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-15" yWindow="-15" windowWidth="19440" windowHeight="10725"/>
  </bookViews>
  <sheets>
    <sheet name="Tabulky skupin" sheetId="21" r:id="rId1"/>
    <sheet name="Pavouk 12x4 M" sheetId="26" r:id="rId2"/>
    <sheet name="Pavouk 5 W" sheetId="27" r:id="rId3"/>
    <sheet name="Statistika hráčů" sheetId="23" r:id="rId4"/>
    <sheet name="Statistika gólmanů" sheetId="24" r:id="rId5"/>
    <sheet name="jednotlivci" sheetId="22" r:id="rId6"/>
    <sheet name="Rozpis zápasů" sheetId="1" r:id="rId7"/>
    <sheet name="Rozpis-skore" sheetId="18" state="hidden" r:id="rId8"/>
    <sheet name="pravidla turnaje" sheetId="10" r:id="rId9"/>
    <sheet name="Tabulka" sheetId="7" state="hidden" r:id="rId10"/>
    <sheet name="Tabulka-skore" sheetId="20" state="hidden" r:id="rId11"/>
    <sheet name="rozstřely" sheetId="9" state="hidden" r:id="rId12"/>
    <sheet name="rozstřely-skore" sheetId="17" state="hidden" r:id="rId13"/>
    <sheet name="rozpisy" sheetId="11" state="hidden" r:id="rId14"/>
    <sheet name="List2" sheetId="13" r:id="rId15"/>
  </sheets>
  <externalReferences>
    <externalReference r:id="rId16"/>
  </externalReferences>
  <definedNames>
    <definedName name="_xlnm._FilterDatabase" localSheetId="5" hidden="1">jednotlivci!$B$4:$AK$164</definedName>
    <definedName name="_xlnm._FilterDatabase" localSheetId="1" hidden="1">'Pavouk 12x4 M'!$A$2:$AX$66</definedName>
    <definedName name="_xlnm._FilterDatabase" localSheetId="6" hidden="1">'Rozpis zápasů'!$A$2:$AE$215</definedName>
    <definedName name="_xlnm._FilterDatabase" localSheetId="7" hidden="1">'Rozpis-skore'!$A$1:$U$214</definedName>
    <definedName name="_xlnm._FilterDatabase" localSheetId="4" hidden="1">'Statistika gólmanů'!$C$2:$I$161</definedName>
    <definedName name="_xlnm._FilterDatabase" localSheetId="3" hidden="1">'Statistika hráčů'!$C$2:$I$161</definedName>
    <definedName name="_xlnm._FilterDatabase" localSheetId="0" hidden="1">'Tabulky skupin'!$B$1:$W$239</definedName>
    <definedName name="_xlnm.Print_Titles" localSheetId="6">'Rozpis zápasů'!$1:$1</definedName>
    <definedName name="_xlnm.Print_Titles" localSheetId="4">'Statistika gólmanů'!$2:$2</definedName>
    <definedName name="_xlnm.Print_Titles" localSheetId="3">'Statistika hráčů'!$2:$2</definedName>
    <definedName name="_xlnm.Print_Area" localSheetId="6">'Rozpis zápasů'!$P$1:$AF$217</definedName>
    <definedName name="_xlnm.Print_Area" localSheetId="7">'Rozpis-skore'!$A$1:$U$132</definedName>
    <definedName name="_xlnm.Print_Area" localSheetId="4">'Statistika gólmanů'!$A$2:$I$161</definedName>
    <definedName name="_xlnm.Print_Area" localSheetId="3">'Statistika hráčů'!$C$2:$I$161</definedName>
    <definedName name="_xlnm.Print_Area" localSheetId="9">Tabulka!$A$1:$AA$145</definedName>
    <definedName name="_xlnm.Print_Area" localSheetId="10">'Tabulka-skore'!$A$1:$W$49</definedName>
    <definedName name="_xlnm.Print_Area" localSheetId="0">'Tabulky skupin'!$C$2:$W$238</definedName>
    <definedName name="post_hrace">[1]pomoc!$A$2:$A$3</definedName>
    <definedName name="Z_FB621A27_659F_404F_9975_FABB12D78706_.wvu.Cols" localSheetId="8" hidden="1">'pravidla turnaje'!$M:$T</definedName>
    <definedName name="Z_FB621A27_659F_404F_9975_FABB12D78706_.wvu.Cols" localSheetId="6" hidden="1">'Rozpis zápasů'!$W:$W,'Rozpis zápasů'!$AC:$AF</definedName>
    <definedName name="Z_FB621A27_659F_404F_9975_FABB12D78706_.wvu.Cols" localSheetId="4" hidden="1">'Statistika gólmanů'!$A:$B</definedName>
    <definedName name="Z_FB621A27_659F_404F_9975_FABB12D78706_.wvu.Cols" localSheetId="3" hidden="1">'Statistika hráčů'!$A:$B</definedName>
    <definedName name="Z_FB621A27_659F_404F_9975_FABB12D78706_.wvu.Cols" localSheetId="0" hidden="1">'Tabulky skupin'!$B:$B,'Tabulky skupin'!$K:$K,'Tabulky skupin'!$Q:$V</definedName>
    <definedName name="Z_FB621A27_659F_404F_9975_FABB12D78706_.wvu.FilterData" localSheetId="5" hidden="1">jednotlivci!$A$4:$U$164</definedName>
    <definedName name="Z_FB621A27_659F_404F_9975_FABB12D78706_.wvu.FilterData" localSheetId="6" hidden="1">'Rozpis zápasů'!$D$2:$AF$215</definedName>
    <definedName name="Z_FB621A27_659F_404F_9975_FABB12D78706_.wvu.FilterData" localSheetId="7" hidden="1">'Rozpis-skore'!$A$1:$U$132</definedName>
    <definedName name="Z_FB621A27_659F_404F_9975_FABB12D78706_.wvu.FilterData" localSheetId="4" hidden="1">'Statistika gólmanů'!$C$2:$I$161</definedName>
    <definedName name="Z_FB621A27_659F_404F_9975_FABB12D78706_.wvu.FilterData" localSheetId="3" hidden="1">'Statistika hráčů'!$C$2:$I$161</definedName>
    <definedName name="Z_FB621A27_659F_404F_9975_FABB12D78706_.wvu.FilterData" localSheetId="0" hidden="1">'Tabulky skupin'!$B$1:$W$239</definedName>
    <definedName name="Z_FB621A27_659F_404F_9975_FABB12D78706_.wvu.PrintArea" localSheetId="6" hidden="1">'Rozpis zápasů'!$P$1:$AF$217</definedName>
    <definedName name="Z_FB621A27_659F_404F_9975_FABB12D78706_.wvu.PrintArea" localSheetId="7" hidden="1">'Rozpis-skore'!$A$1:$U$132</definedName>
    <definedName name="Z_FB621A27_659F_404F_9975_FABB12D78706_.wvu.PrintArea" localSheetId="4" hidden="1">'Statistika gólmanů'!$A$2:$I$161</definedName>
    <definedName name="Z_FB621A27_659F_404F_9975_FABB12D78706_.wvu.PrintArea" localSheetId="3" hidden="1">'Statistika hráčů'!$C$2:$I$161</definedName>
    <definedName name="Z_FB621A27_659F_404F_9975_FABB12D78706_.wvu.PrintArea" localSheetId="9" hidden="1">Tabulka!$A$1:$AA$145</definedName>
    <definedName name="Z_FB621A27_659F_404F_9975_FABB12D78706_.wvu.PrintArea" localSheetId="10" hidden="1">'Tabulka-skore'!$A$1:$W$49</definedName>
    <definedName name="Z_FB621A27_659F_404F_9975_FABB12D78706_.wvu.PrintArea" localSheetId="0" hidden="1">'Tabulky skupin'!$C$2:$W$238</definedName>
    <definedName name="Z_FB621A27_659F_404F_9975_FABB12D78706_.wvu.PrintTitles" localSheetId="6" hidden="1">'Rozpis zápasů'!$1:$1</definedName>
    <definedName name="Z_FB621A27_659F_404F_9975_FABB12D78706_.wvu.PrintTitles" localSheetId="4" hidden="1">'Statistika gólmanů'!$2:$2</definedName>
    <definedName name="Z_FB621A27_659F_404F_9975_FABB12D78706_.wvu.PrintTitles" localSheetId="3" hidden="1">'Statistika hráčů'!$2:$2</definedName>
    <definedName name="Z_FB621A27_659F_404F_9975_FABB12D78706_.wvu.Rows" localSheetId="0" hidden="1">'Tabulky skupin'!$3:$3,'Tabulky skupin'!$11:$11,'Tabulky skupin'!$15:$15,'Tabulky skupin'!$23:$23,'Tabulky skupin'!$27:$27,'Tabulky skupin'!$35:$35,'Tabulky skupin'!$39:$39,'Tabulky skupin'!$47:$47,'Tabulky skupin'!$51:$51,'Tabulky skupin'!$59:$59,'Tabulky skupin'!$63:$63,'Tabulky skupin'!$71:$71,'Tabulky skupin'!$75:$75,'Tabulky skupin'!$83:$83,'Tabulky skupin'!$231:$231,'Tabulky skupin'!$239:$239</definedName>
  </definedNames>
  <calcPr calcId="145621" concurrentCalc="0"/>
  <customWorkbookViews>
    <customWorkbookView name="prezentace" guid="{FB621A27-659F-404F-9975-FABB12D78706}" xWindow="4" yWindow="6" windowWidth="453" windowHeight="812" activeSheetId="21" showFormulaBar="0"/>
  </customWorkbookViews>
  <fileRecoveryPr autoRecover="0"/>
</workbook>
</file>

<file path=xl/calcChain.xml><?xml version="1.0" encoding="utf-8"?>
<calcChain xmlns="http://schemas.openxmlformats.org/spreadsheetml/2006/main">
  <c r="L92" i="7" l="1"/>
  <c r="L88" i="7"/>
  <c r="L89" i="7"/>
  <c r="L90" i="7"/>
  <c r="L91" i="7"/>
  <c r="L93" i="7"/>
  <c r="L94" i="7"/>
  <c r="L95" i="7"/>
  <c r="Q92" i="7"/>
  <c r="Q88" i="7"/>
  <c r="Q89" i="7"/>
  <c r="Q90" i="7"/>
  <c r="Q91" i="7"/>
  <c r="Q93" i="7"/>
  <c r="Q94" i="7"/>
  <c r="Q95" i="7"/>
  <c r="C282" i="9"/>
  <c r="D282" i="9"/>
  <c r="E282" i="9"/>
  <c r="F282" i="9"/>
  <c r="G282" i="9"/>
  <c r="H282" i="9"/>
  <c r="I282" i="9"/>
  <c r="J282" i="9"/>
  <c r="M88" i="7"/>
  <c r="C283" i="9"/>
  <c r="M89" i="7"/>
  <c r="D283" i="9"/>
  <c r="M90" i="7"/>
  <c r="E283" i="9"/>
  <c r="M91" i="7"/>
  <c r="F283" i="9"/>
  <c r="M92" i="7"/>
  <c r="G283" i="9"/>
  <c r="M93" i="7"/>
  <c r="H283" i="9"/>
  <c r="M94" i="7"/>
  <c r="I283" i="9"/>
  <c r="M95" i="7"/>
  <c r="J283" i="9"/>
  <c r="N88" i="7"/>
  <c r="C284" i="9"/>
  <c r="N89" i="7"/>
  <c r="D284" i="9"/>
  <c r="N90" i="7"/>
  <c r="E284" i="9"/>
  <c r="N91" i="7"/>
  <c r="F284" i="9"/>
  <c r="N92" i="7"/>
  <c r="G284" i="9"/>
  <c r="N93" i="7"/>
  <c r="H284" i="9"/>
  <c r="N94" i="7"/>
  <c r="I284" i="9"/>
  <c r="N95" i="7"/>
  <c r="J284" i="9"/>
  <c r="O88" i="7"/>
  <c r="C285" i="9"/>
  <c r="O89" i="7"/>
  <c r="D285" i="9"/>
  <c r="O90" i="7"/>
  <c r="E285" i="9"/>
  <c r="O91" i="7"/>
  <c r="F285" i="9"/>
  <c r="O92" i="7"/>
  <c r="G285" i="9"/>
  <c r="O93" i="7"/>
  <c r="H285" i="9"/>
  <c r="O94" i="7"/>
  <c r="I285" i="9"/>
  <c r="O95" i="7"/>
  <c r="J285" i="9"/>
  <c r="C286" i="9"/>
  <c r="D286" i="9"/>
  <c r="E286" i="9"/>
  <c r="F286" i="9"/>
  <c r="G286" i="9"/>
  <c r="H286" i="9"/>
  <c r="I286" i="9"/>
  <c r="J286" i="9"/>
  <c r="C292" i="9"/>
  <c r="C316" i="9"/>
  <c r="K292" i="9"/>
  <c r="K316" i="9"/>
  <c r="S292" i="9"/>
  <c r="S316" i="9"/>
  <c r="AA292" i="9"/>
  <c r="AA316" i="9"/>
  <c r="AI292" i="9"/>
  <c r="AI306" i="9"/>
  <c r="AI307" i="9"/>
  <c r="AI308" i="9"/>
  <c r="AI309" i="9"/>
  <c r="AI310" i="9"/>
  <c r="AI297" i="9"/>
  <c r="L5" i="7"/>
  <c r="L4" i="7"/>
  <c r="L6" i="7"/>
  <c r="L7" i="7"/>
  <c r="L8" i="7"/>
  <c r="L9" i="7"/>
  <c r="L10" i="7"/>
  <c r="L11" i="7"/>
  <c r="Q5" i="7"/>
  <c r="J3" i="1"/>
  <c r="Q8" i="7"/>
  <c r="K3" i="1"/>
  <c r="O3" i="1"/>
  <c r="Q7" i="7"/>
  <c r="J4" i="1"/>
  <c r="Q6" i="7"/>
  <c r="K4" i="1"/>
  <c r="O4" i="1"/>
  <c r="Q9" i="7"/>
  <c r="J5" i="1"/>
  <c r="Q4" i="7"/>
  <c r="K5" i="1"/>
  <c r="O5" i="1"/>
  <c r="N3" i="1"/>
  <c r="N4" i="1"/>
  <c r="N5" i="1"/>
  <c r="L17" i="7"/>
  <c r="L16" i="7"/>
  <c r="L18" i="7"/>
  <c r="L19" i="7"/>
  <c r="L20" i="7"/>
  <c r="L21" i="7"/>
  <c r="L22" i="7"/>
  <c r="L23" i="7"/>
  <c r="Q17" i="7"/>
  <c r="J6" i="1"/>
  <c r="Q20" i="7"/>
  <c r="K6" i="1"/>
  <c r="N6" i="1"/>
  <c r="O6" i="1"/>
  <c r="Q19" i="7"/>
  <c r="J7" i="1"/>
  <c r="Q18" i="7"/>
  <c r="K7" i="1"/>
  <c r="N7" i="1"/>
  <c r="O7" i="1"/>
  <c r="Q21" i="7"/>
  <c r="J8" i="1"/>
  <c r="Q16" i="7"/>
  <c r="K8" i="1"/>
  <c r="N8" i="1"/>
  <c r="O8" i="1"/>
  <c r="L29" i="7"/>
  <c r="L28" i="7"/>
  <c r="L30" i="7"/>
  <c r="L31" i="7"/>
  <c r="L32" i="7"/>
  <c r="L33" i="7"/>
  <c r="L34" i="7"/>
  <c r="L35" i="7"/>
  <c r="Q29" i="7"/>
  <c r="J9" i="1"/>
  <c r="Q32" i="7"/>
  <c r="K9" i="1"/>
  <c r="N9" i="1"/>
  <c r="O9" i="1"/>
  <c r="Q31" i="7"/>
  <c r="J10" i="1"/>
  <c r="Q30" i="7"/>
  <c r="K10" i="1"/>
  <c r="N10" i="1"/>
  <c r="O10" i="1"/>
  <c r="Q33" i="7"/>
  <c r="J11" i="1"/>
  <c r="Q28" i="7"/>
  <c r="K11" i="1"/>
  <c r="N11" i="1"/>
  <c r="O11" i="1"/>
  <c r="L41" i="7"/>
  <c r="L40" i="7"/>
  <c r="L42" i="7"/>
  <c r="L43" i="7"/>
  <c r="L44" i="7"/>
  <c r="L45" i="7"/>
  <c r="L46" i="7"/>
  <c r="L47" i="7"/>
  <c r="Q41" i="7"/>
  <c r="J12" i="1"/>
  <c r="Q44" i="7"/>
  <c r="K12" i="1"/>
  <c r="N12" i="1"/>
  <c r="O12" i="1"/>
  <c r="Q43" i="7"/>
  <c r="J13" i="1"/>
  <c r="Q42" i="7"/>
  <c r="K13" i="1"/>
  <c r="N13" i="1"/>
  <c r="O13" i="1"/>
  <c r="Q45" i="7"/>
  <c r="J14" i="1"/>
  <c r="Q40" i="7"/>
  <c r="K14" i="1"/>
  <c r="N14" i="1"/>
  <c r="O14" i="1"/>
  <c r="L53" i="7"/>
  <c r="L52" i="7"/>
  <c r="L54" i="7"/>
  <c r="L55" i="7"/>
  <c r="L56" i="7"/>
  <c r="L57" i="7"/>
  <c r="L58" i="7"/>
  <c r="L59" i="7"/>
  <c r="Q53" i="7"/>
  <c r="J15" i="1"/>
  <c r="Q56" i="7"/>
  <c r="K15" i="1"/>
  <c r="N15" i="1"/>
  <c r="O15" i="1"/>
  <c r="Q55" i="7"/>
  <c r="J16" i="1"/>
  <c r="Q54" i="7"/>
  <c r="K16" i="1"/>
  <c r="N16" i="1"/>
  <c r="O16" i="1"/>
  <c r="Q57" i="7"/>
  <c r="J17" i="1"/>
  <c r="Q52" i="7"/>
  <c r="K17" i="1"/>
  <c r="N17" i="1"/>
  <c r="O17" i="1"/>
  <c r="L65" i="7"/>
  <c r="L64" i="7"/>
  <c r="L66" i="7"/>
  <c r="L67" i="7"/>
  <c r="L68" i="7"/>
  <c r="L69" i="7"/>
  <c r="L70" i="7"/>
  <c r="L71" i="7"/>
  <c r="Q65" i="7"/>
  <c r="J18" i="1"/>
  <c r="Q68" i="7"/>
  <c r="K18" i="1"/>
  <c r="N18" i="1"/>
  <c r="O18" i="1"/>
  <c r="Q67" i="7"/>
  <c r="J19" i="1"/>
  <c r="Q66" i="7"/>
  <c r="K19" i="1"/>
  <c r="N19" i="1"/>
  <c r="O19" i="1"/>
  <c r="Q69" i="7"/>
  <c r="J20" i="1"/>
  <c r="Q64" i="7"/>
  <c r="K20" i="1"/>
  <c r="N20" i="1"/>
  <c r="O20" i="1"/>
  <c r="L80" i="7"/>
  <c r="L76" i="7"/>
  <c r="L77" i="7"/>
  <c r="L78" i="7"/>
  <c r="L79" i="7"/>
  <c r="L81" i="7"/>
  <c r="L82" i="7"/>
  <c r="L83" i="7"/>
  <c r="Q80" i="7"/>
  <c r="J21" i="1"/>
  <c r="Q79" i="7"/>
  <c r="K21" i="1"/>
  <c r="N21" i="1"/>
  <c r="O21" i="1"/>
  <c r="Q77" i="7"/>
  <c r="J22" i="1"/>
  <c r="Q76" i="7"/>
  <c r="K22" i="1"/>
  <c r="N22" i="1"/>
  <c r="O22" i="1"/>
  <c r="J23" i="1"/>
  <c r="K23" i="1"/>
  <c r="N23" i="1"/>
  <c r="O23" i="1"/>
  <c r="J24" i="1"/>
  <c r="K24" i="1"/>
  <c r="N24" i="1"/>
  <c r="O24" i="1"/>
  <c r="L104" i="7"/>
  <c r="L100" i="7"/>
  <c r="L101" i="7"/>
  <c r="E154" i="1"/>
  <c r="H154" i="1"/>
  <c r="I154" i="1"/>
  <c r="L154" i="1"/>
  <c r="L102" i="7"/>
  <c r="M154" i="1"/>
  <c r="L103" i="7"/>
  <c r="L105" i="7"/>
  <c r="L106" i="7"/>
  <c r="L107" i="7"/>
  <c r="Q104" i="7"/>
  <c r="J25" i="1"/>
  <c r="Q103" i="7"/>
  <c r="K25" i="1"/>
  <c r="N25" i="1"/>
  <c r="O25" i="1"/>
  <c r="Q101" i="7"/>
  <c r="J26" i="1"/>
  <c r="Q100" i="7"/>
  <c r="K26" i="1"/>
  <c r="N26" i="1"/>
  <c r="O26" i="1"/>
  <c r="L116" i="7"/>
  <c r="L112" i="7"/>
  <c r="L113" i="7"/>
  <c r="L114" i="7"/>
  <c r="L115" i="7"/>
  <c r="L117" i="7"/>
  <c r="L118" i="7"/>
  <c r="L119" i="7"/>
  <c r="Q116" i="7"/>
  <c r="J27" i="1"/>
  <c r="Q115" i="7"/>
  <c r="K27" i="1"/>
  <c r="N27" i="1"/>
  <c r="O27" i="1"/>
  <c r="Q113" i="7"/>
  <c r="J28" i="1"/>
  <c r="Q112" i="7"/>
  <c r="K28" i="1"/>
  <c r="N28" i="1"/>
  <c r="O28" i="1"/>
  <c r="E157" i="1"/>
  <c r="H157" i="1"/>
  <c r="I157" i="1"/>
  <c r="M157" i="1"/>
  <c r="L128" i="7"/>
  <c r="L157" i="1"/>
  <c r="L124" i="7"/>
  <c r="L125" i="7"/>
  <c r="E158" i="1"/>
  <c r="H158" i="1"/>
  <c r="I158" i="1"/>
  <c r="L158" i="1"/>
  <c r="L126" i="7"/>
  <c r="M158" i="1"/>
  <c r="L127" i="7"/>
  <c r="L129" i="7"/>
  <c r="L130" i="7"/>
  <c r="L131" i="7"/>
  <c r="Q128" i="7"/>
  <c r="J29" i="1"/>
  <c r="Q127" i="7"/>
  <c r="K29" i="1"/>
  <c r="N29" i="1"/>
  <c r="O29" i="1"/>
  <c r="Q125" i="7"/>
  <c r="J30" i="1"/>
  <c r="Q124" i="7"/>
  <c r="K30" i="1"/>
  <c r="N30" i="1"/>
  <c r="O30" i="1"/>
  <c r="L140" i="7"/>
  <c r="L136" i="7"/>
  <c r="L137" i="7"/>
  <c r="L138" i="7"/>
  <c r="L139" i="7"/>
  <c r="L141" i="7"/>
  <c r="L142" i="7"/>
  <c r="L143" i="7"/>
  <c r="Q140" i="7"/>
  <c r="J31" i="1"/>
  <c r="Q139" i="7"/>
  <c r="K31" i="1"/>
  <c r="N31" i="1"/>
  <c r="O31" i="1"/>
  <c r="Q137" i="7"/>
  <c r="J32" i="1"/>
  <c r="Q136" i="7"/>
  <c r="K32" i="1"/>
  <c r="N32" i="1"/>
  <c r="O32" i="1"/>
  <c r="E161" i="1"/>
  <c r="H161" i="1"/>
  <c r="I161" i="1"/>
  <c r="M161" i="1"/>
  <c r="L200" i="7"/>
  <c r="L161" i="1"/>
  <c r="L196" i="7"/>
  <c r="L197" i="7"/>
  <c r="E162" i="1"/>
  <c r="H162" i="1"/>
  <c r="I162" i="1"/>
  <c r="L162" i="1"/>
  <c r="L198" i="7"/>
  <c r="M162" i="1"/>
  <c r="L199" i="7"/>
  <c r="L201" i="7"/>
  <c r="L202" i="7"/>
  <c r="L203" i="7"/>
  <c r="Q200" i="7"/>
  <c r="J33" i="1"/>
  <c r="Q199" i="7"/>
  <c r="K33" i="1"/>
  <c r="N33" i="1"/>
  <c r="O33" i="1"/>
  <c r="Q197" i="7"/>
  <c r="J34" i="1"/>
  <c r="Q196" i="7"/>
  <c r="K34" i="1"/>
  <c r="N34" i="1"/>
  <c r="O34" i="1"/>
  <c r="J35" i="1"/>
  <c r="K35" i="1"/>
  <c r="N35" i="1"/>
  <c r="O35" i="1"/>
  <c r="J36" i="1"/>
  <c r="K36" i="1"/>
  <c r="N36" i="1"/>
  <c r="O36" i="1"/>
  <c r="J37" i="1"/>
  <c r="K37" i="1"/>
  <c r="N37" i="1"/>
  <c r="O37" i="1"/>
  <c r="J38" i="1"/>
  <c r="K38" i="1"/>
  <c r="N38" i="1"/>
  <c r="O38" i="1"/>
  <c r="J39" i="1"/>
  <c r="K39" i="1"/>
  <c r="N39" i="1"/>
  <c r="O39" i="1"/>
  <c r="J40" i="1"/>
  <c r="K40" i="1"/>
  <c r="N40" i="1"/>
  <c r="O40" i="1"/>
  <c r="J41" i="1"/>
  <c r="K41" i="1"/>
  <c r="N41" i="1"/>
  <c r="O41" i="1"/>
  <c r="J42" i="1"/>
  <c r="K42" i="1"/>
  <c r="N42" i="1"/>
  <c r="O42" i="1"/>
  <c r="J43" i="1"/>
  <c r="K43" i="1"/>
  <c r="N43" i="1"/>
  <c r="O43" i="1"/>
  <c r="J44" i="1"/>
  <c r="K44" i="1"/>
  <c r="N44" i="1"/>
  <c r="O44" i="1"/>
  <c r="J45" i="1"/>
  <c r="K45" i="1"/>
  <c r="N45" i="1"/>
  <c r="O45" i="1"/>
  <c r="J46" i="1"/>
  <c r="K46" i="1"/>
  <c r="N46" i="1"/>
  <c r="O46" i="1"/>
  <c r="J47" i="1"/>
  <c r="K47" i="1"/>
  <c r="N47" i="1"/>
  <c r="O47" i="1"/>
  <c r="J48" i="1"/>
  <c r="K48" i="1"/>
  <c r="N48" i="1"/>
  <c r="O48" i="1"/>
  <c r="J49" i="1"/>
  <c r="K49" i="1"/>
  <c r="N49" i="1"/>
  <c r="O49" i="1"/>
  <c r="J50" i="1"/>
  <c r="K50" i="1"/>
  <c r="N50" i="1"/>
  <c r="O50" i="1"/>
  <c r="J51" i="1"/>
  <c r="K51" i="1"/>
  <c r="N51" i="1"/>
  <c r="O51" i="1"/>
  <c r="J52" i="1"/>
  <c r="K52" i="1"/>
  <c r="N52" i="1"/>
  <c r="O52" i="1"/>
  <c r="Q78" i="7"/>
  <c r="J53" i="1"/>
  <c r="K53" i="1"/>
  <c r="N53" i="1"/>
  <c r="O53" i="1"/>
  <c r="J54" i="1"/>
  <c r="K54" i="1"/>
  <c r="N54" i="1"/>
  <c r="O54" i="1"/>
  <c r="J55" i="1"/>
  <c r="K55" i="1"/>
  <c r="N55" i="1"/>
  <c r="O55" i="1"/>
  <c r="J56" i="1"/>
  <c r="K56" i="1"/>
  <c r="N56" i="1"/>
  <c r="O56" i="1"/>
  <c r="Q102" i="7"/>
  <c r="J57" i="1"/>
  <c r="K57" i="1"/>
  <c r="N57" i="1"/>
  <c r="O57" i="1"/>
  <c r="J58" i="1"/>
  <c r="K58" i="1"/>
  <c r="N58" i="1"/>
  <c r="O58" i="1"/>
  <c r="Q114" i="7"/>
  <c r="J59" i="1"/>
  <c r="K59" i="1"/>
  <c r="N59" i="1"/>
  <c r="O59" i="1"/>
  <c r="J60" i="1"/>
  <c r="K60" i="1"/>
  <c r="N60" i="1"/>
  <c r="O60" i="1"/>
  <c r="Q126" i="7"/>
  <c r="J61" i="1"/>
  <c r="K61" i="1"/>
  <c r="N61" i="1"/>
  <c r="O61" i="1"/>
  <c r="J62" i="1"/>
  <c r="K62" i="1"/>
  <c r="N62" i="1"/>
  <c r="O62" i="1"/>
  <c r="Q138" i="7"/>
  <c r="J63" i="1"/>
  <c r="K63" i="1"/>
  <c r="N63" i="1"/>
  <c r="O63" i="1"/>
  <c r="J64" i="1"/>
  <c r="K64" i="1"/>
  <c r="N64" i="1"/>
  <c r="O64" i="1"/>
  <c r="Q198" i="7"/>
  <c r="J65" i="1"/>
  <c r="K65" i="1"/>
  <c r="N65" i="1"/>
  <c r="O65" i="1"/>
  <c r="J66" i="1"/>
  <c r="K66" i="1"/>
  <c r="N66" i="1"/>
  <c r="O66" i="1"/>
  <c r="J67" i="1"/>
  <c r="K67" i="1"/>
  <c r="N67" i="1"/>
  <c r="O67" i="1"/>
  <c r="J68" i="1"/>
  <c r="K68" i="1"/>
  <c r="N68" i="1"/>
  <c r="O68" i="1"/>
  <c r="J69" i="1"/>
  <c r="K69" i="1"/>
  <c r="N69" i="1"/>
  <c r="O69" i="1"/>
  <c r="J70" i="1"/>
  <c r="K70" i="1"/>
  <c r="N70" i="1"/>
  <c r="O70" i="1"/>
  <c r="J71" i="1"/>
  <c r="K71" i="1"/>
  <c r="N71" i="1"/>
  <c r="O71" i="1"/>
  <c r="J72" i="1"/>
  <c r="K72" i="1"/>
  <c r="N72" i="1"/>
  <c r="O72" i="1"/>
  <c r="J73" i="1"/>
  <c r="K73" i="1"/>
  <c r="N73" i="1"/>
  <c r="O73" i="1"/>
  <c r="J74" i="1"/>
  <c r="K74" i="1"/>
  <c r="N74" i="1"/>
  <c r="O74" i="1"/>
  <c r="J75" i="1"/>
  <c r="K75" i="1"/>
  <c r="N75" i="1"/>
  <c r="O75" i="1"/>
  <c r="J76" i="1"/>
  <c r="K76" i="1"/>
  <c r="N76" i="1"/>
  <c r="O76" i="1"/>
  <c r="J77" i="1"/>
  <c r="K77" i="1"/>
  <c r="N77" i="1"/>
  <c r="O77" i="1"/>
  <c r="J78" i="1"/>
  <c r="K78" i="1"/>
  <c r="N78" i="1"/>
  <c r="O78" i="1"/>
  <c r="J79" i="1"/>
  <c r="K79" i="1"/>
  <c r="N79" i="1"/>
  <c r="O79" i="1"/>
  <c r="J80" i="1"/>
  <c r="K80" i="1"/>
  <c r="N80" i="1"/>
  <c r="O80" i="1"/>
  <c r="J81" i="1"/>
  <c r="K81" i="1"/>
  <c r="N81" i="1"/>
  <c r="O81" i="1"/>
  <c r="J82" i="1"/>
  <c r="K82" i="1"/>
  <c r="N82" i="1"/>
  <c r="O82" i="1"/>
  <c r="J83" i="1"/>
  <c r="K83" i="1"/>
  <c r="N83" i="1"/>
  <c r="O83" i="1"/>
  <c r="J84" i="1"/>
  <c r="K84" i="1"/>
  <c r="N84" i="1"/>
  <c r="O84" i="1"/>
  <c r="J85" i="1"/>
  <c r="K85" i="1"/>
  <c r="N85" i="1"/>
  <c r="O85" i="1"/>
  <c r="J86" i="1"/>
  <c r="K86" i="1"/>
  <c r="N86" i="1"/>
  <c r="O86" i="1"/>
  <c r="J87" i="1"/>
  <c r="K87" i="1"/>
  <c r="N87" i="1"/>
  <c r="O87" i="1"/>
  <c r="J88" i="1"/>
  <c r="K88" i="1"/>
  <c r="N88" i="1"/>
  <c r="O88" i="1"/>
  <c r="J89" i="1"/>
  <c r="K89" i="1"/>
  <c r="N89" i="1"/>
  <c r="O89" i="1"/>
  <c r="J90" i="1"/>
  <c r="K90" i="1"/>
  <c r="N90" i="1"/>
  <c r="O90" i="1"/>
  <c r="J91" i="1"/>
  <c r="K91" i="1"/>
  <c r="N91" i="1"/>
  <c r="O91" i="1"/>
  <c r="J92" i="1"/>
  <c r="K92" i="1"/>
  <c r="N92" i="1"/>
  <c r="O92" i="1"/>
  <c r="J93" i="1"/>
  <c r="K93" i="1"/>
  <c r="N93" i="1"/>
  <c r="O93" i="1"/>
  <c r="J94" i="1"/>
  <c r="K94" i="1"/>
  <c r="N94" i="1"/>
  <c r="O94" i="1"/>
  <c r="J95" i="1"/>
  <c r="K95" i="1"/>
  <c r="N95" i="1"/>
  <c r="O95" i="1"/>
  <c r="J96" i="1"/>
  <c r="K96" i="1"/>
  <c r="N96" i="1"/>
  <c r="O96" i="1"/>
  <c r="J97" i="1"/>
  <c r="K97" i="1"/>
  <c r="N97" i="1"/>
  <c r="O97" i="1"/>
  <c r="J98" i="1"/>
  <c r="K98" i="1"/>
  <c r="N98" i="1"/>
  <c r="O98" i="1"/>
  <c r="J99" i="1"/>
  <c r="K99" i="1"/>
  <c r="N99" i="1"/>
  <c r="O99" i="1"/>
  <c r="J100" i="1"/>
  <c r="K100" i="1"/>
  <c r="N100" i="1"/>
  <c r="O100" i="1"/>
  <c r="J101" i="1"/>
  <c r="K101" i="1"/>
  <c r="N101" i="1"/>
  <c r="O101" i="1"/>
  <c r="J102" i="1"/>
  <c r="K102" i="1"/>
  <c r="N102" i="1"/>
  <c r="O102" i="1"/>
  <c r="J103" i="1"/>
  <c r="K103" i="1"/>
  <c r="N103" i="1"/>
  <c r="O103" i="1"/>
  <c r="J104" i="1"/>
  <c r="K104" i="1"/>
  <c r="N104" i="1"/>
  <c r="O104" i="1"/>
  <c r="J105" i="1"/>
  <c r="K105" i="1"/>
  <c r="N105" i="1"/>
  <c r="O105" i="1"/>
  <c r="J106" i="1"/>
  <c r="K106" i="1"/>
  <c r="N106" i="1"/>
  <c r="O106" i="1"/>
  <c r="J107" i="1"/>
  <c r="K107" i="1"/>
  <c r="N107" i="1"/>
  <c r="O107" i="1"/>
  <c r="J108" i="1"/>
  <c r="K108" i="1"/>
  <c r="N108" i="1"/>
  <c r="O108" i="1"/>
  <c r="J109" i="1"/>
  <c r="K109" i="1"/>
  <c r="N109" i="1"/>
  <c r="O109" i="1"/>
  <c r="J110" i="1"/>
  <c r="K110" i="1"/>
  <c r="N110" i="1"/>
  <c r="O110" i="1"/>
  <c r="J111" i="1"/>
  <c r="K111" i="1"/>
  <c r="N111" i="1"/>
  <c r="O111" i="1"/>
  <c r="J112" i="1"/>
  <c r="K112" i="1"/>
  <c r="N112" i="1"/>
  <c r="O112" i="1"/>
  <c r="J113" i="1"/>
  <c r="K113" i="1"/>
  <c r="N113" i="1"/>
  <c r="O113" i="1"/>
  <c r="J114" i="1"/>
  <c r="K114" i="1"/>
  <c r="N114" i="1"/>
  <c r="O114" i="1"/>
  <c r="J115" i="1"/>
  <c r="K115" i="1"/>
  <c r="N115" i="1"/>
  <c r="O115" i="1"/>
  <c r="J116" i="1"/>
  <c r="K116" i="1"/>
  <c r="N116" i="1"/>
  <c r="O116" i="1"/>
  <c r="J117" i="1"/>
  <c r="K117" i="1"/>
  <c r="N117" i="1"/>
  <c r="O117" i="1"/>
  <c r="J118" i="1"/>
  <c r="K118" i="1"/>
  <c r="N118" i="1"/>
  <c r="O118" i="1"/>
  <c r="J119" i="1"/>
  <c r="K119" i="1"/>
  <c r="N119" i="1"/>
  <c r="O119" i="1"/>
  <c r="J120" i="1"/>
  <c r="K120" i="1"/>
  <c r="N120" i="1"/>
  <c r="O120" i="1"/>
  <c r="J121" i="1"/>
  <c r="K121" i="1"/>
  <c r="N121" i="1"/>
  <c r="O121" i="1"/>
  <c r="J122" i="1"/>
  <c r="K122" i="1"/>
  <c r="N122" i="1"/>
  <c r="O122" i="1"/>
  <c r="J123" i="1"/>
  <c r="K123" i="1"/>
  <c r="N123" i="1"/>
  <c r="O123" i="1"/>
  <c r="J124" i="1"/>
  <c r="K124" i="1"/>
  <c r="N124" i="1"/>
  <c r="O124" i="1"/>
  <c r="J125" i="1"/>
  <c r="K125" i="1"/>
  <c r="N125" i="1"/>
  <c r="O125" i="1"/>
  <c r="J126" i="1"/>
  <c r="K126" i="1"/>
  <c r="N126" i="1"/>
  <c r="O126" i="1"/>
  <c r="J127" i="1"/>
  <c r="K127" i="1"/>
  <c r="N127" i="1"/>
  <c r="O127" i="1"/>
  <c r="J128" i="1"/>
  <c r="K128" i="1"/>
  <c r="N128" i="1"/>
  <c r="O128" i="1"/>
  <c r="J129" i="1"/>
  <c r="K129" i="1"/>
  <c r="N129" i="1"/>
  <c r="O129" i="1"/>
  <c r="J130" i="1"/>
  <c r="K130" i="1"/>
  <c r="N130" i="1"/>
  <c r="O130" i="1"/>
  <c r="J131" i="1"/>
  <c r="K131" i="1"/>
  <c r="N131" i="1"/>
  <c r="O131" i="1"/>
  <c r="J132" i="1"/>
  <c r="K132" i="1"/>
  <c r="N132" i="1"/>
  <c r="O132" i="1"/>
  <c r="J133" i="1"/>
  <c r="K133" i="1"/>
  <c r="N133" i="1"/>
  <c r="O133" i="1"/>
  <c r="J134" i="1"/>
  <c r="K134" i="1"/>
  <c r="N134" i="1"/>
  <c r="O134" i="1"/>
  <c r="J135" i="1"/>
  <c r="K135" i="1"/>
  <c r="N135" i="1"/>
  <c r="O135" i="1"/>
  <c r="J136" i="1"/>
  <c r="K136" i="1"/>
  <c r="N136" i="1"/>
  <c r="O136" i="1"/>
  <c r="J137" i="1"/>
  <c r="K137" i="1"/>
  <c r="N137" i="1"/>
  <c r="O137" i="1"/>
  <c r="J138" i="1"/>
  <c r="K138" i="1"/>
  <c r="N138" i="1"/>
  <c r="O138" i="1"/>
  <c r="J139" i="1"/>
  <c r="K139" i="1"/>
  <c r="N139" i="1"/>
  <c r="O139" i="1"/>
  <c r="J140" i="1"/>
  <c r="K140" i="1"/>
  <c r="N140" i="1"/>
  <c r="O140" i="1"/>
  <c r="J141" i="1"/>
  <c r="K141" i="1"/>
  <c r="N141" i="1"/>
  <c r="O141" i="1"/>
  <c r="J142" i="1"/>
  <c r="K142" i="1"/>
  <c r="N142" i="1"/>
  <c r="O142" i="1"/>
  <c r="J143" i="1"/>
  <c r="K143" i="1"/>
  <c r="N143" i="1"/>
  <c r="O143" i="1"/>
  <c r="J144" i="1"/>
  <c r="K144" i="1"/>
  <c r="N144" i="1"/>
  <c r="O144" i="1"/>
  <c r="J145" i="1"/>
  <c r="K145" i="1"/>
  <c r="N145" i="1"/>
  <c r="O145" i="1"/>
  <c r="J146" i="1"/>
  <c r="K146" i="1"/>
  <c r="N146" i="1"/>
  <c r="O146" i="1"/>
  <c r="J147" i="1"/>
  <c r="K147" i="1"/>
  <c r="N147" i="1"/>
  <c r="O147" i="1"/>
  <c r="J148" i="1"/>
  <c r="K148" i="1"/>
  <c r="N148" i="1"/>
  <c r="O148" i="1"/>
  <c r="J149" i="1"/>
  <c r="K149" i="1"/>
  <c r="N149" i="1"/>
  <c r="O149" i="1"/>
  <c r="J150" i="1"/>
  <c r="K150" i="1"/>
  <c r="N150" i="1"/>
  <c r="O150" i="1"/>
  <c r="J151" i="1"/>
  <c r="K151" i="1"/>
  <c r="N151" i="1"/>
  <c r="O151" i="1"/>
  <c r="J152" i="1"/>
  <c r="K152" i="1"/>
  <c r="N152" i="1"/>
  <c r="O152" i="1"/>
  <c r="J153" i="1"/>
  <c r="K153" i="1"/>
  <c r="N153" i="1"/>
  <c r="O153" i="1"/>
  <c r="J154" i="1"/>
  <c r="K154" i="1"/>
  <c r="N154" i="1"/>
  <c r="O154" i="1"/>
  <c r="J155" i="1"/>
  <c r="K155" i="1"/>
  <c r="N155" i="1"/>
  <c r="O155" i="1"/>
  <c r="J156" i="1"/>
  <c r="K156" i="1"/>
  <c r="N156" i="1"/>
  <c r="O156" i="1"/>
  <c r="J157" i="1"/>
  <c r="K157" i="1"/>
  <c r="N157" i="1"/>
  <c r="O157" i="1"/>
  <c r="J158" i="1"/>
  <c r="K158" i="1"/>
  <c r="N158" i="1"/>
  <c r="O158" i="1"/>
  <c r="J159" i="1"/>
  <c r="K159" i="1"/>
  <c r="N159" i="1"/>
  <c r="O159" i="1"/>
  <c r="J160" i="1"/>
  <c r="K160" i="1"/>
  <c r="N160" i="1"/>
  <c r="O160" i="1"/>
  <c r="J161" i="1"/>
  <c r="K161" i="1"/>
  <c r="N161" i="1"/>
  <c r="O161" i="1"/>
  <c r="J162" i="1"/>
  <c r="K162" i="1"/>
  <c r="N162" i="1"/>
  <c r="O162" i="1"/>
  <c r="AI298" i="9"/>
  <c r="AI293" i="9"/>
  <c r="AI301" i="9"/>
  <c r="AJ292" i="9"/>
  <c r="AJ297" i="9"/>
  <c r="AJ298" i="9"/>
  <c r="AJ293" i="9"/>
  <c r="AJ301" i="9"/>
  <c r="AK292" i="9"/>
  <c r="AK297" i="9"/>
  <c r="AK298" i="9"/>
  <c r="AK293" i="9"/>
  <c r="AK301" i="9"/>
  <c r="AL292" i="9"/>
  <c r="AL297" i="9"/>
  <c r="AL298" i="9"/>
  <c r="AL293" i="9"/>
  <c r="AL301" i="9"/>
  <c r="AM292" i="9"/>
  <c r="AM297" i="9"/>
  <c r="AM298" i="9"/>
  <c r="AM293" i="9"/>
  <c r="AM301" i="9"/>
  <c r="AN292" i="9"/>
  <c r="AN297" i="9"/>
  <c r="AN298" i="9"/>
  <c r="AN293" i="9"/>
  <c r="AN301" i="9"/>
  <c r="AO292" i="9"/>
  <c r="AO297" i="9"/>
  <c r="AO298" i="9"/>
  <c r="AO293" i="9"/>
  <c r="AO301" i="9"/>
  <c r="AP292" i="9"/>
  <c r="AP297" i="9"/>
  <c r="AP298" i="9"/>
  <c r="AP293" i="9"/>
  <c r="AP301" i="9"/>
  <c r="AI311" i="9"/>
  <c r="AI299" i="9"/>
  <c r="AI294" i="9"/>
  <c r="AI302" i="9"/>
  <c r="AJ299" i="9"/>
  <c r="AJ294" i="9"/>
  <c r="AJ302" i="9"/>
  <c r="AK299" i="9"/>
  <c r="AK294" i="9"/>
  <c r="AK302" i="9"/>
  <c r="AL299" i="9"/>
  <c r="AL294" i="9"/>
  <c r="AL302" i="9"/>
  <c r="AM299" i="9"/>
  <c r="AM294" i="9"/>
  <c r="AM302" i="9"/>
  <c r="AN299" i="9"/>
  <c r="AN294" i="9"/>
  <c r="AN302" i="9"/>
  <c r="AO299" i="9"/>
  <c r="AO294" i="9"/>
  <c r="AO302" i="9"/>
  <c r="AP299" i="9"/>
  <c r="AP294" i="9"/>
  <c r="AP302" i="9"/>
  <c r="AI312" i="9"/>
  <c r="AI300" i="9"/>
  <c r="AI295" i="9"/>
  <c r="AI303" i="9"/>
  <c r="AJ300" i="9"/>
  <c r="AJ295" i="9"/>
  <c r="AJ303" i="9"/>
  <c r="AK300" i="9"/>
  <c r="AK295" i="9"/>
  <c r="AK303" i="9"/>
  <c r="AL300" i="9"/>
  <c r="AL295" i="9"/>
  <c r="AL303" i="9"/>
  <c r="AM300" i="9"/>
  <c r="AM295" i="9"/>
  <c r="AM303" i="9"/>
  <c r="AN300" i="9"/>
  <c r="AN295" i="9"/>
  <c r="AN303" i="9"/>
  <c r="AO300" i="9"/>
  <c r="AO295" i="9"/>
  <c r="AO303" i="9"/>
  <c r="AP300" i="9"/>
  <c r="AP295" i="9"/>
  <c r="AP303" i="9"/>
  <c r="AI313" i="9"/>
  <c r="AI304" i="9"/>
  <c r="AJ304" i="9"/>
  <c r="AK304" i="9"/>
  <c r="AL304" i="9"/>
  <c r="AM304" i="9"/>
  <c r="AN304" i="9"/>
  <c r="AO304" i="9"/>
  <c r="AP304" i="9"/>
  <c r="AI314" i="9"/>
  <c r="M40" i="7"/>
  <c r="C123" i="9"/>
  <c r="M41" i="7"/>
  <c r="D123" i="9"/>
  <c r="M42" i="7"/>
  <c r="E123" i="9"/>
  <c r="M43" i="7"/>
  <c r="F123" i="9"/>
  <c r="M44" i="7"/>
  <c r="G123" i="9"/>
  <c r="M45" i="7"/>
  <c r="H123" i="9"/>
  <c r="M46" i="7"/>
  <c r="I123" i="9"/>
  <c r="M47" i="7"/>
  <c r="J123" i="9"/>
  <c r="AI305" i="9"/>
  <c r="AJ305" i="9"/>
  <c r="AK305" i="9"/>
  <c r="AL305" i="9"/>
  <c r="AM305" i="9"/>
  <c r="AN305" i="9"/>
  <c r="AO305" i="9"/>
  <c r="AP305" i="9"/>
  <c r="AI315" i="9"/>
  <c r="AI316" i="9"/>
  <c r="AQ292" i="9"/>
  <c r="AQ316" i="9"/>
  <c r="AY292" i="9"/>
  <c r="AY316" i="9"/>
  <c r="BG292" i="9"/>
  <c r="BG316" i="9"/>
  <c r="C287" i="9"/>
  <c r="D292" i="9"/>
  <c r="D306" i="9"/>
  <c r="D307" i="9"/>
  <c r="D308" i="9"/>
  <c r="D309" i="9"/>
  <c r="D310" i="9"/>
  <c r="D297" i="9"/>
  <c r="D298" i="9"/>
  <c r="D293" i="9"/>
  <c r="D301" i="9"/>
  <c r="C297" i="9"/>
  <c r="C298" i="9"/>
  <c r="C293" i="9"/>
  <c r="C301" i="9"/>
  <c r="E292" i="9"/>
  <c r="E297" i="9"/>
  <c r="E298" i="9"/>
  <c r="E293" i="9"/>
  <c r="E301" i="9"/>
  <c r="F292" i="9"/>
  <c r="F297" i="9"/>
  <c r="F298" i="9"/>
  <c r="F293" i="9"/>
  <c r="F301" i="9"/>
  <c r="G292" i="9"/>
  <c r="G297" i="9"/>
  <c r="G298" i="9"/>
  <c r="G293" i="9"/>
  <c r="G301" i="9"/>
  <c r="H292" i="9"/>
  <c r="H297" i="9"/>
  <c r="H298" i="9"/>
  <c r="H293" i="9"/>
  <c r="H301" i="9"/>
  <c r="I292" i="9"/>
  <c r="I297" i="9"/>
  <c r="I298" i="9"/>
  <c r="I293" i="9"/>
  <c r="I301" i="9"/>
  <c r="J292" i="9"/>
  <c r="J297" i="9"/>
  <c r="J298" i="9"/>
  <c r="J293" i="9"/>
  <c r="J301" i="9"/>
  <c r="D311" i="9"/>
  <c r="D299" i="9"/>
  <c r="D294" i="9"/>
  <c r="D302" i="9"/>
  <c r="C299" i="9"/>
  <c r="C294" i="9"/>
  <c r="C302" i="9"/>
  <c r="E299" i="9"/>
  <c r="E294" i="9"/>
  <c r="E302" i="9"/>
  <c r="F299" i="9"/>
  <c r="F294" i="9"/>
  <c r="F302" i="9"/>
  <c r="G299" i="9"/>
  <c r="G294" i="9"/>
  <c r="G302" i="9"/>
  <c r="H299" i="9"/>
  <c r="H294" i="9"/>
  <c r="H302" i="9"/>
  <c r="I299" i="9"/>
  <c r="I294" i="9"/>
  <c r="I302" i="9"/>
  <c r="J299" i="9"/>
  <c r="J294" i="9"/>
  <c r="J302" i="9"/>
  <c r="D312" i="9"/>
  <c r="D300" i="9"/>
  <c r="D295" i="9"/>
  <c r="D303" i="9"/>
  <c r="C300" i="9"/>
  <c r="C295" i="9"/>
  <c r="C303" i="9"/>
  <c r="E300" i="9"/>
  <c r="E295" i="9"/>
  <c r="E303" i="9"/>
  <c r="F300" i="9"/>
  <c r="F295" i="9"/>
  <c r="F303" i="9"/>
  <c r="G300" i="9"/>
  <c r="G295" i="9"/>
  <c r="G303" i="9"/>
  <c r="H300" i="9"/>
  <c r="H295" i="9"/>
  <c r="H303" i="9"/>
  <c r="I300" i="9"/>
  <c r="I295" i="9"/>
  <c r="I303" i="9"/>
  <c r="J300" i="9"/>
  <c r="J295" i="9"/>
  <c r="J303" i="9"/>
  <c r="D313" i="9"/>
  <c r="D304" i="9"/>
  <c r="C304" i="9"/>
  <c r="E304" i="9"/>
  <c r="F304" i="9"/>
  <c r="G304" i="9"/>
  <c r="H304" i="9"/>
  <c r="I304" i="9"/>
  <c r="J304" i="9"/>
  <c r="D314" i="9"/>
  <c r="D305" i="9"/>
  <c r="C305" i="9"/>
  <c r="E305" i="9"/>
  <c r="F305" i="9"/>
  <c r="G305" i="9"/>
  <c r="H305" i="9"/>
  <c r="I305" i="9"/>
  <c r="J305" i="9"/>
  <c r="D315" i="9"/>
  <c r="D316" i="9"/>
  <c r="L292" i="9"/>
  <c r="L316" i="9"/>
  <c r="T292" i="9"/>
  <c r="T316" i="9"/>
  <c r="AB292" i="9"/>
  <c r="AB316" i="9"/>
  <c r="AJ316" i="9"/>
  <c r="AR292" i="9"/>
  <c r="AR316" i="9"/>
  <c r="AZ292" i="9"/>
  <c r="AZ316" i="9"/>
  <c r="BH292" i="9"/>
  <c r="BH316" i="9"/>
  <c r="D287" i="9"/>
  <c r="E306" i="9"/>
  <c r="E307" i="9"/>
  <c r="E308" i="9"/>
  <c r="E309" i="9"/>
  <c r="E310" i="9"/>
  <c r="E311" i="9"/>
  <c r="E312" i="9"/>
  <c r="E313" i="9"/>
  <c r="E314" i="9"/>
  <c r="E315" i="9"/>
  <c r="E316" i="9"/>
  <c r="M292" i="9"/>
  <c r="M316" i="9"/>
  <c r="U292" i="9"/>
  <c r="U316" i="9"/>
  <c r="AC292" i="9"/>
  <c r="AC316" i="9"/>
  <c r="AK316" i="9"/>
  <c r="AS292" i="9"/>
  <c r="AS316" i="9"/>
  <c r="BA292" i="9"/>
  <c r="BA316" i="9"/>
  <c r="BI292" i="9"/>
  <c r="BI316" i="9"/>
  <c r="E287" i="9"/>
  <c r="F316" i="9"/>
  <c r="N292" i="9"/>
  <c r="N316" i="9"/>
  <c r="V292" i="9"/>
  <c r="V316" i="9"/>
  <c r="AD292" i="9"/>
  <c r="AD306" i="9"/>
  <c r="AD307" i="9"/>
  <c r="AD308" i="9"/>
  <c r="AD309" i="9"/>
  <c r="AD310" i="9"/>
  <c r="AD297" i="9"/>
  <c r="AD298" i="9"/>
  <c r="AD293" i="9"/>
  <c r="AD301" i="9"/>
  <c r="AA297" i="9"/>
  <c r="AA298" i="9"/>
  <c r="AA293" i="9"/>
  <c r="AA301" i="9"/>
  <c r="AB297" i="9"/>
  <c r="AB298" i="9"/>
  <c r="AB293" i="9"/>
  <c r="AB301" i="9"/>
  <c r="AC297" i="9"/>
  <c r="AC298" i="9"/>
  <c r="AC293" i="9"/>
  <c r="AC301" i="9"/>
  <c r="AE292" i="9"/>
  <c r="AE297" i="9"/>
  <c r="AE298" i="9"/>
  <c r="AE293" i="9"/>
  <c r="AE301" i="9"/>
  <c r="AF292" i="9"/>
  <c r="AF297" i="9"/>
  <c r="AF298" i="9"/>
  <c r="AF293" i="9"/>
  <c r="AF301" i="9"/>
  <c r="AG292" i="9"/>
  <c r="AG297" i="9"/>
  <c r="AG298" i="9"/>
  <c r="AG293" i="9"/>
  <c r="AG301" i="9"/>
  <c r="AH292" i="9"/>
  <c r="AH297" i="9"/>
  <c r="AH298" i="9"/>
  <c r="AH293" i="9"/>
  <c r="AH301" i="9"/>
  <c r="AD311" i="9"/>
  <c r="AD299" i="9"/>
  <c r="AD294" i="9"/>
  <c r="AD302" i="9"/>
  <c r="AA299" i="9"/>
  <c r="AA294" i="9"/>
  <c r="AA302" i="9"/>
  <c r="AB299" i="9"/>
  <c r="AB294" i="9"/>
  <c r="AB302" i="9"/>
  <c r="AC299" i="9"/>
  <c r="AC294" i="9"/>
  <c r="AC302" i="9"/>
  <c r="AE299" i="9"/>
  <c r="AE294" i="9"/>
  <c r="AE302" i="9"/>
  <c r="AF299" i="9"/>
  <c r="AF294" i="9"/>
  <c r="AF302" i="9"/>
  <c r="AG299" i="9"/>
  <c r="AG294" i="9"/>
  <c r="AG302" i="9"/>
  <c r="AH299" i="9"/>
  <c r="AH294" i="9"/>
  <c r="AH302" i="9"/>
  <c r="AD312" i="9"/>
  <c r="AD300" i="9"/>
  <c r="AD295" i="9"/>
  <c r="AD303" i="9"/>
  <c r="AA300" i="9"/>
  <c r="AA295" i="9"/>
  <c r="AA303" i="9"/>
  <c r="AB300" i="9"/>
  <c r="AB295" i="9"/>
  <c r="AB303" i="9"/>
  <c r="AC300" i="9"/>
  <c r="AC295" i="9"/>
  <c r="AC303" i="9"/>
  <c r="AE300" i="9"/>
  <c r="AE295" i="9"/>
  <c r="AE303" i="9"/>
  <c r="AF300" i="9"/>
  <c r="AF295" i="9"/>
  <c r="AF303" i="9"/>
  <c r="AG300" i="9"/>
  <c r="AG295" i="9"/>
  <c r="AG303" i="9"/>
  <c r="AH300" i="9"/>
  <c r="AH295" i="9"/>
  <c r="AH303" i="9"/>
  <c r="AD313" i="9"/>
  <c r="AD304" i="9"/>
  <c r="AA304" i="9"/>
  <c r="AB304" i="9"/>
  <c r="AC304" i="9"/>
  <c r="AE304" i="9"/>
  <c r="AF304" i="9"/>
  <c r="AG304" i="9"/>
  <c r="AH304" i="9"/>
  <c r="AD314" i="9"/>
  <c r="AD305" i="9"/>
  <c r="AA305" i="9"/>
  <c r="AB305" i="9"/>
  <c r="AC305" i="9"/>
  <c r="AE305" i="9"/>
  <c r="AF305" i="9"/>
  <c r="AG305" i="9"/>
  <c r="AH305" i="9"/>
  <c r="AD315" i="9"/>
  <c r="AD316" i="9"/>
  <c r="AL316" i="9"/>
  <c r="AT292" i="9"/>
  <c r="AT316" i="9"/>
  <c r="BB292" i="9"/>
  <c r="BB316" i="9"/>
  <c r="BJ292" i="9"/>
  <c r="BJ316" i="9"/>
  <c r="F287" i="9"/>
  <c r="G306" i="9"/>
  <c r="G307" i="9"/>
  <c r="G308" i="9"/>
  <c r="G309" i="9"/>
  <c r="G310" i="9"/>
  <c r="G311" i="9"/>
  <c r="G312" i="9"/>
  <c r="G313" i="9"/>
  <c r="G314" i="9"/>
  <c r="G315" i="9"/>
  <c r="G316" i="9"/>
  <c r="O292" i="9"/>
  <c r="O316" i="9"/>
  <c r="W292" i="9"/>
  <c r="W316" i="9"/>
  <c r="AE316" i="9"/>
  <c r="AM316" i="9"/>
  <c r="AU292" i="9"/>
  <c r="AU316" i="9"/>
  <c r="BC292" i="9"/>
  <c r="BC316" i="9"/>
  <c r="BK292" i="9"/>
  <c r="BK316" i="9"/>
  <c r="G287" i="9"/>
  <c r="H316" i="9"/>
  <c r="P292" i="9"/>
  <c r="P316" i="9"/>
  <c r="X292" i="9"/>
  <c r="X316" i="9"/>
  <c r="AF316" i="9"/>
  <c r="AN316" i="9"/>
  <c r="AV292" i="9"/>
  <c r="AV316" i="9"/>
  <c r="BD292" i="9"/>
  <c r="BD316" i="9"/>
  <c r="BL292" i="9"/>
  <c r="BL316" i="9"/>
  <c r="I316" i="9"/>
  <c r="J316" i="9"/>
  <c r="Q292" i="9"/>
  <c r="Q316" i="9"/>
  <c r="R292" i="9"/>
  <c r="R316" i="9"/>
  <c r="Y292" i="9"/>
  <c r="Y316" i="9"/>
  <c r="Z292" i="9"/>
  <c r="Z316" i="9"/>
  <c r="AG316" i="9"/>
  <c r="AH316" i="9"/>
  <c r="AO316" i="9"/>
  <c r="AP316" i="9"/>
  <c r="AW292" i="9"/>
  <c r="AW316" i="9"/>
  <c r="AX292" i="9"/>
  <c r="AX316" i="9"/>
  <c r="BE292" i="9"/>
  <c r="BE316" i="9"/>
  <c r="BF292" i="9"/>
  <c r="BF316" i="9"/>
  <c r="BM292" i="9"/>
  <c r="BM316" i="9"/>
  <c r="BN292" i="9"/>
  <c r="BN316" i="9"/>
  <c r="H287" i="9"/>
  <c r="I287" i="9"/>
  <c r="J287" i="9"/>
  <c r="C288" i="9"/>
  <c r="D288" i="9"/>
  <c r="E288" i="9"/>
  <c r="F288" i="9"/>
  <c r="H288" i="9"/>
  <c r="I288" i="9"/>
  <c r="J288" i="9"/>
  <c r="C88" i="7"/>
  <c r="C89" i="7"/>
  <c r="C90" i="7"/>
  <c r="C91" i="7"/>
  <c r="C92" i="7"/>
  <c r="C93" i="7"/>
  <c r="C94" i="7"/>
  <c r="C95" i="7"/>
  <c r="W92" i="7"/>
  <c r="W92" i="21"/>
  <c r="G85" i="22"/>
  <c r="C124" i="7"/>
  <c r="T125" i="1"/>
  <c r="G164" i="22"/>
  <c r="G163" i="22"/>
  <c r="G162" i="22"/>
  <c r="G161" i="22"/>
  <c r="G160" i="22"/>
  <c r="G159" i="22"/>
  <c r="G158" i="22"/>
  <c r="G157" i="22"/>
  <c r="G156" i="22"/>
  <c r="G155" i="22"/>
  <c r="G154" i="22"/>
  <c r="G153" i="22"/>
  <c r="G152" i="22"/>
  <c r="G151" i="22"/>
  <c r="G150" i="22"/>
  <c r="G149" i="22"/>
  <c r="G148" i="22"/>
  <c r="G147" i="22"/>
  <c r="G146" i="22"/>
  <c r="G145" i="22"/>
  <c r="G144" i="22"/>
  <c r="G143" i="22"/>
  <c r="G142" i="22"/>
  <c r="G141" i="22"/>
  <c r="G140" i="22"/>
  <c r="G139" i="22"/>
  <c r="G138" i="22"/>
  <c r="G137" i="22"/>
  <c r="G136" i="22"/>
  <c r="G135" i="22"/>
  <c r="G134" i="22"/>
  <c r="G133" i="22"/>
  <c r="G132" i="22"/>
  <c r="G131" i="22"/>
  <c r="G130" i="22"/>
  <c r="G129" i="22"/>
  <c r="G128" i="22"/>
  <c r="G127" i="22"/>
  <c r="G126" i="22"/>
  <c r="G125" i="22"/>
  <c r="G124" i="22"/>
  <c r="G123" i="22"/>
  <c r="G122" i="22"/>
  <c r="G121" i="22"/>
  <c r="G120" i="22"/>
  <c r="G119" i="22"/>
  <c r="G118" i="22"/>
  <c r="G117" i="22"/>
  <c r="G116" i="22"/>
  <c r="G115" i="22"/>
  <c r="G114" i="22"/>
  <c r="G113" i="22"/>
  <c r="G112" i="22"/>
  <c r="G111" i="22"/>
  <c r="G110" i="22"/>
  <c r="G109" i="22"/>
  <c r="G108" i="22"/>
  <c r="G107" i="22"/>
  <c r="G106" i="22"/>
  <c r="G105" i="22"/>
  <c r="G104" i="22"/>
  <c r="G103" i="22"/>
  <c r="G102" i="22"/>
  <c r="G101" i="22"/>
  <c r="G100" i="22"/>
  <c r="G99" i="22"/>
  <c r="G98" i="22"/>
  <c r="G97" i="22"/>
  <c r="G96" i="22"/>
  <c r="G95" i="22"/>
  <c r="G94" i="22"/>
  <c r="G93" i="22"/>
  <c r="G92" i="22"/>
  <c r="G91" i="22"/>
  <c r="G90" i="22"/>
  <c r="G89" i="22"/>
  <c r="G88" i="22"/>
  <c r="G87" i="22"/>
  <c r="G86" i="22"/>
  <c r="G84" i="22"/>
  <c r="G83" i="22"/>
  <c r="G82" i="22"/>
  <c r="G81" i="22"/>
  <c r="G80" i="22"/>
  <c r="G79" i="22"/>
  <c r="G78" i="22"/>
  <c r="G77" i="22"/>
  <c r="G76" i="22"/>
  <c r="G75" i="22"/>
  <c r="G74" i="22"/>
  <c r="G73" i="22"/>
  <c r="G72" i="22"/>
  <c r="G71" i="22"/>
  <c r="G70" i="22"/>
  <c r="G69" i="22"/>
  <c r="G68" i="22"/>
  <c r="G67" i="22"/>
  <c r="G66" i="22"/>
  <c r="G65" i="22"/>
  <c r="G64" i="22"/>
  <c r="G63" i="22"/>
  <c r="G62" i="22"/>
  <c r="G61" i="22"/>
  <c r="G60" i="22"/>
  <c r="G59" i="22"/>
  <c r="G58" i="22"/>
  <c r="G57" i="22"/>
  <c r="G56" i="22"/>
  <c r="G55" i="22"/>
  <c r="G54" i="22"/>
  <c r="G53" i="22"/>
  <c r="G52" i="22"/>
  <c r="G51" i="22"/>
  <c r="G50" i="22"/>
  <c r="G49" i="22"/>
  <c r="G48" i="22"/>
  <c r="G47" i="22"/>
  <c r="G46" i="22"/>
  <c r="G45" i="22"/>
  <c r="G44" i="22"/>
  <c r="G43" i="22"/>
  <c r="G42" i="22"/>
  <c r="G41" i="22"/>
  <c r="G40" i="22"/>
  <c r="G39" i="22"/>
  <c r="G38" i="22"/>
  <c r="G37" i="22"/>
  <c r="G36" i="22"/>
  <c r="G35" i="22"/>
  <c r="G34" i="22"/>
  <c r="G33" i="22"/>
  <c r="G32" i="22"/>
  <c r="G31" i="22"/>
  <c r="G30" i="22"/>
  <c r="G29" i="22"/>
  <c r="G28" i="22"/>
  <c r="G27" i="22"/>
  <c r="G26" i="22"/>
  <c r="G25" i="22"/>
  <c r="G24" i="22"/>
  <c r="G23" i="22"/>
  <c r="G22" i="22"/>
  <c r="G21" i="22"/>
  <c r="G20" i="22"/>
  <c r="G19" i="22"/>
  <c r="G18" i="22"/>
  <c r="G17" i="22"/>
  <c r="G16" i="22"/>
  <c r="G15" i="22"/>
  <c r="G14" i="22"/>
  <c r="G13" i="22"/>
  <c r="G12" i="22"/>
  <c r="G11" i="22"/>
  <c r="G10" i="22"/>
  <c r="G9" i="22"/>
  <c r="G8" i="22"/>
  <c r="G7" i="22"/>
  <c r="G6" i="22"/>
  <c r="G5" i="22"/>
  <c r="L239" i="7"/>
  <c r="Q239" i="7"/>
  <c r="W239" i="7"/>
  <c r="V239" i="7"/>
  <c r="U239" i="7"/>
  <c r="T239" i="7"/>
  <c r="S239" i="7"/>
  <c r="R239" i="7"/>
  <c r="M239" i="7"/>
  <c r="N239" i="7"/>
  <c r="P239" i="7"/>
  <c r="O239" i="7"/>
  <c r="D3" i="1"/>
  <c r="D4" i="1"/>
  <c r="D5" i="1"/>
  <c r="D6" i="1"/>
  <c r="E3" i="1"/>
  <c r="H3" i="1"/>
  <c r="I3" i="1"/>
  <c r="E101" i="1"/>
  <c r="E36" i="1"/>
  <c r="E69" i="1"/>
  <c r="E132" i="1"/>
  <c r="L3" i="1"/>
  <c r="E4" i="1"/>
  <c r="H4" i="1"/>
  <c r="I4" i="1"/>
  <c r="L4" i="1"/>
  <c r="E5" i="1"/>
  <c r="H5" i="1"/>
  <c r="I5" i="1"/>
  <c r="L5" i="1"/>
  <c r="E6" i="1"/>
  <c r="H6" i="1"/>
  <c r="I6" i="1"/>
  <c r="L6" i="1"/>
  <c r="E7" i="1"/>
  <c r="H7" i="1"/>
  <c r="I7" i="1"/>
  <c r="L7" i="1"/>
  <c r="E8" i="1"/>
  <c r="H8" i="1"/>
  <c r="I8" i="1"/>
  <c r="L8" i="1"/>
  <c r="E9" i="1"/>
  <c r="H9" i="1"/>
  <c r="I9" i="1"/>
  <c r="L9" i="1"/>
  <c r="E10" i="1"/>
  <c r="H10" i="1"/>
  <c r="I10" i="1"/>
  <c r="L10" i="1"/>
  <c r="E11" i="1"/>
  <c r="H11" i="1"/>
  <c r="I11" i="1"/>
  <c r="L11" i="1"/>
  <c r="E12" i="1"/>
  <c r="H12" i="1"/>
  <c r="I12" i="1"/>
  <c r="L12" i="1"/>
  <c r="E13" i="1"/>
  <c r="H13" i="1"/>
  <c r="I13" i="1"/>
  <c r="L13" i="1"/>
  <c r="E14" i="1"/>
  <c r="H14" i="1"/>
  <c r="I14" i="1"/>
  <c r="L14" i="1"/>
  <c r="E15" i="1"/>
  <c r="H15" i="1"/>
  <c r="I15" i="1"/>
  <c r="L15" i="1"/>
  <c r="E16" i="1"/>
  <c r="H16" i="1"/>
  <c r="I16" i="1"/>
  <c r="L16" i="1"/>
  <c r="E17" i="1"/>
  <c r="H17" i="1"/>
  <c r="I17" i="1"/>
  <c r="L17" i="1"/>
  <c r="E18" i="1"/>
  <c r="H18" i="1"/>
  <c r="I18" i="1"/>
  <c r="L18" i="1"/>
  <c r="E19" i="1"/>
  <c r="H19" i="1"/>
  <c r="I19" i="1"/>
  <c r="L19" i="1"/>
  <c r="E20" i="1"/>
  <c r="H20" i="1"/>
  <c r="I20" i="1"/>
  <c r="L20" i="1"/>
  <c r="E21" i="1"/>
  <c r="H21" i="1"/>
  <c r="I21" i="1"/>
  <c r="L21" i="1"/>
  <c r="E22" i="1"/>
  <c r="H22" i="1"/>
  <c r="I22" i="1"/>
  <c r="L22" i="1"/>
  <c r="E23" i="1"/>
  <c r="H23" i="1"/>
  <c r="I23" i="1"/>
  <c r="L23" i="1"/>
  <c r="E24" i="1"/>
  <c r="H24" i="1"/>
  <c r="I24" i="1"/>
  <c r="L24" i="1"/>
  <c r="E25" i="1"/>
  <c r="H25" i="1"/>
  <c r="I25" i="1"/>
  <c r="L25" i="1"/>
  <c r="E26" i="1"/>
  <c r="H26" i="1"/>
  <c r="I26" i="1"/>
  <c r="L26" i="1"/>
  <c r="E27" i="1"/>
  <c r="H27" i="1"/>
  <c r="I27" i="1"/>
  <c r="L27" i="1"/>
  <c r="E28" i="1"/>
  <c r="H28" i="1"/>
  <c r="I28" i="1"/>
  <c r="L28" i="1"/>
  <c r="E29" i="1"/>
  <c r="H29" i="1"/>
  <c r="I29" i="1"/>
  <c r="L29" i="1"/>
  <c r="E30" i="1"/>
  <c r="H30" i="1"/>
  <c r="I30" i="1"/>
  <c r="L30" i="1"/>
  <c r="E31" i="1"/>
  <c r="H31" i="1"/>
  <c r="I31" i="1"/>
  <c r="L31" i="1"/>
  <c r="E32" i="1"/>
  <c r="H32" i="1"/>
  <c r="I32" i="1"/>
  <c r="L32" i="1"/>
  <c r="E33" i="1"/>
  <c r="H33" i="1"/>
  <c r="I33" i="1"/>
  <c r="L33" i="1"/>
  <c r="E34" i="1"/>
  <c r="H34" i="1"/>
  <c r="I34" i="1"/>
  <c r="L34" i="1"/>
  <c r="E35" i="1"/>
  <c r="H35" i="1"/>
  <c r="I35" i="1"/>
  <c r="L35" i="1"/>
  <c r="H36" i="1"/>
  <c r="I36" i="1"/>
  <c r="L36" i="1"/>
  <c r="E37" i="1"/>
  <c r="H37" i="1"/>
  <c r="I37" i="1"/>
  <c r="L37" i="1"/>
  <c r="E38" i="1"/>
  <c r="H38" i="1"/>
  <c r="I38" i="1"/>
  <c r="L38" i="1"/>
  <c r="E39" i="1"/>
  <c r="H39" i="1"/>
  <c r="I39" i="1"/>
  <c r="L39" i="1"/>
  <c r="E40" i="1"/>
  <c r="H40" i="1"/>
  <c r="I40" i="1"/>
  <c r="L40" i="1"/>
  <c r="E41" i="1"/>
  <c r="H41" i="1"/>
  <c r="I41" i="1"/>
  <c r="L41" i="1"/>
  <c r="E42" i="1"/>
  <c r="H42" i="1"/>
  <c r="I42" i="1"/>
  <c r="L42" i="1"/>
  <c r="E43" i="1"/>
  <c r="H43" i="1"/>
  <c r="I43" i="1"/>
  <c r="L43" i="1"/>
  <c r="E44" i="1"/>
  <c r="H44" i="1"/>
  <c r="I44" i="1"/>
  <c r="L44" i="1"/>
  <c r="E45" i="1"/>
  <c r="H45" i="1"/>
  <c r="I45" i="1"/>
  <c r="L45" i="1"/>
  <c r="E46" i="1"/>
  <c r="H46" i="1"/>
  <c r="I46" i="1"/>
  <c r="L46" i="1"/>
  <c r="E47" i="1"/>
  <c r="H47" i="1"/>
  <c r="I47" i="1"/>
  <c r="L47" i="1"/>
  <c r="E48" i="1"/>
  <c r="H48" i="1"/>
  <c r="I48" i="1"/>
  <c r="L48" i="1"/>
  <c r="E49" i="1"/>
  <c r="H49" i="1"/>
  <c r="I49" i="1"/>
  <c r="L49" i="1"/>
  <c r="E50" i="1"/>
  <c r="H50" i="1"/>
  <c r="I50" i="1"/>
  <c r="L50" i="1"/>
  <c r="E51" i="1"/>
  <c r="H51" i="1"/>
  <c r="I51" i="1"/>
  <c r="L51" i="1"/>
  <c r="E52" i="1"/>
  <c r="H52" i="1"/>
  <c r="I52" i="1"/>
  <c r="L52" i="1"/>
  <c r="E53" i="1"/>
  <c r="H53" i="1"/>
  <c r="I53" i="1"/>
  <c r="L53" i="1"/>
  <c r="E54" i="1"/>
  <c r="H54" i="1"/>
  <c r="I54" i="1"/>
  <c r="L54" i="1"/>
  <c r="E55" i="1"/>
  <c r="H55" i="1"/>
  <c r="I55" i="1"/>
  <c r="L55" i="1"/>
  <c r="E56" i="1"/>
  <c r="H56" i="1"/>
  <c r="I56" i="1"/>
  <c r="L56" i="1"/>
  <c r="E57" i="1"/>
  <c r="H57" i="1"/>
  <c r="I57" i="1"/>
  <c r="L57" i="1"/>
  <c r="E58" i="1"/>
  <c r="H58" i="1"/>
  <c r="I58" i="1"/>
  <c r="L58" i="1"/>
  <c r="E59" i="1"/>
  <c r="H59" i="1"/>
  <c r="I59" i="1"/>
  <c r="L59" i="1"/>
  <c r="E60" i="1"/>
  <c r="H60" i="1"/>
  <c r="I60" i="1"/>
  <c r="L60" i="1"/>
  <c r="E61" i="1"/>
  <c r="H61" i="1"/>
  <c r="I61" i="1"/>
  <c r="L61" i="1"/>
  <c r="E62" i="1"/>
  <c r="H62" i="1"/>
  <c r="I62" i="1"/>
  <c r="L62" i="1"/>
  <c r="E63" i="1"/>
  <c r="H63" i="1"/>
  <c r="I63" i="1"/>
  <c r="L63" i="1"/>
  <c r="E64" i="1"/>
  <c r="H64" i="1"/>
  <c r="I64" i="1"/>
  <c r="L64" i="1"/>
  <c r="E65" i="1"/>
  <c r="H65" i="1"/>
  <c r="I65" i="1"/>
  <c r="L65" i="1"/>
  <c r="E66" i="1"/>
  <c r="H66" i="1"/>
  <c r="I66" i="1"/>
  <c r="L66" i="1"/>
  <c r="E67" i="1"/>
  <c r="H67" i="1"/>
  <c r="I67" i="1"/>
  <c r="L67" i="1"/>
  <c r="E68" i="1"/>
  <c r="H68" i="1"/>
  <c r="I68" i="1"/>
  <c r="L68" i="1"/>
  <c r="H69" i="1"/>
  <c r="I69" i="1"/>
  <c r="L69" i="1"/>
  <c r="E70" i="1"/>
  <c r="H70" i="1"/>
  <c r="I70" i="1"/>
  <c r="L70" i="1"/>
  <c r="E71" i="1"/>
  <c r="H71" i="1"/>
  <c r="I71" i="1"/>
  <c r="L71" i="1"/>
  <c r="E72" i="1"/>
  <c r="H72" i="1"/>
  <c r="I72" i="1"/>
  <c r="L72" i="1"/>
  <c r="E73" i="1"/>
  <c r="H73" i="1"/>
  <c r="I73" i="1"/>
  <c r="L73" i="1"/>
  <c r="E74" i="1"/>
  <c r="H74" i="1"/>
  <c r="I74" i="1"/>
  <c r="L74" i="1"/>
  <c r="E75" i="1"/>
  <c r="H75" i="1"/>
  <c r="I75" i="1"/>
  <c r="L75" i="1"/>
  <c r="E76" i="1"/>
  <c r="H76" i="1"/>
  <c r="I76" i="1"/>
  <c r="L76" i="1"/>
  <c r="E77" i="1"/>
  <c r="H77" i="1"/>
  <c r="I77" i="1"/>
  <c r="L77" i="1"/>
  <c r="E78" i="1"/>
  <c r="H78" i="1"/>
  <c r="I78" i="1"/>
  <c r="L78" i="1"/>
  <c r="E79" i="1"/>
  <c r="H79" i="1"/>
  <c r="I79" i="1"/>
  <c r="L79" i="1"/>
  <c r="E80" i="1"/>
  <c r="H80" i="1"/>
  <c r="I80" i="1"/>
  <c r="L80" i="1"/>
  <c r="E81" i="1"/>
  <c r="H81" i="1"/>
  <c r="I81" i="1"/>
  <c r="L81" i="1"/>
  <c r="E82" i="1"/>
  <c r="H82" i="1"/>
  <c r="I82" i="1"/>
  <c r="L82" i="1"/>
  <c r="E83" i="1"/>
  <c r="H83" i="1"/>
  <c r="I83" i="1"/>
  <c r="L83" i="1"/>
  <c r="E84" i="1"/>
  <c r="H84" i="1"/>
  <c r="I84" i="1"/>
  <c r="L84" i="1"/>
  <c r="E85" i="1"/>
  <c r="H85" i="1"/>
  <c r="I85" i="1"/>
  <c r="L85" i="1"/>
  <c r="E86" i="1"/>
  <c r="H86" i="1"/>
  <c r="I86" i="1"/>
  <c r="L86" i="1"/>
  <c r="E87" i="1"/>
  <c r="H87" i="1"/>
  <c r="I87" i="1"/>
  <c r="L87" i="1"/>
  <c r="E88" i="1"/>
  <c r="H88" i="1"/>
  <c r="I88" i="1"/>
  <c r="L88" i="1"/>
  <c r="E89" i="1"/>
  <c r="H89" i="1"/>
  <c r="I89" i="1"/>
  <c r="L89" i="1"/>
  <c r="E90" i="1"/>
  <c r="H90" i="1"/>
  <c r="I90" i="1"/>
  <c r="L90" i="1"/>
  <c r="E91" i="1"/>
  <c r="H91" i="1"/>
  <c r="I91" i="1"/>
  <c r="L91" i="1"/>
  <c r="E92" i="1"/>
  <c r="H92" i="1"/>
  <c r="I92" i="1"/>
  <c r="L92" i="1"/>
  <c r="E93" i="1"/>
  <c r="H93" i="1"/>
  <c r="I93" i="1"/>
  <c r="L93" i="1"/>
  <c r="E94" i="1"/>
  <c r="H94" i="1"/>
  <c r="I94" i="1"/>
  <c r="L94" i="1"/>
  <c r="E95" i="1"/>
  <c r="H95" i="1"/>
  <c r="I95" i="1"/>
  <c r="L95" i="1"/>
  <c r="E96" i="1"/>
  <c r="H96" i="1"/>
  <c r="I96" i="1"/>
  <c r="L96" i="1"/>
  <c r="E97" i="1"/>
  <c r="H97" i="1"/>
  <c r="I97" i="1"/>
  <c r="L97" i="1"/>
  <c r="E98" i="1"/>
  <c r="H98" i="1"/>
  <c r="I98" i="1"/>
  <c r="L98" i="1"/>
  <c r="E99" i="1"/>
  <c r="H99" i="1"/>
  <c r="I99" i="1"/>
  <c r="L99" i="1"/>
  <c r="E100" i="1"/>
  <c r="H100" i="1"/>
  <c r="I100" i="1"/>
  <c r="L100" i="1"/>
  <c r="H101" i="1"/>
  <c r="I101" i="1"/>
  <c r="L101" i="1"/>
  <c r="E102" i="1"/>
  <c r="H102" i="1"/>
  <c r="I102" i="1"/>
  <c r="L102" i="1"/>
  <c r="E103" i="1"/>
  <c r="H103" i="1"/>
  <c r="I103" i="1"/>
  <c r="L103" i="1"/>
  <c r="E104" i="1"/>
  <c r="H104" i="1"/>
  <c r="I104" i="1"/>
  <c r="L104" i="1"/>
  <c r="E105" i="1"/>
  <c r="H105" i="1"/>
  <c r="I105" i="1"/>
  <c r="L105" i="1"/>
  <c r="E106" i="1"/>
  <c r="H106" i="1"/>
  <c r="I106" i="1"/>
  <c r="L106" i="1"/>
  <c r="E107" i="1"/>
  <c r="H107" i="1"/>
  <c r="I107" i="1"/>
  <c r="L107" i="1"/>
  <c r="E108" i="1"/>
  <c r="H108" i="1"/>
  <c r="I108" i="1"/>
  <c r="L108" i="1"/>
  <c r="E109" i="1"/>
  <c r="H109" i="1"/>
  <c r="I109" i="1"/>
  <c r="L109" i="1"/>
  <c r="E110" i="1"/>
  <c r="H110" i="1"/>
  <c r="I110" i="1"/>
  <c r="L110" i="1"/>
  <c r="E111" i="1"/>
  <c r="H111" i="1"/>
  <c r="I111" i="1"/>
  <c r="L111" i="1"/>
  <c r="E112" i="1"/>
  <c r="H112" i="1"/>
  <c r="I112" i="1"/>
  <c r="L112" i="1"/>
  <c r="E113" i="1"/>
  <c r="H113" i="1"/>
  <c r="I113" i="1"/>
  <c r="L113" i="1"/>
  <c r="E114" i="1"/>
  <c r="H114" i="1"/>
  <c r="I114" i="1"/>
  <c r="L114" i="1"/>
  <c r="E115" i="1"/>
  <c r="H115" i="1"/>
  <c r="I115" i="1"/>
  <c r="L115" i="1"/>
  <c r="E116" i="1"/>
  <c r="H116" i="1"/>
  <c r="I116" i="1"/>
  <c r="L116" i="1"/>
  <c r="E117" i="1"/>
  <c r="H117" i="1"/>
  <c r="I117" i="1"/>
  <c r="L117" i="1"/>
  <c r="E118" i="1"/>
  <c r="H118" i="1"/>
  <c r="I118" i="1"/>
  <c r="L118" i="1"/>
  <c r="E119" i="1"/>
  <c r="H119" i="1"/>
  <c r="I119" i="1"/>
  <c r="L119" i="1"/>
  <c r="E120" i="1"/>
  <c r="H120" i="1"/>
  <c r="I120" i="1"/>
  <c r="L120" i="1"/>
  <c r="E121" i="1"/>
  <c r="H121" i="1"/>
  <c r="I121" i="1"/>
  <c r="L121" i="1"/>
  <c r="E122" i="1"/>
  <c r="H122" i="1"/>
  <c r="I122" i="1"/>
  <c r="L122" i="1"/>
  <c r="E123" i="1"/>
  <c r="H123" i="1"/>
  <c r="I123" i="1"/>
  <c r="L123" i="1"/>
  <c r="E124" i="1"/>
  <c r="H124" i="1"/>
  <c r="I124" i="1"/>
  <c r="L124" i="1"/>
  <c r="E125" i="1"/>
  <c r="H125" i="1"/>
  <c r="I125" i="1"/>
  <c r="L125" i="1"/>
  <c r="E126" i="1"/>
  <c r="H126" i="1"/>
  <c r="I126" i="1"/>
  <c r="L126" i="1"/>
  <c r="E127" i="1"/>
  <c r="H127" i="1"/>
  <c r="I127" i="1"/>
  <c r="L127" i="1"/>
  <c r="E128" i="1"/>
  <c r="H128" i="1"/>
  <c r="I128" i="1"/>
  <c r="L128" i="1"/>
  <c r="E129" i="1"/>
  <c r="H129" i="1"/>
  <c r="I129" i="1"/>
  <c r="L129" i="1"/>
  <c r="E130" i="1"/>
  <c r="H130" i="1"/>
  <c r="I130" i="1"/>
  <c r="L130" i="1"/>
  <c r="E131" i="1"/>
  <c r="H131" i="1"/>
  <c r="I131" i="1"/>
  <c r="L131" i="1"/>
  <c r="H132" i="1"/>
  <c r="I132" i="1"/>
  <c r="L132" i="1"/>
  <c r="E133" i="1"/>
  <c r="H133" i="1"/>
  <c r="I133" i="1"/>
  <c r="L133" i="1"/>
  <c r="E134" i="1"/>
  <c r="H134" i="1"/>
  <c r="I134" i="1"/>
  <c r="L134" i="1"/>
  <c r="E135" i="1"/>
  <c r="H135" i="1"/>
  <c r="I135" i="1"/>
  <c r="L135" i="1"/>
  <c r="E136" i="1"/>
  <c r="H136" i="1"/>
  <c r="I136" i="1"/>
  <c r="L136" i="1"/>
  <c r="E137" i="1"/>
  <c r="H137" i="1"/>
  <c r="I137" i="1"/>
  <c r="L137" i="1"/>
  <c r="E138" i="1"/>
  <c r="H138" i="1"/>
  <c r="I138" i="1"/>
  <c r="L138" i="1"/>
  <c r="E139" i="1"/>
  <c r="H139" i="1"/>
  <c r="I139" i="1"/>
  <c r="L139" i="1"/>
  <c r="E140" i="1"/>
  <c r="H140" i="1"/>
  <c r="I140" i="1"/>
  <c r="L140" i="1"/>
  <c r="E141" i="1"/>
  <c r="H141" i="1"/>
  <c r="I141" i="1"/>
  <c r="L141" i="1"/>
  <c r="E142" i="1"/>
  <c r="H142" i="1"/>
  <c r="I142" i="1"/>
  <c r="L142" i="1"/>
  <c r="E143" i="1"/>
  <c r="H143" i="1"/>
  <c r="I143" i="1"/>
  <c r="L143" i="1"/>
  <c r="E144" i="1"/>
  <c r="H144" i="1"/>
  <c r="I144" i="1"/>
  <c r="L144" i="1"/>
  <c r="E145" i="1"/>
  <c r="H145" i="1"/>
  <c r="I145" i="1"/>
  <c r="L145" i="1"/>
  <c r="E146" i="1"/>
  <c r="H146" i="1"/>
  <c r="I146" i="1"/>
  <c r="L146" i="1"/>
  <c r="E147" i="1"/>
  <c r="H147" i="1"/>
  <c r="I147" i="1"/>
  <c r="L147" i="1"/>
  <c r="E148" i="1"/>
  <c r="H148" i="1"/>
  <c r="I148" i="1"/>
  <c r="L148" i="1"/>
  <c r="E149" i="1"/>
  <c r="H149" i="1"/>
  <c r="I149" i="1"/>
  <c r="L149" i="1"/>
  <c r="E150" i="1"/>
  <c r="H150" i="1"/>
  <c r="I150" i="1"/>
  <c r="L150" i="1"/>
  <c r="E151" i="1"/>
  <c r="H151" i="1"/>
  <c r="I151" i="1"/>
  <c r="L151" i="1"/>
  <c r="E152" i="1"/>
  <c r="H152" i="1"/>
  <c r="I152" i="1"/>
  <c r="L152" i="1"/>
  <c r="E153" i="1"/>
  <c r="H153" i="1"/>
  <c r="I153" i="1"/>
  <c r="L153" i="1"/>
  <c r="E155" i="1"/>
  <c r="H155" i="1"/>
  <c r="I155" i="1"/>
  <c r="L155" i="1"/>
  <c r="E156" i="1"/>
  <c r="H156" i="1"/>
  <c r="I156" i="1"/>
  <c r="L156" i="1"/>
  <c r="E159" i="1"/>
  <c r="H159" i="1"/>
  <c r="I159" i="1"/>
  <c r="L159" i="1"/>
  <c r="E160" i="1"/>
  <c r="H160" i="1"/>
  <c r="I160" i="1"/>
  <c r="L160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5" i="1"/>
  <c r="M156" i="1"/>
  <c r="M159" i="1"/>
  <c r="M160" i="1"/>
  <c r="A3" i="1"/>
  <c r="B3" i="1"/>
  <c r="C3" i="1"/>
  <c r="P3" i="1"/>
  <c r="AD3" i="1"/>
  <c r="AE3" i="1"/>
  <c r="AF3" i="1"/>
  <c r="Q3" i="1"/>
  <c r="C5" i="7"/>
  <c r="S3" i="1"/>
  <c r="C8" i="7"/>
  <c r="T3" i="1"/>
  <c r="AC3" i="1"/>
  <c r="A4" i="1"/>
  <c r="B4" i="1"/>
  <c r="C4" i="1"/>
  <c r="P4" i="1"/>
  <c r="AD4" i="1"/>
  <c r="AE4" i="1"/>
  <c r="AF4" i="1"/>
  <c r="Q4" i="1"/>
  <c r="C7" i="7"/>
  <c r="S4" i="1"/>
  <c r="C6" i="7"/>
  <c r="T4" i="1"/>
  <c r="AC4" i="1"/>
  <c r="A5" i="1"/>
  <c r="B5" i="1"/>
  <c r="C5" i="1"/>
  <c r="P5" i="1"/>
  <c r="AD5" i="1"/>
  <c r="AE5" i="1"/>
  <c r="AF5" i="1"/>
  <c r="Q5" i="1"/>
  <c r="C9" i="7"/>
  <c r="S5" i="1"/>
  <c r="C4" i="7"/>
  <c r="T5" i="1"/>
  <c r="AC5" i="1"/>
  <c r="A6" i="1"/>
  <c r="B6" i="1"/>
  <c r="C6" i="1"/>
  <c r="P6" i="1"/>
  <c r="AD6" i="1"/>
  <c r="AE6" i="1"/>
  <c r="AF6" i="1"/>
  <c r="Q6" i="1"/>
  <c r="C17" i="7"/>
  <c r="S6" i="1"/>
  <c r="C20" i="7"/>
  <c r="T6" i="1"/>
  <c r="AC6" i="1"/>
  <c r="D7" i="1"/>
  <c r="A7" i="1"/>
  <c r="B7" i="1"/>
  <c r="C7" i="1"/>
  <c r="P7" i="1"/>
  <c r="AD7" i="1"/>
  <c r="AE7" i="1"/>
  <c r="AF7" i="1"/>
  <c r="Q7" i="1"/>
  <c r="C19" i="7"/>
  <c r="S7" i="1"/>
  <c r="C18" i="7"/>
  <c r="T7" i="1"/>
  <c r="AC7" i="1"/>
  <c r="D8" i="1"/>
  <c r="A8" i="1"/>
  <c r="B8" i="1"/>
  <c r="C8" i="1"/>
  <c r="P8" i="1"/>
  <c r="AD8" i="1"/>
  <c r="AE8" i="1"/>
  <c r="AF8" i="1"/>
  <c r="Q8" i="1"/>
  <c r="C21" i="7"/>
  <c r="S8" i="1"/>
  <c r="C16" i="7"/>
  <c r="T8" i="1"/>
  <c r="AC8" i="1"/>
  <c r="D9" i="1"/>
  <c r="A9" i="1"/>
  <c r="B9" i="1"/>
  <c r="C9" i="1"/>
  <c r="P9" i="1"/>
  <c r="AD9" i="1"/>
  <c r="AE9" i="1"/>
  <c r="AF9" i="1"/>
  <c r="Q9" i="1"/>
  <c r="C29" i="7"/>
  <c r="S9" i="1"/>
  <c r="C32" i="7"/>
  <c r="T9" i="1"/>
  <c r="AC9" i="1"/>
  <c r="D10" i="1"/>
  <c r="A10" i="1"/>
  <c r="B10" i="1"/>
  <c r="C10" i="1"/>
  <c r="P10" i="1"/>
  <c r="AD10" i="1"/>
  <c r="AE10" i="1"/>
  <c r="AF10" i="1"/>
  <c r="Q10" i="1"/>
  <c r="C31" i="7"/>
  <c r="S10" i="1"/>
  <c r="C30" i="7"/>
  <c r="T10" i="1"/>
  <c r="AC10" i="1"/>
  <c r="D11" i="1"/>
  <c r="A11" i="1"/>
  <c r="B11" i="1"/>
  <c r="C11" i="1"/>
  <c r="P11" i="1"/>
  <c r="AD11" i="1"/>
  <c r="AE11" i="1"/>
  <c r="AF11" i="1"/>
  <c r="Q11" i="1"/>
  <c r="C33" i="7"/>
  <c r="S11" i="1"/>
  <c r="C28" i="7"/>
  <c r="T11" i="1"/>
  <c r="AC11" i="1"/>
  <c r="D12" i="1"/>
  <c r="A12" i="1"/>
  <c r="B12" i="1"/>
  <c r="C12" i="1"/>
  <c r="P12" i="1"/>
  <c r="AD12" i="1"/>
  <c r="AE12" i="1"/>
  <c r="AF12" i="1"/>
  <c r="Q12" i="1"/>
  <c r="C41" i="7"/>
  <c r="S12" i="1"/>
  <c r="C44" i="7"/>
  <c r="T12" i="1"/>
  <c r="AC12" i="1"/>
  <c r="D13" i="1"/>
  <c r="A13" i="1"/>
  <c r="B13" i="1"/>
  <c r="C13" i="1"/>
  <c r="P13" i="1"/>
  <c r="AD13" i="1"/>
  <c r="AE13" i="1"/>
  <c r="AF13" i="1"/>
  <c r="Q13" i="1"/>
  <c r="C43" i="7"/>
  <c r="S13" i="1"/>
  <c r="C42" i="7"/>
  <c r="T13" i="1"/>
  <c r="AC13" i="1"/>
  <c r="D14" i="1"/>
  <c r="A14" i="1"/>
  <c r="B14" i="1"/>
  <c r="C14" i="1"/>
  <c r="P14" i="1"/>
  <c r="AD14" i="1"/>
  <c r="AE14" i="1"/>
  <c r="AF14" i="1"/>
  <c r="Q14" i="1"/>
  <c r="C45" i="7"/>
  <c r="S14" i="1"/>
  <c r="C40" i="7"/>
  <c r="T14" i="1"/>
  <c r="AC14" i="1"/>
  <c r="D15" i="1"/>
  <c r="A15" i="1"/>
  <c r="B15" i="1"/>
  <c r="C15" i="1"/>
  <c r="P15" i="1"/>
  <c r="AD15" i="1"/>
  <c r="AE15" i="1"/>
  <c r="AF15" i="1"/>
  <c r="Q15" i="1"/>
  <c r="C53" i="7"/>
  <c r="S15" i="1"/>
  <c r="C56" i="7"/>
  <c r="T15" i="1"/>
  <c r="AC15" i="1"/>
  <c r="D16" i="1"/>
  <c r="A16" i="1"/>
  <c r="B16" i="1"/>
  <c r="C16" i="1"/>
  <c r="P16" i="1"/>
  <c r="AD16" i="1"/>
  <c r="AE16" i="1"/>
  <c r="AF16" i="1"/>
  <c r="Q16" i="1"/>
  <c r="C55" i="7"/>
  <c r="S16" i="1"/>
  <c r="C54" i="7"/>
  <c r="T16" i="1"/>
  <c r="AC16" i="1"/>
  <c r="D17" i="1"/>
  <c r="A17" i="1"/>
  <c r="B17" i="1"/>
  <c r="C17" i="1"/>
  <c r="P17" i="1"/>
  <c r="AD17" i="1"/>
  <c r="AE17" i="1"/>
  <c r="AF17" i="1"/>
  <c r="Q17" i="1"/>
  <c r="C57" i="7"/>
  <c r="S17" i="1"/>
  <c r="C52" i="7"/>
  <c r="T17" i="1"/>
  <c r="AC17" i="1"/>
  <c r="D18" i="1"/>
  <c r="A18" i="1"/>
  <c r="B18" i="1"/>
  <c r="C18" i="1"/>
  <c r="P18" i="1"/>
  <c r="AD18" i="1"/>
  <c r="AE18" i="1"/>
  <c r="AF18" i="1"/>
  <c r="Q18" i="1"/>
  <c r="C65" i="7"/>
  <c r="S18" i="1"/>
  <c r="C68" i="7"/>
  <c r="T18" i="1"/>
  <c r="AC18" i="1"/>
  <c r="D19" i="1"/>
  <c r="A19" i="1"/>
  <c r="B19" i="1"/>
  <c r="C19" i="1"/>
  <c r="P19" i="1"/>
  <c r="AD19" i="1"/>
  <c r="AE19" i="1"/>
  <c r="AF19" i="1"/>
  <c r="Q19" i="1"/>
  <c r="C67" i="7"/>
  <c r="S19" i="1"/>
  <c r="C66" i="7"/>
  <c r="T19" i="1"/>
  <c r="AC19" i="1"/>
  <c r="D20" i="1"/>
  <c r="A20" i="1"/>
  <c r="B20" i="1"/>
  <c r="C20" i="1"/>
  <c r="P20" i="1"/>
  <c r="AD20" i="1"/>
  <c r="AE20" i="1"/>
  <c r="AF20" i="1"/>
  <c r="Q20" i="1"/>
  <c r="C69" i="7"/>
  <c r="S20" i="1"/>
  <c r="C64" i="7"/>
  <c r="T20" i="1"/>
  <c r="AC20" i="1"/>
  <c r="D21" i="1"/>
  <c r="A21" i="1"/>
  <c r="B21" i="1"/>
  <c r="C21" i="1"/>
  <c r="P21" i="1"/>
  <c r="AD21" i="1"/>
  <c r="AE21" i="1"/>
  <c r="AF21" i="1"/>
  <c r="Q21" i="1"/>
  <c r="C80" i="7"/>
  <c r="S21" i="1"/>
  <c r="C79" i="7"/>
  <c r="T21" i="1"/>
  <c r="AC21" i="1"/>
  <c r="D22" i="1"/>
  <c r="A22" i="1"/>
  <c r="B22" i="1"/>
  <c r="C22" i="1"/>
  <c r="P22" i="1"/>
  <c r="AD22" i="1"/>
  <c r="AE22" i="1"/>
  <c r="AF22" i="1"/>
  <c r="Q22" i="1"/>
  <c r="C77" i="7"/>
  <c r="S22" i="1"/>
  <c r="C76" i="7"/>
  <c r="T22" i="1"/>
  <c r="AC22" i="1"/>
  <c r="D23" i="1"/>
  <c r="A23" i="1"/>
  <c r="B23" i="1"/>
  <c r="C23" i="1"/>
  <c r="P23" i="1"/>
  <c r="AD23" i="1"/>
  <c r="AE23" i="1"/>
  <c r="AF23" i="1"/>
  <c r="Q23" i="1"/>
  <c r="S23" i="1"/>
  <c r="T23" i="1"/>
  <c r="AC23" i="1"/>
  <c r="D24" i="1"/>
  <c r="A24" i="1"/>
  <c r="B24" i="1"/>
  <c r="C24" i="1"/>
  <c r="P24" i="1"/>
  <c r="AD24" i="1"/>
  <c r="AE24" i="1"/>
  <c r="AF24" i="1"/>
  <c r="Q24" i="1"/>
  <c r="S24" i="1"/>
  <c r="T24" i="1"/>
  <c r="AC24" i="1"/>
  <c r="D25" i="1"/>
  <c r="A25" i="1"/>
  <c r="B25" i="1"/>
  <c r="C25" i="1"/>
  <c r="P25" i="1"/>
  <c r="AD25" i="1"/>
  <c r="AE25" i="1"/>
  <c r="AF25" i="1"/>
  <c r="Q25" i="1"/>
  <c r="C104" i="7"/>
  <c r="S25" i="1"/>
  <c r="C103" i="7"/>
  <c r="T25" i="1"/>
  <c r="AC25" i="1"/>
  <c r="D26" i="1"/>
  <c r="A26" i="1"/>
  <c r="B26" i="1"/>
  <c r="C26" i="1"/>
  <c r="P26" i="1"/>
  <c r="AD26" i="1"/>
  <c r="AE26" i="1"/>
  <c r="AF26" i="1"/>
  <c r="Q26" i="1"/>
  <c r="C101" i="7"/>
  <c r="S26" i="1"/>
  <c r="C100" i="7"/>
  <c r="T26" i="1"/>
  <c r="AC26" i="1"/>
  <c r="D27" i="1"/>
  <c r="A27" i="1"/>
  <c r="B27" i="1"/>
  <c r="C27" i="1"/>
  <c r="P27" i="1"/>
  <c r="AD27" i="1"/>
  <c r="AE27" i="1"/>
  <c r="AF27" i="1"/>
  <c r="Q27" i="1"/>
  <c r="C116" i="7"/>
  <c r="S27" i="1"/>
  <c r="C115" i="7"/>
  <c r="T27" i="1"/>
  <c r="AC27" i="1"/>
  <c r="D28" i="1"/>
  <c r="A28" i="1"/>
  <c r="B28" i="1"/>
  <c r="C28" i="1"/>
  <c r="P28" i="1"/>
  <c r="AD28" i="1"/>
  <c r="AE28" i="1"/>
  <c r="AF28" i="1"/>
  <c r="Q28" i="1"/>
  <c r="C113" i="7"/>
  <c r="S28" i="1"/>
  <c r="C112" i="7"/>
  <c r="T28" i="1"/>
  <c r="AC28" i="1"/>
  <c r="D29" i="1"/>
  <c r="A29" i="1"/>
  <c r="B29" i="1"/>
  <c r="C29" i="1"/>
  <c r="P29" i="1"/>
  <c r="AD29" i="1"/>
  <c r="AE29" i="1"/>
  <c r="AF29" i="1"/>
  <c r="Q29" i="1"/>
  <c r="C128" i="7"/>
  <c r="S29" i="1"/>
  <c r="C127" i="7"/>
  <c r="T29" i="1"/>
  <c r="AC29" i="1"/>
  <c r="D30" i="1"/>
  <c r="A30" i="1"/>
  <c r="B30" i="1"/>
  <c r="C30" i="1"/>
  <c r="P30" i="1"/>
  <c r="AD30" i="1"/>
  <c r="AE30" i="1"/>
  <c r="AF30" i="1"/>
  <c r="Q30" i="1"/>
  <c r="C125" i="7"/>
  <c r="S30" i="1"/>
  <c r="T30" i="1"/>
  <c r="AC30" i="1"/>
  <c r="D31" i="1"/>
  <c r="A31" i="1"/>
  <c r="B31" i="1"/>
  <c r="C31" i="1"/>
  <c r="P31" i="1"/>
  <c r="AD31" i="1"/>
  <c r="AE31" i="1"/>
  <c r="AF31" i="1"/>
  <c r="Q31" i="1"/>
  <c r="C140" i="7"/>
  <c r="S31" i="1"/>
  <c r="C139" i="7"/>
  <c r="T31" i="1"/>
  <c r="AC31" i="1"/>
  <c r="D32" i="1"/>
  <c r="A32" i="1"/>
  <c r="B32" i="1"/>
  <c r="C32" i="1"/>
  <c r="P32" i="1"/>
  <c r="AD32" i="1"/>
  <c r="AE32" i="1"/>
  <c r="AF32" i="1"/>
  <c r="Q32" i="1"/>
  <c r="C137" i="7"/>
  <c r="S32" i="1"/>
  <c r="C136" i="7"/>
  <c r="T32" i="1"/>
  <c r="AC32" i="1"/>
  <c r="D33" i="1"/>
  <c r="A33" i="1"/>
  <c r="B33" i="1"/>
  <c r="C33" i="1"/>
  <c r="P33" i="1"/>
  <c r="AD33" i="1"/>
  <c r="AE33" i="1"/>
  <c r="AF33" i="1"/>
  <c r="Q33" i="1"/>
  <c r="C200" i="7"/>
  <c r="S33" i="1"/>
  <c r="C199" i="7"/>
  <c r="T33" i="1"/>
  <c r="AC33" i="1"/>
  <c r="D34" i="1"/>
  <c r="A34" i="1"/>
  <c r="B34" i="1"/>
  <c r="C34" i="1"/>
  <c r="P34" i="1"/>
  <c r="AD34" i="1"/>
  <c r="AE34" i="1"/>
  <c r="AF34" i="1"/>
  <c r="Q34" i="1"/>
  <c r="C197" i="7"/>
  <c r="S34" i="1"/>
  <c r="C196" i="7"/>
  <c r="T34" i="1"/>
  <c r="AC34" i="1"/>
  <c r="D35" i="1"/>
  <c r="A35" i="1"/>
  <c r="B35" i="1"/>
  <c r="C35" i="1"/>
  <c r="P35" i="1"/>
  <c r="AD35" i="1"/>
  <c r="AE35" i="1"/>
  <c r="AF35" i="1"/>
  <c r="Q35" i="1"/>
  <c r="S35" i="1"/>
  <c r="T35" i="1"/>
  <c r="AC35" i="1"/>
  <c r="D36" i="1"/>
  <c r="A36" i="1"/>
  <c r="B36" i="1"/>
  <c r="C36" i="1"/>
  <c r="P36" i="1"/>
  <c r="AD36" i="1"/>
  <c r="AE36" i="1"/>
  <c r="AF36" i="1"/>
  <c r="Q36" i="1"/>
  <c r="S36" i="1"/>
  <c r="T36" i="1"/>
  <c r="AC36" i="1"/>
  <c r="D37" i="1"/>
  <c r="A37" i="1"/>
  <c r="B37" i="1"/>
  <c r="C37" i="1"/>
  <c r="P37" i="1"/>
  <c r="AD37" i="1"/>
  <c r="AE37" i="1"/>
  <c r="AF37" i="1"/>
  <c r="Q37" i="1"/>
  <c r="S37" i="1"/>
  <c r="T37" i="1"/>
  <c r="AC37" i="1"/>
  <c r="D38" i="1"/>
  <c r="A38" i="1"/>
  <c r="B38" i="1"/>
  <c r="C38" i="1"/>
  <c r="P38" i="1"/>
  <c r="AD38" i="1"/>
  <c r="AE38" i="1"/>
  <c r="AF38" i="1"/>
  <c r="Q38" i="1"/>
  <c r="S38" i="1"/>
  <c r="T38" i="1"/>
  <c r="AC38" i="1"/>
  <c r="D39" i="1"/>
  <c r="A39" i="1"/>
  <c r="B39" i="1"/>
  <c r="C39" i="1"/>
  <c r="P39" i="1"/>
  <c r="AD39" i="1"/>
  <c r="AE39" i="1"/>
  <c r="AF39" i="1"/>
  <c r="Q39" i="1"/>
  <c r="S39" i="1"/>
  <c r="T39" i="1"/>
  <c r="AC39" i="1"/>
  <c r="D40" i="1"/>
  <c r="A40" i="1"/>
  <c r="B40" i="1"/>
  <c r="C40" i="1"/>
  <c r="P40" i="1"/>
  <c r="AD40" i="1"/>
  <c r="AE40" i="1"/>
  <c r="AF40" i="1"/>
  <c r="Q40" i="1"/>
  <c r="S40" i="1"/>
  <c r="T40" i="1"/>
  <c r="AC40" i="1"/>
  <c r="D41" i="1"/>
  <c r="A41" i="1"/>
  <c r="B41" i="1"/>
  <c r="C41" i="1"/>
  <c r="P41" i="1"/>
  <c r="AD41" i="1"/>
  <c r="AE41" i="1"/>
  <c r="AF41" i="1"/>
  <c r="Q41" i="1"/>
  <c r="S41" i="1"/>
  <c r="T41" i="1"/>
  <c r="AC41" i="1"/>
  <c r="D42" i="1"/>
  <c r="A42" i="1"/>
  <c r="B42" i="1"/>
  <c r="C42" i="1"/>
  <c r="P42" i="1"/>
  <c r="AD42" i="1"/>
  <c r="AE42" i="1"/>
  <c r="AF42" i="1"/>
  <c r="Q42" i="1"/>
  <c r="S42" i="1"/>
  <c r="T42" i="1"/>
  <c r="AC42" i="1"/>
  <c r="D43" i="1"/>
  <c r="A43" i="1"/>
  <c r="B43" i="1"/>
  <c r="C43" i="1"/>
  <c r="P43" i="1"/>
  <c r="AD43" i="1"/>
  <c r="AE43" i="1"/>
  <c r="AF43" i="1"/>
  <c r="Q43" i="1"/>
  <c r="S43" i="1"/>
  <c r="T43" i="1"/>
  <c r="AC43" i="1"/>
  <c r="D44" i="1"/>
  <c r="A44" i="1"/>
  <c r="B44" i="1"/>
  <c r="C44" i="1"/>
  <c r="P44" i="1"/>
  <c r="AD44" i="1"/>
  <c r="AE44" i="1"/>
  <c r="AF44" i="1"/>
  <c r="Q44" i="1"/>
  <c r="S44" i="1"/>
  <c r="T44" i="1"/>
  <c r="AC44" i="1"/>
  <c r="D45" i="1"/>
  <c r="A45" i="1"/>
  <c r="B45" i="1"/>
  <c r="C45" i="1"/>
  <c r="P45" i="1"/>
  <c r="AD45" i="1"/>
  <c r="AE45" i="1"/>
  <c r="AF45" i="1"/>
  <c r="Q45" i="1"/>
  <c r="S45" i="1"/>
  <c r="T45" i="1"/>
  <c r="AC45" i="1"/>
  <c r="D46" i="1"/>
  <c r="A46" i="1"/>
  <c r="B46" i="1"/>
  <c r="C46" i="1"/>
  <c r="P46" i="1"/>
  <c r="AD46" i="1"/>
  <c r="AE46" i="1"/>
  <c r="AF46" i="1"/>
  <c r="Q46" i="1"/>
  <c r="S46" i="1"/>
  <c r="T46" i="1"/>
  <c r="AC46" i="1"/>
  <c r="D47" i="1"/>
  <c r="A47" i="1"/>
  <c r="B47" i="1"/>
  <c r="C47" i="1"/>
  <c r="P47" i="1"/>
  <c r="AD47" i="1"/>
  <c r="AE47" i="1"/>
  <c r="AF47" i="1"/>
  <c r="Q47" i="1"/>
  <c r="S47" i="1"/>
  <c r="T47" i="1"/>
  <c r="AC47" i="1"/>
  <c r="D48" i="1"/>
  <c r="A48" i="1"/>
  <c r="B48" i="1"/>
  <c r="C48" i="1"/>
  <c r="P48" i="1"/>
  <c r="AD48" i="1"/>
  <c r="AE48" i="1"/>
  <c r="AF48" i="1"/>
  <c r="Q48" i="1"/>
  <c r="S48" i="1"/>
  <c r="T48" i="1"/>
  <c r="AC48" i="1"/>
  <c r="D49" i="1"/>
  <c r="A49" i="1"/>
  <c r="B49" i="1"/>
  <c r="C49" i="1"/>
  <c r="P49" i="1"/>
  <c r="AD49" i="1"/>
  <c r="AE49" i="1"/>
  <c r="AF49" i="1"/>
  <c r="Q49" i="1"/>
  <c r="S49" i="1"/>
  <c r="T49" i="1"/>
  <c r="AC49" i="1"/>
  <c r="D50" i="1"/>
  <c r="A50" i="1"/>
  <c r="B50" i="1"/>
  <c r="C50" i="1"/>
  <c r="P50" i="1"/>
  <c r="AD50" i="1"/>
  <c r="AE50" i="1"/>
  <c r="AF50" i="1"/>
  <c r="Q50" i="1"/>
  <c r="S50" i="1"/>
  <c r="T50" i="1"/>
  <c r="AC50" i="1"/>
  <c r="D51" i="1"/>
  <c r="A51" i="1"/>
  <c r="B51" i="1"/>
  <c r="C51" i="1"/>
  <c r="P51" i="1"/>
  <c r="AD51" i="1"/>
  <c r="AE51" i="1"/>
  <c r="AF51" i="1"/>
  <c r="Q51" i="1"/>
  <c r="S51" i="1"/>
  <c r="T51" i="1"/>
  <c r="AC51" i="1"/>
  <c r="D52" i="1"/>
  <c r="A52" i="1"/>
  <c r="B52" i="1"/>
  <c r="C52" i="1"/>
  <c r="P52" i="1"/>
  <c r="AD52" i="1"/>
  <c r="AE52" i="1"/>
  <c r="AF52" i="1"/>
  <c r="Q52" i="1"/>
  <c r="S52" i="1"/>
  <c r="T52" i="1"/>
  <c r="AC52" i="1"/>
  <c r="D53" i="1"/>
  <c r="A53" i="1"/>
  <c r="B53" i="1"/>
  <c r="C53" i="1"/>
  <c r="P53" i="1"/>
  <c r="AD53" i="1"/>
  <c r="AE53" i="1"/>
  <c r="AF53" i="1"/>
  <c r="Q53" i="1"/>
  <c r="C78" i="7"/>
  <c r="S53" i="1"/>
  <c r="T53" i="1"/>
  <c r="AC53" i="1"/>
  <c r="D54" i="1"/>
  <c r="A54" i="1"/>
  <c r="B54" i="1"/>
  <c r="C54" i="1"/>
  <c r="P54" i="1"/>
  <c r="AD54" i="1"/>
  <c r="AE54" i="1"/>
  <c r="AF54" i="1"/>
  <c r="Q54" i="1"/>
  <c r="S54" i="1"/>
  <c r="T54" i="1"/>
  <c r="AC54" i="1"/>
  <c r="D55" i="1"/>
  <c r="A55" i="1"/>
  <c r="B55" i="1"/>
  <c r="C55" i="1"/>
  <c r="P55" i="1"/>
  <c r="AD55" i="1"/>
  <c r="AE55" i="1"/>
  <c r="AF55" i="1"/>
  <c r="Q55" i="1"/>
  <c r="S55" i="1"/>
  <c r="T55" i="1"/>
  <c r="AC55" i="1"/>
  <c r="D56" i="1"/>
  <c r="A56" i="1"/>
  <c r="B56" i="1"/>
  <c r="C56" i="1"/>
  <c r="P56" i="1"/>
  <c r="AD56" i="1"/>
  <c r="AE56" i="1"/>
  <c r="AF56" i="1"/>
  <c r="Q56" i="1"/>
  <c r="S56" i="1"/>
  <c r="T56" i="1"/>
  <c r="AC56" i="1"/>
  <c r="D57" i="1"/>
  <c r="A57" i="1"/>
  <c r="B57" i="1"/>
  <c r="C57" i="1"/>
  <c r="P57" i="1"/>
  <c r="AD57" i="1"/>
  <c r="AE57" i="1"/>
  <c r="AF57" i="1"/>
  <c r="Q57" i="1"/>
  <c r="C102" i="7"/>
  <c r="S57" i="1"/>
  <c r="T57" i="1"/>
  <c r="AC57" i="1"/>
  <c r="D58" i="1"/>
  <c r="A58" i="1"/>
  <c r="B58" i="1"/>
  <c r="C58" i="1"/>
  <c r="P58" i="1"/>
  <c r="AD58" i="1"/>
  <c r="AE58" i="1"/>
  <c r="AF58" i="1"/>
  <c r="Q58" i="1"/>
  <c r="S58" i="1"/>
  <c r="T58" i="1"/>
  <c r="AC58" i="1"/>
  <c r="D59" i="1"/>
  <c r="A59" i="1"/>
  <c r="B59" i="1"/>
  <c r="C59" i="1"/>
  <c r="P59" i="1"/>
  <c r="AD59" i="1"/>
  <c r="AE59" i="1"/>
  <c r="AF59" i="1"/>
  <c r="Q59" i="1"/>
  <c r="C114" i="7"/>
  <c r="S59" i="1"/>
  <c r="T59" i="1"/>
  <c r="AC59" i="1"/>
  <c r="D60" i="1"/>
  <c r="A60" i="1"/>
  <c r="B60" i="1"/>
  <c r="C60" i="1"/>
  <c r="P60" i="1"/>
  <c r="AD60" i="1"/>
  <c r="AE60" i="1"/>
  <c r="AF60" i="1"/>
  <c r="Q60" i="1"/>
  <c r="S60" i="1"/>
  <c r="T60" i="1"/>
  <c r="AC60" i="1"/>
  <c r="D61" i="1"/>
  <c r="A61" i="1"/>
  <c r="B61" i="1"/>
  <c r="C61" i="1"/>
  <c r="P61" i="1"/>
  <c r="AD61" i="1"/>
  <c r="AE61" i="1"/>
  <c r="AF61" i="1"/>
  <c r="Q61" i="1"/>
  <c r="C126" i="7"/>
  <c r="S61" i="1"/>
  <c r="T61" i="1"/>
  <c r="AC61" i="1"/>
  <c r="D62" i="1"/>
  <c r="A62" i="1"/>
  <c r="B62" i="1"/>
  <c r="C62" i="1"/>
  <c r="P62" i="1"/>
  <c r="AD62" i="1"/>
  <c r="AE62" i="1"/>
  <c r="AF62" i="1"/>
  <c r="Q62" i="1"/>
  <c r="S62" i="1"/>
  <c r="T62" i="1"/>
  <c r="AC62" i="1"/>
  <c r="D63" i="1"/>
  <c r="A63" i="1"/>
  <c r="B63" i="1"/>
  <c r="C63" i="1"/>
  <c r="P63" i="1"/>
  <c r="AD63" i="1"/>
  <c r="AE63" i="1"/>
  <c r="AF63" i="1"/>
  <c r="Q63" i="1"/>
  <c r="C138" i="7"/>
  <c r="S63" i="1"/>
  <c r="T63" i="1"/>
  <c r="AC63" i="1"/>
  <c r="D64" i="1"/>
  <c r="A64" i="1"/>
  <c r="B64" i="1"/>
  <c r="C64" i="1"/>
  <c r="P64" i="1"/>
  <c r="AD64" i="1"/>
  <c r="AE64" i="1"/>
  <c r="AF64" i="1"/>
  <c r="Q64" i="1"/>
  <c r="S64" i="1"/>
  <c r="T64" i="1"/>
  <c r="AC64" i="1"/>
  <c r="D65" i="1"/>
  <c r="A65" i="1"/>
  <c r="B65" i="1"/>
  <c r="C65" i="1"/>
  <c r="P65" i="1"/>
  <c r="AD65" i="1"/>
  <c r="AE65" i="1"/>
  <c r="AF65" i="1"/>
  <c r="Q65" i="1"/>
  <c r="C198" i="7"/>
  <c r="S65" i="1"/>
  <c r="T65" i="1"/>
  <c r="AC65" i="1"/>
  <c r="D66" i="1"/>
  <c r="A66" i="1"/>
  <c r="B66" i="1"/>
  <c r="C66" i="1"/>
  <c r="P66" i="1"/>
  <c r="AD66" i="1"/>
  <c r="AE66" i="1"/>
  <c r="AF66" i="1"/>
  <c r="Q66" i="1"/>
  <c r="S66" i="1"/>
  <c r="T66" i="1"/>
  <c r="AC66" i="1"/>
  <c r="D67" i="1"/>
  <c r="A67" i="1"/>
  <c r="B67" i="1"/>
  <c r="C67" i="1"/>
  <c r="P67" i="1"/>
  <c r="AD67" i="1"/>
  <c r="AE67" i="1"/>
  <c r="AF67" i="1"/>
  <c r="Q67" i="1"/>
  <c r="S67" i="1"/>
  <c r="T67" i="1"/>
  <c r="AC67" i="1"/>
  <c r="D68" i="1"/>
  <c r="A68" i="1"/>
  <c r="B68" i="1"/>
  <c r="C68" i="1"/>
  <c r="P68" i="1"/>
  <c r="AD68" i="1"/>
  <c r="AE68" i="1"/>
  <c r="AF68" i="1"/>
  <c r="Q68" i="1"/>
  <c r="S68" i="1"/>
  <c r="T68" i="1"/>
  <c r="AC68" i="1"/>
  <c r="D69" i="1"/>
  <c r="A69" i="1"/>
  <c r="B69" i="1"/>
  <c r="C69" i="1"/>
  <c r="P69" i="1"/>
  <c r="AD69" i="1"/>
  <c r="AE69" i="1"/>
  <c r="AF69" i="1"/>
  <c r="Q69" i="1"/>
  <c r="S69" i="1"/>
  <c r="T69" i="1"/>
  <c r="AC69" i="1"/>
  <c r="D70" i="1"/>
  <c r="A70" i="1"/>
  <c r="B70" i="1"/>
  <c r="C70" i="1"/>
  <c r="P70" i="1"/>
  <c r="AD70" i="1"/>
  <c r="AE70" i="1"/>
  <c r="AF70" i="1"/>
  <c r="Q70" i="1"/>
  <c r="S70" i="1"/>
  <c r="T70" i="1"/>
  <c r="AC70" i="1"/>
  <c r="D71" i="1"/>
  <c r="A71" i="1"/>
  <c r="B71" i="1"/>
  <c r="C71" i="1"/>
  <c r="P71" i="1"/>
  <c r="AD71" i="1"/>
  <c r="AE71" i="1"/>
  <c r="AF71" i="1"/>
  <c r="Q71" i="1"/>
  <c r="S71" i="1"/>
  <c r="T71" i="1"/>
  <c r="AC71" i="1"/>
  <c r="D72" i="1"/>
  <c r="A72" i="1"/>
  <c r="B72" i="1"/>
  <c r="C72" i="1"/>
  <c r="P72" i="1"/>
  <c r="AD72" i="1"/>
  <c r="AE72" i="1"/>
  <c r="AF72" i="1"/>
  <c r="Q72" i="1"/>
  <c r="S72" i="1"/>
  <c r="T72" i="1"/>
  <c r="AC72" i="1"/>
  <c r="D73" i="1"/>
  <c r="A73" i="1"/>
  <c r="B73" i="1"/>
  <c r="C73" i="1"/>
  <c r="P73" i="1"/>
  <c r="AD73" i="1"/>
  <c r="AE73" i="1"/>
  <c r="AF73" i="1"/>
  <c r="Q73" i="1"/>
  <c r="S73" i="1"/>
  <c r="T73" i="1"/>
  <c r="AC73" i="1"/>
  <c r="D74" i="1"/>
  <c r="A74" i="1"/>
  <c r="B74" i="1"/>
  <c r="C74" i="1"/>
  <c r="P74" i="1"/>
  <c r="AD74" i="1"/>
  <c r="AE74" i="1"/>
  <c r="AF74" i="1"/>
  <c r="Q74" i="1"/>
  <c r="S74" i="1"/>
  <c r="T74" i="1"/>
  <c r="AC74" i="1"/>
  <c r="D75" i="1"/>
  <c r="A75" i="1"/>
  <c r="B75" i="1"/>
  <c r="C75" i="1"/>
  <c r="P75" i="1"/>
  <c r="AD75" i="1"/>
  <c r="AE75" i="1"/>
  <c r="AF75" i="1"/>
  <c r="Q75" i="1"/>
  <c r="S75" i="1"/>
  <c r="T75" i="1"/>
  <c r="AC75" i="1"/>
  <c r="D76" i="1"/>
  <c r="A76" i="1"/>
  <c r="B76" i="1"/>
  <c r="C76" i="1"/>
  <c r="P76" i="1"/>
  <c r="AD76" i="1"/>
  <c r="AE76" i="1"/>
  <c r="AF76" i="1"/>
  <c r="Q76" i="1"/>
  <c r="S76" i="1"/>
  <c r="T76" i="1"/>
  <c r="AC76" i="1"/>
  <c r="D77" i="1"/>
  <c r="A77" i="1"/>
  <c r="B77" i="1"/>
  <c r="C77" i="1"/>
  <c r="P77" i="1"/>
  <c r="AD77" i="1"/>
  <c r="AE77" i="1"/>
  <c r="AF77" i="1"/>
  <c r="Q77" i="1"/>
  <c r="S77" i="1"/>
  <c r="T77" i="1"/>
  <c r="AC77" i="1"/>
  <c r="D78" i="1"/>
  <c r="A78" i="1"/>
  <c r="B78" i="1"/>
  <c r="C78" i="1"/>
  <c r="P78" i="1"/>
  <c r="AD78" i="1"/>
  <c r="AE78" i="1"/>
  <c r="AF78" i="1"/>
  <c r="Q78" i="1"/>
  <c r="S78" i="1"/>
  <c r="T78" i="1"/>
  <c r="AC78" i="1"/>
  <c r="D79" i="1"/>
  <c r="A79" i="1"/>
  <c r="B79" i="1"/>
  <c r="C79" i="1"/>
  <c r="P79" i="1"/>
  <c r="AD79" i="1"/>
  <c r="AE79" i="1"/>
  <c r="AF79" i="1"/>
  <c r="Q79" i="1"/>
  <c r="S79" i="1"/>
  <c r="T79" i="1"/>
  <c r="AC79" i="1"/>
  <c r="D80" i="1"/>
  <c r="A80" i="1"/>
  <c r="B80" i="1"/>
  <c r="C80" i="1"/>
  <c r="P80" i="1"/>
  <c r="AD80" i="1"/>
  <c r="AE80" i="1"/>
  <c r="AF80" i="1"/>
  <c r="Q80" i="1"/>
  <c r="S80" i="1"/>
  <c r="T80" i="1"/>
  <c r="AC80" i="1"/>
  <c r="D81" i="1"/>
  <c r="A81" i="1"/>
  <c r="B81" i="1"/>
  <c r="C81" i="1"/>
  <c r="P81" i="1"/>
  <c r="AD81" i="1"/>
  <c r="AE81" i="1"/>
  <c r="AF81" i="1"/>
  <c r="Q81" i="1"/>
  <c r="S81" i="1"/>
  <c r="T81" i="1"/>
  <c r="AC81" i="1"/>
  <c r="D82" i="1"/>
  <c r="A82" i="1"/>
  <c r="B82" i="1"/>
  <c r="C82" i="1"/>
  <c r="P82" i="1"/>
  <c r="AD82" i="1"/>
  <c r="AE82" i="1"/>
  <c r="AF82" i="1"/>
  <c r="Q82" i="1"/>
  <c r="S82" i="1"/>
  <c r="T82" i="1"/>
  <c r="AC82" i="1"/>
  <c r="D83" i="1"/>
  <c r="A83" i="1"/>
  <c r="B83" i="1"/>
  <c r="C83" i="1"/>
  <c r="P83" i="1"/>
  <c r="AD83" i="1"/>
  <c r="AE83" i="1"/>
  <c r="AF83" i="1"/>
  <c r="Q83" i="1"/>
  <c r="S83" i="1"/>
  <c r="T83" i="1"/>
  <c r="AC83" i="1"/>
  <c r="D84" i="1"/>
  <c r="A84" i="1"/>
  <c r="B84" i="1"/>
  <c r="C84" i="1"/>
  <c r="P84" i="1"/>
  <c r="AD84" i="1"/>
  <c r="AE84" i="1"/>
  <c r="AF84" i="1"/>
  <c r="Q84" i="1"/>
  <c r="S84" i="1"/>
  <c r="T84" i="1"/>
  <c r="AC84" i="1"/>
  <c r="D85" i="1"/>
  <c r="A85" i="1"/>
  <c r="B85" i="1"/>
  <c r="C85" i="1"/>
  <c r="P85" i="1"/>
  <c r="AD85" i="1"/>
  <c r="AE85" i="1"/>
  <c r="AF85" i="1"/>
  <c r="Q85" i="1"/>
  <c r="S85" i="1"/>
  <c r="T85" i="1"/>
  <c r="AC85" i="1"/>
  <c r="D86" i="1"/>
  <c r="A86" i="1"/>
  <c r="B86" i="1"/>
  <c r="C86" i="1"/>
  <c r="P86" i="1"/>
  <c r="AD86" i="1"/>
  <c r="AE86" i="1"/>
  <c r="AF86" i="1"/>
  <c r="Q86" i="1"/>
  <c r="S86" i="1"/>
  <c r="T86" i="1"/>
  <c r="AC86" i="1"/>
  <c r="D87" i="1"/>
  <c r="A87" i="1"/>
  <c r="B87" i="1"/>
  <c r="C87" i="1"/>
  <c r="P87" i="1"/>
  <c r="AD87" i="1"/>
  <c r="AE87" i="1"/>
  <c r="AF87" i="1"/>
  <c r="Q87" i="1"/>
  <c r="S87" i="1"/>
  <c r="T87" i="1"/>
  <c r="AC87" i="1"/>
  <c r="D88" i="1"/>
  <c r="A88" i="1"/>
  <c r="B88" i="1"/>
  <c r="C88" i="1"/>
  <c r="P88" i="1"/>
  <c r="AD88" i="1"/>
  <c r="AE88" i="1"/>
  <c r="AF88" i="1"/>
  <c r="Q88" i="1"/>
  <c r="S88" i="1"/>
  <c r="T88" i="1"/>
  <c r="AC88" i="1"/>
  <c r="D89" i="1"/>
  <c r="A89" i="1"/>
  <c r="B89" i="1"/>
  <c r="C89" i="1"/>
  <c r="P89" i="1"/>
  <c r="AD89" i="1"/>
  <c r="AE89" i="1"/>
  <c r="AF89" i="1"/>
  <c r="Q89" i="1"/>
  <c r="S89" i="1"/>
  <c r="T89" i="1"/>
  <c r="AC89" i="1"/>
  <c r="D90" i="1"/>
  <c r="A90" i="1"/>
  <c r="B90" i="1"/>
  <c r="C90" i="1"/>
  <c r="P90" i="1"/>
  <c r="AD90" i="1"/>
  <c r="AE90" i="1"/>
  <c r="AF90" i="1"/>
  <c r="Q90" i="1"/>
  <c r="S90" i="1"/>
  <c r="T90" i="1"/>
  <c r="AC90" i="1"/>
  <c r="D91" i="1"/>
  <c r="A91" i="1"/>
  <c r="B91" i="1"/>
  <c r="C91" i="1"/>
  <c r="P91" i="1"/>
  <c r="AD91" i="1"/>
  <c r="AE91" i="1"/>
  <c r="AF91" i="1"/>
  <c r="Q91" i="1"/>
  <c r="S91" i="1"/>
  <c r="T91" i="1"/>
  <c r="AC91" i="1"/>
  <c r="D92" i="1"/>
  <c r="A92" i="1"/>
  <c r="B92" i="1"/>
  <c r="C92" i="1"/>
  <c r="P92" i="1"/>
  <c r="AD92" i="1"/>
  <c r="AE92" i="1"/>
  <c r="AF92" i="1"/>
  <c r="Q92" i="1"/>
  <c r="S92" i="1"/>
  <c r="T92" i="1"/>
  <c r="AC92" i="1"/>
  <c r="D93" i="1"/>
  <c r="A93" i="1"/>
  <c r="B93" i="1"/>
  <c r="C93" i="1"/>
  <c r="P93" i="1"/>
  <c r="AD93" i="1"/>
  <c r="AE93" i="1"/>
  <c r="AF93" i="1"/>
  <c r="Q93" i="1"/>
  <c r="S93" i="1"/>
  <c r="T93" i="1"/>
  <c r="AC93" i="1"/>
  <c r="D94" i="1"/>
  <c r="A94" i="1"/>
  <c r="B94" i="1"/>
  <c r="C94" i="1"/>
  <c r="P94" i="1"/>
  <c r="AD94" i="1"/>
  <c r="AE94" i="1"/>
  <c r="AF94" i="1"/>
  <c r="Q94" i="1"/>
  <c r="S94" i="1"/>
  <c r="T94" i="1"/>
  <c r="AC94" i="1"/>
  <c r="D95" i="1"/>
  <c r="A95" i="1"/>
  <c r="B95" i="1"/>
  <c r="C95" i="1"/>
  <c r="P95" i="1"/>
  <c r="AD95" i="1"/>
  <c r="AE95" i="1"/>
  <c r="AF95" i="1"/>
  <c r="Q95" i="1"/>
  <c r="S95" i="1"/>
  <c r="T95" i="1"/>
  <c r="AC95" i="1"/>
  <c r="D96" i="1"/>
  <c r="A96" i="1"/>
  <c r="B96" i="1"/>
  <c r="C96" i="1"/>
  <c r="P96" i="1"/>
  <c r="AD96" i="1"/>
  <c r="AE96" i="1"/>
  <c r="AF96" i="1"/>
  <c r="Q96" i="1"/>
  <c r="S96" i="1"/>
  <c r="T96" i="1"/>
  <c r="AC96" i="1"/>
  <c r="D97" i="1"/>
  <c r="A97" i="1"/>
  <c r="B97" i="1"/>
  <c r="C97" i="1"/>
  <c r="P97" i="1"/>
  <c r="AD97" i="1"/>
  <c r="AE97" i="1"/>
  <c r="AF97" i="1"/>
  <c r="Q97" i="1"/>
  <c r="S97" i="1"/>
  <c r="T97" i="1"/>
  <c r="AC97" i="1"/>
  <c r="D98" i="1"/>
  <c r="A98" i="1"/>
  <c r="B98" i="1"/>
  <c r="C98" i="1"/>
  <c r="P98" i="1"/>
  <c r="AD98" i="1"/>
  <c r="AE98" i="1"/>
  <c r="AF98" i="1"/>
  <c r="Q98" i="1"/>
  <c r="S98" i="1"/>
  <c r="T98" i="1"/>
  <c r="AC98" i="1"/>
  <c r="D99" i="1"/>
  <c r="A99" i="1"/>
  <c r="B99" i="1"/>
  <c r="C99" i="1"/>
  <c r="P99" i="1"/>
  <c r="AD99" i="1"/>
  <c r="AE99" i="1"/>
  <c r="AF99" i="1"/>
  <c r="Q99" i="1"/>
  <c r="S99" i="1"/>
  <c r="T99" i="1"/>
  <c r="AC99" i="1"/>
  <c r="D100" i="1"/>
  <c r="A100" i="1"/>
  <c r="B100" i="1"/>
  <c r="C100" i="1"/>
  <c r="P100" i="1"/>
  <c r="AD100" i="1"/>
  <c r="AE100" i="1"/>
  <c r="AF100" i="1"/>
  <c r="Q100" i="1"/>
  <c r="S100" i="1"/>
  <c r="T100" i="1"/>
  <c r="AC100" i="1"/>
  <c r="D101" i="1"/>
  <c r="A101" i="1"/>
  <c r="B101" i="1"/>
  <c r="C101" i="1"/>
  <c r="P101" i="1"/>
  <c r="AD101" i="1"/>
  <c r="AE101" i="1"/>
  <c r="AF101" i="1"/>
  <c r="Q101" i="1"/>
  <c r="S101" i="1"/>
  <c r="T101" i="1"/>
  <c r="AC101" i="1"/>
  <c r="D102" i="1"/>
  <c r="A102" i="1"/>
  <c r="B102" i="1"/>
  <c r="C102" i="1"/>
  <c r="P102" i="1"/>
  <c r="AD102" i="1"/>
  <c r="AE102" i="1"/>
  <c r="AF102" i="1"/>
  <c r="Q102" i="1"/>
  <c r="S102" i="1"/>
  <c r="T102" i="1"/>
  <c r="AC102" i="1"/>
  <c r="D103" i="1"/>
  <c r="A103" i="1"/>
  <c r="B103" i="1"/>
  <c r="C103" i="1"/>
  <c r="P103" i="1"/>
  <c r="AD103" i="1"/>
  <c r="AE103" i="1"/>
  <c r="AF103" i="1"/>
  <c r="Q103" i="1"/>
  <c r="S103" i="1"/>
  <c r="T103" i="1"/>
  <c r="AC103" i="1"/>
  <c r="D104" i="1"/>
  <c r="A104" i="1"/>
  <c r="B104" i="1"/>
  <c r="C104" i="1"/>
  <c r="P104" i="1"/>
  <c r="AD104" i="1"/>
  <c r="AE104" i="1"/>
  <c r="AF104" i="1"/>
  <c r="Q104" i="1"/>
  <c r="S104" i="1"/>
  <c r="T104" i="1"/>
  <c r="AC104" i="1"/>
  <c r="D105" i="1"/>
  <c r="A105" i="1"/>
  <c r="B105" i="1"/>
  <c r="C105" i="1"/>
  <c r="P105" i="1"/>
  <c r="AD105" i="1"/>
  <c r="AE105" i="1"/>
  <c r="AF105" i="1"/>
  <c r="Q105" i="1"/>
  <c r="S105" i="1"/>
  <c r="T105" i="1"/>
  <c r="AC105" i="1"/>
  <c r="D106" i="1"/>
  <c r="A106" i="1"/>
  <c r="B106" i="1"/>
  <c r="C106" i="1"/>
  <c r="P106" i="1"/>
  <c r="AD106" i="1"/>
  <c r="AE106" i="1"/>
  <c r="AF106" i="1"/>
  <c r="Q106" i="1"/>
  <c r="S106" i="1"/>
  <c r="T106" i="1"/>
  <c r="AC106" i="1"/>
  <c r="D107" i="1"/>
  <c r="A107" i="1"/>
  <c r="B107" i="1"/>
  <c r="C107" i="1"/>
  <c r="P107" i="1"/>
  <c r="AD107" i="1"/>
  <c r="AE107" i="1"/>
  <c r="AF107" i="1"/>
  <c r="Q107" i="1"/>
  <c r="S107" i="1"/>
  <c r="T107" i="1"/>
  <c r="AC107" i="1"/>
  <c r="D108" i="1"/>
  <c r="A108" i="1"/>
  <c r="B108" i="1"/>
  <c r="C108" i="1"/>
  <c r="P108" i="1"/>
  <c r="AD108" i="1"/>
  <c r="AE108" i="1"/>
  <c r="AF108" i="1"/>
  <c r="Q108" i="1"/>
  <c r="S108" i="1"/>
  <c r="T108" i="1"/>
  <c r="AC108" i="1"/>
  <c r="D109" i="1"/>
  <c r="A109" i="1"/>
  <c r="B109" i="1"/>
  <c r="C109" i="1"/>
  <c r="P109" i="1"/>
  <c r="AD109" i="1"/>
  <c r="AE109" i="1"/>
  <c r="AF109" i="1"/>
  <c r="Q109" i="1"/>
  <c r="S109" i="1"/>
  <c r="T109" i="1"/>
  <c r="AC109" i="1"/>
  <c r="D110" i="1"/>
  <c r="A110" i="1"/>
  <c r="B110" i="1"/>
  <c r="C110" i="1"/>
  <c r="P110" i="1"/>
  <c r="AD110" i="1"/>
  <c r="AE110" i="1"/>
  <c r="AF110" i="1"/>
  <c r="Q110" i="1"/>
  <c r="S110" i="1"/>
  <c r="T110" i="1"/>
  <c r="AC110" i="1"/>
  <c r="D111" i="1"/>
  <c r="A111" i="1"/>
  <c r="B111" i="1"/>
  <c r="C111" i="1"/>
  <c r="P111" i="1"/>
  <c r="AD111" i="1"/>
  <c r="AE111" i="1"/>
  <c r="AF111" i="1"/>
  <c r="Q111" i="1"/>
  <c r="S111" i="1"/>
  <c r="T111" i="1"/>
  <c r="AC111" i="1"/>
  <c r="D112" i="1"/>
  <c r="A112" i="1"/>
  <c r="B112" i="1"/>
  <c r="C112" i="1"/>
  <c r="P112" i="1"/>
  <c r="AD112" i="1"/>
  <c r="AE112" i="1"/>
  <c r="AF112" i="1"/>
  <c r="Q112" i="1"/>
  <c r="S112" i="1"/>
  <c r="T112" i="1"/>
  <c r="AC112" i="1"/>
  <c r="D113" i="1"/>
  <c r="A113" i="1"/>
  <c r="B113" i="1"/>
  <c r="C113" i="1"/>
  <c r="P113" i="1"/>
  <c r="AD113" i="1"/>
  <c r="AE113" i="1"/>
  <c r="AF113" i="1"/>
  <c r="Q113" i="1"/>
  <c r="S113" i="1"/>
  <c r="T113" i="1"/>
  <c r="AC113" i="1"/>
  <c r="D114" i="1"/>
  <c r="A114" i="1"/>
  <c r="B114" i="1"/>
  <c r="C114" i="1"/>
  <c r="P114" i="1"/>
  <c r="AD114" i="1"/>
  <c r="AE114" i="1"/>
  <c r="AF114" i="1"/>
  <c r="Q114" i="1"/>
  <c r="S114" i="1"/>
  <c r="T114" i="1"/>
  <c r="AC114" i="1"/>
  <c r="D115" i="1"/>
  <c r="A115" i="1"/>
  <c r="B115" i="1"/>
  <c r="C115" i="1"/>
  <c r="P115" i="1"/>
  <c r="AD115" i="1"/>
  <c r="AE115" i="1"/>
  <c r="AF115" i="1"/>
  <c r="Q115" i="1"/>
  <c r="S115" i="1"/>
  <c r="T115" i="1"/>
  <c r="AC115" i="1"/>
  <c r="D116" i="1"/>
  <c r="A116" i="1"/>
  <c r="B116" i="1"/>
  <c r="C116" i="1"/>
  <c r="P116" i="1"/>
  <c r="AD116" i="1"/>
  <c r="AE116" i="1"/>
  <c r="AF116" i="1"/>
  <c r="Q116" i="1"/>
  <c r="S116" i="1"/>
  <c r="T116" i="1"/>
  <c r="AC116" i="1"/>
  <c r="D117" i="1"/>
  <c r="A117" i="1"/>
  <c r="B117" i="1"/>
  <c r="C117" i="1"/>
  <c r="P117" i="1"/>
  <c r="AD117" i="1"/>
  <c r="AE117" i="1"/>
  <c r="AF117" i="1"/>
  <c r="Q117" i="1"/>
  <c r="S117" i="1"/>
  <c r="T117" i="1"/>
  <c r="AC117" i="1"/>
  <c r="D118" i="1"/>
  <c r="A118" i="1"/>
  <c r="B118" i="1"/>
  <c r="C118" i="1"/>
  <c r="P118" i="1"/>
  <c r="AD118" i="1"/>
  <c r="AE118" i="1"/>
  <c r="AF118" i="1"/>
  <c r="Q118" i="1"/>
  <c r="S118" i="1"/>
  <c r="T118" i="1"/>
  <c r="AC118" i="1"/>
  <c r="D119" i="1"/>
  <c r="A119" i="1"/>
  <c r="B119" i="1"/>
  <c r="C119" i="1"/>
  <c r="P119" i="1"/>
  <c r="AD119" i="1"/>
  <c r="AE119" i="1"/>
  <c r="AF119" i="1"/>
  <c r="Q119" i="1"/>
  <c r="S119" i="1"/>
  <c r="T119" i="1"/>
  <c r="AC119" i="1"/>
  <c r="D120" i="1"/>
  <c r="A120" i="1"/>
  <c r="B120" i="1"/>
  <c r="C120" i="1"/>
  <c r="P120" i="1"/>
  <c r="AD120" i="1"/>
  <c r="AE120" i="1"/>
  <c r="AF120" i="1"/>
  <c r="Q120" i="1"/>
  <c r="S120" i="1"/>
  <c r="T120" i="1"/>
  <c r="AC120" i="1"/>
  <c r="D121" i="1"/>
  <c r="A121" i="1"/>
  <c r="B121" i="1"/>
  <c r="C121" i="1"/>
  <c r="P121" i="1"/>
  <c r="AD121" i="1"/>
  <c r="AE121" i="1"/>
  <c r="AF121" i="1"/>
  <c r="Q121" i="1"/>
  <c r="S121" i="1"/>
  <c r="T121" i="1"/>
  <c r="AC121" i="1"/>
  <c r="D122" i="1"/>
  <c r="A122" i="1"/>
  <c r="B122" i="1"/>
  <c r="C122" i="1"/>
  <c r="P122" i="1"/>
  <c r="AD122" i="1"/>
  <c r="AE122" i="1"/>
  <c r="AF122" i="1"/>
  <c r="Q122" i="1"/>
  <c r="S122" i="1"/>
  <c r="T122" i="1"/>
  <c r="AC122" i="1"/>
  <c r="D123" i="1"/>
  <c r="A123" i="1"/>
  <c r="B123" i="1"/>
  <c r="C123" i="1"/>
  <c r="P123" i="1"/>
  <c r="AD123" i="1"/>
  <c r="AE123" i="1"/>
  <c r="AF123" i="1"/>
  <c r="Q123" i="1"/>
  <c r="S123" i="1"/>
  <c r="T123" i="1"/>
  <c r="AC123" i="1"/>
  <c r="D124" i="1"/>
  <c r="A124" i="1"/>
  <c r="B124" i="1"/>
  <c r="C124" i="1"/>
  <c r="P124" i="1"/>
  <c r="AD124" i="1"/>
  <c r="AE124" i="1"/>
  <c r="AF124" i="1"/>
  <c r="Q124" i="1"/>
  <c r="S124" i="1"/>
  <c r="T124" i="1"/>
  <c r="AC124" i="1"/>
  <c r="D125" i="1"/>
  <c r="A125" i="1"/>
  <c r="B125" i="1"/>
  <c r="C125" i="1"/>
  <c r="P125" i="1"/>
  <c r="AD125" i="1"/>
  <c r="AE125" i="1"/>
  <c r="AF125" i="1"/>
  <c r="Q125" i="1"/>
  <c r="S125" i="1"/>
  <c r="AC125" i="1"/>
  <c r="D126" i="1"/>
  <c r="A126" i="1"/>
  <c r="B126" i="1"/>
  <c r="C126" i="1"/>
  <c r="P126" i="1"/>
  <c r="AD126" i="1"/>
  <c r="AE126" i="1"/>
  <c r="AF126" i="1"/>
  <c r="Q126" i="1"/>
  <c r="S126" i="1"/>
  <c r="T126" i="1"/>
  <c r="AC126" i="1"/>
  <c r="D127" i="1"/>
  <c r="A127" i="1"/>
  <c r="B127" i="1"/>
  <c r="C127" i="1"/>
  <c r="P127" i="1"/>
  <c r="AD127" i="1"/>
  <c r="AE127" i="1"/>
  <c r="AF127" i="1"/>
  <c r="Q127" i="1"/>
  <c r="S127" i="1"/>
  <c r="T127" i="1"/>
  <c r="AC127" i="1"/>
  <c r="D128" i="1"/>
  <c r="A128" i="1"/>
  <c r="B128" i="1"/>
  <c r="C128" i="1"/>
  <c r="P128" i="1"/>
  <c r="AD128" i="1"/>
  <c r="AE128" i="1"/>
  <c r="AF128" i="1"/>
  <c r="Q128" i="1"/>
  <c r="S128" i="1"/>
  <c r="T128" i="1"/>
  <c r="AC128" i="1"/>
  <c r="D129" i="1"/>
  <c r="A129" i="1"/>
  <c r="B129" i="1"/>
  <c r="C129" i="1"/>
  <c r="P129" i="1"/>
  <c r="AD129" i="1"/>
  <c r="AE129" i="1"/>
  <c r="AF129" i="1"/>
  <c r="Q129" i="1"/>
  <c r="S129" i="1"/>
  <c r="T129" i="1"/>
  <c r="AC129" i="1"/>
  <c r="D130" i="1"/>
  <c r="A130" i="1"/>
  <c r="B130" i="1"/>
  <c r="C130" i="1"/>
  <c r="P130" i="1"/>
  <c r="AD130" i="1"/>
  <c r="AE130" i="1"/>
  <c r="AF130" i="1"/>
  <c r="Q130" i="1"/>
  <c r="S130" i="1"/>
  <c r="T130" i="1"/>
  <c r="AC130" i="1"/>
  <c r="D131" i="1"/>
  <c r="A131" i="1"/>
  <c r="B131" i="1"/>
  <c r="C131" i="1"/>
  <c r="P131" i="1"/>
  <c r="AD131" i="1"/>
  <c r="AE131" i="1"/>
  <c r="AF131" i="1"/>
  <c r="Q131" i="1"/>
  <c r="S131" i="1"/>
  <c r="T131" i="1"/>
  <c r="AC131" i="1"/>
  <c r="D132" i="1"/>
  <c r="A132" i="1"/>
  <c r="B132" i="1"/>
  <c r="C132" i="1"/>
  <c r="P132" i="1"/>
  <c r="AD132" i="1"/>
  <c r="AE132" i="1"/>
  <c r="AF132" i="1"/>
  <c r="Q132" i="1"/>
  <c r="S132" i="1"/>
  <c r="T132" i="1"/>
  <c r="AC132" i="1"/>
  <c r="D133" i="1"/>
  <c r="A133" i="1"/>
  <c r="B133" i="1"/>
  <c r="C133" i="1"/>
  <c r="P133" i="1"/>
  <c r="AD133" i="1"/>
  <c r="AE133" i="1"/>
  <c r="AF133" i="1"/>
  <c r="Q133" i="1"/>
  <c r="S133" i="1"/>
  <c r="T133" i="1"/>
  <c r="AC133" i="1"/>
  <c r="D134" i="1"/>
  <c r="A134" i="1"/>
  <c r="B134" i="1"/>
  <c r="C134" i="1"/>
  <c r="P134" i="1"/>
  <c r="AD134" i="1"/>
  <c r="AE134" i="1"/>
  <c r="AF134" i="1"/>
  <c r="Q134" i="1"/>
  <c r="S134" i="1"/>
  <c r="T134" i="1"/>
  <c r="AC134" i="1"/>
  <c r="D135" i="1"/>
  <c r="A135" i="1"/>
  <c r="B135" i="1"/>
  <c r="C135" i="1"/>
  <c r="P135" i="1"/>
  <c r="AD135" i="1"/>
  <c r="AE135" i="1"/>
  <c r="AF135" i="1"/>
  <c r="Q135" i="1"/>
  <c r="S135" i="1"/>
  <c r="T135" i="1"/>
  <c r="AC135" i="1"/>
  <c r="D136" i="1"/>
  <c r="A136" i="1"/>
  <c r="B136" i="1"/>
  <c r="C136" i="1"/>
  <c r="P136" i="1"/>
  <c r="AD136" i="1"/>
  <c r="AE136" i="1"/>
  <c r="AF136" i="1"/>
  <c r="Q136" i="1"/>
  <c r="S136" i="1"/>
  <c r="T136" i="1"/>
  <c r="AC136" i="1"/>
  <c r="D137" i="1"/>
  <c r="A137" i="1"/>
  <c r="B137" i="1"/>
  <c r="C137" i="1"/>
  <c r="P137" i="1"/>
  <c r="AD137" i="1"/>
  <c r="AE137" i="1"/>
  <c r="AF137" i="1"/>
  <c r="Q137" i="1"/>
  <c r="S137" i="1"/>
  <c r="T137" i="1"/>
  <c r="AC137" i="1"/>
  <c r="D138" i="1"/>
  <c r="A138" i="1"/>
  <c r="B138" i="1"/>
  <c r="C138" i="1"/>
  <c r="P138" i="1"/>
  <c r="AD138" i="1"/>
  <c r="AE138" i="1"/>
  <c r="AF138" i="1"/>
  <c r="Q138" i="1"/>
  <c r="S138" i="1"/>
  <c r="T138" i="1"/>
  <c r="AC138" i="1"/>
  <c r="D139" i="1"/>
  <c r="A139" i="1"/>
  <c r="B139" i="1"/>
  <c r="C139" i="1"/>
  <c r="P139" i="1"/>
  <c r="AD139" i="1"/>
  <c r="AE139" i="1"/>
  <c r="AF139" i="1"/>
  <c r="Q139" i="1"/>
  <c r="S139" i="1"/>
  <c r="T139" i="1"/>
  <c r="AC139" i="1"/>
  <c r="D140" i="1"/>
  <c r="A140" i="1"/>
  <c r="B140" i="1"/>
  <c r="C140" i="1"/>
  <c r="P140" i="1"/>
  <c r="AD140" i="1"/>
  <c r="AE140" i="1"/>
  <c r="AF140" i="1"/>
  <c r="Q140" i="1"/>
  <c r="S140" i="1"/>
  <c r="T140" i="1"/>
  <c r="AC140" i="1"/>
  <c r="D141" i="1"/>
  <c r="A141" i="1"/>
  <c r="B141" i="1"/>
  <c r="C141" i="1"/>
  <c r="P141" i="1"/>
  <c r="AD141" i="1"/>
  <c r="AE141" i="1"/>
  <c r="AF141" i="1"/>
  <c r="Q141" i="1"/>
  <c r="S141" i="1"/>
  <c r="T141" i="1"/>
  <c r="AC141" i="1"/>
  <c r="D142" i="1"/>
  <c r="A142" i="1"/>
  <c r="B142" i="1"/>
  <c r="C142" i="1"/>
  <c r="P142" i="1"/>
  <c r="AD142" i="1"/>
  <c r="AE142" i="1"/>
  <c r="AF142" i="1"/>
  <c r="Q142" i="1"/>
  <c r="S142" i="1"/>
  <c r="T142" i="1"/>
  <c r="AC142" i="1"/>
  <c r="D143" i="1"/>
  <c r="A143" i="1"/>
  <c r="B143" i="1"/>
  <c r="C143" i="1"/>
  <c r="P143" i="1"/>
  <c r="AD143" i="1"/>
  <c r="AE143" i="1"/>
  <c r="AF143" i="1"/>
  <c r="Q143" i="1"/>
  <c r="S143" i="1"/>
  <c r="T143" i="1"/>
  <c r="AC143" i="1"/>
  <c r="D144" i="1"/>
  <c r="A144" i="1"/>
  <c r="B144" i="1"/>
  <c r="C144" i="1"/>
  <c r="P144" i="1"/>
  <c r="AD144" i="1"/>
  <c r="AE144" i="1"/>
  <c r="AF144" i="1"/>
  <c r="Q144" i="1"/>
  <c r="S144" i="1"/>
  <c r="T144" i="1"/>
  <c r="AC144" i="1"/>
  <c r="D145" i="1"/>
  <c r="A145" i="1"/>
  <c r="B145" i="1"/>
  <c r="C145" i="1"/>
  <c r="P145" i="1"/>
  <c r="AD145" i="1"/>
  <c r="AE145" i="1"/>
  <c r="AF145" i="1"/>
  <c r="Q145" i="1"/>
  <c r="S145" i="1"/>
  <c r="T145" i="1"/>
  <c r="AC145" i="1"/>
  <c r="D146" i="1"/>
  <c r="A146" i="1"/>
  <c r="B146" i="1"/>
  <c r="C146" i="1"/>
  <c r="P146" i="1"/>
  <c r="AD146" i="1"/>
  <c r="AE146" i="1"/>
  <c r="AF146" i="1"/>
  <c r="Q146" i="1"/>
  <c r="S146" i="1"/>
  <c r="T146" i="1"/>
  <c r="AC146" i="1"/>
  <c r="D147" i="1"/>
  <c r="A147" i="1"/>
  <c r="B147" i="1"/>
  <c r="C147" i="1"/>
  <c r="P147" i="1"/>
  <c r="AD147" i="1"/>
  <c r="AE147" i="1"/>
  <c r="AF147" i="1"/>
  <c r="Q147" i="1"/>
  <c r="S147" i="1"/>
  <c r="T147" i="1"/>
  <c r="AC147" i="1"/>
  <c r="D148" i="1"/>
  <c r="A148" i="1"/>
  <c r="B148" i="1"/>
  <c r="C148" i="1"/>
  <c r="P148" i="1"/>
  <c r="AD148" i="1"/>
  <c r="AE148" i="1"/>
  <c r="AF148" i="1"/>
  <c r="Q148" i="1"/>
  <c r="S148" i="1"/>
  <c r="T148" i="1"/>
  <c r="AC148" i="1"/>
  <c r="D149" i="1"/>
  <c r="A149" i="1"/>
  <c r="B149" i="1"/>
  <c r="C149" i="1"/>
  <c r="P149" i="1"/>
  <c r="AD149" i="1"/>
  <c r="AE149" i="1"/>
  <c r="AF149" i="1"/>
  <c r="Q149" i="1"/>
  <c r="S149" i="1"/>
  <c r="T149" i="1"/>
  <c r="AC149" i="1"/>
  <c r="D150" i="1"/>
  <c r="A150" i="1"/>
  <c r="B150" i="1"/>
  <c r="C150" i="1"/>
  <c r="P150" i="1"/>
  <c r="AD150" i="1"/>
  <c r="AE150" i="1"/>
  <c r="AF150" i="1"/>
  <c r="Q150" i="1"/>
  <c r="S150" i="1"/>
  <c r="T150" i="1"/>
  <c r="AC150" i="1"/>
  <c r="D151" i="1"/>
  <c r="A151" i="1"/>
  <c r="B151" i="1"/>
  <c r="C151" i="1"/>
  <c r="P151" i="1"/>
  <c r="AD151" i="1"/>
  <c r="AE151" i="1"/>
  <c r="AF151" i="1"/>
  <c r="Q151" i="1"/>
  <c r="S151" i="1"/>
  <c r="T151" i="1"/>
  <c r="AC151" i="1"/>
  <c r="D152" i="1"/>
  <c r="A152" i="1"/>
  <c r="B152" i="1"/>
  <c r="C152" i="1"/>
  <c r="P152" i="1"/>
  <c r="AD152" i="1"/>
  <c r="AE152" i="1"/>
  <c r="AF152" i="1"/>
  <c r="Q152" i="1"/>
  <c r="S152" i="1"/>
  <c r="T152" i="1"/>
  <c r="AC152" i="1"/>
  <c r="D153" i="1"/>
  <c r="A153" i="1"/>
  <c r="B153" i="1"/>
  <c r="C153" i="1"/>
  <c r="P153" i="1"/>
  <c r="AD153" i="1"/>
  <c r="AE153" i="1"/>
  <c r="AF153" i="1"/>
  <c r="Q153" i="1"/>
  <c r="S153" i="1"/>
  <c r="T153" i="1"/>
  <c r="AC153" i="1"/>
  <c r="D154" i="1"/>
  <c r="A154" i="1"/>
  <c r="B154" i="1"/>
  <c r="C154" i="1"/>
  <c r="P154" i="1"/>
  <c r="AD154" i="1"/>
  <c r="AE154" i="1"/>
  <c r="AF154" i="1"/>
  <c r="Q154" i="1"/>
  <c r="S154" i="1"/>
  <c r="T154" i="1"/>
  <c r="AC154" i="1"/>
  <c r="D155" i="1"/>
  <c r="A155" i="1"/>
  <c r="B155" i="1"/>
  <c r="C155" i="1"/>
  <c r="P155" i="1"/>
  <c r="AD155" i="1"/>
  <c r="AE155" i="1"/>
  <c r="AF155" i="1"/>
  <c r="Q155" i="1"/>
  <c r="S155" i="1"/>
  <c r="T155" i="1"/>
  <c r="AC155" i="1"/>
  <c r="D156" i="1"/>
  <c r="A156" i="1"/>
  <c r="B156" i="1"/>
  <c r="C156" i="1"/>
  <c r="P156" i="1"/>
  <c r="AD156" i="1"/>
  <c r="AE156" i="1"/>
  <c r="AF156" i="1"/>
  <c r="Q156" i="1"/>
  <c r="S156" i="1"/>
  <c r="T156" i="1"/>
  <c r="AC156" i="1"/>
  <c r="D157" i="1"/>
  <c r="A157" i="1"/>
  <c r="B157" i="1"/>
  <c r="C157" i="1"/>
  <c r="P157" i="1"/>
  <c r="AD157" i="1"/>
  <c r="AE157" i="1"/>
  <c r="AF157" i="1"/>
  <c r="Q157" i="1"/>
  <c r="S157" i="1"/>
  <c r="T157" i="1"/>
  <c r="AC157" i="1"/>
  <c r="D158" i="1"/>
  <c r="A158" i="1"/>
  <c r="B158" i="1"/>
  <c r="C158" i="1"/>
  <c r="P158" i="1"/>
  <c r="AD158" i="1"/>
  <c r="AE158" i="1"/>
  <c r="AF158" i="1"/>
  <c r="Q158" i="1"/>
  <c r="S158" i="1"/>
  <c r="T158" i="1"/>
  <c r="AC158" i="1"/>
  <c r="D159" i="1"/>
  <c r="A159" i="1"/>
  <c r="B159" i="1"/>
  <c r="C159" i="1"/>
  <c r="P159" i="1"/>
  <c r="AD159" i="1"/>
  <c r="AE159" i="1"/>
  <c r="AF159" i="1"/>
  <c r="Q159" i="1"/>
  <c r="S159" i="1"/>
  <c r="T159" i="1"/>
  <c r="AC159" i="1"/>
  <c r="D160" i="1"/>
  <c r="A160" i="1"/>
  <c r="B160" i="1"/>
  <c r="C160" i="1"/>
  <c r="P160" i="1"/>
  <c r="AD160" i="1"/>
  <c r="AE160" i="1"/>
  <c r="AF160" i="1"/>
  <c r="Q160" i="1"/>
  <c r="S160" i="1"/>
  <c r="T160" i="1"/>
  <c r="AC160" i="1"/>
  <c r="D161" i="1"/>
  <c r="A161" i="1"/>
  <c r="B161" i="1"/>
  <c r="C161" i="1"/>
  <c r="P161" i="1"/>
  <c r="AD161" i="1"/>
  <c r="AE161" i="1"/>
  <c r="AF161" i="1"/>
  <c r="Q161" i="1"/>
  <c r="S161" i="1"/>
  <c r="T161" i="1"/>
  <c r="AC161" i="1"/>
  <c r="D162" i="1"/>
  <c r="A162" i="1"/>
  <c r="B162" i="1"/>
  <c r="C162" i="1"/>
  <c r="P162" i="1"/>
  <c r="AD162" i="1"/>
  <c r="AE162" i="1"/>
  <c r="AF162" i="1"/>
  <c r="Q162" i="1"/>
  <c r="S162" i="1"/>
  <c r="T162" i="1"/>
  <c r="AC162" i="1"/>
  <c r="J239" i="7"/>
  <c r="I239" i="7"/>
  <c r="H239" i="7"/>
  <c r="G239" i="7"/>
  <c r="F239" i="7"/>
  <c r="E239" i="7"/>
  <c r="D239" i="7"/>
  <c r="L238" i="7"/>
  <c r="Q238" i="7"/>
  <c r="W238" i="7"/>
  <c r="V238" i="7"/>
  <c r="U238" i="7"/>
  <c r="T238" i="7"/>
  <c r="S238" i="7"/>
  <c r="R238" i="7"/>
  <c r="M238" i="7"/>
  <c r="N238" i="7"/>
  <c r="P238" i="7"/>
  <c r="O238" i="7"/>
  <c r="K238" i="7"/>
  <c r="I238" i="7"/>
  <c r="H238" i="7"/>
  <c r="G238" i="7"/>
  <c r="F238" i="7"/>
  <c r="E238" i="7"/>
  <c r="D238" i="7"/>
  <c r="L237" i="7"/>
  <c r="Q237" i="7"/>
  <c r="W237" i="7"/>
  <c r="V237" i="7"/>
  <c r="U237" i="7"/>
  <c r="T237" i="7"/>
  <c r="S237" i="7"/>
  <c r="R237" i="7"/>
  <c r="M237" i="7"/>
  <c r="N237" i="7"/>
  <c r="P237" i="7"/>
  <c r="O237" i="7"/>
  <c r="K237" i="7"/>
  <c r="J237" i="7"/>
  <c r="H237" i="7"/>
  <c r="G237" i="7"/>
  <c r="F237" i="7"/>
  <c r="E237" i="7"/>
  <c r="D237" i="7"/>
  <c r="L236" i="7"/>
  <c r="Q236" i="7"/>
  <c r="W236" i="7"/>
  <c r="V236" i="7"/>
  <c r="U236" i="7"/>
  <c r="T236" i="7"/>
  <c r="S236" i="7"/>
  <c r="R236" i="7"/>
  <c r="M236" i="7"/>
  <c r="N236" i="7"/>
  <c r="P236" i="7"/>
  <c r="O236" i="7"/>
  <c r="K236" i="7"/>
  <c r="J236" i="7"/>
  <c r="I236" i="7"/>
  <c r="G236" i="7"/>
  <c r="F236" i="7"/>
  <c r="E236" i="7"/>
  <c r="D236" i="7"/>
  <c r="L235" i="7"/>
  <c r="Q235" i="7"/>
  <c r="W235" i="7"/>
  <c r="V235" i="7"/>
  <c r="U235" i="7"/>
  <c r="T235" i="7"/>
  <c r="S235" i="7"/>
  <c r="R235" i="7"/>
  <c r="M235" i="7"/>
  <c r="N235" i="7"/>
  <c r="P235" i="7"/>
  <c r="O235" i="7"/>
  <c r="K235" i="7"/>
  <c r="J235" i="7"/>
  <c r="I235" i="7"/>
  <c r="H235" i="7"/>
  <c r="F235" i="7"/>
  <c r="E235" i="7"/>
  <c r="D235" i="7"/>
  <c r="L234" i="7"/>
  <c r="Q234" i="7"/>
  <c r="W234" i="7"/>
  <c r="V234" i="7"/>
  <c r="U234" i="7"/>
  <c r="T234" i="7"/>
  <c r="S234" i="7"/>
  <c r="R234" i="7"/>
  <c r="M234" i="7"/>
  <c r="N234" i="7"/>
  <c r="P234" i="7"/>
  <c r="O234" i="7"/>
  <c r="K234" i="7"/>
  <c r="J234" i="7"/>
  <c r="I234" i="7"/>
  <c r="H234" i="7"/>
  <c r="G234" i="7"/>
  <c r="E234" i="7"/>
  <c r="D234" i="7"/>
  <c r="L233" i="7"/>
  <c r="Q233" i="7"/>
  <c r="W233" i="7"/>
  <c r="V233" i="7"/>
  <c r="U233" i="7"/>
  <c r="T233" i="7"/>
  <c r="S233" i="7"/>
  <c r="R233" i="7"/>
  <c r="M233" i="7"/>
  <c r="N233" i="7"/>
  <c r="P233" i="7"/>
  <c r="O233" i="7"/>
  <c r="K233" i="7"/>
  <c r="J233" i="7"/>
  <c r="I233" i="7"/>
  <c r="H233" i="7"/>
  <c r="G233" i="7"/>
  <c r="F233" i="7"/>
  <c r="D233" i="7"/>
  <c r="L232" i="7"/>
  <c r="Q232" i="7"/>
  <c r="W232" i="7"/>
  <c r="V232" i="7"/>
  <c r="U232" i="7"/>
  <c r="T232" i="7"/>
  <c r="S232" i="7"/>
  <c r="R232" i="7"/>
  <c r="M232" i="7"/>
  <c r="N232" i="7"/>
  <c r="P232" i="7"/>
  <c r="O232" i="7"/>
  <c r="K232" i="7"/>
  <c r="J232" i="7"/>
  <c r="I232" i="7"/>
  <c r="H232" i="7"/>
  <c r="G232" i="7"/>
  <c r="F232" i="7"/>
  <c r="E232" i="7"/>
  <c r="L227" i="7"/>
  <c r="Q227" i="7"/>
  <c r="W227" i="7"/>
  <c r="V227" i="7"/>
  <c r="U227" i="7"/>
  <c r="T227" i="7"/>
  <c r="S227" i="7"/>
  <c r="R227" i="7"/>
  <c r="M227" i="7"/>
  <c r="N227" i="7"/>
  <c r="P227" i="7"/>
  <c r="O227" i="7"/>
  <c r="J227" i="7"/>
  <c r="I227" i="7"/>
  <c r="H227" i="7"/>
  <c r="G227" i="7"/>
  <c r="F227" i="7"/>
  <c r="E227" i="7"/>
  <c r="D227" i="7"/>
  <c r="L226" i="7"/>
  <c r="Q226" i="7"/>
  <c r="W226" i="7"/>
  <c r="V226" i="7"/>
  <c r="U226" i="7"/>
  <c r="T226" i="7"/>
  <c r="S226" i="7"/>
  <c r="R226" i="7"/>
  <c r="M226" i="7"/>
  <c r="N226" i="7"/>
  <c r="P226" i="7"/>
  <c r="O226" i="7"/>
  <c r="K226" i="7"/>
  <c r="I226" i="7"/>
  <c r="H226" i="7"/>
  <c r="G226" i="7"/>
  <c r="F226" i="7"/>
  <c r="E226" i="7"/>
  <c r="D226" i="7"/>
  <c r="L225" i="7"/>
  <c r="Q225" i="7"/>
  <c r="W225" i="7"/>
  <c r="V225" i="7"/>
  <c r="U225" i="7"/>
  <c r="T225" i="7"/>
  <c r="S225" i="7"/>
  <c r="R225" i="7"/>
  <c r="M225" i="7"/>
  <c r="N225" i="7"/>
  <c r="P225" i="7"/>
  <c r="O225" i="7"/>
  <c r="K225" i="7"/>
  <c r="J225" i="7"/>
  <c r="H225" i="7"/>
  <c r="G225" i="7"/>
  <c r="F225" i="7"/>
  <c r="E225" i="7"/>
  <c r="D225" i="7"/>
  <c r="L224" i="7"/>
  <c r="Q224" i="7"/>
  <c r="W224" i="7"/>
  <c r="V224" i="7"/>
  <c r="U224" i="7"/>
  <c r="T224" i="7"/>
  <c r="S224" i="7"/>
  <c r="R224" i="7"/>
  <c r="M224" i="7"/>
  <c r="N224" i="7"/>
  <c r="P224" i="7"/>
  <c r="O224" i="7"/>
  <c r="K224" i="7"/>
  <c r="J224" i="7"/>
  <c r="I224" i="7"/>
  <c r="G224" i="7"/>
  <c r="F224" i="7"/>
  <c r="E224" i="7"/>
  <c r="D224" i="7"/>
  <c r="L223" i="7"/>
  <c r="Q223" i="7"/>
  <c r="W223" i="7"/>
  <c r="V223" i="7"/>
  <c r="U223" i="7"/>
  <c r="T223" i="7"/>
  <c r="S223" i="7"/>
  <c r="R223" i="7"/>
  <c r="M223" i="7"/>
  <c r="N223" i="7"/>
  <c r="P223" i="7"/>
  <c r="O223" i="7"/>
  <c r="K223" i="7"/>
  <c r="J223" i="7"/>
  <c r="I223" i="7"/>
  <c r="H223" i="7"/>
  <c r="F223" i="7"/>
  <c r="E223" i="7"/>
  <c r="D223" i="7"/>
  <c r="L222" i="7"/>
  <c r="Q222" i="7"/>
  <c r="W222" i="7"/>
  <c r="V222" i="7"/>
  <c r="U222" i="7"/>
  <c r="T222" i="7"/>
  <c r="S222" i="7"/>
  <c r="R222" i="7"/>
  <c r="M222" i="7"/>
  <c r="N222" i="7"/>
  <c r="P222" i="7"/>
  <c r="O222" i="7"/>
  <c r="K222" i="7"/>
  <c r="J222" i="7"/>
  <c r="I222" i="7"/>
  <c r="H222" i="7"/>
  <c r="G222" i="7"/>
  <c r="E222" i="7"/>
  <c r="D222" i="7"/>
  <c r="L221" i="7"/>
  <c r="Q221" i="7"/>
  <c r="W221" i="7"/>
  <c r="V221" i="7"/>
  <c r="U221" i="7"/>
  <c r="T221" i="7"/>
  <c r="S221" i="7"/>
  <c r="R221" i="7"/>
  <c r="M221" i="7"/>
  <c r="N221" i="7"/>
  <c r="P221" i="7"/>
  <c r="O221" i="7"/>
  <c r="K221" i="7"/>
  <c r="J221" i="7"/>
  <c r="I221" i="7"/>
  <c r="H221" i="7"/>
  <c r="G221" i="7"/>
  <c r="F221" i="7"/>
  <c r="D221" i="7"/>
  <c r="L220" i="7"/>
  <c r="Q220" i="7"/>
  <c r="W220" i="7"/>
  <c r="V220" i="7"/>
  <c r="U220" i="7"/>
  <c r="T220" i="7"/>
  <c r="S220" i="7"/>
  <c r="R220" i="7"/>
  <c r="M220" i="7"/>
  <c r="N220" i="7"/>
  <c r="P220" i="7"/>
  <c r="O220" i="7"/>
  <c r="K220" i="7"/>
  <c r="J220" i="7"/>
  <c r="I220" i="7"/>
  <c r="H220" i="7"/>
  <c r="G220" i="7"/>
  <c r="F220" i="7"/>
  <c r="E220" i="7"/>
  <c r="L215" i="7"/>
  <c r="Q215" i="7"/>
  <c r="W215" i="7"/>
  <c r="V215" i="7"/>
  <c r="U215" i="7"/>
  <c r="T215" i="7"/>
  <c r="S215" i="7"/>
  <c r="R215" i="7"/>
  <c r="M215" i="7"/>
  <c r="N215" i="7"/>
  <c r="P215" i="7"/>
  <c r="O215" i="7"/>
  <c r="J215" i="7"/>
  <c r="I215" i="7"/>
  <c r="H215" i="7"/>
  <c r="G215" i="7"/>
  <c r="F215" i="7"/>
  <c r="E215" i="7"/>
  <c r="D215" i="7"/>
  <c r="L214" i="7"/>
  <c r="Q214" i="7"/>
  <c r="W214" i="7"/>
  <c r="V214" i="7"/>
  <c r="U214" i="7"/>
  <c r="T214" i="7"/>
  <c r="S214" i="7"/>
  <c r="R214" i="7"/>
  <c r="M214" i="7"/>
  <c r="N214" i="7"/>
  <c r="P214" i="7"/>
  <c r="O214" i="7"/>
  <c r="K214" i="7"/>
  <c r="I214" i="7"/>
  <c r="H214" i="7"/>
  <c r="G214" i="7"/>
  <c r="F214" i="7"/>
  <c r="E214" i="7"/>
  <c r="D214" i="7"/>
  <c r="L213" i="7"/>
  <c r="Q213" i="7"/>
  <c r="W213" i="7"/>
  <c r="V213" i="7"/>
  <c r="U213" i="7"/>
  <c r="T213" i="7"/>
  <c r="S213" i="7"/>
  <c r="R213" i="7"/>
  <c r="M213" i="7"/>
  <c r="N213" i="7"/>
  <c r="P213" i="7"/>
  <c r="O213" i="7"/>
  <c r="K213" i="7"/>
  <c r="J213" i="7"/>
  <c r="H213" i="7"/>
  <c r="G213" i="7"/>
  <c r="F213" i="7"/>
  <c r="E213" i="7"/>
  <c r="D213" i="7"/>
  <c r="L212" i="7"/>
  <c r="Q212" i="7"/>
  <c r="W212" i="7"/>
  <c r="V212" i="7"/>
  <c r="U212" i="7"/>
  <c r="T212" i="7"/>
  <c r="S212" i="7"/>
  <c r="R212" i="7"/>
  <c r="M212" i="7"/>
  <c r="N212" i="7"/>
  <c r="P212" i="7"/>
  <c r="O212" i="7"/>
  <c r="K212" i="7"/>
  <c r="J212" i="7"/>
  <c r="I212" i="7"/>
  <c r="G212" i="7"/>
  <c r="F212" i="7"/>
  <c r="E212" i="7"/>
  <c r="D212" i="7"/>
  <c r="L211" i="7"/>
  <c r="Q211" i="7"/>
  <c r="W211" i="7"/>
  <c r="V211" i="7"/>
  <c r="U211" i="7"/>
  <c r="T211" i="7"/>
  <c r="S211" i="7"/>
  <c r="R211" i="7"/>
  <c r="M211" i="7"/>
  <c r="N211" i="7"/>
  <c r="P211" i="7"/>
  <c r="O211" i="7"/>
  <c r="K211" i="7"/>
  <c r="J211" i="7"/>
  <c r="I211" i="7"/>
  <c r="H211" i="7"/>
  <c r="F211" i="7"/>
  <c r="E211" i="7"/>
  <c r="D211" i="7"/>
  <c r="L210" i="7"/>
  <c r="Q210" i="7"/>
  <c r="W210" i="7"/>
  <c r="V210" i="7"/>
  <c r="U210" i="7"/>
  <c r="T210" i="7"/>
  <c r="S210" i="7"/>
  <c r="R210" i="7"/>
  <c r="M210" i="7"/>
  <c r="N210" i="7"/>
  <c r="P210" i="7"/>
  <c r="O210" i="7"/>
  <c r="K210" i="7"/>
  <c r="J210" i="7"/>
  <c r="I210" i="7"/>
  <c r="H210" i="7"/>
  <c r="G210" i="7"/>
  <c r="E210" i="7"/>
  <c r="D210" i="7"/>
  <c r="L209" i="7"/>
  <c r="Q209" i="7"/>
  <c r="W209" i="7"/>
  <c r="V209" i="7"/>
  <c r="U209" i="7"/>
  <c r="T209" i="7"/>
  <c r="S209" i="7"/>
  <c r="R209" i="7"/>
  <c r="M209" i="7"/>
  <c r="N209" i="7"/>
  <c r="P209" i="7"/>
  <c r="O209" i="7"/>
  <c r="K209" i="7"/>
  <c r="J209" i="7"/>
  <c r="I209" i="7"/>
  <c r="H209" i="7"/>
  <c r="G209" i="7"/>
  <c r="F209" i="7"/>
  <c r="D209" i="7"/>
  <c r="L208" i="7"/>
  <c r="Q208" i="7"/>
  <c r="W208" i="7"/>
  <c r="V208" i="7"/>
  <c r="U208" i="7"/>
  <c r="T208" i="7"/>
  <c r="S208" i="7"/>
  <c r="R208" i="7"/>
  <c r="M208" i="7"/>
  <c r="N208" i="7"/>
  <c r="P208" i="7"/>
  <c r="O208" i="7"/>
  <c r="K208" i="7"/>
  <c r="J208" i="7"/>
  <c r="I208" i="7"/>
  <c r="H208" i="7"/>
  <c r="G208" i="7"/>
  <c r="F208" i="7"/>
  <c r="E208" i="7"/>
  <c r="Q203" i="7"/>
  <c r="W203" i="7"/>
  <c r="V203" i="7"/>
  <c r="U203" i="7"/>
  <c r="T203" i="7"/>
  <c r="S203" i="7"/>
  <c r="R203" i="7"/>
  <c r="M203" i="7"/>
  <c r="N203" i="7"/>
  <c r="P203" i="7"/>
  <c r="O203" i="7"/>
  <c r="J203" i="7"/>
  <c r="I203" i="7"/>
  <c r="H203" i="7"/>
  <c r="G203" i="7"/>
  <c r="F203" i="7"/>
  <c r="E203" i="7"/>
  <c r="D203" i="7"/>
  <c r="Q202" i="7"/>
  <c r="W202" i="7"/>
  <c r="V202" i="7"/>
  <c r="U202" i="7"/>
  <c r="T202" i="7"/>
  <c r="S202" i="7"/>
  <c r="R202" i="7"/>
  <c r="M202" i="7"/>
  <c r="N202" i="7"/>
  <c r="P202" i="7"/>
  <c r="O202" i="7"/>
  <c r="K202" i="7"/>
  <c r="I202" i="7"/>
  <c r="H202" i="7"/>
  <c r="G202" i="7"/>
  <c r="F202" i="7"/>
  <c r="E202" i="7"/>
  <c r="D202" i="7"/>
  <c r="Q201" i="7"/>
  <c r="W201" i="7"/>
  <c r="V201" i="7"/>
  <c r="U201" i="7"/>
  <c r="T201" i="7"/>
  <c r="S201" i="7"/>
  <c r="R201" i="7"/>
  <c r="M201" i="7"/>
  <c r="N201" i="7"/>
  <c r="P201" i="7"/>
  <c r="O201" i="7"/>
  <c r="K201" i="7"/>
  <c r="J201" i="7"/>
  <c r="H201" i="7"/>
  <c r="G201" i="7"/>
  <c r="F201" i="7"/>
  <c r="E201" i="7"/>
  <c r="D201" i="7"/>
  <c r="R33" i="18"/>
  <c r="S33" i="18"/>
  <c r="B33" i="18"/>
  <c r="R98" i="18"/>
  <c r="S98" i="18"/>
  <c r="B98" i="18"/>
  <c r="R65" i="18"/>
  <c r="S65" i="18"/>
  <c r="B65" i="18"/>
  <c r="R161" i="18"/>
  <c r="S161" i="18"/>
  <c r="B161" i="18"/>
  <c r="R3" i="18"/>
  <c r="S3" i="18"/>
  <c r="B3" i="18"/>
  <c r="E3" i="18"/>
  <c r="F3" i="18"/>
  <c r="I3" i="18"/>
  <c r="R4" i="18"/>
  <c r="S4" i="18"/>
  <c r="B4" i="18"/>
  <c r="E4" i="18"/>
  <c r="F4" i="18"/>
  <c r="I4" i="18"/>
  <c r="R5" i="18"/>
  <c r="S5" i="18"/>
  <c r="B5" i="18"/>
  <c r="E5" i="18"/>
  <c r="F5" i="18"/>
  <c r="I5" i="18"/>
  <c r="R6" i="18"/>
  <c r="S6" i="18"/>
  <c r="B6" i="18"/>
  <c r="E6" i="18"/>
  <c r="F6" i="18"/>
  <c r="I6" i="18"/>
  <c r="R7" i="18"/>
  <c r="S7" i="18"/>
  <c r="B7" i="18"/>
  <c r="E7" i="18"/>
  <c r="F7" i="18"/>
  <c r="I7" i="18"/>
  <c r="R8" i="18"/>
  <c r="S8" i="18"/>
  <c r="B8" i="18"/>
  <c r="E8" i="18"/>
  <c r="F8" i="18"/>
  <c r="I8" i="18"/>
  <c r="R9" i="18"/>
  <c r="S9" i="18"/>
  <c r="B9" i="18"/>
  <c r="E9" i="18"/>
  <c r="F9" i="18"/>
  <c r="I9" i="18"/>
  <c r="R10" i="18"/>
  <c r="S10" i="18"/>
  <c r="B10" i="18"/>
  <c r="E10" i="18"/>
  <c r="F10" i="18"/>
  <c r="I10" i="18"/>
  <c r="R11" i="18"/>
  <c r="S11" i="18"/>
  <c r="B11" i="18"/>
  <c r="E11" i="18"/>
  <c r="F11" i="18"/>
  <c r="I11" i="18"/>
  <c r="R12" i="18"/>
  <c r="S12" i="18"/>
  <c r="B12" i="18"/>
  <c r="E12" i="18"/>
  <c r="F12" i="18"/>
  <c r="I12" i="18"/>
  <c r="R13" i="18"/>
  <c r="S13" i="18"/>
  <c r="B13" i="18"/>
  <c r="E13" i="18"/>
  <c r="F13" i="18"/>
  <c r="I13" i="18"/>
  <c r="R14" i="18"/>
  <c r="S14" i="18"/>
  <c r="B14" i="18"/>
  <c r="E14" i="18"/>
  <c r="F14" i="18"/>
  <c r="I14" i="18"/>
  <c r="R15" i="18"/>
  <c r="S15" i="18"/>
  <c r="B15" i="18"/>
  <c r="E15" i="18"/>
  <c r="F15" i="18"/>
  <c r="I15" i="18"/>
  <c r="R16" i="18"/>
  <c r="S16" i="18"/>
  <c r="B16" i="18"/>
  <c r="E16" i="18"/>
  <c r="F16" i="18"/>
  <c r="I16" i="18"/>
  <c r="R17" i="18"/>
  <c r="S17" i="18"/>
  <c r="B17" i="18"/>
  <c r="E17" i="18"/>
  <c r="F17" i="18"/>
  <c r="I17" i="18"/>
  <c r="R18" i="18"/>
  <c r="S18" i="18"/>
  <c r="B18" i="18"/>
  <c r="E18" i="18"/>
  <c r="F18" i="18"/>
  <c r="I18" i="18"/>
  <c r="R19" i="18"/>
  <c r="S19" i="18"/>
  <c r="B19" i="18"/>
  <c r="E19" i="18"/>
  <c r="F19" i="18"/>
  <c r="I19" i="18"/>
  <c r="R20" i="18"/>
  <c r="S20" i="18"/>
  <c r="B20" i="18"/>
  <c r="E20" i="18"/>
  <c r="F20" i="18"/>
  <c r="I20" i="18"/>
  <c r="R21" i="18"/>
  <c r="S21" i="18"/>
  <c r="B21" i="18"/>
  <c r="E21" i="18"/>
  <c r="F21" i="18"/>
  <c r="I21" i="18"/>
  <c r="R22" i="18"/>
  <c r="S22" i="18"/>
  <c r="B22" i="18"/>
  <c r="E22" i="18"/>
  <c r="F22" i="18"/>
  <c r="I22" i="18"/>
  <c r="R23" i="18"/>
  <c r="S23" i="18"/>
  <c r="B23" i="18"/>
  <c r="E23" i="18"/>
  <c r="F23" i="18"/>
  <c r="I23" i="18"/>
  <c r="R24" i="18"/>
  <c r="S24" i="18"/>
  <c r="B24" i="18"/>
  <c r="E24" i="18"/>
  <c r="F24" i="18"/>
  <c r="I24" i="18"/>
  <c r="R25" i="18"/>
  <c r="S25" i="18"/>
  <c r="B25" i="18"/>
  <c r="E25" i="18"/>
  <c r="F25" i="18"/>
  <c r="I25" i="18"/>
  <c r="R26" i="18"/>
  <c r="S26" i="18"/>
  <c r="B26" i="18"/>
  <c r="E26" i="18"/>
  <c r="F26" i="18"/>
  <c r="I26" i="18"/>
  <c r="R27" i="18"/>
  <c r="S27" i="18"/>
  <c r="B27" i="18"/>
  <c r="E27" i="18"/>
  <c r="F27" i="18"/>
  <c r="I27" i="18"/>
  <c r="R28" i="18"/>
  <c r="S28" i="18"/>
  <c r="B28" i="18"/>
  <c r="E28" i="18"/>
  <c r="F28" i="18"/>
  <c r="I28" i="18"/>
  <c r="R29" i="18"/>
  <c r="S29" i="18"/>
  <c r="B29" i="18"/>
  <c r="E29" i="18"/>
  <c r="F29" i="18"/>
  <c r="I29" i="18"/>
  <c r="R30" i="18"/>
  <c r="S30" i="18"/>
  <c r="B30" i="18"/>
  <c r="E30" i="18"/>
  <c r="F30" i="18"/>
  <c r="I30" i="18"/>
  <c r="R31" i="18"/>
  <c r="S31" i="18"/>
  <c r="B31" i="18"/>
  <c r="E31" i="18"/>
  <c r="F31" i="18"/>
  <c r="I31" i="18"/>
  <c r="R32" i="18"/>
  <c r="S32" i="18"/>
  <c r="B32" i="18"/>
  <c r="E32" i="18"/>
  <c r="F32" i="18"/>
  <c r="I32" i="18"/>
  <c r="E33" i="18"/>
  <c r="F33" i="18"/>
  <c r="I33" i="18"/>
  <c r="R34" i="18"/>
  <c r="S34" i="18"/>
  <c r="B34" i="18"/>
  <c r="E34" i="18"/>
  <c r="F34" i="18"/>
  <c r="I34" i="18"/>
  <c r="R35" i="18"/>
  <c r="S35" i="18"/>
  <c r="B35" i="18"/>
  <c r="E35" i="18"/>
  <c r="F35" i="18"/>
  <c r="I35" i="18"/>
  <c r="R36" i="18"/>
  <c r="S36" i="18"/>
  <c r="B36" i="18"/>
  <c r="E36" i="18"/>
  <c r="F36" i="18"/>
  <c r="I36" i="18"/>
  <c r="R37" i="18"/>
  <c r="S37" i="18"/>
  <c r="B37" i="18"/>
  <c r="E37" i="18"/>
  <c r="F37" i="18"/>
  <c r="I37" i="18"/>
  <c r="R38" i="18"/>
  <c r="S38" i="18"/>
  <c r="B38" i="18"/>
  <c r="E38" i="18"/>
  <c r="F38" i="18"/>
  <c r="I38" i="18"/>
  <c r="R39" i="18"/>
  <c r="S39" i="18"/>
  <c r="B39" i="18"/>
  <c r="E39" i="18"/>
  <c r="F39" i="18"/>
  <c r="I39" i="18"/>
  <c r="R40" i="18"/>
  <c r="S40" i="18"/>
  <c r="B40" i="18"/>
  <c r="E40" i="18"/>
  <c r="F40" i="18"/>
  <c r="I40" i="18"/>
  <c r="R41" i="18"/>
  <c r="S41" i="18"/>
  <c r="B41" i="18"/>
  <c r="E41" i="18"/>
  <c r="F41" i="18"/>
  <c r="I41" i="18"/>
  <c r="R42" i="18"/>
  <c r="S42" i="18"/>
  <c r="B42" i="18"/>
  <c r="E42" i="18"/>
  <c r="F42" i="18"/>
  <c r="I42" i="18"/>
  <c r="R43" i="18"/>
  <c r="S43" i="18"/>
  <c r="B43" i="18"/>
  <c r="E43" i="18"/>
  <c r="F43" i="18"/>
  <c r="I43" i="18"/>
  <c r="R44" i="18"/>
  <c r="S44" i="18"/>
  <c r="B44" i="18"/>
  <c r="E44" i="18"/>
  <c r="F44" i="18"/>
  <c r="I44" i="18"/>
  <c r="R45" i="18"/>
  <c r="S45" i="18"/>
  <c r="B45" i="18"/>
  <c r="E45" i="18"/>
  <c r="F45" i="18"/>
  <c r="I45" i="18"/>
  <c r="R46" i="18"/>
  <c r="S46" i="18"/>
  <c r="B46" i="18"/>
  <c r="E46" i="18"/>
  <c r="F46" i="18"/>
  <c r="I46" i="18"/>
  <c r="R47" i="18"/>
  <c r="S47" i="18"/>
  <c r="B47" i="18"/>
  <c r="E47" i="18"/>
  <c r="F47" i="18"/>
  <c r="I47" i="18"/>
  <c r="R48" i="18"/>
  <c r="S48" i="18"/>
  <c r="B48" i="18"/>
  <c r="E48" i="18"/>
  <c r="F48" i="18"/>
  <c r="I48" i="18"/>
  <c r="R49" i="18"/>
  <c r="S49" i="18"/>
  <c r="B49" i="18"/>
  <c r="E49" i="18"/>
  <c r="F49" i="18"/>
  <c r="I49" i="18"/>
  <c r="R50" i="18"/>
  <c r="S50" i="18"/>
  <c r="B50" i="18"/>
  <c r="E50" i="18"/>
  <c r="F50" i="18"/>
  <c r="I50" i="18"/>
  <c r="R51" i="18"/>
  <c r="S51" i="18"/>
  <c r="B51" i="18"/>
  <c r="E51" i="18"/>
  <c r="F51" i="18"/>
  <c r="I51" i="18"/>
  <c r="R52" i="18"/>
  <c r="S52" i="18"/>
  <c r="B52" i="18"/>
  <c r="E52" i="18"/>
  <c r="F52" i="18"/>
  <c r="I52" i="18"/>
  <c r="R53" i="18"/>
  <c r="S53" i="18"/>
  <c r="B53" i="18"/>
  <c r="E53" i="18"/>
  <c r="F53" i="18"/>
  <c r="I53" i="18"/>
  <c r="R54" i="18"/>
  <c r="S54" i="18"/>
  <c r="B54" i="18"/>
  <c r="E54" i="18"/>
  <c r="F54" i="18"/>
  <c r="I54" i="18"/>
  <c r="R55" i="18"/>
  <c r="S55" i="18"/>
  <c r="B55" i="18"/>
  <c r="E55" i="18"/>
  <c r="F55" i="18"/>
  <c r="I55" i="18"/>
  <c r="R56" i="18"/>
  <c r="S56" i="18"/>
  <c r="B56" i="18"/>
  <c r="E56" i="18"/>
  <c r="F56" i="18"/>
  <c r="I56" i="18"/>
  <c r="R57" i="18"/>
  <c r="S57" i="18"/>
  <c r="B57" i="18"/>
  <c r="E57" i="18"/>
  <c r="F57" i="18"/>
  <c r="I57" i="18"/>
  <c r="R58" i="18"/>
  <c r="S58" i="18"/>
  <c r="B58" i="18"/>
  <c r="E58" i="18"/>
  <c r="F58" i="18"/>
  <c r="I58" i="18"/>
  <c r="R59" i="18"/>
  <c r="S59" i="18"/>
  <c r="B59" i="18"/>
  <c r="E59" i="18"/>
  <c r="F59" i="18"/>
  <c r="I59" i="18"/>
  <c r="R60" i="18"/>
  <c r="S60" i="18"/>
  <c r="B60" i="18"/>
  <c r="E60" i="18"/>
  <c r="F60" i="18"/>
  <c r="I60" i="18"/>
  <c r="R61" i="18"/>
  <c r="S61" i="18"/>
  <c r="B61" i="18"/>
  <c r="E61" i="18"/>
  <c r="F61" i="18"/>
  <c r="I61" i="18"/>
  <c r="R62" i="18"/>
  <c r="S62" i="18"/>
  <c r="B62" i="18"/>
  <c r="E62" i="18"/>
  <c r="F62" i="18"/>
  <c r="I62" i="18"/>
  <c r="R63" i="18"/>
  <c r="S63" i="18"/>
  <c r="B63" i="18"/>
  <c r="E63" i="18"/>
  <c r="F63" i="18"/>
  <c r="I63" i="18"/>
  <c r="R64" i="18"/>
  <c r="S64" i="18"/>
  <c r="B64" i="18"/>
  <c r="E64" i="18"/>
  <c r="F64" i="18"/>
  <c r="I64" i="18"/>
  <c r="E65" i="18"/>
  <c r="F65" i="18"/>
  <c r="I65" i="18"/>
  <c r="R66" i="18"/>
  <c r="S66" i="18"/>
  <c r="B66" i="18"/>
  <c r="E66" i="18"/>
  <c r="F66" i="18"/>
  <c r="I66" i="18"/>
  <c r="R67" i="18"/>
  <c r="S67" i="18"/>
  <c r="B67" i="18"/>
  <c r="E67" i="18"/>
  <c r="F67" i="18"/>
  <c r="I67" i="18"/>
  <c r="R68" i="18"/>
  <c r="S68" i="18"/>
  <c r="B68" i="18"/>
  <c r="E68" i="18"/>
  <c r="F68" i="18"/>
  <c r="I68" i="18"/>
  <c r="R69" i="18"/>
  <c r="S69" i="18"/>
  <c r="B69" i="18"/>
  <c r="E69" i="18"/>
  <c r="F69" i="18"/>
  <c r="I69" i="18"/>
  <c r="R70" i="18"/>
  <c r="S70" i="18"/>
  <c r="B70" i="18"/>
  <c r="E70" i="18"/>
  <c r="F70" i="18"/>
  <c r="I70" i="18"/>
  <c r="R71" i="18"/>
  <c r="S71" i="18"/>
  <c r="B71" i="18"/>
  <c r="E71" i="18"/>
  <c r="F71" i="18"/>
  <c r="I71" i="18"/>
  <c r="R72" i="18"/>
  <c r="S72" i="18"/>
  <c r="B72" i="18"/>
  <c r="E72" i="18"/>
  <c r="F72" i="18"/>
  <c r="I72" i="18"/>
  <c r="R73" i="18"/>
  <c r="S73" i="18"/>
  <c r="B73" i="18"/>
  <c r="E73" i="18"/>
  <c r="F73" i="18"/>
  <c r="I73" i="18"/>
  <c r="R74" i="18"/>
  <c r="S74" i="18"/>
  <c r="B74" i="18"/>
  <c r="E74" i="18"/>
  <c r="F74" i="18"/>
  <c r="I74" i="18"/>
  <c r="R75" i="18"/>
  <c r="S75" i="18"/>
  <c r="B75" i="18"/>
  <c r="E75" i="18"/>
  <c r="F75" i="18"/>
  <c r="I75" i="18"/>
  <c r="R76" i="18"/>
  <c r="S76" i="18"/>
  <c r="B76" i="18"/>
  <c r="E76" i="18"/>
  <c r="F76" i="18"/>
  <c r="I76" i="18"/>
  <c r="R77" i="18"/>
  <c r="S77" i="18"/>
  <c r="B77" i="18"/>
  <c r="E77" i="18"/>
  <c r="F77" i="18"/>
  <c r="I77" i="18"/>
  <c r="R78" i="18"/>
  <c r="S78" i="18"/>
  <c r="B78" i="18"/>
  <c r="E78" i="18"/>
  <c r="F78" i="18"/>
  <c r="I78" i="18"/>
  <c r="R79" i="18"/>
  <c r="S79" i="18"/>
  <c r="B79" i="18"/>
  <c r="E79" i="18"/>
  <c r="F79" i="18"/>
  <c r="I79" i="18"/>
  <c r="R80" i="18"/>
  <c r="S80" i="18"/>
  <c r="B80" i="18"/>
  <c r="E80" i="18"/>
  <c r="F80" i="18"/>
  <c r="I80" i="18"/>
  <c r="R81" i="18"/>
  <c r="S81" i="18"/>
  <c r="B81" i="18"/>
  <c r="E81" i="18"/>
  <c r="F81" i="18"/>
  <c r="I81" i="18"/>
  <c r="R82" i="18"/>
  <c r="S82" i="18"/>
  <c r="B82" i="18"/>
  <c r="E82" i="18"/>
  <c r="F82" i="18"/>
  <c r="I82" i="18"/>
  <c r="R83" i="18"/>
  <c r="S83" i="18"/>
  <c r="B83" i="18"/>
  <c r="E83" i="18"/>
  <c r="F83" i="18"/>
  <c r="I83" i="18"/>
  <c r="R84" i="18"/>
  <c r="S84" i="18"/>
  <c r="B84" i="18"/>
  <c r="E84" i="18"/>
  <c r="F84" i="18"/>
  <c r="I84" i="18"/>
  <c r="R85" i="18"/>
  <c r="S85" i="18"/>
  <c r="B85" i="18"/>
  <c r="E85" i="18"/>
  <c r="F85" i="18"/>
  <c r="I85" i="18"/>
  <c r="R86" i="18"/>
  <c r="S86" i="18"/>
  <c r="B86" i="18"/>
  <c r="E86" i="18"/>
  <c r="F86" i="18"/>
  <c r="I86" i="18"/>
  <c r="R87" i="18"/>
  <c r="S87" i="18"/>
  <c r="B87" i="18"/>
  <c r="E87" i="18"/>
  <c r="F87" i="18"/>
  <c r="I87" i="18"/>
  <c r="R88" i="18"/>
  <c r="S88" i="18"/>
  <c r="B88" i="18"/>
  <c r="E88" i="18"/>
  <c r="F88" i="18"/>
  <c r="I88" i="18"/>
  <c r="R89" i="18"/>
  <c r="S89" i="18"/>
  <c r="B89" i="18"/>
  <c r="E89" i="18"/>
  <c r="F89" i="18"/>
  <c r="I89" i="18"/>
  <c r="R90" i="18"/>
  <c r="S90" i="18"/>
  <c r="B90" i="18"/>
  <c r="E90" i="18"/>
  <c r="F90" i="18"/>
  <c r="I90" i="18"/>
  <c r="R91" i="18"/>
  <c r="S91" i="18"/>
  <c r="B91" i="18"/>
  <c r="E91" i="18"/>
  <c r="F91" i="18"/>
  <c r="I91" i="18"/>
  <c r="R92" i="18"/>
  <c r="S92" i="18"/>
  <c r="B92" i="18"/>
  <c r="E92" i="18"/>
  <c r="F92" i="18"/>
  <c r="I92" i="18"/>
  <c r="R93" i="18"/>
  <c r="S93" i="18"/>
  <c r="B93" i="18"/>
  <c r="E93" i="18"/>
  <c r="F93" i="18"/>
  <c r="I93" i="18"/>
  <c r="R94" i="18"/>
  <c r="S94" i="18"/>
  <c r="B94" i="18"/>
  <c r="E94" i="18"/>
  <c r="F94" i="18"/>
  <c r="I94" i="18"/>
  <c r="R95" i="18"/>
  <c r="S95" i="18"/>
  <c r="B95" i="18"/>
  <c r="E95" i="18"/>
  <c r="F95" i="18"/>
  <c r="I95" i="18"/>
  <c r="R96" i="18"/>
  <c r="S96" i="18"/>
  <c r="B96" i="18"/>
  <c r="E96" i="18"/>
  <c r="F96" i="18"/>
  <c r="I96" i="18"/>
  <c r="R97" i="18"/>
  <c r="S97" i="18"/>
  <c r="B97" i="18"/>
  <c r="E97" i="18"/>
  <c r="F97" i="18"/>
  <c r="I97" i="18"/>
  <c r="E98" i="18"/>
  <c r="F98" i="18"/>
  <c r="I98" i="18"/>
  <c r="R99" i="18"/>
  <c r="S99" i="18"/>
  <c r="B99" i="18"/>
  <c r="E99" i="18"/>
  <c r="F99" i="18"/>
  <c r="I99" i="18"/>
  <c r="R100" i="18"/>
  <c r="S100" i="18"/>
  <c r="B100" i="18"/>
  <c r="E100" i="18"/>
  <c r="F100" i="18"/>
  <c r="I100" i="18"/>
  <c r="R101" i="18"/>
  <c r="S101" i="18"/>
  <c r="B101" i="18"/>
  <c r="E101" i="18"/>
  <c r="F101" i="18"/>
  <c r="I101" i="18"/>
  <c r="R102" i="18"/>
  <c r="S102" i="18"/>
  <c r="B102" i="18"/>
  <c r="E102" i="18"/>
  <c r="F102" i="18"/>
  <c r="I102" i="18"/>
  <c r="R103" i="18"/>
  <c r="S103" i="18"/>
  <c r="B103" i="18"/>
  <c r="E103" i="18"/>
  <c r="F103" i="18"/>
  <c r="I103" i="18"/>
  <c r="R104" i="18"/>
  <c r="S104" i="18"/>
  <c r="B104" i="18"/>
  <c r="E104" i="18"/>
  <c r="F104" i="18"/>
  <c r="I104" i="18"/>
  <c r="R105" i="18"/>
  <c r="S105" i="18"/>
  <c r="B105" i="18"/>
  <c r="E105" i="18"/>
  <c r="F105" i="18"/>
  <c r="I105" i="18"/>
  <c r="R106" i="18"/>
  <c r="S106" i="18"/>
  <c r="B106" i="18"/>
  <c r="E106" i="18"/>
  <c r="F106" i="18"/>
  <c r="I106" i="18"/>
  <c r="R107" i="18"/>
  <c r="S107" i="18"/>
  <c r="B107" i="18"/>
  <c r="E107" i="18"/>
  <c r="F107" i="18"/>
  <c r="I107" i="18"/>
  <c r="R108" i="18"/>
  <c r="S108" i="18"/>
  <c r="B108" i="18"/>
  <c r="E108" i="18"/>
  <c r="F108" i="18"/>
  <c r="I108" i="18"/>
  <c r="R109" i="18"/>
  <c r="S109" i="18"/>
  <c r="B109" i="18"/>
  <c r="E109" i="18"/>
  <c r="F109" i="18"/>
  <c r="I109" i="18"/>
  <c r="R110" i="18"/>
  <c r="S110" i="18"/>
  <c r="B110" i="18"/>
  <c r="E110" i="18"/>
  <c r="F110" i="18"/>
  <c r="I110" i="18"/>
  <c r="R111" i="18"/>
  <c r="S111" i="18"/>
  <c r="B111" i="18"/>
  <c r="E111" i="18"/>
  <c r="F111" i="18"/>
  <c r="I111" i="18"/>
  <c r="R112" i="18"/>
  <c r="S112" i="18"/>
  <c r="B112" i="18"/>
  <c r="E112" i="18"/>
  <c r="F112" i="18"/>
  <c r="I112" i="18"/>
  <c r="R113" i="18"/>
  <c r="S113" i="18"/>
  <c r="B113" i="18"/>
  <c r="E113" i="18"/>
  <c r="F113" i="18"/>
  <c r="I113" i="18"/>
  <c r="R114" i="18"/>
  <c r="S114" i="18"/>
  <c r="B114" i="18"/>
  <c r="E114" i="18"/>
  <c r="F114" i="18"/>
  <c r="I114" i="18"/>
  <c r="R115" i="18"/>
  <c r="S115" i="18"/>
  <c r="B115" i="18"/>
  <c r="E115" i="18"/>
  <c r="F115" i="18"/>
  <c r="I115" i="18"/>
  <c r="R116" i="18"/>
  <c r="S116" i="18"/>
  <c r="B116" i="18"/>
  <c r="E116" i="18"/>
  <c r="F116" i="18"/>
  <c r="I116" i="18"/>
  <c r="R117" i="18"/>
  <c r="S117" i="18"/>
  <c r="B117" i="18"/>
  <c r="E117" i="18"/>
  <c r="F117" i="18"/>
  <c r="I117" i="18"/>
  <c r="R118" i="18"/>
  <c r="S118" i="18"/>
  <c r="B118" i="18"/>
  <c r="E118" i="18"/>
  <c r="F118" i="18"/>
  <c r="I118" i="18"/>
  <c r="R119" i="18"/>
  <c r="S119" i="18"/>
  <c r="B119" i="18"/>
  <c r="E119" i="18"/>
  <c r="F119" i="18"/>
  <c r="I119" i="18"/>
  <c r="R120" i="18"/>
  <c r="S120" i="18"/>
  <c r="B120" i="18"/>
  <c r="E120" i="18"/>
  <c r="F120" i="18"/>
  <c r="I120" i="18"/>
  <c r="R121" i="18"/>
  <c r="S121" i="18"/>
  <c r="B121" i="18"/>
  <c r="E121" i="18"/>
  <c r="F121" i="18"/>
  <c r="I121" i="18"/>
  <c r="R122" i="18"/>
  <c r="S122" i="18"/>
  <c r="B122" i="18"/>
  <c r="E122" i="18"/>
  <c r="F122" i="18"/>
  <c r="I122" i="18"/>
  <c r="R123" i="18"/>
  <c r="S123" i="18"/>
  <c r="B123" i="18"/>
  <c r="E123" i="18"/>
  <c r="F123" i="18"/>
  <c r="I123" i="18"/>
  <c r="R124" i="18"/>
  <c r="S124" i="18"/>
  <c r="B124" i="18"/>
  <c r="E124" i="18"/>
  <c r="F124" i="18"/>
  <c r="I124" i="18"/>
  <c r="R125" i="18"/>
  <c r="S125" i="18"/>
  <c r="B125" i="18"/>
  <c r="E125" i="18"/>
  <c r="F125" i="18"/>
  <c r="I125" i="18"/>
  <c r="R126" i="18"/>
  <c r="S126" i="18"/>
  <c r="B126" i="18"/>
  <c r="E126" i="18"/>
  <c r="F126" i="18"/>
  <c r="I126" i="18"/>
  <c r="R127" i="18"/>
  <c r="S127" i="18"/>
  <c r="B127" i="18"/>
  <c r="E127" i="18"/>
  <c r="F127" i="18"/>
  <c r="I127" i="18"/>
  <c r="R128" i="18"/>
  <c r="S128" i="18"/>
  <c r="B128" i="18"/>
  <c r="E128" i="18"/>
  <c r="F128" i="18"/>
  <c r="I128" i="18"/>
  <c r="J3" i="18"/>
  <c r="J4" i="18"/>
  <c r="J5" i="18"/>
  <c r="J6" i="18"/>
  <c r="J7" i="18"/>
  <c r="J8" i="18"/>
  <c r="J9" i="18"/>
  <c r="J10" i="18"/>
  <c r="J11" i="18"/>
  <c r="J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8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4" i="18"/>
  <c r="J95" i="18"/>
  <c r="J96" i="18"/>
  <c r="J97" i="18"/>
  <c r="J98" i="18"/>
  <c r="J99" i="18"/>
  <c r="J100" i="18"/>
  <c r="J101" i="18"/>
  <c r="J102" i="18"/>
  <c r="J103" i="18"/>
  <c r="J104" i="18"/>
  <c r="J105" i="18"/>
  <c r="J106" i="18"/>
  <c r="J107" i="18"/>
  <c r="J108" i="18"/>
  <c r="J109" i="18"/>
  <c r="J110" i="18"/>
  <c r="J111" i="18"/>
  <c r="J112" i="18"/>
  <c r="J113" i="18"/>
  <c r="J114" i="18"/>
  <c r="J115" i="18"/>
  <c r="J116" i="18"/>
  <c r="J117" i="18"/>
  <c r="J118" i="18"/>
  <c r="J119" i="18"/>
  <c r="J120" i="18"/>
  <c r="J121" i="18"/>
  <c r="J122" i="18"/>
  <c r="J123" i="18"/>
  <c r="J124" i="18"/>
  <c r="J125" i="18"/>
  <c r="J126" i="18"/>
  <c r="J127" i="18"/>
  <c r="J128" i="18"/>
  <c r="E161" i="18"/>
  <c r="F161" i="18"/>
  <c r="J161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R129" i="18"/>
  <c r="S129" i="18"/>
  <c r="B129" i="18"/>
  <c r="R130" i="18"/>
  <c r="S130" i="18"/>
  <c r="B130" i="18"/>
  <c r="R131" i="18"/>
  <c r="S131" i="18"/>
  <c r="B131" i="18"/>
  <c r="R132" i="18"/>
  <c r="S132" i="18"/>
  <c r="B132" i="18"/>
  <c r="R133" i="18"/>
  <c r="S133" i="18"/>
  <c r="B133" i="18"/>
  <c r="R134" i="18"/>
  <c r="S134" i="18"/>
  <c r="B134" i="18"/>
  <c r="R135" i="18"/>
  <c r="S135" i="18"/>
  <c r="B135" i="18"/>
  <c r="R136" i="18"/>
  <c r="S136" i="18"/>
  <c r="B136" i="18"/>
  <c r="R137" i="18"/>
  <c r="S137" i="18"/>
  <c r="B137" i="18"/>
  <c r="R138" i="18"/>
  <c r="S138" i="18"/>
  <c r="B138" i="18"/>
  <c r="R139" i="18"/>
  <c r="S139" i="18"/>
  <c r="B139" i="18"/>
  <c r="R140" i="18"/>
  <c r="S140" i="18"/>
  <c r="B140" i="18"/>
  <c r="R141" i="18"/>
  <c r="S141" i="18"/>
  <c r="B141" i="18"/>
  <c r="R142" i="18"/>
  <c r="S142" i="18"/>
  <c r="B142" i="18"/>
  <c r="R143" i="18"/>
  <c r="S143" i="18"/>
  <c r="B143" i="18"/>
  <c r="R144" i="18"/>
  <c r="S144" i="18"/>
  <c r="B144" i="18"/>
  <c r="R145" i="18"/>
  <c r="S145" i="18"/>
  <c r="B145" i="18"/>
  <c r="R146" i="18"/>
  <c r="S146" i="18"/>
  <c r="B146" i="18"/>
  <c r="R147" i="18"/>
  <c r="S147" i="18"/>
  <c r="B147" i="18"/>
  <c r="R148" i="18"/>
  <c r="S148" i="18"/>
  <c r="B148" i="18"/>
  <c r="R149" i="18"/>
  <c r="S149" i="18"/>
  <c r="B149" i="18"/>
  <c r="R150" i="18"/>
  <c r="S150" i="18"/>
  <c r="B150" i="18"/>
  <c r="R151" i="18"/>
  <c r="S151" i="18"/>
  <c r="B151" i="18"/>
  <c r="R152" i="18"/>
  <c r="S152" i="18"/>
  <c r="B152" i="18"/>
  <c r="R153" i="18"/>
  <c r="S153" i="18"/>
  <c r="B153" i="18"/>
  <c r="R154" i="18"/>
  <c r="S154" i="18"/>
  <c r="B154" i="18"/>
  <c r="R155" i="18"/>
  <c r="S155" i="18"/>
  <c r="B155" i="18"/>
  <c r="R156" i="18"/>
  <c r="S156" i="18"/>
  <c r="B156" i="18"/>
  <c r="R157" i="18"/>
  <c r="S157" i="18"/>
  <c r="B157" i="18"/>
  <c r="R158" i="18"/>
  <c r="S158" i="18"/>
  <c r="B158" i="18"/>
  <c r="R159" i="18"/>
  <c r="S159" i="18"/>
  <c r="B159" i="18"/>
  <c r="R160" i="18"/>
  <c r="S160" i="18"/>
  <c r="B160" i="18"/>
  <c r="R162" i="18"/>
  <c r="S162" i="18"/>
  <c r="B162" i="18"/>
  <c r="D3" i="18"/>
  <c r="D4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120" i="18"/>
  <c r="D121" i="18"/>
  <c r="D122" i="18"/>
  <c r="D123" i="18"/>
  <c r="D124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38" i="18"/>
  <c r="D139" i="18"/>
  <c r="D140" i="18"/>
  <c r="D141" i="18"/>
  <c r="D142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56" i="18"/>
  <c r="D157" i="18"/>
  <c r="D158" i="18"/>
  <c r="D159" i="18"/>
  <c r="D160" i="18"/>
  <c r="D161" i="18"/>
  <c r="D162" i="18"/>
  <c r="L200" i="20"/>
  <c r="G642" i="17"/>
  <c r="I161" i="18"/>
  <c r="E129" i="18"/>
  <c r="F129" i="18"/>
  <c r="J129" i="18"/>
  <c r="L196" i="20"/>
  <c r="C642" i="17"/>
  <c r="E130" i="18"/>
  <c r="F130" i="18"/>
  <c r="I130" i="18"/>
  <c r="L197" i="20"/>
  <c r="D642" i="17"/>
  <c r="E162" i="18"/>
  <c r="F162" i="18"/>
  <c r="I162" i="18"/>
  <c r="J130" i="18"/>
  <c r="L198" i="20"/>
  <c r="E642" i="17"/>
  <c r="I129" i="18"/>
  <c r="J162" i="18"/>
  <c r="L199" i="20"/>
  <c r="F642" i="17"/>
  <c r="Q200" i="20"/>
  <c r="W652" i="17"/>
  <c r="L201" i="20"/>
  <c r="H642" i="17"/>
  <c r="L202" i="20"/>
  <c r="I642" i="17"/>
  <c r="L203" i="20"/>
  <c r="J642" i="17"/>
  <c r="W666" i="17"/>
  <c r="M200" i="20"/>
  <c r="G643" i="17"/>
  <c r="M196" i="20"/>
  <c r="C643" i="17"/>
  <c r="M197" i="20"/>
  <c r="D643" i="17"/>
  <c r="M198" i="20"/>
  <c r="E643" i="17"/>
  <c r="M199" i="20"/>
  <c r="F643" i="17"/>
  <c r="M201" i="20"/>
  <c r="H643" i="17"/>
  <c r="M202" i="20"/>
  <c r="I643" i="17"/>
  <c r="M203" i="20"/>
  <c r="J643" i="17"/>
  <c r="W667" i="17"/>
  <c r="N200" i="20"/>
  <c r="G644" i="17"/>
  <c r="N196" i="20"/>
  <c r="C644" i="17"/>
  <c r="N197" i="20"/>
  <c r="D644" i="17"/>
  <c r="N198" i="20"/>
  <c r="E644" i="17"/>
  <c r="N199" i="20"/>
  <c r="F644" i="17"/>
  <c r="N201" i="20"/>
  <c r="H644" i="17"/>
  <c r="N202" i="20"/>
  <c r="I644" i="17"/>
  <c r="N203" i="20"/>
  <c r="J644" i="17"/>
  <c r="W668" i="17"/>
  <c r="O200" i="20"/>
  <c r="G645" i="17"/>
  <c r="O196" i="20"/>
  <c r="C645" i="17"/>
  <c r="O197" i="20"/>
  <c r="D645" i="17"/>
  <c r="O198" i="20"/>
  <c r="E645" i="17"/>
  <c r="O199" i="20"/>
  <c r="F645" i="17"/>
  <c r="O201" i="20"/>
  <c r="H645" i="17"/>
  <c r="O202" i="20"/>
  <c r="I645" i="17"/>
  <c r="O203" i="20"/>
  <c r="J645" i="17"/>
  <c r="W669" i="17"/>
  <c r="E140" i="18"/>
  <c r="M40" i="20"/>
  <c r="C123" i="17"/>
  <c r="F141" i="18"/>
  <c r="M41" i="20"/>
  <c r="D123" i="17"/>
  <c r="E141" i="18"/>
  <c r="M42" i="20"/>
  <c r="E123" i="17"/>
  <c r="F140" i="18"/>
  <c r="M43" i="20"/>
  <c r="F123" i="17"/>
  <c r="E142" i="18"/>
  <c r="M44" i="20"/>
  <c r="G123" i="17"/>
  <c r="F142" i="18"/>
  <c r="M45" i="20"/>
  <c r="H123" i="17"/>
  <c r="M46" i="20"/>
  <c r="I123" i="17"/>
  <c r="M47" i="20"/>
  <c r="J123" i="17"/>
  <c r="G646" i="17"/>
  <c r="C646" i="17"/>
  <c r="D646" i="17"/>
  <c r="E646" i="17"/>
  <c r="F646" i="17"/>
  <c r="H646" i="17"/>
  <c r="I646" i="17"/>
  <c r="J646" i="17"/>
  <c r="W670" i="17"/>
  <c r="W657" i="17"/>
  <c r="Q5" i="20"/>
  <c r="G3" i="18"/>
  <c r="Q8" i="20"/>
  <c r="H3" i="18"/>
  <c r="L3" i="18"/>
  <c r="Q7" i="20"/>
  <c r="G4" i="18"/>
  <c r="Q6" i="20"/>
  <c r="H4" i="18"/>
  <c r="L4" i="18"/>
  <c r="Q9" i="20"/>
  <c r="G5" i="18"/>
  <c r="Q4" i="20"/>
  <c r="H5" i="18"/>
  <c r="L5" i="18"/>
  <c r="K3" i="18"/>
  <c r="K4" i="18"/>
  <c r="K5" i="18"/>
  <c r="Q17" i="20"/>
  <c r="G6" i="18"/>
  <c r="Q20" i="20"/>
  <c r="H6" i="18"/>
  <c r="K6" i="18"/>
  <c r="L6" i="18"/>
  <c r="Q19" i="20"/>
  <c r="G7" i="18"/>
  <c r="Q18" i="20"/>
  <c r="H7" i="18"/>
  <c r="K7" i="18"/>
  <c r="L7" i="18"/>
  <c r="Q21" i="20"/>
  <c r="G8" i="18"/>
  <c r="Q16" i="20"/>
  <c r="H8" i="18"/>
  <c r="K8" i="18"/>
  <c r="L8" i="18"/>
  <c r="Q29" i="20"/>
  <c r="G9" i="18"/>
  <c r="Q32" i="20"/>
  <c r="H9" i="18"/>
  <c r="K9" i="18"/>
  <c r="L9" i="18"/>
  <c r="Q31" i="20"/>
  <c r="G10" i="18"/>
  <c r="Q30" i="20"/>
  <c r="H10" i="18"/>
  <c r="K10" i="18"/>
  <c r="L10" i="18"/>
  <c r="Q33" i="20"/>
  <c r="G11" i="18"/>
  <c r="Q28" i="20"/>
  <c r="H11" i="18"/>
  <c r="K11" i="18"/>
  <c r="L11" i="18"/>
  <c r="Q41" i="20"/>
  <c r="G12" i="18"/>
  <c r="Q44" i="20"/>
  <c r="H12" i="18"/>
  <c r="K12" i="18"/>
  <c r="L12" i="18"/>
  <c r="Q43" i="20"/>
  <c r="G13" i="18"/>
  <c r="Q42" i="20"/>
  <c r="H13" i="18"/>
  <c r="K13" i="18"/>
  <c r="L13" i="18"/>
  <c r="Q45" i="20"/>
  <c r="G14" i="18"/>
  <c r="Q40" i="20"/>
  <c r="H14" i="18"/>
  <c r="K14" i="18"/>
  <c r="L14" i="18"/>
  <c r="Q53" i="20"/>
  <c r="G15" i="18"/>
  <c r="Q56" i="20"/>
  <c r="H15" i="18"/>
  <c r="K15" i="18"/>
  <c r="L15" i="18"/>
  <c r="Q55" i="20"/>
  <c r="G16" i="18"/>
  <c r="Q54" i="20"/>
  <c r="H16" i="18"/>
  <c r="K16" i="18"/>
  <c r="L16" i="18"/>
  <c r="Q57" i="20"/>
  <c r="G17" i="18"/>
  <c r="Q52" i="20"/>
  <c r="H17" i="18"/>
  <c r="K17" i="18"/>
  <c r="L17" i="18"/>
  <c r="Q65" i="20"/>
  <c r="G18" i="18"/>
  <c r="Q68" i="20"/>
  <c r="H18" i="18"/>
  <c r="K18" i="18"/>
  <c r="L18" i="18"/>
  <c r="Q67" i="20"/>
  <c r="G19" i="18"/>
  <c r="Q66" i="20"/>
  <c r="H19" i="18"/>
  <c r="K19" i="18"/>
  <c r="L19" i="18"/>
  <c r="Q69" i="20"/>
  <c r="G20" i="18"/>
  <c r="Q64" i="20"/>
  <c r="H20" i="18"/>
  <c r="K20" i="18"/>
  <c r="L20" i="18"/>
  <c r="Q80" i="20"/>
  <c r="G21" i="18"/>
  <c r="Q79" i="20"/>
  <c r="H21" i="18"/>
  <c r="K21" i="18"/>
  <c r="L21" i="18"/>
  <c r="Q77" i="20"/>
  <c r="G22" i="18"/>
  <c r="Q76" i="20"/>
  <c r="H22" i="18"/>
  <c r="K22" i="18"/>
  <c r="L22" i="18"/>
  <c r="Q92" i="20"/>
  <c r="G23" i="18"/>
  <c r="Q91" i="20"/>
  <c r="H23" i="18"/>
  <c r="K23" i="18"/>
  <c r="L23" i="18"/>
  <c r="Q89" i="20"/>
  <c r="G24" i="18"/>
  <c r="Q88" i="20"/>
  <c r="H24" i="18"/>
  <c r="K24" i="18"/>
  <c r="L24" i="18"/>
  <c r="Q104" i="20"/>
  <c r="G25" i="18"/>
  <c r="Q103" i="20"/>
  <c r="H25" i="18"/>
  <c r="K25" i="18"/>
  <c r="L25" i="18"/>
  <c r="Q101" i="20"/>
  <c r="G26" i="18"/>
  <c r="Q100" i="20"/>
  <c r="H26" i="18"/>
  <c r="K26" i="18"/>
  <c r="L26" i="18"/>
  <c r="Q116" i="20"/>
  <c r="G27" i="18"/>
  <c r="Q115" i="20"/>
  <c r="H27" i="18"/>
  <c r="K27" i="18"/>
  <c r="L27" i="18"/>
  <c r="Q113" i="20"/>
  <c r="G28" i="18"/>
  <c r="Q112" i="20"/>
  <c r="H28" i="18"/>
  <c r="K28" i="18"/>
  <c r="L28" i="18"/>
  <c r="Q128" i="20"/>
  <c r="G29" i="18"/>
  <c r="Q127" i="20"/>
  <c r="H29" i="18"/>
  <c r="K29" i="18"/>
  <c r="L29" i="18"/>
  <c r="Q125" i="20"/>
  <c r="G30" i="18"/>
  <c r="Q124" i="20"/>
  <c r="H30" i="18"/>
  <c r="K30" i="18"/>
  <c r="L30" i="18"/>
  <c r="Q140" i="20"/>
  <c r="G31" i="18"/>
  <c r="Q139" i="20"/>
  <c r="H31" i="18"/>
  <c r="K31" i="18"/>
  <c r="L31" i="18"/>
  <c r="Q137" i="20"/>
  <c r="G32" i="18"/>
  <c r="Q136" i="20"/>
  <c r="H32" i="18"/>
  <c r="K32" i="18"/>
  <c r="L32" i="18"/>
  <c r="G33" i="18"/>
  <c r="Q199" i="20"/>
  <c r="H33" i="18"/>
  <c r="K33" i="18"/>
  <c r="L33" i="18"/>
  <c r="Q197" i="20"/>
  <c r="G34" i="18"/>
  <c r="Q196" i="20"/>
  <c r="H34" i="18"/>
  <c r="K34" i="18"/>
  <c r="L34" i="18"/>
  <c r="G35" i="18"/>
  <c r="H35" i="18"/>
  <c r="K35" i="18"/>
  <c r="L35" i="18"/>
  <c r="G36" i="18"/>
  <c r="H36" i="18"/>
  <c r="K36" i="18"/>
  <c r="L36" i="18"/>
  <c r="G37" i="18"/>
  <c r="H37" i="18"/>
  <c r="K37" i="18"/>
  <c r="L37" i="18"/>
  <c r="G38" i="18"/>
  <c r="H38" i="18"/>
  <c r="K38" i="18"/>
  <c r="L38" i="18"/>
  <c r="G39" i="18"/>
  <c r="H39" i="18"/>
  <c r="K39" i="18"/>
  <c r="L39" i="18"/>
  <c r="G40" i="18"/>
  <c r="H40" i="18"/>
  <c r="K40" i="18"/>
  <c r="L40" i="18"/>
  <c r="G41" i="18"/>
  <c r="H41" i="18"/>
  <c r="K41" i="18"/>
  <c r="L41" i="18"/>
  <c r="G42" i="18"/>
  <c r="H42" i="18"/>
  <c r="K42" i="18"/>
  <c r="L42" i="18"/>
  <c r="G43" i="18"/>
  <c r="H43" i="18"/>
  <c r="K43" i="18"/>
  <c r="L43" i="18"/>
  <c r="G44" i="18"/>
  <c r="H44" i="18"/>
  <c r="K44" i="18"/>
  <c r="L44" i="18"/>
  <c r="G45" i="18"/>
  <c r="H45" i="18"/>
  <c r="K45" i="18"/>
  <c r="L45" i="18"/>
  <c r="G46" i="18"/>
  <c r="H46" i="18"/>
  <c r="K46" i="18"/>
  <c r="L46" i="18"/>
  <c r="G47" i="18"/>
  <c r="H47" i="18"/>
  <c r="K47" i="18"/>
  <c r="L47" i="18"/>
  <c r="G48" i="18"/>
  <c r="H48" i="18"/>
  <c r="K48" i="18"/>
  <c r="L48" i="18"/>
  <c r="G49" i="18"/>
  <c r="H49" i="18"/>
  <c r="K49" i="18"/>
  <c r="L49" i="18"/>
  <c r="G50" i="18"/>
  <c r="H50" i="18"/>
  <c r="K50" i="18"/>
  <c r="L50" i="18"/>
  <c r="G51" i="18"/>
  <c r="H51" i="18"/>
  <c r="K51" i="18"/>
  <c r="L51" i="18"/>
  <c r="G52" i="18"/>
  <c r="H52" i="18"/>
  <c r="K52" i="18"/>
  <c r="L52" i="18"/>
  <c r="Q78" i="20"/>
  <c r="G53" i="18"/>
  <c r="H53" i="18"/>
  <c r="K53" i="18"/>
  <c r="L53" i="18"/>
  <c r="G54" i="18"/>
  <c r="H54" i="18"/>
  <c r="K54" i="18"/>
  <c r="L54" i="18"/>
  <c r="Q90" i="20"/>
  <c r="G55" i="18"/>
  <c r="H55" i="18"/>
  <c r="K55" i="18"/>
  <c r="L55" i="18"/>
  <c r="G56" i="18"/>
  <c r="H56" i="18"/>
  <c r="K56" i="18"/>
  <c r="L56" i="18"/>
  <c r="Q102" i="20"/>
  <c r="G57" i="18"/>
  <c r="H57" i="18"/>
  <c r="K57" i="18"/>
  <c r="L57" i="18"/>
  <c r="G58" i="18"/>
  <c r="H58" i="18"/>
  <c r="K58" i="18"/>
  <c r="L58" i="18"/>
  <c r="Q114" i="20"/>
  <c r="G59" i="18"/>
  <c r="H59" i="18"/>
  <c r="K59" i="18"/>
  <c r="L59" i="18"/>
  <c r="G60" i="18"/>
  <c r="H60" i="18"/>
  <c r="K60" i="18"/>
  <c r="L60" i="18"/>
  <c r="Q126" i="20"/>
  <c r="G61" i="18"/>
  <c r="H61" i="18"/>
  <c r="K61" i="18"/>
  <c r="L61" i="18"/>
  <c r="G62" i="18"/>
  <c r="H62" i="18"/>
  <c r="K62" i="18"/>
  <c r="L62" i="18"/>
  <c r="Q138" i="20"/>
  <c r="G63" i="18"/>
  <c r="H63" i="18"/>
  <c r="K63" i="18"/>
  <c r="L63" i="18"/>
  <c r="G64" i="18"/>
  <c r="H64" i="18"/>
  <c r="K64" i="18"/>
  <c r="L64" i="18"/>
  <c r="Q198" i="20"/>
  <c r="G65" i="18"/>
  <c r="H65" i="18"/>
  <c r="K65" i="18"/>
  <c r="L65" i="18"/>
  <c r="G66" i="18"/>
  <c r="H66" i="18"/>
  <c r="K66" i="18"/>
  <c r="L66" i="18"/>
  <c r="G67" i="18"/>
  <c r="H67" i="18"/>
  <c r="K67" i="18"/>
  <c r="L67" i="18"/>
  <c r="G68" i="18"/>
  <c r="H68" i="18"/>
  <c r="K68" i="18"/>
  <c r="L68" i="18"/>
  <c r="G69" i="18"/>
  <c r="H69" i="18"/>
  <c r="K69" i="18"/>
  <c r="L69" i="18"/>
  <c r="G70" i="18"/>
  <c r="H70" i="18"/>
  <c r="K70" i="18"/>
  <c r="L70" i="18"/>
  <c r="G71" i="18"/>
  <c r="H71" i="18"/>
  <c r="K71" i="18"/>
  <c r="L71" i="18"/>
  <c r="G72" i="18"/>
  <c r="H72" i="18"/>
  <c r="K72" i="18"/>
  <c r="L72" i="18"/>
  <c r="G73" i="18"/>
  <c r="H73" i="18"/>
  <c r="K73" i="18"/>
  <c r="L73" i="18"/>
  <c r="G74" i="18"/>
  <c r="H74" i="18"/>
  <c r="K74" i="18"/>
  <c r="L74" i="18"/>
  <c r="G75" i="18"/>
  <c r="H75" i="18"/>
  <c r="K75" i="18"/>
  <c r="L75" i="18"/>
  <c r="G76" i="18"/>
  <c r="H76" i="18"/>
  <c r="K76" i="18"/>
  <c r="L76" i="18"/>
  <c r="G77" i="18"/>
  <c r="H77" i="18"/>
  <c r="K77" i="18"/>
  <c r="L77" i="18"/>
  <c r="G78" i="18"/>
  <c r="H78" i="18"/>
  <c r="K78" i="18"/>
  <c r="L78" i="18"/>
  <c r="G79" i="18"/>
  <c r="H79" i="18"/>
  <c r="K79" i="18"/>
  <c r="L79" i="18"/>
  <c r="G80" i="18"/>
  <c r="H80" i="18"/>
  <c r="K80" i="18"/>
  <c r="L80" i="18"/>
  <c r="G81" i="18"/>
  <c r="H81" i="18"/>
  <c r="K81" i="18"/>
  <c r="L81" i="18"/>
  <c r="G82" i="18"/>
  <c r="H82" i="18"/>
  <c r="K82" i="18"/>
  <c r="L82" i="18"/>
  <c r="G83" i="18"/>
  <c r="H83" i="18"/>
  <c r="K83" i="18"/>
  <c r="L83" i="18"/>
  <c r="G84" i="18"/>
  <c r="H84" i="18"/>
  <c r="K84" i="18"/>
  <c r="L84" i="18"/>
  <c r="G85" i="18"/>
  <c r="H85" i="18"/>
  <c r="K85" i="18"/>
  <c r="L85" i="18"/>
  <c r="G86" i="18"/>
  <c r="H86" i="18"/>
  <c r="K86" i="18"/>
  <c r="L86" i="18"/>
  <c r="G87" i="18"/>
  <c r="H87" i="18"/>
  <c r="K87" i="18"/>
  <c r="L87" i="18"/>
  <c r="G88" i="18"/>
  <c r="H88" i="18"/>
  <c r="K88" i="18"/>
  <c r="L88" i="18"/>
  <c r="G89" i="18"/>
  <c r="H89" i="18"/>
  <c r="K89" i="18"/>
  <c r="L89" i="18"/>
  <c r="G90" i="18"/>
  <c r="H90" i="18"/>
  <c r="K90" i="18"/>
  <c r="L90" i="18"/>
  <c r="G91" i="18"/>
  <c r="H91" i="18"/>
  <c r="K91" i="18"/>
  <c r="L91" i="18"/>
  <c r="G92" i="18"/>
  <c r="H92" i="18"/>
  <c r="K92" i="18"/>
  <c r="L92" i="18"/>
  <c r="G93" i="18"/>
  <c r="H93" i="18"/>
  <c r="K93" i="18"/>
  <c r="L93" i="18"/>
  <c r="G94" i="18"/>
  <c r="H94" i="18"/>
  <c r="K94" i="18"/>
  <c r="L94" i="18"/>
  <c r="G95" i="18"/>
  <c r="H95" i="18"/>
  <c r="K95" i="18"/>
  <c r="L95" i="18"/>
  <c r="G96" i="18"/>
  <c r="H96" i="18"/>
  <c r="K96" i="18"/>
  <c r="L96" i="18"/>
  <c r="G97" i="18"/>
  <c r="H97" i="18"/>
  <c r="K97" i="18"/>
  <c r="L97" i="18"/>
  <c r="G98" i="18"/>
  <c r="H98" i="18"/>
  <c r="K98" i="18"/>
  <c r="L98" i="18"/>
  <c r="G99" i="18"/>
  <c r="H99" i="18"/>
  <c r="K99" i="18"/>
  <c r="L99" i="18"/>
  <c r="G100" i="18"/>
  <c r="H100" i="18"/>
  <c r="K100" i="18"/>
  <c r="L100" i="18"/>
  <c r="G101" i="18"/>
  <c r="H101" i="18"/>
  <c r="K101" i="18"/>
  <c r="L101" i="18"/>
  <c r="G102" i="18"/>
  <c r="H102" i="18"/>
  <c r="K102" i="18"/>
  <c r="L102" i="18"/>
  <c r="G103" i="18"/>
  <c r="H103" i="18"/>
  <c r="K103" i="18"/>
  <c r="L103" i="18"/>
  <c r="G104" i="18"/>
  <c r="H104" i="18"/>
  <c r="K104" i="18"/>
  <c r="L104" i="18"/>
  <c r="G105" i="18"/>
  <c r="H105" i="18"/>
  <c r="K105" i="18"/>
  <c r="L105" i="18"/>
  <c r="G106" i="18"/>
  <c r="H106" i="18"/>
  <c r="K106" i="18"/>
  <c r="L106" i="18"/>
  <c r="G107" i="18"/>
  <c r="H107" i="18"/>
  <c r="K107" i="18"/>
  <c r="L107" i="18"/>
  <c r="G108" i="18"/>
  <c r="H108" i="18"/>
  <c r="K108" i="18"/>
  <c r="L108" i="18"/>
  <c r="G109" i="18"/>
  <c r="H109" i="18"/>
  <c r="K109" i="18"/>
  <c r="L109" i="18"/>
  <c r="G110" i="18"/>
  <c r="H110" i="18"/>
  <c r="K110" i="18"/>
  <c r="L110" i="18"/>
  <c r="G111" i="18"/>
  <c r="H111" i="18"/>
  <c r="K111" i="18"/>
  <c r="L111" i="18"/>
  <c r="G112" i="18"/>
  <c r="H112" i="18"/>
  <c r="K112" i="18"/>
  <c r="L112" i="18"/>
  <c r="G113" i="18"/>
  <c r="H113" i="18"/>
  <c r="K113" i="18"/>
  <c r="L113" i="18"/>
  <c r="G114" i="18"/>
  <c r="H114" i="18"/>
  <c r="K114" i="18"/>
  <c r="L114" i="18"/>
  <c r="G115" i="18"/>
  <c r="H115" i="18"/>
  <c r="K115" i="18"/>
  <c r="L115" i="18"/>
  <c r="G116" i="18"/>
  <c r="H116" i="18"/>
  <c r="K116" i="18"/>
  <c r="L116" i="18"/>
  <c r="G117" i="18"/>
  <c r="H117" i="18"/>
  <c r="K117" i="18"/>
  <c r="L117" i="18"/>
  <c r="G118" i="18"/>
  <c r="H118" i="18"/>
  <c r="K118" i="18"/>
  <c r="L118" i="18"/>
  <c r="G119" i="18"/>
  <c r="H119" i="18"/>
  <c r="K119" i="18"/>
  <c r="L119" i="18"/>
  <c r="G120" i="18"/>
  <c r="H120" i="18"/>
  <c r="K120" i="18"/>
  <c r="L120" i="18"/>
  <c r="G121" i="18"/>
  <c r="H121" i="18"/>
  <c r="K121" i="18"/>
  <c r="L121" i="18"/>
  <c r="G122" i="18"/>
  <c r="H122" i="18"/>
  <c r="K122" i="18"/>
  <c r="L122" i="18"/>
  <c r="G123" i="18"/>
  <c r="H123" i="18"/>
  <c r="K123" i="18"/>
  <c r="L123" i="18"/>
  <c r="G124" i="18"/>
  <c r="H124" i="18"/>
  <c r="K124" i="18"/>
  <c r="L124" i="18"/>
  <c r="G125" i="18"/>
  <c r="H125" i="18"/>
  <c r="K125" i="18"/>
  <c r="L125" i="18"/>
  <c r="G126" i="18"/>
  <c r="H126" i="18"/>
  <c r="K126" i="18"/>
  <c r="L126" i="18"/>
  <c r="G127" i="18"/>
  <c r="H127" i="18"/>
  <c r="K127" i="18"/>
  <c r="L127" i="18"/>
  <c r="G128" i="18"/>
  <c r="H128" i="18"/>
  <c r="K128" i="18"/>
  <c r="L128" i="18"/>
  <c r="G129" i="18"/>
  <c r="H129" i="18"/>
  <c r="K129" i="18"/>
  <c r="L129" i="18"/>
  <c r="G130" i="18"/>
  <c r="H130" i="18"/>
  <c r="K130" i="18"/>
  <c r="L130" i="18"/>
  <c r="G131" i="18"/>
  <c r="H131" i="18"/>
  <c r="K131" i="18"/>
  <c r="L131" i="18"/>
  <c r="G132" i="18"/>
  <c r="H132" i="18"/>
  <c r="K132" i="18"/>
  <c r="L132" i="18"/>
  <c r="G133" i="18"/>
  <c r="H133" i="18"/>
  <c r="K133" i="18"/>
  <c r="L133" i="18"/>
  <c r="G134" i="18"/>
  <c r="H134" i="18"/>
  <c r="K134" i="18"/>
  <c r="L134" i="18"/>
  <c r="G135" i="18"/>
  <c r="H135" i="18"/>
  <c r="K135" i="18"/>
  <c r="L135" i="18"/>
  <c r="G136" i="18"/>
  <c r="H136" i="18"/>
  <c r="K136" i="18"/>
  <c r="L136" i="18"/>
  <c r="G137" i="18"/>
  <c r="H137" i="18"/>
  <c r="K137" i="18"/>
  <c r="L137" i="18"/>
  <c r="G138" i="18"/>
  <c r="H138" i="18"/>
  <c r="K138" i="18"/>
  <c r="L138" i="18"/>
  <c r="G139" i="18"/>
  <c r="H139" i="18"/>
  <c r="K139" i="18"/>
  <c r="L139" i="18"/>
  <c r="G140" i="18"/>
  <c r="H140" i="18"/>
  <c r="K140" i="18"/>
  <c r="L140" i="18"/>
  <c r="G141" i="18"/>
  <c r="H141" i="18"/>
  <c r="K141" i="18"/>
  <c r="L141" i="18"/>
  <c r="G142" i="18"/>
  <c r="H142" i="18"/>
  <c r="K142" i="18"/>
  <c r="L142" i="18"/>
  <c r="G143" i="18"/>
  <c r="H143" i="18"/>
  <c r="K143" i="18"/>
  <c r="L143" i="18"/>
  <c r="G144" i="18"/>
  <c r="H144" i="18"/>
  <c r="K144" i="18"/>
  <c r="L144" i="18"/>
  <c r="G145" i="18"/>
  <c r="H145" i="18"/>
  <c r="K145" i="18"/>
  <c r="L145" i="18"/>
  <c r="G146" i="18"/>
  <c r="H146" i="18"/>
  <c r="K146" i="18"/>
  <c r="L146" i="18"/>
  <c r="G147" i="18"/>
  <c r="H147" i="18"/>
  <c r="K147" i="18"/>
  <c r="L147" i="18"/>
  <c r="G148" i="18"/>
  <c r="H148" i="18"/>
  <c r="K148" i="18"/>
  <c r="L148" i="18"/>
  <c r="G149" i="18"/>
  <c r="H149" i="18"/>
  <c r="K149" i="18"/>
  <c r="L149" i="18"/>
  <c r="G150" i="18"/>
  <c r="H150" i="18"/>
  <c r="K150" i="18"/>
  <c r="L150" i="18"/>
  <c r="G151" i="18"/>
  <c r="H151" i="18"/>
  <c r="K151" i="18"/>
  <c r="L151" i="18"/>
  <c r="G152" i="18"/>
  <c r="H152" i="18"/>
  <c r="K152" i="18"/>
  <c r="L152" i="18"/>
  <c r="G153" i="18"/>
  <c r="H153" i="18"/>
  <c r="K153" i="18"/>
  <c r="L153" i="18"/>
  <c r="G154" i="18"/>
  <c r="H154" i="18"/>
  <c r="K154" i="18"/>
  <c r="L154" i="18"/>
  <c r="G155" i="18"/>
  <c r="H155" i="18"/>
  <c r="K155" i="18"/>
  <c r="L155" i="18"/>
  <c r="G156" i="18"/>
  <c r="H156" i="18"/>
  <c r="K156" i="18"/>
  <c r="L156" i="18"/>
  <c r="G157" i="18"/>
  <c r="H157" i="18"/>
  <c r="K157" i="18"/>
  <c r="L157" i="18"/>
  <c r="G158" i="18"/>
  <c r="H158" i="18"/>
  <c r="K158" i="18"/>
  <c r="L158" i="18"/>
  <c r="G159" i="18"/>
  <c r="H159" i="18"/>
  <c r="K159" i="18"/>
  <c r="L159" i="18"/>
  <c r="G160" i="18"/>
  <c r="H160" i="18"/>
  <c r="K160" i="18"/>
  <c r="L160" i="18"/>
  <c r="G161" i="18"/>
  <c r="H161" i="18"/>
  <c r="K161" i="18"/>
  <c r="L161" i="18"/>
  <c r="G162" i="18"/>
  <c r="H162" i="18"/>
  <c r="K162" i="18"/>
  <c r="L162" i="18"/>
  <c r="W660" i="17"/>
  <c r="W653" i="17"/>
  <c r="W655" i="17"/>
  <c r="W663" i="17"/>
  <c r="W659" i="17"/>
  <c r="W654" i="17"/>
  <c r="W662" i="17"/>
  <c r="W665" i="17"/>
  <c r="S652" i="17"/>
  <c r="S665" i="17"/>
  <c r="T652" i="17"/>
  <c r="T657" i="17"/>
  <c r="T660" i="17"/>
  <c r="T653" i="17"/>
  <c r="T655" i="17"/>
  <c r="T663" i="17"/>
  <c r="T659" i="17"/>
  <c r="T654" i="17"/>
  <c r="T662" i="17"/>
  <c r="T665" i="17"/>
  <c r="U652" i="17"/>
  <c r="U665" i="17"/>
  <c r="V652" i="17"/>
  <c r="V657" i="17"/>
  <c r="V660" i="17"/>
  <c r="V653" i="17"/>
  <c r="V655" i="17"/>
  <c r="V663" i="17"/>
  <c r="V659" i="17"/>
  <c r="V654" i="17"/>
  <c r="V662" i="17"/>
  <c r="V665" i="17"/>
  <c r="Q201" i="20"/>
  <c r="X652" i="17"/>
  <c r="X665" i="17"/>
  <c r="Q202" i="20"/>
  <c r="Y652" i="17"/>
  <c r="Y665" i="17"/>
  <c r="Q203" i="20"/>
  <c r="Z652" i="17"/>
  <c r="Z665" i="17"/>
  <c r="W675" i="17"/>
  <c r="W658" i="17"/>
  <c r="W661" i="17"/>
  <c r="S657" i="17"/>
  <c r="S658" i="17"/>
  <c r="S653" i="17"/>
  <c r="S661" i="17"/>
  <c r="T658" i="17"/>
  <c r="T661" i="17"/>
  <c r="U657" i="17"/>
  <c r="U658" i="17"/>
  <c r="U653" i="17"/>
  <c r="U661" i="17"/>
  <c r="V658" i="17"/>
  <c r="V661" i="17"/>
  <c r="X657" i="17"/>
  <c r="X658" i="17"/>
  <c r="X653" i="17"/>
  <c r="X661" i="17"/>
  <c r="Y657" i="17"/>
  <c r="Y658" i="17"/>
  <c r="Y653" i="17"/>
  <c r="Y661" i="17"/>
  <c r="Z657" i="17"/>
  <c r="Z658" i="17"/>
  <c r="Z653" i="17"/>
  <c r="Z661" i="17"/>
  <c r="W671" i="17"/>
  <c r="S659" i="17"/>
  <c r="S654" i="17"/>
  <c r="S662" i="17"/>
  <c r="U659" i="17"/>
  <c r="U654" i="17"/>
  <c r="U662" i="17"/>
  <c r="X659" i="17"/>
  <c r="X654" i="17"/>
  <c r="X662" i="17"/>
  <c r="Y659" i="17"/>
  <c r="Y654" i="17"/>
  <c r="Y662" i="17"/>
  <c r="Z659" i="17"/>
  <c r="Z654" i="17"/>
  <c r="Z662" i="17"/>
  <c r="W672" i="17"/>
  <c r="S660" i="17"/>
  <c r="S655" i="17"/>
  <c r="S663" i="17"/>
  <c r="U660" i="17"/>
  <c r="U655" i="17"/>
  <c r="U663" i="17"/>
  <c r="X660" i="17"/>
  <c r="X655" i="17"/>
  <c r="X663" i="17"/>
  <c r="Y660" i="17"/>
  <c r="Y655" i="17"/>
  <c r="Y663" i="17"/>
  <c r="Z660" i="17"/>
  <c r="Z655" i="17"/>
  <c r="Z663" i="17"/>
  <c r="W673" i="17"/>
  <c r="W664" i="17"/>
  <c r="S664" i="17"/>
  <c r="T664" i="17"/>
  <c r="U664" i="17"/>
  <c r="V664" i="17"/>
  <c r="X664" i="17"/>
  <c r="Y664" i="17"/>
  <c r="Z664" i="17"/>
  <c r="W674" i="17"/>
  <c r="W676" i="17"/>
  <c r="W652" i="9"/>
  <c r="G642" i="9"/>
  <c r="C642" i="9"/>
  <c r="D642" i="9"/>
  <c r="E642" i="9"/>
  <c r="F642" i="9"/>
  <c r="H642" i="9"/>
  <c r="I642" i="9"/>
  <c r="J642" i="9"/>
  <c r="W666" i="9"/>
  <c r="M200" i="7"/>
  <c r="G643" i="9"/>
  <c r="M196" i="7"/>
  <c r="C643" i="9"/>
  <c r="M197" i="7"/>
  <c r="D643" i="9"/>
  <c r="M198" i="7"/>
  <c r="E643" i="9"/>
  <c r="M199" i="7"/>
  <c r="F643" i="9"/>
  <c r="H643" i="9"/>
  <c r="I643" i="9"/>
  <c r="J643" i="9"/>
  <c r="W667" i="9"/>
  <c r="N200" i="7"/>
  <c r="G644" i="9"/>
  <c r="N196" i="7"/>
  <c r="C644" i="9"/>
  <c r="N197" i="7"/>
  <c r="D644" i="9"/>
  <c r="N198" i="7"/>
  <c r="E644" i="9"/>
  <c r="N199" i="7"/>
  <c r="F644" i="9"/>
  <c r="H644" i="9"/>
  <c r="I644" i="9"/>
  <c r="J644" i="9"/>
  <c r="W668" i="9"/>
  <c r="O200" i="7"/>
  <c r="G645" i="9"/>
  <c r="O196" i="7"/>
  <c r="C645" i="9"/>
  <c r="O197" i="7"/>
  <c r="D645" i="9"/>
  <c r="O198" i="7"/>
  <c r="E645" i="9"/>
  <c r="O199" i="7"/>
  <c r="F645" i="9"/>
  <c r="H645" i="9"/>
  <c r="I645" i="9"/>
  <c r="J645" i="9"/>
  <c r="W669" i="9"/>
  <c r="G646" i="9"/>
  <c r="C646" i="9"/>
  <c r="D646" i="9"/>
  <c r="E646" i="9"/>
  <c r="F646" i="9"/>
  <c r="H646" i="9"/>
  <c r="I646" i="9"/>
  <c r="J646" i="9"/>
  <c r="W670" i="9"/>
  <c r="W657" i="9"/>
  <c r="W658" i="9"/>
  <c r="W653" i="9"/>
  <c r="W661" i="9"/>
  <c r="S652" i="9"/>
  <c r="S657" i="9"/>
  <c r="S658" i="9"/>
  <c r="S653" i="9"/>
  <c r="S661" i="9"/>
  <c r="T652" i="9"/>
  <c r="T657" i="9"/>
  <c r="T658" i="9"/>
  <c r="T653" i="9"/>
  <c r="T661" i="9"/>
  <c r="U652" i="9"/>
  <c r="U657" i="9"/>
  <c r="U658" i="9"/>
  <c r="U653" i="9"/>
  <c r="U661" i="9"/>
  <c r="V652" i="9"/>
  <c r="V657" i="9"/>
  <c r="V658" i="9"/>
  <c r="V653" i="9"/>
  <c r="V661" i="9"/>
  <c r="X652" i="9"/>
  <c r="X657" i="9"/>
  <c r="X658" i="9"/>
  <c r="X653" i="9"/>
  <c r="X661" i="9"/>
  <c r="Y652" i="9"/>
  <c r="Y657" i="9"/>
  <c r="Y658" i="9"/>
  <c r="Y653" i="9"/>
  <c r="Y661" i="9"/>
  <c r="Z652" i="9"/>
  <c r="Z657" i="9"/>
  <c r="Z658" i="9"/>
  <c r="Z653" i="9"/>
  <c r="Z661" i="9"/>
  <c r="W671" i="9"/>
  <c r="W659" i="9"/>
  <c r="W654" i="9"/>
  <c r="W662" i="9"/>
  <c r="S659" i="9"/>
  <c r="S654" i="9"/>
  <c r="S662" i="9"/>
  <c r="T659" i="9"/>
  <c r="T654" i="9"/>
  <c r="T662" i="9"/>
  <c r="U659" i="9"/>
  <c r="U654" i="9"/>
  <c r="U662" i="9"/>
  <c r="V659" i="9"/>
  <c r="V654" i="9"/>
  <c r="V662" i="9"/>
  <c r="X659" i="9"/>
  <c r="X654" i="9"/>
  <c r="X662" i="9"/>
  <c r="Y659" i="9"/>
  <c r="Y654" i="9"/>
  <c r="Y662" i="9"/>
  <c r="Z659" i="9"/>
  <c r="Z654" i="9"/>
  <c r="Z662" i="9"/>
  <c r="W672" i="9"/>
  <c r="W660" i="9"/>
  <c r="W655" i="9"/>
  <c r="W663" i="9"/>
  <c r="S660" i="9"/>
  <c r="S655" i="9"/>
  <c r="S663" i="9"/>
  <c r="T660" i="9"/>
  <c r="T655" i="9"/>
  <c r="T663" i="9"/>
  <c r="U660" i="9"/>
  <c r="U655" i="9"/>
  <c r="U663" i="9"/>
  <c r="V660" i="9"/>
  <c r="V655" i="9"/>
  <c r="V663" i="9"/>
  <c r="X660" i="9"/>
  <c r="X655" i="9"/>
  <c r="X663" i="9"/>
  <c r="Y660" i="9"/>
  <c r="Y655" i="9"/>
  <c r="Y663" i="9"/>
  <c r="Z660" i="9"/>
  <c r="Z655" i="9"/>
  <c r="Z663" i="9"/>
  <c r="W673" i="9"/>
  <c r="W664" i="9"/>
  <c r="S664" i="9"/>
  <c r="T664" i="9"/>
  <c r="U664" i="9"/>
  <c r="V664" i="9"/>
  <c r="X664" i="9"/>
  <c r="Y664" i="9"/>
  <c r="Z664" i="9"/>
  <c r="W674" i="9"/>
  <c r="W665" i="9"/>
  <c r="S665" i="9"/>
  <c r="T665" i="9"/>
  <c r="U665" i="9"/>
  <c r="V665" i="9"/>
  <c r="X665" i="9"/>
  <c r="Y665" i="9"/>
  <c r="Z665" i="9"/>
  <c r="W675" i="9"/>
  <c r="W676" i="9"/>
  <c r="G652" i="9"/>
  <c r="G666" i="9"/>
  <c r="G667" i="9"/>
  <c r="G668" i="9"/>
  <c r="G669" i="9"/>
  <c r="G670" i="9"/>
  <c r="G657" i="9"/>
  <c r="G658" i="9"/>
  <c r="G653" i="9"/>
  <c r="G661" i="9"/>
  <c r="C652" i="9"/>
  <c r="C657" i="9"/>
  <c r="C658" i="9"/>
  <c r="C653" i="9"/>
  <c r="C661" i="9"/>
  <c r="D652" i="9"/>
  <c r="D657" i="9"/>
  <c r="D658" i="9"/>
  <c r="D653" i="9"/>
  <c r="D661" i="9"/>
  <c r="E652" i="9"/>
  <c r="E657" i="9"/>
  <c r="E658" i="9"/>
  <c r="E653" i="9"/>
  <c r="E661" i="9"/>
  <c r="F652" i="9"/>
  <c r="F657" i="9"/>
  <c r="F658" i="9"/>
  <c r="F653" i="9"/>
  <c r="F661" i="9"/>
  <c r="H652" i="9"/>
  <c r="H657" i="9"/>
  <c r="H658" i="9"/>
  <c r="H653" i="9"/>
  <c r="H661" i="9"/>
  <c r="I652" i="9"/>
  <c r="I657" i="9"/>
  <c r="I658" i="9"/>
  <c r="I653" i="9"/>
  <c r="I661" i="9"/>
  <c r="J652" i="9"/>
  <c r="J657" i="9"/>
  <c r="J658" i="9"/>
  <c r="J653" i="9"/>
  <c r="J661" i="9"/>
  <c r="G671" i="9"/>
  <c r="G659" i="9"/>
  <c r="G654" i="9"/>
  <c r="G662" i="9"/>
  <c r="C659" i="9"/>
  <c r="C654" i="9"/>
  <c r="C662" i="9"/>
  <c r="D659" i="9"/>
  <c r="D654" i="9"/>
  <c r="D662" i="9"/>
  <c r="E659" i="9"/>
  <c r="E654" i="9"/>
  <c r="E662" i="9"/>
  <c r="F659" i="9"/>
  <c r="F654" i="9"/>
  <c r="F662" i="9"/>
  <c r="H659" i="9"/>
  <c r="H654" i="9"/>
  <c r="H662" i="9"/>
  <c r="I659" i="9"/>
  <c r="I654" i="9"/>
  <c r="I662" i="9"/>
  <c r="J659" i="9"/>
  <c r="J654" i="9"/>
  <c r="J662" i="9"/>
  <c r="G672" i="9"/>
  <c r="G660" i="9"/>
  <c r="G655" i="9"/>
  <c r="G663" i="9"/>
  <c r="C660" i="9"/>
  <c r="C655" i="9"/>
  <c r="C663" i="9"/>
  <c r="D660" i="9"/>
  <c r="D655" i="9"/>
  <c r="D663" i="9"/>
  <c r="E660" i="9"/>
  <c r="E655" i="9"/>
  <c r="E663" i="9"/>
  <c r="F660" i="9"/>
  <c r="F655" i="9"/>
  <c r="F663" i="9"/>
  <c r="H660" i="9"/>
  <c r="H655" i="9"/>
  <c r="H663" i="9"/>
  <c r="I660" i="9"/>
  <c r="I655" i="9"/>
  <c r="I663" i="9"/>
  <c r="J660" i="9"/>
  <c r="J655" i="9"/>
  <c r="J663" i="9"/>
  <c r="G673" i="9"/>
  <c r="G664" i="9"/>
  <c r="C664" i="9"/>
  <c r="D664" i="9"/>
  <c r="E664" i="9"/>
  <c r="F664" i="9"/>
  <c r="H664" i="9"/>
  <c r="I664" i="9"/>
  <c r="J664" i="9"/>
  <c r="G674" i="9"/>
  <c r="G665" i="9"/>
  <c r="C665" i="9"/>
  <c r="D665" i="9"/>
  <c r="E665" i="9"/>
  <c r="F665" i="9"/>
  <c r="H665" i="9"/>
  <c r="I665" i="9"/>
  <c r="J665" i="9"/>
  <c r="G675" i="9"/>
  <c r="G652" i="17"/>
  <c r="G666" i="17"/>
  <c r="G667" i="17"/>
  <c r="G668" i="17"/>
  <c r="G669" i="17"/>
  <c r="G670" i="17"/>
  <c r="G657" i="17"/>
  <c r="G658" i="17"/>
  <c r="G653" i="17"/>
  <c r="G661" i="17"/>
  <c r="C652" i="17"/>
  <c r="C657" i="17"/>
  <c r="C658" i="17"/>
  <c r="C653" i="17"/>
  <c r="C661" i="17"/>
  <c r="D652" i="17"/>
  <c r="D657" i="17"/>
  <c r="D658" i="17"/>
  <c r="D653" i="17"/>
  <c r="D661" i="17"/>
  <c r="E652" i="17"/>
  <c r="E657" i="17"/>
  <c r="E658" i="17"/>
  <c r="E653" i="17"/>
  <c r="E661" i="17"/>
  <c r="F652" i="17"/>
  <c r="F657" i="17"/>
  <c r="F658" i="17"/>
  <c r="F653" i="17"/>
  <c r="F661" i="17"/>
  <c r="H652" i="17"/>
  <c r="H657" i="17"/>
  <c r="H658" i="17"/>
  <c r="H653" i="17"/>
  <c r="H661" i="17"/>
  <c r="I652" i="17"/>
  <c r="I657" i="17"/>
  <c r="I658" i="17"/>
  <c r="I653" i="17"/>
  <c r="I661" i="17"/>
  <c r="J652" i="17"/>
  <c r="J657" i="17"/>
  <c r="J658" i="17"/>
  <c r="J653" i="17"/>
  <c r="J661" i="17"/>
  <c r="G671" i="17"/>
  <c r="G659" i="17"/>
  <c r="G654" i="17"/>
  <c r="G662" i="17"/>
  <c r="C659" i="17"/>
  <c r="C654" i="17"/>
  <c r="C662" i="17"/>
  <c r="D659" i="17"/>
  <c r="D654" i="17"/>
  <c r="D662" i="17"/>
  <c r="E659" i="17"/>
  <c r="E654" i="17"/>
  <c r="E662" i="17"/>
  <c r="F659" i="17"/>
  <c r="F654" i="17"/>
  <c r="F662" i="17"/>
  <c r="H659" i="17"/>
  <c r="H654" i="17"/>
  <c r="H662" i="17"/>
  <c r="I659" i="17"/>
  <c r="I654" i="17"/>
  <c r="I662" i="17"/>
  <c r="J659" i="17"/>
  <c r="J654" i="17"/>
  <c r="J662" i="17"/>
  <c r="G672" i="17"/>
  <c r="G660" i="17"/>
  <c r="G655" i="17"/>
  <c r="G663" i="17"/>
  <c r="C660" i="17"/>
  <c r="C655" i="17"/>
  <c r="C663" i="17"/>
  <c r="D660" i="17"/>
  <c r="D655" i="17"/>
  <c r="D663" i="17"/>
  <c r="E660" i="17"/>
  <c r="E655" i="17"/>
  <c r="E663" i="17"/>
  <c r="F660" i="17"/>
  <c r="F655" i="17"/>
  <c r="F663" i="17"/>
  <c r="H660" i="17"/>
  <c r="H655" i="17"/>
  <c r="H663" i="17"/>
  <c r="I660" i="17"/>
  <c r="I655" i="17"/>
  <c r="I663" i="17"/>
  <c r="J660" i="17"/>
  <c r="J655" i="17"/>
  <c r="J663" i="17"/>
  <c r="G673" i="17"/>
  <c r="G664" i="17"/>
  <c r="C664" i="17"/>
  <c r="D664" i="17"/>
  <c r="E664" i="17"/>
  <c r="F664" i="17"/>
  <c r="H664" i="17"/>
  <c r="I664" i="17"/>
  <c r="J664" i="17"/>
  <c r="G674" i="17"/>
  <c r="G665" i="17"/>
  <c r="C665" i="17"/>
  <c r="D665" i="17"/>
  <c r="E665" i="17"/>
  <c r="F665" i="17"/>
  <c r="H665" i="17"/>
  <c r="I665" i="17"/>
  <c r="J665" i="17"/>
  <c r="G675" i="17"/>
  <c r="G676" i="17"/>
  <c r="G676" i="9"/>
  <c r="O652" i="9"/>
  <c r="O666" i="9"/>
  <c r="O667" i="9"/>
  <c r="O668" i="9"/>
  <c r="O669" i="9"/>
  <c r="O670" i="9"/>
  <c r="O657" i="9"/>
  <c r="O658" i="9"/>
  <c r="O653" i="9"/>
  <c r="O661" i="9"/>
  <c r="K652" i="9"/>
  <c r="K657" i="9"/>
  <c r="K658" i="9"/>
  <c r="K653" i="9"/>
  <c r="K661" i="9"/>
  <c r="L652" i="9"/>
  <c r="L657" i="9"/>
  <c r="L658" i="9"/>
  <c r="L653" i="9"/>
  <c r="L661" i="9"/>
  <c r="M652" i="9"/>
  <c r="M657" i="9"/>
  <c r="M658" i="9"/>
  <c r="M653" i="9"/>
  <c r="M661" i="9"/>
  <c r="N652" i="9"/>
  <c r="N657" i="9"/>
  <c r="N658" i="9"/>
  <c r="N653" i="9"/>
  <c r="N661" i="9"/>
  <c r="P652" i="9"/>
  <c r="P657" i="9"/>
  <c r="P658" i="9"/>
  <c r="P653" i="9"/>
  <c r="P661" i="9"/>
  <c r="Q652" i="9"/>
  <c r="Q657" i="9"/>
  <c r="Q658" i="9"/>
  <c r="Q653" i="9"/>
  <c r="Q661" i="9"/>
  <c r="R652" i="9"/>
  <c r="R657" i="9"/>
  <c r="R658" i="9"/>
  <c r="R653" i="9"/>
  <c r="R661" i="9"/>
  <c r="O671" i="9"/>
  <c r="O659" i="9"/>
  <c r="O654" i="9"/>
  <c r="O662" i="9"/>
  <c r="K659" i="9"/>
  <c r="K654" i="9"/>
  <c r="K662" i="9"/>
  <c r="L659" i="9"/>
  <c r="L654" i="9"/>
  <c r="L662" i="9"/>
  <c r="M659" i="9"/>
  <c r="M654" i="9"/>
  <c r="M662" i="9"/>
  <c r="N659" i="9"/>
  <c r="N654" i="9"/>
  <c r="N662" i="9"/>
  <c r="P659" i="9"/>
  <c r="P654" i="9"/>
  <c r="P662" i="9"/>
  <c r="Q659" i="9"/>
  <c r="Q654" i="9"/>
  <c r="Q662" i="9"/>
  <c r="R659" i="9"/>
  <c r="R654" i="9"/>
  <c r="R662" i="9"/>
  <c r="O672" i="9"/>
  <c r="O660" i="9"/>
  <c r="O655" i="9"/>
  <c r="O663" i="9"/>
  <c r="K660" i="9"/>
  <c r="K655" i="9"/>
  <c r="K663" i="9"/>
  <c r="L660" i="9"/>
  <c r="L655" i="9"/>
  <c r="L663" i="9"/>
  <c r="M660" i="9"/>
  <c r="M655" i="9"/>
  <c r="M663" i="9"/>
  <c r="N660" i="9"/>
  <c r="N655" i="9"/>
  <c r="N663" i="9"/>
  <c r="P660" i="9"/>
  <c r="P655" i="9"/>
  <c r="P663" i="9"/>
  <c r="Q660" i="9"/>
  <c r="Q655" i="9"/>
  <c r="Q663" i="9"/>
  <c r="R660" i="9"/>
  <c r="R655" i="9"/>
  <c r="R663" i="9"/>
  <c r="O673" i="9"/>
  <c r="O664" i="9"/>
  <c r="K664" i="9"/>
  <c r="L664" i="9"/>
  <c r="M664" i="9"/>
  <c r="N664" i="9"/>
  <c r="P664" i="9"/>
  <c r="Q664" i="9"/>
  <c r="R664" i="9"/>
  <c r="O674" i="9"/>
  <c r="O665" i="9"/>
  <c r="K665" i="9"/>
  <c r="L665" i="9"/>
  <c r="M665" i="9"/>
  <c r="N665" i="9"/>
  <c r="P665" i="9"/>
  <c r="Q665" i="9"/>
  <c r="R665" i="9"/>
  <c r="O675" i="9"/>
  <c r="O652" i="17"/>
  <c r="O666" i="17"/>
  <c r="O667" i="17"/>
  <c r="O668" i="17"/>
  <c r="O669" i="17"/>
  <c r="O670" i="17"/>
  <c r="O657" i="17"/>
  <c r="O658" i="17"/>
  <c r="O653" i="17"/>
  <c r="O661" i="17"/>
  <c r="K652" i="17"/>
  <c r="K657" i="17"/>
  <c r="K658" i="17"/>
  <c r="K653" i="17"/>
  <c r="K661" i="17"/>
  <c r="L652" i="17"/>
  <c r="L657" i="17"/>
  <c r="L658" i="17"/>
  <c r="L653" i="17"/>
  <c r="L661" i="17"/>
  <c r="M652" i="17"/>
  <c r="M657" i="17"/>
  <c r="M658" i="17"/>
  <c r="M653" i="17"/>
  <c r="M661" i="17"/>
  <c r="N652" i="17"/>
  <c r="N657" i="17"/>
  <c r="N658" i="17"/>
  <c r="N653" i="17"/>
  <c r="N661" i="17"/>
  <c r="P652" i="17"/>
  <c r="P657" i="17"/>
  <c r="P658" i="17"/>
  <c r="P653" i="17"/>
  <c r="P661" i="17"/>
  <c r="Q652" i="17"/>
  <c r="Q657" i="17"/>
  <c r="Q658" i="17"/>
  <c r="Q653" i="17"/>
  <c r="Q661" i="17"/>
  <c r="R652" i="17"/>
  <c r="R657" i="17"/>
  <c r="R658" i="17"/>
  <c r="R653" i="17"/>
  <c r="R661" i="17"/>
  <c r="O671" i="17"/>
  <c r="O659" i="17"/>
  <c r="O654" i="17"/>
  <c r="O662" i="17"/>
  <c r="K659" i="17"/>
  <c r="K654" i="17"/>
  <c r="K662" i="17"/>
  <c r="L659" i="17"/>
  <c r="L654" i="17"/>
  <c r="L662" i="17"/>
  <c r="M659" i="17"/>
  <c r="M654" i="17"/>
  <c r="M662" i="17"/>
  <c r="N659" i="17"/>
  <c r="N654" i="17"/>
  <c r="N662" i="17"/>
  <c r="P659" i="17"/>
  <c r="P654" i="17"/>
  <c r="P662" i="17"/>
  <c r="Q659" i="17"/>
  <c r="Q654" i="17"/>
  <c r="Q662" i="17"/>
  <c r="R659" i="17"/>
  <c r="R654" i="17"/>
  <c r="R662" i="17"/>
  <c r="O672" i="17"/>
  <c r="O660" i="17"/>
  <c r="O655" i="17"/>
  <c r="O663" i="17"/>
  <c r="K660" i="17"/>
  <c r="K655" i="17"/>
  <c r="K663" i="17"/>
  <c r="L660" i="17"/>
  <c r="L655" i="17"/>
  <c r="L663" i="17"/>
  <c r="M660" i="17"/>
  <c r="M655" i="17"/>
  <c r="M663" i="17"/>
  <c r="N660" i="17"/>
  <c r="N655" i="17"/>
  <c r="N663" i="17"/>
  <c r="P660" i="17"/>
  <c r="P655" i="17"/>
  <c r="P663" i="17"/>
  <c r="Q660" i="17"/>
  <c r="Q655" i="17"/>
  <c r="Q663" i="17"/>
  <c r="R660" i="17"/>
  <c r="R655" i="17"/>
  <c r="R663" i="17"/>
  <c r="O673" i="17"/>
  <c r="O664" i="17"/>
  <c r="K664" i="17"/>
  <c r="L664" i="17"/>
  <c r="M664" i="17"/>
  <c r="N664" i="17"/>
  <c r="P664" i="17"/>
  <c r="Q664" i="17"/>
  <c r="R664" i="17"/>
  <c r="O674" i="17"/>
  <c r="O665" i="17"/>
  <c r="K665" i="17"/>
  <c r="L665" i="17"/>
  <c r="M665" i="17"/>
  <c r="N665" i="17"/>
  <c r="P665" i="17"/>
  <c r="Q665" i="17"/>
  <c r="R665" i="17"/>
  <c r="O675" i="17"/>
  <c r="O676" i="17"/>
  <c r="O676" i="9"/>
  <c r="AE652" i="9"/>
  <c r="AE676" i="9"/>
  <c r="AM652" i="9"/>
  <c r="AM676" i="9"/>
  <c r="AU652" i="9"/>
  <c r="AU676" i="9"/>
  <c r="BC652" i="9"/>
  <c r="BC676" i="9"/>
  <c r="BK652" i="9"/>
  <c r="BK676" i="9"/>
  <c r="C666" i="9"/>
  <c r="C667" i="9"/>
  <c r="C668" i="9"/>
  <c r="C669" i="9"/>
  <c r="C670" i="9"/>
  <c r="C671" i="9"/>
  <c r="C672" i="9"/>
  <c r="C673" i="9"/>
  <c r="C674" i="9"/>
  <c r="C675" i="9"/>
  <c r="C666" i="17"/>
  <c r="C667" i="17"/>
  <c r="C668" i="17"/>
  <c r="C669" i="17"/>
  <c r="C670" i="17"/>
  <c r="C671" i="17"/>
  <c r="C672" i="17"/>
  <c r="C673" i="17"/>
  <c r="C674" i="17"/>
  <c r="C675" i="17"/>
  <c r="C676" i="17"/>
  <c r="C676" i="9"/>
  <c r="D666" i="9"/>
  <c r="D667" i="9"/>
  <c r="D668" i="9"/>
  <c r="D669" i="9"/>
  <c r="D670" i="9"/>
  <c r="D671" i="9"/>
  <c r="D672" i="9"/>
  <c r="D673" i="9"/>
  <c r="D674" i="9"/>
  <c r="D675" i="9"/>
  <c r="D666" i="17"/>
  <c r="D667" i="17"/>
  <c r="D668" i="17"/>
  <c r="D669" i="17"/>
  <c r="D670" i="17"/>
  <c r="D671" i="17"/>
  <c r="D672" i="17"/>
  <c r="D673" i="17"/>
  <c r="D674" i="17"/>
  <c r="D675" i="17"/>
  <c r="D676" i="17"/>
  <c r="D676" i="9"/>
  <c r="E676" i="9"/>
  <c r="F666" i="9"/>
  <c r="F667" i="9"/>
  <c r="F668" i="9"/>
  <c r="F669" i="9"/>
  <c r="F670" i="9"/>
  <c r="F671" i="9"/>
  <c r="F672" i="9"/>
  <c r="F673" i="9"/>
  <c r="F674" i="9"/>
  <c r="F675" i="9"/>
  <c r="F666" i="17"/>
  <c r="F667" i="17"/>
  <c r="F668" i="17"/>
  <c r="F669" i="17"/>
  <c r="F670" i="17"/>
  <c r="F671" i="17"/>
  <c r="F672" i="17"/>
  <c r="F673" i="17"/>
  <c r="F674" i="17"/>
  <c r="F675" i="17"/>
  <c r="F676" i="17"/>
  <c r="F676" i="9"/>
  <c r="H676" i="9"/>
  <c r="I676" i="9"/>
  <c r="J676" i="9"/>
  <c r="K676" i="9"/>
  <c r="L666" i="9"/>
  <c r="L667" i="9"/>
  <c r="L668" i="9"/>
  <c r="L669" i="9"/>
  <c r="L670" i="9"/>
  <c r="L671" i="9"/>
  <c r="L672" i="9"/>
  <c r="L673" i="9"/>
  <c r="L674" i="9"/>
  <c r="L675" i="9"/>
  <c r="L666" i="17"/>
  <c r="L667" i="17"/>
  <c r="L668" i="17"/>
  <c r="L669" i="17"/>
  <c r="L670" i="17"/>
  <c r="L671" i="17"/>
  <c r="L672" i="17"/>
  <c r="L673" i="17"/>
  <c r="L674" i="17"/>
  <c r="L675" i="17"/>
  <c r="L676" i="17"/>
  <c r="L676" i="9"/>
  <c r="M676" i="9"/>
  <c r="N666" i="9"/>
  <c r="N667" i="9"/>
  <c r="N668" i="9"/>
  <c r="N669" i="9"/>
  <c r="N670" i="9"/>
  <c r="N671" i="9"/>
  <c r="N672" i="9"/>
  <c r="N673" i="9"/>
  <c r="N674" i="9"/>
  <c r="N675" i="9"/>
  <c r="N666" i="17"/>
  <c r="N667" i="17"/>
  <c r="N668" i="17"/>
  <c r="N669" i="17"/>
  <c r="N670" i="17"/>
  <c r="N671" i="17"/>
  <c r="N672" i="17"/>
  <c r="N673" i="17"/>
  <c r="N674" i="17"/>
  <c r="N675" i="17"/>
  <c r="N676" i="17"/>
  <c r="N676" i="9"/>
  <c r="P676" i="9"/>
  <c r="Q676" i="9"/>
  <c r="R676" i="9"/>
  <c r="S676" i="9"/>
  <c r="T666" i="9"/>
  <c r="T667" i="9"/>
  <c r="T668" i="9"/>
  <c r="T669" i="9"/>
  <c r="T670" i="9"/>
  <c r="T671" i="9"/>
  <c r="T672" i="9"/>
  <c r="T673" i="9"/>
  <c r="T674" i="9"/>
  <c r="T675" i="9"/>
  <c r="T666" i="17"/>
  <c r="T667" i="17"/>
  <c r="T668" i="17"/>
  <c r="T669" i="17"/>
  <c r="T670" i="17"/>
  <c r="T671" i="17"/>
  <c r="T672" i="17"/>
  <c r="T673" i="17"/>
  <c r="T674" i="17"/>
  <c r="T675" i="17"/>
  <c r="T676" i="17"/>
  <c r="T676" i="9"/>
  <c r="U676" i="9"/>
  <c r="V666" i="9"/>
  <c r="V667" i="9"/>
  <c r="V668" i="9"/>
  <c r="V669" i="9"/>
  <c r="V670" i="9"/>
  <c r="V671" i="9"/>
  <c r="V672" i="9"/>
  <c r="V673" i="9"/>
  <c r="V674" i="9"/>
  <c r="V675" i="9"/>
  <c r="V666" i="17"/>
  <c r="V667" i="17"/>
  <c r="V668" i="17"/>
  <c r="V669" i="17"/>
  <c r="V670" i="17"/>
  <c r="V671" i="17"/>
  <c r="V672" i="17"/>
  <c r="V673" i="17"/>
  <c r="V674" i="17"/>
  <c r="V675" i="17"/>
  <c r="V676" i="17"/>
  <c r="V676" i="9"/>
  <c r="X676" i="9"/>
  <c r="Y676" i="9"/>
  <c r="Z676" i="9"/>
  <c r="AA652" i="9"/>
  <c r="AA676" i="9"/>
  <c r="AB652" i="9"/>
  <c r="AB666" i="9"/>
  <c r="AB667" i="9"/>
  <c r="AB668" i="9"/>
  <c r="AB669" i="9"/>
  <c r="AB670" i="9"/>
  <c r="AB657" i="9"/>
  <c r="AB658" i="9"/>
  <c r="AB653" i="9"/>
  <c r="AB661" i="9"/>
  <c r="AA657" i="9"/>
  <c r="AA658" i="9"/>
  <c r="AA653" i="9"/>
  <c r="AA661" i="9"/>
  <c r="AC652" i="9"/>
  <c r="AC657" i="9"/>
  <c r="AC658" i="9"/>
  <c r="AC653" i="9"/>
  <c r="AC661" i="9"/>
  <c r="AD652" i="9"/>
  <c r="AD657" i="9"/>
  <c r="AD658" i="9"/>
  <c r="AD653" i="9"/>
  <c r="AD661" i="9"/>
  <c r="AE657" i="9"/>
  <c r="AE658" i="9"/>
  <c r="AE653" i="9"/>
  <c r="AE661" i="9"/>
  <c r="AF652" i="9"/>
  <c r="AF657" i="9"/>
  <c r="AF658" i="9"/>
  <c r="AF653" i="9"/>
  <c r="AF661" i="9"/>
  <c r="AG652" i="9"/>
  <c r="AG657" i="9"/>
  <c r="AG658" i="9"/>
  <c r="AG653" i="9"/>
  <c r="AG661" i="9"/>
  <c r="AH652" i="9"/>
  <c r="AH657" i="9"/>
  <c r="AH658" i="9"/>
  <c r="AH653" i="9"/>
  <c r="AH661" i="9"/>
  <c r="AB671" i="9"/>
  <c r="AB659" i="9"/>
  <c r="AB654" i="9"/>
  <c r="AB662" i="9"/>
  <c r="AA659" i="9"/>
  <c r="AA654" i="9"/>
  <c r="AA662" i="9"/>
  <c r="AC659" i="9"/>
  <c r="AC654" i="9"/>
  <c r="AC662" i="9"/>
  <c r="AD659" i="9"/>
  <c r="AD654" i="9"/>
  <c r="AD662" i="9"/>
  <c r="AE659" i="9"/>
  <c r="AE654" i="9"/>
  <c r="AE662" i="9"/>
  <c r="AF659" i="9"/>
  <c r="AF654" i="9"/>
  <c r="AF662" i="9"/>
  <c r="AG659" i="9"/>
  <c r="AG654" i="9"/>
  <c r="AG662" i="9"/>
  <c r="AH659" i="9"/>
  <c r="AH654" i="9"/>
  <c r="AH662" i="9"/>
  <c r="AB672" i="9"/>
  <c r="AB660" i="9"/>
  <c r="AB655" i="9"/>
  <c r="AB663" i="9"/>
  <c r="AA660" i="9"/>
  <c r="AA655" i="9"/>
  <c r="AA663" i="9"/>
  <c r="AC660" i="9"/>
  <c r="AC655" i="9"/>
  <c r="AC663" i="9"/>
  <c r="AD660" i="9"/>
  <c r="AD655" i="9"/>
  <c r="AD663" i="9"/>
  <c r="AE660" i="9"/>
  <c r="AE655" i="9"/>
  <c r="AE663" i="9"/>
  <c r="AF660" i="9"/>
  <c r="AF655" i="9"/>
  <c r="AF663" i="9"/>
  <c r="AG660" i="9"/>
  <c r="AG655" i="9"/>
  <c r="AG663" i="9"/>
  <c r="AH660" i="9"/>
  <c r="AH655" i="9"/>
  <c r="AH663" i="9"/>
  <c r="AB673" i="9"/>
  <c r="AB664" i="9"/>
  <c r="AA664" i="9"/>
  <c r="AC664" i="9"/>
  <c r="AD664" i="9"/>
  <c r="AE664" i="9"/>
  <c r="AF664" i="9"/>
  <c r="AG664" i="9"/>
  <c r="AH664" i="9"/>
  <c r="AB674" i="9"/>
  <c r="AB665" i="9"/>
  <c r="AA665" i="9"/>
  <c r="AC665" i="9"/>
  <c r="AD665" i="9"/>
  <c r="AE665" i="9"/>
  <c r="AF665" i="9"/>
  <c r="AG665" i="9"/>
  <c r="AH665" i="9"/>
  <c r="AB675" i="9"/>
  <c r="AB652" i="17"/>
  <c r="AB666" i="17"/>
  <c r="AB667" i="17"/>
  <c r="AB668" i="17"/>
  <c r="AB669" i="17"/>
  <c r="AB670" i="17"/>
  <c r="AB657" i="17"/>
  <c r="AB658" i="17"/>
  <c r="AB653" i="17"/>
  <c r="AB661" i="17"/>
  <c r="AA652" i="17"/>
  <c r="AA657" i="17"/>
  <c r="AA658" i="17"/>
  <c r="AA653" i="17"/>
  <c r="AA661" i="17"/>
  <c r="AC652" i="17"/>
  <c r="AC657" i="17"/>
  <c r="AC658" i="17"/>
  <c r="AC653" i="17"/>
  <c r="AC661" i="17"/>
  <c r="AD652" i="17"/>
  <c r="AD657" i="17"/>
  <c r="AD658" i="17"/>
  <c r="AD653" i="17"/>
  <c r="AD661" i="17"/>
  <c r="AE652" i="17"/>
  <c r="AE657" i="17"/>
  <c r="AE658" i="17"/>
  <c r="AE653" i="17"/>
  <c r="AE661" i="17"/>
  <c r="AF652" i="17"/>
  <c r="AF657" i="17"/>
  <c r="AF658" i="17"/>
  <c r="AF653" i="17"/>
  <c r="AF661" i="17"/>
  <c r="AG652" i="17"/>
  <c r="AG657" i="17"/>
  <c r="AG658" i="17"/>
  <c r="AG653" i="17"/>
  <c r="AG661" i="17"/>
  <c r="AH652" i="17"/>
  <c r="AH657" i="17"/>
  <c r="AH658" i="17"/>
  <c r="AH653" i="17"/>
  <c r="AH661" i="17"/>
  <c r="AB671" i="17"/>
  <c r="AB659" i="17"/>
  <c r="AB654" i="17"/>
  <c r="AB662" i="17"/>
  <c r="AA659" i="17"/>
  <c r="AA654" i="17"/>
  <c r="AA662" i="17"/>
  <c r="AC659" i="17"/>
  <c r="AC654" i="17"/>
  <c r="AC662" i="17"/>
  <c r="AD659" i="17"/>
  <c r="AD654" i="17"/>
  <c r="AD662" i="17"/>
  <c r="AE659" i="17"/>
  <c r="AE654" i="17"/>
  <c r="AE662" i="17"/>
  <c r="AF659" i="17"/>
  <c r="AF654" i="17"/>
  <c r="AF662" i="17"/>
  <c r="AG659" i="17"/>
  <c r="AG654" i="17"/>
  <c r="AG662" i="17"/>
  <c r="AH659" i="17"/>
  <c r="AH654" i="17"/>
  <c r="AH662" i="17"/>
  <c r="AB672" i="17"/>
  <c r="AB660" i="17"/>
  <c r="AB655" i="17"/>
  <c r="AB663" i="17"/>
  <c r="AA660" i="17"/>
  <c r="AA655" i="17"/>
  <c r="AA663" i="17"/>
  <c r="AC660" i="17"/>
  <c r="AC655" i="17"/>
  <c r="AC663" i="17"/>
  <c r="AD660" i="17"/>
  <c r="AD655" i="17"/>
  <c r="AD663" i="17"/>
  <c r="AE660" i="17"/>
  <c r="AE655" i="17"/>
  <c r="AE663" i="17"/>
  <c r="AF660" i="17"/>
  <c r="AF655" i="17"/>
  <c r="AF663" i="17"/>
  <c r="AG660" i="17"/>
  <c r="AG655" i="17"/>
  <c r="AG663" i="17"/>
  <c r="AH660" i="17"/>
  <c r="AH655" i="17"/>
  <c r="AH663" i="17"/>
  <c r="AB673" i="17"/>
  <c r="AB664" i="17"/>
  <c r="AA664" i="17"/>
  <c r="AC664" i="17"/>
  <c r="AD664" i="17"/>
  <c r="AE664" i="17"/>
  <c r="AF664" i="17"/>
  <c r="AG664" i="17"/>
  <c r="AH664" i="17"/>
  <c r="AB674" i="17"/>
  <c r="AB665" i="17"/>
  <c r="AA665" i="17"/>
  <c r="AC665" i="17"/>
  <c r="AD665" i="17"/>
  <c r="AE665" i="17"/>
  <c r="AF665" i="17"/>
  <c r="AG665" i="17"/>
  <c r="AH665" i="17"/>
  <c r="AB675" i="17"/>
  <c r="AB676" i="17"/>
  <c r="AB676" i="9"/>
  <c r="AC666" i="9"/>
  <c r="AC667" i="9"/>
  <c r="AC668" i="9"/>
  <c r="AC669" i="9"/>
  <c r="AC670" i="9"/>
  <c r="AC671" i="9"/>
  <c r="AC672" i="9"/>
  <c r="AC673" i="9"/>
  <c r="AC674" i="9"/>
  <c r="AC675" i="9"/>
  <c r="AC666" i="17"/>
  <c r="AC667" i="17"/>
  <c r="AC668" i="17"/>
  <c r="AC669" i="17"/>
  <c r="AC670" i="17"/>
  <c r="AC671" i="17"/>
  <c r="AC672" i="17"/>
  <c r="AC673" i="17"/>
  <c r="AC674" i="17"/>
  <c r="AC675" i="17"/>
  <c r="AC676" i="17"/>
  <c r="AC676" i="9"/>
  <c r="AD676" i="9"/>
  <c r="AF676" i="9"/>
  <c r="AG676" i="9"/>
  <c r="AH676" i="9"/>
  <c r="AI652" i="9"/>
  <c r="AI676" i="9"/>
  <c r="AJ652" i="9"/>
  <c r="AJ676" i="9"/>
  <c r="AK652" i="9"/>
  <c r="AK666" i="9"/>
  <c r="AK667" i="9"/>
  <c r="AK668" i="9"/>
  <c r="AK669" i="9"/>
  <c r="AK670" i="9"/>
  <c r="AK657" i="9"/>
  <c r="AK658" i="9"/>
  <c r="AK653" i="9"/>
  <c r="AK661" i="9"/>
  <c r="AI657" i="9"/>
  <c r="AI658" i="9"/>
  <c r="AI653" i="9"/>
  <c r="AI661" i="9"/>
  <c r="AJ657" i="9"/>
  <c r="AJ658" i="9"/>
  <c r="AJ653" i="9"/>
  <c r="AJ661" i="9"/>
  <c r="AL652" i="9"/>
  <c r="AL657" i="9"/>
  <c r="AL658" i="9"/>
  <c r="AL653" i="9"/>
  <c r="AL661" i="9"/>
  <c r="AM657" i="9"/>
  <c r="AM658" i="9"/>
  <c r="AM653" i="9"/>
  <c r="AM661" i="9"/>
  <c r="AN652" i="9"/>
  <c r="AN657" i="9"/>
  <c r="AN658" i="9"/>
  <c r="AN653" i="9"/>
  <c r="AN661" i="9"/>
  <c r="AO652" i="9"/>
  <c r="AO657" i="9"/>
  <c r="AO658" i="9"/>
  <c r="AO653" i="9"/>
  <c r="AO661" i="9"/>
  <c r="AP652" i="9"/>
  <c r="AP657" i="9"/>
  <c r="AP658" i="9"/>
  <c r="AP653" i="9"/>
  <c r="AP661" i="9"/>
  <c r="AK671" i="9"/>
  <c r="AK659" i="9"/>
  <c r="AK654" i="9"/>
  <c r="AK662" i="9"/>
  <c r="AI659" i="9"/>
  <c r="AI654" i="9"/>
  <c r="AI662" i="9"/>
  <c r="AJ659" i="9"/>
  <c r="AJ654" i="9"/>
  <c r="AJ662" i="9"/>
  <c r="AL659" i="9"/>
  <c r="AL654" i="9"/>
  <c r="AL662" i="9"/>
  <c r="AM659" i="9"/>
  <c r="AM654" i="9"/>
  <c r="AM662" i="9"/>
  <c r="AN659" i="9"/>
  <c r="AN654" i="9"/>
  <c r="AN662" i="9"/>
  <c r="AO659" i="9"/>
  <c r="AO654" i="9"/>
  <c r="AO662" i="9"/>
  <c r="AP659" i="9"/>
  <c r="AP654" i="9"/>
  <c r="AP662" i="9"/>
  <c r="AK672" i="9"/>
  <c r="AK660" i="9"/>
  <c r="AK655" i="9"/>
  <c r="AK663" i="9"/>
  <c r="AI660" i="9"/>
  <c r="AI655" i="9"/>
  <c r="AI663" i="9"/>
  <c r="AJ660" i="9"/>
  <c r="AJ655" i="9"/>
  <c r="AJ663" i="9"/>
  <c r="AL660" i="9"/>
  <c r="AL655" i="9"/>
  <c r="AL663" i="9"/>
  <c r="AM660" i="9"/>
  <c r="AM655" i="9"/>
  <c r="AM663" i="9"/>
  <c r="AN660" i="9"/>
  <c r="AN655" i="9"/>
  <c r="AN663" i="9"/>
  <c r="AO660" i="9"/>
  <c r="AO655" i="9"/>
  <c r="AO663" i="9"/>
  <c r="AP660" i="9"/>
  <c r="AP655" i="9"/>
  <c r="AP663" i="9"/>
  <c r="AK673" i="9"/>
  <c r="AK664" i="9"/>
  <c r="AI664" i="9"/>
  <c r="AJ664" i="9"/>
  <c r="AL664" i="9"/>
  <c r="AM664" i="9"/>
  <c r="AN664" i="9"/>
  <c r="AO664" i="9"/>
  <c r="AP664" i="9"/>
  <c r="AK674" i="9"/>
  <c r="AK665" i="9"/>
  <c r="AI665" i="9"/>
  <c r="AJ665" i="9"/>
  <c r="AL665" i="9"/>
  <c r="AM665" i="9"/>
  <c r="AN665" i="9"/>
  <c r="AO665" i="9"/>
  <c r="AP665" i="9"/>
  <c r="AK675" i="9"/>
  <c r="AK652" i="17"/>
  <c r="AK666" i="17"/>
  <c r="AK667" i="17"/>
  <c r="AK668" i="17"/>
  <c r="AK669" i="17"/>
  <c r="AK670" i="17"/>
  <c r="AK657" i="17"/>
  <c r="AK658" i="17"/>
  <c r="AK653" i="17"/>
  <c r="AK661" i="17"/>
  <c r="AI652" i="17"/>
  <c r="AI657" i="17"/>
  <c r="AI658" i="17"/>
  <c r="AI653" i="17"/>
  <c r="AI661" i="17"/>
  <c r="AJ652" i="17"/>
  <c r="AJ657" i="17"/>
  <c r="AJ658" i="17"/>
  <c r="AJ653" i="17"/>
  <c r="AJ661" i="17"/>
  <c r="AL652" i="17"/>
  <c r="AL657" i="17"/>
  <c r="AL658" i="17"/>
  <c r="AL653" i="17"/>
  <c r="AL661" i="17"/>
  <c r="AM652" i="17"/>
  <c r="AM657" i="17"/>
  <c r="AM658" i="17"/>
  <c r="AM653" i="17"/>
  <c r="AM661" i="17"/>
  <c r="AN652" i="17"/>
  <c r="AN657" i="17"/>
  <c r="AN658" i="17"/>
  <c r="AN653" i="17"/>
  <c r="AN661" i="17"/>
  <c r="AO652" i="17"/>
  <c r="AO657" i="17"/>
  <c r="AO658" i="17"/>
  <c r="AO653" i="17"/>
  <c r="AO661" i="17"/>
  <c r="AP652" i="17"/>
  <c r="AP657" i="17"/>
  <c r="AP658" i="17"/>
  <c r="AP653" i="17"/>
  <c r="AP661" i="17"/>
  <c r="AK671" i="17"/>
  <c r="AK659" i="17"/>
  <c r="AK654" i="17"/>
  <c r="AK662" i="17"/>
  <c r="AI659" i="17"/>
  <c r="AI654" i="17"/>
  <c r="AI662" i="17"/>
  <c r="AJ659" i="17"/>
  <c r="AJ654" i="17"/>
  <c r="AJ662" i="17"/>
  <c r="AL659" i="17"/>
  <c r="AL654" i="17"/>
  <c r="AL662" i="17"/>
  <c r="AM659" i="17"/>
  <c r="AM654" i="17"/>
  <c r="AM662" i="17"/>
  <c r="AN659" i="17"/>
  <c r="AN654" i="17"/>
  <c r="AN662" i="17"/>
  <c r="AO659" i="17"/>
  <c r="AO654" i="17"/>
  <c r="AO662" i="17"/>
  <c r="AP659" i="17"/>
  <c r="AP654" i="17"/>
  <c r="AP662" i="17"/>
  <c r="AK672" i="17"/>
  <c r="AK660" i="17"/>
  <c r="AK655" i="17"/>
  <c r="AK663" i="17"/>
  <c r="AI660" i="17"/>
  <c r="AI655" i="17"/>
  <c r="AI663" i="17"/>
  <c r="AJ660" i="17"/>
  <c r="AJ655" i="17"/>
  <c r="AJ663" i="17"/>
  <c r="AL660" i="17"/>
  <c r="AL655" i="17"/>
  <c r="AL663" i="17"/>
  <c r="AM660" i="17"/>
  <c r="AM655" i="17"/>
  <c r="AM663" i="17"/>
  <c r="AN660" i="17"/>
  <c r="AN655" i="17"/>
  <c r="AN663" i="17"/>
  <c r="AO660" i="17"/>
  <c r="AO655" i="17"/>
  <c r="AO663" i="17"/>
  <c r="AP660" i="17"/>
  <c r="AP655" i="17"/>
  <c r="AP663" i="17"/>
  <c r="AK673" i="17"/>
  <c r="AK664" i="17"/>
  <c r="AI664" i="17"/>
  <c r="AJ664" i="17"/>
  <c r="AL664" i="17"/>
  <c r="AM664" i="17"/>
  <c r="AN664" i="17"/>
  <c r="AO664" i="17"/>
  <c r="AP664" i="17"/>
  <c r="AK674" i="17"/>
  <c r="AK665" i="17"/>
  <c r="AI665" i="17"/>
  <c r="AJ665" i="17"/>
  <c r="AL665" i="17"/>
  <c r="AM665" i="17"/>
  <c r="AN665" i="17"/>
  <c r="AO665" i="17"/>
  <c r="AP665" i="17"/>
  <c r="AK675" i="17"/>
  <c r="AK676" i="17"/>
  <c r="AK676" i="9"/>
  <c r="AL676" i="9"/>
  <c r="AN676" i="9"/>
  <c r="AO676" i="9"/>
  <c r="AP676" i="9"/>
  <c r="AQ652" i="9"/>
  <c r="AQ676" i="9"/>
  <c r="AR652" i="9"/>
  <c r="AR676" i="9"/>
  <c r="AS652" i="9"/>
  <c r="AS676" i="9"/>
  <c r="AT652" i="9"/>
  <c r="AT676" i="9"/>
  <c r="AV652" i="9"/>
  <c r="AV676" i="9"/>
  <c r="AW652" i="9"/>
  <c r="AW676" i="9"/>
  <c r="AX652" i="9"/>
  <c r="AX676" i="9"/>
  <c r="AY652" i="9"/>
  <c r="AY676" i="9"/>
  <c r="AZ652" i="9"/>
  <c r="AZ676" i="9"/>
  <c r="BA652" i="9"/>
  <c r="BA676" i="9"/>
  <c r="BB652" i="9"/>
  <c r="BB676" i="9"/>
  <c r="BD652" i="9"/>
  <c r="BD676" i="9"/>
  <c r="BE652" i="9"/>
  <c r="BE676" i="9"/>
  <c r="BF652" i="9"/>
  <c r="BF676" i="9"/>
  <c r="BG652" i="9"/>
  <c r="BG676" i="9"/>
  <c r="BH652" i="9"/>
  <c r="BH676" i="9"/>
  <c r="BI652" i="9"/>
  <c r="BI676" i="9"/>
  <c r="BJ652" i="9"/>
  <c r="BJ676" i="9"/>
  <c r="BL652" i="9"/>
  <c r="BL676" i="9"/>
  <c r="BM652" i="9"/>
  <c r="BM676" i="9"/>
  <c r="BN652" i="9"/>
  <c r="BN676" i="9"/>
  <c r="G647" i="9"/>
  <c r="AA666" i="17"/>
  <c r="AA667" i="17"/>
  <c r="AA668" i="17"/>
  <c r="AA669" i="17"/>
  <c r="AA670" i="17"/>
  <c r="AA671" i="17"/>
  <c r="AA672" i="17"/>
  <c r="AA673" i="17"/>
  <c r="AA674" i="17"/>
  <c r="AA675" i="17"/>
  <c r="AA676" i="17"/>
  <c r="AA666" i="9"/>
  <c r="AA667" i="9"/>
  <c r="AA668" i="9"/>
  <c r="AA669" i="9"/>
  <c r="AA670" i="9"/>
  <c r="AA671" i="9"/>
  <c r="AA672" i="9"/>
  <c r="AA673" i="9"/>
  <c r="AA674" i="9"/>
  <c r="AA675" i="9"/>
  <c r="C647" i="9"/>
  <c r="D647" i="9"/>
  <c r="E666" i="17"/>
  <c r="E667" i="17"/>
  <c r="E668" i="17"/>
  <c r="E669" i="17"/>
  <c r="E670" i="17"/>
  <c r="E671" i="17"/>
  <c r="E672" i="17"/>
  <c r="E673" i="17"/>
  <c r="E674" i="17"/>
  <c r="E675" i="17"/>
  <c r="E676" i="17"/>
  <c r="E666" i="9"/>
  <c r="E667" i="9"/>
  <c r="E668" i="9"/>
  <c r="E669" i="9"/>
  <c r="E670" i="9"/>
  <c r="E671" i="9"/>
  <c r="E672" i="9"/>
  <c r="E673" i="9"/>
  <c r="E674" i="9"/>
  <c r="E675" i="9"/>
  <c r="E647" i="9"/>
  <c r="AD666" i="17"/>
  <c r="AD667" i="17"/>
  <c r="AD668" i="17"/>
  <c r="AD669" i="17"/>
  <c r="AD670" i="17"/>
  <c r="AD671" i="17"/>
  <c r="AD672" i="17"/>
  <c r="AD673" i="17"/>
  <c r="AD674" i="17"/>
  <c r="AD675" i="17"/>
  <c r="AD676" i="17"/>
  <c r="AD666" i="9"/>
  <c r="AD667" i="9"/>
  <c r="AD668" i="9"/>
  <c r="AD669" i="9"/>
  <c r="AD670" i="9"/>
  <c r="AD671" i="9"/>
  <c r="AD672" i="9"/>
  <c r="AD673" i="9"/>
  <c r="AD674" i="9"/>
  <c r="AD675" i="9"/>
  <c r="F647" i="9"/>
  <c r="H647" i="9"/>
  <c r="I647" i="9"/>
  <c r="J647" i="9"/>
  <c r="G648" i="9"/>
  <c r="C201" i="7"/>
  <c r="C202" i="7"/>
  <c r="C203" i="7"/>
  <c r="W200" i="7"/>
  <c r="V200" i="7"/>
  <c r="C196" i="20"/>
  <c r="C197" i="20"/>
  <c r="C198" i="20"/>
  <c r="C199" i="20"/>
  <c r="C200" i="20"/>
  <c r="C201" i="20"/>
  <c r="C202" i="20"/>
  <c r="C203" i="20"/>
  <c r="V200" i="20"/>
  <c r="U200" i="7"/>
  <c r="U200" i="20"/>
  <c r="T200" i="7"/>
  <c r="T200" i="20"/>
  <c r="S200" i="7"/>
  <c r="S200" i="20"/>
  <c r="R200" i="7"/>
  <c r="P200" i="20"/>
  <c r="P200" i="7"/>
  <c r="K200" i="7"/>
  <c r="J200" i="7"/>
  <c r="I200" i="7"/>
  <c r="G200" i="7"/>
  <c r="A3" i="18"/>
  <c r="A4" i="18"/>
  <c r="A5" i="18"/>
  <c r="A6" i="18"/>
  <c r="M3" i="18"/>
  <c r="N3" i="18"/>
  <c r="O3" i="18"/>
  <c r="P3" i="18"/>
  <c r="Q3" i="18"/>
  <c r="U3" i="18"/>
  <c r="M4" i="18"/>
  <c r="N4" i="18"/>
  <c r="O4" i="18"/>
  <c r="P4" i="18"/>
  <c r="Q4" i="18"/>
  <c r="U4" i="18"/>
  <c r="M5" i="18"/>
  <c r="N5" i="18"/>
  <c r="O5" i="18"/>
  <c r="P5" i="18"/>
  <c r="Q5" i="18"/>
  <c r="U5" i="18"/>
  <c r="M6" i="18"/>
  <c r="N6" i="18"/>
  <c r="O6" i="18"/>
  <c r="P6" i="18"/>
  <c r="Q6" i="18"/>
  <c r="U6" i="18"/>
  <c r="A7" i="18"/>
  <c r="M7" i="18"/>
  <c r="N7" i="18"/>
  <c r="O7" i="18"/>
  <c r="P7" i="18"/>
  <c r="Q7" i="18"/>
  <c r="U7" i="18"/>
  <c r="A8" i="18"/>
  <c r="M8" i="18"/>
  <c r="N8" i="18"/>
  <c r="O8" i="18"/>
  <c r="P8" i="18"/>
  <c r="Q8" i="18"/>
  <c r="U8" i="18"/>
  <c r="A9" i="18"/>
  <c r="M9" i="18"/>
  <c r="N9" i="18"/>
  <c r="O9" i="18"/>
  <c r="P9" i="18"/>
  <c r="Q9" i="18"/>
  <c r="U9" i="18"/>
  <c r="A10" i="18"/>
  <c r="M10" i="18"/>
  <c r="N10" i="18"/>
  <c r="O10" i="18"/>
  <c r="P10" i="18"/>
  <c r="Q10" i="18"/>
  <c r="U10" i="18"/>
  <c r="A11" i="18"/>
  <c r="M11" i="18"/>
  <c r="N11" i="18"/>
  <c r="O11" i="18"/>
  <c r="P11" i="18"/>
  <c r="Q11" i="18"/>
  <c r="U11" i="18"/>
  <c r="A12" i="18"/>
  <c r="M12" i="18"/>
  <c r="N12" i="18"/>
  <c r="O12" i="18"/>
  <c r="P12" i="18"/>
  <c r="Q12" i="18"/>
  <c r="U12" i="18"/>
  <c r="A13" i="18"/>
  <c r="M13" i="18"/>
  <c r="N13" i="18"/>
  <c r="O13" i="18"/>
  <c r="P13" i="18"/>
  <c r="Q13" i="18"/>
  <c r="U13" i="18"/>
  <c r="A14" i="18"/>
  <c r="M14" i="18"/>
  <c r="N14" i="18"/>
  <c r="O14" i="18"/>
  <c r="P14" i="18"/>
  <c r="Q14" i="18"/>
  <c r="U14" i="18"/>
  <c r="A15" i="18"/>
  <c r="M15" i="18"/>
  <c r="N15" i="18"/>
  <c r="O15" i="18"/>
  <c r="P15" i="18"/>
  <c r="Q15" i="18"/>
  <c r="U15" i="18"/>
  <c r="A16" i="18"/>
  <c r="M16" i="18"/>
  <c r="N16" i="18"/>
  <c r="O16" i="18"/>
  <c r="P16" i="18"/>
  <c r="Q16" i="18"/>
  <c r="U16" i="18"/>
  <c r="A17" i="18"/>
  <c r="M17" i="18"/>
  <c r="N17" i="18"/>
  <c r="O17" i="18"/>
  <c r="P17" i="18"/>
  <c r="Q17" i="18"/>
  <c r="U17" i="18"/>
  <c r="A18" i="18"/>
  <c r="M18" i="18"/>
  <c r="N18" i="18"/>
  <c r="O18" i="18"/>
  <c r="P18" i="18"/>
  <c r="Q18" i="18"/>
  <c r="U18" i="18"/>
  <c r="A19" i="18"/>
  <c r="M19" i="18"/>
  <c r="N19" i="18"/>
  <c r="O19" i="18"/>
  <c r="P19" i="18"/>
  <c r="Q19" i="18"/>
  <c r="U19" i="18"/>
  <c r="A20" i="18"/>
  <c r="M20" i="18"/>
  <c r="N20" i="18"/>
  <c r="O20" i="18"/>
  <c r="P20" i="18"/>
  <c r="Q20" i="18"/>
  <c r="U20" i="18"/>
  <c r="A21" i="18"/>
  <c r="M21" i="18"/>
  <c r="N21" i="18"/>
  <c r="O21" i="18"/>
  <c r="P21" i="18"/>
  <c r="Q21" i="18"/>
  <c r="U21" i="18"/>
  <c r="A22" i="18"/>
  <c r="M22" i="18"/>
  <c r="N22" i="18"/>
  <c r="O22" i="18"/>
  <c r="P22" i="18"/>
  <c r="Q22" i="18"/>
  <c r="U22" i="18"/>
  <c r="A23" i="18"/>
  <c r="M23" i="18"/>
  <c r="N23" i="18"/>
  <c r="O23" i="18"/>
  <c r="P23" i="18"/>
  <c r="Q23" i="18"/>
  <c r="U23" i="18"/>
  <c r="A24" i="18"/>
  <c r="M24" i="18"/>
  <c r="N24" i="18"/>
  <c r="O24" i="18"/>
  <c r="P24" i="18"/>
  <c r="Q24" i="18"/>
  <c r="U24" i="18"/>
  <c r="A25" i="18"/>
  <c r="M25" i="18"/>
  <c r="N25" i="18"/>
  <c r="O25" i="18"/>
  <c r="P25" i="18"/>
  <c r="Q25" i="18"/>
  <c r="U25" i="18"/>
  <c r="A26" i="18"/>
  <c r="M26" i="18"/>
  <c r="N26" i="18"/>
  <c r="O26" i="18"/>
  <c r="P26" i="18"/>
  <c r="Q26" i="18"/>
  <c r="U26" i="18"/>
  <c r="A27" i="18"/>
  <c r="M27" i="18"/>
  <c r="N27" i="18"/>
  <c r="O27" i="18"/>
  <c r="P27" i="18"/>
  <c r="Q27" i="18"/>
  <c r="U27" i="18"/>
  <c r="A28" i="18"/>
  <c r="M28" i="18"/>
  <c r="N28" i="18"/>
  <c r="O28" i="18"/>
  <c r="P28" i="18"/>
  <c r="Q28" i="18"/>
  <c r="U28" i="18"/>
  <c r="A29" i="18"/>
  <c r="M29" i="18"/>
  <c r="N29" i="18"/>
  <c r="O29" i="18"/>
  <c r="P29" i="18"/>
  <c r="Q29" i="18"/>
  <c r="U29" i="18"/>
  <c r="A30" i="18"/>
  <c r="M30" i="18"/>
  <c r="N30" i="18"/>
  <c r="O30" i="18"/>
  <c r="P30" i="18"/>
  <c r="Q30" i="18"/>
  <c r="U30" i="18"/>
  <c r="A31" i="18"/>
  <c r="M31" i="18"/>
  <c r="N31" i="18"/>
  <c r="O31" i="18"/>
  <c r="P31" i="18"/>
  <c r="Q31" i="18"/>
  <c r="U31" i="18"/>
  <c r="A32" i="18"/>
  <c r="M32" i="18"/>
  <c r="N32" i="18"/>
  <c r="O32" i="18"/>
  <c r="P32" i="18"/>
  <c r="Q32" i="18"/>
  <c r="U32" i="18"/>
  <c r="A33" i="18"/>
  <c r="M33" i="18"/>
  <c r="N33" i="18"/>
  <c r="O33" i="18"/>
  <c r="P33" i="18"/>
  <c r="Q33" i="18"/>
  <c r="U33" i="18"/>
  <c r="A34" i="18"/>
  <c r="M34" i="18"/>
  <c r="N34" i="18"/>
  <c r="O34" i="18"/>
  <c r="P34" i="18"/>
  <c r="Q34" i="18"/>
  <c r="U34" i="18"/>
  <c r="A35" i="18"/>
  <c r="M35" i="18"/>
  <c r="N35" i="18"/>
  <c r="O35" i="18"/>
  <c r="P35" i="18"/>
  <c r="Q35" i="18"/>
  <c r="U35" i="18"/>
  <c r="A36" i="18"/>
  <c r="M36" i="18"/>
  <c r="N36" i="18"/>
  <c r="O36" i="18"/>
  <c r="P36" i="18"/>
  <c r="Q36" i="18"/>
  <c r="U36" i="18"/>
  <c r="A37" i="18"/>
  <c r="M37" i="18"/>
  <c r="N37" i="18"/>
  <c r="O37" i="18"/>
  <c r="P37" i="18"/>
  <c r="Q37" i="18"/>
  <c r="U37" i="18"/>
  <c r="A38" i="18"/>
  <c r="M38" i="18"/>
  <c r="N38" i="18"/>
  <c r="O38" i="18"/>
  <c r="P38" i="18"/>
  <c r="Q38" i="18"/>
  <c r="U38" i="18"/>
  <c r="A39" i="18"/>
  <c r="M39" i="18"/>
  <c r="N39" i="18"/>
  <c r="O39" i="18"/>
  <c r="P39" i="18"/>
  <c r="Q39" i="18"/>
  <c r="U39" i="18"/>
  <c r="A40" i="18"/>
  <c r="M40" i="18"/>
  <c r="N40" i="18"/>
  <c r="O40" i="18"/>
  <c r="P40" i="18"/>
  <c r="Q40" i="18"/>
  <c r="U40" i="18"/>
  <c r="A41" i="18"/>
  <c r="M41" i="18"/>
  <c r="N41" i="18"/>
  <c r="O41" i="18"/>
  <c r="P41" i="18"/>
  <c r="Q41" i="18"/>
  <c r="U41" i="18"/>
  <c r="A42" i="18"/>
  <c r="M42" i="18"/>
  <c r="N42" i="18"/>
  <c r="O42" i="18"/>
  <c r="P42" i="18"/>
  <c r="Q42" i="18"/>
  <c r="U42" i="18"/>
  <c r="A43" i="18"/>
  <c r="M43" i="18"/>
  <c r="N43" i="18"/>
  <c r="O43" i="18"/>
  <c r="P43" i="18"/>
  <c r="Q43" i="18"/>
  <c r="U43" i="18"/>
  <c r="A44" i="18"/>
  <c r="M44" i="18"/>
  <c r="N44" i="18"/>
  <c r="O44" i="18"/>
  <c r="P44" i="18"/>
  <c r="Q44" i="18"/>
  <c r="U44" i="18"/>
  <c r="A45" i="18"/>
  <c r="M45" i="18"/>
  <c r="N45" i="18"/>
  <c r="O45" i="18"/>
  <c r="P45" i="18"/>
  <c r="Q45" i="18"/>
  <c r="U45" i="18"/>
  <c r="A46" i="18"/>
  <c r="M46" i="18"/>
  <c r="N46" i="18"/>
  <c r="O46" i="18"/>
  <c r="P46" i="18"/>
  <c r="Q46" i="18"/>
  <c r="U46" i="18"/>
  <c r="A47" i="18"/>
  <c r="M47" i="18"/>
  <c r="N47" i="18"/>
  <c r="O47" i="18"/>
  <c r="P47" i="18"/>
  <c r="Q47" i="18"/>
  <c r="U47" i="18"/>
  <c r="A48" i="18"/>
  <c r="M48" i="18"/>
  <c r="N48" i="18"/>
  <c r="O48" i="18"/>
  <c r="P48" i="18"/>
  <c r="Q48" i="18"/>
  <c r="U48" i="18"/>
  <c r="A49" i="18"/>
  <c r="M49" i="18"/>
  <c r="N49" i="18"/>
  <c r="O49" i="18"/>
  <c r="P49" i="18"/>
  <c r="Q49" i="18"/>
  <c r="U49" i="18"/>
  <c r="A50" i="18"/>
  <c r="M50" i="18"/>
  <c r="N50" i="18"/>
  <c r="O50" i="18"/>
  <c r="P50" i="18"/>
  <c r="Q50" i="18"/>
  <c r="U50" i="18"/>
  <c r="A51" i="18"/>
  <c r="M51" i="18"/>
  <c r="N51" i="18"/>
  <c r="O51" i="18"/>
  <c r="P51" i="18"/>
  <c r="Q51" i="18"/>
  <c r="U51" i="18"/>
  <c r="A52" i="18"/>
  <c r="M52" i="18"/>
  <c r="N52" i="18"/>
  <c r="O52" i="18"/>
  <c r="P52" i="18"/>
  <c r="Q52" i="18"/>
  <c r="U52" i="18"/>
  <c r="A53" i="18"/>
  <c r="M53" i="18"/>
  <c r="N53" i="18"/>
  <c r="O53" i="18"/>
  <c r="P53" i="18"/>
  <c r="Q53" i="18"/>
  <c r="U53" i="18"/>
  <c r="A54" i="18"/>
  <c r="M54" i="18"/>
  <c r="N54" i="18"/>
  <c r="O54" i="18"/>
  <c r="P54" i="18"/>
  <c r="Q54" i="18"/>
  <c r="U54" i="18"/>
  <c r="A55" i="18"/>
  <c r="M55" i="18"/>
  <c r="N55" i="18"/>
  <c r="O55" i="18"/>
  <c r="P55" i="18"/>
  <c r="Q55" i="18"/>
  <c r="U55" i="18"/>
  <c r="A56" i="18"/>
  <c r="M56" i="18"/>
  <c r="N56" i="18"/>
  <c r="O56" i="18"/>
  <c r="P56" i="18"/>
  <c r="Q56" i="18"/>
  <c r="U56" i="18"/>
  <c r="A57" i="18"/>
  <c r="M57" i="18"/>
  <c r="N57" i="18"/>
  <c r="O57" i="18"/>
  <c r="P57" i="18"/>
  <c r="Q57" i="18"/>
  <c r="U57" i="18"/>
  <c r="A58" i="18"/>
  <c r="M58" i="18"/>
  <c r="N58" i="18"/>
  <c r="O58" i="18"/>
  <c r="P58" i="18"/>
  <c r="Q58" i="18"/>
  <c r="U58" i="18"/>
  <c r="A59" i="18"/>
  <c r="M59" i="18"/>
  <c r="N59" i="18"/>
  <c r="O59" i="18"/>
  <c r="P59" i="18"/>
  <c r="Q59" i="18"/>
  <c r="U59" i="18"/>
  <c r="A60" i="18"/>
  <c r="M60" i="18"/>
  <c r="N60" i="18"/>
  <c r="O60" i="18"/>
  <c r="P60" i="18"/>
  <c r="Q60" i="18"/>
  <c r="U60" i="18"/>
  <c r="A61" i="18"/>
  <c r="M61" i="18"/>
  <c r="N61" i="18"/>
  <c r="O61" i="18"/>
  <c r="P61" i="18"/>
  <c r="Q61" i="18"/>
  <c r="U61" i="18"/>
  <c r="A62" i="18"/>
  <c r="M62" i="18"/>
  <c r="N62" i="18"/>
  <c r="O62" i="18"/>
  <c r="P62" i="18"/>
  <c r="Q62" i="18"/>
  <c r="U62" i="18"/>
  <c r="A63" i="18"/>
  <c r="M63" i="18"/>
  <c r="N63" i="18"/>
  <c r="O63" i="18"/>
  <c r="P63" i="18"/>
  <c r="Q63" i="18"/>
  <c r="U63" i="18"/>
  <c r="A64" i="18"/>
  <c r="M64" i="18"/>
  <c r="N64" i="18"/>
  <c r="O64" i="18"/>
  <c r="P64" i="18"/>
  <c r="Q64" i="18"/>
  <c r="U64" i="18"/>
  <c r="A65" i="18"/>
  <c r="M65" i="18"/>
  <c r="N65" i="18"/>
  <c r="O65" i="18"/>
  <c r="P65" i="18"/>
  <c r="Q65" i="18"/>
  <c r="U65" i="18"/>
  <c r="A66" i="18"/>
  <c r="M66" i="18"/>
  <c r="N66" i="18"/>
  <c r="O66" i="18"/>
  <c r="P66" i="18"/>
  <c r="Q66" i="18"/>
  <c r="U66" i="18"/>
  <c r="A67" i="18"/>
  <c r="M67" i="18"/>
  <c r="N67" i="18"/>
  <c r="O67" i="18"/>
  <c r="P67" i="18"/>
  <c r="Q67" i="18"/>
  <c r="U67" i="18"/>
  <c r="A68" i="18"/>
  <c r="M68" i="18"/>
  <c r="N68" i="18"/>
  <c r="O68" i="18"/>
  <c r="P68" i="18"/>
  <c r="Q68" i="18"/>
  <c r="U68" i="18"/>
  <c r="A69" i="18"/>
  <c r="M69" i="18"/>
  <c r="N69" i="18"/>
  <c r="O69" i="18"/>
  <c r="P69" i="18"/>
  <c r="Q69" i="18"/>
  <c r="U69" i="18"/>
  <c r="A70" i="18"/>
  <c r="M70" i="18"/>
  <c r="N70" i="18"/>
  <c r="O70" i="18"/>
  <c r="P70" i="18"/>
  <c r="Q70" i="18"/>
  <c r="U70" i="18"/>
  <c r="A71" i="18"/>
  <c r="M71" i="18"/>
  <c r="N71" i="18"/>
  <c r="O71" i="18"/>
  <c r="P71" i="18"/>
  <c r="Q71" i="18"/>
  <c r="U71" i="18"/>
  <c r="A72" i="18"/>
  <c r="M72" i="18"/>
  <c r="N72" i="18"/>
  <c r="O72" i="18"/>
  <c r="P72" i="18"/>
  <c r="Q72" i="18"/>
  <c r="U72" i="18"/>
  <c r="A73" i="18"/>
  <c r="M73" i="18"/>
  <c r="N73" i="18"/>
  <c r="O73" i="18"/>
  <c r="P73" i="18"/>
  <c r="Q73" i="18"/>
  <c r="U73" i="18"/>
  <c r="A74" i="18"/>
  <c r="M74" i="18"/>
  <c r="N74" i="18"/>
  <c r="O74" i="18"/>
  <c r="P74" i="18"/>
  <c r="Q74" i="18"/>
  <c r="U74" i="18"/>
  <c r="A75" i="18"/>
  <c r="M75" i="18"/>
  <c r="N75" i="18"/>
  <c r="O75" i="18"/>
  <c r="P75" i="18"/>
  <c r="Q75" i="18"/>
  <c r="U75" i="18"/>
  <c r="A76" i="18"/>
  <c r="M76" i="18"/>
  <c r="N76" i="18"/>
  <c r="O76" i="18"/>
  <c r="P76" i="18"/>
  <c r="Q76" i="18"/>
  <c r="U76" i="18"/>
  <c r="A77" i="18"/>
  <c r="M77" i="18"/>
  <c r="N77" i="18"/>
  <c r="O77" i="18"/>
  <c r="P77" i="18"/>
  <c r="Q77" i="18"/>
  <c r="U77" i="18"/>
  <c r="A78" i="18"/>
  <c r="M78" i="18"/>
  <c r="N78" i="18"/>
  <c r="O78" i="18"/>
  <c r="P78" i="18"/>
  <c r="Q78" i="18"/>
  <c r="U78" i="18"/>
  <c r="A79" i="18"/>
  <c r="M79" i="18"/>
  <c r="N79" i="18"/>
  <c r="O79" i="18"/>
  <c r="P79" i="18"/>
  <c r="Q79" i="18"/>
  <c r="U79" i="18"/>
  <c r="A80" i="18"/>
  <c r="M80" i="18"/>
  <c r="N80" i="18"/>
  <c r="O80" i="18"/>
  <c r="P80" i="18"/>
  <c r="Q80" i="18"/>
  <c r="U80" i="18"/>
  <c r="A81" i="18"/>
  <c r="M81" i="18"/>
  <c r="N81" i="18"/>
  <c r="O81" i="18"/>
  <c r="P81" i="18"/>
  <c r="Q81" i="18"/>
  <c r="U81" i="18"/>
  <c r="A82" i="18"/>
  <c r="M82" i="18"/>
  <c r="N82" i="18"/>
  <c r="O82" i="18"/>
  <c r="P82" i="18"/>
  <c r="Q82" i="18"/>
  <c r="U82" i="18"/>
  <c r="A83" i="18"/>
  <c r="M83" i="18"/>
  <c r="N83" i="18"/>
  <c r="O83" i="18"/>
  <c r="P83" i="18"/>
  <c r="Q83" i="18"/>
  <c r="U83" i="18"/>
  <c r="A84" i="18"/>
  <c r="M84" i="18"/>
  <c r="N84" i="18"/>
  <c r="O84" i="18"/>
  <c r="P84" i="18"/>
  <c r="Q84" i="18"/>
  <c r="U84" i="18"/>
  <c r="A85" i="18"/>
  <c r="M85" i="18"/>
  <c r="N85" i="18"/>
  <c r="O85" i="18"/>
  <c r="P85" i="18"/>
  <c r="Q85" i="18"/>
  <c r="U85" i="18"/>
  <c r="A86" i="18"/>
  <c r="M86" i="18"/>
  <c r="N86" i="18"/>
  <c r="O86" i="18"/>
  <c r="P86" i="18"/>
  <c r="Q86" i="18"/>
  <c r="U86" i="18"/>
  <c r="A87" i="18"/>
  <c r="M87" i="18"/>
  <c r="N87" i="18"/>
  <c r="O87" i="18"/>
  <c r="P87" i="18"/>
  <c r="Q87" i="18"/>
  <c r="U87" i="18"/>
  <c r="A88" i="18"/>
  <c r="M88" i="18"/>
  <c r="N88" i="18"/>
  <c r="O88" i="18"/>
  <c r="P88" i="18"/>
  <c r="Q88" i="18"/>
  <c r="U88" i="18"/>
  <c r="A89" i="18"/>
  <c r="M89" i="18"/>
  <c r="N89" i="18"/>
  <c r="O89" i="18"/>
  <c r="P89" i="18"/>
  <c r="Q89" i="18"/>
  <c r="U89" i="18"/>
  <c r="A90" i="18"/>
  <c r="M90" i="18"/>
  <c r="N90" i="18"/>
  <c r="O90" i="18"/>
  <c r="P90" i="18"/>
  <c r="Q90" i="18"/>
  <c r="U90" i="18"/>
  <c r="A91" i="18"/>
  <c r="M91" i="18"/>
  <c r="N91" i="18"/>
  <c r="O91" i="18"/>
  <c r="P91" i="18"/>
  <c r="Q91" i="18"/>
  <c r="U91" i="18"/>
  <c r="A92" i="18"/>
  <c r="M92" i="18"/>
  <c r="N92" i="18"/>
  <c r="O92" i="18"/>
  <c r="P92" i="18"/>
  <c r="Q92" i="18"/>
  <c r="U92" i="18"/>
  <c r="A93" i="18"/>
  <c r="M93" i="18"/>
  <c r="N93" i="18"/>
  <c r="O93" i="18"/>
  <c r="P93" i="18"/>
  <c r="Q93" i="18"/>
  <c r="U93" i="18"/>
  <c r="A94" i="18"/>
  <c r="M94" i="18"/>
  <c r="N94" i="18"/>
  <c r="O94" i="18"/>
  <c r="P94" i="18"/>
  <c r="Q94" i="18"/>
  <c r="U94" i="18"/>
  <c r="A95" i="18"/>
  <c r="M95" i="18"/>
  <c r="N95" i="18"/>
  <c r="O95" i="18"/>
  <c r="P95" i="18"/>
  <c r="Q95" i="18"/>
  <c r="U95" i="18"/>
  <c r="A96" i="18"/>
  <c r="M96" i="18"/>
  <c r="N96" i="18"/>
  <c r="O96" i="18"/>
  <c r="P96" i="18"/>
  <c r="Q96" i="18"/>
  <c r="U96" i="18"/>
  <c r="A97" i="18"/>
  <c r="M97" i="18"/>
  <c r="N97" i="18"/>
  <c r="O97" i="18"/>
  <c r="P97" i="18"/>
  <c r="Q97" i="18"/>
  <c r="U97" i="18"/>
  <c r="A98" i="18"/>
  <c r="M98" i="18"/>
  <c r="N98" i="18"/>
  <c r="O98" i="18"/>
  <c r="P98" i="18"/>
  <c r="Q98" i="18"/>
  <c r="U98" i="18"/>
  <c r="A99" i="18"/>
  <c r="M99" i="18"/>
  <c r="N99" i="18"/>
  <c r="O99" i="18"/>
  <c r="P99" i="18"/>
  <c r="Q99" i="18"/>
  <c r="U99" i="18"/>
  <c r="A100" i="18"/>
  <c r="M100" i="18"/>
  <c r="N100" i="18"/>
  <c r="O100" i="18"/>
  <c r="P100" i="18"/>
  <c r="Q100" i="18"/>
  <c r="U100" i="18"/>
  <c r="A101" i="18"/>
  <c r="M101" i="18"/>
  <c r="N101" i="18"/>
  <c r="O101" i="18"/>
  <c r="P101" i="18"/>
  <c r="Q101" i="18"/>
  <c r="U101" i="18"/>
  <c r="A102" i="18"/>
  <c r="M102" i="18"/>
  <c r="N102" i="18"/>
  <c r="O102" i="18"/>
  <c r="P102" i="18"/>
  <c r="Q102" i="18"/>
  <c r="U102" i="18"/>
  <c r="A103" i="18"/>
  <c r="M103" i="18"/>
  <c r="N103" i="18"/>
  <c r="O103" i="18"/>
  <c r="P103" i="18"/>
  <c r="Q103" i="18"/>
  <c r="U103" i="18"/>
  <c r="A104" i="18"/>
  <c r="M104" i="18"/>
  <c r="N104" i="18"/>
  <c r="O104" i="18"/>
  <c r="P104" i="18"/>
  <c r="Q104" i="18"/>
  <c r="U104" i="18"/>
  <c r="A105" i="18"/>
  <c r="M105" i="18"/>
  <c r="N105" i="18"/>
  <c r="O105" i="18"/>
  <c r="P105" i="18"/>
  <c r="Q105" i="18"/>
  <c r="U105" i="18"/>
  <c r="A106" i="18"/>
  <c r="M106" i="18"/>
  <c r="N106" i="18"/>
  <c r="O106" i="18"/>
  <c r="P106" i="18"/>
  <c r="Q106" i="18"/>
  <c r="U106" i="18"/>
  <c r="A107" i="18"/>
  <c r="M107" i="18"/>
  <c r="N107" i="18"/>
  <c r="O107" i="18"/>
  <c r="P107" i="18"/>
  <c r="Q107" i="18"/>
  <c r="U107" i="18"/>
  <c r="A108" i="18"/>
  <c r="M108" i="18"/>
  <c r="N108" i="18"/>
  <c r="O108" i="18"/>
  <c r="P108" i="18"/>
  <c r="Q108" i="18"/>
  <c r="U108" i="18"/>
  <c r="A109" i="18"/>
  <c r="M109" i="18"/>
  <c r="N109" i="18"/>
  <c r="O109" i="18"/>
  <c r="P109" i="18"/>
  <c r="Q109" i="18"/>
  <c r="U109" i="18"/>
  <c r="A110" i="18"/>
  <c r="M110" i="18"/>
  <c r="N110" i="18"/>
  <c r="O110" i="18"/>
  <c r="P110" i="18"/>
  <c r="Q110" i="18"/>
  <c r="U110" i="18"/>
  <c r="A111" i="18"/>
  <c r="M111" i="18"/>
  <c r="N111" i="18"/>
  <c r="O111" i="18"/>
  <c r="P111" i="18"/>
  <c r="Q111" i="18"/>
  <c r="U111" i="18"/>
  <c r="A112" i="18"/>
  <c r="M112" i="18"/>
  <c r="N112" i="18"/>
  <c r="O112" i="18"/>
  <c r="P112" i="18"/>
  <c r="Q112" i="18"/>
  <c r="U112" i="18"/>
  <c r="A113" i="18"/>
  <c r="M113" i="18"/>
  <c r="N113" i="18"/>
  <c r="O113" i="18"/>
  <c r="P113" i="18"/>
  <c r="Q113" i="18"/>
  <c r="U113" i="18"/>
  <c r="A114" i="18"/>
  <c r="M114" i="18"/>
  <c r="N114" i="18"/>
  <c r="O114" i="18"/>
  <c r="P114" i="18"/>
  <c r="Q114" i="18"/>
  <c r="U114" i="18"/>
  <c r="A115" i="18"/>
  <c r="M115" i="18"/>
  <c r="N115" i="18"/>
  <c r="O115" i="18"/>
  <c r="P115" i="18"/>
  <c r="Q115" i="18"/>
  <c r="U115" i="18"/>
  <c r="A116" i="18"/>
  <c r="M116" i="18"/>
  <c r="N116" i="18"/>
  <c r="O116" i="18"/>
  <c r="P116" i="18"/>
  <c r="Q116" i="18"/>
  <c r="U116" i="18"/>
  <c r="A117" i="18"/>
  <c r="M117" i="18"/>
  <c r="N117" i="18"/>
  <c r="O117" i="18"/>
  <c r="P117" i="18"/>
  <c r="Q117" i="18"/>
  <c r="U117" i="18"/>
  <c r="A118" i="18"/>
  <c r="M118" i="18"/>
  <c r="N118" i="18"/>
  <c r="O118" i="18"/>
  <c r="P118" i="18"/>
  <c r="Q118" i="18"/>
  <c r="U118" i="18"/>
  <c r="A119" i="18"/>
  <c r="M119" i="18"/>
  <c r="N119" i="18"/>
  <c r="O119" i="18"/>
  <c r="P119" i="18"/>
  <c r="Q119" i="18"/>
  <c r="U119" i="18"/>
  <c r="A120" i="18"/>
  <c r="M120" i="18"/>
  <c r="N120" i="18"/>
  <c r="O120" i="18"/>
  <c r="P120" i="18"/>
  <c r="Q120" i="18"/>
  <c r="U120" i="18"/>
  <c r="A121" i="18"/>
  <c r="M121" i="18"/>
  <c r="N121" i="18"/>
  <c r="O121" i="18"/>
  <c r="P121" i="18"/>
  <c r="Q121" i="18"/>
  <c r="U121" i="18"/>
  <c r="A122" i="18"/>
  <c r="M122" i="18"/>
  <c r="N122" i="18"/>
  <c r="O122" i="18"/>
  <c r="P122" i="18"/>
  <c r="Q122" i="18"/>
  <c r="U122" i="18"/>
  <c r="A123" i="18"/>
  <c r="M123" i="18"/>
  <c r="N123" i="18"/>
  <c r="O123" i="18"/>
  <c r="P123" i="18"/>
  <c r="Q123" i="18"/>
  <c r="U123" i="18"/>
  <c r="A124" i="18"/>
  <c r="M124" i="18"/>
  <c r="N124" i="18"/>
  <c r="O124" i="18"/>
  <c r="P124" i="18"/>
  <c r="Q124" i="18"/>
  <c r="U124" i="18"/>
  <c r="A125" i="18"/>
  <c r="M125" i="18"/>
  <c r="N125" i="18"/>
  <c r="O125" i="18"/>
  <c r="P125" i="18"/>
  <c r="Q125" i="18"/>
  <c r="U125" i="18"/>
  <c r="A126" i="18"/>
  <c r="M126" i="18"/>
  <c r="N126" i="18"/>
  <c r="O126" i="18"/>
  <c r="P126" i="18"/>
  <c r="Q126" i="18"/>
  <c r="U126" i="18"/>
  <c r="A127" i="18"/>
  <c r="M127" i="18"/>
  <c r="N127" i="18"/>
  <c r="O127" i="18"/>
  <c r="P127" i="18"/>
  <c r="Q127" i="18"/>
  <c r="U127" i="18"/>
  <c r="A128" i="18"/>
  <c r="M128" i="18"/>
  <c r="N128" i="18"/>
  <c r="O128" i="18"/>
  <c r="P128" i="18"/>
  <c r="Q128" i="18"/>
  <c r="U128" i="18"/>
  <c r="A129" i="18"/>
  <c r="M129" i="18"/>
  <c r="N129" i="18"/>
  <c r="O129" i="18"/>
  <c r="P129" i="18"/>
  <c r="Q129" i="18"/>
  <c r="U129" i="18"/>
  <c r="A130" i="18"/>
  <c r="M130" i="18"/>
  <c r="N130" i="18"/>
  <c r="O130" i="18"/>
  <c r="P130" i="18"/>
  <c r="Q130" i="18"/>
  <c r="U130" i="18"/>
  <c r="A131" i="18"/>
  <c r="E131" i="18"/>
  <c r="F131" i="18"/>
  <c r="I131" i="18"/>
  <c r="J131" i="18"/>
  <c r="M131" i="18"/>
  <c r="N131" i="18"/>
  <c r="O131" i="18"/>
  <c r="P131" i="18"/>
  <c r="Q131" i="18"/>
  <c r="U131" i="18"/>
  <c r="A132" i="18"/>
  <c r="E132" i="18"/>
  <c r="F132" i="18"/>
  <c r="I132" i="18"/>
  <c r="J132" i="18"/>
  <c r="M132" i="18"/>
  <c r="N132" i="18"/>
  <c r="O132" i="18"/>
  <c r="P132" i="18"/>
  <c r="Q132" i="18"/>
  <c r="U132" i="18"/>
  <c r="A133" i="18"/>
  <c r="E133" i="18"/>
  <c r="F133" i="18"/>
  <c r="I133" i="18"/>
  <c r="J133" i="18"/>
  <c r="M133" i="18"/>
  <c r="N133" i="18"/>
  <c r="O133" i="18"/>
  <c r="P133" i="18"/>
  <c r="Q133" i="18"/>
  <c r="U133" i="18"/>
  <c r="A134" i="18"/>
  <c r="E134" i="18"/>
  <c r="F134" i="18"/>
  <c r="I134" i="18"/>
  <c r="J134" i="18"/>
  <c r="M134" i="18"/>
  <c r="N134" i="18"/>
  <c r="O134" i="18"/>
  <c r="P134" i="18"/>
  <c r="Q134" i="18"/>
  <c r="U134" i="18"/>
  <c r="A135" i="18"/>
  <c r="E135" i="18"/>
  <c r="F135" i="18"/>
  <c r="I135" i="18"/>
  <c r="J135" i="18"/>
  <c r="M135" i="18"/>
  <c r="N135" i="18"/>
  <c r="O135" i="18"/>
  <c r="P135" i="18"/>
  <c r="Q135" i="18"/>
  <c r="U135" i="18"/>
  <c r="A136" i="18"/>
  <c r="E136" i="18"/>
  <c r="F136" i="18"/>
  <c r="I136" i="18"/>
  <c r="J136" i="18"/>
  <c r="M136" i="18"/>
  <c r="N136" i="18"/>
  <c r="O136" i="18"/>
  <c r="P136" i="18"/>
  <c r="Q136" i="18"/>
  <c r="U136" i="18"/>
  <c r="A137" i="18"/>
  <c r="E137" i="18"/>
  <c r="F137" i="18"/>
  <c r="I137" i="18"/>
  <c r="J137" i="18"/>
  <c r="M137" i="18"/>
  <c r="N137" i="18"/>
  <c r="O137" i="18"/>
  <c r="P137" i="18"/>
  <c r="Q137" i="18"/>
  <c r="U137" i="18"/>
  <c r="A138" i="18"/>
  <c r="E138" i="18"/>
  <c r="F138" i="18"/>
  <c r="I138" i="18"/>
  <c r="J138" i="18"/>
  <c r="M138" i="18"/>
  <c r="N138" i="18"/>
  <c r="O138" i="18"/>
  <c r="P138" i="18"/>
  <c r="Q138" i="18"/>
  <c r="U138" i="18"/>
  <c r="A139" i="18"/>
  <c r="E139" i="18"/>
  <c r="F139" i="18"/>
  <c r="I139" i="18"/>
  <c r="J139" i="18"/>
  <c r="M139" i="18"/>
  <c r="N139" i="18"/>
  <c r="O139" i="18"/>
  <c r="P139" i="18"/>
  <c r="Q139" i="18"/>
  <c r="U139" i="18"/>
  <c r="A140" i="18"/>
  <c r="I140" i="18"/>
  <c r="J140" i="18"/>
  <c r="M140" i="18"/>
  <c r="N140" i="18"/>
  <c r="O140" i="18"/>
  <c r="P140" i="18"/>
  <c r="Q140" i="18"/>
  <c r="U140" i="18"/>
  <c r="A141" i="18"/>
  <c r="I141" i="18"/>
  <c r="J141" i="18"/>
  <c r="M141" i="18"/>
  <c r="N141" i="18"/>
  <c r="O141" i="18"/>
  <c r="P141" i="18"/>
  <c r="Q141" i="18"/>
  <c r="U141" i="18"/>
  <c r="A142" i="18"/>
  <c r="I142" i="18"/>
  <c r="J142" i="18"/>
  <c r="M142" i="18"/>
  <c r="N142" i="18"/>
  <c r="O142" i="18"/>
  <c r="P142" i="18"/>
  <c r="Q142" i="18"/>
  <c r="U142" i="18"/>
  <c r="A143" i="18"/>
  <c r="E143" i="18"/>
  <c r="F143" i="18"/>
  <c r="I143" i="18"/>
  <c r="J143" i="18"/>
  <c r="M143" i="18"/>
  <c r="N143" i="18"/>
  <c r="O143" i="18"/>
  <c r="P143" i="18"/>
  <c r="Q143" i="18"/>
  <c r="U143" i="18"/>
  <c r="A144" i="18"/>
  <c r="E144" i="18"/>
  <c r="F144" i="18"/>
  <c r="I144" i="18"/>
  <c r="J144" i="18"/>
  <c r="M144" i="18"/>
  <c r="N144" i="18"/>
  <c r="O144" i="18"/>
  <c r="P144" i="18"/>
  <c r="Q144" i="18"/>
  <c r="U144" i="18"/>
  <c r="A145" i="18"/>
  <c r="E145" i="18"/>
  <c r="F145" i="18"/>
  <c r="I145" i="18"/>
  <c r="J145" i="18"/>
  <c r="M145" i="18"/>
  <c r="N145" i="18"/>
  <c r="O145" i="18"/>
  <c r="P145" i="18"/>
  <c r="Q145" i="18"/>
  <c r="U145" i="18"/>
  <c r="A146" i="18"/>
  <c r="E146" i="18"/>
  <c r="F146" i="18"/>
  <c r="I146" i="18"/>
  <c r="J146" i="18"/>
  <c r="M146" i="18"/>
  <c r="N146" i="18"/>
  <c r="O146" i="18"/>
  <c r="P146" i="18"/>
  <c r="Q146" i="18"/>
  <c r="U146" i="18"/>
  <c r="A147" i="18"/>
  <c r="E147" i="18"/>
  <c r="F147" i="18"/>
  <c r="I147" i="18"/>
  <c r="J147" i="18"/>
  <c r="M147" i="18"/>
  <c r="N147" i="18"/>
  <c r="O147" i="18"/>
  <c r="P147" i="18"/>
  <c r="Q147" i="18"/>
  <c r="U147" i="18"/>
  <c r="A148" i="18"/>
  <c r="E148" i="18"/>
  <c r="F148" i="18"/>
  <c r="I148" i="18"/>
  <c r="J148" i="18"/>
  <c r="M148" i="18"/>
  <c r="N148" i="18"/>
  <c r="O148" i="18"/>
  <c r="P148" i="18"/>
  <c r="Q148" i="18"/>
  <c r="U148" i="18"/>
  <c r="A149" i="18"/>
  <c r="E149" i="18"/>
  <c r="F149" i="18"/>
  <c r="I149" i="18"/>
  <c r="J149" i="18"/>
  <c r="M149" i="18"/>
  <c r="N149" i="18"/>
  <c r="O149" i="18"/>
  <c r="P149" i="18"/>
  <c r="Q149" i="18"/>
  <c r="U149" i="18"/>
  <c r="A150" i="18"/>
  <c r="E150" i="18"/>
  <c r="F150" i="18"/>
  <c r="I150" i="18"/>
  <c r="J150" i="18"/>
  <c r="M150" i="18"/>
  <c r="N150" i="18"/>
  <c r="O150" i="18"/>
  <c r="P150" i="18"/>
  <c r="Q150" i="18"/>
  <c r="U150" i="18"/>
  <c r="A151" i="18"/>
  <c r="E151" i="18"/>
  <c r="F151" i="18"/>
  <c r="I151" i="18"/>
  <c r="J151" i="18"/>
  <c r="M151" i="18"/>
  <c r="N151" i="18"/>
  <c r="O151" i="18"/>
  <c r="P151" i="18"/>
  <c r="Q151" i="18"/>
  <c r="U151" i="18"/>
  <c r="A152" i="18"/>
  <c r="E152" i="18"/>
  <c r="F152" i="18"/>
  <c r="I152" i="18"/>
  <c r="J152" i="18"/>
  <c r="M152" i="18"/>
  <c r="N152" i="18"/>
  <c r="O152" i="18"/>
  <c r="P152" i="18"/>
  <c r="Q152" i="18"/>
  <c r="U152" i="18"/>
  <c r="A153" i="18"/>
  <c r="E153" i="18"/>
  <c r="F153" i="18"/>
  <c r="I153" i="18"/>
  <c r="J153" i="18"/>
  <c r="M153" i="18"/>
  <c r="N153" i="18"/>
  <c r="O153" i="18"/>
  <c r="P153" i="18"/>
  <c r="Q153" i="18"/>
  <c r="U153" i="18"/>
  <c r="A154" i="18"/>
  <c r="E154" i="18"/>
  <c r="F154" i="18"/>
  <c r="I154" i="18"/>
  <c r="J154" i="18"/>
  <c r="M154" i="18"/>
  <c r="N154" i="18"/>
  <c r="O154" i="18"/>
  <c r="P154" i="18"/>
  <c r="Q154" i="18"/>
  <c r="U154" i="18"/>
  <c r="A155" i="18"/>
  <c r="E155" i="18"/>
  <c r="F155" i="18"/>
  <c r="I155" i="18"/>
  <c r="J155" i="18"/>
  <c r="M155" i="18"/>
  <c r="N155" i="18"/>
  <c r="O155" i="18"/>
  <c r="P155" i="18"/>
  <c r="Q155" i="18"/>
  <c r="U155" i="18"/>
  <c r="A156" i="18"/>
  <c r="E156" i="18"/>
  <c r="F156" i="18"/>
  <c r="I156" i="18"/>
  <c r="J156" i="18"/>
  <c r="M156" i="18"/>
  <c r="N156" i="18"/>
  <c r="O156" i="18"/>
  <c r="P156" i="18"/>
  <c r="Q156" i="18"/>
  <c r="U156" i="18"/>
  <c r="A157" i="18"/>
  <c r="E157" i="18"/>
  <c r="F157" i="18"/>
  <c r="I157" i="18"/>
  <c r="J157" i="18"/>
  <c r="M157" i="18"/>
  <c r="N157" i="18"/>
  <c r="O157" i="18"/>
  <c r="P157" i="18"/>
  <c r="Q157" i="18"/>
  <c r="U157" i="18"/>
  <c r="A158" i="18"/>
  <c r="E158" i="18"/>
  <c r="F158" i="18"/>
  <c r="I158" i="18"/>
  <c r="J158" i="18"/>
  <c r="M158" i="18"/>
  <c r="N158" i="18"/>
  <c r="O158" i="18"/>
  <c r="P158" i="18"/>
  <c r="Q158" i="18"/>
  <c r="U158" i="18"/>
  <c r="A159" i="18"/>
  <c r="E159" i="18"/>
  <c r="F159" i="18"/>
  <c r="I159" i="18"/>
  <c r="J159" i="18"/>
  <c r="M159" i="18"/>
  <c r="N159" i="18"/>
  <c r="O159" i="18"/>
  <c r="P159" i="18"/>
  <c r="Q159" i="18"/>
  <c r="U159" i="18"/>
  <c r="A160" i="18"/>
  <c r="E160" i="18"/>
  <c r="F160" i="18"/>
  <c r="I160" i="18"/>
  <c r="J160" i="18"/>
  <c r="M160" i="18"/>
  <c r="N160" i="18"/>
  <c r="O160" i="18"/>
  <c r="P160" i="18"/>
  <c r="Q160" i="18"/>
  <c r="U160" i="18"/>
  <c r="A161" i="18"/>
  <c r="M161" i="18"/>
  <c r="N161" i="18"/>
  <c r="O161" i="18"/>
  <c r="P161" i="18"/>
  <c r="Q161" i="18"/>
  <c r="U161" i="18"/>
  <c r="A162" i="18"/>
  <c r="M162" i="18"/>
  <c r="N162" i="18"/>
  <c r="O162" i="18"/>
  <c r="P162" i="18"/>
  <c r="Q162" i="18"/>
  <c r="U162" i="18"/>
  <c r="G200" i="20"/>
  <c r="F200" i="7"/>
  <c r="F200" i="20"/>
  <c r="E200" i="7"/>
  <c r="E200" i="20"/>
  <c r="D200" i="7"/>
  <c r="D200" i="20"/>
  <c r="F648" i="9"/>
  <c r="W199" i="7"/>
  <c r="V199" i="7"/>
  <c r="AQ652" i="17"/>
  <c r="AR652" i="17"/>
  <c r="AS652" i="17"/>
  <c r="AT652" i="17"/>
  <c r="AU652" i="17"/>
  <c r="AV652" i="17"/>
  <c r="AW652" i="17"/>
  <c r="AX652" i="17"/>
  <c r="AY652" i="17"/>
  <c r="AZ652" i="17"/>
  <c r="BA652" i="17"/>
  <c r="BB652" i="17"/>
  <c r="BC652" i="17"/>
  <c r="BD652" i="17"/>
  <c r="BE652" i="17"/>
  <c r="BF652" i="17"/>
  <c r="BG652" i="17"/>
  <c r="BH652" i="17"/>
  <c r="BI652" i="17"/>
  <c r="BJ652" i="17"/>
  <c r="BK652" i="17"/>
  <c r="BL652" i="17"/>
  <c r="BM652" i="17"/>
  <c r="BN652" i="17"/>
  <c r="AQ653" i="17"/>
  <c r="AR653" i="17"/>
  <c r="AS653" i="17"/>
  <c r="AT653" i="17"/>
  <c r="AU653" i="17"/>
  <c r="AV653" i="17"/>
  <c r="AW653" i="17"/>
  <c r="AX653" i="17"/>
  <c r="AY653" i="17"/>
  <c r="AZ653" i="17"/>
  <c r="BA653" i="17"/>
  <c r="BB653" i="17"/>
  <c r="BC653" i="17"/>
  <c r="BD653" i="17"/>
  <c r="BE653" i="17"/>
  <c r="BF653" i="17"/>
  <c r="BG653" i="17"/>
  <c r="BH653" i="17"/>
  <c r="BI653" i="17"/>
  <c r="BJ653" i="17"/>
  <c r="BK653" i="17"/>
  <c r="BL653" i="17"/>
  <c r="BM653" i="17"/>
  <c r="BN653" i="17"/>
  <c r="AQ654" i="17"/>
  <c r="AR654" i="17"/>
  <c r="AS654" i="17"/>
  <c r="AT654" i="17"/>
  <c r="AU654" i="17"/>
  <c r="AV654" i="17"/>
  <c r="AW654" i="17"/>
  <c r="AX654" i="17"/>
  <c r="AY654" i="17"/>
  <c r="AZ654" i="17"/>
  <c r="BA654" i="17"/>
  <c r="BB654" i="17"/>
  <c r="BC654" i="17"/>
  <c r="BD654" i="17"/>
  <c r="BE654" i="17"/>
  <c r="BF654" i="17"/>
  <c r="BG654" i="17"/>
  <c r="BH654" i="17"/>
  <c r="BI654" i="17"/>
  <c r="BJ654" i="17"/>
  <c r="BK654" i="17"/>
  <c r="BL654" i="17"/>
  <c r="BM654" i="17"/>
  <c r="BN654" i="17"/>
  <c r="AQ655" i="17"/>
  <c r="AR655" i="17"/>
  <c r="AS655" i="17"/>
  <c r="AT655" i="17"/>
  <c r="AU655" i="17"/>
  <c r="AV655" i="17"/>
  <c r="AW655" i="17"/>
  <c r="AX655" i="17"/>
  <c r="AY655" i="17"/>
  <c r="AZ655" i="17"/>
  <c r="BA655" i="17"/>
  <c r="BB655" i="17"/>
  <c r="BC655" i="17"/>
  <c r="BD655" i="17"/>
  <c r="BE655" i="17"/>
  <c r="BF655" i="17"/>
  <c r="BG655" i="17"/>
  <c r="BH655" i="17"/>
  <c r="BI655" i="17"/>
  <c r="BJ655" i="17"/>
  <c r="BK655" i="17"/>
  <c r="BL655" i="17"/>
  <c r="BM655" i="17"/>
  <c r="BN655" i="17"/>
  <c r="AQ657" i="17"/>
  <c r="AR657" i="17"/>
  <c r="AS657" i="17"/>
  <c r="AT657" i="17"/>
  <c r="AU657" i="17"/>
  <c r="AV657" i="17"/>
  <c r="AW657" i="17"/>
  <c r="AX657" i="17"/>
  <c r="AY657" i="17"/>
  <c r="AZ657" i="17"/>
  <c r="BA657" i="17"/>
  <c r="BB657" i="17"/>
  <c r="BC657" i="17"/>
  <c r="BD657" i="17"/>
  <c r="BE657" i="17"/>
  <c r="BF657" i="17"/>
  <c r="BG657" i="17"/>
  <c r="BH657" i="17"/>
  <c r="BI657" i="17"/>
  <c r="BJ657" i="17"/>
  <c r="BK657" i="17"/>
  <c r="BL657" i="17"/>
  <c r="BM657" i="17"/>
  <c r="BN657" i="17"/>
  <c r="AQ658" i="17"/>
  <c r="AR658" i="17"/>
  <c r="AS658" i="17"/>
  <c r="AT658" i="17"/>
  <c r="AU658" i="17"/>
  <c r="AV658" i="17"/>
  <c r="AW658" i="17"/>
  <c r="AX658" i="17"/>
  <c r="AY658" i="17"/>
  <c r="AZ658" i="17"/>
  <c r="BA658" i="17"/>
  <c r="BB658" i="17"/>
  <c r="BC658" i="17"/>
  <c r="BD658" i="17"/>
  <c r="BE658" i="17"/>
  <c r="BF658" i="17"/>
  <c r="BG658" i="17"/>
  <c r="BH658" i="17"/>
  <c r="BI658" i="17"/>
  <c r="BJ658" i="17"/>
  <c r="BK658" i="17"/>
  <c r="BL658" i="17"/>
  <c r="BM658" i="17"/>
  <c r="BN658" i="17"/>
  <c r="AQ659" i="17"/>
  <c r="AR659" i="17"/>
  <c r="AS659" i="17"/>
  <c r="AT659" i="17"/>
  <c r="AU659" i="17"/>
  <c r="AV659" i="17"/>
  <c r="AW659" i="17"/>
  <c r="AX659" i="17"/>
  <c r="AY659" i="17"/>
  <c r="AZ659" i="17"/>
  <c r="BA659" i="17"/>
  <c r="BB659" i="17"/>
  <c r="BC659" i="17"/>
  <c r="BD659" i="17"/>
  <c r="BE659" i="17"/>
  <c r="BF659" i="17"/>
  <c r="BG659" i="17"/>
  <c r="BH659" i="17"/>
  <c r="BI659" i="17"/>
  <c r="BJ659" i="17"/>
  <c r="BK659" i="17"/>
  <c r="BL659" i="17"/>
  <c r="BM659" i="17"/>
  <c r="BN659" i="17"/>
  <c r="AQ660" i="17"/>
  <c r="AR660" i="17"/>
  <c r="AS660" i="17"/>
  <c r="AT660" i="17"/>
  <c r="AU660" i="17"/>
  <c r="AV660" i="17"/>
  <c r="AW660" i="17"/>
  <c r="AX660" i="17"/>
  <c r="AY660" i="17"/>
  <c r="AZ660" i="17"/>
  <c r="BA660" i="17"/>
  <c r="BB660" i="17"/>
  <c r="BC660" i="17"/>
  <c r="BD660" i="17"/>
  <c r="BE660" i="17"/>
  <c r="BF660" i="17"/>
  <c r="BG660" i="17"/>
  <c r="BH660" i="17"/>
  <c r="BI660" i="17"/>
  <c r="BJ660" i="17"/>
  <c r="BK660" i="17"/>
  <c r="BL660" i="17"/>
  <c r="BM660" i="17"/>
  <c r="BN660" i="17"/>
  <c r="AQ661" i="17"/>
  <c r="AR661" i="17"/>
  <c r="AS661" i="17"/>
  <c r="AT661" i="17"/>
  <c r="AU661" i="17"/>
  <c r="AV661" i="17"/>
  <c r="AW661" i="17"/>
  <c r="AX661" i="17"/>
  <c r="AY661" i="17"/>
  <c r="AZ661" i="17"/>
  <c r="BA661" i="17"/>
  <c r="BB661" i="17"/>
  <c r="BC661" i="17"/>
  <c r="BD661" i="17"/>
  <c r="BE661" i="17"/>
  <c r="BF661" i="17"/>
  <c r="BG661" i="17"/>
  <c r="BH661" i="17"/>
  <c r="BI661" i="17"/>
  <c r="BJ661" i="17"/>
  <c r="BK661" i="17"/>
  <c r="BL661" i="17"/>
  <c r="BM661" i="17"/>
  <c r="BN661" i="17"/>
  <c r="AQ662" i="17"/>
  <c r="AR662" i="17"/>
  <c r="AS662" i="17"/>
  <c r="AT662" i="17"/>
  <c r="AU662" i="17"/>
  <c r="AV662" i="17"/>
  <c r="AW662" i="17"/>
  <c r="AX662" i="17"/>
  <c r="AY662" i="17"/>
  <c r="AZ662" i="17"/>
  <c r="BA662" i="17"/>
  <c r="BB662" i="17"/>
  <c r="BC662" i="17"/>
  <c r="BD662" i="17"/>
  <c r="BE662" i="17"/>
  <c r="BF662" i="17"/>
  <c r="BG662" i="17"/>
  <c r="BH662" i="17"/>
  <c r="BI662" i="17"/>
  <c r="BJ662" i="17"/>
  <c r="BK662" i="17"/>
  <c r="BL662" i="17"/>
  <c r="BM662" i="17"/>
  <c r="BN662" i="17"/>
  <c r="AQ663" i="17"/>
  <c r="AR663" i="17"/>
  <c r="AS663" i="17"/>
  <c r="AT663" i="17"/>
  <c r="AU663" i="17"/>
  <c r="AV663" i="17"/>
  <c r="AW663" i="17"/>
  <c r="AX663" i="17"/>
  <c r="AY663" i="17"/>
  <c r="AZ663" i="17"/>
  <c r="BA663" i="17"/>
  <c r="BB663" i="17"/>
  <c r="BC663" i="17"/>
  <c r="BD663" i="17"/>
  <c r="BE663" i="17"/>
  <c r="BF663" i="17"/>
  <c r="BG663" i="17"/>
  <c r="BH663" i="17"/>
  <c r="BI663" i="17"/>
  <c r="BJ663" i="17"/>
  <c r="BK663" i="17"/>
  <c r="BL663" i="17"/>
  <c r="BM663" i="17"/>
  <c r="BN663" i="17"/>
  <c r="AQ664" i="17"/>
  <c r="AR664" i="17"/>
  <c r="AS664" i="17"/>
  <c r="AT664" i="17"/>
  <c r="AU664" i="17"/>
  <c r="AV664" i="17"/>
  <c r="AW664" i="17"/>
  <c r="AX664" i="17"/>
  <c r="AY664" i="17"/>
  <c r="AZ664" i="17"/>
  <c r="BA664" i="17"/>
  <c r="BB664" i="17"/>
  <c r="BC664" i="17"/>
  <c r="BD664" i="17"/>
  <c r="BE664" i="17"/>
  <c r="BF664" i="17"/>
  <c r="BG664" i="17"/>
  <c r="BH664" i="17"/>
  <c r="BI664" i="17"/>
  <c r="BJ664" i="17"/>
  <c r="BK664" i="17"/>
  <c r="BL664" i="17"/>
  <c r="BM664" i="17"/>
  <c r="BN664" i="17"/>
  <c r="AQ665" i="17"/>
  <c r="AR665" i="17"/>
  <c r="AS665" i="17"/>
  <c r="AT665" i="17"/>
  <c r="AU665" i="17"/>
  <c r="AV665" i="17"/>
  <c r="AW665" i="17"/>
  <c r="AX665" i="17"/>
  <c r="AY665" i="17"/>
  <c r="AZ665" i="17"/>
  <c r="BA665" i="17"/>
  <c r="BB665" i="17"/>
  <c r="BC665" i="17"/>
  <c r="BD665" i="17"/>
  <c r="BE665" i="17"/>
  <c r="BF665" i="17"/>
  <c r="BG665" i="17"/>
  <c r="BH665" i="17"/>
  <c r="BI665" i="17"/>
  <c r="BJ665" i="17"/>
  <c r="BK665" i="17"/>
  <c r="BL665" i="17"/>
  <c r="BM665" i="17"/>
  <c r="BN665" i="17"/>
  <c r="H666" i="17"/>
  <c r="I666" i="17"/>
  <c r="J666" i="17"/>
  <c r="K666" i="17"/>
  <c r="M666" i="17"/>
  <c r="P666" i="17"/>
  <c r="Q666" i="17"/>
  <c r="R666" i="17"/>
  <c r="S666" i="17"/>
  <c r="U666" i="17"/>
  <c r="X666" i="17"/>
  <c r="Y666" i="17"/>
  <c r="Z666" i="17"/>
  <c r="AE666" i="17"/>
  <c r="AF666" i="17"/>
  <c r="AG666" i="17"/>
  <c r="AH666" i="17"/>
  <c r="AI666" i="17"/>
  <c r="AJ666" i="17"/>
  <c r="AL666" i="17"/>
  <c r="AM666" i="17"/>
  <c r="AN666" i="17"/>
  <c r="AO666" i="17"/>
  <c r="AP666" i="17"/>
  <c r="AQ666" i="17"/>
  <c r="AR666" i="17"/>
  <c r="AS666" i="17"/>
  <c r="AT666" i="17"/>
  <c r="AU666" i="17"/>
  <c r="AV666" i="17"/>
  <c r="AW666" i="17"/>
  <c r="AX666" i="17"/>
  <c r="AY666" i="17"/>
  <c r="AZ666" i="17"/>
  <c r="BA666" i="17"/>
  <c r="BB666" i="17"/>
  <c r="BC666" i="17"/>
  <c r="BD666" i="17"/>
  <c r="BE666" i="17"/>
  <c r="BF666" i="17"/>
  <c r="BG666" i="17"/>
  <c r="BH666" i="17"/>
  <c r="BI666" i="17"/>
  <c r="BJ666" i="17"/>
  <c r="BK666" i="17"/>
  <c r="BL666" i="17"/>
  <c r="BM666" i="17"/>
  <c r="BN666" i="17"/>
  <c r="H667" i="17"/>
  <c r="I667" i="17"/>
  <c r="J667" i="17"/>
  <c r="K667" i="17"/>
  <c r="M667" i="17"/>
  <c r="P667" i="17"/>
  <c r="Q667" i="17"/>
  <c r="R667" i="17"/>
  <c r="S667" i="17"/>
  <c r="U667" i="17"/>
  <c r="X667" i="17"/>
  <c r="Y667" i="17"/>
  <c r="Z667" i="17"/>
  <c r="AE667" i="17"/>
  <c r="AF667" i="17"/>
  <c r="AG667" i="17"/>
  <c r="AH667" i="17"/>
  <c r="AI667" i="17"/>
  <c r="AJ667" i="17"/>
  <c r="AL667" i="17"/>
  <c r="AM667" i="17"/>
  <c r="AN667" i="17"/>
  <c r="AO667" i="17"/>
  <c r="AP667" i="17"/>
  <c r="AQ667" i="17"/>
  <c r="AR667" i="17"/>
  <c r="AS667" i="17"/>
  <c r="AT667" i="17"/>
  <c r="AU667" i="17"/>
  <c r="AV667" i="17"/>
  <c r="AW667" i="17"/>
  <c r="AX667" i="17"/>
  <c r="AY667" i="17"/>
  <c r="AZ667" i="17"/>
  <c r="BA667" i="17"/>
  <c r="BB667" i="17"/>
  <c r="BC667" i="17"/>
  <c r="BD667" i="17"/>
  <c r="BE667" i="17"/>
  <c r="BF667" i="17"/>
  <c r="BG667" i="17"/>
  <c r="BH667" i="17"/>
  <c r="BI667" i="17"/>
  <c r="BJ667" i="17"/>
  <c r="BK667" i="17"/>
  <c r="BL667" i="17"/>
  <c r="BM667" i="17"/>
  <c r="BN667" i="17"/>
  <c r="H668" i="17"/>
  <c r="I668" i="17"/>
  <c r="J668" i="17"/>
  <c r="K668" i="17"/>
  <c r="M668" i="17"/>
  <c r="P668" i="17"/>
  <c r="Q668" i="17"/>
  <c r="R668" i="17"/>
  <c r="S668" i="17"/>
  <c r="U668" i="17"/>
  <c r="X668" i="17"/>
  <c r="Y668" i="17"/>
  <c r="Z668" i="17"/>
  <c r="AE668" i="17"/>
  <c r="AF668" i="17"/>
  <c r="AG668" i="17"/>
  <c r="AH668" i="17"/>
  <c r="AI668" i="17"/>
  <c r="AJ668" i="17"/>
  <c r="AL668" i="17"/>
  <c r="AM668" i="17"/>
  <c r="AN668" i="17"/>
  <c r="AO668" i="17"/>
  <c r="AP668" i="17"/>
  <c r="AQ668" i="17"/>
  <c r="AR668" i="17"/>
  <c r="AS668" i="17"/>
  <c r="AT668" i="17"/>
  <c r="AU668" i="17"/>
  <c r="AV668" i="17"/>
  <c r="AW668" i="17"/>
  <c r="AX668" i="17"/>
  <c r="AY668" i="17"/>
  <c r="AZ668" i="17"/>
  <c r="BA668" i="17"/>
  <c r="BB668" i="17"/>
  <c r="BC668" i="17"/>
  <c r="BD668" i="17"/>
  <c r="BE668" i="17"/>
  <c r="BF668" i="17"/>
  <c r="BG668" i="17"/>
  <c r="BH668" i="17"/>
  <c r="BI668" i="17"/>
  <c r="BJ668" i="17"/>
  <c r="BK668" i="17"/>
  <c r="BL668" i="17"/>
  <c r="BM668" i="17"/>
  <c r="BN668" i="17"/>
  <c r="H669" i="17"/>
  <c r="I669" i="17"/>
  <c r="J669" i="17"/>
  <c r="K669" i="17"/>
  <c r="M669" i="17"/>
  <c r="P669" i="17"/>
  <c r="Q669" i="17"/>
  <c r="R669" i="17"/>
  <c r="S669" i="17"/>
  <c r="U669" i="17"/>
  <c r="X669" i="17"/>
  <c r="Y669" i="17"/>
  <c r="Z669" i="17"/>
  <c r="AE669" i="17"/>
  <c r="AF669" i="17"/>
  <c r="AG669" i="17"/>
  <c r="AH669" i="17"/>
  <c r="AI669" i="17"/>
  <c r="AJ669" i="17"/>
  <c r="AL669" i="17"/>
  <c r="AM669" i="17"/>
  <c r="AN669" i="17"/>
  <c r="AO669" i="17"/>
  <c r="AP669" i="17"/>
  <c r="AQ669" i="17"/>
  <c r="AR669" i="17"/>
  <c r="AS669" i="17"/>
  <c r="AT669" i="17"/>
  <c r="AU669" i="17"/>
  <c r="AV669" i="17"/>
  <c r="AW669" i="17"/>
  <c r="AX669" i="17"/>
  <c r="AY669" i="17"/>
  <c r="AZ669" i="17"/>
  <c r="BA669" i="17"/>
  <c r="BB669" i="17"/>
  <c r="BC669" i="17"/>
  <c r="BD669" i="17"/>
  <c r="BE669" i="17"/>
  <c r="BF669" i="17"/>
  <c r="BG669" i="17"/>
  <c r="BH669" i="17"/>
  <c r="BI669" i="17"/>
  <c r="BJ669" i="17"/>
  <c r="BK669" i="17"/>
  <c r="BL669" i="17"/>
  <c r="BM669" i="17"/>
  <c r="BN669" i="17"/>
  <c r="H670" i="17"/>
  <c r="I670" i="17"/>
  <c r="J670" i="17"/>
  <c r="K670" i="17"/>
  <c r="M670" i="17"/>
  <c r="P670" i="17"/>
  <c r="Q670" i="17"/>
  <c r="R670" i="17"/>
  <c r="S670" i="17"/>
  <c r="U670" i="17"/>
  <c r="X670" i="17"/>
  <c r="Y670" i="17"/>
  <c r="Z670" i="17"/>
  <c r="AE670" i="17"/>
  <c r="AF670" i="17"/>
  <c r="AG670" i="17"/>
  <c r="AH670" i="17"/>
  <c r="AI670" i="17"/>
  <c r="AJ670" i="17"/>
  <c r="AL670" i="17"/>
  <c r="AM670" i="17"/>
  <c r="AN670" i="17"/>
  <c r="AO670" i="17"/>
  <c r="AP670" i="17"/>
  <c r="AQ670" i="17"/>
  <c r="AR670" i="17"/>
  <c r="AS670" i="17"/>
  <c r="AT670" i="17"/>
  <c r="AU670" i="17"/>
  <c r="AV670" i="17"/>
  <c r="AW670" i="17"/>
  <c r="AX670" i="17"/>
  <c r="AY670" i="17"/>
  <c r="AZ670" i="17"/>
  <c r="BA670" i="17"/>
  <c r="BB670" i="17"/>
  <c r="BC670" i="17"/>
  <c r="BD670" i="17"/>
  <c r="BE670" i="17"/>
  <c r="BF670" i="17"/>
  <c r="BG670" i="17"/>
  <c r="BH670" i="17"/>
  <c r="BI670" i="17"/>
  <c r="BJ670" i="17"/>
  <c r="BK670" i="17"/>
  <c r="BL670" i="17"/>
  <c r="BM670" i="17"/>
  <c r="BN670" i="17"/>
  <c r="H671" i="17"/>
  <c r="I671" i="17"/>
  <c r="J671" i="17"/>
  <c r="K671" i="17"/>
  <c r="M671" i="17"/>
  <c r="P671" i="17"/>
  <c r="Q671" i="17"/>
  <c r="R671" i="17"/>
  <c r="S671" i="17"/>
  <c r="U671" i="17"/>
  <c r="X671" i="17"/>
  <c r="Y671" i="17"/>
  <c r="Z671" i="17"/>
  <c r="AE671" i="17"/>
  <c r="AF671" i="17"/>
  <c r="AG671" i="17"/>
  <c r="AH671" i="17"/>
  <c r="AI671" i="17"/>
  <c r="AJ671" i="17"/>
  <c r="AL671" i="17"/>
  <c r="AM671" i="17"/>
  <c r="AN671" i="17"/>
  <c r="AO671" i="17"/>
  <c r="AP671" i="17"/>
  <c r="AQ671" i="17"/>
  <c r="AR671" i="17"/>
  <c r="AS671" i="17"/>
  <c r="AT671" i="17"/>
  <c r="AU671" i="17"/>
  <c r="AV671" i="17"/>
  <c r="AW671" i="17"/>
  <c r="AX671" i="17"/>
  <c r="AY671" i="17"/>
  <c r="AZ671" i="17"/>
  <c r="BA671" i="17"/>
  <c r="BB671" i="17"/>
  <c r="BC671" i="17"/>
  <c r="BD671" i="17"/>
  <c r="BE671" i="17"/>
  <c r="BF671" i="17"/>
  <c r="BG671" i="17"/>
  <c r="BH671" i="17"/>
  <c r="BI671" i="17"/>
  <c r="BJ671" i="17"/>
  <c r="BK671" i="17"/>
  <c r="BL671" i="17"/>
  <c r="BM671" i="17"/>
  <c r="BN671" i="17"/>
  <c r="H672" i="17"/>
  <c r="I672" i="17"/>
  <c r="J672" i="17"/>
  <c r="K672" i="17"/>
  <c r="M672" i="17"/>
  <c r="P672" i="17"/>
  <c r="Q672" i="17"/>
  <c r="R672" i="17"/>
  <c r="S672" i="17"/>
  <c r="U672" i="17"/>
  <c r="X672" i="17"/>
  <c r="Y672" i="17"/>
  <c r="Z672" i="17"/>
  <c r="AE672" i="17"/>
  <c r="AF672" i="17"/>
  <c r="AG672" i="17"/>
  <c r="AH672" i="17"/>
  <c r="AI672" i="17"/>
  <c r="AJ672" i="17"/>
  <c r="AL672" i="17"/>
  <c r="AM672" i="17"/>
  <c r="AN672" i="17"/>
  <c r="AO672" i="17"/>
  <c r="AP672" i="17"/>
  <c r="AQ672" i="17"/>
  <c r="AR672" i="17"/>
  <c r="AS672" i="17"/>
  <c r="AT672" i="17"/>
  <c r="AU672" i="17"/>
  <c r="AV672" i="17"/>
  <c r="AW672" i="17"/>
  <c r="AX672" i="17"/>
  <c r="AY672" i="17"/>
  <c r="AZ672" i="17"/>
  <c r="BA672" i="17"/>
  <c r="BB672" i="17"/>
  <c r="BC672" i="17"/>
  <c r="BD672" i="17"/>
  <c r="BE672" i="17"/>
  <c r="BF672" i="17"/>
  <c r="BG672" i="17"/>
  <c r="BH672" i="17"/>
  <c r="BI672" i="17"/>
  <c r="BJ672" i="17"/>
  <c r="BK672" i="17"/>
  <c r="BL672" i="17"/>
  <c r="BM672" i="17"/>
  <c r="BN672" i="17"/>
  <c r="H673" i="17"/>
  <c r="I673" i="17"/>
  <c r="J673" i="17"/>
  <c r="K673" i="17"/>
  <c r="M673" i="17"/>
  <c r="P673" i="17"/>
  <c r="Q673" i="17"/>
  <c r="R673" i="17"/>
  <c r="S673" i="17"/>
  <c r="U673" i="17"/>
  <c r="X673" i="17"/>
  <c r="Y673" i="17"/>
  <c r="Z673" i="17"/>
  <c r="AE673" i="17"/>
  <c r="AF673" i="17"/>
  <c r="AG673" i="17"/>
  <c r="AH673" i="17"/>
  <c r="AI673" i="17"/>
  <c r="AJ673" i="17"/>
  <c r="AL673" i="17"/>
  <c r="AM673" i="17"/>
  <c r="AN673" i="17"/>
  <c r="AO673" i="17"/>
  <c r="AP673" i="17"/>
  <c r="AQ673" i="17"/>
  <c r="AR673" i="17"/>
  <c r="AS673" i="17"/>
  <c r="AT673" i="17"/>
  <c r="AU673" i="17"/>
  <c r="AV673" i="17"/>
  <c r="AW673" i="17"/>
  <c r="AX673" i="17"/>
  <c r="AY673" i="17"/>
  <c r="AZ673" i="17"/>
  <c r="BA673" i="17"/>
  <c r="BB673" i="17"/>
  <c r="BC673" i="17"/>
  <c r="BD673" i="17"/>
  <c r="BE673" i="17"/>
  <c r="BF673" i="17"/>
  <c r="BG673" i="17"/>
  <c r="BH673" i="17"/>
  <c r="BI673" i="17"/>
  <c r="BJ673" i="17"/>
  <c r="BK673" i="17"/>
  <c r="BL673" i="17"/>
  <c r="BM673" i="17"/>
  <c r="BN673" i="17"/>
  <c r="H674" i="17"/>
  <c r="I674" i="17"/>
  <c r="J674" i="17"/>
  <c r="K674" i="17"/>
  <c r="M674" i="17"/>
  <c r="P674" i="17"/>
  <c r="Q674" i="17"/>
  <c r="R674" i="17"/>
  <c r="S674" i="17"/>
  <c r="U674" i="17"/>
  <c r="X674" i="17"/>
  <c r="Y674" i="17"/>
  <c r="Z674" i="17"/>
  <c r="AE674" i="17"/>
  <c r="AF674" i="17"/>
  <c r="AG674" i="17"/>
  <c r="AH674" i="17"/>
  <c r="AI674" i="17"/>
  <c r="AJ674" i="17"/>
  <c r="AL674" i="17"/>
  <c r="AM674" i="17"/>
  <c r="AN674" i="17"/>
  <c r="AO674" i="17"/>
  <c r="AP674" i="17"/>
  <c r="AQ674" i="17"/>
  <c r="AR674" i="17"/>
  <c r="AS674" i="17"/>
  <c r="AT674" i="17"/>
  <c r="AU674" i="17"/>
  <c r="AV674" i="17"/>
  <c r="AW674" i="17"/>
  <c r="AX674" i="17"/>
  <c r="AY674" i="17"/>
  <c r="AZ674" i="17"/>
  <c r="BA674" i="17"/>
  <c r="BB674" i="17"/>
  <c r="BC674" i="17"/>
  <c r="BD674" i="17"/>
  <c r="BE674" i="17"/>
  <c r="BF674" i="17"/>
  <c r="BG674" i="17"/>
  <c r="BH674" i="17"/>
  <c r="BI674" i="17"/>
  <c r="BJ674" i="17"/>
  <c r="BK674" i="17"/>
  <c r="BL674" i="17"/>
  <c r="BM674" i="17"/>
  <c r="BN674" i="17"/>
  <c r="H675" i="17"/>
  <c r="I675" i="17"/>
  <c r="J675" i="17"/>
  <c r="K675" i="17"/>
  <c r="M675" i="17"/>
  <c r="P675" i="17"/>
  <c r="Q675" i="17"/>
  <c r="R675" i="17"/>
  <c r="S675" i="17"/>
  <c r="U675" i="17"/>
  <c r="X675" i="17"/>
  <c r="Y675" i="17"/>
  <c r="Z675" i="17"/>
  <c r="AE675" i="17"/>
  <c r="AF675" i="17"/>
  <c r="AG675" i="17"/>
  <c r="AH675" i="17"/>
  <c r="AI675" i="17"/>
  <c r="AJ675" i="17"/>
  <c r="AL675" i="17"/>
  <c r="AM675" i="17"/>
  <c r="AN675" i="17"/>
  <c r="AO675" i="17"/>
  <c r="AP675" i="17"/>
  <c r="AQ675" i="17"/>
  <c r="AR675" i="17"/>
  <c r="AS675" i="17"/>
  <c r="AT675" i="17"/>
  <c r="AU675" i="17"/>
  <c r="AV675" i="17"/>
  <c r="AW675" i="17"/>
  <c r="AX675" i="17"/>
  <c r="AY675" i="17"/>
  <c r="AZ675" i="17"/>
  <c r="BA675" i="17"/>
  <c r="BB675" i="17"/>
  <c r="BC675" i="17"/>
  <c r="BD675" i="17"/>
  <c r="BE675" i="17"/>
  <c r="BF675" i="17"/>
  <c r="BG675" i="17"/>
  <c r="BH675" i="17"/>
  <c r="BI675" i="17"/>
  <c r="BJ675" i="17"/>
  <c r="BK675" i="17"/>
  <c r="BL675" i="17"/>
  <c r="BM675" i="17"/>
  <c r="BN675" i="17"/>
  <c r="V199" i="20"/>
  <c r="U199" i="7"/>
  <c r="U199" i="20"/>
  <c r="T199" i="7"/>
  <c r="T199" i="20"/>
  <c r="S199" i="7"/>
  <c r="S199" i="20"/>
  <c r="R199" i="7"/>
  <c r="P199" i="20"/>
  <c r="P199" i="7"/>
  <c r="K199" i="7"/>
  <c r="J199" i="7"/>
  <c r="I199" i="7"/>
  <c r="H199" i="7"/>
  <c r="H199" i="20"/>
  <c r="F199" i="7"/>
  <c r="F199" i="20"/>
  <c r="E199" i="7"/>
  <c r="E199" i="20"/>
  <c r="D199" i="7"/>
  <c r="D199" i="20"/>
  <c r="E648" i="9"/>
  <c r="W198" i="7"/>
  <c r="V198" i="7"/>
  <c r="V198" i="20"/>
  <c r="U198" i="7"/>
  <c r="U198" i="20"/>
  <c r="T198" i="7"/>
  <c r="T198" i="20"/>
  <c r="S198" i="7"/>
  <c r="S198" i="20"/>
  <c r="R198" i="7"/>
  <c r="P198" i="20"/>
  <c r="P198" i="7"/>
  <c r="K198" i="7"/>
  <c r="J198" i="7"/>
  <c r="I198" i="7"/>
  <c r="H198" i="7"/>
  <c r="H198" i="20"/>
  <c r="G198" i="7"/>
  <c r="G198" i="20"/>
  <c r="E198" i="7"/>
  <c r="E198" i="20"/>
  <c r="D198" i="7"/>
  <c r="D198" i="20"/>
  <c r="D648" i="9"/>
  <c r="W197" i="7"/>
  <c r="V197" i="7"/>
  <c r="V197" i="20"/>
  <c r="U197" i="7"/>
  <c r="U197" i="20"/>
  <c r="T197" i="7"/>
  <c r="T197" i="20"/>
  <c r="S197" i="7"/>
  <c r="S197" i="20"/>
  <c r="R197" i="7"/>
  <c r="P197" i="20"/>
  <c r="P197" i="7"/>
  <c r="K197" i="7"/>
  <c r="J197" i="7"/>
  <c r="I197" i="7"/>
  <c r="H197" i="7"/>
  <c r="H197" i="20"/>
  <c r="G197" i="7"/>
  <c r="G197" i="20"/>
  <c r="F197" i="7"/>
  <c r="F197" i="20"/>
  <c r="D197" i="7"/>
  <c r="D197" i="20"/>
  <c r="C648" i="9"/>
  <c r="W196" i="7"/>
  <c r="V196" i="7"/>
  <c r="V196" i="20"/>
  <c r="U196" i="7"/>
  <c r="U196" i="20"/>
  <c r="T196" i="7"/>
  <c r="T196" i="20"/>
  <c r="S196" i="7"/>
  <c r="S196" i="20"/>
  <c r="R196" i="7"/>
  <c r="P196" i="20"/>
  <c r="P196" i="7"/>
  <c r="K196" i="7"/>
  <c r="J196" i="7"/>
  <c r="I196" i="7"/>
  <c r="H196" i="7"/>
  <c r="H196" i="20"/>
  <c r="G196" i="7"/>
  <c r="G196" i="20"/>
  <c r="F196" i="7"/>
  <c r="F196" i="20"/>
  <c r="E196" i="7"/>
  <c r="E196" i="20"/>
  <c r="L191" i="7"/>
  <c r="Q191" i="7"/>
  <c r="W191" i="7"/>
  <c r="V191" i="7"/>
  <c r="U191" i="7"/>
  <c r="T191" i="7"/>
  <c r="S191" i="7"/>
  <c r="R191" i="7"/>
  <c r="M191" i="7"/>
  <c r="N191" i="7"/>
  <c r="P191" i="7"/>
  <c r="O191" i="7"/>
  <c r="J191" i="7"/>
  <c r="I191" i="7"/>
  <c r="H191" i="7"/>
  <c r="G191" i="7"/>
  <c r="F191" i="7"/>
  <c r="E191" i="7"/>
  <c r="D191" i="7"/>
  <c r="L190" i="7"/>
  <c r="Q190" i="7"/>
  <c r="W190" i="7"/>
  <c r="V190" i="7"/>
  <c r="U190" i="7"/>
  <c r="T190" i="7"/>
  <c r="S190" i="7"/>
  <c r="R190" i="7"/>
  <c r="M190" i="7"/>
  <c r="N190" i="7"/>
  <c r="P190" i="7"/>
  <c r="O190" i="7"/>
  <c r="K190" i="7"/>
  <c r="I190" i="7"/>
  <c r="H190" i="7"/>
  <c r="G190" i="7"/>
  <c r="F190" i="7"/>
  <c r="E190" i="7"/>
  <c r="D190" i="7"/>
  <c r="L189" i="7"/>
  <c r="Q189" i="7"/>
  <c r="W189" i="7"/>
  <c r="V189" i="7"/>
  <c r="U189" i="7"/>
  <c r="T189" i="7"/>
  <c r="S189" i="7"/>
  <c r="R189" i="7"/>
  <c r="M189" i="7"/>
  <c r="N189" i="7"/>
  <c r="P189" i="7"/>
  <c r="O189" i="7"/>
  <c r="K189" i="7"/>
  <c r="J189" i="7"/>
  <c r="H189" i="7"/>
  <c r="G189" i="7"/>
  <c r="F189" i="7"/>
  <c r="E189" i="7"/>
  <c r="D189" i="7"/>
  <c r="L188" i="7"/>
  <c r="Q188" i="7"/>
  <c r="W188" i="7"/>
  <c r="V188" i="7"/>
  <c r="U188" i="7"/>
  <c r="T188" i="7"/>
  <c r="S188" i="7"/>
  <c r="R188" i="7"/>
  <c r="M188" i="7"/>
  <c r="N188" i="7"/>
  <c r="P188" i="7"/>
  <c r="O188" i="7"/>
  <c r="K188" i="7"/>
  <c r="J188" i="7"/>
  <c r="I188" i="7"/>
  <c r="G188" i="7"/>
  <c r="F188" i="7"/>
  <c r="E188" i="7"/>
  <c r="D188" i="7"/>
  <c r="L187" i="7"/>
  <c r="Q187" i="7"/>
  <c r="W187" i="7"/>
  <c r="V187" i="7"/>
  <c r="U187" i="7"/>
  <c r="T187" i="7"/>
  <c r="S187" i="7"/>
  <c r="R187" i="7"/>
  <c r="M187" i="7"/>
  <c r="N187" i="7"/>
  <c r="P187" i="7"/>
  <c r="O187" i="7"/>
  <c r="K187" i="7"/>
  <c r="J187" i="7"/>
  <c r="I187" i="7"/>
  <c r="H187" i="7"/>
  <c r="F187" i="7"/>
  <c r="E187" i="7"/>
  <c r="D187" i="7"/>
  <c r="L186" i="7"/>
  <c r="Q186" i="7"/>
  <c r="W186" i="7"/>
  <c r="V186" i="7"/>
  <c r="U186" i="7"/>
  <c r="T186" i="7"/>
  <c r="S186" i="7"/>
  <c r="R186" i="7"/>
  <c r="M186" i="7"/>
  <c r="N186" i="7"/>
  <c r="P186" i="7"/>
  <c r="O186" i="7"/>
  <c r="K186" i="7"/>
  <c r="J186" i="7"/>
  <c r="I186" i="7"/>
  <c r="H186" i="7"/>
  <c r="G186" i="7"/>
  <c r="E186" i="7"/>
  <c r="D186" i="7"/>
  <c r="L185" i="7"/>
  <c r="Q185" i="7"/>
  <c r="W185" i="7"/>
  <c r="V185" i="7"/>
  <c r="U185" i="7"/>
  <c r="T185" i="7"/>
  <c r="S185" i="7"/>
  <c r="R185" i="7"/>
  <c r="M185" i="7"/>
  <c r="N185" i="7"/>
  <c r="P185" i="7"/>
  <c r="O185" i="7"/>
  <c r="K185" i="7"/>
  <c r="J185" i="7"/>
  <c r="I185" i="7"/>
  <c r="H185" i="7"/>
  <c r="G185" i="7"/>
  <c r="F185" i="7"/>
  <c r="D185" i="7"/>
  <c r="L184" i="7"/>
  <c r="Q184" i="7"/>
  <c r="W184" i="7"/>
  <c r="V184" i="7"/>
  <c r="U184" i="7"/>
  <c r="T184" i="7"/>
  <c r="S184" i="7"/>
  <c r="R184" i="7"/>
  <c r="M184" i="7"/>
  <c r="N184" i="7"/>
  <c r="P184" i="7"/>
  <c r="O184" i="7"/>
  <c r="K184" i="7"/>
  <c r="J184" i="7"/>
  <c r="I184" i="7"/>
  <c r="H184" i="7"/>
  <c r="G184" i="7"/>
  <c r="F184" i="7"/>
  <c r="E184" i="7"/>
  <c r="L179" i="7"/>
  <c r="Q179" i="7"/>
  <c r="W179" i="7"/>
  <c r="V179" i="7"/>
  <c r="U179" i="7"/>
  <c r="T179" i="7"/>
  <c r="S179" i="7"/>
  <c r="R179" i="7"/>
  <c r="M179" i="7"/>
  <c r="N179" i="7"/>
  <c r="P179" i="7"/>
  <c r="O179" i="7"/>
  <c r="J179" i="7"/>
  <c r="I179" i="7"/>
  <c r="H179" i="7"/>
  <c r="G179" i="7"/>
  <c r="F179" i="7"/>
  <c r="E179" i="7"/>
  <c r="D179" i="7"/>
  <c r="L178" i="7"/>
  <c r="Q178" i="7"/>
  <c r="W178" i="7"/>
  <c r="V178" i="7"/>
  <c r="U178" i="7"/>
  <c r="T178" i="7"/>
  <c r="S178" i="7"/>
  <c r="R178" i="7"/>
  <c r="M178" i="7"/>
  <c r="N178" i="7"/>
  <c r="P178" i="7"/>
  <c r="O178" i="7"/>
  <c r="K178" i="7"/>
  <c r="I178" i="7"/>
  <c r="H178" i="7"/>
  <c r="G178" i="7"/>
  <c r="F178" i="7"/>
  <c r="E178" i="7"/>
  <c r="D178" i="7"/>
  <c r="L177" i="7"/>
  <c r="Q177" i="7"/>
  <c r="W177" i="7"/>
  <c r="V177" i="7"/>
  <c r="U177" i="7"/>
  <c r="T177" i="7"/>
  <c r="S177" i="7"/>
  <c r="R177" i="7"/>
  <c r="M177" i="7"/>
  <c r="N177" i="7"/>
  <c r="P177" i="7"/>
  <c r="O177" i="7"/>
  <c r="K177" i="7"/>
  <c r="J177" i="7"/>
  <c r="H177" i="7"/>
  <c r="G177" i="7"/>
  <c r="F177" i="7"/>
  <c r="E177" i="7"/>
  <c r="D177" i="7"/>
  <c r="L176" i="7"/>
  <c r="Q176" i="7"/>
  <c r="W176" i="7"/>
  <c r="V176" i="7"/>
  <c r="U176" i="7"/>
  <c r="T176" i="7"/>
  <c r="S176" i="7"/>
  <c r="R176" i="7"/>
  <c r="M176" i="7"/>
  <c r="N176" i="7"/>
  <c r="P176" i="7"/>
  <c r="O176" i="7"/>
  <c r="K176" i="7"/>
  <c r="J176" i="7"/>
  <c r="I176" i="7"/>
  <c r="G176" i="7"/>
  <c r="F176" i="7"/>
  <c r="E176" i="7"/>
  <c r="D176" i="7"/>
  <c r="L175" i="7"/>
  <c r="Q175" i="7"/>
  <c r="W175" i="7"/>
  <c r="V175" i="7"/>
  <c r="U175" i="7"/>
  <c r="T175" i="7"/>
  <c r="S175" i="7"/>
  <c r="R175" i="7"/>
  <c r="M175" i="7"/>
  <c r="N175" i="7"/>
  <c r="P175" i="7"/>
  <c r="O175" i="7"/>
  <c r="K175" i="7"/>
  <c r="J175" i="7"/>
  <c r="I175" i="7"/>
  <c r="H175" i="7"/>
  <c r="F175" i="7"/>
  <c r="E175" i="7"/>
  <c r="D175" i="7"/>
  <c r="L174" i="7"/>
  <c r="Q174" i="7"/>
  <c r="W174" i="7"/>
  <c r="V174" i="7"/>
  <c r="U174" i="7"/>
  <c r="T174" i="7"/>
  <c r="S174" i="7"/>
  <c r="R174" i="7"/>
  <c r="M174" i="7"/>
  <c r="N174" i="7"/>
  <c r="P174" i="7"/>
  <c r="O174" i="7"/>
  <c r="K174" i="7"/>
  <c r="J174" i="7"/>
  <c r="I174" i="7"/>
  <c r="H174" i="7"/>
  <c r="G174" i="7"/>
  <c r="E174" i="7"/>
  <c r="D174" i="7"/>
  <c r="L173" i="7"/>
  <c r="Q173" i="7"/>
  <c r="W173" i="7"/>
  <c r="V173" i="7"/>
  <c r="U173" i="7"/>
  <c r="T173" i="7"/>
  <c r="S173" i="7"/>
  <c r="R173" i="7"/>
  <c r="M173" i="7"/>
  <c r="N173" i="7"/>
  <c r="P173" i="7"/>
  <c r="O173" i="7"/>
  <c r="K173" i="7"/>
  <c r="J173" i="7"/>
  <c r="I173" i="7"/>
  <c r="H173" i="7"/>
  <c r="G173" i="7"/>
  <c r="F173" i="7"/>
  <c r="D173" i="7"/>
  <c r="L172" i="7"/>
  <c r="Q172" i="7"/>
  <c r="W172" i="7"/>
  <c r="V172" i="7"/>
  <c r="U172" i="7"/>
  <c r="T172" i="7"/>
  <c r="S172" i="7"/>
  <c r="R172" i="7"/>
  <c r="M172" i="7"/>
  <c r="N172" i="7"/>
  <c r="P172" i="7"/>
  <c r="O172" i="7"/>
  <c r="K172" i="7"/>
  <c r="J172" i="7"/>
  <c r="I172" i="7"/>
  <c r="H172" i="7"/>
  <c r="G172" i="7"/>
  <c r="F172" i="7"/>
  <c r="E172" i="7"/>
  <c r="L167" i="7"/>
  <c r="Q167" i="7"/>
  <c r="W167" i="7"/>
  <c r="V167" i="7"/>
  <c r="U167" i="7"/>
  <c r="T167" i="7"/>
  <c r="S167" i="7"/>
  <c r="R167" i="7"/>
  <c r="M167" i="7"/>
  <c r="N167" i="7"/>
  <c r="P167" i="7"/>
  <c r="O167" i="7"/>
  <c r="J167" i="7"/>
  <c r="I167" i="7"/>
  <c r="H167" i="7"/>
  <c r="G167" i="7"/>
  <c r="F167" i="7"/>
  <c r="E167" i="7"/>
  <c r="D167" i="7"/>
  <c r="L166" i="7"/>
  <c r="Q166" i="7"/>
  <c r="W166" i="7"/>
  <c r="V166" i="7"/>
  <c r="U166" i="7"/>
  <c r="T166" i="7"/>
  <c r="S166" i="7"/>
  <c r="R166" i="7"/>
  <c r="M166" i="7"/>
  <c r="N166" i="7"/>
  <c r="P166" i="7"/>
  <c r="O166" i="7"/>
  <c r="K166" i="7"/>
  <c r="I166" i="7"/>
  <c r="H166" i="7"/>
  <c r="G166" i="7"/>
  <c r="F166" i="7"/>
  <c r="E166" i="7"/>
  <c r="D166" i="7"/>
  <c r="L165" i="7"/>
  <c r="Q165" i="7"/>
  <c r="W165" i="7"/>
  <c r="V165" i="7"/>
  <c r="U165" i="7"/>
  <c r="T165" i="7"/>
  <c r="S165" i="7"/>
  <c r="R165" i="7"/>
  <c r="M165" i="7"/>
  <c r="N165" i="7"/>
  <c r="P165" i="7"/>
  <c r="O165" i="7"/>
  <c r="K165" i="7"/>
  <c r="J165" i="7"/>
  <c r="H165" i="7"/>
  <c r="G165" i="7"/>
  <c r="F165" i="7"/>
  <c r="E165" i="7"/>
  <c r="D165" i="7"/>
  <c r="L164" i="7"/>
  <c r="Q164" i="7"/>
  <c r="W164" i="7"/>
  <c r="V164" i="7"/>
  <c r="U164" i="7"/>
  <c r="T164" i="7"/>
  <c r="S164" i="7"/>
  <c r="R164" i="7"/>
  <c r="M164" i="7"/>
  <c r="N164" i="7"/>
  <c r="P164" i="7"/>
  <c r="O164" i="7"/>
  <c r="K164" i="7"/>
  <c r="J164" i="7"/>
  <c r="I164" i="7"/>
  <c r="G164" i="7"/>
  <c r="F164" i="7"/>
  <c r="E164" i="7"/>
  <c r="D164" i="7"/>
  <c r="L163" i="7"/>
  <c r="Q163" i="7"/>
  <c r="W163" i="7"/>
  <c r="V163" i="7"/>
  <c r="U163" i="7"/>
  <c r="T163" i="7"/>
  <c r="S163" i="7"/>
  <c r="R163" i="7"/>
  <c r="M163" i="7"/>
  <c r="N163" i="7"/>
  <c r="P163" i="7"/>
  <c r="O163" i="7"/>
  <c r="K163" i="7"/>
  <c r="J163" i="7"/>
  <c r="I163" i="7"/>
  <c r="H163" i="7"/>
  <c r="F163" i="7"/>
  <c r="E163" i="7"/>
  <c r="D163" i="7"/>
  <c r="L162" i="7"/>
  <c r="Q162" i="7"/>
  <c r="W162" i="7"/>
  <c r="V162" i="7"/>
  <c r="U162" i="7"/>
  <c r="T162" i="7"/>
  <c r="S162" i="7"/>
  <c r="R162" i="7"/>
  <c r="M162" i="7"/>
  <c r="N162" i="7"/>
  <c r="P162" i="7"/>
  <c r="O162" i="7"/>
  <c r="K162" i="7"/>
  <c r="J162" i="7"/>
  <c r="I162" i="7"/>
  <c r="H162" i="7"/>
  <c r="G162" i="7"/>
  <c r="E162" i="7"/>
  <c r="D162" i="7"/>
  <c r="L161" i="7"/>
  <c r="Q161" i="7"/>
  <c r="W161" i="7"/>
  <c r="V161" i="7"/>
  <c r="U161" i="7"/>
  <c r="T161" i="7"/>
  <c r="S161" i="7"/>
  <c r="R161" i="7"/>
  <c r="M161" i="7"/>
  <c r="N161" i="7"/>
  <c r="P161" i="7"/>
  <c r="O161" i="7"/>
  <c r="K161" i="7"/>
  <c r="J161" i="7"/>
  <c r="I161" i="7"/>
  <c r="H161" i="7"/>
  <c r="G161" i="7"/>
  <c r="F161" i="7"/>
  <c r="D161" i="7"/>
  <c r="L160" i="7"/>
  <c r="Q160" i="7"/>
  <c r="W160" i="7"/>
  <c r="V160" i="7"/>
  <c r="U160" i="7"/>
  <c r="T160" i="7"/>
  <c r="S160" i="7"/>
  <c r="R160" i="7"/>
  <c r="M160" i="7"/>
  <c r="N160" i="7"/>
  <c r="P160" i="7"/>
  <c r="O160" i="7"/>
  <c r="K160" i="7"/>
  <c r="J160" i="7"/>
  <c r="I160" i="7"/>
  <c r="H160" i="7"/>
  <c r="G160" i="7"/>
  <c r="F160" i="7"/>
  <c r="E160" i="7"/>
  <c r="L155" i="7"/>
  <c r="Q155" i="7"/>
  <c r="W155" i="7"/>
  <c r="V155" i="7"/>
  <c r="U155" i="7"/>
  <c r="T155" i="7"/>
  <c r="S155" i="7"/>
  <c r="R155" i="7"/>
  <c r="M155" i="7"/>
  <c r="N155" i="7"/>
  <c r="P155" i="7"/>
  <c r="O155" i="7"/>
  <c r="J155" i="7"/>
  <c r="I155" i="7"/>
  <c r="H155" i="7"/>
  <c r="G155" i="7"/>
  <c r="F155" i="7"/>
  <c r="E155" i="7"/>
  <c r="D155" i="7"/>
  <c r="L154" i="7"/>
  <c r="Q154" i="7"/>
  <c r="W154" i="7"/>
  <c r="V154" i="7"/>
  <c r="U154" i="7"/>
  <c r="T154" i="7"/>
  <c r="S154" i="7"/>
  <c r="R154" i="7"/>
  <c r="M154" i="7"/>
  <c r="N154" i="7"/>
  <c r="P154" i="7"/>
  <c r="O154" i="7"/>
  <c r="K154" i="7"/>
  <c r="I154" i="7"/>
  <c r="H154" i="7"/>
  <c r="G154" i="7"/>
  <c r="F154" i="7"/>
  <c r="E154" i="7"/>
  <c r="D154" i="7"/>
  <c r="L153" i="7"/>
  <c r="Q153" i="7"/>
  <c r="W153" i="7"/>
  <c r="V153" i="7"/>
  <c r="U153" i="7"/>
  <c r="T153" i="7"/>
  <c r="S153" i="7"/>
  <c r="R153" i="7"/>
  <c r="M153" i="7"/>
  <c r="N153" i="7"/>
  <c r="P153" i="7"/>
  <c r="O153" i="7"/>
  <c r="K153" i="7"/>
  <c r="J153" i="7"/>
  <c r="H153" i="7"/>
  <c r="G153" i="7"/>
  <c r="F153" i="7"/>
  <c r="E153" i="7"/>
  <c r="D153" i="7"/>
  <c r="L152" i="7"/>
  <c r="Q152" i="7"/>
  <c r="W152" i="7"/>
  <c r="V152" i="7"/>
  <c r="U152" i="7"/>
  <c r="T152" i="7"/>
  <c r="S152" i="7"/>
  <c r="R152" i="7"/>
  <c r="M152" i="7"/>
  <c r="N152" i="7"/>
  <c r="P152" i="7"/>
  <c r="O152" i="7"/>
  <c r="K152" i="7"/>
  <c r="J152" i="7"/>
  <c r="I152" i="7"/>
  <c r="G152" i="7"/>
  <c r="F152" i="7"/>
  <c r="E152" i="7"/>
  <c r="D152" i="7"/>
  <c r="L151" i="7"/>
  <c r="Q151" i="7"/>
  <c r="W151" i="7"/>
  <c r="V151" i="7"/>
  <c r="U151" i="7"/>
  <c r="T151" i="7"/>
  <c r="S151" i="7"/>
  <c r="R151" i="7"/>
  <c r="M151" i="7"/>
  <c r="N151" i="7"/>
  <c r="P151" i="7"/>
  <c r="O151" i="7"/>
  <c r="K151" i="7"/>
  <c r="J151" i="7"/>
  <c r="I151" i="7"/>
  <c r="H151" i="7"/>
  <c r="F151" i="7"/>
  <c r="E151" i="7"/>
  <c r="D151" i="7"/>
  <c r="L150" i="7"/>
  <c r="Q150" i="7"/>
  <c r="W150" i="7"/>
  <c r="V150" i="7"/>
  <c r="U150" i="7"/>
  <c r="T150" i="7"/>
  <c r="S150" i="7"/>
  <c r="R150" i="7"/>
  <c r="M150" i="7"/>
  <c r="N150" i="7"/>
  <c r="P150" i="7"/>
  <c r="O150" i="7"/>
  <c r="K150" i="7"/>
  <c r="J150" i="7"/>
  <c r="I150" i="7"/>
  <c r="H150" i="7"/>
  <c r="G150" i="7"/>
  <c r="E150" i="7"/>
  <c r="D150" i="7"/>
  <c r="L149" i="7"/>
  <c r="Q149" i="7"/>
  <c r="W149" i="7"/>
  <c r="V149" i="7"/>
  <c r="U149" i="7"/>
  <c r="T149" i="7"/>
  <c r="S149" i="7"/>
  <c r="R149" i="7"/>
  <c r="M149" i="7"/>
  <c r="N149" i="7"/>
  <c r="P149" i="7"/>
  <c r="O149" i="7"/>
  <c r="K149" i="7"/>
  <c r="J149" i="7"/>
  <c r="I149" i="7"/>
  <c r="H149" i="7"/>
  <c r="G149" i="7"/>
  <c r="F149" i="7"/>
  <c r="D149" i="7"/>
  <c r="L148" i="7"/>
  <c r="Q148" i="7"/>
  <c r="W148" i="7"/>
  <c r="V148" i="7"/>
  <c r="U148" i="7"/>
  <c r="T148" i="7"/>
  <c r="S148" i="7"/>
  <c r="R148" i="7"/>
  <c r="M148" i="7"/>
  <c r="N148" i="7"/>
  <c r="P148" i="7"/>
  <c r="O148" i="7"/>
  <c r="K148" i="7"/>
  <c r="J148" i="7"/>
  <c r="I148" i="7"/>
  <c r="H148" i="7"/>
  <c r="G148" i="7"/>
  <c r="F148" i="7"/>
  <c r="E148" i="7"/>
  <c r="Q143" i="7"/>
  <c r="W143" i="7"/>
  <c r="V143" i="7"/>
  <c r="U143" i="7"/>
  <c r="T143" i="7"/>
  <c r="S143" i="7"/>
  <c r="R143" i="7"/>
  <c r="M143" i="7"/>
  <c r="N143" i="7"/>
  <c r="P143" i="7"/>
  <c r="O143" i="7"/>
  <c r="J143" i="7"/>
  <c r="I143" i="7"/>
  <c r="H143" i="7"/>
  <c r="G143" i="7"/>
  <c r="F143" i="7"/>
  <c r="E143" i="7"/>
  <c r="D143" i="7"/>
  <c r="Q142" i="7"/>
  <c r="W142" i="7"/>
  <c r="V142" i="7"/>
  <c r="U142" i="7"/>
  <c r="T142" i="7"/>
  <c r="S142" i="7"/>
  <c r="R142" i="7"/>
  <c r="M142" i="7"/>
  <c r="N142" i="7"/>
  <c r="P142" i="7"/>
  <c r="O142" i="7"/>
  <c r="K142" i="7"/>
  <c r="I142" i="7"/>
  <c r="H142" i="7"/>
  <c r="G142" i="7"/>
  <c r="F142" i="7"/>
  <c r="E142" i="7"/>
  <c r="D142" i="7"/>
  <c r="Q141" i="7"/>
  <c r="W141" i="7"/>
  <c r="V141" i="7"/>
  <c r="U141" i="7"/>
  <c r="T141" i="7"/>
  <c r="S141" i="7"/>
  <c r="R141" i="7"/>
  <c r="M141" i="7"/>
  <c r="N141" i="7"/>
  <c r="P141" i="7"/>
  <c r="O141" i="7"/>
  <c r="K141" i="7"/>
  <c r="J141" i="7"/>
  <c r="H141" i="7"/>
  <c r="G141" i="7"/>
  <c r="F141" i="7"/>
  <c r="E141" i="7"/>
  <c r="D141" i="7"/>
  <c r="L140" i="20"/>
  <c r="G442" i="17"/>
  <c r="L136" i="20"/>
  <c r="C442" i="17"/>
  <c r="L137" i="20"/>
  <c r="D442" i="17"/>
  <c r="L138" i="20"/>
  <c r="E442" i="17"/>
  <c r="L139" i="20"/>
  <c r="F442" i="17"/>
  <c r="O452" i="17"/>
  <c r="L141" i="20"/>
  <c r="H442" i="17"/>
  <c r="L142" i="20"/>
  <c r="I442" i="17"/>
  <c r="L143" i="20"/>
  <c r="J442" i="17"/>
  <c r="O466" i="17"/>
  <c r="M140" i="20"/>
  <c r="G443" i="17"/>
  <c r="M136" i="20"/>
  <c r="C443" i="17"/>
  <c r="M137" i="20"/>
  <c r="D443" i="17"/>
  <c r="M138" i="20"/>
  <c r="E443" i="17"/>
  <c r="M139" i="20"/>
  <c r="F443" i="17"/>
  <c r="M141" i="20"/>
  <c r="H443" i="17"/>
  <c r="M142" i="20"/>
  <c r="I443" i="17"/>
  <c r="M143" i="20"/>
  <c r="J443" i="17"/>
  <c r="O467" i="17"/>
  <c r="N140" i="20"/>
  <c r="G444" i="17"/>
  <c r="N136" i="20"/>
  <c r="C444" i="17"/>
  <c r="N137" i="20"/>
  <c r="D444" i="17"/>
  <c r="N138" i="20"/>
  <c r="E444" i="17"/>
  <c r="N139" i="20"/>
  <c r="F444" i="17"/>
  <c r="N141" i="20"/>
  <c r="H444" i="17"/>
  <c r="N142" i="20"/>
  <c r="I444" i="17"/>
  <c r="N143" i="20"/>
  <c r="J444" i="17"/>
  <c r="O468" i="17"/>
  <c r="O140" i="20"/>
  <c r="G445" i="17"/>
  <c r="O136" i="20"/>
  <c r="C445" i="17"/>
  <c r="O137" i="20"/>
  <c r="D445" i="17"/>
  <c r="O138" i="20"/>
  <c r="E445" i="17"/>
  <c r="O139" i="20"/>
  <c r="F445" i="17"/>
  <c r="O141" i="20"/>
  <c r="H445" i="17"/>
  <c r="O142" i="20"/>
  <c r="I445" i="17"/>
  <c r="O143" i="20"/>
  <c r="J445" i="17"/>
  <c r="O469" i="17"/>
  <c r="G446" i="17"/>
  <c r="C446" i="17"/>
  <c r="D446" i="17"/>
  <c r="E446" i="17"/>
  <c r="F446" i="17"/>
  <c r="H446" i="17"/>
  <c r="I446" i="17"/>
  <c r="J446" i="17"/>
  <c r="O470" i="17"/>
  <c r="O457" i="17"/>
  <c r="O458" i="17"/>
  <c r="O453" i="17"/>
  <c r="O461" i="17"/>
  <c r="K452" i="17"/>
  <c r="K457" i="17"/>
  <c r="K458" i="17"/>
  <c r="K453" i="17"/>
  <c r="K461" i="17"/>
  <c r="L452" i="17"/>
  <c r="L457" i="17"/>
  <c r="L458" i="17"/>
  <c r="L453" i="17"/>
  <c r="L461" i="17"/>
  <c r="M452" i="17"/>
  <c r="M457" i="17"/>
  <c r="M458" i="17"/>
  <c r="M453" i="17"/>
  <c r="M461" i="17"/>
  <c r="N452" i="17"/>
  <c r="N457" i="17"/>
  <c r="N458" i="17"/>
  <c r="N453" i="17"/>
  <c r="N461" i="17"/>
  <c r="Q141" i="20"/>
  <c r="P452" i="17"/>
  <c r="P457" i="17"/>
  <c r="P458" i="17"/>
  <c r="P453" i="17"/>
  <c r="P461" i="17"/>
  <c r="Q142" i="20"/>
  <c r="Q452" i="17"/>
  <c r="Q457" i="17"/>
  <c r="Q458" i="17"/>
  <c r="Q453" i="17"/>
  <c r="Q461" i="17"/>
  <c r="Q143" i="20"/>
  <c r="R452" i="17"/>
  <c r="R457" i="17"/>
  <c r="R458" i="17"/>
  <c r="R453" i="17"/>
  <c r="R461" i="17"/>
  <c r="O471" i="17"/>
  <c r="O459" i="17"/>
  <c r="O454" i="17"/>
  <c r="O462" i="17"/>
  <c r="K459" i="17"/>
  <c r="K454" i="17"/>
  <c r="K462" i="17"/>
  <c r="L459" i="17"/>
  <c r="L454" i="17"/>
  <c r="L462" i="17"/>
  <c r="M459" i="17"/>
  <c r="M454" i="17"/>
  <c r="M462" i="17"/>
  <c r="N459" i="17"/>
  <c r="N454" i="17"/>
  <c r="N462" i="17"/>
  <c r="P459" i="17"/>
  <c r="P454" i="17"/>
  <c r="P462" i="17"/>
  <c r="Q459" i="17"/>
  <c r="Q454" i="17"/>
  <c r="Q462" i="17"/>
  <c r="R459" i="17"/>
  <c r="R454" i="17"/>
  <c r="R462" i="17"/>
  <c r="O472" i="17"/>
  <c r="O460" i="17"/>
  <c r="O455" i="17"/>
  <c r="O463" i="17"/>
  <c r="K460" i="17"/>
  <c r="K455" i="17"/>
  <c r="K463" i="17"/>
  <c r="L460" i="17"/>
  <c r="L455" i="17"/>
  <c r="L463" i="17"/>
  <c r="M460" i="17"/>
  <c r="M455" i="17"/>
  <c r="M463" i="17"/>
  <c r="N460" i="17"/>
  <c r="N455" i="17"/>
  <c r="N463" i="17"/>
  <c r="P460" i="17"/>
  <c r="P455" i="17"/>
  <c r="P463" i="17"/>
  <c r="Q460" i="17"/>
  <c r="Q455" i="17"/>
  <c r="Q463" i="17"/>
  <c r="R460" i="17"/>
  <c r="R455" i="17"/>
  <c r="R463" i="17"/>
  <c r="O473" i="17"/>
  <c r="O464" i="17"/>
  <c r="K464" i="17"/>
  <c r="L464" i="17"/>
  <c r="M464" i="17"/>
  <c r="N464" i="17"/>
  <c r="P464" i="17"/>
  <c r="Q464" i="17"/>
  <c r="R464" i="17"/>
  <c r="O474" i="17"/>
  <c r="O465" i="17"/>
  <c r="K465" i="17"/>
  <c r="L465" i="17"/>
  <c r="M465" i="17"/>
  <c r="N465" i="17"/>
  <c r="P465" i="17"/>
  <c r="Q465" i="17"/>
  <c r="R465" i="17"/>
  <c r="O475" i="17"/>
  <c r="O476" i="17"/>
  <c r="O452" i="9"/>
  <c r="G442" i="9"/>
  <c r="C442" i="9"/>
  <c r="D442" i="9"/>
  <c r="E442" i="9"/>
  <c r="F442" i="9"/>
  <c r="H442" i="9"/>
  <c r="I442" i="9"/>
  <c r="J442" i="9"/>
  <c r="O466" i="9"/>
  <c r="M140" i="7"/>
  <c r="G443" i="9"/>
  <c r="M136" i="7"/>
  <c r="C443" i="9"/>
  <c r="M137" i="7"/>
  <c r="D443" i="9"/>
  <c r="M138" i="7"/>
  <c r="E443" i="9"/>
  <c r="M139" i="7"/>
  <c r="F443" i="9"/>
  <c r="H443" i="9"/>
  <c r="I443" i="9"/>
  <c r="J443" i="9"/>
  <c r="O467" i="9"/>
  <c r="N140" i="7"/>
  <c r="G444" i="9"/>
  <c r="N136" i="7"/>
  <c r="C444" i="9"/>
  <c r="N137" i="7"/>
  <c r="D444" i="9"/>
  <c r="N138" i="7"/>
  <c r="E444" i="9"/>
  <c r="N139" i="7"/>
  <c r="F444" i="9"/>
  <c r="H444" i="9"/>
  <c r="I444" i="9"/>
  <c r="J444" i="9"/>
  <c r="O468" i="9"/>
  <c r="O140" i="7"/>
  <c r="G445" i="9"/>
  <c r="O136" i="7"/>
  <c r="C445" i="9"/>
  <c r="O137" i="7"/>
  <c r="D445" i="9"/>
  <c r="O138" i="7"/>
  <c r="E445" i="9"/>
  <c r="O139" i="7"/>
  <c r="F445" i="9"/>
  <c r="H445" i="9"/>
  <c r="I445" i="9"/>
  <c r="J445" i="9"/>
  <c r="O469" i="9"/>
  <c r="G446" i="9"/>
  <c r="C446" i="9"/>
  <c r="D446" i="9"/>
  <c r="E446" i="9"/>
  <c r="F446" i="9"/>
  <c r="H446" i="9"/>
  <c r="I446" i="9"/>
  <c r="J446" i="9"/>
  <c r="O470" i="9"/>
  <c r="O457" i="9"/>
  <c r="O458" i="9"/>
  <c r="O453" i="9"/>
  <c r="O461" i="9"/>
  <c r="K452" i="9"/>
  <c r="K457" i="9"/>
  <c r="K458" i="9"/>
  <c r="K453" i="9"/>
  <c r="K461" i="9"/>
  <c r="L452" i="9"/>
  <c r="L457" i="9"/>
  <c r="L458" i="9"/>
  <c r="L453" i="9"/>
  <c r="L461" i="9"/>
  <c r="M452" i="9"/>
  <c r="M457" i="9"/>
  <c r="M458" i="9"/>
  <c r="M453" i="9"/>
  <c r="M461" i="9"/>
  <c r="N452" i="9"/>
  <c r="N457" i="9"/>
  <c r="N458" i="9"/>
  <c r="N453" i="9"/>
  <c r="N461" i="9"/>
  <c r="P452" i="9"/>
  <c r="P457" i="9"/>
  <c r="P458" i="9"/>
  <c r="P453" i="9"/>
  <c r="P461" i="9"/>
  <c r="Q452" i="9"/>
  <c r="Q457" i="9"/>
  <c r="Q458" i="9"/>
  <c r="Q453" i="9"/>
  <c r="Q461" i="9"/>
  <c r="R452" i="9"/>
  <c r="R457" i="9"/>
  <c r="R458" i="9"/>
  <c r="R453" i="9"/>
  <c r="R461" i="9"/>
  <c r="O471" i="9"/>
  <c r="O459" i="9"/>
  <c r="O454" i="9"/>
  <c r="O462" i="9"/>
  <c r="K459" i="9"/>
  <c r="K454" i="9"/>
  <c r="K462" i="9"/>
  <c r="L459" i="9"/>
  <c r="L454" i="9"/>
  <c r="L462" i="9"/>
  <c r="M459" i="9"/>
  <c r="M454" i="9"/>
  <c r="M462" i="9"/>
  <c r="N459" i="9"/>
  <c r="N454" i="9"/>
  <c r="N462" i="9"/>
  <c r="P459" i="9"/>
  <c r="P454" i="9"/>
  <c r="P462" i="9"/>
  <c r="Q459" i="9"/>
  <c r="Q454" i="9"/>
  <c r="Q462" i="9"/>
  <c r="R459" i="9"/>
  <c r="R454" i="9"/>
  <c r="R462" i="9"/>
  <c r="O472" i="9"/>
  <c r="O460" i="9"/>
  <c r="O455" i="9"/>
  <c r="O463" i="9"/>
  <c r="K460" i="9"/>
  <c r="K455" i="9"/>
  <c r="K463" i="9"/>
  <c r="L460" i="9"/>
  <c r="L455" i="9"/>
  <c r="L463" i="9"/>
  <c r="M460" i="9"/>
  <c r="M455" i="9"/>
  <c r="M463" i="9"/>
  <c r="N460" i="9"/>
  <c r="N455" i="9"/>
  <c r="N463" i="9"/>
  <c r="P460" i="9"/>
  <c r="P455" i="9"/>
  <c r="P463" i="9"/>
  <c r="Q460" i="9"/>
  <c r="Q455" i="9"/>
  <c r="Q463" i="9"/>
  <c r="R460" i="9"/>
  <c r="R455" i="9"/>
  <c r="R463" i="9"/>
  <c r="O473" i="9"/>
  <c r="O464" i="9"/>
  <c r="K464" i="9"/>
  <c r="L464" i="9"/>
  <c r="M464" i="9"/>
  <c r="N464" i="9"/>
  <c r="P464" i="9"/>
  <c r="Q464" i="9"/>
  <c r="R464" i="9"/>
  <c r="O474" i="9"/>
  <c r="O465" i="9"/>
  <c r="K465" i="9"/>
  <c r="L465" i="9"/>
  <c r="M465" i="9"/>
  <c r="N465" i="9"/>
  <c r="P465" i="9"/>
  <c r="Q465" i="9"/>
  <c r="R465" i="9"/>
  <c r="O475" i="9"/>
  <c r="O476" i="9"/>
  <c r="G452" i="9"/>
  <c r="G466" i="9"/>
  <c r="G467" i="9"/>
  <c r="G468" i="9"/>
  <c r="G469" i="9"/>
  <c r="G470" i="9"/>
  <c r="G457" i="9"/>
  <c r="G458" i="9"/>
  <c r="G453" i="9"/>
  <c r="G461" i="9"/>
  <c r="C452" i="9"/>
  <c r="C457" i="9"/>
  <c r="C458" i="9"/>
  <c r="C453" i="9"/>
  <c r="C461" i="9"/>
  <c r="D452" i="9"/>
  <c r="D457" i="9"/>
  <c r="D458" i="9"/>
  <c r="D453" i="9"/>
  <c r="D461" i="9"/>
  <c r="E452" i="9"/>
  <c r="E457" i="9"/>
  <c r="E458" i="9"/>
  <c r="E453" i="9"/>
  <c r="E461" i="9"/>
  <c r="F452" i="9"/>
  <c r="F457" i="9"/>
  <c r="F458" i="9"/>
  <c r="F453" i="9"/>
  <c r="F461" i="9"/>
  <c r="H452" i="9"/>
  <c r="H457" i="9"/>
  <c r="H458" i="9"/>
  <c r="H453" i="9"/>
  <c r="H461" i="9"/>
  <c r="I452" i="9"/>
  <c r="I457" i="9"/>
  <c r="I458" i="9"/>
  <c r="I453" i="9"/>
  <c r="I461" i="9"/>
  <c r="J452" i="9"/>
  <c r="J457" i="9"/>
  <c r="J458" i="9"/>
  <c r="J453" i="9"/>
  <c r="J461" i="9"/>
  <c r="G471" i="9"/>
  <c r="G459" i="9"/>
  <c r="G454" i="9"/>
  <c r="G462" i="9"/>
  <c r="C459" i="9"/>
  <c r="C454" i="9"/>
  <c r="C462" i="9"/>
  <c r="D459" i="9"/>
  <c r="D454" i="9"/>
  <c r="D462" i="9"/>
  <c r="E459" i="9"/>
  <c r="E454" i="9"/>
  <c r="E462" i="9"/>
  <c r="F459" i="9"/>
  <c r="F454" i="9"/>
  <c r="F462" i="9"/>
  <c r="H459" i="9"/>
  <c r="H454" i="9"/>
  <c r="H462" i="9"/>
  <c r="I459" i="9"/>
  <c r="I454" i="9"/>
  <c r="I462" i="9"/>
  <c r="J459" i="9"/>
  <c r="J454" i="9"/>
  <c r="J462" i="9"/>
  <c r="G472" i="9"/>
  <c r="G460" i="9"/>
  <c r="G455" i="9"/>
  <c r="G463" i="9"/>
  <c r="C460" i="9"/>
  <c r="C455" i="9"/>
  <c r="C463" i="9"/>
  <c r="D460" i="9"/>
  <c r="D455" i="9"/>
  <c r="D463" i="9"/>
  <c r="E460" i="9"/>
  <c r="E455" i="9"/>
  <c r="E463" i="9"/>
  <c r="F460" i="9"/>
  <c r="F455" i="9"/>
  <c r="F463" i="9"/>
  <c r="H460" i="9"/>
  <c r="H455" i="9"/>
  <c r="H463" i="9"/>
  <c r="I460" i="9"/>
  <c r="I455" i="9"/>
  <c r="I463" i="9"/>
  <c r="J460" i="9"/>
  <c r="J455" i="9"/>
  <c r="J463" i="9"/>
  <c r="G473" i="9"/>
  <c r="G464" i="9"/>
  <c r="C464" i="9"/>
  <c r="D464" i="9"/>
  <c r="E464" i="9"/>
  <c r="F464" i="9"/>
  <c r="H464" i="9"/>
  <c r="I464" i="9"/>
  <c r="J464" i="9"/>
  <c r="G474" i="9"/>
  <c r="G465" i="9"/>
  <c r="C465" i="9"/>
  <c r="D465" i="9"/>
  <c r="E465" i="9"/>
  <c r="F465" i="9"/>
  <c r="H465" i="9"/>
  <c r="I465" i="9"/>
  <c r="J465" i="9"/>
  <c r="G475" i="9"/>
  <c r="G452" i="17"/>
  <c r="G466" i="17"/>
  <c r="G467" i="17"/>
  <c r="G468" i="17"/>
  <c r="G469" i="17"/>
  <c r="G470" i="17"/>
  <c r="G457" i="17"/>
  <c r="G458" i="17"/>
  <c r="G453" i="17"/>
  <c r="G461" i="17"/>
  <c r="C452" i="17"/>
  <c r="C457" i="17"/>
  <c r="C458" i="17"/>
  <c r="C453" i="17"/>
  <c r="C461" i="17"/>
  <c r="D452" i="17"/>
  <c r="D457" i="17"/>
  <c r="D458" i="17"/>
  <c r="D453" i="17"/>
  <c r="D461" i="17"/>
  <c r="E452" i="17"/>
  <c r="E457" i="17"/>
  <c r="E458" i="17"/>
  <c r="E453" i="17"/>
  <c r="E461" i="17"/>
  <c r="F452" i="17"/>
  <c r="F457" i="17"/>
  <c r="F458" i="17"/>
  <c r="F453" i="17"/>
  <c r="F461" i="17"/>
  <c r="H452" i="17"/>
  <c r="H457" i="17"/>
  <c r="H458" i="17"/>
  <c r="H453" i="17"/>
  <c r="H461" i="17"/>
  <c r="I452" i="17"/>
  <c r="I457" i="17"/>
  <c r="I458" i="17"/>
  <c r="I453" i="17"/>
  <c r="I461" i="17"/>
  <c r="J452" i="17"/>
  <c r="J457" i="17"/>
  <c r="J458" i="17"/>
  <c r="J453" i="17"/>
  <c r="J461" i="17"/>
  <c r="G471" i="17"/>
  <c r="G459" i="17"/>
  <c r="G454" i="17"/>
  <c r="G462" i="17"/>
  <c r="C459" i="17"/>
  <c r="C454" i="17"/>
  <c r="C462" i="17"/>
  <c r="D459" i="17"/>
  <c r="D454" i="17"/>
  <c r="D462" i="17"/>
  <c r="E459" i="17"/>
  <c r="E454" i="17"/>
  <c r="E462" i="17"/>
  <c r="F459" i="17"/>
  <c r="F454" i="17"/>
  <c r="F462" i="17"/>
  <c r="H459" i="17"/>
  <c r="H454" i="17"/>
  <c r="H462" i="17"/>
  <c r="I459" i="17"/>
  <c r="I454" i="17"/>
  <c r="I462" i="17"/>
  <c r="J459" i="17"/>
  <c r="J454" i="17"/>
  <c r="J462" i="17"/>
  <c r="G472" i="17"/>
  <c r="G460" i="17"/>
  <c r="G455" i="17"/>
  <c r="G463" i="17"/>
  <c r="C460" i="17"/>
  <c r="C455" i="17"/>
  <c r="C463" i="17"/>
  <c r="D460" i="17"/>
  <c r="D455" i="17"/>
  <c r="D463" i="17"/>
  <c r="E460" i="17"/>
  <c r="E455" i="17"/>
  <c r="E463" i="17"/>
  <c r="F460" i="17"/>
  <c r="F455" i="17"/>
  <c r="F463" i="17"/>
  <c r="H460" i="17"/>
  <c r="H455" i="17"/>
  <c r="H463" i="17"/>
  <c r="I460" i="17"/>
  <c r="I455" i="17"/>
  <c r="I463" i="17"/>
  <c r="J460" i="17"/>
  <c r="J455" i="17"/>
  <c r="J463" i="17"/>
  <c r="G473" i="17"/>
  <c r="G464" i="17"/>
  <c r="C464" i="17"/>
  <c r="D464" i="17"/>
  <c r="E464" i="17"/>
  <c r="F464" i="17"/>
  <c r="H464" i="17"/>
  <c r="I464" i="17"/>
  <c r="J464" i="17"/>
  <c r="G474" i="17"/>
  <c r="G465" i="17"/>
  <c r="C465" i="17"/>
  <c r="D465" i="17"/>
  <c r="E465" i="17"/>
  <c r="F465" i="17"/>
  <c r="H465" i="17"/>
  <c r="I465" i="17"/>
  <c r="J465" i="17"/>
  <c r="G475" i="17"/>
  <c r="G476" i="17"/>
  <c r="G476" i="9"/>
  <c r="W452" i="9"/>
  <c r="W466" i="9"/>
  <c r="W467" i="9"/>
  <c r="W468" i="9"/>
  <c r="W469" i="9"/>
  <c r="W470" i="9"/>
  <c r="W457" i="9"/>
  <c r="W458" i="9"/>
  <c r="W453" i="9"/>
  <c r="W461" i="9"/>
  <c r="S452" i="9"/>
  <c r="S457" i="9"/>
  <c r="S458" i="9"/>
  <c r="S453" i="9"/>
  <c r="S461" i="9"/>
  <c r="T452" i="9"/>
  <c r="T457" i="9"/>
  <c r="T458" i="9"/>
  <c r="T453" i="9"/>
  <c r="T461" i="9"/>
  <c r="U452" i="9"/>
  <c r="U457" i="9"/>
  <c r="U458" i="9"/>
  <c r="U453" i="9"/>
  <c r="U461" i="9"/>
  <c r="V452" i="9"/>
  <c r="V457" i="9"/>
  <c r="V458" i="9"/>
  <c r="V453" i="9"/>
  <c r="V461" i="9"/>
  <c r="X452" i="9"/>
  <c r="X457" i="9"/>
  <c r="X458" i="9"/>
  <c r="X453" i="9"/>
  <c r="X461" i="9"/>
  <c r="Y452" i="9"/>
  <c r="Y457" i="9"/>
  <c r="Y458" i="9"/>
  <c r="Y453" i="9"/>
  <c r="Y461" i="9"/>
  <c r="Z452" i="9"/>
  <c r="Z457" i="9"/>
  <c r="Z458" i="9"/>
  <c r="Z453" i="9"/>
  <c r="Z461" i="9"/>
  <c r="W471" i="9"/>
  <c r="W459" i="9"/>
  <c r="W454" i="9"/>
  <c r="W462" i="9"/>
  <c r="S459" i="9"/>
  <c r="S454" i="9"/>
  <c r="S462" i="9"/>
  <c r="T459" i="9"/>
  <c r="T454" i="9"/>
  <c r="T462" i="9"/>
  <c r="U459" i="9"/>
  <c r="U454" i="9"/>
  <c r="U462" i="9"/>
  <c r="V459" i="9"/>
  <c r="V454" i="9"/>
  <c r="V462" i="9"/>
  <c r="X459" i="9"/>
  <c r="X454" i="9"/>
  <c r="X462" i="9"/>
  <c r="Y459" i="9"/>
  <c r="Y454" i="9"/>
  <c r="Y462" i="9"/>
  <c r="Z459" i="9"/>
  <c r="Z454" i="9"/>
  <c r="Z462" i="9"/>
  <c r="W472" i="9"/>
  <c r="W460" i="9"/>
  <c r="W455" i="9"/>
  <c r="W463" i="9"/>
  <c r="S460" i="9"/>
  <c r="S455" i="9"/>
  <c r="S463" i="9"/>
  <c r="T460" i="9"/>
  <c r="T455" i="9"/>
  <c r="T463" i="9"/>
  <c r="U460" i="9"/>
  <c r="U455" i="9"/>
  <c r="U463" i="9"/>
  <c r="V460" i="9"/>
  <c r="V455" i="9"/>
  <c r="V463" i="9"/>
  <c r="X460" i="9"/>
  <c r="X455" i="9"/>
  <c r="X463" i="9"/>
  <c r="Y460" i="9"/>
  <c r="Y455" i="9"/>
  <c r="Y463" i="9"/>
  <c r="Z460" i="9"/>
  <c r="Z455" i="9"/>
  <c r="Z463" i="9"/>
  <c r="W473" i="9"/>
  <c r="W464" i="9"/>
  <c r="S464" i="9"/>
  <c r="T464" i="9"/>
  <c r="U464" i="9"/>
  <c r="V464" i="9"/>
  <c r="X464" i="9"/>
  <c r="Y464" i="9"/>
  <c r="Z464" i="9"/>
  <c r="W474" i="9"/>
  <c r="W465" i="9"/>
  <c r="S465" i="9"/>
  <c r="T465" i="9"/>
  <c r="U465" i="9"/>
  <c r="V465" i="9"/>
  <c r="X465" i="9"/>
  <c r="Y465" i="9"/>
  <c r="Z465" i="9"/>
  <c r="W475" i="9"/>
  <c r="W452" i="17"/>
  <c r="W466" i="17"/>
  <c r="W467" i="17"/>
  <c r="W468" i="17"/>
  <c r="W469" i="17"/>
  <c r="W470" i="17"/>
  <c r="W457" i="17"/>
  <c r="W458" i="17"/>
  <c r="W453" i="17"/>
  <c r="W461" i="17"/>
  <c r="S452" i="17"/>
  <c r="S457" i="17"/>
  <c r="S458" i="17"/>
  <c r="S453" i="17"/>
  <c r="S461" i="17"/>
  <c r="T452" i="17"/>
  <c r="T457" i="17"/>
  <c r="T458" i="17"/>
  <c r="T453" i="17"/>
  <c r="T461" i="17"/>
  <c r="U452" i="17"/>
  <c r="U457" i="17"/>
  <c r="U458" i="17"/>
  <c r="U453" i="17"/>
  <c r="U461" i="17"/>
  <c r="V452" i="17"/>
  <c r="V457" i="17"/>
  <c r="V458" i="17"/>
  <c r="V453" i="17"/>
  <c r="V461" i="17"/>
  <c r="X452" i="17"/>
  <c r="X457" i="17"/>
  <c r="X458" i="17"/>
  <c r="X453" i="17"/>
  <c r="X461" i="17"/>
  <c r="Y452" i="17"/>
  <c r="Y457" i="17"/>
  <c r="Y458" i="17"/>
  <c r="Y453" i="17"/>
  <c r="Y461" i="17"/>
  <c r="Z452" i="17"/>
  <c r="Z457" i="17"/>
  <c r="Z458" i="17"/>
  <c r="Z453" i="17"/>
  <c r="Z461" i="17"/>
  <c r="W471" i="17"/>
  <c r="W459" i="17"/>
  <c r="W454" i="17"/>
  <c r="W462" i="17"/>
  <c r="S459" i="17"/>
  <c r="S454" i="17"/>
  <c r="S462" i="17"/>
  <c r="T459" i="17"/>
  <c r="T454" i="17"/>
  <c r="T462" i="17"/>
  <c r="U459" i="17"/>
  <c r="U454" i="17"/>
  <c r="U462" i="17"/>
  <c r="V459" i="17"/>
  <c r="V454" i="17"/>
  <c r="V462" i="17"/>
  <c r="X459" i="17"/>
  <c r="X454" i="17"/>
  <c r="X462" i="17"/>
  <c r="Y459" i="17"/>
  <c r="Y454" i="17"/>
  <c r="Y462" i="17"/>
  <c r="Z459" i="17"/>
  <c r="Z454" i="17"/>
  <c r="Z462" i="17"/>
  <c r="W472" i="17"/>
  <c r="W460" i="17"/>
  <c r="W455" i="17"/>
  <c r="W463" i="17"/>
  <c r="S460" i="17"/>
  <c r="S455" i="17"/>
  <c r="S463" i="17"/>
  <c r="T460" i="17"/>
  <c r="T455" i="17"/>
  <c r="T463" i="17"/>
  <c r="U460" i="17"/>
  <c r="U455" i="17"/>
  <c r="U463" i="17"/>
  <c r="V460" i="17"/>
  <c r="V455" i="17"/>
  <c r="V463" i="17"/>
  <c r="X460" i="17"/>
  <c r="X455" i="17"/>
  <c r="X463" i="17"/>
  <c r="Y460" i="17"/>
  <c r="Y455" i="17"/>
  <c r="Y463" i="17"/>
  <c r="Z460" i="17"/>
  <c r="Z455" i="17"/>
  <c r="Z463" i="17"/>
  <c r="W473" i="17"/>
  <c r="W464" i="17"/>
  <c r="S464" i="17"/>
  <c r="T464" i="17"/>
  <c r="U464" i="17"/>
  <c r="V464" i="17"/>
  <c r="X464" i="17"/>
  <c r="Y464" i="17"/>
  <c r="Z464" i="17"/>
  <c r="W474" i="17"/>
  <c r="W465" i="17"/>
  <c r="S465" i="17"/>
  <c r="T465" i="17"/>
  <c r="U465" i="17"/>
  <c r="V465" i="17"/>
  <c r="X465" i="17"/>
  <c r="Y465" i="17"/>
  <c r="Z465" i="17"/>
  <c r="W475" i="17"/>
  <c r="W476" i="17"/>
  <c r="W476" i="9"/>
  <c r="AE452" i="9"/>
  <c r="AE476" i="9"/>
  <c r="AM452" i="9"/>
  <c r="AM476" i="9"/>
  <c r="AU452" i="9"/>
  <c r="AU476" i="9"/>
  <c r="BC452" i="9"/>
  <c r="BC476" i="9"/>
  <c r="BK452" i="9"/>
  <c r="BK476" i="9"/>
  <c r="C476" i="9"/>
  <c r="D466" i="9"/>
  <c r="D467" i="9"/>
  <c r="D468" i="9"/>
  <c r="D469" i="9"/>
  <c r="D470" i="9"/>
  <c r="D471" i="9"/>
  <c r="D472" i="9"/>
  <c r="D473" i="9"/>
  <c r="D474" i="9"/>
  <c r="D475" i="9"/>
  <c r="D466" i="17"/>
  <c r="D467" i="17"/>
  <c r="D468" i="17"/>
  <c r="D469" i="17"/>
  <c r="D470" i="17"/>
  <c r="D471" i="17"/>
  <c r="D472" i="17"/>
  <c r="D473" i="17"/>
  <c r="D474" i="17"/>
  <c r="D475" i="17"/>
  <c r="D476" i="17"/>
  <c r="D476" i="9"/>
  <c r="E476" i="9"/>
  <c r="F466" i="9"/>
  <c r="F467" i="9"/>
  <c r="F468" i="9"/>
  <c r="F469" i="9"/>
  <c r="F470" i="9"/>
  <c r="F471" i="9"/>
  <c r="F472" i="9"/>
  <c r="F473" i="9"/>
  <c r="F474" i="9"/>
  <c r="F475" i="9"/>
  <c r="F466" i="17"/>
  <c r="F467" i="17"/>
  <c r="F468" i="17"/>
  <c r="F469" i="17"/>
  <c r="F470" i="17"/>
  <c r="F471" i="17"/>
  <c r="F472" i="17"/>
  <c r="F473" i="17"/>
  <c r="F474" i="17"/>
  <c r="F475" i="17"/>
  <c r="F476" i="17"/>
  <c r="F476" i="9"/>
  <c r="H476" i="9"/>
  <c r="I476" i="9"/>
  <c r="J476" i="9"/>
  <c r="K466" i="9"/>
  <c r="K467" i="9"/>
  <c r="K468" i="9"/>
  <c r="K469" i="9"/>
  <c r="K470" i="9"/>
  <c r="K471" i="9"/>
  <c r="K472" i="9"/>
  <c r="K473" i="9"/>
  <c r="K474" i="9"/>
  <c r="K475" i="9"/>
  <c r="K466" i="17"/>
  <c r="K467" i="17"/>
  <c r="K468" i="17"/>
  <c r="K469" i="17"/>
  <c r="K470" i="17"/>
  <c r="K471" i="17"/>
  <c r="K472" i="17"/>
  <c r="K473" i="17"/>
  <c r="K474" i="17"/>
  <c r="K475" i="17"/>
  <c r="K476" i="17"/>
  <c r="K476" i="9"/>
  <c r="L466" i="9"/>
  <c r="L467" i="9"/>
  <c r="L468" i="9"/>
  <c r="L469" i="9"/>
  <c r="L470" i="9"/>
  <c r="L471" i="9"/>
  <c r="L472" i="9"/>
  <c r="L473" i="9"/>
  <c r="L474" i="9"/>
  <c r="L475" i="9"/>
  <c r="L466" i="17"/>
  <c r="L467" i="17"/>
  <c r="L468" i="17"/>
  <c r="L469" i="17"/>
  <c r="L470" i="17"/>
  <c r="L471" i="17"/>
  <c r="L472" i="17"/>
  <c r="L473" i="17"/>
  <c r="L474" i="17"/>
  <c r="L475" i="17"/>
  <c r="L476" i="17"/>
  <c r="L476" i="9"/>
  <c r="M476" i="9"/>
  <c r="N476" i="9"/>
  <c r="P476" i="9"/>
  <c r="Q476" i="9"/>
  <c r="R476" i="9"/>
  <c r="S466" i="9"/>
  <c r="S467" i="9"/>
  <c r="S468" i="9"/>
  <c r="S469" i="9"/>
  <c r="S470" i="9"/>
  <c r="S471" i="9"/>
  <c r="S472" i="9"/>
  <c r="S473" i="9"/>
  <c r="S474" i="9"/>
  <c r="S475" i="9"/>
  <c r="S466" i="17"/>
  <c r="S467" i="17"/>
  <c r="S468" i="17"/>
  <c r="S469" i="17"/>
  <c r="S470" i="17"/>
  <c r="S471" i="17"/>
  <c r="S472" i="17"/>
  <c r="S473" i="17"/>
  <c r="S474" i="17"/>
  <c r="S475" i="17"/>
  <c r="S476" i="17"/>
  <c r="S476" i="9"/>
  <c r="T476" i="9"/>
  <c r="U476" i="9"/>
  <c r="V476" i="9"/>
  <c r="X476" i="9"/>
  <c r="Y476" i="9"/>
  <c r="Z476" i="9"/>
  <c r="AA452" i="9"/>
  <c r="AA466" i="9"/>
  <c r="AA467" i="9"/>
  <c r="AA468" i="9"/>
  <c r="AA469" i="9"/>
  <c r="AA470" i="9"/>
  <c r="AA457" i="9"/>
  <c r="AA458" i="9"/>
  <c r="AA453" i="9"/>
  <c r="AA461" i="9"/>
  <c r="AB452" i="9"/>
  <c r="AB457" i="9"/>
  <c r="AB458" i="9"/>
  <c r="AB453" i="9"/>
  <c r="AB461" i="9"/>
  <c r="AC452" i="9"/>
  <c r="AC457" i="9"/>
  <c r="AC458" i="9"/>
  <c r="AC453" i="9"/>
  <c r="AC461" i="9"/>
  <c r="AD452" i="9"/>
  <c r="AD457" i="9"/>
  <c r="AD458" i="9"/>
  <c r="AD453" i="9"/>
  <c r="AD461" i="9"/>
  <c r="AE457" i="9"/>
  <c r="AE458" i="9"/>
  <c r="AE453" i="9"/>
  <c r="AE461" i="9"/>
  <c r="AF452" i="9"/>
  <c r="AF457" i="9"/>
  <c r="AF458" i="9"/>
  <c r="AF453" i="9"/>
  <c r="AF461" i="9"/>
  <c r="AG452" i="9"/>
  <c r="AG457" i="9"/>
  <c r="AG458" i="9"/>
  <c r="AG453" i="9"/>
  <c r="AG461" i="9"/>
  <c r="AH452" i="9"/>
  <c r="AH457" i="9"/>
  <c r="AH458" i="9"/>
  <c r="AH453" i="9"/>
  <c r="AH461" i="9"/>
  <c r="AA471" i="9"/>
  <c r="AA459" i="9"/>
  <c r="AA454" i="9"/>
  <c r="AA462" i="9"/>
  <c r="AB459" i="9"/>
  <c r="AB454" i="9"/>
  <c r="AB462" i="9"/>
  <c r="AC459" i="9"/>
  <c r="AC454" i="9"/>
  <c r="AC462" i="9"/>
  <c r="AD459" i="9"/>
  <c r="AD454" i="9"/>
  <c r="AD462" i="9"/>
  <c r="AE459" i="9"/>
  <c r="AE454" i="9"/>
  <c r="AE462" i="9"/>
  <c r="AF459" i="9"/>
  <c r="AF454" i="9"/>
  <c r="AF462" i="9"/>
  <c r="AG459" i="9"/>
  <c r="AG454" i="9"/>
  <c r="AG462" i="9"/>
  <c r="AH459" i="9"/>
  <c r="AH454" i="9"/>
  <c r="AH462" i="9"/>
  <c r="AA472" i="9"/>
  <c r="AA460" i="9"/>
  <c r="AA455" i="9"/>
  <c r="AA463" i="9"/>
  <c r="AB460" i="9"/>
  <c r="AB455" i="9"/>
  <c r="AB463" i="9"/>
  <c r="AC460" i="9"/>
  <c r="AC455" i="9"/>
  <c r="AC463" i="9"/>
  <c r="AD460" i="9"/>
  <c r="AD455" i="9"/>
  <c r="AD463" i="9"/>
  <c r="AE460" i="9"/>
  <c r="AE455" i="9"/>
  <c r="AE463" i="9"/>
  <c r="AF460" i="9"/>
  <c r="AF455" i="9"/>
  <c r="AF463" i="9"/>
  <c r="AG460" i="9"/>
  <c r="AG455" i="9"/>
  <c r="AG463" i="9"/>
  <c r="AH460" i="9"/>
  <c r="AH455" i="9"/>
  <c r="AH463" i="9"/>
  <c r="AA473" i="9"/>
  <c r="AA464" i="9"/>
  <c r="AB464" i="9"/>
  <c r="AC464" i="9"/>
  <c r="AD464" i="9"/>
  <c r="AE464" i="9"/>
  <c r="AF464" i="9"/>
  <c r="AG464" i="9"/>
  <c r="AH464" i="9"/>
  <c r="AA474" i="9"/>
  <c r="AA465" i="9"/>
  <c r="AB465" i="9"/>
  <c r="AC465" i="9"/>
  <c r="AD465" i="9"/>
  <c r="AE465" i="9"/>
  <c r="AF465" i="9"/>
  <c r="AG465" i="9"/>
  <c r="AH465" i="9"/>
  <c r="AA475" i="9"/>
  <c r="AA452" i="17"/>
  <c r="AA466" i="17"/>
  <c r="AA467" i="17"/>
  <c r="AA468" i="17"/>
  <c r="AA469" i="17"/>
  <c r="AA470" i="17"/>
  <c r="AA457" i="17"/>
  <c r="AA458" i="17"/>
  <c r="AA453" i="17"/>
  <c r="AA461" i="17"/>
  <c r="AB452" i="17"/>
  <c r="AB457" i="17"/>
  <c r="AB458" i="17"/>
  <c r="AB453" i="17"/>
  <c r="AB461" i="17"/>
  <c r="AC452" i="17"/>
  <c r="AC457" i="17"/>
  <c r="AC458" i="17"/>
  <c r="AC453" i="17"/>
  <c r="AC461" i="17"/>
  <c r="AD452" i="17"/>
  <c r="AD457" i="17"/>
  <c r="AD458" i="17"/>
  <c r="AD453" i="17"/>
  <c r="AD461" i="17"/>
  <c r="AE452" i="17"/>
  <c r="AE457" i="17"/>
  <c r="AE458" i="17"/>
  <c r="AE453" i="17"/>
  <c r="AE461" i="17"/>
  <c r="AF452" i="17"/>
  <c r="AF457" i="17"/>
  <c r="AF458" i="17"/>
  <c r="AF453" i="17"/>
  <c r="AF461" i="17"/>
  <c r="AG452" i="17"/>
  <c r="AG457" i="17"/>
  <c r="AG458" i="17"/>
  <c r="AG453" i="17"/>
  <c r="AG461" i="17"/>
  <c r="AH452" i="17"/>
  <c r="AH457" i="17"/>
  <c r="AH458" i="17"/>
  <c r="AH453" i="17"/>
  <c r="AH461" i="17"/>
  <c r="AA471" i="17"/>
  <c r="AA459" i="17"/>
  <c r="AA454" i="17"/>
  <c r="AA462" i="17"/>
  <c r="AB459" i="17"/>
  <c r="AB454" i="17"/>
  <c r="AB462" i="17"/>
  <c r="AC459" i="17"/>
  <c r="AC454" i="17"/>
  <c r="AC462" i="17"/>
  <c r="AD459" i="17"/>
  <c r="AD454" i="17"/>
  <c r="AD462" i="17"/>
  <c r="AE459" i="17"/>
  <c r="AE454" i="17"/>
  <c r="AE462" i="17"/>
  <c r="AF459" i="17"/>
  <c r="AF454" i="17"/>
  <c r="AF462" i="17"/>
  <c r="AG459" i="17"/>
  <c r="AG454" i="17"/>
  <c r="AG462" i="17"/>
  <c r="AH459" i="17"/>
  <c r="AH454" i="17"/>
  <c r="AH462" i="17"/>
  <c r="AA472" i="17"/>
  <c r="AA460" i="17"/>
  <c r="AA455" i="17"/>
  <c r="AA463" i="17"/>
  <c r="AB460" i="17"/>
  <c r="AB455" i="17"/>
  <c r="AB463" i="17"/>
  <c r="AC460" i="17"/>
  <c r="AC455" i="17"/>
  <c r="AC463" i="17"/>
  <c r="AD460" i="17"/>
  <c r="AD455" i="17"/>
  <c r="AD463" i="17"/>
  <c r="AE460" i="17"/>
  <c r="AE455" i="17"/>
  <c r="AE463" i="17"/>
  <c r="AF460" i="17"/>
  <c r="AF455" i="17"/>
  <c r="AF463" i="17"/>
  <c r="AG460" i="17"/>
  <c r="AG455" i="17"/>
  <c r="AG463" i="17"/>
  <c r="AH460" i="17"/>
  <c r="AH455" i="17"/>
  <c r="AH463" i="17"/>
  <c r="AA473" i="17"/>
  <c r="AA464" i="17"/>
  <c r="AB464" i="17"/>
  <c r="AC464" i="17"/>
  <c r="AD464" i="17"/>
  <c r="AE464" i="17"/>
  <c r="AF464" i="17"/>
  <c r="AG464" i="17"/>
  <c r="AH464" i="17"/>
  <c r="AA474" i="17"/>
  <c r="AA465" i="17"/>
  <c r="AB465" i="17"/>
  <c r="AC465" i="17"/>
  <c r="AD465" i="17"/>
  <c r="AE465" i="17"/>
  <c r="AF465" i="17"/>
  <c r="AG465" i="17"/>
  <c r="AH465" i="17"/>
  <c r="AA475" i="17"/>
  <c r="AA476" i="17"/>
  <c r="AA476" i="9"/>
  <c r="AB476" i="9"/>
  <c r="AC466" i="9"/>
  <c r="AC467" i="9"/>
  <c r="AC468" i="9"/>
  <c r="AC469" i="9"/>
  <c r="AC470" i="9"/>
  <c r="AC471" i="9"/>
  <c r="AC472" i="9"/>
  <c r="AC473" i="9"/>
  <c r="AC474" i="9"/>
  <c r="AC475" i="9"/>
  <c r="AC466" i="17"/>
  <c r="AC467" i="17"/>
  <c r="AC468" i="17"/>
  <c r="AC469" i="17"/>
  <c r="AC470" i="17"/>
  <c r="AC471" i="17"/>
  <c r="AC472" i="17"/>
  <c r="AC473" i="17"/>
  <c r="AC474" i="17"/>
  <c r="AC475" i="17"/>
  <c r="AC476" i="17"/>
  <c r="AC476" i="9"/>
  <c r="AD476" i="9"/>
  <c r="AF476" i="9"/>
  <c r="AG476" i="9"/>
  <c r="AH476" i="9"/>
  <c r="AI452" i="9"/>
  <c r="AI476" i="9"/>
  <c r="AJ452" i="9"/>
  <c r="AJ476" i="9"/>
  <c r="AK452" i="9"/>
  <c r="AK466" i="9"/>
  <c r="AK467" i="9"/>
  <c r="AK468" i="9"/>
  <c r="AK469" i="9"/>
  <c r="AK470" i="9"/>
  <c r="AK457" i="9"/>
  <c r="AK458" i="9"/>
  <c r="AK453" i="9"/>
  <c r="AK461" i="9"/>
  <c r="AI457" i="9"/>
  <c r="AI458" i="9"/>
  <c r="AI453" i="9"/>
  <c r="AI461" i="9"/>
  <c r="AJ457" i="9"/>
  <c r="AJ458" i="9"/>
  <c r="AJ453" i="9"/>
  <c r="AJ461" i="9"/>
  <c r="AL452" i="9"/>
  <c r="AL457" i="9"/>
  <c r="AL458" i="9"/>
  <c r="AL453" i="9"/>
  <c r="AL461" i="9"/>
  <c r="AM457" i="9"/>
  <c r="AM458" i="9"/>
  <c r="AM453" i="9"/>
  <c r="AM461" i="9"/>
  <c r="AN452" i="9"/>
  <c r="AN457" i="9"/>
  <c r="AN458" i="9"/>
  <c r="AN453" i="9"/>
  <c r="AN461" i="9"/>
  <c r="AO452" i="9"/>
  <c r="AO457" i="9"/>
  <c r="AO458" i="9"/>
  <c r="AO453" i="9"/>
  <c r="AO461" i="9"/>
  <c r="AP452" i="9"/>
  <c r="AP457" i="9"/>
  <c r="AP458" i="9"/>
  <c r="AP453" i="9"/>
  <c r="AP461" i="9"/>
  <c r="AK471" i="9"/>
  <c r="AK459" i="9"/>
  <c r="AK454" i="9"/>
  <c r="AK462" i="9"/>
  <c r="AI459" i="9"/>
  <c r="AI454" i="9"/>
  <c r="AI462" i="9"/>
  <c r="AJ459" i="9"/>
  <c r="AJ454" i="9"/>
  <c r="AJ462" i="9"/>
  <c r="AL459" i="9"/>
  <c r="AL454" i="9"/>
  <c r="AL462" i="9"/>
  <c r="AM459" i="9"/>
  <c r="AM454" i="9"/>
  <c r="AM462" i="9"/>
  <c r="AN459" i="9"/>
  <c r="AN454" i="9"/>
  <c r="AN462" i="9"/>
  <c r="AO459" i="9"/>
  <c r="AO454" i="9"/>
  <c r="AO462" i="9"/>
  <c r="AP459" i="9"/>
  <c r="AP454" i="9"/>
  <c r="AP462" i="9"/>
  <c r="AK472" i="9"/>
  <c r="AK460" i="9"/>
  <c r="AK455" i="9"/>
  <c r="AK463" i="9"/>
  <c r="AI460" i="9"/>
  <c r="AI455" i="9"/>
  <c r="AI463" i="9"/>
  <c r="AJ460" i="9"/>
  <c r="AJ455" i="9"/>
  <c r="AJ463" i="9"/>
  <c r="AL460" i="9"/>
  <c r="AL455" i="9"/>
  <c r="AL463" i="9"/>
  <c r="AM460" i="9"/>
  <c r="AM455" i="9"/>
  <c r="AM463" i="9"/>
  <c r="AN460" i="9"/>
  <c r="AN455" i="9"/>
  <c r="AN463" i="9"/>
  <c r="AO460" i="9"/>
  <c r="AO455" i="9"/>
  <c r="AO463" i="9"/>
  <c r="AP460" i="9"/>
  <c r="AP455" i="9"/>
  <c r="AP463" i="9"/>
  <c r="AK473" i="9"/>
  <c r="AK464" i="9"/>
  <c r="AI464" i="9"/>
  <c r="AJ464" i="9"/>
  <c r="AL464" i="9"/>
  <c r="AM464" i="9"/>
  <c r="AN464" i="9"/>
  <c r="AO464" i="9"/>
  <c r="AP464" i="9"/>
  <c r="AK474" i="9"/>
  <c r="AK465" i="9"/>
  <c r="AI465" i="9"/>
  <c r="AJ465" i="9"/>
  <c r="AL465" i="9"/>
  <c r="AM465" i="9"/>
  <c r="AN465" i="9"/>
  <c r="AO465" i="9"/>
  <c r="AP465" i="9"/>
  <c r="AK475" i="9"/>
  <c r="AK452" i="17"/>
  <c r="AK466" i="17"/>
  <c r="AK467" i="17"/>
  <c r="AK468" i="17"/>
  <c r="AK469" i="17"/>
  <c r="AK470" i="17"/>
  <c r="AK457" i="17"/>
  <c r="AK458" i="17"/>
  <c r="AK453" i="17"/>
  <c r="AK461" i="17"/>
  <c r="AI452" i="17"/>
  <c r="AI457" i="17"/>
  <c r="AI458" i="17"/>
  <c r="AI453" i="17"/>
  <c r="AI461" i="17"/>
  <c r="AJ452" i="17"/>
  <c r="AJ457" i="17"/>
  <c r="AJ458" i="17"/>
  <c r="AJ453" i="17"/>
  <c r="AJ461" i="17"/>
  <c r="AL452" i="17"/>
  <c r="AL457" i="17"/>
  <c r="AL458" i="17"/>
  <c r="AL453" i="17"/>
  <c r="AL461" i="17"/>
  <c r="AM452" i="17"/>
  <c r="AM457" i="17"/>
  <c r="AM458" i="17"/>
  <c r="AM453" i="17"/>
  <c r="AM461" i="17"/>
  <c r="AN452" i="17"/>
  <c r="AN457" i="17"/>
  <c r="AN458" i="17"/>
  <c r="AN453" i="17"/>
  <c r="AN461" i="17"/>
  <c r="AO452" i="17"/>
  <c r="AO457" i="17"/>
  <c r="AO458" i="17"/>
  <c r="AO453" i="17"/>
  <c r="AO461" i="17"/>
  <c r="AP452" i="17"/>
  <c r="AP457" i="17"/>
  <c r="AP458" i="17"/>
  <c r="AP453" i="17"/>
  <c r="AP461" i="17"/>
  <c r="AK471" i="17"/>
  <c r="AK459" i="17"/>
  <c r="AK454" i="17"/>
  <c r="AK462" i="17"/>
  <c r="AI459" i="17"/>
  <c r="AI454" i="17"/>
  <c r="AI462" i="17"/>
  <c r="AJ459" i="17"/>
  <c r="AJ454" i="17"/>
  <c r="AJ462" i="17"/>
  <c r="AL459" i="17"/>
  <c r="AL454" i="17"/>
  <c r="AL462" i="17"/>
  <c r="AM459" i="17"/>
  <c r="AM454" i="17"/>
  <c r="AM462" i="17"/>
  <c r="AN459" i="17"/>
  <c r="AN454" i="17"/>
  <c r="AN462" i="17"/>
  <c r="AO459" i="17"/>
  <c r="AO454" i="17"/>
  <c r="AO462" i="17"/>
  <c r="AP459" i="17"/>
  <c r="AP454" i="17"/>
  <c r="AP462" i="17"/>
  <c r="AK472" i="17"/>
  <c r="AK460" i="17"/>
  <c r="AK455" i="17"/>
  <c r="AK463" i="17"/>
  <c r="AI460" i="17"/>
  <c r="AI455" i="17"/>
  <c r="AI463" i="17"/>
  <c r="AJ460" i="17"/>
  <c r="AJ455" i="17"/>
  <c r="AJ463" i="17"/>
  <c r="AL460" i="17"/>
  <c r="AL455" i="17"/>
  <c r="AL463" i="17"/>
  <c r="AM460" i="17"/>
  <c r="AM455" i="17"/>
  <c r="AM463" i="17"/>
  <c r="AN460" i="17"/>
  <c r="AN455" i="17"/>
  <c r="AN463" i="17"/>
  <c r="AO460" i="17"/>
  <c r="AO455" i="17"/>
  <c r="AO463" i="17"/>
  <c r="AP460" i="17"/>
  <c r="AP455" i="17"/>
  <c r="AP463" i="17"/>
  <c r="AK473" i="17"/>
  <c r="AK464" i="17"/>
  <c r="AI464" i="17"/>
  <c r="AJ464" i="17"/>
  <c r="AL464" i="17"/>
  <c r="AM464" i="17"/>
  <c r="AN464" i="17"/>
  <c r="AO464" i="17"/>
  <c r="AP464" i="17"/>
  <c r="AK474" i="17"/>
  <c r="AK465" i="17"/>
  <c r="AI465" i="17"/>
  <c r="AJ465" i="17"/>
  <c r="AL465" i="17"/>
  <c r="AM465" i="17"/>
  <c r="AN465" i="17"/>
  <c r="AO465" i="17"/>
  <c r="AP465" i="17"/>
  <c r="AK475" i="17"/>
  <c r="AK476" i="17"/>
  <c r="AK476" i="9"/>
  <c r="AL476" i="9"/>
  <c r="AN476" i="9"/>
  <c r="AO476" i="9"/>
  <c r="AP476" i="9"/>
  <c r="AQ452" i="9"/>
  <c r="AQ476" i="9"/>
  <c r="AR452" i="9"/>
  <c r="AR476" i="9"/>
  <c r="AS452" i="9"/>
  <c r="AS476" i="9"/>
  <c r="AT452" i="9"/>
  <c r="AT476" i="9"/>
  <c r="AV452" i="9"/>
  <c r="AV476" i="9"/>
  <c r="AW452" i="9"/>
  <c r="AW476" i="9"/>
  <c r="AX452" i="9"/>
  <c r="AX476" i="9"/>
  <c r="AY452" i="9"/>
  <c r="AY476" i="9"/>
  <c r="AZ452" i="9"/>
  <c r="AZ476" i="9"/>
  <c r="BA452" i="9"/>
  <c r="BA476" i="9"/>
  <c r="BB452" i="9"/>
  <c r="BB476" i="9"/>
  <c r="BD452" i="9"/>
  <c r="BD476" i="9"/>
  <c r="BE452" i="9"/>
  <c r="BE476" i="9"/>
  <c r="BF452" i="9"/>
  <c r="BF476" i="9"/>
  <c r="BG452" i="9"/>
  <c r="BG476" i="9"/>
  <c r="BH452" i="9"/>
  <c r="BH476" i="9"/>
  <c r="BI452" i="9"/>
  <c r="BI476" i="9"/>
  <c r="BJ452" i="9"/>
  <c r="BJ476" i="9"/>
  <c r="BL452" i="9"/>
  <c r="BL476" i="9"/>
  <c r="BM452" i="9"/>
  <c r="BM476" i="9"/>
  <c r="BN452" i="9"/>
  <c r="BN476" i="9"/>
  <c r="G447" i="9"/>
  <c r="C447" i="9"/>
  <c r="D447" i="9"/>
  <c r="E466" i="17"/>
  <c r="E467" i="17"/>
  <c r="E468" i="17"/>
  <c r="E469" i="17"/>
  <c r="E470" i="17"/>
  <c r="E475" i="17"/>
  <c r="E471" i="17"/>
  <c r="E472" i="17"/>
  <c r="E473" i="17"/>
  <c r="E474" i="17"/>
  <c r="E476" i="17"/>
  <c r="E466" i="9"/>
  <c r="E467" i="9"/>
  <c r="E468" i="9"/>
  <c r="E469" i="9"/>
  <c r="E470" i="9"/>
  <c r="E471" i="9"/>
  <c r="E472" i="9"/>
  <c r="E473" i="9"/>
  <c r="E474" i="9"/>
  <c r="E475" i="9"/>
  <c r="E447" i="9"/>
  <c r="AD466" i="17"/>
  <c r="AD467" i="17"/>
  <c r="AD468" i="17"/>
  <c r="AD469" i="17"/>
  <c r="AD470" i="17"/>
  <c r="AD471" i="17"/>
  <c r="AD472" i="17"/>
  <c r="AD473" i="17"/>
  <c r="AD474" i="17"/>
  <c r="AD475" i="17"/>
  <c r="AD476" i="17"/>
  <c r="AD466" i="9"/>
  <c r="AD467" i="9"/>
  <c r="AD468" i="9"/>
  <c r="AD469" i="9"/>
  <c r="AD470" i="9"/>
  <c r="AD471" i="9"/>
  <c r="AD472" i="9"/>
  <c r="AD473" i="9"/>
  <c r="AD474" i="9"/>
  <c r="AD475" i="9"/>
  <c r="F447" i="9"/>
  <c r="H447" i="9"/>
  <c r="I447" i="9"/>
  <c r="J447" i="9"/>
  <c r="G448" i="9"/>
  <c r="C141" i="7"/>
  <c r="C142" i="7"/>
  <c r="C143" i="7"/>
  <c r="W140" i="7"/>
  <c r="V140" i="7"/>
  <c r="C136" i="20"/>
  <c r="C137" i="20"/>
  <c r="C138" i="20"/>
  <c r="C139" i="20"/>
  <c r="C140" i="20"/>
  <c r="C141" i="20"/>
  <c r="C142" i="20"/>
  <c r="C143" i="20"/>
  <c r="V140" i="20"/>
  <c r="U140" i="7"/>
  <c r="U140" i="20"/>
  <c r="T140" i="7"/>
  <c r="T140" i="20"/>
  <c r="S140" i="7"/>
  <c r="S140" i="20"/>
  <c r="R140" i="7"/>
  <c r="P140" i="20"/>
  <c r="P140" i="7"/>
  <c r="K140" i="7"/>
  <c r="J140" i="7"/>
  <c r="I140" i="7"/>
  <c r="G140" i="7"/>
  <c r="G140" i="20"/>
  <c r="F140" i="7"/>
  <c r="F140" i="20"/>
  <c r="E140" i="7"/>
  <c r="E140" i="20"/>
  <c r="D140" i="7"/>
  <c r="D140" i="20"/>
  <c r="F448" i="9"/>
  <c r="W139" i="7"/>
  <c r="V139" i="7"/>
  <c r="AQ452" i="17"/>
  <c r="AR452" i="17"/>
  <c r="AS452" i="17"/>
  <c r="AT452" i="17"/>
  <c r="AU452" i="17"/>
  <c r="AV452" i="17"/>
  <c r="AW452" i="17"/>
  <c r="AX452" i="17"/>
  <c r="AY452" i="17"/>
  <c r="AZ452" i="17"/>
  <c r="BA452" i="17"/>
  <c r="BB452" i="17"/>
  <c r="BC452" i="17"/>
  <c r="BD452" i="17"/>
  <c r="BE452" i="17"/>
  <c r="BF452" i="17"/>
  <c r="BG452" i="17"/>
  <c r="BH452" i="17"/>
  <c r="BI452" i="17"/>
  <c r="BJ452" i="17"/>
  <c r="BK452" i="17"/>
  <c r="BL452" i="17"/>
  <c r="BM452" i="17"/>
  <c r="BN452" i="17"/>
  <c r="AQ453" i="17"/>
  <c r="AR453" i="17"/>
  <c r="AS453" i="17"/>
  <c r="AT453" i="17"/>
  <c r="AU453" i="17"/>
  <c r="AV453" i="17"/>
  <c r="AW453" i="17"/>
  <c r="AX453" i="17"/>
  <c r="AY453" i="17"/>
  <c r="AZ453" i="17"/>
  <c r="BA453" i="17"/>
  <c r="BB453" i="17"/>
  <c r="BC453" i="17"/>
  <c r="BD453" i="17"/>
  <c r="BE453" i="17"/>
  <c r="BF453" i="17"/>
  <c r="BG453" i="17"/>
  <c r="BH453" i="17"/>
  <c r="BI453" i="17"/>
  <c r="BJ453" i="17"/>
  <c r="BK453" i="17"/>
  <c r="BL453" i="17"/>
  <c r="BM453" i="17"/>
  <c r="BN453" i="17"/>
  <c r="AQ454" i="17"/>
  <c r="AR454" i="17"/>
  <c r="AS454" i="17"/>
  <c r="AT454" i="17"/>
  <c r="AU454" i="17"/>
  <c r="AV454" i="17"/>
  <c r="AW454" i="17"/>
  <c r="AX454" i="17"/>
  <c r="AY454" i="17"/>
  <c r="AZ454" i="17"/>
  <c r="BA454" i="17"/>
  <c r="BB454" i="17"/>
  <c r="BC454" i="17"/>
  <c r="BD454" i="17"/>
  <c r="BE454" i="17"/>
  <c r="BF454" i="17"/>
  <c r="BG454" i="17"/>
  <c r="BH454" i="17"/>
  <c r="BI454" i="17"/>
  <c r="BJ454" i="17"/>
  <c r="BK454" i="17"/>
  <c r="BL454" i="17"/>
  <c r="BM454" i="17"/>
  <c r="BN454" i="17"/>
  <c r="AQ455" i="17"/>
  <c r="AR455" i="17"/>
  <c r="AS455" i="17"/>
  <c r="AT455" i="17"/>
  <c r="AU455" i="17"/>
  <c r="AV455" i="17"/>
  <c r="AW455" i="17"/>
  <c r="AX455" i="17"/>
  <c r="AY455" i="17"/>
  <c r="AZ455" i="17"/>
  <c r="BA455" i="17"/>
  <c r="BB455" i="17"/>
  <c r="BC455" i="17"/>
  <c r="BD455" i="17"/>
  <c r="BE455" i="17"/>
  <c r="BF455" i="17"/>
  <c r="BG455" i="17"/>
  <c r="BH455" i="17"/>
  <c r="BI455" i="17"/>
  <c r="BJ455" i="17"/>
  <c r="BK455" i="17"/>
  <c r="BL455" i="17"/>
  <c r="BM455" i="17"/>
  <c r="BN455" i="17"/>
  <c r="AQ457" i="17"/>
  <c r="AR457" i="17"/>
  <c r="AS457" i="17"/>
  <c r="AT457" i="17"/>
  <c r="AU457" i="17"/>
  <c r="AV457" i="17"/>
  <c r="AW457" i="17"/>
  <c r="AX457" i="17"/>
  <c r="AY457" i="17"/>
  <c r="AZ457" i="17"/>
  <c r="BA457" i="17"/>
  <c r="BB457" i="17"/>
  <c r="BC457" i="17"/>
  <c r="BD457" i="17"/>
  <c r="BE457" i="17"/>
  <c r="BF457" i="17"/>
  <c r="BG457" i="17"/>
  <c r="BH457" i="17"/>
  <c r="BI457" i="17"/>
  <c r="BJ457" i="17"/>
  <c r="BK457" i="17"/>
  <c r="BL457" i="17"/>
  <c r="BM457" i="17"/>
  <c r="BN457" i="17"/>
  <c r="AQ458" i="17"/>
  <c r="AR458" i="17"/>
  <c r="AS458" i="17"/>
  <c r="AT458" i="17"/>
  <c r="AU458" i="17"/>
  <c r="AV458" i="17"/>
  <c r="AW458" i="17"/>
  <c r="AX458" i="17"/>
  <c r="AY458" i="17"/>
  <c r="AZ458" i="17"/>
  <c r="BA458" i="17"/>
  <c r="BB458" i="17"/>
  <c r="BC458" i="17"/>
  <c r="BD458" i="17"/>
  <c r="BE458" i="17"/>
  <c r="BF458" i="17"/>
  <c r="BG458" i="17"/>
  <c r="BH458" i="17"/>
  <c r="BI458" i="17"/>
  <c r="BJ458" i="17"/>
  <c r="BK458" i="17"/>
  <c r="BL458" i="17"/>
  <c r="BM458" i="17"/>
  <c r="BN458" i="17"/>
  <c r="AQ459" i="17"/>
  <c r="AR459" i="17"/>
  <c r="AS459" i="17"/>
  <c r="AT459" i="17"/>
  <c r="AU459" i="17"/>
  <c r="AV459" i="17"/>
  <c r="AW459" i="17"/>
  <c r="AX459" i="17"/>
  <c r="AY459" i="17"/>
  <c r="AZ459" i="17"/>
  <c r="BA459" i="17"/>
  <c r="BB459" i="17"/>
  <c r="BC459" i="17"/>
  <c r="BD459" i="17"/>
  <c r="BE459" i="17"/>
  <c r="BF459" i="17"/>
  <c r="BG459" i="17"/>
  <c r="BH459" i="17"/>
  <c r="BI459" i="17"/>
  <c r="BJ459" i="17"/>
  <c r="BK459" i="17"/>
  <c r="BL459" i="17"/>
  <c r="BM459" i="17"/>
  <c r="BN459" i="17"/>
  <c r="AQ460" i="17"/>
  <c r="AR460" i="17"/>
  <c r="AS460" i="17"/>
  <c r="AT460" i="17"/>
  <c r="AU460" i="17"/>
  <c r="AV460" i="17"/>
  <c r="AW460" i="17"/>
  <c r="AX460" i="17"/>
  <c r="AY460" i="17"/>
  <c r="AZ460" i="17"/>
  <c r="BA460" i="17"/>
  <c r="BB460" i="17"/>
  <c r="BC460" i="17"/>
  <c r="BD460" i="17"/>
  <c r="BE460" i="17"/>
  <c r="BF460" i="17"/>
  <c r="BG460" i="17"/>
  <c r="BH460" i="17"/>
  <c r="BI460" i="17"/>
  <c r="BJ460" i="17"/>
  <c r="BK460" i="17"/>
  <c r="BL460" i="17"/>
  <c r="BM460" i="17"/>
  <c r="BN460" i="17"/>
  <c r="AQ461" i="17"/>
  <c r="AR461" i="17"/>
  <c r="AS461" i="17"/>
  <c r="AT461" i="17"/>
  <c r="AU461" i="17"/>
  <c r="AV461" i="17"/>
  <c r="AW461" i="17"/>
  <c r="AX461" i="17"/>
  <c r="AY461" i="17"/>
  <c r="AZ461" i="17"/>
  <c r="BA461" i="17"/>
  <c r="BB461" i="17"/>
  <c r="BC461" i="17"/>
  <c r="BD461" i="17"/>
  <c r="BE461" i="17"/>
  <c r="BF461" i="17"/>
  <c r="BG461" i="17"/>
  <c r="BH461" i="17"/>
  <c r="BI461" i="17"/>
  <c r="BJ461" i="17"/>
  <c r="BK461" i="17"/>
  <c r="BL461" i="17"/>
  <c r="BM461" i="17"/>
  <c r="BN461" i="17"/>
  <c r="AQ462" i="17"/>
  <c r="AR462" i="17"/>
  <c r="AS462" i="17"/>
  <c r="AT462" i="17"/>
  <c r="AU462" i="17"/>
  <c r="AV462" i="17"/>
  <c r="AW462" i="17"/>
  <c r="AX462" i="17"/>
  <c r="AY462" i="17"/>
  <c r="AZ462" i="17"/>
  <c r="BA462" i="17"/>
  <c r="BB462" i="17"/>
  <c r="BC462" i="17"/>
  <c r="BD462" i="17"/>
  <c r="BE462" i="17"/>
  <c r="BF462" i="17"/>
  <c r="BG462" i="17"/>
  <c r="BH462" i="17"/>
  <c r="BI462" i="17"/>
  <c r="BJ462" i="17"/>
  <c r="BK462" i="17"/>
  <c r="BL462" i="17"/>
  <c r="BM462" i="17"/>
  <c r="BN462" i="17"/>
  <c r="AQ463" i="17"/>
  <c r="AR463" i="17"/>
  <c r="AS463" i="17"/>
  <c r="AT463" i="17"/>
  <c r="AU463" i="17"/>
  <c r="AV463" i="17"/>
  <c r="AW463" i="17"/>
  <c r="AX463" i="17"/>
  <c r="AY463" i="17"/>
  <c r="AZ463" i="17"/>
  <c r="BA463" i="17"/>
  <c r="BB463" i="17"/>
  <c r="BC463" i="17"/>
  <c r="BD463" i="17"/>
  <c r="BE463" i="17"/>
  <c r="BF463" i="17"/>
  <c r="BG463" i="17"/>
  <c r="BH463" i="17"/>
  <c r="BI463" i="17"/>
  <c r="BJ463" i="17"/>
  <c r="BK463" i="17"/>
  <c r="BL463" i="17"/>
  <c r="BM463" i="17"/>
  <c r="BN463" i="17"/>
  <c r="AQ464" i="17"/>
  <c r="AR464" i="17"/>
  <c r="AS464" i="17"/>
  <c r="AT464" i="17"/>
  <c r="AU464" i="17"/>
  <c r="AV464" i="17"/>
  <c r="AW464" i="17"/>
  <c r="AX464" i="17"/>
  <c r="AY464" i="17"/>
  <c r="AZ464" i="17"/>
  <c r="BA464" i="17"/>
  <c r="BB464" i="17"/>
  <c r="BC464" i="17"/>
  <c r="BD464" i="17"/>
  <c r="BE464" i="17"/>
  <c r="BF464" i="17"/>
  <c r="BG464" i="17"/>
  <c r="BH464" i="17"/>
  <c r="BI464" i="17"/>
  <c r="BJ464" i="17"/>
  <c r="BK464" i="17"/>
  <c r="BL464" i="17"/>
  <c r="BM464" i="17"/>
  <c r="BN464" i="17"/>
  <c r="AQ465" i="17"/>
  <c r="AR465" i="17"/>
  <c r="AS465" i="17"/>
  <c r="AT465" i="17"/>
  <c r="AU465" i="17"/>
  <c r="AV465" i="17"/>
  <c r="AW465" i="17"/>
  <c r="AX465" i="17"/>
  <c r="AY465" i="17"/>
  <c r="AZ465" i="17"/>
  <c r="BA465" i="17"/>
  <c r="BB465" i="17"/>
  <c r="BC465" i="17"/>
  <c r="BD465" i="17"/>
  <c r="BE465" i="17"/>
  <c r="BF465" i="17"/>
  <c r="BG465" i="17"/>
  <c r="BH465" i="17"/>
  <c r="BI465" i="17"/>
  <c r="BJ465" i="17"/>
  <c r="BK465" i="17"/>
  <c r="BL465" i="17"/>
  <c r="BM465" i="17"/>
  <c r="BN465" i="17"/>
  <c r="V139" i="20"/>
  <c r="U139" i="7"/>
  <c r="U139" i="20"/>
  <c r="T139" i="7"/>
  <c r="T139" i="20"/>
  <c r="S139" i="7"/>
  <c r="S139" i="20"/>
  <c r="R139" i="7"/>
  <c r="P139" i="20"/>
  <c r="P139" i="7"/>
  <c r="K139" i="7"/>
  <c r="J139" i="7"/>
  <c r="I139" i="7"/>
  <c r="H139" i="7"/>
  <c r="H139" i="20"/>
  <c r="F139" i="7"/>
  <c r="F139" i="20"/>
  <c r="E139" i="7"/>
  <c r="E139" i="20"/>
  <c r="D139" i="7"/>
  <c r="D139" i="20"/>
  <c r="E448" i="9"/>
  <c r="W138" i="7"/>
  <c r="V138" i="7"/>
  <c r="V138" i="20"/>
  <c r="U138" i="7"/>
  <c r="U138" i="20"/>
  <c r="T138" i="7"/>
  <c r="T138" i="20"/>
  <c r="S138" i="7"/>
  <c r="S138" i="20"/>
  <c r="R138" i="7"/>
  <c r="P138" i="7"/>
  <c r="P138" i="20"/>
  <c r="K138" i="7"/>
  <c r="J138" i="7"/>
  <c r="I138" i="7"/>
  <c r="H138" i="7"/>
  <c r="H138" i="20"/>
  <c r="G138" i="7"/>
  <c r="G138" i="20"/>
  <c r="E138" i="7"/>
  <c r="E138" i="20"/>
  <c r="D138" i="7"/>
  <c r="D138" i="20"/>
  <c r="D448" i="9"/>
  <c r="W137" i="7"/>
  <c r="V137" i="7"/>
  <c r="V137" i="20"/>
  <c r="U137" i="7"/>
  <c r="U137" i="20"/>
  <c r="T137" i="7"/>
  <c r="T137" i="20"/>
  <c r="S137" i="7"/>
  <c r="S137" i="20"/>
  <c r="R137" i="7"/>
  <c r="P137" i="20"/>
  <c r="P137" i="7"/>
  <c r="K137" i="7"/>
  <c r="J137" i="7"/>
  <c r="I137" i="7"/>
  <c r="H137" i="7"/>
  <c r="H137" i="20"/>
  <c r="G137" i="7"/>
  <c r="G137" i="20"/>
  <c r="F137" i="7"/>
  <c r="F137" i="20"/>
  <c r="D137" i="7"/>
  <c r="D137" i="20"/>
  <c r="C448" i="9"/>
  <c r="W136" i="7"/>
  <c r="V136" i="7"/>
  <c r="V136" i="20"/>
  <c r="U136" i="7"/>
  <c r="U136" i="20"/>
  <c r="T136" i="7"/>
  <c r="T136" i="20"/>
  <c r="S136" i="7"/>
  <c r="S136" i="20"/>
  <c r="R136" i="7"/>
  <c r="P136" i="20"/>
  <c r="P136" i="7"/>
  <c r="K136" i="7"/>
  <c r="J136" i="7"/>
  <c r="I136" i="7"/>
  <c r="H136" i="7"/>
  <c r="H136" i="20"/>
  <c r="G136" i="7"/>
  <c r="G136" i="20"/>
  <c r="F136" i="7"/>
  <c r="F136" i="20"/>
  <c r="E136" i="7"/>
  <c r="E136" i="20"/>
  <c r="Q131" i="7"/>
  <c r="W131" i="7"/>
  <c r="V131" i="7"/>
  <c r="U131" i="7"/>
  <c r="T131" i="7"/>
  <c r="S131" i="7"/>
  <c r="R131" i="7"/>
  <c r="M131" i="7"/>
  <c r="N131" i="7"/>
  <c r="P131" i="7"/>
  <c r="O131" i="7"/>
  <c r="J131" i="7"/>
  <c r="I131" i="7"/>
  <c r="H131" i="7"/>
  <c r="G131" i="7"/>
  <c r="F131" i="7"/>
  <c r="E131" i="7"/>
  <c r="D131" i="7"/>
  <c r="Q130" i="7"/>
  <c r="W130" i="7"/>
  <c r="V130" i="7"/>
  <c r="U130" i="7"/>
  <c r="T130" i="7"/>
  <c r="S130" i="7"/>
  <c r="R130" i="7"/>
  <c r="M130" i="7"/>
  <c r="N130" i="7"/>
  <c r="P130" i="7"/>
  <c r="O130" i="7"/>
  <c r="K130" i="7"/>
  <c r="I130" i="7"/>
  <c r="H130" i="7"/>
  <c r="G130" i="7"/>
  <c r="F130" i="7"/>
  <c r="E130" i="7"/>
  <c r="D130" i="7"/>
  <c r="Q129" i="7"/>
  <c r="W129" i="7"/>
  <c r="V129" i="7"/>
  <c r="U129" i="7"/>
  <c r="T129" i="7"/>
  <c r="S129" i="7"/>
  <c r="R129" i="7"/>
  <c r="M129" i="7"/>
  <c r="N129" i="7"/>
  <c r="P129" i="7"/>
  <c r="O129" i="7"/>
  <c r="K129" i="7"/>
  <c r="J129" i="7"/>
  <c r="H129" i="7"/>
  <c r="G129" i="7"/>
  <c r="F129" i="7"/>
  <c r="E129" i="7"/>
  <c r="D129" i="7"/>
  <c r="L128" i="20"/>
  <c r="G402" i="17"/>
  <c r="L124" i="20"/>
  <c r="C402" i="17"/>
  <c r="L125" i="20"/>
  <c r="D402" i="17"/>
  <c r="L126" i="20"/>
  <c r="E402" i="17"/>
  <c r="L127" i="20"/>
  <c r="F402" i="17"/>
  <c r="AM412" i="17"/>
  <c r="L129" i="20"/>
  <c r="H402" i="17"/>
  <c r="L130" i="20"/>
  <c r="I402" i="17"/>
  <c r="L131" i="20"/>
  <c r="J402" i="17"/>
  <c r="AM426" i="17"/>
  <c r="M128" i="20"/>
  <c r="G403" i="17"/>
  <c r="M124" i="20"/>
  <c r="C403" i="17"/>
  <c r="M125" i="20"/>
  <c r="D403" i="17"/>
  <c r="M126" i="20"/>
  <c r="E403" i="17"/>
  <c r="M127" i="20"/>
  <c r="F403" i="17"/>
  <c r="M129" i="20"/>
  <c r="H403" i="17"/>
  <c r="M130" i="20"/>
  <c r="I403" i="17"/>
  <c r="M131" i="20"/>
  <c r="J403" i="17"/>
  <c r="AM427" i="17"/>
  <c r="N128" i="20"/>
  <c r="G404" i="17"/>
  <c r="N124" i="20"/>
  <c r="C404" i="17"/>
  <c r="N125" i="20"/>
  <c r="D404" i="17"/>
  <c r="N126" i="20"/>
  <c r="E404" i="17"/>
  <c r="N127" i="20"/>
  <c r="F404" i="17"/>
  <c r="N129" i="20"/>
  <c r="H404" i="17"/>
  <c r="N130" i="20"/>
  <c r="I404" i="17"/>
  <c r="N131" i="20"/>
  <c r="J404" i="17"/>
  <c r="AM428" i="17"/>
  <c r="O128" i="20"/>
  <c r="G405" i="17"/>
  <c r="O124" i="20"/>
  <c r="C405" i="17"/>
  <c r="O125" i="20"/>
  <c r="D405" i="17"/>
  <c r="O126" i="20"/>
  <c r="E405" i="17"/>
  <c r="O127" i="20"/>
  <c r="F405" i="17"/>
  <c r="O129" i="20"/>
  <c r="H405" i="17"/>
  <c r="O130" i="20"/>
  <c r="I405" i="17"/>
  <c r="O131" i="20"/>
  <c r="J405" i="17"/>
  <c r="AM429" i="17"/>
  <c r="M28" i="20"/>
  <c r="C83" i="17"/>
  <c r="M29" i="20"/>
  <c r="D83" i="17"/>
  <c r="M30" i="20"/>
  <c r="E83" i="17"/>
  <c r="M31" i="20"/>
  <c r="F83" i="17"/>
  <c r="M32" i="20"/>
  <c r="G83" i="17"/>
  <c r="M33" i="20"/>
  <c r="H83" i="17"/>
  <c r="M34" i="20"/>
  <c r="I83" i="17"/>
  <c r="M35" i="20"/>
  <c r="J83" i="17"/>
  <c r="G406" i="17"/>
  <c r="C406" i="17"/>
  <c r="D406" i="17"/>
  <c r="E406" i="17"/>
  <c r="F406" i="17"/>
  <c r="H406" i="17"/>
  <c r="I406" i="17"/>
  <c r="J406" i="17"/>
  <c r="AM430" i="17"/>
  <c r="AM417" i="17"/>
  <c r="AM420" i="17"/>
  <c r="AM415" i="17"/>
  <c r="AM423" i="17"/>
  <c r="AM425" i="17"/>
  <c r="AI412" i="17"/>
  <c r="AI425" i="17"/>
  <c r="AJ412" i="17"/>
  <c r="AJ425" i="17"/>
  <c r="AK412" i="17"/>
  <c r="AK425" i="17"/>
  <c r="AL412" i="17"/>
  <c r="AL425" i="17"/>
  <c r="Q129" i="20"/>
  <c r="AN412" i="17"/>
  <c r="AN425" i="17"/>
  <c r="Q130" i="20"/>
  <c r="AO412" i="17"/>
  <c r="AO425" i="17"/>
  <c r="Q131" i="20"/>
  <c r="AP412" i="17"/>
  <c r="AP425" i="17"/>
  <c r="AM435" i="17"/>
  <c r="AM418" i="17"/>
  <c r="AM413" i="17"/>
  <c r="AM421" i="17"/>
  <c r="AI417" i="17"/>
  <c r="AI418" i="17"/>
  <c r="AI413" i="17"/>
  <c r="AI421" i="17"/>
  <c r="AJ417" i="17"/>
  <c r="AJ418" i="17"/>
  <c r="AJ413" i="17"/>
  <c r="AJ421" i="17"/>
  <c r="AK417" i="17"/>
  <c r="AK418" i="17"/>
  <c r="AK413" i="17"/>
  <c r="AK421" i="17"/>
  <c r="AL417" i="17"/>
  <c r="AL418" i="17"/>
  <c r="AL413" i="17"/>
  <c r="AL421" i="17"/>
  <c r="AN417" i="17"/>
  <c r="AN418" i="17"/>
  <c r="AN413" i="17"/>
  <c r="AN421" i="17"/>
  <c r="AO417" i="17"/>
  <c r="AO418" i="17"/>
  <c r="AO413" i="17"/>
  <c r="AO421" i="17"/>
  <c r="AP417" i="17"/>
  <c r="AP418" i="17"/>
  <c r="AP413" i="17"/>
  <c r="AP421" i="17"/>
  <c r="AM431" i="17"/>
  <c r="AM419" i="17"/>
  <c r="AM414" i="17"/>
  <c r="AM422" i="17"/>
  <c r="AI419" i="17"/>
  <c r="AI414" i="17"/>
  <c r="AI422" i="17"/>
  <c r="AJ419" i="17"/>
  <c r="AJ414" i="17"/>
  <c r="AJ422" i="17"/>
  <c r="AK419" i="17"/>
  <c r="AK414" i="17"/>
  <c r="AK422" i="17"/>
  <c r="AL419" i="17"/>
  <c r="AL414" i="17"/>
  <c r="AL422" i="17"/>
  <c r="AN419" i="17"/>
  <c r="AN414" i="17"/>
  <c r="AN422" i="17"/>
  <c r="AO419" i="17"/>
  <c r="AO414" i="17"/>
  <c r="AO422" i="17"/>
  <c r="AP419" i="17"/>
  <c r="AP414" i="17"/>
  <c r="AP422" i="17"/>
  <c r="AM432" i="17"/>
  <c r="AI420" i="17"/>
  <c r="AI415" i="17"/>
  <c r="AI423" i="17"/>
  <c r="AJ420" i="17"/>
  <c r="AJ415" i="17"/>
  <c r="AJ423" i="17"/>
  <c r="AK420" i="17"/>
  <c r="AK415" i="17"/>
  <c r="AK423" i="17"/>
  <c r="AL420" i="17"/>
  <c r="AL415" i="17"/>
  <c r="AL423" i="17"/>
  <c r="AN420" i="17"/>
  <c r="AN415" i="17"/>
  <c r="AN423" i="17"/>
  <c r="AO420" i="17"/>
  <c r="AO415" i="17"/>
  <c r="AO423" i="17"/>
  <c r="AP420" i="17"/>
  <c r="AP415" i="17"/>
  <c r="AP423" i="17"/>
  <c r="AM433" i="17"/>
  <c r="AM424" i="17"/>
  <c r="AI424" i="17"/>
  <c r="AJ424" i="17"/>
  <c r="AK424" i="17"/>
  <c r="AL424" i="17"/>
  <c r="AN424" i="17"/>
  <c r="AO424" i="17"/>
  <c r="AP424" i="17"/>
  <c r="AM434" i="17"/>
  <c r="AM436" i="17"/>
  <c r="AM412" i="9"/>
  <c r="G402" i="9"/>
  <c r="C402" i="9"/>
  <c r="D402" i="9"/>
  <c r="E402" i="9"/>
  <c r="F402" i="9"/>
  <c r="H402" i="9"/>
  <c r="I402" i="9"/>
  <c r="J402" i="9"/>
  <c r="AM426" i="9"/>
  <c r="M128" i="7"/>
  <c r="G403" i="9"/>
  <c r="M124" i="7"/>
  <c r="C403" i="9"/>
  <c r="M125" i="7"/>
  <c r="D403" i="9"/>
  <c r="M126" i="7"/>
  <c r="E403" i="9"/>
  <c r="M127" i="7"/>
  <c r="F403" i="9"/>
  <c r="H403" i="9"/>
  <c r="I403" i="9"/>
  <c r="J403" i="9"/>
  <c r="AM427" i="9"/>
  <c r="N128" i="7"/>
  <c r="G404" i="9"/>
  <c r="N124" i="7"/>
  <c r="C404" i="9"/>
  <c r="N125" i="7"/>
  <c r="D404" i="9"/>
  <c r="N126" i="7"/>
  <c r="E404" i="9"/>
  <c r="N127" i="7"/>
  <c r="F404" i="9"/>
  <c r="H404" i="9"/>
  <c r="I404" i="9"/>
  <c r="J404" i="9"/>
  <c r="AM428" i="9"/>
  <c r="O128" i="7"/>
  <c r="G405" i="9"/>
  <c r="O124" i="7"/>
  <c r="C405" i="9"/>
  <c r="O125" i="7"/>
  <c r="D405" i="9"/>
  <c r="O126" i="7"/>
  <c r="E405" i="9"/>
  <c r="O127" i="7"/>
  <c r="F405" i="9"/>
  <c r="H405" i="9"/>
  <c r="I405" i="9"/>
  <c r="J405" i="9"/>
  <c r="AM429" i="9"/>
  <c r="G406" i="9"/>
  <c r="C406" i="9"/>
  <c r="D406" i="9"/>
  <c r="E406" i="9"/>
  <c r="M28" i="7"/>
  <c r="C83" i="9"/>
  <c r="M29" i="7"/>
  <c r="D83" i="9"/>
  <c r="M30" i="7"/>
  <c r="E83" i="9"/>
  <c r="M31" i="7"/>
  <c r="F83" i="9"/>
  <c r="M32" i="7"/>
  <c r="G83" i="9"/>
  <c r="M33" i="7"/>
  <c r="H83" i="9"/>
  <c r="M34" i="7"/>
  <c r="I83" i="9"/>
  <c r="M35" i="7"/>
  <c r="J83" i="9"/>
  <c r="F406" i="9"/>
  <c r="H406" i="9"/>
  <c r="I406" i="9"/>
  <c r="J406" i="9"/>
  <c r="AM430" i="9"/>
  <c r="AM417" i="9"/>
  <c r="AM418" i="9"/>
  <c r="AM413" i="9"/>
  <c r="AM421" i="9"/>
  <c r="AI412" i="9"/>
  <c r="AI417" i="9"/>
  <c r="AI418" i="9"/>
  <c r="AI413" i="9"/>
  <c r="AI421" i="9"/>
  <c r="AJ412" i="9"/>
  <c r="AJ417" i="9"/>
  <c r="AJ418" i="9"/>
  <c r="AJ413" i="9"/>
  <c r="AJ421" i="9"/>
  <c r="AK412" i="9"/>
  <c r="AK417" i="9"/>
  <c r="AK418" i="9"/>
  <c r="AK413" i="9"/>
  <c r="AK421" i="9"/>
  <c r="AL412" i="9"/>
  <c r="AL417" i="9"/>
  <c r="AL418" i="9"/>
  <c r="AL413" i="9"/>
  <c r="AL421" i="9"/>
  <c r="AN412" i="9"/>
  <c r="AN417" i="9"/>
  <c r="AN418" i="9"/>
  <c r="AN413" i="9"/>
  <c r="AN421" i="9"/>
  <c r="AO412" i="9"/>
  <c r="AO417" i="9"/>
  <c r="AO418" i="9"/>
  <c r="AO413" i="9"/>
  <c r="AO421" i="9"/>
  <c r="AP412" i="9"/>
  <c r="AP417" i="9"/>
  <c r="AP418" i="9"/>
  <c r="AP413" i="9"/>
  <c r="AP421" i="9"/>
  <c r="AM431" i="9"/>
  <c r="AM419" i="9"/>
  <c r="AM414" i="9"/>
  <c r="AM422" i="9"/>
  <c r="AI419" i="9"/>
  <c r="AI414" i="9"/>
  <c r="AI422" i="9"/>
  <c r="AJ419" i="9"/>
  <c r="AJ414" i="9"/>
  <c r="AJ422" i="9"/>
  <c r="AK419" i="9"/>
  <c r="AK414" i="9"/>
  <c r="AK422" i="9"/>
  <c r="AL419" i="9"/>
  <c r="AL414" i="9"/>
  <c r="AL422" i="9"/>
  <c r="AN419" i="9"/>
  <c r="AN414" i="9"/>
  <c r="AN422" i="9"/>
  <c r="AO419" i="9"/>
  <c r="AO414" i="9"/>
  <c r="AO422" i="9"/>
  <c r="AP419" i="9"/>
  <c r="AP414" i="9"/>
  <c r="AP422" i="9"/>
  <c r="AM432" i="9"/>
  <c r="AM420" i="9"/>
  <c r="AM415" i="9"/>
  <c r="AM423" i="9"/>
  <c r="AI420" i="9"/>
  <c r="AI415" i="9"/>
  <c r="AI423" i="9"/>
  <c r="AJ420" i="9"/>
  <c r="AJ415" i="9"/>
  <c r="AJ423" i="9"/>
  <c r="AK420" i="9"/>
  <c r="AK415" i="9"/>
  <c r="AK423" i="9"/>
  <c r="AL420" i="9"/>
  <c r="AL415" i="9"/>
  <c r="AL423" i="9"/>
  <c r="AN420" i="9"/>
  <c r="AN415" i="9"/>
  <c r="AN423" i="9"/>
  <c r="AO420" i="9"/>
  <c r="AO415" i="9"/>
  <c r="AO423" i="9"/>
  <c r="AP420" i="9"/>
  <c r="AP415" i="9"/>
  <c r="AP423" i="9"/>
  <c r="AM433" i="9"/>
  <c r="AM424" i="9"/>
  <c r="AI424" i="9"/>
  <c r="AJ424" i="9"/>
  <c r="AK424" i="9"/>
  <c r="AL424" i="9"/>
  <c r="AN424" i="9"/>
  <c r="AO424" i="9"/>
  <c r="AP424" i="9"/>
  <c r="AM434" i="9"/>
  <c r="AM425" i="9"/>
  <c r="AI425" i="9"/>
  <c r="AJ425" i="9"/>
  <c r="AK425" i="9"/>
  <c r="AL425" i="9"/>
  <c r="AN425" i="9"/>
  <c r="AO425" i="9"/>
  <c r="AP425" i="9"/>
  <c r="AM435" i="9"/>
  <c r="AM436" i="9"/>
  <c r="G412" i="9"/>
  <c r="G436" i="9"/>
  <c r="O412" i="9"/>
  <c r="O426" i="9"/>
  <c r="O427" i="9"/>
  <c r="O428" i="9"/>
  <c r="O429" i="9"/>
  <c r="O430" i="9"/>
  <c r="O417" i="9"/>
  <c r="O418" i="9"/>
  <c r="O413" i="9"/>
  <c r="O421" i="9"/>
  <c r="K412" i="9"/>
  <c r="K417" i="9"/>
  <c r="K418" i="9"/>
  <c r="K413" i="9"/>
  <c r="K421" i="9"/>
  <c r="L412" i="9"/>
  <c r="L417" i="9"/>
  <c r="L418" i="9"/>
  <c r="L413" i="9"/>
  <c r="L421" i="9"/>
  <c r="M412" i="9"/>
  <c r="M417" i="9"/>
  <c r="M418" i="9"/>
  <c r="M413" i="9"/>
  <c r="M421" i="9"/>
  <c r="N412" i="9"/>
  <c r="N417" i="9"/>
  <c r="N418" i="9"/>
  <c r="N413" i="9"/>
  <c r="N421" i="9"/>
  <c r="P412" i="9"/>
  <c r="P417" i="9"/>
  <c r="P418" i="9"/>
  <c r="P413" i="9"/>
  <c r="P421" i="9"/>
  <c r="Q412" i="9"/>
  <c r="Q417" i="9"/>
  <c r="Q418" i="9"/>
  <c r="Q413" i="9"/>
  <c r="Q421" i="9"/>
  <c r="R412" i="9"/>
  <c r="R417" i="9"/>
  <c r="R418" i="9"/>
  <c r="R413" i="9"/>
  <c r="R421" i="9"/>
  <c r="O431" i="9"/>
  <c r="O419" i="9"/>
  <c r="O414" i="9"/>
  <c r="O422" i="9"/>
  <c r="K419" i="9"/>
  <c r="K414" i="9"/>
  <c r="K422" i="9"/>
  <c r="L419" i="9"/>
  <c r="L414" i="9"/>
  <c r="L422" i="9"/>
  <c r="M419" i="9"/>
  <c r="M414" i="9"/>
  <c r="M422" i="9"/>
  <c r="N419" i="9"/>
  <c r="N414" i="9"/>
  <c r="N422" i="9"/>
  <c r="P419" i="9"/>
  <c r="P414" i="9"/>
  <c r="P422" i="9"/>
  <c r="Q419" i="9"/>
  <c r="Q414" i="9"/>
  <c r="Q422" i="9"/>
  <c r="R419" i="9"/>
  <c r="R414" i="9"/>
  <c r="R422" i="9"/>
  <c r="O432" i="9"/>
  <c r="O420" i="9"/>
  <c r="O415" i="9"/>
  <c r="O423" i="9"/>
  <c r="K420" i="9"/>
  <c r="K415" i="9"/>
  <c r="K423" i="9"/>
  <c r="L420" i="9"/>
  <c r="L415" i="9"/>
  <c r="L423" i="9"/>
  <c r="M420" i="9"/>
  <c r="M415" i="9"/>
  <c r="M423" i="9"/>
  <c r="N420" i="9"/>
  <c r="N415" i="9"/>
  <c r="N423" i="9"/>
  <c r="P420" i="9"/>
  <c r="P415" i="9"/>
  <c r="P423" i="9"/>
  <c r="Q420" i="9"/>
  <c r="Q415" i="9"/>
  <c r="Q423" i="9"/>
  <c r="R420" i="9"/>
  <c r="R415" i="9"/>
  <c r="R423" i="9"/>
  <c r="O433" i="9"/>
  <c r="O424" i="9"/>
  <c r="K424" i="9"/>
  <c r="L424" i="9"/>
  <c r="M424" i="9"/>
  <c r="N424" i="9"/>
  <c r="P424" i="9"/>
  <c r="Q424" i="9"/>
  <c r="R424" i="9"/>
  <c r="O434" i="9"/>
  <c r="O425" i="9"/>
  <c r="K425" i="9"/>
  <c r="L425" i="9"/>
  <c r="M425" i="9"/>
  <c r="N425" i="9"/>
  <c r="P425" i="9"/>
  <c r="Q425" i="9"/>
  <c r="R425" i="9"/>
  <c r="O435" i="9"/>
  <c r="O412" i="17"/>
  <c r="O426" i="17"/>
  <c r="O427" i="17"/>
  <c r="O428" i="17"/>
  <c r="O429" i="17"/>
  <c r="O430" i="17"/>
  <c r="O417" i="17"/>
  <c r="O418" i="17"/>
  <c r="O413" i="17"/>
  <c r="O421" i="17"/>
  <c r="K412" i="17"/>
  <c r="K417" i="17"/>
  <c r="K418" i="17"/>
  <c r="K413" i="17"/>
  <c r="K421" i="17"/>
  <c r="L412" i="17"/>
  <c r="L417" i="17"/>
  <c r="L418" i="17"/>
  <c r="L413" i="17"/>
  <c r="L421" i="17"/>
  <c r="M412" i="17"/>
  <c r="M417" i="17"/>
  <c r="M418" i="17"/>
  <c r="M413" i="17"/>
  <c r="M421" i="17"/>
  <c r="N412" i="17"/>
  <c r="N417" i="17"/>
  <c r="N418" i="17"/>
  <c r="N413" i="17"/>
  <c r="N421" i="17"/>
  <c r="P412" i="17"/>
  <c r="P417" i="17"/>
  <c r="P418" i="17"/>
  <c r="P413" i="17"/>
  <c r="P421" i="17"/>
  <c r="Q412" i="17"/>
  <c r="Q417" i="17"/>
  <c r="Q418" i="17"/>
  <c r="Q413" i="17"/>
  <c r="Q421" i="17"/>
  <c r="R412" i="17"/>
  <c r="R417" i="17"/>
  <c r="R418" i="17"/>
  <c r="R413" i="17"/>
  <c r="R421" i="17"/>
  <c r="O431" i="17"/>
  <c r="O419" i="17"/>
  <c r="O414" i="17"/>
  <c r="O422" i="17"/>
  <c r="K419" i="17"/>
  <c r="K414" i="17"/>
  <c r="K422" i="17"/>
  <c r="L419" i="17"/>
  <c r="L414" i="17"/>
  <c r="L422" i="17"/>
  <c r="M419" i="17"/>
  <c r="M414" i="17"/>
  <c r="M422" i="17"/>
  <c r="N419" i="17"/>
  <c r="N414" i="17"/>
  <c r="N422" i="17"/>
  <c r="P419" i="17"/>
  <c r="P414" i="17"/>
  <c r="P422" i="17"/>
  <c r="Q419" i="17"/>
  <c r="Q414" i="17"/>
  <c r="Q422" i="17"/>
  <c r="R419" i="17"/>
  <c r="R414" i="17"/>
  <c r="R422" i="17"/>
  <c r="O432" i="17"/>
  <c r="O420" i="17"/>
  <c r="O415" i="17"/>
  <c r="O423" i="17"/>
  <c r="K420" i="17"/>
  <c r="K415" i="17"/>
  <c r="K423" i="17"/>
  <c r="L420" i="17"/>
  <c r="L415" i="17"/>
  <c r="L423" i="17"/>
  <c r="M420" i="17"/>
  <c r="M415" i="17"/>
  <c r="M423" i="17"/>
  <c r="N420" i="17"/>
  <c r="N415" i="17"/>
  <c r="N423" i="17"/>
  <c r="P420" i="17"/>
  <c r="P415" i="17"/>
  <c r="P423" i="17"/>
  <c r="Q420" i="17"/>
  <c r="Q415" i="17"/>
  <c r="Q423" i="17"/>
  <c r="R420" i="17"/>
  <c r="R415" i="17"/>
  <c r="R423" i="17"/>
  <c r="O433" i="17"/>
  <c r="O424" i="17"/>
  <c r="K424" i="17"/>
  <c r="L424" i="17"/>
  <c r="M424" i="17"/>
  <c r="N424" i="17"/>
  <c r="P424" i="17"/>
  <c r="Q424" i="17"/>
  <c r="R424" i="17"/>
  <c r="O434" i="17"/>
  <c r="O425" i="17"/>
  <c r="K425" i="17"/>
  <c r="L425" i="17"/>
  <c r="M425" i="17"/>
  <c r="N425" i="17"/>
  <c r="P425" i="17"/>
  <c r="Q425" i="17"/>
  <c r="R425" i="17"/>
  <c r="O435" i="17"/>
  <c r="O436" i="17"/>
  <c r="O436" i="9"/>
  <c r="W412" i="9"/>
  <c r="W426" i="9"/>
  <c r="W427" i="9"/>
  <c r="W428" i="9"/>
  <c r="W429" i="9"/>
  <c r="W430" i="9"/>
  <c r="W417" i="9"/>
  <c r="W418" i="9"/>
  <c r="W413" i="9"/>
  <c r="W421" i="9"/>
  <c r="S412" i="9"/>
  <c r="S417" i="9"/>
  <c r="S418" i="9"/>
  <c r="S413" i="9"/>
  <c r="S421" i="9"/>
  <c r="T412" i="9"/>
  <c r="T417" i="9"/>
  <c r="T418" i="9"/>
  <c r="T413" i="9"/>
  <c r="T421" i="9"/>
  <c r="U412" i="9"/>
  <c r="U417" i="9"/>
  <c r="U418" i="9"/>
  <c r="U413" i="9"/>
  <c r="U421" i="9"/>
  <c r="V412" i="9"/>
  <c r="V417" i="9"/>
  <c r="V418" i="9"/>
  <c r="V413" i="9"/>
  <c r="V421" i="9"/>
  <c r="X412" i="9"/>
  <c r="X417" i="9"/>
  <c r="X418" i="9"/>
  <c r="X413" i="9"/>
  <c r="X421" i="9"/>
  <c r="Y412" i="9"/>
  <c r="Y417" i="9"/>
  <c r="Y418" i="9"/>
  <c r="Y413" i="9"/>
  <c r="Y421" i="9"/>
  <c r="Z412" i="9"/>
  <c r="Z417" i="9"/>
  <c r="Z418" i="9"/>
  <c r="Z413" i="9"/>
  <c r="Z421" i="9"/>
  <c r="W431" i="9"/>
  <c r="W419" i="9"/>
  <c r="W414" i="9"/>
  <c r="W422" i="9"/>
  <c r="S419" i="9"/>
  <c r="S414" i="9"/>
  <c r="S422" i="9"/>
  <c r="T419" i="9"/>
  <c r="T414" i="9"/>
  <c r="T422" i="9"/>
  <c r="U419" i="9"/>
  <c r="U414" i="9"/>
  <c r="U422" i="9"/>
  <c r="V419" i="9"/>
  <c r="V414" i="9"/>
  <c r="V422" i="9"/>
  <c r="X419" i="9"/>
  <c r="X414" i="9"/>
  <c r="X422" i="9"/>
  <c r="Y419" i="9"/>
  <c r="Y414" i="9"/>
  <c r="Y422" i="9"/>
  <c r="Z419" i="9"/>
  <c r="Z414" i="9"/>
  <c r="Z422" i="9"/>
  <c r="W432" i="9"/>
  <c r="W420" i="9"/>
  <c r="W415" i="9"/>
  <c r="W423" i="9"/>
  <c r="S420" i="9"/>
  <c r="S415" i="9"/>
  <c r="S423" i="9"/>
  <c r="T420" i="9"/>
  <c r="T415" i="9"/>
  <c r="T423" i="9"/>
  <c r="U420" i="9"/>
  <c r="U415" i="9"/>
  <c r="U423" i="9"/>
  <c r="V420" i="9"/>
  <c r="V415" i="9"/>
  <c r="V423" i="9"/>
  <c r="X420" i="9"/>
  <c r="X415" i="9"/>
  <c r="X423" i="9"/>
  <c r="Y420" i="9"/>
  <c r="Y415" i="9"/>
  <c r="Y423" i="9"/>
  <c r="Z420" i="9"/>
  <c r="Z415" i="9"/>
  <c r="Z423" i="9"/>
  <c r="W433" i="9"/>
  <c r="W424" i="9"/>
  <c r="S424" i="9"/>
  <c r="T424" i="9"/>
  <c r="U424" i="9"/>
  <c r="V424" i="9"/>
  <c r="X424" i="9"/>
  <c r="Y424" i="9"/>
  <c r="Z424" i="9"/>
  <c r="W434" i="9"/>
  <c r="W425" i="9"/>
  <c r="S425" i="9"/>
  <c r="T425" i="9"/>
  <c r="U425" i="9"/>
  <c r="V425" i="9"/>
  <c r="X425" i="9"/>
  <c r="Y425" i="9"/>
  <c r="Z425" i="9"/>
  <c r="W435" i="9"/>
  <c r="W412" i="17"/>
  <c r="W426" i="17"/>
  <c r="W427" i="17"/>
  <c r="W428" i="17"/>
  <c r="W429" i="17"/>
  <c r="W430" i="17"/>
  <c r="W417" i="17"/>
  <c r="W418" i="17"/>
  <c r="W413" i="17"/>
  <c r="W421" i="17"/>
  <c r="S412" i="17"/>
  <c r="S417" i="17"/>
  <c r="S418" i="17"/>
  <c r="S413" i="17"/>
  <c r="S421" i="17"/>
  <c r="T412" i="17"/>
  <c r="T417" i="17"/>
  <c r="T418" i="17"/>
  <c r="T413" i="17"/>
  <c r="T421" i="17"/>
  <c r="U412" i="17"/>
  <c r="U417" i="17"/>
  <c r="U418" i="17"/>
  <c r="U413" i="17"/>
  <c r="U421" i="17"/>
  <c r="V412" i="17"/>
  <c r="V417" i="17"/>
  <c r="V418" i="17"/>
  <c r="V413" i="17"/>
  <c r="V421" i="17"/>
  <c r="X412" i="17"/>
  <c r="X417" i="17"/>
  <c r="X418" i="17"/>
  <c r="X413" i="17"/>
  <c r="X421" i="17"/>
  <c r="Y412" i="17"/>
  <c r="Y417" i="17"/>
  <c r="Y418" i="17"/>
  <c r="Y413" i="17"/>
  <c r="Y421" i="17"/>
  <c r="Z412" i="17"/>
  <c r="Z417" i="17"/>
  <c r="Z418" i="17"/>
  <c r="Z413" i="17"/>
  <c r="Z421" i="17"/>
  <c r="W431" i="17"/>
  <c r="W419" i="17"/>
  <c r="W414" i="17"/>
  <c r="W422" i="17"/>
  <c r="S419" i="17"/>
  <c r="S414" i="17"/>
  <c r="S422" i="17"/>
  <c r="T419" i="17"/>
  <c r="T414" i="17"/>
  <c r="T422" i="17"/>
  <c r="U419" i="17"/>
  <c r="U414" i="17"/>
  <c r="U422" i="17"/>
  <c r="V419" i="17"/>
  <c r="V414" i="17"/>
  <c r="V422" i="17"/>
  <c r="X419" i="17"/>
  <c r="X414" i="17"/>
  <c r="X422" i="17"/>
  <c r="Y419" i="17"/>
  <c r="Y414" i="17"/>
  <c r="Y422" i="17"/>
  <c r="Z419" i="17"/>
  <c r="Z414" i="17"/>
  <c r="Z422" i="17"/>
  <c r="W432" i="17"/>
  <c r="W420" i="17"/>
  <c r="W415" i="17"/>
  <c r="W423" i="17"/>
  <c r="S420" i="17"/>
  <c r="S415" i="17"/>
  <c r="S423" i="17"/>
  <c r="T420" i="17"/>
  <c r="T415" i="17"/>
  <c r="T423" i="17"/>
  <c r="U420" i="17"/>
  <c r="U415" i="17"/>
  <c r="U423" i="17"/>
  <c r="V420" i="17"/>
  <c r="V415" i="17"/>
  <c r="V423" i="17"/>
  <c r="X420" i="17"/>
  <c r="X415" i="17"/>
  <c r="X423" i="17"/>
  <c r="Y420" i="17"/>
  <c r="Y415" i="17"/>
  <c r="Y423" i="17"/>
  <c r="Z420" i="17"/>
  <c r="Z415" i="17"/>
  <c r="Z423" i="17"/>
  <c r="W433" i="17"/>
  <c r="W424" i="17"/>
  <c r="S424" i="17"/>
  <c r="T424" i="17"/>
  <c r="U424" i="17"/>
  <c r="V424" i="17"/>
  <c r="X424" i="17"/>
  <c r="Y424" i="17"/>
  <c r="Z424" i="17"/>
  <c r="W434" i="17"/>
  <c r="W425" i="17"/>
  <c r="S425" i="17"/>
  <c r="T425" i="17"/>
  <c r="U425" i="17"/>
  <c r="V425" i="17"/>
  <c r="X425" i="17"/>
  <c r="Y425" i="17"/>
  <c r="Z425" i="17"/>
  <c r="W435" i="17"/>
  <c r="W436" i="17"/>
  <c r="W436" i="9"/>
  <c r="AE412" i="9"/>
  <c r="AE426" i="9"/>
  <c r="AE427" i="9"/>
  <c r="AE428" i="9"/>
  <c r="AE429" i="9"/>
  <c r="AE430" i="9"/>
  <c r="AE417" i="9"/>
  <c r="AE418" i="9"/>
  <c r="AE413" i="9"/>
  <c r="AE421" i="9"/>
  <c r="AA412" i="9"/>
  <c r="AA417" i="9"/>
  <c r="AA418" i="9"/>
  <c r="AA413" i="9"/>
  <c r="AA421" i="9"/>
  <c r="AB412" i="9"/>
  <c r="AB417" i="9"/>
  <c r="AB418" i="9"/>
  <c r="AB413" i="9"/>
  <c r="AB421" i="9"/>
  <c r="AC412" i="9"/>
  <c r="AC417" i="9"/>
  <c r="AC418" i="9"/>
  <c r="AC413" i="9"/>
  <c r="AC421" i="9"/>
  <c r="AD412" i="9"/>
  <c r="AD417" i="9"/>
  <c r="AD418" i="9"/>
  <c r="AD413" i="9"/>
  <c r="AD421" i="9"/>
  <c r="AF412" i="9"/>
  <c r="AF417" i="9"/>
  <c r="AF418" i="9"/>
  <c r="AF413" i="9"/>
  <c r="AF421" i="9"/>
  <c r="AG412" i="9"/>
  <c r="AG417" i="9"/>
  <c r="AG418" i="9"/>
  <c r="AG413" i="9"/>
  <c r="AG421" i="9"/>
  <c r="AH412" i="9"/>
  <c r="AH417" i="9"/>
  <c r="AH418" i="9"/>
  <c r="AH413" i="9"/>
  <c r="AH421" i="9"/>
  <c r="AE431" i="9"/>
  <c r="AE419" i="9"/>
  <c r="AE414" i="9"/>
  <c r="AE422" i="9"/>
  <c r="AA419" i="9"/>
  <c r="AA414" i="9"/>
  <c r="AA422" i="9"/>
  <c r="AB419" i="9"/>
  <c r="AB414" i="9"/>
  <c r="AB422" i="9"/>
  <c r="AC419" i="9"/>
  <c r="AC414" i="9"/>
  <c r="AC422" i="9"/>
  <c r="AD419" i="9"/>
  <c r="AD414" i="9"/>
  <c r="AD422" i="9"/>
  <c r="AF419" i="9"/>
  <c r="AF414" i="9"/>
  <c r="AF422" i="9"/>
  <c r="AG419" i="9"/>
  <c r="AG414" i="9"/>
  <c r="AG422" i="9"/>
  <c r="AH419" i="9"/>
  <c r="AH414" i="9"/>
  <c r="AH422" i="9"/>
  <c r="AE432" i="9"/>
  <c r="AE420" i="9"/>
  <c r="AE415" i="9"/>
  <c r="AE423" i="9"/>
  <c r="AA420" i="9"/>
  <c r="AA415" i="9"/>
  <c r="AA423" i="9"/>
  <c r="AB420" i="9"/>
  <c r="AB415" i="9"/>
  <c r="AB423" i="9"/>
  <c r="AC420" i="9"/>
  <c r="AC415" i="9"/>
  <c r="AC423" i="9"/>
  <c r="AD420" i="9"/>
  <c r="AD415" i="9"/>
  <c r="AD423" i="9"/>
  <c r="AF420" i="9"/>
  <c r="AF415" i="9"/>
  <c r="AF423" i="9"/>
  <c r="AG420" i="9"/>
  <c r="AG415" i="9"/>
  <c r="AG423" i="9"/>
  <c r="AH420" i="9"/>
  <c r="AH415" i="9"/>
  <c r="AH423" i="9"/>
  <c r="AE433" i="9"/>
  <c r="AE424" i="9"/>
  <c r="AA424" i="9"/>
  <c r="AB424" i="9"/>
  <c r="AC424" i="9"/>
  <c r="AD424" i="9"/>
  <c r="AF424" i="9"/>
  <c r="AG424" i="9"/>
  <c r="AH424" i="9"/>
  <c r="AE434" i="9"/>
  <c r="AE425" i="9"/>
  <c r="AA425" i="9"/>
  <c r="AB425" i="9"/>
  <c r="AC425" i="9"/>
  <c r="AD425" i="9"/>
  <c r="AF425" i="9"/>
  <c r="AG425" i="9"/>
  <c r="AH425" i="9"/>
  <c r="AE435" i="9"/>
  <c r="AE412" i="17"/>
  <c r="AE426" i="17"/>
  <c r="AE427" i="17"/>
  <c r="AE428" i="17"/>
  <c r="AE429" i="17"/>
  <c r="AE430" i="17"/>
  <c r="AE417" i="17"/>
  <c r="AE418" i="17"/>
  <c r="AE413" i="17"/>
  <c r="AE421" i="17"/>
  <c r="AA412" i="17"/>
  <c r="AA417" i="17"/>
  <c r="AA418" i="17"/>
  <c r="AA413" i="17"/>
  <c r="AA421" i="17"/>
  <c r="AB412" i="17"/>
  <c r="AB417" i="17"/>
  <c r="AB418" i="17"/>
  <c r="AB413" i="17"/>
  <c r="AB421" i="17"/>
  <c r="AC412" i="17"/>
  <c r="AC417" i="17"/>
  <c r="AC418" i="17"/>
  <c r="AC413" i="17"/>
  <c r="AC421" i="17"/>
  <c r="AD412" i="17"/>
  <c r="AD417" i="17"/>
  <c r="AD418" i="17"/>
  <c r="AD413" i="17"/>
  <c r="AD421" i="17"/>
  <c r="AF412" i="17"/>
  <c r="AF417" i="17"/>
  <c r="AF418" i="17"/>
  <c r="AF413" i="17"/>
  <c r="AF421" i="17"/>
  <c r="AG412" i="17"/>
  <c r="AG417" i="17"/>
  <c r="AG418" i="17"/>
  <c r="AG413" i="17"/>
  <c r="AG421" i="17"/>
  <c r="AH412" i="17"/>
  <c r="AH417" i="17"/>
  <c r="AH418" i="17"/>
  <c r="AH413" i="17"/>
  <c r="AH421" i="17"/>
  <c r="AE431" i="17"/>
  <c r="AE419" i="17"/>
  <c r="AE414" i="17"/>
  <c r="AE422" i="17"/>
  <c r="AA419" i="17"/>
  <c r="AA414" i="17"/>
  <c r="AA422" i="17"/>
  <c r="AB419" i="17"/>
  <c r="AB414" i="17"/>
  <c r="AB422" i="17"/>
  <c r="AC419" i="17"/>
  <c r="AC414" i="17"/>
  <c r="AC422" i="17"/>
  <c r="AD419" i="17"/>
  <c r="AD414" i="17"/>
  <c r="AD422" i="17"/>
  <c r="AF419" i="17"/>
  <c r="AF414" i="17"/>
  <c r="AF422" i="17"/>
  <c r="AG419" i="17"/>
  <c r="AG414" i="17"/>
  <c r="AG422" i="17"/>
  <c r="AH419" i="17"/>
  <c r="AH414" i="17"/>
  <c r="AH422" i="17"/>
  <c r="AE432" i="17"/>
  <c r="AE420" i="17"/>
  <c r="AE415" i="17"/>
  <c r="AE423" i="17"/>
  <c r="AA420" i="17"/>
  <c r="AA415" i="17"/>
  <c r="AA423" i="17"/>
  <c r="AB420" i="17"/>
  <c r="AB415" i="17"/>
  <c r="AB423" i="17"/>
  <c r="AC420" i="17"/>
  <c r="AC415" i="17"/>
  <c r="AC423" i="17"/>
  <c r="AD420" i="17"/>
  <c r="AD415" i="17"/>
  <c r="AD423" i="17"/>
  <c r="AF420" i="17"/>
  <c r="AF415" i="17"/>
  <c r="AF423" i="17"/>
  <c r="AG420" i="17"/>
  <c r="AG415" i="17"/>
  <c r="AG423" i="17"/>
  <c r="AH420" i="17"/>
  <c r="AH415" i="17"/>
  <c r="AH423" i="17"/>
  <c r="AE433" i="17"/>
  <c r="AE424" i="17"/>
  <c r="AA424" i="17"/>
  <c r="AB424" i="17"/>
  <c r="AC424" i="17"/>
  <c r="AD424" i="17"/>
  <c r="AF424" i="17"/>
  <c r="AG424" i="17"/>
  <c r="AH424" i="17"/>
  <c r="AE434" i="17"/>
  <c r="AE425" i="17"/>
  <c r="AA425" i="17"/>
  <c r="AB425" i="17"/>
  <c r="AC425" i="17"/>
  <c r="AD425" i="17"/>
  <c r="AF425" i="17"/>
  <c r="AG425" i="17"/>
  <c r="AH425" i="17"/>
  <c r="AE435" i="17"/>
  <c r="AE436" i="17"/>
  <c r="AE436" i="9"/>
  <c r="AU412" i="9"/>
  <c r="AU436" i="9"/>
  <c r="BC412" i="9"/>
  <c r="BC436" i="9"/>
  <c r="BK412" i="9"/>
  <c r="BK436" i="9"/>
  <c r="C412" i="9"/>
  <c r="C436" i="9"/>
  <c r="D412" i="9"/>
  <c r="D426" i="9"/>
  <c r="D427" i="9"/>
  <c r="D428" i="9"/>
  <c r="D429" i="9"/>
  <c r="D430" i="9"/>
  <c r="D417" i="9"/>
  <c r="D418" i="9"/>
  <c r="D413" i="9"/>
  <c r="D421" i="9"/>
  <c r="C417" i="9"/>
  <c r="C418" i="9"/>
  <c r="C413" i="9"/>
  <c r="C421" i="9"/>
  <c r="E412" i="9"/>
  <c r="E417" i="9"/>
  <c r="E418" i="9"/>
  <c r="E413" i="9"/>
  <c r="E421" i="9"/>
  <c r="F412" i="9"/>
  <c r="F417" i="9"/>
  <c r="F418" i="9"/>
  <c r="F413" i="9"/>
  <c r="F421" i="9"/>
  <c r="G417" i="9"/>
  <c r="G418" i="9"/>
  <c r="G413" i="9"/>
  <c r="G421" i="9"/>
  <c r="H412" i="9"/>
  <c r="H417" i="9"/>
  <c r="H418" i="9"/>
  <c r="H413" i="9"/>
  <c r="H421" i="9"/>
  <c r="I412" i="9"/>
  <c r="I417" i="9"/>
  <c r="I418" i="9"/>
  <c r="I413" i="9"/>
  <c r="I421" i="9"/>
  <c r="J412" i="9"/>
  <c r="J417" i="9"/>
  <c r="J418" i="9"/>
  <c r="J413" i="9"/>
  <c r="J421" i="9"/>
  <c r="D431" i="9"/>
  <c r="D419" i="9"/>
  <c r="D414" i="9"/>
  <c r="D422" i="9"/>
  <c r="C419" i="9"/>
  <c r="C414" i="9"/>
  <c r="C422" i="9"/>
  <c r="E419" i="9"/>
  <c r="E414" i="9"/>
  <c r="E422" i="9"/>
  <c r="F419" i="9"/>
  <c r="F414" i="9"/>
  <c r="F422" i="9"/>
  <c r="G419" i="9"/>
  <c r="G414" i="9"/>
  <c r="G422" i="9"/>
  <c r="H419" i="9"/>
  <c r="H414" i="9"/>
  <c r="H422" i="9"/>
  <c r="I419" i="9"/>
  <c r="I414" i="9"/>
  <c r="I422" i="9"/>
  <c r="J419" i="9"/>
  <c r="J414" i="9"/>
  <c r="J422" i="9"/>
  <c r="D432" i="9"/>
  <c r="D420" i="9"/>
  <c r="D415" i="9"/>
  <c r="D423" i="9"/>
  <c r="C420" i="9"/>
  <c r="C415" i="9"/>
  <c r="C423" i="9"/>
  <c r="E420" i="9"/>
  <c r="E415" i="9"/>
  <c r="E423" i="9"/>
  <c r="F420" i="9"/>
  <c r="F415" i="9"/>
  <c r="F423" i="9"/>
  <c r="G420" i="9"/>
  <c r="G415" i="9"/>
  <c r="G423" i="9"/>
  <c r="H420" i="9"/>
  <c r="H415" i="9"/>
  <c r="H423" i="9"/>
  <c r="I420" i="9"/>
  <c r="I415" i="9"/>
  <c r="I423" i="9"/>
  <c r="J420" i="9"/>
  <c r="J415" i="9"/>
  <c r="J423" i="9"/>
  <c r="D433" i="9"/>
  <c r="D424" i="9"/>
  <c r="C424" i="9"/>
  <c r="E424" i="9"/>
  <c r="F424" i="9"/>
  <c r="G424" i="9"/>
  <c r="H424" i="9"/>
  <c r="I424" i="9"/>
  <c r="J424" i="9"/>
  <c r="D434" i="9"/>
  <c r="D425" i="9"/>
  <c r="C425" i="9"/>
  <c r="E425" i="9"/>
  <c r="F425" i="9"/>
  <c r="G425" i="9"/>
  <c r="H425" i="9"/>
  <c r="I425" i="9"/>
  <c r="J425" i="9"/>
  <c r="D435" i="9"/>
  <c r="D412" i="17"/>
  <c r="D426" i="17"/>
  <c r="D427" i="17"/>
  <c r="D428" i="17"/>
  <c r="D429" i="17"/>
  <c r="D430" i="17"/>
  <c r="D417" i="17"/>
  <c r="D418" i="17"/>
  <c r="D413" i="17"/>
  <c r="D421" i="17"/>
  <c r="C412" i="17"/>
  <c r="C417" i="17"/>
  <c r="C418" i="17"/>
  <c r="C413" i="17"/>
  <c r="C421" i="17"/>
  <c r="E412" i="17"/>
  <c r="E417" i="17"/>
  <c r="E418" i="17"/>
  <c r="E413" i="17"/>
  <c r="E421" i="17"/>
  <c r="F412" i="17"/>
  <c r="F417" i="17"/>
  <c r="F418" i="17"/>
  <c r="F413" i="17"/>
  <c r="F421" i="17"/>
  <c r="G412" i="17"/>
  <c r="G417" i="17"/>
  <c r="G418" i="17"/>
  <c r="G413" i="17"/>
  <c r="G421" i="17"/>
  <c r="H412" i="17"/>
  <c r="H417" i="17"/>
  <c r="H418" i="17"/>
  <c r="H413" i="17"/>
  <c r="H421" i="17"/>
  <c r="I412" i="17"/>
  <c r="I417" i="17"/>
  <c r="I418" i="17"/>
  <c r="I413" i="17"/>
  <c r="I421" i="17"/>
  <c r="J412" i="17"/>
  <c r="J417" i="17"/>
  <c r="J418" i="17"/>
  <c r="J413" i="17"/>
  <c r="J421" i="17"/>
  <c r="D431" i="17"/>
  <c r="D419" i="17"/>
  <c r="D414" i="17"/>
  <c r="D422" i="17"/>
  <c r="C419" i="17"/>
  <c r="C414" i="17"/>
  <c r="C422" i="17"/>
  <c r="E419" i="17"/>
  <c r="E414" i="17"/>
  <c r="E422" i="17"/>
  <c r="F419" i="17"/>
  <c r="F414" i="17"/>
  <c r="F422" i="17"/>
  <c r="G419" i="17"/>
  <c r="G414" i="17"/>
  <c r="G422" i="17"/>
  <c r="H419" i="17"/>
  <c r="H414" i="17"/>
  <c r="H422" i="17"/>
  <c r="I419" i="17"/>
  <c r="I414" i="17"/>
  <c r="I422" i="17"/>
  <c r="J419" i="17"/>
  <c r="J414" i="17"/>
  <c r="J422" i="17"/>
  <c r="D432" i="17"/>
  <c r="D420" i="17"/>
  <c r="D415" i="17"/>
  <c r="D423" i="17"/>
  <c r="C420" i="17"/>
  <c r="C415" i="17"/>
  <c r="C423" i="17"/>
  <c r="E420" i="17"/>
  <c r="E415" i="17"/>
  <c r="E423" i="17"/>
  <c r="F420" i="17"/>
  <c r="F415" i="17"/>
  <c r="F423" i="17"/>
  <c r="G420" i="17"/>
  <c r="G415" i="17"/>
  <c r="G423" i="17"/>
  <c r="H420" i="17"/>
  <c r="H415" i="17"/>
  <c r="H423" i="17"/>
  <c r="I420" i="17"/>
  <c r="I415" i="17"/>
  <c r="I423" i="17"/>
  <c r="J420" i="17"/>
  <c r="J415" i="17"/>
  <c r="J423" i="17"/>
  <c r="D433" i="17"/>
  <c r="D424" i="17"/>
  <c r="C424" i="17"/>
  <c r="E424" i="17"/>
  <c r="F424" i="17"/>
  <c r="G424" i="17"/>
  <c r="H424" i="17"/>
  <c r="I424" i="17"/>
  <c r="J424" i="17"/>
  <c r="D434" i="17"/>
  <c r="D425" i="17"/>
  <c r="C425" i="17"/>
  <c r="E425" i="17"/>
  <c r="F425" i="17"/>
  <c r="G425" i="17"/>
  <c r="H425" i="17"/>
  <c r="I425" i="17"/>
  <c r="J425" i="17"/>
  <c r="D435" i="17"/>
  <c r="D436" i="17"/>
  <c r="D436" i="9"/>
  <c r="E426" i="9"/>
  <c r="E427" i="9"/>
  <c r="E428" i="9"/>
  <c r="E429" i="9"/>
  <c r="E430" i="9"/>
  <c r="E431" i="9"/>
  <c r="E432" i="9"/>
  <c r="E433" i="9"/>
  <c r="E434" i="9"/>
  <c r="E435" i="9"/>
  <c r="E426" i="17"/>
  <c r="E427" i="17"/>
  <c r="E428" i="17"/>
  <c r="E429" i="17"/>
  <c r="E430" i="17"/>
  <c r="E431" i="17"/>
  <c r="E432" i="17"/>
  <c r="E433" i="17"/>
  <c r="E434" i="17"/>
  <c r="E435" i="17"/>
  <c r="E436" i="17"/>
  <c r="E436" i="9"/>
  <c r="F426" i="9"/>
  <c r="F427" i="9"/>
  <c r="F428" i="9"/>
  <c r="F429" i="9"/>
  <c r="F430" i="9"/>
  <c r="F431" i="9"/>
  <c r="F432" i="9"/>
  <c r="F433" i="9"/>
  <c r="F434" i="9"/>
  <c r="F435" i="9"/>
  <c r="F426" i="17"/>
  <c r="F427" i="17"/>
  <c r="F428" i="17"/>
  <c r="F429" i="17"/>
  <c r="F430" i="17"/>
  <c r="F431" i="17"/>
  <c r="F432" i="17"/>
  <c r="F433" i="17"/>
  <c r="F434" i="17"/>
  <c r="F435" i="17"/>
  <c r="F436" i="17"/>
  <c r="F436" i="9"/>
  <c r="H436" i="9"/>
  <c r="I436" i="9"/>
  <c r="J436" i="9"/>
  <c r="K436" i="9"/>
  <c r="L426" i="9"/>
  <c r="L427" i="9"/>
  <c r="L428" i="9"/>
  <c r="L429" i="9"/>
  <c r="L430" i="9"/>
  <c r="L431" i="9"/>
  <c r="L432" i="9"/>
  <c r="L433" i="9"/>
  <c r="L434" i="9"/>
  <c r="L435" i="9"/>
  <c r="L426" i="17"/>
  <c r="L427" i="17"/>
  <c r="L428" i="17"/>
  <c r="L429" i="17"/>
  <c r="L430" i="17"/>
  <c r="L431" i="17"/>
  <c r="L432" i="17"/>
  <c r="L433" i="17"/>
  <c r="L434" i="17"/>
  <c r="L435" i="17"/>
  <c r="L436" i="17"/>
  <c r="L436" i="9"/>
  <c r="M426" i="9"/>
  <c r="M427" i="9"/>
  <c r="M428" i="9"/>
  <c r="M429" i="9"/>
  <c r="M430" i="9"/>
  <c r="M431" i="9"/>
  <c r="M432" i="9"/>
  <c r="M433" i="9"/>
  <c r="M434" i="9"/>
  <c r="M435" i="9"/>
  <c r="M426" i="17"/>
  <c r="M427" i="17"/>
  <c r="M428" i="17"/>
  <c r="M429" i="17"/>
  <c r="M430" i="17"/>
  <c r="M431" i="17"/>
  <c r="M432" i="17"/>
  <c r="M433" i="17"/>
  <c r="M434" i="17"/>
  <c r="M435" i="17"/>
  <c r="M436" i="17"/>
  <c r="M436" i="9"/>
  <c r="N436" i="9"/>
  <c r="P436" i="9"/>
  <c r="Q436" i="9"/>
  <c r="R436" i="9"/>
  <c r="S426" i="9"/>
  <c r="S427" i="9"/>
  <c r="S428" i="9"/>
  <c r="S429" i="9"/>
  <c r="S430" i="9"/>
  <c r="S431" i="9"/>
  <c r="S432" i="9"/>
  <c r="S433" i="9"/>
  <c r="S434" i="9"/>
  <c r="S435" i="9"/>
  <c r="S426" i="17"/>
  <c r="S427" i="17"/>
  <c r="S428" i="17"/>
  <c r="S429" i="17"/>
  <c r="S430" i="17"/>
  <c r="S431" i="17"/>
  <c r="S432" i="17"/>
  <c r="S433" i="17"/>
  <c r="S434" i="17"/>
  <c r="S435" i="17"/>
  <c r="S436" i="17"/>
  <c r="S436" i="9"/>
  <c r="T426" i="9"/>
  <c r="T427" i="9"/>
  <c r="T428" i="9"/>
  <c r="T429" i="9"/>
  <c r="T430" i="9"/>
  <c r="T431" i="9"/>
  <c r="T432" i="9"/>
  <c r="T433" i="9"/>
  <c r="T434" i="9"/>
  <c r="T435" i="9"/>
  <c r="T426" i="17"/>
  <c r="T427" i="17"/>
  <c r="T428" i="17"/>
  <c r="T429" i="17"/>
  <c r="T430" i="17"/>
  <c r="T431" i="17"/>
  <c r="T432" i="17"/>
  <c r="T433" i="17"/>
  <c r="T434" i="17"/>
  <c r="T435" i="17"/>
  <c r="T436" i="17"/>
  <c r="T436" i="9"/>
  <c r="U426" i="9"/>
  <c r="U427" i="9"/>
  <c r="U428" i="9"/>
  <c r="U429" i="9"/>
  <c r="U430" i="9"/>
  <c r="U431" i="9"/>
  <c r="U432" i="9"/>
  <c r="U433" i="9"/>
  <c r="U434" i="9"/>
  <c r="U435" i="9"/>
  <c r="U426" i="17"/>
  <c r="U427" i="17"/>
  <c r="U428" i="17"/>
  <c r="U429" i="17"/>
  <c r="U430" i="17"/>
  <c r="U431" i="17"/>
  <c r="U432" i="17"/>
  <c r="U433" i="17"/>
  <c r="U434" i="17"/>
  <c r="U435" i="17"/>
  <c r="U436" i="17"/>
  <c r="U436" i="9"/>
  <c r="V436" i="9"/>
  <c r="X436" i="9"/>
  <c r="Y436" i="9"/>
  <c r="Z436" i="9"/>
  <c r="AA426" i="9"/>
  <c r="AA427" i="9"/>
  <c r="AA428" i="9"/>
  <c r="AA429" i="9"/>
  <c r="AA430" i="9"/>
  <c r="AA431" i="9"/>
  <c r="AA432" i="9"/>
  <c r="AA433" i="9"/>
  <c r="AA434" i="9"/>
  <c r="AA435" i="9"/>
  <c r="AA426" i="17"/>
  <c r="AA427" i="17"/>
  <c r="AA428" i="17"/>
  <c r="AA429" i="17"/>
  <c r="AA430" i="17"/>
  <c r="AA431" i="17"/>
  <c r="AA432" i="17"/>
  <c r="AA433" i="17"/>
  <c r="AA434" i="17"/>
  <c r="AA435" i="17"/>
  <c r="AA436" i="17"/>
  <c r="AA436" i="9"/>
  <c r="AB436" i="9"/>
  <c r="AC436" i="9"/>
  <c r="AD436" i="9"/>
  <c r="AF436" i="9"/>
  <c r="AG436" i="9"/>
  <c r="AH436" i="9"/>
  <c r="AI436" i="9"/>
  <c r="AJ436" i="9"/>
  <c r="AK436" i="9"/>
  <c r="AL436" i="9"/>
  <c r="AN436" i="9"/>
  <c r="AO436" i="9"/>
  <c r="AP436" i="9"/>
  <c r="AQ412" i="9"/>
  <c r="AQ436" i="9"/>
  <c r="AR412" i="9"/>
  <c r="AR436" i="9"/>
  <c r="AS412" i="9"/>
  <c r="AS436" i="9"/>
  <c r="AT412" i="9"/>
  <c r="AT436" i="9"/>
  <c r="AV412" i="9"/>
  <c r="AV436" i="9"/>
  <c r="AW412" i="9"/>
  <c r="AW436" i="9"/>
  <c r="AX412" i="9"/>
  <c r="AX436" i="9"/>
  <c r="AY412" i="9"/>
  <c r="AY436" i="9"/>
  <c r="AZ412" i="9"/>
  <c r="AZ436" i="9"/>
  <c r="BA412" i="9"/>
  <c r="BA436" i="9"/>
  <c r="BB412" i="9"/>
  <c r="BB436" i="9"/>
  <c r="BD412" i="9"/>
  <c r="BD436" i="9"/>
  <c r="BE412" i="9"/>
  <c r="BE436" i="9"/>
  <c r="BF412" i="9"/>
  <c r="BF436" i="9"/>
  <c r="BG412" i="9"/>
  <c r="BG436" i="9"/>
  <c r="BH412" i="9"/>
  <c r="BH436" i="9"/>
  <c r="BI412" i="9"/>
  <c r="BI436" i="9"/>
  <c r="BJ412" i="9"/>
  <c r="BJ436" i="9"/>
  <c r="BL412" i="9"/>
  <c r="BL436" i="9"/>
  <c r="BM412" i="9"/>
  <c r="BM436" i="9"/>
  <c r="BN412" i="9"/>
  <c r="BN436" i="9"/>
  <c r="G407" i="9"/>
  <c r="K426" i="17"/>
  <c r="K427" i="17"/>
  <c r="K428" i="17"/>
  <c r="K429" i="17"/>
  <c r="K430" i="17"/>
  <c r="K431" i="17"/>
  <c r="K432" i="17"/>
  <c r="K433" i="17"/>
  <c r="K434" i="17"/>
  <c r="K435" i="17"/>
  <c r="K436" i="17"/>
  <c r="K426" i="9"/>
  <c r="K427" i="9"/>
  <c r="K428" i="9"/>
  <c r="K429" i="9"/>
  <c r="K430" i="9"/>
  <c r="K431" i="9"/>
  <c r="K432" i="9"/>
  <c r="K433" i="9"/>
  <c r="K434" i="9"/>
  <c r="K435" i="9"/>
  <c r="C407" i="9"/>
  <c r="D407" i="9"/>
  <c r="E407" i="9"/>
  <c r="N426" i="17"/>
  <c r="N427" i="17"/>
  <c r="N428" i="17"/>
  <c r="N429" i="17"/>
  <c r="N430" i="17"/>
  <c r="N431" i="17"/>
  <c r="N432" i="17"/>
  <c r="N433" i="17"/>
  <c r="N434" i="17"/>
  <c r="N435" i="17"/>
  <c r="N436" i="17"/>
  <c r="N426" i="9"/>
  <c r="N427" i="9"/>
  <c r="N428" i="9"/>
  <c r="N429" i="9"/>
  <c r="N430" i="9"/>
  <c r="N431" i="9"/>
  <c r="N432" i="9"/>
  <c r="N433" i="9"/>
  <c r="N434" i="9"/>
  <c r="N435" i="9"/>
  <c r="F407" i="9"/>
  <c r="H407" i="9"/>
  <c r="I407" i="9"/>
  <c r="J407" i="9"/>
  <c r="G408" i="9"/>
  <c r="C129" i="7"/>
  <c r="C130" i="7"/>
  <c r="C131" i="7"/>
  <c r="W128" i="7"/>
  <c r="V128" i="7"/>
  <c r="C124" i="20"/>
  <c r="C125" i="20"/>
  <c r="C126" i="20"/>
  <c r="C127" i="20"/>
  <c r="C128" i="20"/>
  <c r="C129" i="20"/>
  <c r="C130" i="20"/>
  <c r="C131" i="20"/>
  <c r="V128" i="20"/>
  <c r="U128" i="7"/>
  <c r="U128" i="20"/>
  <c r="T128" i="7"/>
  <c r="T128" i="20"/>
  <c r="S128" i="7"/>
  <c r="S128" i="20"/>
  <c r="R128" i="7"/>
  <c r="P128" i="20"/>
  <c r="P128" i="7"/>
  <c r="K128" i="7"/>
  <c r="J128" i="7"/>
  <c r="I128" i="7"/>
  <c r="G128" i="7"/>
  <c r="G128" i="20"/>
  <c r="F128" i="7"/>
  <c r="F128" i="20"/>
  <c r="E128" i="7"/>
  <c r="E128" i="20"/>
  <c r="D128" i="7"/>
  <c r="D128" i="20"/>
  <c r="F408" i="9"/>
  <c r="W127" i="7"/>
  <c r="V127" i="7"/>
  <c r="V127" i="20"/>
  <c r="U127" i="7"/>
  <c r="U127" i="20"/>
  <c r="T127" i="7"/>
  <c r="T127" i="20"/>
  <c r="S127" i="7"/>
  <c r="S127" i="20"/>
  <c r="R127" i="7"/>
  <c r="P127" i="20"/>
  <c r="P127" i="7"/>
  <c r="K127" i="7"/>
  <c r="J127" i="7"/>
  <c r="I127" i="7"/>
  <c r="H127" i="7"/>
  <c r="H127" i="20"/>
  <c r="F127" i="7"/>
  <c r="F127" i="20"/>
  <c r="E127" i="7"/>
  <c r="E127" i="20"/>
  <c r="D127" i="7"/>
  <c r="D127" i="20"/>
  <c r="E408" i="9"/>
  <c r="W126" i="7"/>
  <c r="V126" i="7"/>
  <c r="V126" i="20"/>
  <c r="U126" i="7"/>
  <c r="U126" i="20"/>
  <c r="T126" i="7"/>
  <c r="T126" i="20"/>
  <c r="S126" i="7"/>
  <c r="S126" i="20"/>
  <c r="R126" i="7"/>
  <c r="P126" i="20"/>
  <c r="P126" i="7"/>
  <c r="K126" i="7"/>
  <c r="J126" i="7"/>
  <c r="I126" i="7"/>
  <c r="H126" i="7"/>
  <c r="H126" i="20"/>
  <c r="G126" i="7"/>
  <c r="G126" i="20"/>
  <c r="E126" i="7"/>
  <c r="E126" i="20"/>
  <c r="D126" i="7"/>
  <c r="D126" i="20"/>
  <c r="D408" i="9"/>
  <c r="W125" i="7"/>
  <c r="V125" i="7"/>
  <c r="V125" i="20"/>
  <c r="U125" i="7"/>
  <c r="U125" i="20"/>
  <c r="T125" i="7"/>
  <c r="T125" i="20"/>
  <c r="S125" i="7"/>
  <c r="S125" i="20"/>
  <c r="R125" i="7"/>
  <c r="P125" i="20"/>
  <c r="P125" i="7"/>
  <c r="K125" i="7"/>
  <c r="J125" i="7"/>
  <c r="I125" i="7"/>
  <c r="H125" i="7"/>
  <c r="H125" i="20"/>
  <c r="G125" i="7"/>
  <c r="G125" i="20"/>
  <c r="F125" i="7"/>
  <c r="F125" i="20"/>
  <c r="D125" i="7"/>
  <c r="D125" i="20"/>
  <c r="C408" i="9"/>
  <c r="W124" i="7"/>
  <c r="V124" i="7"/>
  <c r="V124" i="20"/>
  <c r="U124" i="7"/>
  <c r="U124" i="20"/>
  <c r="T124" i="7"/>
  <c r="T124" i="20"/>
  <c r="S124" i="7"/>
  <c r="S124" i="20"/>
  <c r="R124" i="7"/>
  <c r="P124" i="20"/>
  <c r="P124" i="7"/>
  <c r="K124" i="7"/>
  <c r="J124" i="7"/>
  <c r="I124" i="7"/>
  <c r="H124" i="7"/>
  <c r="H124" i="20"/>
  <c r="G124" i="7"/>
  <c r="G124" i="20"/>
  <c r="F124" i="7"/>
  <c r="F124" i="20"/>
  <c r="E124" i="7"/>
  <c r="E124" i="20"/>
  <c r="Q119" i="7"/>
  <c r="W119" i="7"/>
  <c r="V119" i="7"/>
  <c r="U119" i="7"/>
  <c r="T119" i="7"/>
  <c r="S119" i="7"/>
  <c r="R119" i="7"/>
  <c r="M119" i="7"/>
  <c r="N119" i="7"/>
  <c r="P119" i="7"/>
  <c r="O119" i="7"/>
  <c r="J119" i="7"/>
  <c r="I119" i="7"/>
  <c r="H119" i="7"/>
  <c r="G119" i="7"/>
  <c r="F119" i="7"/>
  <c r="E119" i="7"/>
  <c r="D119" i="7"/>
  <c r="Q118" i="7"/>
  <c r="W118" i="7"/>
  <c r="V118" i="7"/>
  <c r="U118" i="7"/>
  <c r="T118" i="7"/>
  <c r="S118" i="7"/>
  <c r="R118" i="7"/>
  <c r="M118" i="7"/>
  <c r="N118" i="7"/>
  <c r="P118" i="7"/>
  <c r="O118" i="7"/>
  <c r="K118" i="7"/>
  <c r="I118" i="7"/>
  <c r="H118" i="7"/>
  <c r="G118" i="7"/>
  <c r="F118" i="7"/>
  <c r="E118" i="7"/>
  <c r="D118" i="7"/>
  <c r="Q117" i="7"/>
  <c r="W117" i="7"/>
  <c r="V117" i="7"/>
  <c r="U117" i="7"/>
  <c r="T117" i="7"/>
  <c r="S117" i="7"/>
  <c r="R117" i="7"/>
  <c r="M117" i="7"/>
  <c r="N117" i="7"/>
  <c r="P117" i="7"/>
  <c r="O117" i="7"/>
  <c r="K117" i="7"/>
  <c r="J117" i="7"/>
  <c r="H117" i="7"/>
  <c r="G117" i="7"/>
  <c r="F117" i="7"/>
  <c r="E117" i="7"/>
  <c r="D117" i="7"/>
  <c r="L116" i="20"/>
  <c r="G362" i="17"/>
  <c r="L112" i="20"/>
  <c r="C362" i="17"/>
  <c r="L113" i="20"/>
  <c r="D362" i="17"/>
  <c r="L114" i="20"/>
  <c r="E362" i="17"/>
  <c r="L115" i="20"/>
  <c r="F362" i="17"/>
  <c r="O372" i="17"/>
  <c r="L117" i="20"/>
  <c r="H362" i="17"/>
  <c r="L118" i="20"/>
  <c r="I362" i="17"/>
  <c r="L119" i="20"/>
  <c r="J362" i="17"/>
  <c r="O386" i="17"/>
  <c r="M116" i="20"/>
  <c r="G363" i="17"/>
  <c r="M112" i="20"/>
  <c r="C363" i="17"/>
  <c r="M113" i="20"/>
  <c r="D363" i="17"/>
  <c r="M114" i="20"/>
  <c r="E363" i="17"/>
  <c r="M115" i="20"/>
  <c r="F363" i="17"/>
  <c r="M117" i="20"/>
  <c r="H363" i="17"/>
  <c r="M118" i="20"/>
  <c r="I363" i="17"/>
  <c r="M119" i="20"/>
  <c r="J363" i="17"/>
  <c r="O387" i="17"/>
  <c r="N116" i="20"/>
  <c r="G364" i="17"/>
  <c r="N112" i="20"/>
  <c r="C364" i="17"/>
  <c r="N113" i="20"/>
  <c r="D364" i="17"/>
  <c r="N114" i="20"/>
  <c r="E364" i="17"/>
  <c r="N115" i="20"/>
  <c r="F364" i="17"/>
  <c r="N117" i="20"/>
  <c r="H364" i="17"/>
  <c r="N118" i="20"/>
  <c r="I364" i="17"/>
  <c r="N119" i="20"/>
  <c r="J364" i="17"/>
  <c r="O388" i="17"/>
  <c r="O116" i="20"/>
  <c r="G365" i="17"/>
  <c r="O112" i="20"/>
  <c r="C365" i="17"/>
  <c r="O113" i="20"/>
  <c r="D365" i="17"/>
  <c r="O114" i="20"/>
  <c r="E365" i="17"/>
  <c r="O115" i="20"/>
  <c r="F365" i="17"/>
  <c r="O117" i="20"/>
  <c r="H365" i="17"/>
  <c r="O118" i="20"/>
  <c r="I365" i="17"/>
  <c r="O119" i="20"/>
  <c r="J365" i="17"/>
  <c r="O389" i="17"/>
  <c r="M16" i="20"/>
  <c r="C43" i="17"/>
  <c r="M17" i="20"/>
  <c r="D43" i="17"/>
  <c r="M18" i="20"/>
  <c r="E43" i="17"/>
  <c r="M19" i="20"/>
  <c r="F43" i="17"/>
  <c r="M20" i="20"/>
  <c r="G43" i="17"/>
  <c r="M21" i="20"/>
  <c r="H43" i="17"/>
  <c r="M22" i="20"/>
  <c r="I43" i="17"/>
  <c r="M23" i="20"/>
  <c r="J43" i="17"/>
  <c r="G366" i="17"/>
  <c r="C366" i="17"/>
  <c r="D366" i="17"/>
  <c r="E366" i="17"/>
  <c r="F366" i="17"/>
  <c r="H366" i="17"/>
  <c r="I366" i="17"/>
  <c r="J366" i="17"/>
  <c r="O390" i="17"/>
  <c r="O377" i="17"/>
  <c r="O378" i="17"/>
  <c r="O373" i="17"/>
  <c r="O381" i="17"/>
  <c r="K372" i="17"/>
  <c r="K377" i="17"/>
  <c r="K378" i="17"/>
  <c r="K373" i="17"/>
  <c r="K381" i="17"/>
  <c r="L372" i="17"/>
  <c r="L377" i="17"/>
  <c r="L378" i="17"/>
  <c r="L373" i="17"/>
  <c r="L381" i="17"/>
  <c r="M372" i="17"/>
  <c r="M377" i="17"/>
  <c r="M378" i="17"/>
  <c r="M373" i="17"/>
  <c r="M381" i="17"/>
  <c r="N372" i="17"/>
  <c r="N377" i="17"/>
  <c r="N378" i="17"/>
  <c r="N373" i="17"/>
  <c r="N381" i="17"/>
  <c r="Q117" i="20"/>
  <c r="P372" i="17"/>
  <c r="P377" i="17"/>
  <c r="P378" i="17"/>
  <c r="P373" i="17"/>
  <c r="P381" i="17"/>
  <c r="Q118" i="20"/>
  <c r="Q372" i="17"/>
  <c r="Q377" i="17"/>
  <c r="Q378" i="17"/>
  <c r="Q373" i="17"/>
  <c r="Q381" i="17"/>
  <c r="Q119" i="20"/>
  <c r="R372" i="17"/>
  <c r="R377" i="17"/>
  <c r="R378" i="17"/>
  <c r="R373" i="17"/>
  <c r="R381" i="17"/>
  <c r="O391" i="17"/>
  <c r="O379" i="17"/>
  <c r="O374" i="17"/>
  <c r="O382" i="17"/>
  <c r="K379" i="17"/>
  <c r="K374" i="17"/>
  <c r="K382" i="17"/>
  <c r="L379" i="17"/>
  <c r="L374" i="17"/>
  <c r="L382" i="17"/>
  <c r="M379" i="17"/>
  <c r="M374" i="17"/>
  <c r="M382" i="17"/>
  <c r="N379" i="17"/>
  <c r="N374" i="17"/>
  <c r="N382" i="17"/>
  <c r="P379" i="17"/>
  <c r="P374" i="17"/>
  <c r="P382" i="17"/>
  <c r="Q379" i="17"/>
  <c r="Q374" i="17"/>
  <c r="Q382" i="17"/>
  <c r="R379" i="17"/>
  <c r="R374" i="17"/>
  <c r="R382" i="17"/>
  <c r="O392" i="17"/>
  <c r="O380" i="17"/>
  <c r="O375" i="17"/>
  <c r="O383" i="17"/>
  <c r="K380" i="17"/>
  <c r="K375" i="17"/>
  <c r="K383" i="17"/>
  <c r="L380" i="17"/>
  <c r="L375" i="17"/>
  <c r="L383" i="17"/>
  <c r="M380" i="17"/>
  <c r="M375" i="17"/>
  <c r="M383" i="17"/>
  <c r="N380" i="17"/>
  <c r="N375" i="17"/>
  <c r="N383" i="17"/>
  <c r="P380" i="17"/>
  <c r="P375" i="17"/>
  <c r="P383" i="17"/>
  <c r="Q380" i="17"/>
  <c r="Q375" i="17"/>
  <c r="Q383" i="17"/>
  <c r="R380" i="17"/>
  <c r="R375" i="17"/>
  <c r="R383" i="17"/>
  <c r="O393" i="17"/>
  <c r="O384" i="17"/>
  <c r="K384" i="17"/>
  <c r="L384" i="17"/>
  <c r="M384" i="17"/>
  <c r="N384" i="17"/>
  <c r="P384" i="17"/>
  <c r="Q384" i="17"/>
  <c r="R384" i="17"/>
  <c r="O394" i="17"/>
  <c r="O385" i="17"/>
  <c r="K385" i="17"/>
  <c r="M4" i="20"/>
  <c r="C3" i="17"/>
  <c r="M5" i="20"/>
  <c r="D3" i="17"/>
  <c r="M6" i="20"/>
  <c r="E3" i="17"/>
  <c r="M7" i="20"/>
  <c r="F3" i="17"/>
  <c r="M8" i="20"/>
  <c r="G3" i="17"/>
  <c r="M9" i="20"/>
  <c r="H3" i="17"/>
  <c r="M10" i="20"/>
  <c r="I3" i="17"/>
  <c r="M11" i="20"/>
  <c r="J3" i="17"/>
  <c r="L385" i="17"/>
  <c r="M385" i="17"/>
  <c r="N385" i="17"/>
  <c r="P385" i="17"/>
  <c r="Q385" i="17"/>
  <c r="R385" i="17"/>
  <c r="O395" i="17"/>
  <c r="O396" i="17"/>
  <c r="O372" i="9"/>
  <c r="G362" i="9"/>
  <c r="C362" i="9"/>
  <c r="D362" i="9"/>
  <c r="E362" i="9"/>
  <c r="F362" i="9"/>
  <c r="H362" i="9"/>
  <c r="I362" i="9"/>
  <c r="J362" i="9"/>
  <c r="O386" i="9"/>
  <c r="M116" i="7"/>
  <c r="G363" i="9"/>
  <c r="M112" i="7"/>
  <c r="C363" i="9"/>
  <c r="M113" i="7"/>
  <c r="D363" i="9"/>
  <c r="M114" i="7"/>
  <c r="E363" i="9"/>
  <c r="M115" i="7"/>
  <c r="F363" i="9"/>
  <c r="H363" i="9"/>
  <c r="I363" i="9"/>
  <c r="J363" i="9"/>
  <c r="O387" i="9"/>
  <c r="N116" i="7"/>
  <c r="G364" i="9"/>
  <c r="N112" i="7"/>
  <c r="C364" i="9"/>
  <c r="N113" i="7"/>
  <c r="D364" i="9"/>
  <c r="N114" i="7"/>
  <c r="E364" i="9"/>
  <c r="N115" i="7"/>
  <c r="F364" i="9"/>
  <c r="H364" i="9"/>
  <c r="I364" i="9"/>
  <c r="J364" i="9"/>
  <c r="O388" i="9"/>
  <c r="O116" i="7"/>
  <c r="G365" i="9"/>
  <c r="O112" i="7"/>
  <c r="C365" i="9"/>
  <c r="O113" i="7"/>
  <c r="D365" i="9"/>
  <c r="O114" i="7"/>
  <c r="E365" i="9"/>
  <c r="O115" i="7"/>
  <c r="F365" i="9"/>
  <c r="H365" i="9"/>
  <c r="I365" i="9"/>
  <c r="J365" i="9"/>
  <c r="O389" i="9"/>
  <c r="G366" i="9"/>
  <c r="M16" i="7"/>
  <c r="C43" i="9"/>
  <c r="M17" i="7"/>
  <c r="D43" i="9"/>
  <c r="M18" i="7"/>
  <c r="E43" i="9"/>
  <c r="M19" i="7"/>
  <c r="F43" i="9"/>
  <c r="M20" i="7"/>
  <c r="G43" i="9"/>
  <c r="M21" i="7"/>
  <c r="H43" i="9"/>
  <c r="M22" i="7"/>
  <c r="I43" i="9"/>
  <c r="M23" i="7"/>
  <c r="J43" i="9"/>
  <c r="C366" i="9"/>
  <c r="D366" i="9"/>
  <c r="E366" i="9"/>
  <c r="F366" i="9"/>
  <c r="H366" i="9"/>
  <c r="I366" i="9"/>
  <c r="J366" i="9"/>
  <c r="O390" i="9"/>
  <c r="O377" i="9"/>
  <c r="O378" i="9"/>
  <c r="O373" i="9"/>
  <c r="O381" i="9"/>
  <c r="K372" i="9"/>
  <c r="K377" i="9"/>
  <c r="K378" i="9"/>
  <c r="K373" i="9"/>
  <c r="K381" i="9"/>
  <c r="L372" i="9"/>
  <c r="L377" i="9"/>
  <c r="L378" i="9"/>
  <c r="L373" i="9"/>
  <c r="L381" i="9"/>
  <c r="M372" i="9"/>
  <c r="M377" i="9"/>
  <c r="M378" i="9"/>
  <c r="M373" i="9"/>
  <c r="M381" i="9"/>
  <c r="N372" i="9"/>
  <c r="N377" i="9"/>
  <c r="N378" i="9"/>
  <c r="N373" i="9"/>
  <c r="N381" i="9"/>
  <c r="P372" i="9"/>
  <c r="P377" i="9"/>
  <c r="P378" i="9"/>
  <c r="P373" i="9"/>
  <c r="P381" i="9"/>
  <c r="Q372" i="9"/>
  <c r="Q377" i="9"/>
  <c r="Q378" i="9"/>
  <c r="Q373" i="9"/>
  <c r="Q381" i="9"/>
  <c r="R372" i="9"/>
  <c r="R377" i="9"/>
  <c r="R378" i="9"/>
  <c r="R373" i="9"/>
  <c r="R381" i="9"/>
  <c r="O391" i="9"/>
  <c r="O379" i="9"/>
  <c r="O374" i="9"/>
  <c r="O382" i="9"/>
  <c r="K379" i="9"/>
  <c r="K374" i="9"/>
  <c r="K382" i="9"/>
  <c r="L379" i="9"/>
  <c r="L374" i="9"/>
  <c r="L382" i="9"/>
  <c r="M379" i="9"/>
  <c r="M374" i="9"/>
  <c r="M382" i="9"/>
  <c r="N379" i="9"/>
  <c r="N374" i="9"/>
  <c r="N382" i="9"/>
  <c r="P379" i="9"/>
  <c r="P374" i="9"/>
  <c r="P382" i="9"/>
  <c r="Q379" i="9"/>
  <c r="Q374" i="9"/>
  <c r="Q382" i="9"/>
  <c r="R379" i="9"/>
  <c r="R374" i="9"/>
  <c r="R382" i="9"/>
  <c r="O392" i="9"/>
  <c r="O380" i="9"/>
  <c r="O375" i="9"/>
  <c r="O383" i="9"/>
  <c r="K380" i="9"/>
  <c r="K375" i="9"/>
  <c r="K383" i="9"/>
  <c r="L380" i="9"/>
  <c r="L375" i="9"/>
  <c r="L383" i="9"/>
  <c r="M380" i="9"/>
  <c r="M375" i="9"/>
  <c r="M383" i="9"/>
  <c r="N380" i="9"/>
  <c r="N375" i="9"/>
  <c r="N383" i="9"/>
  <c r="P380" i="9"/>
  <c r="P375" i="9"/>
  <c r="P383" i="9"/>
  <c r="Q380" i="9"/>
  <c r="Q375" i="9"/>
  <c r="Q383" i="9"/>
  <c r="R380" i="9"/>
  <c r="R375" i="9"/>
  <c r="R383" i="9"/>
  <c r="O393" i="9"/>
  <c r="O384" i="9"/>
  <c r="K384" i="9"/>
  <c r="L384" i="9"/>
  <c r="M384" i="9"/>
  <c r="N384" i="9"/>
  <c r="P384" i="9"/>
  <c r="Q384" i="9"/>
  <c r="R384" i="9"/>
  <c r="O394" i="9"/>
  <c r="O385" i="9"/>
  <c r="M4" i="7"/>
  <c r="C3" i="9"/>
  <c r="M5" i="7"/>
  <c r="D3" i="9"/>
  <c r="M6" i="7"/>
  <c r="E3" i="9"/>
  <c r="M7" i="7"/>
  <c r="F3" i="9"/>
  <c r="M8" i="7"/>
  <c r="G3" i="9"/>
  <c r="M9" i="7"/>
  <c r="H3" i="9"/>
  <c r="M10" i="7"/>
  <c r="I3" i="9"/>
  <c r="M11" i="7"/>
  <c r="J3" i="9"/>
  <c r="K385" i="9"/>
  <c r="L385" i="9"/>
  <c r="M385" i="9"/>
  <c r="N385" i="9"/>
  <c r="P385" i="9"/>
  <c r="Q385" i="9"/>
  <c r="R385" i="9"/>
  <c r="O395" i="9"/>
  <c r="O396" i="9"/>
  <c r="G372" i="9"/>
  <c r="G386" i="9"/>
  <c r="G387" i="9"/>
  <c r="G388" i="9"/>
  <c r="G389" i="9"/>
  <c r="G390" i="9"/>
  <c r="G377" i="9"/>
  <c r="G378" i="9"/>
  <c r="G373" i="9"/>
  <c r="G381" i="9"/>
  <c r="C372" i="9"/>
  <c r="C377" i="9"/>
  <c r="C378" i="9"/>
  <c r="C373" i="9"/>
  <c r="C381" i="9"/>
  <c r="D372" i="9"/>
  <c r="D377" i="9"/>
  <c r="D378" i="9"/>
  <c r="D373" i="9"/>
  <c r="D381" i="9"/>
  <c r="E372" i="9"/>
  <c r="E377" i="9"/>
  <c r="E378" i="9"/>
  <c r="E373" i="9"/>
  <c r="E381" i="9"/>
  <c r="F372" i="9"/>
  <c r="F377" i="9"/>
  <c r="F378" i="9"/>
  <c r="F373" i="9"/>
  <c r="F381" i="9"/>
  <c r="H372" i="9"/>
  <c r="H377" i="9"/>
  <c r="H378" i="9"/>
  <c r="H373" i="9"/>
  <c r="H381" i="9"/>
  <c r="I372" i="9"/>
  <c r="I377" i="9"/>
  <c r="I378" i="9"/>
  <c r="I373" i="9"/>
  <c r="I381" i="9"/>
  <c r="J372" i="9"/>
  <c r="J377" i="9"/>
  <c r="J378" i="9"/>
  <c r="J373" i="9"/>
  <c r="J381" i="9"/>
  <c r="G391" i="9"/>
  <c r="G379" i="9"/>
  <c r="G374" i="9"/>
  <c r="G382" i="9"/>
  <c r="C379" i="9"/>
  <c r="C374" i="9"/>
  <c r="C382" i="9"/>
  <c r="D379" i="9"/>
  <c r="D374" i="9"/>
  <c r="D382" i="9"/>
  <c r="E379" i="9"/>
  <c r="E374" i="9"/>
  <c r="E382" i="9"/>
  <c r="F379" i="9"/>
  <c r="F374" i="9"/>
  <c r="F382" i="9"/>
  <c r="H379" i="9"/>
  <c r="H374" i="9"/>
  <c r="H382" i="9"/>
  <c r="I379" i="9"/>
  <c r="I374" i="9"/>
  <c r="I382" i="9"/>
  <c r="J379" i="9"/>
  <c r="J374" i="9"/>
  <c r="J382" i="9"/>
  <c r="G392" i="9"/>
  <c r="G380" i="9"/>
  <c r="G375" i="9"/>
  <c r="G383" i="9"/>
  <c r="C380" i="9"/>
  <c r="C375" i="9"/>
  <c r="C383" i="9"/>
  <c r="D380" i="9"/>
  <c r="D375" i="9"/>
  <c r="D383" i="9"/>
  <c r="E380" i="9"/>
  <c r="E375" i="9"/>
  <c r="E383" i="9"/>
  <c r="F380" i="9"/>
  <c r="F375" i="9"/>
  <c r="F383" i="9"/>
  <c r="H380" i="9"/>
  <c r="H375" i="9"/>
  <c r="H383" i="9"/>
  <c r="I380" i="9"/>
  <c r="I375" i="9"/>
  <c r="I383" i="9"/>
  <c r="J380" i="9"/>
  <c r="J375" i="9"/>
  <c r="J383" i="9"/>
  <c r="G393" i="9"/>
  <c r="G384" i="9"/>
  <c r="C384" i="9"/>
  <c r="D384" i="9"/>
  <c r="E384" i="9"/>
  <c r="F384" i="9"/>
  <c r="H384" i="9"/>
  <c r="I384" i="9"/>
  <c r="J384" i="9"/>
  <c r="G394" i="9"/>
  <c r="G385" i="9"/>
  <c r="C385" i="9"/>
  <c r="D385" i="9"/>
  <c r="E385" i="9"/>
  <c r="F385" i="9"/>
  <c r="H385" i="9"/>
  <c r="I385" i="9"/>
  <c r="J385" i="9"/>
  <c r="G395" i="9"/>
  <c r="G372" i="17"/>
  <c r="G386" i="17"/>
  <c r="G387" i="17"/>
  <c r="G388" i="17"/>
  <c r="G389" i="17"/>
  <c r="G390" i="17"/>
  <c r="G377" i="17"/>
  <c r="G378" i="17"/>
  <c r="G373" i="17"/>
  <c r="G381" i="17"/>
  <c r="C372" i="17"/>
  <c r="C377" i="17"/>
  <c r="C378" i="17"/>
  <c r="C373" i="17"/>
  <c r="C381" i="17"/>
  <c r="D372" i="17"/>
  <c r="D377" i="17"/>
  <c r="D378" i="17"/>
  <c r="D373" i="17"/>
  <c r="D381" i="17"/>
  <c r="E372" i="17"/>
  <c r="E377" i="17"/>
  <c r="E378" i="17"/>
  <c r="E373" i="17"/>
  <c r="E381" i="17"/>
  <c r="F372" i="17"/>
  <c r="F377" i="17"/>
  <c r="F378" i="17"/>
  <c r="F373" i="17"/>
  <c r="F381" i="17"/>
  <c r="H372" i="17"/>
  <c r="H377" i="17"/>
  <c r="H378" i="17"/>
  <c r="H373" i="17"/>
  <c r="H381" i="17"/>
  <c r="I372" i="17"/>
  <c r="I377" i="17"/>
  <c r="I378" i="17"/>
  <c r="I373" i="17"/>
  <c r="I381" i="17"/>
  <c r="J372" i="17"/>
  <c r="J377" i="17"/>
  <c r="J378" i="17"/>
  <c r="J373" i="17"/>
  <c r="J381" i="17"/>
  <c r="G391" i="17"/>
  <c r="G379" i="17"/>
  <c r="G374" i="17"/>
  <c r="G382" i="17"/>
  <c r="C379" i="17"/>
  <c r="C374" i="17"/>
  <c r="C382" i="17"/>
  <c r="D379" i="17"/>
  <c r="D374" i="17"/>
  <c r="D382" i="17"/>
  <c r="E379" i="17"/>
  <c r="E374" i="17"/>
  <c r="E382" i="17"/>
  <c r="F379" i="17"/>
  <c r="F374" i="17"/>
  <c r="F382" i="17"/>
  <c r="H379" i="17"/>
  <c r="H374" i="17"/>
  <c r="H382" i="17"/>
  <c r="I379" i="17"/>
  <c r="I374" i="17"/>
  <c r="I382" i="17"/>
  <c r="J379" i="17"/>
  <c r="J374" i="17"/>
  <c r="J382" i="17"/>
  <c r="G392" i="17"/>
  <c r="G380" i="17"/>
  <c r="G375" i="17"/>
  <c r="G383" i="17"/>
  <c r="C380" i="17"/>
  <c r="C375" i="17"/>
  <c r="C383" i="17"/>
  <c r="D380" i="17"/>
  <c r="D375" i="17"/>
  <c r="D383" i="17"/>
  <c r="E380" i="17"/>
  <c r="E375" i="17"/>
  <c r="E383" i="17"/>
  <c r="F380" i="17"/>
  <c r="F375" i="17"/>
  <c r="F383" i="17"/>
  <c r="H380" i="17"/>
  <c r="H375" i="17"/>
  <c r="H383" i="17"/>
  <c r="I380" i="17"/>
  <c r="I375" i="17"/>
  <c r="I383" i="17"/>
  <c r="J380" i="17"/>
  <c r="J375" i="17"/>
  <c r="J383" i="17"/>
  <c r="G393" i="17"/>
  <c r="G384" i="17"/>
  <c r="C384" i="17"/>
  <c r="D384" i="17"/>
  <c r="E384" i="17"/>
  <c r="F384" i="17"/>
  <c r="H384" i="17"/>
  <c r="I384" i="17"/>
  <c r="J384" i="17"/>
  <c r="G394" i="17"/>
  <c r="G385" i="17"/>
  <c r="C385" i="17"/>
  <c r="D385" i="17"/>
  <c r="E385" i="17"/>
  <c r="F385" i="17"/>
  <c r="H385" i="17"/>
  <c r="I385" i="17"/>
  <c r="J385" i="17"/>
  <c r="G395" i="17"/>
  <c r="G396" i="17"/>
  <c r="G396" i="9"/>
  <c r="W372" i="9"/>
  <c r="W386" i="9"/>
  <c r="W387" i="9"/>
  <c r="W388" i="9"/>
  <c r="W389" i="9"/>
  <c r="W390" i="9"/>
  <c r="W377" i="9"/>
  <c r="W378" i="9"/>
  <c r="W373" i="9"/>
  <c r="W381" i="9"/>
  <c r="S372" i="9"/>
  <c r="S377" i="9"/>
  <c r="S378" i="9"/>
  <c r="S373" i="9"/>
  <c r="S381" i="9"/>
  <c r="T372" i="9"/>
  <c r="T377" i="9"/>
  <c r="T378" i="9"/>
  <c r="T373" i="9"/>
  <c r="T381" i="9"/>
  <c r="U372" i="9"/>
  <c r="U377" i="9"/>
  <c r="U378" i="9"/>
  <c r="U373" i="9"/>
  <c r="U381" i="9"/>
  <c r="V372" i="9"/>
  <c r="V377" i="9"/>
  <c r="V378" i="9"/>
  <c r="V373" i="9"/>
  <c r="V381" i="9"/>
  <c r="X372" i="9"/>
  <c r="X377" i="9"/>
  <c r="X378" i="9"/>
  <c r="X373" i="9"/>
  <c r="X381" i="9"/>
  <c r="Y372" i="9"/>
  <c r="Y377" i="9"/>
  <c r="Y378" i="9"/>
  <c r="Y373" i="9"/>
  <c r="Y381" i="9"/>
  <c r="Z372" i="9"/>
  <c r="Z377" i="9"/>
  <c r="Z378" i="9"/>
  <c r="Z373" i="9"/>
  <c r="Z381" i="9"/>
  <c r="W391" i="9"/>
  <c r="W379" i="9"/>
  <c r="W374" i="9"/>
  <c r="W382" i="9"/>
  <c r="S379" i="9"/>
  <c r="S374" i="9"/>
  <c r="S382" i="9"/>
  <c r="T379" i="9"/>
  <c r="T374" i="9"/>
  <c r="T382" i="9"/>
  <c r="U379" i="9"/>
  <c r="U374" i="9"/>
  <c r="U382" i="9"/>
  <c r="V379" i="9"/>
  <c r="V374" i="9"/>
  <c r="V382" i="9"/>
  <c r="X379" i="9"/>
  <c r="X374" i="9"/>
  <c r="X382" i="9"/>
  <c r="Y379" i="9"/>
  <c r="Y374" i="9"/>
  <c r="Y382" i="9"/>
  <c r="Z379" i="9"/>
  <c r="Z374" i="9"/>
  <c r="Z382" i="9"/>
  <c r="W392" i="9"/>
  <c r="W380" i="9"/>
  <c r="W375" i="9"/>
  <c r="W383" i="9"/>
  <c r="S380" i="9"/>
  <c r="S375" i="9"/>
  <c r="S383" i="9"/>
  <c r="T380" i="9"/>
  <c r="T375" i="9"/>
  <c r="T383" i="9"/>
  <c r="U380" i="9"/>
  <c r="U375" i="9"/>
  <c r="U383" i="9"/>
  <c r="V380" i="9"/>
  <c r="V375" i="9"/>
  <c r="V383" i="9"/>
  <c r="X380" i="9"/>
  <c r="X375" i="9"/>
  <c r="X383" i="9"/>
  <c r="Y380" i="9"/>
  <c r="Y375" i="9"/>
  <c r="Y383" i="9"/>
  <c r="Z380" i="9"/>
  <c r="Z375" i="9"/>
  <c r="Z383" i="9"/>
  <c r="W393" i="9"/>
  <c r="W384" i="9"/>
  <c r="S384" i="9"/>
  <c r="T384" i="9"/>
  <c r="U384" i="9"/>
  <c r="V384" i="9"/>
  <c r="X384" i="9"/>
  <c r="Y384" i="9"/>
  <c r="Z384" i="9"/>
  <c r="W394" i="9"/>
  <c r="W385" i="9"/>
  <c r="S385" i="9"/>
  <c r="T385" i="9"/>
  <c r="U385" i="9"/>
  <c r="V385" i="9"/>
  <c r="X385" i="9"/>
  <c r="Y385" i="9"/>
  <c r="Z385" i="9"/>
  <c r="W395" i="9"/>
  <c r="W372" i="17"/>
  <c r="W386" i="17"/>
  <c r="W387" i="17"/>
  <c r="W388" i="17"/>
  <c r="W389" i="17"/>
  <c r="W390" i="17"/>
  <c r="W377" i="17"/>
  <c r="W378" i="17"/>
  <c r="W373" i="17"/>
  <c r="W381" i="17"/>
  <c r="S372" i="17"/>
  <c r="S377" i="17"/>
  <c r="S378" i="17"/>
  <c r="S373" i="17"/>
  <c r="S381" i="17"/>
  <c r="T372" i="17"/>
  <c r="T377" i="17"/>
  <c r="T378" i="17"/>
  <c r="T373" i="17"/>
  <c r="T381" i="17"/>
  <c r="U372" i="17"/>
  <c r="U377" i="17"/>
  <c r="U378" i="17"/>
  <c r="U373" i="17"/>
  <c r="U381" i="17"/>
  <c r="V372" i="17"/>
  <c r="V377" i="17"/>
  <c r="V378" i="17"/>
  <c r="V373" i="17"/>
  <c r="V381" i="17"/>
  <c r="X372" i="17"/>
  <c r="X377" i="17"/>
  <c r="X378" i="17"/>
  <c r="X373" i="17"/>
  <c r="X381" i="17"/>
  <c r="Y372" i="17"/>
  <c r="Y377" i="17"/>
  <c r="Y378" i="17"/>
  <c r="Y373" i="17"/>
  <c r="Y381" i="17"/>
  <c r="Z372" i="17"/>
  <c r="Z377" i="17"/>
  <c r="Z378" i="17"/>
  <c r="Z373" i="17"/>
  <c r="Z381" i="17"/>
  <c r="W391" i="17"/>
  <c r="W379" i="17"/>
  <c r="W374" i="17"/>
  <c r="W382" i="17"/>
  <c r="S379" i="17"/>
  <c r="S374" i="17"/>
  <c r="S382" i="17"/>
  <c r="T379" i="17"/>
  <c r="T374" i="17"/>
  <c r="T382" i="17"/>
  <c r="U379" i="17"/>
  <c r="U374" i="17"/>
  <c r="U382" i="17"/>
  <c r="V379" i="17"/>
  <c r="V374" i="17"/>
  <c r="V382" i="17"/>
  <c r="X379" i="17"/>
  <c r="X374" i="17"/>
  <c r="X382" i="17"/>
  <c r="Y379" i="17"/>
  <c r="Y374" i="17"/>
  <c r="Y382" i="17"/>
  <c r="Z379" i="17"/>
  <c r="Z374" i="17"/>
  <c r="Z382" i="17"/>
  <c r="W392" i="17"/>
  <c r="W380" i="17"/>
  <c r="W375" i="17"/>
  <c r="W383" i="17"/>
  <c r="S380" i="17"/>
  <c r="S375" i="17"/>
  <c r="S383" i="17"/>
  <c r="T380" i="17"/>
  <c r="T375" i="17"/>
  <c r="T383" i="17"/>
  <c r="U380" i="17"/>
  <c r="U375" i="17"/>
  <c r="U383" i="17"/>
  <c r="V380" i="17"/>
  <c r="V375" i="17"/>
  <c r="V383" i="17"/>
  <c r="X380" i="17"/>
  <c r="X375" i="17"/>
  <c r="X383" i="17"/>
  <c r="Y380" i="17"/>
  <c r="Y375" i="17"/>
  <c r="Y383" i="17"/>
  <c r="Z380" i="17"/>
  <c r="Z375" i="17"/>
  <c r="Z383" i="17"/>
  <c r="W393" i="17"/>
  <c r="W384" i="17"/>
  <c r="S384" i="17"/>
  <c r="T384" i="17"/>
  <c r="U384" i="17"/>
  <c r="V384" i="17"/>
  <c r="X384" i="17"/>
  <c r="Y384" i="17"/>
  <c r="Z384" i="17"/>
  <c r="W394" i="17"/>
  <c r="W385" i="17"/>
  <c r="S385" i="17"/>
  <c r="T385" i="17"/>
  <c r="U385" i="17"/>
  <c r="V385" i="17"/>
  <c r="X385" i="17"/>
  <c r="Y385" i="17"/>
  <c r="Z385" i="17"/>
  <c r="W395" i="17"/>
  <c r="W396" i="17"/>
  <c r="W396" i="9"/>
  <c r="AE372" i="9"/>
  <c r="AE386" i="9"/>
  <c r="AE387" i="9"/>
  <c r="AE388" i="9"/>
  <c r="AE389" i="9"/>
  <c r="AE390" i="9"/>
  <c r="AE377" i="9"/>
  <c r="AE378" i="9"/>
  <c r="AE373" i="9"/>
  <c r="AE381" i="9"/>
  <c r="AA372" i="9"/>
  <c r="AA377" i="9"/>
  <c r="AA378" i="9"/>
  <c r="AA373" i="9"/>
  <c r="AA381" i="9"/>
  <c r="AB372" i="9"/>
  <c r="AB377" i="9"/>
  <c r="AB378" i="9"/>
  <c r="AB373" i="9"/>
  <c r="AB381" i="9"/>
  <c r="AC372" i="9"/>
  <c r="AC377" i="9"/>
  <c r="AC378" i="9"/>
  <c r="AC373" i="9"/>
  <c r="AC381" i="9"/>
  <c r="AD372" i="9"/>
  <c r="AD377" i="9"/>
  <c r="AD378" i="9"/>
  <c r="AD373" i="9"/>
  <c r="AD381" i="9"/>
  <c r="AF372" i="9"/>
  <c r="AF377" i="9"/>
  <c r="AF378" i="9"/>
  <c r="AF373" i="9"/>
  <c r="AF381" i="9"/>
  <c r="AG372" i="9"/>
  <c r="AG377" i="9"/>
  <c r="AG378" i="9"/>
  <c r="AG373" i="9"/>
  <c r="AG381" i="9"/>
  <c r="AH372" i="9"/>
  <c r="AH377" i="9"/>
  <c r="AH378" i="9"/>
  <c r="AH373" i="9"/>
  <c r="AH381" i="9"/>
  <c r="AE391" i="9"/>
  <c r="AE379" i="9"/>
  <c r="AE374" i="9"/>
  <c r="AE382" i="9"/>
  <c r="AA379" i="9"/>
  <c r="AA374" i="9"/>
  <c r="AA382" i="9"/>
  <c r="AB379" i="9"/>
  <c r="AB374" i="9"/>
  <c r="AB382" i="9"/>
  <c r="AC379" i="9"/>
  <c r="AC374" i="9"/>
  <c r="AC382" i="9"/>
  <c r="AD379" i="9"/>
  <c r="AD374" i="9"/>
  <c r="AD382" i="9"/>
  <c r="AF379" i="9"/>
  <c r="AF374" i="9"/>
  <c r="AF382" i="9"/>
  <c r="AG379" i="9"/>
  <c r="AG374" i="9"/>
  <c r="AG382" i="9"/>
  <c r="AH379" i="9"/>
  <c r="AH374" i="9"/>
  <c r="AH382" i="9"/>
  <c r="AE392" i="9"/>
  <c r="AE380" i="9"/>
  <c r="AE375" i="9"/>
  <c r="AE383" i="9"/>
  <c r="AA380" i="9"/>
  <c r="AA375" i="9"/>
  <c r="AA383" i="9"/>
  <c r="AB380" i="9"/>
  <c r="AB375" i="9"/>
  <c r="AB383" i="9"/>
  <c r="AC380" i="9"/>
  <c r="AC375" i="9"/>
  <c r="AC383" i="9"/>
  <c r="AD380" i="9"/>
  <c r="AD375" i="9"/>
  <c r="AD383" i="9"/>
  <c r="AF380" i="9"/>
  <c r="AF375" i="9"/>
  <c r="AF383" i="9"/>
  <c r="AG380" i="9"/>
  <c r="AG375" i="9"/>
  <c r="AG383" i="9"/>
  <c r="AH380" i="9"/>
  <c r="AH375" i="9"/>
  <c r="AH383" i="9"/>
  <c r="AE393" i="9"/>
  <c r="AE384" i="9"/>
  <c r="AA384" i="9"/>
  <c r="AB384" i="9"/>
  <c r="AC384" i="9"/>
  <c r="AD384" i="9"/>
  <c r="AF384" i="9"/>
  <c r="AG384" i="9"/>
  <c r="AH384" i="9"/>
  <c r="AE394" i="9"/>
  <c r="AE385" i="9"/>
  <c r="AA385" i="9"/>
  <c r="AB385" i="9"/>
  <c r="AC385" i="9"/>
  <c r="AD385" i="9"/>
  <c r="AF385" i="9"/>
  <c r="AG385" i="9"/>
  <c r="AH385" i="9"/>
  <c r="AE395" i="9"/>
  <c r="AE372" i="17"/>
  <c r="AE386" i="17"/>
  <c r="AE387" i="17"/>
  <c r="AE388" i="17"/>
  <c r="AE389" i="17"/>
  <c r="AE390" i="17"/>
  <c r="AE377" i="17"/>
  <c r="AE378" i="17"/>
  <c r="AE373" i="17"/>
  <c r="AE381" i="17"/>
  <c r="AA372" i="17"/>
  <c r="AA377" i="17"/>
  <c r="AA378" i="17"/>
  <c r="AA373" i="17"/>
  <c r="AA381" i="17"/>
  <c r="AB372" i="17"/>
  <c r="AB377" i="17"/>
  <c r="AB378" i="17"/>
  <c r="AB373" i="17"/>
  <c r="AB381" i="17"/>
  <c r="AC372" i="17"/>
  <c r="AC377" i="17"/>
  <c r="AC378" i="17"/>
  <c r="AC373" i="17"/>
  <c r="AC381" i="17"/>
  <c r="AD372" i="17"/>
  <c r="AD377" i="17"/>
  <c r="AD378" i="17"/>
  <c r="AD373" i="17"/>
  <c r="AD381" i="17"/>
  <c r="AF372" i="17"/>
  <c r="AF377" i="17"/>
  <c r="AF378" i="17"/>
  <c r="AF373" i="17"/>
  <c r="AF381" i="17"/>
  <c r="AG372" i="17"/>
  <c r="AG377" i="17"/>
  <c r="AG378" i="17"/>
  <c r="AG373" i="17"/>
  <c r="AG381" i="17"/>
  <c r="AH372" i="17"/>
  <c r="AH377" i="17"/>
  <c r="AH378" i="17"/>
  <c r="AH373" i="17"/>
  <c r="AH381" i="17"/>
  <c r="AE391" i="17"/>
  <c r="AE379" i="17"/>
  <c r="AE374" i="17"/>
  <c r="AE382" i="17"/>
  <c r="AA379" i="17"/>
  <c r="AA374" i="17"/>
  <c r="AA382" i="17"/>
  <c r="AB379" i="17"/>
  <c r="AB374" i="17"/>
  <c r="AB382" i="17"/>
  <c r="AC379" i="17"/>
  <c r="AC374" i="17"/>
  <c r="AC382" i="17"/>
  <c r="AD379" i="17"/>
  <c r="AD374" i="17"/>
  <c r="AD382" i="17"/>
  <c r="AF379" i="17"/>
  <c r="AF374" i="17"/>
  <c r="AF382" i="17"/>
  <c r="AG379" i="17"/>
  <c r="AG374" i="17"/>
  <c r="AG382" i="17"/>
  <c r="AH379" i="17"/>
  <c r="AH374" i="17"/>
  <c r="AH382" i="17"/>
  <c r="AE392" i="17"/>
  <c r="AE380" i="17"/>
  <c r="AE375" i="17"/>
  <c r="AE383" i="17"/>
  <c r="AA380" i="17"/>
  <c r="AA375" i="17"/>
  <c r="AA383" i="17"/>
  <c r="AB380" i="17"/>
  <c r="AB375" i="17"/>
  <c r="AB383" i="17"/>
  <c r="AC380" i="17"/>
  <c r="AC375" i="17"/>
  <c r="AC383" i="17"/>
  <c r="AD380" i="17"/>
  <c r="AD375" i="17"/>
  <c r="AD383" i="17"/>
  <c r="AF380" i="17"/>
  <c r="AF375" i="17"/>
  <c r="AF383" i="17"/>
  <c r="AG380" i="17"/>
  <c r="AG375" i="17"/>
  <c r="AG383" i="17"/>
  <c r="AH380" i="17"/>
  <c r="AH375" i="17"/>
  <c r="AH383" i="17"/>
  <c r="AE393" i="17"/>
  <c r="AE384" i="17"/>
  <c r="AA384" i="17"/>
  <c r="AB384" i="17"/>
  <c r="AC384" i="17"/>
  <c r="AD384" i="17"/>
  <c r="AF384" i="17"/>
  <c r="AG384" i="17"/>
  <c r="AH384" i="17"/>
  <c r="AE394" i="17"/>
  <c r="AE385" i="17"/>
  <c r="AA385" i="17"/>
  <c r="AB385" i="17"/>
  <c r="AC385" i="17"/>
  <c r="AD385" i="17"/>
  <c r="AF385" i="17"/>
  <c r="AG385" i="17"/>
  <c r="AH385" i="17"/>
  <c r="AE395" i="17"/>
  <c r="AE396" i="17"/>
  <c r="AE396" i="9"/>
  <c r="AM372" i="9"/>
  <c r="AM386" i="9"/>
  <c r="AM387" i="9"/>
  <c r="AM388" i="9"/>
  <c r="AM389" i="9"/>
  <c r="AM390" i="9"/>
  <c r="AM377" i="9"/>
  <c r="AM378" i="9"/>
  <c r="AM373" i="9"/>
  <c r="AM381" i="9"/>
  <c r="AI372" i="9"/>
  <c r="AI377" i="9"/>
  <c r="AI378" i="9"/>
  <c r="AI373" i="9"/>
  <c r="AI381" i="9"/>
  <c r="AJ372" i="9"/>
  <c r="AJ377" i="9"/>
  <c r="AJ378" i="9"/>
  <c r="AJ373" i="9"/>
  <c r="AJ381" i="9"/>
  <c r="AK372" i="9"/>
  <c r="AK377" i="9"/>
  <c r="AK378" i="9"/>
  <c r="AK373" i="9"/>
  <c r="AK381" i="9"/>
  <c r="AL372" i="9"/>
  <c r="AL377" i="9"/>
  <c r="AL378" i="9"/>
  <c r="AL373" i="9"/>
  <c r="AL381" i="9"/>
  <c r="AN372" i="9"/>
  <c r="AN377" i="9"/>
  <c r="AN378" i="9"/>
  <c r="AN373" i="9"/>
  <c r="AN381" i="9"/>
  <c r="AO372" i="9"/>
  <c r="AO377" i="9"/>
  <c r="AO378" i="9"/>
  <c r="AO373" i="9"/>
  <c r="AO381" i="9"/>
  <c r="AP372" i="9"/>
  <c r="AP377" i="9"/>
  <c r="AP378" i="9"/>
  <c r="AP373" i="9"/>
  <c r="AP381" i="9"/>
  <c r="AM391" i="9"/>
  <c r="AM379" i="9"/>
  <c r="AM374" i="9"/>
  <c r="AM382" i="9"/>
  <c r="AI379" i="9"/>
  <c r="AI374" i="9"/>
  <c r="AI382" i="9"/>
  <c r="AJ379" i="9"/>
  <c r="AJ374" i="9"/>
  <c r="AJ382" i="9"/>
  <c r="AK379" i="9"/>
  <c r="AK374" i="9"/>
  <c r="AK382" i="9"/>
  <c r="AL379" i="9"/>
  <c r="AL374" i="9"/>
  <c r="AL382" i="9"/>
  <c r="AN379" i="9"/>
  <c r="AN374" i="9"/>
  <c r="AN382" i="9"/>
  <c r="AO379" i="9"/>
  <c r="AO374" i="9"/>
  <c r="AO382" i="9"/>
  <c r="AP379" i="9"/>
  <c r="AP374" i="9"/>
  <c r="AP382" i="9"/>
  <c r="AM392" i="9"/>
  <c r="AM380" i="9"/>
  <c r="AM375" i="9"/>
  <c r="AM383" i="9"/>
  <c r="AI380" i="9"/>
  <c r="AI375" i="9"/>
  <c r="AI383" i="9"/>
  <c r="AJ380" i="9"/>
  <c r="AJ375" i="9"/>
  <c r="AJ383" i="9"/>
  <c r="AK380" i="9"/>
  <c r="AK375" i="9"/>
  <c r="AK383" i="9"/>
  <c r="AL380" i="9"/>
  <c r="AL375" i="9"/>
  <c r="AL383" i="9"/>
  <c r="AN380" i="9"/>
  <c r="AN375" i="9"/>
  <c r="AN383" i="9"/>
  <c r="AO380" i="9"/>
  <c r="AO375" i="9"/>
  <c r="AO383" i="9"/>
  <c r="AP380" i="9"/>
  <c r="AP375" i="9"/>
  <c r="AP383" i="9"/>
  <c r="AM393" i="9"/>
  <c r="AM384" i="9"/>
  <c r="AI384" i="9"/>
  <c r="AJ384" i="9"/>
  <c r="AK384" i="9"/>
  <c r="AL384" i="9"/>
  <c r="AN384" i="9"/>
  <c r="AO384" i="9"/>
  <c r="AP384" i="9"/>
  <c r="AM394" i="9"/>
  <c r="AM385" i="9"/>
  <c r="AI385" i="9"/>
  <c r="AJ385" i="9"/>
  <c r="AK385" i="9"/>
  <c r="AL385" i="9"/>
  <c r="AN385" i="9"/>
  <c r="AO385" i="9"/>
  <c r="AP385" i="9"/>
  <c r="AM395" i="9"/>
  <c r="AM372" i="17"/>
  <c r="AM386" i="17"/>
  <c r="AM387" i="17"/>
  <c r="AM388" i="17"/>
  <c r="AM389" i="17"/>
  <c r="AM390" i="17"/>
  <c r="AM377" i="17"/>
  <c r="AM378" i="17"/>
  <c r="AM373" i="17"/>
  <c r="AM381" i="17"/>
  <c r="AI372" i="17"/>
  <c r="AI377" i="17"/>
  <c r="AI378" i="17"/>
  <c r="AI373" i="17"/>
  <c r="AI381" i="17"/>
  <c r="AJ372" i="17"/>
  <c r="AJ377" i="17"/>
  <c r="AJ378" i="17"/>
  <c r="AJ373" i="17"/>
  <c r="AJ381" i="17"/>
  <c r="AK372" i="17"/>
  <c r="AK377" i="17"/>
  <c r="AK378" i="17"/>
  <c r="AK373" i="17"/>
  <c r="AK381" i="17"/>
  <c r="AL372" i="17"/>
  <c r="AL377" i="17"/>
  <c r="AL378" i="17"/>
  <c r="AL373" i="17"/>
  <c r="AL381" i="17"/>
  <c r="AN372" i="17"/>
  <c r="AN377" i="17"/>
  <c r="AN378" i="17"/>
  <c r="AN373" i="17"/>
  <c r="AN381" i="17"/>
  <c r="AO372" i="17"/>
  <c r="AO377" i="17"/>
  <c r="AO378" i="17"/>
  <c r="AO373" i="17"/>
  <c r="AO381" i="17"/>
  <c r="AP372" i="17"/>
  <c r="AP377" i="17"/>
  <c r="AP378" i="17"/>
  <c r="AP373" i="17"/>
  <c r="AP381" i="17"/>
  <c r="AM391" i="17"/>
  <c r="AM379" i="17"/>
  <c r="AM374" i="17"/>
  <c r="AM382" i="17"/>
  <c r="AI379" i="17"/>
  <c r="AI374" i="17"/>
  <c r="AI382" i="17"/>
  <c r="AJ379" i="17"/>
  <c r="AJ374" i="17"/>
  <c r="AJ382" i="17"/>
  <c r="AK379" i="17"/>
  <c r="AK374" i="17"/>
  <c r="AK382" i="17"/>
  <c r="AL379" i="17"/>
  <c r="AL374" i="17"/>
  <c r="AL382" i="17"/>
  <c r="AN379" i="17"/>
  <c r="AN374" i="17"/>
  <c r="AN382" i="17"/>
  <c r="AO379" i="17"/>
  <c r="AO374" i="17"/>
  <c r="AO382" i="17"/>
  <c r="AP379" i="17"/>
  <c r="AP374" i="17"/>
  <c r="AP382" i="17"/>
  <c r="AM392" i="17"/>
  <c r="AM380" i="17"/>
  <c r="AM375" i="17"/>
  <c r="AM383" i="17"/>
  <c r="AI380" i="17"/>
  <c r="AI375" i="17"/>
  <c r="AI383" i="17"/>
  <c r="AJ380" i="17"/>
  <c r="AJ375" i="17"/>
  <c r="AJ383" i="17"/>
  <c r="AK380" i="17"/>
  <c r="AK375" i="17"/>
  <c r="AK383" i="17"/>
  <c r="AL380" i="17"/>
  <c r="AL375" i="17"/>
  <c r="AL383" i="17"/>
  <c r="AN380" i="17"/>
  <c r="AN375" i="17"/>
  <c r="AN383" i="17"/>
  <c r="AO380" i="17"/>
  <c r="AO375" i="17"/>
  <c r="AO383" i="17"/>
  <c r="AP380" i="17"/>
  <c r="AP375" i="17"/>
  <c r="AP383" i="17"/>
  <c r="AM393" i="17"/>
  <c r="AM384" i="17"/>
  <c r="AI384" i="17"/>
  <c r="AJ384" i="17"/>
  <c r="AK384" i="17"/>
  <c r="AL384" i="17"/>
  <c r="AN384" i="17"/>
  <c r="AO384" i="17"/>
  <c r="AP384" i="17"/>
  <c r="AM394" i="17"/>
  <c r="AM385" i="17"/>
  <c r="AI385" i="17"/>
  <c r="AJ385" i="17"/>
  <c r="AK385" i="17"/>
  <c r="AL385" i="17"/>
  <c r="AN385" i="17"/>
  <c r="AO385" i="17"/>
  <c r="AP385" i="17"/>
  <c r="AM395" i="17"/>
  <c r="AM396" i="17"/>
  <c r="AM396" i="9"/>
  <c r="AU372" i="9"/>
  <c r="AU396" i="9"/>
  <c r="BC372" i="9"/>
  <c r="BC396" i="9"/>
  <c r="BK372" i="9"/>
  <c r="BK396" i="9"/>
  <c r="C386" i="9"/>
  <c r="C387" i="9"/>
  <c r="C388" i="9"/>
  <c r="C389" i="9"/>
  <c r="C390" i="9"/>
  <c r="C391" i="9"/>
  <c r="C392" i="9"/>
  <c r="C393" i="9"/>
  <c r="C394" i="9"/>
  <c r="C395" i="9"/>
  <c r="C386" i="17"/>
  <c r="C387" i="17"/>
  <c r="C388" i="17"/>
  <c r="C389" i="17"/>
  <c r="C390" i="17"/>
  <c r="C391" i="17"/>
  <c r="C392" i="17"/>
  <c r="C393" i="17"/>
  <c r="C394" i="17"/>
  <c r="C395" i="17"/>
  <c r="C396" i="17"/>
  <c r="C396" i="9"/>
  <c r="D386" i="9"/>
  <c r="D387" i="9"/>
  <c r="D388" i="9"/>
  <c r="D389" i="9"/>
  <c r="D390" i="9"/>
  <c r="D391" i="9"/>
  <c r="D392" i="9"/>
  <c r="D393" i="9"/>
  <c r="D394" i="9"/>
  <c r="D395" i="9"/>
  <c r="D386" i="17"/>
  <c r="D387" i="17"/>
  <c r="D388" i="17"/>
  <c r="D389" i="17"/>
  <c r="D390" i="17"/>
  <c r="D391" i="17"/>
  <c r="D392" i="17"/>
  <c r="D393" i="17"/>
  <c r="D394" i="17"/>
  <c r="D395" i="17"/>
  <c r="D396" i="17"/>
  <c r="D396" i="9"/>
  <c r="E386" i="9"/>
  <c r="E387" i="9"/>
  <c r="E388" i="9"/>
  <c r="E389" i="9"/>
  <c r="E390" i="9"/>
  <c r="E391" i="9"/>
  <c r="E392" i="9"/>
  <c r="E393" i="9"/>
  <c r="E394" i="9"/>
  <c r="E395" i="9"/>
  <c r="E386" i="17"/>
  <c r="E387" i="17"/>
  <c r="E388" i="17"/>
  <c r="E389" i="17"/>
  <c r="E390" i="17"/>
  <c r="E391" i="17"/>
  <c r="E392" i="17"/>
  <c r="E393" i="17"/>
  <c r="E394" i="17"/>
  <c r="E395" i="17"/>
  <c r="E396" i="17"/>
  <c r="E396" i="9"/>
  <c r="F386" i="9"/>
  <c r="F387" i="9"/>
  <c r="F388" i="9"/>
  <c r="F389" i="9"/>
  <c r="F390" i="9"/>
  <c r="F391" i="9"/>
  <c r="F392" i="9"/>
  <c r="F393" i="9"/>
  <c r="F394" i="9"/>
  <c r="F395" i="9"/>
  <c r="F386" i="17"/>
  <c r="F387" i="17"/>
  <c r="F388" i="17"/>
  <c r="F389" i="17"/>
  <c r="F390" i="17"/>
  <c r="F391" i="17"/>
  <c r="F392" i="17"/>
  <c r="F393" i="17"/>
  <c r="F394" i="17"/>
  <c r="F395" i="17"/>
  <c r="F396" i="17"/>
  <c r="F396" i="9"/>
  <c r="H396" i="9"/>
  <c r="I396" i="9"/>
  <c r="J396" i="9"/>
  <c r="K386" i="9"/>
  <c r="K387" i="9"/>
  <c r="K388" i="9"/>
  <c r="K389" i="9"/>
  <c r="K390" i="9"/>
  <c r="K391" i="9"/>
  <c r="K392" i="9"/>
  <c r="K393" i="9"/>
  <c r="K394" i="9"/>
  <c r="K395" i="9"/>
  <c r="K386" i="17"/>
  <c r="K387" i="17"/>
  <c r="K388" i="17"/>
  <c r="K389" i="17"/>
  <c r="K390" i="17"/>
  <c r="K391" i="17"/>
  <c r="K392" i="17"/>
  <c r="K393" i="17"/>
  <c r="K394" i="17"/>
  <c r="K395" i="17"/>
  <c r="K396" i="17"/>
  <c r="K396" i="9"/>
  <c r="L386" i="9"/>
  <c r="L387" i="9"/>
  <c r="L388" i="9"/>
  <c r="L389" i="9"/>
  <c r="L390" i="9"/>
  <c r="L391" i="9"/>
  <c r="L392" i="9"/>
  <c r="L393" i="9"/>
  <c r="L394" i="9"/>
  <c r="L395" i="9"/>
  <c r="L386" i="17"/>
  <c r="L387" i="17"/>
  <c r="L388" i="17"/>
  <c r="L389" i="17"/>
  <c r="L390" i="17"/>
  <c r="L391" i="17"/>
  <c r="L392" i="17"/>
  <c r="L393" i="17"/>
  <c r="L394" i="17"/>
  <c r="L395" i="17"/>
  <c r="L396" i="17"/>
  <c r="L396" i="9"/>
  <c r="M386" i="9"/>
  <c r="M387" i="9"/>
  <c r="M388" i="9"/>
  <c r="M389" i="9"/>
  <c r="M390" i="9"/>
  <c r="M391" i="9"/>
  <c r="M392" i="9"/>
  <c r="M393" i="9"/>
  <c r="M394" i="9"/>
  <c r="M395" i="9"/>
  <c r="M386" i="17"/>
  <c r="M387" i="17"/>
  <c r="M388" i="17"/>
  <c r="M389" i="17"/>
  <c r="M390" i="17"/>
  <c r="M391" i="17"/>
  <c r="M392" i="17"/>
  <c r="M393" i="17"/>
  <c r="M394" i="17"/>
  <c r="M395" i="17"/>
  <c r="M396" i="17"/>
  <c r="M396" i="9"/>
  <c r="N386" i="9"/>
  <c r="N387" i="9"/>
  <c r="N388" i="9"/>
  <c r="N389" i="9"/>
  <c r="N390" i="9"/>
  <c r="N391" i="9"/>
  <c r="N392" i="9"/>
  <c r="N393" i="9"/>
  <c r="N394" i="9"/>
  <c r="N395" i="9"/>
  <c r="N386" i="17"/>
  <c r="N387" i="17"/>
  <c r="N388" i="17"/>
  <c r="N389" i="17"/>
  <c r="N390" i="17"/>
  <c r="N391" i="17"/>
  <c r="N392" i="17"/>
  <c r="N393" i="17"/>
  <c r="N394" i="17"/>
  <c r="N395" i="17"/>
  <c r="N396" i="17"/>
  <c r="N396" i="9"/>
  <c r="P396" i="9"/>
  <c r="Q396" i="9"/>
  <c r="R396" i="9"/>
  <c r="S396" i="9"/>
  <c r="T386" i="9"/>
  <c r="T387" i="9"/>
  <c r="T388" i="9"/>
  <c r="T389" i="9"/>
  <c r="T390" i="9"/>
  <c r="T391" i="9"/>
  <c r="T392" i="9"/>
  <c r="T393" i="9"/>
  <c r="T394" i="9"/>
  <c r="T395" i="9"/>
  <c r="T386" i="17"/>
  <c r="T387" i="17"/>
  <c r="T388" i="17"/>
  <c r="T389" i="17"/>
  <c r="T390" i="17"/>
  <c r="T391" i="17"/>
  <c r="T392" i="17"/>
  <c r="T393" i="17"/>
  <c r="T394" i="17"/>
  <c r="T395" i="17"/>
  <c r="T396" i="17"/>
  <c r="T396" i="9"/>
  <c r="U396" i="9"/>
  <c r="V386" i="9"/>
  <c r="V387" i="9"/>
  <c r="V388" i="9"/>
  <c r="V389" i="9"/>
  <c r="V390" i="9"/>
  <c r="V391" i="9"/>
  <c r="V392" i="9"/>
  <c r="V393" i="9"/>
  <c r="V394" i="9"/>
  <c r="V395" i="9"/>
  <c r="V386" i="17"/>
  <c r="V387" i="17"/>
  <c r="V388" i="17"/>
  <c r="V389" i="17"/>
  <c r="V390" i="17"/>
  <c r="V391" i="17"/>
  <c r="V392" i="17"/>
  <c r="V393" i="17"/>
  <c r="V394" i="17"/>
  <c r="V395" i="17"/>
  <c r="V396" i="17"/>
  <c r="V396" i="9"/>
  <c r="X396" i="9"/>
  <c r="Y396" i="9"/>
  <c r="Z396" i="9"/>
  <c r="AA396" i="9"/>
  <c r="AB396" i="9"/>
  <c r="AC396" i="9"/>
  <c r="AD386" i="9"/>
  <c r="AD387" i="9"/>
  <c r="AD388" i="9"/>
  <c r="AD389" i="9"/>
  <c r="AD390" i="9"/>
  <c r="AD391" i="9"/>
  <c r="AD392" i="9"/>
  <c r="AD393" i="9"/>
  <c r="AD394" i="9"/>
  <c r="AD395" i="9"/>
  <c r="AD386" i="17"/>
  <c r="AD387" i="17"/>
  <c r="AD388" i="17"/>
  <c r="AD389" i="17"/>
  <c r="AD390" i="17"/>
  <c r="AD391" i="17"/>
  <c r="AD392" i="17"/>
  <c r="AD393" i="17"/>
  <c r="AD394" i="17"/>
  <c r="AD395" i="17"/>
  <c r="AD396" i="17"/>
  <c r="AD396" i="9"/>
  <c r="AF396" i="9"/>
  <c r="AG396" i="9"/>
  <c r="AH396" i="9"/>
  <c r="AI396" i="9"/>
  <c r="AJ396" i="9"/>
  <c r="AK396" i="9"/>
  <c r="AL396" i="9"/>
  <c r="AN396" i="9"/>
  <c r="AO396" i="9"/>
  <c r="AP396" i="9"/>
  <c r="AQ372" i="9"/>
  <c r="AQ396" i="9"/>
  <c r="AR372" i="9"/>
  <c r="AR396" i="9"/>
  <c r="AS372" i="9"/>
  <c r="AS396" i="9"/>
  <c r="AT372" i="9"/>
  <c r="AT396" i="9"/>
  <c r="AV372" i="9"/>
  <c r="AV396" i="9"/>
  <c r="AW372" i="9"/>
  <c r="AW396" i="9"/>
  <c r="AX372" i="9"/>
  <c r="AX396" i="9"/>
  <c r="AY372" i="9"/>
  <c r="AY396" i="9"/>
  <c r="AZ372" i="9"/>
  <c r="AZ396" i="9"/>
  <c r="BA372" i="9"/>
  <c r="BA396" i="9"/>
  <c r="BB372" i="9"/>
  <c r="BB396" i="9"/>
  <c r="BD372" i="9"/>
  <c r="BD396" i="9"/>
  <c r="BE372" i="9"/>
  <c r="BE396" i="9"/>
  <c r="BF372" i="9"/>
  <c r="BF396" i="9"/>
  <c r="BG372" i="9"/>
  <c r="BG396" i="9"/>
  <c r="BH372" i="9"/>
  <c r="BH396" i="9"/>
  <c r="BI372" i="9"/>
  <c r="BI396" i="9"/>
  <c r="BJ372" i="9"/>
  <c r="BJ396" i="9"/>
  <c r="BL372" i="9"/>
  <c r="BL396" i="9"/>
  <c r="BM372" i="9"/>
  <c r="BM396" i="9"/>
  <c r="BN372" i="9"/>
  <c r="BN396" i="9"/>
  <c r="G367" i="9"/>
  <c r="C367" i="9"/>
  <c r="D367" i="9"/>
  <c r="AK386" i="17"/>
  <c r="AK387" i="17"/>
  <c r="AK388" i="17"/>
  <c r="AK389" i="17"/>
  <c r="AK390" i="17"/>
  <c r="AK395" i="17"/>
  <c r="AK391" i="17"/>
  <c r="AK392" i="17"/>
  <c r="AK393" i="17"/>
  <c r="AK394" i="17"/>
  <c r="AK396" i="17"/>
  <c r="AK386" i="9"/>
  <c r="AK387" i="9"/>
  <c r="AK388" i="9"/>
  <c r="AK389" i="9"/>
  <c r="AK390" i="9"/>
  <c r="AK391" i="9"/>
  <c r="AK392" i="9"/>
  <c r="AK393" i="9"/>
  <c r="AK394" i="9"/>
  <c r="AK395" i="9"/>
  <c r="E367" i="9"/>
  <c r="F367" i="9"/>
  <c r="H367" i="9"/>
  <c r="I367" i="9"/>
  <c r="J367" i="9"/>
  <c r="G368" i="9"/>
  <c r="C117" i="7"/>
  <c r="C118" i="7"/>
  <c r="C119" i="7"/>
  <c r="W116" i="7"/>
  <c r="V116" i="7"/>
  <c r="C112" i="20"/>
  <c r="C113" i="20"/>
  <c r="C114" i="20"/>
  <c r="C115" i="20"/>
  <c r="C116" i="20"/>
  <c r="C117" i="20"/>
  <c r="C118" i="20"/>
  <c r="C119" i="20"/>
  <c r="V116" i="20"/>
  <c r="U116" i="7"/>
  <c r="U116" i="20"/>
  <c r="T116" i="7"/>
  <c r="T116" i="20"/>
  <c r="S116" i="7"/>
  <c r="S116" i="20"/>
  <c r="R116" i="7"/>
  <c r="P116" i="20"/>
  <c r="P116" i="7"/>
  <c r="K116" i="7"/>
  <c r="J116" i="7"/>
  <c r="I116" i="7"/>
  <c r="G116" i="7"/>
  <c r="G116" i="20"/>
  <c r="F116" i="7"/>
  <c r="F116" i="20"/>
  <c r="E116" i="7"/>
  <c r="E116" i="20"/>
  <c r="D116" i="7"/>
  <c r="D116" i="20"/>
  <c r="F368" i="9"/>
  <c r="W115" i="7"/>
  <c r="V115" i="7"/>
  <c r="V115" i="20"/>
  <c r="U115" i="7"/>
  <c r="U115" i="20"/>
  <c r="T115" i="7"/>
  <c r="T115" i="20"/>
  <c r="S115" i="7"/>
  <c r="S115" i="20"/>
  <c r="R115" i="7"/>
  <c r="P115" i="20"/>
  <c r="P115" i="7"/>
  <c r="K115" i="7"/>
  <c r="J115" i="7"/>
  <c r="I115" i="7"/>
  <c r="H115" i="7"/>
  <c r="H115" i="20"/>
  <c r="F115" i="7"/>
  <c r="F115" i="20"/>
  <c r="E115" i="7"/>
  <c r="E115" i="20"/>
  <c r="D115" i="7"/>
  <c r="D115" i="20"/>
  <c r="E368" i="9"/>
  <c r="W114" i="7"/>
  <c r="V114" i="7"/>
  <c r="V114" i="20"/>
  <c r="U114" i="7"/>
  <c r="U114" i="20"/>
  <c r="T114" i="7"/>
  <c r="T114" i="20"/>
  <c r="S114" i="7"/>
  <c r="S114" i="20"/>
  <c r="R114" i="7"/>
  <c r="P114" i="20"/>
  <c r="P114" i="7"/>
  <c r="K114" i="7"/>
  <c r="J114" i="7"/>
  <c r="I114" i="7"/>
  <c r="H114" i="7"/>
  <c r="H114" i="20"/>
  <c r="G114" i="7"/>
  <c r="G114" i="20"/>
  <c r="E114" i="7"/>
  <c r="E114" i="20"/>
  <c r="D114" i="7"/>
  <c r="D114" i="20"/>
  <c r="D368" i="9"/>
  <c r="W113" i="7"/>
  <c r="V113" i="7"/>
  <c r="V113" i="20"/>
  <c r="U113" i="7"/>
  <c r="U113" i="20"/>
  <c r="T113" i="7"/>
  <c r="T113" i="20"/>
  <c r="S113" i="7"/>
  <c r="S113" i="20"/>
  <c r="R113" i="7"/>
  <c r="P113" i="20"/>
  <c r="P113" i="7"/>
  <c r="K113" i="7"/>
  <c r="J113" i="7"/>
  <c r="I113" i="7"/>
  <c r="H113" i="7"/>
  <c r="H113" i="20"/>
  <c r="G113" i="7"/>
  <c r="G113" i="20"/>
  <c r="F113" i="7"/>
  <c r="F113" i="20"/>
  <c r="D113" i="7"/>
  <c r="D113" i="20"/>
  <c r="C368" i="9"/>
  <c r="W112" i="7"/>
  <c r="V112" i="7"/>
  <c r="V112" i="20"/>
  <c r="U112" i="7"/>
  <c r="U112" i="20"/>
  <c r="T112" i="7"/>
  <c r="T112" i="20"/>
  <c r="S112" i="7"/>
  <c r="S112" i="20"/>
  <c r="R112" i="7"/>
  <c r="P112" i="20"/>
  <c r="P112" i="7"/>
  <c r="K112" i="7"/>
  <c r="J112" i="7"/>
  <c r="I112" i="7"/>
  <c r="H112" i="7"/>
  <c r="H112" i="20"/>
  <c r="G112" i="7"/>
  <c r="G112" i="20"/>
  <c r="F112" i="7"/>
  <c r="F112" i="20"/>
  <c r="E112" i="7"/>
  <c r="E112" i="20"/>
  <c r="Q107" i="7"/>
  <c r="W107" i="7"/>
  <c r="V107" i="7"/>
  <c r="U107" i="7"/>
  <c r="T107" i="7"/>
  <c r="S107" i="7"/>
  <c r="R107" i="7"/>
  <c r="M107" i="7"/>
  <c r="N107" i="7"/>
  <c r="P107" i="7"/>
  <c r="O107" i="7"/>
  <c r="J107" i="7"/>
  <c r="I107" i="7"/>
  <c r="H107" i="7"/>
  <c r="G107" i="7"/>
  <c r="F107" i="7"/>
  <c r="E107" i="7"/>
  <c r="D107" i="7"/>
  <c r="Q106" i="7"/>
  <c r="W106" i="7"/>
  <c r="V106" i="7"/>
  <c r="U106" i="7"/>
  <c r="T106" i="7"/>
  <c r="S106" i="7"/>
  <c r="R106" i="7"/>
  <c r="M106" i="7"/>
  <c r="N106" i="7"/>
  <c r="P106" i="7"/>
  <c r="O106" i="7"/>
  <c r="K106" i="7"/>
  <c r="I106" i="7"/>
  <c r="H106" i="7"/>
  <c r="G106" i="7"/>
  <c r="F106" i="7"/>
  <c r="E106" i="7"/>
  <c r="D106" i="7"/>
  <c r="Q105" i="7"/>
  <c r="W105" i="7"/>
  <c r="V105" i="7"/>
  <c r="U105" i="7"/>
  <c r="T105" i="7"/>
  <c r="S105" i="7"/>
  <c r="R105" i="7"/>
  <c r="M105" i="7"/>
  <c r="N105" i="7"/>
  <c r="P105" i="7"/>
  <c r="O105" i="7"/>
  <c r="K105" i="7"/>
  <c r="J105" i="7"/>
  <c r="H105" i="7"/>
  <c r="G105" i="7"/>
  <c r="F105" i="7"/>
  <c r="E105" i="7"/>
  <c r="D105" i="7"/>
  <c r="L104" i="20"/>
  <c r="G322" i="17"/>
  <c r="L100" i="20"/>
  <c r="C322" i="17"/>
  <c r="L101" i="20"/>
  <c r="D322" i="17"/>
  <c r="L102" i="20"/>
  <c r="E322" i="17"/>
  <c r="L103" i="20"/>
  <c r="F322" i="17"/>
  <c r="G332" i="17"/>
  <c r="L105" i="20"/>
  <c r="H322" i="17"/>
  <c r="L106" i="20"/>
  <c r="I322" i="17"/>
  <c r="L107" i="20"/>
  <c r="J322" i="17"/>
  <c r="G346" i="17"/>
  <c r="M104" i="20"/>
  <c r="G323" i="17"/>
  <c r="M100" i="20"/>
  <c r="C323" i="17"/>
  <c r="M101" i="20"/>
  <c r="D323" i="17"/>
  <c r="M102" i="20"/>
  <c r="E323" i="17"/>
  <c r="M103" i="20"/>
  <c r="F323" i="17"/>
  <c r="M105" i="20"/>
  <c r="H323" i="17"/>
  <c r="M106" i="20"/>
  <c r="I323" i="17"/>
  <c r="M107" i="20"/>
  <c r="J323" i="17"/>
  <c r="G347" i="17"/>
  <c r="N104" i="20"/>
  <c r="G324" i="17"/>
  <c r="N100" i="20"/>
  <c r="C324" i="17"/>
  <c r="N101" i="20"/>
  <c r="D324" i="17"/>
  <c r="N102" i="20"/>
  <c r="E324" i="17"/>
  <c r="N103" i="20"/>
  <c r="F324" i="17"/>
  <c r="N105" i="20"/>
  <c r="H324" i="17"/>
  <c r="N106" i="20"/>
  <c r="I324" i="17"/>
  <c r="N107" i="20"/>
  <c r="J324" i="17"/>
  <c r="G348" i="17"/>
  <c r="O104" i="20"/>
  <c r="G325" i="17"/>
  <c r="O100" i="20"/>
  <c r="C325" i="17"/>
  <c r="O101" i="20"/>
  <c r="D325" i="17"/>
  <c r="O102" i="20"/>
  <c r="E325" i="17"/>
  <c r="O103" i="20"/>
  <c r="F325" i="17"/>
  <c r="O105" i="20"/>
  <c r="H325" i="17"/>
  <c r="O106" i="20"/>
  <c r="I325" i="17"/>
  <c r="O107" i="20"/>
  <c r="J325" i="17"/>
  <c r="G349" i="17"/>
  <c r="G326" i="17"/>
  <c r="C326" i="17"/>
  <c r="D326" i="17"/>
  <c r="E326" i="17"/>
  <c r="F326" i="17"/>
  <c r="H326" i="17"/>
  <c r="I326" i="17"/>
  <c r="J326" i="17"/>
  <c r="G350" i="17"/>
  <c r="G337" i="17"/>
  <c r="G338" i="17"/>
  <c r="G333" i="17"/>
  <c r="G341" i="17"/>
  <c r="C332" i="17"/>
  <c r="C337" i="17"/>
  <c r="C338" i="17"/>
  <c r="C333" i="17"/>
  <c r="C341" i="17"/>
  <c r="D332" i="17"/>
  <c r="D337" i="17"/>
  <c r="D338" i="17"/>
  <c r="D333" i="17"/>
  <c r="D341" i="17"/>
  <c r="E332" i="17"/>
  <c r="E337" i="17"/>
  <c r="E338" i="17"/>
  <c r="E333" i="17"/>
  <c r="E341" i="17"/>
  <c r="F332" i="17"/>
  <c r="F337" i="17"/>
  <c r="F338" i="17"/>
  <c r="F333" i="17"/>
  <c r="F341" i="17"/>
  <c r="Q105" i="20"/>
  <c r="H332" i="17"/>
  <c r="H337" i="17"/>
  <c r="H338" i="17"/>
  <c r="H333" i="17"/>
  <c r="H341" i="17"/>
  <c r="Q106" i="20"/>
  <c r="I332" i="17"/>
  <c r="I337" i="17"/>
  <c r="I338" i="17"/>
  <c r="I333" i="17"/>
  <c r="I341" i="17"/>
  <c r="Q107" i="20"/>
  <c r="J332" i="17"/>
  <c r="J337" i="17"/>
  <c r="J338" i="17"/>
  <c r="J333" i="17"/>
  <c r="J341" i="17"/>
  <c r="G351" i="17"/>
  <c r="G339" i="17"/>
  <c r="G334" i="17"/>
  <c r="G342" i="17"/>
  <c r="C339" i="17"/>
  <c r="C334" i="17"/>
  <c r="C342" i="17"/>
  <c r="D339" i="17"/>
  <c r="D334" i="17"/>
  <c r="D342" i="17"/>
  <c r="E339" i="17"/>
  <c r="E334" i="17"/>
  <c r="E342" i="17"/>
  <c r="F339" i="17"/>
  <c r="F334" i="17"/>
  <c r="F342" i="17"/>
  <c r="H339" i="17"/>
  <c r="H334" i="17"/>
  <c r="H342" i="17"/>
  <c r="I339" i="17"/>
  <c r="I334" i="17"/>
  <c r="I342" i="17"/>
  <c r="J339" i="17"/>
  <c r="J334" i="17"/>
  <c r="J342" i="17"/>
  <c r="G352" i="17"/>
  <c r="G340" i="17"/>
  <c r="G335" i="17"/>
  <c r="G343" i="17"/>
  <c r="C340" i="17"/>
  <c r="C335" i="17"/>
  <c r="C343" i="17"/>
  <c r="D340" i="17"/>
  <c r="D335" i="17"/>
  <c r="D343" i="17"/>
  <c r="E340" i="17"/>
  <c r="E335" i="17"/>
  <c r="E343" i="17"/>
  <c r="F340" i="17"/>
  <c r="F335" i="17"/>
  <c r="F343" i="17"/>
  <c r="H340" i="17"/>
  <c r="H335" i="17"/>
  <c r="H343" i="17"/>
  <c r="I340" i="17"/>
  <c r="I335" i="17"/>
  <c r="I343" i="17"/>
  <c r="J340" i="17"/>
  <c r="J335" i="17"/>
  <c r="J343" i="17"/>
  <c r="G353" i="17"/>
  <c r="G344" i="17"/>
  <c r="C344" i="17"/>
  <c r="D344" i="17"/>
  <c r="E344" i="17"/>
  <c r="F344" i="17"/>
  <c r="H344" i="17"/>
  <c r="I344" i="17"/>
  <c r="J344" i="17"/>
  <c r="G354" i="17"/>
  <c r="G345" i="17"/>
  <c r="C345" i="17"/>
  <c r="D345" i="17"/>
  <c r="E345" i="17"/>
  <c r="F345" i="17"/>
  <c r="H345" i="17"/>
  <c r="I345" i="17"/>
  <c r="J345" i="17"/>
  <c r="G355" i="17"/>
  <c r="G356" i="17"/>
  <c r="G332" i="9"/>
  <c r="G322" i="9"/>
  <c r="C322" i="9"/>
  <c r="D322" i="9"/>
  <c r="E322" i="9"/>
  <c r="F322" i="9"/>
  <c r="H322" i="9"/>
  <c r="I322" i="9"/>
  <c r="J322" i="9"/>
  <c r="G346" i="9"/>
  <c r="M104" i="7"/>
  <c r="G323" i="9"/>
  <c r="M100" i="7"/>
  <c r="C323" i="9"/>
  <c r="M101" i="7"/>
  <c r="D323" i="9"/>
  <c r="M102" i="7"/>
  <c r="E323" i="9"/>
  <c r="M103" i="7"/>
  <c r="F323" i="9"/>
  <c r="H323" i="9"/>
  <c r="I323" i="9"/>
  <c r="J323" i="9"/>
  <c r="G347" i="9"/>
  <c r="N104" i="7"/>
  <c r="G324" i="9"/>
  <c r="N100" i="7"/>
  <c r="C324" i="9"/>
  <c r="N101" i="7"/>
  <c r="D324" i="9"/>
  <c r="N102" i="7"/>
  <c r="E324" i="9"/>
  <c r="N103" i="7"/>
  <c r="F324" i="9"/>
  <c r="H324" i="9"/>
  <c r="I324" i="9"/>
  <c r="J324" i="9"/>
  <c r="G348" i="9"/>
  <c r="O104" i="7"/>
  <c r="G325" i="9"/>
  <c r="O100" i="7"/>
  <c r="C325" i="9"/>
  <c r="O101" i="7"/>
  <c r="D325" i="9"/>
  <c r="O102" i="7"/>
  <c r="E325" i="9"/>
  <c r="O103" i="7"/>
  <c r="F325" i="9"/>
  <c r="H325" i="9"/>
  <c r="I325" i="9"/>
  <c r="J325" i="9"/>
  <c r="G349" i="9"/>
  <c r="G326" i="9"/>
  <c r="C326" i="9"/>
  <c r="D326" i="9"/>
  <c r="E326" i="9"/>
  <c r="F326" i="9"/>
  <c r="H326" i="9"/>
  <c r="I326" i="9"/>
  <c r="J326" i="9"/>
  <c r="G350" i="9"/>
  <c r="G337" i="9"/>
  <c r="G338" i="9"/>
  <c r="G333" i="9"/>
  <c r="G341" i="9"/>
  <c r="C332" i="9"/>
  <c r="C337" i="9"/>
  <c r="C338" i="9"/>
  <c r="C333" i="9"/>
  <c r="C341" i="9"/>
  <c r="D332" i="9"/>
  <c r="D337" i="9"/>
  <c r="D338" i="9"/>
  <c r="D333" i="9"/>
  <c r="D341" i="9"/>
  <c r="E332" i="9"/>
  <c r="E337" i="9"/>
  <c r="E338" i="9"/>
  <c r="E333" i="9"/>
  <c r="E341" i="9"/>
  <c r="F332" i="9"/>
  <c r="F337" i="9"/>
  <c r="F338" i="9"/>
  <c r="F333" i="9"/>
  <c r="F341" i="9"/>
  <c r="H332" i="9"/>
  <c r="H337" i="9"/>
  <c r="H338" i="9"/>
  <c r="H333" i="9"/>
  <c r="H341" i="9"/>
  <c r="I332" i="9"/>
  <c r="I337" i="9"/>
  <c r="I338" i="9"/>
  <c r="I333" i="9"/>
  <c r="I341" i="9"/>
  <c r="J332" i="9"/>
  <c r="J337" i="9"/>
  <c r="J338" i="9"/>
  <c r="J333" i="9"/>
  <c r="J341" i="9"/>
  <c r="G351" i="9"/>
  <c r="G339" i="9"/>
  <c r="G334" i="9"/>
  <c r="G342" i="9"/>
  <c r="C339" i="9"/>
  <c r="C334" i="9"/>
  <c r="C342" i="9"/>
  <c r="D339" i="9"/>
  <c r="D334" i="9"/>
  <c r="D342" i="9"/>
  <c r="E339" i="9"/>
  <c r="E334" i="9"/>
  <c r="E342" i="9"/>
  <c r="F339" i="9"/>
  <c r="F334" i="9"/>
  <c r="F342" i="9"/>
  <c r="H339" i="9"/>
  <c r="H334" i="9"/>
  <c r="H342" i="9"/>
  <c r="I339" i="9"/>
  <c r="I334" i="9"/>
  <c r="I342" i="9"/>
  <c r="J339" i="9"/>
  <c r="J334" i="9"/>
  <c r="J342" i="9"/>
  <c r="G352" i="9"/>
  <c r="G340" i="9"/>
  <c r="G335" i="9"/>
  <c r="G343" i="9"/>
  <c r="C340" i="9"/>
  <c r="C335" i="9"/>
  <c r="C343" i="9"/>
  <c r="D340" i="9"/>
  <c r="D335" i="9"/>
  <c r="D343" i="9"/>
  <c r="E340" i="9"/>
  <c r="E335" i="9"/>
  <c r="E343" i="9"/>
  <c r="F340" i="9"/>
  <c r="F335" i="9"/>
  <c r="F343" i="9"/>
  <c r="H340" i="9"/>
  <c r="H335" i="9"/>
  <c r="H343" i="9"/>
  <c r="I340" i="9"/>
  <c r="I335" i="9"/>
  <c r="I343" i="9"/>
  <c r="J340" i="9"/>
  <c r="J335" i="9"/>
  <c r="J343" i="9"/>
  <c r="G353" i="9"/>
  <c r="G344" i="9"/>
  <c r="C344" i="9"/>
  <c r="D344" i="9"/>
  <c r="E344" i="9"/>
  <c r="F344" i="9"/>
  <c r="H344" i="9"/>
  <c r="I344" i="9"/>
  <c r="J344" i="9"/>
  <c r="G354" i="9"/>
  <c r="G345" i="9"/>
  <c r="C345" i="9"/>
  <c r="D345" i="9"/>
  <c r="E345" i="9"/>
  <c r="F345" i="9"/>
  <c r="H345" i="9"/>
  <c r="I345" i="9"/>
  <c r="J345" i="9"/>
  <c r="G355" i="9"/>
  <c r="G356" i="9"/>
  <c r="O332" i="9"/>
  <c r="O346" i="9"/>
  <c r="O347" i="9"/>
  <c r="O348" i="9"/>
  <c r="O349" i="9"/>
  <c r="O350" i="9"/>
  <c r="O337" i="9"/>
  <c r="O338" i="9"/>
  <c r="O333" i="9"/>
  <c r="O341" i="9"/>
  <c r="K332" i="9"/>
  <c r="K337" i="9"/>
  <c r="K338" i="9"/>
  <c r="K333" i="9"/>
  <c r="K341" i="9"/>
  <c r="L332" i="9"/>
  <c r="L337" i="9"/>
  <c r="L338" i="9"/>
  <c r="L333" i="9"/>
  <c r="L341" i="9"/>
  <c r="M332" i="9"/>
  <c r="M337" i="9"/>
  <c r="M338" i="9"/>
  <c r="M333" i="9"/>
  <c r="M341" i="9"/>
  <c r="N332" i="9"/>
  <c r="N337" i="9"/>
  <c r="N338" i="9"/>
  <c r="N333" i="9"/>
  <c r="N341" i="9"/>
  <c r="P332" i="9"/>
  <c r="P337" i="9"/>
  <c r="P338" i="9"/>
  <c r="P333" i="9"/>
  <c r="P341" i="9"/>
  <c r="Q332" i="9"/>
  <c r="Q337" i="9"/>
  <c r="Q338" i="9"/>
  <c r="Q333" i="9"/>
  <c r="Q341" i="9"/>
  <c r="R332" i="9"/>
  <c r="R337" i="9"/>
  <c r="R338" i="9"/>
  <c r="R333" i="9"/>
  <c r="R341" i="9"/>
  <c r="O351" i="9"/>
  <c r="O339" i="9"/>
  <c r="O334" i="9"/>
  <c r="O342" i="9"/>
  <c r="K339" i="9"/>
  <c r="K334" i="9"/>
  <c r="K342" i="9"/>
  <c r="L339" i="9"/>
  <c r="L334" i="9"/>
  <c r="L342" i="9"/>
  <c r="M339" i="9"/>
  <c r="M334" i="9"/>
  <c r="M342" i="9"/>
  <c r="N339" i="9"/>
  <c r="N334" i="9"/>
  <c r="N342" i="9"/>
  <c r="P339" i="9"/>
  <c r="P334" i="9"/>
  <c r="P342" i="9"/>
  <c r="Q339" i="9"/>
  <c r="Q334" i="9"/>
  <c r="Q342" i="9"/>
  <c r="R339" i="9"/>
  <c r="R334" i="9"/>
  <c r="R342" i="9"/>
  <c r="O352" i="9"/>
  <c r="O340" i="9"/>
  <c r="O335" i="9"/>
  <c r="O343" i="9"/>
  <c r="K340" i="9"/>
  <c r="K335" i="9"/>
  <c r="K343" i="9"/>
  <c r="L340" i="9"/>
  <c r="L335" i="9"/>
  <c r="L343" i="9"/>
  <c r="M340" i="9"/>
  <c r="M335" i="9"/>
  <c r="M343" i="9"/>
  <c r="N340" i="9"/>
  <c r="N335" i="9"/>
  <c r="N343" i="9"/>
  <c r="P340" i="9"/>
  <c r="P335" i="9"/>
  <c r="P343" i="9"/>
  <c r="Q340" i="9"/>
  <c r="Q335" i="9"/>
  <c r="Q343" i="9"/>
  <c r="R340" i="9"/>
  <c r="R335" i="9"/>
  <c r="R343" i="9"/>
  <c r="O353" i="9"/>
  <c r="O344" i="9"/>
  <c r="K344" i="9"/>
  <c r="L344" i="9"/>
  <c r="M344" i="9"/>
  <c r="N344" i="9"/>
  <c r="P344" i="9"/>
  <c r="Q344" i="9"/>
  <c r="R344" i="9"/>
  <c r="O354" i="9"/>
  <c r="O345" i="9"/>
  <c r="K345" i="9"/>
  <c r="L345" i="9"/>
  <c r="M345" i="9"/>
  <c r="N345" i="9"/>
  <c r="P345" i="9"/>
  <c r="Q345" i="9"/>
  <c r="R345" i="9"/>
  <c r="O355" i="9"/>
  <c r="O332" i="17"/>
  <c r="O346" i="17"/>
  <c r="O347" i="17"/>
  <c r="O348" i="17"/>
  <c r="O349" i="17"/>
  <c r="O350" i="17"/>
  <c r="O337" i="17"/>
  <c r="O338" i="17"/>
  <c r="O333" i="17"/>
  <c r="O341" i="17"/>
  <c r="K332" i="17"/>
  <c r="K337" i="17"/>
  <c r="K338" i="17"/>
  <c r="K333" i="17"/>
  <c r="K341" i="17"/>
  <c r="L332" i="17"/>
  <c r="L337" i="17"/>
  <c r="L338" i="17"/>
  <c r="L333" i="17"/>
  <c r="L341" i="17"/>
  <c r="M332" i="17"/>
  <c r="M337" i="17"/>
  <c r="M338" i="17"/>
  <c r="M333" i="17"/>
  <c r="M341" i="17"/>
  <c r="N332" i="17"/>
  <c r="N337" i="17"/>
  <c r="N338" i="17"/>
  <c r="N333" i="17"/>
  <c r="N341" i="17"/>
  <c r="P332" i="17"/>
  <c r="P337" i="17"/>
  <c r="P338" i="17"/>
  <c r="P333" i="17"/>
  <c r="P341" i="17"/>
  <c r="Q332" i="17"/>
  <c r="Q337" i="17"/>
  <c r="Q338" i="17"/>
  <c r="Q333" i="17"/>
  <c r="Q341" i="17"/>
  <c r="R332" i="17"/>
  <c r="R337" i="17"/>
  <c r="R338" i="17"/>
  <c r="R333" i="17"/>
  <c r="R341" i="17"/>
  <c r="O351" i="17"/>
  <c r="O339" i="17"/>
  <c r="O334" i="17"/>
  <c r="O342" i="17"/>
  <c r="K339" i="17"/>
  <c r="K334" i="17"/>
  <c r="K342" i="17"/>
  <c r="L339" i="17"/>
  <c r="L334" i="17"/>
  <c r="L342" i="17"/>
  <c r="M339" i="17"/>
  <c r="M334" i="17"/>
  <c r="M342" i="17"/>
  <c r="N339" i="17"/>
  <c r="N334" i="17"/>
  <c r="N342" i="17"/>
  <c r="P339" i="17"/>
  <c r="P334" i="17"/>
  <c r="P342" i="17"/>
  <c r="Q339" i="17"/>
  <c r="Q334" i="17"/>
  <c r="Q342" i="17"/>
  <c r="R339" i="17"/>
  <c r="R334" i="17"/>
  <c r="R342" i="17"/>
  <c r="O352" i="17"/>
  <c r="O340" i="17"/>
  <c r="O335" i="17"/>
  <c r="O343" i="17"/>
  <c r="K340" i="17"/>
  <c r="K335" i="17"/>
  <c r="K343" i="17"/>
  <c r="L340" i="17"/>
  <c r="L335" i="17"/>
  <c r="L343" i="17"/>
  <c r="M340" i="17"/>
  <c r="M335" i="17"/>
  <c r="M343" i="17"/>
  <c r="N340" i="17"/>
  <c r="N335" i="17"/>
  <c r="N343" i="17"/>
  <c r="P340" i="17"/>
  <c r="P335" i="17"/>
  <c r="P343" i="17"/>
  <c r="Q340" i="17"/>
  <c r="Q335" i="17"/>
  <c r="Q343" i="17"/>
  <c r="R340" i="17"/>
  <c r="R335" i="17"/>
  <c r="R343" i="17"/>
  <c r="O353" i="17"/>
  <c r="O344" i="17"/>
  <c r="K344" i="17"/>
  <c r="L344" i="17"/>
  <c r="M344" i="17"/>
  <c r="N344" i="17"/>
  <c r="P344" i="17"/>
  <c r="Q344" i="17"/>
  <c r="R344" i="17"/>
  <c r="O354" i="17"/>
  <c r="O345" i="17"/>
  <c r="K345" i="17"/>
  <c r="L345" i="17"/>
  <c r="M345" i="17"/>
  <c r="N345" i="17"/>
  <c r="P345" i="17"/>
  <c r="Q345" i="17"/>
  <c r="R345" i="17"/>
  <c r="O355" i="17"/>
  <c r="O356" i="17"/>
  <c r="O356" i="9"/>
  <c r="W332" i="9"/>
  <c r="W346" i="9"/>
  <c r="W347" i="9"/>
  <c r="W348" i="9"/>
  <c r="W349" i="9"/>
  <c r="W350" i="9"/>
  <c r="W337" i="9"/>
  <c r="W338" i="9"/>
  <c r="W333" i="9"/>
  <c r="W341" i="9"/>
  <c r="S332" i="9"/>
  <c r="S337" i="9"/>
  <c r="S338" i="9"/>
  <c r="S333" i="9"/>
  <c r="S341" i="9"/>
  <c r="T332" i="9"/>
  <c r="T337" i="9"/>
  <c r="T338" i="9"/>
  <c r="T333" i="9"/>
  <c r="T341" i="9"/>
  <c r="U332" i="9"/>
  <c r="U337" i="9"/>
  <c r="U338" i="9"/>
  <c r="U333" i="9"/>
  <c r="U341" i="9"/>
  <c r="V332" i="9"/>
  <c r="V337" i="9"/>
  <c r="V338" i="9"/>
  <c r="V333" i="9"/>
  <c r="V341" i="9"/>
  <c r="X332" i="9"/>
  <c r="X337" i="9"/>
  <c r="X338" i="9"/>
  <c r="X333" i="9"/>
  <c r="X341" i="9"/>
  <c r="Y332" i="9"/>
  <c r="Y337" i="9"/>
  <c r="Y338" i="9"/>
  <c r="Y333" i="9"/>
  <c r="Y341" i="9"/>
  <c r="Z332" i="9"/>
  <c r="Z337" i="9"/>
  <c r="Z338" i="9"/>
  <c r="Z333" i="9"/>
  <c r="Z341" i="9"/>
  <c r="W351" i="9"/>
  <c r="W339" i="9"/>
  <c r="W334" i="9"/>
  <c r="W342" i="9"/>
  <c r="S339" i="9"/>
  <c r="S334" i="9"/>
  <c r="S342" i="9"/>
  <c r="T339" i="9"/>
  <c r="T334" i="9"/>
  <c r="T342" i="9"/>
  <c r="U339" i="9"/>
  <c r="U334" i="9"/>
  <c r="U342" i="9"/>
  <c r="V339" i="9"/>
  <c r="V334" i="9"/>
  <c r="V342" i="9"/>
  <c r="X339" i="9"/>
  <c r="X334" i="9"/>
  <c r="X342" i="9"/>
  <c r="Y339" i="9"/>
  <c r="Y334" i="9"/>
  <c r="Y342" i="9"/>
  <c r="Z339" i="9"/>
  <c r="Z334" i="9"/>
  <c r="Z342" i="9"/>
  <c r="W352" i="9"/>
  <c r="W340" i="9"/>
  <c r="W335" i="9"/>
  <c r="W343" i="9"/>
  <c r="S340" i="9"/>
  <c r="S335" i="9"/>
  <c r="S343" i="9"/>
  <c r="T340" i="9"/>
  <c r="T335" i="9"/>
  <c r="T343" i="9"/>
  <c r="U340" i="9"/>
  <c r="U335" i="9"/>
  <c r="U343" i="9"/>
  <c r="V340" i="9"/>
  <c r="V335" i="9"/>
  <c r="V343" i="9"/>
  <c r="X340" i="9"/>
  <c r="X335" i="9"/>
  <c r="X343" i="9"/>
  <c r="Y340" i="9"/>
  <c r="Y335" i="9"/>
  <c r="Y343" i="9"/>
  <c r="Z340" i="9"/>
  <c r="Z335" i="9"/>
  <c r="Z343" i="9"/>
  <c r="W353" i="9"/>
  <c r="W344" i="9"/>
  <c r="S344" i="9"/>
  <c r="T344" i="9"/>
  <c r="U344" i="9"/>
  <c r="V344" i="9"/>
  <c r="X344" i="9"/>
  <c r="Y344" i="9"/>
  <c r="Z344" i="9"/>
  <c r="W354" i="9"/>
  <c r="W345" i="9"/>
  <c r="S345" i="9"/>
  <c r="T345" i="9"/>
  <c r="U345" i="9"/>
  <c r="V345" i="9"/>
  <c r="X345" i="9"/>
  <c r="Y345" i="9"/>
  <c r="Z345" i="9"/>
  <c r="W355" i="9"/>
  <c r="W332" i="17"/>
  <c r="W346" i="17"/>
  <c r="W347" i="17"/>
  <c r="W348" i="17"/>
  <c r="W349" i="17"/>
  <c r="W350" i="17"/>
  <c r="W337" i="17"/>
  <c r="W338" i="17"/>
  <c r="W333" i="17"/>
  <c r="W341" i="17"/>
  <c r="S332" i="17"/>
  <c r="S337" i="17"/>
  <c r="S338" i="17"/>
  <c r="S333" i="17"/>
  <c r="S341" i="17"/>
  <c r="T332" i="17"/>
  <c r="T337" i="17"/>
  <c r="T338" i="17"/>
  <c r="T333" i="17"/>
  <c r="T341" i="17"/>
  <c r="U332" i="17"/>
  <c r="U337" i="17"/>
  <c r="U338" i="17"/>
  <c r="U333" i="17"/>
  <c r="U341" i="17"/>
  <c r="V332" i="17"/>
  <c r="V337" i="17"/>
  <c r="V338" i="17"/>
  <c r="V333" i="17"/>
  <c r="V341" i="17"/>
  <c r="X332" i="17"/>
  <c r="X337" i="17"/>
  <c r="X338" i="17"/>
  <c r="X333" i="17"/>
  <c r="X341" i="17"/>
  <c r="Y332" i="17"/>
  <c r="Y337" i="17"/>
  <c r="Y338" i="17"/>
  <c r="Y333" i="17"/>
  <c r="Y341" i="17"/>
  <c r="Z332" i="17"/>
  <c r="Z337" i="17"/>
  <c r="Z338" i="17"/>
  <c r="Z333" i="17"/>
  <c r="Z341" i="17"/>
  <c r="W351" i="17"/>
  <c r="W339" i="17"/>
  <c r="W334" i="17"/>
  <c r="W342" i="17"/>
  <c r="S339" i="17"/>
  <c r="S334" i="17"/>
  <c r="S342" i="17"/>
  <c r="T339" i="17"/>
  <c r="T334" i="17"/>
  <c r="T342" i="17"/>
  <c r="U339" i="17"/>
  <c r="U334" i="17"/>
  <c r="U342" i="17"/>
  <c r="V339" i="17"/>
  <c r="V334" i="17"/>
  <c r="V342" i="17"/>
  <c r="X339" i="17"/>
  <c r="X334" i="17"/>
  <c r="X342" i="17"/>
  <c r="Y339" i="17"/>
  <c r="Y334" i="17"/>
  <c r="Y342" i="17"/>
  <c r="Z339" i="17"/>
  <c r="Z334" i="17"/>
  <c r="Z342" i="17"/>
  <c r="W352" i="17"/>
  <c r="W340" i="17"/>
  <c r="W335" i="17"/>
  <c r="W343" i="17"/>
  <c r="S340" i="17"/>
  <c r="S335" i="17"/>
  <c r="S343" i="17"/>
  <c r="T340" i="17"/>
  <c r="T335" i="17"/>
  <c r="T343" i="17"/>
  <c r="U340" i="17"/>
  <c r="U335" i="17"/>
  <c r="U343" i="17"/>
  <c r="V340" i="17"/>
  <c r="V335" i="17"/>
  <c r="V343" i="17"/>
  <c r="X340" i="17"/>
  <c r="X335" i="17"/>
  <c r="X343" i="17"/>
  <c r="Y340" i="17"/>
  <c r="Y335" i="17"/>
  <c r="Y343" i="17"/>
  <c r="Z340" i="17"/>
  <c r="Z335" i="17"/>
  <c r="Z343" i="17"/>
  <c r="W353" i="17"/>
  <c r="W344" i="17"/>
  <c r="S344" i="17"/>
  <c r="T344" i="17"/>
  <c r="U344" i="17"/>
  <c r="V344" i="17"/>
  <c r="X344" i="17"/>
  <c r="Y344" i="17"/>
  <c r="Z344" i="17"/>
  <c r="W354" i="17"/>
  <c r="W345" i="17"/>
  <c r="S345" i="17"/>
  <c r="T345" i="17"/>
  <c r="U345" i="17"/>
  <c r="V345" i="17"/>
  <c r="X345" i="17"/>
  <c r="Y345" i="17"/>
  <c r="Z345" i="17"/>
  <c r="W355" i="17"/>
  <c r="W356" i="17"/>
  <c r="W356" i="9"/>
  <c r="AE332" i="9"/>
  <c r="AE346" i="9"/>
  <c r="AE347" i="9"/>
  <c r="AE348" i="9"/>
  <c r="AE349" i="9"/>
  <c r="AE350" i="9"/>
  <c r="AE337" i="9"/>
  <c r="AE338" i="9"/>
  <c r="AE333" i="9"/>
  <c r="AE341" i="9"/>
  <c r="AA332" i="9"/>
  <c r="AA337" i="9"/>
  <c r="AA338" i="9"/>
  <c r="AA333" i="9"/>
  <c r="AA341" i="9"/>
  <c r="AB332" i="9"/>
  <c r="AB337" i="9"/>
  <c r="AB338" i="9"/>
  <c r="AB333" i="9"/>
  <c r="AB341" i="9"/>
  <c r="AC332" i="9"/>
  <c r="AC337" i="9"/>
  <c r="AC338" i="9"/>
  <c r="AC333" i="9"/>
  <c r="AC341" i="9"/>
  <c r="AD332" i="9"/>
  <c r="AD337" i="9"/>
  <c r="AD338" i="9"/>
  <c r="AD333" i="9"/>
  <c r="AD341" i="9"/>
  <c r="AF332" i="9"/>
  <c r="AF337" i="9"/>
  <c r="AF338" i="9"/>
  <c r="AF333" i="9"/>
  <c r="AF341" i="9"/>
  <c r="AG332" i="9"/>
  <c r="AG337" i="9"/>
  <c r="AG338" i="9"/>
  <c r="AG333" i="9"/>
  <c r="AG341" i="9"/>
  <c r="AH332" i="9"/>
  <c r="AH337" i="9"/>
  <c r="AH338" i="9"/>
  <c r="AH333" i="9"/>
  <c r="AH341" i="9"/>
  <c r="AE351" i="9"/>
  <c r="AE339" i="9"/>
  <c r="AE334" i="9"/>
  <c r="AE342" i="9"/>
  <c r="AA339" i="9"/>
  <c r="AA334" i="9"/>
  <c r="AA342" i="9"/>
  <c r="AB339" i="9"/>
  <c r="AB334" i="9"/>
  <c r="AB342" i="9"/>
  <c r="AC339" i="9"/>
  <c r="AC334" i="9"/>
  <c r="AC342" i="9"/>
  <c r="AD339" i="9"/>
  <c r="AD334" i="9"/>
  <c r="AD342" i="9"/>
  <c r="AF339" i="9"/>
  <c r="AF334" i="9"/>
  <c r="AF342" i="9"/>
  <c r="AG339" i="9"/>
  <c r="AG334" i="9"/>
  <c r="AG342" i="9"/>
  <c r="AH339" i="9"/>
  <c r="AH334" i="9"/>
  <c r="AH342" i="9"/>
  <c r="AE352" i="9"/>
  <c r="AE340" i="9"/>
  <c r="AE335" i="9"/>
  <c r="AE343" i="9"/>
  <c r="AA340" i="9"/>
  <c r="AA335" i="9"/>
  <c r="AA343" i="9"/>
  <c r="AB340" i="9"/>
  <c r="AB335" i="9"/>
  <c r="AB343" i="9"/>
  <c r="AC340" i="9"/>
  <c r="AC335" i="9"/>
  <c r="AC343" i="9"/>
  <c r="AD340" i="9"/>
  <c r="AD335" i="9"/>
  <c r="AD343" i="9"/>
  <c r="AF340" i="9"/>
  <c r="AF335" i="9"/>
  <c r="AF343" i="9"/>
  <c r="AG340" i="9"/>
  <c r="AG335" i="9"/>
  <c r="AG343" i="9"/>
  <c r="AH340" i="9"/>
  <c r="AH335" i="9"/>
  <c r="AH343" i="9"/>
  <c r="AE353" i="9"/>
  <c r="AE344" i="9"/>
  <c r="AA344" i="9"/>
  <c r="AB344" i="9"/>
  <c r="AC344" i="9"/>
  <c r="AD344" i="9"/>
  <c r="AF344" i="9"/>
  <c r="AG344" i="9"/>
  <c r="AH344" i="9"/>
  <c r="AE354" i="9"/>
  <c r="AE345" i="9"/>
  <c r="AA345" i="9"/>
  <c r="AB345" i="9"/>
  <c r="AC345" i="9"/>
  <c r="AD345" i="9"/>
  <c r="AF345" i="9"/>
  <c r="AG345" i="9"/>
  <c r="AH345" i="9"/>
  <c r="AE355" i="9"/>
  <c r="AE332" i="17"/>
  <c r="AE346" i="17"/>
  <c r="AE347" i="17"/>
  <c r="AE348" i="17"/>
  <c r="AE349" i="17"/>
  <c r="AE350" i="17"/>
  <c r="AE337" i="17"/>
  <c r="AE338" i="17"/>
  <c r="AE333" i="17"/>
  <c r="AE341" i="17"/>
  <c r="AA332" i="17"/>
  <c r="AA337" i="17"/>
  <c r="AA338" i="17"/>
  <c r="AA333" i="17"/>
  <c r="AA341" i="17"/>
  <c r="AB332" i="17"/>
  <c r="AB337" i="17"/>
  <c r="AB338" i="17"/>
  <c r="AB333" i="17"/>
  <c r="AB341" i="17"/>
  <c r="AC332" i="17"/>
  <c r="AC337" i="17"/>
  <c r="AC338" i="17"/>
  <c r="AC333" i="17"/>
  <c r="AC341" i="17"/>
  <c r="AD332" i="17"/>
  <c r="AD337" i="17"/>
  <c r="AD338" i="17"/>
  <c r="AD333" i="17"/>
  <c r="AD341" i="17"/>
  <c r="AF332" i="17"/>
  <c r="AF337" i="17"/>
  <c r="AF338" i="17"/>
  <c r="AF333" i="17"/>
  <c r="AF341" i="17"/>
  <c r="AG332" i="17"/>
  <c r="AG337" i="17"/>
  <c r="AG338" i="17"/>
  <c r="AG333" i="17"/>
  <c r="AG341" i="17"/>
  <c r="AH332" i="17"/>
  <c r="AH337" i="17"/>
  <c r="AH338" i="17"/>
  <c r="AH333" i="17"/>
  <c r="AH341" i="17"/>
  <c r="AE351" i="17"/>
  <c r="AE339" i="17"/>
  <c r="AE334" i="17"/>
  <c r="AE342" i="17"/>
  <c r="AA339" i="17"/>
  <c r="AA334" i="17"/>
  <c r="AA342" i="17"/>
  <c r="AB339" i="17"/>
  <c r="AB334" i="17"/>
  <c r="AB342" i="17"/>
  <c r="AC339" i="17"/>
  <c r="AC334" i="17"/>
  <c r="AC342" i="17"/>
  <c r="AD339" i="17"/>
  <c r="AD334" i="17"/>
  <c r="AD342" i="17"/>
  <c r="AF339" i="17"/>
  <c r="AF334" i="17"/>
  <c r="AF342" i="17"/>
  <c r="AG339" i="17"/>
  <c r="AG334" i="17"/>
  <c r="AG342" i="17"/>
  <c r="AH339" i="17"/>
  <c r="AH334" i="17"/>
  <c r="AH342" i="17"/>
  <c r="AE352" i="17"/>
  <c r="AE340" i="17"/>
  <c r="AE335" i="17"/>
  <c r="AE343" i="17"/>
  <c r="AA340" i="17"/>
  <c r="AA335" i="17"/>
  <c r="AA343" i="17"/>
  <c r="AB340" i="17"/>
  <c r="AB335" i="17"/>
  <c r="AB343" i="17"/>
  <c r="AC340" i="17"/>
  <c r="AC335" i="17"/>
  <c r="AC343" i="17"/>
  <c r="AD340" i="17"/>
  <c r="AD335" i="17"/>
  <c r="AD343" i="17"/>
  <c r="AF340" i="17"/>
  <c r="AF335" i="17"/>
  <c r="AF343" i="17"/>
  <c r="AG340" i="17"/>
  <c r="AG335" i="17"/>
  <c r="AG343" i="17"/>
  <c r="AH340" i="17"/>
  <c r="AH335" i="17"/>
  <c r="AH343" i="17"/>
  <c r="AE353" i="17"/>
  <c r="AE344" i="17"/>
  <c r="AA344" i="17"/>
  <c r="AB344" i="17"/>
  <c r="AC344" i="17"/>
  <c r="AD344" i="17"/>
  <c r="AF344" i="17"/>
  <c r="AG344" i="17"/>
  <c r="AH344" i="17"/>
  <c r="AE354" i="17"/>
  <c r="AE345" i="17"/>
  <c r="AA345" i="17"/>
  <c r="AB345" i="17"/>
  <c r="AC345" i="17"/>
  <c r="AD345" i="17"/>
  <c r="AF345" i="17"/>
  <c r="AG345" i="17"/>
  <c r="AH345" i="17"/>
  <c r="AE355" i="17"/>
  <c r="AE356" i="17"/>
  <c r="AE356" i="9"/>
  <c r="AM332" i="9"/>
  <c r="AM356" i="9"/>
  <c r="AU332" i="9"/>
  <c r="AU356" i="9"/>
  <c r="BC332" i="9"/>
  <c r="BC356" i="9"/>
  <c r="BK332" i="9"/>
  <c r="BK356" i="9"/>
  <c r="C356" i="9"/>
  <c r="D346" i="9"/>
  <c r="D347" i="9"/>
  <c r="D348" i="9"/>
  <c r="D349" i="9"/>
  <c r="D350" i="9"/>
  <c r="D351" i="9"/>
  <c r="D352" i="9"/>
  <c r="D353" i="9"/>
  <c r="D354" i="9"/>
  <c r="D355" i="9"/>
  <c r="D346" i="17"/>
  <c r="D347" i="17"/>
  <c r="D348" i="17"/>
  <c r="D349" i="17"/>
  <c r="D350" i="17"/>
  <c r="D351" i="17"/>
  <c r="D352" i="17"/>
  <c r="D353" i="17"/>
  <c r="D354" i="17"/>
  <c r="D355" i="17"/>
  <c r="D356" i="17"/>
  <c r="D356" i="9"/>
  <c r="E346" i="9"/>
  <c r="E347" i="9"/>
  <c r="E348" i="9"/>
  <c r="E349" i="9"/>
  <c r="E350" i="9"/>
  <c r="E351" i="9"/>
  <c r="E352" i="9"/>
  <c r="E353" i="9"/>
  <c r="E354" i="9"/>
  <c r="E355" i="9"/>
  <c r="E346" i="17"/>
  <c r="E347" i="17"/>
  <c r="E348" i="17"/>
  <c r="E349" i="17"/>
  <c r="E350" i="17"/>
  <c r="E351" i="17"/>
  <c r="E352" i="17"/>
  <c r="E353" i="17"/>
  <c r="E354" i="17"/>
  <c r="E355" i="17"/>
  <c r="E356" i="17"/>
  <c r="E356" i="9"/>
  <c r="F346" i="9"/>
  <c r="F347" i="9"/>
  <c r="F348" i="9"/>
  <c r="F349" i="9"/>
  <c r="F350" i="9"/>
  <c r="F351" i="9"/>
  <c r="F352" i="9"/>
  <c r="F353" i="9"/>
  <c r="F354" i="9"/>
  <c r="F355" i="9"/>
  <c r="F346" i="17"/>
  <c r="F347" i="17"/>
  <c r="F348" i="17"/>
  <c r="F349" i="17"/>
  <c r="F350" i="17"/>
  <c r="F351" i="17"/>
  <c r="F352" i="17"/>
  <c r="F353" i="17"/>
  <c r="F354" i="17"/>
  <c r="F355" i="17"/>
  <c r="F356" i="17"/>
  <c r="F356" i="9"/>
  <c r="H356" i="9"/>
  <c r="I356" i="9"/>
  <c r="J356" i="9"/>
  <c r="K356" i="9"/>
  <c r="L356" i="9"/>
  <c r="M346" i="9"/>
  <c r="M347" i="9"/>
  <c r="M348" i="9"/>
  <c r="M349" i="9"/>
  <c r="M350" i="9"/>
  <c r="M351" i="9"/>
  <c r="M352" i="9"/>
  <c r="M353" i="9"/>
  <c r="M354" i="9"/>
  <c r="M355" i="9"/>
  <c r="M346" i="17"/>
  <c r="M347" i="17"/>
  <c r="M348" i="17"/>
  <c r="M349" i="17"/>
  <c r="M350" i="17"/>
  <c r="M351" i="17"/>
  <c r="M352" i="17"/>
  <c r="M353" i="17"/>
  <c r="M354" i="17"/>
  <c r="M355" i="17"/>
  <c r="M356" i="17"/>
  <c r="M356" i="9"/>
  <c r="N346" i="9"/>
  <c r="N347" i="9"/>
  <c r="N348" i="9"/>
  <c r="N349" i="9"/>
  <c r="N350" i="9"/>
  <c r="N351" i="9"/>
  <c r="N352" i="9"/>
  <c r="N353" i="9"/>
  <c r="N354" i="9"/>
  <c r="N355" i="9"/>
  <c r="N346" i="17"/>
  <c r="N347" i="17"/>
  <c r="N348" i="17"/>
  <c r="N349" i="17"/>
  <c r="N350" i="17"/>
  <c r="N351" i="17"/>
  <c r="N352" i="17"/>
  <c r="N353" i="17"/>
  <c r="N354" i="17"/>
  <c r="N355" i="17"/>
  <c r="N356" i="17"/>
  <c r="N356" i="9"/>
  <c r="P356" i="9"/>
  <c r="Q356" i="9"/>
  <c r="R356" i="9"/>
  <c r="S346" i="9"/>
  <c r="S347" i="9"/>
  <c r="S348" i="9"/>
  <c r="S349" i="9"/>
  <c r="S350" i="9"/>
  <c r="S351" i="9"/>
  <c r="S352" i="9"/>
  <c r="S353" i="9"/>
  <c r="S354" i="9"/>
  <c r="S355" i="9"/>
  <c r="S346" i="17"/>
  <c r="S347" i="17"/>
  <c r="S348" i="17"/>
  <c r="S349" i="17"/>
  <c r="S350" i="17"/>
  <c r="S351" i="17"/>
  <c r="S352" i="17"/>
  <c r="S353" i="17"/>
  <c r="S354" i="17"/>
  <c r="S355" i="17"/>
  <c r="S356" i="17"/>
  <c r="S356" i="9"/>
  <c r="T356" i="9"/>
  <c r="U356" i="9"/>
  <c r="V346" i="9"/>
  <c r="V347" i="9"/>
  <c r="V348" i="9"/>
  <c r="V349" i="9"/>
  <c r="V350" i="9"/>
  <c r="V351" i="9"/>
  <c r="V352" i="9"/>
  <c r="V353" i="9"/>
  <c r="V354" i="9"/>
  <c r="V355" i="9"/>
  <c r="V346" i="17"/>
  <c r="V347" i="17"/>
  <c r="V348" i="17"/>
  <c r="V349" i="17"/>
  <c r="V350" i="17"/>
  <c r="V351" i="17"/>
  <c r="V352" i="17"/>
  <c r="V353" i="17"/>
  <c r="V354" i="17"/>
  <c r="V355" i="17"/>
  <c r="V356" i="17"/>
  <c r="V356" i="9"/>
  <c r="X356" i="9"/>
  <c r="Y356" i="9"/>
  <c r="Z356" i="9"/>
  <c r="AA346" i="9"/>
  <c r="AA347" i="9"/>
  <c r="AA348" i="9"/>
  <c r="AA349" i="9"/>
  <c r="AA350" i="9"/>
  <c r="AA351" i="9"/>
  <c r="AA352" i="9"/>
  <c r="AA353" i="9"/>
  <c r="AA354" i="9"/>
  <c r="AA355" i="9"/>
  <c r="AA346" i="17"/>
  <c r="AA347" i="17"/>
  <c r="AA348" i="17"/>
  <c r="AA349" i="17"/>
  <c r="AA350" i="17"/>
  <c r="AA351" i="17"/>
  <c r="AA352" i="17"/>
  <c r="AA353" i="17"/>
  <c r="AA354" i="17"/>
  <c r="AA355" i="17"/>
  <c r="AA356" i="17"/>
  <c r="AA356" i="9"/>
  <c r="AB356" i="9"/>
  <c r="AC356" i="9"/>
  <c r="AD356" i="9"/>
  <c r="AF356" i="9"/>
  <c r="AG356" i="9"/>
  <c r="AH356" i="9"/>
  <c r="AI332" i="9"/>
  <c r="AI346" i="9"/>
  <c r="AI347" i="9"/>
  <c r="AI348" i="9"/>
  <c r="AI349" i="9"/>
  <c r="AI350" i="9"/>
  <c r="AI337" i="9"/>
  <c r="AI338" i="9"/>
  <c r="AI333" i="9"/>
  <c r="AI341" i="9"/>
  <c r="AJ332" i="9"/>
  <c r="AJ337" i="9"/>
  <c r="AJ338" i="9"/>
  <c r="AJ333" i="9"/>
  <c r="AJ341" i="9"/>
  <c r="AK332" i="9"/>
  <c r="AK337" i="9"/>
  <c r="AK338" i="9"/>
  <c r="AK333" i="9"/>
  <c r="AK341" i="9"/>
  <c r="AL332" i="9"/>
  <c r="AL337" i="9"/>
  <c r="AL338" i="9"/>
  <c r="AL333" i="9"/>
  <c r="AL341" i="9"/>
  <c r="AM337" i="9"/>
  <c r="AM338" i="9"/>
  <c r="AM333" i="9"/>
  <c r="AM341" i="9"/>
  <c r="AN332" i="9"/>
  <c r="AN337" i="9"/>
  <c r="AN338" i="9"/>
  <c r="AN333" i="9"/>
  <c r="AN341" i="9"/>
  <c r="AO332" i="9"/>
  <c r="AO337" i="9"/>
  <c r="AO338" i="9"/>
  <c r="AO333" i="9"/>
  <c r="AO341" i="9"/>
  <c r="AP332" i="9"/>
  <c r="AP337" i="9"/>
  <c r="AP338" i="9"/>
  <c r="AP333" i="9"/>
  <c r="AP341" i="9"/>
  <c r="AI351" i="9"/>
  <c r="AI339" i="9"/>
  <c r="AI334" i="9"/>
  <c r="AI342" i="9"/>
  <c r="AJ339" i="9"/>
  <c r="AJ334" i="9"/>
  <c r="AJ342" i="9"/>
  <c r="AK339" i="9"/>
  <c r="AK334" i="9"/>
  <c r="AK342" i="9"/>
  <c r="AL339" i="9"/>
  <c r="AL334" i="9"/>
  <c r="AL342" i="9"/>
  <c r="AM339" i="9"/>
  <c r="AM334" i="9"/>
  <c r="AM342" i="9"/>
  <c r="AN339" i="9"/>
  <c r="AN334" i="9"/>
  <c r="AN342" i="9"/>
  <c r="AO339" i="9"/>
  <c r="AO334" i="9"/>
  <c r="AO342" i="9"/>
  <c r="AP339" i="9"/>
  <c r="AP334" i="9"/>
  <c r="AP342" i="9"/>
  <c r="AI352" i="9"/>
  <c r="AI340" i="9"/>
  <c r="AI335" i="9"/>
  <c r="AI343" i="9"/>
  <c r="AJ340" i="9"/>
  <c r="AJ335" i="9"/>
  <c r="AJ343" i="9"/>
  <c r="AK340" i="9"/>
  <c r="AK335" i="9"/>
  <c r="AK343" i="9"/>
  <c r="AL340" i="9"/>
  <c r="AL335" i="9"/>
  <c r="AL343" i="9"/>
  <c r="AM340" i="9"/>
  <c r="AM335" i="9"/>
  <c r="AM343" i="9"/>
  <c r="AN340" i="9"/>
  <c r="AN335" i="9"/>
  <c r="AN343" i="9"/>
  <c r="AO340" i="9"/>
  <c r="AO335" i="9"/>
  <c r="AO343" i="9"/>
  <c r="AP340" i="9"/>
  <c r="AP335" i="9"/>
  <c r="AP343" i="9"/>
  <c r="AI353" i="9"/>
  <c r="AI344" i="9"/>
  <c r="AJ344" i="9"/>
  <c r="AK344" i="9"/>
  <c r="AL344" i="9"/>
  <c r="AM344" i="9"/>
  <c r="AN344" i="9"/>
  <c r="AO344" i="9"/>
  <c r="AP344" i="9"/>
  <c r="AI354" i="9"/>
  <c r="AI345" i="9"/>
  <c r="AJ345" i="9"/>
  <c r="AK345" i="9"/>
  <c r="AL345" i="9"/>
  <c r="AM345" i="9"/>
  <c r="AN345" i="9"/>
  <c r="AO345" i="9"/>
  <c r="AP345" i="9"/>
  <c r="AI355" i="9"/>
  <c r="AI332" i="17"/>
  <c r="AI346" i="17"/>
  <c r="AI347" i="17"/>
  <c r="AI348" i="17"/>
  <c r="AI349" i="17"/>
  <c r="AI350" i="17"/>
  <c r="AI337" i="17"/>
  <c r="AI338" i="17"/>
  <c r="AI333" i="17"/>
  <c r="AI341" i="17"/>
  <c r="AJ332" i="17"/>
  <c r="AJ337" i="17"/>
  <c r="AJ338" i="17"/>
  <c r="AJ333" i="17"/>
  <c r="AJ341" i="17"/>
  <c r="AK332" i="17"/>
  <c r="AK337" i="17"/>
  <c r="AK338" i="17"/>
  <c r="AK333" i="17"/>
  <c r="AK341" i="17"/>
  <c r="AL332" i="17"/>
  <c r="AL337" i="17"/>
  <c r="AL338" i="17"/>
  <c r="AL333" i="17"/>
  <c r="AL341" i="17"/>
  <c r="AM332" i="17"/>
  <c r="AM337" i="17"/>
  <c r="AM338" i="17"/>
  <c r="AM333" i="17"/>
  <c r="AM341" i="17"/>
  <c r="AN332" i="17"/>
  <c r="AN337" i="17"/>
  <c r="AN338" i="17"/>
  <c r="AN333" i="17"/>
  <c r="AN341" i="17"/>
  <c r="AO332" i="17"/>
  <c r="AO337" i="17"/>
  <c r="AO338" i="17"/>
  <c r="AO333" i="17"/>
  <c r="AO341" i="17"/>
  <c r="AP332" i="17"/>
  <c r="AP337" i="17"/>
  <c r="AP338" i="17"/>
  <c r="AP333" i="17"/>
  <c r="AP341" i="17"/>
  <c r="AI351" i="17"/>
  <c r="AI339" i="17"/>
  <c r="AI334" i="17"/>
  <c r="AI342" i="17"/>
  <c r="AJ339" i="17"/>
  <c r="AJ334" i="17"/>
  <c r="AJ342" i="17"/>
  <c r="AK339" i="17"/>
  <c r="AK334" i="17"/>
  <c r="AK342" i="17"/>
  <c r="AL339" i="17"/>
  <c r="AL334" i="17"/>
  <c r="AL342" i="17"/>
  <c r="AM339" i="17"/>
  <c r="AM334" i="17"/>
  <c r="AM342" i="17"/>
  <c r="AN339" i="17"/>
  <c r="AN334" i="17"/>
  <c r="AN342" i="17"/>
  <c r="AO339" i="17"/>
  <c r="AO334" i="17"/>
  <c r="AO342" i="17"/>
  <c r="AP339" i="17"/>
  <c r="AP334" i="17"/>
  <c r="AP342" i="17"/>
  <c r="AI352" i="17"/>
  <c r="AI340" i="17"/>
  <c r="AI335" i="17"/>
  <c r="AI343" i="17"/>
  <c r="AJ340" i="17"/>
  <c r="AJ335" i="17"/>
  <c r="AJ343" i="17"/>
  <c r="AK340" i="17"/>
  <c r="AK335" i="17"/>
  <c r="AK343" i="17"/>
  <c r="AL340" i="17"/>
  <c r="AL335" i="17"/>
  <c r="AL343" i="17"/>
  <c r="AM340" i="17"/>
  <c r="AM335" i="17"/>
  <c r="AM343" i="17"/>
  <c r="AN340" i="17"/>
  <c r="AN335" i="17"/>
  <c r="AN343" i="17"/>
  <c r="AO340" i="17"/>
  <c r="AO335" i="17"/>
  <c r="AO343" i="17"/>
  <c r="AP340" i="17"/>
  <c r="AP335" i="17"/>
  <c r="AP343" i="17"/>
  <c r="AI353" i="17"/>
  <c r="AI344" i="17"/>
  <c r="AJ344" i="17"/>
  <c r="AK344" i="17"/>
  <c r="AL344" i="17"/>
  <c r="AM344" i="17"/>
  <c r="AN344" i="17"/>
  <c r="AO344" i="17"/>
  <c r="AP344" i="17"/>
  <c r="AI354" i="17"/>
  <c r="AI345" i="17"/>
  <c r="AJ345" i="17"/>
  <c r="AK345" i="17"/>
  <c r="AL345" i="17"/>
  <c r="AM345" i="17"/>
  <c r="AN345" i="17"/>
  <c r="AO345" i="17"/>
  <c r="AP345" i="17"/>
  <c r="AI355" i="17"/>
  <c r="AI356" i="17"/>
  <c r="AI356" i="9"/>
  <c r="AJ356" i="9"/>
  <c r="AK356" i="9"/>
  <c r="AL356" i="9"/>
  <c r="AN356" i="9"/>
  <c r="AO356" i="9"/>
  <c r="AP356" i="9"/>
  <c r="AQ332" i="9"/>
  <c r="AQ356" i="9"/>
  <c r="AR332" i="9"/>
  <c r="AR356" i="9"/>
  <c r="AS332" i="9"/>
  <c r="AS356" i="9"/>
  <c r="AT332" i="9"/>
  <c r="AT356" i="9"/>
  <c r="AV332" i="9"/>
  <c r="AV356" i="9"/>
  <c r="AW332" i="9"/>
  <c r="AW356" i="9"/>
  <c r="AX332" i="9"/>
  <c r="AX356" i="9"/>
  <c r="AY332" i="9"/>
  <c r="AY356" i="9"/>
  <c r="AZ332" i="9"/>
  <c r="AZ356" i="9"/>
  <c r="BA332" i="9"/>
  <c r="BA356" i="9"/>
  <c r="BB332" i="9"/>
  <c r="BB356" i="9"/>
  <c r="BD332" i="9"/>
  <c r="BD356" i="9"/>
  <c r="BE332" i="9"/>
  <c r="BE356" i="9"/>
  <c r="BF332" i="9"/>
  <c r="BF356" i="9"/>
  <c r="BG332" i="9"/>
  <c r="BG356" i="9"/>
  <c r="BH332" i="9"/>
  <c r="BH356" i="9"/>
  <c r="BI332" i="9"/>
  <c r="BI356" i="9"/>
  <c r="BJ332" i="9"/>
  <c r="BJ356" i="9"/>
  <c r="BL332" i="9"/>
  <c r="BL356" i="9"/>
  <c r="BM332" i="9"/>
  <c r="BM356" i="9"/>
  <c r="BN332" i="9"/>
  <c r="BN356" i="9"/>
  <c r="G327" i="9"/>
  <c r="C346" i="17"/>
  <c r="C347" i="17"/>
  <c r="C348" i="17"/>
  <c r="C349" i="17"/>
  <c r="C350" i="17"/>
  <c r="C351" i="17"/>
  <c r="C352" i="17"/>
  <c r="C353" i="17"/>
  <c r="C354" i="17"/>
  <c r="C355" i="17"/>
  <c r="C356" i="17"/>
  <c r="C346" i="9"/>
  <c r="C347" i="9"/>
  <c r="C348" i="9"/>
  <c r="C349" i="9"/>
  <c r="C350" i="9"/>
  <c r="C351" i="9"/>
  <c r="C352" i="9"/>
  <c r="C353" i="9"/>
  <c r="C354" i="9"/>
  <c r="C355" i="9"/>
  <c r="C327" i="9"/>
  <c r="T346" i="17"/>
  <c r="T347" i="17"/>
  <c r="T348" i="17"/>
  <c r="T349" i="17"/>
  <c r="T350" i="17"/>
  <c r="T355" i="17"/>
  <c r="T351" i="17"/>
  <c r="T352" i="17"/>
  <c r="T353" i="17"/>
  <c r="T354" i="17"/>
  <c r="T356" i="17"/>
  <c r="T346" i="9"/>
  <c r="T347" i="9"/>
  <c r="T348" i="9"/>
  <c r="T349" i="9"/>
  <c r="T350" i="9"/>
  <c r="T351" i="9"/>
  <c r="T352" i="9"/>
  <c r="T353" i="9"/>
  <c r="T354" i="9"/>
  <c r="T355" i="9"/>
  <c r="D327" i="9"/>
  <c r="AC346" i="17"/>
  <c r="AC347" i="17"/>
  <c r="AC348" i="17"/>
  <c r="AC349" i="17"/>
  <c r="AC350" i="17"/>
  <c r="AC355" i="17"/>
  <c r="AC351" i="17"/>
  <c r="AC352" i="17"/>
  <c r="AC353" i="17"/>
  <c r="AC354" i="17"/>
  <c r="AC356" i="17"/>
  <c r="AC346" i="9"/>
  <c r="AC347" i="9"/>
  <c r="AC348" i="9"/>
  <c r="AC349" i="9"/>
  <c r="AC350" i="9"/>
  <c r="AC351" i="9"/>
  <c r="AC352" i="9"/>
  <c r="AC353" i="9"/>
  <c r="AC354" i="9"/>
  <c r="AC355" i="9"/>
  <c r="E327" i="9"/>
  <c r="AD346" i="17"/>
  <c r="AD347" i="17"/>
  <c r="AD348" i="17"/>
  <c r="AD349" i="17"/>
  <c r="AD350" i="17"/>
  <c r="AD355" i="17"/>
  <c r="AD351" i="17"/>
  <c r="AD352" i="17"/>
  <c r="AD353" i="17"/>
  <c r="AD354" i="17"/>
  <c r="AD356" i="17"/>
  <c r="AD346" i="9"/>
  <c r="AD347" i="9"/>
  <c r="AD348" i="9"/>
  <c r="AD349" i="9"/>
  <c r="AD350" i="9"/>
  <c r="AD351" i="9"/>
  <c r="AD352" i="9"/>
  <c r="AD353" i="9"/>
  <c r="AD354" i="9"/>
  <c r="AD355" i="9"/>
  <c r="F327" i="9"/>
  <c r="H327" i="9"/>
  <c r="I327" i="9"/>
  <c r="J327" i="9"/>
  <c r="G328" i="9"/>
  <c r="C105" i="7"/>
  <c r="C106" i="7"/>
  <c r="C107" i="7"/>
  <c r="W104" i="7"/>
  <c r="V104" i="7"/>
  <c r="C100" i="20"/>
  <c r="C101" i="20"/>
  <c r="C102" i="20"/>
  <c r="C103" i="20"/>
  <c r="C104" i="20"/>
  <c r="C105" i="20"/>
  <c r="C106" i="20"/>
  <c r="C107" i="20"/>
  <c r="V104" i="20"/>
  <c r="U104" i="7"/>
  <c r="U104" i="20"/>
  <c r="T104" i="7"/>
  <c r="T104" i="20"/>
  <c r="S104" i="7"/>
  <c r="S104" i="20"/>
  <c r="R104" i="7"/>
  <c r="P104" i="20"/>
  <c r="P104" i="7"/>
  <c r="K104" i="7"/>
  <c r="J104" i="7"/>
  <c r="I104" i="7"/>
  <c r="G104" i="7"/>
  <c r="G104" i="20"/>
  <c r="F104" i="7"/>
  <c r="F104" i="20"/>
  <c r="E104" i="7"/>
  <c r="E104" i="20"/>
  <c r="D104" i="7"/>
  <c r="D104" i="20"/>
  <c r="F328" i="9"/>
  <c r="W103" i="7"/>
  <c r="V103" i="7"/>
  <c r="AQ332" i="17"/>
  <c r="AR332" i="17"/>
  <c r="AS332" i="17"/>
  <c r="AT332" i="17"/>
  <c r="AU332" i="17"/>
  <c r="AV332" i="17"/>
  <c r="AW332" i="17"/>
  <c r="AX332" i="17"/>
  <c r="AY332" i="17"/>
  <c r="AZ332" i="17"/>
  <c r="BA332" i="17"/>
  <c r="BB332" i="17"/>
  <c r="BC332" i="17"/>
  <c r="BD332" i="17"/>
  <c r="BE332" i="17"/>
  <c r="BF332" i="17"/>
  <c r="BG332" i="17"/>
  <c r="BH332" i="17"/>
  <c r="BI332" i="17"/>
  <c r="BJ332" i="17"/>
  <c r="BK332" i="17"/>
  <c r="BL332" i="17"/>
  <c r="BM332" i="17"/>
  <c r="BN332" i="17"/>
  <c r="AQ333" i="17"/>
  <c r="AR333" i="17"/>
  <c r="AS333" i="17"/>
  <c r="AT333" i="17"/>
  <c r="AU333" i="17"/>
  <c r="AV333" i="17"/>
  <c r="AW333" i="17"/>
  <c r="AX333" i="17"/>
  <c r="AY333" i="17"/>
  <c r="AZ333" i="17"/>
  <c r="BA333" i="17"/>
  <c r="BB333" i="17"/>
  <c r="BC333" i="17"/>
  <c r="BD333" i="17"/>
  <c r="BE333" i="17"/>
  <c r="BF333" i="17"/>
  <c r="BG333" i="17"/>
  <c r="BH333" i="17"/>
  <c r="BI333" i="17"/>
  <c r="BJ333" i="17"/>
  <c r="BK333" i="17"/>
  <c r="BL333" i="17"/>
  <c r="BM333" i="17"/>
  <c r="BN333" i="17"/>
  <c r="AQ334" i="17"/>
  <c r="AR334" i="17"/>
  <c r="AS334" i="17"/>
  <c r="AT334" i="17"/>
  <c r="AU334" i="17"/>
  <c r="AV334" i="17"/>
  <c r="AW334" i="17"/>
  <c r="AX334" i="17"/>
  <c r="AY334" i="17"/>
  <c r="AZ334" i="17"/>
  <c r="BA334" i="17"/>
  <c r="BB334" i="17"/>
  <c r="BC334" i="17"/>
  <c r="BD334" i="17"/>
  <c r="BE334" i="17"/>
  <c r="BF334" i="17"/>
  <c r="BG334" i="17"/>
  <c r="BH334" i="17"/>
  <c r="BI334" i="17"/>
  <c r="BJ334" i="17"/>
  <c r="BK334" i="17"/>
  <c r="BL334" i="17"/>
  <c r="BM334" i="17"/>
  <c r="BN334" i="17"/>
  <c r="AQ335" i="17"/>
  <c r="AR335" i="17"/>
  <c r="AS335" i="17"/>
  <c r="AT335" i="17"/>
  <c r="AU335" i="17"/>
  <c r="AV335" i="17"/>
  <c r="AW335" i="17"/>
  <c r="AX335" i="17"/>
  <c r="AY335" i="17"/>
  <c r="AZ335" i="17"/>
  <c r="BA335" i="17"/>
  <c r="BB335" i="17"/>
  <c r="BC335" i="17"/>
  <c r="BD335" i="17"/>
  <c r="BE335" i="17"/>
  <c r="BF335" i="17"/>
  <c r="BG335" i="17"/>
  <c r="BH335" i="17"/>
  <c r="BI335" i="17"/>
  <c r="BJ335" i="17"/>
  <c r="BK335" i="17"/>
  <c r="BL335" i="17"/>
  <c r="BM335" i="17"/>
  <c r="BN335" i="17"/>
  <c r="AQ337" i="17"/>
  <c r="AR337" i="17"/>
  <c r="AS337" i="17"/>
  <c r="AT337" i="17"/>
  <c r="AU337" i="17"/>
  <c r="AV337" i="17"/>
  <c r="AW337" i="17"/>
  <c r="AX337" i="17"/>
  <c r="AY337" i="17"/>
  <c r="AZ337" i="17"/>
  <c r="BA337" i="17"/>
  <c r="BB337" i="17"/>
  <c r="BC337" i="17"/>
  <c r="BD337" i="17"/>
  <c r="BE337" i="17"/>
  <c r="BF337" i="17"/>
  <c r="BG337" i="17"/>
  <c r="BH337" i="17"/>
  <c r="BI337" i="17"/>
  <c r="BJ337" i="17"/>
  <c r="BK337" i="17"/>
  <c r="BL337" i="17"/>
  <c r="BM337" i="17"/>
  <c r="BN337" i="17"/>
  <c r="AQ338" i="17"/>
  <c r="AR338" i="17"/>
  <c r="AS338" i="17"/>
  <c r="AT338" i="17"/>
  <c r="AU338" i="17"/>
  <c r="AV338" i="17"/>
  <c r="AW338" i="17"/>
  <c r="AX338" i="17"/>
  <c r="AY338" i="17"/>
  <c r="AZ338" i="17"/>
  <c r="BA338" i="17"/>
  <c r="BB338" i="17"/>
  <c r="BC338" i="17"/>
  <c r="BD338" i="17"/>
  <c r="BE338" i="17"/>
  <c r="BF338" i="17"/>
  <c r="BG338" i="17"/>
  <c r="BH338" i="17"/>
  <c r="BI338" i="17"/>
  <c r="BJ338" i="17"/>
  <c r="BK338" i="17"/>
  <c r="BL338" i="17"/>
  <c r="BM338" i="17"/>
  <c r="BN338" i="17"/>
  <c r="AQ339" i="17"/>
  <c r="AR339" i="17"/>
  <c r="AS339" i="17"/>
  <c r="AT339" i="17"/>
  <c r="AU339" i="17"/>
  <c r="AV339" i="17"/>
  <c r="AW339" i="17"/>
  <c r="AX339" i="17"/>
  <c r="AY339" i="17"/>
  <c r="AZ339" i="17"/>
  <c r="BA339" i="17"/>
  <c r="BB339" i="17"/>
  <c r="BC339" i="17"/>
  <c r="BD339" i="17"/>
  <c r="BE339" i="17"/>
  <c r="BF339" i="17"/>
  <c r="BG339" i="17"/>
  <c r="BH339" i="17"/>
  <c r="BI339" i="17"/>
  <c r="BJ339" i="17"/>
  <c r="BK339" i="17"/>
  <c r="BL339" i="17"/>
  <c r="BM339" i="17"/>
  <c r="BN339" i="17"/>
  <c r="AQ340" i="17"/>
  <c r="AR340" i="17"/>
  <c r="AS340" i="17"/>
  <c r="AT340" i="17"/>
  <c r="AU340" i="17"/>
  <c r="AV340" i="17"/>
  <c r="AW340" i="17"/>
  <c r="AX340" i="17"/>
  <c r="AY340" i="17"/>
  <c r="AZ340" i="17"/>
  <c r="BA340" i="17"/>
  <c r="BB340" i="17"/>
  <c r="BC340" i="17"/>
  <c r="BD340" i="17"/>
  <c r="BE340" i="17"/>
  <c r="BF340" i="17"/>
  <c r="BG340" i="17"/>
  <c r="BH340" i="17"/>
  <c r="BI340" i="17"/>
  <c r="BJ340" i="17"/>
  <c r="BK340" i="17"/>
  <c r="BL340" i="17"/>
  <c r="BM340" i="17"/>
  <c r="BN340" i="17"/>
  <c r="AQ341" i="17"/>
  <c r="AR341" i="17"/>
  <c r="AS341" i="17"/>
  <c r="AT341" i="17"/>
  <c r="AU341" i="17"/>
  <c r="AV341" i="17"/>
  <c r="AW341" i="17"/>
  <c r="AX341" i="17"/>
  <c r="AY341" i="17"/>
  <c r="AZ341" i="17"/>
  <c r="BA341" i="17"/>
  <c r="BB341" i="17"/>
  <c r="BC341" i="17"/>
  <c r="BD341" i="17"/>
  <c r="BE341" i="17"/>
  <c r="BF341" i="17"/>
  <c r="BG341" i="17"/>
  <c r="BH341" i="17"/>
  <c r="BI341" i="17"/>
  <c r="BJ341" i="17"/>
  <c r="BK341" i="17"/>
  <c r="BL341" i="17"/>
  <c r="BM341" i="17"/>
  <c r="BN341" i="17"/>
  <c r="AQ342" i="17"/>
  <c r="AR342" i="17"/>
  <c r="AS342" i="17"/>
  <c r="AT342" i="17"/>
  <c r="AU342" i="17"/>
  <c r="AV342" i="17"/>
  <c r="AW342" i="17"/>
  <c r="AX342" i="17"/>
  <c r="AY342" i="17"/>
  <c r="AZ342" i="17"/>
  <c r="BA342" i="17"/>
  <c r="BB342" i="17"/>
  <c r="BC342" i="17"/>
  <c r="BD342" i="17"/>
  <c r="BE342" i="17"/>
  <c r="BF342" i="17"/>
  <c r="BG342" i="17"/>
  <c r="BH342" i="17"/>
  <c r="BI342" i="17"/>
  <c r="BJ342" i="17"/>
  <c r="BK342" i="17"/>
  <c r="BL342" i="17"/>
  <c r="BM342" i="17"/>
  <c r="BN342" i="17"/>
  <c r="AQ343" i="17"/>
  <c r="AR343" i="17"/>
  <c r="AS343" i="17"/>
  <c r="AT343" i="17"/>
  <c r="AU343" i="17"/>
  <c r="AV343" i="17"/>
  <c r="AW343" i="17"/>
  <c r="AX343" i="17"/>
  <c r="AY343" i="17"/>
  <c r="AZ343" i="17"/>
  <c r="BA343" i="17"/>
  <c r="BB343" i="17"/>
  <c r="BC343" i="17"/>
  <c r="BD343" i="17"/>
  <c r="BE343" i="17"/>
  <c r="BF343" i="17"/>
  <c r="BG343" i="17"/>
  <c r="BH343" i="17"/>
  <c r="BI343" i="17"/>
  <c r="BJ343" i="17"/>
  <c r="BK343" i="17"/>
  <c r="BL343" i="17"/>
  <c r="BM343" i="17"/>
  <c r="BN343" i="17"/>
  <c r="AQ344" i="17"/>
  <c r="AR344" i="17"/>
  <c r="AS344" i="17"/>
  <c r="AT344" i="17"/>
  <c r="AU344" i="17"/>
  <c r="AV344" i="17"/>
  <c r="AW344" i="17"/>
  <c r="AX344" i="17"/>
  <c r="AY344" i="17"/>
  <c r="AZ344" i="17"/>
  <c r="BA344" i="17"/>
  <c r="BB344" i="17"/>
  <c r="BC344" i="17"/>
  <c r="BD344" i="17"/>
  <c r="BE344" i="17"/>
  <c r="BF344" i="17"/>
  <c r="BG344" i="17"/>
  <c r="BH344" i="17"/>
  <c r="BI344" i="17"/>
  <c r="BJ344" i="17"/>
  <c r="BK344" i="17"/>
  <c r="BL344" i="17"/>
  <c r="BM344" i="17"/>
  <c r="BN344" i="17"/>
  <c r="AQ345" i="17"/>
  <c r="AR345" i="17"/>
  <c r="AS345" i="17"/>
  <c r="AT345" i="17"/>
  <c r="AU345" i="17"/>
  <c r="AV345" i="17"/>
  <c r="AW345" i="17"/>
  <c r="AX345" i="17"/>
  <c r="AY345" i="17"/>
  <c r="AZ345" i="17"/>
  <c r="BA345" i="17"/>
  <c r="BB345" i="17"/>
  <c r="BC345" i="17"/>
  <c r="BD345" i="17"/>
  <c r="BE345" i="17"/>
  <c r="BF345" i="17"/>
  <c r="BG345" i="17"/>
  <c r="BH345" i="17"/>
  <c r="BI345" i="17"/>
  <c r="BJ345" i="17"/>
  <c r="BK345" i="17"/>
  <c r="BL345" i="17"/>
  <c r="BM345" i="17"/>
  <c r="BN345" i="17"/>
  <c r="V103" i="20"/>
  <c r="U103" i="7"/>
  <c r="U103" i="20"/>
  <c r="T103" i="7"/>
  <c r="T103" i="20"/>
  <c r="S103" i="7"/>
  <c r="S103" i="20"/>
  <c r="R103" i="7"/>
  <c r="P103" i="20"/>
  <c r="P103" i="7"/>
  <c r="K103" i="7"/>
  <c r="J103" i="7"/>
  <c r="I103" i="7"/>
  <c r="H103" i="7"/>
  <c r="H103" i="20"/>
  <c r="F103" i="7"/>
  <c r="F103" i="20"/>
  <c r="E103" i="7"/>
  <c r="E103" i="20"/>
  <c r="D103" i="7"/>
  <c r="D103" i="20"/>
  <c r="E328" i="9"/>
  <c r="W102" i="7"/>
  <c r="V102" i="20"/>
  <c r="V102" i="7"/>
  <c r="U102" i="7"/>
  <c r="U102" i="20"/>
  <c r="T102" i="7"/>
  <c r="T102" i="20"/>
  <c r="S102" i="7"/>
  <c r="S102" i="20"/>
  <c r="R102" i="7"/>
  <c r="P102" i="20"/>
  <c r="P102" i="7"/>
  <c r="K102" i="7"/>
  <c r="J102" i="7"/>
  <c r="I102" i="7"/>
  <c r="H102" i="7"/>
  <c r="H102" i="20"/>
  <c r="G102" i="7"/>
  <c r="G102" i="20"/>
  <c r="E102" i="7"/>
  <c r="E102" i="20"/>
  <c r="D102" i="7"/>
  <c r="D102" i="20"/>
  <c r="D328" i="9"/>
  <c r="W101" i="7"/>
  <c r="V101" i="7"/>
  <c r="V101" i="20"/>
  <c r="U101" i="7"/>
  <c r="U101" i="20"/>
  <c r="T101" i="7"/>
  <c r="T101" i="20"/>
  <c r="S101" i="7"/>
  <c r="S101" i="20"/>
  <c r="R101" i="7"/>
  <c r="P101" i="20"/>
  <c r="P101" i="7"/>
  <c r="K101" i="7"/>
  <c r="J101" i="7"/>
  <c r="I101" i="7"/>
  <c r="H101" i="7"/>
  <c r="H101" i="20"/>
  <c r="G101" i="7"/>
  <c r="G101" i="20"/>
  <c r="F101" i="7"/>
  <c r="F101" i="20"/>
  <c r="D101" i="7"/>
  <c r="D101" i="20"/>
  <c r="C328" i="9"/>
  <c r="W100" i="7"/>
  <c r="V100" i="7"/>
  <c r="V100" i="20"/>
  <c r="U100" i="7"/>
  <c r="U100" i="20"/>
  <c r="T100" i="7"/>
  <c r="T100" i="20"/>
  <c r="S100" i="7"/>
  <c r="S100" i="20"/>
  <c r="R100" i="7"/>
  <c r="P100" i="20"/>
  <c r="P100" i="7"/>
  <c r="K100" i="7"/>
  <c r="J100" i="7"/>
  <c r="I100" i="7"/>
  <c r="H100" i="7"/>
  <c r="H100" i="20"/>
  <c r="G100" i="7"/>
  <c r="G100" i="20"/>
  <c r="F100" i="7"/>
  <c r="F100" i="20"/>
  <c r="E100" i="7"/>
  <c r="E100" i="20"/>
  <c r="W95" i="7"/>
  <c r="V95" i="7"/>
  <c r="U95" i="7"/>
  <c r="T95" i="7"/>
  <c r="S95" i="7"/>
  <c r="R95" i="7"/>
  <c r="P95" i="7"/>
  <c r="J95" i="7"/>
  <c r="I95" i="7"/>
  <c r="H95" i="7"/>
  <c r="G95" i="7"/>
  <c r="F95" i="7"/>
  <c r="E95" i="7"/>
  <c r="D95" i="7"/>
  <c r="W94" i="7"/>
  <c r="V94" i="7"/>
  <c r="U94" i="7"/>
  <c r="T94" i="7"/>
  <c r="S94" i="7"/>
  <c r="R94" i="7"/>
  <c r="P94" i="7"/>
  <c r="K94" i="7"/>
  <c r="I94" i="7"/>
  <c r="H94" i="7"/>
  <c r="G94" i="7"/>
  <c r="F94" i="7"/>
  <c r="E94" i="7"/>
  <c r="D94" i="7"/>
  <c r="W93" i="7"/>
  <c r="V93" i="7"/>
  <c r="U93" i="7"/>
  <c r="T93" i="7"/>
  <c r="S93" i="7"/>
  <c r="R93" i="7"/>
  <c r="P93" i="7"/>
  <c r="K93" i="7"/>
  <c r="J93" i="7"/>
  <c r="H93" i="7"/>
  <c r="G93" i="7"/>
  <c r="F93" i="7"/>
  <c r="E93" i="7"/>
  <c r="D93" i="7"/>
  <c r="C306" i="9"/>
  <c r="C307" i="9"/>
  <c r="C308" i="9"/>
  <c r="C309" i="9"/>
  <c r="C310" i="9"/>
  <c r="C311" i="9"/>
  <c r="C312" i="9"/>
  <c r="C313" i="9"/>
  <c r="C314" i="9"/>
  <c r="C315" i="9"/>
  <c r="K306" i="9"/>
  <c r="K307" i="9"/>
  <c r="K308" i="9"/>
  <c r="K309" i="9"/>
  <c r="K310" i="9"/>
  <c r="K297" i="9"/>
  <c r="K298" i="9"/>
  <c r="K293" i="9"/>
  <c r="K301" i="9"/>
  <c r="L297" i="9"/>
  <c r="L298" i="9"/>
  <c r="L293" i="9"/>
  <c r="L301" i="9"/>
  <c r="M297" i="9"/>
  <c r="M298" i="9"/>
  <c r="M293" i="9"/>
  <c r="M301" i="9"/>
  <c r="N297" i="9"/>
  <c r="N298" i="9"/>
  <c r="N293" i="9"/>
  <c r="N301" i="9"/>
  <c r="O297" i="9"/>
  <c r="O298" i="9"/>
  <c r="O293" i="9"/>
  <c r="O301" i="9"/>
  <c r="P297" i="9"/>
  <c r="P298" i="9"/>
  <c r="P293" i="9"/>
  <c r="P301" i="9"/>
  <c r="Q297" i="9"/>
  <c r="Q298" i="9"/>
  <c r="Q293" i="9"/>
  <c r="Q301" i="9"/>
  <c r="R297" i="9"/>
  <c r="R298" i="9"/>
  <c r="R293" i="9"/>
  <c r="R301" i="9"/>
  <c r="K311" i="9"/>
  <c r="K299" i="9"/>
  <c r="K294" i="9"/>
  <c r="K302" i="9"/>
  <c r="L299" i="9"/>
  <c r="L294" i="9"/>
  <c r="L302" i="9"/>
  <c r="M299" i="9"/>
  <c r="M294" i="9"/>
  <c r="M302" i="9"/>
  <c r="N299" i="9"/>
  <c r="N294" i="9"/>
  <c r="N302" i="9"/>
  <c r="O299" i="9"/>
  <c r="O294" i="9"/>
  <c r="O302" i="9"/>
  <c r="P299" i="9"/>
  <c r="P294" i="9"/>
  <c r="P302" i="9"/>
  <c r="Q299" i="9"/>
  <c r="Q294" i="9"/>
  <c r="Q302" i="9"/>
  <c r="R299" i="9"/>
  <c r="R294" i="9"/>
  <c r="R302" i="9"/>
  <c r="K312" i="9"/>
  <c r="K300" i="9"/>
  <c r="K295" i="9"/>
  <c r="K303" i="9"/>
  <c r="L300" i="9"/>
  <c r="L295" i="9"/>
  <c r="L303" i="9"/>
  <c r="M300" i="9"/>
  <c r="M295" i="9"/>
  <c r="M303" i="9"/>
  <c r="N300" i="9"/>
  <c r="N295" i="9"/>
  <c r="N303" i="9"/>
  <c r="O300" i="9"/>
  <c r="O295" i="9"/>
  <c r="O303" i="9"/>
  <c r="P300" i="9"/>
  <c r="P295" i="9"/>
  <c r="P303" i="9"/>
  <c r="Q300" i="9"/>
  <c r="Q295" i="9"/>
  <c r="Q303" i="9"/>
  <c r="R300" i="9"/>
  <c r="R295" i="9"/>
  <c r="R303" i="9"/>
  <c r="K313" i="9"/>
  <c r="K304" i="9"/>
  <c r="L304" i="9"/>
  <c r="M304" i="9"/>
  <c r="N304" i="9"/>
  <c r="O304" i="9"/>
  <c r="P304" i="9"/>
  <c r="Q304" i="9"/>
  <c r="R304" i="9"/>
  <c r="K314" i="9"/>
  <c r="K305" i="9"/>
  <c r="L305" i="9"/>
  <c r="M305" i="9"/>
  <c r="N305" i="9"/>
  <c r="O305" i="9"/>
  <c r="P305" i="9"/>
  <c r="Q305" i="9"/>
  <c r="R305" i="9"/>
  <c r="K315" i="9"/>
  <c r="S306" i="9"/>
  <c r="S307" i="9"/>
  <c r="S308" i="9"/>
  <c r="S309" i="9"/>
  <c r="S310" i="9"/>
  <c r="S297" i="9"/>
  <c r="S298" i="9"/>
  <c r="S293" i="9"/>
  <c r="S301" i="9"/>
  <c r="T297" i="9"/>
  <c r="T298" i="9"/>
  <c r="T293" i="9"/>
  <c r="T301" i="9"/>
  <c r="U297" i="9"/>
  <c r="U298" i="9"/>
  <c r="U293" i="9"/>
  <c r="U301" i="9"/>
  <c r="V297" i="9"/>
  <c r="V298" i="9"/>
  <c r="V293" i="9"/>
  <c r="V301" i="9"/>
  <c r="W297" i="9"/>
  <c r="W298" i="9"/>
  <c r="W293" i="9"/>
  <c r="W301" i="9"/>
  <c r="X297" i="9"/>
  <c r="X298" i="9"/>
  <c r="X293" i="9"/>
  <c r="X301" i="9"/>
  <c r="Y297" i="9"/>
  <c r="Y298" i="9"/>
  <c r="Y293" i="9"/>
  <c r="Y301" i="9"/>
  <c r="Z297" i="9"/>
  <c r="Z298" i="9"/>
  <c r="Z293" i="9"/>
  <c r="Z301" i="9"/>
  <c r="S311" i="9"/>
  <c r="S299" i="9"/>
  <c r="S294" i="9"/>
  <c r="S302" i="9"/>
  <c r="T299" i="9"/>
  <c r="T294" i="9"/>
  <c r="T302" i="9"/>
  <c r="U299" i="9"/>
  <c r="U294" i="9"/>
  <c r="U302" i="9"/>
  <c r="V299" i="9"/>
  <c r="V294" i="9"/>
  <c r="V302" i="9"/>
  <c r="W299" i="9"/>
  <c r="W294" i="9"/>
  <c r="W302" i="9"/>
  <c r="X299" i="9"/>
  <c r="X294" i="9"/>
  <c r="X302" i="9"/>
  <c r="Y299" i="9"/>
  <c r="Y294" i="9"/>
  <c r="Y302" i="9"/>
  <c r="Z299" i="9"/>
  <c r="Z294" i="9"/>
  <c r="Z302" i="9"/>
  <c r="S312" i="9"/>
  <c r="S300" i="9"/>
  <c r="S295" i="9"/>
  <c r="S303" i="9"/>
  <c r="T300" i="9"/>
  <c r="T295" i="9"/>
  <c r="T303" i="9"/>
  <c r="U300" i="9"/>
  <c r="U295" i="9"/>
  <c r="U303" i="9"/>
  <c r="V300" i="9"/>
  <c r="V295" i="9"/>
  <c r="V303" i="9"/>
  <c r="W300" i="9"/>
  <c r="W295" i="9"/>
  <c r="W303" i="9"/>
  <c r="X300" i="9"/>
  <c r="X295" i="9"/>
  <c r="X303" i="9"/>
  <c r="Y300" i="9"/>
  <c r="Y295" i="9"/>
  <c r="Y303" i="9"/>
  <c r="Z300" i="9"/>
  <c r="Z295" i="9"/>
  <c r="Z303" i="9"/>
  <c r="S313" i="9"/>
  <c r="S304" i="9"/>
  <c r="T304" i="9"/>
  <c r="U304" i="9"/>
  <c r="V304" i="9"/>
  <c r="W304" i="9"/>
  <c r="X304" i="9"/>
  <c r="Y304" i="9"/>
  <c r="Z304" i="9"/>
  <c r="S314" i="9"/>
  <c r="S305" i="9"/>
  <c r="T305" i="9"/>
  <c r="U305" i="9"/>
  <c r="V305" i="9"/>
  <c r="W305" i="9"/>
  <c r="X305" i="9"/>
  <c r="Y305" i="9"/>
  <c r="Z305" i="9"/>
  <c r="S315" i="9"/>
  <c r="AA306" i="9"/>
  <c r="AA307" i="9"/>
  <c r="AA308" i="9"/>
  <c r="AA309" i="9"/>
  <c r="AA310" i="9"/>
  <c r="AA311" i="9"/>
  <c r="AA312" i="9"/>
  <c r="AA313" i="9"/>
  <c r="AA314" i="9"/>
  <c r="AA315" i="9"/>
  <c r="M306" i="9"/>
  <c r="M307" i="9"/>
  <c r="M308" i="9"/>
  <c r="M309" i="9"/>
  <c r="M310" i="9"/>
  <c r="M311" i="9"/>
  <c r="M312" i="9"/>
  <c r="M313" i="9"/>
  <c r="M314" i="9"/>
  <c r="M315" i="9"/>
  <c r="O306" i="9"/>
  <c r="O307" i="9"/>
  <c r="O308" i="9"/>
  <c r="O309" i="9"/>
  <c r="O310" i="9"/>
  <c r="O311" i="9"/>
  <c r="O312" i="9"/>
  <c r="O313" i="9"/>
  <c r="O314" i="9"/>
  <c r="O315" i="9"/>
  <c r="U306" i="9"/>
  <c r="U307" i="9"/>
  <c r="U308" i="9"/>
  <c r="U309" i="9"/>
  <c r="U310" i="9"/>
  <c r="U311" i="9"/>
  <c r="U312" i="9"/>
  <c r="U313" i="9"/>
  <c r="U314" i="9"/>
  <c r="U315" i="9"/>
  <c r="V306" i="9"/>
  <c r="V307" i="9"/>
  <c r="V308" i="9"/>
  <c r="V309" i="9"/>
  <c r="V310" i="9"/>
  <c r="V311" i="9"/>
  <c r="V312" i="9"/>
  <c r="V313" i="9"/>
  <c r="V314" i="9"/>
  <c r="V315" i="9"/>
  <c r="W306" i="9"/>
  <c r="W307" i="9"/>
  <c r="W308" i="9"/>
  <c r="W309" i="9"/>
  <c r="W310" i="9"/>
  <c r="W311" i="9"/>
  <c r="W312" i="9"/>
  <c r="W313" i="9"/>
  <c r="W314" i="9"/>
  <c r="W315" i="9"/>
  <c r="AJ306" i="9"/>
  <c r="AJ307" i="9"/>
  <c r="AJ308" i="9"/>
  <c r="AJ309" i="9"/>
  <c r="AJ310" i="9"/>
  <c r="AJ311" i="9"/>
  <c r="AJ312" i="9"/>
  <c r="AJ313" i="9"/>
  <c r="AJ314" i="9"/>
  <c r="AJ315" i="9"/>
  <c r="V92" i="7"/>
  <c r="Q93" i="20"/>
  <c r="Q94" i="20"/>
  <c r="Q95" i="20"/>
  <c r="C292" i="17"/>
  <c r="D292" i="17"/>
  <c r="E292" i="17"/>
  <c r="F292" i="17"/>
  <c r="G292" i="17"/>
  <c r="H292" i="17"/>
  <c r="I292" i="17"/>
  <c r="J292" i="17"/>
  <c r="K292" i="17"/>
  <c r="L292" i="17"/>
  <c r="M292" i="17"/>
  <c r="N292" i="17"/>
  <c r="O292" i="17"/>
  <c r="P292" i="17"/>
  <c r="Q292" i="17"/>
  <c r="R292" i="17"/>
  <c r="S292" i="17"/>
  <c r="T292" i="17"/>
  <c r="U292" i="17"/>
  <c r="V292" i="17"/>
  <c r="W292" i="17"/>
  <c r="X292" i="17"/>
  <c r="Y292" i="17"/>
  <c r="Z292" i="17"/>
  <c r="AA292" i="17"/>
  <c r="AB292" i="17"/>
  <c r="AC292" i="17"/>
  <c r="AD292" i="17"/>
  <c r="AE292" i="17"/>
  <c r="AF292" i="17"/>
  <c r="AG292" i="17"/>
  <c r="AH292" i="17"/>
  <c r="AI292" i="17"/>
  <c r="AJ292" i="17"/>
  <c r="AK292" i="17"/>
  <c r="AL292" i="17"/>
  <c r="AM292" i="17"/>
  <c r="AN292" i="17"/>
  <c r="AO292" i="17"/>
  <c r="AP292" i="17"/>
  <c r="AQ292" i="17"/>
  <c r="AR292" i="17"/>
  <c r="AS292" i="17"/>
  <c r="AT292" i="17"/>
  <c r="AU292" i="17"/>
  <c r="AV292" i="17"/>
  <c r="AW292" i="17"/>
  <c r="AX292" i="17"/>
  <c r="AY292" i="17"/>
  <c r="AZ292" i="17"/>
  <c r="BA292" i="17"/>
  <c r="BB292" i="17"/>
  <c r="BC292" i="17"/>
  <c r="BD292" i="17"/>
  <c r="BE292" i="17"/>
  <c r="BF292" i="17"/>
  <c r="BG292" i="17"/>
  <c r="BH292" i="17"/>
  <c r="BI292" i="17"/>
  <c r="BJ292" i="17"/>
  <c r="BK292" i="17"/>
  <c r="BL292" i="17"/>
  <c r="BM292" i="17"/>
  <c r="BN292" i="17"/>
  <c r="C293" i="17"/>
  <c r="D293" i="17"/>
  <c r="E293" i="17"/>
  <c r="F293" i="17"/>
  <c r="G293" i="17"/>
  <c r="H293" i="17"/>
  <c r="I293" i="17"/>
  <c r="J293" i="17"/>
  <c r="K293" i="17"/>
  <c r="L293" i="17"/>
  <c r="M293" i="17"/>
  <c r="N293" i="17"/>
  <c r="O293" i="17"/>
  <c r="P293" i="17"/>
  <c r="Q293" i="17"/>
  <c r="R293" i="17"/>
  <c r="S293" i="17"/>
  <c r="T293" i="17"/>
  <c r="U293" i="17"/>
  <c r="V293" i="17"/>
  <c r="W293" i="17"/>
  <c r="X293" i="17"/>
  <c r="Y293" i="17"/>
  <c r="Z293" i="17"/>
  <c r="AA293" i="17"/>
  <c r="AB293" i="17"/>
  <c r="AC293" i="17"/>
  <c r="AD293" i="17"/>
  <c r="AE293" i="17"/>
  <c r="AF293" i="17"/>
  <c r="AG293" i="17"/>
  <c r="AH293" i="17"/>
  <c r="AI293" i="17"/>
  <c r="AJ293" i="17"/>
  <c r="AK293" i="17"/>
  <c r="AL293" i="17"/>
  <c r="AM293" i="17"/>
  <c r="AN293" i="17"/>
  <c r="AO293" i="17"/>
  <c r="AP293" i="17"/>
  <c r="AQ293" i="17"/>
  <c r="AR293" i="17"/>
  <c r="AS293" i="17"/>
  <c r="AT293" i="17"/>
  <c r="AU293" i="17"/>
  <c r="AV293" i="17"/>
  <c r="AW293" i="17"/>
  <c r="AX293" i="17"/>
  <c r="AY293" i="17"/>
  <c r="AZ293" i="17"/>
  <c r="BA293" i="17"/>
  <c r="BB293" i="17"/>
  <c r="BC293" i="17"/>
  <c r="BD293" i="17"/>
  <c r="BE293" i="17"/>
  <c r="BF293" i="17"/>
  <c r="BG293" i="17"/>
  <c r="BH293" i="17"/>
  <c r="BI293" i="17"/>
  <c r="BJ293" i="17"/>
  <c r="BK293" i="17"/>
  <c r="BL293" i="17"/>
  <c r="BM293" i="17"/>
  <c r="BN293" i="17"/>
  <c r="C294" i="17"/>
  <c r="D294" i="17"/>
  <c r="E294" i="17"/>
  <c r="F294" i="17"/>
  <c r="G294" i="17"/>
  <c r="H294" i="17"/>
  <c r="I294" i="17"/>
  <c r="J294" i="17"/>
  <c r="K294" i="17"/>
  <c r="L294" i="17"/>
  <c r="M294" i="17"/>
  <c r="N294" i="17"/>
  <c r="O294" i="17"/>
  <c r="P294" i="17"/>
  <c r="Q294" i="17"/>
  <c r="R294" i="17"/>
  <c r="S294" i="17"/>
  <c r="T294" i="17"/>
  <c r="U294" i="17"/>
  <c r="V294" i="17"/>
  <c r="W294" i="17"/>
  <c r="X294" i="17"/>
  <c r="Y294" i="17"/>
  <c r="Z294" i="17"/>
  <c r="AA294" i="17"/>
  <c r="AB294" i="17"/>
  <c r="AC294" i="17"/>
  <c r="AD294" i="17"/>
  <c r="AE294" i="17"/>
  <c r="AF294" i="17"/>
  <c r="AG294" i="17"/>
  <c r="AH294" i="17"/>
  <c r="AI294" i="17"/>
  <c r="AJ294" i="17"/>
  <c r="AK294" i="17"/>
  <c r="AL294" i="17"/>
  <c r="AM294" i="17"/>
  <c r="AN294" i="17"/>
  <c r="AO294" i="17"/>
  <c r="AP294" i="17"/>
  <c r="AQ294" i="17"/>
  <c r="AR294" i="17"/>
  <c r="AS294" i="17"/>
  <c r="AT294" i="17"/>
  <c r="AU294" i="17"/>
  <c r="AV294" i="17"/>
  <c r="AW294" i="17"/>
  <c r="AX294" i="17"/>
  <c r="AY294" i="17"/>
  <c r="AZ294" i="17"/>
  <c r="BA294" i="17"/>
  <c r="BB294" i="17"/>
  <c r="BC294" i="17"/>
  <c r="BD294" i="17"/>
  <c r="BE294" i="17"/>
  <c r="BF294" i="17"/>
  <c r="BG294" i="17"/>
  <c r="BH294" i="17"/>
  <c r="BI294" i="17"/>
  <c r="BJ294" i="17"/>
  <c r="BK294" i="17"/>
  <c r="BL294" i="17"/>
  <c r="BM294" i="17"/>
  <c r="BN294" i="17"/>
  <c r="C295" i="17"/>
  <c r="D295" i="17"/>
  <c r="E295" i="17"/>
  <c r="F295" i="17"/>
  <c r="G295" i="17"/>
  <c r="H295" i="17"/>
  <c r="I295" i="17"/>
  <c r="J295" i="17"/>
  <c r="K295" i="17"/>
  <c r="L295" i="17"/>
  <c r="M295" i="17"/>
  <c r="N295" i="17"/>
  <c r="O295" i="17"/>
  <c r="P295" i="17"/>
  <c r="Q295" i="17"/>
  <c r="R295" i="17"/>
  <c r="S295" i="17"/>
  <c r="T295" i="17"/>
  <c r="U295" i="17"/>
  <c r="V295" i="17"/>
  <c r="W295" i="17"/>
  <c r="X295" i="17"/>
  <c r="Y295" i="17"/>
  <c r="Z295" i="17"/>
  <c r="AA295" i="17"/>
  <c r="AB295" i="17"/>
  <c r="AC295" i="17"/>
  <c r="AD295" i="17"/>
  <c r="AE295" i="17"/>
  <c r="AF295" i="17"/>
  <c r="AG295" i="17"/>
  <c r="AH295" i="17"/>
  <c r="AI295" i="17"/>
  <c r="AJ295" i="17"/>
  <c r="AK295" i="17"/>
  <c r="AL295" i="17"/>
  <c r="AM295" i="17"/>
  <c r="AN295" i="17"/>
  <c r="AO295" i="17"/>
  <c r="AP295" i="17"/>
  <c r="AQ295" i="17"/>
  <c r="AR295" i="17"/>
  <c r="AS295" i="17"/>
  <c r="AT295" i="17"/>
  <c r="AU295" i="17"/>
  <c r="AV295" i="17"/>
  <c r="AW295" i="17"/>
  <c r="AX295" i="17"/>
  <c r="AY295" i="17"/>
  <c r="AZ295" i="17"/>
  <c r="BA295" i="17"/>
  <c r="BB295" i="17"/>
  <c r="BC295" i="17"/>
  <c r="BD295" i="17"/>
  <c r="BE295" i="17"/>
  <c r="BF295" i="17"/>
  <c r="BG295" i="17"/>
  <c r="BH295" i="17"/>
  <c r="BI295" i="17"/>
  <c r="BJ295" i="17"/>
  <c r="BK295" i="17"/>
  <c r="BL295" i="17"/>
  <c r="BM295" i="17"/>
  <c r="BN295" i="17"/>
  <c r="C297" i="17"/>
  <c r="D297" i="17"/>
  <c r="E297" i="17"/>
  <c r="F297" i="17"/>
  <c r="G297" i="17"/>
  <c r="H297" i="17"/>
  <c r="I297" i="17"/>
  <c r="J297" i="17"/>
  <c r="K297" i="17"/>
  <c r="L297" i="17"/>
  <c r="M297" i="17"/>
  <c r="N297" i="17"/>
  <c r="O297" i="17"/>
  <c r="P297" i="17"/>
  <c r="Q297" i="17"/>
  <c r="R297" i="17"/>
  <c r="S297" i="17"/>
  <c r="T297" i="17"/>
  <c r="U297" i="17"/>
  <c r="V297" i="17"/>
  <c r="W297" i="17"/>
  <c r="X297" i="17"/>
  <c r="Y297" i="17"/>
  <c r="Z297" i="17"/>
  <c r="AA297" i="17"/>
  <c r="AB297" i="17"/>
  <c r="AC297" i="17"/>
  <c r="AD297" i="17"/>
  <c r="AE297" i="17"/>
  <c r="AF297" i="17"/>
  <c r="AG297" i="17"/>
  <c r="AH297" i="17"/>
  <c r="AI297" i="17"/>
  <c r="AJ297" i="17"/>
  <c r="AK297" i="17"/>
  <c r="AL297" i="17"/>
  <c r="AM297" i="17"/>
  <c r="AN297" i="17"/>
  <c r="AO297" i="17"/>
  <c r="AP297" i="17"/>
  <c r="AQ297" i="17"/>
  <c r="AR297" i="17"/>
  <c r="AS297" i="17"/>
  <c r="AT297" i="17"/>
  <c r="AU297" i="17"/>
  <c r="AV297" i="17"/>
  <c r="AW297" i="17"/>
  <c r="AX297" i="17"/>
  <c r="AY297" i="17"/>
  <c r="AZ297" i="17"/>
  <c r="BA297" i="17"/>
  <c r="BB297" i="17"/>
  <c r="BC297" i="17"/>
  <c r="BD297" i="17"/>
  <c r="BE297" i="17"/>
  <c r="BF297" i="17"/>
  <c r="BG297" i="17"/>
  <c r="BH297" i="17"/>
  <c r="BI297" i="17"/>
  <c r="BJ297" i="17"/>
  <c r="BK297" i="17"/>
  <c r="BL297" i="17"/>
  <c r="BM297" i="17"/>
  <c r="BN297" i="17"/>
  <c r="C298" i="17"/>
  <c r="D298" i="17"/>
  <c r="E298" i="17"/>
  <c r="F298" i="17"/>
  <c r="G298" i="17"/>
  <c r="H298" i="17"/>
  <c r="I298" i="17"/>
  <c r="J298" i="17"/>
  <c r="K298" i="17"/>
  <c r="L298" i="17"/>
  <c r="M298" i="17"/>
  <c r="N298" i="17"/>
  <c r="O298" i="17"/>
  <c r="P298" i="17"/>
  <c r="Q298" i="17"/>
  <c r="R298" i="17"/>
  <c r="S298" i="17"/>
  <c r="T298" i="17"/>
  <c r="U298" i="17"/>
  <c r="V298" i="17"/>
  <c r="W298" i="17"/>
  <c r="X298" i="17"/>
  <c r="Y298" i="17"/>
  <c r="Z298" i="17"/>
  <c r="AA298" i="17"/>
  <c r="AB298" i="17"/>
  <c r="AC298" i="17"/>
  <c r="AD298" i="17"/>
  <c r="AE298" i="17"/>
  <c r="AF298" i="17"/>
  <c r="AG298" i="17"/>
  <c r="AH298" i="17"/>
  <c r="AI298" i="17"/>
  <c r="AJ298" i="17"/>
  <c r="AK298" i="17"/>
  <c r="AL298" i="17"/>
  <c r="AM298" i="17"/>
  <c r="AN298" i="17"/>
  <c r="AO298" i="17"/>
  <c r="AP298" i="17"/>
  <c r="AQ298" i="17"/>
  <c r="AR298" i="17"/>
  <c r="AS298" i="17"/>
  <c r="AT298" i="17"/>
  <c r="AU298" i="17"/>
  <c r="AV298" i="17"/>
  <c r="AW298" i="17"/>
  <c r="AX298" i="17"/>
  <c r="AY298" i="17"/>
  <c r="AZ298" i="17"/>
  <c r="BA298" i="17"/>
  <c r="BB298" i="17"/>
  <c r="BC298" i="17"/>
  <c r="BD298" i="17"/>
  <c r="BE298" i="17"/>
  <c r="BF298" i="17"/>
  <c r="BG298" i="17"/>
  <c r="BH298" i="17"/>
  <c r="BI298" i="17"/>
  <c r="BJ298" i="17"/>
  <c r="BK298" i="17"/>
  <c r="BL298" i="17"/>
  <c r="BM298" i="17"/>
  <c r="BN298" i="17"/>
  <c r="C299" i="17"/>
  <c r="D299" i="17"/>
  <c r="E299" i="17"/>
  <c r="F299" i="17"/>
  <c r="G299" i="17"/>
  <c r="H299" i="17"/>
  <c r="I299" i="17"/>
  <c r="J299" i="17"/>
  <c r="K299" i="17"/>
  <c r="L299" i="17"/>
  <c r="M299" i="17"/>
  <c r="N299" i="17"/>
  <c r="O299" i="17"/>
  <c r="P299" i="17"/>
  <c r="Q299" i="17"/>
  <c r="R299" i="17"/>
  <c r="S299" i="17"/>
  <c r="T299" i="17"/>
  <c r="U299" i="17"/>
  <c r="V299" i="17"/>
  <c r="W299" i="17"/>
  <c r="X299" i="17"/>
  <c r="Y299" i="17"/>
  <c r="Z299" i="17"/>
  <c r="AA299" i="17"/>
  <c r="AB299" i="17"/>
  <c r="AC299" i="17"/>
  <c r="AD299" i="17"/>
  <c r="AE299" i="17"/>
  <c r="AF299" i="17"/>
  <c r="AG299" i="17"/>
  <c r="AH299" i="17"/>
  <c r="AI299" i="17"/>
  <c r="AJ299" i="17"/>
  <c r="AK299" i="17"/>
  <c r="AL299" i="17"/>
  <c r="AM299" i="17"/>
  <c r="AN299" i="17"/>
  <c r="AO299" i="17"/>
  <c r="AP299" i="17"/>
  <c r="AQ299" i="17"/>
  <c r="AR299" i="17"/>
  <c r="AS299" i="17"/>
  <c r="AT299" i="17"/>
  <c r="AU299" i="17"/>
  <c r="AV299" i="17"/>
  <c r="AW299" i="17"/>
  <c r="AX299" i="17"/>
  <c r="AY299" i="17"/>
  <c r="AZ299" i="17"/>
  <c r="BA299" i="17"/>
  <c r="BB299" i="17"/>
  <c r="BC299" i="17"/>
  <c r="BD299" i="17"/>
  <c r="BE299" i="17"/>
  <c r="BF299" i="17"/>
  <c r="BG299" i="17"/>
  <c r="BH299" i="17"/>
  <c r="BI299" i="17"/>
  <c r="BJ299" i="17"/>
  <c r="BK299" i="17"/>
  <c r="BL299" i="17"/>
  <c r="BM299" i="17"/>
  <c r="BN299" i="17"/>
  <c r="C300" i="17"/>
  <c r="D300" i="17"/>
  <c r="E300" i="17"/>
  <c r="F300" i="17"/>
  <c r="G300" i="17"/>
  <c r="H300" i="17"/>
  <c r="I300" i="17"/>
  <c r="J300" i="17"/>
  <c r="K300" i="17"/>
  <c r="L300" i="17"/>
  <c r="M300" i="17"/>
  <c r="N300" i="17"/>
  <c r="O300" i="17"/>
  <c r="P300" i="17"/>
  <c r="Q300" i="17"/>
  <c r="R300" i="17"/>
  <c r="S300" i="17"/>
  <c r="T300" i="17"/>
  <c r="U300" i="17"/>
  <c r="V300" i="17"/>
  <c r="W300" i="17"/>
  <c r="X300" i="17"/>
  <c r="Y300" i="17"/>
  <c r="Z300" i="17"/>
  <c r="AA300" i="17"/>
  <c r="AB300" i="17"/>
  <c r="AC300" i="17"/>
  <c r="AD300" i="17"/>
  <c r="AE300" i="17"/>
  <c r="AF300" i="17"/>
  <c r="AG300" i="17"/>
  <c r="AH300" i="17"/>
  <c r="AI300" i="17"/>
  <c r="AJ300" i="17"/>
  <c r="AK300" i="17"/>
  <c r="AL300" i="17"/>
  <c r="AM300" i="17"/>
  <c r="AN300" i="17"/>
  <c r="AO300" i="17"/>
  <c r="AP300" i="17"/>
  <c r="AQ300" i="17"/>
  <c r="AR300" i="17"/>
  <c r="AS300" i="17"/>
  <c r="AT300" i="17"/>
  <c r="AU300" i="17"/>
  <c r="AV300" i="17"/>
  <c r="AW300" i="17"/>
  <c r="AX300" i="17"/>
  <c r="AY300" i="17"/>
  <c r="AZ300" i="17"/>
  <c r="BA300" i="17"/>
  <c r="BB300" i="17"/>
  <c r="BC300" i="17"/>
  <c r="BD300" i="17"/>
  <c r="BE300" i="17"/>
  <c r="BF300" i="17"/>
  <c r="BG300" i="17"/>
  <c r="BH300" i="17"/>
  <c r="BI300" i="17"/>
  <c r="BJ300" i="17"/>
  <c r="BK300" i="17"/>
  <c r="BL300" i="17"/>
  <c r="BM300" i="17"/>
  <c r="BN300" i="17"/>
  <c r="C301" i="17"/>
  <c r="D301" i="17"/>
  <c r="E301" i="17"/>
  <c r="F301" i="17"/>
  <c r="G301" i="17"/>
  <c r="H301" i="17"/>
  <c r="I301" i="17"/>
  <c r="J301" i="17"/>
  <c r="K301" i="17"/>
  <c r="L301" i="17"/>
  <c r="M301" i="17"/>
  <c r="N301" i="17"/>
  <c r="O301" i="17"/>
  <c r="P301" i="17"/>
  <c r="Q301" i="17"/>
  <c r="R301" i="17"/>
  <c r="S301" i="17"/>
  <c r="T301" i="17"/>
  <c r="U301" i="17"/>
  <c r="V301" i="17"/>
  <c r="W301" i="17"/>
  <c r="X301" i="17"/>
  <c r="Y301" i="17"/>
  <c r="Z301" i="17"/>
  <c r="AA301" i="17"/>
  <c r="AB301" i="17"/>
  <c r="AC301" i="17"/>
  <c r="AD301" i="17"/>
  <c r="AE301" i="17"/>
  <c r="AF301" i="17"/>
  <c r="AG301" i="17"/>
  <c r="AH301" i="17"/>
  <c r="AI301" i="17"/>
  <c r="AJ301" i="17"/>
  <c r="AK301" i="17"/>
  <c r="AL301" i="17"/>
  <c r="AM301" i="17"/>
  <c r="AN301" i="17"/>
  <c r="AO301" i="17"/>
  <c r="AP301" i="17"/>
  <c r="AQ301" i="17"/>
  <c r="AR301" i="17"/>
  <c r="AS301" i="17"/>
  <c r="AT301" i="17"/>
  <c r="AU301" i="17"/>
  <c r="AV301" i="17"/>
  <c r="AW301" i="17"/>
  <c r="AX301" i="17"/>
  <c r="AY301" i="17"/>
  <c r="AZ301" i="17"/>
  <c r="BA301" i="17"/>
  <c r="BB301" i="17"/>
  <c r="BC301" i="17"/>
  <c r="BD301" i="17"/>
  <c r="BE301" i="17"/>
  <c r="BF301" i="17"/>
  <c r="BG301" i="17"/>
  <c r="BH301" i="17"/>
  <c r="BI301" i="17"/>
  <c r="BJ301" i="17"/>
  <c r="BK301" i="17"/>
  <c r="BL301" i="17"/>
  <c r="BM301" i="17"/>
  <c r="BN301" i="17"/>
  <c r="C302" i="17"/>
  <c r="D302" i="17"/>
  <c r="E302" i="17"/>
  <c r="F302" i="17"/>
  <c r="G302" i="17"/>
  <c r="H302" i="17"/>
  <c r="I302" i="17"/>
  <c r="J302" i="17"/>
  <c r="K302" i="17"/>
  <c r="L302" i="17"/>
  <c r="M302" i="17"/>
  <c r="N302" i="17"/>
  <c r="O302" i="17"/>
  <c r="P302" i="17"/>
  <c r="Q302" i="17"/>
  <c r="R302" i="17"/>
  <c r="S302" i="17"/>
  <c r="T302" i="17"/>
  <c r="U302" i="17"/>
  <c r="V302" i="17"/>
  <c r="W302" i="17"/>
  <c r="X302" i="17"/>
  <c r="Y302" i="17"/>
  <c r="Z302" i="17"/>
  <c r="AA302" i="17"/>
  <c r="AB302" i="17"/>
  <c r="AC302" i="17"/>
  <c r="AD302" i="17"/>
  <c r="AE302" i="17"/>
  <c r="AF302" i="17"/>
  <c r="AG302" i="17"/>
  <c r="AH302" i="17"/>
  <c r="AI302" i="17"/>
  <c r="AJ302" i="17"/>
  <c r="AK302" i="17"/>
  <c r="AL302" i="17"/>
  <c r="AM302" i="17"/>
  <c r="AN302" i="17"/>
  <c r="AO302" i="17"/>
  <c r="AP302" i="17"/>
  <c r="AQ302" i="17"/>
  <c r="AR302" i="17"/>
  <c r="AS302" i="17"/>
  <c r="AT302" i="17"/>
  <c r="AU302" i="17"/>
  <c r="AV302" i="17"/>
  <c r="AW302" i="17"/>
  <c r="AX302" i="17"/>
  <c r="AY302" i="17"/>
  <c r="AZ302" i="17"/>
  <c r="BA302" i="17"/>
  <c r="BB302" i="17"/>
  <c r="BC302" i="17"/>
  <c r="BD302" i="17"/>
  <c r="BE302" i="17"/>
  <c r="BF302" i="17"/>
  <c r="BG302" i="17"/>
  <c r="BH302" i="17"/>
  <c r="BI302" i="17"/>
  <c r="BJ302" i="17"/>
  <c r="BK302" i="17"/>
  <c r="BL302" i="17"/>
  <c r="BM302" i="17"/>
  <c r="BN302" i="17"/>
  <c r="C303" i="17"/>
  <c r="D303" i="17"/>
  <c r="E303" i="17"/>
  <c r="F303" i="17"/>
  <c r="G303" i="17"/>
  <c r="H303" i="17"/>
  <c r="I303" i="17"/>
  <c r="J303" i="17"/>
  <c r="K303" i="17"/>
  <c r="L303" i="17"/>
  <c r="M303" i="17"/>
  <c r="N303" i="17"/>
  <c r="O303" i="17"/>
  <c r="P303" i="17"/>
  <c r="Q303" i="17"/>
  <c r="R303" i="17"/>
  <c r="S303" i="17"/>
  <c r="T303" i="17"/>
  <c r="U303" i="17"/>
  <c r="V303" i="17"/>
  <c r="W303" i="17"/>
  <c r="X303" i="17"/>
  <c r="Y303" i="17"/>
  <c r="Z303" i="17"/>
  <c r="AA303" i="17"/>
  <c r="AB303" i="17"/>
  <c r="AC303" i="17"/>
  <c r="AD303" i="17"/>
  <c r="AE303" i="17"/>
  <c r="AF303" i="17"/>
  <c r="AG303" i="17"/>
  <c r="AH303" i="17"/>
  <c r="AI303" i="17"/>
  <c r="AJ303" i="17"/>
  <c r="AK303" i="17"/>
  <c r="AL303" i="17"/>
  <c r="AM303" i="17"/>
  <c r="AN303" i="17"/>
  <c r="AO303" i="17"/>
  <c r="AP303" i="17"/>
  <c r="AQ303" i="17"/>
  <c r="AR303" i="17"/>
  <c r="AS303" i="17"/>
  <c r="AT303" i="17"/>
  <c r="AU303" i="17"/>
  <c r="AV303" i="17"/>
  <c r="AW303" i="17"/>
  <c r="AX303" i="17"/>
  <c r="AY303" i="17"/>
  <c r="AZ303" i="17"/>
  <c r="BA303" i="17"/>
  <c r="BB303" i="17"/>
  <c r="BC303" i="17"/>
  <c r="BD303" i="17"/>
  <c r="BE303" i="17"/>
  <c r="BF303" i="17"/>
  <c r="BG303" i="17"/>
  <c r="BH303" i="17"/>
  <c r="BI303" i="17"/>
  <c r="BJ303" i="17"/>
  <c r="BK303" i="17"/>
  <c r="BL303" i="17"/>
  <c r="BM303" i="17"/>
  <c r="BN303" i="17"/>
  <c r="C304" i="17"/>
  <c r="D304" i="17"/>
  <c r="E304" i="17"/>
  <c r="F304" i="17"/>
  <c r="G304" i="17"/>
  <c r="H304" i="17"/>
  <c r="I304" i="17"/>
  <c r="J304" i="17"/>
  <c r="K304" i="17"/>
  <c r="L304" i="17"/>
  <c r="M304" i="17"/>
  <c r="N304" i="17"/>
  <c r="O304" i="17"/>
  <c r="P304" i="17"/>
  <c r="Q304" i="17"/>
  <c r="R304" i="17"/>
  <c r="S304" i="17"/>
  <c r="T304" i="17"/>
  <c r="U304" i="17"/>
  <c r="V304" i="17"/>
  <c r="W304" i="17"/>
  <c r="X304" i="17"/>
  <c r="Y304" i="17"/>
  <c r="Z304" i="17"/>
  <c r="AA304" i="17"/>
  <c r="AB304" i="17"/>
  <c r="AC304" i="17"/>
  <c r="AD304" i="17"/>
  <c r="AE304" i="17"/>
  <c r="AF304" i="17"/>
  <c r="AG304" i="17"/>
  <c r="AH304" i="17"/>
  <c r="AI304" i="17"/>
  <c r="AJ304" i="17"/>
  <c r="AK304" i="17"/>
  <c r="AL304" i="17"/>
  <c r="AM304" i="17"/>
  <c r="AN304" i="17"/>
  <c r="AO304" i="17"/>
  <c r="AP304" i="17"/>
  <c r="AQ304" i="17"/>
  <c r="AR304" i="17"/>
  <c r="AS304" i="17"/>
  <c r="AT304" i="17"/>
  <c r="AU304" i="17"/>
  <c r="AV304" i="17"/>
  <c r="AW304" i="17"/>
  <c r="AX304" i="17"/>
  <c r="AY304" i="17"/>
  <c r="AZ304" i="17"/>
  <c r="BA304" i="17"/>
  <c r="BB304" i="17"/>
  <c r="BC304" i="17"/>
  <c r="BD304" i="17"/>
  <c r="BE304" i="17"/>
  <c r="BF304" i="17"/>
  <c r="BG304" i="17"/>
  <c r="BH304" i="17"/>
  <c r="BI304" i="17"/>
  <c r="BJ304" i="17"/>
  <c r="BK304" i="17"/>
  <c r="BL304" i="17"/>
  <c r="BM304" i="17"/>
  <c r="BN304" i="17"/>
  <c r="C305" i="17"/>
  <c r="D305" i="17"/>
  <c r="E305" i="17"/>
  <c r="F305" i="17"/>
  <c r="G305" i="17"/>
  <c r="H305" i="17"/>
  <c r="I305" i="17"/>
  <c r="J305" i="17"/>
  <c r="K305" i="17"/>
  <c r="L305" i="17"/>
  <c r="M305" i="17"/>
  <c r="N305" i="17"/>
  <c r="O305" i="17"/>
  <c r="P305" i="17"/>
  <c r="Q305" i="17"/>
  <c r="R305" i="17"/>
  <c r="S305" i="17"/>
  <c r="T305" i="17"/>
  <c r="U305" i="17"/>
  <c r="V305" i="17"/>
  <c r="W305" i="17"/>
  <c r="X305" i="17"/>
  <c r="Y305" i="17"/>
  <c r="Z305" i="17"/>
  <c r="AA305" i="17"/>
  <c r="AB305" i="17"/>
  <c r="AC305" i="17"/>
  <c r="AD305" i="17"/>
  <c r="AE305" i="17"/>
  <c r="AF305" i="17"/>
  <c r="AG305" i="17"/>
  <c r="AH305" i="17"/>
  <c r="AI305" i="17"/>
  <c r="AJ305" i="17"/>
  <c r="AK305" i="17"/>
  <c r="AL305" i="17"/>
  <c r="AM305" i="17"/>
  <c r="AN305" i="17"/>
  <c r="AO305" i="17"/>
  <c r="AP305" i="17"/>
  <c r="AQ305" i="17"/>
  <c r="AR305" i="17"/>
  <c r="AS305" i="17"/>
  <c r="AT305" i="17"/>
  <c r="AU305" i="17"/>
  <c r="AV305" i="17"/>
  <c r="AW305" i="17"/>
  <c r="AX305" i="17"/>
  <c r="AY305" i="17"/>
  <c r="AZ305" i="17"/>
  <c r="BA305" i="17"/>
  <c r="BB305" i="17"/>
  <c r="BC305" i="17"/>
  <c r="BD305" i="17"/>
  <c r="BE305" i="17"/>
  <c r="BF305" i="17"/>
  <c r="BG305" i="17"/>
  <c r="BH305" i="17"/>
  <c r="BI305" i="17"/>
  <c r="BJ305" i="17"/>
  <c r="BK305" i="17"/>
  <c r="BL305" i="17"/>
  <c r="BM305" i="17"/>
  <c r="BN305" i="17"/>
  <c r="C88" i="20"/>
  <c r="C89" i="20"/>
  <c r="C90" i="20"/>
  <c r="C91" i="20"/>
  <c r="C92" i="20"/>
  <c r="C93" i="20"/>
  <c r="C94" i="20"/>
  <c r="C95" i="20"/>
  <c r="V92" i="20"/>
  <c r="U92" i="7"/>
  <c r="U92" i="20"/>
  <c r="T92" i="7"/>
  <c r="T92" i="20"/>
  <c r="S92" i="7"/>
  <c r="S92" i="20"/>
  <c r="R92" i="7"/>
  <c r="M92" i="20"/>
  <c r="N92" i="20"/>
  <c r="P92" i="20"/>
  <c r="P92" i="7"/>
  <c r="O92" i="20"/>
  <c r="K92" i="7"/>
  <c r="J92" i="7"/>
  <c r="I92" i="7"/>
  <c r="G92" i="7"/>
  <c r="G92" i="20"/>
  <c r="F92" i="7"/>
  <c r="F92" i="20"/>
  <c r="E92" i="7"/>
  <c r="E92" i="20"/>
  <c r="D92" i="7"/>
  <c r="D92" i="20"/>
  <c r="W91" i="7"/>
  <c r="V91" i="7"/>
  <c r="V91" i="20"/>
  <c r="U91" i="7"/>
  <c r="U91" i="20"/>
  <c r="T91" i="7"/>
  <c r="T91" i="20"/>
  <c r="S91" i="7"/>
  <c r="S91" i="20"/>
  <c r="R91" i="7"/>
  <c r="M91" i="20"/>
  <c r="N91" i="20"/>
  <c r="P91" i="20"/>
  <c r="P91" i="7"/>
  <c r="O91" i="20"/>
  <c r="K91" i="7"/>
  <c r="J91" i="7"/>
  <c r="I91" i="7"/>
  <c r="H91" i="7"/>
  <c r="H91" i="20"/>
  <c r="F91" i="7"/>
  <c r="F91" i="20"/>
  <c r="E91" i="7"/>
  <c r="E91" i="20"/>
  <c r="D91" i="7"/>
  <c r="D91" i="20"/>
  <c r="W90" i="7"/>
  <c r="V90" i="7"/>
  <c r="V90" i="20"/>
  <c r="U90" i="7"/>
  <c r="U90" i="20"/>
  <c r="T90" i="7"/>
  <c r="T90" i="20"/>
  <c r="S90" i="7"/>
  <c r="S90" i="20"/>
  <c r="R90" i="7"/>
  <c r="M90" i="20"/>
  <c r="N90" i="20"/>
  <c r="P90" i="20"/>
  <c r="P90" i="7"/>
  <c r="O90" i="20"/>
  <c r="K90" i="7"/>
  <c r="J90" i="7"/>
  <c r="I90" i="7"/>
  <c r="H90" i="7"/>
  <c r="H90" i="20"/>
  <c r="G90" i="7"/>
  <c r="G90" i="20"/>
  <c r="E90" i="7"/>
  <c r="E90" i="20"/>
  <c r="D90" i="7"/>
  <c r="D90" i="20"/>
  <c r="W89" i="7"/>
  <c r="V89" i="7"/>
  <c r="V89" i="20"/>
  <c r="U89" i="7"/>
  <c r="U89" i="20"/>
  <c r="T89" i="7"/>
  <c r="T89" i="20"/>
  <c r="S89" i="7"/>
  <c r="S89" i="20"/>
  <c r="R89" i="7"/>
  <c r="M89" i="20"/>
  <c r="N89" i="20"/>
  <c r="P89" i="20"/>
  <c r="P89" i="7"/>
  <c r="O89" i="20"/>
  <c r="K89" i="7"/>
  <c r="J89" i="7"/>
  <c r="I89" i="7"/>
  <c r="H89" i="7"/>
  <c r="H89" i="20"/>
  <c r="G89" i="7"/>
  <c r="G89" i="20"/>
  <c r="F89" i="7"/>
  <c r="F89" i="20"/>
  <c r="D89" i="7"/>
  <c r="D89" i="20"/>
  <c r="W88" i="7"/>
  <c r="V88" i="7"/>
  <c r="V88" i="20"/>
  <c r="U88" i="7"/>
  <c r="U88" i="20"/>
  <c r="T88" i="7"/>
  <c r="T88" i="20"/>
  <c r="S88" i="7"/>
  <c r="S88" i="20"/>
  <c r="R88" i="7"/>
  <c r="M88" i="20"/>
  <c r="N88" i="20"/>
  <c r="P88" i="20"/>
  <c r="P88" i="7"/>
  <c r="O88" i="20"/>
  <c r="K88" i="7"/>
  <c r="J88" i="7"/>
  <c r="I88" i="7"/>
  <c r="H88" i="7"/>
  <c r="H88" i="20"/>
  <c r="G88" i="7"/>
  <c r="G88" i="20"/>
  <c r="F88" i="7"/>
  <c r="F88" i="20"/>
  <c r="E88" i="7"/>
  <c r="E88" i="20"/>
  <c r="Q83" i="7"/>
  <c r="W83" i="7"/>
  <c r="V83" i="7"/>
  <c r="U83" i="7"/>
  <c r="T83" i="7"/>
  <c r="S83" i="7"/>
  <c r="R83" i="7"/>
  <c r="M83" i="7"/>
  <c r="N83" i="7"/>
  <c r="P83" i="7"/>
  <c r="O83" i="7"/>
  <c r="J83" i="7"/>
  <c r="I83" i="7"/>
  <c r="H83" i="7"/>
  <c r="G83" i="7"/>
  <c r="F83" i="7"/>
  <c r="E83" i="7"/>
  <c r="D83" i="7"/>
  <c r="Q82" i="7"/>
  <c r="W82" i="7"/>
  <c r="V82" i="7"/>
  <c r="U82" i="7"/>
  <c r="T82" i="7"/>
  <c r="S82" i="7"/>
  <c r="R82" i="7"/>
  <c r="M82" i="7"/>
  <c r="N82" i="7"/>
  <c r="P82" i="7"/>
  <c r="O82" i="7"/>
  <c r="K82" i="7"/>
  <c r="I82" i="7"/>
  <c r="H82" i="7"/>
  <c r="G82" i="7"/>
  <c r="F82" i="7"/>
  <c r="E82" i="7"/>
  <c r="D82" i="7"/>
  <c r="Q81" i="7"/>
  <c r="W81" i="7"/>
  <c r="V81" i="7"/>
  <c r="U81" i="7"/>
  <c r="T81" i="7"/>
  <c r="S81" i="7"/>
  <c r="R81" i="7"/>
  <c r="M81" i="7"/>
  <c r="N81" i="7"/>
  <c r="P81" i="7"/>
  <c r="O81" i="7"/>
  <c r="K81" i="7"/>
  <c r="J81" i="7"/>
  <c r="H81" i="7"/>
  <c r="G81" i="7"/>
  <c r="F81" i="7"/>
  <c r="E81" i="7"/>
  <c r="D81" i="7"/>
  <c r="L80" i="20"/>
  <c r="G242" i="17"/>
  <c r="L76" i="20"/>
  <c r="C242" i="17"/>
  <c r="L77" i="20"/>
  <c r="D242" i="17"/>
  <c r="L78" i="20"/>
  <c r="E242" i="17"/>
  <c r="L79" i="20"/>
  <c r="F242" i="17"/>
  <c r="O252" i="17"/>
  <c r="L81" i="20"/>
  <c r="H242" i="17"/>
  <c r="L82" i="20"/>
  <c r="I242" i="17"/>
  <c r="L83" i="20"/>
  <c r="J242" i="17"/>
  <c r="O266" i="17"/>
  <c r="M80" i="20"/>
  <c r="G243" i="17"/>
  <c r="M76" i="20"/>
  <c r="C243" i="17"/>
  <c r="M77" i="20"/>
  <c r="D243" i="17"/>
  <c r="M78" i="20"/>
  <c r="E243" i="17"/>
  <c r="M79" i="20"/>
  <c r="F243" i="17"/>
  <c r="M81" i="20"/>
  <c r="H243" i="17"/>
  <c r="M82" i="20"/>
  <c r="I243" i="17"/>
  <c r="M83" i="20"/>
  <c r="J243" i="17"/>
  <c r="O267" i="17"/>
  <c r="N80" i="20"/>
  <c r="G244" i="17"/>
  <c r="N76" i="20"/>
  <c r="C244" i="17"/>
  <c r="N77" i="20"/>
  <c r="D244" i="17"/>
  <c r="N78" i="20"/>
  <c r="E244" i="17"/>
  <c r="N79" i="20"/>
  <c r="F244" i="17"/>
  <c r="N81" i="20"/>
  <c r="H244" i="17"/>
  <c r="N82" i="20"/>
  <c r="I244" i="17"/>
  <c r="N83" i="20"/>
  <c r="J244" i="17"/>
  <c r="O268" i="17"/>
  <c r="O80" i="20"/>
  <c r="G245" i="17"/>
  <c r="O76" i="20"/>
  <c r="C245" i="17"/>
  <c r="O77" i="20"/>
  <c r="D245" i="17"/>
  <c r="O78" i="20"/>
  <c r="E245" i="17"/>
  <c r="O79" i="20"/>
  <c r="F245" i="17"/>
  <c r="O81" i="20"/>
  <c r="H245" i="17"/>
  <c r="O82" i="20"/>
  <c r="I245" i="17"/>
  <c r="O83" i="20"/>
  <c r="J245" i="17"/>
  <c r="O269" i="17"/>
  <c r="G246" i="17"/>
  <c r="C246" i="17"/>
  <c r="D246" i="17"/>
  <c r="E246" i="17"/>
  <c r="F246" i="17"/>
  <c r="H246" i="17"/>
  <c r="I246" i="17"/>
  <c r="J246" i="17"/>
  <c r="O270" i="17"/>
  <c r="O257" i="17"/>
  <c r="O258" i="17"/>
  <c r="O253" i="17"/>
  <c r="O261" i="17"/>
  <c r="K252" i="17"/>
  <c r="K257" i="17"/>
  <c r="K258" i="17"/>
  <c r="K253" i="17"/>
  <c r="K261" i="17"/>
  <c r="L252" i="17"/>
  <c r="L257" i="17"/>
  <c r="L258" i="17"/>
  <c r="L253" i="17"/>
  <c r="L261" i="17"/>
  <c r="M252" i="17"/>
  <c r="M257" i="17"/>
  <c r="M258" i="17"/>
  <c r="M253" i="17"/>
  <c r="M261" i="17"/>
  <c r="N252" i="17"/>
  <c r="N257" i="17"/>
  <c r="N258" i="17"/>
  <c r="N253" i="17"/>
  <c r="N261" i="17"/>
  <c r="Q81" i="20"/>
  <c r="P252" i="17"/>
  <c r="P257" i="17"/>
  <c r="P258" i="17"/>
  <c r="P253" i="17"/>
  <c r="P261" i="17"/>
  <c r="Q82" i="20"/>
  <c r="Q252" i="17"/>
  <c r="Q257" i="17"/>
  <c r="Q258" i="17"/>
  <c r="Q253" i="17"/>
  <c r="Q261" i="17"/>
  <c r="Q83" i="20"/>
  <c r="R252" i="17"/>
  <c r="R257" i="17"/>
  <c r="R258" i="17"/>
  <c r="R253" i="17"/>
  <c r="R261" i="17"/>
  <c r="O271" i="17"/>
  <c r="O259" i="17"/>
  <c r="O254" i="17"/>
  <c r="O262" i="17"/>
  <c r="K259" i="17"/>
  <c r="K254" i="17"/>
  <c r="K262" i="17"/>
  <c r="L259" i="17"/>
  <c r="L254" i="17"/>
  <c r="L262" i="17"/>
  <c r="M259" i="17"/>
  <c r="M254" i="17"/>
  <c r="M262" i="17"/>
  <c r="N259" i="17"/>
  <c r="N254" i="17"/>
  <c r="N262" i="17"/>
  <c r="P259" i="17"/>
  <c r="P254" i="17"/>
  <c r="P262" i="17"/>
  <c r="Q259" i="17"/>
  <c r="Q254" i="17"/>
  <c r="Q262" i="17"/>
  <c r="R259" i="17"/>
  <c r="R254" i="17"/>
  <c r="R262" i="17"/>
  <c r="O272" i="17"/>
  <c r="O260" i="17"/>
  <c r="O255" i="17"/>
  <c r="O263" i="17"/>
  <c r="K260" i="17"/>
  <c r="K255" i="17"/>
  <c r="K263" i="17"/>
  <c r="L260" i="17"/>
  <c r="L255" i="17"/>
  <c r="L263" i="17"/>
  <c r="M260" i="17"/>
  <c r="M255" i="17"/>
  <c r="M263" i="17"/>
  <c r="N260" i="17"/>
  <c r="N255" i="17"/>
  <c r="N263" i="17"/>
  <c r="P260" i="17"/>
  <c r="P255" i="17"/>
  <c r="P263" i="17"/>
  <c r="Q260" i="17"/>
  <c r="Q255" i="17"/>
  <c r="Q263" i="17"/>
  <c r="R260" i="17"/>
  <c r="R255" i="17"/>
  <c r="R263" i="17"/>
  <c r="O273" i="17"/>
  <c r="O264" i="17"/>
  <c r="K264" i="17"/>
  <c r="L264" i="17"/>
  <c r="M264" i="17"/>
  <c r="N264" i="17"/>
  <c r="P264" i="17"/>
  <c r="Q264" i="17"/>
  <c r="R264" i="17"/>
  <c r="O274" i="17"/>
  <c r="O265" i="17"/>
  <c r="K265" i="17"/>
  <c r="L265" i="17"/>
  <c r="M265" i="17"/>
  <c r="N265" i="17"/>
  <c r="P265" i="17"/>
  <c r="Q265" i="17"/>
  <c r="R265" i="17"/>
  <c r="O275" i="17"/>
  <c r="O276" i="17"/>
  <c r="O252" i="9"/>
  <c r="G242" i="9"/>
  <c r="C242" i="9"/>
  <c r="D242" i="9"/>
  <c r="E242" i="9"/>
  <c r="F242" i="9"/>
  <c r="H242" i="9"/>
  <c r="I242" i="9"/>
  <c r="J242" i="9"/>
  <c r="O266" i="9"/>
  <c r="M80" i="7"/>
  <c r="G243" i="9"/>
  <c r="M76" i="7"/>
  <c r="C243" i="9"/>
  <c r="M77" i="7"/>
  <c r="D243" i="9"/>
  <c r="M78" i="7"/>
  <c r="E243" i="9"/>
  <c r="M79" i="7"/>
  <c r="F243" i="9"/>
  <c r="H243" i="9"/>
  <c r="I243" i="9"/>
  <c r="J243" i="9"/>
  <c r="O267" i="9"/>
  <c r="N80" i="7"/>
  <c r="G244" i="9"/>
  <c r="N76" i="7"/>
  <c r="C244" i="9"/>
  <c r="N77" i="7"/>
  <c r="D244" i="9"/>
  <c r="N78" i="7"/>
  <c r="E244" i="9"/>
  <c r="N79" i="7"/>
  <c r="F244" i="9"/>
  <c r="H244" i="9"/>
  <c r="I244" i="9"/>
  <c r="J244" i="9"/>
  <c r="O268" i="9"/>
  <c r="O80" i="7"/>
  <c r="G245" i="9"/>
  <c r="O76" i="7"/>
  <c r="C245" i="9"/>
  <c r="O77" i="7"/>
  <c r="D245" i="9"/>
  <c r="O78" i="7"/>
  <c r="E245" i="9"/>
  <c r="O79" i="7"/>
  <c r="F245" i="9"/>
  <c r="H245" i="9"/>
  <c r="I245" i="9"/>
  <c r="J245" i="9"/>
  <c r="O269" i="9"/>
  <c r="G246" i="9"/>
  <c r="C246" i="9"/>
  <c r="D246" i="9"/>
  <c r="E246" i="9"/>
  <c r="F246" i="9"/>
  <c r="H246" i="9"/>
  <c r="I246" i="9"/>
  <c r="J246" i="9"/>
  <c r="O270" i="9"/>
  <c r="O257" i="9"/>
  <c r="O258" i="9"/>
  <c r="O253" i="9"/>
  <c r="O261" i="9"/>
  <c r="K252" i="9"/>
  <c r="K257" i="9"/>
  <c r="K258" i="9"/>
  <c r="K253" i="9"/>
  <c r="K261" i="9"/>
  <c r="L252" i="9"/>
  <c r="L257" i="9"/>
  <c r="L258" i="9"/>
  <c r="L253" i="9"/>
  <c r="L261" i="9"/>
  <c r="M252" i="9"/>
  <c r="M257" i="9"/>
  <c r="M258" i="9"/>
  <c r="M253" i="9"/>
  <c r="M261" i="9"/>
  <c r="N252" i="9"/>
  <c r="N257" i="9"/>
  <c r="N258" i="9"/>
  <c r="N253" i="9"/>
  <c r="N261" i="9"/>
  <c r="P252" i="9"/>
  <c r="P257" i="9"/>
  <c r="P258" i="9"/>
  <c r="P253" i="9"/>
  <c r="P261" i="9"/>
  <c r="Q252" i="9"/>
  <c r="Q257" i="9"/>
  <c r="Q258" i="9"/>
  <c r="Q253" i="9"/>
  <c r="Q261" i="9"/>
  <c r="R252" i="9"/>
  <c r="R257" i="9"/>
  <c r="R258" i="9"/>
  <c r="R253" i="9"/>
  <c r="R261" i="9"/>
  <c r="O271" i="9"/>
  <c r="O259" i="9"/>
  <c r="O254" i="9"/>
  <c r="O262" i="9"/>
  <c r="K259" i="9"/>
  <c r="K254" i="9"/>
  <c r="K262" i="9"/>
  <c r="L259" i="9"/>
  <c r="L254" i="9"/>
  <c r="L262" i="9"/>
  <c r="M259" i="9"/>
  <c r="M254" i="9"/>
  <c r="M262" i="9"/>
  <c r="N259" i="9"/>
  <c r="N254" i="9"/>
  <c r="N262" i="9"/>
  <c r="P259" i="9"/>
  <c r="P254" i="9"/>
  <c r="P262" i="9"/>
  <c r="Q259" i="9"/>
  <c r="Q254" i="9"/>
  <c r="Q262" i="9"/>
  <c r="R259" i="9"/>
  <c r="R254" i="9"/>
  <c r="R262" i="9"/>
  <c r="O272" i="9"/>
  <c r="O260" i="9"/>
  <c r="O255" i="9"/>
  <c r="O263" i="9"/>
  <c r="K260" i="9"/>
  <c r="K255" i="9"/>
  <c r="K263" i="9"/>
  <c r="L260" i="9"/>
  <c r="L255" i="9"/>
  <c r="L263" i="9"/>
  <c r="M260" i="9"/>
  <c r="M255" i="9"/>
  <c r="M263" i="9"/>
  <c r="N260" i="9"/>
  <c r="N255" i="9"/>
  <c r="N263" i="9"/>
  <c r="P260" i="9"/>
  <c r="P255" i="9"/>
  <c r="P263" i="9"/>
  <c r="Q260" i="9"/>
  <c r="Q255" i="9"/>
  <c r="Q263" i="9"/>
  <c r="R260" i="9"/>
  <c r="R255" i="9"/>
  <c r="R263" i="9"/>
  <c r="O273" i="9"/>
  <c r="O264" i="9"/>
  <c r="K264" i="9"/>
  <c r="L264" i="9"/>
  <c r="M264" i="9"/>
  <c r="N264" i="9"/>
  <c r="P264" i="9"/>
  <c r="Q264" i="9"/>
  <c r="R264" i="9"/>
  <c r="O274" i="9"/>
  <c r="O265" i="9"/>
  <c r="K265" i="9"/>
  <c r="L265" i="9"/>
  <c r="M265" i="9"/>
  <c r="N265" i="9"/>
  <c r="P265" i="9"/>
  <c r="Q265" i="9"/>
  <c r="R265" i="9"/>
  <c r="O275" i="9"/>
  <c r="O276" i="9"/>
  <c r="G252" i="9"/>
  <c r="G266" i="9"/>
  <c r="G267" i="9"/>
  <c r="G268" i="9"/>
  <c r="G269" i="9"/>
  <c r="G270" i="9"/>
  <c r="G257" i="9"/>
  <c r="G258" i="9"/>
  <c r="G253" i="9"/>
  <c r="G261" i="9"/>
  <c r="C252" i="9"/>
  <c r="C257" i="9"/>
  <c r="C258" i="9"/>
  <c r="C253" i="9"/>
  <c r="C261" i="9"/>
  <c r="D252" i="9"/>
  <c r="D257" i="9"/>
  <c r="D258" i="9"/>
  <c r="D253" i="9"/>
  <c r="D261" i="9"/>
  <c r="E252" i="9"/>
  <c r="E257" i="9"/>
  <c r="E258" i="9"/>
  <c r="E253" i="9"/>
  <c r="E261" i="9"/>
  <c r="F252" i="9"/>
  <c r="F257" i="9"/>
  <c r="F258" i="9"/>
  <c r="F253" i="9"/>
  <c r="F261" i="9"/>
  <c r="H252" i="9"/>
  <c r="H257" i="9"/>
  <c r="H258" i="9"/>
  <c r="H253" i="9"/>
  <c r="H261" i="9"/>
  <c r="I252" i="9"/>
  <c r="I257" i="9"/>
  <c r="I258" i="9"/>
  <c r="I253" i="9"/>
  <c r="I261" i="9"/>
  <c r="J252" i="9"/>
  <c r="J257" i="9"/>
  <c r="J258" i="9"/>
  <c r="J253" i="9"/>
  <c r="J261" i="9"/>
  <c r="G271" i="9"/>
  <c r="G259" i="9"/>
  <c r="G254" i="9"/>
  <c r="G262" i="9"/>
  <c r="C259" i="9"/>
  <c r="C254" i="9"/>
  <c r="C262" i="9"/>
  <c r="D259" i="9"/>
  <c r="D254" i="9"/>
  <c r="D262" i="9"/>
  <c r="E259" i="9"/>
  <c r="E254" i="9"/>
  <c r="E262" i="9"/>
  <c r="F259" i="9"/>
  <c r="F254" i="9"/>
  <c r="F262" i="9"/>
  <c r="H259" i="9"/>
  <c r="H254" i="9"/>
  <c r="H262" i="9"/>
  <c r="I259" i="9"/>
  <c r="I254" i="9"/>
  <c r="I262" i="9"/>
  <c r="J259" i="9"/>
  <c r="J254" i="9"/>
  <c r="J262" i="9"/>
  <c r="G272" i="9"/>
  <c r="G260" i="9"/>
  <c r="G255" i="9"/>
  <c r="G263" i="9"/>
  <c r="C260" i="9"/>
  <c r="C255" i="9"/>
  <c r="C263" i="9"/>
  <c r="D260" i="9"/>
  <c r="D255" i="9"/>
  <c r="D263" i="9"/>
  <c r="E260" i="9"/>
  <c r="E255" i="9"/>
  <c r="E263" i="9"/>
  <c r="F260" i="9"/>
  <c r="F255" i="9"/>
  <c r="F263" i="9"/>
  <c r="H260" i="9"/>
  <c r="H255" i="9"/>
  <c r="H263" i="9"/>
  <c r="I260" i="9"/>
  <c r="I255" i="9"/>
  <c r="I263" i="9"/>
  <c r="J260" i="9"/>
  <c r="J255" i="9"/>
  <c r="J263" i="9"/>
  <c r="G273" i="9"/>
  <c r="G264" i="9"/>
  <c r="C264" i="9"/>
  <c r="D264" i="9"/>
  <c r="E264" i="9"/>
  <c r="F264" i="9"/>
  <c r="H264" i="9"/>
  <c r="I264" i="9"/>
  <c r="J264" i="9"/>
  <c r="G274" i="9"/>
  <c r="G265" i="9"/>
  <c r="C265" i="9"/>
  <c r="D265" i="9"/>
  <c r="E265" i="9"/>
  <c r="F265" i="9"/>
  <c r="H265" i="9"/>
  <c r="I265" i="9"/>
  <c r="J265" i="9"/>
  <c r="G275" i="9"/>
  <c r="G252" i="17"/>
  <c r="G266" i="17"/>
  <c r="G267" i="17"/>
  <c r="G268" i="17"/>
  <c r="G269" i="17"/>
  <c r="G270" i="17"/>
  <c r="G257" i="17"/>
  <c r="G258" i="17"/>
  <c r="G253" i="17"/>
  <c r="G261" i="17"/>
  <c r="C252" i="17"/>
  <c r="C257" i="17"/>
  <c r="C258" i="17"/>
  <c r="C253" i="17"/>
  <c r="C261" i="17"/>
  <c r="D252" i="17"/>
  <c r="D257" i="17"/>
  <c r="D258" i="17"/>
  <c r="D253" i="17"/>
  <c r="D261" i="17"/>
  <c r="E252" i="17"/>
  <c r="E257" i="17"/>
  <c r="E258" i="17"/>
  <c r="E253" i="17"/>
  <c r="E261" i="17"/>
  <c r="F252" i="17"/>
  <c r="F257" i="17"/>
  <c r="F258" i="17"/>
  <c r="F253" i="17"/>
  <c r="F261" i="17"/>
  <c r="H252" i="17"/>
  <c r="H257" i="17"/>
  <c r="H258" i="17"/>
  <c r="H253" i="17"/>
  <c r="H261" i="17"/>
  <c r="I252" i="17"/>
  <c r="I257" i="17"/>
  <c r="I258" i="17"/>
  <c r="I253" i="17"/>
  <c r="I261" i="17"/>
  <c r="J252" i="17"/>
  <c r="J257" i="17"/>
  <c r="J258" i="17"/>
  <c r="J253" i="17"/>
  <c r="J261" i="17"/>
  <c r="G271" i="17"/>
  <c r="G259" i="17"/>
  <c r="G254" i="17"/>
  <c r="G262" i="17"/>
  <c r="C259" i="17"/>
  <c r="C254" i="17"/>
  <c r="C262" i="17"/>
  <c r="D259" i="17"/>
  <c r="D254" i="17"/>
  <c r="D262" i="17"/>
  <c r="E259" i="17"/>
  <c r="E254" i="17"/>
  <c r="E262" i="17"/>
  <c r="F259" i="17"/>
  <c r="F254" i="17"/>
  <c r="F262" i="17"/>
  <c r="H259" i="17"/>
  <c r="H254" i="17"/>
  <c r="H262" i="17"/>
  <c r="I259" i="17"/>
  <c r="I254" i="17"/>
  <c r="I262" i="17"/>
  <c r="J259" i="17"/>
  <c r="J254" i="17"/>
  <c r="J262" i="17"/>
  <c r="G272" i="17"/>
  <c r="G260" i="17"/>
  <c r="G255" i="17"/>
  <c r="G263" i="17"/>
  <c r="C260" i="17"/>
  <c r="C255" i="17"/>
  <c r="C263" i="17"/>
  <c r="D260" i="17"/>
  <c r="D255" i="17"/>
  <c r="D263" i="17"/>
  <c r="E260" i="17"/>
  <c r="E255" i="17"/>
  <c r="E263" i="17"/>
  <c r="F260" i="17"/>
  <c r="F255" i="17"/>
  <c r="F263" i="17"/>
  <c r="H260" i="17"/>
  <c r="H255" i="17"/>
  <c r="H263" i="17"/>
  <c r="I260" i="17"/>
  <c r="I255" i="17"/>
  <c r="I263" i="17"/>
  <c r="J260" i="17"/>
  <c r="J255" i="17"/>
  <c r="J263" i="17"/>
  <c r="G273" i="17"/>
  <c r="G264" i="17"/>
  <c r="C264" i="17"/>
  <c r="D264" i="17"/>
  <c r="E264" i="17"/>
  <c r="F264" i="17"/>
  <c r="H264" i="17"/>
  <c r="I264" i="17"/>
  <c r="J264" i="17"/>
  <c r="G274" i="17"/>
  <c r="G265" i="17"/>
  <c r="C265" i="17"/>
  <c r="D265" i="17"/>
  <c r="E265" i="17"/>
  <c r="F265" i="17"/>
  <c r="H265" i="17"/>
  <c r="I265" i="17"/>
  <c r="J265" i="17"/>
  <c r="G275" i="17"/>
  <c r="G276" i="17"/>
  <c r="G276" i="9"/>
  <c r="W252" i="9"/>
  <c r="W276" i="9"/>
  <c r="AE252" i="9"/>
  <c r="AE276" i="9"/>
  <c r="AM252" i="9"/>
  <c r="AM276" i="9"/>
  <c r="AU252" i="9"/>
  <c r="AU276" i="9"/>
  <c r="BC252" i="9"/>
  <c r="BC276" i="9"/>
  <c r="BK252" i="9"/>
  <c r="BK276" i="9"/>
  <c r="C276" i="9"/>
  <c r="D266" i="9"/>
  <c r="D267" i="9"/>
  <c r="D268" i="9"/>
  <c r="D269" i="9"/>
  <c r="D270" i="9"/>
  <c r="D271" i="9"/>
  <c r="D272" i="9"/>
  <c r="D273" i="9"/>
  <c r="D274" i="9"/>
  <c r="D275" i="9"/>
  <c r="D266" i="17"/>
  <c r="D267" i="17"/>
  <c r="D268" i="17"/>
  <c r="D269" i="17"/>
  <c r="D270" i="17"/>
  <c r="D271" i="17"/>
  <c r="D272" i="17"/>
  <c r="D273" i="17"/>
  <c r="D274" i="17"/>
  <c r="D275" i="17"/>
  <c r="D276" i="17"/>
  <c r="D276" i="9"/>
  <c r="E266" i="9"/>
  <c r="E267" i="9"/>
  <c r="E268" i="9"/>
  <c r="E269" i="9"/>
  <c r="E270" i="9"/>
  <c r="E271" i="9"/>
  <c r="E272" i="9"/>
  <c r="E273" i="9"/>
  <c r="E274" i="9"/>
  <c r="E275" i="9"/>
  <c r="E266" i="17"/>
  <c r="E267" i="17"/>
  <c r="E268" i="17"/>
  <c r="E269" i="17"/>
  <c r="E270" i="17"/>
  <c r="E271" i="17"/>
  <c r="E272" i="17"/>
  <c r="E273" i="17"/>
  <c r="E274" i="17"/>
  <c r="E275" i="17"/>
  <c r="E276" i="17"/>
  <c r="E276" i="9"/>
  <c r="F266" i="9"/>
  <c r="F267" i="9"/>
  <c r="F268" i="9"/>
  <c r="F269" i="9"/>
  <c r="F270" i="9"/>
  <c r="F271" i="9"/>
  <c r="F272" i="9"/>
  <c r="F273" i="9"/>
  <c r="F274" i="9"/>
  <c r="F275" i="9"/>
  <c r="F266" i="17"/>
  <c r="F267" i="17"/>
  <c r="F268" i="17"/>
  <c r="F269" i="17"/>
  <c r="F270" i="17"/>
  <c r="F271" i="17"/>
  <c r="F272" i="17"/>
  <c r="F273" i="17"/>
  <c r="F274" i="17"/>
  <c r="F275" i="17"/>
  <c r="F276" i="17"/>
  <c r="F276" i="9"/>
  <c r="H276" i="9"/>
  <c r="I276" i="9"/>
  <c r="J276" i="9"/>
  <c r="K276" i="9"/>
  <c r="L266" i="9"/>
  <c r="L267" i="9"/>
  <c r="L268" i="9"/>
  <c r="L269" i="9"/>
  <c r="L270" i="9"/>
  <c r="L271" i="9"/>
  <c r="L272" i="9"/>
  <c r="L273" i="9"/>
  <c r="L274" i="9"/>
  <c r="L275" i="9"/>
  <c r="L266" i="17"/>
  <c r="L267" i="17"/>
  <c r="L268" i="17"/>
  <c r="L269" i="17"/>
  <c r="L270" i="17"/>
  <c r="L271" i="17"/>
  <c r="L272" i="17"/>
  <c r="L273" i="17"/>
  <c r="L274" i="17"/>
  <c r="L275" i="17"/>
  <c r="L276" i="17"/>
  <c r="L276" i="9"/>
  <c r="M276" i="9"/>
  <c r="N266" i="9"/>
  <c r="N267" i="9"/>
  <c r="N268" i="9"/>
  <c r="N269" i="9"/>
  <c r="N270" i="9"/>
  <c r="N271" i="9"/>
  <c r="N272" i="9"/>
  <c r="N273" i="9"/>
  <c r="N274" i="9"/>
  <c r="N275" i="9"/>
  <c r="N266" i="17"/>
  <c r="N267" i="17"/>
  <c r="N268" i="17"/>
  <c r="N269" i="17"/>
  <c r="N270" i="17"/>
  <c r="N271" i="17"/>
  <c r="N272" i="17"/>
  <c r="N273" i="17"/>
  <c r="N274" i="17"/>
  <c r="N275" i="17"/>
  <c r="N276" i="17"/>
  <c r="N276" i="9"/>
  <c r="P276" i="9"/>
  <c r="Q276" i="9"/>
  <c r="R276" i="9"/>
  <c r="S252" i="9"/>
  <c r="S266" i="9"/>
  <c r="S267" i="9"/>
  <c r="S268" i="9"/>
  <c r="S269" i="9"/>
  <c r="S270" i="9"/>
  <c r="S257" i="9"/>
  <c r="S258" i="9"/>
  <c r="S253" i="9"/>
  <c r="S261" i="9"/>
  <c r="T252" i="9"/>
  <c r="T257" i="9"/>
  <c r="T258" i="9"/>
  <c r="T253" i="9"/>
  <c r="T261" i="9"/>
  <c r="U252" i="9"/>
  <c r="U257" i="9"/>
  <c r="U258" i="9"/>
  <c r="U253" i="9"/>
  <c r="U261" i="9"/>
  <c r="V252" i="9"/>
  <c r="V257" i="9"/>
  <c r="V258" i="9"/>
  <c r="V253" i="9"/>
  <c r="V261" i="9"/>
  <c r="W257" i="9"/>
  <c r="W258" i="9"/>
  <c r="W253" i="9"/>
  <c r="W261" i="9"/>
  <c r="X252" i="9"/>
  <c r="X257" i="9"/>
  <c r="X258" i="9"/>
  <c r="X253" i="9"/>
  <c r="X261" i="9"/>
  <c r="Y252" i="9"/>
  <c r="Y257" i="9"/>
  <c r="Y258" i="9"/>
  <c r="Y253" i="9"/>
  <c r="Y261" i="9"/>
  <c r="Z252" i="9"/>
  <c r="Z257" i="9"/>
  <c r="Z258" i="9"/>
  <c r="Z253" i="9"/>
  <c r="Z261" i="9"/>
  <c r="S271" i="9"/>
  <c r="S259" i="9"/>
  <c r="S254" i="9"/>
  <c r="S262" i="9"/>
  <c r="T259" i="9"/>
  <c r="T254" i="9"/>
  <c r="T262" i="9"/>
  <c r="U259" i="9"/>
  <c r="U254" i="9"/>
  <c r="U262" i="9"/>
  <c r="V259" i="9"/>
  <c r="V254" i="9"/>
  <c r="V262" i="9"/>
  <c r="W259" i="9"/>
  <c r="W254" i="9"/>
  <c r="W262" i="9"/>
  <c r="X259" i="9"/>
  <c r="X254" i="9"/>
  <c r="X262" i="9"/>
  <c r="Y259" i="9"/>
  <c r="Y254" i="9"/>
  <c r="Y262" i="9"/>
  <c r="Z259" i="9"/>
  <c r="Z254" i="9"/>
  <c r="Z262" i="9"/>
  <c r="S272" i="9"/>
  <c r="S260" i="9"/>
  <c r="S255" i="9"/>
  <c r="S263" i="9"/>
  <c r="T260" i="9"/>
  <c r="T255" i="9"/>
  <c r="T263" i="9"/>
  <c r="U260" i="9"/>
  <c r="U255" i="9"/>
  <c r="U263" i="9"/>
  <c r="V260" i="9"/>
  <c r="V255" i="9"/>
  <c r="V263" i="9"/>
  <c r="W260" i="9"/>
  <c r="W255" i="9"/>
  <c r="W263" i="9"/>
  <c r="X260" i="9"/>
  <c r="X255" i="9"/>
  <c r="X263" i="9"/>
  <c r="Y260" i="9"/>
  <c r="Y255" i="9"/>
  <c r="Y263" i="9"/>
  <c r="Z260" i="9"/>
  <c r="Z255" i="9"/>
  <c r="Z263" i="9"/>
  <c r="S273" i="9"/>
  <c r="S264" i="9"/>
  <c r="T264" i="9"/>
  <c r="U264" i="9"/>
  <c r="V264" i="9"/>
  <c r="W264" i="9"/>
  <c r="X264" i="9"/>
  <c r="Y264" i="9"/>
  <c r="Z264" i="9"/>
  <c r="S274" i="9"/>
  <c r="S265" i="9"/>
  <c r="T265" i="9"/>
  <c r="U265" i="9"/>
  <c r="V265" i="9"/>
  <c r="W265" i="9"/>
  <c r="X265" i="9"/>
  <c r="Y265" i="9"/>
  <c r="Z265" i="9"/>
  <c r="S275" i="9"/>
  <c r="S252" i="17"/>
  <c r="S266" i="17"/>
  <c r="S267" i="17"/>
  <c r="S268" i="17"/>
  <c r="S269" i="17"/>
  <c r="S270" i="17"/>
  <c r="S257" i="17"/>
  <c r="S258" i="17"/>
  <c r="S253" i="17"/>
  <c r="S261" i="17"/>
  <c r="T252" i="17"/>
  <c r="T257" i="17"/>
  <c r="T258" i="17"/>
  <c r="T253" i="17"/>
  <c r="T261" i="17"/>
  <c r="U252" i="17"/>
  <c r="U257" i="17"/>
  <c r="U258" i="17"/>
  <c r="U253" i="17"/>
  <c r="U261" i="17"/>
  <c r="V252" i="17"/>
  <c r="V257" i="17"/>
  <c r="V258" i="17"/>
  <c r="V253" i="17"/>
  <c r="V261" i="17"/>
  <c r="W252" i="17"/>
  <c r="W257" i="17"/>
  <c r="W258" i="17"/>
  <c r="W253" i="17"/>
  <c r="W261" i="17"/>
  <c r="X252" i="17"/>
  <c r="X257" i="17"/>
  <c r="X258" i="17"/>
  <c r="X253" i="17"/>
  <c r="X261" i="17"/>
  <c r="Y252" i="17"/>
  <c r="Y257" i="17"/>
  <c r="Y258" i="17"/>
  <c r="Y253" i="17"/>
  <c r="Y261" i="17"/>
  <c r="Z252" i="17"/>
  <c r="Z257" i="17"/>
  <c r="Z258" i="17"/>
  <c r="Z253" i="17"/>
  <c r="Z261" i="17"/>
  <c r="S271" i="17"/>
  <c r="S259" i="17"/>
  <c r="S254" i="17"/>
  <c r="S262" i="17"/>
  <c r="T259" i="17"/>
  <c r="T254" i="17"/>
  <c r="T262" i="17"/>
  <c r="U259" i="17"/>
  <c r="U254" i="17"/>
  <c r="U262" i="17"/>
  <c r="V259" i="17"/>
  <c r="V254" i="17"/>
  <c r="V262" i="17"/>
  <c r="W259" i="17"/>
  <c r="W254" i="17"/>
  <c r="W262" i="17"/>
  <c r="X259" i="17"/>
  <c r="X254" i="17"/>
  <c r="X262" i="17"/>
  <c r="Y259" i="17"/>
  <c r="Y254" i="17"/>
  <c r="Y262" i="17"/>
  <c r="Z259" i="17"/>
  <c r="Z254" i="17"/>
  <c r="Z262" i="17"/>
  <c r="S272" i="17"/>
  <c r="S260" i="17"/>
  <c r="S255" i="17"/>
  <c r="S263" i="17"/>
  <c r="T260" i="17"/>
  <c r="T255" i="17"/>
  <c r="T263" i="17"/>
  <c r="U260" i="17"/>
  <c r="U255" i="17"/>
  <c r="U263" i="17"/>
  <c r="V260" i="17"/>
  <c r="V255" i="17"/>
  <c r="V263" i="17"/>
  <c r="W260" i="17"/>
  <c r="W255" i="17"/>
  <c r="W263" i="17"/>
  <c r="X260" i="17"/>
  <c r="X255" i="17"/>
  <c r="X263" i="17"/>
  <c r="Y260" i="17"/>
  <c r="Y255" i="17"/>
  <c r="Y263" i="17"/>
  <c r="Z260" i="17"/>
  <c r="Z255" i="17"/>
  <c r="Z263" i="17"/>
  <c r="S273" i="17"/>
  <c r="S264" i="17"/>
  <c r="T264" i="17"/>
  <c r="U264" i="17"/>
  <c r="V264" i="17"/>
  <c r="W264" i="17"/>
  <c r="X264" i="17"/>
  <c r="Y264" i="17"/>
  <c r="Z264" i="17"/>
  <c r="S274" i="17"/>
  <c r="S265" i="17"/>
  <c r="T265" i="17"/>
  <c r="U265" i="17"/>
  <c r="V265" i="17"/>
  <c r="W265" i="17"/>
  <c r="X265" i="17"/>
  <c r="Y265" i="17"/>
  <c r="Z265" i="17"/>
  <c r="S275" i="17"/>
  <c r="S276" i="17"/>
  <c r="S276" i="9"/>
  <c r="T266" i="9"/>
  <c r="T267" i="9"/>
  <c r="T268" i="9"/>
  <c r="T269" i="9"/>
  <c r="T270" i="9"/>
  <c r="T271" i="9"/>
  <c r="T272" i="9"/>
  <c r="T273" i="9"/>
  <c r="T274" i="9"/>
  <c r="T275" i="9"/>
  <c r="T266" i="17"/>
  <c r="T267" i="17"/>
  <c r="T268" i="17"/>
  <c r="T269" i="17"/>
  <c r="T270" i="17"/>
  <c r="T271" i="17"/>
  <c r="T272" i="17"/>
  <c r="T273" i="17"/>
  <c r="T274" i="17"/>
  <c r="T275" i="17"/>
  <c r="T276" i="17"/>
  <c r="T276" i="9"/>
  <c r="U276" i="9"/>
  <c r="V266" i="9"/>
  <c r="V267" i="9"/>
  <c r="V268" i="9"/>
  <c r="V269" i="9"/>
  <c r="V270" i="9"/>
  <c r="V271" i="9"/>
  <c r="V272" i="9"/>
  <c r="V273" i="9"/>
  <c r="V274" i="9"/>
  <c r="V275" i="9"/>
  <c r="V266" i="17"/>
  <c r="V267" i="17"/>
  <c r="V268" i="17"/>
  <c r="V269" i="17"/>
  <c r="V270" i="17"/>
  <c r="V271" i="17"/>
  <c r="V272" i="17"/>
  <c r="V273" i="17"/>
  <c r="V274" i="17"/>
  <c r="V275" i="17"/>
  <c r="V276" i="17"/>
  <c r="V276" i="9"/>
  <c r="X276" i="9"/>
  <c r="Y276" i="9"/>
  <c r="Z276" i="9"/>
  <c r="AA252" i="9"/>
  <c r="AA266" i="9"/>
  <c r="AA267" i="9"/>
  <c r="AA268" i="9"/>
  <c r="AA269" i="9"/>
  <c r="AA270" i="9"/>
  <c r="AA257" i="9"/>
  <c r="AA258" i="9"/>
  <c r="AA253" i="9"/>
  <c r="AA261" i="9"/>
  <c r="AB252" i="9"/>
  <c r="AB257" i="9"/>
  <c r="AB258" i="9"/>
  <c r="AB253" i="9"/>
  <c r="AB261" i="9"/>
  <c r="AC252" i="9"/>
  <c r="AC257" i="9"/>
  <c r="AC258" i="9"/>
  <c r="AC253" i="9"/>
  <c r="AC261" i="9"/>
  <c r="AD252" i="9"/>
  <c r="AD257" i="9"/>
  <c r="AD258" i="9"/>
  <c r="AD253" i="9"/>
  <c r="AD261" i="9"/>
  <c r="AE257" i="9"/>
  <c r="AE258" i="9"/>
  <c r="AE253" i="9"/>
  <c r="AE261" i="9"/>
  <c r="AF252" i="9"/>
  <c r="AF257" i="9"/>
  <c r="AF258" i="9"/>
  <c r="AF253" i="9"/>
  <c r="AF261" i="9"/>
  <c r="AG252" i="9"/>
  <c r="AG257" i="9"/>
  <c r="AG258" i="9"/>
  <c r="AG253" i="9"/>
  <c r="AG261" i="9"/>
  <c r="AH252" i="9"/>
  <c r="AH257" i="9"/>
  <c r="AH258" i="9"/>
  <c r="AH253" i="9"/>
  <c r="AH261" i="9"/>
  <c r="AA271" i="9"/>
  <c r="AA259" i="9"/>
  <c r="AA254" i="9"/>
  <c r="AA262" i="9"/>
  <c r="AB259" i="9"/>
  <c r="AB254" i="9"/>
  <c r="AB262" i="9"/>
  <c r="AC259" i="9"/>
  <c r="AC254" i="9"/>
  <c r="AC262" i="9"/>
  <c r="AD259" i="9"/>
  <c r="AD254" i="9"/>
  <c r="AD262" i="9"/>
  <c r="AE259" i="9"/>
  <c r="AE254" i="9"/>
  <c r="AE262" i="9"/>
  <c r="AF259" i="9"/>
  <c r="AF254" i="9"/>
  <c r="AF262" i="9"/>
  <c r="AG259" i="9"/>
  <c r="AG254" i="9"/>
  <c r="AG262" i="9"/>
  <c r="AH259" i="9"/>
  <c r="AH254" i="9"/>
  <c r="AH262" i="9"/>
  <c r="AA272" i="9"/>
  <c r="AA260" i="9"/>
  <c r="AA255" i="9"/>
  <c r="AA263" i="9"/>
  <c r="AB260" i="9"/>
  <c r="AB255" i="9"/>
  <c r="AB263" i="9"/>
  <c r="AC260" i="9"/>
  <c r="AC255" i="9"/>
  <c r="AC263" i="9"/>
  <c r="AD260" i="9"/>
  <c r="AD255" i="9"/>
  <c r="AD263" i="9"/>
  <c r="AE260" i="9"/>
  <c r="AE255" i="9"/>
  <c r="AE263" i="9"/>
  <c r="AF260" i="9"/>
  <c r="AF255" i="9"/>
  <c r="AF263" i="9"/>
  <c r="AG260" i="9"/>
  <c r="AG255" i="9"/>
  <c r="AG263" i="9"/>
  <c r="AH260" i="9"/>
  <c r="AH255" i="9"/>
  <c r="AH263" i="9"/>
  <c r="AA273" i="9"/>
  <c r="AA264" i="9"/>
  <c r="AB264" i="9"/>
  <c r="AC264" i="9"/>
  <c r="AD264" i="9"/>
  <c r="AE264" i="9"/>
  <c r="AF264" i="9"/>
  <c r="AG264" i="9"/>
  <c r="AH264" i="9"/>
  <c r="AA274" i="9"/>
  <c r="AA265" i="9"/>
  <c r="AB265" i="9"/>
  <c r="AC265" i="9"/>
  <c r="AD265" i="9"/>
  <c r="AE265" i="9"/>
  <c r="AF265" i="9"/>
  <c r="AG265" i="9"/>
  <c r="AH265" i="9"/>
  <c r="AA275" i="9"/>
  <c r="AA252" i="17"/>
  <c r="AA266" i="17"/>
  <c r="AA267" i="17"/>
  <c r="AA268" i="17"/>
  <c r="AA269" i="17"/>
  <c r="AA270" i="17"/>
  <c r="AA257" i="17"/>
  <c r="AA258" i="17"/>
  <c r="AA253" i="17"/>
  <c r="AA261" i="17"/>
  <c r="AB252" i="17"/>
  <c r="AB257" i="17"/>
  <c r="AB258" i="17"/>
  <c r="AB253" i="17"/>
  <c r="AB261" i="17"/>
  <c r="AC252" i="17"/>
  <c r="AC257" i="17"/>
  <c r="AC258" i="17"/>
  <c r="AC253" i="17"/>
  <c r="AC261" i="17"/>
  <c r="AD252" i="17"/>
  <c r="AD257" i="17"/>
  <c r="AD258" i="17"/>
  <c r="AD253" i="17"/>
  <c r="AD261" i="17"/>
  <c r="AE252" i="17"/>
  <c r="AE257" i="17"/>
  <c r="AE258" i="17"/>
  <c r="AE253" i="17"/>
  <c r="AE261" i="17"/>
  <c r="AF252" i="17"/>
  <c r="AF257" i="17"/>
  <c r="AF258" i="17"/>
  <c r="AF253" i="17"/>
  <c r="AF261" i="17"/>
  <c r="AG252" i="17"/>
  <c r="AG257" i="17"/>
  <c r="AG258" i="17"/>
  <c r="AG253" i="17"/>
  <c r="AG261" i="17"/>
  <c r="AH252" i="17"/>
  <c r="AH257" i="17"/>
  <c r="AH258" i="17"/>
  <c r="AH253" i="17"/>
  <c r="AH261" i="17"/>
  <c r="AA271" i="17"/>
  <c r="AA259" i="17"/>
  <c r="AA254" i="17"/>
  <c r="AA262" i="17"/>
  <c r="AB259" i="17"/>
  <c r="AB254" i="17"/>
  <c r="AB262" i="17"/>
  <c r="AC259" i="17"/>
  <c r="AC254" i="17"/>
  <c r="AC262" i="17"/>
  <c r="AD259" i="17"/>
  <c r="AD254" i="17"/>
  <c r="AD262" i="17"/>
  <c r="AE259" i="17"/>
  <c r="AE254" i="17"/>
  <c r="AE262" i="17"/>
  <c r="AF259" i="17"/>
  <c r="AF254" i="17"/>
  <c r="AF262" i="17"/>
  <c r="AG259" i="17"/>
  <c r="AG254" i="17"/>
  <c r="AG262" i="17"/>
  <c r="AH259" i="17"/>
  <c r="AH254" i="17"/>
  <c r="AH262" i="17"/>
  <c r="AA272" i="17"/>
  <c r="AA260" i="17"/>
  <c r="AA255" i="17"/>
  <c r="AA263" i="17"/>
  <c r="AB260" i="17"/>
  <c r="AB255" i="17"/>
  <c r="AB263" i="17"/>
  <c r="AC260" i="17"/>
  <c r="AC255" i="17"/>
  <c r="AC263" i="17"/>
  <c r="AD260" i="17"/>
  <c r="AD255" i="17"/>
  <c r="AD263" i="17"/>
  <c r="AE260" i="17"/>
  <c r="AE255" i="17"/>
  <c r="AE263" i="17"/>
  <c r="AF260" i="17"/>
  <c r="AF255" i="17"/>
  <c r="AF263" i="17"/>
  <c r="AG260" i="17"/>
  <c r="AG255" i="17"/>
  <c r="AG263" i="17"/>
  <c r="AH260" i="17"/>
  <c r="AH255" i="17"/>
  <c r="AH263" i="17"/>
  <c r="AA273" i="17"/>
  <c r="AA264" i="17"/>
  <c r="AB264" i="17"/>
  <c r="AC264" i="17"/>
  <c r="AD264" i="17"/>
  <c r="AE264" i="17"/>
  <c r="AF264" i="17"/>
  <c r="AG264" i="17"/>
  <c r="AH264" i="17"/>
  <c r="AA274" i="17"/>
  <c r="AA265" i="17"/>
  <c r="AB265" i="17"/>
  <c r="AC265" i="17"/>
  <c r="AD265" i="17"/>
  <c r="AE265" i="17"/>
  <c r="AF265" i="17"/>
  <c r="AG265" i="17"/>
  <c r="AH265" i="17"/>
  <c r="AA275" i="17"/>
  <c r="AA276" i="17"/>
  <c r="AA276" i="9"/>
  <c r="AB266" i="9"/>
  <c r="AB267" i="9"/>
  <c r="AB268" i="9"/>
  <c r="AB269" i="9"/>
  <c r="AB270" i="9"/>
  <c r="AB271" i="9"/>
  <c r="AB272" i="9"/>
  <c r="AB273" i="9"/>
  <c r="AB274" i="9"/>
  <c r="AB275" i="9"/>
  <c r="AB266" i="17"/>
  <c r="AB267" i="17"/>
  <c r="AB268" i="17"/>
  <c r="AB269" i="17"/>
  <c r="AB270" i="17"/>
  <c r="AB271" i="17"/>
  <c r="AB272" i="17"/>
  <c r="AB273" i="17"/>
  <c r="AB274" i="17"/>
  <c r="AB275" i="17"/>
  <c r="AB276" i="17"/>
  <c r="AB276" i="9"/>
  <c r="AC276" i="9"/>
  <c r="AD266" i="9"/>
  <c r="AD267" i="9"/>
  <c r="AD268" i="9"/>
  <c r="AD269" i="9"/>
  <c r="AD270" i="9"/>
  <c r="AD271" i="9"/>
  <c r="AD272" i="9"/>
  <c r="AD273" i="9"/>
  <c r="AD274" i="9"/>
  <c r="AD275" i="9"/>
  <c r="AD266" i="17"/>
  <c r="AD267" i="17"/>
  <c r="AD268" i="17"/>
  <c r="AD269" i="17"/>
  <c r="AD270" i="17"/>
  <c r="AD271" i="17"/>
  <c r="AD272" i="17"/>
  <c r="AD273" i="17"/>
  <c r="AD274" i="17"/>
  <c r="AD275" i="17"/>
  <c r="AD276" i="17"/>
  <c r="AD276" i="9"/>
  <c r="AF276" i="9"/>
  <c r="AG276" i="9"/>
  <c r="AH276" i="9"/>
  <c r="AI252" i="9"/>
  <c r="AI266" i="9"/>
  <c r="AI267" i="9"/>
  <c r="AI268" i="9"/>
  <c r="AI269" i="9"/>
  <c r="AI270" i="9"/>
  <c r="AI257" i="9"/>
  <c r="AI258" i="9"/>
  <c r="AI253" i="9"/>
  <c r="AI261" i="9"/>
  <c r="AJ252" i="9"/>
  <c r="AJ257" i="9"/>
  <c r="AJ258" i="9"/>
  <c r="AJ253" i="9"/>
  <c r="AJ261" i="9"/>
  <c r="AK252" i="9"/>
  <c r="AK257" i="9"/>
  <c r="AK258" i="9"/>
  <c r="AK253" i="9"/>
  <c r="AK261" i="9"/>
  <c r="AL252" i="9"/>
  <c r="AL257" i="9"/>
  <c r="AL258" i="9"/>
  <c r="AL253" i="9"/>
  <c r="AL261" i="9"/>
  <c r="AM257" i="9"/>
  <c r="AM258" i="9"/>
  <c r="AM253" i="9"/>
  <c r="AM261" i="9"/>
  <c r="AN252" i="9"/>
  <c r="AN257" i="9"/>
  <c r="AN258" i="9"/>
  <c r="AN253" i="9"/>
  <c r="AN261" i="9"/>
  <c r="AO252" i="9"/>
  <c r="AO257" i="9"/>
  <c r="AO258" i="9"/>
  <c r="AO253" i="9"/>
  <c r="AO261" i="9"/>
  <c r="AP252" i="9"/>
  <c r="AP257" i="9"/>
  <c r="AP258" i="9"/>
  <c r="AP253" i="9"/>
  <c r="AP261" i="9"/>
  <c r="AI271" i="9"/>
  <c r="AI259" i="9"/>
  <c r="AI254" i="9"/>
  <c r="AI262" i="9"/>
  <c r="AJ259" i="9"/>
  <c r="AJ254" i="9"/>
  <c r="AJ262" i="9"/>
  <c r="AK259" i="9"/>
  <c r="AK254" i="9"/>
  <c r="AK262" i="9"/>
  <c r="AL259" i="9"/>
  <c r="AL254" i="9"/>
  <c r="AL262" i="9"/>
  <c r="AM259" i="9"/>
  <c r="AM254" i="9"/>
  <c r="AM262" i="9"/>
  <c r="AN259" i="9"/>
  <c r="AN254" i="9"/>
  <c r="AN262" i="9"/>
  <c r="AO259" i="9"/>
  <c r="AO254" i="9"/>
  <c r="AO262" i="9"/>
  <c r="AP259" i="9"/>
  <c r="AP254" i="9"/>
  <c r="AP262" i="9"/>
  <c r="AI272" i="9"/>
  <c r="AI260" i="9"/>
  <c r="AI255" i="9"/>
  <c r="AI263" i="9"/>
  <c r="AJ260" i="9"/>
  <c r="AJ255" i="9"/>
  <c r="AJ263" i="9"/>
  <c r="AK260" i="9"/>
  <c r="AK255" i="9"/>
  <c r="AK263" i="9"/>
  <c r="AL260" i="9"/>
  <c r="AL255" i="9"/>
  <c r="AL263" i="9"/>
  <c r="AM260" i="9"/>
  <c r="AM255" i="9"/>
  <c r="AM263" i="9"/>
  <c r="AN260" i="9"/>
  <c r="AN255" i="9"/>
  <c r="AN263" i="9"/>
  <c r="AO260" i="9"/>
  <c r="AO255" i="9"/>
  <c r="AO263" i="9"/>
  <c r="AP260" i="9"/>
  <c r="AP255" i="9"/>
  <c r="AP263" i="9"/>
  <c r="AI273" i="9"/>
  <c r="AI264" i="9"/>
  <c r="AJ264" i="9"/>
  <c r="AK264" i="9"/>
  <c r="AL264" i="9"/>
  <c r="AM264" i="9"/>
  <c r="AN264" i="9"/>
  <c r="AO264" i="9"/>
  <c r="AP264" i="9"/>
  <c r="AI274" i="9"/>
  <c r="AI265" i="9"/>
  <c r="AJ265" i="9"/>
  <c r="AK265" i="9"/>
  <c r="AL265" i="9"/>
  <c r="AM265" i="9"/>
  <c r="AN265" i="9"/>
  <c r="AO265" i="9"/>
  <c r="AP265" i="9"/>
  <c r="AI275" i="9"/>
  <c r="AI252" i="17"/>
  <c r="AI266" i="17"/>
  <c r="AI267" i="17"/>
  <c r="AI268" i="17"/>
  <c r="AI269" i="17"/>
  <c r="AI270" i="17"/>
  <c r="AI257" i="17"/>
  <c r="AI258" i="17"/>
  <c r="AI253" i="17"/>
  <c r="AI261" i="17"/>
  <c r="AJ252" i="17"/>
  <c r="AJ257" i="17"/>
  <c r="AJ258" i="17"/>
  <c r="AJ253" i="17"/>
  <c r="AJ261" i="17"/>
  <c r="AK252" i="17"/>
  <c r="AK257" i="17"/>
  <c r="AK258" i="17"/>
  <c r="AK253" i="17"/>
  <c r="AK261" i="17"/>
  <c r="AL252" i="17"/>
  <c r="AL257" i="17"/>
  <c r="AL258" i="17"/>
  <c r="AL253" i="17"/>
  <c r="AL261" i="17"/>
  <c r="AM252" i="17"/>
  <c r="AM257" i="17"/>
  <c r="AM258" i="17"/>
  <c r="AM253" i="17"/>
  <c r="AM261" i="17"/>
  <c r="AN252" i="17"/>
  <c r="AN257" i="17"/>
  <c r="AN258" i="17"/>
  <c r="AN253" i="17"/>
  <c r="AN261" i="17"/>
  <c r="AO252" i="17"/>
  <c r="AO257" i="17"/>
  <c r="AO258" i="17"/>
  <c r="AO253" i="17"/>
  <c r="AO261" i="17"/>
  <c r="AP252" i="17"/>
  <c r="AP257" i="17"/>
  <c r="AP258" i="17"/>
  <c r="AP253" i="17"/>
  <c r="AP261" i="17"/>
  <c r="AI271" i="17"/>
  <c r="AI259" i="17"/>
  <c r="AI254" i="17"/>
  <c r="AI262" i="17"/>
  <c r="AJ259" i="17"/>
  <c r="AJ254" i="17"/>
  <c r="AJ262" i="17"/>
  <c r="AK259" i="17"/>
  <c r="AK254" i="17"/>
  <c r="AK262" i="17"/>
  <c r="AL259" i="17"/>
  <c r="AL254" i="17"/>
  <c r="AL262" i="17"/>
  <c r="AM259" i="17"/>
  <c r="AM254" i="17"/>
  <c r="AM262" i="17"/>
  <c r="AN259" i="17"/>
  <c r="AN254" i="17"/>
  <c r="AN262" i="17"/>
  <c r="AO259" i="17"/>
  <c r="AO254" i="17"/>
  <c r="AO262" i="17"/>
  <c r="AP259" i="17"/>
  <c r="AP254" i="17"/>
  <c r="AP262" i="17"/>
  <c r="AI272" i="17"/>
  <c r="AI260" i="17"/>
  <c r="AI255" i="17"/>
  <c r="AI263" i="17"/>
  <c r="AJ260" i="17"/>
  <c r="AJ255" i="17"/>
  <c r="AJ263" i="17"/>
  <c r="AK260" i="17"/>
  <c r="AK255" i="17"/>
  <c r="AK263" i="17"/>
  <c r="AL260" i="17"/>
  <c r="AL255" i="17"/>
  <c r="AL263" i="17"/>
  <c r="AM260" i="17"/>
  <c r="AM255" i="17"/>
  <c r="AM263" i="17"/>
  <c r="AN260" i="17"/>
  <c r="AN255" i="17"/>
  <c r="AN263" i="17"/>
  <c r="AO260" i="17"/>
  <c r="AO255" i="17"/>
  <c r="AO263" i="17"/>
  <c r="AP260" i="17"/>
  <c r="AP255" i="17"/>
  <c r="AP263" i="17"/>
  <c r="AI273" i="17"/>
  <c r="AI264" i="17"/>
  <c r="AJ264" i="17"/>
  <c r="AK264" i="17"/>
  <c r="AL264" i="17"/>
  <c r="AM264" i="17"/>
  <c r="AN264" i="17"/>
  <c r="AO264" i="17"/>
  <c r="AP264" i="17"/>
  <c r="AI274" i="17"/>
  <c r="AI265" i="17"/>
  <c r="AJ265" i="17"/>
  <c r="AK265" i="17"/>
  <c r="AL265" i="17"/>
  <c r="AM265" i="17"/>
  <c r="AN265" i="17"/>
  <c r="AO265" i="17"/>
  <c r="AP265" i="17"/>
  <c r="AI275" i="17"/>
  <c r="AI276" i="17"/>
  <c r="AI276" i="9"/>
  <c r="AJ276" i="9"/>
  <c r="AK276" i="9"/>
  <c r="AL276" i="9"/>
  <c r="AN276" i="9"/>
  <c r="AO276" i="9"/>
  <c r="AP276" i="9"/>
  <c r="AQ252" i="9"/>
  <c r="AQ276" i="9"/>
  <c r="AR252" i="9"/>
  <c r="AR276" i="9"/>
  <c r="AS252" i="9"/>
  <c r="AS276" i="9"/>
  <c r="AT252" i="9"/>
  <c r="AT276" i="9"/>
  <c r="AV252" i="9"/>
  <c r="AV276" i="9"/>
  <c r="AW252" i="9"/>
  <c r="AW276" i="9"/>
  <c r="AX252" i="9"/>
  <c r="AX276" i="9"/>
  <c r="AY252" i="9"/>
  <c r="AY276" i="9"/>
  <c r="AZ252" i="9"/>
  <c r="AZ276" i="9"/>
  <c r="BA252" i="9"/>
  <c r="BA276" i="9"/>
  <c r="BB252" i="9"/>
  <c r="BB276" i="9"/>
  <c r="BD252" i="9"/>
  <c r="BD276" i="9"/>
  <c r="BE252" i="9"/>
  <c r="BE276" i="9"/>
  <c r="BF252" i="9"/>
  <c r="BF276" i="9"/>
  <c r="BG252" i="9"/>
  <c r="BG276" i="9"/>
  <c r="BH252" i="9"/>
  <c r="BH276" i="9"/>
  <c r="BI252" i="9"/>
  <c r="BI276" i="9"/>
  <c r="BJ252" i="9"/>
  <c r="BJ276" i="9"/>
  <c r="BL252" i="9"/>
  <c r="BL276" i="9"/>
  <c r="BM252" i="9"/>
  <c r="BM276" i="9"/>
  <c r="BN252" i="9"/>
  <c r="BN276" i="9"/>
  <c r="G247" i="9"/>
  <c r="C266" i="17"/>
  <c r="C267" i="17"/>
  <c r="C268" i="17"/>
  <c r="C269" i="17"/>
  <c r="C270" i="17"/>
  <c r="C275" i="17"/>
  <c r="C271" i="17"/>
  <c r="C272" i="17"/>
  <c r="C273" i="17"/>
  <c r="C274" i="17"/>
  <c r="C276" i="17"/>
  <c r="C266" i="9"/>
  <c r="C267" i="9"/>
  <c r="C268" i="9"/>
  <c r="C269" i="9"/>
  <c r="C270" i="9"/>
  <c r="C271" i="9"/>
  <c r="C272" i="9"/>
  <c r="C273" i="9"/>
  <c r="C274" i="9"/>
  <c r="C275" i="9"/>
  <c r="C247" i="9"/>
  <c r="D247" i="9"/>
  <c r="M266" i="17"/>
  <c r="M267" i="17"/>
  <c r="M268" i="17"/>
  <c r="M269" i="17"/>
  <c r="M270" i="17"/>
  <c r="M271" i="17"/>
  <c r="M272" i="17"/>
  <c r="M273" i="17"/>
  <c r="M274" i="17"/>
  <c r="M275" i="17"/>
  <c r="M276" i="17"/>
  <c r="M266" i="9"/>
  <c r="M267" i="9"/>
  <c r="M268" i="9"/>
  <c r="M269" i="9"/>
  <c r="M270" i="9"/>
  <c r="M271" i="9"/>
  <c r="M272" i="9"/>
  <c r="M273" i="9"/>
  <c r="M274" i="9"/>
  <c r="M275" i="9"/>
  <c r="E247" i="9"/>
  <c r="AL266" i="17"/>
  <c r="AL267" i="17"/>
  <c r="AL268" i="17"/>
  <c r="AL269" i="17"/>
  <c r="AL270" i="17"/>
  <c r="AL275" i="17"/>
  <c r="AL271" i="17"/>
  <c r="AL272" i="17"/>
  <c r="AL273" i="17"/>
  <c r="AL274" i="17"/>
  <c r="AL276" i="17"/>
  <c r="AL266" i="9"/>
  <c r="AL267" i="9"/>
  <c r="AL268" i="9"/>
  <c r="AL269" i="9"/>
  <c r="AL270" i="9"/>
  <c r="AL271" i="9"/>
  <c r="AL272" i="9"/>
  <c r="AL273" i="9"/>
  <c r="AL274" i="9"/>
  <c r="AL275" i="9"/>
  <c r="F247" i="9"/>
  <c r="H247" i="9"/>
  <c r="I247" i="9"/>
  <c r="J247" i="9"/>
  <c r="G248" i="9"/>
  <c r="C81" i="7"/>
  <c r="C82" i="7"/>
  <c r="C83" i="7"/>
  <c r="W80" i="7"/>
  <c r="V80" i="7"/>
  <c r="C40" i="20"/>
  <c r="C41" i="20"/>
  <c r="C42" i="20"/>
  <c r="C43" i="20"/>
  <c r="C44" i="20"/>
  <c r="C45" i="20"/>
  <c r="C46" i="20"/>
  <c r="C47" i="20"/>
  <c r="V80" i="20"/>
  <c r="U80" i="7"/>
  <c r="U80" i="20"/>
  <c r="T80" i="7"/>
  <c r="T80" i="20"/>
  <c r="S80" i="7"/>
  <c r="S80" i="20"/>
  <c r="R80" i="7"/>
  <c r="P80" i="20"/>
  <c r="P80" i="7"/>
  <c r="K80" i="7"/>
  <c r="J80" i="7"/>
  <c r="I80" i="7"/>
  <c r="G80" i="7"/>
  <c r="G80" i="20"/>
  <c r="F80" i="7"/>
  <c r="F80" i="20"/>
  <c r="E80" i="7"/>
  <c r="E80" i="20"/>
  <c r="D80" i="7"/>
  <c r="D80" i="20"/>
  <c r="F248" i="9"/>
  <c r="W79" i="7"/>
  <c r="V79" i="7"/>
  <c r="V79" i="20"/>
  <c r="U79" i="7"/>
  <c r="U79" i="20"/>
  <c r="T79" i="7"/>
  <c r="T79" i="20"/>
  <c r="S79" i="7"/>
  <c r="S79" i="20"/>
  <c r="R79" i="7"/>
  <c r="P79" i="20"/>
  <c r="P79" i="7"/>
  <c r="K79" i="7"/>
  <c r="J79" i="7"/>
  <c r="I79" i="7"/>
  <c r="H79" i="7"/>
  <c r="H79" i="20"/>
  <c r="F79" i="7"/>
  <c r="F79" i="20"/>
  <c r="E79" i="7"/>
  <c r="E79" i="20"/>
  <c r="D79" i="7"/>
  <c r="D79" i="20"/>
  <c r="E248" i="9"/>
  <c r="W78" i="7"/>
  <c r="V78" i="7"/>
  <c r="V78" i="20"/>
  <c r="U78" i="7"/>
  <c r="U78" i="20"/>
  <c r="T78" i="7"/>
  <c r="T78" i="20"/>
  <c r="S78" i="7"/>
  <c r="S78" i="20"/>
  <c r="R78" i="7"/>
  <c r="P78" i="20"/>
  <c r="P78" i="7"/>
  <c r="K78" i="7"/>
  <c r="J78" i="7"/>
  <c r="I78" i="7"/>
  <c r="H78" i="7"/>
  <c r="H78" i="20"/>
  <c r="G78" i="7"/>
  <c r="G78" i="20"/>
  <c r="E78" i="7"/>
  <c r="E78" i="20"/>
  <c r="D78" i="7"/>
  <c r="D78" i="20"/>
  <c r="D248" i="9"/>
  <c r="W77" i="7"/>
  <c r="V77" i="7"/>
  <c r="V77" i="20"/>
  <c r="U77" i="7"/>
  <c r="U77" i="20"/>
  <c r="T77" i="7"/>
  <c r="T77" i="20"/>
  <c r="S77" i="7"/>
  <c r="S77" i="20"/>
  <c r="R77" i="7"/>
  <c r="P77" i="20"/>
  <c r="P77" i="7"/>
  <c r="K77" i="7"/>
  <c r="J77" i="7"/>
  <c r="I77" i="7"/>
  <c r="H77" i="7"/>
  <c r="H77" i="20"/>
  <c r="G77" i="7"/>
  <c r="G77" i="20"/>
  <c r="F77" i="7"/>
  <c r="F77" i="20"/>
  <c r="D77" i="7"/>
  <c r="D77" i="20"/>
  <c r="C248" i="9"/>
  <c r="W76" i="7"/>
  <c r="V76" i="7"/>
  <c r="V76" i="20"/>
  <c r="U76" i="7"/>
  <c r="U76" i="20"/>
  <c r="T76" i="7"/>
  <c r="T76" i="20"/>
  <c r="S76" i="7"/>
  <c r="S76" i="20"/>
  <c r="R76" i="7"/>
  <c r="P76" i="20"/>
  <c r="P76" i="7"/>
  <c r="K76" i="7"/>
  <c r="J76" i="7"/>
  <c r="I76" i="7"/>
  <c r="H76" i="7"/>
  <c r="H76" i="20"/>
  <c r="G76" i="7"/>
  <c r="G76" i="20"/>
  <c r="F76" i="7"/>
  <c r="F76" i="20"/>
  <c r="E76" i="7"/>
  <c r="E76" i="20"/>
  <c r="Q71" i="7"/>
  <c r="W71" i="7"/>
  <c r="V71" i="7"/>
  <c r="U71" i="7"/>
  <c r="T71" i="7"/>
  <c r="S71" i="7"/>
  <c r="R71" i="7"/>
  <c r="M71" i="7"/>
  <c r="N71" i="7"/>
  <c r="P71" i="7"/>
  <c r="O71" i="7"/>
  <c r="J71" i="7"/>
  <c r="I71" i="7"/>
  <c r="H71" i="7"/>
  <c r="G71" i="7"/>
  <c r="F71" i="7"/>
  <c r="E71" i="7"/>
  <c r="D71" i="7"/>
  <c r="Q70" i="7"/>
  <c r="W70" i="7"/>
  <c r="V70" i="7"/>
  <c r="U70" i="7"/>
  <c r="T70" i="7"/>
  <c r="S70" i="7"/>
  <c r="R70" i="7"/>
  <c r="M70" i="7"/>
  <c r="N70" i="7"/>
  <c r="P70" i="7"/>
  <c r="O70" i="7"/>
  <c r="K70" i="7"/>
  <c r="I70" i="7"/>
  <c r="H70" i="7"/>
  <c r="G70" i="7"/>
  <c r="F70" i="7"/>
  <c r="E70" i="7"/>
  <c r="D70" i="7"/>
  <c r="L69" i="20"/>
  <c r="H202" i="17"/>
  <c r="L64" i="20"/>
  <c r="C202" i="17"/>
  <c r="L65" i="20"/>
  <c r="D202" i="17"/>
  <c r="L66" i="20"/>
  <c r="E202" i="17"/>
  <c r="L67" i="20"/>
  <c r="F202" i="17"/>
  <c r="L68" i="20"/>
  <c r="G202" i="17"/>
  <c r="P212" i="17"/>
  <c r="L70" i="20"/>
  <c r="I202" i="17"/>
  <c r="L71" i="20"/>
  <c r="J202" i="17"/>
  <c r="P226" i="17"/>
  <c r="M69" i="20"/>
  <c r="H203" i="17"/>
  <c r="M64" i="20"/>
  <c r="C203" i="17"/>
  <c r="M65" i="20"/>
  <c r="D203" i="17"/>
  <c r="M66" i="20"/>
  <c r="E203" i="17"/>
  <c r="M67" i="20"/>
  <c r="F203" i="17"/>
  <c r="M68" i="20"/>
  <c r="G203" i="17"/>
  <c r="M70" i="20"/>
  <c r="I203" i="17"/>
  <c r="M71" i="20"/>
  <c r="J203" i="17"/>
  <c r="P227" i="17"/>
  <c r="N69" i="20"/>
  <c r="H204" i="17"/>
  <c r="N64" i="20"/>
  <c r="C204" i="17"/>
  <c r="N65" i="20"/>
  <c r="D204" i="17"/>
  <c r="N66" i="20"/>
  <c r="E204" i="17"/>
  <c r="N67" i="20"/>
  <c r="F204" i="17"/>
  <c r="N68" i="20"/>
  <c r="G204" i="17"/>
  <c r="N70" i="20"/>
  <c r="I204" i="17"/>
  <c r="N71" i="20"/>
  <c r="J204" i="17"/>
  <c r="P228" i="17"/>
  <c r="O69" i="20"/>
  <c r="H205" i="17"/>
  <c r="O64" i="20"/>
  <c r="C205" i="17"/>
  <c r="O65" i="20"/>
  <c r="D205" i="17"/>
  <c r="O66" i="20"/>
  <c r="E205" i="17"/>
  <c r="O67" i="20"/>
  <c r="F205" i="17"/>
  <c r="O68" i="20"/>
  <c r="G205" i="17"/>
  <c r="O70" i="20"/>
  <c r="I205" i="17"/>
  <c r="O71" i="20"/>
  <c r="J205" i="17"/>
  <c r="P229" i="17"/>
  <c r="H206" i="17"/>
  <c r="C206" i="17"/>
  <c r="D206" i="17"/>
  <c r="E206" i="17"/>
  <c r="F206" i="17"/>
  <c r="G206" i="17"/>
  <c r="I206" i="17"/>
  <c r="J206" i="17"/>
  <c r="P230" i="17"/>
  <c r="P217" i="17"/>
  <c r="P218" i="17"/>
  <c r="P213" i="17"/>
  <c r="P221" i="17"/>
  <c r="K212" i="17"/>
  <c r="K217" i="17"/>
  <c r="K218" i="17"/>
  <c r="K213" i="17"/>
  <c r="K221" i="17"/>
  <c r="L212" i="17"/>
  <c r="L217" i="17"/>
  <c r="L218" i="17"/>
  <c r="L213" i="17"/>
  <c r="L221" i="17"/>
  <c r="M212" i="17"/>
  <c r="M217" i="17"/>
  <c r="M218" i="17"/>
  <c r="M213" i="17"/>
  <c r="M221" i="17"/>
  <c r="N212" i="17"/>
  <c r="N217" i="17"/>
  <c r="N218" i="17"/>
  <c r="N213" i="17"/>
  <c r="N221" i="17"/>
  <c r="O212" i="17"/>
  <c r="O217" i="17"/>
  <c r="O218" i="17"/>
  <c r="O213" i="17"/>
  <c r="O221" i="17"/>
  <c r="Q70" i="20"/>
  <c r="Q212" i="17"/>
  <c r="Q217" i="17"/>
  <c r="Q218" i="17"/>
  <c r="Q213" i="17"/>
  <c r="Q221" i="17"/>
  <c r="Q71" i="20"/>
  <c r="R212" i="17"/>
  <c r="R217" i="17"/>
  <c r="R218" i="17"/>
  <c r="R213" i="17"/>
  <c r="R221" i="17"/>
  <c r="P231" i="17"/>
  <c r="P219" i="17"/>
  <c r="P214" i="17"/>
  <c r="P222" i="17"/>
  <c r="K219" i="17"/>
  <c r="K214" i="17"/>
  <c r="K222" i="17"/>
  <c r="L219" i="17"/>
  <c r="L214" i="17"/>
  <c r="L222" i="17"/>
  <c r="M219" i="17"/>
  <c r="M214" i="17"/>
  <c r="M222" i="17"/>
  <c r="N219" i="17"/>
  <c r="N214" i="17"/>
  <c r="N222" i="17"/>
  <c r="O219" i="17"/>
  <c r="O214" i="17"/>
  <c r="O222" i="17"/>
  <c r="Q219" i="17"/>
  <c r="Q214" i="17"/>
  <c r="Q222" i="17"/>
  <c r="R219" i="17"/>
  <c r="R214" i="17"/>
  <c r="R222" i="17"/>
  <c r="P232" i="17"/>
  <c r="P220" i="17"/>
  <c r="P215" i="17"/>
  <c r="P223" i="17"/>
  <c r="K220" i="17"/>
  <c r="K215" i="17"/>
  <c r="K223" i="17"/>
  <c r="L220" i="17"/>
  <c r="L215" i="17"/>
  <c r="L223" i="17"/>
  <c r="M220" i="17"/>
  <c r="M215" i="17"/>
  <c r="M223" i="17"/>
  <c r="N220" i="17"/>
  <c r="N215" i="17"/>
  <c r="N223" i="17"/>
  <c r="O220" i="17"/>
  <c r="O215" i="17"/>
  <c r="O223" i="17"/>
  <c r="Q220" i="17"/>
  <c r="Q215" i="17"/>
  <c r="Q223" i="17"/>
  <c r="R220" i="17"/>
  <c r="R215" i="17"/>
  <c r="R223" i="17"/>
  <c r="P233" i="17"/>
  <c r="P224" i="17"/>
  <c r="K224" i="17"/>
  <c r="L224" i="17"/>
  <c r="M224" i="17"/>
  <c r="N224" i="17"/>
  <c r="O224" i="17"/>
  <c r="Q224" i="17"/>
  <c r="R224" i="17"/>
  <c r="P234" i="17"/>
  <c r="P225" i="17"/>
  <c r="K225" i="17"/>
  <c r="L225" i="17"/>
  <c r="M225" i="17"/>
  <c r="N225" i="17"/>
  <c r="O225" i="17"/>
  <c r="Q225" i="17"/>
  <c r="R225" i="17"/>
  <c r="P235" i="17"/>
  <c r="P236" i="17"/>
  <c r="P212" i="9"/>
  <c r="H202" i="9"/>
  <c r="C202" i="9"/>
  <c r="D202" i="9"/>
  <c r="E202" i="9"/>
  <c r="F202" i="9"/>
  <c r="G202" i="9"/>
  <c r="I202" i="9"/>
  <c r="J202" i="9"/>
  <c r="P226" i="9"/>
  <c r="M69" i="7"/>
  <c r="H203" i="9"/>
  <c r="M64" i="7"/>
  <c r="C203" i="9"/>
  <c r="M65" i="7"/>
  <c r="D203" i="9"/>
  <c r="M66" i="7"/>
  <c r="E203" i="9"/>
  <c r="M67" i="7"/>
  <c r="F203" i="9"/>
  <c r="M68" i="7"/>
  <c r="G203" i="9"/>
  <c r="I203" i="9"/>
  <c r="J203" i="9"/>
  <c r="P227" i="9"/>
  <c r="N69" i="7"/>
  <c r="H204" i="9"/>
  <c r="N64" i="7"/>
  <c r="C204" i="9"/>
  <c r="N65" i="7"/>
  <c r="D204" i="9"/>
  <c r="N66" i="7"/>
  <c r="E204" i="9"/>
  <c r="N67" i="7"/>
  <c r="F204" i="9"/>
  <c r="N68" i="7"/>
  <c r="G204" i="9"/>
  <c r="I204" i="9"/>
  <c r="J204" i="9"/>
  <c r="P228" i="9"/>
  <c r="O69" i="7"/>
  <c r="H205" i="9"/>
  <c r="O64" i="7"/>
  <c r="C205" i="9"/>
  <c r="O65" i="7"/>
  <c r="D205" i="9"/>
  <c r="O66" i="7"/>
  <c r="E205" i="9"/>
  <c r="O67" i="7"/>
  <c r="F205" i="9"/>
  <c r="O68" i="7"/>
  <c r="G205" i="9"/>
  <c r="I205" i="9"/>
  <c r="J205" i="9"/>
  <c r="P229" i="9"/>
  <c r="H206" i="9"/>
  <c r="C206" i="9"/>
  <c r="D206" i="9"/>
  <c r="E206" i="9"/>
  <c r="F206" i="9"/>
  <c r="G206" i="9"/>
  <c r="I206" i="9"/>
  <c r="J206" i="9"/>
  <c r="P230" i="9"/>
  <c r="P217" i="9"/>
  <c r="P218" i="9"/>
  <c r="P213" i="9"/>
  <c r="P221" i="9"/>
  <c r="K212" i="9"/>
  <c r="K217" i="9"/>
  <c r="K218" i="9"/>
  <c r="K213" i="9"/>
  <c r="K221" i="9"/>
  <c r="L212" i="9"/>
  <c r="L217" i="9"/>
  <c r="L218" i="9"/>
  <c r="L213" i="9"/>
  <c r="L221" i="9"/>
  <c r="M212" i="9"/>
  <c r="M217" i="9"/>
  <c r="M218" i="9"/>
  <c r="M213" i="9"/>
  <c r="M221" i="9"/>
  <c r="N212" i="9"/>
  <c r="N217" i="9"/>
  <c r="N218" i="9"/>
  <c r="N213" i="9"/>
  <c r="N221" i="9"/>
  <c r="O212" i="9"/>
  <c r="O217" i="9"/>
  <c r="O218" i="9"/>
  <c r="O213" i="9"/>
  <c r="O221" i="9"/>
  <c r="Q212" i="9"/>
  <c r="Q217" i="9"/>
  <c r="Q218" i="9"/>
  <c r="Q213" i="9"/>
  <c r="Q221" i="9"/>
  <c r="R212" i="9"/>
  <c r="R217" i="9"/>
  <c r="R218" i="9"/>
  <c r="R213" i="9"/>
  <c r="R221" i="9"/>
  <c r="P231" i="9"/>
  <c r="P219" i="9"/>
  <c r="P214" i="9"/>
  <c r="P222" i="9"/>
  <c r="K219" i="9"/>
  <c r="K214" i="9"/>
  <c r="K222" i="9"/>
  <c r="L219" i="9"/>
  <c r="L214" i="9"/>
  <c r="L222" i="9"/>
  <c r="M219" i="9"/>
  <c r="M214" i="9"/>
  <c r="M222" i="9"/>
  <c r="N219" i="9"/>
  <c r="N214" i="9"/>
  <c r="N222" i="9"/>
  <c r="O219" i="9"/>
  <c r="O214" i="9"/>
  <c r="O222" i="9"/>
  <c r="Q219" i="9"/>
  <c r="Q214" i="9"/>
  <c r="Q222" i="9"/>
  <c r="R219" i="9"/>
  <c r="R214" i="9"/>
  <c r="R222" i="9"/>
  <c r="P232" i="9"/>
  <c r="P220" i="9"/>
  <c r="P215" i="9"/>
  <c r="P223" i="9"/>
  <c r="K220" i="9"/>
  <c r="K215" i="9"/>
  <c r="K223" i="9"/>
  <c r="L220" i="9"/>
  <c r="L215" i="9"/>
  <c r="L223" i="9"/>
  <c r="M220" i="9"/>
  <c r="M215" i="9"/>
  <c r="M223" i="9"/>
  <c r="N220" i="9"/>
  <c r="N215" i="9"/>
  <c r="N223" i="9"/>
  <c r="O220" i="9"/>
  <c r="O215" i="9"/>
  <c r="O223" i="9"/>
  <c r="Q220" i="9"/>
  <c r="Q215" i="9"/>
  <c r="Q223" i="9"/>
  <c r="R220" i="9"/>
  <c r="R215" i="9"/>
  <c r="R223" i="9"/>
  <c r="P233" i="9"/>
  <c r="P224" i="9"/>
  <c r="K224" i="9"/>
  <c r="L224" i="9"/>
  <c r="M224" i="9"/>
  <c r="N224" i="9"/>
  <c r="O224" i="9"/>
  <c r="Q224" i="9"/>
  <c r="R224" i="9"/>
  <c r="P234" i="9"/>
  <c r="P225" i="9"/>
  <c r="K225" i="9"/>
  <c r="L225" i="9"/>
  <c r="M225" i="9"/>
  <c r="N225" i="9"/>
  <c r="O225" i="9"/>
  <c r="Q225" i="9"/>
  <c r="R225" i="9"/>
  <c r="P235" i="9"/>
  <c r="P236" i="9"/>
  <c r="H212" i="9"/>
  <c r="H226" i="9"/>
  <c r="H227" i="9"/>
  <c r="H228" i="9"/>
  <c r="H229" i="9"/>
  <c r="H230" i="9"/>
  <c r="H217" i="9"/>
  <c r="H218" i="9"/>
  <c r="H213" i="9"/>
  <c r="H221" i="9"/>
  <c r="C212" i="9"/>
  <c r="C217" i="9"/>
  <c r="C218" i="9"/>
  <c r="C213" i="9"/>
  <c r="C221" i="9"/>
  <c r="D212" i="9"/>
  <c r="D217" i="9"/>
  <c r="D218" i="9"/>
  <c r="D213" i="9"/>
  <c r="D221" i="9"/>
  <c r="E212" i="9"/>
  <c r="E217" i="9"/>
  <c r="E218" i="9"/>
  <c r="E213" i="9"/>
  <c r="E221" i="9"/>
  <c r="F212" i="9"/>
  <c r="F217" i="9"/>
  <c r="F218" i="9"/>
  <c r="F213" i="9"/>
  <c r="F221" i="9"/>
  <c r="G212" i="9"/>
  <c r="G217" i="9"/>
  <c r="G218" i="9"/>
  <c r="G213" i="9"/>
  <c r="G221" i="9"/>
  <c r="I212" i="9"/>
  <c r="I217" i="9"/>
  <c r="I218" i="9"/>
  <c r="I213" i="9"/>
  <c r="I221" i="9"/>
  <c r="J212" i="9"/>
  <c r="J217" i="9"/>
  <c r="J218" i="9"/>
  <c r="J213" i="9"/>
  <c r="J221" i="9"/>
  <c r="H231" i="9"/>
  <c r="H219" i="9"/>
  <c r="H214" i="9"/>
  <c r="H222" i="9"/>
  <c r="C219" i="9"/>
  <c r="C214" i="9"/>
  <c r="C222" i="9"/>
  <c r="D219" i="9"/>
  <c r="D214" i="9"/>
  <c r="D222" i="9"/>
  <c r="E219" i="9"/>
  <c r="E214" i="9"/>
  <c r="E222" i="9"/>
  <c r="F219" i="9"/>
  <c r="F214" i="9"/>
  <c r="F222" i="9"/>
  <c r="G219" i="9"/>
  <c r="G214" i="9"/>
  <c r="G222" i="9"/>
  <c r="I219" i="9"/>
  <c r="I214" i="9"/>
  <c r="I222" i="9"/>
  <c r="J219" i="9"/>
  <c r="J214" i="9"/>
  <c r="J222" i="9"/>
  <c r="H232" i="9"/>
  <c r="H220" i="9"/>
  <c r="H215" i="9"/>
  <c r="H223" i="9"/>
  <c r="C220" i="9"/>
  <c r="C215" i="9"/>
  <c r="C223" i="9"/>
  <c r="D220" i="9"/>
  <c r="D215" i="9"/>
  <c r="D223" i="9"/>
  <c r="E220" i="9"/>
  <c r="E215" i="9"/>
  <c r="E223" i="9"/>
  <c r="F220" i="9"/>
  <c r="F215" i="9"/>
  <c r="F223" i="9"/>
  <c r="G220" i="9"/>
  <c r="G215" i="9"/>
  <c r="G223" i="9"/>
  <c r="I220" i="9"/>
  <c r="I215" i="9"/>
  <c r="I223" i="9"/>
  <c r="J220" i="9"/>
  <c r="J215" i="9"/>
  <c r="J223" i="9"/>
  <c r="H233" i="9"/>
  <c r="H224" i="9"/>
  <c r="C224" i="9"/>
  <c r="D224" i="9"/>
  <c r="E224" i="9"/>
  <c r="F224" i="9"/>
  <c r="G224" i="9"/>
  <c r="I224" i="9"/>
  <c r="J224" i="9"/>
  <c r="H234" i="9"/>
  <c r="H225" i="9"/>
  <c r="C225" i="9"/>
  <c r="D225" i="9"/>
  <c r="E225" i="9"/>
  <c r="F225" i="9"/>
  <c r="G225" i="9"/>
  <c r="I225" i="9"/>
  <c r="J225" i="9"/>
  <c r="H235" i="9"/>
  <c r="H212" i="17"/>
  <c r="H226" i="17"/>
  <c r="H227" i="17"/>
  <c r="H228" i="17"/>
  <c r="H229" i="17"/>
  <c r="H230" i="17"/>
  <c r="H217" i="17"/>
  <c r="H218" i="17"/>
  <c r="H213" i="17"/>
  <c r="H221" i="17"/>
  <c r="C212" i="17"/>
  <c r="C217" i="17"/>
  <c r="C218" i="17"/>
  <c r="C213" i="17"/>
  <c r="C221" i="17"/>
  <c r="D212" i="17"/>
  <c r="D217" i="17"/>
  <c r="D218" i="17"/>
  <c r="D213" i="17"/>
  <c r="D221" i="17"/>
  <c r="E212" i="17"/>
  <c r="E217" i="17"/>
  <c r="E218" i="17"/>
  <c r="E213" i="17"/>
  <c r="E221" i="17"/>
  <c r="F212" i="17"/>
  <c r="F217" i="17"/>
  <c r="F218" i="17"/>
  <c r="F213" i="17"/>
  <c r="F221" i="17"/>
  <c r="G212" i="17"/>
  <c r="G217" i="17"/>
  <c r="G218" i="17"/>
  <c r="G213" i="17"/>
  <c r="G221" i="17"/>
  <c r="I212" i="17"/>
  <c r="I217" i="17"/>
  <c r="I218" i="17"/>
  <c r="I213" i="17"/>
  <c r="I221" i="17"/>
  <c r="J212" i="17"/>
  <c r="J217" i="17"/>
  <c r="J218" i="17"/>
  <c r="J213" i="17"/>
  <c r="J221" i="17"/>
  <c r="H231" i="17"/>
  <c r="H219" i="17"/>
  <c r="H214" i="17"/>
  <c r="H222" i="17"/>
  <c r="C219" i="17"/>
  <c r="C214" i="17"/>
  <c r="C222" i="17"/>
  <c r="D219" i="17"/>
  <c r="D214" i="17"/>
  <c r="D222" i="17"/>
  <c r="E219" i="17"/>
  <c r="E214" i="17"/>
  <c r="E222" i="17"/>
  <c r="F219" i="17"/>
  <c r="F214" i="17"/>
  <c r="F222" i="17"/>
  <c r="G219" i="17"/>
  <c r="G214" i="17"/>
  <c r="G222" i="17"/>
  <c r="I219" i="17"/>
  <c r="I214" i="17"/>
  <c r="I222" i="17"/>
  <c r="J219" i="17"/>
  <c r="J214" i="17"/>
  <c r="J222" i="17"/>
  <c r="H232" i="17"/>
  <c r="H220" i="17"/>
  <c r="H215" i="17"/>
  <c r="H223" i="17"/>
  <c r="C220" i="17"/>
  <c r="C215" i="17"/>
  <c r="C223" i="17"/>
  <c r="D220" i="17"/>
  <c r="D215" i="17"/>
  <c r="D223" i="17"/>
  <c r="E220" i="17"/>
  <c r="E215" i="17"/>
  <c r="E223" i="17"/>
  <c r="F220" i="17"/>
  <c r="F215" i="17"/>
  <c r="F223" i="17"/>
  <c r="G220" i="17"/>
  <c r="G215" i="17"/>
  <c r="G223" i="17"/>
  <c r="I220" i="17"/>
  <c r="I215" i="17"/>
  <c r="I223" i="17"/>
  <c r="J220" i="17"/>
  <c r="J215" i="17"/>
  <c r="J223" i="17"/>
  <c r="H233" i="17"/>
  <c r="H224" i="17"/>
  <c r="C224" i="17"/>
  <c r="D224" i="17"/>
  <c r="E224" i="17"/>
  <c r="F224" i="17"/>
  <c r="G224" i="17"/>
  <c r="I224" i="17"/>
  <c r="J224" i="17"/>
  <c r="H234" i="17"/>
  <c r="H225" i="17"/>
  <c r="C225" i="17"/>
  <c r="D225" i="17"/>
  <c r="E225" i="17"/>
  <c r="F225" i="17"/>
  <c r="G225" i="17"/>
  <c r="I225" i="17"/>
  <c r="J225" i="17"/>
  <c r="H235" i="17"/>
  <c r="H236" i="17"/>
  <c r="H236" i="9"/>
  <c r="X212" i="9"/>
  <c r="X226" i="9"/>
  <c r="X227" i="9"/>
  <c r="X228" i="9"/>
  <c r="X229" i="9"/>
  <c r="X230" i="9"/>
  <c r="X217" i="9"/>
  <c r="X218" i="9"/>
  <c r="X213" i="9"/>
  <c r="X221" i="9"/>
  <c r="S212" i="9"/>
  <c r="S217" i="9"/>
  <c r="S218" i="9"/>
  <c r="S213" i="9"/>
  <c r="S221" i="9"/>
  <c r="T212" i="9"/>
  <c r="T217" i="9"/>
  <c r="T218" i="9"/>
  <c r="T213" i="9"/>
  <c r="T221" i="9"/>
  <c r="U212" i="9"/>
  <c r="U217" i="9"/>
  <c r="U218" i="9"/>
  <c r="U213" i="9"/>
  <c r="U221" i="9"/>
  <c r="V212" i="9"/>
  <c r="V217" i="9"/>
  <c r="V218" i="9"/>
  <c r="V213" i="9"/>
  <c r="V221" i="9"/>
  <c r="W212" i="9"/>
  <c r="W217" i="9"/>
  <c r="W218" i="9"/>
  <c r="W213" i="9"/>
  <c r="W221" i="9"/>
  <c r="Y212" i="9"/>
  <c r="Y217" i="9"/>
  <c r="Y218" i="9"/>
  <c r="Y213" i="9"/>
  <c r="Y221" i="9"/>
  <c r="Z212" i="9"/>
  <c r="Z217" i="9"/>
  <c r="Z218" i="9"/>
  <c r="Z213" i="9"/>
  <c r="Z221" i="9"/>
  <c r="X231" i="9"/>
  <c r="X219" i="9"/>
  <c r="X214" i="9"/>
  <c r="X222" i="9"/>
  <c r="S219" i="9"/>
  <c r="S214" i="9"/>
  <c r="S222" i="9"/>
  <c r="T219" i="9"/>
  <c r="T214" i="9"/>
  <c r="T222" i="9"/>
  <c r="U219" i="9"/>
  <c r="U214" i="9"/>
  <c r="U222" i="9"/>
  <c r="V219" i="9"/>
  <c r="V214" i="9"/>
  <c r="V222" i="9"/>
  <c r="W219" i="9"/>
  <c r="W214" i="9"/>
  <c r="W222" i="9"/>
  <c r="Y219" i="9"/>
  <c r="Y214" i="9"/>
  <c r="Y222" i="9"/>
  <c r="Z219" i="9"/>
  <c r="Z214" i="9"/>
  <c r="Z222" i="9"/>
  <c r="X232" i="9"/>
  <c r="X220" i="9"/>
  <c r="X215" i="9"/>
  <c r="X223" i="9"/>
  <c r="S220" i="9"/>
  <c r="S215" i="9"/>
  <c r="S223" i="9"/>
  <c r="T220" i="9"/>
  <c r="T215" i="9"/>
  <c r="T223" i="9"/>
  <c r="U220" i="9"/>
  <c r="U215" i="9"/>
  <c r="U223" i="9"/>
  <c r="V220" i="9"/>
  <c r="V215" i="9"/>
  <c r="V223" i="9"/>
  <c r="W220" i="9"/>
  <c r="W215" i="9"/>
  <c r="W223" i="9"/>
  <c r="Y220" i="9"/>
  <c r="Y215" i="9"/>
  <c r="Y223" i="9"/>
  <c r="Z220" i="9"/>
  <c r="Z215" i="9"/>
  <c r="Z223" i="9"/>
  <c r="X233" i="9"/>
  <c r="X224" i="9"/>
  <c r="S224" i="9"/>
  <c r="T224" i="9"/>
  <c r="U224" i="9"/>
  <c r="V224" i="9"/>
  <c r="W224" i="9"/>
  <c r="Y224" i="9"/>
  <c r="Z224" i="9"/>
  <c r="X234" i="9"/>
  <c r="X225" i="9"/>
  <c r="S225" i="9"/>
  <c r="T225" i="9"/>
  <c r="U225" i="9"/>
  <c r="V225" i="9"/>
  <c r="W225" i="9"/>
  <c r="Y225" i="9"/>
  <c r="Z225" i="9"/>
  <c r="X235" i="9"/>
  <c r="X212" i="17"/>
  <c r="X226" i="17"/>
  <c r="X227" i="17"/>
  <c r="X228" i="17"/>
  <c r="X229" i="17"/>
  <c r="X230" i="17"/>
  <c r="X217" i="17"/>
  <c r="X218" i="17"/>
  <c r="X213" i="17"/>
  <c r="X221" i="17"/>
  <c r="S212" i="17"/>
  <c r="S217" i="17"/>
  <c r="S218" i="17"/>
  <c r="S213" i="17"/>
  <c r="S221" i="17"/>
  <c r="T212" i="17"/>
  <c r="T217" i="17"/>
  <c r="T218" i="17"/>
  <c r="T213" i="17"/>
  <c r="T221" i="17"/>
  <c r="U212" i="17"/>
  <c r="U217" i="17"/>
  <c r="U218" i="17"/>
  <c r="U213" i="17"/>
  <c r="U221" i="17"/>
  <c r="V212" i="17"/>
  <c r="V217" i="17"/>
  <c r="V218" i="17"/>
  <c r="V213" i="17"/>
  <c r="V221" i="17"/>
  <c r="W212" i="17"/>
  <c r="W217" i="17"/>
  <c r="W218" i="17"/>
  <c r="W213" i="17"/>
  <c r="W221" i="17"/>
  <c r="Y212" i="17"/>
  <c r="Y217" i="17"/>
  <c r="Y218" i="17"/>
  <c r="Y213" i="17"/>
  <c r="Y221" i="17"/>
  <c r="Z212" i="17"/>
  <c r="Z217" i="17"/>
  <c r="Z218" i="17"/>
  <c r="Z213" i="17"/>
  <c r="Z221" i="17"/>
  <c r="X231" i="17"/>
  <c r="X219" i="17"/>
  <c r="X214" i="17"/>
  <c r="X222" i="17"/>
  <c r="S219" i="17"/>
  <c r="S214" i="17"/>
  <c r="S222" i="17"/>
  <c r="T219" i="17"/>
  <c r="T214" i="17"/>
  <c r="T222" i="17"/>
  <c r="U219" i="17"/>
  <c r="U214" i="17"/>
  <c r="U222" i="17"/>
  <c r="V219" i="17"/>
  <c r="V214" i="17"/>
  <c r="V222" i="17"/>
  <c r="W219" i="17"/>
  <c r="W214" i="17"/>
  <c r="W222" i="17"/>
  <c r="Y219" i="17"/>
  <c r="Y214" i="17"/>
  <c r="Y222" i="17"/>
  <c r="Z219" i="17"/>
  <c r="Z214" i="17"/>
  <c r="Z222" i="17"/>
  <c r="X232" i="17"/>
  <c r="X220" i="17"/>
  <c r="X215" i="17"/>
  <c r="X223" i="17"/>
  <c r="S220" i="17"/>
  <c r="S215" i="17"/>
  <c r="S223" i="17"/>
  <c r="T220" i="17"/>
  <c r="T215" i="17"/>
  <c r="T223" i="17"/>
  <c r="U220" i="17"/>
  <c r="U215" i="17"/>
  <c r="U223" i="17"/>
  <c r="V220" i="17"/>
  <c r="V215" i="17"/>
  <c r="V223" i="17"/>
  <c r="W220" i="17"/>
  <c r="W215" i="17"/>
  <c r="W223" i="17"/>
  <c r="Y220" i="17"/>
  <c r="Y215" i="17"/>
  <c r="Y223" i="17"/>
  <c r="Z220" i="17"/>
  <c r="Z215" i="17"/>
  <c r="Z223" i="17"/>
  <c r="X233" i="17"/>
  <c r="X224" i="17"/>
  <c r="S224" i="17"/>
  <c r="T224" i="17"/>
  <c r="U224" i="17"/>
  <c r="V224" i="17"/>
  <c r="W224" i="17"/>
  <c r="Y224" i="17"/>
  <c r="Z224" i="17"/>
  <c r="X234" i="17"/>
  <c r="X225" i="17"/>
  <c r="S225" i="17"/>
  <c r="T225" i="17"/>
  <c r="U225" i="17"/>
  <c r="V225" i="17"/>
  <c r="W225" i="17"/>
  <c r="Y225" i="17"/>
  <c r="Z225" i="17"/>
  <c r="X235" i="17"/>
  <c r="X236" i="17"/>
  <c r="X236" i="9"/>
  <c r="AF212" i="9"/>
  <c r="AF226" i="9"/>
  <c r="AF227" i="9"/>
  <c r="AF228" i="9"/>
  <c r="AF229" i="9"/>
  <c r="AF230" i="9"/>
  <c r="AF217" i="9"/>
  <c r="AF218" i="9"/>
  <c r="AF213" i="9"/>
  <c r="AF221" i="9"/>
  <c r="AA212" i="9"/>
  <c r="AA217" i="9"/>
  <c r="AA218" i="9"/>
  <c r="AA213" i="9"/>
  <c r="AA221" i="9"/>
  <c r="AB212" i="9"/>
  <c r="AB217" i="9"/>
  <c r="AB218" i="9"/>
  <c r="AB213" i="9"/>
  <c r="AB221" i="9"/>
  <c r="AC212" i="9"/>
  <c r="AC217" i="9"/>
  <c r="AC218" i="9"/>
  <c r="AC213" i="9"/>
  <c r="AC221" i="9"/>
  <c r="AD212" i="9"/>
  <c r="AD217" i="9"/>
  <c r="AD218" i="9"/>
  <c r="AD213" i="9"/>
  <c r="AD221" i="9"/>
  <c r="AE212" i="9"/>
  <c r="AE217" i="9"/>
  <c r="AE218" i="9"/>
  <c r="AE213" i="9"/>
  <c r="AE221" i="9"/>
  <c r="AG212" i="9"/>
  <c r="AG217" i="9"/>
  <c r="AG218" i="9"/>
  <c r="AG213" i="9"/>
  <c r="AG221" i="9"/>
  <c r="AH212" i="9"/>
  <c r="AH217" i="9"/>
  <c r="AH218" i="9"/>
  <c r="AH213" i="9"/>
  <c r="AH221" i="9"/>
  <c r="AF231" i="9"/>
  <c r="AF219" i="9"/>
  <c r="AF214" i="9"/>
  <c r="AF222" i="9"/>
  <c r="AA219" i="9"/>
  <c r="AA214" i="9"/>
  <c r="AA222" i="9"/>
  <c r="AB219" i="9"/>
  <c r="AB214" i="9"/>
  <c r="AB222" i="9"/>
  <c r="AC219" i="9"/>
  <c r="AC214" i="9"/>
  <c r="AC222" i="9"/>
  <c r="AD219" i="9"/>
  <c r="AD214" i="9"/>
  <c r="AD222" i="9"/>
  <c r="AE219" i="9"/>
  <c r="AE214" i="9"/>
  <c r="AE222" i="9"/>
  <c r="AG219" i="9"/>
  <c r="AG214" i="9"/>
  <c r="AG222" i="9"/>
  <c r="AH219" i="9"/>
  <c r="AH214" i="9"/>
  <c r="AH222" i="9"/>
  <c r="AF232" i="9"/>
  <c r="AF220" i="9"/>
  <c r="AF215" i="9"/>
  <c r="AF223" i="9"/>
  <c r="AA220" i="9"/>
  <c r="AA215" i="9"/>
  <c r="AA223" i="9"/>
  <c r="AB220" i="9"/>
  <c r="AB215" i="9"/>
  <c r="AB223" i="9"/>
  <c r="AC220" i="9"/>
  <c r="AC215" i="9"/>
  <c r="AC223" i="9"/>
  <c r="AD220" i="9"/>
  <c r="AD215" i="9"/>
  <c r="AD223" i="9"/>
  <c r="AE220" i="9"/>
  <c r="AE215" i="9"/>
  <c r="AE223" i="9"/>
  <c r="AG220" i="9"/>
  <c r="AG215" i="9"/>
  <c r="AG223" i="9"/>
  <c r="AH220" i="9"/>
  <c r="AH215" i="9"/>
  <c r="AH223" i="9"/>
  <c r="AF233" i="9"/>
  <c r="AF224" i="9"/>
  <c r="AA224" i="9"/>
  <c r="AB224" i="9"/>
  <c r="AC224" i="9"/>
  <c r="AD224" i="9"/>
  <c r="AE224" i="9"/>
  <c r="AG224" i="9"/>
  <c r="AH224" i="9"/>
  <c r="AF234" i="9"/>
  <c r="AF225" i="9"/>
  <c r="AA225" i="9"/>
  <c r="AB225" i="9"/>
  <c r="AC225" i="9"/>
  <c r="AD225" i="9"/>
  <c r="AE225" i="9"/>
  <c r="AG225" i="9"/>
  <c r="AH225" i="9"/>
  <c r="AF235" i="9"/>
  <c r="AF212" i="17"/>
  <c r="AF226" i="17"/>
  <c r="AF227" i="17"/>
  <c r="AF228" i="17"/>
  <c r="AF229" i="17"/>
  <c r="AF230" i="17"/>
  <c r="AF217" i="17"/>
  <c r="AF218" i="17"/>
  <c r="AF213" i="17"/>
  <c r="AF221" i="17"/>
  <c r="AA212" i="17"/>
  <c r="AA217" i="17"/>
  <c r="AA218" i="17"/>
  <c r="AA213" i="17"/>
  <c r="AA221" i="17"/>
  <c r="AB212" i="17"/>
  <c r="AB217" i="17"/>
  <c r="AB218" i="17"/>
  <c r="AB213" i="17"/>
  <c r="AB221" i="17"/>
  <c r="AC212" i="17"/>
  <c r="AC217" i="17"/>
  <c r="AC218" i="17"/>
  <c r="AC213" i="17"/>
  <c r="AC221" i="17"/>
  <c r="AD212" i="17"/>
  <c r="AD217" i="17"/>
  <c r="AD218" i="17"/>
  <c r="AD213" i="17"/>
  <c r="AD221" i="17"/>
  <c r="AE212" i="17"/>
  <c r="AE217" i="17"/>
  <c r="AE218" i="17"/>
  <c r="AE213" i="17"/>
  <c r="AE221" i="17"/>
  <c r="AG212" i="17"/>
  <c r="AG217" i="17"/>
  <c r="AG218" i="17"/>
  <c r="AG213" i="17"/>
  <c r="AG221" i="17"/>
  <c r="AH212" i="17"/>
  <c r="AH217" i="17"/>
  <c r="AH218" i="17"/>
  <c r="AH213" i="17"/>
  <c r="AH221" i="17"/>
  <c r="AF231" i="17"/>
  <c r="AF219" i="17"/>
  <c r="AF214" i="17"/>
  <c r="AF222" i="17"/>
  <c r="AA219" i="17"/>
  <c r="AA214" i="17"/>
  <c r="AA222" i="17"/>
  <c r="AB219" i="17"/>
  <c r="AB214" i="17"/>
  <c r="AB222" i="17"/>
  <c r="AC219" i="17"/>
  <c r="AC214" i="17"/>
  <c r="AC222" i="17"/>
  <c r="AD219" i="17"/>
  <c r="AD214" i="17"/>
  <c r="AD222" i="17"/>
  <c r="AE219" i="17"/>
  <c r="AE214" i="17"/>
  <c r="AE222" i="17"/>
  <c r="AG219" i="17"/>
  <c r="AG214" i="17"/>
  <c r="AG222" i="17"/>
  <c r="AH219" i="17"/>
  <c r="AH214" i="17"/>
  <c r="AH222" i="17"/>
  <c r="AF232" i="17"/>
  <c r="AF220" i="17"/>
  <c r="AF215" i="17"/>
  <c r="AF223" i="17"/>
  <c r="AA220" i="17"/>
  <c r="AA215" i="17"/>
  <c r="AA223" i="17"/>
  <c r="AB220" i="17"/>
  <c r="AB215" i="17"/>
  <c r="AB223" i="17"/>
  <c r="AC220" i="17"/>
  <c r="AC215" i="17"/>
  <c r="AC223" i="17"/>
  <c r="AD220" i="17"/>
  <c r="AD215" i="17"/>
  <c r="AD223" i="17"/>
  <c r="AE220" i="17"/>
  <c r="AE215" i="17"/>
  <c r="AE223" i="17"/>
  <c r="AG220" i="17"/>
  <c r="AG215" i="17"/>
  <c r="AG223" i="17"/>
  <c r="AH220" i="17"/>
  <c r="AH215" i="17"/>
  <c r="AH223" i="17"/>
  <c r="AF233" i="17"/>
  <c r="AF224" i="17"/>
  <c r="AA224" i="17"/>
  <c r="AB224" i="17"/>
  <c r="AC224" i="17"/>
  <c r="AD224" i="17"/>
  <c r="AE224" i="17"/>
  <c r="AG224" i="17"/>
  <c r="AH224" i="17"/>
  <c r="AF234" i="17"/>
  <c r="AF225" i="17"/>
  <c r="AA225" i="17"/>
  <c r="AB225" i="17"/>
  <c r="AC225" i="17"/>
  <c r="AD225" i="17"/>
  <c r="AE225" i="17"/>
  <c r="AG225" i="17"/>
  <c r="AH225" i="17"/>
  <c r="AF235" i="17"/>
  <c r="AF236" i="17"/>
  <c r="AF236" i="9"/>
  <c r="AN212" i="9"/>
  <c r="AN226" i="9"/>
  <c r="AN227" i="9"/>
  <c r="AN228" i="9"/>
  <c r="AN229" i="9"/>
  <c r="AN230" i="9"/>
  <c r="AN217" i="9"/>
  <c r="AN218" i="9"/>
  <c r="AN213" i="9"/>
  <c r="AN221" i="9"/>
  <c r="AI212" i="9"/>
  <c r="AI217" i="9"/>
  <c r="AI218" i="9"/>
  <c r="AI213" i="9"/>
  <c r="AI221" i="9"/>
  <c r="AJ212" i="9"/>
  <c r="AJ217" i="9"/>
  <c r="AJ218" i="9"/>
  <c r="AJ213" i="9"/>
  <c r="AJ221" i="9"/>
  <c r="AK212" i="9"/>
  <c r="AK217" i="9"/>
  <c r="AK218" i="9"/>
  <c r="AK213" i="9"/>
  <c r="AK221" i="9"/>
  <c r="AL212" i="9"/>
  <c r="AL217" i="9"/>
  <c r="AL218" i="9"/>
  <c r="AL213" i="9"/>
  <c r="AL221" i="9"/>
  <c r="AM212" i="9"/>
  <c r="AM217" i="9"/>
  <c r="AM218" i="9"/>
  <c r="AM213" i="9"/>
  <c r="AM221" i="9"/>
  <c r="AO212" i="9"/>
  <c r="AO217" i="9"/>
  <c r="AO218" i="9"/>
  <c r="AO213" i="9"/>
  <c r="AO221" i="9"/>
  <c r="AP212" i="9"/>
  <c r="AP217" i="9"/>
  <c r="AP218" i="9"/>
  <c r="AP213" i="9"/>
  <c r="AP221" i="9"/>
  <c r="AN231" i="9"/>
  <c r="AN219" i="9"/>
  <c r="AN214" i="9"/>
  <c r="AN222" i="9"/>
  <c r="AI219" i="9"/>
  <c r="AI214" i="9"/>
  <c r="AI222" i="9"/>
  <c r="AJ219" i="9"/>
  <c r="AJ214" i="9"/>
  <c r="AJ222" i="9"/>
  <c r="AK219" i="9"/>
  <c r="AK214" i="9"/>
  <c r="AK222" i="9"/>
  <c r="AL219" i="9"/>
  <c r="AL214" i="9"/>
  <c r="AL222" i="9"/>
  <c r="AM219" i="9"/>
  <c r="AM214" i="9"/>
  <c r="AM222" i="9"/>
  <c r="AO219" i="9"/>
  <c r="AO214" i="9"/>
  <c r="AO222" i="9"/>
  <c r="AP219" i="9"/>
  <c r="AP214" i="9"/>
  <c r="AP222" i="9"/>
  <c r="AN232" i="9"/>
  <c r="AN220" i="9"/>
  <c r="AN215" i="9"/>
  <c r="AN223" i="9"/>
  <c r="AI220" i="9"/>
  <c r="AI215" i="9"/>
  <c r="AI223" i="9"/>
  <c r="AJ220" i="9"/>
  <c r="AJ215" i="9"/>
  <c r="AJ223" i="9"/>
  <c r="AK220" i="9"/>
  <c r="AK215" i="9"/>
  <c r="AK223" i="9"/>
  <c r="AL220" i="9"/>
  <c r="AL215" i="9"/>
  <c r="AL223" i="9"/>
  <c r="AM220" i="9"/>
  <c r="AM215" i="9"/>
  <c r="AM223" i="9"/>
  <c r="AO220" i="9"/>
  <c r="AO215" i="9"/>
  <c r="AO223" i="9"/>
  <c r="AP220" i="9"/>
  <c r="AP215" i="9"/>
  <c r="AP223" i="9"/>
  <c r="AN233" i="9"/>
  <c r="AN224" i="9"/>
  <c r="AI224" i="9"/>
  <c r="AJ224" i="9"/>
  <c r="AK224" i="9"/>
  <c r="AL224" i="9"/>
  <c r="AM224" i="9"/>
  <c r="AO224" i="9"/>
  <c r="AP224" i="9"/>
  <c r="AN234" i="9"/>
  <c r="AN225" i="9"/>
  <c r="AI225" i="9"/>
  <c r="AJ225" i="9"/>
  <c r="AK225" i="9"/>
  <c r="AL225" i="9"/>
  <c r="AM225" i="9"/>
  <c r="AO225" i="9"/>
  <c r="AP225" i="9"/>
  <c r="AN235" i="9"/>
  <c r="AN212" i="17"/>
  <c r="AN226" i="17"/>
  <c r="AN227" i="17"/>
  <c r="AN228" i="17"/>
  <c r="AN229" i="17"/>
  <c r="AN230" i="17"/>
  <c r="AN217" i="17"/>
  <c r="AN218" i="17"/>
  <c r="AN213" i="17"/>
  <c r="AN221" i="17"/>
  <c r="AI212" i="17"/>
  <c r="AI217" i="17"/>
  <c r="AI218" i="17"/>
  <c r="AI213" i="17"/>
  <c r="AI221" i="17"/>
  <c r="AJ212" i="17"/>
  <c r="AJ217" i="17"/>
  <c r="AJ218" i="17"/>
  <c r="AJ213" i="17"/>
  <c r="AJ221" i="17"/>
  <c r="AK212" i="17"/>
  <c r="AK217" i="17"/>
  <c r="AK218" i="17"/>
  <c r="AK213" i="17"/>
  <c r="AK221" i="17"/>
  <c r="AL212" i="17"/>
  <c r="AL217" i="17"/>
  <c r="AL218" i="17"/>
  <c r="AL213" i="17"/>
  <c r="AL221" i="17"/>
  <c r="AM212" i="17"/>
  <c r="AM217" i="17"/>
  <c r="AM218" i="17"/>
  <c r="AM213" i="17"/>
  <c r="AM221" i="17"/>
  <c r="AO212" i="17"/>
  <c r="AO217" i="17"/>
  <c r="AO218" i="17"/>
  <c r="AO213" i="17"/>
  <c r="AO221" i="17"/>
  <c r="AP212" i="17"/>
  <c r="AP217" i="17"/>
  <c r="AP218" i="17"/>
  <c r="AP213" i="17"/>
  <c r="AP221" i="17"/>
  <c r="AN231" i="17"/>
  <c r="AN219" i="17"/>
  <c r="AN214" i="17"/>
  <c r="AN222" i="17"/>
  <c r="AI219" i="17"/>
  <c r="AI214" i="17"/>
  <c r="AI222" i="17"/>
  <c r="AJ219" i="17"/>
  <c r="AJ214" i="17"/>
  <c r="AJ222" i="17"/>
  <c r="AK219" i="17"/>
  <c r="AK214" i="17"/>
  <c r="AK222" i="17"/>
  <c r="AL219" i="17"/>
  <c r="AL214" i="17"/>
  <c r="AL222" i="17"/>
  <c r="AM219" i="17"/>
  <c r="AM214" i="17"/>
  <c r="AM222" i="17"/>
  <c r="AO219" i="17"/>
  <c r="AO214" i="17"/>
  <c r="AO222" i="17"/>
  <c r="AP219" i="17"/>
  <c r="AP214" i="17"/>
  <c r="AP222" i="17"/>
  <c r="AN232" i="17"/>
  <c r="AN220" i="17"/>
  <c r="AN215" i="17"/>
  <c r="AN223" i="17"/>
  <c r="AI220" i="17"/>
  <c r="AI215" i="17"/>
  <c r="AI223" i="17"/>
  <c r="AJ220" i="17"/>
  <c r="AJ215" i="17"/>
  <c r="AJ223" i="17"/>
  <c r="AK220" i="17"/>
  <c r="AK215" i="17"/>
  <c r="AK223" i="17"/>
  <c r="AL220" i="17"/>
  <c r="AL215" i="17"/>
  <c r="AL223" i="17"/>
  <c r="AM220" i="17"/>
  <c r="AM215" i="17"/>
  <c r="AM223" i="17"/>
  <c r="AO220" i="17"/>
  <c r="AO215" i="17"/>
  <c r="AO223" i="17"/>
  <c r="AP220" i="17"/>
  <c r="AP215" i="17"/>
  <c r="AP223" i="17"/>
  <c r="AN233" i="17"/>
  <c r="AN224" i="17"/>
  <c r="AI224" i="17"/>
  <c r="AJ224" i="17"/>
  <c r="AK224" i="17"/>
  <c r="AL224" i="17"/>
  <c r="AM224" i="17"/>
  <c r="AO224" i="17"/>
  <c r="AP224" i="17"/>
  <c r="AN234" i="17"/>
  <c r="AN225" i="17"/>
  <c r="AI225" i="17"/>
  <c r="AJ225" i="17"/>
  <c r="AK225" i="17"/>
  <c r="AL225" i="17"/>
  <c r="AM225" i="17"/>
  <c r="AO225" i="17"/>
  <c r="AP225" i="17"/>
  <c r="AN235" i="17"/>
  <c r="AN236" i="17"/>
  <c r="AN236" i="9"/>
  <c r="AV212" i="9"/>
  <c r="AV236" i="9"/>
  <c r="BD212" i="9"/>
  <c r="BD236" i="9"/>
  <c r="BL212" i="9"/>
  <c r="BL236" i="9"/>
  <c r="C226" i="9"/>
  <c r="C227" i="9"/>
  <c r="C228" i="9"/>
  <c r="C229" i="9"/>
  <c r="C230" i="9"/>
  <c r="C231" i="9"/>
  <c r="C232" i="9"/>
  <c r="C233" i="9"/>
  <c r="C234" i="9"/>
  <c r="C235" i="9"/>
  <c r="C226" i="17"/>
  <c r="C227" i="17"/>
  <c r="C228" i="17"/>
  <c r="C229" i="17"/>
  <c r="C230" i="17"/>
  <c r="C231" i="17"/>
  <c r="C232" i="17"/>
  <c r="C233" i="17"/>
  <c r="C234" i="17"/>
  <c r="C235" i="17"/>
  <c r="C236" i="17"/>
  <c r="C236" i="9"/>
  <c r="D226" i="9"/>
  <c r="D227" i="9"/>
  <c r="D228" i="9"/>
  <c r="D229" i="9"/>
  <c r="D230" i="9"/>
  <c r="D231" i="9"/>
  <c r="D232" i="9"/>
  <c r="D233" i="9"/>
  <c r="D234" i="9"/>
  <c r="D235" i="9"/>
  <c r="D226" i="17"/>
  <c r="D227" i="17"/>
  <c r="D228" i="17"/>
  <c r="D229" i="17"/>
  <c r="D230" i="17"/>
  <c r="D231" i="17"/>
  <c r="D232" i="17"/>
  <c r="D233" i="17"/>
  <c r="D234" i="17"/>
  <c r="D235" i="17"/>
  <c r="D236" i="17"/>
  <c r="D236" i="9"/>
  <c r="E226" i="9"/>
  <c r="E227" i="9"/>
  <c r="E228" i="9"/>
  <c r="E229" i="9"/>
  <c r="E230" i="9"/>
  <c r="E231" i="9"/>
  <c r="E232" i="9"/>
  <c r="E233" i="9"/>
  <c r="E234" i="9"/>
  <c r="E235" i="9"/>
  <c r="E226" i="17"/>
  <c r="E227" i="17"/>
  <c r="E228" i="17"/>
  <c r="E229" i="17"/>
  <c r="E230" i="17"/>
  <c r="E231" i="17"/>
  <c r="E232" i="17"/>
  <c r="E233" i="17"/>
  <c r="E234" i="17"/>
  <c r="E235" i="17"/>
  <c r="E236" i="17"/>
  <c r="E236" i="9"/>
  <c r="F226" i="9"/>
  <c r="F227" i="9"/>
  <c r="F228" i="9"/>
  <c r="F229" i="9"/>
  <c r="F230" i="9"/>
  <c r="F231" i="9"/>
  <c r="F232" i="9"/>
  <c r="F233" i="9"/>
  <c r="F234" i="9"/>
  <c r="F235" i="9"/>
  <c r="F226" i="17"/>
  <c r="F227" i="17"/>
  <c r="F228" i="17"/>
  <c r="F229" i="17"/>
  <c r="F230" i="17"/>
  <c r="F231" i="17"/>
  <c r="F232" i="17"/>
  <c r="F233" i="17"/>
  <c r="F234" i="17"/>
  <c r="F235" i="17"/>
  <c r="F236" i="17"/>
  <c r="F236" i="9"/>
  <c r="G236" i="9"/>
  <c r="I236" i="9"/>
  <c r="J236" i="9"/>
  <c r="K236" i="9"/>
  <c r="L226" i="9"/>
  <c r="L227" i="9"/>
  <c r="L228" i="9"/>
  <c r="L229" i="9"/>
  <c r="L230" i="9"/>
  <c r="L231" i="9"/>
  <c r="L232" i="9"/>
  <c r="L233" i="9"/>
  <c r="L234" i="9"/>
  <c r="L235" i="9"/>
  <c r="L226" i="17"/>
  <c r="L227" i="17"/>
  <c r="L228" i="17"/>
  <c r="L229" i="17"/>
  <c r="L230" i="17"/>
  <c r="L231" i="17"/>
  <c r="L232" i="17"/>
  <c r="L233" i="17"/>
  <c r="L234" i="17"/>
  <c r="L235" i="17"/>
  <c r="L236" i="17"/>
  <c r="L236" i="9"/>
  <c r="M226" i="9"/>
  <c r="M227" i="9"/>
  <c r="M228" i="9"/>
  <c r="M229" i="9"/>
  <c r="M230" i="9"/>
  <c r="M231" i="9"/>
  <c r="M232" i="9"/>
  <c r="M233" i="9"/>
  <c r="M234" i="9"/>
  <c r="M235" i="9"/>
  <c r="M226" i="17"/>
  <c r="M227" i="17"/>
  <c r="M228" i="17"/>
  <c r="M229" i="17"/>
  <c r="M230" i="17"/>
  <c r="M231" i="17"/>
  <c r="M232" i="17"/>
  <c r="M233" i="17"/>
  <c r="M234" i="17"/>
  <c r="M235" i="17"/>
  <c r="M236" i="17"/>
  <c r="M236" i="9"/>
  <c r="N226" i="9"/>
  <c r="N227" i="9"/>
  <c r="N228" i="9"/>
  <c r="N229" i="9"/>
  <c r="N230" i="9"/>
  <c r="N231" i="9"/>
  <c r="N232" i="9"/>
  <c r="N233" i="9"/>
  <c r="N234" i="9"/>
  <c r="N235" i="9"/>
  <c r="N226" i="17"/>
  <c r="N227" i="17"/>
  <c r="N228" i="17"/>
  <c r="N229" i="17"/>
  <c r="N230" i="17"/>
  <c r="N231" i="17"/>
  <c r="N232" i="17"/>
  <c r="N233" i="17"/>
  <c r="N234" i="17"/>
  <c r="N235" i="17"/>
  <c r="N236" i="17"/>
  <c r="N236" i="9"/>
  <c r="O236" i="9"/>
  <c r="Q236" i="9"/>
  <c r="R236" i="9"/>
  <c r="S236" i="9"/>
  <c r="T226" i="9"/>
  <c r="T227" i="9"/>
  <c r="T228" i="9"/>
  <c r="T229" i="9"/>
  <c r="T230" i="9"/>
  <c r="T231" i="9"/>
  <c r="T232" i="9"/>
  <c r="T233" i="9"/>
  <c r="T234" i="9"/>
  <c r="T235" i="9"/>
  <c r="T226" i="17"/>
  <c r="T227" i="17"/>
  <c r="T228" i="17"/>
  <c r="T229" i="17"/>
  <c r="T230" i="17"/>
  <c r="T231" i="17"/>
  <c r="T232" i="17"/>
  <c r="T233" i="17"/>
  <c r="T234" i="17"/>
  <c r="T235" i="17"/>
  <c r="T236" i="17"/>
  <c r="T236" i="9"/>
  <c r="U226" i="9"/>
  <c r="U227" i="9"/>
  <c r="U228" i="9"/>
  <c r="U229" i="9"/>
  <c r="U230" i="9"/>
  <c r="U231" i="9"/>
  <c r="U232" i="9"/>
  <c r="U233" i="9"/>
  <c r="U234" i="9"/>
  <c r="U235" i="9"/>
  <c r="U226" i="17"/>
  <c r="U227" i="17"/>
  <c r="U228" i="17"/>
  <c r="U229" i="17"/>
  <c r="U230" i="17"/>
  <c r="U231" i="17"/>
  <c r="U232" i="17"/>
  <c r="U233" i="17"/>
  <c r="U234" i="17"/>
  <c r="U235" i="17"/>
  <c r="U236" i="17"/>
  <c r="U236" i="9"/>
  <c r="V226" i="9"/>
  <c r="V227" i="9"/>
  <c r="V228" i="9"/>
  <c r="V229" i="9"/>
  <c r="V230" i="9"/>
  <c r="V231" i="9"/>
  <c r="V232" i="9"/>
  <c r="V233" i="9"/>
  <c r="V234" i="9"/>
  <c r="V235" i="9"/>
  <c r="V226" i="17"/>
  <c r="V227" i="17"/>
  <c r="V228" i="17"/>
  <c r="V229" i="17"/>
  <c r="V230" i="17"/>
  <c r="V231" i="17"/>
  <c r="V232" i="17"/>
  <c r="V233" i="17"/>
  <c r="V234" i="17"/>
  <c r="V235" i="17"/>
  <c r="V236" i="17"/>
  <c r="V236" i="9"/>
  <c r="W226" i="9"/>
  <c r="W227" i="9"/>
  <c r="W228" i="9"/>
  <c r="W229" i="9"/>
  <c r="W230" i="9"/>
  <c r="W231" i="9"/>
  <c r="W232" i="9"/>
  <c r="W233" i="9"/>
  <c r="W234" i="9"/>
  <c r="W235" i="9"/>
  <c r="W226" i="17"/>
  <c r="W227" i="17"/>
  <c r="W228" i="17"/>
  <c r="W229" i="17"/>
  <c r="W230" i="17"/>
  <c r="W231" i="17"/>
  <c r="W232" i="17"/>
  <c r="W233" i="17"/>
  <c r="W234" i="17"/>
  <c r="W235" i="17"/>
  <c r="W236" i="17"/>
  <c r="W236" i="9"/>
  <c r="Y236" i="9"/>
  <c r="Z236" i="9"/>
  <c r="AA236" i="9"/>
  <c r="AB236" i="9"/>
  <c r="AC226" i="9"/>
  <c r="AC227" i="9"/>
  <c r="AC228" i="9"/>
  <c r="AC229" i="9"/>
  <c r="AC230" i="9"/>
  <c r="AC231" i="9"/>
  <c r="AC232" i="9"/>
  <c r="AC233" i="9"/>
  <c r="AC234" i="9"/>
  <c r="AC235" i="9"/>
  <c r="AC226" i="17"/>
  <c r="AC227" i="17"/>
  <c r="AC228" i="17"/>
  <c r="AC229" i="17"/>
  <c r="AC230" i="17"/>
  <c r="AC231" i="17"/>
  <c r="AC232" i="17"/>
  <c r="AC233" i="17"/>
  <c r="AC234" i="17"/>
  <c r="AC235" i="17"/>
  <c r="AC236" i="17"/>
  <c r="AC236" i="9"/>
  <c r="AD226" i="9"/>
  <c r="AD227" i="9"/>
  <c r="AD228" i="9"/>
  <c r="AD229" i="9"/>
  <c r="AD230" i="9"/>
  <c r="AD231" i="9"/>
  <c r="AD232" i="9"/>
  <c r="AD233" i="9"/>
  <c r="AD234" i="9"/>
  <c r="AD235" i="9"/>
  <c r="AD226" i="17"/>
  <c r="AD227" i="17"/>
  <c r="AD228" i="17"/>
  <c r="AD229" i="17"/>
  <c r="AD230" i="17"/>
  <c r="AD231" i="17"/>
  <c r="AD232" i="17"/>
  <c r="AD233" i="17"/>
  <c r="AD234" i="17"/>
  <c r="AD235" i="17"/>
  <c r="AD236" i="17"/>
  <c r="AD236" i="9"/>
  <c r="AE226" i="9"/>
  <c r="AE227" i="9"/>
  <c r="AE228" i="9"/>
  <c r="AE229" i="9"/>
  <c r="AE230" i="9"/>
  <c r="AE231" i="9"/>
  <c r="AE232" i="9"/>
  <c r="AE233" i="9"/>
  <c r="AE234" i="9"/>
  <c r="AE235" i="9"/>
  <c r="AE226" i="17"/>
  <c r="AE227" i="17"/>
  <c r="AE228" i="17"/>
  <c r="AE229" i="17"/>
  <c r="AE230" i="17"/>
  <c r="AE231" i="17"/>
  <c r="AE232" i="17"/>
  <c r="AE233" i="17"/>
  <c r="AE234" i="17"/>
  <c r="AE235" i="17"/>
  <c r="AE236" i="17"/>
  <c r="AE236" i="9"/>
  <c r="AG236" i="9"/>
  <c r="AH236" i="9"/>
  <c r="AI236" i="9"/>
  <c r="AJ236" i="9"/>
  <c r="AK226" i="9"/>
  <c r="AK227" i="9"/>
  <c r="AK228" i="9"/>
  <c r="AK229" i="9"/>
  <c r="AK230" i="9"/>
  <c r="AK231" i="9"/>
  <c r="AK232" i="9"/>
  <c r="AK233" i="9"/>
  <c r="AK234" i="9"/>
  <c r="AK235" i="9"/>
  <c r="AK226" i="17"/>
  <c r="AK227" i="17"/>
  <c r="AK228" i="17"/>
  <c r="AK229" i="17"/>
  <c r="AK230" i="17"/>
  <c r="AK231" i="17"/>
  <c r="AK232" i="17"/>
  <c r="AK233" i="17"/>
  <c r="AK234" i="17"/>
  <c r="AK235" i="17"/>
  <c r="AK236" i="17"/>
  <c r="AK236" i="9"/>
  <c r="AL236" i="9"/>
  <c r="AM226" i="9"/>
  <c r="AM227" i="9"/>
  <c r="AM228" i="9"/>
  <c r="AM229" i="9"/>
  <c r="AM230" i="9"/>
  <c r="AM231" i="9"/>
  <c r="AM232" i="9"/>
  <c r="AM233" i="9"/>
  <c r="AM234" i="9"/>
  <c r="AM235" i="9"/>
  <c r="AM226" i="17"/>
  <c r="AM227" i="17"/>
  <c r="AM228" i="17"/>
  <c r="AM229" i="17"/>
  <c r="AM230" i="17"/>
  <c r="AM231" i="17"/>
  <c r="AM232" i="17"/>
  <c r="AM233" i="17"/>
  <c r="AM234" i="17"/>
  <c r="AM235" i="17"/>
  <c r="AM236" i="17"/>
  <c r="AM236" i="9"/>
  <c r="AO236" i="9"/>
  <c r="AP236" i="9"/>
  <c r="AQ212" i="9"/>
  <c r="AQ236" i="9"/>
  <c r="AR212" i="9"/>
  <c r="AR236" i="9"/>
  <c r="AS212" i="9"/>
  <c r="AS236" i="9"/>
  <c r="AT212" i="9"/>
  <c r="AT236" i="9"/>
  <c r="AU212" i="9"/>
  <c r="AU226" i="9"/>
  <c r="AU227" i="9"/>
  <c r="AU228" i="9"/>
  <c r="AU229" i="9"/>
  <c r="AU230" i="9"/>
  <c r="AU217" i="9"/>
  <c r="AU218" i="9"/>
  <c r="AU213" i="9"/>
  <c r="AU221" i="9"/>
  <c r="AQ217" i="9"/>
  <c r="AQ218" i="9"/>
  <c r="AQ213" i="9"/>
  <c r="AQ221" i="9"/>
  <c r="AR217" i="9"/>
  <c r="AR218" i="9"/>
  <c r="AR213" i="9"/>
  <c r="AR221" i="9"/>
  <c r="AS217" i="9"/>
  <c r="AS218" i="9"/>
  <c r="AS213" i="9"/>
  <c r="AS221" i="9"/>
  <c r="AT217" i="9"/>
  <c r="AT218" i="9"/>
  <c r="AT213" i="9"/>
  <c r="AT221" i="9"/>
  <c r="AV217" i="9"/>
  <c r="AV218" i="9"/>
  <c r="AV213" i="9"/>
  <c r="AV221" i="9"/>
  <c r="AW212" i="9"/>
  <c r="AW217" i="9"/>
  <c r="AW218" i="9"/>
  <c r="AW213" i="9"/>
  <c r="AW221" i="9"/>
  <c r="AX212" i="9"/>
  <c r="AX217" i="9"/>
  <c r="AX218" i="9"/>
  <c r="AX213" i="9"/>
  <c r="AX221" i="9"/>
  <c r="AU231" i="9"/>
  <c r="AU219" i="9"/>
  <c r="AU214" i="9"/>
  <c r="AU222" i="9"/>
  <c r="AQ219" i="9"/>
  <c r="AQ214" i="9"/>
  <c r="AQ222" i="9"/>
  <c r="AR219" i="9"/>
  <c r="AR214" i="9"/>
  <c r="AR222" i="9"/>
  <c r="AS219" i="9"/>
  <c r="AS214" i="9"/>
  <c r="AS222" i="9"/>
  <c r="AT219" i="9"/>
  <c r="AT214" i="9"/>
  <c r="AT222" i="9"/>
  <c r="AV219" i="9"/>
  <c r="AV214" i="9"/>
  <c r="AV222" i="9"/>
  <c r="AW219" i="9"/>
  <c r="AW214" i="9"/>
  <c r="AW222" i="9"/>
  <c r="AX219" i="9"/>
  <c r="AX214" i="9"/>
  <c r="AX222" i="9"/>
  <c r="AU232" i="9"/>
  <c r="AU220" i="9"/>
  <c r="AU215" i="9"/>
  <c r="AU223" i="9"/>
  <c r="AQ220" i="9"/>
  <c r="AQ215" i="9"/>
  <c r="AQ223" i="9"/>
  <c r="AR220" i="9"/>
  <c r="AR215" i="9"/>
  <c r="AR223" i="9"/>
  <c r="AS220" i="9"/>
  <c r="AS215" i="9"/>
  <c r="AS223" i="9"/>
  <c r="AT220" i="9"/>
  <c r="AT215" i="9"/>
  <c r="AT223" i="9"/>
  <c r="AV220" i="9"/>
  <c r="AV215" i="9"/>
  <c r="AV223" i="9"/>
  <c r="AW220" i="9"/>
  <c r="AW215" i="9"/>
  <c r="AW223" i="9"/>
  <c r="AX220" i="9"/>
  <c r="AX215" i="9"/>
  <c r="AX223" i="9"/>
  <c r="AU233" i="9"/>
  <c r="AU224" i="9"/>
  <c r="AQ224" i="9"/>
  <c r="AR224" i="9"/>
  <c r="AS224" i="9"/>
  <c r="AT224" i="9"/>
  <c r="AV224" i="9"/>
  <c r="AW224" i="9"/>
  <c r="AX224" i="9"/>
  <c r="AU234" i="9"/>
  <c r="AU225" i="9"/>
  <c r="AQ225" i="9"/>
  <c r="AR225" i="9"/>
  <c r="AS225" i="9"/>
  <c r="AT225" i="9"/>
  <c r="AV225" i="9"/>
  <c r="AW225" i="9"/>
  <c r="AX225" i="9"/>
  <c r="AU235" i="9"/>
  <c r="AU212" i="17"/>
  <c r="AU226" i="17"/>
  <c r="AU227" i="17"/>
  <c r="AU228" i="17"/>
  <c r="AU229" i="17"/>
  <c r="AU230" i="17"/>
  <c r="AU217" i="17"/>
  <c r="AU218" i="17"/>
  <c r="AU213" i="17"/>
  <c r="AU221" i="17"/>
  <c r="AQ212" i="17"/>
  <c r="AQ217" i="17"/>
  <c r="AQ218" i="17"/>
  <c r="AQ213" i="17"/>
  <c r="AQ221" i="17"/>
  <c r="AR212" i="17"/>
  <c r="AR217" i="17"/>
  <c r="AR218" i="17"/>
  <c r="AR213" i="17"/>
  <c r="AR221" i="17"/>
  <c r="AS212" i="17"/>
  <c r="AS217" i="17"/>
  <c r="AS218" i="17"/>
  <c r="AS213" i="17"/>
  <c r="AS221" i="17"/>
  <c r="AT212" i="17"/>
  <c r="AT217" i="17"/>
  <c r="AT218" i="17"/>
  <c r="AT213" i="17"/>
  <c r="AT221" i="17"/>
  <c r="AV212" i="17"/>
  <c r="AV217" i="17"/>
  <c r="AV218" i="17"/>
  <c r="AV213" i="17"/>
  <c r="AV221" i="17"/>
  <c r="AW212" i="17"/>
  <c r="AW217" i="17"/>
  <c r="AW218" i="17"/>
  <c r="AW213" i="17"/>
  <c r="AW221" i="17"/>
  <c r="AX212" i="17"/>
  <c r="AX217" i="17"/>
  <c r="AX218" i="17"/>
  <c r="AX213" i="17"/>
  <c r="AX221" i="17"/>
  <c r="AU231" i="17"/>
  <c r="AU219" i="17"/>
  <c r="AU214" i="17"/>
  <c r="AU222" i="17"/>
  <c r="AQ219" i="17"/>
  <c r="AQ214" i="17"/>
  <c r="AQ222" i="17"/>
  <c r="AR219" i="17"/>
  <c r="AR214" i="17"/>
  <c r="AR222" i="17"/>
  <c r="AS219" i="17"/>
  <c r="AS214" i="17"/>
  <c r="AS222" i="17"/>
  <c r="AT219" i="17"/>
  <c r="AT214" i="17"/>
  <c r="AT222" i="17"/>
  <c r="AV219" i="17"/>
  <c r="AV214" i="17"/>
  <c r="AV222" i="17"/>
  <c r="AW219" i="17"/>
  <c r="AW214" i="17"/>
  <c r="AW222" i="17"/>
  <c r="AX219" i="17"/>
  <c r="AX214" i="17"/>
  <c r="AX222" i="17"/>
  <c r="AU232" i="17"/>
  <c r="AU220" i="17"/>
  <c r="AU215" i="17"/>
  <c r="AU223" i="17"/>
  <c r="AQ220" i="17"/>
  <c r="AQ215" i="17"/>
  <c r="AQ223" i="17"/>
  <c r="AR220" i="17"/>
  <c r="AR215" i="17"/>
  <c r="AR223" i="17"/>
  <c r="AS220" i="17"/>
  <c r="AS215" i="17"/>
  <c r="AS223" i="17"/>
  <c r="AT220" i="17"/>
  <c r="AT215" i="17"/>
  <c r="AT223" i="17"/>
  <c r="AV220" i="17"/>
  <c r="AV215" i="17"/>
  <c r="AV223" i="17"/>
  <c r="AW220" i="17"/>
  <c r="AW215" i="17"/>
  <c r="AW223" i="17"/>
  <c r="AX220" i="17"/>
  <c r="AX215" i="17"/>
  <c r="AX223" i="17"/>
  <c r="AU233" i="17"/>
  <c r="AU224" i="17"/>
  <c r="AQ224" i="17"/>
  <c r="AR224" i="17"/>
  <c r="AS224" i="17"/>
  <c r="AT224" i="17"/>
  <c r="AV224" i="17"/>
  <c r="AW224" i="17"/>
  <c r="AX224" i="17"/>
  <c r="AU234" i="17"/>
  <c r="AU225" i="17"/>
  <c r="AQ225" i="17"/>
  <c r="AR225" i="17"/>
  <c r="AS225" i="17"/>
  <c r="AT225" i="17"/>
  <c r="AV225" i="17"/>
  <c r="AW225" i="17"/>
  <c r="AX225" i="17"/>
  <c r="AU235" i="17"/>
  <c r="AU236" i="17"/>
  <c r="AU236" i="9"/>
  <c r="AW236" i="9"/>
  <c r="AX236" i="9"/>
  <c r="AY212" i="9"/>
  <c r="AY236" i="9"/>
  <c r="AZ212" i="9"/>
  <c r="AZ236" i="9"/>
  <c r="BA212" i="9"/>
  <c r="BA236" i="9"/>
  <c r="BB212" i="9"/>
  <c r="BB236" i="9"/>
  <c r="BC212" i="9"/>
  <c r="BC236" i="9"/>
  <c r="BE212" i="9"/>
  <c r="BE236" i="9"/>
  <c r="BF212" i="9"/>
  <c r="BF236" i="9"/>
  <c r="BG212" i="9"/>
  <c r="BG236" i="9"/>
  <c r="BH212" i="9"/>
  <c r="BH236" i="9"/>
  <c r="BI212" i="9"/>
  <c r="BI236" i="9"/>
  <c r="BJ212" i="9"/>
  <c r="BJ236" i="9"/>
  <c r="BK212" i="9"/>
  <c r="BK236" i="9"/>
  <c r="BM212" i="9"/>
  <c r="BM236" i="9"/>
  <c r="BN212" i="9"/>
  <c r="BN236" i="9"/>
  <c r="H207" i="9"/>
  <c r="C207" i="9"/>
  <c r="AB226" i="17"/>
  <c r="AB227" i="17"/>
  <c r="AB228" i="17"/>
  <c r="AB229" i="17"/>
  <c r="AB230" i="17"/>
  <c r="AB231" i="17"/>
  <c r="AB232" i="17"/>
  <c r="AB233" i="17"/>
  <c r="AB234" i="17"/>
  <c r="AB235" i="17"/>
  <c r="AB236" i="17"/>
  <c r="AB226" i="9"/>
  <c r="AB227" i="9"/>
  <c r="AB228" i="9"/>
  <c r="AB229" i="9"/>
  <c r="AB230" i="9"/>
  <c r="AB231" i="9"/>
  <c r="AB232" i="9"/>
  <c r="AB233" i="9"/>
  <c r="AB234" i="9"/>
  <c r="AB235" i="9"/>
  <c r="D207" i="9"/>
  <c r="E207" i="9"/>
  <c r="F207" i="9"/>
  <c r="G207" i="9"/>
  <c r="I207" i="9"/>
  <c r="J207" i="9"/>
  <c r="H208" i="9"/>
  <c r="C70" i="7"/>
  <c r="C71" i="7"/>
  <c r="W69" i="7"/>
  <c r="V69" i="7"/>
  <c r="C64" i="20"/>
  <c r="C65" i="20"/>
  <c r="C66" i="20"/>
  <c r="C67" i="20"/>
  <c r="C68" i="20"/>
  <c r="C69" i="20"/>
  <c r="C70" i="20"/>
  <c r="C71" i="20"/>
  <c r="V69" i="20"/>
  <c r="U69" i="7"/>
  <c r="U69" i="20"/>
  <c r="T69" i="7"/>
  <c r="T69" i="20"/>
  <c r="S69" i="7"/>
  <c r="S69" i="20"/>
  <c r="R69" i="7"/>
  <c r="P69" i="20"/>
  <c r="P69" i="7"/>
  <c r="K69" i="7"/>
  <c r="J69" i="7"/>
  <c r="H69" i="7"/>
  <c r="H69" i="20"/>
  <c r="G69" i="7"/>
  <c r="G69" i="20"/>
  <c r="F69" i="7"/>
  <c r="F69" i="20"/>
  <c r="E69" i="7"/>
  <c r="E69" i="20"/>
  <c r="D69" i="7"/>
  <c r="D69" i="20"/>
  <c r="G208" i="9"/>
  <c r="W68" i="7"/>
  <c r="V68" i="7"/>
  <c r="V68" i="20"/>
  <c r="U68" i="7"/>
  <c r="U68" i="20"/>
  <c r="T68" i="7"/>
  <c r="T68" i="20"/>
  <c r="S68" i="7"/>
  <c r="S68" i="20"/>
  <c r="R68" i="7"/>
  <c r="P68" i="20"/>
  <c r="P68" i="7"/>
  <c r="K68" i="7"/>
  <c r="J68" i="7"/>
  <c r="I68" i="7"/>
  <c r="I68" i="20"/>
  <c r="G68" i="7"/>
  <c r="G68" i="20"/>
  <c r="F68" i="7"/>
  <c r="F68" i="20"/>
  <c r="E68" i="7"/>
  <c r="E68" i="20"/>
  <c r="D68" i="7"/>
  <c r="D68" i="20"/>
  <c r="F208" i="9"/>
  <c r="W67" i="7"/>
  <c r="V67" i="7"/>
  <c r="V67" i="20"/>
  <c r="U67" i="7"/>
  <c r="U67" i="20"/>
  <c r="T67" i="7"/>
  <c r="T67" i="20"/>
  <c r="S67" i="7"/>
  <c r="S67" i="20"/>
  <c r="R67" i="7"/>
  <c r="P67" i="20"/>
  <c r="P67" i="7"/>
  <c r="K67" i="7"/>
  <c r="J67" i="7"/>
  <c r="I67" i="7"/>
  <c r="I67" i="20"/>
  <c r="H67" i="7"/>
  <c r="H67" i="20"/>
  <c r="F67" i="7"/>
  <c r="F67" i="20"/>
  <c r="E67" i="7"/>
  <c r="E67" i="20"/>
  <c r="D67" i="7"/>
  <c r="D67" i="20"/>
  <c r="E208" i="9"/>
  <c r="W66" i="7"/>
  <c r="V66" i="7"/>
  <c r="AY212" i="17"/>
  <c r="AZ212" i="17"/>
  <c r="BA212" i="17"/>
  <c r="BB212" i="17"/>
  <c r="BC212" i="17"/>
  <c r="BD212" i="17"/>
  <c r="BE212" i="17"/>
  <c r="BF212" i="17"/>
  <c r="BG212" i="17"/>
  <c r="BH212" i="17"/>
  <c r="BI212" i="17"/>
  <c r="BJ212" i="17"/>
  <c r="BK212" i="17"/>
  <c r="BL212" i="17"/>
  <c r="BM212" i="17"/>
  <c r="BN212" i="17"/>
  <c r="AY213" i="17"/>
  <c r="AZ213" i="17"/>
  <c r="BA213" i="17"/>
  <c r="BB213" i="17"/>
  <c r="BC213" i="17"/>
  <c r="BD213" i="17"/>
  <c r="BE213" i="17"/>
  <c r="BF213" i="17"/>
  <c r="BG213" i="17"/>
  <c r="BH213" i="17"/>
  <c r="BI213" i="17"/>
  <c r="BJ213" i="17"/>
  <c r="BK213" i="17"/>
  <c r="BL213" i="17"/>
  <c r="BM213" i="17"/>
  <c r="BN213" i="17"/>
  <c r="AY214" i="17"/>
  <c r="AZ214" i="17"/>
  <c r="BA214" i="17"/>
  <c r="BB214" i="17"/>
  <c r="BC214" i="17"/>
  <c r="BD214" i="17"/>
  <c r="BE214" i="17"/>
  <c r="BF214" i="17"/>
  <c r="BG214" i="17"/>
  <c r="BH214" i="17"/>
  <c r="BI214" i="17"/>
  <c r="BJ214" i="17"/>
  <c r="BK214" i="17"/>
  <c r="BL214" i="17"/>
  <c r="BM214" i="17"/>
  <c r="BN214" i="17"/>
  <c r="AY215" i="17"/>
  <c r="AZ215" i="17"/>
  <c r="BA215" i="17"/>
  <c r="BB215" i="17"/>
  <c r="BC215" i="17"/>
  <c r="BD215" i="17"/>
  <c r="BE215" i="17"/>
  <c r="BF215" i="17"/>
  <c r="BG215" i="17"/>
  <c r="BH215" i="17"/>
  <c r="BI215" i="17"/>
  <c r="BJ215" i="17"/>
  <c r="BK215" i="17"/>
  <c r="BL215" i="17"/>
  <c r="BM215" i="17"/>
  <c r="BN215" i="17"/>
  <c r="AY217" i="17"/>
  <c r="AZ217" i="17"/>
  <c r="BA217" i="17"/>
  <c r="BB217" i="17"/>
  <c r="BC217" i="17"/>
  <c r="BD217" i="17"/>
  <c r="BE217" i="17"/>
  <c r="BF217" i="17"/>
  <c r="BG217" i="17"/>
  <c r="BH217" i="17"/>
  <c r="BI217" i="17"/>
  <c r="BJ217" i="17"/>
  <c r="BK217" i="17"/>
  <c r="BL217" i="17"/>
  <c r="BM217" i="17"/>
  <c r="BN217" i="17"/>
  <c r="AY218" i="17"/>
  <c r="AZ218" i="17"/>
  <c r="BA218" i="17"/>
  <c r="BB218" i="17"/>
  <c r="BC218" i="17"/>
  <c r="BD218" i="17"/>
  <c r="BE218" i="17"/>
  <c r="BF218" i="17"/>
  <c r="BG218" i="17"/>
  <c r="BH218" i="17"/>
  <c r="BI218" i="17"/>
  <c r="BJ218" i="17"/>
  <c r="BK218" i="17"/>
  <c r="BL218" i="17"/>
  <c r="BM218" i="17"/>
  <c r="BN218" i="17"/>
  <c r="AY219" i="17"/>
  <c r="AZ219" i="17"/>
  <c r="BA219" i="17"/>
  <c r="BB219" i="17"/>
  <c r="BC219" i="17"/>
  <c r="BD219" i="17"/>
  <c r="BE219" i="17"/>
  <c r="BF219" i="17"/>
  <c r="BG219" i="17"/>
  <c r="BH219" i="17"/>
  <c r="BI219" i="17"/>
  <c r="BJ219" i="17"/>
  <c r="BK219" i="17"/>
  <c r="BL219" i="17"/>
  <c r="BM219" i="17"/>
  <c r="BN219" i="17"/>
  <c r="AY220" i="17"/>
  <c r="AZ220" i="17"/>
  <c r="BA220" i="17"/>
  <c r="BB220" i="17"/>
  <c r="BC220" i="17"/>
  <c r="BD220" i="17"/>
  <c r="BE220" i="17"/>
  <c r="BF220" i="17"/>
  <c r="BG220" i="17"/>
  <c r="BH220" i="17"/>
  <c r="BI220" i="17"/>
  <c r="BJ220" i="17"/>
  <c r="BK220" i="17"/>
  <c r="BL220" i="17"/>
  <c r="BM220" i="17"/>
  <c r="BN220" i="17"/>
  <c r="AY221" i="17"/>
  <c r="AZ221" i="17"/>
  <c r="BA221" i="17"/>
  <c r="BB221" i="17"/>
  <c r="BC221" i="17"/>
  <c r="BD221" i="17"/>
  <c r="BE221" i="17"/>
  <c r="BF221" i="17"/>
  <c r="BG221" i="17"/>
  <c r="BH221" i="17"/>
  <c r="BI221" i="17"/>
  <c r="BJ221" i="17"/>
  <c r="BK221" i="17"/>
  <c r="BL221" i="17"/>
  <c r="BM221" i="17"/>
  <c r="BN221" i="17"/>
  <c r="AY222" i="17"/>
  <c r="AZ222" i="17"/>
  <c r="BA222" i="17"/>
  <c r="BB222" i="17"/>
  <c r="BC222" i="17"/>
  <c r="BD222" i="17"/>
  <c r="BE222" i="17"/>
  <c r="BF222" i="17"/>
  <c r="BG222" i="17"/>
  <c r="BH222" i="17"/>
  <c r="BI222" i="17"/>
  <c r="BJ222" i="17"/>
  <c r="BK222" i="17"/>
  <c r="BL222" i="17"/>
  <c r="BM222" i="17"/>
  <c r="BN222" i="17"/>
  <c r="AY223" i="17"/>
  <c r="AZ223" i="17"/>
  <c r="BA223" i="17"/>
  <c r="BB223" i="17"/>
  <c r="BC223" i="17"/>
  <c r="BD223" i="17"/>
  <c r="BE223" i="17"/>
  <c r="BF223" i="17"/>
  <c r="BG223" i="17"/>
  <c r="BH223" i="17"/>
  <c r="BI223" i="17"/>
  <c r="BJ223" i="17"/>
  <c r="BK223" i="17"/>
  <c r="BL223" i="17"/>
  <c r="BM223" i="17"/>
  <c r="BN223" i="17"/>
  <c r="AY224" i="17"/>
  <c r="AZ224" i="17"/>
  <c r="BA224" i="17"/>
  <c r="BB224" i="17"/>
  <c r="BC224" i="17"/>
  <c r="BD224" i="17"/>
  <c r="BE224" i="17"/>
  <c r="BF224" i="17"/>
  <c r="BG224" i="17"/>
  <c r="BH224" i="17"/>
  <c r="BI224" i="17"/>
  <c r="BJ224" i="17"/>
  <c r="BK224" i="17"/>
  <c r="BL224" i="17"/>
  <c r="BM224" i="17"/>
  <c r="BN224" i="17"/>
  <c r="AY225" i="17"/>
  <c r="AZ225" i="17"/>
  <c r="BA225" i="17"/>
  <c r="BB225" i="17"/>
  <c r="BC225" i="17"/>
  <c r="BD225" i="17"/>
  <c r="BE225" i="17"/>
  <c r="BF225" i="17"/>
  <c r="BG225" i="17"/>
  <c r="BH225" i="17"/>
  <c r="BI225" i="17"/>
  <c r="BJ225" i="17"/>
  <c r="BK225" i="17"/>
  <c r="BL225" i="17"/>
  <c r="BM225" i="17"/>
  <c r="BN225" i="17"/>
  <c r="V66" i="20"/>
  <c r="U66" i="7"/>
  <c r="U66" i="20"/>
  <c r="T66" i="7"/>
  <c r="T66" i="20"/>
  <c r="S66" i="7"/>
  <c r="S66" i="20"/>
  <c r="R66" i="7"/>
  <c r="P66" i="20"/>
  <c r="P66" i="7"/>
  <c r="K66" i="7"/>
  <c r="J66" i="7"/>
  <c r="I66" i="7"/>
  <c r="I66" i="20"/>
  <c r="H66" i="7"/>
  <c r="H66" i="20"/>
  <c r="G66" i="7"/>
  <c r="G66" i="20"/>
  <c r="E66" i="7"/>
  <c r="E66" i="20"/>
  <c r="D66" i="7"/>
  <c r="D66" i="20"/>
  <c r="D208" i="9"/>
  <c r="W65" i="7"/>
  <c r="V65" i="7"/>
  <c r="V65" i="20"/>
  <c r="U65" i="7"/>
  <c r="U65" i="20"/>
  <c r="T65" i="7"/>
  <c r="T65" i="20"/>
  <c r="S65" i="7"/>
  <c r="S65" i="20"/>
  <c r="R65" i="7"/>
  <c r="P65" i="20"/>
  <c r="P65" i="7"/>
  <c r="K65" i="7"/>
  <c r="J65" i="7"/>
  <c r="I65" i="7"/>
  <c r="I65" i="20"/>
  <c r="H65" i="7"/>
  <c r="H65" i="20"/>
  <c r="G65" i="7"/>
  <c r="G65" i="20"/>
  <c r="F65" i="7"/>
  <c r="F65" i="20"/>
  <c r="D65" i="7"/>
  <c r="D65" i="20"/>
  <c r="C208" i="9"/>
  <c r="W64" i="7"/>
  <c r="V64" i="7"/>
  <c r="V64" i="20"/>
  <c r="U64" i="7"/>
  <c r="U64" i="20"/>
  <c r="T64" i="7"/>
  <c r="T64" i="20"/>
  <c r="S64" i="7"/>
  <c r="S64" i="20"/>
  <c r="R64" i="7"/>
  <c r="P64" i="20"/>
  <c r="P64" i="7"/>
  <c r="K64" i="7"/>
  <c r="J64" i="7"/>
  <c r="I64" i="7"/>
  <c r="I64" i="20"/>
  <c r="H64" i="7"/>
  <c r="H64" i="20"/>
  <c r="G64" i="7"/>
  <c r="G64" i="20"/>
  <c r="F64" i="7"/>
  <c r="F64" i="20"/>
  <c r="E64" i="7"/>
  <c r="E64" i="20"/>
  <c r="Q59" i="7"/>
  <c r="W59" i="7"/>
  <c r="V59" i="7"/>
  <c r="U59" i="7"/>
  <c r="T59" i="7"/>
  <c r="S59" i="7"/>
  <c r="R59" i="7"/>
  <c r="M59" i="7"/>
  <c r="N59" i="7"/>
  <c r="P59" i="7"/>
  <c r="O59" i="7"/>
  <c r="J59" i="7"/>
  <c r="I59" i="7"/>
  <c r="H59" i="7"/>
  <c r="G59" i="7"/>
  <c r="F59" i="7"/>
  <c r="E59" i="7"/>
  <c r="D59" i="7"/>
  <c r="Q58" i="7"/>
  <c r="W58" i="7"/>
  <c r="V58" i="7"/>
  <c r="U58" i="7"/>
  <c r="T58" i="7"/>
  <c r="S58" i="7"/>
  <c r="R58" i="7"/>
  <c r="M58" i="7"/>
  <c r="N58" i="7"/>
  <c r="P58" i="7"/>
  <c r="O58" i="7"/>
  <c r="K58" i="7"/>
  <c r="I58" i="7"/>
  <c r="H58" i="7"/>
  <c r="G58" i="7"/>
  <c r="F58" i="7"/>
  <c r="E58" i="7"/>
  <c r="D58" i="7"/>
  <c r="L57" i="20"/>
  <c r="H162" i="17"/>
  <c r="L52" i="20"/>
  <c r="C162" i="17"/>
  <c r="L53" i="20"/>
  <c r="D162" i="17"/>
  <c r="L54" i="20"/>
  <c r="E162" i="17"/>
  <c r="L55" i="20"/>
  <c r="F162" i="17"/>
  <c r="L56" i="20"/>
  <c r="G162" i="17"/>
  <c r="P172" i="17"/>
  <c r="L58" i="20"/>
  <c r="I162" i="17"/>
  <c r="L59" i="20"/>
  <c r="J162" i="17"/>
  <c r="P186" i="17"/>
  <c r="M57" i="20"/>
  <c r="H163" i="17"/>
  <c r="M52" i="20"/>
  <c r="C163" i="17"/>
  <c r="M53" i="20"/>
  <c r="D163" i="17"/>
  <c r="M54" i="20"/>
  <c r="E163" i="17"/>
  <c r="M55" i="20"/>
  <c r="F163" i="17"/>
  <c r="M56" i="20"/>
  <c r="G163" i="17"/>
  <c r="M58" i="20"/>
  <c r="I163" i="17"/>
  <c r="M59" i="20"/>
  <c r="J163" i="17"/>
  <c r="P187" i="17"/>
  <c r="N57" i="20"/>
  <c r="H164" i="17"/>
  <c r="N52" i="20"/>
  <c r="C164" i="17"/>
  <c r="N53" i="20"/>
  <c r="D164" i="17"/>
  <c r="N54" i="20"/>
  <c r="E164" i="17"/>
  <c r="N55" i="20"/>
  <c r="F164" i="17"/>
  <c r="N56" i="20"/>
  <c r="G164" i="17"/>
  <c r="N58" i="20"/>
  <c r="I164" i="17"/>
  <c r="N59" i="20"/>
  <c r="J164" i="17"/>
  <c r="P188" i="17"/>
  <c r="O57" i="20"/>
  <c r="H165" i="17"/>
  <c r="O52" i="20"/>
  <c r="C165" i="17"/>
  <c r="O53" i="20"/>
  <c r="D165" i="17"/>
  <c r="O54" i="20"/>
  <c r="E165" i="17"/>
  <c r="O55" i="20"/>
  <c r="F165" i="17"/>
  <c r="O56" i="20"/>
  <c r="G165" i="17"/>
  <c r="O58" i="20"/>
  <c r="I165" i="17"/>
  <c r="O59" i="20"/>
  <c r="J165" i="17"/>
  <c r="P189" i="17"/>
  <c r="H166" i="17"/>
  <c r="C166" i="17"/>
  <c r="D166" i="17"/>
  <c r="E166" i="17"/>
  <c r="F166" i="17"/>
  <c r="G166" i="17"/>
  <c r="I166" i="17"/>
  <c r="J166" i="17"/>
  <c r="P190" i="17"/>
  <c r="P177" i="17"/>
  <c r="P178" i="17"/>
  <c r="P173" i="17"/>
  <c r="P181" i="17"/>
  <c r="K172" i="17"/>
  <c r="K177" i="17"/>
  <c r="K178" i="17"/>
  <c r="K173" i="17"/>
  <c r="K181" i="17"/>
  <c r="L172" i="17"/>
  <c r="L177" i="17"/>
  <c r="L178" i="17"/>
  <c r="L173" i="17"/>
  <c r="L181" i="17"/>
  <c r="M172" i="17"/>
  <c r="M177" i="17"/>
  <c r="M178" i="17"/>
  <c r="M173" i="17"/>
  <c r="M181" i="17"/>
  <c r="N172" i="17"/>
  <c r="N177" i="17"/>
  <c r="N178" i="17"/>
  <c r="N173" i="17"/>
  <c r="N181" i="17"/>
  <c r="O172" i="17"/>
  <c r="O177" i="17"/>
  <c r="O178" i="17"/>
  <c r="O173" i="17"/>
  <c r="O181" i="17"/>
  <c r="Q58" i="20"/>
  <c r="Q172" i="17"/>
  <c r="Q177" i="17"/>
  <c r="Q178" i="17"/>
  <c r="Q173" i="17"/>
  <c r="Q181" i="17"/>
  <c r="Q59" i="20"/>
  <c r="R172" i="17"/>
  <c r="R177" i="17"/>
  <c r="R178" i="17"/>
  <c r="R173" i="17"/>
  <c r="R181" i="17"/>
  <c r="P191" i="17"/>
  <c r="P179" i="17"/>
  <c r="P174" i="17"/>
  <c r="P182" i="17"/>
  <c r="K179" i="17"/>
  <c r="K174" i="17"/>
  <c r="K182" i="17"/>
  <c r="L179" i="17"/>
  <c r="L174" i="17"/>
  <c r="L182" i="17"/>
  <c r="M179" i="17"/>
  <c r="M174" i="17"/>
  <c r="M182" i="17"/>
  <c r="N179" i="17"/>
  <c r="N174" i="17"/>
  <c r="N182" i="17"/>
  <c r="O179" i="17"/>
  <c r="O174" i="17"/>
  <c r="O182" i="17"/>
  <c r="Q179" i="17"/>
  <c r="Q174" i="17"/>
  <c r="Q182" i="17"/>
  <c r="R179" i="17"/>
  <c r="R174" i="17"/>
  <c r="R182" i="17"/>
  <c r="P192" i="17"/>
  <c r="P180" i="17"/>
  <c r="P175" i="17"/>
  <c r="P183" i="17"/>
  <c r="K180" i="17"/>
  <c r="K175" i="17"/>
  <c r="K183" i="17"/>
  <c r="L180" i="17"/>
  <c r="L175" i="17"/>
  <c r="L183" i="17"/>
  <c r="M180" i="17"/>
  <c r="M175" i="17"/>
  <c r="M183" i="17"/>
  <c r="N180" i="17"/>
  <c r="N175" i="17"/>
  <c r="N183" i="17"/>
  <c r="O180" i="17"/>
  <c r="O175" i="17"/>
  <c r="O183" i="17"/>
  <c r="Q180" i="17"/>
  <c r="Q175" i="17"/>
  <c r="Q183" i="17"/>
  <c r="R180" i="17"/>
  <c r="R175" i="17"/>
  <c r="R183" i="17"/>
  <c r="P193" i="17"/>
  <c r="P184" i="17"/>
  <c r="K184" i="17"/>
  <c r="L184" i="17"/>
  <c r="M184" i="17"/>
  <c r="N184" i="17"/>
  <c r="O184" i="17"/>
  <c r="Q184" i="17"/>
  <c r="R184" i="17"/>
  <c r="P194" i="17"/>
  <c r="P185" i="17"/>
  <c r="K185" i="17"/>
  <c r="L185" i="17"/>
  <c r="M185" i="17"/>
  <c r="N185" i="17"/>
  <c r="O185" i="17"/>
  <c r="Q185" i="17"/>
  <c r="R185" i="17"/>
  <c r="P195" i="17"/>
  <c r="P196" i="17"/>
  <c r="P172" i="9"/>
  <c r="H162" i="9"/>
  <c r="C162" i="9"/>
  <c r="D162" i="9"/>
  <c r="E162" i="9"/>
  <c r="F162" i="9"/>
  <c r="G162" i="9"/>
  <c r="I162" i="9"/>
  <c r="J162" i="9"/>
  <c r="P186" i="9"/>
  <c r="M57" i="7"/>
  <c r="H163" i="9"/>
  <c r="M52" i="7"/>
  <c r="C163" i="9"/>
  <c r="M53" i="7"/>
  <c r="D163" i="9"/>
  <c r="M54" i="7"/>
  <c r="E163" i="9"/>
  <c r="M55" i="7"/>
  <c r="F163" i="9"/>
  <c r="M56" i="7"/>
  <c r="G163" i="9"/>
  <c r="I163" i="9"/>
  <c r="J163" i="9"/>
  <c r="P187" i="9"/>
  <c r="N57" i="7"/>
  <c r="H164" i="9"/>
  <c r="N52" i="7"/>
  <c r="C164" i="9"/>
  <c r="N53" i="7"/>
  <c r="D164" i="9"/>
  <c r="N54" i="7"/>
  <c r="E164" i="9"/>
  <c r="N55" i="7"/>
  <c r="F164" i="9"/>
  <c r="N56" i="7"/>
  <c r="G164" i="9"/>
  <c r="I164" i="9"/>
  <c r="J164" i="9"/>
  <c r="P188" i="9"/>
  <c r="O57" i="7"/>
  <c r="H165" i="9"/>
  <c r="O52" i="7"/>
  <c r="C165" i="9"/>
  <c r="O53" i="7"/>
  <c r="D165" i="9"/>
  <c r="O54" i="7"/>
  <c r="E165" i="9"/>
  <c r="O55" i="7"/>
  <c r="F165" i="9"/>
  <c r="O56" i="7"/>
  <c r="G165" i="9"/>
  <c r="I165" i="9"/>
  <c r="J165" i="9"/>
  <c r="P189" i="9"/>
  <c r="H166" i="9"/>
  <c r="C166" i="9"/>
  <c r="D166" i="9"/>
  <c r="E166" i="9"/>
  <c r="F166" i="9"/>
  <c r="G166" i="9"/>
  <c r="I166" i="9"/>
  <c r="J166" i="9"/>
  <c r="P190" i="9"/>
  <c r="P177" i="9"/>
  <c r="P178" i="9"/>
  <c r="P173" i="9"/>
  <c r="P181" i="9"/>
  <c r="K172" i="9"/>
  <c r="K177" i="9"/>
  <c r="K178" i="9"/>
  <c r="K173" i="9"/>
  <c r="K181" i="9"/>
  <c r="L172" i="9"/>
  <c r="L177" i="9"/>
  <c r="L178" i="9"/>
  <c r="L173" i="9"/>
  <c r="L181" i="9"/>
  <c r="M172" i="9"/>
  <c r="M177" i="9"/>
  <c r="M178" i="9"/>
  <c r="M173" i="9"/>
  <c r="M181" i="9"/>
  <c r="N172" i="9"/>
  <c r="N177" i="9"/>
  <c r="N178" i="9"/>
  <c r="N173" i="9"/>
  <c r="N181" i="9"/>
  <c r="O172" i="9"/>
  <c r="O177" i="9"/>
  <c r="O178" i="9"/>
  <c r="O173" i="9"/>
  <c r="O181" i="9"/>
  <c r="Q172" i="9"/>
  <c r="Q177" i="9"/>
  <c r="Q178" i="9"/>
  <c r="Q173" i="9"/>
  <c r="Q181" i="9"/>
  <c r="R172" i="9"/>
  <c r="R177" i="9"/>
  <c r="R178" i="9"/>
  <c r="R173" i="9"/>
  <c r="R181" i="9"/>
  <c r="P191" i="9"/>
  <c r="P179" i="9"/>
  <c r="P174" i="9"/>
  <c r="P182" i="9"/>
  <c r="K179" i="9"/>
  <c r="K174" i="9"/>
  <c r="K182" i="9"/>
  <c r="L179" i="9"/>
  <c r="L174" i="9"/>
  <c r="L182" i="9"/>
  <c r="M179" i="9"/>
  <c r="M174" i="9"/>
  <c r="M182" i="9"/>
  <c r="N179" i="9"/>
  <c r="N174" i="9"/>
  <c r="N182" i="9"/>
  <c r="O179" i="9"/>
  <c r="O174" i="9"/>
  <c r="O182" i="9"/>
  <c r="Q179" i="9"/>
  <c r="Q174" i="9"/>
  <c r="Q182" i="9"/>
  <c r="R179" i="9"/>
  <c r="R174" i="9"/>
  <c r="R182" i="9"/>
  <c r="P192" i="9"/>
  <c r="P180" i="9"/>
  <c r="P175" i="9"/>
  <c r="P183" i="9"/>
  <c r="K180" i="9"/>
  <c r="K175" i="9"/>
  <c r="K183" i="9"/>
  <c r="L180" i="9"/>
  <c r="L175" i="9"/>
  <c r="L183" i="9"/>
  <c r="M180" i="9"/>
  <c r="M175" i="9"/>
  <c r="M183" i="9"/>
  <c r="N180" i="9"/>
  <c r="N175" i="9"/>
  <c r="N183" i="9"/>
  <c r="O180" i="9"/>
  <c r="O175" i="9"/>
  <c r="O183" i="9"/>
  <c r="Q180" i="9"/>
  <c r="Q175" i="9"/>
  <c r="Q183" i="9"/>
  <c r="R180" i="9"/>
  <c r="R175" i="9"/>
  <c r="R183" i="9"/>
  <c r="P193" i="9"/>
  <c r="P184" i="9"/>
  <c r="K184" i="9"/>
  <c r="L184" i="9"/>
  <c r="M184" i="9"/>
  <c r="N184" i="9"/>
  <c r="O184" i="9"/>
  <c r="Q184" i="9"/>
  <c r="R184" i="9"/>
  <c r="P194" i="9"/>
  <c r="P185" i="9"/>
  <c r="K185" i="9"/>
  <c r="L185" i="9"/>
  <c r="M185" i="9"/>
  <c r="N185" i="9"/>
  <c r="O185" i="9"/>
  <c r="Q185" i="9"/>
  <c r="R185" i="9"/>
  <c r="P195" i="9"/>
  <c r="P196" i="9"/>
  <c r="H172" i="9"/>
  <c r="H186" i="9"/>
  <c r="H187" i="9"/>
  <c r="H188" i="9"/>
  <c r="H189" i="9"/>
  <c r="H190" i="9"/>
  <c r="H177" i="9"/>
  <c r="H178" i="9"/>
  <c r="H173" i="9"/>
  <c r="H181" i="9"/>
  <c r="C172" i="9"/>
  <c r="C177" i="9"/>
  <c r="C178" i="9"/>
  <c r="C173" i="9"/>
  <c r="C181" i="9"/>
  <c r="D172" i="9"/>
  <c r="D177" i="9"/>
  <c r="D178" i="9"/>
  <c r="D173" i="9"/>
  <c r="D181" i="9"/>
  <c r="E172" i="9"/>
  <c r="E177" i="9"/>
  <c r="E178" i="9"/>
  <c r="E173" i="9"/>
  <c r="E181" i="9"/>
  <c r="F172" i="9"/>
  <c r="F177" i="9"/>
  <c r="F178" i="9"/>
  <c r="F173" i="9"/>
  <c r="F181" i="9"/>
  <c r="G172" i="9"/>
  <c r="G177" i="9"/>
  <c r="G178" i="9"/>
  <c r="G173" i="9"/>
  <c r="G181" i="9"/>
  <c r="I172" i="9"/>
  <c r="I177" i="9"/>
  <c r="I178" i="9"/>
  <c r="I173" i="9"/>
  <c r="I181" i="9"/>
  <c r="J172" i="9"/>
  <c r="J177" i="9"/>
  <c r="J178" i="9"/>
  <c r="J173" i="9"/>
  <c r="J181" i="9"/>
  <c r="H191" i="9"/>
  <c r="H179" i="9"/>
  <c r="H174" i="9"/>
  <c r="H182" i="9"/>
  <c r="C179" i="9"/>
  <c r="C174" i="9"/>
  <c r="C182" i="9"/>
  <c r="D179" i="9"/>
  <c r="D174" i="9"/>
  <c r="D182" i="9"/>
  <c r="E179" i="9"/>
  <c r="E174" i="9"/>
  <c r="E182" i="9"/>
  <c r="F179" i="9"/>
  <c r="F174" i="9"/>
  <c r="F182" i="9"/>
  <c r="G179" i="9"/>
  <c r="G174" i="9"/>
  <c r="G182" i="9"/>
  <c r="I179" i="9"/>
  <c r="I174" i="9"/>
  <c r="I182" i="9"/>
  <c r="J179" i="9"/>
  <c r="J174" i="9"/>
  <c r="J182" i="9"/>
  <c r="H192" i="9"/>
  <c r="H180" i="9"/>
  <c r="H175" i="9"/>
  <c r="H183" i="9"/>
  <c r="C180" i="9"/>
  <c r="C175" i="9"/>
  <c r="C183" i="9"/>
  <c r="D180" i="9"/>
  <c r="D175" i="9"/>
  <c r="D183" i="9"/>
  <c r="E180" i="9"/>
  <c r="E175" i="9"/>
  <c r="E183" i="9"/>
  <c r="F180" i="9"/>
  <c r="F175" i="9"/>
  <c r="F183" i="9"/>
  <c r="G180" i="9"/>
  <c r="G175" i="9"/>
  <c r="G183" i="9"/>
  <c r="I180" i="9"/>
  <c r="I175" i="9"/>
  <c r="I183" i="9"/>
  <c r="J180" i="9"/>
  <c r="J175" i="9"/>
  <c r="J183" i="9"/>
  <c r="H193" i="9"/>
  <c r="H184" i="9"/>
  <c r="C184" i="9"/>
  <c r="D184" i="9"/>
  <c r="E184" i="9"/>
  <c r="F184" i="9"/>
  <c r="G184" i="9"/>
  <c r="I184" i="9"/>
  <c r="J184" i="9"/>
  <c r="H194" i="9"/>
  <c r="H185" i="9"/>
  <c r="C185" i="9"/>
  <c r="D185" i="9"/>
  <c r="E185" i="9"/>
  <c r="F185" i="9"/>
  <c r="G185" i="9"/>
  <c r="I185" i="9"/>
  <c r="J185" i="9"/>
  <c r="H195" i="9"/>
  <c r="H172" i="17"/>
  <c r="H186" i="17"/>
  <c r="H187" i="17"/>
  <c r="H188" i="17"/>
  <c r="H189" i="17"/>
  <c r="H190" i="17"/>
  <c r="H177" i="17"/>
  <c r="H178" i="17"/>
  <c r="H173" i="17"/>
  <c r="H181" i="17"/>
  <c r="C172" i="17"/>
  <c r="C177" i="17"/>
  <c r="C178" i="17"/>
  <c r="C173" i="17"/>
  <c r="C181" i="17"/>
  <c r="D172" i="17"/>
  <c r="D177" i="17"/>
  <c r="D178" i="17"/>
  <c r="D173" i="17"/>
  <c r="D181" i="17"/>
  <c r="E172" i="17"/>
  <c r="E177" i="17"/>
  <c r="E178" i="17"/>
  <c r="E173" i="17"/>
  <c r="E181" i="17"/>
  <c r="F172" i="17"/>
  <c r="F177" i="17"/>
  <c r="F178" i="17"/>
  <c r="F173" i="17"/>
  <c r="F181" i="17"/>
  <c r="G172" i="17"/>
  <c r="G177" i="17"/>
  <c r="G178" i="17"/>
  <c r="G173" i="17"/>
  <c r="G181" i="17"/>
  <c r="I172" i="17"/>
  <c r="I177" i="17"/>
  <c r="I178" i="17"/>
  <c r="I173" i="17"/>
  <c r="I181" i="17"/>
  <c r="J172" i="17"/>
  <c r="J177" i="17"/>
  <c r="J178" i="17"/>
  <c r="J173" i="17"/>
  <c r="J181" i="17"/>
  <c r="H191" i="17"/>
  <c r="H179" i="17"/>
  <c r="H174" i="17"/>
  <c r="H182" i="17"/>
  <c r="C179" i="17"/>
  <c r="C174" i="17"/>
  <c r="C182" i="17"/>
  <c r="D179" i="17"/>
  <c r="D174" i="17"/>
  <c r="D182" i="17"/>
  <c r="E179" i="17"/>
  <c r="E174" i="17"/>
  <c r="E182" i="17"/>
  <c r="F179" i="17"/>
  <c r="F174" i="17"/>
  <c r="F182" i="17"/>
  <c r="G179" i="17"/>
  <c r="G174" i="17"/>
  <c r="G182" i="17"/>
  <c r="I179" i="17"/>
  <c r="I174" i="17"/>
  <c r="I182" i="17"/>
  <c r="J179" i="17"/>
  <c r="J174" i="17"/>
  <c r="J182" i="17"/>
  <c r="H192" i="17"/>
  <c r="H180" i="17"/>
  <c r="H175" i="17"/>
  <c r="H183" i="17"/>
  <c r="C180" i="17"/>
  <c r="C175" i="17"/>
  <c r="C183" i="17"/>
  <c r="D180" i="17"/>
  <c r="D175" i="17"/>
  <c r="D183" i="17"/>
  <c r="E180" i="17"/>
  <c r="E175" i="17"/>
  <c r="E183" i="17"/>
  <c r="F180" i="17"/>
  <c r="F175" i="17"/>
  <c r="F183" i="17"/>
  <c r="G180" i="17"/>
  <c r="G175" i="17"/>
  <c r="G183" i="17"/>
  <c r="I180" i="17"/>
  <c r="I175" i="17"/>
  <c r="I183" i="17"/>
  <c r="J180" i="17"/>
  <c r="J175" i="17"/>
  <c r="J183" i="17"/>
  <c r="H193" i="17"/>
  <c r="H184" i="17"/>
  <c r="C184" i="17"/>
  <c r="D184" i="17"/>
  <c r="E184" i="17"/>
  <c r="F184" i="17"/>
  <c r="G184" i="17"/>
  <c r="I184" i="17"/>
  <c r="J184" i="17"/>
  <c r="H194" i="17"/>
  <c r="H185" i="17"/>
  <c r="C185" i="17"/>
  <c r="D185" i="17"/>
  <c r="E185" i="17"/>
  <c r="F185" i="17"/>
  <c r="G185" i="17"/>
  <c r="I185" i="17"/>
  <c r="J185" i="17"/>
  <c r="H195" i="17"/>
  <c r="H196" i="17"/>
  <c r="H196" i="9"/>
  <c r="X172" i="9"/>
  <c r="X186" i="9"/>
  <c r="X187" i="9"/>
  <c r="X188" i="9"/>
  <c r="X189" i="9"/>
  <c r="X190" i="9"/>
  <c r="X177" i="9"/>
  <c r="X178" i="9"/>
  <c r="X173" i="9"/>
  <c r="X181" i="9"/>
  <c r="S172" i="9"/>
  <c r="S177" i="9"/>
  <c r="S178" i="9"/>
  <c r="S173" i="9"/>
  <c r="S181" i="9"/>
  <c r="T172" i="9"/>
  <c r="T177" i="9"/>
  <c r="T178" i="9"/>
  <c r="T173" i="9"/>
  <c r="T181" i="9"/>
  <c r="U172" i="9"/>
  <c r="U177" i="9"/>
  <c r="U178" i="9"/>
  <c r="U173" i="9"/>
  <c r="U181" i="9"/>
  <c r="V172" i="9"/>
  <c r="V177" i="9"/>
  <c r="V178" i="9"/>
  <c r="V173" i="9"/>
  <c r="V181" i="9"/>
  <c r="W172" i="9"/>
  <c r="W177" i="9"/>
  <c r="W178" i="9"/>
  <c r="W173" i="9"/>
  <c r="W181" i="9"/>
  <c r="Y172" i="9"/>
  <c r="Y177" i="9"/>
  <c r="Y178" i="9"/>
  <c r="Y173" i="9"/>
  <c r="Y181" i="9"/>
  <c r="Z172" i="9"/>
  <c r="Z177" i="9"/>
  <c r="Z178" i="9"/>
  <c r="Z173" i="9"/>
  <c r="Z181" i="9"/>
  <c r="X191" i="9"/>
  <c r="X179" i="9"/>
  <c r="X174" i="9"/>
  <c r="X182" i="9"/>
  <c r="S179" i="9"/>
  <c r="S174" i="9"/>
  <c r="S182" i="9"/>
  <c r="T179" i="9"/>
  <c r="T174" i="9"/>
  <c r="T182" i="9"/>
  <c r="U179" i="9"/>
  <c r="U174" i="9"/>
  <c r="U182" i="9"/>
  <c r="V179" i="9"/>
  <c r="V174" i="9"/>
  <c r="V182" i="9"/>
  <c r="W179" i="9"/>
  <c r="W174" i="9"/>
  <c r="W182" i="9"/>
  <c r="Y179" i="9"/>
  <c r="Y174" i="9"/>
  <c r="Y182" i="9"/>
  <c r="Z179" i="9"/>
  <c r="Z174" i="9"/>
  <c r="Z182" i="9"/>
  <c r="X192" i="9"/>
  <c r="X180" i="9"/>
  <c r="X175" i="9"/>
  <c r="X183" i="9"/>
  <c r="S180" i="9"/>
  <c r="S175" i="9"/>
  <c r="S183" i="9"/>
  <c r="T180" i="9"/>
  <c r="T175" i="9"/>
  <c r="T183" i="9"/>
  <c r="U180" i="9"/>
  <c r="U175" i="9"/>
  <c r="U183" i="9"/>
  <c r="V180" i="9"/>
  <c r="V175" i="9"/>
  <c r="V183" i="9"/>
  <c r="W180" i="9"/>
  <c r="W175" i="9"/>
  <c r="W183" i="9"/>
  <c r="Y180" i="9"/>
  <c r="Y175" i="9"/>
  <c r="Y183" i="9"/>
  <c r="Z180" i="9"/>
  <c r="Z175" i="9"/>
  <c r="Z183" i="9"/>
  <c r="X193" i="9"/>
  <c r="X184" i="9"/>
  <c r="S184" i="9"/>
  <c r="T184" i="9"/>
  <c r="U184" i="9"/>
  <c r="V184" i="9"/>
  <c r="W184" i="9"/>
  <c r="Y184" i="9"/>
  <c r="Z184" i="9"/>
  <c r="X194" i="9"/>
  <c r="X185" i="9"/>
  <c r="S185" i="9"/>
  <c r="T185" i="9"/>
  <c r="U185" i="9"/>
  <c r="V185" i="9"/>
  <c r="W185" i="9"/>
  <c r="Y185" i="9"/>
  <c r="Z185" i="9"/>
  <c r="X195" i="9"/>
  <c r="X172" i="17"/>
  <c r="X186" i="17"/>
  <c r="X187" i="17"/>
  <c r="X188" i="17"/>
  <c r="X189" i="17"/>
  <c r="X190" i="17"/>
  <c r="X177" i="17"/>
  <c r="X178" i="17"/>
  <c r="X173" i="17"/>
  <c r="X181" i="17"/>
  <c r="S172" i="17"/>
  <c r="S177" i="17"/>
  <c r="S178" i="17"/>
  <c r="S173" i="17"/>
  <c r="S181" i="17"/>
  <c r="T172" i="17"/>
  <c r="T177" i="17"/>
  <c r="T178" i="17"/>
  <c r="T173" i="17"/>
  <c r="T181" i="17"/>
  <c r="U172" i="17"/>
  <c r="U177" i="17"/>
  <c r="U178" i="17"/>
  <c r="U173" i="17"/>
  <c r="U181" i="17"/>
  <c r="V172" i="17"/>
  <c r="V177" i="17"/>
  <c r="V178" i="17"/>
  <c r="V173" i="17"/>
  <c r="V181" i="17"/>
  <c r="W172" i="17"/>
  <c r="W177" i="17"/>
  <c r="W178" i="17"/>
  <c r="W173" i="17"/>
  <c r="W181" i="17"/>
  <c r="Y172" i="17"/>
  <c r="Y177" i="17"/>
  <c r="Y178" i="17"/>
  <c r="Y173" i="17"/>
  <c r="Y181" i="17"/>
  <c r="Z172" i="17"/>
  <c r="Z177" i="17"/>
  <c r="Z178" i="17"/>
  <c r="Z173" i="17"/>
  <c r="Z181" i="17"/>
  <c r="X191" i="17"/>
  <c r="X179" i="17"/>
  <c r="X174" i="17"/>
  <c r="X182" i="17"/>
  <c r="S179" i="17"/>
  <c r="S174" i="17"/>
  <c r="S182" i="17"/>
  <c r="T179" i="17"/>
  <c r="T174" i="17"/>
  <c r="T182" i="17"/>
  <c r="U179" i="17"/>
  <c r="U174" i="17"/>
  <c r="U182" i="17"/>
  <c r="V179" i="17"/>
  <c r="V174" i="17"/>
  <c r="V182" i="17"/>
  <c r="W179" i="17"/>
  <c r="W174" i="17"/>
  <c r="W182" i="17"/>
  <c r="Y179" i="17"/>
  <c r="Y174" i="17"/>
  <c r="Y182" i="17"/>
  <c r="Z179" i="17"/>
  <c r="Z174" i="17"/>
  <c r="Z182" i="17"/>
  <c r="X192" i="17"/>
  <c r="X180" i="17"/>
  <c r="X175" i="17"/>
  <c r="X183" i="17"/>
  <c r="S180" i="17"/>
  <c r="S175" i="17"/>
  <c r="S183" i="17"/>
  <c r="T180" i="17"/>
  <c r="T175" i="17"/>
  <c r="T183" i="17"/>
  <c r="U180" i="17"/>
  <c r="U175" i="17"/>
  <c r="U183" i="17"/>
  <c r="V180" i="17"/>
  <c r="V175" i="17"/>
  <c r="V183" i="17"/>
  <c r="W180" i="17"/>
  <c r="W175" i="17"/>
  <c r="W183" i="17"/>
  <c r="Y180" i="17"/>
  <c r="Y175" i="17"/>
  <c r="Y183" i="17"/>
  <c r="Z180" i="17"/>
  <c r="Z175" i="17"/>
  <c r="Z183" i="17"/>
  <c r="X193" i="17"/>
  <c r="X184" i="17"/>
  <c r="S184" i="17"/>
  <c r="T184" i="17"/>
  <c r="U184" i="17"/>
  <c r="V184" i="17"/>
  <c r="W184" i="17"/>
  <c r="Y184" i="17"/>
  <c r="Z184" i="17"/>
  <c r="X194" i="17"/>
  <c r="X185" i="17"/>
  <c r="S185" i="17"/>
  <c r="T185" i="17"/>
  <c r="U185" i="17"/>
  <c r="V185" i="17"/>
  <c r="W185" i="17"/>
  <c r="Y185" i="17"/>
  <c r="Z185" i="17"/>
  <c r="X195" i="17"/>
  <c r="X196" i="17"/>
  <c r="X196" i="9"/>
  <c r="AF172" i="9"/>
  <c r="AF186" i="9"/>
  <c r="AF187" i="9"/>
  <c r="AF188" i="9"/>
  <c r="AF189" i="9"/>
  <c r="AF190" i="9"/>
  <c r="AF177" i="9"/>
  <c r="AF178" i="9"/>
  <c r="AF173" i="9"/>
  <c r="AF181" i="9"/>
  <c r="AA172" i="9"/>
  <c r="AA177" i="9"/>
  <c r="AA178" i="9"/>
  <c r="AA173" i="9"/>
  <c r="AA181" i="9"/>
  <c r="AB172" i="9"/>
  <c r="AB177" i="9"/>
  <c r="AB178" i="9"/>
  <c r="AB173" i="9"/>
  <c r="AB181" i="9"/>
  <c r="AC172" i="9"/>
  <c r="AC177" i="9"/>
  <c r="AC178" i="9"/>
  <c r="AC173" i="9"/>
  <c r="AC181" i="9"/>
  <c r="AD172" i="9"/>
  <c r="AD177" i="9"/>
  <c r="AD178" i="9"/>
  <c r="AD173" i="9"/>
  <c r="AD181" i="9"/>
  <c r="AE172" i="9"/>
  <c r="AE177" i="9"/>
  <c r="AE178" i="9"/>
  <c r="AE173" i="9"/>
  <c r="AE181" i="9"/>
  <c r="AG172" i="9"/>
  <c r="AG177" i="9"/>
  <c r="AG178" i="9"/>
  <c r="AG173" i="9"/>
  <c r="AG181" i="9"/>
  <c r="AH172" i="9"/>
  <c r="AH177" i="9"/>
  <c r="AH178" i="9"/>
  <c r="AH173" i="9"/>
  <c r="AH181" i="9"/>
  <c r="AF191" i="9"/>
  <c r="AF179" i="9"/>
  <c r="AF174" i="9"/>
  <c r="AF182" i="9"/>
  <c r="AA179" i="9"/>
  <c r="AA174" i="9"/>
  <c r="AA182" i="9"/>
  <c r="AB179" i="9"/>
  <c r="AB174" i="9"/>
  <c r="AB182" i="9"/>
  <c r="AC179" i="9"/>
  <c r="AC174" i="9"/>
  <c r="AC182" i="9"/>
  <c r="AD179" i="9"/>
  <c r="AD174" i="9"/>
  <c r="AD182" i="9"/>
  <c r="AE179" i="9"/>
  <c r="AE174" i="9"/>
  <c r="AE182" i="9"/>
  <c r="AG179" i="9"/>
  <c r="AG174" i="9"/>
  <c r="AG182" i="9"/>
  <c r="AH179" i="9"/>
  <c r="AH174" i="9"/>
  <c r="AH182" i="9"/>
  <c r="AF192" i="9"/>
  <c r="AF180" i="9"/>
  <c r="AF175" i="9"/>
  <c r="AF183" i="9"/>
  <c r="AA180" i="9"/>
  <c r="AA175" i="9"/>
  <c r="AA183" i="9"/>
  <c r="AB180" i="9"/>
  <c r="AB175" i="9"/>
  <c r="AB183" i="9"/>
  <c r="AC180" i="9"/>
  <c r="AC175" i="9"/>
  <c r="AC183" i="9"/>
  <c r="AD180" i="9"/>
  <c r="AD175" i="9"/>
  <c r="AD183" i="9"/>
  <c r="AE180" i="9"/>
  <c r="AE175" i="9"/>
  <c r="AE183" i="9"/>
  <c r="AG180" i="9"/>
  <c r="AG175" i="9"/>
  <c r="AG183" i="9"/>
  <c r="AH180" i="9"/>
  <c r="AH175" i="9"/>
  <c r="AH183" i="9"/>
  <c r="AF193" i="9"/>
  <c r="AF184" i="9"/>
  <c r="AA184" i="9"/>
  <c r="AB184" i="9"/>
  <c r="AC184" i="9"/>
  <c r="AD184" i="9"/>
  <c r="AE184" i="9"/>
  <c r="AG184" i="9"/>
  <c r="AH184" i="9"/>
  <c r="AF194" i="9"/>
  <c r="AF185" i="9"/>
  <c r="AA185" i="9"/>
  <c r="AB185" i="9"/>
  <c r="AC185" i="9"/>
  <c r="AD185" i="9"/>
  <c r="AE185" i="9"/>
  <c r="AG185" i="9"/>
  <c r="AH185" i="9"/>
  <c r="AF195" i="9"/>
  <c r="AF172" i="17"/>
  <c r="AF186" i="17"/>
  <c r="AF187" i="17"/>
  <c r="AF188" i="17"/>
  <c r="AF189" i="17"/>
  <c r="AF190" i="17"/>
  <c r="AF177" i="17"/>
  <c r="AF178" i="17"/>
  <c r="AF173" i="17"/>
  <c r="AF181" i="17"/>
  <c r="AA172" i="17"/>
  <c r="AA177" i="17"/>
  <c r="AA178" i="17"/>
  <c r="AA173" i="17"/>
  <c r="AA181" i="17"/>
  <c r="AB172" i="17"/>
  <c r="AB177" i="17"/>
  <c r="AB178" i="17"/>
  <c r="AB173" i="17"/>
  <c r="AB181" i="17"/>
  <c r="AC172" i="17"/>
  <c r="AC177" i="17"/>
  <c r="AC178" i="17"/>
  <c r="AC173" i="17"/>
  <c r="AC181" i="17"/>
  <c r="AD172" i="17"/>
  <c r="AD177" i="17"/>
  <c r="AD178" i="17"/>
  <c r="AD173" i="17"/>
  <c r="AD181" i="17"/>
  <c r="AE172" i="17"/>
  <c r="AE177" i="17"/>
  <c r="AE178" i="17"/>
  <c r="AE173" i="17"/>
  <c r="AE181" i="17"/>
  <c r="AG172" i="17"/>
  <c r="AG177" i="17"/>
  <c r="AG178" i="17"/>
  <c r="AG173" i="17"/>
  <c r="AG181" i="17"/>
  <c r="AH172" i="17"/>
  <c r="AH177" i="17"/>
  <c r="AH178" i="17"/>
  <c r="AH173" i="17"/>
  <c r="AH181" i="17"/>
  <c r="AF191" i="17"/>
  <c r="AF179" i="17"/>
  <c r="AF174" i="17"/>
  <c r="AF182" i="17"/>
  <c r="AA179" i="17"/>
  <c r="AA174" i="17"/>
  <c r="AA182" i="17"/>
  <c r="AB179" i="17"/>
  <c r="AB174" i="17"/>
  <c r="AB182" i="17"/>
  <c r="AC179" i="17"/>
  <c r="AC174" i="17"/>
  <c r="AC182" i="17"/>
  <c r="AD179" i="17"/>
  <c r="AD174" i="17"/>
  <c r="AD182" i="17"/>
  <c r="AE179" i="17"/>
  <c r="AE174" i="17"/>
  <c r="AE182" i="17"/>
  <c r="AG179" i="17"/>
  <c r="AG174" i="17"/>
  <c r="AG182" i="17"/>
  <c r="AH179" i="17"/>
  <c r="AH174" i="17"/>
  <c r="AH182" i="17"/>
  <c r="AF192" i="17"/>
  <c r="AF180" i="17"/>
  <c r="AF175" i="17"/>
  <c r="AF183" i="17"/>
  <c r="AA180" i="17"/>
  <c r="AA175" i="17"/>
  <c r="AA183" i="17"/>
  <c r="AB180" i="17"/>
  <c r="AB175" i="17"/>
  <c r="AB183" i="17"/>
  <c r="AC180" i="17"/>
  <c r="AC175" i="17"/>
  <c r="AC183" i="17"/>
  <c r="AD180" i="17"/>
  <c r="AD175" i="17"/>
  <c r="AD183" i="17"/>
  <c r="AE180" i="17"/>
  <c r="AE175" i="17"/>
  <c r="AE183" i="17"/>
  <c r="AG180" i="17"/>
  <c r="AG175" i="17"/>
  <c r="AG183" i="17"/>
  <c r="AH180" i="17"/>
  <c r="AH175" i="17"/>
  <c r="AH183" i="17"/>
  <c r="AF193" i="17"/>
  <c r="AF184" i="17"/>
  <c r="AA184" i="17"/>
  <c r="AB184" i="17"/>
  <c r="AC184" i="17"/>
  <c r="AD184" i="17"/>
  <c r="AE184" i="17"/>
  <c r="AG184" i="17"/>
  <c r="AH184" i="17"/>
  <c r="AF194" i="17"/>
  <c r="AF185" i="17"/>
  <c r="AA185" i="17"/>
  <c r="AB185" i="17"/>
  <c r="AC185" i="17"/>
  <c r="AD185" i="17"/>
  <c r="AE185" i="17"/>
  <c r="AG185" i="17"/>
  <c r="AH185" i="17"/>
  <c r="AF195" i="17"/>
  <c r="AF196" i="17"/>
  <c r="AF196" i="9"/>
  <c r="AN172" i="9"/>
  <c r="AN196" i="9"/>
  <c r="AV172" i="9"/>
  <c r="AV196" i="9"/>
  <c r="BD172" i="9"/>
  <c r="BD196" i="9"/>
  <c r="BL172" i="9"/>
  <c r="BL196" i="9"/>
  <c r="C196" i="9"/>
  <c r="D186" i="9"/>
  <c r="D187" i="9"/>
  <c r="D188" i="9"/>
  <c r="D189" i="9"/>
  <c r="D190" i="9"/>
  <c r="D191" i="9"/>
  <c r="D192" i="9"/>
  <c r="D193" i="9"/>
  <c r="D194" i="9"/>
  <c r="D195" i="9"/>
  <c r="D186" i="17"/>
  <c r="D187" i="17"/>
  <c r="D188" i="17"/>
  <c r="D189" i="17"/>
  <c r="D190" i="17"/>
  <c r="D191" i="17"/>
  <c r="D192" i="17"/>
  <c r="D193" i="17"/>
  <c r="D194" i="17"/>
  <c r="D195" i="17"/>
  <c r="D196" i="17"/>
  <c r="D196" i="9"/>
  <c r="E186" i="9"/>
  <c r="E187" i="9"/>
  <c r="E188" i="9"/>
  <c r="E189" i="9"/>
  <c r="E190" i="9"/>
  <c r="E191" i="9"/>
  <c r="E192" i="9"/>
  <c r="E193" i="9"/>
  <c r="E194" i="9"/>
  <c r="E195" i="9"/>
  <c r="E186" i="17"/>
  <c r="E187" i="17"/>
  <c r="E188" i="17"/>
  <c r="E189" i="17"/>
  <c r="E190" i="17"/>
  <c r="E191" i="17"/>
  <c r="E192" i="17"/>
  <c r="E193" i="17"/>
  <c r="E194" i="17"/>
  <c r="E195" i="17"/>
  <c r="E196" i="17"/>
  <c r="E196" i="9"/>
  <c r="F186" i="9"/>
  <c r="F187" i="9"/>
  <c r="F188" i="9"/>
  <c r="F189" i="9"/>
  <c r="F190" i="9"/>
  <c r="F191" i="9"/>
  <c r="F192" i="9"/>
  <c r="F193" i="9"/>
  <c r="F194" i="9"/>
  <c r="F195" i="9"/>
  <c r="F186" i="17"/>
  <c r="F187" i="17"/>
  <c r="F188" i="17"/>
  <c r="F189" i="17"/>
  <c r="F190" i="17"/>
  <c r="F191" i="17"/>
  <c r="F192" i="17"/>
  <c r="F193" i="17"/>
  <c r="F194" i="17"/>
  <c r="F195" i="17"/>
  <c r="F196" i="17"/>
  <c r="F196" i="9"/>
  <c r="G186" i="9"/>
  <c r="G187" i="9"/>
  <c r="G188" i="9"/>
  <c r="G189" i="9"/>
  <c r="G190" i="9"/>
  <c r="G191" i="9"/>
  <c r="G192" i="9"/>
  <c r="G193" i="9"/>
  <c r="G194" i="9"/>
  <c r="G195" i="9"/>
  <c r="G186" i="17"/>
  <c r="G187" i="17"/>
  <c r="G188" i="17"/>
  <c r="G189" i="17"/>
  <c r="G190" i="17"/>
  <c r="G191" i="17"/>
  <c r="G192" i="17"/>
  <c r="G193" i="17"/>
  <c r="G194" i="17"/>
  <c r="G195" i="17"/>
  <c r="G196" i="17"/>
  <c r="G196" i="9"/>
  <c r="I196" i="9"/>
  <c r="J196" i="9"/>
  <c r="K196" i="9"/>
  <c r="L186" i="9"/>
  <c r="L187" i="9"/>
  <c r="L188" i="9"/>
  <c r="L189" i="9"/>
  <c r="L190" i="9"/>
  <c r="L191" i="9"/>
  <c r="L192" i="9"/>
  <c r="L193" i="9"/>
  <c r="L194" i="9"/>
  <c r="L195" i="9"/>
  <c r="L186" i="17"/>
  <c r="L187" i="17"/>
  <c r="L188" i="17"/>
  <c r="L189" i="17"/>
  <c r="L190" i="17"/>
  <c r="L191" i="17"/>
  <c r="L192" i="17"/>
  <c r="L193" i="17"/>
  <c r="L194" i="17"/>
  <c r="L195" i="17"/>
  <c r="L196" i="17"/>
  <c r="L196" i="9"/>
  <c r="M186" i="9"/>
  <c r="M187" i="9"/>
  <c r="M188" i="9"/>
  <c r="M189" i="9"/>
  <c r="M190" i="9"/>
  <c r="M191" i="9"/>
  <c r="M192" i="9"/>
  <c r="M193" i="9"/>
  <c r="M194" i="9"/>
  <c r="M195" i="9"/>
  <c r="M186" i="17"/>
  <c r="M187" i="17"/>
  <c r="M188" i="17"/>
  <c r="M189" i="17"/>
  <c r="M190" i="17"/>
  <c r="M191" i="17"/>
  <c r="M192" i="17"/>
  <c r="M193" i="17"/>
  <c r="M194" i="17"/>
  <c r="M195" i="17"/>
  <c r="M196" i="17"/>
  <c r="M196" i="9"/>
  <c r="N186" i="9"/>
  <c r="N187" i="9"/>
  <c r="N188" i="9"/>
  <c r="N189" i="9"/>
  <c r="N190" i="9"/>
  <c r="N191" i="9"/>
  <c r="N192" i="9"/>
  <c r="N193" i="9"/>
  <c r="N194" i="9"/>
  <c r="N195" i="9"/>
  <c r="N186" i="17"/>
  <c r="N187" i="17"/>
  <c r="N188" i="17"/>
  <c r="N189" i="17"/>
  <c r="N190" i="17"/>
  <c r="N191" i="17"/>
  <c r="N192" i="17"/>
  <c r="N193" i="17"/>
  <c r="N194" i="17"/>
  <c r="N195" i="17"/>
  <c r="N196" i="17"/>
  <c r="N196" i="9"/>
  <c r="O196" i="9"/>
  <c r="Q196" i="9"/>
  <c r="R196" i="9"/>
  <c r="S196" i="9"/>
  <c r="T186" i="9"/>
  <c r="T187" i="9"/>
  <c r="T188" i="9"/>
  <c r="T189" i="9"/>
  <c r="T190" i="9"/>
  <c r="T191" i="9"/>
  <c r="T192" i="9"/>
  <c r="T193" i="9"/>
  <c r="T194" i="9"/>
  <c r="T195" i="9"/>
  <c r="T186" i="17"/>
  <c r="T187" i="17"/>
  <c r="T188" i="17"/>
  <c r="T189" i="17"/>
  <c r="T190" i="17"/>
  <c r="T191" i="17"/>
  <c r="T192" i="17"/>
  <c r="T193" i="17"/>
  <c r="T194" i="17"/>
  <c r="T195" i="17"/>
  <c r="T196" i="17"/>
  <c r="T196" i="9"/>
  <c r="U186" i="9"/>
  <c r="U187" i="9"/>
  <c r="U188" i="9"/>
  <c r="U189" i="9"/>
  <c r="U190" i="9"/>
  <c r="U191" i="9"/>
  <c r="U192" i="9"/>
  <c r="U193" i="9"/>
  <c r="U194" i="9"/>
  <c r="U195" i="9"/>
  <c r="U186" i="17"/>
  <c r="U187" i="17"/>
  <c r="U188" i="17"/>
  <c r="U189" i="17"/>
  <c r="U190" i="17"/>
  <c r="U191" i="17"/>
  <c r="U192" i="17"/>
  <c r="U193" i="17"/>
  <c r="U194" i="17"/>
  <c r="U195" i="17"/>
  <c r="U196" i="17"/>
  <c r="U196" i="9"/>
  <c r="V186" i="9"/>
  <c r="V187" i="9"/>
  <c r="V188" i="9"/>
  <c r="V189" i="9"/>
  <c r="V190" i="9"/>
  <c r="V191" i="9"/>
  <c r="V192" i="9"/>
  <c r="V193" i="9"/>
  <c r="V194" i="9"/>
  <c r="V195" i="9"/>
  <c r="V186" i="17"/>
  <c r="V187" i="17"/>
  <c r="V188" i="17"/>
  <c r="V189" i="17"/>
  <c r="V190" i="17"/>
  <c r="V191" i="17"/>
  <c r="V192" i="17"/>
  <c r="V193" i="17"/>
  <c r="V194" i="17"/>
  <c r="V195" i="17"/>
  <c r="V196" i="17"/>
  <c r="V196" i="9"/>
  <c r="W196" i="9"/>
  <c r="Y196" i="9"/>
  <c r="Z196" i="9"/>
  <c r="AA186" i="9"/>
  <c r="AA187" i="9"/>
  <c r="AA188" i="9"/>
  <c r="AA189" i="9"/>
  <c r="AA190" i="9"/>
  <c r="AA191" i="9"/>
  <c r="AA192" i="9"/>
  <c r="AA193" i="9"/>
  <c r="AA194" i="9"/>
  <c r="AA195" i="9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6" i="9"/>
  <c r="AB186" i="9"/>
  <c r="AB187" i="9"/>
  <c r="AB188" i="9"/>
  <c r="AB189" i="9"/>
  <c r="AB190" i="9"/>
  <c r="AB191" i="9"/>
  <c r="AB192" i="9"/>
  <c r="AB193" i="9"/>
  <c r="AB194" i="9"/>
  <c r="AB195" i="9"/>
  <c r="AB186" i="17"/>
  <c r="AB187" i="17"/>
  <c r="AB188" i="17"/>
  <c r="AB189" i="17"/>
  <c r="AB190" i="17"/>
  <c r="AB191" i="17"/>
  <c r="AB192" i="17"/>
  <c r="AB193" i="17"/>
  <c r="AB194" i="17"/>
  <c r="AB195" i="17"/>
  <c r="AB196" i="17"/>
  <c r="AB196" i="9"/>
  <c r="AC196" i="9"/>
  <c r="AD186" i="9"/>
  <c r="AD187" i="9"/>
  <c r="AD188" i="9"/>
  <c r="AD189" i="9"/>
  <c r="AD190" i="9"/>
  <c r="AD191" i="9"/>
  <c r="AD192" i="9"/>
  <c r="AD193" i="9"/>
  <c r="AD194" i="9"/>
  <c r="AD195" i="9"/>
  <c r="AD186" i="17"/>
  <c r="AD187" i="17"/>
  <c r="AD188" i="17"/>
  <c r="AD189" i="17"/>
  <c r="AD190" i="17"/>
  <c r="AD191" i="17"/>
  <c r="AD192" i="17"/>
  <c r="AD193" i="17"/>
  <c r="AD194" i="17"/>
  <c r="AD195" i="17"/>
  <c r="AD196" i="17"/>
  <c r="AD196" i="9"/>
  <c r="AE196" i="9"/>
  <c r="AG196" i="9"/>
  <c r="AH196" i="9"/>
  <c r="AI172" i="9"/>
  <c r="AI186" i="9"/>
  <c r="AI187" i="9"/>
  <c r="AI188" i="9"/>
  <c r="AI189" i="9"/>
  <c r="AI190" i="9"/>
  <c r="AI177" i="9"/>
  <c r="AI178" i="9"/>
  <c r="AI173" i="9"/>
  <c r="AI181" i="9"/>
  <c r="AJ172" i="9"/>
  <c r="AJ177" i="9"/>
  <c r="AJ178" i="9"/>
  <c r="AJ173" i="9"/>
  <c r="AJ181" i="9"/>
  <c r="AK172" i="9"/>
  <c r="AK177" i="9"/>
  <c r="AK178" i="9"/>
  <c r="AK173" i="9"/>
  <c r="AK181" i="9"/>
  <c r="AL172" i="9"/>
  <c r="AL177" i="9"/>
  <c r="AL178" i="9"/>
  <c r="AL173" i="9"/>
  <c r="AL181" i="9"/>
  <c r="AM172" i="9"/>
  <c r="AM177" i="9"/>
  <c r="AM178" i="9"/>
  <c r="AM173" i="9"/>
  <c r="AM181" i="9"/>
  <c r="AN177" i="9"/>
  <c r="AN178" i="9"/>
  <c r="AN173" i="9"/>
  <c r="AN181" i="9"/>
  <c r="AO172" i="9"/>
  <c r="AO177" i="9"/>
  <c r="AO178" i="9"/>
  <c r="AO173" i="9"/>
  <c r="AO181" i="9"/>
  <c r="AP172" i="9"/>
  <c r="AP177" i="9"/>
  <c r="AP178" i="9"/>
  <c r="AP173" i="9"/>
  <c r="AP181" i="9"/>
  <c r="AI191" i="9"/>
  <c r="AI179" i="9"/>
  <c r="AI174" i="9"/>
  <c r="AI182" i="9"/>
  <c r="AJ179" i="9"/>
  <c r="AJ174" i="9"/>
  <c r="AJ182" i="9"/>
  <c r="AK179" i="9"/>
  <c r="AK174" i="9"/>
  <c r="AK182" i="9"/>
  <c r="AL179" i="9"/>
  <c r="AL174" i="9"/>
  <c r="AL182" i="9"/>
  <c r="AM179" i="9"/>
  <c r="AM174" i="9"/>
  <c r="AM182" i="9"/>
  <c r="AN179" i="9"/>
  <c r="AN174" i="9"/>
  <c r="AN182" i="9"/>
  <c r="AO179" i="9"/>
  <c r="AO174" i="9"/>
  <c r="AO182" i="9"/>
  <c r="AP179" i="9"/>
  <c r="AP174" i="9"/>
  <c r="AP182" i="9"/>
  <c r="AI192" i="9"/>
  <c r="AI180" i="9"/>
  <c r="AI175" i="9"/>
  <c r="AI183" i="9"/>
  <c r="AJ180" i="9"/>
  <c r="AJ175" i="9"/>
  <c r="AJ183" i="9"/>
  <c r="AK180" i="9"/>
  <c r="AK175" i="9"/>
  <c r="AK183" i="9"/>
  <c r="AL180" i="9"/>
  <c r="AL175" i="9"/>
  <c r="AL183" i="9"/>
  <c r="AM180" i="9"/>
  <c r="AM175" i="9"/>
  <c r="AM183" i="9"/>
  <c r="AN180" i="9"/>
  <c r="AN175" i="9"/>
  <c r="AN183" i="9"/>
  <c r="AO180" i="9"/>
  <c r="AO175" i="9"/>
  <c r="AO183" i="9"/>
  <c r="AP180" i="9"/>
  <c r="AP175" i="9"/>
  <c r="AP183" i="9"/>
  <c r="AI193" i="9"/>
  <c r="AI184" i="9"/>
  <c r="AJ184" i="9"/>
  <c r="AK184" i="9"/>
  <c r="AL184" i="9"/>
  <c r="AM184" i="9"/>
  <c r="AN184" i="9"/>
  <c r="AO184" i="9"/>
  <c r="AP184" i="9"/>
  <c r="AI194" i="9"/>
  <c r="AI185" i="9"/>
  <c r="AJ185" i="9"/>
  <c r="AK185" i="9"/>
  <c r="AL185" i="9"/>
  <c r="AM185" i="9"/>
  <c r="AN185" i="9"/>
  <c r="AO185" i="9"/>
  <c r="AP185" i="9"/>
  <c r="AI195" i="9"/>
  <c r="AI172" i="17"/>
  <c r="AI186" i="17"/>
  <c r="AI187" i="17"/>
  <c r="AI188" i="17"/>
  <c r="AI189" i="17"/>
  <c r="AI190" i="17"/>
  <c r="AI177" i="17"/>
  <c r="AI178" i="17"/>
  <c r="AI173" i="17"/>
  <c r="AI181" i="17"/>
  <c r="AJ172" i="17"/>
  <c r="AJ177" i="17"/>
  <c r="AJ178" i="17"/>
  <c r="AJ173" i="17"/>
  <c r="AJ181" i="17"/>
  <c r="AK172" i="17"/>
  <c r="AK177" i="17"/>
  <c r="AK178" i="17"/>
  <c r="AK173" i="17"/>
  <c r="AK181" i="17"/>
  <c r="AL172" i="17"/>
  <c r="AL177" i="17"/>
  <c r="AL178" i="17"/>
  <c r="AL173" i="17"/>
  <c r="AL181" i="17"/>
  <c r="AM172" i="17"/>
  <c r="AM177" i="17"/>
  <c r="AM178" i="17"/>
  <c r="AM173" i="17"/>
  <c r="AM181" i="17"/>
  <c r="AN172" i="17"/>
  <c r="AN177" i="17"/>
  <c r="AN178" i="17"/>
  <c r="AN173" i="17"/>
  <c r="AN181" i="17"/>
  <c r="AO172" i="17"/>
  <c r="AO177" i="17"/>
  <c r="AO178" i="17"/>
  <c r="AO173" i="17"/>
  <c r="AO181" i="17"/>
  <c r="AP172" i="17"/>
  <c r="AP177" i="17"/>
  <c r="AP178" i="17"/>
  <c r="AP173" i="17"/>
  <c r="AP181" i="17"/>
  <c r="AI191" i="17"/>
  <c r="AI179" i="17"/>
  <c r="AI174" i="17"/>
  <c r="AI182" i="17"/>
  <c r="AJ179" i="17"/>
  <c r="AJ174" i="17"/>
  <c r="AJ182" i="17"/>
  <c r="AK179" i="17"/>
  <c r="AK174" i="17"/>
  <c r="AK182" i="17"/>
  <c r="AL179" i="17"/>
  <c r="AL174" i="17"/>
  <c r="AL182" i="17"/>
  <c r="AM179" i="17"/>
  <c r="AM174" i="17"/>
  <c r="AM182" i="17"/>
  <c r="AN179" i="17"/>
  <c r="AN174" i="17"/>
  <c r="AN182" i="17"/>
  <c r="AO179" i="17"/>
  <c r="AO174" i="17"/>
  <c r="AO182" i="17"/>
  <c r="AP179" i="17"/>
  <c r="AP174" i="17"/>
  <c r="AP182" i="17"/>
  <c r="AI192" i="17"/>
  <c r="AI180" i="17"/>
  <c r="AI175" i="17"/>
  <c r="AI183" i="17"/>
  <c r="AJ180" i="17"/>
  <c r="AJ175" i="17"/>
  <c r="AJ183" i="17"/>
  <c r="AK180" i="17"/>
  <c r="AK175" i="17"/>
  <c r="AK183" i="17"/>
  <c r="AL180" i="17"/>
  <c r="AL175" i="17"/>
  <c r="AL183" i="17"/>
  <c r="AM180" i="17"/>
  <c r="AM175" i="17"/>
  <c r="AM183" i="17"/>
  <c r="AN180" i="17"/>
  <c r="AN175" i="17"/>
  <c r="AN183" i="17"/>
  <c r="AO180" i="17"/>
  <c r="AO175" i="17"/>
  <c r="AO183" i="17"/>
  <c r="AP180" i="17"/>
  <c r="AP175" i="17"/>
  <c r="AP183" i="17"/>
  <c r="AI193" i="17"/>
  <c r="AI184" i="17"/>
  <c r="AJ184" i="17"/>
  <c r="AK184" i="17"/>
  <c r="AL184" i="17"/>
  <c r="AM184" i="17"/>
  <c r="AN184" i="17"/>
  <c r="AO184" i="17"/>
  <c r="AP184" i="17"/>
  <c r="AI194" i="17"/>
  <c r="AI185" i="17"/>
  <c r="AJ185" i="17"/>
  <c r="AK185" i="17"/>
  <c r="AL185" i="17"/>
  <c r="AM185" i="17"/>
  <c r="AN185" i="17"/>
  <c r="AO185" i="17"/>
  <c r="AP185" i="17"/>
  <c r="AI195" i="17"/>
  <c r="AI196" i="17"/>
  <c r="AI196" i="9"/>
  <c r="AJ186" i="9"/>
  <c r="AJ187" i="9"/>
  <c r="AJ188" i="9"/>
  <c r="AJ189" i="9"/>
  <c r="AJ190" i="9"/>
  <c r="AJ191" i="9"/>
  <c r="AJ192" i="9"/>
  <c r="AJ193" i="9"/>
  <c r="AJ194" i="9"/>
  <c r="AJ195" i="9"/>
  <c r="AJ186" i="17"/>
  <c r="AJ187" i="17"/>
  <c r="AJ188" i="17"/>
  <c r="AJ189" i="17"/>
  <c r="AJ190" i="17"/>
  <c r="AJ191" i="17"/>
  <c r="AJ192" i="17"/>
  <c r="AJ193" i="17"/>
  <c r="AJ194" i="17"/>
  <c r="AJ195" i="17"/>
  <c r="AJ196" i="17"/>
  <c r="AJ196" i="9"/>
  <c r="AK196" i="9"/>
  <c r="AL196" i="9"/>
  <c r="AM196" i="9"/>
  <c r="AO196" i="9"/>
  <c r="AP196" i="9"/>
  <c r="AQ172" i="9"/>
  <c r="AQ186" i="9"/>
  <c r="AQ187" i="9"/>
  <c r="AQ188" i="9"/>
  <c r="AQ189" i="9"/>
  <c r="AQ190" i="9"/>
  <c r="AQ177" i="9"/>
  <c r="AQ178" i="9"/>
  <c r="AQ173" i="9"/>
  <c r="AQ181" i="9"/>
  <c r="AR172" i="9"/>
  <c r="AR177" i="9"/>
  <c r="AR178" i="9"/>
  <c r="AR173" i="9"/>
  <c r="AR181" i="9"/>
  <c r="AS172" i="9"/>
  <c r="AS177" i="9"/>
  <c r="AS178" i="9"/>
  <c r="AS173" i="9"/>
  <c r="AS181" i="9"/>
  <c r="AT172" i="9"/>
  <c r="AT177" i="9"/>
  <c r="AT178" i="9"/>
  <c r="AT173" i="9"/>
  <c r="AT181" i="9"/>
  <c r="AU172" i="9"/>
  <c r="AU177" i="9"/>
  <c r="AU178" i="9"/>
  <c r="AU173" i="9"/>
  <c r="AU181" i="9"/>
  <c r="AV177" i="9"/>
  <c r="AV178" i="9"/>
  <c r="AV173" i="9"/>
  <c r="AV181" i="9"/>
  <c r="AW172" i="9"/>
  <c r="AW177" i="9"/>
  <c r="AW178" i="9"/>
  <c r="AW173" i="9"/>
  <c r="AW181" i="9"/>
  <c r="AX172" i="9"/>
  <c r="AX177" i="9"/>
  <c r="AX178" i="9"/>
  <c r="AX173" i="9"/>
  <c r="AX181" i="9"/>
  <c r="AQ191" i="9"/>
  <c r="AQ179" i="9"/>
  <c r="AQ174" i="9"/>
  <c r="AQ182" i="9"/>
  <c r="AR179" i="9"/>
  <c r="AR174" i="9"/>
  <c r="AR182" i="9"/>
  <c r="AS179" i="9"/>
  <c r="AS174" i="9"/>
  <c r="AS182" i="9"/>
  <c r="AT179" i="9"/>
  <c r="AT174" i="9"/>
  <c r="AT182" i="9"/>
  <c r="AU179" i="9"/>
  <c r="AU174" i="9"/>
  <c r="AU182" i="9"/>
  <c r="AV179" i="9"/>
  <c r="AV174" i="9"/>
  <c r="AV182" i="9"/>
  <c r="AW179" i="9"/>
  <c r="AW174" i="9"/>
  <c r="AW182" i="9"/>
  <c r="AX179" i="9"/>
  <c r="AX174" i="9"/>
  <c r="AX182" i="9"/>
  <c r="AQ192" i="9"/>
  <c r="AQ180" i="9"/>
  <c r="AQ175" i="9"/>
  <c r="AQ183" i="9"/>
  <c r="AR180" i="9"/>
  <c r="AR175" i="9"/>
  <c r="AR183" i="9"/>
  <c r="AS180" i="9"/>
  <c r="AS175" i="9"/>
  <c r="AS183" i="9"/>
  <c r="AT180" i="9"/>
  <c r="AT175" i="9"/>
  <c r="AT183" i="9"/>
  <c r="AU180" i="9"/>
  <c r="AU175" i="9"/>
  <c r="AU183" i="9"/>
  <c r="AV180" i="9"/>
  <c r="AV175" i="9"/>
  <c r="AV183" i="9"/>
  <c r="AW180" i="9"/>
  <c r="AW175" i="9"/>
  <c r="AW183" i="9"/>
  <c r="AX180" i="9"/>
  <c r="AX175" i="9"/>
  <c r="AX183" i="9"/>
  <c r="AQ193" i="9"/>
  <c r="AQ184" i="9"/>
  <c r="AR184" i="9"/>
  <c r="AS184" i="9"/>
  <c r="AT184" i="9"/>
  <c r="AU184" i="9"/>
  <c r="AV184" i="9"/>
  <c r="AW184" i="9"/>
  <c r="AX184" i="9"/>
  <c r="AQ194" i="9"/>
  <c r="AQ185" i="9"/>
  <c r="AR185" i="9"/>
  <c r="AS185" i="9"/>
  <c r="AT185" i="9"/>
  <c r="AU185" i="9"/>
  <c r="AV185" i="9"/>
  <c r="AW185" i="9"/>
  <c r="AX185" i="9"/>
  <c r="AQ195" i="9"/>
  <c r="AQ172" i="17"/>
  <c r="AQ186" i="17"/>
  <c r="AQ187" i="17"/>
  <c r="AQ188" i="17"/>
  <c r="AQ189" i="17"/>
  <c r="AQ190" i="17"/>
  <c r="AQ177" i="17"/>
  <c r="AQ178" i="17"/>
  <c r="AQ173" i="17"/>
  <c r="AQ181" i="17"/>
  <c r="AR172" i="17"/>
  <c r="AR177" i="17"/>
  <c r="AR178" i="17"/>
  <c r="AR173" i="17"/>
  <c r="AR181" i="17"/>
  <c r="AS172" i="17"/>
  <c r="AS177" i="17"/>
  <c r="AS178" i="17"/>
  <c r="AS173" i="17"/>
  <c r="AS181" i="17"/>
  <c r="AT172" i="17"/>
  <c r="AT177" i="17"/>
  <c r="AT178" i="17"/>
  <c r="AT173" i="17"/>
  <c r="AT181" i="17"/>
  <c r="AU172" i="17"/>
  <c r="AU177" i="17"/>
  <c r="AU178" i="17"/>
  <c r="AU173" i="17"/>
  <c r="AU181" i="17"/>
  <c r="AV172" i="17"/>
  <c r="AV177" i="17"/>
  <c r="AV178" i="17"/>
  <c r="AV173" i="17"/>
  <c r="AV181" i="17"/>
  <c r="AW172" i="17"/>
  <c r="AW177" i="17"/>
  <c r="AW178" i="17"/>
  <c r="AW173" i="17"/>
  <c r="AW181" i="17"/>
  <c r="AX172" i="17"/>
  <c r="AX177" i="17"/>
  <c r="AX178" i="17"/>
  <c r="AX173" i="17"/>
  <c r="AX181" i="17"/>
  <c r="AQ191" i="17"/>
  <c r="AQ179" i="17"/>
  <c r="AQ174" i="17"/>
  <c r="AQ182" i="17"/>
  <c r="AR179" i="17"/>
  <c r="AR174" i="17"/>
  <c r="AR182" i="17"/>
  <c r="AS179" i="17"/>
  <c r="AS174" i="17"/>
  <c r="AS182" i="17"/>
  <c r="AT179" i="17"/>
  <c r="AT174" i="17"/>
  <c r="AT182" i="17"/>
  <c r="AU179" i="17"/>
  <c r="AU174" i="17"/>
  <c r="AU182" i="17"/>
  <c r="AV179" i="17"/>
  <c r="AV174" i="17"/>
  <c r="AV182" i="17"/>
  <c r="AW179" i="17"/>
  <c r="AW174" i="17"/>
  <c r="AW182" i="17"/>
  <c r="AX179" i="17"/>
  <c r="AX174" i="17"/>
  <c r="AX182" i="17"/>
  <c r="AQ192" i="17"/>
  <c r="AQ180" i="17"/>
  <c r="AQ175" i="17"/>
  <c r="AQ183" i="17"/>
  <c r="AR180" i="17"/>
  <c r="AR175" i="17"/>
  <c r="AR183" i="17"/>
  <c r="AS180" i="17"/>
  <c r="AS175" i="17"/>
  <c r="AS183" i="17"/>
  <c r="AT180" i="17"/>
  <c r="AT175" i="17"/>
  <c r="AT183" i="17"/>
  <c r="AU180" i="17"/>
  <c r="AU175" i="17"/>
  <c r="AU183" i="17"/>
  <c r="AV180" i="17"/>
  <c r="AV175" i="17"/>
  <c r="AV183" i="17"/>
  <c r="AW180" i="17"/>
  <c r="AW175" i="17"/>
  <c r="AW183" i="17"/>
  <c r="AX180" i="17"/>
  <c r="AX175" i="17"/>
  <c r="AX183" i="17"/>
  <c r="AQ193" i="17"/>
  <c r="AQ184" i="17"/>
  <c r="AR184" i="17"/>
  <c r="AS184" i="17"/>
  <c r="AT184" i="17"/>
  <c r="AU184" i="17"/>
  <c r="AV184" i="17"/>
  <c r="AW184" i="17"/>
  <c r="AX184" i="17"/>
  <c r="AQ194" i="17"/>
  <c r="AQ185" i="17"/>
  <c r="AR185" i="17"/>
  <c r="AS185" i="17"/>
  <c r="AT185" i="17"/>
  <c r="AU185" i="17"/>
  <c r="AV185" i="17"/>
  <c r="AW185" i="17"/>
  <c r="AX185" i="17"/>
  <c r="AQ195" i="17"/>
  <c r="AQ196" i="17"/>
  <c r="AQ196" i="9"/>
  <c r="AR196" i="9"/>
  <c r="AS196" i="9"/>
  <c r="AT196" i="9"/>
  <c r="AU196" i="9"/>
  <c r="AW196" i="9"/>
  <c r="AX196" i="9"/>
  <c r="AY172" i="9"/>
  <c r="AY196" i="9"/>
  <c r="AZ172" i="9"/>
  <c r="AZ196" i="9"/>
  <c r="BA172" i="9"/>
  <c r="BA196" i="9"/>
  <c r="BB172" i="9"/>
  <c r="BB196" i="9"/>
  <c r="BC172" i="9"/>
  <c r="BC196" i="9"/>
  <c r="BE172" i="9"/>
  <c r="BE196" i="9"/>
  <c r="BF172" i="9"/>
  <c r="BF196" i="9"/>
  <c r="BG172" i="9"/>
  <c r="BG196" i="9"/>
  <c r="BH172" i="9"/>
  <c r="BH196" i="9"/>
  <c r="BI172" i="9"/>
  <c r="BI196" i="9"/>
  <c r="BJ172" i="9"/>
  <c r="BJ196" i="9"/>
  <c r="BK172" i="9"/>
  <c r="BK196" i="9"/>
  <c r="BM172" i="9"/>
  <c r="BM196" i="9"/>
  <c r="BN172" i="9"/>
  <c r="BN196" i="9"/>
  <c r="H167" i="9"/>
  <c r="C186" i="17"/>
  <c r="C187" i="17"/>
  <c r="C188" i="17"/>
  <c r="C189" i="17"/>
  <c r="C190" i="17"/>
  <c r="C195" i="17"/>
  <c r="C191" i="17"/>
  <c r="C192" i="17"/>
  <c r="C193" i="17"/>
  <c r="C194" i="17"/>
  <c r="C196" i="17"/>
  <c r="C186" i="9"/>
  <c r="C187" i="9"/>
  <c r="C188" i="9"/>
  <c r="C189" i="9"/>
  <c r="C190" i="9"/>
  <c r="C191" i="9"/>
  <c r="C192" i="9"/>
  <c r="C193" i="9"/>
  <c r="C194" i="9"/>
  <c r="C195" i="9"/>
  <c r="C167" i="9"/>
  <c r="AR186" i="17"/>
  <c r="AR187" i="17"/>
  <c r="AR188" i="17"/>
  <c r="AR189" i="17"/>
  <c r="AR190" i="17"/>
  <c r="AR195" i="17"/>
  <c r="AR191" i="17"/>
  <c r="AR192" i="17"/>
  <c r="AR193" i="17"/>
  <c r="AR194" i="17"/>
  <c r="AR196" i="17"/>
  <c r="AR186" i="9"/>
  <c r="AR187" i="9"/>
  <c r="AR188" i="9"/>
  <c r="AR189" i="9"/>
  <c r="AR190" i="9"/>
  <c r="AR191" i="9"/>
  <c r="AR192" i="9"/>
  <c r="AR193" i="9"/>
  <c r="AR194" i="9"/>
  <c r="AR195" i="9"/>
  <c r="D167" i="9"/>
  <c r="E167" i="9"/>
  <c r="AL186" i="17"/>
  <c r="AL187" i="17"/>
  <c r="AL188" i="17"/>
  <c r="AL189" i="17"/>
  <c r="AL190" i="17"/>
  <c r="AL195" i="17"/>
  <c r="AL191" i="17"/>
  <c r="AL192" i="17"/>
  <c r="AL193" i="17"/>
  <c r="AL194" i="17"/>
  <c r="AL196" i="17"/>
  <c r="AL186" i="9"/>
  <c r="AL187" i="9"/>
  <c r="AL188" i="9"/>
  <c r="AL189" i="9"/>
  <c r="AL190" i="9"/>
  <c r="AL191" i="9"/>
  <c r="AL192" i="9"/>
  <c r="AL193" i="9"/>
  <c r="AL194" i="9"/>
  <c r="AL195" i="9"/>
  <c r="F167" i="9"/>
  <c r="O186" i="17"/>
  <c r="O187" i="17"/>
  <c r="O188" i="17"/>
  <c r="O189" i="17"/>
  <c r="O190" i="17"/>
  <c r="O191" i="17"/>
  <c r="O192" i="17"/>
  <c r="O193" i="17"/>
  <c r="O194" i="17"/>
  <c r="O195" i="17"/>
  <c r="O196" i="17"/>
  <c r="O186" i="9"/>
  <c r="O187" i="9"/>
  <c r="O188" i="9"/>
  <c r="O189" i="9"/>
  <c r="O190" i="9"/>
  <c r="O191" i="9"/>
  <c r="O192" i="9"/>
  <c r="O193" i="9"/>
  <c r="O194" i="9"/>
  <c r="O195" i="9"/>
  <c r="G167" i="9"/>
  <c r="I167" i="9"/>
  <c r="J167" i="9"/>
  <c r="H168" i="9"/>
  <c r="C58" i="7"/>
  <c r="C59" i="7"/>
  <c r="W57" i="7"/>
  <c r="V57" i="7"/>
  <c r="C52" i="20"/>
  <c r="C53" i="20"/>
  <c r="C54" i="20"/>
  <c r="C55" i="20"/>
  <c r="C56" i="20"/>
  <c r="C57" i="20"/>
  <c r="C58" i="20"/>
  <c r="C59" i="20"/>
  <c r="V57" i="20"/>
  <c r="U57" i="7"/>
  <c r="U57" i="20"/>
  <c r="T57" i="7"/>
  <c r="T57" i="20"/>
  <c r="S57" i="7"/>
  <c r="S57" i="20"/>
  <c r="R57" i="7"/>
  <c r="P57" i="20"/>
  <c r="P57" i="7"/>
  <c r="K57" i="7"/>
  <c r="J57" i="7"/>
  <c r="H57" i="7"/>
  <c r="H57" i="20"/>
  <c r="G57" i="7"/>
  <c r="G57" i="20"/>
  <c r="F57" i="7"/>
  <c r="F57" i="20"/>
  <c r="E57" i="7"/>
  <c r="E57" i="20"/>
  <c r="D57" i="7"/>
  <c r="D57" i="20"/>
  <c r="G168" i="9"/>
  <c r="W56" i="7"/>
  <c r="V56" i="7"/>
  <c r="V56" i="20"/>
  <c r="U56" i="7"/>
  <c r="U56" i="20"/>
  <c r="T56" i="7"/>
  <c r="T56" i="20"/>
  <c r="S56" i="7"/>
  <c r="S56" i="20"/>
  <c r="R56" i="7"/>
  <c r="P56" i="20"/>
  <c r="P56" i="7"/>
  <c r="K56" i="7"/>
  <c r="J56" i="7"/>
  <c r="I56" i="7"/>
  <c r="I56" i="20"/>
  <c r="G56" i="7"/>
  <c r="G56" i="20"/>
  <c r="F56" i="7"/>
  <c r="F56" i="20"/>
  <c r="E56" i="7"/>
  <c r="E56" i="20"/>
  <c r="D56" i="7"/>
  <c r="D56" i="20"/>
  <c r="F168" i="9"/>
  <c r="W55" i="7"/>
  <c r="V55" i="7"/>
  <c r="V55" i="20"/>
  <c r="U55" i="7"/>
  <c r="U55" i="20"/>
  <c r="T55" i="7"/>
  <c r="T55" i="20"/>
  <c r="S55" i="7"/>
  <c r="S55" i="20"/>
  <c r="R55" i="7"/>
  <c r="P55" i="20"/>
  <c r="P55" i="7"/>
  <c r="K55" i="7"/>
  <c r="J55" i="7"/>
  <c r="I55" i="7"/>
  <c r="I55" i="20"/>
  <c r="H55" i="7"/>
  <c r="H55" i="20"/>
  <c r="F55" i="7"/>
  <c r="F55" i="20"/>
  <c r="E55" i="7"/>
  <c r="E55" i="20"/>
  <c r="D55" i="7"/>
  <c r="D55" i="20"/>
  <c r="E168" i="9"/>
  <c r="W54" i="7"/>
  <c r="V54" i="7"/>
  <c r="V54" i="20"/>
  <c r="U54" i="7"/>
  <c r="U54" i="20"/>
  <c r="T54" i="7"/>
  <c r="T54" i="20"/>
  <c r="S54" i="7"/>
  <c r="S54" i="20"/>
  <c r="R54" i="7"/>
  <c r="P54" i="20"/>
  <c r="P54" i="7"/>
  <c r="K54" i="7"/>
  <c r="J54" i="7"/>
  <c r="I54" i="7"/>
  <c r="I54" i="20"/>
  <c r="H54" i="7"/>
  <c r="H54" i="20"/>
  <c r="G54" i="7"/>
  <c r="G54" i="20"/>
  <c r="E54" i="7"/>
  <c r="E54" i="20"/>
  <c r="D54" i="7"/>
  <c r="D54" i="20"/>
  <c r="D168" i="9"/>
  <c r="W53" i="7"/>
  <c r="V53" i="7"/>
  <c r="V53" i="20"/>
  <c r="U53" i="7"/>
  <c r="U53" i="20"/>
  <c r="T53" i="7"/>
  <c r="T53" i="20"/>
  <c r="S53" i="7"/>
  <c r="S53" i="20"/>
  <c r="R53" i="7"/>
  <c r="P53" i="20"/>
  <c r="P53" i="7"/>
  <c r="K53" i="7"/>
  <c r="J53" i="7"/>
  <c r="I53" i="7"/>
  <c r="I53" i="20"/>
  <c r="H53" i="7"/>
  <c r="H53" i="20"/>
  <c r="G53" i="7"/>
  <c r="G53" i="20"/>
  <c r="F53" i="7"/>
  <c r="F53" i="20"/>
  <c r="D53" i="7"/>
  <c r="D53" i="20"/>
  <c r="C168" i="9"/>
  <c r="W52" i="7"/>
  <c r="V52" i="7"/>
  <c r="V52" i="20"/>
  <c r="U52" i="7"/>
  <c r="U52" i="20"/>
  <c r="T52" i="7"/>
  <c r="T52" i="20"/>
  <c r="S52" i="7"/>
  <c r="S52" i="20"/>
  <c r="R52" i="7"/>
  <c r="P52" i="20"/>
  <c r="P52" i="7"/>
  <c r="K52" i="7"/>
  <c r="J52" i="7"/>
  <c r="I52" i="7"/>
  <c r="I52" i="20"/>
  <c r="H52" i="7"/>
  <c r="H52" i="20"/>
  <c r="G52" i="7"/>
  <c r="G52" i="20"/>
  <c r="F52" i="7"/>
  <c r="F52" i="20"/>
  <c r="E52" i="7"/>
  <c r="E52" i="20"/>
  <c r="Q47" i="7"/>
  <c r="W47" i="7"/>
  <c r="V47" i="7"/>
  <c r="U47" i="7"/>
  <c r="T47" i="7"/>
  <c r="S47" i="7"/>
  <c r="R47" i="7"/>
  <c r="N47" i="7"/>
  <c r="P47" i="7"/>
  <c r="O47" i="7"/>
  <c r="J47" i="7"/>
  <c r="I47" i="7"/>
  <c r="H47" i="7"/>
  <c r="G47" i="7"/>
  <c r="F47" i="7"/>
  <c r="E47" i="7"/>
  <c r="D47" i="7"/>
  <c r="Q46" i="7"/>
  <c r="W46" i="7"/>
  <c r="V46" i="7"/>
  <c r="U46" i="7"/>
  <c r="T46" i="7"/>
  <c r="S46" i="7"/>
  <c r="R46" i="7"/>
  <c r="N46" i="7"/>
  <c r="P46" i="7"/>
  <c r="O46" i="7"/>
  <c r="K46" i="7"/>
  <c r="I46" i="7"/>
  <c r="H46" i="7"/>
  <c r="G46" i="7"/>
  <c r="F46" i="7"/>
  <c r="E46" i="7"/>
  <c r="D46" i="7"/>
  <c r="L45" i="20"/>
  <c r="H122" i="17"/>
  <c r="L40" i="20"/>
  <c r="C122" i="17"/>
  <c r="L41" i="20"/>
  <c r="D122" i="17"/>
  <c r="L42" i="20"/>
  <c r="E122" i="17"/>
  <c r="L43" i="20"/>
  <c r="F122" i="17"/>
  <c r="L44" i="20"/>
  <c r="G122" i="17"/>
  <c r="AF132" i="17"/>
  <c r="L46" i="20"/>
  <c r="I122" i="17"/>
  <c r="L47" i="20"/>
  <c r="J122" i="17"/>
  <c r="AF146" i="17"/>
  <c r="AF147" i="17"/>
  <c r="N45" i="20"/>
  <c r="H124" i="17"/>
  <c r="N40" i="20"/>
  <c r="C124" i="17"/>
  <c r="N41" i="20"/>
  <c r="D124" i="17"/>
  <c r="N42" i="20"/>
  <c r="E124" i="17"/>
  <c r="N43" i="20"/>
  <c r="F124" i="17"/>
  <c r="N44" i="20"/>
  <c r="G124" i="17"/>
  <c r="N46" i="20"/>
  <c r="I124" i="17"/>
  <c r="N47" i="20"/>
  <c r="J124" i="17"/>
  <c r="AF148" i="17"/>
  <c r="O45" i="20"/>
  <c r="H125" i="17"/>
  <c r="O40" i="20"/>
  <c r="C125" i="17"/>
  <c r="O41" i="20"/>
  <c r="D125" i="17"/>
  <c r="O42" i="20"/>
  <c r="E125" i="17"/>
  <c r="O43" i="20"/>
  <c r="F125" i="17"/>
  <c r="O44" i="20"/>
  <c r="G125" i="17"/>
  <c r="O46" i="20"/>
  <c r="I125" i="17"/>
  <c r="O47" i="20"/>
  <c r="J125" i="17"/>
  <c r="AF149" i="17"/>
  <c r="H126" i="17"/>
  <c r="C126" i="17"/>
  <c r="D126" i="17"/>
  <c r="E126" i="17"/>
  <c r="F126" i="17"/>
  <c r="G126" i="17"/>
  <c r="I126" i="17"/>
  <c r="J126" i="17"/>
  <c r="AF150" i="17"/>
  <c r="AF137" i="17"/>
  <c r="AF138" i="17"/>
  <c r="AF133" i="17"/>
  <c r="AF141" i="17"/>
  <c r="AA132" i="17"/>
  <c r="AA137" i="17"/>
  <c r="AA138" i="17"/>
  <c r="AA133" i="17"/>
  <c r="AA141" i="17"/>
  <c r="AB132" i="17"/>
  <c r="AB137" i="17"/>
  <c r="AB138" i="17"/>
  <c r="AB133" i="17"/>
  <c r="AB141" i="17"/>
  <c r="AC132" i="17"/>
  <c r="AC137" i="17"/>
  <c r="AC138" i="17"/>
  <c r="AC133" i="17"/>
  <c r="AC141" i="17"/>
  <c r="AD132" i="17"/>
  <c r="AD137" i="17"/>
  <c r="AD138" i="17"/>
  <c r="AD133" i="17"/>
  <c r="AD141" i="17"/>
  <c r="AE132" i="17"/>
  <c r="AE137" i="17"/>
  <c r="AE138" i="17"/>
  <c r="AE133" i="17"/>
  <c r="AE141" i="17"/>
  <c r="Q46" i="20"/>
  <c r="AG132" i="17"/>
  <c r="AG137" i="17"/>
  <c r="AG138" i="17"/>
  <c r="AG133" i="17"/>
  <c r="AG141" i="17"/>
  <c r="Q47" i="20"/>
  <c r="AH132" i="17"/>
  <c r="AH137" i="17"/>
  <c r="AH138" i="17"/>
  <c r="AH133" i="17"/>
  <c r="AH141" i="17"/>
  <c r="AF151" i="17"/>
  <c r="AF139" i="17"/>
  <c r="AF134" i="17"/>
  <c r="AF142" i="17"/>
  <c r="AA139" i="17"/>
  <c r="AA134" i="17"/>
  <c r="AA142" i="17"/>
  <c r="AB139" i="17"/>
  <c r="AB134" i="17"/>
  <c r="AB142" i="17"/>
  <c r="AC139" i="17"/>
  <c r="AC134" i="17"/>
  <c r="AC142" i="17"/>
  <c r="AD139" i="17"/>
  <c r="AD134" i="17"/>
  <c r="AD142" i="17"/>
  <c r="AE139" i="17"/>
  <c r="AE134" i="17"/>
  <c r="AE142" i="17"/>
  <c r="AG139" i="17"/>
  <c r="AG134" i="17"/>
  <c r="AG142" i="17"/>
  <c r="AH139" i="17"/>
  <c r="AH134" i="17"/>
  <c r="AH142" i="17"/>
  <c r="AF152" i="17"/>
  <c r="AF140" i="17"/>
  <c r="AF135" i="17"/>
  <c r="AF143" i="17"/>
  <c r="AA140" i="17"/>
  <c r="AA135" i="17"/>
  <c r="AA143" i="17"/>
  <c r="AB140" i="17"/>
  <c r="AB135" i="17"/>
  <c r="AB143" i="17"/>
  <c r="AC140" i="17"/>
  <c r="AC135" i="17"/>
  <c r="AC143" i="17"/>
  <c r="AD140" i="17"/>
  <c r="AD135" i="17"/>
  <c r="AD143" i="17"/>
  <c r="AE140" i="17"/>
  <c r="AE135" i="17"/>
  <c r="AE143" i="17"/>
  <c r="AG140" i="17"/>
  <c r="AG135" i="17"/>
  <c r="AG143" i="17"/>
  <c r="AH140" i="17"/>
  <c r="AH135" i="17"/>
  <c r="AH143" i="17"/>
  <c r="AF153" i="17"/>
  <c r="AF144" i="17"/>
  <c r="AA144" i="17"/>
  <c r="AB144" i="17"/>
  <c r="AC144" i="17"/>
  <c r="AD144" i="17"/>
  <c r="AE144" i="17"/>
  <c r="AG144" i="17"/>
  <c r="AH144" i="17"/>
  <c r="AF154" i="17"/>
  <c r="AF145" i="17"/>
  <c r="AA145" i="17"/>
  <c r="AB145" i="17"/>
  <c r="AC145" i="17"/>
  <c r="AD145" i="17"/>
  <c r="AE145" i="17"/>
  <c r="AG145" i="17"/>
  <c r="AH145" i="17"/>
  <c r="AF155" i="17"/>
  <c r="AF156" i="17"/>
  <c r="AF132" i="9"/>
  <c r="H122" i="9"/>
  <c r="C122" i="9"/>
  <c r="D122" i="9"/>
  <c r="E122" i="9"/>
  <c r="F122" i="9"/>
  <c r="G122" i="9"/>
  <c r="I122" i="9"/>
  <c r="J122" i="9"/>
  <c r="AF146" i="9"/>
  <c r="AF147" i="9"/>
  <c r="N45" i="7"/>
  <c r="H124" i="9"/>
  <c r="N40" i="7"/>
  <c r="C124" i="9"/>
  <c r="N41" i="7"/>
  <c r="D124" i="9"/>
  <c r="N42" i="7"/>
  <c r="E124" i="9"/>
  <c r="N43" i="7"/>
  <c r="F124" i="9"/>
  <c r="N44" i="7"/>
  <c r="G124" i="9"/>
  <c r="I124" i="9"/>
  <c r="J124" i="9"/>
  <c r="AF148" i="9"/>
  <c r="O45" i="7"/>
  <c r="H125" i="9"/>
  <c r="O40" i="7"/>
  <c r="C125" i="9"/>
  <c r="O41" i="7"/>
  <c r="D125" i="9"/>
  <c r="O42" i="7"/>
  <c r="E125" i="9"/>
  <c r="O43" i="7"/>
  <c r="F125" i="9"/>
  <c r="O44" i="7"/>
  <c r="G125" i="9"/>
  <c r="I125" i="9"/>
  <c r="J125" i="9"/>
  <c r="AF149" i="9"/>
  <c r="H126" i="9"/>
  <c r="C126" i="9"/>
  <c r="D126" i="9"/>
  <c r="E126" i="9"/>
  <c r="F126" i="9"/>
  <c r="G126" i="9"/>
  <c r="I126" i="9"/>
  <c r="J126" i="9"/>
  <c r="AF150" i="9"/>
  <c r="AF137" i="9"/>
  <c r="AF138" i="9"/>
  <c r="AF133" i="9"/>
  <c r="AF141" i="9"/>
  <c r="AA132" i="9"/>
  <c r="AA137" i="9"/>
  <c r="AA138" i="9"/>
  <c r="AA133" i="9"/>
  <c r="AA141" i="9"/>
  <c r="AB132" i="9"/>
  <c r="AB137" i="9"/>
  <c r="AB138" i="9"/>
  <c r="AB133" i="9"/>
  <c r="AB141" i="9"/>
  <c r="AC132" i="9"/>
  <c r="AC137" i="9"/>
  <c r="AC138" i="9"/>
  <c r="AC133" i="9"/>
  <c r="AC141" i="9"/>
  <c r="AD132" i="9"/>
  <c r="AD137" i="9"/>
  <c r="AD138" i="9"/>
  <c r="AD133" i="9"/>
  <c r="AD141" i="9"/>
  <c r="AE132" i="9"/>
  <c r="AE137" i="9"/>
  <c r="AE138" i="9"/>
  <c r="AE133" i="9"/>
  <c r="AE141" i="9"/>
  <c r="AG132" i="9"/>
  <c r="AG137" i="9"/>
  <c r="AG138" i="9"/>
  <c r="AG133" i="9"/>
  <c r="AG141" i="9"/>
  <c r="AH132" i="9"/>
  <c r="AH137" i="9"/>
  <c r="AH138" i="9"/>
  <c r="AH133" i="9"/>
  <c r="AH141" i="9"/>
  <c r="AF151" i="9"/>
  <c r="AF139" i="9"/>
  <c r="AF134" i="9"/>
  <c r="AF142" i="9"/>
  <c r="AA139" i="9"/>
  <c r="AA134" i="9"/>
  <c r="AA142" i="9"/>
  <c r="AB139" i="9"/>
  <c r="AB134" i="9"/>
  <c r="AB142" i="9"/>
  <c r="AC139" i="9"/>
  <c r="AC134" i="9"/>
  <c r="AC142" i="9"/>
  <c r="AD139" i="9"/>
  <c r="AD134" i="9"/>
  <c r="AD142" i="9"/>
  <c r="AE139" i="9"/>
  <c r="AE134" i="9"/>
  <c r="AE142" i="9"/>
  <c r="AG139" i="9"/>
  <c r="AG134" i="9"/>
  <c r="AG142" i="9"/>
  <c r="AH139" i="9"/>
  <c r="AH134" i="9"/>
  <c r="AH142" i="9"/>
  <c r="AF152" i="9"/>
  <c r="AF140" i="9"/>
  <c r="AF135" i="9"/>
  <c r="AF143" i="9"/>
  <c r="AA140" i="9"/>
  <c r="AA135" i="9"/>
  <c r="AA143" i="9"/>
  <c r="AB140" i="9"/>
  <c r="AB135" i="9"/>
  <c r="AB143" i="9"/>
  <c r="AC140" i="9"/>
  <c r="AC135" i="9"/>
  <c r="AC143" i="9"/>
  <c r="AD140" i="9"/>
  <c r="AD135" i="9"/>
  <c r="AD143" i="9"/>
  <c r="AE140" i="9"/>
  <c r="AE135" i="9"/>
  <c r="AE143" i="9"/>
  <c r="AG140" i="9"/>
  <c r="AG135" i="9"/>
  <c r="AG143" i="9"/>
  <c r="AH140" i="9"/>
  <c r="AH135" i="9"/>
  <c r="AH143" i="9"/>
  <c r="AF153" i="9"/>
  <c r="AF144" i="9"/>
  <c r="AA144" i="9"/>
  <c r="AB144" i="9"/>
  <c r="AC144" i="9"/>
  <c r="AD144" i="9"/>
  <c r="AE144" i="9"/>
  <c r="AG144" i="9"/>
  <c r="AH144" i="9"/>
  <c r="AF154" i="9"/>
  <c r="AF145" i="9"/>
  <c r="AA145" i="9"/>
  <c r="AB145" i="9"/>
  <c r="AC145" i="9"/>
  <c r="AD145" i="9"/>
  <c r="AE145" i="9"/>
  <c r="AG145" i="9"/>
  <c r="AH145" i="9"/>
  <c r="AF155" i="9"/>
  <c r="AF156" i="9"/>
  <c r="H132" i="9"/>
  <c r="H146" i="9"/>
  <c r="H147" i="9"/>
  <c r="H148" i="9"/>
  <c r="H149" i="9"/>
  <c r="H150" i="9"/>
  <c r="H137" i="9"/>
  <c r="H138" i="9"/>
  <c r="H133" i="9"/>
  <c r="H141" i="9"/>
  <c r="C132" i="9"/>
  <c r="C137" i="9"/>
  <c r="C138" i="9"/>
  <c r="C133" i="9"/>
  <c r="C141" i="9"/>
  <c r="D132" i="9"/>
  <c r="D137" i="9"/>
  <c r="D138" i="9"/>
  <c r="D133" i="9"/>
  <c r="D141" i="9"/>
  <c r="E132" i="9"/>
  <c r="E137" i="9"/>
  <c r="E138" i="9"/>
  <c r="E133" i="9"/>
  <c r="E141" i="9"/>
  <c r="F132" i="9"/>
  <c r="F137" i="9"/>
  <c r="F138" i="9"/>
  <c r="F133" i="9"/>
  <c r="F141" i="9"/>
  <c r="G132" i="9"/>
  <c r="G137" i="9"/>
  <c r="G138" i="9"/>
  <c r="G133" i="9"/>
  <c r="G141" i="9"/>
  <c r="I132" i="9"/>
  <c r="I137" i="9"/>
  <c r="I138" i="9"/>
  <c r="I133" i="9"/>
  <c r="I141" i="9"/>
  <c r="J132" i="9"/>
  <c r="J137" i="9"/>
  <c r="J138" i="9"/>
  <c r="J133" i="9"/>
  <c r="J141" i="9"/>
  <c r="H151" i="9"/>
  <c r="H139" i="9"/>
  <c r="H134" i="9"/>
  <c r="H142" i="9"/>
  <c r="C139" i="9"/>
  <c r="C134" i="9"/>
  <c r="C142" i="9"/>
  <c r="D139" i="9"/>
  <c r="D134" i="9"/>
  <c r="D142" i="9"/>
  <c r="E139" i="9"/>
  <c r="E134" i="9"/>
  <c r="E142" i="9"/>
  <c r="F139" i="9"/>
  <c r="F134" i="9"/>
  <c r="F142" i="9"/>
  <c r="G139" i="9"/>
  <c r="G134" i="9"/>
  <c r="G142" i="9"/>
  <c r="I139" i="9"/>
  <c r="I134" i="9"/>
  <c r="I142" i="9"/>
  <c r="J139" i="9"/>
  <c r="J134" i="9"/>
  <c r="J142" i="9"/>
  <c r="H152" i="9"/>
  <c r="H140" i="9"/>
  <c r="H135" i="9"/>
  <c r="H143" i="9"/>
  <c r="C140" i="9"/>
  <c r="C135" i="9"/>
  <c r="C143" i="9"/>
  <c r="D140" i="9"/>
  <c r="D135" i="9"/>
  <c r="D143" i="9"/>
  <c r="E140" i="9"/>
  <c r="E135" i="9"/>
  <c r="E143" i="9"/>
  <c r="F140" i="9"/>
  <c r="F135" i="9"/>
  <c r="F143" i="9"/>
  <c r="G140" i="9"/>
  <c r="G135" i="9"/>
  <c r="G143" i="9"/>
  <c r="I140" i="9"/>
  <c r="I135" i="9"/>
  <c r="I143" i="9"/>
  <c r="J140" i="9"/>
  <c r="J135" i="9"/>
  <c r="J143" i="9"/>
  <c r="H153" i="9"/>
  <c r="H144" i="9"/>
  <c r="C144" i="9"/>
  <c r="D144" i="9"/>
  <c r="E144" i="9"/>
  <c r="F144" i="9"/>
  <c r="G144" i="9"/>
  <c r="I144" i="9"/>
  <c r="J144" i="9"/>
  <c r="H154" i="9"/>
  <c r="H145" i="9"/>
  <c r="C145" i="9"/>
  <c r="D145" i="9"/>
  <c r="E145" i="9"/>
  <c r="F145" i="9"/>
  <c r="G145" i="9"/>
  <c r="I145" i="9"/>
  <c r="J145" i="9"/>
  <c r="H155" i="9"/>
  <c r="H132" i="17"/>
  <c r="H146" i="17"/>
  <c r="H147" i="17"/>
  <c r="H148" i="17"/>
  <c r="H149" i="17"/>
  <c r="H150" i="17"/>
  <c r="H137" i="17"/>
  <c r="H138" i="17"/>
  <c r="H133" i="17"/>
  <c r="H141" i="17"/>
  <c r="C132" i="17"/>
  <c r="C137" i="17"/>
  <c r="C138" i="17"/>
  <c r="C133" i="17"/>
  <c r="C141" i="17"/>
  <c r="D132" i="17"/>
  <c r="D137" i="17"/>
  <c r="D138" i="17"/>
  <c r="D133" i="17"/>
  <c r="D141" i="17"/>
  <c r="E132" i="17"/>
  <c r="E137" i="17"/>
  <c r="E138" i="17"/>
  <c r="E133" i="17"/>
  <c r="E141" i="17"/>
  <c r="F132" i="17"/>
  <c r="F137" i="17"/>
  <c r="F138" i="17"/>
  <c r="F133" i="17"/>
  <c r="F141" i="17"/>
  <c r="G132" i="17"/>
  <c r="G137" i="17"/>
  <c r="G138" i="17"/>
  <c r="G133" i="17"/>
  <c r="G141" i="17"/>
  <c r="I132" i="17"/>
  <c r="I137" i="17"/>
  <c r="I138" i="17"/>
  <c r="I133" i="17"/>
  <c r="I141" i="17"/>
  <c r="J132" i="17"/>
  <c r="J137" i="17"/>
  <c r="J138" i="17"/>
  <c r="J133" i="17"/>
  <c r="J141" i="17"/>
  <c r="H151" i="17"/>
  <c r="H139" i="17"/>
  <c r="H134" i="17"/>
  <c r="H142" i="17"/>
  <c r="C139" i="17"/>
  <c r="C134" i="17"/>
  <c r="C142" i="17"/>
  <c r="D139" i="17"/>
  <c r="D134" i="17"/>
  <c r="D142" i="17"/>
  <c r="E139" i="17"/>
  <c r="E134" i="17"/>
  <c r="E142" i="17"/>
  <c r="F139" i="17"/>
  <c r="F134" i="17"/>
  <c r="F142" i="17"/>
  <c r="G139" i="17"/>
  <c r="G134" i="17"/>
  <c r="G142" i="17"/>
  <c r="I139" i="17"/>
  <c r="I134" i="17"/>
  <c r="I142" i="17"/>
  <c r="J139" i="17"/>
  <c r="J134" i="17"/>
  <c r="J142" i="17"/>
  <c r="H152" i="17"/>
  <c r="H140" i="17"/>
  <c r="H135" i="17"/>
  <c r="H143" i="17"/>
  <c r="C140" i="17"/>
  <c r="C135" i="17"/>
  <c r="C143" i="17"/>
  <c r="D140" i="17"/>
  <c r="D135" i="17"/>
  <c r="D143" i="17"/>
  <c r="E140" i="17"/>
  <c r="E135" i="17"/>
  <c r="E143" i="17"/>
  <c r="F140" i="17"/>
  <c r="F135" i="17"/>
  <c r="F143" i="17"/>
  <c r="G140" i="17"/>
  <c r="G135" i="17"/>
  <c r="G143" i="17"/>
  <c r="I140" i="17"/>
  <c r="I135" i="17"/>
  <c r="I143" i="17"/>
  <c r="J140" i="17"/>
  <c r="J135" i="17"/>
  <c r="J143" i="17"/>
  <c r="H153" i="17"/>
  <c r="H144" i="17"/>
  <c r="C144" i="17"/>
  <c r="D144" i="17"/>
  <c r="E144" i="17"/>
  <c r="F144" i="17"/>
  <c r="G144" i="17"/>
  <c r="I144" i="17"/>
  <c r="J144" i="17"/>
  <c r="H154" i="17"/>
  <c r="H145" i="17"/>
  <c r="C145" i="17"/>
  <c r="D145" i="17"/>
  <c r="E145" i="17"/>
  <c r="F145" i="17"/>
  <c r="G145" i="17"/>
  <c r="I145" i="17"/>
  <c r="J145" i="17"/>
  <c r="H155" i="17"/>
  <c r="H156" i="17"/>
  <c r="H156" i="9"/>
  <c r="P132" i="9"/>
  <c r="P146" i="9"/>
  <c r="P147" i="9"/>
  <c r="P148" i="9"/>
  <c r="P149" i="9"/>
  <c r="P150" i="9"/>
  <c r="P137" i="9"/>
  <c r="P138" i="9"/>
  <c r="P133" i="9"/>
  <c r="P141" i="9"/>
  <c r="K132" i="9"/>
  <c r="K137" i="9"/>
  <c r="K138" i="9"/>
  <c r="K133" i="9"/>
  <c r="K141" i="9"/>
  <c r="L132" i="9"/>
  <c r="L137" i="9"/>
  <c r="L138" i="9"/>
  <c r="L133" i="9"/>
  <c r="L141" i="9"/>
  <c r="M132" i="9"/>
  <c r="M137" i="9"/>
  <c r="M138" i="9"/>
  <c r="M133" i="9"/>
  <c r="M141" i="9"/>
  <c r="N132" i="9"/>
  <c r="N137" i="9"/>
  <c r="N138" i="9"/>
  <c r="N133" i="9"/>
  <c r="N141" i="9"/>
  <c r="O132" i="9"/>
  <c r="O137" i="9"/>
  <c r="O138" i="9"/>
  <c r="O133" i="9"/>
  <c r="O141" i="9"/>
  <c r="Q132" i="9"/>
  <c r="Q137" i="9"/>
  <c r="Q138" i="9"/>
  <c r="Q133" i="9"/>
  <c r="Q141" i="9"/>
  <c r="R132" i="9"/>
  <c r="R137" i="9"/>
  <c r="R138" i="9"/>
  <c r="R133" i="9"/>
  <c r="R141" i="9"/>
  <c r="P151" i="9"/>
  <c r="P139" i="9"/>
  <c r="P134" i="9"/>
  <c r="P142" i="9"/>
  <c r="K139" i="9"/>
  <c r="K134" i="9"/>
  <c r="K142" i="9"/>
  <c r="L139" i="9"/>
  <c r="L134" i="9"/>
  <c r="L142" i="9"/>
  <c r="M139" i="9"/>
  <c r="M134" i="9"/>
  <c r="M142" i="9"/>
  <c r="N139" i="9"/>
  <c r="N134" i="9"/>
  <c r="N142" i="9"/>
  <c r="O139" i="9"/>
  <c r="O134" i="9"/>
  <c r="O142" i="9"/>
  <c r="Q139" i="9"/>
  <c r="Q134" i="9"/>
  <c r="Q142" i="9"/>
  <c r="R139" i="9"/>
  <c r="R134" i="9"/>
  <c r="R142" i="9"/>
  <c r="P152" i="9"/>
  <c r="P140" i="9"/>
  <c r="P135" i="9"/>
  <c r="P143" i="9"/>
  <c r="K140" i="9"/>
  <c r="K135" i="9"/>
  <c r="K143" i="9"/>
  <c r="L140" i="9"/>
  <c r="L135" i="9"/>
  <c r="L143" i="9"/>
  <c r="M140" i="9"/>
  <c r="M135" i="9"/>
  <c r="M143" i="9"/>
  <c r="N140" i="9"/>
  <c r="N135" i="9"/>
  <c r="N143" i="9"/>
  <c r="O140" i="9"/>
  <c r="O135" i="9"/>
  <c r="O143" i="9"/>
  <c r="Q140" i="9"/>
  <c r="Q135" i="9"/>
  <c r="Q143" i="9"/>
  <c r="R140" i="9"/>
  <c r="R135" i="9"/>
  <c r="R143" i="9"/>
  <c r="P153" i="9"/>
  <c r="P144" i="9"/>
  <c r="K144" i="9"/>
  <c r="L144" i="9"/>
  <c r="M144" i="9"/>
  <c r="N144" i="9"/>
  <c r="O144" i="9"/>
  <c r="Q144" i="9"/>
  <c r="R144" i="9"/>
  <c r="P154" i="9"/>
  <c r="P145" i="9"/>
  <c r="K145" i="9"/>
  <c r="L145" i="9"/>
  <c r="M145" i="9"/>
  <c r="N145" i="9"/>
  <c r="O145" i="9"/>
  <c r="Q145" i="9"/>
  <c r="R145" i="9"/>
  <c r="P155" i="9"/>
  <c r="P132" i="17"/>
  <c r="P146" i="17"/>
  <c r="P147" i="17"/>
  <c r="P148" i="17"/>
  <c r="P149" i="17"/>
  <c r="P150" i="17"/>
  <c r="P137" i="17"/>
  <c r="P138" i="17"/>
  <c r="P133" i="17"/>
  <c r="P141" i="17"/>
  <c r="K132" i="17"/>
  <c r="K137" i="17"/>
  <c r="K138" i="17"/>
  <c r="K133" i="17"/>
  <c r="K141" i="17"/>
  <c r="L132" i="17"/>
  <c r="L137" i="17"/>
  <c r="L138" i="17"/>
  <c r="L133" i="17"/>
  <c r="L141" i="17"/>
  <c r="M132" i="17"/>
  <c r="M137" i="17"/>
  <c r="M138" i="17"/>
  <c r="M133" i="17"/>
  <c r="M141" i="17"/>
  <c r="N132" i="17"/>
  <c r="N137" i="17"/>
  <c r="N138" i="17"/>
  <c r="N133" i="17"/>
  <c r="N141" i="17"/>
  <c r="O132" i="17"/>
  <c r="O137" i="17"/>
  <c r="O138" i="17"/>
  <c r="O133" i="17"/>
  <c r="O141" i="17"/>
  <c r="Q132" i="17"/>
  <c r="Q137" i="17"/>
  <c r="Q138" i="17"/>
  <c r="Q133" i="17"/>
  <c r="Q141" i="17"/>
  <c r="R132" i="17"/>
  <c r="R137" i="17"/>
  <c r="R138" i="17"/>
  <c r="R133" i="17"/>
  <c r="R141" i="17"/>
  <c r="P151" i="17"/>
  <c r="P139" i="17"/>
  <c r="P134" i="17"/>
  <c r="P142" i="17"/>
  <c r="K139" i="17"/>
  <c r="K134" i="17"/>
  <c r="K142" i="17"/>
  <c r="L139" i="17"/>
  <c r="L134" i="17"/>
  <c r="L142" i="17"/>
  <c r="M139" i="17"/>
  <c r="M134" i="17"/>
  <c r="M142" i="17"/>
  <c r="N139" i="17"/>
  <c r="N134" i="17"/>
  <c r="N142" i="17"/>
  <c r="O139" i="17"/>
  <c r="O134" i="17"/>
  <c r="O142" i="17"/>
  <c r="Q139" i="17"/>
  <c r="Q134" i="17"/>
  <c r="Q142" i="17"/>
  <c r="R139" i="17"/>
  <c r="R134" i="17"/>
  <c r="R142" i="17"/>
  <c r="P152" i="17"/>
  <c r="P140" i="17"/>
  <c r="P135" i="17"/>
  <c r="P143" i="17"/>
  <c r="K140" i="17"/>
  <c r="K135" i="17"/>
  <c r="K143" i="17"/>
  <c r="L140" i="17"/>
  <c r="L135" i="17"/>
  <c r="L143" i="17"/>
  <c r="M140" i="17"/>
  <c r="M135" i="17"/>
  <c r="M143" i="17"/>
  <c r="N140" i="17"/>
  <c r="N135" i="17"/>
  <c r="N143" i="17"/>
  <c r="O140" i="17"/>
  <c r="O135" i="17"/>
  <c r="O143" i="17"/>
  <c r="Q140" i="17"/>
  <c r="Q135" i="17"/>
  <c r="Q143" i="17"/>
  <c r="R140" i="17"/>
  <c r="R135" i="17"/>
  <c r="R143" i="17"/>
  <c r="P153" i="17"/>
  <c r="P144" i="17"/>
  <c r="K144" i="17"/>
  <c r="L144" i="17"/>
  <c r="M144" i="17"/>
  <c r="N144" i="17"/>
  <c r="O144" i="17"/>
  <c r="Q144" i="17"/>
  <c r="R144" i="17"/>
  <c r="P154" i="17"/>
  <c r="P145" i="17"/>
  <c r="K145" i="17"/>
  <c r="L145" i="17"/>
  <c r="M145" i="17"/>
  <c r="N145" i="17"/>
  <c r="O145" i="17"/>
  <c r="Q145" i="17"/>
  <c r="R145" i="17"/>
  <c r="P155" i="17"/>
  <c r="P156" i="17"/>
  <c r="P156" i="9"/>
  <c r="X132" i="9"/>
  <c r="X146" i="9"/>
  <c r="X147" i="9"/>
  <c r="X148" i="9"/>
  <c r="X149" i="9"/>
  <c r="X150" i="9"/>
  <c r="X137" i="9"/>
  <c r="X138" i="9"/>
  <c r="X133" i="9"/>
  <c r="X141" i="9"/>
  <c r="S132" i="9"/>
  <c r="S137" i="9"/>
  <c r="S138" i="9"/>
  <c r="S133" i="9"/>
  <c r="S141" i="9"/>
  <c r="T132" i="9"/>
  <c r="T137" i="9"/>
  <c r="T138" i="9"/>
  <c r="T133" i="9"/>
  <c r="T141" i="9"/>
  <c r="U132" i="9"/>
  <c r="U137" i="9"/>
  <c r="U138" i="9"/>
  <c r="U133" i="9"/>
  <c r="U141" i="9"/>
  <c r="V132" i="9"/>
  <c r="V137" i="9"/>
  <c r="V138" i="9"/>
  <c r="V133" i="9"/>
  <c r="V141" i="9"/>
  <c r="W132" i="9"/>
  <c r="W137" i="9"/>
  <c r="W138" i="9"/>
  <c r="W133" i="9"/>
  <c r="W141" i="9"/>
  <c r="Y132" i="9"/>
  <c r="Y137" i="9"/>
  <c r="Y138" i="9"/>
  <c r="Y133" i="9"/>
  <c r="Y141" i="9"/>
  <c r="Z132" i="9"/>
  <c r="Z137" i="9"/>
  <c r="Z138" i="9"/>
  <c r="Z133" i="9"/>
  <c r="Z141" i="9"/>
  <c r="X151" i="9"/>
  <c r="X139" i="9"/>
  <c r="X134" i="9"/>
  <c r="X142" i="9"/>
  <c r="S139" i="9"/>
  <c r="S134" i="9"/>
  <c r="S142" i="9"/>
  <c r="T139" i="9"/>
  <c r="T134" i="9"/>
  <c r="T142" i="9"/>
  <c r="U139" i="9"/>
  <c r="U134" i="9"/>
  <c r="U142" i="9"/>
  <c r="V139" i="9"/>
  <c r="V134" i="9"/>
  <c r="V142" i="9"/>
  <c r="W139" i="9"/>
  <c r="W134" i="9"/>
  <c r="W142" i="9"/>
  <c r="Y139" i="9"/>
  <c r="Y134" i="9"/>
  <c r="Y142" i="9"/>
  <c r="Z139" i="9"/>
  <c r="Z134" i="9"/>
  <c r="Z142" i="9"/>
  <c r="X152" i="9"/>
  <c r="X140" i="9"/>
  <c r="X135" i="9"/>
  <c r="X143" i="9"/>
  <c r="S140" i="9"/>
  <c r="S135" i="9"/>
  <c r="S143" i="9"/>
  <c r="T140" i="9"/>
  <c r="T135" i="9"/>
  <c r="T143" i="9"/>
  <c r="U140" i="9"/>
  <c r="U135" i="9"/>
  <c r="U143" i="9"/>
  <c r="V140" i="9"/>
  <c r="V135" i="9"/>
  <c r="V143" i="9"/>
  <c r="W140" i="9"/>
  <c r="W135" i="9"/>
  <c r="W143" i="9"/>
  <c r="Y140" i="9"/>
  <c r="Y135" i="9"/>
  <c r="Y143" i="9"/>
  <c r="Z140" i="9"/>
  <c r="Z135" i="9"/>
  <c r="Z143" i="9"/>
  <c r="X153" i="9"/>
  <c r="X144" i="9"/>
  <c r="S144" i="9"/>
  <c r="T144" i="9"/>
  <c r="U144" i="9"/>
  <c r="V144" i="9"/>
  <c r="W144" i="9"/>
  <c r="Y144" i="9"/>
  <c r="Z144" i="9"/>
  <c r="X154" i="9"/>
  <c r="X145" i="9"/>
  <c r="S145" i="9"/>
  <c r="T145" i="9"/>
  <c r="U145" i="9"/>
  <c r="V145" i="9"/>
  <c r="W145" i="9"/>
  <c r="Y145" i="9"/>
  <c r="Z145" i="9"/>
  <c r="X155" i="9"/>
  <c r="X132" i="17"/>
  <c r="X146" i="17"/>
  <c r="X147" i="17"/>
  <c r="X148" i="17"/>
  <c r="X149" i="17"/>
  <c r="X150" i="17"/>
  <c r="X137" i="17"/>
  <c r="X138" i="17"/>
  <c r="X133" i="17"/>
  <c r="X141" i="17"/>
  <c r="S132" i="17"/>
  <c r="S137" i="17"/>
  <c r="S138" i="17"/>
  <c r="S133" i="17"/>
  <c r="S141" i="17"/>
  <c r="T132" i="17"/>
  <c r="T137" i="17"/>
  <c r="T138" i="17"/>
  <c r="T133" i="17"/>
  <c r="T141" i="17"/>
  <c r="U132" i="17"/>
  <c r="U137" i="17"/>
  <c r="U138" i="17"/>
  <c r="U133" i="17"/>
  <c r="U141" i="17"/>
  <c r="V132" i="17"/>
  <c r="V137" i="17"/>
  <c r="V138" i="17"/>
  <c r="V133" i="17"/>
  <c r="V141" i="17"/>
  <c r="W132" i="17"/>
  <c r="W137" i="17"/>
  <c r="W138" i="17"/>
  <c r="W133" i="17"/>
  <c r="W141" i="17"/>
  <c r="Y132" i="17"/>
  <c r="Y137" i="17"/>
  <c r="Y138" i="17"/>
  <c r="Y133" i="17"/>
  <c r="Y141" i="17"/>
  <c r="Z132" i="17"/>
  <c r="Z137" i="17"/>
  <c r="Z138" i="17"/>
  <c r="Z133" i="17"/>
  <c r="Z141" i="17"/>
  <c r="X151" i="17"/>
  <c r="X139" i="17"/>
  <c r="X134" i="17"/>
  <c r="X142" i="17"/>
  <c r="S139" i="17"/>
  <c r="S134" i="17"/>
  <c r="S142" i="17"/>
  <c r="T139" i="17"/>
  <c r="T134" i="17"/>
  <c r="T142" i="17"/>
  <c r="U139" i="17"/>
  <c r="U134" i="17"/>
  <c r="U142" i="17"/>
  <c r="V139" i="17"/>
  <c r="V134" i="17"/>
  <c r="V142" i="17"/>
  <c r="W139" i="17"/>
  <c r="W134" i="17"/>
  <c r="W142" i="17"/>
  <c r="Y139" i="17"/>
  <c r="Y134" i="17"/>
  <c r="Y142" i="17"/>
  <c r="Z139" i="17"/>
  <c r="Z134" i="17"/>
  <c r="Z142" i="17"/>
  <c r="X152" i="17"/>
  <c r="X140" i="17"/>
  <c r="X135" i="17"/>
  <c r="X143" i="17"/>
  <c r="S140" i="17"/>
  <c r="S135" i="17"/>
  <c r="S143" i="17"/>
  <c r="T140" i="17"/>
  <c r="T135" i="17"/>
  <c r="T143" i="17"/>
  <c r="U140" i="17"/>
  <c r="U135" i="17"/>
  <c r="U143" i="17"/>
  <c r="V140" i="17"/>
  <c r="V135" i="17"/>
  <c r="V143" i="17"/>
  <c r="W140" i="17"/>
  <c r="W135" i="17"/>
  <c r="W143" i="17"/>
  <c r="Y140" i="17"/>
  <c r="Y135" i="17"/>
  <c r="Y143" i="17"/>
  <c r="Z140" i="17"/>
  <c r="Z135" i="17"/>
  <c r="Z143" i="17"/>
  <c r="X153" i="17"/>
  <c r="X144" i="17"/>
  <c r="S144" i="17"/>
  <c r="T144" i="17"/>
  <c r="U144" i="17"/>
  <c r="V144" i="17"/>
  <c r="W144" i="17"/>
  <c r="Y144" i="17"/>
  <c r="Z144" i="17"/>
  <c r="X154" i="17"/>
  <c r="X145" i="17"/>
  <c r="S145" i="17"/>
  <c r="T145" i="17"/>
  <c r="U145" i="17"/>
  <c r="V145" i="17"/>
  <c r="W145" i="17"/>
  <c r="Y145" i="17"/>
  <c r="Z145" i="17"/>
  <c r="X155" i="17"/>
  <c r="X156" i="17"/>
  <c r="X156" i="9"/>
  <c r="AN132" i="9"/>
  <c r="AN156" i="9"/>
  <c r="AV132" i="9"/>
  <c r="AV156" i="9"/>
  <c r="BD132" i="9"/>
  <c r="BD156" i="9"/>
  <c r="BL132" i="9"/>
  <c r="BL156" i="9"/>
  <c r="C146" i="9"/>
  <c r="C147" i="9"/>
  <c r="C148" i="9"/>
  <c r="C149" i="9"/>
  <c r="C150" i="9"/>
  <c r="C151" i="9"/>
  <c r="C152" i="9"/>
  <c r="C153" i="9"/>
  <c r="C154" i="9"/>
  <c r="C155" i="9"/>
  <c r="C146" i="17"/>
  <c r="C147" i="17"/>
  <c r="C148" i="17"/>
  <c r="C149" i="17"/>
  <c r="C150" i="17"/>
  <c r="C151" i="17"/>
  <c r="C152" i="17"/>
  <c r="C153" i="17"/>
  <c r="C154" i="17"/>
  <c r="C155" i="17"/>
  <c r="C156" i="17"/>
  <c r="C156" i="9"/>
  <c r="D146" i="9"/>
  <c r="D147" i="9"/>
  <c r="D148" i="9"/>
  <c r="D149" i="9"/>
  <c r="D150" i="9"/>
  <c r="D151" i="9"/>
  <c r="D152" i="9"/>
  <c r="D153" i="9"/>
  <c r="D154" i="9"/>
  <c r="D155" i="9"/>
  <c r="D146" i="17"/>
  <c r="D147" i="17"/>
  <c r="D148" i="17"/>
  <c r="D149" i="17"/>
  <c r="D150" i="17"/>
  <c r="D151" i="17"/>
  <c r="D152" i="17"/>
  <c r="D153" i="17"/>
  <c r="D154" i="17"/>
  <c r="D155" i="17"/>
  <c r="D156" i="17"/>
  <c r="D156" i="9"/>
  <c r="E156" i="9"/>
  <c r="F146" i="9"/>
  <c r="F147" i="9"/>
  <c r="F148" i="9"/>
  <c r="F149" i="9"/>
  <c r="F150" i="9"/>
  <c r="F151" i="9"/>
  <c r="F152" i="9"/>
  <c r="F153" i="9"/>
  <c r="F154" i="9"/>
  <c r="F155" i="9"/>
  <c r="F146" i="17"/>
  <c r="F147" i="17"/>
  <c r="F148" i="17"/>
  <c r="F149" i="17"/>
  <c r="F150" i="17"/>
  <c r="F151" i="17"/>
  <c r="F152" i="17"/>
  <c r="F153" i="17"/>
  <c r="F154" i="17"/>
  <c r="F155" i="17"/>
  <c r="F156" i="17"/>
  <c r="F156" i="9"/>
  <c r="G146" i="9"/>
  <c r="G147" i="9"/>
  <c r="G148" i="9"/>
  <c r="G149" i="9"/>
  <c r="G150" i="9"/>
  <c r="G151" i="9"/>
  <c r="G152" i="9"/>
  <c r="G153" i="9"/>
  <c r="G154" i="9"/>
  <c r="G155" i="9"/>
  <c r="G146" i="17"/>
  <c r="G147" i="17"/>
  <c r="G148" i="17"/>
  <c r="G149" i="17"/>
  <c r="G150" i="17"/>
  <c r="G151" i="17"/>
  <c r="G152" i="17"/>
  <c r="G153" i="17"/>
  <c r="G154" i="17"/>
  <c r="G155" i="17"/>
  <c r="G156" i="17"/>
  <c r="G156" i="9"/>
  <c r="I156" i="9"/>
  <c r="J156" i="9"/>
  <c r="K146" i="9"/>
  <c r="K147" i="9"/>
  <c r="K148" i="9"/>
  <c r="K149" i="9"/>
  <c r="K150" i="9"/>
  <c r="K151" i="9"/>
  <c r="K152" i="9"/>
  <c r="K153" i="9"/>
  <c r="K154" i="9"/>
  <c r="K155" i="9"/>
  <c r="K146" i="17"/>
  <c r="K147" i="17"/>
  <c r="K148" i="17"/>
  <c r="K149" i="17"/>
  <c r="K150" i="17"/>
  <c r="K151" i="17"/>
  <c r="K152" i="17"/>
  <c r="K153" i="17"/>
  <c r="K154" i="17"/>
  <c r="K155" i="17"/>
  <c r="K156" i="17"/>
  <c r="K156" i="9"/>
  <c r="L146" i="9"/>
  <c r="L147" i="9"/>
  <c r="L148" i="9"/>
  <c r="L149" i="9"/>
  <c r="L150" i="9"/>
  <c r="L151" i="9"/>
  <c r="L152" i="9"/>
  <c r="L153" i="9"/>
  <c r="L154" i="9"/>
  <c r="L155" i="9"/>
  <c r="L146" i="17"/>
  <c r="L147" i="17"/>
  <c r="L148" i="17"/>
  <c r="L149" i="17"/>
  <c r="L150" i="17"/>
  <c r="L151" i="17"/>
  <c r="L152" i="17"/>
  <c r="L153" i="17"/>
  <c r="L154" i="17"/>
  <c r="L155" i="17"/>
  <c r="L156" i="17"/>
  <c r="L156" i="9"/>
  <c r="M156" i="9"/>
  <c r="N156" i="9"/>
  <c r="O146" i="9"/>
  <c r="O147" i="9"/>
  <c r="O148" i="9"/>
  <c r="O149" i="9"/>
  <c r="O150" i="9"/>
  <c r="O151" i="9"/>
  <c r="O152" i="9"/>
  <c r="O153" i="9"/>
  <c r="O154" i="9"/>
  <c r="O155" i="9"/>
  <c r="O146" i="17"/>
  <c r="O147" i="17"/>
  <c r="O148" i="17"/>
  <c r="O149" i="17"/>
  <c r="O150" i="17"/>
  <c r="O151" i="17"/>
  <c r="O152" i="17"/>
  <c r="O153" i="17"/>
  <c r="O154" i="17"/>
  <c r="O155" i="17"/>
  <c r="O156" i="17"/>
  <c r="O156" i="9"/>
  <c r="Q156" i="9"/>
  <c r="R156" i="9"/>
  <c r="S146" i="9"/>
  <c r="S147" i="9"/>
  <c r="S148" i="9"/>
  <c r="S149" i="9"/>
  <c r="S150" i="9"/>
  <c r="S151" i="9"/>
  <c r="S152" i="9"/>
  <c r="S153" i="9"/>
  <c r="S154" i="9"/>
  <c r="S155" i="9"/>
  <c r="S146" i="17"/>
  <c r="S147" i="17"/>
  <c r="S148" i="17"/>
  <c r="S149" i="17"/>
  <c r="S150" i="17"/>
  <c r="S151" i="17"/>
  <c r="S152" i="17"/>
  <c r="S153" i="17"/>
  <c r="S154" i="17"/>
  <c r="S155" i="17"/>
  <c r="S156" i="17"/>
  <c r="S156" i="9"/>
  <c r="T146" i="9"/>
  <c r="T147" i="9"/>
  <c r="T148" i="9"/>
  <c r="T149" i="9"/>
  <c r="T150" i="9"/>
  <c r="T151" i="9"/>
  <c r="T152" i="9"/>
  <c r="T153" i="9"/>
  <c r="T154" i="9"/>
  <c r="T155" i="9"/>
  <c r="T146" i="17"/>
  <c r="T147" i="17"/>
  <c r="T148" i="17"/>
  <c r="T149" i="17"/>
  <c r="T150" i="17"/>
  <c r="T151" i="17"/>
  <c r="T152" i="17"/>
  <c r="T153" i="17"/>
  <c r="T154" i="17"/>
  <c r="T155" i="17"/>
  <c r="T156" i="17"/>
  <c r="T156" i="9"/>
  <c r="U146" i="9"/>
  <c r="U147" i="9"/>
  <c r="U148" i="9"/>
  <c r="U149" i="9"/>
  <c r="U150" i="9"/>
  <c r="U151" i="9"/>
  <c r="U152" i="9"/>
  <c r="U153" i="9"/>
  <c r="U154" i="9"/>
  <c r="U155" i="9"/>
  <c r="U146" i="17"/>
  <c r="U147" i="17"/>
  <c r="U148" i="17"/>
  <c r="U149" i="17"/>
  <c r="U150" i="17"/>
  <c r="U151" i="17"/>
  <c r="U152" i="17"/>
  <c r="U153" i="17"/>
  <c r="U154" i="17"/>
  <c r="U155" i="17"/>
  <c r="U156" i="17"/>
  <c r="U156" i="9"/>
  <c r="V156" i="9"/>
  <c r="W146" i="9"/>
  <c r="W147" i="9"/>
  <c r="W148" i="9"/>
  <c r="W149" i="9"/>
  <c r="W150" i="9"/>
  <c r="W151" i="9"/>
  <c r="W152" i="9"/>
  <c r="W153" i="9"/>
  <c r="W154" i="9"/>
  <c r="W155" i="9"/>
  <c r="W146" i="17"/>
  <c r="W147" i="17"/>
  <c r="W148" i="17"/>
  <c r="W149" i="17"/>
  <c r="W150" i="17"/>
  <c r="W151" i="17"/>
  <c r="W152" i="17"/>
  <c r="W153" i="17"/>
  <c r="W154" i="17"/>
  <c r="W155" i="17"/>
  <c r="W156" i="17"/>
  <c r="W156" i="9"/>
  <c r="Y156" i="9"/>
  <c r="Z156" i="9"/>
  <c r="AA146" i="9"/>
  <c r="AA147" i="9"/>
  <c r="AA148" i="9"/>
  <c r="AA149" i="9"/>
  <c r="AA150" i="9"/>
  <c r="AA151" i="9"/>
  <c r="AA152" i="9"/>
  <c r="AA153" i="9"/>
  <c r="AA154" i="9"/>
  <c r="AA155" i="9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6" i="9"/>
  <c r="AB146" i="9"/>
  <c r="AB147" i="9"/>
  <c r="AB148" i="9"/>
  <c r="AB149" i="9"/>
  <c r="AB150" i="9"/>
  <c r="AB151" i="9"/>
  <c r="AB152" i="9"/>
  <c r="AB153" i="9"/>
  <c r="AB154" i="9"/>
  <c r="AB155" i="9"/>
  <c r="AB146" i="17"/>
  <c r="AB147" i="17"/>
  <c r="AB148" i="17"/>
  <c r="AB149" i="17"/>
  <c r="AB150" i="17"/>
  <c r="AB151" i="17"/>
  <c r="AB152" i="17"/>
  <c r="AB153" i="17"/>
  <c r="AB154" i="17"/>
  <c r="AB155" i="17"/>
  <c r="AB156" i="17"/>
  <c r="AB156" i="9"/>
  <c r="AC146" i="9"/>
  <c r="AC147" i="9"/>
  <c r="AC148" i="9"/>
  <c r="AC149" i="9"/>
  <c r="AC150" i="9"/>
  <c r="AC151" i="9"/>
  <c r="AC152" i="9"/>
  <c r="AC153" i="9"/>
  <c r="AC154" i="9"/>
  <c r="AC155" i="9"/>
  <c r="AC146" i="17"/>
  <c r="AC147" i="17"/>
  <c r="AC148" i="17"/>
  <c r="AC149" i="17"/>
  <c r="AC150" i="17"/>
  <c r="AC151" i="17"/>
  <c r="AC152" i="17"/>
  <c r="AC153" i="17"/>
  <c r="AC154" i="17"/>
  <c r="AC155" i="17"/>
  <c r="AC156" i="17"/>
  <c r="AC156" i="9"/>
  <c r="AD156" i="9"/>
  <c r="AE146" i="9"/>
  <c r="AE147" i="9"/>
  <c r="AE148" i="9"/>
  <c r="AE149" i="9"/>
  <c r="AE150" i="9"/>
  <c r="AE151" i="9"/>
  <c r="AE152" i="9"/>
  <c r="AE153" i="9"/>
  <c r="AE154" i="9"/>
  <c r="AE155" i="9"/>
  <c r="AE146" i="17"/>
  <c r="AE147" i="17"/>
  <c r="AE148" i="17"/>
  <c r="AE149" i="17"/>
  <c r="AE150" i="17"/>
  <c r="AE151" i="17"/>
  <c r="AE152" i="17"/>
  <c r="AE153" i="17"/>
  <c r="AE154" i="17"/>
  <c r="AE155" i="17"/>
  <c r="AE156" i="17"/>
  <c r="AE156" i="9"/>
  <c r="AG156" i="9"/>
  <c r="AH156" i="9"/>
  <c r="AI132" i="9"/>
  <c r="AI146" i="9"/>
  <c r="AI147" i="9"/>
  <c r="AI148" i="9"/>
  <c r="AI149" i="9"/>
  <c r="AI150" i="9"/>
  <c r="AI137" i="9"/>
  <c r="AI138" i="9"/>
  <c r="AI133" i="9"/>
  <c r="AI141" i="9"/>
  <c r="AJ132" i="9"/>
  <c r="AJ137" i="9"/>
  <c r="AJ138" i="9"/>
  <c r="AJ133" i="9"/>
  <c r="AJ141" i="9"/>
  <c r="AK132" i="9"/>
  <c r="AK137" i="9"/>
  <c r="AK138" i="9"/>
  <c r="AK133" i="9"/>
  <c r="AK141" i="9"/>
  <c r="AL132" i="9"/>
  <c r="AL137" i="9"/>
  <c r="AL138" i="9"/>
  <c r="AL133" i="9"/>
  <c r="AL141" i="9"/>
  <c r="AM132" i="9"/>
  <c r="AM137" i="9"/>
  <c r="AM138" i="9"/>
  <c r="AM133" i="9"/>
  <c r="AM141" i="9"/>
  <c r="AN137" i="9"/>
  <c r="AN138" i="9"/>
  <c r="AN133" i="9"/>
  <c r="AN141" i="9"/>
  <c r="AO132" i="9"/>
  <c r="AO137" i="9"/>
  <c r="AO138" i="9"/>
  <c r="AO133" i="9"/>
  <c r="AO141" i="9"/>
  <c r="AP132" i="9"/>
  <c r="AP137" i="9"/>
  <c r="AP138" i="9"/>
  <c r="AP133" i="9"/>
  <c r="AP141" i="9"/>
  <c r="AI151" i="9"/>
  <c r="AI139" i="9"/>
  <c r="AI134" i="9"/>
  <c r="AI142" i="9"/>
  <c r="AJ139" i="9"/>
  <c r="AJ134" i="9"/>
  <c r="AJ142" i="9"/>
  <c r="AK139" i="9"/>
  <c r="AK134" i="9"/>
  <c r="AK142" i="9"/>
  <c r="AL139" i="9"/>
  <c r="AL134" i="9"/>
  <c r="AL142" i="9"/>
  <c r="AM139" i="9"/>
  <c r="AM134" i="9"/>
  <c r="AM142" i="9"/>
  <c r="AN139" i="9"/>
  <c r="AN134" i="9"/>
  <c r="AN142" i="9"/>
  <c r="AO139" i="9"/>
  <c r="AO134" i="9"/>
  <c r="AO142" i="9"/>
  <c r="AP139" i="9"/>
  <c r="AP134" i="9"/>
  <c r="AP142" i="9"/>
  <c r="AI152" i="9"/>
  <c r="AI140" i="9"/>
  <c r="AI135" i="9"/>
  <c r="AI143" i="9"/>
  <c r="AJ140" i="9"/>
  <c r="AJ135" i="9"/>
  <c r="AJ143" i="9"/>
  <c r="AK140" i="9"/>
  <c r="AK135" i="9"/>
  <c r="AK143" i="9"/>
  <c r="AL140" i="9"/>
  <c r="AL135" i="9"/>
  <c r="AL143" i="9"/>
  <c r="AM140" i="9"/>
  <c r="AM135" i="9"/>
  <c r="AM143" i="9"/>
  <c r="AN140" i="9"/>
  <c r="AN135" i="9"/>
  <c r="AN143" i="9"/>
  <c r="AO140" i="9"/>
  <c r="AO135" i="9"/>
  <c r="AO143" i="9"/>
  <c r="AP140" i="9"/>
  <c r="AP135" i="9"/>
  <c r="AP143" i="9"/>
  <c r="AI153" i="9"/>
  <c r="AI144" i="9"/>
  <c r="AJ144" i="9"/>
  <c r="AK144" i="9"/>
  <c r="AL144" i="9"/>
  <c r="AM144" i="9"/>
  <c r="AN144" i="9"/>
  <c r="AO144" i="9"/>
  <c r="AP144" i="9"/>
  <c r="AI154" i="9"/>
  <c r="AI145" i="9"/>
  <c r="AJ145" i="9"/>
  <c r="AK145" i="9"/>
  <c r="AL145" i="9"/>
  <c r="AM145" i="9"/>
  <c r="AN145" i="9"/>
  <c r="AO145" i="9"/>
  <c r="AP145" i="9"/>
  <c r="AI155" i="9"/>
  <c r="AI132" i="17"/>
  <c r="AI146" i="17"/>
  <c r="AI147" i="17"/>
  <c r="AI148" i="17"/>
  <c r="AI149" i="17"/>
  <c r="AI150" i="17"/>
  <c r="AI137" i="17"/>
  <c r="AI138" i="17"/>
  <c r="AI133" i="17"/>
  <c r="AI141" i="17"/>
  <c r="AJ132" i="17"/>
  <c r="AJ137" i="17"/>
  <c r="AJ138" i="17"/>
  <c r="AJ133" i="17"/>
  <c r="AJ141" i="17"/>
  <c r="AK132" i="17"/>
  <c r="AK137" i="17"/>
  <c r="AK138" i="17"/>
  <c r="AK133" i="17"/>
  <c r="AK141" i="17"/>
  <c r="AL132" i="17"/>
  <c r="AL137" i="17"/>
  <c r="AL138" i="17"/>
  <c r="AL133" i="17"/>
  <c r="AL141" i="17"/>
  <c r="AM132" i="17"/>
  <c r="AM137" i="17"/>
  <c r="AM138" i="17"/>
  <c r="AM133" i="17"/>
  <c r="AM141" i="17"/>
  <c r="AN132" i="17"/>
  <c r="AN137" i="17"/>
  <c r="AN138" i="17"/>
  <c r="AN133" i="17"/>
  <c r="AN141" i="17"/>
  <c r="AO132" i="17"/>
  <c r="AO137" i="17"/>
  <c r="AO138" i="17"/>
  <c r="AO133" i="17"/>
  <c r="AO141" i="17"/>
  <c r="AP132" i="17"/>
  <c r="AP137" i="17"/>
  <c r="AP138" i="17"/>
  <c r="AP133" i="17"/>
  <c r="AP141" i="17"/>
  <c r="AI151" i="17"/>
  <c r="AI139" i="17"/>
  <c r="AI134" i="17"/>
  <c r="AI142" i="17"/>
  <c r="AJ139" i="17"/>
  <c r="AJ134" i="17"/>
  <c r="AJ142" i="17"/>
  <c r="AK139" i="17"/>
  <c r="AK134" i="17"/>
  <c r="AK142" i="17"/>
  <c r="AL139" i="17"/>
  <c r="AL134" i="17"/>
  <c r="AL142" i="17"/>
  <c r="AM139" i="17"/>
  <c r="AM134" i="17"/>
  <c r="AM142" i="17"/>
  <c r="AN139" i="17"/>
  <c r="AN134" i="17"/>
  <c r="AN142" i="17"/>
  <c r="AO139" i="17"/>
  <c r="AO134" i="17"/>
  <c r="AO142" i="17"/>
  <c r="AP139" i="17"/>
  <c r="AP134" i="17"/>
  <c r="AP142" i="17"/>
  <c r="AI152" i="17"/>
  <c r="AI140" i="17"/>
  <c r="AI135" i="17"/>
  <c r="AI143" i="17"/>
  <c r="AJ140" i="17"/>
  <c r="AJ135" i="17"/>
  <c r="AJ143" i="17"/>
  <c r="AK140" i="17"/>
  <c r="AK135" i="17"/>
  <c r="AK143" i="17"/>
  <c r="AL140" i="17"/>
  <c r="AL135" i="17"/>
  <c r="AL143" i="17"/>
  <c r="AM140" i="17"/>
  <c r="AM135" i="17"/>
  <c r="AM143" i="17"/>
  <c r="AN140" i="17"/>
  <c r="AN135" i="17"/>
  <c r="AN143" i="17"/>
  <c r="AO140" i="17"/>
  <c r="AO135" i="17"/>
  <c r="AO143" i="17"/>
  <c r="AP140" i="17"/>
  <c r="AP135" i="17"/>
  <c r="AP143" i="17"/>
  <c r="AI153" i="17"/>
  <c r="AI144" i="17"/>
  <c r="AJ144" i="17"/>
  <c r="AK144" i="17"/>
  <c r="AL144" i="17"/>
  <c r="AM144" i="17"/>
  <c r="AN144" i="17"/>
  <c r="AO144" i="17"/>
  <c r="AP144" i="17"/>
  <c r="AI154" i="17"/>
  <c r="AI145" i="17"/>
  <c r="AJ145" i="17"/>
  <c r="AK145" i="17"/>
  <c r="AL145" i="17"/>
  <c r="AM145" i="17"/>
  <c r="AN145" i="17"/>
  <c r="AO145" i="17"/>
  <c r="AP145" i="17"/>
  <c r="AI155" i="17"/>
  <c r="AI156" i="17"/>
  <c r="AI156" i="9"/>
  <c r="AJ156" i="9"/>
  <c r="AK146" i="9"/>
  <c r="AK147" i="9"/>
  <c r="AK148" i="9"/>
  <c r="AK149" i="9"/>
  <c r="AK150" i="9"/>
  <c r="AK151" i="9"/>
  <c r="AK152" i="9"/>
  <c r="AK153" i="9"/>
  <c r="AK154" i="9"/>
  <c r="AK155" i="9"/>
  <c r="AK146" i="17"/>
  <c r="AK147" i="17"/>
  <c r="AK148" i="17"/>
  <c r="AK149" i="17"/>
  <c r="AK150" i="17"/>
  <c r="AK151" i="17"/>
  <c r="AK152" i="17"/>
  <c r="AK153" i="17"/>
  <c r="AK154" i="17"/>
  <c r="AK155" i="17"/>
  <c r="AK156" i="17"/>
  <c r="AK156" i="9"/>
  <c r="AL156" i="9"/>
  <c r="AM146" i="9"/>
  <c r="AM147" i="9"/>
  <c r="AM148" i="9"/>
  <c r="AM149" i="9"/>
  <c r="AM150" i="9"/>
  <c r="AM151" i="9"/>
  <c r="AM152" i="9"/>
  <c r="AM153" i="9"/>
  <c r="AM154" i="9"/>
  <c r="AM155" i="9"/>
  <c r="AM146" i="17"/>
  <c r="AM147" i="17"/>
  <c r="AM148" i="17"/>
  <c r="AM149" i="17"/>
  <c r="AM150" i="17"/>
  <c r="AM151" i="17"/>
  <c r="AM152" i="17"/>
  <c r="AM153" i="17"/>
  <c r="AM154" i="17"/>
  <c r="AM155" i="17"/>
  <c r="AM156" i="17"/>
  <c r="AM156" i="9"/>
  <c r="AO156" i="9"/>
  <c r="AP156" i="9"/>
  <c r="AQ132" i="9"/>
  <c r="AQ156" i="9"/>
  <c r="AR132" i="9"/>
  <c r="AR156" i="9"/>
  <c r="AS132" i="9"/>
  <c r="AS146" i="9"/>
  <c r="AS147" i="9"/>
  <c r="AS148" i="9"/>
  <c r="AS149" i="9"/>
  <c r="AS150" i="9"/>
  <c r="AS137" i="9"/>
  <c r="AS138" i="9"/>
  <c r="AS133" i="9"/>
  <c r="AS141" i="9"/>
  <c r="AQ137" i="9"/>
  <c r="AQ138" i="9"/>
  <c r="AQ133" i="9"/>
  <c r="AQ141" i="9"/>
  <c r="AR137" i="9"/>
  <c r="AR138" i="9"/>
  <c r="AR133" i="9"/>
  <c r="AR141" i="9"/>
  <c r="AT132" i="9"/>
  <c r="AT137" i="9"/>
  <c r="AT138" i="9"/>
  <c r="AT133" i="9"/>
  <c r="AT141" i="9"/>
  <c r="AU132" i="9"/>
  <c r="AU137" i="9"/>
  <c r="AU138" i="9"/>
  <c r="AU133" i="9"/>
  <c r="AU141" i="9"/>
  <c r="AV137" i="9"/>
  <c r="AV138" i="9"/>
  <c r="AV133" i="9"/>
  <c r="AV141" i="9"/>
  <c r="AW132" i="9"/>
  <c r="AW137" i="9"/>
  <c r="AW138" i="9"/>
  <c r="AW133" i="9"/>
  <c r="AW141" i="9"/>
  <c r="AX132" i="9"/>
  <c r="AX137" i="9"/>
  <c r="AX138" i="9"/>
  <c r="AX133" i="9"/>
  <c r="AX141" i="9"/>
  <c r="AS151" i="9"/>
  <c r="AS139" i="9"/>
  <c r="AS134" i="9"/>
  <c r="AS142" i="9"/>
  <c r="AQ139" i="9"/>
  <c r="AQ134" i="9"/>
  <c r="AQ142" i="9"/>
  <c r="AR139" i="9"/>
  <c r="AR134" i="9"/>
  <c r="AR142" i="9"/>
  <c r="AT139" i="9"/>
  <c r="AT134" i="9"/>
  <c r="AT142" i="9"/>
  <c r="AU139" i="9"/>
  <c r="AU134" i="9"/>
  <c r="AU142" i="9"/>
  <c r="AV139" i="9"/>
  <c r="AV134" i="9"/>
  <c r="AV142" i="9"/>
  <c r="AW139" i="9"/>
  <c r="AW134" i="9"/>
  <c r="AW142" i="9"/>
  <c r="AX139" i="9"/>
  <c r="AX134" i="9"/>
  <c r="AX142" i="9"/>
  <c r="AS152" i="9"/>
  <c r="AS140" i="9"/>
  <c r="AS135" i="9"/>
  <c r="AS143" i="9"/>
  <c r="AQ140" i="9"/>
  <c r="AQ135" i="9"/>
  <c r="AQ143" i="9"/>
  <c r="AR140" i="9"/>
  <c r="AR135" i="9"/>
  <c r="AR143" i="9"/>
  <c r="AT140" i="9"/>
  <c r="AT135" i="9"/>
  <c r="AT143" i="9"/>
  <c r="AU140" i="9"/>
  <c r="AU135" i="9"/>
  <c r="AU143" i="9"/>
  <c r="AV140" i="9"/>
  <c r="AV135" i="9"/>
  <c r="AV143" i="9"/>
  <c r="AW140" i="9"/>
  <c r="AW135" i="9"/>
  <c r="AW143" i="9"/>
  <c r="AX140" i="9"/>
  <c r="AX135" i="9"/>
  <c r="AX143" i="9"/>
  <c r="AS153" i="9"/>
  <c r="AS144" i="9"/>
  <c r="AQ144" i="9"/>
  <c r="AR144" i="9"/>
  <c r="AT144" i="9"/>
  <c r="AU144" i="9"/>
  <c r="AV144" i="9"/>
  <c r="AW144" i="9"/>
  <c r="AX144" i="9"/>
  <c r="AS154" i="9"/>
  <c r="AS145" i="9"/>
  <c r="AQ145" i="9"/>
  <c r="AR145" i="9"/>
  <c r="AT145" i="9"/>
  <c r="AU145" i="9"/>
  <c r="AV145" i="9"/>
  <c r="AW145" i="9"/>
  <c r="AX145" i="9"/>
  <c r="AS155" i="9"/>
  <c r="AS132" i="17"/>
  <c r="AS146" i="17"/>
  <c r="AS147" i="17"/>
  <c r="AS148" i="17"/>
  <c r="AS149" i="17"/>
  <c r="AS150" i="17"/>
  <c r="AS137" i="17"/>
  <c r="AS138" i="17"/>
  <c r="AS133" i="17"/>
  <c r="AS141" i="17"/>
  <c r="AQ132" i="17"/>
  <c r="AQ137" i="17"/>
  <c r="AQ138" i="17"/>
  <c r="AQ133" i="17"/>
  <c r="AQ141" i="17"/>
  <c r="AR132" i="17"/>
  <c r="AR137" i="17"/>
  <c r="AR138" i="17"/>
  <c r="AR133" i="17"/>
  <c r="AR141" i="17"/>
  <c r="AT132" i="17"/>
  <c r="AT137" i="17"/>
  <c r="AT138" i="17"/>
  <c r="AT133" i="17"/>
  <c r="AT141" i="17"/>
  <c r="AU132" i="17"/>
  <c r="AU137" i="17"/>
  <c r="AU138" i="17"/>
  <c r="AU133" i="17"/>
  <c r="AU141" i="17"/>
  <c r="AV132" i="17"/>
  <c r="AV137" i="17"/>
  <c r="AV138" i="17"/>
  <c r="AV133" i="17"/>
  <c r="AV141" i="17"/>
  <c r="AW132" i="17"/>
  <c r="AW137" i="17"/>
  <c r="AW138" i="17"/>
  <c r="AW133" i="17"/>
  <c r="AW141" i="17"/>
  <c r="AX132" i="17"/>
  <c r="AX137" i="17"/>
  <c r="AX138" i="17"/>
  <c r="AX133" i="17"/>
  <c r="AX141" i="17"/>
  <c r="AS151" i="17"/>
  <c r="AS139" i="17"/>
  <c r="AS134" i="17"/>
  <c r="AS142" i="17"/>
  <c r="AQ139" i="17"/>
  <c r="AQ134" i="17"/>
  <c r="AQ142" i="17"/>
  <c r="AR139" i="17"/>
  <c r="AR134" i="17"/>
  <c r="AR142" i="17"/>
  <c r="AT139" i="17"/>
  <c r="AT134" i="17"/>
  <c r="AT142" i="17"/>
  <c r="AU139" i="17"/>
  <c r="AU134" i="17"/>
  <c r="AU142" i="17"/>
  <c r="AV139" i="17"/>
  <c r="AV134" i="17"/>
  <c r="AV142" i="17"/>
  <c r="AW139" i="17"/>
  <c r="AW134" i="17"/>
  <c r="AW142" i="17"/>
  <c r="AX139" i="17"/>
  <c r="AX134" i="17"/>
  <c r="AX142" i="17"/>
  <c r="AS152" i="17"/>
  <c r="AS140" i="17"/>
  <c r="AS135" i="17"/>
  <c r="AS143" i="17"/>
  <c r="AQ140" i="17"/>
  <c r="AQ135" i="17"/>
  <c r="AQ143" i="17"/>
  <c r="AR140" i="17"/>
  <c r="AR135" i="17"/>
  <c r="AR143" i="17"/>
  <c r="AT140" i="17"/>
  <c r="AT135" i="17"/>
  <c r="AT143" i="17"/>
  <c r="AU140" i="17"/>
  <c r="AU135" i="17"/>
  <c r="AU143" i="17"/>
  <c r="AV140" i="17"/>
  <c r="AV135" i="17"/>
  <c r="AV143" i="17"/>
  <c r="AW140" i="17"/>
  <c r="AW135" i="17"/>
  <c r="AW143" i="17"/>
  <c r="AX140" i="17"/>
  <c r="AX135" i="17"/>
  <c r="AX143" i="17"/>
  <c r="AS153" i="17"/>
  <c r="AS144" i="17"/>
  <c r="AQ144" i="17"/>
  <c r="AR144" i="17"/>
  <c r="AT144" i="17"/>
  <c r="AU144" i="17"/>
  <c r="AV144" i="17"/>
  <c r="AW144" i="17"/>
  <c r="AX144" i="17"/>
  <c r="AS154" i="17"/>
  <c r="AS145" i="17"/>
  <c r="AQ145" i="17"/>
  <c r="AR145" i="17"/>
  <c r="AT145" i="17"/>
  <c r="AU145" i="17"/>
  <c r="AV145" i="17"/>
  <c r="AW145" i="17"/>
  <c r="AX145" i="17"/>
  <c r="AS155" i="17"/>
  <c r="AS156" i="17"/>
  <c r="AS156" i="9"/>
  <c r="AT156" i="9"/>
  <c r="AU156" i="9"/>
  <c r="AW156" i="9"/>
  <c r="AX156" i="9"/>
  <c r="AY132" i="9"/>
  <c r="AY156" i="9"/>
  <c r="AZ132" i="9"/>
  <c r="AZ156" i="9"/>
  <c r="BA132" i="9"/>
  <c r="BA156" i="9"/>
  <c r="BB132" i="9"/>
  <c r="BB156" i="9"/>
  <c r="BC132" i="9"/>
  <c r="BC156" i="9"/>
  <c r="BE132" i="9"/>
  <c r="BE156" i="9"/>
  <c r="BF132" i="9"/>
  <c r="BF156" i="9"/>
  <c r="BG132" i="9"/>
  <c r="BG156" i="9"/>
  <c r="BH132" i="9"/>
  <c r="BH156" i="9"/>
  <c r="BI132" i="9"/>
  <c r="BI156" i="9"/>
  <c r="BJ132" i="9"/>
  <c r="BJ156" i="9"/>
  <c r="BK132" i="9"/>
  <c r="BK156" i="9"/>
  <c r="BM132" i="9"/>
  <c r="BM156" i="9"/>
  <c r="BN132" i="9"/>
  <c r="BN156" i="9"/>
  <c r="H127" i="9"/>
  <c r="C127" i="9"/>
  <c r="D127" i="9"/>
  <c r="E127" i="9"/>
  <c r="AT146" i="17"/>
  <c r="AT147" i="17"/>
  <c r="AT148" i="17"/>
  <c r="AT149" i="17"/>
  <c r="AT150" i="17"/>
  <c r="AT155" i="17"/>
  <c r="AT151" i="17"/>
  <c r="AT152" i="17"/>
  <c r="AT153" i="17"/>
  <c r="AT154" i="17"/>
  <c r="AT156" i="17"/>
  <c r="AT146" i="9"/>
  <c r="AT147" i="9"/>
  <c r="AT148" i="9"/>
  <c r="AT149" i="9"/>
  <c r="AT150" i="9"/>
  <c r="AT151" i="9"/>
  <c r="AT152" i="9"/>
  <c r="AT153" i="9"/>
  <c r="AT154" i="9"/>
  <c r="AT155" i="9"/>
  <c r="F127" i="9"/>
  <c r="G127" i="9"/>
  <c r="I127" i="9"/>
  <c r="J127" i="9"/>
  <c r="H128" i="9"/>
  <c r="C46" i="7"/>
  <c r="C47" i="7"/>
  <c r="W45" i="7"/>
  <c r="V45" i="7"/>
  <c r="AY132" i="17"/>
  <c r="AZ132" i="17"/>
  <c r="BA132" i="17"/>
  <c r="BB132" i="17"/>
  <c r="BC132" i="17"/>
  <c r="BD132" i="17"/>
  <c r="BE132" i="17"/>
  <c r="BF132" i="17"/>
  <c r="BG132" i="17"/>
  <c r="BH132" i="17"/>
  <c r="BI132" i="17"/>
  <c r="BJ132" i="17"/>
  <c r="BK132" i="17"/>
  <c r="BL132" i="17"/>
  <c r="BM132" i="17"/>
  <c r="BN132" i="17"/>
  <c r="AY133" i="17"/>
  <c r="AZ133" i="17"/>
  <c r="BA133" i="17"/>
  <c r="BB133" i="17"/>
  <c r="BC133" i="17"/>
  <c r="BD133" i="17"/>
  <c r="BE133" i="17"/>
  <c r="BF133" i="17"/>
  <c r="BG133" i="17"/>
  <c r="BH133" i="17"/>
  <c r="BI133" i="17"/>
  <c r="BJ133" i="17"/>
  <c r="BK133" i="17"/>
  <c r="BL133" i="17"/>
  <c r="BM133" i="17"/>
  <c r="BN133" i="17"/>
  <c r="AY134" i="17"/>
  <c r="AZ134" i="17"/>
  <c r="BA134" i="17"/>
  <c r="BB134" i="17"/>
  <c r="BC134" i="17"/>
  <c r="BD134" i="17"/>
  <c r="BE134" i="17"/>
  <c r="BF134" i="17"/>
  <c r="BG134" i="17"/>
  <c r="BH134" i="17"/>
  <c r="BI134" i="17"/>
  <c r="BJ134" i="17"/>
  <c r="BK134" i="17"/>
  <c r="BL134" i="17"/>
  <c r="BM134" i="17"/>
  <c r="BN134" i="17"/>
  <c r="AY135" i="17"/>
  <c r="AZ135" i="17"/>
  <c r="BA135" i="17"/>
  <c r="BB135" i="17"/>
  <c r="BC135" i="17"/>
  <c r="BD135" i="17"/>
  <c r="BE135" i="17"/>
  <c r="BF135" i="17"/>
  <c r="BG135" i="17"/>
  <c r="BH135" i="17"/>
  <c r="BI135" i="17"/>
  <c r="BJ135" i="17"/>
  <c r="BK135" i="17"/>
  <c r="BL135" i="17"/>
  <c r="BM135" i="17"/>
  <c r="BN135" i="17"/>
  <c r="AY137" i="17"/>
  <c r="AZ137" i="17"/>
  <c r="BA137" i="17"/>
  <c r="BB137" i="17"/>
  <c r="BC137" i="17"/>
  <c r="BD137" i="17"/>
  <c r="BE137" i="17"/>
  <c r="BF137" i="17"/>
  <c r="BG137" i="17"/>
  <c r="BH137" i="17"/>
  <c r="BI137" i="17"/>
  <c r="BJ137" i="17"/>
  <c r="BK137" i="17"/>
  <c r="BL137" i="17"/>
  <c r="BM137" i="17"/>
  <c r="BN137" i="17"/>
  <c r="AY138" i="17"/>
  <c r="AZ138" i="17"/>
  <c r="BA138" i="17"/>
  <c r="BB138" i="17"/>
  <c r="BC138" i="17"/>
  <c r="BD138" i="17"/>
  <c r="BE138" i="17"/>
  <c r="BF138" i="17"/>
  <c r="BG138" i="17"/>
  <c r="BH138" i="17"/>
  <c r="BI138" i="17"/>
  <c r="BJ138" i="17"/>
  <c r="BK138" i="17"/>
  <c r="BL138" i="17"/>
  <c r="BM138" i="17"/>
  <c r="BN138" i="17"/>
  <c r="AY139" i="17"/>
  <c r="AZ139" i="17"/>
  <c r="BA139" i="17"/>
  <c r="BB139" i="17"/>
  <c r="BC139" i="17"/>
  <c r="BD139" i="17"/>
  <c r="BE139" i="17"/>
  <c r="BF139" i="17"/>
  <c r="BG139" i="17"/>
  <c r="BH139" i="17"/>
  <c r="BI139" i="17"/>
  <c r="BJ139" i="17"/>
  <c r="BK139" i="17"/>
  <c r="BL139" i="17"/>
  <c r="BM139" i="17"/>
  <c r="BN139" i="17"/>
  <c r="AY140" i="17"/>
  <c r="AZ140" i="17"/>
  <c r="BA140" i="17"/>
  <c r="BB140" i="17"/>
  <c r="BC140" i="17"/>
  <c r="BD140" i="17"/>
  <c r="BE140" i="17"/>
  <c r="BF140" i="17"/>
  <c r="BG140" i="17"/>
  <c r="BH140" i="17"/>
  <c r="BI140" i="17"/>
  <c r="BJ140" i="17"/>
  <c r="BK140" i="17"/>
  <c r="BL140" i="17"/>
  <c r="BM140" i="17"/>
  <c r="BN140" i="17"/>
  <c r="AY141" i="17"/>
  <c r="AZ141" i="17"/>
  <c r="BA141" i="17"/>
  <c r="BB141" i="17"/>
  <c r="BC141" i="17"/>
  <c r="BD141" i="17"/>
  <c r="BE141" i="17"/>
  <c r="BF141" i="17"/>
  <c r="BG141" i="17"/>
  <c r="BH141" i="17"/>
  <c r="BI141" i="17"/>
  <c r="BJ141" i="17"/>
  <c r="BK141" i="17"/>
  <c r="BL141" i="17"/>
  <c r="BM141" i="17"/>
  <c r="BN141" i="17"/>
  <c r="AY142" i="17"/>
  <c r="AZ142" i="17"/>
  <c r="BA142" i="17"/>
  <c r="BB142" i="17"/>
  <c r="BC142" i="17"/>
  <c r="BD142" i="17"/>
  <c r="BE142" i="17"/>
  <c r="BF142" i="17"/>
  <c r="BG142" i="17"/>
  <c r="BH142" i="17"/>
  <c r="BI142" i="17"/>
  <c r="BJ142" i="17"/>
  <c r="BK142" i="17"/>
  <c r="BL142" i="17"/>
  <c r="BM142" i="17"/>
  <c r="BN142" i="17"/>
  <c r="AY143" i="17"/>
  <c r="AZ143" i="17"/>
  <c r="BA143" i="17"/>
  <c r="BB143" i="17"/>
  <c r="BC143" i="17"/>
  <c r="BD143" i="17"/>
  <c r="BE143" i="17"/>
  <c r="BF143" i="17"/>
  <c r="BG143" i="17"/>
  <c r="BH143" i="17"/>
  <c r="BI143" i="17"/>
  <c r="BJ143" i="17"/>
  <c r="BK143" i="17"/>
  <c r="BL143" i="17"/>
  <c r="BM143" i="17"/>
  <c r="BN143" i="17"/>
  <c r="AY144" i="17"/>
  <c r="AZ144" i="17"/>
  <c r="BA144" i="17"/>
  <c r="BB144" i="17"/>
  <c r="BC144" i="17"/>
  <c r="BD144" i="17"/>
  <c r="BE144" i="17"/>
  <c r="BF144" i="17"/>
  <c r="BG144" i="17"/>
  <c r="BH144" i="17"/>
  <c r="BI144" i="17"/>
  <c r="BJ144" i="17"/>
  <c r="BK144" i="17"/>
  <c r="BL144" i="17"/>
  <c r="BM144" i="17"/>
  <c r="BN144" i="17"/>
  <c r="AY145" i="17"/>
  <c r="AZ145" i="17"/>
  <c r="BA145" i="17"/>
  <c r="BB145" i="17"/>
  <c r="BC145" i="17"/>
  <c r="BD145" i="17"/>
  <c r="BE145" i="17"/>
  <c r="BF145" i="17"/>
  <c r="BG145" i="17"/>
  <c r="BH145" i="17"/>
  <c r="BI145" i="17"/>
  <c r="BJ145" i="17"/>
  <c r="BK145" i="17"/>
  <c r="BL145" i="17"/>
  <c r="BM145" i="17"/>
  <c r="BN145" i="17"/>
  <c r="V45" i="20"/>
  <c r="U45" i="7"/>
  <c r="U45" i="20"/>
  <c r="T45" i="7"/>
  <c r="T45" i="20"/>
  <c r="S45" i="7"/>
  <c r="S45" i="20"/>
  <c r="R45" i="7"/>
  <c r="P45" i="20"/>
  <c r="P45" i="7"/>
  <c r="K45" i="7"/>
  <c r="J45" i="7"/>
  <c r="H45" i="7"/>
  <c r="H45" i="20"/>
  <c r="G45" i="7"/>
  <c r="G45" i="20"/>
  <c r="F45" i="7"/>
  <c r="F45" i="20"/>
  <c r="E45" i="7"/>
  <c r="E45" i="20"/>
  <c r="D45" i="7"/>
  <c r="D45" i="20"/>
  <c r="G128" i="9"/>
  <c r="W44" i="7"/>
  <c r="V44" i="7"/>
  <c r="V44" i="20"/>
  <c r="U44" i="7"/>
  <c r="U44" i="20"/>
  <c r="T44" i="7"/>
  <c r="T44" i="20"/>
  <c r="S44" i="7"/>
  <c r="S44" i="20"/>
  <c r="R44" i="7"/>
  <c r="P44" i="20"/>
  <c r="P44" i="7"/>
  <c r="K44" i="7"/>
  <c r="J44" i="7"/>
  <c r="I44" i="7"/>
  <c r="I44" i="20"/>
  <c r="G44" i="7"/>
  <c r="G44" i="20"/>
  <c r="F44" i="7"/>
  <c r="F44" i="20"/>
  <c r="E44" i="7"/>
  <c r="E44" i="20"/>
  <c r="D44" i="7"/>
  <c r="D44" i="20"/>
  <c r="F128" i="9"/>
  <c r="W43" i="7"/>
  <c r="V43" i="7"/>
  <c r="V43" i="20"/>
  <c r="U43" i="7"/>
  <c r="U43" i="20"/>
  <c r="T43" i="7"/>
  <c r="T43" i="20"/>
  <c r="S43" i="7"/>
  <c r="S43" i="20"/>
  <c r="R43" i="7"/>
  <c r="P43" i="20"/>
  <c r="P43" i="7"/>
  <c r="K43" i="7"/>
  <c r="J43" i="7"/>
  <c r="I43" i="7"/>
  <c r="I43" i="20"/>
  <c r="H43" i="7"/>
  <c r="H43" i="20"/>
  <c r="F43" i="7"/>
  <c r="F43" i="20"/>
  <c r="E43" i="7"/>
  <c r="E43" i="20"/>
  <c r="D43" i="7"/>
  <c r="D43" i="20"/>
  <c r="E128" i="9"/>
  <c r="W42" i="7"/>
  <c r="V42" i="7"/>
  <c r="V42" i="20"/>
  <c r="U42" i="7"/>
  <c r="U42" i="20"/>
  <c r="T42" i="7"/>
  <c r="T42" i="20"/>
  <c r="S42" i="7"/>
  <c r="S42" i="20"/>
  <c r="R42" i="7"/>
  <c r="P42" i="20"/>
  <c r="P42" i="7"/>
  <c r="K42" i="7"/>
  <c r="J42" i="7"/>
  <c r="I42" i="7"/>
  <c r="I42" i="20"/>
  <c r="H42" i="7"/>
  <c r="H42" i="20"/>
  <c r="G42" i="7"/>
  <c r="G42" i="20"/>
  <c r="E42" i="7"/>
  <c r="E42" i="20"/>
  <c r="D42" i="7"/>
  <c r="D42" i="20"/>
  <c r="D128" i="9"/>
  <c r="W41" i="7"/>
  <c r="V41" i="7"/>
  <c r="V41" i="20"/>
  <c r="U41" i="7"/>
  <c r="U41" i="20"/>
  <c r="T41" i="7"/>
  <c r="T41" i="20"/>
  <c r="S41" i="7"/>
  <c r="S41" i="20"/>
  <c r="R41" i="7"/>
  <c r="P41" i="20"/>
  <c r="P41" i="7"/>
  <c r="K41" i="7"/>
  <c r="J41" i="7"/>
  <c r="I41" i="7"/>
  <c r="I41" i="20"/>
  <c r="H41" i="7"/>
  <c r="H41" i="20"/>
  <c r="G41" i="7"/>
  <c r="G41" i="20"/>
  <c r="F41" i="7"/>
  <c r="F41" i="20"/>
  <c r="D41" i="7"/>
  <c r="D41" i="20"/>
  <c r="C128" i="9"/>
  <c r="W40" i="7"/>
  <c r="V40" i="7"/>
  <c r="V40" i="20"/>
  <c r="U40" i="7"/>
  <c r="U40" i="20"/>
  <c r="T40" i="7"/>
  <c r="T40" i="20"/>
  <c r="S40" i="7"/>
  <c r="S40" i="20"/>
  <c r="R40" i="7"/>
  <c r="P40" i="20"/>
  <c r="P40" i="7"/>
  <c r="K40" i="7"/>
  <c r="J40" i="7"/>
  <c r="I40" i="7"/>
  <c r="I40" i="20"/>
  <c r="H40" i="7"/>
  <c r="H40" i="20"/>
  <c r="G40" i="7"/>
  <c r="G40" i="20"/>
  <c r="F40" i="7"/>
  <c r="F40" i="20"/>
  <c r="E40" i="7"/>
  <c r="E40" i="20"/>
  <c r="Q35" i="7"/>
  <c r="W35" i="7"/>
  <c r="V35" i="7"/>
  <c r="U35" i="7"/>
  <c r="T35" i="7"/>
  <c r="S35" i="7"/>
  <c r="R35" i="7"/>
  <c r="N35" i="7"/>
  <c r="P35" i="7"/>
  <c r="O35" i="7"/>
  <c r="J35" i="7"/>
  <c r="I35" i="7"/>
  <c r="H35" i="7"/>
  <c r="G35" i="7"/>
  <c r="F35" i="7"/>
  <c r="E35" i="7"/>
  <c r="D35" i="7"/>
  <c r="Q34" i="7"/>
  <c r="W34" i="7"/>
  <c r="V34" i="7"/>
  <c r="U34" i="7"/>
  <c r="T34" i="7"/>
  <c r="S34" i="7"/>
  <c r="R34" i="7"/>
  <c r="N34" i="7"/>
  <c r="P34" i="7"/>
  <c r="O34" i="7"/>
  <c r="K34" i="7"/>
  <c r="I34" i="7"/>
  <c r="H34" i="7"/>
  <c r="G34" i="7"/>
  <c r="F34" i="7"/>
  <c r="E34" i="7"/>
  <c r="D34" i="7"/>
  <c r="L33" i="20"/>
  <c r="H82" i="17"/>
  <c r="L28" i="20"/>
  <c r="C82" i="17"/>
  <c r="L29" i="20"/>
  <c r="D82" i="17"/>
  <c r="L30" i="20"/>
  <c r="E82" i="17"/>
  <c r="L31" i="20"/>
  <c r="F82" i="17"/>
  <c r="L32" i="20"/>
  <c r="G82" i="17"/>
  <c r="AN92" i="17"/>
  <c r="L34" i="20"/>
  <c r="I82" i="17"/>
  <c r="L35" i="20"/>
  <c r="J82" i="17"/>
  <c r="AN106" i="17"/>
  <c r="AN107" i="17"/>
  <c r="N33" i="20"/>
  <c r="H84" i="17"/>
  <c r="N28" i="20"/>
  <c r="C84" i="17"/>
  <c r="N29" i="20"/>
  <c r="D84" i="17"/>
  <c r="N30" i="20"/>
  <c r="E84" i="17"/>
  <c r="N31" i="20"/>
  <c r="F84" i="17"/>
  <c r="N32" i="20"/>
  <c r="G84" i="17"/>
  <c r="N34" i="20"/>
  <c r="I84" i="17"/>
  <c r="N35" i="20"/>
  <c r="J84" i="17"/>
  <c r="AN108" i="17"/>
  <c r="O33" i="20"/>
  <c r="H85" i="17"/>
  <c r="O28" i="20"/>
  <c r="C85" i="17"/>
  <c r="O29" i="20"/>
  <c r="D85" i="17"/>
  <c r="O30" i="20"/>
  <c r="E85" i="17"/>
  <c r="O31" i="20"/>
  <c r="F85" i="17"/>
  <c r="O32" i="20"/>
  <c r="G85" i="17"/>
  <c r="O34" i="20"/>
  <c r="I85" i="17"/>
  <c r="O35" i="20"/>
  <c r="J85" i="17"/>
  <c r="AN109" i="17"/>
  <c r="H86" i="17"/>
  <c r="C86" i="17"/>
  <c r="D86" i="17"/>
  <c r="E86" i="17"/>
  <c r="F86" i="17"/>
  <c r="G86" i="17"/>
  <c r="I86" i="17"/>
  <c r="J86" i="17"/>
  <c r="AN110" i="17"/>
  <c r="AN97" i="17"/>
  <c r="AN100" i="17"/>
  <c r="AN95" i="17"/>
  <c r="AN103" i="17"/>
  <c r="AN105" i="17"/>
  <c r="AI92" i="17"/>
  <c r="AI105" i="17"/>
  <c r="AJ92" i="17"/>
  <c r="AJ97" i="17"/>
  <c r="AJ100" i="17"/>
  <c r="AJ95" i="17"/>
  <c r="AJ103" i="17"/>
  <c r="AJ99" i="17"/>
  <c r="AJ94" i="17"/>
  <c r="AJ102" i="17"/>
  <c r="AJ105" i="17"/>
  <c r="AK92" i="17"/>
  <c r="AK105" i="17"/>
  <c r="AL92" i="17"/>
  <c r="AL105" i="17"/>
  <c r="AM92" i="17"/>
  <c r="AM97" i="17"/>
  <c r="AM100" i="17"/>
  <c r="AM95" i="17"/>
  <c r="AM103" i="17"/>
  <c r="AM105" i="17"/>
  <c r="Q34" i="20"/>
  <c r="AO92" i="17"/>
  <c r="AO105" i="17"/>
  <c r="Q35" i="20"/>
  <c r="AP92" i="17"/>
  <c r="AP105" i="17"/>
  <c r="AN115" i="17"/>
  <c r="AN98" i="17"/>
  <c r="AN93" i="17"/>
  <c r="AN101" i="17"/>
  <c r="AI97" i="17"/>
  <c r="AI98" i="17"/>
  <c r="AI93" i="17"/>
  <c r="AI101" i="17"/>
  <c r="AJ98" i="17"/>
  <c r="AJ93" i="17"/>
  <c r="AJ101" i="17"/>
  <c r="AK97" i="17"/>
  <c r="AK98" i="17"/>
  <c r="AK93" i="17"/>
  <c r="AK101" i="17"/>
  <c r="AL97" i="17"/>
  <c r="AL98" i="17"/>
  <c r="AL93" i="17"/>
  <c r="AL101" i="17"/>
  <c r="AM98" i="17"/>
  <c r="AM93" i="17"/>
  <c r="AM101" i="17"/>
  <c r="AO97" i="17"/>
  <c r="AO98" i="17"/>
  <c r="AO93" i="17"/>
  <c r="AO101" i="17"/>
  <c r="AP97" i="17"/>
  <c r="AP98" i="17"/>
  <c r="AP93" i="17"/>
  <c r="AP101" i="17"/>
  <c r="AN111" i="17"/>
  <c r="AN99" i="17"/>
  <c r="AN94" i="17"/>
  <c r="AN102" i="17"/>
  <c r="AI99" i="17"/>
  <c r="AI94" i="17"/>
  <c r="AI102" i="17"/>
  <c r="AK99" i="17"/>
  <c r="AK94" i="17"/>
  <c r="AK102" i="17"/>
  <c r="AL99" i="17"/>
  <c r="AL94" i="17"/>
  <c r="AL102" i="17"/>
  <c r="AM99" i="17"/>
  <c r="AM94" i="17"/>
  <c r="AM102" i="17"/>
  <c r="AO99" i="17"/>
  <c r="AO94" i="17"/>
  <c r="AO102" i="17"/>
  <c r="AP99" i="17"/>
  <c r="AP94" i="17"/>
  <c r="AP102" i="17"/>
  <c r="AN112" i="17"/>
  <c r="AI100" i="17"/>
  <c r="AI95" i="17"/>
  <c r="AI103" i="17"/>
  <c r="AK100" i="17"/>
  <c r="AK95" i="17"/>
  <c r="AK103" i="17"/>
  <c r="AL100" i="17"/>
  <c r="AL95" i="17"/>
  <c r="AL103" i="17"/>
  <c r="AO100" i="17"/>
  <c r="AO95" i="17"/>
  <c r="AO103" i="17"/>
  <c r="AP100" i="17"/>
  <c r="AP95" i="17"/>
  <c r="AP103" i="17"/>
  <c r="AN113" i="17"/>
  <c r="AN104" i="17"/>
  <c r="AI104" i="17"/>
  <c r="AJ104" i="17"/>
  <c r="AK104" i="17"/>
  <c r="AL104" i="17"/>
  <c r="AM104" i="17"/>
  <c r="AO104" i="17"/>
  <c r="AP104" i="17"/>
  <c r="AN114" i="17"/>
  <c r="AN116" i="17"/>
  <c r="AN92" i="9"/>
  <c r="H82" i="9"/>
  <c r="C82" i="9"/>
  <c r="D82" i="9"/>
  <c r="E82" i="9"/>
  <c r="F82" i="9"/>
  <c r="G82" i="9"/>
  <c r="I82" i="9"/>
  <c r="J82" i="9"/>
  <c r="AN106" i="9"/>
  <c r="AN107" i="9"/>
  <c r="N33" i="7"/>
  <c r="H84" i="9"/>
  <c r="N28" i="7"/>
  <c r="C84" i="9"/>
  <c r="N29" i="7"/>
  <c r="D84" i="9"/>
  <c r="N30" i="7"/>
  <c r="E84" i="9"/>
  <c r="N31" i="7"/>
  <c r="F84" i="9"/>
  <c r="N32" i="7"/>
  <c r="G84" i="9"/>
  <c r="I84" i="9"/>
  <c r="J84" i="9"/>
  <c r="AN108" i="9"/>
  <c r="O33" i="7"/>
  <c r="H85" i="9"/>
  <c r="O28" i="7"/>
  <c r="C85" i="9"/>
  <c r="O29" i="7"/>
  <c r="D85" i="9"/>
  <c r="O30" i="7"/>
  <c r="E85" i="9"/>
  <c r="O31" i="7"/>
  <c r="F85" i="9"/>
  <c r="O32" i="7"/>
  <c r="G85" i="9"/>
  <c r="I85" i="9"/>
  <c r="J85" i="9"/>
  <c r="AN109" i="9"/>
  <c r="H86" i="9"/>
  <c r="C86" i="9"/>
  <c r="D86" i="9"/>
  <c r="E86" i="9"/>
  <c r="F86" i="9"/>
  <c r="G86" i="9"/>
  <c r="I86" i="9"/>
  <c r="J86" i="9"/>
  <c r="AN110" i="9"/>
  <c r="AN97" i="9"/>
  <c r="AN98" i="9"/>
  <c r="AN93" i="9"/>
  <c r="AN101" i="9"/>
  <c r="AI92" i="9"/>
  <c r="AI97" i="9"/>
  <c r="AI98" i="9"/>
  <c r="AI93" i="9"/>
  <c r="AI101" i="9"/>
  <c r="AJ92" i="9"/>
  <c r="AJ97" i="9"/>
  <c r="AJ98" i="9"/>
  <c r="AJ93" i="9"/>
  <c r="AJ101" i="9"/>
  <c r="AK92" i="9"/>
  <c r="AK97" i="9"/>
  <c r="AK98" i="9"/>
  <c r="AK93" i="9"/>
  <c r="AK101" i="9"/>
  <c r="AL92" i="9"/>
  <c r="AL97" i="9"/>
  <c r="AL98" i="9"/>
  <c r="AL93" i="9"/>
  <c r="AL101" i="9"/>
  <c r="AM92" i="9"/>
  <c r="AM97" i="9"/>
  <c r="AM98" i="9"/>
  <c r="AM93" i="9"/>
  <c r="AM101" i="9"/>
  <c r="AO92" i="9"/>
  <c r="AO97" i="9"/>
  <c r="AO98" i="9"/>
  <c r="AO93" i="9"/>
  <c r="AO101" i="9"/>
  <c r="AP92" i="9"/>
  <c r="AP97" i="9"/>
  <c r="AP98" i="9"/>
  <c r="AP93" i="9"/>
  <c r="AP101" i="9"/>
  <c r="AN111" i="9"/>
  <c r="AN99" i="9"/>
  <c r="AN94" i="9"/>
  <c r="AN102" i="9"/>
  <c r="AI99" i="9"/>
  <c r="AI94" i="9"/>
  <c r="AI102" i="9"/>
  <c r="AJ99" i="9"/>
  <c r="AJ94" i="9"/>
  <c r="AJ102" i="9"/>
  <c r="AK99" i="9"/>
  <c r="AK94" i="9"/>
  <c r="AK102" i="9"/>
  <c r="AL99" i="9"/>
  <c r="AL94" i="9"/>
  <c r="AL102" i="9"/>
  <c r="AM99" i="9"/>
  <c r="AM94" i="9"/>
  <c r="AM102" i="9"/>
  <c r="AO99" i="9"/>
  <c r="AO94" i="9"/>
  <c r="AO102" i="9"/>
  <c r="AP99" i="9"/>
  <c r="AP94" i="9"/>
  <c r="AP102" i="9"/>
  <c r="AN112" i="9"/>
  <c r="AN100" i="9"/>
  <c r="AN95" i="9"/>
  <c r="AN103" i="9"/>
  <c r="AI100" i="9"/>
  <c r="AI95" i="9"/>
  <c r="AI103" i="9"/>
  <c r="AJ100" i="9"/>
  <c r="AJ95" i="9"/>
  <c r="AJ103" i="9"/>
  <c r="AK100" i="9"/>
  <c r="AK95" i="9"/>
  <c r="AK103" i="9"/>
  <c r="AL100" i="9"/>
  <c r="AL95" i="9"/>
  <c r="AL103" i="9"/>
  <c r="AM100" i="9"/>
  <c r="AM95" i="9"/>
  <c r="AM103" i="9"/>
  <c r="AO100" i="9"/>
  <c r="AO95" i="9"/>
  <c r="AO103" i="9"/>
  <c r="AP100" i="9"/>
  <c r="AP95" i="9"/>
  <c r="AP103" i="9"/>
  <c r="AN113" i="9"/>
  <c r="AN104" i="9"/>
  <c r="AI104" i="9"/>
  <c r="AJ104" i="9"/>
  <c r="AK104" i="9"/>
  <c r="AL104" i="9"/>
  <c r="AM104" i="9"/>
  <c r="AO104" i="9"/>
  <c r="AP104" i="9"/>
  <c r="AN114" i="9"/>
  <c r="AN105" i="9"/>
  <c r="AI105" i="9"/>
  <c r="AJ105" i="9"/>
  <c r="AK105" i="9"/>
  <c r="AL105" i="9"/>
  <c r="AM105" i="9"/>
  <c r="AO105" i="9"/>
  <c r="AP105" i="9"/>
  <c r="AN115" i="9"/>
  <c r="AN116" i="9"/>
  <c r="H92" i="9"/>
  <c r="H116" i="9"/>
  <c r="P92" i="9"/>
  <c r="P116" i="9"/>
  <c r="X92" i="9"/>
  <c r="X116" i="9"/>
  <c r="AF92" i="9"/>
  <c r="AF106" i="9"/>
  <c r="AF107" i="9"/>
  <c r="AF108" i="9"/>
  <c r="AF109" i="9"/>
  <c r="AF110" i="9"/>
  <c r="AF97" i="9"/>
  <c r="AF98" i="9"/>
  <c r="AF93" i="9"/>
  <c r="AF101" i="9"/>
  <c r="AA92" i="9"/>
  <c r="AA97" i="9"/>
  <c r="AA98" i="9"/>
  <c r="AA93" i="9"/>
  <c r="AA101" i="9"/>
  <c r="AB92" i="9"/>
  <c r="AB97" i="9"/>
  <c r="AB98" i="9"/>
  <c r="AB93" i="9"/>
  <c r="AB101" i="9"/>
  <c r="AC92" i="9"/>
  <c r="AC97" i="9"/>
  <c r="AC98" i="9"/>
  <c r="AC93" i="9"/>
  <c r="AC101" i="9"/>
  <c r="AD92" i="9"/>
  <c r="AD97" i="9"/>
  <c r="AD98" i="9"/>
  <c r="AD93" i="9"/>
  <c r="AD101" i="9"/>
  <c r="AE92" i="9"/>
  <c r="AE97" i="9"/>
  <c r="AE98" i="9"/>
  <c r="AE93" i="9"/>
  <c r="AE101" i="9"/>
  <c r="AG92" i="9"/>
  <c r="AG97" i="9"/>
  <c r="AG98" i="9"/>
  <c r="AG93" i="9"/>
  <c r="AG101" i="9"/>
  <c r="AH92" i="9"/>
  <c r="AH97" i="9"/>
  <c r="AH98" i="9"/>
  <c r="AH93" i="9"/>
  <c r="AH101" i="9"/>
  <c r="AF111" i="9"/>
  <c r="AF99" i="9"/>
  <c r="AF94" i="9"/>
  <c r="AF102" i="9"/>
  <c r="AA99" i="9"/>
  <c r="AA94" i="9"/>
  <c r="AA102" i="9"/>
  <c r="AB99" i="9"/>
  <c r="AB94" i="9"/>
  <c r="AB102" i="9"/>
  <c r="AC99" i="9"/>
  <c r="AC94" i="9"/>
  <c r="AC102" i="9"/>
  <c r="AD99" i="9"/>
  <c r="AD94" i="9"/>
  <c r="AD102" i="9"/>
  <c r="AE99" i="9"/>
  <c r="AE94" i="9"/>
  <c r="AE102" i="9"/>
  <c r="AG99" i="9"/>
  <c r="AG94" i="9"/>
  <c r="AG102" i="9"/>
  <c r="AH99" i="9"/>
  <c r="AH94" i="9"/>
  <c r="AH102" i="9"/>
  <c r="AF112" i="9"/>
  <c r="AF100" i="9"/>
  <c r="AF95" i="9"/>
  <c r="AF103" i="9"/>
  <c r="AA100" i="9"/>
  <c r="AA95" i="9"/>
  <c r="AA103" i="9"/>
  <c r="AB100" i="9"/>
  <c r="AB95" i="9"/>
  <c r="AB103" i="9"/>
  <c r="AC100" i="9"/>
  <c r="AC95" i="9"/>
  <c r="AC103" i="9"/>
  <c r="AD100" i="9"/>
  <c r="AD95" i="9"/>
  <c r="AD103" i="9"/>
  <c r="AE100" i="9"/>
  <c r="AE95" i="9"/>
  <c r="AE103" i="9"/>
  <c r="AG100" i="9"/>
  <c r="AG95" i="9"/>
  <c r="AG103" i="9"/>
  <c r="AH100" i="9"/>
  <c r="AH95" i="9"/>
  <c r="AH103" i="9"/>
  <c r="AF113" i="9"/>
  <c r="AF104" i="9"/>
  <c r="AA104" i="9"/>
  <c r="AB104" i="9"/>
  <c r="AC104" i="9"/>
  <c r="AD104" i="9"/>
  <c r="AE104" i="9"/>
  <c r="AG104" i="9"/>
  <c r="AH104" i="9"/>
  <c r="AF114" i="9"/>
  <c r="AF105" i="9"/>
  <c r="AA105" i="9"/>
  <c r="AB105" i="9"/>
  <c r="AC105" i="9"/>
  <c r="AD105" i="9"/>
  <c r="AE105" i="9"/>
  <c r="AG105" i="9"/>
  <c r="AH105" i="9"/>
  <c r="AF115" i="9"/>
  <c r="AF92" i="17"/>
  <c r="AF106" i="17"/>
  <c r="AF107" i="17"/>
  <c r="AF108" i="17"/>
  <c r="AF109" i="17"/>
  <c r="AF110" i="17"/>
  <c r="AF97" i="17"/>
  <c r="AF98" i="17"/>
  <c r="AF93" i="17"/>
  <c r="AF101" i="17"/>
  <c r="AA92" i="17"/>
  <c r="AA97" i="17"/>
  <c r="AA98" i="17"/>
  <c r="AA93" i="17"/>
  <c r="AA101" i="17"/>
  <c r="AB92" i="17"/>
  <c r="AB97" i="17"/>
  <c r="AB98" i="17"/>
  <c r="AB93" i="17"/>
  <c r="AB101" i="17"/>
  <c r="AC92" i="17"/>
  <c r="AC97" i="17"/>
  <c r="AC98" i="17"/>
  <c r="AC93" i="17"/>
  <c r="AC101" i="17"/>
  <c r="AD92" i="17"/>
  <c r="AD97" i="17"/>
  <c r="AD98" i="17"/>
  <c r="AD93" i="17"/>
  <c r="AD101" i="17"/>
  <c r="AE92" i="17"/>
  <c r="AE97" i="17"/>
  <c r="AE98" i="17"/>
  <c r="AE93" i="17"/>
  <c r="AE101" i="17"/>
  <c r="AG92" i="17"/>
  <c r="AG97" i="17"/>
  <c r="AG98" i="17"/>
  <c r="AG93" i="17"/>
  <c r="AG101" i="17"/>
  <c r="AH92" i="17"/>
  <c r="AH97" i="17"/>
  <c r="AH98" i="17"/>
  <c r="AH93" i="17"/>
  <c r="AH101" i="17"/>
  <c r="AF111" i="17"/>
  <c r="AF99" i="17"/>
  <c r="AF94" i="17"/>
  <c r="AF102" i="17"/>
  <c r="AA99" i="17"/>
  <c r="AA94" i="17"/>
  <c r="AA102" i="17"/>
  <c r="AB99" i="17"/>
  <c r="AB94" i="17"/>
  <c r="AB102" i="17"/>
  <c r="AC99" i="17"/>
  <c r="AC94" i="17"/>
  <c r="AC102" i="17"/>
  <c r="AD99" i="17"/>
  <c r="AD94" i="17"/>
  <c r="AD102" i="17"/>
  <c r="AE99" i="17"/>
  <c r="AE94" i="17"/>
  <c r="AE102" i="17"/>
  <c r="AG99" i="17"/>
  <c r="AG94" i="17"/>
  <c r="AG102" i="17"/>
  <c r="AH99" i="17"/>
  <c r="AH94" i="17"/>
  <c r="AH102" i="17"/>
  <c r="AF112" i="17"/>
  <c r="AF100" i="17"/>
  <c r="AF95" i="17"/>
  <c r="AF103" i="17"/>
  <c r="AA100" i="17"/>
  <c r="AA95" i="17"/>
  <c r="AA103" i="17"/>
  <c r="AB100" i="17"/>
  <c r="AB95" i="17"/>
  <c r="AB103" i="17"/>
  <c r="AC100" i="17"/>
  <c r="AC95" i="17"/>
  <c r="AC103" i="17"/>
  <c r="AD100" i="17"/>
  <c r="AD95" i="17"/>
  <c r="AD103" i="17"/>
  <c r="AE100" i="17"/>
  <c r="AE95" i="17"/>
  <c r="AE103" i="17"/>
  <c r="AG100" i="17"/>
  <c r="AG95" i="17"/>
  <c r="AG103" i="17"/>
  <c r="AH100" i="17"/>
  <c r="AH95" i="17"/>
  <c r="AH103" i="17"/>
  <c r="AF113" i="17"/>
  <c r="AF104" i="17"/>
  <c r="AA104" i="17"/>
  <c r="AB104" i="17"/>
  <c r="AC104" i="17"/>
  <c r="AD104" i="17"/>
  <c r="AE104" i="17"/>
  <c r="AG104" i="17"/>
  <c r="AH104" i="17"/>
  <c r="AF114" i="17"/>
  <c r="AF105" i="17"/>
  <c r="AA105" i="17"/>
  <c r="AB105" i="17"/>
  <c r="AC105" i="17"/>
  <c r="AD105" i="17"/>
  <c r="AE105" i="17"/>
  <c r="AG105" i="17"/>
  <c r="AH105" i="17"/>
  <c r="AF115" i="17"/>
  <c r="AF116" i="17"/>
  <c r="AF116" i="9"/>
  <c r="AV92" i="9"/>
  <c r="AV106" i="9"/>
  <c r="AV107" i="9"/>
  <c r="AV108" i="9"/>
  <c r="AV109" i="9"/>
  <c r="AV110" i="9"/>
  <c r="AV97" i="9"/>
  <c r="AV98" i="9"/>
  <c r="AV93" i="9"/>
  <c r="AV101" i="9"/>
  <c r="AQ92" i="9"/>
  <c r="AQ97" i="9"/>
  <c r="AQ98" i="9"/>
  <c r="AQ93" i="9"/>
  <c r="AQ101" i="9"/>
  <c r="AR92" i="9"/>
  <c r="AR97" i="9"/>
  <c r="AR98" i="9"/>
  <c r="AR93" i="9"/>
  <c r="AR101" i="9"/>
  <c r="AS92" i="9"/>
  <c r="AS97" i="9"/>
  <c r="AS98" i="9"/>
  <c r="AS93" i="9"/>
  <c r="AS101" i="9"/>
  <c r="AT92" i="9"/>
  <c r="AT97" i="9"/>
  <c r="AT98" i="9"/>
  <c r="AT93" i="9"/>
  <c r="AT101" i="9"/>
  <c r="AU92" i="9"/>
  <c r="AU97" i="9"/>
  <c r="AU98" i="9"/>
  <c r="AU93" i="9"/>
  <c r="AU101" i="9"/>
  <c r="AW92" i="9"/>
  <c r="AW97" i="9"/>
  <c r="AW98" i="9"/>
  <c r="AW93" i="9"/>
  <c r="AW101" i="9"/>
  <c r="AX92" i="9"/>
  <c r="AX97" i="9"/>
  <c r="AX98" i="9"/>
  <c r="AX93" i="9"/>
  <c r="AX101" i="9"/>
  <c r="AV111" i="9"/>
  <c r="AV99" i="9"/>
  <c r="AV94" i="9"/>
  <c r="AV102" i="9"/>
  <c r="AQ99" i="9"/>
  <c r="AQ94" i="9"/>
  <c r="AQ102" i="9"/>
  <c r="AR99" i="9"/>
  <c r="AR94" i="9"/>
  <c r="AR102" i="9"/>
  <c r="AS99" i="9"/>
  <c r="AS94" i="9"/>
  <c r="AS102" i="9"/>
  <c r="AT99" i="9"/>
  <c r="AT94" i="9"/>
  <c r="AT102" i="9"/>
  <c r="AU99" i="9"/>
  <c r="AU94" i="9"/>
  <c r="AU102" i="9"/>
  <c r="AW99" i="9"/>
  <c r="AW94" i="9"/>
  <c r="AW102" i="9"/>
  <c r="AX99" i="9"/>
  <c r="AX94" i="9"/>
  <c r="AX102" i="9"/>
  <c r="AV112" i="9"/>
  <c r="AV100" i="9"/>
  <c r="AV95" i="9"/>
  <c r="AV103" i="9"/>
  <c r="AQ100" i="9"/>
  <c r="AQ95" i="9"/>
  <c r="AQ103" i="9"/>
  <c r="AR100" i="9"/>
  <c r="AR95" i="9"/>
  <c r="AR103" i="9"/>
  <c r="AS100" i="9"/>
  <c r="AS95" i="9"/>
  <c r="AS103" i="9"/>
  <c r="AT100" i="9"/>
  <c r="AT95" i="9"/>
  <c r="AT103" i="9"/>
  <c r="AU100" i="9"/>
  <c r="AU95" i="9"/>
  <c r="AU103" i="9"/>
  <c r="AW100" i="9"/>
  <c r="AW95" i="9"/>
  <c r="AW103" i="9"/>
  <c r="AX100" i="9"/>
  <c r="AX95" i="9"/>
  <c r="AX103" i="9"/>
  <c r="AV113" i="9"/>
  <c r="AV104" i="9"/>
  <c r="AQ104" i="9"/>
  <c r="AR104" i="9"/>
  <c r="AS104" i="9"/>
  <c r="AT104" i="9"/>
  <c r="AU104" i="9"/>
  <c r="AW104" i="9"/>
  <c r="AX104" i="9"/>
  <c r="AV114" i="9"/>
  <c r="AV105" i="9"/>
  <c r="AQ105" i="9"/>
  <c r="AR105" i="9"/>
  <c r="AS105" i="9"/>
  <c r="AT105" i="9"/>
  <c r="AU105" i="9"/>
  <c r="AW105" i="9"/>
  <c r="AX105" i="9"/>
  <c r="AV115" i="9"/>
  <c r="AV92" i="17"/>
  <c r="AV106" i="17"/>
  <c r="AV107" i="17"/>
  <c r="AV108" i="17"/>
  <c r="AV109" i="17"/>
  <c r="AV110" i="17"/>
  <c r="AV97" i="17"/>
  <c r="AV98" i="17"/>
  <c r="AV93" i="17"/>
  <c r="AV101" i="17"/>
  <c r="AQ92" i="17"/>
  <c r="AQ97" i="17"/>
  <c r="AQ98" i="17"/>
  <c r="AQ93" i="17"/>
  <c r="AQ101" i="17"/>
  <c r="AR92" i="17"/>
  <c r="AR97" i="17"/>
  <c r="AR98" i="17"/>
  <c r="AR93" i="17"/>
  <c r="AR101" i="17"/>
  <c r="AS92" i="17"/>
  <c r="AS97" i="17"/>
  <c r="AS98" i="17"/>
  <c r="AS93" i="17"/>
  <c r="AS101" i="17"/>
  <c r="AT92" i="17"/>
  <c r="AT97" i="17"/>
  <c r="AT98" i="17"/>
  <c r="AT93" i="17"/>
  <c r="AT101" i="17"/>
  <c r="AU92" i="17"/>
  <c r="AU97" i="17"/>
  <c r="AU98" i="17"/>
  <c r="AU93" i="17"/>
  <c r="AU101" i="17"/>
  <c r="AW92" i="17"/>
  <c r="AW97" i="17"/>
  <c r="AW98" i="17"/>
  <c r="AW93" i="17"/>
  <c r="AW101" i="17"/>
  <c r="AX92" i="17"/>
  <c r="AX97" i="17"/>
  <c r="AX98" i="17"/>
  <c r="AX93" i="17"/>
  <c r="AX101" i="17"/>
  <c r="AV111" i="17"/>
  <c r="AV99" i="17"/>
  <c r="AV94" i="17"/>
  <c r="AV102" i="17"/>
  <c r="AQ99" i="17"/>
  <c r="AQ94" i="17"/>
  <c r="AQ102" i="17"/>
  <c r="AR99" i="17"/>
  <c r="AR94" i="17"/>
  <c r="AR102" i="17"/>
  <c r="AS99" i="17"/>
  <c r="AS94" i="17"/>
  <c r="AS102" i="17"/>
  <c r="AT99" i="17"/>
  <c r="AT94" i="17"/>
  <c r="AT102" i="17"/>
  <c r="AU99" i="17"/>
  <c r="AU94" i="17"/>
  <c r="AU102" i="17"/>
  <c r="AW99" i="17"/>
  <c r="AW94" i="17"/>
  <c r="AW102" i="17"/>
  <c r="AX99" i="17"/>
  <c r="AX94" i="17"/>
  <c r="AX102" i="17"/>
  <c r="AV112" i="17"/>
  <c r="AV100" i="17"/>
  <c r="AV95" i="17"/>
  <c r="AV103" i="17"/>
  <c r="AQ100" i="17"/>
  <c r="AQ95" i="17"/>
  <c r="AQ103" i="17"/>
  <c r="AR100" i="17"/>
  <c r="AR95" i="17"/>
  <c r="AR103" i="17"/>
  <c r="AS100" i="17"/>
  <c r="AS95" i="17"/>
  <c r="AS103" i="17"/>
  <c r="AT100" i="17"/>
  <c r="AT95" i="17"/>
  <c r="AT103" i="17"/>
  <c r="AU100" i="17"/>
  <c r="AU95" i="17"/>
  <c r="AU103" i="17"/>
  <c r="AW100" i="17"/>
  <c r="AW95" i="17"/>
  <c r="AW103" i="17"/>
  <c r="AX100" i="17"/>
  <c r="AX95" i="17"/>
  <c r="AX103" i="17"/>
  <c r="AV113" i="17"/>
  <c r="AV104" i="17"/>
  <c r="AQ104" i="17"/>
  <c r="AR104" i="17"/>
  <c r="AS104" i="17"/>
  <c r="AT104" i="17"/>
  <c r="AU104" i="17"/>
  <c r="AW104" i="17"/>
  <c r="AX104" i="17"/>
  <c r="AV114" i="17"/>
  <c r="AV105" i="17"/>
  <c r="AQ105" i="17"/>
  <c r="AR105" i="17"/>
  <c r="AS105" i="17"/>
  <c r="AT105" i="17"/>
  <c r="AU105" i="17"/>
  <c r="AW105" i="17"/>
  <c r="AX105" i="17"/>
  <c r="AV115" i="17"/>
  <c r="AV116" i="17"/>
  <c r="AV116" i="9"/>
  <c r="BD92" i="9"/>
  <c r="BD116" i="9"/>
  <c r="BL92" i="9"/>
  <c r="BL116" i="9"/>
  <c r="C92" i="9"/>
  <c r="C106" i="9"/>
  <c r="C107" i="9"/>
  <c r="C108" i="9"/>
  <c r="C109" i="9"/>
  <c r="C110" i="9"/>
  <c r="C97" i="9"/>
  <c r="C98" i="9"/>
  <c r="C93" i="9"/>
  <c r="C101" i="9"/>
  <c r="D92" i="9"/>
  <c r="D97" i="9"/>
  <c r="D98" i="9"/>
  <c r="D93" i="9"/>
  <c r="D101" i="9"/>
  <c r="E92" i="9"/>
  <c r="E97" i="9"/>
  <c r="E98" i="9"/>
  <c r="E93" i="9"/>
  <c r="E101" i="9"/>
  <c r="F92" i="9"/>
  <c r="F97" i="9"/>
  <c r="F98" i="9"/>
  <c r="F93" i="9"/>
  <c r="F101" i="9"/>
  <c r="G92" i="9"/>
  <c r="G97" i="9"/>
  <c r="G98" i="9"/>
  <c r="G93" i="9"/>
  <c r="G101" i="9"/>
  <c r="H97" i="9"/>
  <c r="H98" i="9"/>
  <c r="H93" i="9"/>
  <c r="H101" i="9"/>
  <c r="I92" i="9"/>
  <c r="I97" i="9"/>
  <c r="I98" i="9"/>
  <c r="I93" i="9"/>
  <c r="I101" i="9"/>
  <c r="J92" i="9"/>
  <c r="J97" i="9"/>
  <c r="J98" i="9"/>
  <c r="J93" i="9"/>
  <c r="J101" i="9"/>
  <c r="C111" i="9"/>
  <c r="C99" i="9"/>
  <c r="C94" i="9"/>
  <c r="C102" i="9"/>
  <c r="D99" i="9"/>
  <c r="D94" i="9"/>
  <c r="D102" i="9"/>
  <c r="E99" i="9"/>
  <c r="E94" i="9"/>
  <c r="E102" i="9"/>
  <c r="F99" i="9"/>
  <c r="F94" i="9"/>
  <c r="F102" i="9"/>
  <c r="G99" i="9"/>
  <c r="G94" i="9"/>
  <c r="G102" i="9"/>
  <c r="H99" i="9"/>
  <c r="H94" i="9"/>
  <c r="H102" i="9"/>
  <c r="I99" i="9"/>
  <c r="I94" i="9"/>
  <c r="I102" i="9"/>
  <c r="J99" i="9"/>
  <c r="J94" i="9"/>
  <c r="J102" i="9"/>
  <c r="C112" i="9"/>
  <c r="C100" i="9"/>
  <c r="C95" i="9"/>
  <c r="C103" i="9"/>
  <c r="D100" i="9"/>
  <c r="D95" i="9"/>
  <c r="D103" i="9"/>
  <c r="E100" i="9"/>
  <c r="E95" i="9"/>
  <c r="E103" i="9"/>
  <c r="F100" i="9"/>
  <c r="F95" i="9"/>
  <c r="F103" i="9"/>
  <c r="G100" i="9"/>
  <c r="G95" i="9"/>
  <c r="G103" i="9"/>
  <c r="H100" i="9"/>
  <c r="H95" i="9"/>
  <c r="H103" i="9"/>
  <c r="I100" i="9"/>
  <c r="I95" i="9"/>
  <c r="I103" i="9"/>
  <c r="J100" i="9"/>
  <c r="J95" i="9"/>
  <c r="J103" i="9"/>
  <c r="C113" i="9"/>
  <c r="C104" i="9"/>
  <c r="D104" i="9"/>
  <c r="E104" i="9"/>
  <c r="F104" i="9"/>
  <c r="G104" i="9"/>
  <c r="H104" i="9"/>
  <c r="I104" i="9"/>
  <c r="J104" i="9"/>
  <c r="C114" i="9"/>
  <c r="C105" i="9"/>
  <c r="D105" i="9"/>
  <c r="E105" i="9"/>
  <c r="F105" i="9"/>
  <c r="G105" i="9"/>
  <c r="H105" i="9"/>
  <c r="I105" i="9"/>
  <c r="J105" i="9"/>
  <c r="C115" i="9"/>
  <c r="C92" i="17"/>
  <c r="C106" i="17"/>
  <c r="C107" i="17"/>
  <c r="C108" i="17"/>
  <c r="C109" i="17"/>
  <c r="C110" i="17"/>
  <c r="C97" i="17"/>
  <c r="C98" i="17"/>
  <c r="C93" i="17"/>
  <c r="C101" i="17"/>
  <c r="D92" i="17"/>
  <c r="D97" i="17"/>
  <c r="D98" i="17"/>
  <c r="D93" i="17"/>
  <c r="D101" i="17"/>
  <c r="E92" i="17"/>
  <c r="E97" i="17"/>
  <c r="E98" i="17"/>
  <c r="E93" i="17"/>
  <c r="E101" i="17"/>
  <c r="F92" i="17"/>
  <c r="F97" i="17"/>
  <c r="F98" i="17"/>
  <c r="F93" i="17"/>
  <c r="F101" i="17"/>
  <c r="G92" i="17"/>
  <c r="G97" i="17"/>
  <c r="G98" i="17"/>
  <c r="G93" i="17"/>
  <c r="G101" i="17"/>
  <c r="H92" i="17"/>
  <c r="H97" i="17"/>
  <c r="H98" i="17"/>
  <c r="H93" i="17"/>
  <c r="H101" i="17"/>
  <c r="I92" i="17"/>
  <c r="I97" i="17"/>
  <c r="I98" i="17"/>
  <c r="I93" i="17"/>
  <c r="I101" i="17"/>
  <c r="J92" i="17"/>
  <c r="J97" i="17"/>
  <c r="J98" i="17"/>
  <c r="J93" i="17"/>
  <c r="J101" i="17"/>
  <c r="C111" i="17"/>
  <c r="C99" i="17"/>
  <c r="C94" i="17"/>
  <c r="C102" i="17"/>
  <c r="D99" i="17"/>
  <c r="D94" i="17"/>
  <c r="D102" i="17"/>
  <c r="E99" i="17"/>
  <c r="E94" i="17"/>
  <c r="E102" i="17"/>
  <c r="F99" i="17"/>
  <c r="F94" i="17"/>
  <c r="F102" i="17"/>
  <c r="G99" i="17"/>
  <c r="G94" i="17"/>
  <c r="G102" i="17"/>
  <c r="H99" i="17"/>
  <c r="H94" i="17"/>
  <c r="H102" i="17"/>
  <c r="I99" i="17"/>
  <c r="I94" i="17"/>
  <c r="I102" i="17"/>
  <c r="J99" i="17"/>
  <c r="J94" i="17"/>
  <c r="J102" i="17"/>
  <c r="C112" i="17"/>
  <c r="C100" i="17"/>
  <c r="C95" i="17"/>
  <c r="C103" i="17"/>
  <c r="D100" i="17"/>
  <c r="D95" i="17"/>
  <c r="D103" i="17"/>
  <c r="E100" i="17"/>
  <c r="E95" i="17"/>
  <c r="E103" i="17"/>
  <c r="F100" i="17"/>
  <c r="F95" i="17"/>
  <c r="F103" i="17"/>
  <c r="G100" i="17"/>
  <c r="G95" i="17"/>
  <c r="G103" i="17"/>
  <c r="H100" i="17"/>
  <c r="H95" i="17"/>
  <c r="H103" i="17"/>
  <c r="I100" i="17"/>
  <c r="I95" i="17"/>
  <c r="I103" i="17"/>
  <c r="J100" i="17"/>
  <c r="J95" i="17"/>
  <c r="J103" i="17"/>
  <c r="C113" i="17"/>
  <c r="C104" i="17"/>
  <c r="D104" i="17"/>
  <c r="E104" i="17"/>
  <c r="F104" i="17"/>
  <c r="G104" i="17"/>
  <c r="H104" i="17"/>
  <c r="I104" i="17"/>
  <c r="J104" i="17"/>
  <c r="C114" i="17"/>
  <c r="C105" i="17"/>
  <c r="D105" i="17"/>
  <c r="E105" i="17"/>
  <c r="F105" i="17"/>
  <c r="G105" i="17"/>
  <c r="H105" i="17"/>
  <c r="I105" i="17"/>
  <c r="J105" i="17"/>
  <c r="C115" i="17"/>
  <c r="C116" i="17"/>
  <c r="C116" i="9"/>
  <c r="D106" i="9"/>
  <c r="D107" i="9"/>
  <c r="D108" i="9"/>
  <c r="D109" i="9"/>
  <c r="D110" i="9"/>
  <c r="D111" i="9"/>
  <c r="D112" i="9"/>
  <c r="D113" i="9"/>
  <c r="D114" i="9"/>
  <c r="D115" i="9"/>
  <c r="D106" i="17"/>
  <c r="D107" i="17"/>
  <c r="D108" i="17"/>
  <c r="D109" i="17"/>
  <c r="D110" i="17"/>
  <c r="D111" i="17"/>
  <c r="D112" i="17"/>
  <c r="D113" i="17"/>
  <c r="D114" i="17"/>
  <c r="D115" i="17"/>
  <c r="D116" i="17"/>
  <c r="D116" i="9"/>
  <c r="E106" i="9"/>
  <c r="E107" i="9"/>
  <c r="E108" i="9"/>
  <c r="E109" i="9"/>
  <c r="E110" i="9"/>
  <c r="E111" i="9"/>
  <c r="E112" i="9"/>
  <c r="E113" i="9"/>
  <c r="E114" i="9"/>
  <c r="E115" i="9"/>
  <c r="E106" i="17"/>
  <c r="E107" i="17"/>
  <c r="E108" i="17"/>
  <c r="E109" i="17"/>
  <c r="E110" i="17"/>
  <c r="E111" i="17"/>
  <c r="E112" i="17"/>
  <c r="E113" i="17"/>
  <c r="E114" i="17"/>
  <c r="E115" i="17"/>
  <c r="E116" i="17"/>
  <c r="E116" i="9"/>
  <c r="F116" i="9"/>
  <c r="G116" i="9"/>
  <c r="I116" i="9"/>
  <c r="J116" i="9"/>
  <c r="K92" i="9"/>
  <c r="K106" i="9"/>
  <c r="K107" i="9"/>
  <c r="K108" i="9"/>
  <c r="K109" i="9"/>
  <c r="K110" i="9"/>
  <c r="K97" i="9"/>
  <c r="K98" i="9"/>
  <c r="K93" i="9"/>
  <c r="K101" i="9"/>
  <c r="L92" i="9"/>
  <c r="L97" i="9"/>
  <c r="L98" i="9"/>
  <c r="L93" i="9"/>
  <c r="L101" i="9"/>
  <c r="M92" i="9"/>
  <c r="M97" i="9"/>
  <c r="M98" i="9"/>
  <c r="M93" i="9"/>
  <c r="M101" i="9"/>
  <c r="N92" i="9"/>
  <c r="N97" i="9"/>
  <c r="N98" i="9"/>
  <c r="N93" i="9"/>
  <c r="N101" i="9"/>
  <c r="O92" i="9"/>
  <c r="O97" i="9"/>
  <c r="O98" i="9"/>
  <c r="O93" i="9"/>
  <c r="O101" i="9"/>
  <c r="P97" i="9"/>
  <c r="P98" i="9"/>
  <c r="P93" i="9"/>
  <c r="P101" i="9"/>
  <c r="Q92" i="9"/>
  <c r="Q97" i="9"/>
  <c r="Q98" i="9"/>
  <c r="Q93" i="9"/>
  <c r="Q101" i="9"/>
  <c r="R92" i="9"/>
  <c r="R97" i="9"/>
  <c r="R98" i="9"/>
  <c r="R93" i="9"/>
  <c r="R101" i="9"/>
  <c r="K111" i="9"/>
  <c r="K99" i="9"/>
  <c r="K94" i="9"/>
  <c r="K102" i="9"/>
  <c r="L99" i="9"/>
  <c r="L94" i="9"/>
  <c r="L102" i="9"/>
  <c r="M99" i="9"/>
  <c r="M94" i="9"/>
  <c r="M102" i="9"/>
  <c r="N99" i="9"/>
  <c r="N94" i="9"/>
  <c r="N102" i="9"/>
  <c r="O99" i="9"/>
  <c r="O94" i="9"/>
  <c r="O102" i="9"/>
  <c r="P99" i="9"/>
  <c r="P94" i="9"/>
  <c r="P102" i="9"/>
  <c r="Q99" i="9"/>
  <c r="Q94" i="9"/>
  <c r="Q102" i="9"/>
  <c r="R99" i="9"/>
  <c r="R94" i="9"/>
  <c r="R102" i="9"/>
  <c r="K112" i="9"/>
  <c r="K100" i="9"/>
  <c r="K95" i="9"/>
  <c r="K103" i="9"/>
  <c r="L100" i="9"/>
  <c r="L95" i="9"/>
  <c r="L103" i="9"/>
  <c r="M100" i="9"/>
  <c r="M95" i="9"/>
  <c r="M103" i="9"/>
  <c r="N100" i="9"/>
  <c r="N95" i="9"/>
  <c r="N103" i="9"/>
  <c r="O100" i="9"/>
  <c r="O95" i="9"/>
  <c r="O103" i="9"/>
  <c r="P100" i="9"/>
  <c r="P95" i="9"/>
  <c r="P103" i="9"/>
  <c r="Q100" i="9"/>
  <c r="Q95" i="9"/>
  <c r="Q103" i="9"/>
  <c r="R100" i="9"/>
  <c r="R95" i="9"/>
  <c r="R103" i="9"/>
  <c r="K113" i="9"/>
  <c r="K104" i="9"/>
  <c r="L104" i="9"/>
  <c r="M104" i="9"/>
  <c r="N104" i="9"/>
  <c r="O104" i="9"/>
  <c r="P104" i="9"/>
  <c r="Q104" i="9"/>
  <c r="R104" i="9"/>
  <c r="K114" i="9"/>
  <c r="K105" i="9"/>
  <c r="L105" i="9"/>
  <c r="M105" i="9"/>
  <c r="N105" i="9"/>
  <c r="O105" i="9"/>
  <c r="P105" i="9"/>
  <c r="Q105" i="9"/>
  <c r="R105" i="9"/>
  <c r="K115" i="9"/>
  <c r="K92" i="17"/>
  <c r="K106" i="17"/>
  <c r="K107" i="17"/>
  <c r="K108" i="17"/>
  <c r="K109" i="17"/>
  <c r="K110" i="17"/>
  <c r="K97" i="17"/>
  <c r="K98" i="17"/>
  <c r="K93" i="17"/>
  <c r="K101" i="17"/>
  <c r="L92" i="17"/>
  <c r="L97" i="17"/>
  <c r="L98" i="17"/>
  <c r="L93" i="17"/>
  <c r="L101" i="17"/>
  <c r="M92" i="17"/>
  <c r="M97" i="17"/>
  <c r="M98" i="17"/>
  <c r="M93" i="17"/>
  <c r="M101" i="17"/>
  <c r="N92" i="17"/>
  <c r="N97" i="17"/>
  <c r="N98" i="17"/>
  <c r="N93" i="17"/>
  <c r="N101" i="17"/>
  <c r="O92" i="17"/>
  <c r="O97" i="17"/>
  <c r="O98" i="17"/>
  <c r="O93" i="17"/>
  <c r="O101" i="17"/>
  <c r="P92" i="17"/>
  <c r="P97" i="17"/>
  <c r="P98" i="17"/>
  <c r="P93" i="17"/>
  <c r="P101" i="17"/>
  <c r="Q92" i="17"/>
  <c r="Q97" i="17"/>
  <c r="Q98" i="17"/>
  <c r="Q93" i="17"/>
  <c r="Q101" i="17"/>
  <c r="R92" i="17"/>
  <c r="R97" i="17"/>
  <c r="R98" i="17"/>
  <c r="R93" i="17"/>
  <c r="R101" i="17"/>
  <c r="K111" i="17"/>
  <c r="K99" i="17"/>
  <c r="K94" i="17"/>
  <c r="K102" i="17"/>
  <c r="L99" i="17"/>
  <c r="L94" i="17"/>
  <c r="L102" i="17"/>
  <c r="M99" i="17"/>
  <c r="M94" i="17"/>
  <c r="M102" i="17"/>
  <c r="N99" i="17"/>
  <c r="N94" i="17"/>
  <c r="N102" i="17"/>
  <c r="O99" i="17"/>
  <c r="O94" i="17"/>
  <c r="O102" i="17"/>
  <c r="P99" i="17"/>
  <c r="P94" i="17"/>
  <c r="P102" i="17"/>
  <c r="Q99" i="17"/>
  <c r="Q94" i="17"/>
  <c r="Q102" i="17"/>
  <c r="R99" i="17"/>
  <c r="R94" i="17"/>
  <c r="R102" i="17"/>
  <c r="K112" i="17"/>
  <c r="K100" i="17"/>
  <c r="K95" i="17"/>
  <c r="K103" i="17"/>
  <c r="L100" i="17"/>
  <c r="L95" i="17"/>
  <c r="L103" i="17"/>
  <c r="M100" i="17"/>
  <c r="M95" i="17"/>
  <c r="M103" i="17"/>
  <c r="N100" i="17"/>
  <c r="N95" i="17"/>
  <c r="N103" i="17"/>
  <c r="O100" i="17"/>
  <c r="O95" i="17"/>
  <c r="O103" i="17"/>
  <c r="P100" i="17"/>
  <c r="P95" i="17"/>
  <c r="P103" i="17"/>
  <c r="Q100" i="17"/>
  <c r="Q95" i="17"/>
  <c r="Q103" i="17"/>
  <c r="R100" i="17"/>
  <c r="R95" i="17"/>
  <c r="R103" i="17"/>
  <c r="K113" i="17"/>
  <c r="K104" i="17"/>
  <c r="L104" i="17"/>
  <c r="M104" i="17"/>
  <c r="N104" i="17"/>
  <c r="O104" i="17"/>
  <c r="P104" i="17"/>
  <c r="Q104" i="17"/>
  <c r="R104" i="17"/>
  <c r="K114" i="17"/>
  <c r="K105" i="17"/>
  <c r="L105" i="17"/>
  <c r="M105" i="17"/>
  <c r="N105" i="17"/>
  <c r="O105" i="17"/>
  <c r="P105" i="17"/>
  <c r="Q105" i="17"/>
  <c r="R105" i="17"/>
  <c r="K115" i="17"/>
  <c r="K116" i="17"/>
  <c r="K116" i="9"/>
  <c r="L106" i="9"/>
  <c r="L107" i="9"/>
  <c r="L108" i="9"/>
  <c r="L109" i="9"/>
  <c r="L110" i="9"/>
  <c r="L111" i="9"/>
  <c r="L112" i="9"/>
  <c r="L113" i="9"/>
  <c r="L114" i="9"/>
  <c r="L115" i="9"/>
  <c r="L106" i="17"/>
  <c r="L107" i="17"/>
  <c r="L108" i="17"/>
  <c r="L109" i="17"/>
  <c r="L110" i="17"/>
  <c r="L111" i="17"/>
  <c r="L112" i="17"/>
  <c r="L113" i="17"/>
  <c r="L114" i="17"/>
  <c r="L115" i="17"/>
  <c r="L116" i="17"/>
  <c r="L116" i="9"/>
  <c r="M116" i="9"/>
  <c r="N106" i="9"/>
  <c r="N107" i="9"/>
  <c r="N108" i="9"/>
  <c r="N109" i="9"/>
  <c r="N110" i="9"/>
  <c r="N111" i="9"/>
  <c r="N112" i="9"/>
  <c r="N113" i="9"/>
  <c r="N114" i="9"/>
  <c r="N115" i="9"/>
  <c r="N106" i="17"/>
  <c r="N107" i="17"/>
  <c r="N108" i="17"/>
  <c r="N109" i="17"/>
  <c r="N110" i="17"/>
  <c r="N111" i="17"/>
  <c r="N112" i="17"/>
  <c r="N113" i="17"/>
  <c r="N114" i="17"/>
  <c r="N115" i="17"/>
  <c r="N116" i="17"/>
  <c r="N116" i="9"/>
  <c r="O116" i="9"/>
  <c r="Q116" i="9"/>
  <c r="R116" i="9"/>
  <c r="S92" i="9"/>
  <c r="S106" i="9"/>
  <c r="S107" i="9"/>
  <c r="S108" i="9"/>
  <c r="S109" i="9"/>
  <c r="S110" i="9"/>
  <c r="S97" i="9"/>
  <c r="S98" i="9"/>
  <c r="S93" i="9"/>
  <c r="S101" i="9"/>
  <c r="T92" i="9"/>
  <c r="T97" i="9"/>
  <c r="T98" i="9"/>
  <c r="T93" i="9"/>
  <c r="T101" i="9"/>
  <c r="U92" i="9"/>
  <c r="U97" i="9"/>
  <c r="U98" i="9"/>
  <c r="U93" i="9"/>
  <c r="U101" i="9"/>
  <c r="V92" i="9"/>
  <c r="V97" i="9"/>
  <c r="V98" i="9"/>
  <c r="V93" i="9"/>
  <c r="V101" i="9"/>
  <c r="W92" i="9"/>
  <c r="W97" i="9"/>
  <c r="W98" i="9"/>
  <c r="W93" i="9"/>
  <c r="W101" i="9"/>
  <c r="X97" i="9"/>
  <c r="X98" i="9"/>
  <c r="X93" i="9"/>
  <c r="X101" i="9"/>
  <c r="Y92" i="9"/>
  <c r="Y97" i="9"/>
  <c r="Y98" i="9"/>
  <c r="Y93" i="9"/>
  <c r="Y101" i="9"/>
  <c r="Z92" i="9"/>
  <c r="Z97" i="9"/>
  <c r="Z98" i="9"/>
  <c r="Z93" i="9"/>
  <c r="Z101" i="9"/>
  <c r="S111" i="9"/>
  <c r="S99" i="9"/>
  <c r="S94" i="9"/>
  <c r="S102" i="9"/>
  <c r="T99" i="9"/>
  <c r="T94" i="9"/>
  <c r="T102" i="9"/>
  <c r="U99" i="9"/>
  <c r="U94" i="9"/>
  <c r="U102" i="9"/>
  <c r="V99" i="9"/>
  <c r="V94" i="9"/>
  <c r="V102" i="9"/>
  <c r="W99" i="9"/>
  <c r="W94" i="9"/>
  <c r="W102" i="9"/>
  <c r="X99" i="9"/>
  <c r="X94" i="9"/>
  <c r="X102" i="9"/>
  <c r="Y99" i="9"/>
  <c r="Y94" i="9"/>
  <c r="Y102" i="9"/>
  <c r="Z99" i="9"/>
  <c r="Z94" i="9"/>
  <c r="Z102" i="9"/>
  <c r="S112" i="9"/>
  <c r="S100" i="9"/>
  <c r="S95" i="9"/>
  <c r="S103" i="9"/>
  <c r="T100" i="9"/>
  <c r="T95" i="9"/>
  <c r="T103" i="9"/>
  <c r="U100" i="9"/>
  <c r="U95" i="9"/>
  <c r="U103" i="9"/>
  <c r="V100" i="9"/>
  <c r="V95" i="9"/>
  <c r="V103" i="9"/>
  <c r="W100" i="9"/>
  <c r="W95" i="9"/>
  <c r="W103" i="9"/>
  <c r="X100" i="9"/>
  <c r="X95" i="9"/>
  <c r="X103" i="9"/>
  <c r="Y100" i="9"/>
  <c r="Y95" i="9"/>
  <c r="Y103" i="9"/>
  <c r="Z100" i="9"/>
  <c r="Z95" i="9"/>
  <c r="Z103" i="9"/>
  <c r="S113" i="9"/>
  <c r="S104" i="9"/>
  <c r="T104" i="9"/>
  <c r="U104" i="9"/>
  <c r="V104" i="9"/>
  <c r="W104" i="9"/>
  <c r="X104" i="9"/>
  <c r="Y104" i="9"/>
  <c r="Z104" i="9"/>
  <c r="S114" i="9"/>
  <c r="S105" i="9"/>
  <c r="T105" i="9"/>
  <c r="U105" i="9"/>
  <c r="V105" i="9"/>
  <c r="W105" i="9"/>
  <c r="X105" i="9"/>
  <c r="Y105" i="9"/>
  <c r="Z105" i="9"/>
  <c r="S115" i="9"/>
  <c r="S92" i="17"/>
  <c r="S106" i="17"/>
  <c r="S107" i="17"/>
  <c r="S108" i="17"/>
  <c r="S109" i="17"/>
  <c r="S110" i="17"/>
  <c r="S97" i="17"/>
  <c r="S98" i="17"/>
  <c r="S93" i="17"/>
  <c r="S101" i="17"/>
  <c r="T92" i="17"/>
  <c r="T97" i="17"/>
  <c r="T98" i="17"/>
  <c r="T93" i="17"/>
  <c r="T101" i="17"/>
  <c r="U92" i="17"/>
  <c r="U97" i="17"/>
  <c r="U98" i="17"/>
  <c r="U93" i="17"/>
  <c r="U101" i="17"/>
  <c r="V92" i="17"/>
  <c r="V97" i="17"/>
  <c r="V98" i="17"/>
  <c r="V93" i="17"/>
  <c r="V101" i="17"/>
  <c r="W92" i="17"/>
  <c r="W97" i="17"/>
  <c r="W98" i="17"/>
  <c r="W93" i="17"/>
  <c r="W101" i="17"/>
  <c r="X92" i="17"/>
  <c r="X97" i="17"/>
  <c r="X98" i="17"/>
  <c r="X93" i="17"/>
  <c r="X101" i="17"/>
  <c r="Y92" i="17"/>
  <c r="Y97" i="17"/>
  <c r="Y98" i="17"/>
  <c r="Y93" i="17"/>
  <c r="Y101" i="17"/>
  <c r="Z92" i="17"/>
  <c r="Z97" i="17"/>
  <c r="Z98" i="17"/>
  <c r="Z93" i="17"/>
  <c r="Z101" i="17"/>
  <c r="S111" i="17"/>
  <c r="S99" i="17"/>
  <c r="S94" i="17"/>
  <c r="S102" i="17"/>
  <c r="T99" i="17"/>
  <c r="T94" i="17"/>
  <c r="T102" i="17"/>
  <c r="U99" i="17"/>
  <c r="U94" i="17"/>
  <c r="U102" i="17"/>
  <c r="V99" i="17"/>
  <c r="V94" i="17"/>
  <c r="V102" i="17"/>
  <c r="W99" i="17"/>
  <c r="W94" i="17"/>
  <c r="W102" i="17"/>
  <c r="X99" i="17"/>
  <c r="X94" i="17"/>
  <c r="X102" i="17"/>
  <c r="Y99" i="17"/>
  <c r="Y94" i="17"/>
  <c r="Y102" i="17"/>
  <c r="Z99" i="17"/>
  <c r="Z94" i="17"/>
  <c r="Z102" i="17"/>
  <c r="S112" i="17"/>
  <c r="S100" i="17"/>
  <c r="S95" i="17"/>
  <c r="S103" i="17"/>
  <c r="T100" i="17"/>
  <c r="T95" i="17"/>
  <c r="T103" i="17"/>
  <c r="U100" i="17"/>
  <c r="U95" i="17"/>
  <c r="U103" i="17"/>
  <c r="V100" i="17"/>
  <c r="V95" i="17"/>
  <c r="V103" i="17"/>
  <c r="W100" i="17"/>
  <c r="W95" i="17"/>
  <c r="W103" i="17"/>
  <c r="X100" i="17"/>
  <c r="X95" i="17"/>
  <c r="X103" i="17"/>
  <c r="Y100" i="17"/>
  <c r="Y95" i="17"/>
  <c r="Y103" i="17"/>
  <c r="Z100" i="17"/>
  <c r="Z95" i="17"/>
  <c r="Z103" i="17"/>
  <c r="S113" i="17"/>
  <c r="S104" i="17"/>
  <c r="T104" i="17"/>
  <c r="U104" i="17"/>
  <c r="V104" i="17"/>
  <c r="W104" i="17"/>
  <c r="X104" i="17"/>
  <c r="Y104" i="17"/>
  <c r="Z104" i="17"/>
  <c r="S114" i="17"/>
  <c r="S105" i="17"/>
  <c r="T105" i="17"/>
  <c r="U105" i="17"/>
  <c r="V105" i="17"/>
  <c r="W105" i="17"/>
  <c r="X105" i="17"/>
  <c r="Y105" i="17"/>
  <c r="Z105" i="17"/>
  <c r="S115" i="17"/>
  <c r="S116" i="17"/>
  <c r="S116" i="9"/>
  <c r="T116" i="9"/>
  <c r="U116" i="9"/>
  <c r="V106" i="9"/>
  <c r="V107" i="9"/>
  <c r="V108" i="9"/>
  <c r="V109" i="9"/>
  <c r="V110" i="9"/>
  <c r="V111" i="9"/>
  <c r="V112" i="9"/>
  <c r="V113" i="9"/>
  <c r="V114" i="9"/>
  <c r="V115" i="9"/>
  <c r="V106" i="17"/>
  <c r="V107" i="17"/>
  <c r="V108" i="17"/>
  <c r="V109" i="17"/>
  <c r="V110" i="17"/>
  <c r="V111" i="17"/>
  <c r="V112" i="17"/>
  <c r="V113" i="17"/>
  <c r="V114" i="17"/>
  <c r="V115" i="17"/>
  <c r="V116" i="17"/>
  <c r="V116" i="9"/>
  <c r="W106" i="9"/>
  <c r="W107" i="9"/>
  <c r="W108" i="9"/>
  <c r="W109" i="9"/>
  <c r="W110" i="9"/>
  <c r="W111" i="9"/>
  <c r="W112" i="9"/>
  <c r="W113" i="9"/>
  <c r="W114" i="9"/>
  <c r="W115" i="9"/>
  <c r="W106" i="17"/>
  <c r="W107" i="17"/>
  <c r="W108" i="17"/>
  <c r="W109" i="17"/>
  <c r="W110" i="17"/>
  <c r="W111" i="17"/>
  <c r="W112" i="17"/>
  <c r="W113" i="17"/>
  <c r="W114" i="17"/>
  <c r="W115" i="17"/>
  <c r="W116" i="17"/>
  <c r="W116" i="9"/>
  <c r="Y116" i="9"/>
  <c r="Z116" i="9"/>
  <c r="AA106" i="9"/>
  <c r="AA107" i="9"/>
  <c r="AA108" i="9"/>
  <c r="AA109" i="9"/>
  <c r="AA110" i="9"/>
  <c r="AA111" i="9"/>
  <c r="AA112" i="9"/>
  <c r="AA113" i="9"/>
  <c r="AA114" i="9"/>
  <c r="AA115" i="9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6" i="9"/>
  <c r="AB116" i="9"/>
  <c r="AC116" i="9"/>
  <c r="AD106" i="9"/>
  <c r="AD107" i="9"/>
  <c r="AD108" i="9"/>
  <c r="AD109" i="9"/>
  <c r="AD110" i="9"/>
  <c r="AD111" i="9"/>
  <c r="AD112" i="9"/>
  <c r="AD113" i="9"/>
  <c r="AD114" i="9"/>
  <c r="AD115" i="9"/>
  <c r="AD106" i="17"/>
  <c r="AD107" i="17"/>
  <c r="AD108" i="17"/>
  <c r="AD109" i="17"/>
  <c r="AD110" i="17"/>
  <c r="AD111" i="17"/>
  <c r="AD112" i="17"/>
  <c r="AD113" i="17"/>
  <c r="AD114" i="17"/>
  <c r="AD115" i="17"/>
  <c r="AD116" i="17"/>
  <c r="AD116" i="9"/>
  <c r="AE106" i="9"/>
  <c r="AE107" i="9"/>
  <c r="AE108" i="9"/>
  <c r="AE109" i="9"/>
  <c r="AE110" i="9"/>
  <c r="AE111" i="9"/>
  <c r="AE112" i="9"/>
  <c r="AE113" i="9"/>
  <c r="AE114" i="9"/>
  <c r="AE115" i="9"/>
  <c r="AE106" i="17"/>
  <c r="AE107" i="17"/>
  <c r="AE108" i="17"/>
  <c r="AE109" i="17"/>
  <c r="AE110" i="17"/>
  <c r="AE111" i="17"/>
  <c r="AE112" i="17"/>
  <c r="AE113" i="17"/>
  <c r="AE114" i="17"/>
  <c r="AE115" i="17"/>
  <c r="AE116" i="17"/>
  <c r="AE116" i="9"/>
  <c r="AG116" i="9"/>
  <c r="AH116" i="9"/>
  <c r="AI116" i="9"/>
  <c r="AJ116" i="9"/>
  <c r="AK116" i="9"/>
  <c r="AL116" i="9"/>
  <c r="AM106" i="9"/>
  <c r="AM107" i="9"/>
  <c r="AM108" i="9"/>
  <c r="AM109" i="9"/>
  <c r="AM110" i="9"/>
  <c r="AM111" i="9"/>
  <c r="AM112" i="9"/>
  <c r="AM113" i="9"/>
  <c r="AM114" i="9"/>
  <c r="AM115" i="9"/>
  <c r="AM106" i="17"/>
  <c r="AM107" i="17"/>
  <c r="AM108" i="17"/>
  <c r="AM109" i="17"/>
  <c r="AM110" i="17"/>
  <c r="AM111" i="17"/>
  <c r="AM112" i="17"/>
  <c r="AM113" i="17"/>
  <c r="AM114" i="17"/>
  <c r="AM115" i="17"/>
  <c r="AM116" i="17"/>
  <c r="AM116" i="9"/>
  <c r="AO116" i="9"/>
  <c r="AP116" i="9"/>
  <c r="AQ116" i="9"/>
  <c r="AR116" i="9"/>
  <c r="AS116" i="9"/>
  <c r="AT116" i="9"/>
  <c r="AU116" i="9"/>
  <c r="AW116" i="9"/>
  <c r="AX116" i="9"/>
  <c r="AY92" i="9"/>
  <c r="AY116" i="9"/>
  <c r="AZ92" i="9"/>
  <c r="AZ116" i="9"/>
  <c r="BA92" i="9"/>
  <c r="BA116" i="9"/>
  <c r="BB92" i="9"/>
  <c r="BB116" i="9"/>
  <c r="BC92" i="9"/>
  <c r="BC116" i="9"/>
  <c r="BE92" i="9"/>
  <c r="BE116" i="9"/>
  <c r="BF92" i="9"/>
  <c r="BF116" i="9"/>
  <c r="BG92" i="9"/>
  <c r="BG116" i="9"/>
  <c r="BH92" i="9"/>
  <c r="BH116" i="9"/>
  <c r="BI92" i="9"/>
  <c r="BI116" i="9"/>
  <c r="BJ92" i="9"/>
  <c r="BJ116" i="9"/>
  <c r="BK92" i="9"/>
  <c r="BK116" i="9"/>
  <c r="BM92" i="9"/>
  <c r="BM116" i="9"/>
  <c r="BN92" i="9"/>
  <c r="BN116" i="9"/>
  <c r="H87" i="9"/>
  <c r="C87" i="9"/>
  <c r="AJ106" i="17"/>
  <c r="AJ107" i="17"/>
  <c r="AJ108" i="17"/>
  <c r="AJ109" i="17"/>
  <c r="AJ110" i="17"/>
  <c r="AJ115" i="17"/>
  <c r="AJ111" i="17"/>
  <c r="AJ112" i="17"/>
  <c r="AJ113" i="17"/>
  <c r="AJ114" i="17"/>
  <c r="AJ116" i="17"/>
  <c r="AJ106" i="9"/>
  <c r="AJ107" i="9"/>
  <c r="AJ108" i="9"/>
  <c r="AJ109" i="9"/>
  <c r="AJ110" i="9"/>
  <c r="AJ111" i="9"/>
  <c r="AJ112" i="9"/>
  <c r="AJ113" i="9"/>
  <c r="AJ114" i="9"/>
  <c r="AJ115" i="9"/>
  <c r="D87" i="9"/>
  <c r="E87" i="9"/>
  <c r="F87" i="9"/>
  <c r="G87" i="9"/>
  <c r="I87" i="9"/>
  <c r="J87" i="9"/>
  <c r="H88" i="9"/>
  <c r="C34" i="7"/>
  <c r="C35" i="7"/>
  <c r="W33" i="7"/>
  <c r="C28" i="20"/>
  <c r="C29" i="20"/>
  <c r="C30" i="20"/>
  <c r="C31" i="20"/>
  <c r="C32" i="20"/>
  <c r="C33" i="20"/>
  <c r="C34" i="20"/>
  <c r="C35" i="20"/>
  <c r="AY92" i="17"/>
  <c r="AZ92" i="17"/>
  <c r="BA92" i="17"/>
  <c r="BB92" i="17"/>
  <c r="BC92" i="17"/>
  <c r="BD92" i="17"/>
  <c r="BE92" i="17"/>
  <c r="BF92" i="17"/>
  <c r="BG92" i="17"/>
  <c r="BH92" i="17"/>
  <c r="BI92" i="17"/>
  <c r="BJ92" i="17"/>
  <c r="BK92" i="17"/>
  <c r="BL92" i="17"/>
  <c r="BM92" i="17"/>
  <c r="BN92" i="17"/>
  <c r="AY93" i="17"/>
  <c r="AZ93" i="17"/>
  <c r="BA93" i="17"/>
  <c r="BB93" i="17"/>
  <c r="BC93" i="17"/>
  <c r="BD93" i="17"/>
  <c r="BE93" i="17"/>
  <c r="BF93" i="17"/>
  <c r="BG93" i="17"/>
  <c r="BH93" i="17"/>
  <c r="BI93" i="17"/>
  <c r="BJ93" i="17"/>
  <c r="BK93" i="17"/>
  <c r="BL93" i="17"/>
  <c r="BM93" i="17"/>
  <c r="BN93" i="17"/>
  <c r="AY94" i="17"/>
  <c r="AZ94" i="17"/>
  <c r="BA94" i="17"/>
  <c r="BB94" i="17"/>
  <c r="BC94" i="17"/>
  <c r="BD94" i="17"/>
  <c r="BE94" i="17"/>
  <c r="BF94" i="17"/>
  <c r="BG94" i="17"/>
  <c r="BH94" i="17"/>
  <c r="BI94" i="17"/>
  <c r="BJ94" i="17"/>
  <c r="BK94" i="17"/>
  <c r="BL94" i="17"/>
  <c r="BM94" i="17"/>
  <c r="BN94" i="17"/>
  <c r="AY95" i="17"/>
  <c r="AZ95" i="17"/>
  <c r="BA95" i="17"/>
  <c r="BB95" i="17"/>
  <c r="BC95" i="17"/>
  <c r="BD95" i="17"/>
  <c r="BE95" i="17"/>
  <c r="BF95" i="17"/>
  <c r="BG95" i="17"/>
  <c r="BH95" i="17"/>
  <c r="BI95" i="17"/>
  <c r="BJ95" i="17"/>
  <c r="BK95" i="17"/>
  <c r="BL95" i="17"/>
  <c r="BM95" i="17"/>
  <c r="BN95" i="17"/>
  <c r="AY97" i="17"/>
  <c r="AZ97" i="17"/>
  <c r="BA97" i="17"/>
  <c r="BB97" i="17"/>
  <c r="BC97" i="17"/>
  <c r="BD97" i="17"/>
  <c r="BE97" i="17"/>
  <c r="BF97" i="17"/>
  <c r="BG97" i="17"/>
  <c r="BH97" i="17"/>
  <c r="BI97" i="17"/>
  <c r="BJ97" i="17"/>
  <c r="BK97" i="17"/>
  <c r="BL97" i="17"/>
  <c r="BM97" i="17"/>
  <c r="BN97" i="17"/>
  <c r="AY98" i="17"/>
  <c r="AZ98" i="17"/>
  <c r="BA98" i="17"/>
  <c r="BB98" i="17"/>
  <c r="BC98" i="17"/>
  <c r="BD98" i="17"/>
  <c r="BE98" i="17"/>
  <c r="BF98" i="17"/>
  <c r="BG98" i="17"/>
  <c r="BH98" i="17"/>
  <c r="BI98" i="17"/>
  <c r="BJ98" i="17"/>
  <c r="BK98" i="17"/>
  <c r="BL98" i="17"/>
  <c r="BM98" i="17"/>
  <c r="BN98" i="17"/>
  <c r="AY99" i="17"/>
  <c r="AZ99" i="17"/>
  <c r="BA99" i="17"/>
  <c r="BB99" i="17"/>
  <c r="BC99" i="17"/>
  <c r="BD99" i="17"/>
  <c r="BE99" i="17"/>
  <c r="BF99" i="17"/>
  <c r="BG99" i="17"/>
  <c r="BH99" i="17"/>
  <c r="BI99" i="17"/>
  <c r="BJ99" i="17"/>
  <c r="BK99" i="17"/>
  <c r="BL99" i="17"/>
  <c r="BM99" i="17"/>
  <c r="BN99" i="17"/>
  <c r="AY100" i="17"/>
  <c r="AZ100" i="17"/>
  <c r="BA100" i="17"/>
  <c r="BB100" i="17"/>
  <c r="BC100" i="17"/>
  <c r="BD100" i="17"/>
  <c r="BE100" i="17"/>
  <c r="BF100" i="17"/>
  <c r="BG100" i="17"/>
  <c r="BH100" i="17"/>
  <c r="BI100" i="17"/>
  <c r="BJ100" i="17"/>
  <c r="BK100" i="17"/>
  <c r="BL100" i="17"/>
  <c r="BM100" i="17"/>
  <c r="BN100" i="17"/>
  <c r="AY101" i="17"/>
  <c r="AZ101" i="17"/>
  <c r="BA101" i="17"/>
  <c r="BB101" i="17"/>
  <c r="BC101" i="17"/>
  <c r="BD101" i="17"/>
  <c r="BE101" i="17"/>
  <c r="BF101" i="17"/>
  <c r="BG101" i="17"/>
  <c r="BH101" i="17"/>
  <c r="BI101" i="17"/>
  <c r="BJ101" i="17"/>
  <c r="BK101" i="17"/>
  <c r="BL101" i="17"/>
  <c r="BM101" i="17"/>
  <c r="BN101" i="17"/>
  <c r="AY102" i="17"/>
  <c r="AZ102" i="17"/>
  <c r="BA102" i="17"/>
  <c r="BB102" i="17"/>
  <c r="BC102" i="17"/>
  <c r="BD102" i="17"/>
  <c r="BE102" i="17"/>
  <c r="BF102" i="17"/>
  <c r="BG102" i="17"/>
  <c r="BH102" i="17"/>
  <c r="BI102" i="17"/>
  <c r="BJ102" i="17"/>
  <c r="BK102" i="17"/>
  <c r="BL102" i="17"/>
  <c r="BM102" i="17"/>
  <c r="BN102" i="17"/>
  <c r="AY103" i="17"/>
  <c r="AZ103" i="17"/>
  <c r="BA103" i="17"/>
  <c r="BB103" i="17"/>
  <c r="BC103" i="17"/>
  <c r="BD103" i="17"/>
  <c r="BE103" i="17"/>
  <c r="BF103" i="17"/>
  <c r="BG103" i="17"/>
  <c r="BH103" i="17"/>
  <c r="BI103" i="17"/>
  <c r="BJ103" i="17"/>
  <c r="BK103" i="17"/>
  <c r="BL103" i="17"/>
  <c r="BM103" i="17"/>
  <c r="BN103" i="17"/>
  <c r="AY104" i="17"/>
  <c r="AZ104" i="17"/>
  <c r="BA104" i="17"/>
  <c r="BB104" i="17"/>
  <c r="BC104" i="17"/>
  <c r="BD104" i="17"/>
  <c r="BE104" i="17"/>
  <c r="BF104" i="17"/>
  <c r="BG104" i="17"/>
  <c r="BH104" i="17"/>
  <c r="BI104" i="17"/>
  <c r="BJ104" i="17"/>
  <c r="BK104" i="17"/>
  <c r="BL104" i="17"/>
  <c r="BM104" i="17"/>
  <c r="BN104" i="17"/>
  <c r="AY105" i="17"/>
  <c r="AZ105" i="17"/>
  <c r="BA105" i="17"/>
  <c r="BB105" i="17"/>
  <c r="BC105" i="17"/>
  <c r="BD105" i="17"/>
  <c r="BE105" i="17"/>
  <c r="BF105" i="17"/>
  <c r="BG105" i="17"/>
  <c r="BH105" i="17"/>
  <c r="BI105" i="17"/>
  <c r="BJ105" i="17"/>
  <c r="BK105" i="17"/>
  <c r="BL105" i="17"/>
  <c r="BM105" i="17"/>
  <c r="BN105" i="17"/>
  <c r="V33" i="20"/>
  <c r="V33" i="7"/>
  <c r="U33" i="7"/>
  <c r="U33" i="20"/>
  <c r="T33" i="7"/>
  <c r="T33" i="20"/>
  <c r="S33" i="7"/>
  <c r="S33" i="20"/>
  <c r="R33" i="7"/>
  <c r="P33" i="20"/>
  <c r="P33" i="7"/>
  <c r="K33" i="7"/>
  <c r="J33" i="7"/>
  <c r="H33" i="7"/>
  <c r="H33" i="20"/>
  <c r="G33" i="7"/>
  <c r="G33" i="20"/>
  <c r="F33" i="7"/>
  <c r="F33" i="20"/>
  <c r="E33" i="7"/>
  <c r="E33" i="20"/>
  <c r="D33" i="7"/>
  <c r="D33" i="20"/>
  <c r="G88" i="9"/>
  <c r="W32" i="7"/>
  <c r="V32" i="7"/>
  <c r="V32" i="20"/>
  <c r="U32" i="7"/>
  <c r="U32" i="20"/>
  <c r="T32" i="7"/>
  <c r="T32" i="20"/>
  <c r="S32" i="7"/>
  <c r="S32" i="20"/>
  <c r="R32" i="7"/>
  <c r="P32" i="20"/>
  <c r="P32" i="7"/>
  <c r="K32" i="7"/>
  <c r="J32" i="7"/>
  <c r="I32" i="7"/>
  <c r="I32" i="20"/>
  <c r="G32" i="7"/>
  <c r="G32" i="20"/>
  <c r="F32" i="7"/>
  <c r="F32" i="20"/>
  <c r="E32" i="7"/>
  <c r="E32" i="20"/>
  <c r="D32" i="7"/>
  <c r="D32" i="20"/>
  <c r="F88" i="9"/>
  <c r="W31" i="7"/>
  <c r="V31" i="7"/>
  <c r="V31" i="20"/>
  <c r="U31" i="7"/>
  <c r="U31" i="20"/>
  <c r="T31" i="7"/>
  <c r="T31" i="20"/>
  <c r="S31" i="7"/>
  <c r="S31" i="20"/>
  <c r="R31" i="7"/>
  <c r="P31" i="20"/>
  <c r="P31" i="7"/>
  <c r="K31" i="7"/>
  <c r="J31" i="7"/>
  <c r="I31" i="7"/>
  <c r="I31" i="20"/>
  <c r="H31" i="7"/>
  <c r="H31" i="20"/>
  <c r="F31" i="7"/>
  <c r="F31" i="20"/>
  <c r="E31" i="7"/>
  <c r="E31" i="20"/>
  <c r="D31" i="7"/>
  <c r="D31" i="20"/>
  <c r="E88" i="9"/>
  <c r="W30" i="7"/>
  <c r="V30" i="7"/>
  <c r="V30" i="20"/>
  <c r="U30" i="7"/>
  <c r="U30" i="20"/>
  <c r="T30" i="7"/>
  <c r="T30" i="20"/>
  <c r="S30" i="7"/>
  <c r="S30" i="20"/>
  <c r="R30" i="7"/>
  <c r="P30" i="20"/>
  <c r="P30" i="7"/>
  <c r="K30" i="7"/>
  <c r="J30" i="7"/>
  <c r="I30" i="7"/>
  <c r="I30" i="20"/>
  <c r="H30" i="7"/>
  <c r="H30" i="20"/>
  <c r="G30" i="7"/>
  <c r="G30" i="20"/>
  <c r="E30" i="7"/>
  <c r="E30" i="20"/>
  <c r="D30" i="7"/>
  <c r="D30" i="20"/>
  <c r="D88" i="9"/>
  <c r="W29" i="7"/>
  <c r="V29" i="7"/>
  <c r="V29" i="20"/>
  <c r="U29" i="7"/>
  <c r="U29" i="20"/>
  <c r="T29" i="7"/>
  <c r="T29" i="20"/>
  <c r="S29" i="7"/>
  <c r="S29" i="20"/>
  <c r="R29" i="7"/>
  <c r="P29" i="20"/>
  <c r="P29" i="7"/>
  <c r="K29" i="7"/>
  <c r="J29" i="7"/>
  <c r="I29" i="7"/>
  <c r="I29" i="20"/>
  <c r="H29" i="7"/>
  <c r="H29" i="20"/>
  <c r="G29" i="7"/>
  <c r="G29" i="20"/>
  <c r="F29" i="7"/>
  <c r="F29" i="20"/>
  <c r="D29" i="7"/>
  <c r="D29" i="20"/>
  <c r="C88" i="9"/>
  <c r="W28" i="7"/>
  <c r="V28" i="7"/>
  <c r="V28" i="20"/>
  <c r="U28" i="7"/>
  <c r="U28" i="20"/>
  <c r="T28" i="7"/>
  <c r="T28" i="20"/>
  <c r="S28" i="7"/>
  <c r="S28" i="20"/>
  <c r="R28" i="7"/>
  <c r="P28" i="20"/>
  <c r="P28" i="7"/>
  <c r="K28" i="7"/>
  <c r="J28" i="7"/>
  <c r="I28" i="7"/>
  <c r="I28" i="20"/>
  <c r="H28" i="7"/>
  <c r="H28" i="20"/>
  <c r="G28" i="7"/>
  <c r="G28" i="20"/>
  <c r="F28" i="7"/>
  <c r="F28" i="20"/>
  <c r="E28" i="7"/>
  <c r="E28" i="20"/>
  <c r="Q23" i="7"/>
  <c r="W23" i="7"/>
  <c r="V23" i="7"/>
  <c r="U23" i="7"/>
  <c r="T23" i="7"/>
  <c r="S23" i="7"/>
  <c r="R23" i="7"/>
  <c r="N23" i="7"/>
  <c r="P23" i="7"/>
  <c r="O23" i="7"/>
  <c r="J23" i="7"/>
  <c r="I23" i="7"/>
  <c r="H23" i="7"/>
  <c r="G23" i="7"/>
  <c r="F23" i="7"/>
  <c r="E23" i="7"/>
  <c r="D23" i="7"/>
  <c r="Q22" i="7"/>
  <c r="W22" i="7"/>
  <c r="V22" i="7"/>
  <c r="U22" i="7"/>
  <c r="T22" i="7"/>
  <c r="S22" i="7"/>
  <c r="R22" i="7"/>
  <c r="N22" i="7"/>
  <c r="P22" i="7"/>
  <c r="O22" i="7"/>
  <c r="K22" i="7"/>
  <c r="I22" i="7"/>
  <c r="H22" i="7"/>
  <c r="G22" i="7"/>
  <c r="F22" i="7"/>
  <c r="E22" i="7"/>
  <c r="D22" i="7"/>
  <c r="L21" i="20"/>
  <c r="H42" i="17"/>
  <c r="L16" i="20"/>
  <c r="C42" i="17"/>
  <c r="L17" i="20"/>
  <c r="D42" i="17"/>
  <c r="L18" i="20"/>
  <c r="E42" i="17"/>
  <c r="L19" i="20"/>
  <c r="F42" i="17"/>
  <c r="L20" i="20"/>
  <c r="G42" i="17"/>
  <c r="AN52" i="17"/>
  <c r="L22" i="20"/>
  <c r="I42" i="17"/>
  <c r="L23" i="20"/>
  <c r="J42" i="17"/>
  <c r="AN66" i="17"/>
  <c r="AN67" i="17"/>
  <c r="N21" i="20"/>
  <c r="H44" i="17"/>
  <c r="N16" i="20"/>
  <c r="C44" i="17"/>
  <c r="N17" i="20"/>
  <c r="D44" i="17"/>
  <c r="N18" i="20"/>
  <c r="E44" i="17"/>
  <c r="N19" i="20"/>
  <c r="F44" i="17"/>
  <c r="N20" i="20"/>
  <c r="G44" i="17"/>
  <c r="N22" i="20"/>
  <c r="I44" i="17"/>
  <c r="N23" i="20"/>
  <c r="J44" i="17"/>
  <c r="AN68" i="17"/>
  <c r="O21" i="20"/>
  <c r="H45" i="17"/>
  <c r="O16" i="20"/>
  <c r="C45" i="17"/>
  <c r="O17" i="20"/>
  <c r="D45" i="17"/>
  <c r="O18" i="20"/>
  <c r="E45" i="17"/>
  <c r="O19" i="20"/>
  <c r="F45" i="17"/>
  <c r="O20" i="20"/>
  <c r="G45" i="17"/>
  <c r="O22" i="20"/>
  <c r="I45" i="17"/>
  <c r="O23" i="20"/>
  <c r="J45" i="17"/>
  <c r="AN69" i="17"/>
  <c r="H46" i="17"/>
  <c r="C46" i="17"/>
  <c r="D46" i="17"/>
  <c r="E46" i="17"/>
  <c r="F46" i="17"/>
  <c r="G46" i="17"/>
  <c r="I46" i="17"/>
  <c r="J46" i="17"/>
  <c r="AN70" i="17"/>
  <c r="AN57" i="17"/>
  <c r="AN58" i="17"/>
  <c r="AN53" i="17"/>
  <c r="AN61" i="17"/>
  <c r="AI52" i="17"/>
  <c r="AI57" i="17"/>
  <c r="AI58" i="17"/>
  <c r="AI53" i="17"/>
  <c r="AI61" i="17"/>
  <c r="AJ52" i="17"/>
  <c r="AJ57" i="17"/>
  <c r="AJ58" i="17"/>
  <c r="AJ53" i="17"/>
  <c r="AJ61" i="17"/>
  <c r="AK52" i="17"/>
  <c r="AK57" i="17"/>
  <c r="AK58" i="17"/>
  <c r="AK53" i="17"/>
  <c r="AK61" i="17"/>
  <c r="AL52" i="17"/>
  <c r="AL57" i="17"/>
  <c r="AL58" i="17"/>
  <c r="AL53" i="17"/>
  <c r="AL61" i="17"/>
  <c r="AM52" i="17"/>
  <c r="AM57" i="17"/>
  <c r="AM58" i="17"/>
  <c r="AM53" i="17"/>
  <c r="AM61" i="17"/>
  <c r="Q22" i="20"/>
  <c r="AO52" i="17"/>
  <c r="AO57" i="17"/>
  <c r="AO58" i="17"/>
  <c r="AO53" i="17"/>
  <c r="AO61" i="17"/>
  <c r="Q23" i="20"/>
  <c r="AP52" i="17"/>
  <c r="AP57" i="17"/>
  <c r="AP58" i="17"/>
  <c r="AP53" i="17"/>
  <c r="AP61" i="17"/>
  <c r="AN71" i="17"/>
  <c r="AN59" i="17"/>
  <c r="AN54" i="17"/>
  <c r="AN62" i="17"/>
  <c r="AI59" i="17"/>
  <c r="AI54" i="17"/>
  <c r="AI62" i="17"/>
  <c r="AJ59" i="17"/>
  <c r="AJ54" i="17"/>
  <c r="AJ62" i="17"/>
  <c r="AK59" i="17"/>
  <c r="AK54" i="17"/>
  <c r="AK62" i="17"/>
  <c r="AL59" i="17"/>
  <c r="AL54" i="17"/>
  <c r="AL62" i="17"/>
  <c r="AM59" i="17"/>
  <c r="AM54" i="17"/>
  <c r="AM62" i="17"/>
  <c r="AO59" i="17"/>
  <c r="AO54" i="17"/>
  <c r="AO62" i="17"/>
  <c r="AP59" i="17"/>
  <c r="AP54" i="17"/>
  <c r="AP62" i="17"/>
  <c r="AN72" i="17"/>
  <c r="AN60" i="17"/>
  <c r="AN55" i="17"/>
  <c r="AN63" i="17"/>
  <c r="AI60" i="17"/>
  <c r="AI55" i="17"/>
  <c r="AI63" i="17"/>
  <c r="AJ60" i="17"/>
  <c r="AJ55" i="17"/>
  <c r="AJ63" i="17"/>
  <c r="AK60" i="17"/>
  <c r="AK55" i="17"/>
  <c r="AK63" i="17"/>
  <c r="AL60" i="17"/>
  <c r="AL55" i="17"/>
  <c r="AL63" i="17"/>
  <c r="AM60" i="17"/>
  <c r="AM55" i="17"/>
  <c r="AM63" i="17"/>
  <c r="AO60" i="17"/>
  <c r="AO55" i="17"/>
  <c r="AO63" i="17"/>
  <c r="AP60" i="17"/>
  <c r="AP55" i="17"/>
  <c r="AP63" i="17"/>
  <c r="AN73" i="17"/>
  <c r="AN64" i="17"/>
  <c r="AI64" i="17"/>
  <c r="AJ64" i="17"/>
  <c r="AK64" i="17"/>
  <c r="AL64" i="17"/>
  <c r="AM64" i="17"/>
  <c r="AO64" i="17"/>
  <c r="AP64" i="17"/>
  <c r="AN74" i="17"/>
  <c r="AN65" i="17"/>
  <c r="AI65" i="17"/>
  <c r="AJ65" i="17"/>
  <c r="AK65" i="17"/>
  <c r="AL65" i="17"/>
  <c r="AM65" i="17"/>
  <c r="AO65" i="17"/>
  <c r="AP65" i="17"/>
  <c r="AN75" i="17"/>
  <c r="AN76" i="17"/>
  <c r="AN52" i="9"/>
  <c r="H42" i="9"/>
  <c r="C42" i="9"/>
  <c r="D42" i="9"/>
  <c r="E42" i="9"/>
  <c r="F42" i="9"/>
  <c r="G42" i="9"/>
  <c r="I42" i="9"/>
  <c r="J42" i="9"/>
  <c r="AN66" i="9"/>
  <c r="AN67" i="9"/>
  <c r="N21" i="7"/>
  <c r="H44" i="9"/>
  <c r="N16" i="7"/>
  <c r="C44" i="9"/>
  <c r="N17" i="7"/>
  <c r="D44" i="9"/>
  <c r="N18" i="7"/>
  <c r="E44" i="9"/>
  <c r="N19" i="7"/>
  <c r="F44" i="9"/>
  <c r="N20" i="7"/>
  <c r="G44" i="9"/>
  <c r="I44" i="9"/>
  <c r="J44" i="9"/>
  <c r="AN68" i="9"/>
  <c r="O21" i="7"/>
  <c r="H45" i="9"/>
  <c r="O16" i="7"/>
  <c r="C45" i="9"/>
  <c r="O17" i="7"/>
  <c r="D45" i="9"/>
  <c r="O18" i="7"/>
  <c r="E45" i="9"/>
  <c r="O19" i="7"/>
  <c r="F45" i="9"/>
  <c r="O20" i="7"/>
  <c r="G45" i="9"/>
  <c r="I45" i="9"/>
  <c r="J45" i="9"/>
  <c r="AN69" i="9"/>
  <c r="H46" i="9"/>
  <c r="C46" i="9"/>
  <c r="D46" i="9"/>
  <c r="E46" i="9"/>
  <c r="F46" i="9"/>
  <c r="G46" i="9"/>
  <c r="I46" i="9"/>
  <c r="J46" i="9"/>
  <c r="AN70" i="9"/>
  <c r="AN57" i="9"/>
  <c r="AN58" i="9"/>
  <c r="AN53" i="9"/>
  <c r="AN61" i="9"/>
  <c r="AI52" i="9"/>
  <c r="AI57" i="9"/>
  <c r="AI58" i="9"/>
  <c r="AI53" i="9"/>
  <c r="AI61" i="9"/>
  <c r="AJ52" i="9"/>
  <c r="AJ57" i="9"/>
  <c r="AJ58" i="9"/>
  <c r="AJ53" i="9"/>
  <c r="AJ61" i="9"/>
  <c r="AK52" i="9"/>
  <c r="AK57" i="9"/>
  <c r="AK58" i="9"/>
  <c r="AK53" i="9"/>
  <c r="AK61" i="9"/>
  <c r="AL52" i="9"/>
  <c r="AL57" i="9"/>
  <c r="AL58" i="9"/>
  <c r="AL53" i="9"/>
  <c r="AL61" i="9"/>
  <c r="AM52" i="9"/>
  <c r="AM57" i="9"/>
  <c r="AM58" i="9"/>
  <c r="AM53" i="9"/>
  <c r="AM61" i="9"/>
  <c r="AO52" i="9"/>
  <c r="AO57" i="9"/>
  <c r="AO58" i="9"/>
  <c r="AO53" i="9"/>
  <c r="AO61" i="9"/>
  <c r="AP52" i="9"/>
  <c r="AP57" i="9"/>
  <c r="AP58" i="9"/>
  <c r="AP53" i="9"/>
  <c r="AP61" i="9"/>
  <c r="AN71" i="9"/>
  <c r="AN59" i="9"/>
  <c r="AN54" i="9"/>
  <c r="AN62" i="9"/>
  <c r="AI59" i="9"/>
  <c r="AI54" i="9"/>
  <c r="AI62" i="9"/>
  <c r="AJ59" i="9"/>
  <c r="AJ54" i="9"/>
  <c r="AJ62" i="9"/>
  <c r="AK59" i="9"/>
  <c r="AK54" i="9"/>
  <c r="AK62" i="9"/>
  <c r="AL59" i="9"/>
  <c r="AL54" i="9"/>
  <c r="AL62" i="9"/>
  <c r="AM59" i="9"/>
  <c r="AM54" i="9"/>
  <c r="AM62" i="9"/>
  <c r="AO59" i="9"/>
  <c r="AO54" i="9"/>
  <c r="AO62" i="9"/>
  <c r="AP59" i="9"/>
  <c r="AP54" i="9"/>
  <c r="AP62" i="9"/>
  <c r="AN72" i="9"/>
  <c r="AN60" i="9"/>
  <c r="AN55" i="9"/>
  <c r="AN63" i="9"/>
  <c r="AI60" i="9"/>
  <c r="AI55" i="9"/>
  <c r="AI63" i="9"/>
  <c r="AJ60" i="9"/>
  <c r="AJ55" i="9"/>
  <c r="AJ63" i="9"/>
  <c r="AK60" i="9"/>
  <c r="AK55" i="9"/>
  <c r="AK63" i="9"/>
  <c r="AL60" i="9"/>
  <c r="AL55" i="9"/>
  <c r="AL63" i="9"/>
  <c r="AM60" i="9"/>
  <c r="AM55" i="9"/>
  <c r="AM63" i="9"/>
  <c r="AO60" i="9"/>
  <c r="AO55" i="9"/>
  <c r="AO63" i="9"/>
  <c r="AP60" i="9"/>
  <c r="AP55" i="9"/>
  <c r="AP63" i="9"/>
  <c r="AN73" i="9"/>
  <c r="AN64" i="9"/>
  <c r="AI64" i="9"/>
  <c r="AJ64" i="9"/>
  <c r="AK64" i="9"/>
  <c r="AL64" i="9"/>
  <c r="AM64" i="9"/>
  <c r="AO64" i="9"/>
  <c r="AP64" i="9"/>
  <c r="AN74" i="9"/>
  <c r="AN65" i="9"/>
  <c r="AI65" i="9"/>
  <c r="AJ65" i="9"/>
  <c r="AK65" i="9"/>
  <c r="AL65" i="9"/>
  <c r="AM65" i="9"/>
  <c r="AO65" i="9"/>
  <c r="AP65" i="9"/>
  <c r="AN75" i="9"/>
  <c r="AN76" i="9"/>
  <c r="H52" i="9"/>
  <c r="H76" i="9"/>
  <c r="P52" i="9"/>
  <c r="P66" i="9"/>
  <c r="P67" i="9"/>
  <c r="P68" i="9"/>
  <c r="P69" i="9"/>
  <c r="P70" i="9"/>
  <c r="P57" i="9"/>
  <c r="P58" i="9"/>
  <c r="P53" i="9"/>
  <c r="P61" i="9"/>
  <c r="K52" i="9"/>
  <c r="K57" i="9"/>
  <c r="K58" i="9"/>
  <c r="K53" i="9"/>
  <c r="K61" i="9"/>
  <c r="L52" i="9"/>
  <c r="L57" i="9"/>
  <c r="L58" i="9"/>
  <c r="L53" i="9"/>
  <c r="L61" i="9"/>
  <c r="M52" i="9"/>
  <c r="M57" i="9"/>
  <c r="M58" i="9"/>
  <c r="M53" i="9"/>
  <c r="M61" i="9"/>
  <c r="N52" i="9"/>
  <c r="N57" i="9"/>
  <c r="N58" i="9"/>
  <c r="N53" i="9"/>
  <c r="N61" i="9"/>
  <c r="O52" i="9"/>
  <c r="O57" i="9"/>
  <c r="O58" i="9"/>
  <c r="O53" i="9"/>
  <c r="O61" i="9"/>
  <c r="Q52" i="9"/>
  <c r="Q57" i="9"/>
  <c r="Q58" i="9"/>
  <c r="Q53" i="9"/>
  <c r="Q61" i="9"/>
  <c r="R52" i="9"/>
  <c r="R57" i="9"/>
  <c r="R58" i="9"/>
  <c r="R53" i="9"/>
  <c r="R61" i="9"/>
  <c r="P71" i="9"/>
  <c r="P59" i="9"/>
  <c r="P54" i="9"/>
  <c r="P62" i="9"/>
  <c r="K59" i="9"/>
  <c r="K54" i="9"/>
  <c r="K62" i="9"/>
  <c r="L59" i="9"/>
  <c r="L54" i="9"/>
  <c r="L62" i="9"/>
  <c r="M59" i="9"/>
  <c r="M54" i="9"/>
  <c r="M62" i="9"/>
  <c r="N59" i="9"/>
  <c r="N54" i="9"/>
  <c r="N62" i="9"/>
  <c r="O59" i="9"/>
  <c r="O54" i="9"/>
  <c r="O62" i="9"/>
  <c r="Q59" i="9"/>
  <c r="Q54" i="9"/>
  <c r="Q62" i="9"/>
  <c r="R59" i="9"/>
  <c r="R54" i="9"/>
  <c r="R62" i="9"/>
  <c r="P72" i="9"/>
  <c r="P60" i="9"/>
  <c r="P55" i="9"/>
  <c r="P63" i="9"/>
  <c r="K60" i="9"/>
  <c r="K55" i="9"/>
  <c r="K63" i="9"/>
  <c r="L60" i="9"/>
  <c r="L55" i="9"/>
  <c r="L63" i="9"/>
  <c r="M60" i="9"/>
  <c r="M55" i="9"/>
  <c r="M63" i="9"/>
  <c r="N60" i="9"/>
  <c r="N55" i="9"/>
  <c r="N63" i="9"/>
  <c r="O60" i="9"/>
  <c r="O55" i="9"/>
  <c r="O63" i="9"/>
  <c r="Q60" i="9"/>
  <c r="Q55" i="9"/>
  <c r="Q63" i="9"/>
  <c r="R60" i="9"/>
  <c r="R55" i="9"/>
  <c r="R63" i="9"/>
  <c r="P73" i="9"/>
  <c r="P64" i="9"/>
  <c r="K64" i="9"/>
  <c r="L64" i="9"/>
  <c r="M64" i="9"/>
  <c r="N64" i="9"/>
  <c r="O64" i="9"/>
  <c r="Q64" i="9"/>
  <c r="R64" i="9"/>
  <c r="P74" i="9"/>
  <c r="P65" i="9"/>
  <c r="K65" i="9"/>
  <c r="L65" i="9"/>
  <c r="M65" i="9"/>
  <c r="N65" i="9"/>
  <c r="O65" i="9"/>
  <c r="Q65" i="9"/>
  <c r="R65" i="9"/>
  <c r="P75" i="9"/>
  <c r="P52" i="17"/>
  <c r="P66" i="17"/>
  <c r="P67" i="17"/>
  <c r="P68" i="17"/>
  <c r="P69" i="17"/>
  <c r="P70" i="17"/>
  <c r="P57" i="17"/>
  <c r="P58" i="17"/>
  <c r="P53" i="17"/>
  <c r="P61" i="17"/>
  <c r="K52" i="17"/>
  <c r="K57" i="17"/>
  <c r="K58" i="17"/>
  <c r="K53" i="17"/>
  <c r="K61" i="17"/>
  <c r="L52" i="17"/>
  <c r="L57" i="17"/>
  <c r="L58" i="17"/>
  <c r="L53" i="17"/>
  <c r="L61" i="17"/>
  <c r="M52" i="17"/>
  <c r="M57" i="17"/>
  <c r="M58" i="17"/>
  <c r="M53" i="17"/>
  <c r="M61" i="17"/>
  <c r="N52" i="17"/>
  <c r="N57" i="17"/>
  <c r="N58" i="17"/>
  <c r="N53" i="17"/>
  <c r="N61" i="17"/>
  <c r="O52" i="17"/>
  <c r="O57" i="17"/>
  <c r="O58" i="17"/>
  <c r="O53" i="17"/>
  <c r="O61" i="17"/>
  <c r="Q52" i="17"/>
  <c r="Q57" i="17"/>
  <c r="Q58" i="17"/>
  <c r="Q53" i="17"/>
  <c r="Q61" i="17"/>
  <c r="R52" i="17"/>
  <c r="R57" i="17"/>
  <c r="R58" i="17"/>
  <c r="R53" i="17"/>
  <c r="R61" i="17"/>
  <c r="P71" i="17"/>
  <c r="P59" i="17"/>
  <c r="P54" i="17"/>
  <c r="P62" i="17"/>
  <c r="K59" i="17"/>
  <c r="K54" i="17"/>
  <c r="K62" i="17"/>
  <c r="L59" i="17"/>
  <c r="L54" i="17"/>
  <c r="L62" i="17"/>
  <c r="M59" i="17"/>
  <c r="M54" i="17"/>
  <c r="M62" i="17"/>
  <c r="N59" i="17"/>
  <c r="N54" i="17"/>
  <c r="N62" i="17"/>
  <c r="O59" i="17"/>
  <c r="O54" i="17"/>
  <c r="O62" i="17"/>
  <c r="Q59" i="17"/>
  <c r="Q54" i="17"/>
  <c r="Q62" i="17"/>
  <c r="R59" i="17"/>
  <c r="R54" i="17"/>
  <c r="R62" i="17"/>
  <c r="P72" i="17"/>
  <c r="P60" i="17"/>
  <c r="P55" i="17"/>
  <c r="P63" i="17"/>
  <c r="K60" i="17"/>
  <c r="K55" i="17"/>
  <c r="K63" i="17"/>
  <c r="L60" i="17"/>
  <c r="L55" i="17"/>
  <c r="L63" i="17"/>
  <c r="M60" i="17"/>
  <c r="M55" i="17"/>
  <c r="M63" i="17"/>
  <c r="N60" i="17"/>
  <c r="N55" i="17"/>
  <c r="N63" i="17"/>
  <c r="O60" i="17"/>
  <c r="O55" i="17"/>
  <c r="O63" i="17"/>
  <c r="Q60" i="17"/>
  <c r="Q55" i="17"/>
  <c r="Q63" i="17"/>
  <c r="R60" i="17"/>
  <c r="R55" i="17"/>
  <c r="R63" i="17"/>
  <c r="P73" i="17"/>
  <c r="P64" i="17"/>
  <c r="K64" i="17"/>
  <c r="L64" i="17"/>
  <c r="M64" i="17"/>
  <c r="N64" i="17"/>
  <c r="O64" i="17"/>
  <c r="Q64" i="17"/>
  <c r="R64" i="17"/>
  <c r="P74" i="17"/>
  <c r="P65" i="17"/>
  <c r="K65" i="17"/>
  <c r="L65" i="17"/>
  <c r="M65" i="17"/>
  <c r="N65" i="17"/>
  <c r="O65" i="17"/>
  <c r="Q65" i="17"/>
  <c r="R65" i="17"/>
  <c r="P75" i="17"/>
  <c r="P76" i="17"/>
  <c r="P76" i="9"/>
  <c r="X52" i="9"/>
  <c r="X66" i="9"/>
  <c r="X67" i="9"/>
  <c r="X68" i="9"/>
  <c r="X69" i="9"/>
  <c r="X70" i="9"/>
  <c r="X57" i="9"/>
  <c r="X58" i="9"/>
  <c r="X53" i="9"/>
  <c r="X61" i="9"/>
  <c r="S52" i="9"/>
  <c r="S57" i="9"/>
  <c r="S58" i="9"/>
  <c r="S53" i="9"/>
  <c r="S61" i="9"/>
  <c r="T52" i="9"/>
  <c r="T57" i="9"/>
  <c r="T58" i="9"/>
  <c r="T53" i="9"/>
  <c r="T61" i="9"/>
  <c r="U52" i="9"/>
  <c r="U57" i="9"/>
  <c r="U58" i="9"/>
  <c r="U53" i="9"/>
  <c r="U61" i="9"/>
  <c r="V52" i="9"/>
  <c r="V57" i="9"/>
  <c r="V58" i="9"/>
  <c r="V53" i="9"/>
  <c r="V61" i="9"/>
  <c r="W52" i="9"/>
  <c r="W57" i="9"/>
  <c r="W58" i="9"/>
  <c r="W53" i="9"/>
  <c r="W61" i="9"/>
  <c r="Y52" i="9"/>
  <c r="Y57" i="9"/>
  <c r="Y58" i="9"/>
  <c r="Y53" i="9"/>
  <c r="Y61" i="9"/>
  <c r="Z52" i="9"/>
  <c r="Z57" i="9"/>
  <c r="Z58" i="9"/>
  <c r="Z53" i="9"/>
  <c r="Z61" i="9"/>
  <c r="X71" i="9"/>
  <c r="X59" i="9"/>
  <c r="X54" i="9"/>
  <c r="X62" i="9"/>
  <c r="S59" i="9"/>
  <c r="S54" i="9"/>
  <c r="S62" i="9"/>
  <c r="T59" i="9"/>
  <c r="T54" i="9"/>
  <c r="T62" i="9"/>
  <c r="U59" i="9"/>
  <c r="U54" i="9"/>
  <c r="U62" i="9"/>
  <c r="V59" i="9"/>
  <c r="V54" i="9"/>
  <c r="V62" i="9"/>
  <c r="W59" i="9"/>
  <c r="W54" i="9"/>
  <c r="W62" i="9"/>
  <c r="Y59" i="9"/>
  <c r="Y54" i="9"/>
  <c r="Y62" i="9"/>
  <c r="Z59" i="9"/>
  <c r="Z54" i="9"/>
  <c r="Z62" i="9"/>
  <c r="X72" i="9"/>
  <c r="X60" i="9"/>
  <c r="X55" i="9"/>
  <c r="X63" i="9"/>
  <c r="S60" i="9"/>
  <c r="S55" i="9"/>
  <c r="S63" i="9"/>
  <c r="T60" i="9"/>
  <c r="T55" i="9"/>
  <c r="T63" i="9"/>
  <c r="U60" i="9"/>
  <c r="U55" i="9"/>
  <c r="U63" i="9"/>
  <c r="V60" i="9"/>
  <c r="V55" i="9"/>
  <c r="V63" i="9"/>
  <c r="W60" i="9"/>
  <c r="W55" i="9"/>
  <c r="W63" i="9"/>
  <c r="Y60" i="9"/>
  <c r="Y55" i="9"/>
  <c r="Y63" i="9"/>
  <c r="Z60" i="9"/>
  <c r="Z55" i="9"/>
  <c r="Z63" i="9"/>
  <c r="X73" i="9"/>
  <c r="X64" i="9"/>
  <c r="S64" i="9"/>
  <c r="T64" i="9"/>
  <c r="U64" i="9"/>
  <c r="V64" i="9"/>
  <c r="W64" i="9"/>
  <c r="Y64" i="9"/>
  <c r="Z64" i="9"/>
  <c r="X74" i="9"/>
  <c r="X65" i="9"/>
  <c r="S65" i="9"/>
  <c r="T65" i="9"/>
  <c r="U65" i="9"/>
  <c r="V65" i="9"/>
  <c r="W65" i="9"/>
  <c r="Y65" i="9"/>
  <c r="Z65" i="9"/>
  <c r="X75" i="9"/>
  <c r="X52" i="17"/>
  <c r="X66" i="17"/>
  <c r="X67" i="17"/>
  <c r="X68" i="17"/>
  <c r="X69" i="17"/>
  <c r="X70" i="17"/>
  <c r="X57" i="17"/>
  <c r="X58" i="17"/>
  <c r="X53" i="17"/>
  <c r="X61" i="17"/>
  <c r="S52" i="17"/>
  <c r="S57" i="17"/>
  <c r="S58" i="17"/>
  <c r="S53" i="17"/>
  <c r="S61" i="17"/>
  <c r="T52" i="17"/>
  <c r="T57" i="17"/>
  <c r="T58" i="17"/>
  <c r="T53" i="17"/>
  <c r="T61" i="17"/>
  <c r="U52" i="17"/>
  <c r="U57" i="17"/>
  <c r="U58" i="17"/>
  <c r="U53" i="17"/>
  <c r="U61" i="17"/>
  <c r="V52" i="17"/>
  <c r="V57" i="17"/>
  <c r="V58" i="17"/>
  <c r="V53" i="17"/>
  <c r="V61" i="17"/>
  <c r="W52" i="17"/>
  <c r="W57" i="17"/>
  <c r="W58" i="17"/>
  <c r="W53" i="17"/>
  <c r="W61" i="17"/>
  <c r="Y52" i="17"/>
  <c r="Y57" i="17"/>
  <c r="Y58" i="17"/>
  <c r="Y53" i="17"/>
  <c r="Y61" i="17"/>
  <c r="Z52" i="17"/>
  <c r="Z57" i="17"/>
  <c r="Z58" i="17"/>
  <c r="Z53" i="17"/>
  <c r="Z61" i="17"/>
  <c r="X71" i="17"/>
  <c r="X59" i="17"/>
  <c r="X54" i="17"/>
  <c r="X62" i="17"/>
  <c r="S59" i="17"/>
  <c r="S54" i="17"/>
  <c r="S62" i="17"/>
  <c r="T59" i="17"/>
  <c r="T54" i="17"/>
  <c r="T62" i="17"/>
  <c r="U59" i="17"/>
  <c r="U54" i="17"/>
  <c r="U62" i="17"/>
  <c r="V59" i="17"/>
  <c r="V54" i="17"/>
  <c r="V62" i="17"/>
  <c r="W59" i="17"/>
  <c r="W54" i="17"/>
  <c r="W62" i="17"/>
  <c r="Y59" i="17"/>
  <c r="Y54" i="17"/>
  <c r="Y62" i="17"/>
  <c r="Z59" i="17"/>
  <c r="Z54" i="17"/>
  <c r="Z62" i="17"/>
  <c r="X72" i="17"/>
  <c r="X60" i="17"/>
  <c r="X55" i="17"/>
  <c r="X63" i="17"/>
  <c r="S60" i="17"/>
  <c r="S55" i="17"/>
  <c r="S63" i="17"/>
  <c r="T60" i="17"/>
  <c r="T55" i="17"/>
  <c r="T63" i="17"/>
  <c r="U60" i="17"/>
  <c r="U55" i="17"/>
  <c r="U63" i="17"/>
  <c r="V60" i="17"/>
  <c r="V55" i="17"/>
  <c r="V63" i="17"/>
  <c r="W60" i="17"/>
  <c r="W55" i="17"/>
  <c r="W63" i="17"/>
  <c r="Y60" i="17"/>
  <c r="Y55" i="17"/>
  <c r="Y63" i="17"/>
  <c r="Z60" i="17"/>
  <c r="Z55" i="17"/>
  <c r="Z63" i="17"/>
  <c r="X73" i="17"/>
  <c r="X64" i="17"/>
  <c r="S64" i="17"/>
  <c r="T64" i="17"/>
  <c r="U64" i="17"/>
  <c r="V64" i="17"/>
  <c r="W64" i="17"/>
  <c r="Y64" i="17"/>
  <c r="Z64" i="17"/>
  <c r="X74" i="17"/>
  <c r="X65" i="17"/>
  <c r="S65" i="17"/>
  <c r="T65" i="17"/>
  <c r="U65" i="17"/>
  <c r="V65" i="17"/>
  <c r="W65" i="17"/>
  <c r="Y65" i="17"/>
  <c r="Z65" i="17"/>
  <c r="X75" i="17"/>
  <c r="X76" i="17"/>
  <c r="X76" i="9"/>
  <c r="AF52" i="9"/>
  <c r="AF66" i="9"/>
  <c r="AF67" i="9"/>
  <c r="AF68" i="9"/>
  <c r="AF69" i="9"/>
  <c r="AF70" i="9"/>
  <c r="AF57" i="9"/>
  <c r="AF58" i="9"/>
  <c r="AF53" i="9"/>
  <c r="AF61" i="9"/>
  <c r="AA52" i="9"/>
  <c r="AA57" i="9"/>
  <c r="AA58" i="9"/>
  <c r="AA53" i="9"/>
  <c r="AA61" i="9"/>
  <c r="AB52" i="9"/>
  <c r="AB57" i="9"/>
  <c r="AB58" i="9"/>
  <c r="AB53" i="9"/>
  <c r="AB61" i="9"/>
  <c r="AC52" i="9"/>
  <c r="AC57" i="9"/>
  <c r="AC58" i="9"/>
  <c r="AC53" i="9"/>
  <c r="AC61" i="9"/>
  <c r="AD52" i="9"/>
  <c r="AD57" i="9"/>
  <c r="AD58" i="9"/>
  <c r="AD53" i="9"/>
  <c r="AD61" i="9"/>
  <c r="AE52" i="9"/>
  <c r="AE57" i="9"/>
  <c r="AE58" i="9"/>
  <c r="AE53" i="9"/>
  <c r="AE61" i="9"/>
  <c r="AG52" i="9"/>
  <c r="AG57" i="9"/>
  <c r="AG58" i="9"/>
  <c r="AG53" i="9"/>
  <c r="AG61" i="9"/>
  <c r="AH52" i="9"/>
  <c r="AH57" i="9"/>
  <c r="AH58" i="9"/>
  <c r="AH53" i="9"/>
  <c r="AH61" i="9"/>
  <c r="AF71" i="9"/>
  <c r="AF59" i="9"/>
  <c r="AF54" i="9"/>
  <c r="AF62" i="9"/>
  <c r="AA59" i="9"/>
  <c r="AA54" i="9"/>
  <c r="AA62" i="9"/>
  <c r="AB59" i="9"/>
  <c r="AB54" i="9"/>
  <c r="AB62" i="9"/>
  <c r="AC59" i="9"/>
  <c r="AC54" i="9"/>
  <c r="AC62" i="9"/>
  <c r="AD59" i="9"/>
  <c r="AD54" i="9"/>
  <c r="AD62" i="9"/>
  <c r="AE59" i="9"/>
  <c r="AE54" i="9"/>
  <c r="AE62" i="9"/>
  <c r="AG59" i="9"/>
  <c r="AG54" i="9"/>
  <c r="AG62" i="9"/>
  <c r="AH59" i="9"/>
  <c r="AH54" i="9"/>
  <c r="AH62" i="9"/>
  <c r="AF72" i="9"/>
  <c r="AF60" i="9"/>
  <c r="AF55" i="9"/>
  <c r="AF63" i="9"/>
  <c r="AA60" i="9"/>
  <c r="AA55" i="9"/>
  <c r="AA63" i="9"/>
  <c r="AB60" i="9"/>
  <c r="AB55" i="9"/>
  <c r="AB63" i="9"/>
  <c r="AC60" i="9"/>
  <c r="AC55" i="9"/>
  <c r="AC63" i="9"/>
  <c r="AD60" i="9"/>
  <c r="AD55" i="9"/>
  <c r="AD63" i="9"/>
  <c r="AE60" i="9"/>
  <c r="AE55" i="9"/>
  <c r="AE63" i="9"/>
  <c r="AG60" i="9"/>
  <c r="AG55" i="9"/>
  <c r="AG63" i="9"/>
  <c r="AH60" i="9"/>
  <c r="AH55" i="9"/>
  <c r="AH63" i="9"/>
  <c r="AF73" i="9"/>
  <c r="AF64" i="9"/>
  <c r="AA64" i="9"/>
  <c r="AB64" i="9"/>
  <c r="AC64" i="9"/>
  <c r="AD64" i="9"/>
  <c r="AE64" i="9"/>
  <c r="AG64" i="9"/>
  <c r="AH64" i="9"/>
  <c r="AF74" i="9"/>
  <c r="AF65" i="9"/>
  <c r="AA65" i="9"/>
  <c r="AB65" i="9"/>
  <c r="AC65" i="9"/>
  <c r="AD65" i="9"/>
  <c r="AE65" i="9"/>
  <c r="AG65" i="9"/>
  <c r="AH65" i="9"/>
  <c r="AF75" i="9"/>
  <c r="AF52" i="17"/>
  <c r="AF66" i="17"/>
  <c r="AF67" i="17"/>
  <c r="AF68" i="17"/>
  <c r="AF69" i="17"/>
  <c r="AF70" i="17"/>
  <c r="AF57" i="17"/>
  <c r="AF58" i="17"/>
  <c r="AF53" i="17"/>
  <c r="AF61" i="17"/>
  <c r="AA52" i="17"/>
  <c r="AA57" i="17"/>
  <c r="AA58" i="17"/>
  <c r="AA53" i="17"/>
  <c r="AA61" i="17"/>
  <c r="AB52" i="17"/>
  <c r="AB57" i="17"/>
  <c r="AB58" i="17"/>
  <c r="AB53" i="17"/>
  <c r="AB61" i="17"/>
  <c r="AC52" i="17"/>
  <c r="AC57" i="17"/>
  <c r="AC58" i="17"/>
  <c r="AC53" i="17"/>
  <c r="AC61" i="17"/>
  <c r="AD52" i="17"/>
  <c r="AD57" i="17"/>
  <c r="AD58" i="17"/>
  <c r="AD53" i="17"/>
  <c r="AD61" i="17"/>
  <c r="AE52" i="17"/>
  <c r="AE57" i="17"/>
  <c r="AE58" i="17"/>
  <c r="AE53" i="17"/>
  <c r="AE61" i="17"/>
  <c r="AG52" i="17"/>
  <c r="AG57" i="17"/>
  <c r="AG58" i="17"/>
  <c r="AG53" i="17"/>
  <c r="AG61" i="17"/>
  <c r="AH52" i="17"/>
  <c r="AH57" i="17"/>
  <c r="AH58" i="17"/>
  <c r="AH53" i="17"/>
  <c r="AH61" i="17"/>
  <c r="AF71" i="17"/>
  <c r="AF59" i="17"/>
  <c r="AF54" i="17"/>
  <c r="AF62" i="17"/>
  <c r="AA59" i="17"/>
  <c r="AA54" i="17"/>
  <c r="AA62" i="17"/>
  <c r="AB59" i="17"/>
  <c r="AB54" i="17"/>
  <c r="AB62" i="17"/>
  <c r="AC59" i="17"/>
  <c r="AC54" i="17"/>
  <c r="AC62" i="17"/>
  <c r="AD59" i="17"/>
  <c r="AD54" i="17"/>
  <c r="AD62" i="17"/>
  <c r="AE59" i="17"/>
  <c r="AE54" i="17"/>
  <c r="AE62" i="17"/>
  <c r="AG59" i="17"/>
  <c r="AG54" i="17"/>
  <c r="AG62" i="17"/>
  <c r="AH59" i="17"/>
  <c r="AH54" i="17"/>
  <c r="AH62" i="17"/>
  <c r="AF72" i="17"/>
  <c r="AF60" i="17"/>
  <c r="AF55" i="17"/>
  <c r="AF63" i="17"/>
  <c r="AA60" i="17"/>
  <c r="AA55" i="17"/>
  <c r="AA63" i="17"/>
  <c r="AB60" i="17"/>
  <c r="AB55" i="17"/>
  <c r="AB63" i="17"/>
  <c r="AC60" i="17"/>
  <c r="AC55" i="17"/>
  <c r="AC63" i="17"/>
  <c r="AD60" i="17"/>
  <c r="AD55" i="17"/>
  <c r="AD63" i="17"/>
  <c r="AE60" i="17"/>
  <c r="AE55" i="17"/>
  <c r="AE63" i="17"/>
  <c r="AG60" i="17"/>
  <c r="AG55" i="17"/>
  <c r="AG63" i="17"/>
  <c r="AH60" i="17"/>
  <c r="AH55" i="17"/>
  <c r="AH63" i="17"/>
  <c r="AF73" i="17"/>
  <c r="AF64" i="17"/>
  <c r="AA64" i="17"/>
  <c r="AB64" i="17"/>
  <c r="AC64" i="17"/>
  <c r="AD64" i="17"/>
  <c r="AE64" i="17"/>
  <c r="AG64" i="17"/>
  <c r="AH64" i="17"/>
  <c r="AF74" i="17"/>
  <c r="AF65" i="17"/>
  <c r="AA65" i="17"/>
  <c r="AB65" i="17"/>
  <c r="AC65" i="17"/>
  <c r="AD65" i="17"/>
  <c r="AE65" i="17"/>
  <c r="AG65" i="17"/>
  <c r="AH65" i="17"/>
  <c r="AF75" i="17"/>
  <c r="AF76" i="17"/>
  <c r="AF76" i="9"/>
  <c r="AV52" i="9"/>
  <c r="AV76" i="9"/>
  <c r="BD52" i="9"/>
  <c r="BD76" i="9"/>
  <c r="BL52" i="9"/>
  <c r="BL76" i="9"/>
  <c r="C52" i="9"/>
  <c r="C66" i="9"/>
  <c r="C67" i="9"/>
  <c r="C68" i="9"/>
  <c r="C69" i="9"/>
  <c r="C70" i="9"/>
  <c r="C57" i="9"/>
  <c r="C58" i="9"/>
  <c r="C53" i="9"/>
  <c r="C61" i="9"/>
  <c r="D52" i="9"/>
  <c r="D57" i="9"/>
  <c r="D58" i="9"/>
  <c r="D53" i="9"/>
  <c r="D61" i="9"/>
  <c r="E52" i="9"/>
  <c r="E57" i="9"/>
  <c r="E58" i="9"/>
  <c r="E53" i="9"/>
  <c r="E61" i="9"/>
  <c r="F52" i="9"/>
  <c r="F57" i="9"/>
  <c r="F58" i="9"/>
  <c r="F53" i="9"/>
  <c r="F61" i="9"/>
  <c r="G52" i="9"/>
  <c r="G57" i="9"/>
  <c r="G58" i="9"/>
  <c r="G53" i="9"/>
  <c r="G61" i="9"/>
  <c r="H57" i="9"/>
  <c r="H58" i="9"/>
  <c r="H53" i="9"/>
  <c r="H61" i="9"/>
  <c r="I52" i="9"/>
  <c r="I57" i="9"/>
  <c r="I58" i="9"/>
  <c r="I53" i="9"/>
  <c r="I61" i="9"/>
  <c r="J52" i="9"/>
  <c r="J57" i="9"/>
  <c r="J58" i="9"/>
  <c r="J53" i="9"/>
  <c r="J61" i="9"/>
  <c r="C71" i="9"/>
  <c r="C59" i="9"/>
  <c r="C54" i="9"/>
  <c r="C62" i="9"/>
  <c r="D59" i="9"/>
  <c r="D54" i="9"/>
  <c r="D62" i="9"/>
  <c r="E59" i="9"/>
  <c r="E54" i="9"/>
  <c r="E62" i="9"/>
  <c r="F59" i="9"/>
  <c r="F54" i="9"/>
  <c r="F62" i="9"/>
  <c r="G59" i="9"/>
  <c r="G54" i="9"/>
  <c r="G62" i="9"/>
  <c r="H59" i="9"/>
  <c r="H54" i="9"/>
  <c r="H62" i="9"/>
  <c r="I59" i="9"/>
  <c r="I54" i="9"/>
  <c r="I62" i="9"/>
  <c r="J59" i="9"/>
  <c r="J54" i="9"/>
  <c r="J62" i="9"/>
  <c r="C72" i="9"/>
  <c r="C60" i="9"/>
  <c r="C55" i="9"/>
  <c r="C63" i="9"/>
  <c r="D60" i="9"/>
  <c r="D55" i="9"/>
  <c r="D63" i="9"/>
  <c r="E60" i="9"/>
  <c r="E55" i="9"/>
  <c r="E63" i="9"/>
  <c r="F60" i="9"/>
  <c r="F55" i="9"/>
  <c r="F63" i="9"/>
  <c r="G60" i="9"/>
  <c r="G55" i="9"/>
  <c r="G63" i="9"/>
  <c r="H60" i="9"/>
  <c r="H55" i="9"/>
  <c r="H63" i="9"/>
  <c r="I60" i="9"/>
  <c r="I55" i="9"/>
  <c r="I63" i="9"/>
  <c r="J60" i="9"/>
  <c r="J55" i="9"/>
  <c r="J63" i="9"/>
  <c r="C73" i="9"/>
  <c r="C64" i="9"/>
  <c r="D64" i="9"/>
  <c r="E64" i="9"/>
  <c r="F64" i="9"/>
  <c r="G64" i="9"/>
  <c r="H64" i="9"/>
  <c r="I64" i="9"/>
  <c r="J64" i="9"/>
  <c r="C74" i="9"/>
  <c r="C65" i="9"/>
  <c r="D65" i="9"/>
  <c r="E65" i="9"/>
  <c r="F65" i="9"/>
  <c r="G65" i="9"/>
  <c r="H65" i="9"/>
  <c r="I65" i="9"/>
  <c r="J65" i="9"/>
  <c r="C75" i="9"/>
  <c r="C52" i="17"/>
  <c r="C66" i="17"/>
  <c r="C67" i="17"/>
  <c r="C68" i="17"/>
  <c r="C69" i="17"/>
  <c r="C70" i="17"/>
  <c r="C57" i="17"/>
  <c r="C58" i="17"/>
  <c r="C53" i="17"/>
  <c r="C61" i="17"/>
  <c r="D52" i="17"/>
  <c r="D57" i="17"/>
  <c r="D58" i="17"/>
  <c r="D53" i="17"/>
  <c r="D61" i="17"/>
  <c r="E52" i="17"/>
  <c r="E57" i="17"/>
  <c r="E58" i="17"/>
  <c r="E53" i="17"/>
  <c r="E61" i="17"/>
  <c r="F52" i="17"/>
  <c r="F57" i="17"/>
  <c r="F58" i="17"/>
  <c r="F53" i="17"/>
  <c r="F61" i="17"/>
  <c r="G52" i="17"/>
  <c r="G57" i="17"/>
  <c r="G58" i="17"/>
  <c r="G53" i="17"/>
  <c r="G61" i="17"/>
  <c r="H52" i="17"/>
  <c r="H57" i="17"/>
  <c r="H58" i="17"/>
  <c r="H53" i="17"/>
  <c r="H61" i="17"/>
  <c r="I52" i="17"/>
  <c r="I57" i="17"/>
  <c r="I58" i="17"/>
  <c r="I53" i="17"/>
  <c r="I61" i="17"/>
  <c r="J52" i="17"/>
  <c r="J57" i="17"/>
  <c r="J58" i="17"/>
  <c r="J53" i="17"/>
  <c r="J61" i="17"/>
  <c r="C71" i="17"/>
  <c r="C59" i="17"/>
  <c r="C54" i="17"/>
  <c r="C62" i="17"/>
  <c r="D59" i="17"/>
  <c r="D54" i="17"/>
  <c r="D62" i="17"/>
  <c r="E59" i="17"/>
  <c r="E54" i="17"/>
  <c r="E62" i="17"/>
  <c r="F59" i="17"/>
  <c r="F54" i="17"/>
  <c r="F62" i="17"/>
  <c r="G59" i="17"/>
  <c r="G54" i="17"/>
  <c r="G62" i="17"/>
  <c r="H59" i="17"/>
  <c r="H54" i="17"/>
  <c r="H62" i="17"/>
  <c r="I59" i="17"/>
  <c r="I54" i="17"/>
  <c r="I62" i="17"/>
  <c r="J59" i="17"/>
  <c r="J54" i="17"/>
  <c r="J62" i="17"/>
  <c r="C72" i="17"/>
  <c r="C60" i="17"/>
  <c r="C55" i="17"/>
  <c r="C63" i="17"/>
  <c r="D60" i="17"/>
  <c r="D55" i="17"/>
  <c r="D63" i="17"/>
  <c r="E60" i="17"/>
  <c r="E55" i="17"/>
  <c r="E63" i="17"/>
  <c r="F60" i="17"/>
  <c r="F55" i="17"/>
  <c r="F63" i="17"/>
  <c r="G60" i="17"/>
  <c r="G55" i="17"/>
  <c r="G63" i="17"/>
  <c r="H60" i="17"/>
  <c r="H55" i="17"/>
  <c r="H63" i="17"/>
  <c r="I60" i="17"/>
  <c r="I55" i="17"/>
  <c r="I63" i="17"/>
  <c r="J60" i="17"/>
  <c r="J55" i="17"/>
  <c r="J63" i="17"/>
  <c r="C73" i="17"/>
  <c r="C64" i="17"/>
  <c r="D64" i="17"/>
  <c r="E64" i="17"/>
  <c r="F64" i="17"/>
  <c r="G64" i="17"/>
  <c r="H64" i="17"/>
  <c r="I64" i="17"/>
  <c r="J64" i="17"/>
  <c r="C74" i="17"/>
  <c r="C65" i="17"/>
  <c r="D65" i="17"/>
  <c r="E65" i="17"/>
  <c r="F65" i="17"/>
  <c r="G65" i="17"/>
  <c r="H65" i="17"/>
  <c r="I65" i="17"/>
  <c r="J65" i="17"/>
  <c r="C75" i="17"/>
  <c r="C76" i="17"/>
  <c r="C76" i="9"/>
  <c r="D66" i="9"/>
  <c r="D67" i="9"/>
  <c r="D68" i="9"/>
  <c r="D69" i="9"/>
  <c r="D70" i="9"/>
  <c r="D71" i="9"/>
  <c r="D72" i="9"/>
  <c r="D73" i="9"/>
  <c r="D74" i="9"/>
  <c r="D75" i="9"/>
  <c r="D66" i="17"/>
  <c r="D67" i="17"/>
  <c r="D68" i="17"/>
  <c r="D69" i="17"/>
  <c r="D70" i="17"/>
  <c r="D71" i="17"/>
  <c r="D72" i="17"/>
  <c r="D73" i="17"/>
  <c r="D74" i="17"/>
  <c r="D75" i="17"/>
  <c r="D76" i="17"/>
  <c r="D76" i="9"/>
  <c r="E66" i="9"/>
  <c r="E67" i="9"/>
  <c r="E68" i="9"/>
  <c r="E69" i="9"/>
  <c r="E70" i="9"/>
  <c r="E71" i="9"/>
  <c r="E72" i="9"/>
  <c r="E73" i="9"/>
  <c r="E74" i="9"/>
  <c r="E75" i="9"/>
  <c r="E66" i="17"/>
  <c r="E67" i="17"/>
  <c r="E68" i="17"/>
  <c r="E69" i="17"/>
  <c r="E70" i="17"/>
  <c r="E71" i="17"/>
  <c r="E72" i="17"/>
  <c r="E73" i="17"/>
  <c r="E74" i="17"/>
  <c r="E75" i="17"/>
  <c r="E76" i="17"/>
  <c r="E76" i="9"/>
  <c r="F76" i="9"/>
  <c r="G76" i="9"/>
  <c r="I76" i="9"/>
  <c r="J76" i="9"/>
  <c r="K66" i="9"/>
  <c r="K67" i="9"/>
  <c r="K68" i="9"/>
  <c r="K69" i="9"/>
  <c r="K70" i="9"/>
  <c r="K71" i="9"/>
  <c r="K72" i="9"/>
  <c r="K73" i="9"/>
  <c r="K74" i="9"/>
  <c r="K75" i="9"/>
  <c r="K66" i="17"/>
  <c r="K67" i="17"/>
  <c r="K68" i="17"/>
  <c r="K69" i="17"/>
  <c r="K70" i="17"/>
  <c r="K71" i="17"/>
  <c r="K72" i="17"/>
  <c r="K73" i="17"/>
  <c r="K74" i="17"/>
  <c r="K75" i="17"/>
  <c r="K76" i="17"/>
  <c r="K76" i="9"/>
  <c r="L66" i="9"/>
  <c r="L67" i="9"/>
  <c r="L68" i="9"/>
  <c r="L69" i="9"/>
  <c r="L70" i="9"/>
  <c r="L71" i="9"/>
  <c r="L72" i="9"/>
  <c r="L73" i="9"/>
  <c r="L74" i="9"/>
  <c r="L75" i="9"/>
  <c r="L66" i="17"/>
  <c r="L67" i="17"/>
  <c r="L68" i="17"/>
  <c r="L69" i="17"/>
  <c r="L70" i="17"/>
  <c r="L71" i="17"/>
  <c r="L72" i="17"/>
  <c r="L73" i="17"/>
  <c r="L74" i="17"/>
  <c r="L75" i="17"/>
  <c r="L76" i="17"/>
  <c r="L76" i="9"/>
  <c r="M66" i="9"/>
  <c r="M67" i="9"/>
  <c r="M68" i="9"/>
  <c r="M69" i="9"/>
  <c r="M70" i="9"/>
  <c r="M71" i="9"/>
  <c r="M72" i="9"/>
  <c r="M73" i="9"/>
  <c r="M74" i="9"/>
  <c r="M75" i="9"/>
  <c r="M66" i="17"/>
  <c r="M67" i="17"/>
  <c r="M68" i="17"/>
  <c r="M69" i="17"/>
  <c r="M70" i="17"/>
  <c r="M71" i="17"/>
  <c r="M72" i="17"/>
  <c r="M73" i="17"/>
  <c r="M74" i="17"/>
  <c r="M75" i="17"/>
  <c r="M76" i="17"/>
  <c r="M76" i="9"/>
  <c r="N76" i="9"/>
  <c r="O66" i="9"/>
  <c r="O67" i="9"/>
  <c r="O68" i="9"/>
  <c r="O69" i="9"/>
  <c r="O70" i="9"/>
  <c r="O71" i="9"/>
  <c r="O72" i="9"/>
  <c r="O73" i="9"/>
  <c r="O74" i="9"/>
  <c r="O75" i="9"/>
  <c r="O66" i="17"/>
  <c r="O67" i="17"/>
  <c r="O68" i="17"/>
  <c r="O69" i="17"/>
  <c r="O70" i="17"/>
  <c r="O71" i="17"/>
  <c r="O72" i="17"/>
  <c r="O73" i="17"/>
  <c r="O74" i="17"/>
  <c r="O75" i="17"/>
  <c r="O76" i="17"/>
  <c r="O76" i="9"/>
  <c r="Q76" i="9"/>
  <c r="R76" i="9"/>
  <c r="S66" i="9"/>
  <c r="S67" i="9"/>
  <c r="S68" i="9"/>
  <c r="S69" i="9"/>
  <c r="S70" i="9"/>
  <c r="S71" i="9"/>
  <c r="S72" i="9"/>
  <c r="S73" i="9"/>
  <c r="S74" i="9"/>
  <c r="S75" i="9"/>
  <c r="S66" i="17"/>
  <c r="S67" i="17"/>
  <c r="S68" i="17"/>
  <c r="S69" i="17"/>
  <c r="S70" i="17"/>
  <c r="S71" i="17"/>
  <c r="S72" i="17"/>
  <c r="S73" i="17"/>
  <c r="S74" i="17"/>
  <c r="S75" i="17"/>
  <c r="S76" i="17"/>
  <c r="S76" i="9"/>
  <c r="T76" i="9"/>
  <c r="U76" i="9"/>
  <c r="V76" i="9"/>
  <c r="W66" i="9"/>
  <c r="W67" i="9"/>
  <c r="W68" i="9"/>
  <c r="W69" i="9"/>
  <c r="W70" i="9"/>
  <c r="W71" i="9"/>
  <c r="W72" i="9"/>
  <c r="W73" i="9"/>
  <c r="W74" i="9"/>
  <c r="W75" i="9"/>
  <c r="W66" i="17"/>
  <c r="W67" i="17"/>
  <c r="W68" i="17"/>
  <c r="W69" i="17"/>
  <c r="W70" i="17"/>
  <c r="W71" i="17"/>
  <c r="W72" i="17"/>
  <c r="W73" i="17"/>
  <c r="W74" i="17"/>
  <c r="W75" i="17"/>
  <c r="W76" i="17"/>
  <c r="W76" i="9"/>
  <c r="Y76" i="9"/>
  <c r="Z76" i="9"/>
  <c r="AA66" i="9"/>
  <c r="AA67" i="9"/>
  <c r="AA68" i="9"/>
  <c r="AA69" i="9"/>
  <c r="AA70" i="9"/>
  <c r="AA71" i="9"/>
  <c r="AA72" i="9"/>
  <c r="AA73" i="9"/>
  <c r="AA74" i="9"/>
  <c r="AA75" i="9"/>
  <c r="AA66" i="17"/>
  <c r="AA67" i="17"/>
  <c r="AA68" i="17"/>
  <c r="AA69" i="17"/>
  <c r="AA70" i="17"/>
  <c r="AA71" i="17"/>
  <c r="AA72" i="17"/>
  <c r="AA73" i="17"/>
  <c r="AA74" i="17"/>
  <c r="AA75" i="17"/>
  <c r="AA76" i="17"/>
  <c r="AA76" i="9"/>
  <c r="AB76" i="9"/>
  <c r="AC76" i="9"/>
  <c r="AD66" i="9"/>
  <c r="AD67" i="9"/>
  <c r="AD68" i="9"/>
  <c r="AD69" i="9"/>
  <c r="AD70" i="9"/>
  <c r="AD71" i="9"/>
  <c r="AD72" i="9"/>
  <c r="AD73" i="9"/>
  <c r="AD74" i="9"/>
  <c r="AD75" i="9"/>
  <c r="AD66" i="17"/>
  <c r="AD67" i="17"/>
  <c r="AD68" i="17"/>
  <c r="AD69" i="17"/>
  <c r="AD70" i="17"/>
  <c r="AD71" i="17"/>
  <c r="AD72" i="17"/>
  <c r="AD73" i="17"/>
  <c r="AD74" i="17"/>
  <c r="AD75" i="17"/>
  <c r="AD76" i="17"/>
  <c r="AD76" i="9"/>
  <c r="AE66" i="9"/>
  <c r="AE67" i="9"/>
  <c r="AE68" i="9"/>
  <c r="AE69" i="9"/>
  <c r="AE70" i="9"/>
  <c r="AE71" i="9"/>
  <c r="AE72" i="9"/>
  <c r="AE73" i="9"/>
  <c r="AE74" i="9"/>
  <c r="AE75" i="9"/>
  <c r="AE66" i="17"/>
  <c r="AE67" i="17"/>
  <c r="AE68" i="17"/>
  <c r="AE69" i="17"/>
  <c r="AE70" i="17"/>
  <c r="AE71" i="17"/>
  <c r="AE72" i="17"/>
  <c r="AE73" i="17"/>
  <c r="AE74" i="17"/>
  <c r="AE75" i="17"/>
  <c r="AE76" i="17"/>
  <c r="AE76" i="9"/>
  <c r="AG76" i="9"/>
  <c r="AH76" i="9"/>
  <c r="AI66" i="9"/>
  <c r="AI67" i="9"/>
  <c r="AI68" i="9"/>
  <c r="AI69" i="9"/>
  <c r="AI70" i="9"/>
  <c r="AI71" i="9"/>
  <c r="AI72" i="9"/>
  <c r="AI73" i="9"/>
  <c r="AI74" i="9"/>
  <c r="AI75" i="9"/>
  <c r="AI66" i="17"/>
  <c r="AI67" i="17"/>
  <c r="AI68" i="17"/>
  <c r="AI69" i="17"/>
  <c r="AI70" i="17"/>
  <c r="AI71" i="17"/>
  <c r="AI72" i="17"/>
  <c r="AI73" i="17"/>
  <c r="AI74" i="17"/>
  <c r="AI75" i="17"/>
  <c r="AI76" i="17"/>
  <c r="AI76" i="9"/>
  <c r="AJ76" i="9"/>
  <c r="AK76" i="9"/>
  <c r="AL66" i="9"/>
  <c r="AL67" i="9"/>
  <c r="AL68" i="9"/>
  <c r="AL69" i="9"/>
  <c r="AL70" i="9"/>
  <c r="AL71" i="9"/>
  <c r="AL72" i="9"/>
  <c r="AL73" i="9"/>
  <c r="AL74" i="9"/>
  <c r="AL75" i="9"/>
  <c r="AL66" i="17"/>
  <c r="AL67" i="17"/>
  <c r="AL68" i="17"/>
  <c r="AL69" i="17"/>
  <c r="AL70" i="17"/>
  <c r="AL71" i="17"/>
  <c r="AL72" i="17"/>
  <c r="AL73" i="17"/>
  <c r="AL74" i="17"/>
  <c r="AL75" i="17"/>
  <c r="AL76" i="17"/>
  <c r="AL76" i="9"/>
  <c r="AM66" i="9"/>
  <c r="AM67" i="9"/>
  <c r="AM68" i="9"/>
  <c r="AM69" i="9"/>
  <c r="AM70" i="9"/>
  <c r="AM71" i="9"/>
  <c r="AM72" i="9"/>
  <c r="AM73" i="9"/>
  <c r="AM74" i="9"/>
  <c r="AM75" i="9"/>
  <c r="AM66" i="17"/>
  <c r="AM67" i="17"/>
  <c r="AM68" i="17"/>
  <c r="AM69" i="17"/>
  <c r="AM70" i="17"/>
  <c r="AM71" i="17"/>
  <c r="AM72" i="17"/>
  <c r="AM73" i="17"/>
  <c r="AM74" i="17"/>
  <c r="AM75" i="17"/>
  <c r="AM76" i="17"/>
  <c r="AM76" i="9"/>
  <c r="AO76" i="9"/>
  <c r="AP76" i="9"/>
  <c r="AQ52" i="9"/>
  <c r="AQ76" i="9"/>
  <c r="AR52" i="9"/>
  <c r="AR76" i="9"/>
  <c r="AS52" i="9"/>
  <c r="AS76" i="9"/>
  <c r="AT52" i="9"/>
  <c r="AT66" i="9"/>
  <c r="AT67" i="9"/>
  <c r="AT68" i="9"/>
  <c r="AT69" i="9"/>
  <c r="AT70" i="9"/>
  <c r="AT57" i="9"/>
  <c r="AT58" i="9"/>
  <c r="AT53" i="9"/>
  <c r="AT61" i="9"/>
  <c r="AQ57" i="9"/>
  <c r="AQ58" i="9"/>
  <c r="AQ53" i="9"/>
  <c r="AQ61" i="9"/>
  <c r="AR57" i="9"/>
  <c r="AR58" i="9"/>
  <c r="AR53" i="9"/>
  <c r="AR61" i="9"/>
  <c r="AS57" i="9"/>
  <c r="AS58" i="9"/>
  <c r="AS53" i="9"/>
  <c r="AS61" i="9"/>
  <c r="AU52" i="9"/>
  <c r="AU57" i="9"/>
  <c r="AU58" i="9"/>
  <c r="AU53" i="9"/>
  <c r="AU61" i="9"/>
  <c r="AV57" i="9"/>
  <c r="AV58" i="9"/>
  <c r="AV53" i="9"/>
  <c r="AV61" i="9"/>
  <c r="AW52" i="9"/>
  <c r="AW57" i="9"/>
  <c r="AW58" i="9"/>
  <c r="AW53" i="9"/>
  <c r="AW61" i="9"/>
  <c r="AX52" i="9"/>
  <c r="AX57" i="9"/>
  <c r="AX58" i="9"/>
  <c r="AX53" i="9"/>
  <c r="AX61" i="9"/>
  <c r="AT71" i="9"/>
  <c r="AT59" i="9"/>
  <c r="AT54" i="9"/>
  <c r="AT62" i="9"/>
  <c r="AQ59" i="9"/>
  <c r="AQ54" i="9"/>
  <c r="AQ62" i="9"/>
  <c r="AR59" i="9"/>
  <c r="AR54" i="9"/>
  <c r="AR62" i="9"/>
  <c r="AS59" i="9"/>
  <c r="AS54" i="9"/>
  <c r="AS62" i="9"/>
  <c r="AU59" i="9"/>
  <c r="AU54" i="9"/>
  <c r="AU62" i="9"/>
  <c r="AV59" i="9"/>
  <c r="AV54" i="9"/>
  <c r="AV62" i="9"/>
  <c r="AW59" i="9"/>
  <c r="AW54" i="9"/>
  <c r="AW62" i="9"/>
  <c r="AX59" i="9"/>
  <c r="AX54" i="9"/>
  <c r="AX62" i="9"/>
  <c r="AT72" i="9"/>
  <c r="AT60" i="9"/>
  <c r="AT55" i="9"/>
  <c r="AT63" i="9"/>
  <c r="AQ60" i="9"/>
  <c r="AQ55" i="9"/>
  <c r="AQ63" i="9"/>
  <c r="AR60" i="9"/>
  <c r="AR55" i="9"/>
  <c r="AR63" i="9"/>
  <c r="AS60" i="9"/>
  <c r="AS55" i="9"/>
  <c r="AS63" i="9"/>
  <c r="AU60" i="9"/>
  <c r="AU55" i="9"/>
  <c r="AU63" i="9"/>
  <c r="AV60" i="9"/>
  <c r="AV55" i="9"/>
  <c r="AV63" i="9"/>
  <c r="AW60" i="9"/>
  <c r="AW55" i="9"/>
  <c r="AW63" i="9"/>
  <c r="AX60" i="9"/>
  <c r="AX55" i="9"/>
  <c r="AX63" i="9"/>
  <c r="AT73" i="9"/>
  <c r="AT64" i="9"/>
  <c r="AQ64" i="9"/>
  <c r="AR64" i="9"/>
  <c r="AS64" i="9"/>
  <c r="AU64" i="9"/>
  <c r="AV64" i="9"/>
  <c r="AW64" i="9"/>
  <c r="AX64" i="9"/>
  <c r="AT74" i="9"/>
  <c r="AT65" i="9"/>
  <c r="AQ65" i="9"/>
  <c r="AR65" i="9"/>
  <c r="AS65" i="9"/>
  <c r="AU65" i="9"/>
  <c r="AV65" i="9"/>
  <c r="AW65" i="9"/>
  <c r="AX65" i="9"/>
  <c r="AT75" i="9"/>
  <c r="AT52" i="17"/>
  <c r="AT66" i="17"/>
  <c r="AT67" i="17"/>
  <c r="AT68" i="17"/>
  <c r="AT69" i="17"/>
  <c r="AT70" i="17"/>
  <c r="AT57" i="17"/>
  <c r="AT58" i="17"/>
  <c r="AT53" i="17"/>
  <c r="AT61" i="17"/>
  <c r="AQ52" i="17"/>
  <c r="AQ57" i="17"/>
  <c r="AQ58" i="17"/>
  <c r="AQ53" i="17"/>
  <c r="AQ61" i="17"/>
  <c r="AR52" i="17"/>
  <c r="AR57" i="17"/>
  <c r="AR58" i="17"/>
  <c r="AR53" i="17"/>
  <c r="AR61" i="17"/>
  <c r="AS52" i="17"/>
  <c r="AS57" i="17"/>
  <c r="AS58" i="17"/>
  <c r="AS53" i="17"/>
  <c r="AS61" i="17"/>
  <c r="AU52" i="17"/>
  <c r="AU57" i="17"/>
  <c r="AU58" i="17"/>
  <c r="AU53" i="17"/>
  <c r="AU61" i="17"/>
  <c r="AV52" i="17"/>
  <c r="AV57" i="17"/>
  <c r="AV58" i="17"/>
  <c r="AV53" i="17"/>
  <c r="AV61" i="17"/>
  <c r="AW52" i="17"/>
  <c r="AW57" i="17"/>
  <c r="AW58" i="17"/>
  <c r="AW53" i="17"/>
  <c r="AW61" i="17"/>
  <c r="AX52" i="17"/>
  <c r="AX57" i="17"/>
  <c r="AX58" i="17"/>
  <c r="AX53" i="17"/>
  <c r="AX61" i="17"/>
  <c r="AT71" i="17"/>
  <c r="AT59" i="17"/>
  <c r="AT54" i="17"/>
  <c r="AT62" i="17"/>
  <c r="AQ59" i="17"/>
  <c r="AQ54" i="17"/>
  <c r="AQ62" i="17"/>
  <c r="AR59" i="17"/>
  <c r="AR54" i="17"/>
  <c r="AR62" i="17"/>
  <c r="AS59" i="17"/>
  <c r="AS54" i="17"/>
  <c r="AS62" i="17"/>
  <c r="AU59" i="17"/>
  <c r="AU54" i="17"/>
  <c r="AU62" i="17"/>
  <c r="AV59" i="17"/>
  <c r="AV54" i="17"/>
  <c r="AV62" i="17"/>
  <c r="AW59" i="17"/>
  <c r="AW54" i="17"/>
  <c r="AW62" i="17"/>
  <c r="AX59" i="17"/>
  <c r="AX54" i="17"/>
  <c r="AX62" i="17"/>
  <c r="AT72" i="17"/>
  <c r="AT60" i="17"/>
  <c r="AT55" i="17"/>
  <c r="AT63" i="17"/>
  <c r="AQ60" i="17"/>
  <c r="AQ55" i="17"/>
  <c r="AQ63" i="17"/>
  <c r="AR60" i="17"/>
  <c r="AR55" i="17"/>
  <c r="AR63" i="17"/>
  <c r="AS60" i="17"/>
  <c r="AS55" i="17"/>
  <c r="AS63" i="17"/>
  <c r="AU60" i="17"/>
  <c r="AU55" i="17"/>
  <c r="AU63" i="17"/>
  <c r="AV60" i="17"/>
  <c r="AV55" i="17"/>
  <c r="AV63" i="17"/>
  <c r="AW60" i="17"/>
  <c r="AW55" i="17"/>
  <c r="AW63" i="17"/>
  <c r="AX60" i="17"/>
  <c r="AX55" i="17"/>
  <c r="AX63" i="17"/>
  <c r="AT73" i="17"/>
  <c r="AT64" i="17"/>
  <c r="AQ64" i="17"/>
  <c r="AR64" i="17"/>
  <c r="AS64" i="17"/>
  <c r="AU64" i="17"/>
  <c r="AV64" i="17"/>
  <c r="AW64" i="17"/>
  <c r="AX64" i="17"/>
  <c r="AT74" i="17"/>
  <c r="AT65" i="17"/>
  <c r="AQ65" i="17"/>
  <c r="AR65" i="17"/>
  <c r="AS65" i="17"/>
  <c r="AU65" i="17"/>
  <c r="AV65" i="17"/>
  <c r="AW65" i="17"/>
  <c r="AX65" i="17"/>
  <c r="AT75" i="17"/>
  <c r="AT76" i="17"/>
  <c r="AT76" i="9"/>
  <c r="AU76" i="9"/>
  <c r="AW76" i="9"/>
  <c r="AX76" i="9"/>
  <c r="AY52" i="9"/>
  <c r="AY76" i="9"/>
  <c r="AZ52" i="9"/>
  <c r="AZ76" i="9"/>
  <c r="BA52" i="9"/>
  <c r="BA76" i="9"/>
  <c r="BB52" i="9"/>
  <c r="BB76" i="9"/>
  <c r="BC52" i="9"/>
  <c r="BC76" i="9"/>
  <c r="BE52" i="9"/>
  <c r="BE76" i="9"/>
  <c r="BF52" i="9"/>
  <c r="BF76" i="9"/>
  <c r="BG52" i="9"/>
  <c r="BG76" i="9"/>
  <c r="BH52" i="9"/>
  <c r="BH76" i="9"/>
  <c r="BI52" i="9"/>
  <c r="BI76" i="9"/>
  <c r="BJ52" i="9"/>
  <c r="BJ76" i="9"/>
  <c r="BK52" i="9"/>
  <c r="BK76" i="9"/>
  <c r="BM52" i="9"/>
  <c r="BM76" i="9"/>
  <c r="BN52" i="9"/>
  <c r="BN76" i="9"/>
  <c r="H47" i="9"/>
  <c r="C47" i="9"/>
  <c r="D47" i="9"/>
  <c r="AK66" i="17"/>
  <c r="AK67" i="17"/>
  <c r="AK68" i="17"/>
  <c r="AK69" i="17"/>
  <c r="AK70" i="17"/>
  <c r="AK71" i="17"/>
  <c r="AK72" i="17"/>
  <c r="AK73" i="17"/>
  <c r="AK74" i="17"/>
  <c r="AK75" i="17"/>
  <c r="AK76" i="17"/>
  <c r="AK66" i="9"/>
  <c r="AK67" i="9"/>
  <c r="AK68" i="9"/>
  <c r="AK69" i="9"/>
  <c r="AK70" i="9"/>
  <c r="AK71" i="9"/>
  <c r="AK72" i="9"/>
  <c r="AK73" i="9"/>
  <c r="AK74" i="9"/>
  <c r="AK75" i="9"/>
  <c r="E47" i="9"/>
  <c r="F47" i="9"/>
  <c r="G47" i="9"/>
  <c r="I47" i="9"/>
  <c r="J47" i="9"/>
  <c r="H48" i="9"/>
  <c r="C22" i="7"/>
  <c r="C23" i="7"/>
  <c r="W21" i="7"/>
  <c r="V21" i="7"/>
  <c r="C16" i="20"/>
  <c r="C17" i="20"/>
  <c r="C18" i="20"/>
  <c r="C19" i="20"/>
  <c r="C20" i="20"/>
  <c r="C21" i="20"/>
  <c r="C22" i="20"/>
  <c r="C23" i="20"/>
  <c r="AY52" i="17"/>
  <c r="AZ52" i="17"/>
  <c r="BA52" i="17"/>
  <c r="BB52" i="17"/>
  <c r="BC52" i="17"/>
  <c r="BD52" i="17"/>
  <c r="BE52" i="17"/>
  <c r="BF52" i="17"/>
  <c r="BG52" i="17"/>
  <c r="BH52" i="17"/>
  <c r="BI52" i="17"/>
  <c r="BJ52" i="17"/>
  <c r="BK52" i="17"/>
  <c r="BL52" i="17"/>
  <c r="BM52" i="17"/>
  <c r="BN52" i="17"/>
  <c r="AY53" i="17"/>
  <c r="AZ53" i="17"/>
  <c r="BA53" i="17"/>
  <c r="BB53" i="17"/>
  <c r="BC53" i="17"/>
  <c r="BD53" i="17"/>
  <c r="BE53" i="17"/>
  <c r="BF53" i="17"/>
  <c r="BG53" i="17"/>
  <c r="BH53" i="17"/>
  <c r="BI53" i="17"/>
  <c r="BJ53" i="17"/>
  <c r="BK53" i="17"/>
  <c r="BL53" i="17"/>
  <c r="BM53" i="17"/>
  <c r="BN53" i="17"/>
  <c r="AY54" i="17"/>
  <c r="AZ54" i="17"/>
  <c r="BA54" i="17"/>
  <c r="BB54" i="17"/>
  <c r="BC54" i="17"/>
  <c r="BD54" i="17"/>
  <c r="BE54" i="17"/>
  <c r="BF54" i="17"/>
  <c r="BG54" i="17"/>
  <c r="BH54" i="17"/>
  <c r="BI54" i="17"/>
  <c r="BJ54" i="17"/>
  <c r="BK54" i="17"/>
  <c r="BL54" i="17"/>
  <c r="BM54" i="17"/>
  <c r="BN54" i="17"/>
  <c r="AY55" i="17"/>
  <c r="AZ55" i="17"/>
  <c r="BA55" i="17"/>
  <c r="BB55" i="17"/>
  <c r="BC55" i="17"/>
  <c r="BD55" i="17"/>
  <c r="BE55" i="17"/>
  <c r="BF55" i="17"/>
  <c r="BG55" i="17"/>
  <c r="BH55" i="17"/>
  <c r="BI55" i="17"/>
  <c r="BJ55" i="17"/>
  <c r="BK55" i="17"/>
  <c r="BL55" i="17"/>
  <c r="BM55" i="17"/>
  <c r="BN55" i="17"/>
  <c r="AY57" i="17"/>
  <c r="AZ57" i="17"/>
  <c r="BA57" i="17"/>
  <c r="BB57" i="17"/>
  <c r="BC57" i="17"/>
  <c r="BD57" i="17"/>
  <c r="BE57" i="17"/>
  <c r="BF57" i="17"/>
  <c r="BG57" i="17"/>
  <c r="BH57" i="17"/>
  <c r="BI57" i="17"/>
  <c r="BJ57" i="17"/>
  <c r="BK57" i="17"/>
  <c r="BL57" i="17"/>
  <c r="BM57" i="17"/>
  <c r="BN57" i="17"/>
  <c r="AY58" i="17"/>
  <c r="AZ58" i="17"/>
  <c r="BA58" i="17"/>
  <c r="BB58" i="17"/>
  <c r="BC58" i="17"/>
  <c r="BD58" i="17"/>
  <c r="BE58" i="17"/>
  <c r="BF58" i="17"/>
  <c r="BG58" i="17"/>
  <c r="BH58" i="17"/>
  <c r="BI58" i="17"/>
  <c r="BJ58" i="17"/>
  <c r="BK58" i="17"/>
  <c r="BL58" i="17"/>
  <c r="BM58" i="17"/>
  <c r="BN58" i="17"/>
  <c r="AY59" i="17"/>
  <c r="AZ59" i="17"/>
  <c r="BA59" i="17"/>
  <c r="BB59" i="17"/>
  <c r="BC59" i="17"/>
  <c r="BD59" i="17"/>
  <c r="BE59" i="17"/>
  <c r="BF59" i="17"/>
  <c r="BG59" i="17"/>
  <c r="BH59" i="17"/>
  <c r="BI59" i="17"/>
  <c r="BJ59" i="17"/>
  <c r="BK59" i="17"/>
  <c r="BL59" i="17"/>
  <c r="BM59" i="17"/>
  <c r="BN59" i="17"/>
  <c r="AY60" i="17"/>
  <c r="AZ60" i="17"/>
  <c r="BA60" i="17"/>
  <c r="BB60" i="17"/>
  <c r="BC60" i="17"/>
  <c r="BD60" i="17"/>
  <c r="BE60" i="17"/>
  <c r="BF60" i="17"/>
  <c r="BG60" i="17"/>
  <c r="BH60" i="17"/>
  <c r="BI60" i="17"/>
  <c r="BJ60" i="17"/>
  <c r="BK60" i="17"/>
  <c r="BL60" i="17"/>
  <c r="BM60" i="17"/>
  <c r="BN60" i="17"/>
  <c r="AY61" i="17"/>
  <c r="AZ61" i="17"/>
  <c r="BA61" i="17"/>
  <c r="BB61" i="17"/>
  <c r="BC61" i="17"/>
  <c r="BD61" i="17"/>
  <c r="BE61" i="17"/>
  <c r="BF61" i="17"/>
  <c r="BG61" i="17"/>
  <c r="BH61" i="17"/>
  <c r="BI61" i="17"/>
  <c r="BJ61" i="17"/>
  <c r="BK61" i="17"/>
  <c r="BL61" i="17"/>
  <c r="BM61" i="17"/>
  <c r="BN61" i="17"/>
  <c r="AY62" i="17"/>
  <c r="AZ62" i="17"/>
  <c r="BA62" i="17"/>
  <c r="BB62" i="17"/>
  <c r="BC62" i="17"/>
  <c r="BD62" i="17"/>
  <c r="BE62" i="17"/>
  <c r="BF62" i="17"/>
  <c r="BG62" i="17"/>
  <c r="BH62" i="17"/>
  <c r="BI62" i="17"/>
  <c r="BJ62" i="17"/>
  <c r="BK62" i="17"/>
  <c r="BL62" i="17"/>
  <c r="BM62" i="17"/>
  <c r="BN62" i="17"/>
  <c r="AY63" i="17"/>
  <c r="AZ63" i="17"/>
  <c r="BA63" i="17"/>
  <c r="BB63" i="17"/>
  <c r="BC63" i="17"/>
  <c r="BD63" i="17"/>
  <c r="BE63" i="17"/>
  <c r="BF63" i="17"/>
  <c r="BG63" i="17"/>
  <c r="BH63" i="17"/>
  <c r="BI63" i="17"/>
  <c r="BJ63" i="17"/>
  <c r="BK63" i="17"/>
  <c r="BL63" i="17"/>
  <c r="BM63" i="17"/>
  <c r="BN63" i="17"/>
  <c r="AY64" i="17"/>
  <c r="AZ64" i="17"/>
  <c r="BA64" i="17"/>
  <c r="BB64" i="17"/>
  <c r="BC64" i="17"/>
  <c r="BD64" i="17"/>
  <c r="BE64" i="17"/>
  <c r="BF64" i="17"/>
  <c r="BG64" i="17"/>
  <c r="BH64" i="17"/>
  <c r="BI64" i="17"/>
  <c r="BJ64" i="17"/>
  <c r="BK64" i="17"/>
  <c r="BL64" i="17"/>
  <c r="BM64" i="17"/>
  <c r="BN64" i="17"/>
  <c r="AY65" i="17"/>
  <c r="AZ65" i="17"/>
  <c r="BA65" i="17"/>
  <c r="BB65" i="17"/>
  <c r="BC65" i="17"/>
  <c r="BD65" i="17"/>
  <c r="BE65" i="17"/>
  <c r="BF65" i="17"/>
  <c r="BG65" i="17"/>
  <c r="BH65" i="17"/>
  <c r="BI65" i="17"/>
  <c r="BJ65" i="17"/>
  <c r="BK65" i="17"/>
  <c r="BL65" i="17"/>
  <c r="BM65" i="17"/>
  <c r="BN65" i="17"/>
  <c r="V21" i="20"/>
  <c r="U21" i="7"/>
  <c r="U21" i="20"/>
  <c r="T21" i="7"/>
  <c r="T21" i="20"/>
  <c r="S21" i="7"/>
  <c r="S21" i="20"/>
  <c r="R21" i="7"/>
  <c r="P21" i="20"/>
  <c r="P21" i="7"/>
  <c r="K21" i="7"/>
  <c r="J21" i="7"/>
  <c r="H21" i="7"/>
  <c r="H21" i="20"/>
  <c r="G21" i="7"/>
  <c r="G21" i="20"/>
  <c r="F21" i="7"/>
  <c r="F21" i="20"/>
  <c r="E21" i="7"/>
  <c r="E21" i="20"/>
  <c r="D21" i="7"/>
  <c r="D21" i="20"/>
  <c r="G48" i="9"/>
  <c r="W20" i="7"/>
  <c r="V20" i="7"/>
  <c r="V20" i="20"/>
  <c r="U20" i="7"/>
  <c r="U20" i="20"/>
  <c r="T20" i="7"/>
  <c r="T20" i="20"/>
  <c r="S20" i="7"/>
  <c r="S20" i="20"/>
  <c r="R20" i="7"/>
  <c r="P20" i="20"/>
  <c r="P20" i="7"/>
  <c r="K20" i="7"/>
  <c r="J20" i="7"/>
  <c r="I20" i="7"/>
  <c r="I20" i="20"/>
  <c r="G20" i="7"/>
  <c r="G20" i="20"/>
  <c r="F20" i="7"/>
  <c r="F20" i="20"/>
  <c r="E20" i="7"/>
  <c r="E20" i="20"/>
  <c r="D20" i="7"/>
  <c r="D20" i="20"/>
  <c r="F48" i="9"/>
  <c r="W19" i="7"/>
  <c r="V19" i="7"/>
  <c r="V19" i="20"/>
  <c r="U19" i="7"/>
  <c r="U19" i="20"/>
  <c r="T19" i="7"/>
  <c r="T19" i="20"/>
  <c r="S19" i="7"/>
  <c r="S19" i="20"/>
  <c r="R19" i="7"/>
  <c r="P19" i="20"/>
  <c r="P19" i="7"/>
  <c r="K19" i="7"/>
  <c r="J19" i="7"/>
  <c r="I19" i="7"/>
  <c r="I19" i="20"/>
  <c r="H19" i="7"/>
  <c r="H19" i="20"/>
  <c r="F19" i="7"/>
  <c r="F19" i="20"/>
  <c r="E19" i="7"/>
  <c r="E19" i="20"/>
  <c r="D19" i="7"/>
  <c r="D19" i="20"/>
  <c r="E48" i="9"/>
  <c r="W18" i="7"/>
  <c r="V18" i="7"/>
  <c r="V18" i="20"/>
  <c r="U18" i="7"/>
  <c r="U18" i="20"/>
  <c r="T18" i="7"/>
  <c r="T18" i="20"/>
  <c r="S18" i="7"/>
  <c r="S18" i="20"/>
  <c r="R18" i="7"/>
  <c r="P18" i="20"/>
  <c r="P18" i="7"/>
  <c r="K18" i="7"/>
  <c r="J18" i="7"/>
  <c r="I18" i="7"/>
  <c r="I18" i="20"/>
  <c r="H18" i="7"/>
  <c r="H18" i="20"/>
  <c r="G18" i="7"/>
  <c r="G18" i="20"/>
  <c r="E18" i="7"/>
  <c r="E18" i="20"/>
  <c r="D18" i="7"/>
  <c r="D18" i="20"/>
  <c r="D48" i="9"/>
  <c r="W17" i="7"/>
  <c r="V17" i="7"/>
  <c r="V17" i="20"/>
  <c r="U17" i="7"/>
  <c r="U17" i="20"/>
  <c r="T17" i="7"/>
  <c r="T17" i="20"/>
  <c r="S17" i="7"/>
  <c r="S17" i="20"/>
  <c r="R17" i="7"/>
  <c r="P17" i="20"/>
  <c r="P17" i="7"/>
  <c r="K17" i="7"/>
  <c r="J17" i="7"/>
  <c r="I17" i="7"/>
  <c r="I17" i="20"/>
  <c r="H17" i="7"/>
  <c r="H17" i="20"/>
  <c r="G17" i="7"/>
  <c r="G17" i="20"/>
  <c r="F17" i="7"/>
  <c r="F17" i="20"/>
  <c r="D17" i="7"/>
  <c r="D17" i="20"/>
  <c r="C48" i="9"/>
  <c r="W16" i="7"/>
  <c r="V16" i="7"/>
  <c r="V16" i="20"/>
  <c r="U16" i="7"/>
  <c r="U16" i="20"/>
  <c r="T16" i="7"/>
  <c r="T16" i="20"/>
  <c r="S16" i="7"/>
  <c r="S16" i="20"/>
  <c r="R16" i="7"/>
  <c r="P16" i="20"/>
  <c r="P16" i="7"/>
  <c r="K16" i="7"/>
  <c r="J16" i="7"/>
  <c r="I16" i="7"/>
  <c r="I16" i="20"/>
  <c r="H16" i="7"/>
  <c r="H16" i="20"/>
  <c r="G16" i="7"/>
  <c r="G16" i="20"/>
  <c r="F16" i="7"/>
  <c r="F16" i="20"/>
  <c r="E16" i="7"/>
  <c r="E16" i="20"/>
  <c r="Q11" i="7"/>
  <c r="W11" i="7"/>
  <c r="V11" i="7"/>
  <c r="U11" i="7"/>
  <c r="T11" i="7"/>
  <c r="S11" i="7"/>
  <c r="R11" i="7"/>
  <c r="N11" i="7"/>
  <c r="P11" i="7"/>
  <c r="O11" i="7"/>
  <c r="J11" i="7"/>
  <c r="I11" i="7"/>
  <c r="H11" i="7"/>
  <c r="G11" i="7"/>
  <c r="F11" i="7"/>
  <c r="E11" i="7"/>
  <c r="D11" i="7"/>
  <c r="Q10" i="7"/>
  <c r="W10" i="7"/>
  <c r="V10" i="7"/>
  <c r="U10" i="7"/>
  <c r="T10" i="7"/>
  <c r="S10" i="7"/>
  <c r="R10" i="7"/>
  <c r="N10" i="7"/>
  <c r="P10" i="7"/>
  <c r="O10" i="7"/>
  <c r="K10" i="7"/>
  <c r="I10" i="7"/>
  <c r="H10" i="7"/>
  <c r="G10" i="7"/>
  <c r="F10" i="7"/>
  <c r="E10" i="7"/>
  <c r="D10" i="7"/>
  <c r="L9" i="20"/>
  <c r="H2" i="17"/>
  <c r="L4" i="20"/>
  <c r="C2" i="17"/>
  <c r="L5" i="20"/>
  <c r="D2" i="17"/>
  <c r="L6" i="20"/>
  <c r="E2" i="17"/>
  <c r="L7" i="20"/>
  <c r="F2" i="17"/>
  <c r="L8" i="20"/>
  <c r="G2" i="17"/>
  <c r="X12" i="17"/>
  <c r="L10" i="20"/>
  <c r="I2" i="17"/>
  <c r="L11" i="20"/>
  <c r="J2" i="17"/>
  <c r="X26" i="17"/>
  <c r="X27" i="17"/>
  <c r="N9" i="20"/>
  <c r="H4" i="17"/>
  <c r="N4" i="20"/>
  <c r="C4" i="17"/>
  <c r="N5" i="20"/>
  <c r="D4" i="17"/>
  <c r="N6" i="20"/>
  <c r="E4" i="17"/>
  <c r="N7" i="20"/>
  <c r="F4" i="17"/>
  <c r="N8" i="20"/>
  <c r="G4" i="17"/>
  <c r="N10" i="20"/>
  <c r="I4" i="17"/>
  <c r="N11" i="20"/>
  <c r="J4" i="17"/>
  <c r="X28" i="17"/>
  <c r="O9" i="20"/>
  <c r="H5" i="17"/>
  <c r="O4" i="20"/>
  <c r="C5" i="17"/>
  <c r="O5" i="20"/>
  <c r="D5" i="17"/>
  <c r="O6" i="20"/>
  <c r="E5" i="17"/>
  <c r="O7" i="20"/>
  <c r="F5" i="17"/>
  <c r="O8" i="20"/>
  <c r="G5" i="17"/>
  <c r="O10" i="20"/>
  <c r="I5" i="17"/>
  <c r="O11" i="20"/>
  <c r="J5" i="17"/>
  <c r="X29" i="17"/>
  <c r="H6" i="17"/>
  <c r="C6" i="17"/>
  <c r="D6" i="17"/>
  <c r="E6" i="17"/>
  <c r="F6" i="17"/>
  <c r="G6" i="17"/>
  <c r="I6" i="17"/>
  <c r="J6" i="17"/>
  <c r="X30" i="17"/>
  <c r="X17" i="17"/>
  <c r="X18" i="17"/>
  <c r="X13" i="17"/>
  <c r="X21" i="17"/>
  <c r="S12" i="17"/>
  <c r="S17" i="17"/>
  <c r="S18" i="17"/>
  <c r="S13" i="17"/>
  <c r="S21" i="17"/>
  <c r="T12" i="17"/>
  <c r="T17" i="17"/>
  <c r="T18" i="17"/>
  <c r="T13" i="17"/>
  <c r="T21" i="17"/>
  <c r="U12" i="17"/>
  <c r="U17" i="17"/>
  <c r="U18" i="17"/>
  <c r="U13" i="17"/>
  <c r="U21" i="17"/>
  <c r="V12" i="17"/>
  <c r="V17" i="17"/>
  <c r="V18" i="17"/>
  <c r="V13" i="17"/>
  <c r="V21" i="17"/>
  <c r="W12" i="17"/>
  <c r="W17" i="17"/>
  <c r="W18" i="17"/>
  <c r="W13" i="17"/>
  <c r="W21" i="17"/>
  <c r="Q10" i="20"/>
  <c r="Y12" i="17"/>
  <c r="Y17" i="17"/>
  <c r="Y18" i="17"/>
  <c r="Y13" i="17"/>
  <c r="Y21" i="17"/>
  <c r="Q11" i="20"/>
  <c r="Z12" i="17"/>
  <c r="Z17" i="17"/>
  <c r="Z18" i="17"/>
  <c r="Z13" i="17"/>
  <c r="Z21" i="17"/>
  <c r="X31" i="17"/>
  <c r="X19" i="17"/>
  <c r="X14" i="17"/>
  <c r="X22" i="17"/>
  <c r="S19" i="17"/>
  <c r="S14" i="17"/>
  <c r="S22" i="17"/>
  <c r="T19" i="17"/>
  <c r="T14" i="17"/>
  <c r="T22" i="17"/>
  <c r="U19" i="17"/>
  <c r="U14" i="17"/>
  <c r="U22" i="17"/>
  <c r="V19" i="17"/>
  <c r="V14" i="17"/>
  <c r="V22" i="17"/>
  <c r="W19" i="17"/>
  <c r="W14" i="17"/>
  <c r="W22" i="17"/>
  <c r="Y19" i="17"/>
  <c r="Y14" i="17"/>
  <c r="Y22" i="17"/>
  <c r="Z19" i="17"/>
  <c r="Z14" i="17"/>
  <c r="Z22" i="17"/>
  <c r="X32" i="17"/>
  <c r="X20" i="17"/>
  <c r="X15" i="17"/>
  <c r="X23" i="17"/>
  <c r="S20" i="17"/>
  <c r="S15" i="17"/>
  <c r="S23" i="17"/>
  <c r="T20" i="17"/>
  <c r="T15" i="17"/>
  <c r="T23" i="17"/>
  <c r="U20" i="17"/>
  <c r="U15" i="17"/>
  <c r="U23" i="17"/>
  <c r="V20" i="17"/>
  <c r="V15" i="17"/>
  <c r="V23" i="17"/>
  <c r="W20" i="17"/>
  <c r="W15" i="17"/>
  <c r="W23" i="17"/>
  <c r="Y20" i="17"/>
  <c r="Y15" i="17"/>
  <c r="Y23" i="17"/>
  <c r="Z20" i="17"/>
  <c r="Z15" i="17"/>
  <c r="Z23" i="17"/>
  <c r="X33" i="17"/>
  <c r="X24" i="17"/>
  <c r="S24" i="17"/>
  <c r="T24" i="17"/>
  <c r="U24" i="17"/>
  <c r="V24" i="17"/>
  <c r="W24" i="17"/>
  <c r="Y24" i="17"/>
  <c r="Z24" i="17"/>
  <c r="X34" i="17"/>
  <c r="X25" i="17"/>
  <c r="S25" i="17"/>
  <c r="T25" i="17"/>
  <c r="U25" i="17"/>
  <c r="V25" i="17"/>
  <c r="W25" i="17"/>
  <c r="Y25" i="17"/>
  <c r="Z25" i="17"/>
  <c r="X35" i="17"/>
  <c r="X36" i="17"/>
  <c r="X12" i="9"/>
  <c r="H2" i="9"/>
  <c r="C2" i="9"/>
  <c r="D2" i="9"/>
  <c r="E2" i="9"/>
  <c r="F2" i="9"/>
  <c r="G2" i="9"/>
  <c r="I2" i="9"/>
  <c r="J2" i="9"/>
  <c r="X26" i="9"/>
  <c r="X27" i="9"/>
  <c r="N9" i="7"/>
  <c r="H4" i="9"/>
  <c r="N4" i="7"/>
  <c r="C4" i="9"/>
  <c r="N5" i="7"/>
  <c r="D4" i="9"/>
  <c r="N6" i="7"/>
  <c r="E4" i="9"/>
  <c r="N7" i="7"/>
  <c r="F4" i="9"/>
  <c r="N8" i="7"/>
  <c r="G4" i="9"/>
  <c r="I4" i="9"/>
  <c r="J4" i="9"/>
  <c r="X28" i="9"/>
  <c r="O9" i="7"/>
  <c r="H5" i="9"/>
  <c r="O4" i="7"/>
  <c r="C5" i="9"/>
  <c r="O5" i="7"/>
  <c r="D5" i="9"/>
  <c r="O6" i="7"/>
  <c r="E5" i="9"/>
  <c r="O7" i="7"/>
  <c r="F5" i="9"/>
  <c r="O8" i="7"/>
  <c r="G5" i="9"/>
  <c r="I5" i="9"/>
  <c r="J5" i="9"/>
  <c r="X29" i="9"/>
  <c r="H6" i="9"/>
  <c r="C6" i="9"/>
  <c r="D6" i="9"/>
  <c r="E6" i="9"/>
  <c r="F6" i="9"/>
  <c r="G6" i="9"/>
  <c r="I6" i="9"/>
  <c r="J6" i="9"/>
  <c r="X30" i="9"/>
  <c r="X17" i="9"/>
  <c r="X18" i="9"/>
  <c r="X13" i="9"/>
  <c r="X21" i="9"/>
  <c r="S12" i="9"/>
  <c r="S17" i="9"/>
  <c r="S18" i="9"/>
  <c r="S13" i="9"/>
  <c r="S21" i="9"/>
  <c r="T12" i="9"/>
  <c r="T17" i="9"/>
  <c r="T18" i="9"/>
  <c r="T13" i="9"/>
  <c r="T21" i="9"/>
  <c r="U12" i="9"/>
  <c r="U17" i="9"/>
  <c r="U18" i="9"/>
  <c r="U13" i="9"/>
  <c r="U21" i="9"/>
  <c r="V12" i="9"/>
  <c r="V17" i="9"/>
  <c r="V18" i="9"/>
  <c r="V13" i="9"/>
  <c r="V21" i="9"/>
  <c r="W12" i="9"/>
  <c r="W17" i="9"/>
  <c r="W18" i="9"/>
  <c r="W13" i="9"/>
  <c r="W21" i="9"/>
  <c r="Y12" i="9"/>
  <c r="Y17" i="9"/>
  <c r="Y18" i="9"/>
  <c r="Y13" i="9"/>
  <c r="Y21" i="9"/>
  <c r="Z12" i="9"/>
  <c r="Z17" i="9"/>
  <c r="Z18" i="9"/>
  <c r="Z13" i="9"/>
  <c r="Z21" i="9"/>
  <c r="X31" i="9"/>
  <c r="X19" i="9"/>
  <c r="X14" i="9"/>
  <c r="X22" i="9"/>
  <c r="S19" i="9"/>
  <c r="S14" i="9"/>
  <c r="S22" i="9"/>
  <c r="T19" i="9"/>
  <c r="T14" i="9"/>
  <c r="T22" i="9"/>
  <c r="U19" i="9"/>
  <c r="U14" i="9"/>
  <c r="U22" i="9"/>
  <c r="V19" i="9"/>
  <c r="V14" i="9"/>
  <c r="V22" i="9"/>
  <c r="W19" i="9"/>
  <c r="W14" i="9"/>
  <c r="W22" i="9"/>
  <c r="Y19" i="9"/>
  <c r="Y14" i="9"/>
  <c r="Y22" i="9"/>
  <c r="Z19" i="9"/>
  <c r="Z14" i="9"/>
  <c r="Z22" i="9"/>
  <c r="X32" i="9"/>
  <c r="X20" i="9"/>
  <c r="X15" i="9"/>
  <c r="X23" i="9"/>
  <c r="S20" i="9"/>
  <c r="S15" i="9"/>
  <c r="S23" i="9"/>
  <c r="T20" i="9"/>
  <c r="T15" i="9"/>
  <c r="T23" i="9"/>
  <c r="U20" i="9"/>
  <c r="U15" i="9"/>
  <c r="U23" i="9"/>
  <c r="V20" i="9"/>
  <c r="V15" i="9"/>
  <c r="V23" i="9"/>
  <c r="W20" i="9"/>
  <c r="W15" i="9"/>
  <c r="W23" i="9"/>
  <c r="Y20" i="9"/>
  <c r="Y15" i="9"/>
  <c r="Y23" i="9"/>
  <c r="Z20" i="9"/>
  <c r="Z15" i="9"/>
  <c r="Z23" i="9"/>
  <c r="X33" i="9"/>
  <c r="X24" i="9"/>
  <c r="S24" i="9"/>
  <c r="T24" i="9"/>
  <c r="U24" i="9"/>
  <c r="V24" i="9"/>
  <c r="W24" i="9"/>
  <c r="Y24" i="9"/>
  <c r="Z24" i="9"/>
  <c r="X34" i="9"/>
  <c r="X25" i="9"/>
  <c r="S25" i="9"/>
  <c r="T25" i="9"/>
  <c r="U25" i="9"/>
  <c r="V25" i="9"/>
  <c r="W25" i="9"/>
  <c r="Y25" i="9"/>
  <c r="Z25" i="9"/>
  <c r="X35" i="9"/>
  <c r="X36" i="9"/>
  <c r="H12" i="9"/>
  <c r="H36" i="9"/>
  <c r="P12" i="9"/>
  <c r="P36" i="9"/>
  <c r="AF12" i="9"/>
  <c r="AF26" i="9"/>
  <c r="AF27" i="9"/>
  <c r="AF28" i="9"/>
  <c r="AF29" i="9"/>
  <c r="AF30" i="9"/>
  <c r="AF17" i="9"/>
  <c r="AF18" i="9"/>
  <c r="AF13" i="9"/>
  <c r="AF21" i="9"/>
  <c r="AA12" i="9"/>
  <c r="AA17" i="9"/>
  <c r="AA18" i="9"/>
  <c r="AA13" i="9"/>
  <c r="AA21" i="9"/>
  <c r="AB12" i="9"/>
  <c r="AB17" i="9"/>
  <c r="AB18" i="9"/>
  <c r="AB13" i="9"/>
  <c r="AB21" i="9"/>
  <c r="AC12" i="9"/>
  <c r="AC17" i="9"/>
  <c r="AC18" i="9"/>
  <c r="AC13" i="9"/>
  <c r="AC21" i="9"/>
  <c r="AD12" i="9"/>
  <c r="AD17" i="9"/>
  <c r="AD18" i="9"/>
  <c r="AD13" i="9"/>
  <c r="AD21" i="9"/>
  <c r="AE12" i="9"/>
  <c r="AE17" i="9"/>
  <c r="AE18" i="9"/>
  <c r="AE13" i="9"/>
  <c r="AE21" i="9"/>
  <c r="AG12" i="9"/>
  <c r="AG17" i="9"/>
  <c r="AG18" i="9"/>
  <c r="AG13" i="9"/>
  <c r="AG21" i="9"/>
  <c r="AH12" i="9"/>
  <c r="AH17" i="9"/>
  <c r="AH18" i="9"/>
  <c r="AH13" i="9"/>
  <c r="AH21" i="9"/>
  <c r="AF31" i="9"/>
  <c r="AF19" i="9"/>
  <c r="AF14" i="9"/>
  <c r="AF22" i="9"/>
  <c r="AA19" i="9"/>
  <c r="AA14" i="9"/>
  <c r="AA22" i="9"/>
  <c r="AB19" i="9"/>
  <c r="AB14" i="9"/>
  <c r="AB22" i="9"/>
  <c r="AC19" i="9"/>
  <c r="AC14" i="9"/>
  <c r="AC22" i="9"/>
  <c r="AD19" i="9"/>
  <c r="AD14" i="9"/>
  <c r="AD22" i="9"/>
  <c r="AE19" i="9"/>
  <c r="AE14" i="9"/>
  <c r="AE22" i="9"/>
  <c r="AG19" i="9"/>
  <c r="AG14" i="9"/>
  <c r="AG22" i="9"/>
  <c r="AH19" i="9"/>
  <c r="AH14" i="9"/>
  <c r="AH22" i="9"/>
  <c r="AF32" i="9"/>
  <c r="AF20" i="9"/>
  <c r="AF15" i="9"/>
  <c r="AF23" i="9"/>
  <c r="AA20" i="9"/>
  <c r="AA15" i="9"/>
  <c r="AA23" i="9"/>
  <c r="AB20" i="9"/>
  <c r="AB15" i="9"/>
  <c r="AB23" i="9"/>
  <c r="AC20" i="9"/>
  <c r="AC15" i="9"/>
  <c r="AC23" i="9"/>
  <c r="AD20" i="9"/>
  <c r="AD15" i="9"/>
  <c r="AD23" i="9"/>
  <c r="AE20" i="9"/>
  <c r="AE15" i="9"/>
  <c r="AE23" i="9"/>
  <c r="AG20" i="9"/>
  <c r="AG15" i="9"/>
  <c r="AG23" i="9"/>
  <c r="AH20" i="9"/>
  <c r="AH15" i="9"/>
  <c r="AH23" i="9"/>
  <c r="AF33" i="9"/>
  <c r="AF24" i="9"/>
  <c r="AA24" i="9"/>
  <c r="AB24" i="9"/>
  <c r="AC24" i="9"/>
  <c r="AD24" i="9"/>
  <c r="AE24" i="9"/>
  <c r="AG24" i="9"/>
  <c r="AH24" i="9"/>
  <c r="AF34" i="9"/>
  <c r="AF25" i="9"/>
  <c r="AA25" i="9"/>
  <c r="AB25" i="9"/>
  <c r="AC25" i="9"/>
  <c r="AD25" i="9"/>
  <c r="AE25" i="9"/>
  <c r="AG25" i="9"/>
  <c r="AH25" i="9"/>
  <c r="AF35" i="9"/>
  <c r="AF12" i="17"/>
  <c r="AF26" i="17"/>
  <c r="AF27" i="17"/>
  <c r="AF28" i="17"/>
  <c r="AF29" i="17"/>
  <c r="AF30" i="17"/>
  <c r="AF17" i="17"/>
  <c r="AF18" i="17"/>
  <c r="AF13" i="17"/>
  <c r="AF21" i="17"/>
  <c r="AA12" i="17"/>
  <c r="AA17" i="17"/>
  <c r="AA18" i="17"/>
  <c r="AA13" i="17"/>
  <c r="AA21" i="17"/>
  <c r="AB12" i="17"/>
  <c r="AB17" i="17"/>
  <c r="AB18" i="17"/>
  <c r="AB13" i="17"/>
  <c r="AB21" i="17"/>
  <c r="AC12" i="17"/>
  <c r="AC17" i="17"/>
  <c r="AC18" i="17"/>
  <c r="AC13" i="17"/>
  <c r="AC21" i="17"/>
  <c r="AD12" i="17"/>
  <c r="AD17" i="17"/>
  <c r="AD18" i="17"/>
  <c r="AD13" i="17"/>
  <c r="AD21" i="17"/>
  <c r="AE12" i="17"/>
  <c r="AE17" i="17"/>
  <c r="AE18" i="17"/>
  <c r="AE13" i="17"/>
  <c r="AE21" i="17"/>
  <c r="AG12" i="17"/>
  <c r="AG17" i="17"/>
  <c r="AG18" i="17"/>
  <c r="AG13" i="17"/>
  <c r="AG21" i="17"/>
  <c r="AH12" i="17"/>
  <c r="AH17" i="17"/>
  <c r="AH18" i="17"/>
  <c r="AH13" i="17"/>
  <c r="AH21" i="17"/>
  <c r="AF31" i="17"/>
  <c r="AF19" i="17"/>
  <c r="AF14" i="17"/>
  <c r="AF22" i="17"/>
  <c r="AA19" i="17"/>
  <c r="AA14" i="17"/>
  <c r="AA22" i="17"/>
  <c r="AB19" i="17"/>
  <c r="AB14" i="17"/>
  <c r="AB22" i="17"/>
  <c r="AC19" i="17"/>
  <c r="AC14" i="17"/>
  <c r="AC22" i="17"/>
  <c r="AD19" i="17"/>
  <c r="AD14" i="17"/>
  <c r="AD22" i="17"/>
  <c r="AE19" i="17"/>
  <c r="AE14" i="17"/>
  <c r="AE22" i="17"/>
  <c r="AG19" i="17"/>
  <c r="AG14" i="17"/>
  <c r="AG22" i="17"/>
  <c r="AH19" i="17"/>
  <c r="AH14" i="17"/>
  <c r="AH22" i="17"/>
  <c r="AF32" i="17"/>
  <c r="AF20" i="17"/>
  <c r="AF15" i="17"/>
  <c r="AF23" i="17"/>
  <c r="AA20" i="17"/>
  <c r="AA15" i="17"/>
  <c r="AA23" i="17"/>
  <c r="AB20" i="17"/>
  <c r="AB15" i="17"/>
  <c r="AB23" i="17"/>
  <c r="AC20" i="17"/>
  <c r="AC15" i="17"/>
  <c r="AC23" i="17"/>
  <c r="AD20" i="17"/>
  <c r="AD15" i="17"/>
  <c r="AD23" i="17"/>
  <c r="AE20" i="17"/>
  <c r="AE15" i="17"/>
  <c r="AE23" i="17"/>
  <c r="AG20" i="17"/>
  <c r="AG15" i="17"/>
  <c r="AG23" i="17"/>
  <c r="AH20" i="17"/>
  <c r="AH15" i="17"/>
  <c r="AH23" i="17"/>
  <c r="AF33" i="17"/>
  <c r="AF24" i="17"/>
  <c r="AA24" i="17"/>
  <c r="AB24" i="17"/>
  <c r="AC24" i="17"/>
  <c r="AD24" i="17"/>
  <c r="AE24" i="17"/>
  <c r="AG24" i="17"/>
  <c r="AH24" i="17"/>
  <c r="AF34" i="17"/>
  <c r="AF25" i="17"/>
  <c r="AA25" i="17"/>
  <c r="AB25" i="17"/>
  <c r="AC25" i="17"/>
  <c r="AD25" i="17"/>
  <c r="AE25" i="17"/>
  <c r="AG25" i="17"/>
  <c r="AH25" i="17"/>
  <c r="AF35" i="17"/>
  <c r="AF36" i="17"/>
  <c r="AF36" i="9"/>
  <c r="AN12" i="9"/>
  <c r="AN26" i="9"/>
  <c r="AN27" i="9"/>
  <c r="AN28" i="9"/>
  <c r="AN29" i="9"/>
  <c r="AN30" i="9"/>
  <c r="AN17" i="9"/>
  <c r="AN18" i="9"/>
  <c r="AN13" i="9"/>
  <c r="AN21" i="9"/>
  <c r="AI12" i="9"/>
  <c r="AI17" i="9"/>
  <c r="AI18" i="9"/>
  <c r="AI13" i="9"/>
  <c r="AI21" i="9"/>
  <c r="AJ12" i="9"/>
  <c r="AJ17" i="9"/>
  <c r="AJ18" i="9"/>
  <c r="AJ13" i="9"/>
  <c r="AJ21" i="9"/>
  <c r="AK12" i="9"/>
  <c r="AK17" i="9"/>
  <c r="AK18" i="9"/>
  <c r="AK13" i="9"/>
  <c r="AK21" i="9"/>
  <c r="AL12" i="9"/>
  <c r="AL17" i="9"/>
  <c r="AL18" i="9"/>
  <c r="AL13" i="9"/>
  <c r="AL21" i="9"/>
  <c r="AM12" i="9"/>
  <c r="AM17" i="9"/>
  <c r="AM18" i="9"/>
  <c r="AM13" i="9"/>
  <c r="AM21" i="9"/>
  <c r="AO12" i="9"/>
  <c r="AO17" i="9"/>
  <c r="AO18" i="9"/>
  <c r="AO13" i="9"/>
  <c r="AO21" i="9"/>
  <c r="AP12" i="9"/>
  <c r="AP17" i="9"/>
  <c r="AP18" i="9"/>
  <c r="AP13" i="9"/>
  <c r="AP21" i="9"/>
  <c r="AN31" i="9"/>
  <c r="AN19" i="9"/>
  <c r="AN14" i="9"/>
  <c r="AN22" i="9"/>
  <c r="AI19" i="9"/>
  <c r="AI14" i="9"/>
  <c r="AI22" i="9"/>
  <c r="AJ19" i="9"/>
  <c r="AJ14" i="9"/>
  <c r="AJ22" i="9"/>
  <c r="AK19" i="9"/>
  <c r="AK14" i="9"/>
  <c r="AK22" i="9"/>
  <c r="AL19" i="9"/>
  <c r="AL14" i="9"/>
  <c r="AL22" i="9"/>
  <c r="AM19" i="9"/>
  <c r="AM14" i="9"/>
  <c r="AM22" i="9"/>
  <c r="AO19" i="9"/>
  <c r="AO14" i="9"/>
  <c r="AO22" i="9"/>
  <c r="AP19" i="9"/>
  <c r="AP14" i="9"/>
  <c r="AP22" i="9"/>
  <c r="AN32" i="9"/>
  <c r="AN20" i="9"/>
  <c r="AN15" i="9"/>
  <c r="AN23" i="9"/>
  <c r="AI20" i="9"/>
  <c r="AI15" i="9"/>
  <c r="AI23" i="9"/>
  <c r="AJ20" i="9"/>
  <c r="AJ15" i="9"/>
  <c r="AJ23" i="9"/>
  <c r="AK20" i="9"/>
  <c r="AK15" i="9"/>
  <c r="AK23" i="9"/>
  <c r="AL20" i="9"/>
  <c r="AL15" i="9"/>
  <c r="AL23" i="9"/>
  <c r="AM20" i="9"/>
  <c r="AM15" i="9"/>
  <c r="AM23" i="9"/>
  <c r="AO20" i="9"/>
  <c r="AO15" i="9"/>
  <c r="AO23" i="9"/>
  <c r="AP20" i="9"/>
  <c r="AP15" i="9"/>
  <c r="AP23" i="9"/>
  <c r="AN33" i="9"/>
  <c r="AN24" i="9"/>
  <c r="AI24" i="9"/>
  <c r="AJ24" i="9"/>
  <c r="AK24" i="9"/>
  <c r="AL24" i="9"/>
  <c r="AM24" i="9"/>
  <c r="AO24" i="9"/>
  <c r="AP24" i="9"/>
  <c r="AN34" i="9"/>
  <c r="AN25" i="9"/>
  <c r="AI25" i="9"/>
  <c r="AJ25" i="9"/>
  <c r="AK25" i="9"/>
  <c r="AL25" i="9"/>
  <c r="AM25" i="9"/>
  <c r="AO25" i="9"/>
  <c r="AP25" i="9"/>
  <c r="AN35" i="9"/>
  <c r="AN12" i="17"/>
  <c r="AN26" i="17"/>
  <c r="AN27" i="17"/>
  <c r="AN28" i="17"/>
  <c r="AN29" i="17"/>
  <c r="AN30" i="17"/>
  <c r="AN17" i="17"/>
  <c r="AN18" i="17"/>
  <c r="AN13" i="17"/>
  <c r="AN21" i="17"/>
  <c r="AI12" i="17"/>
  <c r="AI17" i="17"/>
  <c r="AI18" i="17"/>
  <c r="AI13" i="17"/>
  <c r="AI21" i="17"/>
  <c r="AJ12" i="17"/>
  <c r="AJ17" i="17"/>
  <c r="AJ18" i="17"/>
  <c r="AJ13" i="17"/>
  <c r="AJ21" i="17"/>
  <c r="AK12" i="17"/>
  <c r="AK17" i="17"/>
  <c r="AK18" i="17"/>
  <c r="AK13" i="17"/>
  <c r="AK21" i="17"/>
  <c r="AL12" i="17"/>
  <c r="AL17" i="17"/>
  <c r="AL18" i="17"/>
  <c r="AL13" i="17"/>
  <c r="AL21" i="17"/>
  <c r="AM12" i="17"/>
  <c r="AM17" i="17"/>
  <c r="AM18" i="17"/>
  <c r="AM13" i="17"/>
  <c r="AM21" i="17"/>
  <c r="AO12" i="17"/>
  <c r="AO17" i="17"/>
  <c r="AO18" i="17"/>
  <c r="AO13" i="17"/>
  <c r="AO21" i="17"/>
  <c r="AP12" i="17"/>
  <c r="AP17" i="17"/>
  <c r="AP18" i="17"/>
  <c r="AP13" i="17"/>
  <c r="AP21" i="17"/>
  <c r="AN31" i="17"/>
  <c r="AN19" i="17"/>
  <c r="AN14" i="17"/>
  <c r="AN22" i="17"/>
  <c r="AI19" i="17"/>
  <c r="AI14" i="17"/>
  <c r="AI22" i="17"/>
  <c r="AJ19" i="17"/>
  <c r="AJ14" i="17"/>
  <c r="AJ22" i="17"/>
  <c r="AK19" i="17"/>
  <c r="AK14" i="17"/>
  <c r="AK22" i="17"/>
  <c r="AL19" i="17"/>
  <c r="AL14" i="17"/>
  <c r="AL22" i="17"/>
  <c r="AM19" i="17"/>
  <c r="AM14" i="17"/>
  <c r="AM22" i="17"/>
  <c r="AO19" i="17"/>
  <c r="AO14" i="17"/>
  <c r="AO22" i="17"/>
  <c r="AP19" i="17"/>
  <c r="AP14" i="17"/>
  <c r="AP22" i="17"/>
  <c r="AN32" i="17"/>
  <c r="AN20" i="17"/>
  <c r="AN15" i="17"/>
  <c r="AN23" i="17"/>
  <c r="AI20" i="17"/>
  <c r="AI15" i="17"/>
  <c r="AI23" i="17"/>
  <c r="AJ20" i="17"/>
  <c r="AJ15" i="17"/>
  <c r="AJ23" i="17"/>
  <c r="AK20" i="17"/>
  <c r="AK15" i="17"/>
  <c r="AK23" i="17"/>
  <c r="AL20" i="17"/>
  <c r="AL15" i="17"/>
  <c r="AL23" i="17"/>
  <c r="AM20" i="17"/>
  <c r="AM15" i="17"/>
  <c r="AM23" i="17"/>
  <c r="AO20" i="17"/>
  <c r="AO15" i="17"/>
  <c r="AO23" i="17"/>
  <c r="AP20" i="17"/>
  <c r="AP15" i="17"/>
  <c r="AP23" i="17"/>
  <c r="AN33" i="17"/>
  <c r="AN24" i="17"/>
  <c r="AI24" i="17"/>
  <c r="AJ24" i="17"/>
  <c r="AK24" i="17"/>
  <c r="AL24" i="17"/>
  <c r="AM24" i="17"/>
  <c r="AO24" i="17"/>
  <c r="AP24" i="17"/>
  <c r="AN34" i="17"/>
  <c r="AN25" i="17"/>
  <c r="AI25" i="17"/>
  <c r="AJ25" i="17"/>
  <c r="AK25" i="17"/>
  <c r="AL25" i="17"/>
  <c r="AM25" i="17"/>
  <c r="AO25" i="17"/>
  <c r="AP25" i="17"/>
  <c r="AN35" i="17"/>
  <c r="AN36" i="17"/>
  <c r="AN36" i="9"/>
  <c r="AV12" i="9"/>
  <c r="AV36" i="9"/>
  <c r="BD12" i="9"/>
  <c r="BD36" i="9"/>
  <c r="BL12" i="9"/>
  <c r="BL36" i="9"/>
  <c r="C12" i="9"/>
  <c r="C26" i="9"/>
  <c r="C27" i="9"/>
  <c r="C28" i="9"/>
  <c r="C29" i="9"/>
  <c r="C30" i="9"/>
  <c r="C17" i="9"/>
  <c r="C18" i="9"/>
  <c r="C13" i="9"/>
  <c r="C21" i="9"/>
  <c r="D12" i="9"/>
  <c r="D17" i="9"/>
  <c r="D18" i="9"/>
  <c r="D13" i="9"/>
  <c r="D21" i="9"/>
  <c r="E12" i="9"/>
  <c r="E17" i="9"/>
  <c r="E18" i="9"/>
  <c r="E13" i="9"/>
  <c r="E21" i="9"/>
  <c r="F12" i="9"/>
  <c r="F17" i="9"/>
  <c r="F18" i="9"/>
  <c r="F13" i="9"/>
  <c r="F21" i="9"/>
  <c r="G12" i="9"/>
  <c r="G17" i="9"/>
  <c r="G18" i="9"/>
  <c r="G13" i="9"/>
  <c r="G21" i="9"/>
  <c r="H17" i="9"/>
  <c r="H18" i="9"/>
  <c r="H13" i="9"/>
  <c r="H21" i="9"/>
  <c r="I12" i="9"/>
  <c r="I17" i="9"/>
  <c r="I18" i="9"/>
  <c r="I13" i="9"/>
  <c r="I21" i="9"/>
  <c r="J12" i="9"/>
  <c r="J17" i="9"/>
  <c r="J18" i="9"/>
  <c r="J13" i="9"/>
  <c r="J21" i="9"/>
  <c r="C31" i="9"/>
  <c r="C19" i="9"/>
  <c r="C14" i="9"/>
  <c r="C22" i="9"/>
  <c r="D19" i="9"/>
  <c r="D14" i="9"/>
  <c r="D22" i="9"/>
  <c r="E19" i="9"/>
  <c r="E14" i="9"/>
  <c r="E22" i="9"/>
  <c r="F19" i="9"/>
  <c r="F14" i="9"/>
  <c r="F22" i="9"/>
  <c r="G19" i="9"/>
  <c r="G14" i="9"/>
  <c r="G22" i="9"/>
  <c r="H19" i="9"/>
  <c r="H14" i="9"/>
  <c r="H22" i="9"/>
  <c r="I19" i="9"/>
  <c r="I14" i="9"/>
  <c r="I22" i="9"/>
  <c r="J19" i="9"/>
  <c r="J14" i="9"/>
  <c r="J22" i="9"/>
  <c r="C32" i="9"/>
  <c r="C20" i="9"/>
  <c r="C15" i="9"/>
  <c r="C23" i="9"/>
  <c r="D20" i="9"/>
  <c r="D15" i="9"/>
  <c r="D23" i="9"/>
  <c r="E20" i="9"/>
  <c r="E15" i="9"/>
  <c r="E23" i="9"/>
  <c r="F20" i="9"/>
  <c r="F15" i="9"/>
  <c r="F23" i="9"/>
  <c r="G20" i="9"/>
  <c r="G15" i="9"/>
  <c r="G23" i="9"/>
  <c r="H20" i="9"/>
  <c r="H15" i="9"/>
  <c r="H23" i="9"/>
  <c r="I20" i="9"/>
  <c r="I15" i="9"/>
  <c r="I23" i="9"/>
  <c r="J20" i="9"/>
  <c r="J15" i="9"/>
  <c r="J23" i="9"/>
  <c r="C33" i="9"/>
  <c r="C24" i="9"/>
  <c r="D24" i="9"/>
  <c r="E24" i="9"/>
  <c r="F24" i="9"/>
  <c r="G24" i="9"/>
  <c r="H24" i="9"/>
  <c r="I24" i="9"/>
  <c r="J24" i="9"/>
  <c r="C34" i="9"/>
  <c r="C25" i="9"/>
  <c r="D25" i="9"/>
  <c r="E25" i="9"/>
  <c r="F25" i="9"/>
  <c r="G25" i="9"/>
  <c r="H25" i="9"/>
  <c r="I25" i="9"/>
  <c r="J25" i="9"/>
  <c r="C35" i="9"/>
  <c r="C12" i="17"/>
  <c r="C26" i="17"/>
  <c r="C27" i="17"/>
  <c r="C28" i="17"/>
  <c r="C29" i="17"/>
  <c r="C30" i="17"/>
  <c r="C17" i="17"/>
  <c r="C18" i="17"/>
  <c r="C13" i="17"/>
  <c r="C21" i="17"/>
  <c r="D12" i="17"/>
  <c r="D17" i="17"/>
  <c r="D18" i="17"/>
  <c r="D13" i="17"/>
  <c r="D21" i="17"/>
  <c r="E12" i="17"/>
  <c r="E17" i="17"/>
  <c r="E18" i="17"/>
  <c r="E13" i="17"/>
  <c r="E21" i="17"/>
  <c r="F12" i="17"/>
  <c r="F17" i="17"/>
  <c r="F18" i="17"/>
  <c r="F13" i="17"/>
  <c r="F21" i="17"/>
  <c r="G12" i="17"/>
  <c r="G17" i="17"/>
  <c r="G18" i="17"/>
  <c r="G13" i="17"/>
  <c r="G21" i="17"/>
  <c r="H12" i="17"/>
  <c r="H17" i="17"/>
  <c r="H18" i="17"/>
  <c r="H13" i="17"/>
  <c r="H21" i="17"/>
  <c r="I12" i="17"/>
  <c r="I17" i="17"/>
  <c r="I18" i="17"/>
  <c r="I13" i="17"/>
  <c r="I21" i="17"/>
  <c r="J12" i="17"/>
  <c r="J17" i="17"/>
  <c r="J18" i="17"/>
  <c r="J13" i="17"/>
  <c r="J21" i="17"/>
  <c r="C31" i="17"/>
  <c r="C19" i="17"/>
  <c r="C14" i="17"/>
  <c r="C22" i="17"/>
  <c r="D19" i="17"/>
  <c r="D14" i="17"/>
  <c r="D22" i="17"/>
  <c r="E19" i="17"/>
  <c r="E14" i="17"/>
  <c r="E22" i="17"/>
  <c r="F19" i="17"/>
  <c r="F14" i="17"/>
  <c r="F22" i="17"/>
  <c r="G19" i="17"/>
  <c r="G14" i="17"/>
  <c r="G22" i="17"/>
  <c r="H19" i="17"/>
  <c r="H14" i="17"/>
  <c r="H22" i="17"/>
  <c r="I19" i="17"/>
  <c r="I14" i="17"/>
  <c r="I22" i="17"/>
  <c r="J19" i="17"/>
  <c r="J14" i="17"/>
  <c r="J22" i="17"/>
  <c r="C32" i="17"/>
  <c r="C20" i="17"/>
  <c r="C15" i="17"/>
  <c r="C23" i="17"/>
  <c r="D20" i="17"/>
  <c r="D15" i="17"/>
  <c r="D23" i="17"/>
  <c r="E20" i="17"/>
  <c r="E15" i="17"/>
  <c r="E23" i="17"/>
  <c r="F20" i="17"/>
  <c r="F15" i="17"/>
  <c r="F23" i="17"/>
  <c r="G20" i="17"/>
  <c r="G15" i="17"/>
  <c r="G23" i="17"/>
  <c r="H20" i="17"/>
  <c r="H15" i="17"/>
  <c r="H23" i="17"/>
  <c r="I20" i="17"/>
  <c r="I15" i="17"/>
  <c r="I23" i="17"/>
  <c r="J20" i="17"/>
  <c r="J15" i="17"/>
  <c r="J23" i="17"/>
  <c r="C33" i="17"/>
  <c r="C24" i="17"/>
  <c r="D24" i="17"/>
  <c r="E24" i="17"/>
  <c r="F24" i="17"/>
  <c r="G24" i="17"/>
  <c r="H24" i="17"/>
  <c r="I24" i="17"/>
  <c r="J24" i="17"/>
  <c r="C34" i="17"/>
  <c r="C25" i="17"/>
  <c r="D25" i="17"/>
  <c r="E25" i="17"/>
  <c r="F25" i="17"/>
  <c r="G25" i="17"/>
  <c r="H25" i="17"/>
  <c r="I25" i="17"/>
  <c r="J25" i="17"/>
  <c r="C35" i="17"/>
  <c r="C36" i="17"/>
  <c r="C36" i="9"/>
  <c r="D26" i="9"/>
  <c r="D27" i="9"/>
  <c r="D28" i="9"/>
  <c r="D29" i="9"/>
  <c r="D30" i="9"/>
  <c r="D31" i="9"/>
  <c r="D32" i="9"/>
  <c r="D33" i="9"/>
  <c r="D34" i="9"/>
  <c r="D35" i="9"/>
  <c r="D26" i="17"/>
  <c r="D27" i="17"/>
  <c r="D28" i="17"/>
  <c r="D29" i="17"/>
  <c r="D30" i="17"/>
  <c r="D31" i="17"/>
  <c r="D32" i="17"/>
  <c r="D33" i="17"/>
  <c r="D34" i="17"/>
  <c r="D35" i="17"/>
  <c r="D36" i="17"/>
  <c r="D36" i="9"/>
  <c r="E36" i="9"/>
  <c r="F26" i="9"/>
  <c r="F27" i="9"/>
  <c r="F28" i="9"/>
  <c r="F29" i="9"/>
  <c r="F30" i="9"/>
  <c r="F31" i="9"/>
  <c r="F32" i="9"/>
  <c r="F33" i="9"/>
  <c r="F34" i="9"/>
  <c r="F35" i="9"/>
  <c r="F26" i="17"/>
  <c r="F27" i="17"/>
  <c r="F28" i="17"/>
  <c r="F29" i="17"/>
  <c r="F30" i="17"/>
  <c r="F31" i="17"/>
  <c r="F32" i="17"/>
  <c r="F33" i="17"/>
  <c r="F34" i="17"/>
  <c r="F35" i="17"/>
  <c r="F36" i="17"/>
  <c r="F36" i="9"/>
  <c r="G26" i="9"/>
  <c r="G27" i="9"/>
  <c r="G28" i="9"/>
  <c r="G29" i="9"/>
  <c r="G30" i="9"/>
  <c r="G31" i="9"/>
  <c r="G32" i="9"/>
  <c r="G33" i="9"/>
  <c r="G34" i="9"/>
  <c r="G35" i="9"/>
  <c r="G26" i="17"/>
  <c r="G27" i="17"/>
  <c r="G28" i="17"/>
  <c r="G29" i="17"/>
  <c r="G30" i="17"/>
  <c r="G31" i="17"/>
  <c r="G32" i="17"/>
  <c r="G33" i="17"/>
  <c r="G34" i="17"/>
  <c r="G35" i="17"/>
  <c r="G36" i="17"/>
  <c r="G36" i="9"/>
  <c r="I36" i="9"/>
  <c r="J36" i="9"/>
  <c r="K12" i="9"/>
  <c r="K26" i="9"/>
  <c r="K27" i="9"/>
  <c r="K28" i="9"/>
  <c r="K29" i="9"/>
  <c r="K30" i="9"/>
  <c r="K17" i="9"/>
  <c r="K18" i="9"/>
  <c r="K13" i="9"/>
  <c r="K21" i="9"/>
  <c r="L12" i="9"/>
  <c r="L17" i="9"/>
  <c r="L18" i="9"/>
  <c r="L13" i="9"/>
  <c r="L21" i="9"/>
  <c r="M12" i="9"/>
  <c r="M17" i="9"/>
  <c r="M18" i="9"/>
  <c r="M13" i="9"/>
  <c r="M21" i="9"/>
  <c r="N12" i="9"/>
  <c r="N17" i="9"/>
  <c r="N18" i="9"/>
  <c r="N13" i="9"/>
  <c r="N21" i="9"/>
  <c r="O12" i="9"/>
  <c r="O17" i="9"/>
  <c r="O18" i="9"/>
  <c r="O13" i="9"/>
  <c r="O21" i="9"/>
  <c r="P17" i="9"/>
  <c r="P18" i="9"/>
  <c r="P13" i="9"/>
  <c r="P21" i="9"/>
  <c r="Q12" i="9"/>
  <c r="Q17" i="9"/>
  <c r="Q18" i="9"/>
  <c r="Q13" i="9"/>
  <c r="Q21" i="9"/>
  <c r="R12" i="9"/>
  <c r="R17" i="9"/>
  <c r="R18" i="9"/>
  <c r="R13" i="9"/>
  <c r="R21" i="9"/>
  <c r="K31" i="9"/>
  <c r="K19" i="9"/>
  <c r="K14" i="9"/>
  <c r="K22" i="9"/>
  <c r="L19" i="9"/>
  <c r="L14" i="9"/>
  <c r="L22" i="9"/>
  <c r="M19" i="9"/>
  <c r="M14" i="9"/>
  <c r="M22" i="9"/>
  <c r="N19" i="9"/>
  <c r="N14" i="9"/>
  <c r="N22" i="9"/>
  <c r="O19" i="9"/>
  <c r="O14" i="9"/>
  <c r="O22" i="9"/>
  <c r="P19" i="9"/>
  <c r="P14" i="9"/>
  <c r="P22" i="9"/>
  <c r="Q19" i="9"/>
  <c r="Q14" i="9"/>
  <c r="Q22" i="9"/>
  <c r="R19" i="9"/>
  <c r="R14" i="9"/>
  <c r="R22" i="9"/>
  <c r="K32" i="9"/>
  <c r="K20" i="9"/>
  <c r="K15" i="9"/>
  <c r="K23" i="9"/>
  <c r="L20" i="9"/>
  <c r="L15" i="9"/>
  <c r="L23" i="9"/>
  <c r="M20" i="9"/>
  <c r="M15" i="9"/>
  <c r="M23" i="9"/>
  <c r="N20" i="9"/>
  <c r="N15" i="9"/>
  <c r="N23" i="9"/>
  <c r="O20" i="9"/>
  <c r="O15" i="9"/>
  <c r="O23" i="9"/>
  <c r="P20" i="9"/>
  <c r="P15" i="9"/>
  <c r="P23" i="9"/>
  <c r="Q20" i="9"/>
  <c r="Q15" i="9"/>
  <c r="Q23" i="9"/>
  <c r="R20" i="9"/>
  <c r="R15" i="9"/>
  <c r="R23" i="9"/>
  <c r="K33" i="9"/>
  <c r="K24" i="9"/>
  <c r="L24" i="9"/>
  <c r="M24" i="9"/>
  <c r="N24" i="9"/>
  <c r="O24" i="9"/>
  <c r="P24" i="9"/>
  <c r="Q24" i="9"/>
  <c r="R24" i="9"/>
  <c r="K34" i="9"/>
  <c r="K25" i="9"/>
  <c r="L25" i="9"/>
  <c r="M25" i="9"/>
  <c r="N25" i="9"/>
  <c r="O25" i="9"/>
  <c r="P25" i="9"/>
  <c r="Q25" i="9"/>
  <c r="R25" i="9"/>
  <c r="K35" i="9"/>
  <c r="K12" i="17"/>
  <c r="K26" i="17"/>
  <c r="K27" i="17"/>
  <c r="K28" i="17"/>
  <c r="K29" i="17"/>
  <c r="K30" i="17"/>
  <c r="K17" i="17"/>
  <c r="K18" i="17"/>
  <c r="K13" i="17"/>
  <c r="K21" i="17"/>
  <c r="L12" i="17"/>
  <c r="L17" i="17"/>
  <c r="L18" i="17"/>
  <c r="L13" i="17"/>
  <c r="L21" i="17"/>
  <c r="M12" i="17"/>
  <c r="M17" i="17"/>
  <c r="M18" i="17"/>
  <c r="M13" i="17"/>
  <c r="M21" i="17"/>
  <c r="N12" i="17"/>
  <c r="N17" i="17"/>
  <c r="N18" i="17"/>
  <c r="N13" i="17"/>
  <c r="N21" i="17"/>
  <c r="O12" i="17"/>
  <c r="O17" i="17"/>
  <c r="O18" i="17"/>
  <c r="O13" i="17"/>
  <c r="O21" i="17"/>
  <c r="P12" i="17"/>
  <c r="P17" i="17"/>
  <c r="P18" i="17"/>
  <c r="P13" i="17"/>
  <c r="P21" i="17"/>
  <c r="Q12" i="17"/>
  <c r="Q17" i="17"/>
  <c r="Q18" i="17"/>
  <c r="Q13" i="17"/>
  <c r="Q21" i="17"/>
  <c r="R12" i="17"/>
  <c r="R17" i="17"/>
  <c r="R18" i="17"/>
  <c r="R13" i="17"/>
  <c r="R21" i="17"/>
  <c r="K31" i="17"/>
  <c r="K19" i="17"/>
  <c r="K14" i="17"/>
  <c r="K22" i="17"/>
  <c r="L19" i="17"/>
  <c r="L14" i="17"/>
  <c r="L22" i="17"/>
  <c r="M19" i="17"/>
  <c r="M14" i="17"/>
  <c r="M22" i="17"/>
  <c r="N19" i="17"/>
  <c r="N14" i="17"/>
  <c r="N22" i="17"/>
  <c r="O19" i="17"/>
  <c r="O14" i="17"/>
  <c r="O22" i="17"/>
  <c r="P19" i="17"/>
  <c r="P14" i="17"/>
  <c r="P22" i="17"/>
  <c r="Q19" i="17"/>
  <c r="Q14" i="17"/>
  <c r="Q22" i="17"/>
  <c r="R19" i="17"/>
  <c r="R14" i="17"/>
  <c r="R22" i="17"/>
  <c r="K32" i="17"/>
  <c r="K20" i="17"/>
  <c r="K15" i="17"/>
  <c r="K23" i="17"/>
  <c r="L20" i="17"/>
  <c r="L15" i="17"/>
  <c r="L23" i="17"/>
  <c r="M20" i="17"/>
  <c r="M15" i="17"/>
  <c r="M23" i="17"/>
  <c r="N20" i="17"/>
  <c r="N15" i="17"/>
  <c r="N23" i="17"/>
  <c r="O20" i="17"/>
  <c r="O15" i="17"/>
  <c r="O23" i="17"/>
  <c r="P20" i="17"/>
  <c r="P15" i="17"/>
  <c r="P23" i="17"/>
  <c r="Q20" i="17"/>
  <c r="Q15" i="17"/>
  <c r="Q23" i="17"/>
  <c r="R20" i="17"/>
  <c r="R15" i="17"/>
  <c r="R23" i="17"/>
  <c r="K33" i="17"/>
  <c r="K24" i="17"/>
  <c r="L24" i="17"/>
  <c r="M24" i="17"/>
  <c r="N24" i="17"/>
  <c r="O24" i="17"/>
  <c r="P24" i="17"/>
  <c r="Q24" i="17"/>
  <c r="R24" i="17"/>
  <c r="K34" i="17"/>
  <c r="K25" i="17"/>
  <c r="L25" i="17"/>
  <c r="M25" i="17"/>
  <c r="N25" i="17"/>
  <c r="O25" i="17"/>
  <c r="P25" i="17"/>
  <c r="Q25" i="17"/>
  <c r="R25" i="17"/>
  <c r="K35" i="17"/>
  <c r="K36" i="17"/>
  <c r="K36" i="9"/>
  <c r="L26" i="9"/>
  <c r="L27" i="9"/>
  <c r="L28" i="9"/>
  <c r="L29" i="9"/>
  <c r="L30" i="9"/>
  <c r="L31" i="9"/>
  <c r="L32" i="9"/>
  <c r="L33" i="9"/>
  <c r="L34" i="9"/>
  <c r="L35" i="9"/>
  <c r="L26" i="17"/>
  <c r="L27" i="17"/>
  <c r="L28" i="17"/>
  <c r="L29" i="17"/>
  <c r="L30" i="17"/>
  <c r="L31" i="17"/>
  <c r="L32" i="17"/>
  <c r="L33" i="17"/>
  <c r="L34" i="17"/>
  <c r="L35" i="17"/>
  <c r="L36" i="17"/>
  <c r="L36" i="9"/>
  <c r="M36" i="9"/>
  <c r="N26" i="9"/>
  <c r="N27" i="9"/>
  <c r="N28" i="9"/>
  <c r="N29" i="9"/>
  <c r="N30" i="9"/>
  <c r="N31" i="9"/>
  <c r="N32" i="9"/>
  <c r="N33" i="9"/>
  <c r="N34" i="9"/>
  <c r="N35" i="9"/>
  <c r="N26" i="17"/>
  <c r="N27" i="17"/>
  <c r="N28" i="17"/>
  <c r="N29" i="17"/>
  <c r="N30" i="17"/>
  <c r="N31" i="17"/>
  <c r="N32" i="17"/>
  <c r="N33" i="17"/>
  <c r="N34" i="17"/>
  <c r="N35" i="17"/>
  <c r="N36" i="17"/>
  <c r="N36" i="9"/>
  <c r="O26" i="9"/>
  <c r="O27" i="9"/>
  <c r="O28" i="9"/>
  <c r="O29" i="9"/>
  <c r="O30" i="9"/>
  <c r="O31" i="9"/>
  <c r="O32" i="9"/>
  <c r="O33" i="9"/>
  <c r="O34" i="9"/>
  <c r="O35" i="9"/>
  <c r="O26" i="17"/>
  <c r="O27" i="17"/>
  <c r="O28" i="17"/>
  <c r="O29" i="17"/>
  <c r="O30" i="17"/>
  <c r="O31" i="17"/>
  <c r="O32" i="17"/>
  <c r="O33" i="17"/>
  <c r="O34" i="17"/>
  <c r="O35" i="17"/>
  <c r="O36" i="17"/>
  <c r="O36" i="9"/>
  <c r="Q36" i="9"/>
  <c r="R36" i="9"/>
  <c r="S26" i="9"/>
  <c r="S27" i="9"/>
  <c r="S28" i="9"/>
  <c r="S29" i="9"/>
  <c r="S30" i="9"/>
  <c r="S31" i="9"/>
  <c r="S32" i="9"/>
  <c r="S33" i="9"/>
  <c r="S34" i="9"/>
  <c r="S35" i="9"/>
  <c r="S26" i="17"/>
  <c r="S27" i="17"/>
  <c r="S28" i="17"/>
  <c r="S29" i="17"/>
  <c r="S30" i="17"/>
  <c r="S31" i="17"/>
  <c r="S32" i="17"/>
  <c r="S33" i="17"/>
  <c r="S34" i="17"/>
  <c r="S35" i="17"/>
  <c r="S36" i="17"/>
  <c r="S36" i="9"/>
  <c r="T26" i="9"/>
  <c r="T27" i="9"/>
  <c r="T28" i="9"/>
  <c r="T29" i="9"/>
  <c r="T30" i="9"/>
  <c r="T31" i="9"/>
  <c r="T32" i="9"/>
  <c r="T33" i="9"/>
  <c r="T34" i="9"/>
  <c r="T35" i="9"/>
  <c r="T26" i="17"/>
  <c r="T27" i="17"/>
  <c r="T28" i="17"/>
  <c r="T29" i="17"/>
  <c r="T30" i="17"/>
  <c r="T31" i="17"/>
  <c r="T32" i="17"/>
  <c r="T33" i="17"/>
  <c r="T34" i="17"/>
  <c r="T35" i="17"/>
  <c r="T36" i="17"/>
  <c r="T36" i="9"/>
  <c r="U26" i="9"/>
  <c r="U27" i="9"/>
  <c r="U28" i="9"/>
  <c r="U29" i="9"/>
  <c r="U30" i="9"/>
  <c r="U31" i="9"/>
  <c r="U32" i="9"/>
  <c r="U33" i="9"/>
  <c r="U34" i="9"/>
  <c r="U35" i="9"/>
  <c r="U26" i="17"/>
  <c r="U27" i="17"/>
  <c r="U28" i="17"/>
  <c r="U29" i="17"/>
  <c r="U30" i="17"/>
  <c r="U31" i="17"/>
  <c r="U32" i="17"/>
  <c r="U33" i="17"/>
  <c r="U34" i="17"/>
  <c r="U35" i="17"/>
  <c r="U36" i="17"/>
  <c r="U36" i="9"/>
  <c r="V26" i="9"/>
  <c r="V27" i="9"/>
  <c r="V28" i="9"/>
  <c r="V29" i="9"/>
  <c r="V30" i="9"/>
  <c r="V31" i="9"/>
  <c r="V32" i="9"/>
  <c r="V33" i="9"/>
  <c r="V34" i="9"/>
  <c r="V35" i="9"/>
  <c r="V26" i="17"/>
  <c r="V27" i="17"/>
  <c r="V28" i="17"/>
  <c r="V29" i="17"/>
  <c r="V30" i="17"/>
  <c r="V31" i="17"/>
  <c r="V32" i="17"/>
  <c r="V33" i="17"/>
  <c r="V34" i="17"/>
  <c r="V35" i="17"/>
  <c r="V36" i="17"/>
  <c r="V36" i="9"/>
  <c r="W26" i="9"/>
  <c r="W27" i="9"/>
  <c r="W28" i="9"/>
  <c r="W29" i="9"/>
  <c r="W30" i="9"/>
  <c r="W31" i="9"/>
  <c r="W32" i="9"/>
  <c r="W33" i="9"/>
  <c r="W34" i="9"/>
  <c r="W35" i="9"/>
  <c r="W26" i="17"/>
  <c r="W27" i="17"/>
  <c r="W28" i="17"/>
  <c r="W29" i="17"/>
  <c r="W30" i="17"/>
  <c r="W31" i="17"/>
  <c r="W32" i="17"/>
  <c r="W33" i="17"/>
  <c r="W34" i="17"/>
  <c r="W35" i="17"/>
  <c r="W36" i="17"/>
  <c r="W36" i="9"/>
  <c r="Y36" i="9"/>
  <c r="Z36" i="9"/>
  <c r="AA36" i="9"/>
  <c r="AB26" i="9"/>
  <c r="AB27" i="9"/>
  <c r="AB28" i="9"/>
  <c r="AB29" i="9"/>
  <c r="AB30" i="9"/>
  <c r="AB31" i="9"/>
  <c r="AB32" i="9"/>
  <c r="AB33" i="9"/>
  <c r="AB34" i="9"/>
  <c r="AB35" i="9"/>
  <c r="AB26" i="17"/>
  <c r="AB27" i="17"/>
  <c r="AB28" i="17"/>
  <c r="AB29" i="17"/>
  <c r="AB30" i="17"/>
  <c r="AB31" i="17"/>
  <c r="AB32" i="17"/>
  <c r="AB33" i="17"/>
  <c r="AB34" i="17"/>
  <c r="AB35" i="17"/>
  <c r="AB36" i="17"/>
  <c r="AB36" i="9"/>
  <c r="AC26" i="9"/>
  <c r="AC27" i="9"/>
  <c r="AC28" i="9"/>
  <c r="AC29" i="9"/>
  <c r="AC30" i="9"/>
  <c r="AC31" i="9"/>
  <c r="AC32" i="9"/>
  <c r="AC33" i="9"/>
  <c r="AC34" i="9"/>
  <c r="AC35" i="9"/>
  <c r="AC26" i="17"/>
  <c r="AC27" i="17"/>
  <c r="AC28" i="17"/>
  <c r="AC29" i="17"/>
  <c r="AC30" i="17"/>
  <c r="AC31" i="17"/>
  <c r="AC32" i="17"/>
  <c r="AC33" i="17"/>
  <c r="AC34" i="17"/>
  <c r="AC35" i="17"/>
  <c r="AC36" i="17"/>
  <c r="AC36" i="9"/>
  <c r="AD36" i="9"/>
  <c r="AE26" i="9"/>
  <c r="AE27" i="9"/>
  <c r="AE28" i="9"/>
  <c r="AE29" i="9"/>
  <c r="AE30" i="9"/>
  <c r="AE31" i="9"/>
  <c r="AE32" i="9"/>
  <c r="AE33" i="9"/>
  <c r="AE34" i="9"/>
  <c r="AE35" i="9"/>
  <c r="AE26" i="17"/>
  <c r="AE27" i="17"/>
  <c r="AE28" i="17"/>
  <c r="AE29" i="17"/>
  <c r="AE30" i="17"/>
  <c r="AE31" i="17"/>
  <c r="AE32" i="17"/>
  <c r="AE33" i="17"/>
  <c r="AE34" i="17"/>
  <c r="AE35" i="17"/>
  <c r="AE36" i="17"/>
  <c r="AE36" i="9"/>
  <c r="AG36" i="9"/>
  <c r="AH36" i="9"/>
  <c r="AI36" i="9"/>
  <c r="AJ36" i="9"/>
  <c r="AK26" i="9"/>
  <c r="AK27" i="9"/>
  <c r="AK28" i="9"/>
  <c r="AK29" i="9"/>
  <c r="AK30" i="9"/>
  <c r="AK31" i="9"/>
  <c r="AK32" i="9"/>
  <c r="AK33" i="9"/>
  <c r="AK34" i="9"/>
  <c r="AK35" i="9"/>
  <c r="AK26" i="17"/>
  <c r="AK27" i="17"/>
  <c r="AK28" i="17"/>
  <c r="AK29" i="17"/>
  <c r="AK30" i="17"/>
  <c r="AK31" i="17"/>
  <c r="AK32" i="17"/>
  <c r="AK33" i="17"/>
  <c r="AK34" i="17"/>
  <c r="AK35" i="17"/>
  <c r="AK36" i="17"/>
  <c r="AK36" i="9"/>
  <c r="AL36" i="9"/>
  <c r="AM26" i="9"/>
  <c r="AM27" i="9"/>
  <c r="AM28" i="9"/>
  <c r="AM29" i="9"/>
  <c r="AM30" i="9"/>
  <c r="AM31" i="9"/>
  <c r="AM32" i="9"/>
  <c r="AM33" i="9"/>
  <c r="AM34" i="9"/>
  <c r="AM35" i="9"/>
  <c r="AM26" i="17"/>
  <c r="AM27" i="17"/>
  <c r="AM28" i="17"/>
  <c r="AM29" i="17"/>
  <c r="AM30" i="17"/>
  <c r="AM31" i="17"/>
  <c r="AM32" i="17"/>
  <c r="AM33" i="17"/>
  <c r="AM34" i="17"/>
  <c r="AM35" i="17"/>
  <c r="AM36" i="17"/>
  <c r="AM36" i="9"/>
  <c r="AO36" i="9"/>
  <c r="AP36" i="9"/>
  <c r="AQ12" i="9"/>
  <c r="AQ36" i="9"/>
  <c r="AR12" i="9"/>
  <c r="AR36" i="9"/>
  <c r="AS12" i="9"/>
  <c r="AS26" i="9"/>
  <c r="AS27" i="9"/>
  <c r="AS28" i="9"/>
  <c r="AS29" i="9"/>
  <c r="AS30" i="9"/>
  <c r="AS17" i="9"/>
  <c r="AS18" i="9"/>
  <c r="AS13" i="9"/>
  <c r="AS21" i="9"/>
  <c r="AQ17" i="9"/>
  <c r="AQ18" i="9"/>
  <c r="AQ13" i="9"/>
  <c r="AQ21" i="9"/>
  <c r="AR17" i="9"/>
  <c r="AR18" i="9"/>
  <c r="AR13" i="9"/>
  <c r="AR21" i="9"/>
  <c r="AT12" i="9"/>
  <c r="AT17" i="9"/>
  <c r="AT18" i="9"/>
  <c r="AT13" i="9"/>
  <c r="AT21" i="9"/>
  <c r="AU12" i="9"/>
  <c r="AU17" i="9"/>
  <c r="AU18" i="9"/>
  <c r="AU13" i="9"/>
  <c r="AU21" i="9"/>
  <c r="AV17" i="9"/>
  <c r="AV18" i="9"/>
  <c r="AV13" i="9"/>
  <c r="AV21" i="9"/>
  <c r="AW12" i="9"/>
  <c r="AW17" i="9"/>
  <c r="AW18" i="9"/>
  <c r="AW13" i="9"/>
  <c r="AW21" i="9"/>
  <c r="AX12" i="9"/>
  <c r="AX17" i="9"/>
  <c r="AX18" i="9"/>
  <c r="AX13" i="9"/>
  <c r="AX21" i="9"/>
  <c r="AS31" i="9"/>
  <c r="AS19" i="9"/>
  <c r="AS14" i="9"/>
  <c r="AS22" i="9"/>
  <c r="AQ19" i="9"/>
  <c r="AQ14" i="9"/>
  <c r="AQ22" i="9"/>
  <c r="AR19" i="9"/>
  <c r="AR14" i="9"/>
  <c r="AR22" i="9"/>
  <c r="AT19" i="9"/>
  <c r="AT14" i="9"/>
  <c r="AT22" i="9"/>
  <c r="AU19" i="9"/>
  <c r="AU14" i="9"/>
  <c r="AU22" i="9"/>
  <c r="AV19" i="9"/>
  <c r="AV14" i="9"/>
  <c r="AV22" i="9"/>
  <c r="AW19" i="9"/>
  <c r="AW14" i="9"/>
  <c r="AW22" i="9"/>
  <c r="AX19" i="9"/>
  <c r="AX14" i="9"/>
  <c r="AX22" i="9"/>
  <c r="AS32" i="9"/>
  <c r="AS20" i="9"/>
  <c r="AS15" i="9"/>
  <c r="AS23" i="9"/>
  <c r="AQ20" i="9"/>
  <c r="AQ15" i="9"/>
  <c r="AQ23" i="9"/>
  <c r="AR20" i="9"/>
  <c r="AR15" i="9"/>
  <c r="AR23" i="9"/>
  <c r="AT20" i="9"/>
  <c r="AT15" i="9"/>
  <c r="AT23" i="9"/>
  <c r="AU20" i="9"/>
  <c r="AU15" i="9"/>
  <c r="AU23" i="9"/>
  <c r="AV20" i="9"/>
  <c r="AV15" i="9"/>
  <c r="AV23" i="9"/>
  <c r="AW20" i="9"/>
  <c r="AW15" i="9"/>
  <c r="AW23" i="9"/>
  <c r="AX20" i="9"/>
  <c r="AX15" i="9"/>
  <c r="AX23" i="9"/>
  <c r="AS33" i="9"/>
  <c r="AS24" i="9"/>
  <c r="AQ24" i="9"/>
  <c r="AR24" i="9"/>
  <c r="AT24" i="9"/>
  <c r="AU24" i="9"/>
  <c r="AV24" i="9"/>
  <c r="AW24" i="9"/>
  <c r="AX24" i="9"/>
  <c r="AS34" i="9"/>
  <c r="AS25" i="9"/>
  <c r="AQ25" i="9"/>
  <c r="AR25" i="9"/>
  <c r="AT25" i="9"/>
  <c r="AU25" i="9"/>
  <c r="AV25" i="9"/>
  <c r="AW25" i="9"/>
  <c r="AX25" i="9"/>
  <c r="AS35" i="9"/>
  <c r="AS12" i="17"/>
  <c r="AS26" i="17"/>
  <c r="AS27" i="17"/>
  <c r="AS28" i="17"/>
  <c r="AS29" i="17"/>
  <c r="AS30" i="17"/>
  <c r="AS17" i="17"/>
  <c r="AS18" i="17"/>
  <c r="AS13" i="17"/>
  <c r="AS21" i="17"/>
  <c r="AQ12" i="17"/>
  <c r="AQ17" i="17"/>
  <c r="AQ18" i="17"/>
  <c r="AQ13" i="17"/>
  <c r="AQ21" i="17"/>
  <c r="AR12" i="17"/>
  <c r="AR17" i="17"/>
  <c r="AR18" i="17"/>
  <c r="AR13" i="17"/>
  <c r="AR21" i="17"/>
  <c r="AT12" i="17"/>
  <c r="AT17" i="17"/>
  <c r="AT18" i="17"/>
  <c r="AT13" i="17"/>
  <c r="AT21" i="17"/>
  <c r="AU12" i="17"/>
  <c r="AU17" i="17"/>
  <c r="AU18" i="17"/>
  <c r="AU13" i="17"/>
  <c r="AU21" i="17"/>
  <c r="AV12" i="17"/>
  <c r="AV17" i="17"/>
  <c r="AV18" i="17"/>
  <c r="AV13" i="17"/>
  <c r="AV21" i="17"/>
  <c r="AW12" i="17"/>
  <c r="AW17" i="17"/>
  <c r="AW18" i="17"/>
  <c r="AW13" i="17"/>
  <c r="AW21" i="17"/>
  <c r="AX12" i="17"/>
  <c r="AX17" i="17"/>
  <c r="AX18" i="17"/>
  <c r="AX13" i="17"/>
  <c r="AX21" i="17"/>
  <c r="AS31" i="17"/>
  <c r="AS19" i="17"/>
  <c r="AS14" i="17"/>
  <c r="AS22" i="17"/>
  <c r="AQ19" i="17"/>
  <c r="AQ14" i="17"/>
  <c r="AQ22" i="17"/>
  <c r="AR19" i="17"/>
  <c r="AR14" i="17"/>
  <c r="AR22" i="17"/>
  <c r="AT19" i="17"/>
  <c r="AT14" i="17"/>
  <c r="AT22" i="17"/>
  <c r="AU19" i="17"/>
  <c r="AU14" i="17"/>
  <c r="AU22" i="17"/>
  <c r="AV19" i="17"/>
  <c r="AV14" i="17"/>
  <c r="AV22" i="17"/>
  <c r="AW19" i="17"/>
  <c r="AW14" i="17"/>
  <c r="AW22" i="17"/>
  <c r="AX19" i="17"/>
  <c r="AX14" i="17"/>
  <c r="AX22" i="17"/>
  <c r="AS32" i="17"/>
  <c r="AS20" i="17"/>
  <c r="AS15" i="17"/>
  <c r="AS23" i="17"/>
  <c r="AQ20" i="17"/>
  <c r="AQ15" i="17"/>
  <c r="AQ23" i="17"/>
  <c r="AR20" i="17"/>
  <c r="AR15" i="17"/>
  <c r="AR23" i="17"/>
  <c r="AT20" i="17"/>
  <c r="AT15" i="17"/>
  <c r="AT23" i="17"/>
  <c r="AU20" i="17"/>
  <c r="AU15" i="17"/>
  <c r="AU23" i="17"/>
  <c r="AV20" i="17"/>
  <c r="AV15" i="17"/>
  <c r="AV23" i="17"/>
  <c r="AW20" i="17"/>
  <c r="AW15" i="17"/>
  <c r="AW23" i="17"/>
  <c r="AX20" i="17"/>
  <c r="AX15" i="17"/>
  <c r="AX23" i="17"/>
  <c r="AS33" i="17"/>
  <c r="AS24" i="17"/>
  <c r="AQ24" i="17"/>
  <c r="AR24" i="17"/>
  <c r="AT24" i="17"/>
  <c r="AU24" i="17"/>
  <c r="AV24" i="17"/>
  <c r="AW24" i="17"/>
  <c r="AX24" i="17"/>
  <c r="AS34" i="17"/>
  <c r="AS25" i="17"/>
  <c r="AQ25" i="17"/>
  <c r="AR25" i="17"/>
  <c r="AT25" i="17"/>
  <c r="AU25" i="17"/>
  <c r="AV25" i="17"/>
  <c r="AW25" i="17"/>
  <c r="AX25" i="17"/>
  <c r="AS35" i="17"/>
  <c r="AS36" i="17"/>
  <c r="AS36" i="9"/>
  <c r="AT36" i="9"/>
  <c r="AU36" i="9"/>
  <c r="AW36" i="9"/>
  <c r="AX36" i="9"/>
  <c r="AY12" i="9"/>
  <c r="AY36" i="9"/>
  <c r="AZ12" i="9"/>
  <c r="AZ36" i="9"/>
  <c r="BA12" i="9"/>
  <c r="BA36" i="9"/>
  <c r="BB12" i="9"/>
  <c r="BB36" i="9"/>
  <c r="BC12" i="9"/>
  <c r="BC36" i="9"/>
  <c r="BE12" i="9"/>
  <c r="BE36" i="9"/>
  <c r="BF12" i="9"/>
  <c r="BF36" i="9"/>
  <c r="BG12" i="9"/>
  <c r="BG36" i="9"/>
  <c r="BH12" i="9"/>
  <c r="BH36" i="9"/>
  <c r="BI12" i="9"/>
  <c r="BI36" i="9"/>
  <c r="BJ12" i="9"/>
  <c r="BJ36" i="9"/>
  <c r="BK12" i="9"/>
  <c r="BK36" i="9"/>
  <c r="BM12" i="9"/>
  <c r="BM36" i="9"/>
  <c r="BN12" i="9"/>
  <c r="BN36" i="9"/>
  <c r="H7" i="9"/>
  <c r="C7" i="9"/>
  <c r="D7" i="9"/>
  <c r="E26" i="17"/>
  <c r="E27" i="17"/>
  <c r="E28" i="17"/>
  <c r="E29" i="17"/>
  <c r="E30" i="17"/>
  <c r="E35" i="17"/>
  <c r="E31" i="17"/>
  <c r="E32" i="17"/>
  <c r="E33" i="17"/>
  <c r="E34" i="17"/>
  <c r="E36" i="17"/>
  <c r="E26" i="9"/>
  <c r="E27" i="9"/>
  <c r="E28" i="9"/>
  <c r="E29" i="9"/>
  <c r="E30" i="9"/>
  <c r="E31" i="9"/>
  <c r="E32" i="9"/>
  <c r="E33" i="9"/>
  <c r="E34" i="9"/>
  <c r="E35" i="9"/>
  <c r="E7" i="9"/>
  <c r="F7" i="9"/>
  <c r="AU26" i="17"/>
  <c r="AU27" i="17"/>
  <c r="AU28" i="17"/>
  <c r="AU29" i="17"/>
  <c r="AU30" i="17"/>
  <c r="AU35" i="17"/>
  <c r="AU31" i="17"/>
  <c r="AU32" i="17"/>
  <c r="AU33" i="17"/>
  <c r="AU34" i="17"/>
  <c r="AU36" i="17"/>
  <c r="AU26" i="9"/>
  <c r="AU27" i="9"/>
  <c r="AU28" i="9"/>
  <c r="AU29" i="9"/>
  <c r="AU30" i="9"/>
  <c r="AU31" i="9"/>
  <c r="AU32" i="9"/>
  <c r="AU33" i="9"/>
  <c r="AU34" i="9"/>
  <c r="AU35" i="9"/>
  <c r="G7" i="9"/>
  <c r="I7" i="9"/>
  <c r="J7" i="9"/>
  <c r="H8" i="9"/>
  <c r="C10" i="7"/>
  <c r="C11" i="7"/>
  <c r="W9" i="7"/>
  <c r="V9" i="7"/>
  <c r="C4" i="20"/>
  <c r="C5" i="20"/>
  <c r="C6" i="20"/>
  <c r="C7" i="20"/>
  <c r="C8" i="20"/>
  <c r="C9" i="20"/>
  <c r="C10" i="20"/>
  <c r="C11" i="20"/>
  <c r="V9" i="20"/>
  <c r="U9" i="7"/>
  <c r="U9" i="20"/>
  <c r="T9" i="7"/>
  <c r="T9" i="20"/>
  <c r="S9" i="7"/>
  <c r="S9" i="20"/>
  <c r="R9" i="7"/>
  <c r="P9" i="20"/>
  <c r="P9" i="7"/>
  <c r="K9" i="7"/>
  <c r="J9" i="7"/>
  <c r="H9" i="7"/>
  <c r="H9" i="20"/>
  <c r="G9" i="7"/>
  <c r="G9" i="20"/>
  <c r="F9" i="7"/>
  <c r="F9" i="20"/>
  <c r="E9" i="7"/>
  <c r="E9" i="20"/>
  <c r="D9" i="7"/>
  <c r="D9" i="20"/>
  <c r="G8" i="9"/>
  <c r="W8" i="7"/>
  <c r="V8" i="7"/>
  <c r="V8" i="20"/>
  <c r="U8" i="7"/>
  <c r="U8" i="20"/>
  <c r="T8" i="7"/>
  <c r="T8" i="20"/>
  <c r="S8" i="7"/>
  <c r="S8" i="20"/>
  <c r="R8" i="7"/>
  <c r="P8" i="20"/>
  <c r="P8" i="7"/>
  <c r="K8" i="7"/>
  <c r="J8" i="7"/>
  <c r="I8" i="7"/>
  <c r="I8" i="20"/>
  <c r="G8" i="7"/>
  <c r="G8" i="20"/>
  <c r="F8" i="7"/>
  <c r="F8" i="20"/>
  <c r="E8" i="7"/>
  <c r="E8" i="20"/>
  <c r="D8" i="7"/>
  <c r="D8" i="20"/>
  <c r="F8" i="9"/>
  <c r="W7" i="7"/>
  <c r="V7" i="7"/>
  <c r="V7" i="20"/>
  <c r="U7" i="7"/>
  <c r="U7" i="20"/>
  <c r="T7" i="7"/>
  <c r="T7" i="20"/>
  <c r="S7" i="7"/>
  <c r="S7" i="20"/>
  <c r="R7" i="7"/>
  <c r="P7" i="20"/>
  <c r="P7" i="7"/>
  <c r="K7" i="7"/>
  <c r="J7" i="7"/>
  <c r="I7" i="7"/>
  <c r="I7" i="20"/>
  <c r="H7" i="7"/>
  <c r="H7" i="20"/>
  <c r="F7" i="7"/>
  <c r="F7" i="20"/>
  <c r="E7" i="7"/>
  <c r="E7" i="20"/>
  <c r="D7" i="7"/>
  <c r="D7" i="20"/>
  <c r="E8" i="9"/>
  <c r="W6" i="7"/>
  <c r="V6" i="7"/>
  <c r="V6" i="20"/>
  <c r="U6" i="7"/>
  <c r="U6" i="20"/>
  <c r="T6" i="7"/>
  <c r="T6" i="20"/>
  <c r="S6" i="7"/>
  <c r="S6" i="20"/>
  <c r="R6" i="7"/>
  <c r="P6" i="7"/>
  <c r="P6" i="20"/>
  <c r="K6" i="7"/>
  <c r="J6" i="7"/>
  <c r="I6" i="7"/>
  <c r="I6" i="20"/>
  <c r="H6" i="7"/>
  <c r="H6" i="20"/>
  <c r="G6" i="7"/>
  <c r="G6" i="20"/>
  <c r="E6" i="7"/>
  <c r="E6" i="20"/>
  <c r="D6" i="7"/>
  <c r="D6" i="20"/>
  <c r="D8" i="9"/>
  <c r="W5" i="7"/>
  <c r="V5" i="7"/>
  <c r="V5" i="20"/>
  <c r="U5" i="7"/>
  <c r="U5" i="20"/>
  <c r="T5" i="7"/>
  <c r="T5" i="20"/>
  <c r="S5" i="7"/>
  <c r="S5" i="20"/>
  <c r="R5" i="7"/>
  <c r="P5" i="20"/>
  <c r="P5" i="7"/>
  <c r="K5" i="7"/>
  <c r="J5" i="7"/>
  <c r="I5" i="7"/>
  <c r="I5" i="20"/>
  <c r="H5" i="7"/>
  <c r="H5" i="20"/>
  <c r="G5" i="7"/>
  <c r="G5" i="20"/>
  <c r="F5" i="7"/>
  <c r="F5" i="20"/>
  <c r="D5" i="7"/>
  <c r="D5" i="20"/>
  <c r="C8" i="9"/>
  <c r="W4" i="7"/>
  <c r="V4" i="7"/>
  <c r="V4" i="20"/>
  <c r="U4" i="7"/>
  <c r="U4" i="20"/>
  <c r="T4" i="7"/>
  <c r="T4" i="20"/>
  <c r="S4" i="7"/>
  <c r="S4" i="20"/>
  <c r="R4" i="7"/>
  <c r="P4" i="20"/>
  <c r="P4" i="7"/>
  <c r="K4" i="7"/>
  <c r="J4" i="7"/>
  <c r="I4" i="7"/>
  <c r="I4" i="20"/>
  <c r="H4" i="7"/>
  <c r="H4" i="20"/>
  <c r="G4" i="7"/>
  <c r="G4" i="20"/>
  <c r="F4" i="7"/>
  <c r="F4" i="20"/>
  <c r="E4" i="7"/>
  <c r="E4" i="20"/>
  <c r="B32" i="7"/>
  <c r="B33" i="7"/>
  <c r="B34" i="7"/>
  <c r="B35" i="7"/>
  <c r="B44" i="7"/>
  <c r="B45" i="7"/>
  <c r="B46" i="7"/>
  <c r="B47" i="7"/>
  <c r="B68" i="7"/>
  <c r="B69" i="7"/>
  <c r="B70" i="7"/>
  <c r="B71" i="7"/>
  <c r="B80" i="7"/>
  <c r="B81" i="7"/>
  <c r="B82" i="7"/>
  <c r="B83" i="7"/>
  <c r="B56" i="7"/>
  <c r="B57" i="7"/>
  <c r="B58" i="7"/>
  <c r="B59" i="7"/>
  <c r="AE2" i="1"/>
  <c r="B32" i="20"/>
  <c r="B33" i="20"/>
  <c r="B34" i="20"/>
  <c r="B35" i="20"/>
  <c r="B44" i="20"/>
  <c r="B45" i="20"/>
  <c r="B46" i="20"/>
  <c r="B47" i="20"/>
  <c r="B68" i="20"/>
  <c r="B69" i="20"/>
  <c r="B70" i="20"/>
  <c r="B71" i="20"/>
  <c r="B80" i="20"/>
  <c r="B81" i="20"/>
  <c r="B82" i="20"/>
  <c r="B83" i="20"/>
  <c r="B56" i="20"/>
  <c r="B57" i="20"/>
  <c r="B58" i="20"/>
  <c r="B59" i="20"/>
  <c r="AD163" i="1"/>
  <c r="AC163" i="1"/>
  <c r="AE163" i="1"/>
  <c r="E163" i="1"/>
  <c r="AF163" i="1"/>
  <c r="AD164" i="1"/>
  <c r="AC164" i="1"/>
  <c r="AE164" i="1"/>
  <c r="E164" i="1"/>
  <c r="AF164" i="1"/>
  <c r="AD165" i="1"/>
  <c r="AC165" i="1"/>
  <c r="AE165" i="1"/>
  <c r="E165" i="1"/>
  <c r="AF165" i="1"/>
  <c r="AD166" i="1"/>
  <c r="AC166" i="1"/>
  <c r="AE166" i="1"/>
  <c r="E166" i="1"/>
  <c r="AF166" i="1"/>
  <c r="AD167" i="1"/>
  <c r="AC167" i="1"/>
  <c r="AE167" i="1"/>
  <c r="E167" i="1"/>
  <c r="AF167" i="1"/>
  <c r="AD168" i="1"/>
  <c r="AC168" i="1"/>
  <c r="AE168" i="1"/>
  <c r="E168" i="1"/>
  <c r="AF168" i="1"/>
  <c r="AD169" i="1"/>
  <c r="AC169" i="1"/>
  <c r="AE169" i="1"/>
  <c r="E169" i="1"/>
  <c r="AF169" i="1"/>
  <c r="AD170" i="1"/>
  <c r="AC170" i="1"/>
  <c r="AE170" i="1"/>
  <c r="E170" i="1"/>
  <c r="AF170" i="1"/>
  <c r="AD171" i="1"/>
  <c r="AC171" i="1"/>
  <c r="AE171" i="1"/>
  <c r="E171" i="1"/>
  <c r="AF171" i="1"/>
  <c r="AD172" i="1"/>
  <c r="AC172" i="1"/>
  <c r="AE172" i="1"/>
  <c r="E172" i="1"/>
  <c r="AF172" i="1"/>
  <c r="AD173" i="1"/>
  <c r="AC173" i="1"/>
  <c r="AE173" i="1"/>
  <c r="E173" i="1"/>
  <c r="AF173" i="1"/>
  <c r="AD174" i="1"/>
  <c r="AC174" i="1"/>
  <c r="AE174" i="1"/>
  <c r="E174" i="1"/>
  <c r="AF174" i="1"/>
  <c r="AD175" i="1"/>
  <c r="AC175" i="1"/>
  <c r="AE175" i="1"/>
  <c r="E175" i="1"/>
  <c r="AF175" i="1"/>
  <c r="AD176" i="1"/>
  <c r="AC176" i="1"/>
  <c r="AE176" i="1"/>
  <c r="E176" i="1"/>
  <c r="AF176" i="1"/>
  <c r="AD177" i="1"/>
  <c r="AC177" i="1"/>
  <c r="AE177" i="1"/>
  <c r="E177" i="1"/>
  <c r="AF177" i="1"/>
  <c r="AD178" i="1"/>
  <c r="AC178" i="1"/>
  <c r="AE178" i="1"/>
  <c r="E178" i="1"/>
  <c r="AF178" i="1"/>
  <c r="AD179" i="1"/>
  <c r="AC179" i="1"/>
  <c r="AE179" i="1"/>
  <c r="E179" i="1"/>
  <c r="AF179" i="1"/>
  <c r="AD180" i="1"/>
  <c r="AC180" i="1"/>
  <c r="AE180" i="1"/>
  <c r="E180" i="1"/>
  <c r="AF180" i="1"/>
  <c r="AD181" i="1"/>
  <c r="AC181" i="1"/>
  <c r="AE181" i="1"/>
  <c r="E181" i="1"/>
  <c r="AF181" i="1"/>
  <c r="AD182" i="1"/>
  <c r="AC182" i="1"/>
  <c r="AE182" i="1"/>
  <c r="E182" i="1"/>
  <c r="AF182" i="1"/>
  <c r="AD183" i="1"/>
  <c r="AC183" i="1"/>
  <c r="AE183" i="1"/>
  <c r="E183" i="1"/>
  <c r="AF183" i="1"/>
  <c r="AD184" i="1"/>
  <c r="AC184" i="1"/>
  <c r="AE184" i="1"/>
  <c r="E184" i="1"/>
  <c r="AF184" i="1"/>
  <c r="AD185" i="1"/>
  <c r="AC185" i="1"/>
  <c r="AE185" i="1"/>
  <c r="E185" i="1"/>
  <c r="AF185" i="1"/>
  <c r="AD186" i="1"/>
  <c r="AC186" i="1"/>
  <c r="AE186" i="1"/>
  <c r="E186" i="1"/>
  <c r="AF186" i="1"/>
  <c r="AD187" i="1"/>
  <c r="AC187" i="1"/>
  <c r="AE187" i="1"/>
  <c r="E187" i="1"/>
  <c r="AF187" i="1"/>
  <c r="AD188" i="1"/>
  <c r="AC188" i="1"/>
  <c r="AE188" i="1"/>
  <c r="E188" i="1"/>
  <c r="AF188" i="1"/>
  <c r="AD189" i="1"/>
  <c r="AC189" i="1"/>
  <c r="AE189" i="1"/>
  <c r="E189" i="1"/>
  <c r="AF189" i="1"/>
  <c r="AD190" i="1"/>
  <c r="AC190" i="1"/>
  <c r="AE190" i="1"/>
  <c r="E190" i="1"/>
  <c r="AF190" i="1"/>
  <c r="AD191" i="1"/>
  <c r="AC191" i="1"/>
  <c r="AE191" i="1"/>
  <c r="E191" i="1"/>
  <c r="AF191" i="1"/>
  <c r="AD192" i="1"/>
  <c r="AC192" i="1"/>
  <c r="AE192" i="1"/>
  <c r="E192" i="1"/>
  <c r="AF192" i="1"/>
  <c r="AD193" i="1"/>
  <c r="AC193" i="1"/>
  <c r="AE193" i="1"/>
  <c r="E193" i="1"/>
  <c r="AF193" i="1"/>
  <c r="AD194" i="1"/>
  <c r="AC194" i="1"/>
  <c r="AE194" i="1"/>
  <c r="E194" i="1"/>
  <c r="AF194" i="1"/>
  <c r="AD195" i="1"/>
  <c r="AC195" i="1"/>
  <c r="AE195" i="1"/>
  <c r="E195" i="1"/>
  <c r="AF195" i="1"/>
  <c r="AD196" i="1"/>
  <c r="AC196" i="1"/>
  <c r="AE196" i="1"/>
  <c r="E196" i="1"/>
  <c r="AF196" i="1"/>
  <c r="AD197" i="1"/>
  <c r="AC197" i="1"/>
  <c r="AE197" i="1"/>
  <c r="E197" i="1"/>
  <c r="AF197" i="1"/>
  <c r="AD198" i="1"/>
  <c r="AC198" i="1"/>
  <c r="AE198" i="1"/>
  <c r="E198" i="1"/>
  <c r="AF198" i="1"/>
  <c r="AD199" i="1"/>
  <c r="AC199" i="1"/>
  <c r="AE199" i="1"/>
  <c r="E199" i="1"/>
  <c r="AF199" i="1"/>
  <c r="AD200" i="1"/>
  <c r="AC200" i="1"/>
  <c r="AE200" i="1"/>
  <c r="E200" i="1"/>
  <c r="AF200" i="1"/>
  <c r="AD201" i="1"/>
  <c r="AC201" i="1"/>
  <c r="AE201" i="1"/>
  <c r="E201" i="1"/>
  <c r="AF201" i="1"/>
  <c r="AD202" i="1"/>
  <c r="AC202" i="1"/>
  <c r="AE202" i="1"/>
  <c r="E202" i="1"/>
  <c r="AF202" i="1"/>
  <c r="AD203" i="1"/>
  <c r="AC203" i="1"/>
  <c r="AE203" i="1"/>
  <c r="E203" i="1"/>
  <c r="AF203" i="1"/>
  <c r="AD204" i="1"/>
  <c r="AC204" i="1"/>
  <c r="AE204" i="1"/>
  <c r="E204" i="1"/>
  <c r="AF204" i="1"/>
  <c r="AD205" i="1"/>
  <c r="AC205" i="1"/>
  <c r="AE205" i="1"/>
  <c r="E205" i="1"/>
  <c r="AF205" i="1"/>
  <c r="AD206" i="1"/>
  <c r="AC206" i="1"/>
  <c r="AE206" i="1"/>
  <c r="E206" i="1"/>
  <c r="AF206" i="1"/>
  <c r="AD207" i="1"/>
  <c r="AC207" i="1"/>
  <c r="AE207" i="1"/>
  <c r="E207" i="1"/>
  <c r="AF207" i="1"/>
  <c r="AD208" i="1"/>
  <c r="AC208" i="1"/>
  <c r="AE208" i="1"/>
  <c r="E208" i="1"/>
  <c r="AF208" i="1"/>
  <c r="AD209" i="1"/>
  <c r="AC209" i="1"/>
  <c r="AE209" i="1"/>
  <c r="E209" i="1"/>
  <c r="AF209" i="1"/>
  <c r="AD210" i="1"/>
  <c r="AC210" i="1"/>
  <c r="AE210" i="1"/>
  <c r="E210" i="1"/>
  <c r="AF210" i="1"/>
  <c r="AD211" i="1"/>
  <c r="AC211" i="1"/>
  <c r="AE211" i="1"/>
  <c r="E211" i="1"/>
  <c r="AF211" i="1"/>
  <c r="AD212" i="1"/>
  <c r="AC212" i="1"/>
  <c r="AE212" i="1"/>
  <c r="E212" i="1"/>
  <c r="AF212" i="1"/>
  <c r="AD213" i="1"/>
  <c r="AC213" i="1"/>
  <c r="AE213" i="1"/>
  <c r="E213" i="1"/>
  <c r="AF213" i="1"/>
  <c r="AD214" i="1"/>
  <c r="AC214" i="1"/>
  <c r="AE214" i="1"/>
  <c r="E214" i="1"/>
  <c r="AF214" i="1"/>
  <c r="N239" i="20"/>
  <c r="M239" i="20"/>
  <c r="L239" i="20"/>
  <c r="N238" i="20"/>
  <c r="M238" i="20"/>
  <c r="L238" i="20"/>
  <c r="N237" i="20"/>
  <c r="M237" i="20"/>
  <c r="L237" i="20"/>
  <c r="N236" i="20"/>
  <c r="M236" i="20"/>
  <c r="L236" i="20"/>
  <c r="N235" i="20"/>
  <c r="M235" i="20"/>
  <c r="L235" i="20"/>
  <c r="N234" i="20"/>
  <c r="M234" i="20"/>
  <c r="L234" i="20"/>
  <c r="N233" i="20"/>
  <c r="M233" i="20"/>
  <c r="L233" i="20"/>
  <c r="N232" i="20"/>
  <c r="M232" i="20"/>
  <c r="L232" i="20"/>
  <c r="N227" i="20"/>
  <c r="M227" i="20"/>
  <c r="L227" i="20"/>
  <c r="N226" i="20"/>
  <c r="M226" i="20"/>
  <c r="L226" i="20"/>
  <c r="N225" i="20"/>
  <c r="M225" i="20"/>
  <c r="L225" i="20"/>
  <c r="N224" i="20"/>
  <c r="M224" i="20"/>
  <c r="L224" i="20"/>
  <c r="N223" i="20"/>
  <c r="M223" i="20"/>
  <c r="L223" i="20"/>
  <c r="N222" i="20"/>
  <c r="M222" i="20"/>
  <c r="L222" i="20"/>
  <c r="N221" i="20"/>
  <c r="M221" i="20"/>
  <c r="L221" i="20"/>
  <c r="N220" i="20"/>
  <c r="M220" i="20"/>
  <c r="L220" i="20"/>
  <c r="N215" i="20"/>
  <c r="M215" i="20"/>
  <c r="L215" i="20"/>
  <c r="N214" i="20"/>
  <c r="M214" i="20"/>
  <c r="L214" i="20"/>
  <c r="N213" i="20"/>
  <c r="M213" i="20"/>
  <c r="L213" i="20"/>
  <c r="N212" i="20"/>
  <c r="M212" i="20"/>
  <c r="L212" i="20"/>
  <c r="N211" i="20"/>
  <c r="M211" i="20"/>
  <c r="L211" i="20"/>
  <c r="N210" i="20"/>
  <c r="M210" i="20"/>
  <c r="L210" i="20"/>
  <c r="N209" i="20"/>
  <c r="M209" i="20"/>
  <c r="L209" i="20"/>
  <c r="N208" i="20"/>
  <c r="M208" i="20"/>
  <c r="L208" i="20"/>
  <c r="N191" i="20"/>
  <c r="M191" i="20"/>
  <c r="L191" i="20"/>
  <c r="N190" i="20"/>
  <c r="M190" i="20"/>
  <c r="L190" i="20"/>
  <c r="N189" i="20"/>
  <c r="M189" i="20"/>
  <c r="L189" i="20"/>
  <c r="N188" i="20"/>
  <c r="M188" i="20"/>
  <c r="L188" i="20"/>
  <c r="N187" i="20"/>
  <c r="M187" i="20"/>
  <c r="L187" i="20"/>
  <c r="N186" i="20"/>
  <c r="M186" i="20"/>
  <c r="L186" i="20"/>
  <c r="N185" i="20"/>
  <c r="M185" i="20"/>
  <c r="L185" i="20"/>
  <c r="N184" i="20"/>
  <c r="M184" i="20"/>
  <c r="L184" i="20"/>
  <c r="N179" i="20"/>
  <c r="M179" i="20"/>
  <c r="L179" i="20"/>
  <c r="N178" i="20"/>
  <c r="M178" i="20"/>
  <c r="L178" i="20"/>
  <c r="N177" i="20"/>
  <c r="M177" i="20"/>
  <c r="L177" i="20"/>
  <c r="N176" i="20"/>
  <c r="M176" i="20"/>
  <c r="L176" i="20"/>
  <c r="N175" i="20"/>
  <c r="M175" i="20"/>
  <c r="L175" i="20"/>
  <c r="N174" i="20"/>
  <c r="M174" i="20"/>
  <c r="L174" i="20"/>
  <c r="N173" i="20"/>
  <c r="M173" i="20"/>
  <c r="L173" i="20"/>
  <c r="N172" i="20"/>
  <c r="M172" i="20"/>
  <c r="L172" i="20"/>
  <c r="N167" i="20"/>
  <c r="M167" i="20"/>
  <c r="L167" i="20"/>
  <c r="N166" i="20"/>
  <c r="M166" i="20"/>
  <c r="L166" i="20"/>
  <c r="N165" i="20"/>
  <c r="M165" i="20"/>
  <c r="L165" i="20"/>
  <c r="N164" i="20"/>
  <c r="M164" i="20"/>
  <c r="L164" i="20"/>
  <c r="N163" i="20"/>
  <c r="M163" i="20"/>
  <c r="L163" i="20"/>
  <c r="N162" i="20"/>
  <c r="M162" i="20"/>
  <c r="L162" i="20"/>
  <c r="N161" i="20"/>
  <c r="M161" i="20"/>
  <c r="L161" i="20"/>
  <c r="N160" i="20"/>
  <c r="M160" i="20"/>
  <c r="L160" i="20"/>
  <c r="N155" i="20"/>
  <c r="M155" i="20"/>
  <c r="L155" i="20"/>
  <c r="N154" i="20"/>
  <c r="M154" i="20"/>
  <c r="L154" i="20"/>
  <c r="N153" i="20"/>
  <c r="M153" i="20"/>
  <c r="L153" i="20"/>
  <c r="N152" i="20"/>
  <c r="M152" i="20"/>
  <c r="L152" i="20"/>
  <c r="N151" i="20"/>
  <c r="M151" i="20"/>
  <c r="L151" i="20"/>
  <c r="N150" i="20"/>
  <c r="M150" i="20"/>
  <c r="L150" i="20"/>
  <c r="N149" i="20"/>
  <c r="M149" i="20"/>
  <c r="L149" i="20"/>
  <c r="N148" i="20"/>
  <c r="M148" i="20"/>
  <c r="L148" i="20"/>
  <c r="N95" i="20"/>
  <c r="M95" i="20"/>
  <c r="L95" i="20"/>
  <c r="N94" i="20"/>
  <c r="M94" i="20"/>
  <c r="L94" i="20"/>
  <c r="N93" i="20"/>
  <c r="M93" i="20"/>
  <c r="L93" i="20"/>
  <c r="L92" i="20"/>
  <c r="L91" i="20"/>
  <c r="L90" i="20"/>
  <c r="L89" i="20"/>
  <c r="L88" i="20"/>
  <c r="J239" i="20"/>
  <c r="I239" i="20"/>
  <c r="H239" i="20"/>
  <c r="G239" i="20"/>
  <c r="F239" i="20"/>
  <c r="E239" i="20"/>
  <c r="D239" i="20"/>
  <c r="K238" i="20"/>
  <c r="I238" i="20"/>
  <c r="H238" i="20"/>
  <c r="G238" i="20"/>
  <c r="F238" i="20"/>
  <c r="E238" i="20"/>
  <c r="D238" i="20"/>
  <c r="K237" i="20"/>
  <c r="J237" i="20"/>
  <c r="H237" i="20"/>
  <c r="G237" i="20"/>
  <c r="F237" i="20"/>
  <c r="E237" i="20"/>
  <c r="D237" i="20"/>
  <c r="K236" i="20"/>
  <c r="J236" i="20"/>
  <c r="I236" i="20"/>
  <c r="G236" i="20"/>
  <c r="F236" i="20"/>
  <c r="E236" i="20"/>
  <c r="D236" i="20"/>
  <c r="K235" i="20"/>
  <c r="J235" i="20"/>
  <c r="I235" i="20"/>
  <c r="H235" i="20"/>
  <c r="F235" i="20"/>
  <c r="E235" i="20"/>
  <c r="D235" i="20"/>
  <c r="K234" i="20"/>
  <c r="J234" i="20"/>
  <c r="I234" i="20"/>
  <c r="H234" i="20"/>
  <c r="G234" i="20"/>
  <c r="E234" i="20"/>
  <c r="D234" i="20"/>
  <c r="K233" i="20"/>
  <c r="J233" i="20"/>
  <c r="I233" i="20"/>
  <c r="H233" i="20"/>
  <c r="G233" i="20"/>
  <c r="F233" i="20"/>
  <c r="D233" i="20"/>
  <c r="K232" i="20"/>
  <c r="J232" i="20"/>
  <c r="I232" i="20"/>
  <c r="H232" i="20"/>
  <c r="G232" i="20"/>
  <c r="F232" i="20"/>
  <c r="E232" i="20"/>
  <c r="J227" i="20"/>
  <c r="I227" i="20"/>
  <c r="H227" i="20"/>
  <c r="G227" i="20"/>
  <c r="F227" i="20"/>
  <c r="E227" i="20"/>
  <c r="D227" i="20"/>
  <c r="K226" i="20"/>
  <c r="I226" i="20"/>
  <c r="H226" i="20"/>
  <c r="G226" i="20"/>
  <c r="F226" i="20"/>
  <c r="E226" i="20"/>
  <c r="D226" i="20"/>
  <c r="K225" i="20"/>
  <c r="J225" i="20"/>
  <c r="H225" i="20"/>
  <c r="G225" i="20"/>
  <c r="F225" i="20"/>
  <c r="E225" i="20"/>
  <c r="D225" i="20"/>
  <c r="K224" i="20"/>
  <c r="J224" i="20"/>
  <c r="I224" i="20"/>
  <c r="G224" i="20"/>
  <c r="F224" i="20"/>
  <c r="E224" i="20"/>
  <c r="D224" i="20"/>
  <c r="K223" i="20"/>
  <c r="J223" i="20"/>
  <c r="I223" i="20"/>
  <c r="H223" i="20"/>
  <c r="F223" i="20"/>
  <c r="E223" i="20"/>
  <c r="D223" i="20"/>
  <c r="K222" i="20"/>
  <c r="J222" i="20"/>
  <c r="I222" i="20"/>
  <c r="H222" i="20"/>
  <c r="G222" i="20"/>
  <c r="E222" i="20"/>
  <c r="D222" i="20"/>
  <c r="K221" i="20"/>
  <c r="J221" i="20"/>
  <c r="I221" i="20"/>
  <c r="H221" i="20"/>
  <c r="G221" i="20"/>
  <c r="F221" i="20"/>
  <c r="D221" i="20"/>
  <c r="K220" i="20"/>
  <c r="J220" i="20"/>
  <c r="I220" i="20"/>
  <c r="H220" i="20"/>
  <c r="G220" i="20"/>
  <c r="F220" i="20"/>
  <c r="E220" i="20"/>
  <c r="J215" i="20"/>
  <c r="I215" i="20"/>
  <c r="H215" i="20"/>
  <c r="G215" i="20"/>
  <c r="F215" i="20"/>
  <c r="E215" i="20"/>
  <c r="D215" i="20"/>
  <c r="K214" i="20"/>
  <c r="I214" i="20"/>
  <c r="H214" i="20"/>
  <c r="G214" i="20"/>
  <c r="F214" i="20"/>
  <c r="E214" i="20"/>
  <c r="D214" i="20"/>
  <c r="K213" i="20"/>
  <c r="J213" i="20"/>
  <c r="H213" i="20"/>
  <c r="G213" i="20"/>
  <c r="F213" i="20"/>
  <c r="E213" i="20"/>
  <c r="D213" i="20"/>
  <c r="K212" i="20"/>
  <c r="J212" i="20"/>
  <c r="I212" i="20"/>
  <c r="G212" i="20"/>
  <c r="F212" i="20"/>
  <c r="E212" i="20"/>
  <c r="D212" i="20"/>
  <c r="K211" i="20"/>
  <c r="J211" i="20"/>
  <c r="I211" i="20"/>
  <c r="H211" i="20"/>
  <c r="F211" i="20"/>
  <c r="E211" i="20"/>
  <c r="D211" i="20"/>
  <c r="K210" i="20"/>
  <c r="J210" i="20"/>
  <c r="I210" i="20"/>
  <c r="H210" i="20"/>
  <c r="G210" i="20"/>
  <c r="E210" i="20"/>
  <c r="D210" i="20"/>
  <c r="K209" i="20"/>
  <c r="J209" i="20"/>
  <c r="I209" i="20"/>
  <c r="H209" i="20"/>
  <c r="G209" i="20"/>
  <c r="F209" i="20"/>
  <c r="D209" i="20"/>
  <c r="K208" i="20"/>
  <c r="J208" i="20"/>
  <c r="I208" i="20"/>
  <c r="H208" i="20"/>
  <c r="G208" i="20"/>
  <c r="F208" i="20"/>
  <c r="E208" i="20"/>
  <c r="J203" i="20"/>
  <c r="I203" i="20"/>
  <c r="H203" i="20"/>
  <c r="G203" i="20"/>
  <c r="F203" i="20"/>
  <c r="E203" i="20"/>
  <c r="D203" i="20"/>
  <c r="K202" i="20"/>
  <c r="I202" i="20"/>
  <c r="H202" i="20"/>
  <c r="G202" i="20"/>
  <c r="F202" i="20"/>
  <c r="E202" i="20"/>
  <c r="D202" i="20"/>
  <c r="K201" i="20"/>
  <c r="J201" i="20"/>
  <c r="H201" i="20"/>
  <c r="G201" i="20"/>
  <c r="F201" i="20"/>
  <c r="E201" i="20"/>
  <c r="D201" i="20"/>
  <c r="K200" i="20"/>
  <c r="J200" i="20"/>
  <c r="I200" i="20"/>
  <c r="K199" i="20"/>
  <c r="J199" i="20"/>
  <c r="I199" i="20"/>
  <c r="K198" i="20"/>
  <c r="J198" i="20"/>
  <c r="I198" i="20"/>
  <c r="K197" i="20"/>
  <c r="J197" i="20"/>
  <c r="I197" i="20"/>
  <c r="K196" i="20"/>
  <c r="J196" i="20"/>
  <c r="I196" i="20"/>
  <c r="J191" i="20"/>
  <c r="I191" i="20"/>
  <c r="H191" i="20"/>
  <c r="G191" i="20"/>
  <c r="F191" i="20"/>
  <c r="E191" i="20"/>
  <c r="D191" i="20"/>
  <c r="K190" i="20"/>
  <c r="I190" i="20"/>
  <c r="H190" i="20"/>
  <c r="G190" i="20"/>
  <c r="F190" i="20"/>
  <c r="E190" i="20"/>
  <c r="D190" i="20"/>
  <c r="K189" i="20"/>
  <c r="J189" i="20"/>
  <c r="H189" i="20"/>
  <c r="G189" i="20"/>
  <c r="F189" i="20"/>
  <c r="E189" i="20"/>
  <c r="D189" i="20"/>
  <c r="K188" i="20"/>
  <c r="J188" i="20"/>
  <c r="I188" i="20"/>
  <c r="G188" i="20"/>
  <c r="F188" i="20"/>
  <c r="E188" i="20"/>
  <c r="D188" i="20"/>
  <c r="K187" i="20"/>
  <c r="J187" i="20"/>
  <c r="I187" i="20"/>
  <c r="H187" i="20"/>
  <c r="F187" i="20"/>
  <c r="E187" i="20"/>
  <c r="D187" i="20"/>
  <c r="K186" i="20"/>
  <c r="J186" i="20"/>
  <c r="I186" i="20"/>
  <c r="H186" i="20"/>
  <c r="G186" i="20"/>
  <c r="E186" i="20"/>
  <c r="D186" i="20"/>
  <c r="K185" i="20"/>
  <c r="J185" i="20"/>
  <c r="I185" i="20"/>
  <c r="H185" i="20"/>
  <c r="G185" i="20"/>
  <c r="F185" i="20"/>
  <c r="D185" i="20"/>
  <c r="K184" i="20"/>
  <c r="J184" i="20"/>
  <c r="I184" i="20"/>
  <c r="H184" i="20"/>
  <c r="G184" i="20"/>
  <c r="F184" i="20"/>
  <c r="E184" i="20"/>
  <c r="J179" i="20"/>
  <c r="I179" i="20"/>
  <c r="H179" i="20"/>
  <c r="G179" i="20"/>
  <c r="F179" i="20"/>
  <c r="E179" i="20"/>
  <c r="D179" i="20"/>
  <c r="K178" i="20"/>
  <c r="I178" i="20"/>
  <c r="H178" i="20"/>
  <c r="G178" i="20"/>
  <c r="F178" i="20"/>
  <c r="E178" i="20"/>
  <c r="D178" i="20"/>
  <c r="K177" i="20"/>
  <c r="J177" i="20"/>
  <c r="H177" i="20"/>
  <c r="G177" i="20"/>
  <c r="F177" i="20"/>
  <c r="E177" i="20"/>
  <c r="D177" i="20"/>
  <c r="K176" i="20"/>
  <c r="J176" i="20"/>
  <c r="I176" i="20"/>
  <c r="G176" i="20"/>
  <c r="F176" i="20"/>
  <c r="E176" i="20"/>
  <c r="D176" i="20"/>
  <c r="K175" i="20"/>
  <c r="J175" i="20"/>
  <c r="I175" i="20"/>
  <c r="H175" i="20"/>
  <c r="F175" i="20"/>
  <c r="E175" i="20"/>
  <c r="D175" i="20"/>
  <c r="K174" i="20"/>
  <c r="J174" i="20"/>
  <c r="I174" i="20"/>
  <c r="H174" i="20"/>
  <c r="G174" i="20"/>
  <c r="E174" i="20"/>
  <c r="D174" i="20"/>
  <c r="K173" i="20"/>
  <c r="J173" i="20"/>
  <c r="I173" i="20"/>
  <c r="H173" i="20"/>
  <c r="G173" i="20"/>
  <c r="F173" i="20"/>
  <c r="D173" i="20"/>
  <c r="K172" i="20"/>
  <c r="J172" i="20"/>
  <c r="I172" i="20"/>
  <c r="H172" i="20"/>
  <c r="G172" i="20"/>
  <c r="F172" i="20"/>
  <c r="E172" i="20"/>
  <c r="J167" i="20"/>
  <c r="I167" i="20"/>
  <c r="H167" i="20"/>
  <c r="G167" i="20"/>
  <c r="F167" i="20"/>
  <c r="E167" i="20"/>
  <c r="D167" i="20"/>
  <c r="K166" i="20"/>
  <c r="I166" i="20"/>
  <c r="H166" i="20"/>
  <c r="G166" i="20"/>
  <c r="F166" i="20"/>
  <c r="E166" i="20"/>
  <c r="D166" i="20"/>
  <c r="K165" i="20"/>
  <c r="J165" i="20"/>
  <c r="H165" i="20"/>
  <c r="G165" i="20"/>
  <c r="F165" i="20"/>
  <c r="E165" i="20"/>
  <c r="D165" i="20"/>
  <c r="K164" i="20"/>
  <c r="J164" i="20"/>
  <c r="I164" i="20"/>
  <c r="G164" i="20"/>
  <c r="F164" i="20"/>
  <c r="E164" i="20"/>
  <c r="D164" i="20"/>
  <c r="K163" i="20"/>
  <c r="J163" i="20"/>
  <c r="I163" i="20"/>
  <c r="H163" i="20"/>
  <c r="F163" i="20"/>
  <c r="E163" i="20"/>
  <c r="D163" i="20"/>
  <c r="K162" i="20"/>
  <c r="J162" i="20"/>
  <c r="I162" i="20"/>
  <c r="H162" i="20"/>
  <c r="G162" i="20"/>
  <c r="E162" i="20"/>
  <c r="D162" i="20"/>
  <c r="K161" i="20"/>
  <c r="J161" i="20"/>
  <c r="I161" i="20"/>
  <c r="H161" i="20"/>
  <c r="G161" i="20"/>
  <c r="F161" i="20"/>
  <c r="D161" i="20"/>
  <c r="K160" i="20"/>
  <c r="J160" i="20"/>
  <c r="I160" i="20"/>
  <c r="H160" i="20"/>
  <c r="G160" i="20"/>
  <c r="F160" i="20"/>
  <c r="E160" i="20"/>
  <c r="J155" i="20"/>
  <c r="I155" i="20"/>
  <c r="H155" i="20"/>
  <c r="G155" i="20"/>
  <c r="F155" i="20"/>
  <c r="E155" i="20"/>
  <c r="D155" i="20"/>
  <c r="K154" i="20"/>
  <c r="I154" i="20"/>
  <c r="H154" i="20"/>
  <c r="G154" i="20"/>
  <c r="F154" i="20"/>
  <c r="E154" i="20"/>
  <c r="D154" i="20"/>
  <c r="K153" i="20"/>
  <c r="J153" i="20"/>
  <c r="H153" i="20"/>
  <c r="G153" i="20"/>
  <c r="F153" i="20"/>
  <c r="E153" i="20"/>
  <c r="D153" i="20"/>
  <c r="K152" i="20"/>
  <c r="J152" i="20"/>
  <c r="I152" i="20"/>
  <c r="G152" i="20"/>
  <c r="F152" i="20"/>
  <c r="E152" i="20"/>
  <c r="D152" i="20"/>
  <c r="K151" i="20"/>
  <c r="J151" i="20"/>
  <c r="I151" i="20"/>
  <c r="H151" i="20"/>
  <c r="F151" i="20"/>
  <c r="E151" i="20"/>
  <c r="D151" i="20"/>
  <c r="K150" i="20"/>
  <c r="J150" i="20"/>
  <c r="I150" i="20"/>
  <c r="H150" i="20"/>
  <c r="G150" i="20"/>
  <c r="E150" i="20"/>
  <c r="D150" i="20"/>
  <c r="K149" i="20"/>
  <c r="J149" i="20"/>
  <c r="I149" i="20"/>
  <c r="H149" i="20"/>
  <c r="G149" i="20"/>
  <c r="F149" i="20"/>
  <c r="D149" i="20"/>
  <c r="K148" i="20"/>
  <c r="J148" i="20"/>
  <c r="I148" i="20"/>
  <c r="H148" i="20"/>
  <c r="G148" i="20"/>
  <c r="F148" i="20"/>
  <c r="E148" i="20"/>
  <c r="J143" i="20"/>
  <c r="I143" i="20"/>
  <c r="H143" i="20"/>
  <c r="G143" i="20"/>
  <c r="F143" i="20"/>
  <c r="E143" i="20"/>
  <c r="D143" i="20"/>
  <c r="K142" i="20"/>
  <c r="I142" i="20"/>
  <c r="H142" i="20"/>
  <c r="G142" i="20"/>
  <c r="F142" i="20"/>
  <c r="E142" i="20"/>
  <c r="D142" i="20"/>
  <c r="K141" i="20"/>
  <c r="J141" i="20"/>
  <c r="H141" i="20"/>
  <c r="G141" i="20"/>
  <c r="F141" i="20"/>
  <c r="E141" i="20"/>
  <c r="D141" i="20"/>
  <c r="K140" i="20"/>
  <c r="J140" i="20"/>
  <c r="I140" i="20"/>
  <c r="K139" i="20"/>
  <c r="J139" i="20"/>
  <c r="I139" i="20"/>
  <c r="K138" i="20"/>
  <c r="J138" i="20"/>
  <c r="I138" i="20"/>
  <c r="K137" i="20"/>
  <c r="J137" i="20"/>
  <c r="I137" i="20"/>
  <c r="K136" i="20"/>
  <c r="J136" i="20"/>
  <c r="I136" i="20"/>
  <c r="J131" i="20"/>
  <c r="I131" i="20"/>
  <c r="H131" i="20"/>
  <c r="G131" i="20"/>
  <c r="F131" i="20"/>
  <c r="E131" i="20"/>
  <c r="D131" i="20"/>
  <c r="K130" i="20"/>
  <c r="I130" i="20"/>
  <c r="H130" i="20"/>
  <c r="G130" i="20"/>
  <c r="F130" i="20"/>
  <c r="E130" i="20"/>
  <c r="D130" i="20"/>
  <c r="K129" i="20"/>
  <c r="J129" i="20"/>
  <c r="H129" i="20"/>
  <c r="G129" i="20"/>
  <c r="F129" i="20"/>
  <c r="E129" i="20"/>
  <c r="D129" i="20"/>
  <c r="K128" i="20"/>
  <c r="J128" i="20"/>
  <c r="I128" i="20"/>
  <c r="K127" i="20"/>
  <c r="J127" i="20"/>
  <c r="I127" i="20"/>
  <c r="K126" i="20"/>
  <c r="J126" i="20"/>
  <c r="I126" i="20"/>
  <c r="K125" i="20"/>
  <c r="J125" i="20"/>
  <c r="I125" i="20"/>
  <c r="K124" i="20"/>
  <c r="J124" i="20"/>
  <c r="I124" i="20"/>
  <c r="J119" i="20"/>
  <c r="I119" i="20"/>
  <c r="H119" i="20"/>
  <c r="G119" i="20"/>
  <c r="F119" i="20"/>
  <c r="E119" i="20"/>
  <c r="D119" i="20"/>
  <c r="K118" i="20"/>
  <c r="I118" i="20"/>
  <c r="H118" i="20"/>
  <c r="G118" i="20"/>
  <c r="F118" i="20"/>
  <c r="E118" i="20"/>
  <c r="D118" i="20"/>
  <c r="K117" i="20"/>
  <c r="J117" i="20"/>
  <c r="H117" i="20"/>
  <c r="G117" i="20"/>
  <c r="F117" i="20"/>
  <c r="E117" i="20"/>
  <c r="D117" i="20"/>
  <c r="K116" i="20"/>
  <c r="J116" i="20"/>
  <c r="I116" i="20"/>
  <c r="K115" i="20"/>
  <c r="J115" i="20"/>
  <c r="I115" i="20"/>
  <c r="K114" i="20"/>
  <c r="J114" i="20"/>
  <c r="I114" i="20"/>
  <c r="K113" i="20"/>
  <c r="J113" i="20"/>
  <c r="I113" i="20"/>
  <c r="K112" i="20"/>
  <c r="J112" i="20"/>
  <c r="I112" i="20"/>
  <c r="J107" i="20"/>
  <c r="I107" i="20"/>
  <c r="H107" i="20"/>
  <c r="G107" i="20"/>
  <c r="F107" i="20"/>
  <c r="E107" i="20"/>
  <c r="D107" i="20"/>
  <c r="K106" i="20"/>
  <c r="I106" i="20"/>
  <c r="H106" i="20"/>
  <c r="G106" i="20"/>
  <c r="F106" i="20"/>
  <c r="E106" i="20"/>
  <c r="D106" i="20"/>
  <c r="K105" i="20"/>
  <c r="J105" i="20"/>
  <c r="H105" i="20"/>
  <c r="G105" i="20"/>
  <c r="F105" i="20"/>
  <c r="E105" i="20"/>
  <c r="D105" i="20"/>
  <c r="K104" i="20"/>
  <c r="J104" i="20"/>
  <c r="I104" i="20"/>
  <c r="K103" i="20"/>
  <c r="J103" i="20"/>
  <c r="I103" i="20"/>
  <c r="K102" i="20"/>
  <c r="J102" i="20"/>
  <c r="I102" i="20"/>
  <c r="K101" i="20"/>
  <c r="J101" i="20"/>
  <c r="I101" i="20"/>
  <c r="K100" i="20"/>
  <c r="J100" i="20"/>
  <c r="I100" i="20"/>
  <c r="J95" i="20"/>
  <c r="I95" i="20"/>
  <c r="H95" i="20"/>
  <c r="G95" i="20"/>
  <c r="F95" i="20"/>
  <c r="E95" i="20"/>
  <c r="D95" i="20"/>
  <c r="K94" i="20"/>
  <c r="I94" i="20"/>
  <c r="H94" i="20"/>
  <c r="G94" i="20"/>
  <c r="F94" i="20"/>
  <c r="E94" i="20"/>
  <c r="D94" i="20"/>
  <c r="K93" i="20"/>
  <c r="J93" i="20"/>
  <c r="H93" i="20"/>
  <c r="G93" i="20"/>
  <c r="F93" i="20"/>
  <c r="E93" i="20"/>
  <c r="D93" i="20"/>
  <c r="K92" i="20"/>
  <c r="J92" i="20"/>
  <c r="I92" i="20"/>
  <c r="K91" i="20"/>
  <c r="J91" i="20"/>
  <c r="I91" i="20"/>
  <c r="K90" i="20"/>
  <c r="J90" i="20"/>
  <c r="I90" i="20"/>
  <c r="K89" i="20"/>
  <c r="J89" i="20"/>
  <c r="I89" i="20"/>
  <c r="K88" i="20"/>
  <c r="J88" i="20"/>
  <c r="I88" i="20"/>
  <c r="J75" i="20"/>
  <c r="J83" i="20"/>
  <c r="I75" i="20"/>
  <c r="I83" i="20"/>
  <c r="H75" i="20"/>
  <c r="H83" i="20"/>
  <c r="G83" i="20"/>
  <c r="F83" i="20"/>
  <c r="E83" i="20"/>
  <c r="D83" i="20"/>
  <c r="K75" i="20"/>
  <c r="K82" i="20"/>
  <c r="I82" i="20"/>
  <c r="H82" i="20"/>
  <c r="G82" i="20"/>
  <c r="F82" i="20"/>
  <c r="E82" i="20"/>
  <c r="D82" i="20"/>
  <c r="K81" i="20"/>
  <c r="J81" i="20"/>
  <c r="H81" i="20"/>
  <c r="G81" i="20"/>
  <c r="F81" i="20"/>
  <c r="E81" i="20"/>
  <c r="D81" i="20"/>
  <c r="K80" i="20"/>
  <c r="J80" i="20"/>
  <c r="I80" i="20"/>
  <c r="K79" i="20"/>
  <c r="J79" i="20"/>
  <c r="I79" i="20"/>
  <c r="K78" i="20"/>
  <c r="J78" i="20"/>
  <c r="I78" i="20"/>
  <c r="K77" i="20"/>
  <c r="J77" i="20"/>
  <c r="I77" i="20"/>
  <c r="K76" i="20"/>
  <c r="J76" i="20"/>
  <c r="I76" i="20"/>
  <c r="J63" i="20"/>
  <c r="J71" i="20"/>
  <c r="I63" i="20"/>
  <c r="I71" i="20"/>
  <c r="H63" i="20"/>
  <c r="H71" i="20"/>
  <c r="G71" i="20"/>
  <c r="F71" i="20"/>
  <c r="E71" i="20"/>
  <c r="D71" i="20"/>
  <c r="K63" i="20"/>
  <c r="K70" i="20"/>
  <c r="I70" i="20"/>
  <c r="H70" i="20"/>
  <c r="G70" i="20"/>
  <c r="F70" i="20"/>
  <c r="E70" i="20"/>
  <c r="D70" i="20"/>
  <c r="K69" i="20"/>
  <c r="J69" i="20"/>
  <c r="K68" i="20"/>
  <c r="J68" i="20"/>
  <c r="K67" i="20"/>
  <c r="J67" i="20"/>
  <c r="K66" i="20"/>
  <c r="J66" i="20"/>
  <c r="K65" i="20"/>
  <c r="J65" i="20"/>
  <c r="K64" i="20"/>
  <c r="J64" i="20"/>
  <c r="J51" i="20"/>
  <c r="J59" i="20"/>
  <c r="I51" i="20"/>
  <c r="I59" i="20"/>
  <c r="H51" i="20"/>
  <c r="H59" i="20"/>
  <c r="G59" i="20"/>
  <c r="F59" i="20"/>
  <c r="E59" i="20"/>
  <c r="D59" i="20"/>
  <c r="K51" i="20"/>
  <c r="K58" i="20"/>
  <c r="I58" i="20"/>
  <c r="H58" i="20"/>
  <c r="G58" i="20"/>
  <c r="F58" i="20"/>
  <c r="E58" i="20"/>
  <c r="D58" i="20"/>
  <c r="K57" i="20"/>
  <c r="J57" i="20"/>
  <c r="K56" i="20"/>
  <c r="J56" i="20"/>
  <c r="K55" i="20"/>
  <c r="J55" i="20"/>
  <c r="K54" i="20"/>
  <c r="J54" i="20"/>
  <c r="K53" i="20"/>
  <c r="J53" i="20"/>
  <c r="K52" i="20"/>
  <c r="J52" i="20"/>
  <c r="J39" i="20"/>
  <c r="J47" i="20"/>
  <c r="I39" i="20"/>
  <c r="I47" i="20"/>
  <c r="H39" i="20"/>
  <c r="H47" i="20"/>
  <c r="G47" i="20"/>
  <c r="F47" i="20"/>
  <c r="E47" i="20"/>
  <c r="D47" i="20"/>
  <c r="K39" i="20"/>
  <c r="K46" i="20"/>
  <c r="I46" i="20"/>
  <c r="H46" i="20"/>
  <c r="G46" i="20"/>
  <c r="F46" i="20"/>
  <c r="E46" i="20"/>
  <c r="D46" i="20"/>
  <c r="K45" i="20"/>
  <c r="J45" i="20"/>
  <c r="K44" i="20"/>
  <c r="J44" i="20"/>
  <c r="K43" i="20"/>
  <c r="J43" i="20"/>
  <c r="K42" i="20"/>
  <c r="J42" i="20"/>
  <c r="K41" i="20"/>
  <c r="J41" i="20"/>
  <c r="K40" i="20"/>
  <c r="J40" i="20"/>
  <c r="J27" i="20"/>
  <c r="J35" i="20"/>
  <c r="I27" i="20"/>
  <c r="I35" i="20"/>
  <c r="H27" i="20"/>
  <c r="H35" i="20"/>
  <c r="G35" i="20"/>
  <c r="F35" i="20"/>
  <c r="E35" i="20"/>
  <c r="D35" i="20"/>
  <c r="K27" i="20"/>
  <c r="K34" i="20"/>
  <c r="I34" i="20"/>
  <c r="H34" i="20"/>
  <c r="G34" i="20"/>
  <c r="F34" i="20"/>
  <c r="E34" i="20"/>
  <c r="D34" i="20"/>
  <c r="K33" i="20"/>
  <c r="J33" i="20"/>
  <c r="K32" i="20"/>
  <c r="J32" i="20"/>
  <c r="K31" i="20"/>
  <c r="J31" i="20"/>
  <c r="K30" i="20"/>
  <c r="J30" i="20"/>
  <c r="K29" i="20"/>
  <c r="J29" i="20"/>
  <c r="K28" i="20"/>
  <c r="J28" i="20"/>
  <c r="J23" i="20"/>
  <c r="I23" i="20"/>
  <c r="H23" i="20"/>
  <c r="G23" i="20"/>
  <c r="F23" i="20"/>
  <c r="E23" i="20"/>
  <c r="D23" i="20"/>
  <c r="K22" i="20"/>
  <c r="I22" i="20"/>
  <c r="H22" i="20"/>
  <c r="G22" i="20"/>
  <c r="F22" i="20"/>
  <c r="E22" i="20"/>
  <c r="D22" i="20"/>
  <c r="K21" i="20"/>
  <c r="J21" i="20"/>
  <c r="K20" i="20"/>
  <c r="J20" i="20"/>
  <c r="K19" i="20"/>
  <c r="J19" i="20"/>
  <c r="K18" i="20"/>
  <c r="J18" i="20"/>
  <c r="K17" i="20"/>
  <c r="J17" i="20"/>
  <c r="K16" i="20"/>
  <c r="J16" i="20"/>
  <c r="J11" i="20"/>
  <c r="I11" i="20"/>
  <c r="H11" i="20"/>
  <c r="G11" i="20"/>
  <c r="F11" i="20"/>
  <c r="E11" i="20"/>
  <c r="D11" i="20"/>
  <c r="K10" i="20"/>
  <c r="I10" i="20"/>
  <c r="H10" i="20"/>
  <c r="G10" i="20"/>
  <c r="F10" i="20"/>
  <c r="E10" i="20"/>
  <c r="D10" i="20"/>
  <c r="K9" i="20"/>
  <c r="J9" i="20"/>
  <c r="K8" i="20"/>
  <c r="J8" i="20"/>
  <c r="K7" i="20"/>
  <c r="J7" i="20"/>
  <c r="K6" i="20"/>
  <c r="J6" i="20"/>
  <c r="K5" i="20"/>
  <c r="J5" i="20"/>
  <c r="K4" i="20"/>
  <c r="J4" i="20"/>
  <c r="U214" i="18"/>
  <c r="S214" i="18"/>
  <c r="R214" i="18"/>
  <c r="B214" i="18"/>
  <c r="O214" i="18"/>
  <c r="M214" i="18"/>
  <c r="U213" i="18"/>
  <c r="S213" i="18"/>
  <c r="R213" i="18"/>
  <c r="O213" i="18"/>
  <c r="M213" i="18"/>
  <c r="U212" i="18"/>
  <c r="S212" i="18"/>
  <c r="R212" i="18"/>
  <c r="O212" i="18"/>
  <c r="M212" i="18"/>
  <c r="B212" i="18"/>
  <c r="U211" i="18"/>
  <c r="S211" i="18"/>
  <c r="R211" i="18"/>
  <c r="O211" i="18"/>
  <c r="M211" i="18"/>
  <c r="U210" i="18"/>
  <c r="S210" i="18"/>
  <c r="R210" i="18"/>
  <c r="B210" i="18"/>
  <c r="O210" i="18"/>
  <c r="M210" i="18"/>
  <c r="U209" i="18"/>
  <c r="S209" i="18"/>
  <c r="R209" i="18"/>
  <c r="B209" i="18"/>
  <c r="O209" i="18"/>
  <c r="M209" i="18"/>
  <c r="U208" i="18"/>
  <c r="S208" i="18"/>
  <c r="R208" i="18"/>
  <c r="O208" i="18"/>
  <c r="M208" i="18"/>
  <c r="U207" i="18"/>
  <c r="S207" i="18"/>
  <c r="R207" i="18"/>
  <c r="B207" i="18"/>
  <c r="F207" i="18"/>
  <c r="O207" i="18"/>
  <c r="M207" i="18"/>
  <c r="U206" i="18"/>
  <c r="S206" i="18"/>
  <c r="R206" i="18"/>
  <c r="O206" i="18"/>
  <c r="M206" i="18"/>
  <c r="B206" i="18"/>
  <c r="F206" i="18"/>
  <c r="U205" i="18"/>
  <c r="S205" i="18"/>
  <c r="R205" i="18"/>
  <c r="B205" i="18"/>
  <c r="F205" i="18"/>
  <c r="O205" i="18"/>
  <c r="M205" i="18"/>
  <c r="U204" i="18"/>
  <c r="S204" i="18"/>
  <c r="R204" i="18"/>
  <c r="O204" i="18"/>
  <c r="M204" i="18"/>
  <c r="B204" i="18"/>
  <c r="U203" i="18"/>
  <c r="S203" i="18"/>
  <c r="R203" i="18"/>
  <c r="O203" i="18"/>
  <c r="M203" i="18"/>
  <c r="U202" i="18"/>
  <c r="S202" i="18"/>
  <c r="R202" i="18"/>
  <c r="O202" i="18"/>
  <c r="M202" i="18"/>
  <c r="U201" i="18"/>
  <c r="S201" i="18"/>
  <c r="R201" i="18"/>
  <c r="O201" i="18"/>
  <c r="M201" i="18"/>
  <c r="B201" i="18"/>
  <c r="F201" i="18"/>
  <c r="U200" i="18"/>
  <c r="S200" i="18"/>
  <c r="R200" i="18"/>
  <c r="B200" i="18"/>
  <c r="O200" i="18"/>
  <c r="M200" i="18"/>
  <c r="U199" i="18"/>
  <c r="S199" i="18"/>
  <c r="R199" i="18"/>
  <c r="O199" i="18"/>
  <c r="M199" i="18"/>
  <c r="U198" i="18"/>
  <c r="S198" i="18"/>
  <c r="R198" i="18"/>
  <c r="B198" i="18"/>
  <c r="O198" i="18"/>
  <c r="M198" i="18"/>
  <c r="U197" i="18"/>
  <c r="S197" i="18"/>
  <c r="R197" i="18"/>
  <c r="O197" i="18"/>
  <c r="M197" i="18"/>
  <c r="U196" i="18"/>
  <c r="S196" i="18"/>
  <c r="R196" i="18"/>
  <c r="O196" i="18"/>
  <c r="M196" i="18"/>
  <c r="B196" i="18"/>
  <c r="U195" i="18"/>
  <c r="S195" i="18"/>
  <c r="R195" i="18"/>
  <c r="O195" i="18"/>
  <c r="M195" i="18"/>
  <c r="U194" i="18"/>
  <c r="S194" i="18"/>
  <c r="R194" i="18"/>
  <c r="B194" i="18"/>
  <c r="O194" i="18"/>
  <c r="M194" i="18"/>
  <c r="U193" i="18"/>
  <c r="S193" i="18"/>
  <c r="R193" i="18"/>
  <c r="B193" i="18"/>
  <c r="F193" i="18"/>
  <c r="O193" i="18"/>
  <c r="M193" i="18"/>
  <c r="U192" i="18"/>
  <c r="S192" i="18"/>
  <c r="R192" i="18"/>
  <c r="O192" i="18"/>
  <c r="M192" i="18"/>
  <c r="U191" i="18"/>
  <c r="S191" i="18"/>
  <c r="R191" i="18"/>
  <c r="B191" i="18"/>
  <c r="E191" i="18"/>
  <c r="O191" i="18"/>
  <c r="M191" i="18"/>
  <c r="U190" i="18"/>
  <c r="S190" i="18"/>
  <c r="R190" i="18"/>
  <c r="O190" i="18"/>
  <c r="M190" i="18"/>
  <c r="B190" i="18"/>
  <c r="F190" i="18"/>
  <c r="S189" i="18"/>
  <c r="R189" i="18"/>
  <c r="O189" i="18"/>
  <c r="M189" i="18"/>
  <c r="S188" i="18"/>
  <c r="R188" i="18"/>
  <c r="O188" i="18"/>
  <c r="M188" i="18"/>
  <c r="S187" i="18"/>
  <c r="R187" i="18"/>
  <c r="O187" i="18"/>
  <c r="M187" i="18"/>
  <c r="S186" i="18"/>
  <c r="R186" i="18"/>
  <c r="O186" i="18"/>
  <c r="M186" i="18"/>
  <c r="S185" i="18"/>
  <c r="R185" i="18"/>
  <c r="O185" i="18"/>
  <c r="M185" i="18"/>
  <c r="S184" i="18"/>
  <c r="R184" i="18"/>
  <c r="O184" i="18"/>
  <c r="M184" i="18"/>
  <c r="S183" i="18"/>
  <c r="R183" i="18"/>
  <c r="O183" i="18"/>
  <c r="M183" i="18"/>
  <c r="S182" i="18"/>
  <c r="R182" i="18"/>
  <c r="O182" i="18"/>
  <c r="M182" i="18"/>
  <c r="S181" i="18"/>
  <c r="R181" i="18"/>
  <c r="O181" i="18"/>
  <c r="M181" i="18"/>
  <c r="S180" i="18"/>
  <c r="R180" i="18"/>
  <c r="O180" i="18"/>
  <c r="M180" i="18"/>
  <c r="S179" i="18"/>
  <c r="R179" i="18"/>
  <c r="O179" i="18"/>
  <c r="M179" i="18"/>
  <c r="S178" i="18"/>
  <c r="R178" i="18"/>
  <c r="O178" i="18"/>
  <c r="M178" i="18"/>
  <c r="S177" i="18"/>
  <c r="R177" i="18"/>
  <c r="O177" i="18"/>
  <c r="M177" i="18"/>
  <c r="S176" i="18"/>
  <c r="R176" i="18"/>
  <c r="O176" i="18"/>
  <c r="M176" i="18"/>
  <c r="S175" i="18"/>
  <c r="R175" i="18"/>
  <c r="O175" i="18"/>
  <c r="M175" i="18"/>
  <c r="S174" i="18"/>
  <c r="R174" i="18"/>
  <c r="O174" i="18"/>
  <c r="M174" i="18"/>
  <c r="S173" i="18"/>
  <c r="R173" i="18"/>
  <c r="O173" i="18"/>
  <c r="M173" i="18"/>
  <c r="S172" i="18"/>
  <c r="R172" i="18"/>
  <c r="O172" i="18"/>
  <c r="M172" i="18"/>
  <c r="S171" i="18"/>
  <c r="R171" i="18"/>
  <c r="O171" i="18"/>
  <c r="M171" i="18"/>
  <c r="S170" i="18"/>
  <c r="R170" i="18"/>
  <c r="O170" i="18"/>
  <c r="M170" i="18"/>
  <c r="S169" i="18"/>
  <c r="R169" i="18"/>
  <c r="O169" i="18"/>
  <c r="M169" i="18"/>
  <c r="S168" i="18"/>
  <c r="R168" i="18"/>
  <c r="O168" i="18"/>
  <c r="M168" i="18"/>
  <c r="S167" i="18"/>
  <c r="R167" i="18"/>
  <c r="O167" i="18"/>
  <c r="M167" i="18"/>
  <c r="S166" i="18"/>
  <c r="R166" i="18"/>
  <c r="O166" i="18"/>
  <c r="M166" i="18"/>
  <c r="S165" i="18"/>
  <c r="R165" i="18"/>
  <c r="O165" i="18"/>
  <c r="M165" i="18"/>
  <c r="S164" i="18"/>
  <c r="R164" i="18"/>
  <c r="O164" i="18"/>
  <c r="M164" i="18"/>
  <c r="S163" i="18"/>
  <c r="R163" i="18"/>
  <c r="O163" i="18"/>
  <c r="M163" i="18"/>
  <c r="B197" i="18"/>
  <c r="F197" i="18"/>
  <c r="B202" i="18"/>
  <c r="E202" i="18"/>
  <c r="B213" i="18"/>
  <c r="B195" i="18"/>
  <c r="F195" i="18"/>
  <c r="B203" i="18"/>
  <c r="B211" i="18"/>
  <c r="F211" i="18"/>
  <c r="F194" i="18"/>
  <c r="E194" i="18"/>
  <c r="E198" i="18"/>
  <c r="F198" i="18"/>
  <c r="F210" i="18"/>
  <c r="E210" i="18"/>
  <c r="E214" i="18"/>
  <c r="F214" i="18"/>
  <c r="F202" i="18"/>
  <c r="E190" i="18"/>
  <c r="J190" i="18"/>
  <c r="F191" i="18"/>
  <c r="E206" i="18"/>
  <c r="J206" i="18"/>
  <c r="E207" i="18"/>
  <c r="J207" i="18"/>
  <c r="B192" i="18"/>
  <c r="B199" i="18"/>
  <c r="B208" i="18"/>
  <c r="F208" i="18"/>
  <c r="E197" i="18"/>
  <c r="E209" i="18"/>
  <c r="I190" i="18"/>
  <c r="F204" i="18"/>
  <c r="E204" i="18"/>
  <c r="E205" i="18"/>
  <c r="J205" i="18"/>
  <c r="F209" i="18"/>
  <c r="E193" i="18"/>
  <c r="F196" i="18"/>
  <c r="E196" i="18"/>
  <c r="J196" i="18"/>
  <c r="F212" i="18"/>
  <c r="E212" i="18"/>
  <c r="F200" i="18"/>
  <c r="E200" i="18"/>
  <c r="E201" i="18"/>
  <c r="I201" i="18"/>
  <c r="Z16" i="7"/>
  <c r="Z20" i="7"/>
  <c r="Z23" i="7"/>
  <c r="Z29" i="7"/>
  <c r="Z32" i="7"/>
  <c r="Z33" i="7"/>
  <c r="Z40" i="7"/>
  <c r="Z43" i="7"/>
  <c r="Z44" i="7"/>
  <c r="Z47" i="7"/>
  <c r="Z52" i="7"/>
  <c r="Z56" i="7"/>
  <c r="Z59" i="7"/>
  <c r="D62" i="7"/>
  <c r="Z66" i="7"/>
  <c r="Z70" i="7"/>
  <c r="Z78" i="7"/>
  <c r="Z94" i="7"/>
  <c r="Z101" i="7"/>
  <c r="Z102" i="7"/>
  <c r="Z105" i="7"/>
  <c r="Z113" i="7"/>
  <c r="Z114" i="7"/>
  <c r="Z118" i="7"/>
  <c r="Z125" i="7"/>
  <c r="Z130" i="7"/>
  <c r="Z137" i="7"/>
  <c r="Z141" i="7"/>
  <c r="Z197" i="7"/>
  <c r="C198" i="21"/>
  <c r="F194" i="21"/>
  <c r="Z201" i="7"/>
  <c r="Z4" i="7"/>
  <c r="Z5" i="7"/>
  <c r="Z6" i="7"/>
  <c r="Z7" i="7"/>
  <c r="Z8" i="7"/>
  <c r="Z9" i="7"/>
  <c r="Z10" i="7"/>
  <c r="Z11" i="7"/>
  <c r="Z17" i="7"/>
  <c r="Z18" i="7"/>
  <c r="Z19" i="7"/>
  <c r="Z21" i="7"/>
  <c r="Z22" i="7"/>
  <c r="Z28" i="7"/>
  <c r="Z30" i="7"/>
  <c r="Z31" i="7"/>
  <c r="Z34" i="7"/>
  <c r="Z35" i="7"/>
  <c r="Z41" i="7"/>
  <c r="Z42" i="7"/>
  <c r="Z45" i="7"/>
  <c r="Z46" i="7"/>
  <c r="Z53" i="7"/>
  <c r="Z55" i="7"/>
  <c r="Z57" i="7"/>
  <c r="Z58" i="7"/>
  <c r="Z64" i="7"/>
  <c r="Z65" i="7"/>
  <c r="Z67" i="7"/>
  <c r="Z68" i="7"/>
  <c r="Z69" i="7"/>
  <c r="Z71" i="7"/>
  <c r="Z76" i="7"/>
  <c r="Z77" i="7"/>
  <c r="Z79" i="7"/>
  <c r="Z80" i="7"/>
  <c r="Z81" i="7"/>
  <c r="Z82" i="7"/>
  <c r="Z83" i="7"/>
  <c r="Z88" i="7"/>
  <c r="Z89" i="7"/>
  <c r="Z90" i="7"/>
  <c r="Z91" i="7"/>
  <c r="Z92" i="7"/>
  <c r="Z93" i="7"/>
  <c r="Z95" i="7"/>
  <c r="Z100" i="7"/>
  <c r="Z103" i="7"/>
  <c r="Z104" i="7"/>
  <c r="Z106" i="7"/>
  <c r="Z107" i="7"/>
  <c r="Z112" i="7"/>
  <c r="Z115" i="7"/>
  <c r="Z116" i="7"/>
  <c r="Z117" i="7"/>
  <c r="Z119" i="7"/>
  <c r="Z124" i="7"/>
  <c r="Z127" i="7"/>
  <c r="Z128" i="7"/>
  <c r="Z129" i="7"/>
  <c r="Z131" i="7"/>
  <c r="C149" i="7"/>
  <c r="C150" i="20"/>
  <c r="F146" i="20"/>
  <c r="C151" i="7"/>
  <c r="Z151" i="7"/>
  <c r="C152" i="21"/>
  <c r="H146" i="21"/>
  <c r="C153" i="7"/>
  <c r="C154" i="7"/>
  <c r="Z154" i="7"/>
  <c r="C160" i="7"/>
  <c r="Z160" i="7"/>
  <c r="C163" i="7"/>
  <c r="Z163" i="7"/>
  <c r="C164" i="21"/>
  <c r="H158" i="21"/>
  <c r="C165" i="7"/>
  <c r="C166" i="7"/>
  <c r="Z166" i="7"/>
  <c r="C172" i="7"/>
  <c r="Z172" i="7"/>
  <c r="C173" i="7"/>
  <c r="Z173" i="7"/>
  <c r="C175" i="7"/>
  <c r="Z175" i="7"/>
  <c r="C177" i="7"/>
  <c r="Z177" i="7"/>
  <c r="C178" i="7"/>
  <c r="Z178" i="7"/>
  <c r="C179" i="7"/>
  <c r="C184" i="7"/>
  <c r="Z184" i="7"/>
  <c r="C185" i="7"/>
  <c r="Z185" i="7"/>
  <c r="C187" i="7"/>
  <c r="C188" i="21"/>
  <c r="H182" i="21"/>
  <c r="C191" i="7"/>
  <c r="Z191" i="7"/>
  <c r="C208" i="7"/>
  <c r="Z208" i="7"/>
  <c r="C209" i="7"/>
  <c r="C210" i="7"/>
  <c r="Z210" i="7"/>
  <c r="C211" i="7"/>
  <c r="C213" i="7"/>
  <c r="Z213" i="7"/>
  <c r="C214" i="20"/>
  <c r="J206" i="20"/>
  <c r="C215" i="7"/>
  <c r="C220" i="7"/>
  <c r="Z220" i="7"/>
  <c r="C221" i="7"/>
  <c r="Z221" i="7"/>
  <c r="C224" i="20"/>
  <c r="H218" i="20"/>
  <c r="C225" i="7"/>
  <c r="C226" i="21"/>
  <c r="J218" i="21"/>
  <c r="C234" i="7"/>
  <c r="Z234" i="7"/>
  <c r="C235" i="7"/>
  <c r="Z235" i="7"/>
  <c r="C236" i="20"/>
  <c r="H230" i="20"/>
  <c r="C238" i="20"/>
  <c r="J230" i="20"/>
  <c r="C239" i="21"/>
  <c r="K230" i="21"/>
  <c r="H284" i="17"/>
  <c r="V6" i="22"/>
  <c r="V22" i="22"/>
  <c r="V7" i="22"/>
  <c r="V32" i="22"/>
  <c r="V48" i="22"/>
  <c r="V88" i="22"/>
  <c r="L22" i="21"/>
  <c r="L35" i="21"/>
  <c r="L117" i="21"/>
  <c r="P33" i="21"/>
  <c r="M47" i="21"/>
  <c r="U59" i="21"/>
  <c r="M70" i="21"/>
  <c r="N71" i="21"/>
  <c r="N117" i="21"/>
  <c r="Q129" i="21"/>
  <c r="X148" i="7"/>
  <c r="X149" i="7"/>
  <c r="X152" i="7"/>
  <c r="X155" i="7"/>
  <c r="X160" i="7"/>
  <c r="X163" i="7"/>
  <c r="X167" i="7"/>
  <c r="X174" i="7"/>
  <c r="X175" i="7"/>
  <c r="X179" i="7"/>
  <c r="X184" i="7"/>
  <c r="X186" i="7"/>
  <c r="X187" i="7"/>
  <c r="X191" i="7"/>
  <c r="U202" i="21"/>
  <c r="M203" i="21"/>
  <c r="X208" i="7"/>
  <c r="X209" i="7"/>
  <c r="X211" i="7"/>
  <c r="X212" i="7"/>
  <c r="Q213" i="20"/>
  <c r="V213" i="20"/>
  <c r="X215" i="7"/>
  <c r="X220" i="7"/>
  <c r="X223" i="7"/>
  <c r="X224" i="7"/>
  <c r="X227" i="7"/>
  <c r="X232" i="7"/>
  <c r="X234" i="7"/>
  <c r="X235" i="7"/>
  <c r="X236" i="7"/>
  <c r="X239" i="7"/>
  <c r="D163" i="1"/>
  <c r="D164" i="1"/>
  <c r="D165" i="1"/>
  <c r="D166" i="1"/>
  <c r="H166" i="1"/>
  <c r="D167" i="1"/>
  <c r="D168" i="1"/>
  <c r="D169" i="1"/>
  <c r="D170" i="1"/>
  <c r="H170" i="1"/>
  <c r="D171" i="1"/>
  <c r="D172" i="1"/>
  <c r="D173" i="1"/>
  <c r="D174" i="1"/>
  <c r="D175" i="1"/>
  <c r="D176" i="1"/>
  <c r="D177" i="1"/>
  <c r="D178" i="1"/>
  <c r="H178" i="1"/>
  <c r="D179" i="1"/>
  <c r="D180" i="1"/>
  <c r="H180" i="1"/>
  <c r="D181" i="1"/>
  <c r="D182" i="1"/>
  <c r="I182" i="1"/>
  <c r="D183" i="1"/>
  <c r="D184" i="1"/>
  <c r="D185" i="1"/>
  <c r="D186" i="1"/>
  <c r="D187" i="1"/>
  <c r="D188" i="1"/>
  <c r="H188" i="1"/>
  <c r="D189" i="1"/>
  <c r="D190" i="1"/>
  <c r="D191" i="1"/>
  <c r="D192" i="1"/>
  <c r="D193" i="1"/>
  <c r="D194" i="1"/>
  <c r="H194" i="1"/>
  <c r="D195" i="1"/>
  <c r="D196" i="1"/>
  <c r="D197" i="1"/>
  <c r="I197" i="1"/>
  <c r="D198" i="1"/>
  <c r="D199" i="1"/>
  <c r="D200" i="1"/>
  <c r="D201" i="1"/>
  <c r="D202" i="1"/>
  <c r="H202" i="1"/>
  <c r="D203" i="1"/>
  <c r="D204" i="1"/>
  <c r="D205" i="1"/>
  <c r="D206" i="1"/>
  <c r="D207" i="1"/>
  <c r="I207" i="1"/>
  <c r="D208" i="1"/>
  <c r="D209" i="1"/>
  <c r="H198" i="1"/>
  <c r="H199" i="1"/>
  <c r="D210" i="1"/>
  <c r="I196" i="1"/>
  <c r="I212" i="1"/>
  <c r="P123" i="26"/>
  <c r="P107" i="26"/>
  <c r="P91" i="26"/>
  <c r="P75" i="26"/>
  <c r="A55" i="26"/>
  <c r="A56" i="26"/>
  <c r="A57" i="26"/>
  <c r="A58" i="26"/>
  <c r="A59" i="26"/>
  <c r="A60" i="26"/>
  <c r="A61" i="26"/>
  <c r="A62" i="26"/>
  <c r="A63" i="26"/>
  <c r="A64" i="26"/>
  <c r="A65" i="26"/>
  <c r="A66" i="26"/>
  <c r="A67" i="26"/>
  <c r="AB95" i="26"/>
  <c r="A54" i="26"/>
  <c r="A53" i="26"/>
  <c r="A52" i="26"/>
  <c r="A51" i="26"/>
  <c r="AR127" i="26"/>
  <c r="AV129" i="26"/>
  <c r="AN123" i="26"/>
  <c r="AR119" i="26"/>
  <c r="AV121" i="26"/>
  <c r="AJ115" i="26"/>
  <c r="AR111" i="26"/>
  <c r="AV113" i="26"/>
  <c r="AN107" i="26"/>
  <c r="AR103" i="26"/>
  <c r="AV105" i="26"/>
  <c r="AV97" i="26"/>
  <c r="AR95" i="26"/>
  <c r="AR87" i="26"/>
  <c r="AV89" i="26"/>
  <c r="AV81" i="26"/>
  <c r="AV73" i="26"/>
  <c r="AR71" i="26"/>
  <c r="AR79" i="26"/>
  <c r="AN75" i="26"/>
  <c r="AN91" i="26"/>
  <c r="AJ83" i="26"/>
  <c r="AF99" i="26"/>
  <c r="AB101" i="26"/>
  <c r="X99" i="26"/>
  <c r="T83" i="26"/>
  <c r="L71" i="26"/>
  <c r="L79" i="26"/>
  <c r="L87" i="26"/>
  <c r="L95" i="26"/>
  <c r="L103" i="26"/>
  <c r="L111" i="26"/>
  <c r="L119" i="26"/>
  <c r="T115" i="26"/>
  <c r="L127" i="26"/>
  <c r="H129" i="26"/>
  <c r="H121" i="26"/>
  <c r="H113" i="26"/>
  <c r="H105" i="26"/>
  <c r="H97" i="26"/>
  <c r="H89" i="26"/>
  <c r="H81" i="26"/>
  <c r="H73" i="26"/>
  <c r="D214" i="1"/>
  <c r="D213" i="1"/>
  <c r="D212" i="1"/>
  <c r="D211" i="1"/>
  <c r="U189" i="18"/>
  <c r="U188" i="18"/>
  <c r="B188" i="18"/>
  <c r="U187" i="18"/>
  <c r="U186" i="18"/>
  <c r="U185" i="18"/>
  <c r="U184" i="18"/>
  <c r="U183" i="18"/>
  <c r="U182" i="18"/>
  <c r="U181" i="18"/>
  <c r="U180" i="18"/>
  <c r="U179" i="18"/>
  <c r="U178" i="18"/>
  <c r="U177" i="18"/>
  <c r="U176" i="18"/>
  <c r="U175" i="18"/>
  <c r="U174" i="18"/>
  <c r="U173" i="18"/>
  <c r="U172" i="18"/>
  <c r="U171" i="18"/>
  <c r="U170" i="18"/>
  <c r="U169" i="18"/>
  <c r="B169" i="18"/>
  <c r="U168" i="18"/>
  <c r="U167" i="18"/>
  <c r="U166" i="18"/>
  <c r="U165" i="18"/>
  <c r="B165" i="18"/>
  <c r="U164" i="18"/>
  <c r="U163" i="18"/>
  <c r="B184" i="18"/>
  <c r="B27" i="21"/>
  <c r="I11" i="27"/>
  <c r="I10" i="27"/>
  <c r="A4" i="27"/>
  <c r="A5" i="27"/>
  <c r="A6" i="27"/>
  <c r="A7" i="27"/>
  <c r="A8" i="27"/>
  <c r="A9" i="27"/>
  <c r="A10" i="27"/>
  <c r="A11" i="27"/>
  <c r="A12" i="27"/>
  <c r="A13" i="27"/>
  <c r="A14" i="27"/>
  <c r="A15" i="27"/>
  <c r="A16" i="27"/>
  <c r="A17" i="27"/>
  <c r="A18" i="27"/>
  <c r="A3" i="27"/>
  <c r="BC3" i="26"/>
  <c r="BD3" i="26"/>
  <c r="BE3" i="26"/>
  <c r="BC4" i="26"/>
  <c r="BD4" i="26"/>
  <c r="BE4" i="26"/>
  <c r="BC5" i="26"/>
  <c r="BD5" i="26"/>
  <c r="BE5" i="26"/>
  <c r="BC6" i="26"/>
  <c r="BD6" i="26"/>
  <c r="BE6" i="26"/>
  <c r="BC7" i="26"/>
  <c r="BD7" i="26"/>
  <c r="BE7" i="26"/>
  <c r="BC8" i="26"/>
  <c r="BD8" i="26"/>
  <c r="BE8" i="26"/>
  <c r="BC9" i="26"/>
  <c r="BD9" i="26"/>
  <c r="BE9" i="26"/>
  <c r="BC10" i="26"/>
  <c r="BD10" i="26"/>
  <c r="BE10" i="26"/>
  <c r="BC11" i="26"/>
  <c r="BD11" i="26"/>
  <c r="BE11" i="26"/>
  <c r="BC12" i="26"/>
  <c r="BD12" i="26"/>
  <c r="BE12" i="26"/>
  <c r="BC13" i="26"/>
  <c r="BD13" i="26"/>
  <c r="BE13" i="26"/>
  <c r="BC14" i="26"/>
  <c r="BD14" i="26"/>
  <c r="BE14" i="26"/>
  <c r="BB4" i="26"/>
  <c r="BB5" i="26"/>
  <c r="BB6" i="26"/>
  <c r="BB7" i="26"/>
  <c r="BB8" i="26"/>
  <c r="BB9" i="26"/>
  <c r="BB10" i="26"/>
  <c r="BB11" i="26"/>
  <c r="BB12" i="26"/>
  <c r="BB13" i="26"/>
  <c r="BB14" i="26"/>
  <c r="BB3" i="26"/>
  <c r="AC2" i="22"/>
  <c r="AD2" i="22"/>
  <c r="AE2" i="22"/>
  <c r="AF2" i="22"/>
  <c r="AG2" i="22"/>
  <c r="AH2" i="22"/>
  <c r="AB2" i="22"/>
  <c r="Z132" i="22"/>
  <c r="AF132" i="22"/>
  <c r="Y132" i="22"/>
  <c r="X132" i="22"/>
  <c r="AD132" i="22"/>
  <c r="W132" i="22"/>
  <c r="AC132" i="22"/>
  <c r="V132" i="22"/>
  <c r="Z131" i="22"/>
  <c r="AF131" i="22"/>
  <c r="Y131" i="22"/>
  <c r="AE131" i="22"/>
  <c r="X131" i="22"/>
  <c r="AD131" i="22"/>
  <c r="W131" i="22"/>
  <c r="AC131" i="22"/>
  <c r="V131" i="22"/>
  <c r="Z130" i="22"/>
  <c r="AF130" i="22"/>
  <c r="Y130" i="22"/>
  <c r="X130" i="22"/>
  <c r="AD130" i="22"/>
  <c r="W130" i="22"/>
  <c r="AC130" i="22"/>
  <c r="V130" i="22"/>
  <c r="Z129" i="22"/>
  <c r="AF129" i="22"/>
  <c r="Y129" i="22"/>
  <c r="AE129" i="22"/>
  <c r="X129" i="22"/>
  <c r="AD129" i="22"/>
  <c r="W129" i="22"/>
  <c r="AC129" i="22"/>
  <c r="V129" i="22"/>
  <c r="Z128" i="22"/>
  <c r="AF128" i="22"/>
  <c r="Y128" i="22"/>
  <c r="X128" i="22"/>
  <c r="AD128" i="22"/>
  <c r="W128" i="22"/>
  <c r="AC128" i="22"/>
  <c r="V128" i="22"/>
  <c r="Z127" i="22"/>
  <c r="AF127" i="22"/>
  <c r="Y127" i="22"/>
  <c r="AE127" i="22"/>
  <c r="X127" i="22"/>
  <c r="AD127" i="22"/>
  <c r="W127" i="22"/>
  <c r="AC127" i="22"/>
  <c r="V127" i="22"/>
  <c r="Z126" i="22"/>
  <c r="AF126" i="22"/>
  <c r="Y126" i="22"/>
  <c r="AE126" i="22"/>
  <c r="X126" i="22"/>
  <c r="AD126" i="22"/>
  <c r="W126" i="22"/>
  <c r="AC126" i="22"/>
  <c r="V126" i="22"/>
  <c r="Z125" i="22"/>
  <c r="AF125" i="22"/>
  <c r="Y125" i="22"/>
  <c r="AE125" i="22"/>
  <c r="X125" i="22"/>
  <c r="AD125" i="22"/>
  <c r="W125" i="22"/>
  <c r="AC125" i="22"/>
  <c r="V125" i="22"/>
  <c r="Z124" i="22"/>
  <c r="Y124" i="22"/>
  <c r="AE124" i="22"/>
  <c r="X124" i="22"/>
  <c r="AD124" i="22"/>
  <c r="W124" i="22"/>
  <c r="AC124" i="22"/>
  <c r="V124" i="22"/>
  <c r="Z123" i="22"/>
  <c r="Y123" i="22"/>
  <c r="AE123" i="22"/>
  <c r="X123" i="22"/>
  <c r="AD123" i="22"/>
  <c r="W123" i="22"/>
  <c r="AC123" i="22"/>
  <c r="V123" i="22"/>
  <c r="Z122" i="22"/>
  <c r="AF122" i="22"/>
  <c r="Y122" i="22"/>
  <c r="AE122" i="22"/>
  <c r="X122" i="22"/>
  <c r="AD122" i="22"/>
  <c r="W122" i="22"/>
  <c r="AC122" i="22"/>
  <c r="V122" i="22"/>
  <c r="Z121" i="22"/>
  <c r="Y121" i="22"/>
  <c r="AE121" i="22"/>
  <c r="X121" i="22"/>
  <c r="AD121" i="22"/>
  <c r="W121" i="22"/>
  <c r="AC121" i="22"/>
  <c r="V121" i="22"/>
  <c r="Z120" i="22"/>
  <c r="Y120" i="22"/>
  <c r="AE120" i="22"/>
  <c r="X120" i="22"/>
  <c r="AD120" i="22"/>
  <c r="W120" i="22"/>
  <c r="AC120" i="22"/>
  <c r="V120" i="22"/>
  <c r="Z119" i="22"/>
  <c r="AF119" i="22"/>
  <c r="Y119" i="22"/>
  <c r="AE119" i="22"/>
  <c r="X119" i="22"/>
  <c r="AD119" i="22"/>
  <c r="W119" i="22"/>
  <c r="AC119" i="22"/>
  <c r="V119" i="22"/>
  <c r="Z118" i="22"/>
  <c r="Y118" i="22"/>
  <c r="AE118" i="22"/>
  <c r="X118" i="22"/>
  <c r="AD118" i="22"/>
  <c r="W118" i="22"/>
  <c r="AC118" i="22"/>
  <c r="V118" i="22"/>
  <c r="Z117" i="22"/>
  <c r="Y117" i="22"/>
  <c r="AE117" i="22"/>
  <c r="X117" i="22"/>
  <c r="AD117" i="22"/>
  <c r="W117" i="22"/>
  <c r="AC117" i="22"/>
  <c r="V117" i="22"/>
  <c r="Z116" i="22"/>
  <c r="AF116" i="22"/>
  <c r="Y116" i="22"/>
  <c r="X116" i="22"/>
  <c r="AD116" i="22"/>
  <c r="W116" i="22"/>
  <c r="AC116" i="22"/>
  <c r="V116" i="22"/>
  <c r="Z115" i="22"/>
  <c r="AF115" i="22"/>
  <c r="Y115" i="22"/>
  <c r="AE115" i="22"/>
  <c r="X115" i="22"/>
  <c r="AD115" i="22"/>
  <c r="W115" i="22"/>
  <c r="AC115" i="22"/>
  <c r="V115" i="22"/>
  <c r="Z114" i="22"/>
  <c r="AF114" i="22"/>
  <c r="Y114" i="22"/>
  <c r="X114" i="22"/>
  <c r="AD114" i="22"/>
  <c r="W114" i="22"/>
  <c r="AC114" i="22"/>
  <c r="V114" i="22"/>
  <c r="Z113" i="22"/>
  <c r="AF113" i="22"/>
  <c r="Y113" i="22"/>
  <c r="AE113" i="22"/>
  <c r="X113" i="22"/>
  <c r="AD113" i="22"/>
  <c r="W113" i="22"/>
  <c r="AC113" i="22"/>
  <c r="V113" i="22"/>
  <c r="Z112" i="22"/>
  <c r="AF112" i="22"/>
  <c r="Y112" i="22"/>
  <c r="X112" i="22"/>
  <c r="AD112" i="22"/>
  <c r="W112" i="22"/>
  <c r="AC112" i="22"/>
  <c r="V112" i="22"/>
  <c r="Z111" i="22"/>
  <c r="AF111" i="22"/>
  <c r="Y111" i="22"/>
  <c r="X111" i="22"/>
  <c r="AD111" i="22"/>
  <c r="W111" i="22"/>
  <c r="AC111" i="22"/>
  <c r="V111" i="22"/>
  <c r="Z110" i="22"/>
  <c r="AF110" i="22"/>
  <c r="Y110" i="22"/>
  <c r="X110" i="22"/>
  <c r="AD110" i="22"/>
  <c r="W110" i="22"/>
  <c r="AC110" i="22"/>
  <c r="V110" i="22"/>
  <c r="Z109" i="22"/>
  <c r="AF109" i="22"/>
  <c r="Y109" i="22"/>
  <c r="X109" i="22"/>
  <c r="AD109" i="22"/>
  <c r="W109" i="22"/>
  <c r="AC109" i="22"/>
  <c r="V109" i="22"/>
  <c r="Z108" i="22"/>
  <c r="AF108" i="22"/>
  <c r="Y108" i="22"/>
  <c r="AE108" i="22"/>
  <c r="X108" i="22"/>
  <c r="AD108" i="22"/>
  <c r="W108" i="22"/>
  <c r="AC108" i="22"/>
  <c r="V108" i="22"/>
  <c r="Z107" i="22"/>
  <c r="AF107" i="22"/>
  <c r="Y107" i="22"/>
  <c r="AE107" i="22"/>
  <c r="X107" i="22"/>
  <c r="AD107" i="22"/>
  <c r="W107" i="22"/>
  <c r="AC107" i="22"/>
  <c r="V107" i="22"/>
  <c r="Z106" i="22"/>
  <c r="AF106" i="22"/>
  <c r="Y106" i="22"/>
  <c r="X106" i="22"/>
  <c r="AD106" i="22"/>
  <c r="W106" i="22"/>
  <c r="AC106" i="22"/>
  <c r="V106" i="22"/>
  <c r="Z105" i="22"/>
  <c r="AF105" i="22"/>
  <c r="Y105" i="22"/>
  <c r="X105" i="22"/>
  <c r="AD105" i="22"/>
  <c r="W105" i="22"/>
  <c r="AC105" i="22"/>
  <c r="V105" i="22"/>
  <c r="Z104" i="22"/>
  <c r="AF104" i="22"/>
  <c r="Y104" i="22"/>
  <c r="AE104" i="22"/>
  <c r="X104" i="22"/>
  <c r="AD104" i="22"/>
  <c r="W104" i="22"/>
  <c r="AC104" i="22"/>
  <c r="V104" i="22"/>
  <c r="Z103" i="22"/>
  <c r="AF103" i="22"/>
  <c r="Y103" i="22"/>
  <c r="AE103" i="22"/>
  <c r="X103" i="22"/>
  <c r="AD103" i="22"/>
  <c r="W103" i="22"/>
  <c r="AC103" i="22"/>
  <c r="V103" i="22"/>
  <c r="Z102" i="22"/>
  <c r="AF102" i="22"/>
  <c r="Y102" i="22"/>
  <c r="X102" i="22"/>
  <c r="AD102" i="22"/>
  <c r="W102" i="22"/>
  <c r="AC102" i="22"/>
  <c r="V102" i="22"/>
  <c r="Z101" i="22"/>
  <c r="Y101" i="22"/>
  <c r="AE101" i="22"/>
  <c r="X101" i="22"/>
  <c r="AD101" i="22"/>
  <c r="W101" i="22"/>
  <c r="AC101" i="22"/>
  <c r="V101" i="22"/>
  <c r="Z100" i="22"/>
  <c r="AF100" i="22"/>
  <c r="Y100" i="22"/>
  <c r="AE100" i="22"/>
  <c r="X100" i="22"/>
  <c r="AD100" i="22"/>
  <c r="W100" i="22"/>
  <c r="AC100" i="22"/>
  <c r="V100" i="22"/>
  <c r="Z99" i="22"/>
  <c r="AF99" i="22"/>
  <c r="Y99" i="22"/>
  <c r="X99" i="22"/>
  <c r="AD99" i="22"/>
  <c r="W99" i="22"/>
  <c r="AC99" i="22"/>
  <c r="V99" i="22"/>
  <c r="Z98" i="22"/>
  <c r="AF98" i="22"/>
  <c r="Y98" i="22"/>
  <c r="X98" i="22"/>
  <c r="AD98" i="22"/>
  <c r="W98" i="22"/>
  <c r="AC98" i="22"/>
  <c r="V98" i="22"/>
  <c r="Z92" i="22"/>
  <c r="AF92" i="22"/>
  <c r="Y92" i="22"/>
  <c r="X92" i="22"/>
  <c r="AD92" i="22"/>
  <c r="W92" i="22"/>
  <c r="AC92" i="22"/>
  <c r="V92" i="22"/>
  <c r="Z91" i="22"/>
  <c r="AF91" i="22"/>
  <c r="Y91" i="22"/>
  <c r="X91" i="22"/>
  <c r="AD91" i="22"/>
  <c r="W91" i="22"/>
  <c r="AC91" i="22"/>
  <c r="V91" i="22"/>
  <c r="Z90" i="22"/>
  <c r="AF90" i="22"/>
  <c r="Y90" i="22"/>
  <c r="AE90" i="22"/>
  <c r="X90" i="22"/>
  <c r="AD90" i="22"/>
  <c r="W90" i="22"/>
  <c r="AC90" i="22"/>
  <c r="V90" i="22"/>
  <c r="Z84" i="22"/>
  <c r="AF84" i="22"/>
  <c r="Y84" i="22"/>
  <c r="X84" i="22"/>
  <c r="AD84" i="22"/>
  <c r="W84" i="22"/>
  <c r="AC84" i="22"/>
  <c r="V84" i="22"/>
  <c r="Z83" i="22"/>
  <c r="AF83" i="22"/>
  <c r="Y83" i="22"/>
  <c r="X83" i="22"/>
  <c r="AD83" i="22"/>
  <c r="W83" i="22"/>
  <c r="AC83" i="22"/>
  <c r="V83" i="22"/>
  <c r="Z82" i="22"/>
  <c r="AF82" i="22"/>
  <c r="Y82" i="22"/>
  <c r="AE82" i="22"/>
  <c r="X82" i="22"/>
  <c r="AD82" i="22"/>
  <c r="W82" i="22"/>
  <c r="AC82" i="22"/>
  <c r="V82" i="22"/>
  <c r="Z76" i="22"/>
  <c r="AF76" i="22"/>
  <c r="Y76" i="22"/>
  <c r="X76" i="22"/>
  <c r="AD76" i="22"/>
  <c r="W76" i="22"/>
  <c r="AC76" i="22"/>
  <c r="V76" i="22"/>
  <c r="Z75" i="22"/>
  <c r="AF75" i="22"/>
  <c r="Y75" i="22"/>
  <c r="X75" i="22"/>
  <c r="AD75" i="22"/>
  <c r="W75" i="22"/>
  <c r="AC75" i="22"/>
  <c r="V75" i="22"/>
  <c r="Z74" i="22"/>
  <c r="AF74" i="22"/>
  <c r="Y74" i="22"/>
  <c r="X74" i="22"/>
  <c r="AD74" i="22"/>
  <c r="W74" i="22"/>
  <c r="AC74" i="22"/>
  <c r="V74" i="22"/>
  <c r="Z68" i="22"/>
  <c r="AF68" i="22"/>
  <c r="Y68" i="22"/>
  <c r="X68" i="22"/>
  <c r="AD68" i="22"/>
  <c r="W68" i="22"/>
  <c r="AC68" i="22"/>
  <c r="V68" i="22"/>
  <c r="Z67" i="22"/>
  <c r="AF67" i="22"/>
  <c r="Y67" i="22"/>
  <c r="AE67" i="22"/>
  <c r="X67" i="22"/>
  <c r="AD67" i="22"/>
  <c r="W67" i="22"/>
  <c r="AC67" i="22"/>
  <c r="V67" i="22"/>
  <c r="Z66" i="22"/>
  <c r="AF66" i="22"/>
  <c r="Y66" i="22"/>
  <c r="X66" i="22"/>
  <c r="AD66" i="22"/>
  <c r="W66" i="22"/>
  <c r="AC66" i="22"/>
  <c r="V66" i="22"/>
  <c r="Z60" i="22"/>
  <c r="AF60" i="22"/>
  <c r="Y60" i="22"/>
  <c r="AE60" i="22"/>
  <c r="X60" i="22"/>
  <c r="AD60" i="22"/>
  <c r="W60" i="22"/>
  <c r="AC60" i="22"/>
  <c r="V60" i="22"/>
  <c r="Z59" i="22"/>
  <c r="AF59" i="22"/>
  <c r="Y59" i="22"/>
  <c r="AE59" i="22"/>
  <c r="X59" i="22"/>
  <c r="AD59" i="22"/>
  <c r="W59" i="22"/>
  <c r="AC59" i="22"/>
  <c r="V59" i="22"/>
  <c r="Z58" i="22"/>
  <c r="AF58" i="22"/>
  <c r="Y58" i="22"/>
  <c r="X58" i="22"/>
  <c r="AD58" i="22"/>
  <c r="W58" i="22"/>
  <c r="AC58" i="22"/>
  <c r="V58" i="22"/>
  <c r="Z52" i="22"/>
  <c r="Y52" i="22"/>
  <c r="AE52" i="22"/>
  <c r="X52" i="22"/>
  <c r="AD52" i="22"/>
  <c r="W52" i="22"/>
  <c r="AC52" i="22"/>
  <c r="V52" i="22"/>
  <c r="Z51" i="22"/>
  <c r="AF51" i="22"/>
  <c r="Y51" i="22"/>
  <c r="AE51" i="22"/>
  <c r="X51" i="22"/>
  <c r="AD51" i="22"/>
  <c r="W51" i="22"/>
  <c r="AC51" i="22"/>
  <c r="V51" i="22"/>
  <c r="Z50" i="22"/>
  <c r="Z5" i="22"/>
  <c r="Z6" i="22"/>
  <c r="Z7" i="22"/>
  <c r="Z8" i="22"/>
  <c r="Z9" i="22"/>
  <c r="Z10" i="22"/>
  <c r="Z11" i="22"/>
  <c r="Z12" i="22"/>
  <c r="Z13" i="22"/>
  <c r="Z14" i="22"/>
  <c r="Z15" i="22"/>
  <c r="Z16" i="22"/>
  <c r="Z17" i="22"/>
  <c r="Z18" i="22"/>
  <c r="Z19" i="22"/>
  <c r="Z20" i="22"/>
  <c r="Z21" i="22"/>
  <c r="Z22" i="22"/>
  <c r="Z23" i="22"/>
  <c r="Z24" i="22"/>
  <c r="Z25" i="22"/>
  <c r="Z26" i="22"/>
  <c r="Z27" i="22"/>
  <c r="Z28" i="22"/>
  <c r="Z29" i="22"/>
  <c r="Z30" i="22"/>
  <c r="Z31" i="22"/>
  <c r="Z32" i="22"/>
  <c r="Z33" i="22"/>
  <c r="Z34" i="22"/>
  <c r="Z35" i="22"/>
  <c r="Z36" i="22"/>
  <c r="Z37" i="22"/>
  <c r="Z38" i="22"/>
  <c r="Z39" i="22"/>
  <c r="Z40" i="22"/>
  <c r="Z41" i="22"/>
  <c r="Z42" i="22"/>
  <c r="Z43" i="22"/>
  <c r="Z44" i="22"/>
  <c r="Z45" i="22"/>
  <c r="Z46" i="22"/>
  <c r="Z47" i="22"/>
  <c r="Z48" i="22"/>
  <c r="Z49" i="22"/>
  <c r="Z53" i="22"/>
  <c r="Z54" i="22"/>
  <c r="Z55" i="22"/>
  <c r="Z56" i="22"/>
  <c r="Z57" i="22"/>
  <c r="Z61" i="22"/>
  <c r="Z62" i="22"/>
  <c r="Z63" i="22"/>
  <c r="Z64" i="22"/>
  <c r="Z65" i="22"/>
  <c r="Z69" i="22"/>
  <c r="Z70" i="22"/>
  <c r="Z71" i="22"/>
  <c r="Z72" i="22"/>
  <c r="Z73" i="22"/>
  <c r="Z77" i="22"/>
  <c r="Z78" i="22"/>
  <c r="Z79" i="22"/>
  <c r="Z80" i="22"/>
  <c r="Z81" i="22"/>
  <c r="Z85" i="22"/>
  <c r="Z86" i="22"/>
  <c r="Z87" i="22"/>
  <c r="Z88" i="22"/>
  <c r="Z89" i="22"/>
  <c r="Z93" i="22"/>
  <c r="Z94" i="22"/>
  <c r="Z95" i="22"/>
  <c r="Z96" i="22"/>
  <c r="Z97" i="22"/>
  <c r="AF50" i="22"/>
  <c r="Y50" i="22"/>
  <c r="Y5" i="22"/>
  <c r="Y6" i="22"/>
  <c r="Y7" i="22"/>
  <c r="Y8" i="22"/>
  <c r="Y9" i="22"/>
  <c r="Y10" i="22"/>
  <c r="Y11" i="22"/>
  <c r="Y12" i="22"/>
  <c r="Y13" i="22"/>
  <c r="Y14" i="22"/>
  <c r="Y15" i="22"/>
  <c r="Y16" i="22"/>
  <c r="Y17" i="22"/>
  <c r="Y18" i="22"/>
  <c r="Y19" i="22"/>
  <c r="Y20" i="22"/>
  <c r="Y21" i="22"/>
  <c r="Y22" i="22"/>
  <c r="Y23" i="22"/>
  <c r="Y24" i="22"/>
  <c r="Y25" i="22"/>
  <c r="Y26" i="22"/>
  <c r="Y27" i="22"/>
  <c r="Y28" i="22"/>
  <c r="Y29" i="22"/>
  <c r="Y30" i="22"/>
  <c r="Y31" i="22"/>
  <c r="Y32" i="22"/>
  <c r="Y33" i="22"/>
  <c r="Y34" i="22"/>
  <c r="Y35" i="22"/>
  <c r="Y36" i="22"/>
  <c r="Y37" i="22"/>
  <c r="Y38" i="22"/>
  <c r="Y39" i="22"/>
  <c r="Y40" i="22"/>
  <c r="Y41" i="22"/>
  <c r="Y42" i="22"/>
  <c r="Y43" i="22"/>
  <c r="Y44" i="22"/>
  <c r="Y45" i="22"/>
  <c r="Y46" i="22"/>
  <c r="Y47" i="22"/>
  <c r="Y48" i="22"/>
  <c r="Y49" i="22"/>
  <c r="Y53" i="22"/>
  <c r="Y54" i="22"/>
  <c r="Y55" i="22"/>
  <c r="Y56" i="22"/>
  <c r="Y57" i="22"/>
  <c r="Y61" i="22"/>
  <c r="Y62" i="22"/>
  <c r="Y63" i="22"/>
  <c r="Y64" i="22"/>
  <c r="Y65" i="22"/>
  <c r="Y69" i="22"/>
  <c r="Y70" i="22"/>
  <c r="Y71" i="22"/>
  <c r="Y72" i="22"/>
  <c r="Y73" i="22"/>
  <c r="Y77" i="22"/>
  <c r="Y78" i="22"/>
  <c r="Y79" i="22"/>
  <c r="Y80" i="22"/>
  <c r="Y81" i="22"/>
  <c r="Y85" i="22"/>
  <c r="Y86" i="22"/>
  <c r="Y87" i="22"/>
  <c r="Y88" i="22"/>
  <c r="Y89" i="22"/>
  <c r="Y93" i="22"/>
  <c r="Y94" i="22"/>
  <c r="Y95" i="22"/>
  <c r="Y96" i="22"/>
  <c r="Y97" i="22"/>
  <c r="AE50" i="22"/>
  <c r="X50" i="22"/>
  <c r="X5" i="22"/>
  <c r="X6" i="22"/>
  <c r="X7" i="22"/>
  <c r="X8" i="22"/>
  <c r="X9" i="22"/>
  <c r="X10" i="22"/>
  <c r="X11" i="22"/>
  <c r="X12" i="22"/>
  <c r="X13" i="22"/>
  <c r="X14" i="22"/>
  <c r="X15" i="22"/>
  <c r="X16" i="22"/>
  <c r="X17" i="22"/>
  <c r="X18" i="22"/>
  <c r="X19" i="22"/>
  <c r="X20" i="22"/>
  <c r="X21" i="22"/>
  <c r="X22" i="22"/>
  <c r="X23" i="22"/>
  <c r="X24" i="22"/>
  <c r="X25" i="22"/>
  <c r="X26" i="22"/>
  <c r="X27" i="22"/>
  <c r="X28" i="22"/>
  <c r="X29" i="22"/>
  <c r="X30" i="22"/>
  <c r="X31" i="22"/>
  <c r="X32" i="22"/>
  <c r="X33" i="22"/>
  <c r="X34" i="22"/>
  <c r="X35" i="22"/>
  <c r="X36" i="22"/>
  <c r="X37" i="22"/>
  <c r="X38" i="22"/>
  <c r="X39" i="22"/>
  <c r="X40" i="22"/>
  <c r="X41" i="22"/>
  <c r="X42" i="22"/>
  <c r="X43" i="22"/>
  <c r="X44" i="22"/>
  <c r="X45" i="22"/>
  <c r="X46" i="22"/>
  <c r="X47" i="22"/>
  <c r="X48" i="22"/>
  <c r="X49" i="22"/>
  <c r="X53" i="22"/>
  <c r="X54" i="22"/>
  <c r="X55" i="22"/>
  <c r="X56" i="22"/>
  <c r="X57" i="22"/>
  <c r="X61" i="22"/>
  <c r="X62" i="22"/>
  <c r="X63" i="22"/>
  <c r="X64" i="22"/>
  <c r="X65" i="22"/>
  <c r="X69" i="22"/>
  <c r="X70" i="22"/>
  <c r="X71" i="22"/>
  <c r="X72" i="22"/>
  <c r="X73" i="22"/>
  <c r="X77" i="22"/>
  <c r="X78" i="22"/>
  <c r="X79" i="22"/>
  <c r="X80" i="22"/>
  <c r="X81" i="22"/>
  <c r="X85" i="22"/>
  <c r="X86" i="22"/>
  <c r="X87" i="22"/>
  <c r="X88" i="22"/>
  <c r="X89" i="22"/>
  <c r="X93" i="22"/>
  <c r="X94" i="22"/>
  <c r="X95" i="22"/>
  <c r="X96" i="22"/>
  <c r="X97" i="22"/>
  <c r="AD50" i="22"/>
  <c r="W50" i="22"/>
  <c r="W5" i="22"/>
  <c r="W6" i="22"/>
  <c r="W7" i="22"/>
  <c r="W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24" i="22"/>
  <c r="W25" i="22"/>
  <c r="W26" i="22"/>
  <c r="W27" i="22"/>
  <c r="W28" i="22"/>
  <c r="W29" i="22"/>
  <c r="W30" i="22"/>
  <c r="W31" i="22"/>
  <c r="W32" i="22"/>
  <c r="W33" i="22"/>
  <c r="W34" i="22"/>
  <c r="W35" i="22"/>
  <c r="W36" i="22"/>
  <c r="W37" i="22"/>
  <c r="W38" i="22"/>
  <c r="W39" i="22"/>
  <c r="W40" i="22"/>
  <c r="W41" i="22"/>
  <c r="W42" i="22"/>
  <c r="W43" i="22"/>
  <c r="W44" i="22"/>
  <c r="W45" i="22"/>
  <c r="W46" i="22"/>
  <c r="W47" i="22"/>
  <c r="W48" i="22"/>
  <c r="W49" i="22"/>
  <c r="W53" i="22"/>
  <c r="W54" i="22"/>
  <c r="W55" i="22"/>
  <c r="W56" i="22"/>
  <c r="W57" i="22"/>
  <c r="W61" i="22"/>
  <c r="W62" i="22"/>
  <c r="W63" i="22"/>
  <c r="W64" i="22"/>
  <c r="W65" i="22"/>
  <c r="W69" i="22"/>
  <c r="W70" i="22"/>
  <c r="W71" i="22"/>
  <c r="W72" i="22"/>
  <c r="W73" i="22"/>
  <c r="W77" i="22"/>
  <c r="W78" i="22"/>
  <c r="W79" i="22"/>
  <c r="W80" i="22"/>
  <c r="W81" i="22"/>
  <c r="W85" i="22"/>
  <c r="W86" i="22"/>
  <c r="W87" i="22"/>
  <c r="W88" i="22"/>
  <c r="W89" i="22"/>
  <c r="W93" i="22"/>
  <c r="W94" i="22"/>
  <c r="W95" i="22"/>
  <c r="W96" i="22"/>
  <c r="W97" i="22"/>
  <c r="AC50" i="22"/>
  <c r="V50" i="22"/>
  <c r="AF44" i="22"/>
  <c r="AE44" i="22"/>
  <c r="AD44" i="22"/>
  <c r="AC44" i="22"/>
  <c r="V44" i="22"/>
  <c r="AF43" i="22"/>
  <c r="AD43" i="22"/>
  <c r="AC43" i="22"/>
  <c r="V43" i="22"/>
  <c r="AE42" i="22"/>
  <c r="AD42" i="22"/>
  <c r="AC42" i="22"/>
  <c r="V42" i="22"/>
  <c r="AF36" i="22"/>
  <c r="AD36" i="22"/>
  <c r="AC36" i="22"/>
  <c r="V36" i="22"/>
  <c r="AF35" i="22"/>
  <c r="AE35" i="22"/>
  <c r="AD35" i="22"/>
  <c r="AC35" i="22"/>
  <c r="V35" i="22"/>
  <c r="AF34" i="22"/>
  <c r="AD34" i="22"/>
  <c r="AC34" i="22"/>
  <c r="V34" i="22"/>
  <c r="AF28" i="22"/>
  <c r="AD28" i="22"/>
  <c r="AC28" i="22"/>
  <c r="V28" i="22"/>
  <c r="AF27" i="22"/>
  <c r="AD27" i="22"/>
  <c r="AC27" i="22"/>
  <c r="V27" i="22"/>
  <c r="AF26" i="22"/>
  <c r="AE26" i="22"/>
  <c r="AD26" i="22"/>
  <c r="AC26" i="22"/>
  <c r="V26" i="22"/>
  <c r="AF20" i="22"/>
  <c r="AD20" i="22"/>
  <c r="AC20" i="22"/>
  <c r="V20" i="22"/>
  <c r="AF19" i="22"/>
  <c r="AD19" i="22"/>
  <c r="AC19" i="22"/>
  <c r="V19" i="22"/>
  <c r="AF12" i="22"/>
  <c r="AD12" i="22"/>
  <c r="AC12" i="22"/>
  <c r="V12" i="22"/>
  <c r="AF11" i="22"/>
  <c r="AD11" i="22"/>
  <c r="AC11" i="22"/>
  <c r="V11" i="22"/>
  <c r="AA100" i="22"/>
  <c r="AG100" i="22"/>
  <c r="AQ61" i="26"/>
  <c r="M62" i="26"/>
  <c r="AQ62" i="26"/>
  <c r="AS62" i="26"/>
  <c r="H33" i="27"/>
  <c r="H28" i="27"/>
  <c r="L27" i="27"/>
  <c r="H23" i="27"/>
  <c r="G16" i="27"/>
  <c r="G15" i="27"/>
  <c r="M11" i="27"/>
  <c r="K11" i="27"/>
  <c r="G11" i="27"/>
  <c r="G10" i="27"/>
  <c r="M9" i="27"/>
  <c r="K9" i="27"/>
  <c r="G6" i="27"/>
  <c r="G5" i="27"/>
  <c r="AU64" i="26"/>
  <c r="G64" i="26"/>
  <c r="AU63" i="26"/>
  <c r="G63" i="26"/>
  <c r="K62" i="26"/>
  <c r="K61" i="26"/>
  <c r="AO58" i="26"/>
  <c r="AM58" i="26"/>
  <c r="Q58" i="26"/>
  <c r="O58" i="26"/>
  <c r="AO57" i="26"/>
  <c r="AM57" i="26"/>
  <c r="Q57" i="26"/>
  <c r="O57" i="26"/>
  <c r="AU56" i="26"/>
  <c r="G56" i="26"/>
  <c r="AU55" i="26"/>
  <c r="G55" i="26"/>
  <c r="AS54" i="26"/>
  <c r="AQ54" i="26"/>
  <c r="M54" i="26"/>
  <c r="K54" i="26"/>
  <c r="AQ53" i="26"/>
  <c r="K53" i="26"/>
  <c r="AK50" i="26"/>
  <c r="AI50" i="26"/>
  <c r="U50" i="26"/>
  <c r="S50" i="26"/>
  <c r="AK49" i="26"/>
  <c r="AI49" i="26"/>
  <c r="U49" i="26"/>
  <c r="S49" i="26"/>
  <c r="AU48" i="26"/>
  <c r="G48" i="26"/>
  <c r="AU47" i="26"/>
  <c r="G47" i="26"/>
  <c r="AS46" i="26"/>
  <c r="AQ46" i="26"/>
  <c r="M46" i="26"/>
  <c r="K46" i="26"/>
  <c r="AQ45" i="26"/>
  <c r="K45" i="26"/>
  <c r="AO42" i="26"/>
  <c r="AM42" i="26"/>
  <c r="Q42" i="26"/>
  <c r="O42" i="26"/>
  <c r="AO41" i="26"/>
  <c r="AM41" i="26"/>
  <c r="Q41" i="26"/>
  <c r="O41" i="26"/>
  <c r="AU40" i="26"/>
  <c r="G40" i="26"/>
  <c r="AU39" i="26"/>
  <c r="G39" i="26"/>
  <c r="AS38" i="26"/>
  <c r="AQ38" i="26"/>
  <c r="M38" i="26"/>
  <c r="K38" i="26"/>
  <c r="AQ37" i="26"/>
  <c r="K37" i="26"/>
  <c r="AC36" i="26"/>
  <c r="AA36" i="26"/>
  <c r="AC35" i="26"/>
  <c r="AA35" i="26"/>
  <c r="AG34" i="26"/>
  <c r="AE34" i="26"/>
  <c r="Y34" i="26"/>
  <c r="W34" i="26"/>
  <c r="AG33" i="26"/>
  <c r="AE33" i="26"/>
  <c r="Y33" i="26"/>
  <c r="W33" i="26"/>
  <c r="AU32" i="26"/>
  <c r="G32" i="26"/>
  <c r="AU31" i="26"/>
  <c r="AC31" i="26"/>
  <c r="AA31" i="26"/>
  <c r="G31" i="26"/>
  <c r="AS30" i="26"/>
  <c r="AQ30" i="26"/>
  <c r="M30" i="26"/>
  <c r="K30" i="26"/>
  <c r="AQ29" i="26"/>
  <c r="AC29" i="26"/>
  <c r="AA29" i="26"/>
  <c r="K29" i="26"/>
  <c r="AO26" i="26"/>
  <c r="AM26" i="26"/>
  <c r="Q26" i="26"/>
  <c r="O26" i="26"/>
  <c r="AO25" i="26"/>
  <c r="AM25" i="26"/>
  <c r="Q25" i="26"/>
  <c r="O25" i="26"/>
  <c r="AU24" i="26"/>
  <c r="G24" i="26"/>
  <c r="AU23" i="26"/>
  <c r="G23" i="26"/>
  <c r="AS22" i="26"/>
  <c r="AQ22" i="26"/>
  <c r="M22" i="26"/>
  <c r="K22" i="26"/>
  <c r="AQ21" i="26"/>
  <c r="K21" i="26"/>
  <c r="AK18" i="26"/>
  <c r="AI18" i="26"/>
  <c r="U18" i="26"/>
  <c r="S18" i="26"/>
  <c r="AK17" i="26"/>
  <c r="AI17" i="26"/>
  <c r="U17" i="26"/>
  <c r="S17" i="26"/>
  <c r="AU16" i="26"/>
  <c r="G16" i="26"/>
  <c r="AU15" i="26"/>
  <c r="G15" i="26"/>
  <c r="AS14" i="26"/>
  <c r="AQ14" i="26"/>
  <c r="M14" i="26"/>
  <c r="K14" i="26"/>
  <c r="AQ13" i="26"/>
  <c r="K13" i="26"/>
  <c r="AO10" i="26"/>
  <c r="AM10" i="26"/>
  <c r="Q10" i="26"/>
  <c r="O10" i="26"/>
  <c r="AO9" i="26"/>
  <c r="AM9" i="26"/>
  <c r="Q9" i="26"/>
  <c r="O9" i="26"/>
  <c r="AU8" i="26"/>
  <c r="G8" i="26"/>
  <c r="AU7" i="26"/>
  <c r="G7" i="26"/>
  <c r="AS6" i="26"/>
  <c r="AQ6" i="26"/>
  <c r="M6" i="26"/>
  <c r="K6" i="26"/>
  <c r="AQ5" i="26"/>
  <c r="K5" i="26"/>
  <c r="C57" i="26"/>
  <c r="D58" i="26"/>
  <c r="C61" i="26"/>
  <c r="D62" i="26"/>
  <c r="C65" i="26"/>
  <c r="D66" i="26"/>
  <c r="C56" i="26"/>
  <c r="D57" i="26"/>
  <c r="C60" i="26"/>
  <c r="D61" i="26"/>
  <c r="C64" i="26"/>
  <c r="D65" i="26"/>
  <c r="D55" i="26"/>
  <c r="D59" i="26"/>
  <c r="D63" i="26"/>
  <c r="D67" i="26"/>
  <c r="C58" i="26"/>
  <c r="C62" i="26"/>
  <c r="C66" i="26"/>
  <c r="D56" i="26"/>
  <c r="D60" i="26"/>
  <c r="D64" i="26"/>
  <c r="C55" i="26"/>
  <c r="C59" i="26"/>
  <c r="C63" i="26"/>
  <c r="C67" i="26"/>
  <c r="D54" i="26"/>
  <c r="C53" i="26"/>
  <c r="C54" i="26"/>
  <c r="D51" i="26"/>
  <c r="D52" i="26"/>
  <c r="C51" i="26"/>
  <c r="D53" i="26"/>
  <c r="C52" i="26"/>
  <c r="D6" i="27"/>
  <c r="C29" i="26"/>
  <c r="D29" i="26"/>
  <c r="D48" i="26"/>
  <c r="C33" i="26"/>
  <c r="D24" i="26"/>
  <c r="D20" i="26"/>
  <c r="D42" i="26"/>
  <c r="D38" i="26"/>
  <c r="D44" i="26"/>
  <c r="C50" i="26"/>
  <c r="C48" i="26"/>
  <c r="C46" i="26"/>
  <c r="C44" i="26"/>
  <c r="C42" i="26"/>
  <c r="C40" i="26"/>
  <c r="C38" i="26"/>
  <c r="D27" i="26"/>
  <c r="C26" i="26"/>
  <c r="C24" i="26"/>
  <c r="C22" i="26"/>
  <c r="C20" i="26"/>
  <c r="D33" i="26"/>
  <c r="D31" i="26"/>
  <c r="D36" i="26"/>
  <c r="C27" i="26"/>
  <c r="C36" i="26"/>
  <c r="D40" i="26"/>
  <c r="D50" i="26"/>
  <c r="C6" i="27"/>
  <c r="D5" i="27"/>
  <c r="D4" i="27"/>
  <c r="D3" i="27"/>
  <c r="C5" i="27"/>
  <c r="C4" i="27"/>
  <c r="C3" i="27"/>
  <c r="D22" i="26"/>
  <c r="D26" i="26"/>
  <c r="C31" i="26"/>
  <c r="D46" i="26"/>
  <c r="D28" i="21"/>
  <c r="E29" i="21"/>
  <c r="F30" i="21"/>
  <c r="G31" i="21"/>
  <c r="H32" i="21"/>
  <c r="I33" i="21"/>
  <c r="J34" i="21"/>
  <c r="K35" i="21"/>
  <c r="A761" i="17"/>
  <c r="A721" i="17"/>
  <c r="A681" i="17"/>
  <c r="A641" i="17"/>
  <c r="A601" i="17"/>
  <c r="A561" i="17"/>
  <c r="A521" i="17"/>
  <c r="A481" i="17"/>
  <c r="A441" i="17"/>
  <c r="A401" i="17"/>
  <c r="A361" i="17"/>
  <c r="A321" i="17"/>
  <c r="A281" i="17"/>
  <c r="A241" i="17"/>
  <c r="A201" i="17"/>
  <c r="A161" i="17"/>
  <c r="A121" i="17"/>
  <c r="A81" i="17"/>
  <c r="A41" i="17"/>
  <c r="A1" i="17"/>
  <c r="A761" i="9"/>
  <c r="A721" i="9"/>
  <c r="A681" i="9"/>
  <c r="A641" i="9"/>
  <c r="A601" i="9"/>
  <c r="A561" i="9"/>
  <c r="A521" i="9"/>
  <c r="A481" i="9"/>
  <c r="A441" i="9"/>
  <c r="A401" i="9"/>
  <c r="A361" i="9"/>
  <c r="A321" i="9"/>
  <c r="A281" i="9"/>
  <c r="A241" i="9"/>
  <c r="A201" i="9"/>
  <c r="A161" i="9"/>
  <c r="A121" i="9"/>
  <c r="A81" i="9"/>
  <c r="A41" i="9"/>
  <c r="A1" i="9"/>
  <c r="B239" i="20"/>
  <c r="B238" i="20"/>
  <c r="B237" i="20"/>
  <c r="B236" i="20"/>
  <c r="B235" i="20"/>
  <c r="B234" i="20"/>
  <c r="B233" i="20"/>
  <c r="B232" i="20"/>
  <c r="B227" i="20"/>
  <c r="K219" i="20"/>
  <c r="B226" i="20"/>
  <c r="B225" i="20"/>
  <c r="B224" i="20"/>
  <c r="B223" i="20"/>
  <c r="B222" i="20"/>
  <c r="B221" i="20"/>
  <c r="B220" i="20"/>
  <c r="B215" i="20"/>
  <c r="B214" i="20"/>
  <c r="B213" i="20"/>
  <c r="I207" i="20"/>
  <c r="B212" i="20"/>
  <c r="B211" i="20"/>
  <c r="B210" i="20"/>
  <c r="B209" i="20"/>
  <c r="B208" i="20"/>
  <c r="B203" i="20"/>
  <c r="B202" i="20"/>
  <c r="B201" i="20"/>
  <c r="I195" i="20"/>
  <c r="B200" i="20"/>
  <c r="B199" i="20"/>
  <c r="B198" i="20"/>
  <c r="B197" i="20"/>
  <c r="B196" i="20"/>
  <c r="B191" i="20"/>
  <c r="B190" i="20"/>
  <c r="B189" i="20"/>
  <c r="B188" i="20"/>
  <c r="B187" i="20"/>
  <c r="B186" i="20"/>
  <c r="B185" i="20"/>
  <c r="B184" i="20"/>
  <c r="B179" i="20"/>
  <c r="B178" i="20"/>
  <c r="B177" i="20"/>
  <c r="B176" i="20"/>
  <c r="B175" i="20"/>
  <c r="B174" i="20"/>
  <c r="B173" i="20"/>
  <c r="B172" i="20"/>
  <c r="B167" i="20"/>
  <c r="B166" i="20"/>
  <c r="B165" i="20"/>
  <c r="B164" i="20"/>
  <c r="B163" i="20"/>
  <c r="B162" i="20"/>
  <c r="B161" i="20"/>
  <c r="B160" i="20"/>
  <c r="B155" i="20"/>
  <c r="B154" i="20"/>
  <c r="B153" i="20"/>
  <c r="B152" i="20"/>
  <c r="B151" i="20"/>
  <c r="B150" i="20"/>
  <c r="B149" i="20"/>
  <c r="B148" i="20"/>
  <c r="B143" i="20"/>
  <c r="B142" i="20"/>
  <c r="B141" i="20"/>
  <c r="B140" i="20"/>
  <c r="B139" i="20"/>
  <c r="B138" i="20"/>
  <c r="B137" i="20"/>
  <c r="B136" i="20"/>
  <c r="B131" i="20"/>
  <c r="B130" i="20"/>
  <c r="B129" i="20"/>
  <c r="B128" i="20"/>
  <c r="B127" i="20"/>
  <c r="B126" i="20"/>
  <c r="B125" i="20"/>
  <c r="B124" i="20"/>
  <c r="B119" i="20"/>
  <c r="B118" i="20"/>
  <c r="B117" i="20"/>
  <c r="B116" i="20"/>
  <c r="B115" i="20"/>
  <c r="B114" i="20"/>
  <c r="B113" i="20"/>
  <c r="B112" i="20"/>
  <c r="B107" i="20"/>
  <c r="B106" i="20"/>
  <c r="B105" i="20"/>
  <c r="B104" i="20"/>
  <c r="B103" i="20"/>
  <c r="B102" i="20"/>
  <c r="B101" i="20"/>
  <c r="B100" i="20"/>
  <c r="B95" i="20"/>
  <c r="B94" i="20"/>
  <c r="B93" i="20"/>
  <c r="B92" i="20"/>
  <c r="B91" i="20"/>
  <c r="B90" i="20"/>
  <c r="B89" i="20"/>
  <c r="B88" i="20"/>
  <c r="B79" i="20"/>
  <c r="B78" i="20"/>
  <c r="B77" i="20"/>
  <c r="B76" i="20"/>
  <c r="B67" i="20"/>
  <c r="B66" i="20"/>
  <c r="B65" i="20"/>
  <c r="B64" i="20"/>
  <c r="B55" i="20"/>
  <c r="B54" i="20"/>
  <c r="B53" i="20"/>
  <c r="B52" i="20"/>
  <c r="B43" i="20"/>
  <c r="B42" i="20"/>
  <c r="B41" i="20"/>
  <c r="B40" i="20"/>
  <c r="B31" i="20"/>
  <c r="B30" i="20"/>
  <c r="B29" i="20"/>
  <c r="B28" i="20"/>
  <c r="B27" i="20"/>
  <c r="B23" i="20"/>
  <c r="B22" i="20"/>
  <c r="B21" i="20"/>
  <c r="B20" i="20"/>
  <c r="B19" i="20"/>
  <c r="B18" i="20"/>
  <c r="B17" i="20"/>
  <c r="B16" i="20"/>
  <c r="B11" i="20"/>
  <c r="B10" i="20"/>
  <c r="B9" i="20"/>
  <c r="B8" i="20"/>
  <c r="B7" i="20"/>
  <c r="B6" i="20"/>
  <c r="B5" i="20"/>
  <c r="B4" i="20"/>
  <c r="B239" i="7"/>
  <c r="B238" i="7"/>
  <c r="B237" i="7"/>
  <c r="B236" i="7"/>
  <c r="B235" i="7"/>
  <c r="B234" i="7"/>
  <c r="B233" i="7"/>
  <c r="B232" i="7"/>
  <c r="B227" i="7"/>
  <c r="B226" i="7"/>
  <c r="J219" i="7"/>
  <c r="B225" i="7"/>
  <c r="B224" i="7"/>
  <c r="B223" i="7"/>
  <c r="B222" i="7"/>
  <c r="B221" i="7"/>
  <c r="B220" i="7"/>
  <c r="B215" i="7"/>
  <c r="B214" i="7"/>
  <c r="B213" i="7"/>
  <c r="B212" i="7"/>
  <c r="Y212" i="7"/>
  <c r="B211" i="7"/>
  <c r="B210" i="7"/>
  <c r="B209" i="7"/>
  <c r="B208" i="7"/>
  <c r="Y208" i="7"/>
  <c r="B203" i="7"/>
  <c r="Y203" i="7"/>
  <c r="B202" i="7"/>
  <c r="Y202" i="7"/>
  <c r="B201" i="7"/>
  <c r="B200" i="7"/>
  <c r="B199" i="7"/>
  <c r="B198" i="7"/>
  <c r="B197" i="7"/>
  <c r="B196" i="7"/>
  <c r="B191" i="7"/>
  <c r="B190" i="7"/>
  <c r="B189" i="7"/>
  <c r="B188" i="7"/>
  <c r="B187" i="7"/>
  <c r="B186" i="7"/>
  <c r="B185" i="7"/>
  <c r="B184" i="7"/>
  <c r="B179" i="7"/>
  <c r="B178" i="7"/>
  <c r="B177" i="7"/>
  <c r="B176" i="7"/>
  <c r="B175" i="7"/>
  <c r="B174" i="7"/>
  <c r="B173" i="7"/>
  <c r="B172" i="7"/>
  <c r="B167" i="7"/>
  <c r="B166" i="7"/>
  <c r="B165" i="7"/>
  <c r="B164" i="7"/>
  <c r="B163" i="7"/>
  <c r="B162" i="7"/>
  <c r="B161" i="7"/>
  <c r="B160" i="7"/>
  <c r="B155" i="7"/>
  <c r="B154" i="7"/>
  <c r="B153" i="7"/>
  <c r="B152" i="7"/>
  <c r="B151" i="7"/>
  <c r="B150" i="7"/>
  <c r="B149" i="7"/>
  <c r="B148" i="7"/>
  <c r="B143" i="7"/>
  <c r="B142" i="7"/>
  <c r="B141" i="7"/>
  <c r="B140" i="7"/>
  <c r="B139" i="7"/>
  <c r="B138" i="7"/>
  <c r="B137" i="7"/>
  <c r="B136" i="7"/>
  <c r="B131" i="7"/>
  <c r="B130" i="7"/>
  <c r="B129" i="7"/>
  <c r="B128" i="7"/>
  <c r="B127" i="7"/>
  <c r="B126" i="7"/>
  <c r="B125" i="7"/>
  <c r="B124" i="7"/>
  <c r="B119" i="7"/>
  <c r="B118" i="7"/>
  <c r="B117" i="7"/>
  <c r="B116" i="7"/>
  <c r="B115" i="7"/>
  <c r="B114" i="7"/>
  <c r="B113" i="7"/>
  <c r="B112" i="7"/>
  <c r="B107" i="7"/>
  <c r="B106" i="7"/>
  <c r="B105" i="7"/>
  <c r="B104" i="7"/>
  <c r="B103" i="7"/>
  <c r="B102" i="7"/>
  <c r="B101" i="7"/>
  <c r="B100" i="7"/>
  <c r="B95" i="7"/>
  <c r="B94" i="7"/>
  <c r="B93" i="7"/>
  <c r="B92" i="7"/>
  <c r="B91" i="7"/>
  <c r="B90" i="7"/>
  <c r="B89" i="7"/>
  <c r="B88" i="7"/>
  <c r="B79" i="7"/>
  <c r="B78" i="7"/>
  <c r="B77" i="7"/>
  <c r="B76" i="7"/>
  <c r="B67" i="7"/>
  <c r="B66" i="7"/>
  <c r="B65" i="7"/>
  <c r="B64" i="7"/>
  <c r="B55" i="7"/>
  <c r="B54" i="7"/>
  <c r="B53" i="7"/>
  <c r="B52" i="7"/>
  <c r="B43" i="7"/>
  <c r="B42" i="7"/>
  <c r="B41" i="7"/>
  <c r="B40" i="7"/>
  <c r="B31" i="7"/>
  <c r="B30" i="7"/>
  <c r="B29" i="7"/>
  <c r="B28" i="7"/>
  <c r="B27" i="7"/>
  <c r="B23" i="7"/>
  <c r="B22" i="7"/>
  <c r="B21" i="7"/>
  <c r="B20" i="7"/>
  <c r="B19" i="7"/>
  <c r="B18" i="7"/>
  <c r="B17" i="7"/>
  <c r="B16" i="7"/>
  <c r="B11" i="7"/>
  <c r="B10" i="7"/>
  <c r="B9" i="7"/>
  <c r="B8" i="7"/>
  <c r="B7" i="7"/>
  <c r="B6" i="7"/>
  <c r="B5" i="7"/>
  <c r="B4" i="7"/>
  <c r="B231" i="21"/>
  <c r="D232" i="21"/>
  <c r="E233" i="21"/>
  <c r="F234" i="21"/>
  <c r="G235" i="21"/>
  <c r="H236" i="21"/>
  <c r="I237" i="21"/>
  <c r="J238" i="21"/>
  <c r="K239" i="21"/>
  <c r="B219" i="21"/>
  <c r="D220" i="21"/>
  <c r="E221" i="21"/>
  <c r="F222" i="21"/>
  <c r="G223" i="21"/>
  <c r="H224" i="21"/>
  <c r="I225" i="21"/>
  <c r="J226" i="21"/>
  <c r="K227" i="21"/>
  <c r="B207" i="21"/>
  <c r="D208" i="21"/>
  <c r="E209" i="21"/>
  <c r="F210" i="21"/>
  <c r="G211" i="21"/>
  <c r="H212" i="21"/>
  <c r="I213" i="21"/>
  <c r="J214" i="21"/>
  <c r="K215" i="21"/>
  <c r="B195" i="21"/>
  <c r="D196" i="21"/>
  <c r="E197" i="21"/>
  <c r="F198" i="21"/>
  <c r="G199" i="21"/>
  <c r="H200" i="21"/>
  <c r="I201" i="21"/>
  <c r="J202" i="21"/>
  <c r="K203" i="21"/>
  <c r="B183" i="21"/>
  <c r="D184" i="21"/>
  <c r="E185" i="21"/>
  <c r="F186" i="21"/>
  <c r="G187" i="21"/>
  <c r="H188" i="21"/>
  <c r="I189" i="21"/>
  <c r="J190" i="21"/>
  <c r="K191" i="21"/>
  <c r="B171" i="21"/>
  <c r="D172" i="21"/>
  <c r="E173" i="21"/>
  <c r="F174" i="21"/>
  <c r="G175" i="21"/>
  <c r="H176" i="21"/>
  <c r="I177" i="21"/>
  <c r="J178" i="21"/>
  <c r="K179" i="21"/>
  <c r="B159" i="21"/>
  <c r="D160" i="21"/>
  <c r="E161" i="21"/>
  <c r="F162" i="21"/>
  <c r="G163" i="21"/>
  <c r="H164" i="21"/>
  <c r="I165" i="21"/>
  <c r="J166" i="21"/>
  <c r="K167" i="21"/>
  <c r="B147" i="21"/>
  <c r="D148" i="21"/>
  <c r="E149" i="21"/>
  <c r="F150" i="21"/>
  <c r="G151" i="21"/>
  <c r="H152" i="21"/>
  <c r="I153" i="21"/>
  <c r="J154" i="21"/>
  <c r="K155" i="21"/>
  <c r="B135" i="21"/>
  <c r="D136" i="21"/>
  <c r="E137" i="21"/>
  <c r="F138" i="21"/>
  <c r="G139" i="21"/>
  <c r="H140" i="21"/>
  <c r="I141" i="21"/>
  <c r="J142" i="21"/>
  <c r="K143" i="21"/>
  <c r="B123" i="21"/>
  <c r="D124" i="21"/>
  <c r="E125" i="21"/>
  <c r="F126" i="21"/>
  <c r="G127" i="21"/>
  <c r="H128" i="21"/>
  <c r="I129" i="21"/>
  <c r="J130" i="21"/>
  <c r="K131" i="21"/>
  <c r="B111" i="21"/>
  <c r="D112" i="21"/>
  <c r="E113" i="21"/>
  <c r="F114" i="21"/>
  <c r="G115" i="21"/>
  <c r="H116" i="21"/>
  <c r="I117" i="21"/>
  <c r="J118" i="21"/>
  <c r="K119" i="21"/>
  <c r="B99" i="21"/>
  <c r="D100" i="21"/>
  <c r="E101" i="21"/>
  <c r="F102" i="21"/>
  <c r="G103" i="21"/>
  <c r="H104" i="21"/>
  <c r="I105" i="21"/>
  <c r="J106" i="21"/>
  <c r="K107" i="21"/>
  <c r="B87" i="21"/>
  <c r="D88" i="21"/>
  <c r="E89" i="21"/>
  <c r="F90" i="21"/>
  <c r="G91" i="21"/>
  <c r="H92" i="21"/>
  <c r="I93" i="21"/>
  <c r="J94" i="21"/>
  <c r="K95" i="21"/>
  <c r="B75" i="21"/>
  <c r="D76" i="21"/>
  <c r="E77" i="21"/>
  <c r="F78" i="21"/>
  <c r="G79" i="21"/>
  <c r="H80" i="21"/>
  <c r="I81" i="21"/>
  <c r="J82" i="21"/>
  <c r="K83" i="21"/>
  <c r="B63" i="21"/>
  <c r="D64" i="21"/>
  <c r="E65" i="21"/>
  <c r="F66" i="21"/>
  <c r="G67" i="21"/>
  <c r="H68" i="21"/>
  <c r="I69" i="21"/>
  <c r="J70" i="21"/>
  <c r="K71" i="21"/>
  <c r="B51" i="21"/>
  <c r="D52" i="21"/>
  <c r="E53" i="21"/>
  <c r="F54" i="21"/>
  <c r="G55" i="21"/>
  <c r="H56" i="21"/>
  <c r="I57" i="21"/>
  <c r="J58" i="21"/>
  <c r="K59" i="21"/>
  <c r="B39" i="21"/>
  <c r="D40" i="21"/>
  <c r="E41" i="21"/>
  <c r="F42" i="21"/>
  <c r="G43" i="21"/>
  <c r="H44" i="21"/>
  <c r="I45" i="21"/>
  <c r="J46" i="21"/>
  <c r="K47" i="21"/>
  <c r="B15" i="21"/>
  <c r="D16" i="21"/>
  <c r="E17" i="21"/>
  <c r="F18" i="21"/>
  <c r="G19" i="21"/>
  <c r="H20" i="21"/>
  <c r="I21" i="21"/>
  <c r="J22" i="21"/>
  <c r="K23" i="21"/>
  <c r="B3" i="21"/>
  <c r="B3" i="20"/>
  <c r="J690" i="17"/>
  <c r="R690" i="17"/>
  <c r="I690" i="17"/>
  <c r="Q690" i="17"/>
  <c r="H690" i="17"/>
  <c r="P690" i="17"/>
  <c r="G690" i="17"/>
  <c r="O690" i="17"/>
  <c r="W690" i="17"/>
  <c r="F690" i="17"/>
  <c r="N690" i="17"/>
  <c r="E690" i="17"/>
  <c r="M690" i="17"/>
  <c r="D690" i="17"/>
  <c r="C690" i="17"/>
  <c r="BL689" i="17"/>
  <c r="BM689" i="17"/>
  <c r="BN689" i="17"/>
  <c r="BK689" i="17"/>
  <c r="BH689" i="17"/>
  <c r="BI689" i="17"/>
  <c r="BJ689" i="17"/>
  <c r="BC689" i="17"/>
  <c r="BD689" i="17"/>
  <c r="BE689" i="17"/>
  <c r="BF689" i="17"/>
  <c r="BB689" i="17"/>
  <c r="BA689" i="17"/>
  <c r="AZ689" i="17"/>
  <c r="AX689" i="17"/>
  <c r="AW689" i="17"/>
  <c r="AT689" i="17"/>
  <c r="AU689" i="17"/>
  <c r="AV689" i="17"/>
  <c r="AS689" i="17"/>
  <c r="AR689" i="17"/>
  <c r="AO689" i="17"/>
  <c r="AP689" i="17"/>
  <c r="AJ689" i="17"/>
  <c r="AK689" i="17"/>
  <c r="AL689" i="17"/>
  <c r="AM689" i="17"/>
  <c r="AN689" i="17"/>
  <c r="AF689" i="17"/>
  <c r="AG689" i="17"/>
  <c r="AH689" i="17"/>
  <c r="AE689" i="17"/>
  <c r="AB689" i="17"/>
  <c r="AC689" i="17"/>
  <c r="AD689" i="17"/>
  <c r="W689" i="17"/>
  <c r="X689" i="17"/>
  <c r="Y689" i="17"/>
  <c r="Z689" i="17"/>
  <c r="V689" i="17"/>
  <c r="U689" i="17"/>
  <c r="T689" i="17"/>
  <c r="M689" i="17"/>
  <c r="N689" i="17"/>
  <c r="O689" i="17"/>
  <c r="P689" i="17"/>
  <c r="Q689" i="17"/>
  <c r="R689" i="17"/>
  <c r="L689" i="17"/>
  <c r="D689" i="17"/>
  <c r="E689" i="17"/>
  <c r="J650" i="17"/>
  <c r="I650" i="17"/>
  <c r="H650" i="17"/>
  <c r="G650" i="17"/>
  <c r="F650" i="17"/>
  <c r="E650" i="17"/>
  <c r="D650" i="17"/>
  <c r="C650" i="17"/>
  <c r="K650" i="17"/>
  <c r="BJ649" i="17"/>
  <c r="BK649" i="17"/>
  <c r="BL649" i="17"/>
  <c r="BM649" i="17"/>
  <c r="BN649" i="17"/>
  <c r="BI649" i="17"/>
  <c r="BH649" i="17"/>
  <c r="BA649" i="17"/>
  <c r="BB649" i="17"/>
  <c r="BC649" i="17"/>
  <c r="BD649" i="17"/>
  <c r="BE649" i="17"/>
  <c r="BF649" i="17"/>
  <c r="AZ649" i="17"/>
  <c r="AR649" i="17"/>
  <c r="AS649" i="17"/>
  <c r="AT649" i="17"/>
  <c r="AU649" i="17"/>
  <c r="AV649" i="17"/>
  <c r="AW649" i="17"/>
  <c r="AX649" i="17"/>
  <c r="AJ649" i="17"/>
  <c r="AK649" i="17"/>
  <c r="AL649" i="17"/>
  <c r="AM649" i="17"/>
  <c r="AN649" i="17"/>
  <c r="AO649" i="17"/>
  <c r="AP649" i="17"/>
  <c r="AD649" i="17"/>
  <c r="AE649" i="17"/>
  <c r="AF649" i="17"/>
  <c r="AG649" i="17"/>
  <c r="AH649" i="17"/>
  <c r="AC649" i="17"/>
  <c r="AB649" i="17"/>
  <c r="U649" i="17"/>
  <c r="V649" i="17"/>
  <c r="W649" i="17"/>
  <c r="X649" i="17"/>
  <c r="Y649" i="17"/>
  <c r="Z649" i="17"/>
  <c r="T649" i="17"/>
  <c r="L649" i="17"/>
  <c r="M649" i="17"/>
  <c r="N649" i="17"/>
  <c r="O649" i="17"/>
  <c r="P649" i="17"/>
  <c r="Q649" i="17"/>
  <c r="R649" i="17"/>
  <c r="D649" i="17"/>
  <c r="E649" i="17"/>
  <c r="F649" i="17"/>
  <c r="G649" i="17"/>
  <c r="H649" i="17"/>
  <c r="I649" i="17"/>
  <c r="J649" i="17"/>
  <c r="Q730" i="17"/>
  <c r="Y730" i="17"/>
  <c r="AG730" i="17"/>
  <c r="AO730" i="17"/>
  <c r="J730" i="17"/>
  <c r="I730" i="17"/>
  <c r="H730" i="17"/>
  <c r="G730" i="17"/>
  <c r="O730" i="17"/>
  <c r="W730" i="17"/>
  <c r="AE730" i="17"/>
  <c r="AM730" i="17"/>
  <c r="AU730" i="17"/>
  <c r="BC730" i="17"/>
  <c r="BK730" i="17"/>
  <c r="F730" i="17"/>
  <c r="E730" i="17"/>
  <c r="D730" i="17"/>
  <c r="C730" i="17"/>
  <c r="K730" i="17"/>
  <c r="BH729" i="17"/>
  <c r="BI729" i="17"/>
  <c r="BJ729" i="17"/>
  <c r="BK729" i="17"/>
  <c r="BL729" i="17"/>
  <c r="BM729" i="17"/>
  <c r="BN729" i="17"/>
  <c r="BD729" i="17"/>
  <c r="BE729" i="17"/>
  <c r="BF729" i="17"/>
  <c r="AZ729" i="17"/>
  <c r="BA729" i="17"/>
  <c r="BB729" i="17"/>
  <c r="BC729" i="17"/>
  <c r="AS729" i="17"/>
  <c r="AT729" i="17"/>
  <c r="AU729" i="17"/>
  <c r="AV729" i="17"/>
  <c r="AW729" i="17"/>
  <c r="AX729" i="17"/>
  <c r="AR729" i="17"/>
  <c r="AN729" i="17"/>
  <c r="AO729" i="17"/>
  <c r="AP729" i="17"/>
  <c r="AJ729" i="17"/>
  <c r="AK729" i="17"/>
  <c r="AL729" i="17"/>
  <c r="AM729" i="17"/>
  <c r="AD729" i="17"/>
  <c r="AE729" i="17"/>
  <c r="AF729" i="17"/>
  <c r="AG729" i="17"/>
  <c r="AH729" i="17"/>
  <c r="AB729" i="17"/>
  <c r="AC729" i="17"/>
  <c r="U729" i="17"/>
  <c r="V729" i="17"/>
  <c r="W729" i="17"/>
  <c r="X729" i="17"/>
  <c r="Y729" i="17"/>
  <c r="Z729" i="17"/>
  <c r="T729" i="17"/>
  <c r="P729" i="17"/>
  <c r="Q729" i="17"/>
  <c r="R729" i="17"/>
  <c r="L729" i="17"/>
  <c r="M729" i="17"/>
  <c r="N729" i="17"/>
  <c r="O729" i="17"/>
  <c r="D729" i="17"/>
  <c r="E729" i="17"/>
  <c r="F729" i="17"/>
  <c r="G729" i="17"/>
  <c r="J690" i="9"/>
  <c r="I690" i="9"/>
  <c r="Q690" i="9"/>
  <c r="H690" i="9"/>
  <c r="G690" i="9"/>
  <c r="F690" i="9"/>
  <c r="E690" i="9"/>
  <c r="M690" i="9"/>
  <c r="U690" i="9"/>
  <c r="AC690" i="9"/>
  <c r="D690" i="9"/>
  <c r="L690" i="9"/>
  <c r="C690" i="9"/>
  <c r="BH689" i="9"/>
  <c r="BI689" i="9"/>
  <c r="BJ689" i="9"/>
  <c r="BK689" i="9"/>
  <c r="BL689" i="9"/>
  <c r="BM689" i="9"/>
  <c r="BN689" i="9"/>
  <c r="BD689" i="9"/>
  <c r="BE689" i="9"/>
  <c r="BF689" i="9"/>
  <c r="BB689" i="9"/>
  <c r="BC689" i="9"/>
  <c r="AZ689" i="9"/>
  <c r="BA689" i="9"/>
  <c r="AS689" i="9"/>
  <c r="AT689" i="9"/>
  <c r="AU689" i="9"/>
  <c r="AV689" i="9"/>
  <c r="AW689" i="9"/>
  <c r="AX689" i="9"/>
  <c r="AR689" i="9"/>
  <c r="AK689" i="9"/>
  <c r="AL689" i="9"/>
  <c r="AM689" i="9"/>
  <c r="AN689" i="9"/>
  <c r="AO689" i="9"/>
  <c r="AP689" i="9"/>
  <c r="AJ689" i="9"/>
  <c r="AE689" i="9"/>
  <c r="AF689" i="9"/>
  <c r="AG689" i="9"/>
  <c r="AH689" i="9"/>
  <c r="AB689" i="9"/>
  <c r="AC689" i="9"/>
  <c r="AD689" i="9"/>
  <c r="X689" i="9"/>
  <c r="Y689" i="9"/>
  <c r="Z689" i="9"/>
  <c r="V689" i="9"/>
  <c r="W689" i="9"/>
  <c r="T689" i="9"/>
  <c r="U689" i="9"/>
  <c r="N689" i="9"/>
  <c r="O689" i="9"/>
  <c r="P689" i="9"/>
  <c r="Q689" i="9"/>
  <c r="R689" i="9"/>
  <c r="M689" i="9"/>
  <c r="L689" i="9"/>
  <c r="D689" i="9"/>
  <c r="E689" i="9"/>
  <c r="W650" i="9"/>
  <c r="AE650" i="9"/>
  <c r="R650" i="9"/>
  <c r="Z650" i="9"/>
  <c r="O650" i="9"/>
  <c r="N650" i="9"/>
  <c r="J650" i="9"/>
  <c r="I650" i="9"/>
  <c r="H650" i="9"/>
  <c r="P650" i="9"/>
  <c r="G650" i="9"/>
  <c r="F650" i="9"/>
  <c r="E650" i="9"/>
  <c r="D650" i="9"/>
  <c r="C650" i="9"/>
  <c r="K650" i="9"/>
  <c r="BH649" i="9"/>
  <c r="BI649" i="9"/>
  <c r="BJ649" i="9"/>
  <c r="BK649" i="9"/>
  <c r="BL649" i="9"/>
  <c r="BM649" i="9"/>
  <c r="BN649" i="9"/>
  <c r="BA649" i="9"/>
  <c r="BB649" i="9"/>
  <c r="BC649" i="9"/>
  <c r="BD649" i="9"/>
  <c r="BE649" i="9"/>
  <c r="BF649" i="9"/>
  <c r="AZ649" i="9"/>
  <c r="AR649" i="9"/>
  <c r="AS649" i="9"/>
  <c r="AT649" i="9"/>
  <c r="AU649" i="9"/>
  <c r="AV649" i="9"/>
  <c r="AW649" i="9"/>
  <c r="AX649" i="9"/>
  <c r="AJ649" i="9"/>
  <c r="AK649" i="9"/>
  <c r="AL649" i="9"/>
  <c r="AM649" i="9"/>
  <c r="AN649" i="9"/>
  <c r="AO649" i="9"/>
  <c r="AP649" i="9"/>
  <c r="AB649" i="9"/>
  <c r="AC649" i="9"/>
  <c r="AD649" i="9"/>
  <c r="AE649" i="9"/>
  <c r="AF649" i="9"/>
  <c r="AG649" i="9"/>
  <c r="AH649" i="9"/>
  <c r="V649" i="9"/>
  <c r="W649" i="9"/>
  <c r="X649" i="9"/>
  <c r="Y649" i="9"/>
  <c r="Z649" i="9"/>
  <c r="U649" i="9"/>
  <c r="T649" i="9"/>
  <c r="L649" i="9"/>
  <c r="M649" i="9"/>
  <c r="N649" i="9"/>
  <c r="O649" i="9"/>
  <c r="P649" i="9"/>
  <c r="Q649" i="9"/>
  <c r="R649" i="9"/>
  <c r="E649" i="9"/>
  <c r="F649" i="9"/>
  <c r="G649" i="9"/>
  <c r="D649" i="9"/>
  <c r="J730" i="9"/>
  <c r="R730" i="9"/>
  <c r="I730" i="9"/>
  <c r="H730" i="9"/>
  <c r="G730" i="9"/>
  <c r="F730" i="9"/>
  <c r="E730" i="9"/>
  <c r="M730" i="9"/>
  <c r="D730" i="9"/>
  <c r="C730" i="9"/>
  <c r="BH729" i="9"/>
  <c r="BI729" i="9"/>
  <c r="BJ729" i="9"/>
  <c r="BK729" i="9"/>
  <c r="BL729" i="9"/>
  <c r="BM729" i="9"/>
  <c r="BN729" i="9"/>
  <c r="BD729" i="9"/>
  <c r="BE729" i="9"/>
  <c r="BF729" i="9"/>
  <c r="AZ729" i="9"/>
  <c r="BA729" i="9"/>
  <c r="BB729" i="9"/>
  <c r="BC729" i="9"/>
  <c r="AR729" i="9"/>
  <c r="AS729" i="9"/>
  <c r="AT729" i="9"/>
  <c r="AU729" i="9"/>
  <c r="AV729" i="9"/>
  <c r="AW729" i="9"/>
  <c r="AX729" i="9"/>
  <c r="AL729" i="9"/>
  <c r="AM729" i="9"/>
  <c r="AN729" i="9"/>
  <c r="AO729" i="9"/>
  <c r="AP729" i="9"/>
  <c r="AK729" i="9"/>
  <c r="AJ729" i="9"/>
  <c r="AC729" i="9"/>
  <c r="AD729" i="9"/>
  <c r="AE729" i="9"/>
  <c r="AF729" i="9"/>
  <c r="AG729" i="9"/>
  <c r="AH729" i="9"/>
  <c r="AB729" i="9"/>
  <c r="T729" i="9"/>
  <c r="U729" i="9"/>
  <c r="V729" i="9"/>
  <c r="W729" i="9"/>
  <c r="X729" i="9"/>
  <c r="Y729" i="9"/>
  <c r="Z729" i="9"/>
  <c r="L729" i="9"/>
  <c r="M729" i="9"/>
  <c r="N729" i="9"/>
  <c r="O729" i="9"/>
  <c r="P729" i="9"/>
  <c r="Q729" i="9"/>
  <c r="R729" i="9"/>
  <c r="D729" i="9"/>
  <c r="E729" i="9"/>
  <c r="F729" i="9"/>
  <c r="G729" i="9"/>
  <c r="H729" i="9"/>
  <c r="I729" i="9"/>
  <c r="J729" i="9"/>
  <c r="K207" i="21"/>
  <c r="J207" i="21"/>
  <c r="I207" i="21"/>
  <c r="H207" i="21"/>
  <c r="G207" i="21"/>
  <c r="F207" i="21"/>
  <c r="E207" i="21"/>
  <c r="D207" i="21"/>
  <c r="K195" i="21"/>
  <c r="J195" i="21"/>
  <c r="I195" i="21"/>
  <c r="H195" i="21"/>
  <c r="G195" i="21"/>
  <c r="F195" i="21"/>
  <c r="E195" i="21"/>
  <c r="D195" i="21"/>
  <c r="K219" i="21"/>
  <c r="J219" i="21"/>
  <c r="I219" i="21"/>
  <c r="H219" i="21"/>
  <c r="G219" i="21"/>
  <c r="F219" i="21"/>
  <c r="E219" i="21"/>
  <c r="D219" i="21"/>
  <c r="C199" i="21"/>
  <c r="G194" i="21"/>
  <c r="H207" i="20"/>
  <c r="D207" i="20"/>
  <c r="J195" i="20"/>
  <c r="E195" i="20"/>
  <c r="H219" i="20"/>
  <c r="D219" i="20"/>
  <c r="Y215" i="7"/>
  <c r="Y211" i="7"/>
  <c r="K207" i="7"/>
  <c r="G207" i="7"/>
  <c r="Y201" i="7"/>
  <c r="Y200" i="7"/>
  <c r="Y227" i="7"/>
  <c r="Y223" i="7"/>
  <c r="Y221" i="7"/>
  <c r="K219" i="7"/>
  <c r="G219" i="7"/>
  <c r="H176" i="20"/>
  <c r="H164" i="20"/>
  <c r="H152" i="20"/>
  <c r="H116" i="20"/>
  <c r="I117" i="20"/>
  <c r="J118" i="20"/>
  <c r="K119" i="20"/>
  <c r="H207" i="7"/>
  <c r="D207" i="7"/>
  <c r="B3" i="7"/>
  <c r="B159" i="20"/>
  <c r="B159" i="7"/>
  <c r="B207" i="20"/>
  <c r="D208" i="20"/>
  <c r="C206" i="20"/>
  <c r="B63" i="7"/>
  <c r="B63" i="20"/>
  <c r="B195" i="20"/>
  <c r="D196" i="20"/>
  <c r="E197" i="20"/>
  <c r="F198" i="20"/>
  <c r="G199" i="20"/>
  <c r="H200" i="20"/>
  <c r="I201" i="20"/>
  <c r="J202" i="20"/>
  <c r="K203" i="20"/>
  <c r="E207" i="20"/>
  <c r="B15" i="7"/>
  <c r="B99" i="20"/>
  <c r="Y226" i="7"/>
  <c r="F219" i="7"/>
  <c r="Y222" i="7"/>
  <c r="F195" i="20"/>
  <c r="B15" i="20"/>
  <c r="B111" i="20"/>
  <c r="B99" i="7"/>
  <c r="B195" i="7"/>
  <c r="D196" i="7"/>
  <c r="E197" i="7"/>
  <c r="F198" i="7"/>
  <c r="G199" i="7"/>
  <c r="H200" i="7"/>
  <c r="I201" i="7"/>
  <c r="J202" i="7"/>
  <c r="K203" i="7"/>
  <c r="F195" i="7"/>
  <c r="Y198" i="7"/>
  <c r="G219" i="20"/>
  <c r="H195" i="20"/>
  <c r="K207" i="20"/>
  <c r="B111" i="7"/>
  <c r="B207" i="7"/>
  <c r="D208" i="7"/>
  <c r="C206" i="7"/>
  <c r="B51" i="20"/>
  <c r="B147" i="20"/>
  <c r="J195" i="7"/>
  <c r="D195" i="20"/>
  <c r="G207" i="20"/>
  <c r="B51" i="7"/>
  <c r="B147" i="7"/>
  <c r="K195" i="7"/>
  <c r="F207" i="20"/>
  <c r="J207" i="20"/>
  <c r="B39" i="7"/>
  <c r="B87" i="7"/>
  <c r="B135" i="7"/>
  <c r="B183" i="7"/>
  <c r="B231" i="7"/>
  <c r="B39" i="20"/>
  <c r="B87" i="20"/>
  <c r="B135" i="20"/>
  <c r="B183" i="20"/>
  <c r="B231" i="20"/>
  <c r="Y214" i="7"/>
  <c r="G195" i="7"/>
  <c r="Y199" i="7"/>
  <c r="Y210" i="7"/>
  <c r="B75" i="7"/>
  <c r="B123" i="7"/>
  <c r="B171" i="7"/>
  <c r="B219" i="7"/>
  <c r="D220" i="7"/>
  <c r="C218" i="7"/>
  <c r="B75" i="20"/>
  <c r="B123" i="20"/>
  <c r="B171" i="20"/>
  <c r="B219" i="20"/>
  <c r="D220" i="20"/>
  <c r="C218" i="20"/>
  <c r="C213" i="21"/>
  <c r="I206" i="21"/>
  <c r="C197" i="21"/>
  <c r="E194" i="21"/>
  <c r="C201" i="21"/>
  <c r="I194" i="21"/>
  <c r="E219" i="20"/>
  <c r="I219" i="20"/>
  <c r="F219" i="20"/>
  <c r="J219" i="20"/>
  <c r="G195" i="20"/>
  <c r="K195" i="20"/>
  <c r="E219" i="7"/>
  <c r="I219" i="7"/>
  <c r="Y224" i="7"/>
  <c r="Y225" i="7"/>
  <c r="D219" i="7"/>
  <c r="H219" i="7"/>
  <c r="Y220" i="7"/>
  <c r="E207" i="7"/>
  <c r="I207" i="7"/>
  <c r="Y209" i="7"/>
  <c r="Y213" i="7"/>
  <c r="F207" i="7"/>
  <c r="J207" i="7"/>
  <c r="D195" i="7"/>
  <c r="H195" i="7"/>
  <c r="Y196" i="7"/>
  <c r="E195" i="7"/>
  <c r="I195" i="7"/>
  <c r="Y197" i="7"/>
  <c r="S650" i="17"/>
  <c r="F689" i="17"/>
  <c r="AE690" i="17"/>
  <c r="R650" i="17"/>
  <c r="O650" i="17"/>
  <c r="L650" i="17"/>
  <c r="P650" i="17"/>
  <c r="U690" i="17"/>
  <c r="Y690" i="17"/>
  <c r="N650" i="17"/>
  <c r="M650" i="17"/>
  <c r="Q650" i="17"/>
  <c r="V690" i="17"/>
  <c r="Z690" i="17"/>
  <c r="X690" i="17"/>
  <c r="K690" i="17"/>
  <c r="L690" i="17"/>
  <c r="H729" i="17"/>
  <c r="I729" i="17"/>
  <c r="J729" i="17"/>
  <c r="P730" i="17"/>
  <c r="S730" i="17"/>
  <c r="L730" i="17"/>
  <c r="AW730" i="17"/>
  <c r="M730" i="17"/>
  <c r="N730" i="17"/>
  <c r="R730" i="17"/>
  <c r="AM650" i="9"/>
  <c r="H649" i="9"/>
  <c r="I649" i="9"/>
  <c r="J649" i="9"/>
  <c r="X650" i="9"/>
  <c r="AH650" i="9"/>
  <c r="S650" i="9"/>
  <c r="Y690" i="9"/>
  <c r="V650" i="9"/>
  <c r="F689" i="9"/>
  <c r="G689" i="9"/>
  <c r="H689" i="9"/>
  <c r="I689" i="9"/>
  <c r="O690" i="9"/>
  <c r="K690" i="9"/>
  <c r="L650" i="9"/>
  <c r="T690" i="9"/>
  <c r="P690" i="9"/>
  <c r="AK690" i="9"/>
  <c r="M650" i="9"/>
  <c r="Q650" i="9"/>
  <c r="N690" i="9"/>
  <c r="R690" i="9"/>
  <c r="Q730" i="9"/>
  <c r="Y730" i="9"/>
  <c r="U730" i="9"/>
  <c r="AG730" i="9"/>
  <c r="Z730" i="9"/>
  <c r="N730" i="9"/>
  <c r="K730" i="9"/>
  <c r="O730" i="9"/>
  <c r="L730" i="9"/>
  <c r="P730" i="9"/>
  <c r="C194" i="21"/>
  <c r="C206" i="21"/>
  <c r="C218" i="21"/>
  <c r="C221" i="21"/>
  <c r="E218" i="21"/>
  <c r="C209" i="21"/>
  <c r="E206" i="21"/>
  <c r="E209" i="20"/>
  <c r="F210" i="20"/>
  <c r="G211" i="20"/>
  <c r="H212" i="20"/>
  <c r="I213" i="20"/>
  <c r="J214" i="20"/>
  <c r="K215" i="20"/>
  <c r="D49" i="17"/>
  <c r="E49" i="17"/>
  <c r="F49" i="17"/>
  <c r="G49" i="17"/>
  <c r="L49" i="17"/>
  <c r="T49" i="17"/>
  <c r="U49" i="17"/>
  <c r="V49" i="17"/>
  <c r="AB49" i="17"/>
  <c r="AJ49" i="17"/>
  <c r="AK49" i="17"/>
  <c r="AL49" i="17"/>
  <c r="AR49" i="17"/>
  <c r="AZ49" i="17"/>
  <c r="BA49" i="17"/>
  <c r="BB49" i="17"/>
  <c r="BH49" i="17"/>
  <c r="C50" i="17"/>
  <c r="D50" i="17"/>
  <c r="E50" i="17"/>
  <c r="F50" i="17"/>
  <c r="G50" i="17"/>
  <c r="H50" i="17"/>
  <c r="I50" i="17"/>
  <c r="J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Y50" i="17"/>
  <c r="Z50" i="17"/>
  <c r="AA50" i="17"/>
  <c r="AB50" i="17"/>
  <c r="AC50" i="17"/>
  <c r="AD50" i="17"/>
  <c r="AE50" i="17"/>
  <c r="AF50" i="17"/>
  <c r="AG50" i="17"/>
  <c r="AH50" i="17"/>
  <c r="AI50" i="17"/>
  <c r="AJ50" i="17"/>
  <c r="AK50" i="17"/>
  <c r="AL50" i="17"/>
  <c r="AM50" i="17"/>
  <c r="AN50" i="17"/>
  <c r="AO50" i="17"/>
  <c r="AP50" i="17"/>
  <c r="AQ50" i="17"/>
  <c r="AR50" i="17"/>
  <c r="AS50" i="17"/>
  <c r="AT50" i="17"/>
  <c r="AU50" i="17"/>
  <c r="AV50" i="17"/>
  <c r="AW50" i="17"/>
  <c r="AX50" i="17"/>
  <c r="AY50" i="17"/>
  <c r="AZ50" i="17"/>
  <c r="BA50" i="17"/>
  <c r="BB50" i="17"/>
  <c r="BC50" i="17"/>
  <c r="BD50" i="17"/>
  <c r="BE50" i="17"/>
  <c r="BF50" i="17"/>
  <c r="BG50" i="17"/>
  <c r="BH50" i="17"/>
  <c r="BI50" i="17"/>
  <c r="BJ50" i="17"/>
  <c r="BK50" i="17"/>
  <c r="BL50" i="17"/>
  <c r="BM50" i="17"/>
  <c r="BN50" i="17"/>
  <c r="E194" i="20"/>
  <c r="C210" i="20"/>
  <c r="F206" i="20"/>
  <c r="C221" i="20"/>
  <c r="E218" i="20"/>
  <c r="I194" i="20"/>
  <c r="E209" i="7"/>
  <c r="F210" i="7"/>
  <c r="G211" i="7"/>
  <c r="H212" i="7"/>
  <c r="I213" i="7"/>
  <c r="J214" i="7"/>
  <c r="K215" i="7"/>
  <c r="E221" i="20"/>
  <c r="F222" i="20"/>
  <c r="G223" i="20"/>
  <c r="H224" i="20"/>
  <c r="I225" i="20"/>
  <c r="J226" i="20"/>
  <c r="K227" i="20"/>
  <c r="C194" i="7"/>
  <c r="E221" i="7"/>
  <c r="F222" i="7"/>
  <c r="G223" i="7"/>
  <c r="H224" i="7"/>
  <c r="I225" i="7"/>
  <c r="J226" i="7"/>
  <c r="K227" i="7"/>
  <c r="C209" i="20"/>
  <c r="E206" i="20"/>
  <c r="C208" i="21"/>
  <c r="D206" i="21"/>
  <c r="C213" i="20"/>
  <c r="I206" i="20"/>
  <c r="C208" i="20"/>
  <c r="D206" i="20"/>
  <c r="V650" i="17"/>
  <c r="AC690" i="17"/>
  <c r="W650" i="17"/>
  <c r="G689" i="17"/>
  <c r="S690" i="17"/>
  <c r="AH690" i="17"/>
  <c r="Y650" i="17"/>
  <c r="X650" i="17"/>
  <c r="Z650" i="17"/>
  <c r="AF690" i="17"/>
  <c r="AM690" i="17"/>
  <c r="T690" i="17"/>
  <c r="AD690" i="17"/>
  <c r="U650" i="17"/>
  <c r="AG690" i="17"/>
  <c r="T650" i="17"/>
  <c r="AA650" i="17"/>
  <c r="Z730" i="17"/>
  <c r="V730" i="17"/>
  <c r="U730" i="17"/>
  <c r="AA730" i="17"/>
  <c r="BE730" i="17"/>
  <c r="T730" i="17"/>
  <c r="X730" i="17"/>
  <c r="W690" i="9"/>
  <c r="AA650" i="9"/>
  <c r="Z690" i="9"/>
  <c r="AS690" i="9"/>
  <c r="T650" i="9"/>
  <c r="J689" i="9"/>
  <c r="AP650" i="9"/>
  <c r="Y650" i="9"/>
  <c r="X690" i="9"/>
  <c r="AB690" i="9"/>
  <c r="U650" i="9"/>
  <c r="AF650" i="9"/>
  <c r="AU650" i="9"/>
  <c r="V690" i="9"/>
  <c r="S690" i="9"/>
  <c r="AD650" i="9"/>
  <c r="AG690" i="9"/>
  <c r="T730" i="9"/>
  <c r="V730" i="9"/>
  <c r="W730" i="9"/>
  <c r="AC730" i="9"/>
  <c r="X730" i="9"/>
  <c r="AH730" i="9"/>
  <c r="AO730" i="9"/>
  <c r="S730" i="9"/>
  <c r="D218" i="7"/>
  <c r="H49" i="17"/>
  <c r="W49" i="17"/>
  <c r="BI49" i="17"/>
  <c r="BJ49" i="17"/>
  <c r="AM49" i="17"/>
  <c r="AC49" i="17"/>
  <c r="AD49" i="17"/>
  <c r="BC49" i="17"/>
  <c r="AS49" i="17"/>
  <c r="AT49" i="17"/>
  <c r="M49" i="17"/>
  <c r="N49" i="17"/>
  <c r="E194" i="7"/>
  <c r="I194" i="7"/>
  <c r="D206" i="7"/>
  <c r="E218" i="7"/>
  <c r="AP690" i="17"/>
  <c r="AB650" i="17"/>
  <c r="AC650" i="17"/>
  <c r="AB690" i="17"/>
  <c r="AG650" i="17"/>
  <c r="AA690" i="17"/>
  <c r="AI650" i="17"/>
  <c r="AO690" i="17"/>
  <c r="AU690" i="17"/>
  <c r="AN690" i="17"/>
  <c r="AE650" i="17"/>
  <c r="AH650" i="17"/>
  <c r="H689" i="17"/>
  <c r="AK690" i="17"/>
  <c r="AL690" i="17"/>
  <c r="AF650" i="17"/>
  <c r="AD650" i="17"/>
  <c r="AF730" i="17"/>
  <c r="AI730" i="17"/>
  <c r="AD730" i="17"/>
  <c r="AH730" i="17"/>
  <c r="BM730" i="17"/>
  <c r="AB730" i="17"/>
  <c r="AC730" i="17"/>
  <c r="AO690" i="9"/>
  <c r="AN650" i="9"/>
  <c r="AB650" i="9"/>
  <c r="AF690" i="9"/>
  <c r="AI650" i="9"/>
  <c r="AL650" i="9"/>
  <c r="AC650" i="9"/>
  <c r="AG650" i="9"/>
  <c r="AA690" i="9"/>
  <c r="AX650" i="9"/>
  <c r="BA690" i="9"/>
  <c r="AD690" i="9"/>
  <c r="AH690" i="9"/>
  <c r="BC650" i="9"/>
  <c r="AJ690" i="9"/>
  <c r="AE690" i="9"/>
  <c r="AA730" i="9"/>
  <c r="AP730" i="9"/>
  <c r="AB730" i="9"/>
  <c r="AK730" i="9"/>
  <c r="AE730" i="9"/>
  <c r="AW730" i="9"/>
  <c r="AF730" i="9"/>
  <c r="AD730" i="9"/>
  <c r="O49" i="17"/>
  <c r="BD49" i="17"/>
  <c r="BK49" i="17"/>
  <c r="AE49" i="17"/>
  <c r="AN49" i="17"/>
  <c r="I49" i="17"/>
  <c r="AU49" i="17"/>
  <c r="X49" i="17"/>
  <c r="AS690" i="17"/>
  <c r="AP650" i="17"/>
  <c r="AW690" i="17"/>
  <c r="AQ650" i="17"/>
  <c r="AO650" i="17"/>
  <c r="AT690" i="17"/>
  <c r="AM650" i="17"/>
  <c r="AV690" i="17"/>
  <c r="BC690" i="17"/>
  <c r="AK650" i="17"/>
  <c r="AX690" i="17"/>
  <c r="AN650" i="17"/>
  <c r="AI690" i="17"/>
  <c r="AL650" i="17"/>
  <c r="I689" i="17"/>
  <c r="AJ690" i="17"/>
  <c r="AJ650" i="17"/>
  <c r="AJ730" i="17"/>
  <c r="AK730" i="17"/>
  <c r="AP730" i="17"/>
  <c r="AL730" i="17"/>
  <c r="AN730" i="17"/>
  <c r="AQ730" i="17"/>
  <c r="BI690" i="9"/>
  <c r="AV650" i="9"/>
  <c r="AP690" i="9"/>
  <c r="AL690" i="9"/>
  <c r="BF650" i="9"/>
  <c r="AO650" i="9"/>
  <c r="AT650" i="9"/>
  <c r="AJ650" i="9"/>
  <c r="AW690" i="9"/>
  <c r="AM690" i="9"/>
  <c r="AR690" i="9"/>
  <c r="BK650" i="9"/>
  <c r="AN690" i="9"/>
  <c r="AI690" i="9"/>
  <c r="AK650" i="9"/>
  <c r="AQ650" i="9"/>
  <c r="BE730" i="9"/>
  <c r="AS730" i="9"/>
  <c r="AX730" i="9"/>
  <c r="AM730" i="9"/>
  <c r="AJ730" i="9"/>
  <c r="AI730" i="9"/>
  <c r="AL730" i="9"/>
  <c r="AN730" i="9"/>
  <c r="AO49" i="17"/>
  <c r="Y49" i="17"/>
  <c r="BL49" i="17"/>
  <c r="BE49" i="17"/>
  <c r="P49" i="17"/>
  <c r="AV49" i="17"/>
  <c r="J49" i="17"/>
  <c r="AF49" i="17"/>
  <c r="BD690" i="17"/>
  <c r="BF690" i="17"/>
  <c r="AS650" i="17"/>
  <c r="AW650" i="17"/>
  <c r="BE690" i="17"/>
  <c r="AR650" i="17"/>
  <c r="AR690" i="17"/>
  <c r="BK690" i="17"/>
  <c r="BA690" i="17"/>
  <c r="AQ690" i="17"/>
  <c r="J689" i="17"/>
  <c r="AT650" i="17"/>
  <c r="AV650" i="17"/>
  <c r="AU650" i="17"/>
  <c r="BB690" i="17"/>
  <c r="AY650" i="17"/>
  <c r="AX650" i="17"/>
  <c r="AV730" i="17"/>
  <c r="AX730" i="17"/>
  <c r="AS730" i="17"/>
  <c r="AT730" i="17"/>
  <c r="AR730" i="17"/>
  <c r="AY730" i="17"/>
  <c r="BB650" i="9"/>
  <c r="AU690" i="9"/>
  <c r="AW650" i="9"/>
  <c r="AS650" i="9"/>
  <c r="BN650" i="9"/>
  <c r="AX690" i="9"/>
  <c r="BD650" i="9"/>
  <c r="AV690" i="9"/>
  <c r="AZ690" i="9"/>
  <c r="BE690" i="9"/>
  <c r="AT690" i="9"/>
  <c r="AY650" i="9"/>
  <c r="AQ690" i="9"/>
  <c r="AR650" i="9"/>
  <c r="BF730" i="9"/>
  <c r="AU730" i="9"/>
  <c r="AQ730" i="9"/>
  <c r="BM730" i="9"/>
  <c r="AV730" i="9"/>
  <c r="AT730" i="9"/>
  <c r="AR730" i="9"/>
  <c r="BA730" i="9"/>
  <c r="BF49" i="17"/>
  <c r="AG49" i="17"/>
  <c r="BM49" i="17"/>
  <c r="AP49" i="17"/>
  <c r="AW49" i="17"/>
  <c r="Q49" i="17"/>
  <c r="Z49" i="17"/>
  <c r="G13" i="11"/>
  <c r="G14" i="11"/>
  <c r="G15" i="11"/>
  <c r="G16" i="11"/>
  <c r="G17" i="11"/>
  <c r="G18" i="11"/>
  <c r="G19" i="11"/>
  <c r="G20" i="11"/>
  <c r="G21" i="11"/>
  <c r="G22" i="11"/>
  <c r="G23" i="11"/>
  <c r="F14" i="11"/>
  <c r="F15" i="11"/>
  <c r="F16" i="11"/>
  <c r="F17" i="11"/>
  <c r="F18" i="11"/>
  <c r="F19" i="11"/>
  <c r="F20" i="11"/>
  <c r="F21" i="11"/>
  <c r="F22" i="11"/>
  <c r="F23" i="11"/>
  <c r="F13" i="11"/>
  <c r="Q610" i="17"/>
  <c r="Y610" i="17"/>
  <c r="AG610" i="17"/>
  <c r="AO610" i="17"/>
  <c r="AW610" i="17"/>
  <c r="BE610" i="17"/>
  <c r="BM610" i="17"/>
  <c r="M610" i="17"/>
  <c r="U610" i="17"/>
  <c r="AC610" i="17"/>
  <c r="AK610" i="17"/>
  <c r="AS610" i="17"/>
  <c r="BA610" i="17"/>
  <c r="BI610" i="17"/>
  <c r="J610" i="17"/>
  <c r="R610" i="17"/>
  <c r="Z610" i="17"/>
  <c r="AH610" i="17"/>
  <c r="AP610" i="17"/>
  <c r="AX610" i="17"/>
  <c r="BF610" i="17"/>
  <c r="BN610" i="17"/>
  <c r="I610" i="17"/>
  <c r="H610" i="17"/>
  <c r="P610" i="17"/>
  <c r="X610" i="17"/>
  <c r="AF610" i="17"/>
  <c r="AN610" i="17"/>
  <c r="AV610" i="17"/>
  <c r="BD610" i="17"/>
  <c r="BL610" i="17"/>
  <c r="G610" i="17"/>
  <c r="O610" i="17"/>
  <c r="W610" i="17"/>
  <c r="AE610" i="17"/>
  <c r="AM610" i="17"/>
  <c r="AU610" i="17"/>
  <c r="BC610" i="17"/>
  <c r="BK610" i="17"/>
  <c r="F610" i="17"/>
  <c r="N610" i="17"/>
  <c r="V610" i="17"/>
  <c r="AD610" i="17"/>
  <c r="AL610" i="17"/>
  <c r="AT610" i="17"/>
  <c r="BB610" i="17"/>
  <c r="BJ610" i="17"/>
  <c r="E610" i="17"/>
  <c r="D610" i="17"/>
  <c r="L610" i="17"/>
  <c r="T610" i="17"/>
  <c r="AB610" i="17"/>
  <c r="AJ610" i="17"/>
  <c r="AR610" i="17"/>
  <c r="AZ610" i="17"/>
  <c r="BH610" i="17"/>
  <c r="C610" i="17"/>
  <c r="K610" i="17"/>
  <c r="S610" i="17"/>
  <c r="AA610" i="17"/>
  <c r="AI610" i="17"/>
  <c r="AQ610" i="17"/>
  <c r="AY610" i="17"/>
  <c r="BG610" i="17"/>
  <c r="BJ609" i="17"/>
  <c r="BK609" i="17"/>
  <c r="BL609" i="17"/>
  <c r="BM609" i="17"/>
  <c r="BN609" i="17"/>
  <c r="BI609" i="17"/>
  <c r="BH609" i="17"/>
  <c r="BE609" i="17"/>
  <c r="BF609" i="17"/>
  <c r="AZ609" i="17"/>
  <c r="BA609" i="17"/>
  <c r="BB609" i="17"/>
  <c r="BC609" i="17"/>
  <c r="BD609" i="17"/>
  <c r="AS609" i="17"/>
  <c r="AT609" i="17"/>
  <c r="AU609" i="17"/>
  <c r="AV609" i="17"/>
  <c r="AW609" i="17"/>
  <c r="AX609" i="17"/>
  <c r="AR609" i="17"/>
  <c r="AM609" i="17"/>
  <c r="AN609" i="17"/>
  <c r="AO609" i="17"/>
  <c r="AP609" i="17"/>
  <c r="AL609" i="17"/>
  <c r="AJ609" i="17"/>
  <c r="AK609" i="17"/>
  <c r="AC609" i="17"/>
  <c r="AD609" i="17"/>
  <c r="AE609" i="17"/>
  <c r="AF609" i="17"/>
  <c r="AG609" i="17"/>
  <c r="AH609" i="17"/>
  <c r="AB609" i="17"/>
  <c r="V609" i="17"/>
  <c r="W609" i="17"/>
  <c r="X609" i="17"/>
  <c r="Y609" i="17"/>
  <c r="Z609" i="17"/>
  <c r="U609" i="17"/>
  <c r="T609" i="17"/>
  <c r="P609" i="17"/>
  <c r="Q609" i="17"/>
  <c r="R609" i="17"/>
  <c r="L609" i="17"/>
  <c r="M609" i="17"/>
  <c r="N609" i="17"/>
  <c r="O609" i="17"/>
  <c r="D609" i="17"/>
  <c r="E609" i="17"/>
  <c r="F609" i="17"/>
  <c r="G609" i="17"/>
  <c r="H609" i="17"/>
  <c r="I609" i="17"/>
  <c r="J609" i="17"/>
  <c r="BM290" i="17"/>
  <c r="BH290" i="17"/>
  <c r="AG290" i="17"/>
  <c r="AO290" i="17"/>
  <c r="AW290" i="17"/>
  <c r="BE290" i="17"/>
  <c r="AB290" i="17"/>
  <c r="AJ290" i="17"/>
  <c r="AR290" i="17"/>
  <c r="AZ290" i="17"/>
  <c r="T290" i="17"/>
  <c r="Q290" i="17"/>
  <c r="Y290" i="17"/>
  <c r="M290" i="17"/>
  <c r="U290" i="17"/>
  <c r="AC290" i="17"/>
  <c r="AK290" i="17"/>
  <c r="AS290" i="17"/>
  <c r="BA290" i="17"/>
  <c r="BI290" i="17"/>
  <c r="L290" i="17"/>
  <c r="J290" i="17"/>
  <c r="R290" i="17"/>
  <c r="Z290" i="17"/>
  <c r="AH290" i="17"/>
  <c r="AP290" i="17"/>
  <c r="AX290" i="17"/>
  <c r="BF290" i="17"/>
  <c r="BN290" i="17"/>
  <c r="I290" i="17"/>
  <c r="H290" i="17"/>
  <c r="P290" i="17"/>
  <c r="X290" i="17"/>
  <c r="AF290" i="17"/>
  <c r="AN290" i="17"/>
  <c r="AV290" i="17"/>
  <c r="BD290" i="17"/>
  <c r="BL290" i="17"/>
  <c r="G290" i="17"/>
  <c r="O290" i="17"/>
  <c r="W290" i="17"/>
  <c r="AE290" i="17"/>
  <c r="AM290" i="17"/>
  <c r="AU290" i="17"/>
  <c r="BC290" i="17"/>
  <c r="BK290" i="17"/>
  <c r="F290" i="17"/>
  <c r="N290" i="17"/>
  <c r="V290" i="17"/>
  <c r="AD290" i="17"/>
  <c r="AL290" i="17"/>
  <c r="AT290" i="17"/>
  <c r="BB290" i="17"/>
  <c r="BJ290" i="17"/>
  <c r="E290" i="17"/>
  <c r="D290" i="17"/>
  <c r="C290" i="17"/>
  <c r="K290" i="17"/>
  <c r="S290" i="17"/>
  <c r="AA290" i="17"/>
  <c r="AI290" i="17"/>
  <c r="AQ290" i="17"/>
  <c r="AY290" i="17"/>
  <c r="BG290" i="17"/>
  <c r="BH289" i="17"/>
  <c r="BI289" i="17"/>
  <c r="BJ289" i="17"/>
  <c r="BK289" i="17"/>
  <c r="BL289" i="17"/>
  <c r="BM289" i="17"/>
  <c r="BN289" i="17"/>
  <c r="BD289" i="17"/>
  <c r="BE289" i="17"/>
  <c r="BF289" i="17"/>
  <c r="AZ289" i="17"/>
  <c r="BA289" i="17"/>
  <c r="BB289" i="17"/>
  <c r="BC289" i="17"/>
  <c r="AU289" i="17"/>
  <c r="AV289" i="17"/>
  <c r="AW289" i="17"/>
  <c r="AX289" i="17"/>
  <c r="AR289" i="17"/>
  <c r="AS289" i="17"/>
  <c r="AT289" i="17"/>
  <c r="AK289" i="17"/>
  <c r="AL289" i="17"/>
  <c r="AM289" i="17"/>
  <c r="AN289" i="17"/>
  <c r="AO289" i="17"/>
  <c r="AP289" i="17"/>
  <c r="AJ289" i="17"/>
  <c r="AB289" i="17"/>
  <c r="AC289" i="17"/>
  <c r="AD289" i="17"/>
  <c r="AE289" i="17"/>
  <c r="AF289" i="17"/>
  <c r="AG289" i="17"/>
  <c r="AH289" i="17"/>
  <c r="T289" i="17"/>
  <c r="U289" i="17"/>
  <c r="V289" i="17"/>
  <c r="W289" i="17"/>
  <c r="X289" i="17"/>
  <c r="Y289" i="17"/>
  <c r="Z289" i="17"/>
  <c r="L289" i="17"/>
  <c r="M289" i="17"/>
  <c r="N289" i="17"/>
  <c r="O289" i="17"/>
  <c r="P289" i="17"/>
  <c r="Q289" i="17"/>
  <c r="R289" i="17"/>
  <c r="J289" i="17"/>
  <c r="E289" i="17"/>
  <c r="F289" i="17"/>
  <c r="G289" i="17"/>
  <c r="H289" i="17"/>
  <c r="I289" i="17"/>
  <c r="D289" i="17"/>
  <c r="M250" i="17"/>
  <c r="U250" i="17"/>
  <c r="AC250" i="17"/>
  <c r="AK250" i="17"/>
  <c r="AS250" i="17"/>
  <c r="BA250" i="17"/>
  <c r="BI250" i="17"/>
  <c r="J250" i="17"/>
  <c r="R250" i="17"/>
  <c r="Z250" i="17"/>
  <c r="AH250" i="17"/>
  <c r="AP250" i="17"/>
  <c r="AX250" i="17"/>
  <c r="BF250" i="17"/>
  <c r="BN250" i="17"/>
  <c r="I250" i="17"/>
  <c r="Q250" i="17"/>
  <c r="Y250" i="17"/>
  <c r="AG250" i="17"/>
  <c r="AO250" i="17"/>
  <c r="AW250" i="17"/>
  <c r="BE250" i="17"/>
  <c r="BM250" i="17"/>
  <c r="H250" i="17"/>
  <c r="P250" i="17"/>
  <c r="X250" i="17"/>
  <c r="AF250" i="17"/>
  <c r="AN250" i="17"/>
  <c r="AV250" i="17"/>
  <c r="BD250" i="17"/>
  <c r="BL250" i="17"/>
  <c r="G250" i="17"/>
  <c r="O250" i="17"/>
  <c r="W250" i="17"/>
  <c r="AE250" i="17"/>
  <c r="AM250" i="17"/>
  <c r="AU250" i="17"/>
  <c r="BC250" i="17"/>
  <c r="BK250" i="17"/>
  <c r="F250" i="17"/>
  <c r="N250" i="17"/>
  <c r="V250" i="17"/>
  <c r="AD250" i="17"/>
  <c r="AL250" i="17"/>
  <c r="AT250" i="17"/>
  <c r="BB250" i="17"/>
  <c r="BJ250" i="17"/>
  <c r="E250" i="17"/>
  <c r="D250" i="17"/>
  <c r="L250" i="17"/>
  <c r="T250" i="17"/>
  <c r="AB250" i="17"/>
  <c r="AJ250" i="17"/>
  <c r="AR250" i="17"/>
  <c r="AZ250" i="17"/>
  <c r="BH250" i="17"/>
  <c r="C250" i="17"/>
  <c r="K250" i="17"/>
  <c r="S250" i="17"/>
  <c r="AA250" i="17"/>
  <c r="AI250" i="17"/>
  <c r="AQ250" i="17"/>
  <c r="AY250" i="17"/>
  <c r="BG250" i="17"/>
  <c r="BH249" i="17"/>
  <c r="BI249" i="17"/>
  <c r="BJ249" i="17"/>
  <c r="BK249" i="17"/>
  <c r="BL249" i="17"/>
  <c r="BM249" i="17"/>
  <c r="BN249" i="17"/>
  <c r="AZ249" i="17"/>
  <c r="BA249" i="17"/>
  <c r="BB249" i="17"/>
  <c r="BC249" i="17"/>
  <c r="BD249" i="17"/>
  <c r="BE249" i="17"/>
  <c r="BF249" i="17"/>
  <c r="AR249" i="17"/>
  <c r="AS249" i="17"/>
  <c r="AT249" i="17"/>
  <c r="AU249" i="17"/>
  <c r="AV249" i="17"/>
  <c r="AW249" i="17"/>
  <c r="AX249" i="17"/>
  <c r="AK249" i="17"/>
  <c r="AL249" i="17"/>
  <c r="AM249" i="17"/>
  <c r="AN249" i="17"/>
  <c r="AO249" i="17"/>
  <c r="AP249" i="17"/>
  <c r="AJ249" i="17"/>
  <c r="AB249" i="17"/>
  <c r="AC249" i="17"/>
  <c r="AD249" i="17"/>
  <c r="AE249" i="17"/>
  <c r="AF249" i="17"/>
  <c r="AG249" i="17"/>
  <c r="AH249" i="17"/>
  <c r="T249" i="17"/>
  <c r="U249" i="17"/>
  <c r="V249" i="17"/>
  <c r="W249" i="17"/>
  <c r="X249" i="17"/>
  <c r="Y249" i="17"/>
  <c r="Z249" i="17"/>
  <c r="L249" i="17"/>
  <c r="M249" i="17"/>
  <c r="N249" i="17"/>
  <c r="O249" i="17"/>
  <c r="P249" i="17"/>
  <c r="Q249" i="17"/>
  <c r="R249" i="17"/>
  <c r="E249" i="17"/>
  <c r="F249" i="17"/>
  <c r="G249" i="17"/>
  <c r="H249" i="17"/>
  <c r="I249" i="17"/>
  <c r="J249" i="17"/>
  <c r="D249" i="17"/>
  <c r="AC210" i="17"/>
  <c r="AK210" i="17"/>
  <c r="AS210" i="17"/>
  <c r="BA210" i="17"/>
  <c r="BI210" i="17"/>
  <c r="M210" i="17"/>
  <c r="U210" i="17"/>
  <c r="J210" i="17"/>
  <c r="R210" i="17"/>
  <c r="Z210" i="17"/>
  <c r="AH210" i="17"/>
  <c r="AP210" i="17"/>
  <c r="AX210" i="17"/>
  <c r="BF210" i="17"/>
  <c r="BN210" i="17"/>
  <c r="I210" i="17"/>
  <c r="Q210" i="17"/>
  <c r="Y210" i="17"/>
  <c r="AG210" i="17"/>
  <c r="AO210" i="17"/>
  <c r="AW210" i="17"/>
  <c r="BE210" i="17"/>
  <c r="BM210" i="17"/>
  <c r="H210" i="17"/>
  <c r="P210" i="17"/>
  <c r="X210" i="17"/>
  <c r="AF210" i="17"/>
  <c r="AN210" i="17"/>
  <c r="AV210" i="17"/>
  <c r="BD210" i="17"/>
  <c r="BL210" i="17"/>
  <c r="G210" i="17"/>
  <c r="O210" i="17"/>
  <c r="W210" i="17"/>
  <c r="AE210" i="17"/>
  <c r="AM210" i="17"/>
  <c r="AU210" i="17"/>
  <c r="BC210" i="17"/>
  <c r="BK210" i="17"/>
  <c r="F210" i="17"/>
  <c r="N210" i="17"/>
  <c r="V210" i="17"/>
  <c r="AD210" i="17"/>
  <c r="AL210" i="17"/>
  <c r="AT210" i="17"/>
  <c r="BB210" i="17"/>
  <c r="BJ210" i="17"/>
  <c r="E210" i="17"/>
  <c r="D210" i="17"/>
  <c r="L210" i="17"/>
  <c r="T210" i="17"/>
  <c r="AB210" i="17"/>
  <c r="AJ210" i="17"/>
  <c r="AR210" i="17"/>
  <c r="AZ210" i="17"/>
  <c r="BH210" i="17"/>
  <c r="C210" i="17"/>
  <c r="K210" i="17"/>
  <c r="S210" i="17"/>
  <c r="AA210" i="17"/>
  <c r="AI210" i="17"/>
  <c r="AQ210" i="17"/>
  <c r="AY210" i="17"/>
  <c r="BG210" i="17"/>
  <c r="BH209" i="17"/>
  <c r="BI209" i="17"/>
  <c r="BJ209" i="17"/>
  <c r="BK209" i="17"/>
  <c r="BL209" i="17"/>
  <c r="BM209" i="17"/>
  <c r="BN209" i="17"/>
  <c r="AZ209" i="17"/>
  <c r="BA209" i="17"/>
  <c r="BB209" i="17"/>
  <c r="BC209" i="17"/>
  <c r="BD209" i="17"/>
  <c r="BE209" i="17"/>
  <c r="BF209" i="17"/>
  <c r="AR209" i="17"/>
  <c r="AS209" i="17"/>
  <c r="AT209" i="17"/>
  <c r="AU209" i="17"/>
  <c r="AV209" i="17"/>
  <c r="AW209" i="17"/>
  <c r="AX209" i="17"/>
  <c r="AM209" i="17"/>
  <c r="AN209" i="17"/>
  <c r="AO209" i="17"/>
  <c r="AP209" i="17"/>
  <c r="AL209" i="17"/>
  <c r="AK209" i="17"/>
  <c r="AJ209" i="17"/>
  <c r="AH209" i="17"/>
  <c r="AB209" i="17"/>
  <c r="AC209" i="17"/>
  <c r="AD209" i="17"/>
  <c r="AE209" i="17"/>
  <c r="AF209" i="17"/>
  <c r="AG209" i="17"/>
  <c r="W209" i="17"/>
  <c r="X209" i="17"/>
  <c r="Y209" i="17"/>
  <c r="Z209" i="17"/>
  <c r="U209" i="17"/>
  <c r="V209" i="17"/>
  <c r="T209" i="17"/>
  <c r="O209" i="17"/>
  <c r="P209" i="17"/>
  <c r="Q209" i="17"/>
  <c r="R209" i="17"/>
  <c r="L209" i="17"/>
  <c r="M209" i="17"/>
  <c r="N209" i="17"/>
  <c r="I209" i="17"/>
  <c r="J209" i="17"/>
  <c r="E209" i="17"/>
  <c r="F209" i="17"/>
  <c r="G209" i="17"/>
  <c r="H209" i="17"/>
  <c r="D209" i="17"/>
  <c r="O170" i="17"/>
  <c r="W170" i="17"/>
  <c r="AE170" i="17"/>
  <c r="AM170" i="17"/>
  <c r="AU170" i="17"/>
  <c r="BC170" i="17"/>
  <c r="BK170" i="17"/>
  <c r="N170" i="17"/>
  <c r="V170" i="17"/>
  <c r="AD170" i="17"/>
  <c r="AL170" i="17"/>
  <c r="AT170" i="17"/>
  <c r="BB170" i="17"/>
  <c r="BJ170" i="17"/>
  <c r="J170" i="17"/>
  <c r="R170" i="17"/>
  <c r="Z170" i="17"/>
  <c r="AH170" i="17"/>
  <c r="AP170" i="17"/>
  <c r="AX170" i="17"/>
  <c r="BF170" i="17"/>
  <c r="BN170" i="17"/>
  <c r="I170" i="17"/>
  <c r="Q170" i="17"/>
  <c r="Y170" i="17"/>
  <c r="AG170" i="17"/>
  <c r="AO170" i="17"/>
  <c r="AW170" i="17"/>
  <c r="BE170" i="17"/>
  <c r="BM170" i="17"/>
  <c r="H170" i="17"/>
  <c r="P170" i="17"/>
  <c r="X170" i="17"/>
  <c r="AF170" i="17"/>
  <c r="AN170" i="17"/>
  <c r="AV170" i="17"/>
  <c r="BD170" i="17"/>
  <c r="BL170" i="17"/>
  <c r="G170" i="17"/>
  <c r="F170" i="17"/>
  <c r="E170" i="17"/>
  <c r="M170" i="17"/>
  <c r="U170" i="17"/>
  <c r="AC170" i="17"/>
  <c r="AK170" i="17"/>
  <c r="AS170" i="17"/>
  <c r="BA170" i="17"/>
  <c r="BI170" i="17"/>
  <c r="D170" i="17"/>
  <c r="L170" i="17"/>
  <c r="T170" i="17"/>
  <c r="AB170" i="17"/>
  <c r="AJ170" i="17"/>
  <c r="AR170" i="17"/>
  <c r="AZ170" i="17"/>
  <c r="BH170" i="17"/>
  <c r="C170" i="17"/>
  <c r="K170" i="17"/>
  <c r="S170" i="17"/>
  <c r="AA170" i="17"/>
  <c r="AI170" i="17"/>
  <c r="AQ170" i="17"/>
  <c r="AY170" i="17"/>
  <c r="BG170" i="17"/>
  <c r="BK169" i="17"/>
  <c r="BL169" i="17"/>
  <c r="BM169" i="17"/>
  <c r="BN169" i="17"/>
  <c r="BJ169" i="17"/>
  <c r="BH169" i="17"/>
  <c r="BI169" i="17"/>
  <c r="BA169" i="17"/>
  <c r="BB169" i="17"/>
  <c r="BC169" i="17"/>
  <c r="BD169" i="17"/>
  <c r="BE169" i="17"/>
  <c r="BF169" i="17"/>
  <c r="AZ169" i="17"/>
  <c r="AS169" i="17"/>
  <c r="AT169" i="17"/>
  <c r="AU169" i="17"/>
  <c r="AV169" i="17"/>
  <c r="AW169" i="17"/>
  <c r="AX169" i="17"/>
  <c r="AR169" i="17"/>
  <c r="AJ169" i="17"/>
  <c r="AK169" i="17"/>
  <c r="AL169" i="17"/>
  <c r="AM169" i="17"/>
  <c r="AN169" i="17"/>
  <c r="AO169" i="17"/>
  <c r="AP169" i="17"/>
  <c r="AB169" i="17"/>
  <c r="AC169" i="17"/>
  <c r="AD169" i="17"/>
  <c r="AE169" i="17"/>
  <c r="AF169" i="17"/>
  <c r="AG169" i="17"/>
  <c r="AH169" i="17"/>
  <c r="Y169" i="17"/>
  <c r="Z169" i="17"/>
  <c r="V169" i="17"/>
  <c r="W169" i="17"/>
  <c r="X169" i="17"/>
  <c r="U169" i="17"/>
  <c r="T169" i="17"/>
  <c r="Q169" i="17"/>
  <c r="R169" i="17"/>
  <c r="P169" i="17"/>
  <c r="M169" i="17"/>
  <c r="N169" i="17"/>
  <c r="O169" i="17"/>
  <c r="L169" i="17"/>
  <c r="H169" i="17"/>
  <c r="I169" i="17"/>
  <c r="J169" i="17"/>
  <c r="G169" i="17"/>
  <c r="D169" i="17"/>
  <c r="E169" i="17"/>
  <c r="F169" i="17"/>
  <c r="J450" i="17"/>
  <c r="R450" i="17"/>
  <c r="Z450" i="17"/>
  <c r="AH450" i="17"/>
  <c r="AP450" i="17"/>
  <c r="AX450" i="17"/>
  <c r="BF450" i="17"/>
  <c r="BN450" i="17"/>
  <c r="I450" i="17"/>
  <c r="Q450" i="17"/>
  <c r="Y450" i="17"/>
  <c r="AG450" i="17"/>
  <c r="AO450" i="17"/>
  <c r="AW450" i="17"/>
  <c r="BE450" i="17"/>
  <c r="BM450" i="17"/>
  <c r="H450" i="17"/>
  <c r="P450" i="17"/>
  <c r="X450" i="17"/>
  <c r="AF450" i="17"/>
  <c r="AN450" i="17"/>
  <c r="AV450" i="17"/>
  <c r="BD450" i="17"/>
  <c r="BL450" i="17"/>
  <c r="G450" i="17"/>
  <c r="O450" i="17"/>
  <c r="W450" i="17"/>
  <c r="AE450" i="17"/>
  <c r="AM450" i="17"/>
  <c r="AU450" i="17"/>
  <c r="BC450" i="17"/>
  <c r="BK450" i="17"/>
  <c r="F450" i="17"/>
  <c r="N450" i="17"/>
  <c r="V450" i="17"/>
  <c r="AD450" i="17"/>
  <c r="AL450" i="17"/>
  <c r="AT450" i="17"/>
  <c r="BB450" i="17"/>
  <c r="BJ450" i="17"/>
  <c r="E450" i="17"/>
  <c r="M450" i="17"/>
  <c r="U450" i="17"/>
  <c r="AC450" i="17"/>
  <c r="AK450" i="17"/>
  <c r="AS450" i="17"/>
  <c r="BA450" i="17"/>
  <c r="BI450" i="17"/>
  <c r="D450" i="17"/>
  <c r="L450" i="17"/>
  <c r="T450" i="17"/>
  <c r="AB450" i="17"/>
  <c r="AJ450" i="17"/>
  <c r="AR450" i="17"/>
  <c r="AZ450" i="17"/>
  <c r="BH450" i="17"/>
  <c r="C450" i="17"/>
  <c r="K450" i="17"/>
  <c r="S450" i="17"/>
  <c r="AA450" i="17"/>
  <c r="AI450" i="17"/>
  <c r="AQ450" i="17"/>
  <c r="AY450" i="17"/>
  <c r="BG450" i="17"/>
  <c r="BJ449" i="17"/>
  <c r="BK449" i="17"/>
  <c r="BL449" i="17"/>
  <c r="BM449" i="17"/>
  <c r="BN449" i="17"/>
  <c r="BI449" i="17"/>
  <c r="BH449" i="17"/>
  <c r="BE449" i="17"/>
  <c r="BF449" i="17"/>
  <c r="BB449" i="17"/>
  <c r="BC449" i="17"/>
  <c r="BD449" i="17"/>
  <c r="BA449" i="17"/>
  <c r="AZ449" i="17"/>
  <c r="AW449" i="17"/>
  <c r="AX449" i="17"/>
  <c r="AV449" i="17"/>
  <c r="AS449" i="17"/>
  <c r="AT449" i="17"/>
  <c r="AU449" i="17"/>
  <c r="AR449" i="17"/>
  <c r="AN449" i="17"/>
  <c r="AO449" i="17"/>
  <c r="AP449" i="17"/>
  <c r="AM449" i="17"/>
  <c r="AJ449" i="17"/>
  <c r="AK449" i="17"/>
  <c r="AL449" i="17"/>
  <c r="AE449" i="17"/>
  <c r="AF449" i="17"/>
  <c r="AG449" i="17"/>
  <c r="AH449" i="17"/>
  <c r="AD449" i="17"/>
  <c r="AC449" i="17"/>
  <c r="AB449" i="17"/>
  <c r="Z449" i="17"/>
  <c r="Y449" i="17"/>
  <c r="V449" i="17"/>
  <c r="W449" i="17"/>
  <c r="X449" i="17"/>
  <c r="U449" i="17"/>
  <c r="T449" i="17"/>
  <c r="Q449" i="17"/>
  <c r="R449" i="17"/>
  <c r="L449" i="17"/>
  <c r="M449" i="17"/>
  <c r="N449" i="17"/>
  <c r="O449" i="17"/>
  <c r="P449" i="17"/>
  <c r="H449" i="17"/>
  <c r="I449" i="17"/>
  <c r="J449" i="17"/>
  <c r="G449" i="17"/>
  <c r="D449" i="17"/>
  <c r="E449" i="17"/>
  <c r="F449" i="17"/>
  <c r="J410" i="17"/>
  <c r="R410" i="17"/>
  <c r="Z410" i="17"/>
  <c r="AH410" i="17"/>
  <c r="AP410" i="17"/>
  <c r="AX410" i="17"/>
  <c r="BF410" i="17"/>
  <c r="BN410" i="17"/>
  <c r="I410" i="17"/>
  <c r="Q410" i="17"/>
  <c r="Y410" i="17"/>
  <c r="AG410" i="17"/>
  <c r="AO410" i="17"/>
  <c r="AW410" i="17"/>
  <c r="BE410" i="17"/>
  <c r="BM410" i="17"/>
  <c r="H410" i="17"/>
  <c r="P410" i="17"/>
  <c r="X410" i="17"/>
  <c r="AF410" i="17"/>
  <c r="AN410" i="17"/>
  <c r="AV410" i="17"/>
  <c r="BD410" i="17"/>
  <c r="BL410" i="17"/>
  <c r="G410" i="17"/>
  <c r="O410" i="17"/>
  <c r="W410" i="17"/>
  <c r="AE410" i="17"/>
  <c r="AM410" i="17"/>
  <c r="AU410" i="17"/>
  <c r="BC410" i="17"/>
  <c r="BK410" i="17"/>
  <c r="F410" i="17"/>
  <c r="N410" i="17"/>
  <c r="V410" i="17"/>
  <c r="AD410" i="17"/>
  <c r="AL410" i="17"/>
  <c r="AT410" i="17"/>
  <c r="BB410" i="17"/>
  <c r="BJ410" i="17"/>
  <c r="E410" i="17"/>
  <c r="M410" i="17"/>
  <c r="U410" i="17"/>
  <c r="AC410" i="17"/>
  <c r="AK410" i="17"/>
  <c r="AS410" i="17"/>
  <c r="BA410" i="17"/>
  <c r="BI410" i="17"/>
  <c r="D410" i="17"/>
  <c r="L410" i="17"/>
  <c r="T410" i="17"/>
  <c r="AB410" i="17"/>
  <c r="AJ410" i="17"/>
  <c r="AR410" i="17"/>
  <c r="AZ410" i="17"/>
  <c r="BH410" i="17"/>
  <c r="C410" i="17"/>
  <c r="K410" i="17"/>
  <c r="S410" i="17"/>
  <c r="AA410" i="17"/>
  <c r="AI410" i="17"/>
  <c r="AQ410" i="17"/>
  <c r="AY410" i="17"/>
  <c r="BG410" i="17"/>
  <c r="BK409" i="17"/>
  <c r="BL409" i="17"/>
  <c r="BM409" i="17"/>
  <c r="BN409" i="17"/>
  <c r="BH409" i="17"/>
  <c r="BI409" i="17"/>
  <c r="BJ409" i="17"/>
  <c r="BA409" i="17"/>
  <c r="BB409" i="17"/>
  <c r="BC409" i="17"/>
  <c r="BD409" i="17"/>
  <c r="BE409" i="17"/>
  <c r="BF409" i="17"/>
  <c r="AZ409" i="17"/>
  <c r="AR409" i="17"/>
  <c r="AS409" i="17"/>
  <c r="AT409" i="17"/>
  <c r="AU409" i="17"/>
  <c r="AV409" i="17"/>
  <c r="AW409" i="17"/>
  <c r="AX409" i="17"/>
  <c r="AJ409" i="17"/>
  <c r="AK409" i="17"/>
  <c r="AL409" i="17"/>
  <c r="AM409" i="17"/>
  <c r="AN409" i="17"/>
  <c r="AO409" i="17"/>
  <c r="AP409" i="17"/>
  <c r="AH409" i="17"/>
  <c r="AE409" i="17"/>
  <c r="AF409" i="17"/>
  <c r="AG409" i="17"/>
  <c r="AB409" i="17"/>
  <c r="AC409" i="17"/>
  <c r="AD409" i="17"/>
  <c r="U409" i="17"/>
  <c r="V409" i="17"/>
  <c r="W409" i="17"/>
  <c r="X409" i="17"/>
  <c r="Y409" i="17"/>
  <c r="Z409" i="17"/>
  <c r="T409" i="17"/>
  <c r="L409" i="17"/>
  <c r="M409" i="17"/>
  <c r="N409" i="17"/>
  <c r="O409" i="17"/>
  <c r="P409" i="17"/>
  <c r="Q409" i="17"/>
  <c r="R409" i="17"/>
  <c r="D409" i="17"/>
  <c r="E409" i="17"/>
  <c r="F409" i="17"/>
  <c r="G409" i="17"/>
  <c r="H409" i="17"/>
  <c r="I409" i="17"/>
  <c r="J409" i="17"/>
  <c r="O370" i="17"/>
  <c r="W370" i="17"/>
  <c r="AE370" i="17"/>
  <c r="AM370" i="17"/>
  <c r="AU370" i="17"/>
  <c r="BC370" i="17"/>
  <c r="BK370" i="17"/>
  <c r="J370" i="17"/>
  <c r="R370" i="17"/>
  <c r="Z370" i="17"/>
  <c r="AH370" i="17"/>
  <c r="AP370" i="17"/>
  <c r="AX370" i="17"/>
  <c r="BF370" i="17"/>
  <c r="BN370" i="17"/>
  <c r="I370" i="17"/>
  <c r="Q370" i="17"/>
  <c r="Y370" i="17"/>
  <c r="AG370" i="17"/>
  <c r="AO370" i="17"/>
  <c r="AW370" i="17"/>
  <c r="BE370" i="17"/>
  <c r="BM370" i="17"/>
  <c r="H370" i="17"/>
  <c r="P370" i="17"/>
  <c r="X370" i="17"/>
  <c r="AF370" i="17"/>
  <c r="AN370" i="17"/>
  <c r="AV370" i="17"/>
  <c r="BD370" i="17"/>
  <c r="BL370" i="17"/>
  <c r="G370" i="17"/>
  <c r="F370" i="17"/>
  <c r="N370" i="17"/>
  <c r="V370" i="17"/>
  <c r="AD370" i="17"/>
  <c r="AL370" i="17"/>
  <c r="AT370" i="17"/>
  <c r="BB370" i="17"/>
  <c r="BJ370" i="17"/>
  <c r="E370" i="17"/>
  <c r="M370" i="17"/>
  <c r="U370" i="17"/>
  <c r="AC370" i="17"/>
  <c r="AK370" i="17"/>
  <c r="AS370" i="17"/>
  <c r="BA370" i="17"/>
  <c r="BI370" i="17"/>
  <c r="D370" i="17"/>
  <c r="L370" i="17"/>
  <c r="T370" i="17"/>
  <c r="AB370" i="17"/>
  <c r="AJ370" i="17"/>
  <c r="AR370" i="17"/>
  <c r="AZ370" i="17"/>
  <c r="BH370" i="17"/>
  <c r="C370" i="17"/>
  <c r="K370" i="17"/>
  <c r="S370" i="17"/>
  <c r="AA370" i="17"/>
  <c r="AI370" i="17"/>
  <c r="AQ370" i="17"/>
  <c r="AY370" i="17"/>
  <c r="BG370" i="17"/>
  <c r="BJ369" i="17"/>
  <c r="BK369" i="17"/>
  <c r="BL369" i="17"/>
  <c r="BM369" i="17"/>
  <c r="BN369" i="17"/>
  <c r="BH369" i="17"/>
  <c r="BI369" i="17"/>
  <c r="BB369" i="17"/>
  <c r="BC369" i="17"/>
  <c r="BD369" i="17"/>
  <c r="BE369" i="17"/>
  <c r="BF369" i="17"/>
  <c r="BA369" i="17"/>
  <c r="AZ369" i="17"/>
  <c r="AR369" i="17"/>
  <c r="AS369" i="17"/>
  <c r="AT369" i="17"/>
  <c r="AU369" i="17"/>
  <c r="AV369" i="17"/>
  <c r="AW369" i="17"/>
  <c r="AX369" i="17"/>
  <c r="AM369" i="17"/>
  <c r="AN369" i="17"/>
  <c r="AO369" i="17"/>
  <c r="AP369" i="17"/>
  <c r="AJ369" i="17"/>
  <c r="AK369" i="17"/>
  <c r="AL369" i="17"/>
  <c r="AD369" i="17"/>
  <c r="AE369" i="17"/>
  <c r="AF369" i="17"/>
  <c r="AG369" i="17"/>
  <c r="AH369" i="17"/>
  <c r="AB369" i="17"/>
  <c r="AC369" i="17"/>
  <c r="V369" i="17"/>
  <c r="W369" i="17"/>
  <c r="X369" i="17"/>
  <c r="Y369" i="17"/>
  <c r="Z369" i="17"/>
  <c r="U369" i="17"/>
  <c r="T369" i="17"/>
  <c r="L369" i="17"/>
  <c r="M369" i="17"/>
  <c r="N369" i="17"/>
  <c r="O369" i="17"/>
  <c r="P369" i="17"/>
  <c r="Q369" i="17"/>
  <c r="R369" i="17"/>
  <c r="G369" i="17"/>
  <c r="H369" i="17"/>
  <c r="I369" i="17"/>
  <c r="J369" i="17"/>
  <c r="D369" i="17"/>
  <c r="E369" i="17"/>
  <c r="F369" i="17"/>
  <c r="J330" i="17"/>
  <c r="R330" i="17"/>
  <c r="Z330" i="17"/>
  <c r="AH330" i="17"/>
  <c r="AP330" i="17"/>
  <c r="AX330" i="17"/>
  <c r="BF330" i="17"/>
  <c r="BN330" i="17"/>
  <c r="I330" i="17"/>
  <c r="Q330" i="17"/>
  <c r="Y330" i="17"/>
  <c r="AG330" i="17"/>
  <c r="AO330" i="17"/>
  <c r="AW330" i="17"/>
  <c r="BE330" i="17"/>
  <c r="BM330" i="17"/>
  <c r="H330" i="17"/>
  <c r="P330" i="17"/>
  <c r="X330" i="17"/>
  <c r="AF330" i="17"/>
  <c r="AN330" i="17"/>
  <c r="AV330" i="17"/>
  <c r="BD330" i="17"/>
  <c r="BL330" i="17"/>
  <c r="G330" i="17"/>
  <c r="O330" i="17"/>
  <c r="W330" i="17"/>
  <c r="AE330" i="17"/>
  <c r="AM330" i="17"/>
  <c r="AU330" i="17"/>
  <c r="BC330" i="17"/>
  <c r="BK330" i="17"/>
  <c r="F330" i="17"/>
  <c r="N330" i="17"/>
  <c r="V330" i="17"/>
  <c r="AD330" i="17"/>
  <c r="AL330" i="17"/>
  <c r="AT330" i="17"/>
  <c r="BB330" i="17"/>
  <c r="BJ330" i="17"/>
  <c r="E330" i="17"/>
  <c r="M330" i="17"/>
  <c r="U330" i="17"/>
  <c r="AC330" i="17"/>
  <c r="AK330" i="17"/>
  <c r="AS330" i="17"/>
  <c r="BA330" i="17"/>
  <c r="BI330" i="17"/>
  <c r="D330" i="17"/>
  <c r="L330" i="17"/>
  <c r="T330" i="17"/>
  <c r="AB330" i="17"/>
  <c r="AJ330" i="17"/>
  <c r="AR330" i="17"/>
  <c r="AZ330" i="17"/>
  <c r="BH330" i="17"/>
  <c r="C330" i="17"/>
  <c r="K330" i="17"/>
  <c r="S330" i="17"/>
  <c r="AA330" i="17"/>
  <c r="AI330" i="17"/>
  <c r="AQ330" i="17"/>
  <c r="AY330" i="17"/>
  <c r="BG330" i="17"/>
  <c r="BH329" i="17"/>
  <c r="BI329" i="17"/>
  <c r="BJ329" i="17"/>
  <c r="BK329" i="17"/>
  <c r="BL329" i="17"/>
  <c r="BM329" i="17"/>
  <c r="BN329" i="17"/>
  <c r="BC329" i="17"/>
  <c r="BD329" i="17"/>
  <c r="BE329" i="17"/>
  <c r="BF329" i="17"/>
  <c r="AZ329" i="17"/>
  <c r="BA329" i="17"/>
  <c r="BB329" i="17"/>
  <c r="AR329" i="17"/>
  <c r="AS329" i="17"/>
  <c r="AT329" i="17"/>
  <c r="AU329" i="17"/>
  <c r="AV329" i="17"/>
  <c r="AW329" i="17"/>
  <c r="AX329" i="17"/>
  <c r="AK329" i="17"/>
  <c r="AL329" i="17"/>
  <c r="AM329" i="17"/>
  <c r="AN329" i="17"/>
  <c r="AO329" i="17"/>
  <c r="AP329" i="17"/>
  <c r="AJ329" i="17"/>
  <c r="AF329" i="17"/>
  <c r="AG329" i="17"/>
  <c r="AH329" i="17"/>
  <c r="AB329" i="17"/>
  <c r="AC329" i="17"/>
  <c r="AD329" i="17"/>
  <c r="AE329" i="17"/>
  <c r="T329" i="17"/>
  <c r="U329" i="17"/>
  <c r="V329" i="17"/>
  <c r="W329" i="17"/>
  <c r="X329" i="17"/>
  <c r="Y329" i="17"/>
  <c r="Z329" i="17"/>
  <c r="L329" i="17"/>
  <c r="M329" i="17"/>
  <c r="N329" i="17"/>
  <c r="O329" i="17"/>
  <c r="P329" i="17"/>
  <c r="Q329" i="17"/>
  <c r="R329" i="17"/>
  <c r="E329" i="17"/>
  <c r="F329" i="17"/>
  <c r="G329" i="17"/>
  <c r="H329" i="17"/>
  <c r="I329" i="17"/>
  <c r="J329" i="17"/>
  <c r="D329" i="17"/>
  <c r="D136" i="7"/>
  <c r="E137" i="7"/>
  <c r="F138" i="7"/>
  <c r="G139" i="7"/>
  <c r="H140" i="7"/>
  <c r="I141" i="7"/>
  <c r="J142" i="7"/>
  <c r="K143" i="7"/>
  <c r="D40" i="7"/>
  <c r="C191" i="21"/>
  <c r="K182" i="21"/>
  <c r="C187" i="21"/>
  <c r="G182" i="21"/>
  <c r="C184" i="20"/>
  <c r="D182" i="20"/>
  <c r="K183" i="21"/>
  <c r="J183" i="21"/>
  <c r="I183" i="21"/>
  <c r="H183" i="21"/>
  <c r="G183" i="21"/>
  <c r="F183" i="21"/>
  <c r="E183" i="21"/>
  <c r="D183" i="21"/>
  <c r="Y191" i="7"/>
  <c r="Y190" i="7"/>
  <c r="Y189" i="7"/>
  <c r="Y188" i="7"/>
  <c r="Y187" i="7"/>
  <c r="Y186" i="7"/>
  <c r="Y185" i="7"/>
  <c r="Y184" i="7"/>
  <c r="D184" i="7"/>
  <c r="E185" i="7"/>
  <c r="F186" i="7"/>
  <c r="G187" i="7"/>
  <c r="H188" i="7"/>
  <c r="I189" i="7"/>
  <c r="J190" i="7"/>
  <c r="K191" i="7"/>
  <c r="K183" i="7"/>
  <c r="J183" i="7"/>
  <c r="I183" i="7"/>
  <c r="H183" i="7"/>
  <c r="G183" i="7"/>
  <c r="F183" i="7"/>
  <c r="E183" i="7"/>
  <c r="D183" i="7"/>
  <c r="Y107" i="7"/>
  <c r="Y106" i="7"/>
  <c r="Y105" i="7"/>
  <c r="Y104" i="7"/>
  <c r="Y103" i="7"/>
  <c r="Y102" i="7"/>
  <c r="Y101" i="7"/>
  <c r="Y100" i="7"/>
  <c r="D100" i="7"/>
  <c r="E101" i="7"/>
  <c r="F102" i="7"/>
  <c r="G103" i="7"/>
  <c r="H104" i="7"/>
  <c r="I105" i="7"/>
  <c r="J106" i="7"/>
  <c r="K107" i="7"/>
  <c r="K99" i="7"/>
  <c r="J99" i="7"/>
  <c r="I99" i="7"/>
  <c r="H99" i="7"/>
  <c r="G99" i="7"/>
  <c r="F99" i="7"/>
  <c r="E99" i="7"/>
  <c r="D99" i="7"/>
  <c r="Y95" i="7"/>
  <c r="Y94" i="7"/>
  <c r="Y93" i="7"/>
  <c r="Y92" i="7"/>
  <c r="Y91" i="7"/>
  <c r="Y90" i="7"/>
  <c r="Y89" i="7"/>
  <c r="Y88" i="7"/>
  <c r="D88" i="7"/>
  <c r="E89" i="7"/>
  <c r="F90" i="7"/>
  <c r="G91" i="7"/>
  <c r="H92" i="7"/>
  <c r="I93" i="7"/>
  <c r="J94" i="7"/>
  <c r="K95" i="7"/>
  <c r="K87" i="7"/>
  <c r="J87" i="7"/>
  <c r="I87" i="7"/>
  <c r="H87" i="7"/>
  <c r="G87" i="7"/>
  <c r="F87" i="7"/>
  <c r="E87" i="7"/>
  <c r="D87" i="7"/>
  <c r="Y83" i="7"/>
  <c r="Y82" i="7"/>
  <c r="Y81" i="7"/>
  <c r="Y80" i="7"/>
  <c r="Y79" i="7"/>
  <c r="Y78" i="7"/>
  <c r="Y77" i="7"/>
  <c r="Y76" i="7"/>
  <c r="D76" i="7"/>
  <c r="E77" i="7"/>
  <c r="F78" i="7"/>
  <c r="G79" i="7"/>
  <c r="H80" i="7"/>
  <c r="I81" i="7"/>
  <c r="J82" i="7"/>
  <c r="K83" i="7"/>
  <c r="K75" i="7"/>
  <c r="J75" i="7"/>
  <c r="I75" i="7"/>
  <c r="H75" i="7"/>
  <c r="G75" i="7"/>
  <c r="F75" i="7"/>
  <c r="E75" i="7"/>
  <c r="D75" i="7"/>
  <c r="Y71" i="7"/>
  <c r="Y70" i="7"/>
  <c r="Y69" i="7"/>
  <c r="Y68" i="7"/>
  <c r="Y67" i="7"/>
  <c r="Y66" i="7"/>
  <c r="Y65" i="7"/>
  <c r="Y64" i="7"/>
  <c r="D64" i="7"/>
  <c r="E65" i="7"/>
  <c r="F66" i="7"/>
  <c r="G67" i="7"/>
  <c r="H68" i="7"/>
  <c r="I69" i="7"/>
  <c r="J70" i="7"/>
  <c r="K71" i="7"/>
  <c r="K63" i="7"/>
  <c r="J63" i="7"/>
  <c r="I63" i="7"/>
  <c r="H63" i="7"/>
  <c r="G63" i="7"/>
  <c r="F63" i="7"/>
  <c r="E63" i="7"/>
  <c r="D63" i="7"/>
  <c r="Y59" i="7"/>
  <c r="Y58" i="7"/>
  <c r="Y57" i="7"/>
  <c r="Y56" i="7"/>
  <c r="Y55" i="7"/>
  <c r="Y54" i="7"/>
  <c r="Y53" i="7"/>
  <c r="Y52" i="7"/>
  <c r="D52" i="7"/>
  <c r="C50" i="7"/>
  <c r="K51" i="7"/>
  <c r="J51" i="7"/>
  <c r="I51" i="7"/>
  <c r="H51" i="7"/>
  <c r="G51" i="7"/>
  <c r="F51" i="7"/>
  <c r="E51" i="7"/>
  <c r="D51" i="7"/>
  <c r="Y47" i="7"/>
  <c r="Y46" i="7"/>
  <c r="Y45" i="7"/>
  <c r="Y44" i="7"/>
  <c r="Y43" i="7"/>
  <c r="Y42" i="7"/>
  <c r="Y41" i="7"/>
  <c r="Y40" i="7"/>
  <c r="K39" i="7"/>
  <c r="J39" i="7"/>
  <c r="I39" i="7"/>
  <c r="H39" i="7"/>
  <c r="G39" i="7"/>
  <c r="F39" i="7"/>
  <c r="E39" i="7"/>
  <c r="D39" i="7"/>
  <c r="Y35" i="7"/>
  <c r="Y34" i="7"/>
  <c r="Y33" i="7"/>
  <c r="Y32" i="7"/>
  <c r="Y31" i="7"/>
  <c r="Y30" i="7"/>
  <c r="Y29" i="7"/>
  <c r="Y28" i="7"/>
  <c r="D28" i="7"/>
  <c r="K27" i="7"/>
  <c r="J27" i="7"/>
  <c r="I27" i="7"/>
  <c r="H27" i="7"/>
  <c r="G27" i="7"/>
  <c r="F27" i="7"/>
  <c r="E27" i="7"/>
  <c r="D27" i="7"/>
  <c r="Y23" i="7"/>
  <c r="Y22" i="7"/>
  <c r="Y21" i="7"/>
  <c r="Y20" i="7"/>
  <c r="Y19" i="7"/>
  <c r="Y18" i="7"/>
  <c r="Y17" i="7"/>
  <c r="Y16" i="7"/>
  <c r="D16" i="7"/>
  <c r="E17" i="7"/>
  <c r="F18" i="7"/>
  <c r="G19" i="7"/>
  <c r="H20" i="7"/>
  <c r="I21" i="7"/>
  <c r="J22" i="7"/>
  <c r="K23" i="7"/>
  <c r="K15" i="7"/>
  <c r="J15" i="7"/>
  <c r="I15" i="7"/>
  <c r="H15" i="7"/>
  <c r="G15" i="7"/>
  <c r="F15" i="7"/>
  <c r="E15" i="7"/>
  <c r="D15" i="7"/>
  <c r="D184" i="20"/>
  <c r="E185" i="20"/>
  <c r="F186" i="20"/>
  <c r="G187" i="20"/>
  <c r="H188" i="20"/>
  <c r="I189" i="20"/>
  <c r="J190" i="20"/>
  <c r="K191" i="20"/>
  <c r="K183" i="20"/>
  <c r="J183" i="20"/>
  <c r="I183" i="20"/>
  <c r="H183" i="20"/>
  <c r="G183" i="20"/>
  <c r="F183" i="20"/>
  <c r="E183" i="20"/>
  <c r="D183" i="20"/>
  <c r="D136" i="20"/>
  <c r="E137" i="20"/>
  <c r="F138" i="20"/>
  <c r="G139" i="20"/>
  <c r="H140" i="20"/>
  <c r="I141" i="20"/>
  <c r="J142" i="20"/>
  <c r="K143" i="20"/>
  <c r="D88" i="20"/>
  <c r="E89" i="20"/>
  <c r="F90" i="20"/>
  <c r="G91" i="20"/>
  <c r="H92" i="20"/>
  <c r="I93" i="20"/>
  <c r="J94" i="20"/>
  <c r="K95" i="20"/>
  <c r="D40" i="20"/>
  <c r="E41" i="20"/>
  <c r="F42" i="20"/>
  <c r="G43" i="20"/>
  <c r="H44" i="20"/>
  <c r="I45" i="20"/>
  <c r="J46" i="20"/>
  <c r="K47" i="20"/>
  <c r="D100" i="20"/>
  <c r="E101" i="20"/>
  <c r="F102" i="20"/>
  <c r="G103" i="20"/>
  <c r="H104" i="20"/>
  <c r="I105" i="20"/>
  <c r="J106" i="20"/>
  <c r="K107" i="20"/>
  <c r="K99" i="20"/>
  <c r="J99" i="20"/>
  <c r="I99" i="20"/>
  <c r="H99" i="20"/>
  <c r="G99" i="20"/>
  <c r="F99" i="20"/>
  <c r="E99" i="20"/>
  <c r="D99" i="20"/>
  <c r="K87" i="20"/>
  <c r="J87" i="20"/>
  <c r="I87" i="20"/>
  <c r="H87" i="20"/>
  <c r="G87" i="20"/>
  <c r="F87" i="20"/>
  <c r="E87" i="20"/>
  <c r="D87" i="20"/>
  <c r="D172" i="20"/>
  <c r="E173" i="20"/>
  <c r="F174" i="20"/>
  <c r="G175" i="20"/>
  <c r="I177" i="20"/>
  <c r="J178" i="20"/>
  <c r="K179" i="20"/>
  <c r="K171" i="20"/>
  <c r="J171" i="20"/>
  <c r="I171" i="20"/>
  <c r="H171" i="20"/>
  <c r="G171" i="20"/>
  <c r="F171" i="20"/>
  <c r="E171" i="20"/>
  <c r="D171" i="20"/>
  <c r="D160" i="20"/>
  <c r="E161" i="20"/>
  <c r="F162" i="20"/>
  <c r="G163" i="20"/>
  <c r="I165" i="20"/>
  <c r="J166" i="20"/>
  <c r="K167" i="20"/>
  <c r="K159" i="20"/>
  <c r="J159" i="20"/>
  <c r="I159" i="20"/>
  <c r="H159" i="20"/>
  <c r="G159" i="20"/>
  <c r="F159" i="20"/>
  <c r="E159" i="20"/>
  <c r="D159" i="20"/>
  <c r="D148" i="20"/>
  <c r="C146" i="20"/>
  <c r="E149" i="20"/>
  <c r="F150" i="20"/>
  <c r="G151" i="20"/>
  <c r="I153" i="20"/>
  <c r="J154" i="20"/>
  <c r="K155" i="20"/>
  <c r="K147" i="20"/>
  <c r="J147" i="20"/>
  <c r="I147" i="20"/>
  <c r="H147" i="20"/>
  <c r="G147" i="20"/>
  <c r="F147" i="20"/>
  <c r="E147" i="20"/>
  <c r="D147" i="20"/>
  <c r="K135" i="20"/>
  <c r="J135" i="20"/>
  <c r="I135" i="20"/>
  <c r="H135" i="20"/>
  <c r="G135" i="20"/>
  <c r="F135" i="20"/>
  <c r="E135" i="20"/>
  <c r="D135" i="20"/>
  <c r="D124" i="20"/>
  <c r="E125" i="20"/>
  <c r="F126" i="20"/>
  <c r="G127" i="20"/>
  <c r="H128" i="20"/>
  <c r="I129" i="20"/>
  <c r="J130" i="20"/>
  <c r="K131" i="20"/>
  <c r="K123" i="20"/>
  <c r="J123" i="20"/>
  <c r="I123" i="20"/>
  <c r="H123" i="20"/>
  <c r="G123" i="20"/>
  <c r="F123" i="20"/>
  <c r="E123" i="20"/>
  <c r="D123" i="20"/>
  <c r="D112" i="20"/>
  <c r="E113" i="20"/>
  <c r="F114" i="20"/>
  <c r="G115" i="20"/>
  <c r="K111" i="20"/>
  <c r="J111" i="20"/>
  <c r="I111" i="20"/>
  <c r="H111" i="20"/>
  <c r="G111" i="20"/>
  <c r="F111" i="20"/>
  <c r="E111" i="20"/>
  <c r="D111" i="20"/>
  <c r="C74" i="7"/>
  <c r="AZ690" i="17"/>
  <c r="BM690" i="17"/>
  <c r="BN690" i="17"/>
  <c r="BF650" i="17"/>
  <c r="BC650" i="17"/>
  <c r="AY690" i="17"/>
  <c r="BE650" i="17"/>
  <c r="BA650" i="17"/>
  <c r="BL690" i="17"/>
  <c r="BD650" i="17"/>
  <c r="BB650" i="17"/>
  <c r="AZ650" i="17"/>
  <c r="BG650" i="17"/>
  <c r="BJ690" i="17"/>
  <c r="BI690" i="17"/>
  <c r="AZ730" i="17"/>
  <c r="BA730" i="17"/>
  <c r="BD730" i="17"/>
  <c r="BG730" i="17"/>
  <c r="BB730" i="17"/>
  <c r="BF730" i="17"/>
  <c r="AY690" i="9"/>
  <c r="BE650" i="9"/>
  <c r="BH690" i="9"/>
  <c r="AZ650" i="9"/>
  <c r="BM690" i="9"/>
  <c r="BD690" i="9"/>
  <c r="BL650" i="9"/>
  <c r="BA650" i="9"/>
  <c r="BB690" i="9"/>
  <c r="BG650" i="9"/>
  <c r="BF690" i="9"/>
  <c r="BC690" i="9"/>
  <c r="BJ650" i="9"/>
  <c r="AZ730" i="9"/>
  <c r="BC730" i="9"/>
  <c r="BB730" i="9"/>
  <c r="AY730" i="9"/>
  <c r="BN730" i="9"/>
  <c r="BI730" i="9"/>
  <c r="BD730" i="9"/>
  <c r="R49" i="17"/>
  <c r="AX49" i="17"/>
  <c r="BN49" i="17"/>
  <c r="AH49" i="17"/>
  <c r="C184" i="21"/>
  <c r="D182" i="21"/>
  <c r="C185" i="21"/>
  <c r="E182" i="21"/>
  <c r="C191" i="20"/>
  <c r="K182" i="20"/>
  <c r="D182" i="7"/>
  <c r="C122" i="20"/>
  <c r="C26" i="7"/>
  <c r="E29" i="7"/>
  <c r="F30" i="7"/>
  <c r="G31" i="7"/>
  <c r="H32" i="7"/>
  <c r="I33" i="7"/>
  <c r="J34" i="7"/>
  <c r="K35" i="7"/>
  <c r="E41" i="7"/>
  <c r="F42" i="7"/>
  <c r="G43" i="7"/>
  <c r="H44" i="7"/>
  <c r="I45" i="7"/>
  <c r="J46" i="7"/>
  <c r="K47" i="7"/>
  <c r="C38" i="7"/>
  <c r="E53" i="7"/>
  <c r="F54" i="7"/>
  <c r="G55" i="7"/>
  <c r="H56" i="7"/>
  <c r="I57" i="7"/>
  <c r="J58" i="7"/>
  <c r="K59" i="7"/>
  <c r="C62" i="7"/>
  <c r="C38" i="20"/>
  <c r="C134" i="20"/>
  <c r="C182" i="20"/>
  <c r="C110" i="20"/>
  <c r="C170" i="20"/>
  <c r="C98" i="20"/>
  <c r="C134" i="7"/>
  <c r="C14" i="7"/>
  <c r="C86" i="7"/>
  <c r="C182" i="7"/>
  <c r="C98" i="7"/>
  <c r="C182" i="21"/>
  <c r="BI650" i="17"/>
  <c r="BN650" i="17"/>
  <c r="BH650" i="17"/>
  <c r="BJ650" i="17"/>
  <c r="BG690" i="17"/>
  <c r="BH690" i="17"/>
  <c r="BM650" i="17"/>
  <c r="BL650" i="17"/>
  <c r="BK650" i="17"/>
  <c r="BN730" i="17"/>
  <c r="BL730" i="17"/>
  <c r="BJ730" i="17"/>
  <c r="BI730" i="17"/>
  <c r="BH730" i="17"/>
  <c r="BN690" i="9"/>
  <c r="BK690" i="9"/>
  <c r="BI650" i="9"/>
  <c r="BH650" i="9"/>
  <c r="BG690" i="9"/>
  <c r="BJ690" i="9"/>
  <c r="BL690" i="9"/>
  <c r="BM650" i="9"/>
  <c r="BL730" i="9"/>
  <c r="BH730" i="9"/>
  <c r="BG730" i="9"/>
  <c r="BJ730" i="9"/>
  <c r="BK730" i="9"/>
  <c r="K87" i="21"/>
  <c r="J87" i="21"/>
  <c r="I87" i="21"/>
  <c r="H87" i="21"/>
  <c r="G87" i="21"/>
  <c r="F87" i="21"/>
  <c r="E87" i="21"/>
  <c r="D87" i="21"/>
  <c r="K99" i="21"/>
  <c r="J99" i="21"/>
  <c r="I99" i="21"/>
  <c r="H99" i="21"/>
  <c r="G99" i="21"/>
  <c r="F99" i="21"/>
  <c r="E99" i="21"/>
  <c r="D99" i="21"/>
  <c r="K171" i="21"/>
  <c r="J171" i="21"/>
  <c r="I171" i="21"/>
  <c r="H171" i="21"/>
  <c r="G171" i="21"/>
  <c r="F171" i="21"/>
  <c r="E171" i="21"/>
  <c r="D171" i="21"/>
  <c r="C158" i="21"/>
  <c r="K159" i="21"/>
  <c r="J159" i="21"/>
  <c r="I159" i="21"/>
  <c r="H159" i="21"/>
  <c r="G159" i="21"/>
  <c r="F159" i="21"/>
  <c r="E159" i="21"/>
  <c r="D159" i="21"/>
  <c r="K147" i="21"/>
  <c r="J147" i="21"/>
  <c r="I147" i="21"/>
  <c r="H147" i="21"/>
  <c r="G147" i="21"/>
  <c r="F147" i="21"/>
  <c r="E147" i="21"/>
  <c r="D147" i="21"/>
  <c r="K135" i="21"/>
  <c r="J135" i="21"/>
  <c r="I135" i="21"/>
  <c r="H135" i="21"/>
  <c r="G135" i="21"/>
  <c r="F135" i="21"/>
  <c r="E135" i="21"/>
  <c r="D135" i="21"/>
  <c r="K123" i="21"/>
  <c r="J123" i="21"/>
  <c r="I123" i="21"/>
  <c r="H123" i="21"/>
  <c r="G123" i="21"/>
  <c r="F123" i="21"/>
  <c r="E123" i="21"/>
  <c r="D123" i="21"/>
  <c r="C110" i="21"/>
  <c r="K111" i="21"/>
  <c r="J111" i="21"/>
  <c r="I111" i="21"/>
  <c r="H111" i="21"/>
  <c r="G111" i="21"/>
  <c r="F111" i="21"/>
  <c r="E111" i="21"/>
  <c r="D111" i="21"/>
  <c r="J610" i="9"/>
  <c r="I610" i="9"/>
  <c r="H610" i="9"/>
  <c r="G610" i="9"/>
  <c r="F610" i="9"/>
  <c r="N610" i="9"/>
  <c r="V610" i="9"/>
  <c r="AD610" i="9"/>
  <c r="AL610" i="9"/>
  <c r="AT610" i="9"/>
  <c r="BB610" i="9"/>
  <c r="BJ610" i="9"/>
  <c r="E610" i="9"/>
  <c r="M610" i="9"/>
  <c r="U610" i="9"/>
  <c r="AC610" i="9"/>
  <c r="AK610" i="9"/>
  <c r="AS610" i="9"/>
  <c r="BA610" i="9"/>
  <c r="BI610" i="9"/>
  <c r="D610" i="9"/>
  <c r="L610" i="9"/>
  <c r="T610" i="9"/>
  <c r="AB610" i="9"/>
  <c r="AJ610" i="9"/>
  <c r="AR610" i="9"/>
  <c r="AZ610" i="9"/>
  <c r="BH610" i="9"/>
  <c r="C610" i="9"/>
  <c r="K610" i="9"/>
  <c r="S610" i="9"/>
  <c r="AA610" i="9"/>
  <c r="AI610" i="9"/>
  <c r="AQ610" i="9"/>
  <c r="AY610" i="9"/>
  <c r="BG610" i="9"/>
  <c r="BI609" i="9"/>
  <c r="BJ609" i="9"/>
  <c r="BK609" i="9"/>
  <c r="BL609" i="9"/>
  <c r="BM609" i="9"/>
  <c r="BN609" i="9"/>
  <c r="BH609" i="9"/>
  <c r="AZ609" i="9"/>
  <c r="BA609" i="9"/>
  <c r="BB609" i="9"/>
  <c r="BC609" i="9"/>
  <c r="BD609" i="9"/>
  <c r="BE609" i="9"/>
  <c r="BF609" i="9"/>
  <c r="AR609" i="9"/>
  <c r="AS609" i="9"/>
  <c r="AT609" i="9"/>
  <c r="AU609" i="9"/>
  <c r="AV609" i="9"/>
  <c r="AW609" i="9"/>
  <c r="AX609" i="9"/>
  <c r="AJ609" i="9"/>
  <c r="AK609" i="9"/>
  <c r="AL609" i="9"/>
  <c r="AM609" i="9"/>
  <c r="AN609" i="9"/>
  <c r="AO609" i="9"/>
  <c r="AP609" i="9"/>
  <c r="AB609" i="9"/>
  <c r="AC609" i="9"/>
  <c r="AD609" i="9"/>
  <c r="AE609" i="9"/>
  <c r="AF609" i="9"/>
  <c r="AG609" i="9"/>
  <c r="AH609" i="9"/>
  <c r="T609" i="9"/>
  <c r="U609" i="9"/>
  <c r="V609" i="9"/>
  <c r="W609" i="9"/>
  <c r="X609" i="9"/>
  <c r="Y609" i="9"/>
  <c r="Z609" i="9"/>
  <c r="L609" i="9"/>
  <c r="M609" i="9"/>
  <c r="N609" i="9"/>
  <c r="O609" i="9"/>
  <c r="P609" i="9"/>
  <c r="Q609" i="9"/>
  <c r="R609" i="9"/>
  <c r="D609" i="9"/>
  <c r="E609" i="9"/>
  <c r="F609" i="9"/>
  <c r="G609" i="9"/>
  <c r="H609" i="9"/>
  <c r="I609" i="9"/>
  <c r="J609" i="9"/>
  <c r="J570" i="9"/>
  <c r="R570" i="9"/>
  <c r="Z570" i="9"/>
  <c r="AH570" i="9"/>
  <c r="AP570" i="9"/>
  <c r="AX570" i="9"/>
  <c r="BF570" i="9"/>
  <c r="BN570" i="9"/>
  <c r="I570" i="9"/>
  <c r="Q570" i="9"/>
  <c r="Y570" i="9"/>
  <c r="AG570" i="9"/>
  <c r="AO570" i="9"/>
  <c r="AW570" i="9"/>
  <c r="BE570" i="9"/>
  <c r="BM570" i="9"/>
  <c r="H570" i="9"/>
  <c r="P570" i="9"/>
  <c r="X570" i="9"/>
  <c r="AF570" i="9"/>
  <c r="AN570" i="9"/>
  <c r="AV570" i="9"/>
  <c r="BD570" i="9"/>
  <c r="BL570" i="9"/>
  <c r="G570" i="9"/>
  <c r="O570" i="9"/>
  <c r="W570" i="9"/>
  <c r="AE570" i="9"/>
  <c r="AM570" i="9"/>
  <c r="AU570" i="9"/>
  <c r="BC570" i="9"/>
  <c r="BK570" i="9"/>
  <c r="F570" i="9"/>
  <c r="N570" i="9"/>
  <c r="V570" i="9"/>
  <c r="AD570" i="9"/>
  <c r="AL570" i="9"/>
  <c r="AT570" i="9"/>
  <c r="BB570" i="9"/>
  <c r="BJ570" i="9"/>
  <c r="E570" i="9"/>
  <c r="M570" i="9"/>
  <c r="U570" i="9"/>
  <c r="AC570" i="9"/>
  <c r="AK570" i="9"/>
  <c r="AS570" i="9"/>
  <c r="BA570" i="9"/>
  <c r="BI570" i="9"/>
  <c r="D570" i="9"/>
  <c r="L570" i="9"/>
  <c r="T570" i="9"/>
  <c r="AB570" i="9"/>
  <c r="AJ570" i="9"/>
  <c r="AR570" i="9"/>
  <c r="AZ570" i="9"/>
  <c r="BH570" i="9"/>
  <c r="C570" i="9"/>
  <c r="K570" i="9"/>
  <c r="S570" i="9"/>
  <c r="AA570" i="9"/>
  <c r="AI570" i="9"/>
  <c r="AQ570" i="9"/>
  <c r="AY570" i="9"/>
  <c r="BG570" i="9"/>
  <c r="BH569" i="9"/>
  <c r="BI569" i="9"/>
  <c r="BJ569" i="9"/>
  <c r="BK569" i="9"/>
  <c r="BL569" i="9"/>
  <c r="BM569" i="9"/>
  <c r="BN569" i="9"/>
  <c r="AZ569" i="9"/>
  <c r="BA569" i="9"/>
  <c r="BB569" i="9"/>
  <c r="BC569" i="9"/>
  <c r="BD569" i="9"/>
  <c r="BE569" i="9"/>
  <c r="BF569" i="9"/>
  <c r="AS569" i="9"/>
  <c r="AT569" i="9"/>
  <c r="AU569" i="9"/>
  <c r="AV569" i="9"/>
  <c r="AW569" i="9"/>
  <c r="AX569" i="9"/>
  <c r="AR569" i="9"/>
  <c r="AJ569" i="9"/>
  <c r="AK569" i="9"/>
  <c r="AL569" i="9"/>
  <c r="AM569" i="9"/>
  <c r="AN569" i="9"/>
  <c r="AO569" i="9"/>
  <c r="AP569" i="9"/>
  <c r="AB569" i="9"/>
  <c r="AC569" i="9"/>
  <c r="AD569" i="9"/>
  <c r="AE569" i="9"/>
  <c r="AF569" i="9"/>
  <c r="AG569" i="9"/>
  <c r="AH569" i="9"/>
  <c r="T569" i="9"/>
  <c r="U569" i="9"/>
  <c r="V569" i="9"/>
  <c r="W569" i="9"/>
  <c r="X569" i="9"/>
  <c r="Y569" i="9"/>
  <c r="Z569" i="9"/>
  <c r="L569" i="9"/>
  <c r="M569" i="9"/>
  <c r="N569" i="9"/>
  <c r="O569" i="9"/>
  <c r="P569" i="9"/>
  <c r="Q569" i="9"/>
  <c r="R569" i="9"/>
  <c r="D569" i="9"/>
  <c r="E569" i="9"/>
  <c r="F569" i="9"/>
  <c r="G569" i="9"/>
  <c r="H569" i="9"/>
  <c r="I569" i="9"/>
  <c r="J569" i="9"/>
  <c r="J530" i="9"/>
  <c r="R530" i="9"/>
  <c r="Z530" i="9"/>
  <c r="AH530" i="9"/>
  <c r="AP530" i="9"/>
  <c r="AX530" i="9"/>
  <c r="BF530" i="9"/>
  <c r="BN530" i="9"/>
  <c r="I530" i="9"/>
  <c r="Q530" i="9"/>
  <c r="Y530" i="9"/>
  <c r="AG530" i="9"/>
  <c r="AO530" i="9"/>
  <c r="AW530" i="9"/>
  <c r="BE530" i="9"/>
  <c r="BM530" i="9"/>
  <c r="H530" i="9"/>
  <c r="P530" i="9"/>
  <c r="X530" i="9"/>
  <c r="AF530" i="9"/>
  <c r="AN530" i="9"/>
  <c r="AV530" i="9"/>
  <c r="BD530" i="9"/>
  <c r="BL530" i="9"/>
  <c r="G530" i="9"/>
  <c r="O530" i="9"/>
  <c r="W530" i="9"/>
  <c r="AE530" i="9"/>
  <c r="AM530" i="9"/>
  <c r="AU530" i="9"/>
  <c r="BC530" i="9"/>
  <c r="BK530" i="9"/>
  <c r="F530" i="9"/>
  <c r="N530" i="9"/>
  <c r="V530" i="9"/>
  <c r="AD530" i="9"/>
  <c r="AL530" i="9"/>
  <c r="AT530" i="9"/>
  <c r="BB530" i="9"/>
  <c r="BJ530" i="9"/>
  <c r="E530" i="9"/>
  <c r="M530" i="9"/>
  <c r="U530" i="9"/>
  <c r="AC530" i="9"/>
  <c r="AK530" i="9"/>
  <c r="AS530" i="9"/>
  <c r="BA530" i="9"/>
  <c r="BI530" i="9"/>
  <c r="D530" i="9"/>
  <c r="L530" i="9"/>
  <c r="T530" i="9"/>
  <c r="AB530" i="9"/>
  <c r="AJ530" i="9"/>
  <c r="AR530" i="9"/>
  <c r="AZ530" i="9"/>
  <c r="BH530" i="9"/>
  <c r="C530" i="9"/>
  <c r="K530" i="9"/>
  <c r="S530" i="9"/>
  <c r="AA530" i="9"/>
  <c r="AI530" i="9"/>
  <c r="AQ530" i="9"/>
  <c r="AY530" i="9"/>
  <c r="BG530" i="9"/>
  <c r="BH529" i="9"/>
  <c r="BI529" i="9"/>
  <c r="BJ529" i="9"/>
  <c r="BK529" i="9"/>
  <c r="BL529" i="9"/>
  <c r="BM529" i="9"/>
  <c r="BN529" i="9"/>
  <c r="AZ529" i="9"/>
  <c r="BA529" i="9"/>
  <c r="BB529" i="9"/>
  <c r="BC529" i="9"/>
  <c r="BD529" i="9"/>
  <c r="BE529" i="9"/>
  <c r="BF529" i="9"/>
  <c r="AR529" i="9"/>
  <c r="AS529" i="9"/>
  <c r="AT529" i="9"/>
  <c r="AU529" i="9"/>
  <c r="AV529" i="9"/>
  <c r="AW529" i="9"/>
  <c r="AX529" i="9"/>
  <c r="AJ529" i="9"/>
  <c r="AK529" i="9"/>
  <c r="AL529" i="9"/>
  <c r="AM529" i="9"/>
  <c r="AN529" i="9"/>
  <c r="AO529" i="9"/>
  <c r="AP529" i="9"/>
  <c r="AB529" i="9"/>
  <c r="AC529" i="9"/>
  <c r="AD529" i="9"/>
  <c r="AE529" i="9"/>
  <c r="AF529" i="9"/>
  <c r="AG529" i="9"/>
  <c r="AH529" i="9"/>
  <c r="T529" i="9"/>
  <c r="U529" i="9"/>
  <c r="V529" i="9"/>
  <c r="W529" i="9"/>
  <c r="X529" i="9"/>
  <c r="Y529" i="9"/>
  <c r="Z529" i="9"/>
  <c r="M529" i="9"/>
  <c r="N529" i="9"/>
  <c r="O529" i="9"/>
  <c r="P529" i="9"/>
  <c r="Q529" i="9"/>
  <c r="R529" i="9"/>
  <c r="L529" i="9"/>
  <c r="D529" i="9"/>
  <c r="E529" i="9"/>
  <c r="F529" i="9"/>
  <c r="G529" i="9"/>
  <c r="H529" i="9"/>
  <c r="I529" i="9"/>
  <c r="J529" i="9"/>
  <c r="J290" i="9"/>
  <c r="I290" i="9"/>
  <c r="H290" i="9"/>
  <c r="G290" i="9"/>
  <c r="F290" i="9"/>
  <c r="N290" i="9"/>
  <c r="V290" i="9"/>
  <c r="AD290" i="9"/>
  <c r="AL290" i="9"/>
  <c r="AT290" i="9"/>
  <c r="BB290" i="9"/>
  <c r="BJ290" i="9"/>
  <c r="E290" i="9"/>
  <c r="M290" i="9"/>
  <c r="U290" i="9"/>
  <c r="AC290" i="9"/>
  <c r="AK290" i="9"/>
  <c r="AS290" i="9"/>
  <c r="BA290" i="9"/>
  <c r="BI290" i="9"/>
  <c r="D290" i="9"/>
  <c r="L290" i="9"/>
  <c r="T290" i="9"/>
  <c r="AB290" i="9"/>
  <c r="AJ290" i="9"/>
  <c r="AR290" i="9"/>
  <c r="AZ290" i="9"/>
  <c r="BH290" i="9"/>
  <c r="C290" i="9"/>
  <c r="K290" i="9"/>
  <c r="S290" i="9"/>
  <c r="AA290" i="9"/>
  <c r="AI290" i="9"/>
  <c r="AQ290" i="9"/>
  <c r="AY290" i="9"/>
  <c r="BG290" i="9"/>
  <c r="BH289" i="9"/>
  <c r="BI289" i="9"/>
  <c r="BJ289" i="9"/>
  <c r="BK289" i="9"/>
  <c r="BL289" i="9"/>
  <c r="BM289" i="9"/>
  <c r="BN289" i="9"/>
  <c r="AZ289" i="9"/>
  <c r="BA289" i="9"/>
  <c r="BB289" i="9"/>
  <c r="BC289" i="9"/>
  <c r="BD289" i="9"/>
  <c r="BE289" i="9"/>
  <c r="BF289" i="9"/>
  <c r="AR289" i="9"/>
  <c r="AS289" i="9"/>
  <c r="AT289" i="9"/>
  <c r="AU289" i="9"/>
  <c r="AV289" i="9"/>
  <c r="AW289" i="9"/>
  <c r="AX289" i="9"/>
  <c r="AJ289" i="9"/>
  <c r="AK289" i="9"/>
  <c r="AL289" i="9"/>
  <c r="AM289" i="9"/>
  <c r="AN289" i="9"/>
  <c r="AO289" i="9"/>
  <c r="AP289" i="9"/>
  <c r="AB289" i="9"/>
  <c r="AC289" i="9"/>
  <c r="AD289" i="9"/>
  <c r="AE289" i="9"/>
  <c r="AF289" i="9"/>
  <c r="AG289" i="9"/>
  <c r="AH289" i="9"/>
  <c r="T289" i="9"/>
  <c r="U289" i="9"/>
  <c r="V289" i="9"/>
  <c r="W289" i="9"/>
  <c r="X289" i="9"/>
  <c r="Y289" i="9"/>
  <c r="Z289" i="9"/>
  <c r="L289" i="9"/>
  <c r="M289" i="9"/>
  <c r="N289" i="9"/>
  <c r="O289" i="9"/>
  <c r="P289" i="9"/>
  <c r="Q289" i="9"/>
  <c r="R289" i="9"/>
  <c r="D289" i="9"/>
  <c r="E289" i="9"/>
  <c r="F289" i="9"/>
  <c r="G289" i="9"/>
  <c r="H289" i="9"/>
  <c r="I289" i="9"/>
  <c r="J289" i="9"/>
  <c r="J330" i="9"/>
  <c r="I330" i="9"/>
  <c r="H330" i="9"/>
  <c r="G330" i="9"/>
  <c r="O330" i="9"/>
  <c r="W330" i="9"/>
  <c r="AE330" i="9"/>
  <c r="AM330" i="9"/>
  <c r="AU330" i="9"/>
  <c r="BC330" i="9"/>
  <c r="BK330" i="9"/>
  <c r="F330" i="9"/>
  <c r="N330" i="9"/>
  <c r="V330" i="9"/>
  <c r="AD330" i="9"/>
  <c r="AL330" i="9"/>
  <c r="AT330" i="9"/>
  <c r="BB330" i="9"/>
  <c r="BJ330" i="9"/>
  <c r="E330" i="9"/>
  <c r="M330" i="9"/>
  <c r="U330" i="9"/>
  <c r="AC330" i="9"/>
  <c r="AK330" i="9"/>
  <c r="AS330" i="9"/>
  <c r="BA330" i="9"/>
  <c r="BI330" i="9"/>
  <c r="D330" i="9"/>
  <c r="L330" i="9"/>
  <c r="T330" i="9"/>
  <c r="AB330" i="9"/>
  <c r="AJ330" i="9"/>
  <c r="AR330" i="9"/>
  <c r="AZ330" i="9"/>
  <c r="BH330" i="9"/>
  <c r="C330" i="9"/>
  <c r="K330" i="9"/>
  <c r="S330" i="9"/>
  <c r="AA330" i="9"/>
  <c r="AI330" i="9"/>
  <c r="AQ330" i="9"/>
  <c r="AY330" i="9"/>
  <c r="BG330" i="9"/>
  <c r="BH329" i="9"/>
  <c r="BI329" i="9"/>
  <c r="BJ329" i="9"/>
  <c r="BK329" i="9"/>
  <c r="BL329" i="9"/>
  <c r="BM329" i="9"/>
  <c r="BN329" i="9"/>
  <c r="AZ329" i="9"/>
  <c r="BA329" i="9"/>
  <c r="BB329" i="9"/>
  <c r="BC329" i="9"/>
  <c r="BD329" i="9"/>
  <c r="BE329" i="9"/>
  <c r="BF329" i="9"/>
  <c r="AR329" i="9"/>
  <c r="AS329" i="9"/>
  <c r="AT329" i="9"/>
  <c r="AU329" i="9"/>
  <c r="AV329" i="9"/>
  <c r="AW329" i="9"/>
  <c r="AX329" i="9"/>
  <c r="AJ329" i="9"/>
  <c r="AK329" i="9"/>
  <c r="AL329" i="9"/>
  <c r="AM329" i="9"/>
  <c r="AN329" i="9"/>
  <c r="AO329" i="9"/>
  <c r="AP329" i="9"/>
  <c r="AB329" i="9"/>
  <c r="AC329" i="9"/>
  <c r="AD329" i="9"/>
  <c r="AE329" i="9"/>
  <c r="AF329" i="9"/>
  <c r="AG329" i="9"/>
  <c r="AH329" i="9"/>
  <c r="T329" i="9"/>
  <c r="U329" i="9"/>
  <c r="V329" i="9"/>
  <c r="W329" i="9"/>
  <c r="X329" i="9"/>
  <c r="Y329" i="9"/>
  <c r="Z329" i="9"/>
  <c r="L329" i="9"/>
  <c r="M329" i="9"/>
  <c r="N329" i="9"/>
  <c r="O329" i="9"/>
  <c r="P329" i="9"/>
  <c r="Q329" i="9"/>
  <c r="R329" i="9"/>
  <c r="D329" i="9"/>
  <c r="E329" i="9"/>
  <c r="F329" i="9"/>
  <c r="G329" i="9"/>
  <c r="H329" i="9"/>
  <c r="I329" i="9"/>
  <c r="J329" i="9"/>
  <c r="J490" i="9"/>
  <c r="R490" i="9"/>
  <c r="Z490" i="9"/>
  <c r="AH490" i="9"/>
  <c r="AP490" i="9"/>
  <c r="AX490" i="9"/>
  <c r="BF490" i="9"/>
  <c r="BN490" i="9"/>
  <c r="I490" i="9"/>
  <c r="Q490" i="9"/>
  <c r="Y490" i="9"/>
  <c r="AG490" i="9"/>
  <c r="AO490" i="9"/>
  <c r="AW490" i="9"/>
  <c r="BE490" i="9"/>
  <c r="BM490" i="9"/>
  <c r="H490" i="9"/>
  <c r="P490" i="9"/>
  <c r="X490" i="9"/>
  <c r="AF490" i="9"/>
  <c r="AN490" i="9"/>
  <c r="AV490" i="9"/>
  <c r="BD490" i="9"/>
  <c r="BL490" i="9"/>
  <c r="G490" i="9"/>
  <c r="O490" i="9"/>
  <c r="W490" i="9"/>
  <c r="AE490" i="9"/>
  <c r="AM490" i="9"/>
  <c r="AU490" i="9"/>
  <c r="BC490" i="9"/>
  <c r="BK490" i="9"/>
  <c r="F490" i="9"/>
  <c r="N490" i="9"/>
  <c r="V490" i="9"/>
  <c r="AD490" i="9"/>
  <c r="AL490" i="9"/>
  <c r="AT490" i="9"/>
  <c r="BB490" i="9"/>
  <c r="BJ490" i="9"/>
  <c r="E490" i="9"/>
  <c r="M490" i="9"/>
  <c r="U490" i="9"/>
  <c r="AC490" i="9"/>
  <c r="AK490" i="9"/>
  <c r="AS490" i="9"/>
  <c r="BA490" i="9"/>
  <c r="BI490" i="9"/>
  <c r="D490" i="9"/>
  <c r="L490" i="9"/>
  <c r="T490" i="9"/>
  <c r="AB490" i="9"/>
  <c r="AJ490" i="9"/>
  <c r="AR490" i="9"/>
  <c r="AZ490" i="9"/>
  <c r="BH490" i="9"/>
  <c r="C490" i="9"/>
  <c r="K490" i="9"/>
  <c r="S490" i="9"/>
  <c r="AA490" i="9"/>
  <c r="AI490" i="9"/>
  <c r="AQ490" i="9"/>
  <c r="AY490" i="9"/>
  <c r="BG490" i="9"/>
  <c r="BH489" i="9"/>
  <c r="BI489" i="9"/>
  <c r="BJ489" i="9"/>
  <c r="BK489" i="9"/>
  <c r="BL489" i="9"/>
  <c r="BM489" i="9"/>
  <c r="BN489" i="9"/>
  <c r="AZ489" i="9"/>
  <c r="BA489" i="9"/>
  <c r="BB489" i="9"/>
  <c r="BC489" i="9"/>
  <c r="BD489" i="9"/>
  <c r="BE489" i="9"/>
  <c r="BF489" i="9"/>
  <c r="AR489" i="9"/>
  <c r="AS489" i="9"/>
  <c r="AT489" i="9"/>
  <c r="AU489" i="9"/>
  <c r="AV489" i="9"/>
  <c r="AW489" i="9"/>
  <c r="AX489" i="9"/>
  <c r="AJ489" i="9"/>
  <c r="AK489" i="9"/>
  <c r="AL489" i="9"/>
  <c r="AM489" i="9"/>
  <c r="AN489" i="9"/>
  <c r="AO489" i="9"/>
  <c r="AP489" i="9"/>
  <c r="AB489" i="9"/>
  <c r="AC489" i="9"/>
  <c r="AD489" i="9"/>
  <c r="AE489" i="9"/>
  <c r="AF489" i="9"/>
  <c r="AG489" i="9"/>
  <c r="AH489" i="9"/>
  <c r="T489" i="9"/>
  <c r="U489" i="9"/>
  <c r="V489" i="9"/>
  <c r="W489" i="9"/>
  <c r="X489" i="9"/>
  <c r="Y489" i="9"/>
  <c r="Z489" i="9"/>
  <c r="L489" i="9"/>
  <c r="M489" i="9"/>
  <c r="N489" i="9"/>
  <c r="O489" i="9"/>
  <c r="P489" i="9"/>
  <c r="Q489" i="9"/>
  <c r="R489" i="9"/>
  <c r="D489" i="9"/>
  <c r="E489" i="9"/>
  <c r="F489" i="9"/>
  <c r="G489" i="9"/>
  <c r="H489" i="9"/>
  <c r="I489" i="9"/>
  <c r="J489" i="9"/>
  <c r="J450" i="9"/>
  <c r="R450" i="9"/>
  <c r="Z450" i="9"/>
  <c r="AH450" i="9"/>
  <c r="AP450" i="9"/>
  <c r="AX450" i="9"/>
  <c r="BF450" i="9"/>
  <c r="BN450" i="9"/>
  <c r="I450" i="9"/>
  <c r="Q450" i="9"/>
  <c r="Y450" i="9"/>
  <c r="AG450" i="9"/>
  <c r="AO450" i="9"/>
  <c r="AW450" i="9"/>
  <c r="BE450" i="9"/>
  <c r="BM450" i="9"/>
  <c r="H450" i="9"/>
  <c r="P450" i="9"/>
  <c r="X450" i="9"/>
  <c r="AF450" i="9"/>
  <c r="AN450" i="9"/>
  <c r="AV450" i="9"/>
  <c r="BD450" i="9"/>
  <c r="BL450" i="9"/>
  <c r="G450" i="9"/>
  <c r="O450" i="9"/>
  <c r="W450" i="9"/>
  <c r="AE450" i="9"/>
  <c r="AM450" i="9"/>
  <c r="AU450" i="9"/>
  <c r="BC450" i="9"/>
  <c r="BK450" i="9"/>
  <c r="F450" i="9"/>
  <c r="N450" i="9"/>
  <c r="V450" i="9"/>
  <c r="AD450" i="9"/>
  <c r="AL450" i="9"/>
  <c r="AT450" i="9"/>
  <c r="BB450" i="9"/>
  <c r="BJ450" i="9"/>
  <c r="E450" i="9"/>
  <c r="M450" i="9"/>
  <c r="U450" i="9"/>
  <c r="AC450" i="9"/>
  <c r="AK450" i="9"/>
  <c r="AS450" i="9"/>
  <c r="BA450" i="9"/>
  <c r="BI450" i="9"/>
  <c r="D450" i="9"/>
  <c r="L450" i="9"/>
  <c r="T450" i="9"/>
  <c r="AB450" i="9"/>
  <c r="AJ450" i="9"/>
  <c r="AR450" i="9"/>
  <c r="AZ450" i="9"/>
  <c r="BH450" i="9"/>
  <c r="C450" i="9"/>
  <c r="K450" i="9"/>
  <c r="S450" i="9"/>
  <c r="AA450" i="9"/>
  <c r="AI450" i="9"/>
  <c r="AQ450" i="9"/>
  <c r="AY450" i="9"/>
  <c r="BG450" i="9"/>
  <c r="BH449" i="9"/>
  <c r="BI449" i="9"/>
  <c r="BJ449" i="9"/>
  <c r="BK449" i="9"/>
  <c r="BL449" i="9"/>
  <c r="BM449" i="9"/>
  <c r="BN449" i="9"/>
  <c r="AZ449" i="9"/>
  <c r="BA449" i="9"/>
  <c r="BB449" i="9"/>
  <c r="BC449" i="9"/>
  <c r="BD449" i="9"/>
  <c r="BE449" i="9"/>
  <c r="BF449" i="9"/>
  <c r="AR449" i="9"/>
  <c r="AS449" i="9"/>
  <c r="AT449" i="9"/>
  <c r="AU449" i="9"/>
  <c r="AV449" i="9"/>
  <c r="AW449" i="9"/>
  <c r="AX449" i="9"/>
  <c r="AJ449" i="9"/>
  <c r="AK449" i="9"/>
  <c r="AL449" i="9"/>
  <c r="AM449" i="9"/>
  <c r="AN449" i="9"/>
  <c r="AO449" i="9"/>
  <c r="AP449" i="9"/>
  <c r="AB449" i="9"/>
  <c r="AC449" i="9"/>
  <c r="AD449" i="9"/>
  <c r="AE449" i="9"/>
  <c r="AF449" i="9"/>
  <c r="AG449" i="9"/>
  <c r="AH449" i="9"/>
  <c r="T449" i="9"/>
  <c r="U449" i="9"/>
  <c r="V449" i="9"/>
  <c r="W449" i="9"/>
  <c r="X449" i="9"/>
  <c r="Y449" i="9"/>
  <c r="Z449" i="9"/>
  <c r="L449" i="9"/>
  <c r="M449" i="9"/>
  <c r="N449" i="9"/>
  <c r="O449" i="9"/>
  <c r="P449" i="9"/>
  <c r="Q449" i="9"/>
  <c r="R449" i="9"/>
  <c r="D449" i="9"/>
  <c r="E449" i="9"/>
  <c r="F449" i="9"/>
  <c r="G449" i="9"/>
  <c r="H449" i="9"/>
  <c r="I449" i="9"/>
  <c r="J449" i="9"/>
  <c r="J410" i="9"/>
  <c r="R410" i="9"/>
  <c r="Z410" i="9"/>
  <c r="AH410" i="9"/>
  <c r="AP410" i="9"/>
  <c r="AX410" i="9"/>
  <c r="BF410" i="9"/>
  <c r="BN410" i="9"/>
  <c r="I410" i="9"/>
  <c r="Q410" i="9"/>
  <c r="Y410" i="9"/>
  <c r="AG410" i="9"/>
  <c r="AO410" i="9"/>
  <c r="AW410" i="9"/>
  <c r="BE410" i="9"/>
  <c r="BM410" i="9"/>
  <c r="H410" i="9"/>
  <c r="P410" i="9"/>
  <c r="X410" i="9"/>
  <c r="AF410" i="9"/>
  <c r="AN410" i="9"/>
  <c r="AV410" i="9"/>
  <c r="BD410" i="9"/>
  <c r="BL410" i="9"/>
  <c r="G410" i="9"/>
  <c r="O410" i="9"/>
  <c r="W410" i="9"/>
  <c r="AE410" i="9"/>
  <c r="AM410" i="9"/>
  <c r="AU410" i="9"/>
  <c r="BC410" i="9"/>
  <c r="BK410" i="9"/>
  <c r="F410" i="9"/>
  <c r="N410" i="9"/>
  <c r="V410" i="9"/>
  <c r="AD410" i="9"/>
  <c r="AL410" i="9"/>
  <c r="AT410" i="9"/>
  <c r="BB410" i="9"/>
  <c r="BJ410" i="9"/>
  <c r="E410" i="9"/>
  <c r="M410" i="9"/>
  <c r="U410" i="9"/>
  <c r="AC410" i="9"/>
  <c r="AK410" i="9"/>
  <c r="AS410" i="9"/>
  <c r="BA410" i="9"/>
  <c r="BI410" i="9"/>
  <c r="D410" i="9"/>
  <c r="L410" i="9"/>
  <c r="T410" i="9"/>
  <c r="AB410" i="9"/>
  <c r="AJ410" i="9"/>
  <c r="AR410" i="9"/>
  <c r="AZ410" i="9"/>
  <c r="BH410" i="9"/>
  <c r="C410" i="9"/>
  <c r="K410" i="9"/>
  <c r="S410" i="9"/>
  <c r="AA410" i="9"/>
  <c r="AI410" i="9"/>
  <c r="AQ410" i="9"/>
  <c r="AY410" i="9"/>
  <c r="BG410" i="9"/>
  <c r="BH409" i="9"/>
  <c r="BI409" i="9"/>
  <c r="BJ409" i="9"/>
  <c r="BK409" i="9"/>
  <c r="BL409" i="9"/>
  <c r="BM409" i="9"/>
  <c r="BN409" i="9"/>
  <c r="AZ409" i="9"/>
  <c r="BA409" i="9"/>
  <c r="BB409" i="9"/>
  <c r="BC409" i="9"/>
  <c r="BD409" i="9"/>
  <c r="BE409" i="9"/>
  <c r="BF409" i="9"/>
  <c r="AR409" i="9"/>
  <c r="AS409" i="9"/>
  <c r="AT409" i="9"/>
  <c r="AU409" i="9"/>
  <c r="AV409" i="9"/>
  <c r="AW409" i="9"/>
  <c r="AX409" i="9"/>
  <c r="AJ409" i="9"/>
  <c r="AK409" i="9"/>
  <c r="AL409" i="9"/>
  <c r="AM409" i="9"/>
  <c r="AN409" i="9"/>
  <c r="AO409" i="9"/>
  <c r="AP409" i="9"/>
  <c r="AB409" i="9"/>
  <c r="AC409" i="9"/>
  <c r="AD409" i="9"/>
  <c r="AE409" i="9"/>
  <c r="AF409" i="9"/>
  <c r="AG409" i="9"/>
  <c r="AH409" i="9"/>
  <c r="T409" i="9"/>
  <c r="U409" i="9"/>
  <c r="V409" i="9"/>
  <c r="W409" i="9"/>
  <c r="X409" i="9"/>
  <c r="Y409" i="9"/>
  <c r="Z409" i="9"/>
  <c r="L409" i="9"/>
  <c r="M409" i="9"/>
  <c r="N409" i="9"/>
  <c r="O409" i="9"/>
  <c r="P409" i="9"/>
  <c r="Q409" i="9"/>
  <c r="R409" i="9"/>
  <c r="D409" i="9"/>
  <c r="E409" i="9"/>
  <c r="F409" i="9"/>
  <c r="G409" i="9"/>
  <c r="H409" i="9"/>
  <c r="I409" i="9"/>
  <c r="J409" i="9"/>
  <c r="J370" i="9"/>
  <c r="R370" i="9"/>
  <c r="Z370" i="9"/>
  <c r="AH370" i="9"/>
  <c r="AP370" i="9"/>
  <c r="AX370" i="9"/>
  <c r="BF370" i="9"/>
  <c r="BN370" i="9"/>
  <c r="I370" i="9"/>
  <c r="Q370" i="9"/>
  <c r="Y370" i="9"/>
  <c r="AG370" i="9"/>
  <c r="AO370" i="9"/>
  <c r="AW370" i="9"/>
  <c r="BE370" i="9"/>
  <c r="BM370" i="9"/>
  <c r="H370" i="9"/>
  <c r="P370" i="9"/>
  <c r="X370" i="9"/>
  <c r="AF370" i="9"/>
  <c r="AN370" i="9"/>
  <c r="AV370" i="9"/>
  <c r="BD370" i="9"/>
  <c r="BL370" i="9"/>
  <c r="G370" i="9"/>
  <c r="O370" i="9"/>
  <c r="W370" i="9"/>
  <c r="AE370" i="9"/>
  <c r="AM370" i="9"/>
  <c r="AU370" i="9"/>
  <c r="BC370" i="9"/>
  <c r="BK370" i="9"/>
  <c r="F370" i="9"/>
  <c r="N370" i="9"/>
  <c r="V370" i="9"/>
  <c r="AD370" i="9"/>
  <c r="AL370" i="9"/>
  <c r="AT370" i="9"/>
  <c r="BB370" i="9"/>
  <c r="BJ370" i="9"/>
  <c r="E370" i="9"/>
  <c r="M370" i="9"/>
  <c r="U370" i="9"/>
  <c r="AC370" i="9"/>
  <c r="AK370" i="9"/>
  <c r="AS370" i="9"/>
  <c r="BA370" i="9"/>
  <c r="BI370" i="9"/>
  <c r="D370" i="9"/>
  <c r="L370" i="9"/>
  <c r="T370" i="9"/>
  <c r="AB370" i="9"/>
  <c r="AJ370" i="9"/>
  <c r="AR370" i="9"/>
  <c r="AZ370" i="9"/>
  <c r="BH370" i="9"/>
  <c r="C370" i="9"/>
  <c r="K370" i="9"/>
  <c r="S370" i="9"/>
  <c r="AA370" i="9"/>
  <c r="AI370" i="9"/>
  <c r="AQ370" i="9"/>
  <c r="AY370" i="9"/>
  <c r="BG370" i="9"/>
  <c r="BH369" i="9"/>
  <c r="BI369" i="9"/>
  <c r="BJ369" i="9"/>
  <c r="BK369" i="9"/>
  <c r="BL369" i="9"/>
  <c r="BM369" i="9"/>
  <c r="BN369" i="9"/>
  <c r="AZ369" i="9"/>
  <c r="BA369" i="9"/>
  <c r="BB369" i="9"/>
  <c r="BC369" i="9"/>
  <c r="BD369" i="9"/>
  <c r="BE369" i="9"/>
  <c r="BF369" i="9"/>
  <c r="AR369" i="9"/>
  <c r="AS369" i="9"/>
  <c r="AT369" i="9"/>
  <c r="AU369" i="9"/>
  <c r="AV369" i="9"/>
  <c r="AW369" i="9"/>
  <c r="AX369" i="9"/>
  <c r="AJ369" i="9"/>
  <c r="AK369" i="9"/>
  <c r="AL369" i="9"/>
  <c r="AM369" i="9"/>
  <c r="AN369" i="9"/>
  <c r="AO369" i="9"/>
  <c r="AP369" i="9"/>
  <c r="AB369" i="9"/>
  <c r="AC369" i="9"/>
  <c r="AD369" i="9"/>
  <c r="AE369" i="9"/>
  <c r="AF369" i="9"/>
  <c r="AG369" i="9"/>
  <c r="AH369" i="9"/>
  <c r="T369" i="9"/>
  <c r="U369" i="9"/>
  <c r="V369" i="9"/>
  <c r="W369" i="9"/>
  <c r="X369" i="9"/>
  <c r="Y369" i="9"/>
  <c r="Z369" i="9"/>
  <c r="L369" i="9"/>
  <c r="M369" i="9"/>
  <c r="N369" i="9"/>
  <c r="O369" i="9"/>
  <c r="P369" i="9"/>
  <c r="Q369" i="9"/>
  <c r="R369" i="9"/>
  <c r="D369" i="9"/>
  <c r="E369" i="9"/>
  <c r="F369" i="9"/>
  <c r="G369" i="9"/>
  <c r="H369" i="9"/>
  <c r="I369" i="9"/>
  <c r="J369" i="9"/>
  <c r="O290" i="9"/>
  <c r="P330" i="9"/>
  <c r="P290" i="9"/>
  <c r="Q330" i="9"/>
  <c r="Q290" i="9"/>
  <c r="O610" i="9"/>
  <c r="R610" i="9"/>
  <c r="R330" i="9"/>
  <c r="R290" i="9"/>
  <c r="P610" i="9"/>
  <c r="Q610" i="9"/>
  <c r="D98" i="20"/>
  <c r="C100" i="21"/>
  <c r="D98" i="21"/>
  <c r="H98" i="20"/>
  <c r="C104" i="21"/>
  <c r="H98" i="21"/>
  <c r="D110" i="20"/>
  <c r="C112" i="21"/>
  <c r="D110" i="21"/>
  <c r="H110" i="20"/>
  <c r="C116" i="21"/>
  <c r="H110" i="21"/>
  <c r="D122" i="20"/>
  <c r="C124" i="21"/>
  <c r="D122" i="21"/>
  <c r="H122" i="20"/>
  <c r="C128" i="21"/>
  <c r="H122" i="21"/>
  <c r="D134" i="20"/>
  <c r="H134" i="20"/>
  <c r="C148" i="21"/>
  <c r="D146" i="21"/>
  <c r="C172" i="20"/>
  <c r="D170" i="20"/>
  <c r="C172" i="21"/>
  <c r="D170" i="21"/>
  <c r="C232" i="21"/>
  <c r="E98" i="20"/>
  <c r="C101" i="21"/>
  <c r="E98" i="21"/>
  <c r="I98" i="20"/>
  <c r="C105" i="21"/>
  <c r="I98" i="21"/>
  <c r="E110" i="20"/>
  <c r="C113" i="21"/>
  <c r="E110" i="21"/>
  <c r="I110" i="20"/>
  <c r="C117" i="21"/>
  <c r="I110" i="21"/>
  <c r="E122" i="20"/>
  <c r="C125" i="21"/>
  <c r="E122" i="21"/>
  <c r="I122" i="20"/>
  <c r="C129" i="21"/>
  <c r="I122" i="21"/>
  <c r="E134" i="20"/>
  <c r="C141" i="21"/>
  <c r="I134" i="21"/>
  <c r="C153" i="20"/>
  <c r="I146" i="20"/>
  <c r="C153" i="21"/>
  <c r="I146" i="21"/>
  <c r="C165" i="20"/>
  <c r="I158" i="20"/>
  <c r="C165" i="21"/>
  <c r="I158" i="21"/>
  <c r="C173" i="20"/>
  <c r="E170" i="20"/>
  <c r="C173" i="21"/>
  <c r="E170" i="21"/>
  <c r="C233" i="21"/>
  <c r="E230" i="21"/>
  <c r="F98" i="20"/>
  <c r="C102" i="21"/>
  <c r="F98" i="21"/>
  <c r="J98" i="20"/>
  <c r="C106" i="21"/>
  <c r="J98" i="21"/>
  <c r="F110" i="20"/>
  <c r="C114" i="21"/>
  <c r="F110" i="21"/>
  <c r="J110" i="20"/>
  <c r="C118" i="21"/>
  <c r="J110" i="21"/>
  <c r="C126" i="21"/>
  <c r="F122" i="21"/>
  <c r="J122" i="20"/>
  <c r="C130" i="21"/>
  <c r="J122" i="21"/>
  <c r="F134" i="20"/>
  <c r="J134" i="20"/>
  <c r="C154" i="20"/>
  <c r="J146" i="20"/>
  <c r="C174" i="20"/>
  <c r="F170" i="20"/>
  <c r="C178" i="20"/>
  <c r="J170" i="20"/>
  <c r="C178" i="21"/>
  <c r="J170" i="21"/>
  <c r="C234" i="21"/>
  <c r="F230" i="21"/>
  <c r="J86" i="20"/>
  <c r="C94" i="21"/>
  <c r="J86" i="21"/>
  <c r="C103" i="21"/>
  <c r="G98" i="21"/>
  <c r="G98" i="20"/>
  <c r="C107" i="21"/>
  <c r="K98" i="21"/>
  <c r="K98" i="20"/>
  <c r="C115" i="21"/>
  <c r="G110" i="21"/>
  <c r="G110" i="20"/>
  <c r="C119" i="21"/>
  <c r="K110" i="21"/>
  <c r="K110" i="20"/>
  <c r="C127" i="21"/>
  <c r="G122" i="21"/>
  <c r="G122" i="20"/>
  <c r="C131" i="21"/>
  <c r="K122" i="21"/>
  <c r="K122" i="20"/>
  <c r="C139" i="21"/>
  <c r="G134" i="21"/>
  <c r="C143" i="21"/>
  <c r="K134" i="21"/>
  <c r="C151" i="21"/>
  <c r="G146" i="21"/>
  <c r="C151" i="20"/>
  <c r="G146" i="20"/>
  <c r="C155" i="21"/>
  <c r="K146" i="21"/>
  <c r="C163" i="21"/>
  <c r="G158" i="21"/>
  <c r="C163" i="20"/>
  <c r="G158" i="20"/>
  <c r="C175" i="21"/>
  <c r="G170" i="21"/>
  <c r="C175" i="20"/>
  <c r="G170" i="20"/>
  <c r="C179" i="21"/>
  <c r="K170" i="21"/>
  <c r="C235" i="21"/>
  <c r="G230" i="21"/>
  <c r="C235" i="20"/>
  <c r="G230" i="20"/>
  <c r="C237" i="21"/>
  <c r="I230" i="21"/>
  <c r="C98" i="21"/>
  <c r="C122" i="21"/>
  <c r="C170" i="21"/>
  <c r="C86" i="21"/>
  <c r="C134" i="21"/>
  <c r="C146" i="21"/>
  <c r="X610" i="9"/>
  <c r="Z330" i="9"/>
  <c r="W610" i="9"/>
  <c r="Y330" i="9"/>
  <c r="X330" i="9"/>
  <c r="Y610" i="9"/>
  <c r="Z290" i="9"/>
  <c r="Z610" i="9"/>
  <c r="Y290" i="9"/>
  <c r="X290" i="9"/>
  <c r="W290" i="9"/>
  <c r="J86" i="7"/>
  <c r="E98" i="7"/>
  <c r="K98" i="7"/>
  <c r="F98" i="7"/>
  <c r="D98" i="7"/>
  <c r="G98" i="7"/>
  <c r="J98" i="7"/>
  <c r="I98" i="7"/>
  <c r="H98" i="7"/>
  <c r="AF290" i="9"/>
  <c r="AH290" i="9"/>
  <c r="AF330" i="9"/>
  <c r="AE610" i="9"/>
  <c r="AH330" i="9"/>
  <c r="AE290" i="9"/>
  <c r="AG290" i="9"/>
  <c r="AH610" i="9"/>
  <c r="AG610" i="9"/>
  <c r="AG330" i="9"/>
  <c r="AF610" i="9"/>
  <c r="C18" i="21"/>
  <c r="F14" i="21"/>
  <c r="D2" i="20"/>
  <c r="C4" i="21"/>
  <c r="D2" i="21"/>
  <c r="AO610" i="9"/>
  <c r="AO290" i="9"/>
  <c r="AP330" i="9"/>
  <c r="AM610" i="9"/>
  <c r="AP290" i="9"/>
  <c r="AN610" i="9"/>
  <c r="AO330" i="9"/>
  <c r="AP610" i="9"/>
  <c r="AM290" i="9"/>
  <c r="AN330" i="9"/>
  <c r="AN290" i="9"/>
  <c r="C239" i="20"/>
  <c r="C83" i="21"/>
  <c r="K74" i="21"/>
  <c r="C83" i="20"/>
  <c r="K74" i="20"/>
  <c r="K62" i="20"/>
  <c r="C71" i="21"/>
  <c r="K62" i="21"/>
  <c r="C59" i="21"/>
  <c r="K50" i="21"/>
  <c r="K50" i="20"/>
  <c r="C47" i="21"/>
  <c r="K38" i="20"/>
  <c r="C35" i="21"/>
  <c r="K26" i="20"/>
  <c r="I86" i="20"/>
  <c r="C93" i="21"/>
  <c r="I86" i="21"/>
  <c r="E86" i="20"/>
  <c r="C89" i="21"/>
  <c r="E86" i="21"/>
  <c r="C81" i="20"/>
  <c r="I74" i="20"/>
  <c r="C81" i="21"/>
  <c r="I74" i="21"/>
  <c r="C77" i="20"/>
  <c r="E74" i="20"/>
  <c r="C77" i="21"/>
  <c r="I62" i="20"/>
  <c r="C69" i="21"/>
  <c r="I62" i="21"/>
  <c r="E62" i="20"/>
  <c r="C65" i="21"/>
  <c r="I50" i="20"/>
  <c r="C57" i="21"/>
  <c r="I50" i="21"/>
  <c r="E50" i="20"/>
  <c r="C53" i="21"/>
  <c r="E50" i="21"/>
  <c r="I38" i="20"/>
  <c r="C45" i="21"/>
  <c r="I38" i="21"/>
  <c r="E38" i="20"/>
  <c r="C41" i="21"/>
  <c r="I26" i="20"/>
  <c r="E26" i="20"/>
  <c r="I14" i="20"/>
  <c r="C21" i="21"/>
  <c r="I14" i="21"/>
  <c r="H86" i="20"/>
  <c r="C92" i="21"/>
  <c r="H86" i="21"/>
  <c r="D86" i="20"/>
  <c r="C88" i="21"/>
  <c r="D86" i="21"/>
  <c r="C80" i="20"/>
  <c r="H74" i="20"/>
  <c r="C80" i="21"/>
  <c r="H74" i="21"/>
  <c r="C76" i="20"/>
  <c r="D74" i="20"/>
  <c r="C76" i="21"/>
  <c r="D74" i="21"/>
  <c r="H62" i="20"/>
  <c r="C68" i="21"/>
  <c r="H62" i="21"/>
  <c r="C56" i="21"/>
  <c r="H50" i="21"/>
  <c r="C52" i="21"/>
  <c r="D50" i="21"/>
  <c r="C44" i="21"/>
  <c r="H38" i="21"/>
  <c r="C40" i="21"/>
  <c r="D38" i="21"/>
  <c r="C32" i="21"/>
  <c r="H26" i="21"/>
  <c r="D26" i="20"/>
  <c r="C28" i="21"/>
  <c r="D26" i="21"/>
  <c r="H14" i="20"/>
  <c r="C20" i="21"/>
  <c r="H14" i="21"/>
  <c r="C91" i="21"/>
  <c r="G86" i="21"/>
  <c r="G86" i="20"/>
  <c r="C79" i="21"/>
  <c r="G74" i="21"/>
  <c r="C79" i="20"/>
  <c r="G74" i="20"/>
  <c r="C67" i="21"/>
  <c r="G62" i="20"/>
  <c r="C55" i="21"/>
  <c r="G50" i="21"/>
  <c r="C43" i="21"/>
  <c r="G38" i="21"/>
  <c r="G38" i="20"/>
  <c r="C31" i="21"/>
  <c r="G26" i="20"/>
  <c r="C23" i="21"/>
  <c r="K14" i="20"/>
  <c r="C19" i="21"/>
  <c r="G14" i="21"/>
  <c r="F14" i="7"/>
  <c r="C95" i="21"/>
  <c r="K86" i="21"/>
  <c r="K86" i="20"/>
  <c r="F86" i="20"/>
  <c r="C90" i="21"/>
  <c r="F86" i="21"/>
  <c r="C82" i="20"/>
  <c r="J74" i="20"/>
  <c r="C82" i="21"/>
  <c r="J74" i="21"/>
  <c r="C78" i="20"/>
  <c r="F74" i="20"/>
  <c r="C78" i="21"/>
  <c r="F74" i="21"/>
  <c r="C70" i="21"/>
  <c r="J62" i="21"/>
  <c r="F62" i="20"/>
  <c r="C66" i="21"/>
  <c r="J50" i="20"/>
  <c r="C58" i="21"/>
  <c r="J50" i="21"/>
  <c r="F50" i="20"/>
  <c r="C54" i="21"/>
  <c r="J38" i="20"/>
  <c r="C46" i="21"/>
  <c r="J38" i="21"/>
  <c r="F38" i="20"/>
  <c r="C42" i="21"/>
  <c r="J26" i="20"/>
  <c r="C34" i="21"/>
  <c r="J26" i="21"/>
  <c r="F26" i="20"/>
  <c r="C30" i="21"/>
  <c r="F26" i="21"/>
  <c r="J14" i="20"/>
  <c r="C22" i="21"/>
  <c r="J14" i="21"/>
  <c r="C17" i="21"/>
  <c r="C16" i="21"/>
  <c r="D14" i="21"/>
  <c r="C7" i="21"/>
  <c r="G2" i="21"/>
  <c r="C10" i="21"/>
  <c r="J2" i="20"/>
  <c r="C6" i="21"/>
  <c r="F2" i="21"/>
  <c r="F2" i="20"/>
  <c r="C9" i="21"/>
  <c r="I2" i="20"/>
  <c r="C5" i="21"/>
  <c r="E2" i="21"/>
  <c r="E2" i="20"/>
  <c r="C11" i="21"/>
  <c r="K2" i="20"/>
  <c r="H2" i="20"/>
  <c r="C8" i="21"/>
  <c r="H2" i="21"/>
  <c r="AX3" i="11"/>
  <c r="AV330" i="9"/>
  <c r="AX610" i="9"/>
  <c r="AX290" i="9"/>
  <c r="AX330" i="9"/>
  <c r="AW610" i="9"/>
  <c r="AV290" i="9"/>
  <c r="AU290" i="9"/>
  <c r="AW330" i="9"/>
  <c r="AV610" i="9"/>
  <c r="AU610" i="9"/>
  <c r="AW290" i="9"/>
  <c r="H14" i="7"/>
  <c r="I50" i="7"/>
  <c r="G86" i="7"/>
  <c r="H86" i="7"/>
  <c r="K50" i="7"/>
  <c r="K74" i="7"/>
  <c r="J50" i="7"/>
  <c r="J74" i="7"/>
  <c r="G26" i="7"/>
  <c r="G74" i="7"/>
  <c r="H26" i="7"/>
  <c r="H74" i="7"/>
  <c r="I14" i="7"/>
  <c r="I38" i="7"/>
  <c r="I62" i="7"/>
  <c r="E86" i="7"/>
  <c r="I86" i="7"/>
  <c r="K38" i="7"/>
  <c r="F62" i="7"/>
  <c r="K86" i="7"/>
  <c r="G14" i="7"/>
  <c r="G50" i="7"/>
  <c r="I26" i="7"/>
  <c r="K62" i="7"/>
  <c r="J26" i="7"/>
  <c r="F38" i="7"/>
  <c r="F86" i="7"/>
  <c r="G38" i="7"/>
  <c r="D38" i="7"/>
  <c r="D86" i="7"/>
  <c r="E50" i="7"/>
  <c r="J14" i="7"/>
  <c r="F26" i="7"/>
  <c r="J38" i="7"/>
  <c r="J62" i="7"/>
  <c r="F74" i="7"/>
  <c r="K14" i="7"/>
  <c r="G62" i="7"/>
  <c r="D26" i="7"/>
  <c r="H62" i="7"/>
  <c r="D74" i="7"/>
  <c r="E38" i="7"/>
  <c r="E62" i="7"/>
  <c r="E74" i="7"/>
  <c r="I74" i="7"/>
  <c r="K26" i="7"/>
  <c r="D14" i="7"/>
  <c r="E14" i="7"/>
  <c r="BC610" i="9"/>
  <c r="BC290" i="9"/>
  <c r="BE610" i="9"/>
  <c r="BF290" i="9"/>
  <c r="BF610" i="9"/>
  <c r="BE290" i="9"/>
  <c r="BD610" i="9"/>
  <c r="BE330" i="9"/>
  <c r="BD290" i="9"/>
  <c r="BF330" i="9"/>
  <c r="BD330" i="9"/>
  <c r="BN330" i="9"/>
  <c r="BM330" i="9"/>
  <c r="BL610" i="9"/>
  <c r="BN610" i="9"/>
  <c r="BM610" i="9"/>
  <c r="BL330" i="9"/>
  <c r="BL290" i="9"/>
  <c r="BM290" i="9"/>
  <c r="BN290" i="9"/>
  <c r="BK290" i="9"/>
  <c r="BK610" i="9"/>
  <c r="C230" i="21"/>
  <c r="AX4" i="11"/>
  <c r="AX5" i="11"/>
  <c r="AX6" i="11"/>
  <c r="AX7" i="11"/>
  <c r="AX8" i="11"/>
  <c r="AX9" i="11"/>
  <c r="AX10" i="11"/>
  <c r="AX11" i="11"/>
  <c r="AX12" i="11"/>
  <c r="AX13" i="11"/>
  <c r="AX14" i="11"/>
  <c r="AX15" i="11"/>
  <c r="AX16" i="11"/>
  <c r="AX17" i="11"/>
  <c r="AX18" i="11"/>
  <c r="AX19" i="11"/>
  <c r="AX20" i="11"/>
  <c r="AX21" i="11"/>
  <c r="AX22" i="11"/>
  <c r="AX23" i="11"/>
  <c r="AX24" i="11"/>
  <c r="AX25" i="11"/>
  <c r="AX26" i="11"/>
  <c r="AX27" i="11"/>
  <c r="AX28" i="11"/>
  <c r="AX29" i="11"/>
  <c r="AX30" i="11"/>
  <c r="AX31" i="11"/>
  <c r="AX32" i="11"/>
  <c r="BL3" i="11"/>
  <c r="BM3" i="11"/>
  <c r="BQ3" i="11"/>
  <c r="BR3" i="11"/>
  <c r="BL4" i="11"/>
  <c r="BM4" i="11"/>
  <c r="BQ4" i="11"/>
  <c r="BR4" i="11"/>
  <c r="CL4" i="11"/>
  <c r="CM4" i="11"/>
  <c r="BL5" i="11"/>
  <c r="BM5" i="11"/>
  <c r="BQ5" i="11"/>
  <c r="BR5" i="11"/>
  <c r="CL5" i="11"/>
  <c r="CM5" i="11"/>
  <c r="BL6" i="11"/>
  <c r="BM6" i="11"/>
  <c r="BQ6" i="11"/>
  <c r="BR6" i="11"/>
  <c r="CL6" i="11"/>
  <c r="CM6" i="11"/>
  <c r="BL7" i="11"/>
  <c r="BM7" i="11"/>
  <c r="BQ7" i="11"/>
  <c r="BR7" i="11"/>
  <c r="CL7" i="11"/>
  <c r="CM7" i="11"/>
  <c r="BL8" i="11"/>
  <c r="BM8" i="11"/>
  <c r="BQ8" i="11"/>
  <c r="BR8" i="11"/>
  <c r="CL8" i="11"/>
  <c r="CM8" i="11"/>
  <c r="BL9" i="11"/>
  <c r="BM9" i="11"/>
  <c r="BQ9" i="11"/>
  <c r="BR9" i="11"/>
  <c r="CL9" i="11"/>
  <c r="CM9" i="11"/>
  <c r="BL10" i="11"/>
  <c r="BM10" i="11"/>
  <c r="BQ10" i="11"/>
  <c r="BR10" i="11"/>
  <c r="CL10" i="11"/>
  <c r="CM10" i="11"/>
  <c r="BL11" i="11"/>
  <c r="BM11" i="11"/>
  <c r="BQ11" i="11"/>
  <c r="BR11" i="11"/>
  <c r="CL11" i="11"/>
  <c r="CM11" i="11"/>
  <c r="BL12" i="11"/>
  <c r="BM12" i="11"/>
  <c r="BQ12" i="11"/>
  <c r="BR12" i="11"/>
  <c r="CL12" i="11"/>
  <c r="CM12" i="11"/>
  <c r="BL13" i="11"/>
  <c r="BM13" i="11"/>
  <c r="BQ13" i="11"/>
  <c r="BR13" i="11"/>
  <c r="CL13" i="11"/>
  <c r="CM13" i="11"/>
  <c r="BL14" i="11"/>
  <c r="BM14" i="11"/>
  <c r="BQ14" i="11"/>
  <c r="BR14" i="11"/>
  <c r="CL14" i="11"/>
  <c r="CM14" i="11"/>
  <c r="BL15" i="11"/>
  <c r="BM15" i="11"/>
  <c r="BQ15" i="11"/>
  <c r="BR15" i="11"/>
  <c r="CL15" i="11"/>
  <c r="CM15" i="11"/>
  <c r="BL16" i="11"/>
  <c r="BM16" i="11"/>
  <c r="BQ16" i="11"/>
  <c r="BR16" i="11"/>
  <c r="CL16" i="11"/>
  <c r="CM16" i="11"/>
  <c r="BL17" i="11"/>
  <c r="BM17" i="11"/>
  <c r="BQ17" i="11"/>
  <c r="BR17" i="11"/>
  <c r="CL17" i="11"/>
  <c r="CM17" i="11"/>
  <c r="BL18" i="11"/>
  <c r="BM18" i="11"/>
  <c r="BQ18" i="11"/>
  <c r="BR18" i="11"/>
  <c r="CL18" i="11"/>
  <c r="CM18" i="11"/>
  <c r="BL19" i="11"/>
  <c r="BM19" i="11"/>
  <c r="BQ19" i="11"/>
  <c r="BR19" i="11"/>
  <c r="CL19" i="11"/>
  <c r="CM19" i="11"/>
  <c r="BL20" i="11"/>
  <c r="BM20" i="11"/>
  <c r="BQ20" i="11"/>
  <c r="BR20" i="11"/>
  <c r="CL20" i="11"/>
  <c r="CM20" i="11"/>
  <c r="BL21" i="11"/>
  <c r="BM21" i="11"/>
  <c r="BQ21" i="11"/>
  <c r="BR21" i="11"/>
  <c r="CL21" i="11"/>
  <c r="CM21" i="11"/>
  <c r="BL22" i="11"/>
  <c r="BM22" i="11"/>
  <c r="BQ22" i="11"/>
  <c r="BR22" i="11"/>
  <c r="CL22" i="11"/>
  <c r="CM22" i="11"/>
  <c r="BL23" i="11"/>
  <c r="BM23" i="11"/>
  <c r="BQ23" i="11"/>
  <c r="BR23" i="11"/>
  <c r="CL23" i="11"/>
  <c r="CM23" i="11"/>
  <c r="BL24" i="11"/>
  <c r="BM24" i="11"/>
  <c r="BQ24" i="11"/>
  <c r="BR24" i="11"/>
  <c r="CL24" i="11"/>
  <c r="CM24" i="11"/>
  <c r="BL25" i="11"/>
  <c r="BM25" i="11"/>
  <c r="BQ25" i="11"/>
  <c r="BR25" i="11"/>
  <c r="CL25" i="11"/>
  <c r="CM25" i="11"/>
  <c r="BL26" i="11"/>
  <c r="BM26" i="11"/>
  <c r="BQ26" i="11"/>
  <c r="BR26" i="11"/>
  <c r="CL26" i="11"/>
  <c r="CM26" i="11"/>
  <c r="BL27" i="11"/>
  <c r="BM27" i="11"/>
  <c r="BQ27" i="11"/>
  <c r="BR27" i="11"/>
  <c r="CL27" i="11"/>
  <c r="CM27" i="11"/>
  <c r="BL28" i="11"/>
  <c r="BM28" i="11"/>
  <c r="BQ28" i="11"/>
  <c r="BR28" i="11"/>
  <c r="CL28" i="11"/>
  <c r="CM28" i="11"/>
  <c r="BL29" i="11"/>
  <c r="BM29" i="11"/>
  <c r="BQ29" i="11"/>
  <c r="BR29" i="11"/>
  <c r="CL29" i="11"/>
  <c r="CM29" i="11"/>
  <c r="BL30" i="11"/>
  <c r="BM30" i="11"/>
  <c r="BQ30" i="11"/>
  <c r="BR30" i="11"/>
  <c r="CL30" i="11"/>
  <c r="CM30" i="11"/>
  <c r="BL31" i="11"/>
  <c r="BM31" i="11"/>
  <c r="BQ31" i="11"/>
  <c r="BR31" i="11"/>
  <c r="CL31" i="11"/>
  <c r="CM31" i="11"/>
  <c r="BL32" i="11"/>
  <c r="BM32" i="11"/>
  <c r="BQ32" i="11"/>
  <c r="BR32" i="11"/>
  <c r="CL32" i="11"/>
  <c r="CM32" i="11"/>
  <c r="CL33" i="11"/>
  <c r="CM33" i="11"/>
  <c r="AX33" i="11"/>
  <c r="AX35" i="11"/>
  <c r="AX36" i="11"/>
  <c r="AX37" i="11"/>
  <c r="AX38" i="11"/>
  <c r="AX40" i="11"/>
  <c r="AX41" i="11"/>
  <c r="AX42" i="11"/>
  <c r="AX43" i="11"/>
  <c r="AX45" i="11"/>
  <c r="AX46" i="11"/>
  <c r="AX54" i="11"/>
  <c r="AX56" i="11"/>
  <c r="AX57" i="11"/>
  <c r="AX58" i="11"/>
  <c r="C74" i="21"/>
  <c r="C62" i="21"/>
  <c r="C50" i="21"/>
  <c r="C38" i="21"/>
  <c r="C26" i="21"/>
  <c r="C14" i="21"/>
  <c r="D4" i="21"/>
  <c r="C2" i="21"/>
  <c r="J770" i="17"/>
  <c r="I770" i="17"/>
  <c r="H770" i="17"/>
  <c r="G770" i="17"/>
  <c r="F770" i="17"/>
  <c r="E770" i="17"/>
  <c r="D770" i="17"/>
  <c r="C770" i="17"/>
  <c r="BH769" i="17"/>
  <c r="BI769" i="17"/>
  <c r="BJ769" i="17"/>
  <c r="BK769" i="17"/>
  <c r="BL769" i="17"/>
  <c r="BM769" i="17"/>
  <c r="BN769" i="17"/>
  <c r="AZ769" i="17"/>
  <c r="BA769" i="17"/>
  <c r="BB769" i="17"/>
  <c r="BC769" i="17"/>
  <c r="BD769" i="17"/>
  <c r="BE769" i="17"/>
  <c r="BF769" i="17"/>
  <c r="AR769" i="17"/>
  <c r="AS769" i="17"/>
  <c r="AT769" i="17"/>
  <c r="AU769" i="17"/>
  <c r="AV769" i="17"/>
  <c r="AW769" i="17"/>
  <c r="AX769" i="17"/>
  <c r="AJ769" i="17"/>
  <c r="AK769" i="17"/>
  <c r="AL769" i="17"/>
  <c r="AM769" i="17"/>
  <c r="AN769" i="17"/>
  <c r="AO769" i="17"/>
  <c r="AP769" i="17"/>
  <c r="AB769" i="17"/>
  <c r="AC769" i="17"/>
  <c r="AD769" i="17"/>
  <c r="AE769" i="17"/>
  <c r="AF769" i="17"/>
  <c r="AG769" i="17"/>
  <c r="AH769" i="17"/>
  <c r="T769" i="17"/>
  <c r="U769" i="17"/>
  <c r="V769" i="17"/>
  <c r="W769" i="17"/>
  <c r="X769" i="17"/>
  <c r="Y769" i="17"/>
  <c r="Z769" i="17"/>
  <c r="L769" i="17"/>
  <c r="M769" i="17"/>
  <c r="N769" i="17"/>
  <c r="O769" i="17"/>
  <c r="P769" i="17"/>
  <c r="Q769" i="17"/>
  <c r="R769" i="17"/>
  <c r="D769" i="17"/>
  <c r="E769" i="17"/>
  <c r="F769" i="17"/>
  <c r="G769" i="17"/>
  <c r="H769" i="17"/>
  <c r="I769" i="17"/>
  <c r="J769" i="17"/>
  <c r="J570" i="17"/>
  <c r="I570" i="17"/>
  <c r="H570" i="17"/>
  <c r="G570" i="17"/>
  <c r="F570" i="17"/>
  <c r="E570" i="17"/>
  <c r="D570" i="17"/>
  <c r="C570" i="17"/>
  <c r="BH569" i="17"/>
  <c r="BI569" i="17"/>
  <c r="BJ569" i="17"/>
  <c r="BK569" i="17"/>
  <c r="BL569" i="17"/>
  <c r="BM569" i="17"/>
  <c r="BN569" i="17"/>
  <c r="AZ569" i="17"/>
  <c r="BA569" i="17"/>
  <c r="BB569" i="17"/>
  <c r="BC569" i="17"/>
  <c r="BD569" i="17"/>
  <c r="BE569" i="17"/>
  <c r="BF569" i="17"/>
  <c r="AR569" i="17"/>
  <c r="AS569" i="17"/>
  <c r="AT569" i="17"/>
  <c r="AU569" i="17"/>
  <c r="AV569" i="17"/>
  <c r="AW569" i="17"/>
  <c r="AX569" i="17"/>
  <c r="AJ569" i="17"/>
  <c r="AK569" i="17"/>
  <c r="AL569" i="17"/>
  <c r="AM569" i="17"/>
  <c r="AN569" i="17"/>
  <c r="AO569" i="17"/>
  <c r="AP569" i="17"/>
  <c r="AB569" i="17"/>
  <c r="AC569" i="17"/>
  <c r="AD569" i="17"/>
  <c r="AE569" i="17"/>
  <c r="AF569" i="17"/>
  <c r="AG569" i="17"/>
  <c r="AH569" i="17"/>
  <c r="T569" i="17"/>
  <c r="U569" i="17"/>
  <c r="V569" i="17"/>
  <c r="W569" i="17"/>
  <c r="X569" i="17"/>
  <c r="Y569" i="17"/>
  <c r="Z569" i="17"/>
  <c r="L569" i="17"/>
  <c r="M569" i="17"/>
  <c r="N569" i="17"/>
  <c r="O569" i="17"/>
  <c r="P569" i="17"/>
  <c r="Q569" i="17"/>
  <c r="R569" i="17"/>
  <c r="D569" i="17"/>
  <c r="E569" i="17"/>
  <c r="F569" i="17"/>
  <c r="G569" i="17"/>
  <c r="H569" i="17"/>
  <c r="I569" i="17"/>
  <c r="J569" i="17"/>
  <c r="J530" i="17"/>
  <c r="I530" i="17"/>
  <c r="H530" i="17"/>
  <c r="G530" i="17"/>
  <c r="F530" i="17"/>
  <c r="E530" i="17"/>
  <c r="D530" i="17"/>
  <c r="C530" i="17"/>
  <c r="BH529" i="17"/>
  <c r="BI529" i="17"/>
  <c r="BJ529" i="17"/>
  <c r="BK529" i="17"/>
  <c r="BL529" i="17"/>
  <c r="BM529" i="17"/>
  <c r="BN529" i="17"/>
  <c r="AZ529" i="17"/>
  <c r="BA529" i="17"/>
  <c r="BB529" i="17"/>
  <c r="BC529" i="17"/>
  <c r="BD529" i="17"/>
  <c r="BE529" i="17"/>
  <c r="BF529" i="17"/>
  <c r="AR529" i="17"/>
  <c r="AS529" i="17"/>
  <c r="AT529" i="17"/>
  <c r="AU529" i="17"/>
  <c r="AV529" i="17"/>
  <c r="AW529" i="17"/>
  <c r="AX529" i="17"/>
  <c r="AJ529" i="17"/>
  <c r="AK529" i="17"/>
  <c r="AL529" i="17"/>
  <c r="AM529" i="17"/>
  <c r="AN529" i="17"/>
  <c r="AO529" i="17"/>
  <c r="AP529" i="17"/>
  <c r="AB529" i="17"/>
  <c r="AC529" i="17"/>
  <c r="AD529" i="17"/>
  <c r="AE529" i="17"/>
  <c r="AF529" i="17"/>
  <c r="AG529" i="17"/>
  <c r="AH529" i="17"/>
  <c r="T529" i="17"/>
  <c r="U529" i="17"/>
  <c r="V529" i="17"/>
  <c r="W529" i="17"/>
  <c r="X529" i="17"/>
  <c r="Y529" i="17"/>
  <c r="Z529" i="17"/>
  <c r="L529" i="17"/>
  <c r="M529" i="17"/>
  <c r="N529" i="17"/>
  <c r="O529" i="17"/>
  <c r="P529" i="17"/>
  <c r="Q529" i="17"/>
  <c r="R529" i="17"/>
  <c r="D529" i="17"/>
  <c r="E529" i="17"/>
  <c r="F529" i="17"/>
  <c r="G529" i="17"/>
  <c r="H529" i="17"/>
  <c r="I529" i="17"/>
  <c r="J529" i="17"/>
  <c r="J490" i="17"/>
  <c r="R490" i="17"/>
  <c r="I490" i="17"/>
  <c r="H490" i="17"/>
  <c r="G490" i="17"/>
  <c r="O490" i="17"/>
  <c r="F490" i="17"/>
  <c r="E490" i="17"/>
  <c r="D490" i="17"/>
  <c r="C490" i="17"/>
  <c r="BH489" i="17"/>
  <c r="BI489" i="17"/>
  <c r="BJ489" i="17"/>
  <c r="BK489" i="17"/>
  <c r="BL489" i="17"/>
  <c r="BM489" i="17"/>
  <c r="BN489" i="17"/>
  <c r="AZ489" i="17"/>
  <c r="BA489" i="17"/>
  <c r="BB489" i="17"/>
  <c r="BC489" i="17"/>
  <c r="BD489" i="17"/>
  <c r="BE489" i="17"/>
  <c r="BF489" i="17"/>
  <c r="AR489" i="17"/>
  <c r="AS489" i="17"/>
  <c r="AT489" i="17"/>
  <c r="AU489" i="17"/>
  <c r="AV489" i="17"/>
  <c r="AW489" i="17"/>
  <c r="AX489" i="17"/>
  <c r="AJ489" i="17"/>
  <c r="AK489" i="17"/>
  <c r="AL489" i="17"/>
  <c r="AM489" i="17"/>
  <c r="AN489" i="17"/>
  <c r="AO489" i="17"/>
  <c r="AP489" i="17"/>
  <c r="AB489" i="17"/>
  <c r="AC489" i="17"/>
  <c r="AD489" i="17"/>
  <c r="AE489" i="17"/>
  <c r="AF489" i="17"/>
  <c r="AG489" i="17"/>
  <c r="AH489" i="17"/>
  <c r="T489" i="17"/>
  <c r="U489" i="17"/>
  <c r="V489" i="17"/>
  <c r="W489" i="17"/>
  <c r="X489" i="17"/>
  <c r="Y489" i="17"/>
  <c r="Z489" i="17"/>
  <c r="L489" i="17"/>
  <c r="M489" i="17"/>
  <c r="N489" i="17"/>
  <c r="O489" i="17"/>
  <c r="P489" i="17"/>
  <c r="Q489" i="17"/>
  <c r="R489" i="17"/>
  <c r="D489" i="17"/>
  <c r="E489" i="17"/>
  <c r="F489" i="17"/>
  <c r="G489" i="17"/>
  <c r="H489" i="17"/>
  <c r="I489" i="17"/>
  <c r="J489" i="17"/>
  <c r="J130" i="17"/>
  <c r="R130" i="17"/>
  <c r="Z130" i="17"/>
  <c r="AH130" i="17"/>
  <c r="AP130" i="17"/>
  <c r="AX130" i="17"/>
  <c r="BF130" i="17"/>
  <c r="BN130" i="17"/>
  <c r="I130" i="17"/>
  <c r="Q130" i="17"/>
  <c r="Y130" i="17"/>
  <c r="AG130" i="17"/>
  <c r="AO130" i="17"/>
  <c r="AW130" i="17"/>
  <c r="BE130" i="17"/>
  <c r="BM130" i="17"/>
  <c r="H130" i="17"/>
  <c r="P130" i="17"/>
  <c r="X130" i="17"/>
  <c r="AF130" i="17"/>
  <c r="AN130" i="17"/>
  <c r="AV130" i="17"/>
  <c r="BD130" i="17"/>
  <c r="BL130" i="17"/>
  <c r="G130" i="17"/>
  <c r="O130" i="17"/>
  <c r="W130" i="17"/>
  <c r="AE130" i="17"/>
  <c r="AM130" i="17"/>
  <c r="AU130" i="17"/>
  <c r="BC130" i="17"/>
  <c r="BK130" i="17"/>
  <c r="F130" i="17"/>
  <c r="N130" i="17"/>
  <c r="V130" i="17"/>
  <c r="AD130" i="17"/>
  <c r="AL130" i="17"/>
  <c r="AT130" i="17"/>
  <c r="BB130" i="17"/>
  <c r="BJ130" i="17"/>
  <c r="E130" i="17"/>
  <c r="M130" i="17"/>
  <c r="U130" i="17"/>
  <c r="AC130" i="17"/>
  <c r="AK130" i="17"/>
  <c r="AS130" i="17"/>
  <c r="BA130" i="17"/>
  <c r="BI130" i="17"/>
  <c r="D130" i="17"/>
  <c r="L130" i="17"/>
  <c r="T130" i="17"/>
  <c r="AB130" i="17"/>
  <c r="AJ130" i="17"/>
  <c r="AR130" i="17"/>
  <c r="AZ130" i="17"/>
  <c r="BH130" i="17"/>
  <c r="C130" i="17"/>
  <c r="K130" i="17"/>
  <c r="S130" i="17"/>
  <c r="AA130" i="17"/>
  <c r="AI130" i="17"/>
  <c r="AQ130" i="17"/>
  <c r="AY130" i="17"/>
  <c r="BG130" i="17"/>
  <c r="BH129" i="17"/>
  <c r="BI129" i="17"/>
  <c r="BJ129" i="17"/>
  <c r="BK129" i="17"/>
  <c r="BL129" i="17"/>
  <c r="BM129" i="17"/>
  <c r="BN129" i="17"/>
  <c r="AZ129" i="17"/>
  <c r="BA129" i="17"/>
  <c r="BB129" i="17"/>
  <c r="BC129" i="17"/>
  <c r="BD129" i="17"/>
  <c r="BE129" i="17"/>
  <c r="BF129" i="17"/>
  <c r="AR129" i="17"/>
  <c r="AS129" i="17"/>
  <c r="AT129" i="17"/>
  <c r="AU129" i="17"/>
  <c r="AV129" i="17"/>
  <c r="AW129" i="17"/>
  <c r="AX129" i="17"/>
  <c r="AJ129" i="17"/>
  <c r="AK129" i="17"/>
  <c r="AL129" i="17"/>
  <c r="AM129" i="17"/>
  <c r="AN129" i="17"/>
  <c r="AO129" i="17"/>
  <c r="AP129" i="17"/>
  <c r="AB129" i="17"/>
  <c r="AC129" i="17"/>
  <c r="AD129" i="17"/>
  <c r="AE129" i="17"/>
  <c r="AF129" i="17"/>
  <c r="AG129" i="17"/>
  <c r="AH129" i="17"/>
  <c r="T129" i="17"/>
  <c r="U129" i="17"/>
  <c r="V129" i="17"/>
  <c r="W129" i="17"/>
  <c r="X129" i="17"/>
  <c r="Y129" i="17"/>
  <c r="Z129" i="17"/>
  <c r="L129" i="17"/>
  <c r="M129" i="17"/>
  <c r="N129" i="17"/>
  <c r="O129" i="17"/>
  <c r="P129" i="17"/>
  <c r="Q129" i="17"/>
  <c r="R129" i="17"/>
  <c r="D129" i="17"/>
  <c r="E129" i="17"/>
  <c r="F129" i="17"/>
  <c r="G129" i="17"/>
  <c r="H129" i="17"/>
  <c r="I129" i="17"/>
  <c r="J129" i="17"/>
  <c r="J90" i="17"/>
  <c r="R90" i="17"/>
  <c r="Z90" i="17"/>
  <c r="AH90" i="17"/>
  <c r="AP90" i="17"/>
  <c r="AX90" i="17"/>
  <c r="BF90" i="17"/>
  <c r="BN90" i="17"/>
  <c r="I90" i="17"/>
  <c r="Q90" i="17"/>
  <c r="Y90" i="17"/>
  <c r="AG90" i="17"/>
  <c r="AO90" i="17"/>
  <c r="AW90" i="17"/>
  <c r="BE90" i="17"/>
  <c r="BM90" i="17"/>
  <c r="H90" i="17"/>
  <c r="P90" i="17"/>
  <c r="X90" i="17"/>
  <c r="AF90" i="17"/>
  <c r="AN90" i="17"/>
  <c r="AV90" i="17"/>
  <c r="BD90" i="17"/>
  <c r="BL90" i="17"/>
  <c r="G90" i="17"/>
  <c r="O90" i="17"/>
  <c r="W90" i="17"/>
  <c r="AE90" i="17"/>
  <c r="AM90" i="17"/>
  <c r="AU90" i="17"/>
  <c r="BC90" i="17"/>
  <c r="BK90" i="17"/>
  <c r="F90" i="17"/>
  <c r="N90" i="17"/>
  <c r="V90" i="17"/>
  <c r="AD90" i="17"/>
  <c r="AL90" i="17"/>
  <c r="AT90" i="17"/>
  <c r="BB90" i="17"/>
  <c r="BJ90" i="17"/>
  <c r="E90" i="17"/>
  <c r="M90" i="17"/>
  <c r="U90" i="17"/>
  <c r="AC90" i="17"/>
  <c r="AK90" i="17"/>
  <c r="AS90" i="17"/>
  <c r="BA90" i="17"/>
  <c r="BI90" i="17"/>
  <c r="D90" i="17"/>
  <c r="L90" i="17"/>
  <c r="T90" i="17"/>
  <c r="AB90" i="17"/>
  <c r="AJ90" i="17"/>
  <c r="AR90" i="17"/>
  <c r="AZ90" i="17"/>
  <c r="BH90" i="17"/>
  <c r="C90" i="17"/>
  <c r="K90" i="17"/>
  <c r="S90" i="17"/>
  <c r="AA90" i="17"/>
  <c r="AI90" i="17"/>
  <c r="AQ90" i="17"/>
  <c r="AY90" i="17"/>
  <c r="BG90" i="17"/>
  <c r="BH89" i="17"/>
  <c r="BI89" i="17"/>
  <c r="BJ89" i="17"/>
  <c r="BK89" i="17"/>
  <c r="BL89" i="17"/>
  <c r="BM89" i="17"/>
  <c r="BN89" i="17"/>
  <c r="AZ89" i="17"/>
  <c r="BA89" i="17"/>
  <c r="BB89" i="17"/>
  <c r="BC89" i="17"/>
  <c r="BD89" i="17"/>
  <c r="BE89" i="17"/>
  <c r="BF89" i="17"/>
  <c r="AR89" i="17"/>
  <c r="AS89" i="17"/>
  <c r="AT89" i="17"/>
  <c r="AU89" i="17"/>
  <c r="AV89" i="17"/>
  <c r="AW89" i="17"/>
  <c r="AX89" i="17"/>
  <c r="AJ89" i="17"/>
  <c r="AK89" i="17"/>
  <c r="AL89" i="17"/>
  <c r="AM89" i="17"/>
  <c r="AN89" i="17"/>
  <c r="AO89" i="17"/>
  <c r="AP89" i="17"/>
  <c r="AB89" i="17"/>
  <c r="AC89" i="17"/>
  <c r="AD89" i="17"/>
  <c r="AE89" i="17"/>
  <c r="AF89" i="17"/>
  <c r="AG89" i="17"/>
  <c r="AH89" i="17"/>
  <c r="T89" i="17"/>
  <c r="U89" i="17"/>
  <c r="V89" i="17"/>
  <c r="W89" i="17"/>
  <c r="X89" i="17"/>
  <c r="Y89" i="17"/>
  <c r="Z89" i="17"/>
  <c r="L89" i="17"/>
  <c r="M89" i="17"/>
  <c r="N89" i="17"/>
  <c r="O89" i="17"/>
  <c r="P89" i="17"/>
  <c r="Q89" i="17"/>
  <c r="R89" i="17"/>
  <c r="D89" i="17"/>
  <c r="E89" i="17"/>
  <c r="F89" i="17"/>
  <c r="G89" i="17"/>
  <c r="H89" i="17"/>
  <c r="I89" i="17"/>
  <c r="J89" i="17"/>
  <c r="J10" i="17"/>
  <c r="R10" i="17"/>
  <c r="Z10" i="17"/>
  <c r="AH10" i="17"/>
  <c r="AP10" i="17"/>
  <c r="AX10" i="17"/>
  <c r="BF10" i="17"/>
  <c r="BN10" i="17"/>
  <c r="I10" i="17"/>
  <c r="H10" i="17"/>
  <c r="P10" i="17"/>
  <c r="X10" i="17"/>
  <c r="AF10" i="17"/>
  <c r="AN10" i="17"/>
  <c r="AV10" i="17"/>
  <c r="BD10" i="17"/>
  <c r="BL10" i="17"/>
  <c r="G10" i="17"/>
  <c r="O10" i="17"/>
  <c r="W10" i="17"/>
  <c r="AE10" i="17"/>
  <c r="AM10" i="17"/>
  <c r="AU10" i="17"/>
  <c r="BC10" i="17"/>
  <c r="BK10" i="17"/>
  <c r="F10" i="17"/>
  <c r="N10" i="17"/>
  <c r="V10" i="17"/>
  <c r="AD10" i="17"/>
  <c r="AL10" i="17"/>
  <c r="AT10" i="17"/>
  <c r="BB10" i="17"/>
  <c r="BJ10" i="17"/>
  <c r="E10" i="17"/>
  <c r="M10" i="17"/>
  <c r="U10" i="17"/>
  <c r="AC10" i="17"/>
  <c r="AK10" i="17"/>
  <c r="AS10" i="17"/>
  <c r="BA10" i="17"/>
  <c r="BI10" i="17"/>
  <c r="D10" i="17"/>
  <c r="L10" i="17"/>
  <c r="T10" i="17"/>
  <c r="AB10" i="17"/>
  <c r="AJ10" i="17"/>
  <c r="AR10" i="17"/>
  <c r="AZ10" i="17"/>
  <c r="BH10" i="17"/>
  <c r="C10" i="17"/>
  <c r="K10" i="17"/>
  <c r="S10" i="17"/>
  <c r="AA10" i="17"/>
  <c r="AI10" i="17"/>
  <c r="AQ10" i="17"/>
  <c r="AY10" i="17"/>
  <c r="BG10" i="17"/>
  <c r="BH9" i="17"/>
  <c r="BI9" i="17"/>
  <c r="BJ9" i="17"/>
  <c r="BK9" i="17"/>
  <c r="BL9" i="17"/>
  <c r="BM9" i="17"/>
  <c r="BN9" i="17"/>
  <c r="AZ9" i="17"/>
  <c r="BA9" i="17"/>
  <c r="BB9" i="17"/>
  <c r="BC9" i="17"/>
  <c r="BD9" i="17"/>
  <c r="BE9" i="17"/>
  <c r="BF9" i="17"/>
  <c r="AR9" i="17"/>
  <c r="AS9" i="17"/>
  <c r="AT9" i="17"/>
  <c r="AU9" i="17"/>
  <c r="AV9" i="17"/>
  <c r="AW9" i="17"/>
  <c r="AX9" i="17"/>
  <c r="AJ9" i="17"/>
  <c r="AK9" i="17"/>
  <c r="AL9" i="17"/>
  <c r="AM9" i="17"/>
  <c r="AN9" i="17"/>
  <c r="AO9" i="17"/>
  <c r="AP9" i="17"/>
  <c r="AB9" i="17"/>
  <c r="AC9" i="17"/>
  <c r="AD9" i="17"/>
  <c r="AE9" i="17"/>
  <c r="AF9" i="17"/>
  <c r="AG9" i="17"/>
  <c r="AH9" i="17"/>
  <c r="T9" i="17"/>
  <c r="U9" i="17"/>
  <c r="V9" i="17"/>
  <c r="W9" i="17"/>
  <c r="X9" i="17"/>
  <c r="Y9" i="17"/>
  <c r="Z9" i="17"/>
  <c r="L9" i="17"/>
  <c r="M9" i="17"/>
  <c r="N9" i="17"/>
  <c r="O9" i="17"/>
  <c r="P9" i="17"/>
  <c r="Q9" i="17"/>
  <c r="R9" i="17"/>
  <c r="D9" i="17"/>
  <c r="E9" i="17"/>
  <c r="F9" i="17"/>
  <c r="G9" i="17"/>
  <c r="Q2" i="1"/>
  <c r="N2" i="18"/>
  <c r="D232" i="20"/>
  <c r="E233" i="20"/>
  <c r="F234" i="20"/>
  <c r="G235" i="20"/>
  <c r="H236" i="20"/>
  <c r="I237" i="20"/>
  <c r="J238" i="20"/>
  <c r="K239" i="20"/>
  <c r="K231" i="20"/>
  <c r="J231" i="20"/>
  <c r="I231" i="20"/>
  <c r="H231" i="20"/>
  <c r="G231" i="20"/>
  <c r="F231" i="20"/>
  <c r="E231" i="20"/>
  <c r="D231" i="20"/>
  <c r="D76" i="20"/>
  <c r="G75" i="20"/>
  <c r="F75" i="20"/>
  <c r="E75" i="20"/>
  <c r="D75" i="20"/>
  <c r="D64" i="20"/>
  <c r="C62" i="20"/>
  <c r="G63" i="20"/>
  <c r="F63" i="20"/>
  <c r="E63" i="20"/>
  <c r="D63" i="20"/>
  <c r="D52" i="20"/>
  <c r="E53" i="20"/>
  <c r="F54" i="20"/>
  <c r="G55" i="20"/>
  <c r="H56" i="20"/>
  <c r="I57" i="20"/>
  <c r="J58" i="20"/>
  <c r="K59" i="20"/>
  <c r="G51" i="20"/>
  <c r="F51" i="20"/>
  <c r="E51" i="20"/>
  <c r="D51" i="20"/>
  <c r="G39" i="20"/>
  <c r="F39" i="20"/>
  <c r="E39" i="20"/>
  <c r="D39" i="20"/>
  <c r="D28" i="20"/>
  <c r="E29" i="20"/>
  <c r="F30" i="20"/>
  <c r="G31" i="20"/>
  <c r="H32" i="20"/>
  <c r="I33" i="20"/>
  <c r="J34" i="20"/>
  <c r="K35" i="20"/>
  <c r="G27" i="20"/>
  <c r="F27" i="20"/>
  <c r="E27" i="20"/>
  <c r="D27" i="20"/>
  <c r="D16" i="20"/>
  <c r="K15" i="20"/>
  <c r="J15" i="20"/>
  <c r="I15" i="20"/>
  <c r="H15" i="20"/>
  <c r="G15" i="20"/>
  <c r="F15" i="20"/>
  <c r="E15" i="20"/>
  <c r="D15" i="20"/>
  <c r="D4" i="20"/>
  <c r="K3" i="20"/>
  <c r="J3" i="20"/>
  <c r="I3" i="20"/>
  <c r="H3" i="20"/>
  <c r="G3" i="20"/>
  <c r="F3" i="20"/>
  <c r="E3" i="20"/>
  <c r="D3" i="20"/>
  <c r="J770" i="9"/>
  <c r="R770" i="9"/>
  <c r="Z770" i="9"/>
  <c r="AH770" i="9"/>
  <c r="AP770" i="9"/>
  <c r="AX770" i="9"/>
  <c r="BF770" i="9"/>
  <c r="BN770" i="9"/>
  <c r="I770" i="9"/>
  <c r="Q770" i="9"/>
  <c r="Y770" i="9"/>
  <c r="AG770" i="9"/>
  <c r="AO770" i="9"/>
  <c r="AW770" i="9"/>
  <c r="BE770" i="9"/>
  <c r="BM770" i="9"/>
  <c r="H770" i="9"/>
  <c r="P770" i="9"/>
  <c r="X770" i="9"/>
  <c r="AF770" i="9"/>
  <c r="AN770" i="9"/>
  <c r="AV770" i="9"/>
  <c r="BD770" i="9"/>
  <c r="BL770" i="9"/>
  <c r="G770" i="9"/>
  <c r="O770" i="9"/>
  <c r="W770" i="9"/>
  <c r="AE770" i="9"/>
  <c r="AM770" i="9"/>
  <c r="AU770" i="9"/>
  <c r="BC770" i="9"/>
  <c r="BK770" i="9"/>
  <c r="F770" i="9"/>
  <c r="N770" i="9"/>
  <c r="V770" i="9"/>
  <c r="AD770" i="9"/>
  <c r="AL770" i="9"/>
  <c r="AT770" i="9"/>
  <c r="BB770" i="9"/>
  <c r="BJ770" i="9"/>
  <c r="E770" i="9"/>
  <c r="M770" i="9"/>
  <c r="U770" i="9"/>
  <c r="AC770" i="9"/>
  <c r="AK770" i="9"/>
  <c r="AS770" i="9"/>
  <c r="BA770" i="9"/>
  <c r="BI770" i="9"/>
  <c r="D770" i="9"/>
  <c r="L770" i="9"/>
  <c r="T770" i="9"/>
  <c r="AB770" i="9"/>
  <c r="AJ770" i="9"/>
  <c r="AR770" i="9"/>
  <c r="AZ770" i="9"/>
  <c r="BH770" i="9"/>
  <c r="C770" i="9"/>
  <c r="K770" i="9"/>
  <c r="S770" i="9"/>
  <c r="AA770" i="9"/>
  <c r="AI770" i="9"/>
  <c r="AQ770" i="9"/>
  <c r="AY770" i="9"/>
  <c r="BG770" i="9"/>
  <c r="BH769" i="9"/>
  <c r="BI769" i="9"/>
  <c r="BJ769" i="9"/>
  <c r="BK769" i="9"/>
  <c r="BL769" i="9"/>
  <c r="BM769" i="9"/>
  <c r="BN769" i="9"/>
  <c r="AZ769" i="9"/>
  <c r="BA769" i="9"/>
  <c r="BB769" i="9"/>
  <c r="BC769" i="9"/>
  <c r="BD769" i="9"/>
  <c r="BE769" i="9"/>
  <c r="BF769" i="9"/>
  <c r="AR769" i="9"/>
  <c r="AS769" i="9"/>
  <c r="AT769" i="9"/>
  <c r="AU769" i="9"/>
  <c r="AV769" i="9"/>
  <c r="AW769" i="9"/>
  <c r="AX769" i="9"/>
  <c r="AJ769" i="9"/>
  <c r="AK769" i="9"/>
  <c r="AL769" i="9"/>
  <c r="AM769" i="9"/>
  <c r="AN769" i="9"/>
  <c r="AO769" i="9"/>
  <c r="AP769" i="9"/>
  <c r="AB769" i="9"/>
  <c r="AC769" i="9"/>
  <c r="AD769" i="9"/>
  <c r="AE769" i="9"/>
  <c r="AF769" i="9"/>
  <c r="AG769" i="9"/>
  <c r="AH769" i="9"/>
  <c r="T769" i="9"/>
  <c r="U769" i="9"/>
  <c r="V769" i="9"/>
  <c r="W769" i="9"/>
  <c r="X769" i="9"/>
  <c r="Y769" i="9"/>
  <c r="Z769" i="9"/>
  <c r="L769" i="9"/>
  <c r="M769" i="9"/>
  <c r="N769" i="9"/>
  <c r="O769" i="9"/>
  <c r="P769" i="9"/>
  <c r="Q769" i="9"/>
  <c r="R769" i="9"/>
  <c r="D769" i="9"/>
  <c r="E769" i="9"/>
  <c r="F769" i="9"/>
  <c r="G769" i="9"/>
  <c r="H769" i="9"/>
  <c r="I769" i="9"/>
  <c r="J769" i="9"/>
  <c r="J250" i="9"/>
  <c r="I250" i="9"/>
  <c r="H250" i="9"/>
  <c r="G250" i="9"/>
  <c r="F250" i="9"/>
  <c r="N250" i="9"/>
  <c r="V250" i="9"/>
  <c r="AD250" i="9"/>
  <c r="AL250" i="9"/>
  <c r="AT250" i="9"/>
  <c r="BB250" i="9"/>
  <c r="BJ250" i="9"/>
  <c r="E250" i="9"/>
  <c r="M250" i="9"/>
  <c r="U250" i="9"/>
  <c r="AC250" i="9"/>
  <c r="AK250" i="9"/>
  <c r="AS250" i="9"/>
  <c r="BA250" i="9"/>
  <c r="BI250" i="9"/>
  <c r="D250" i="9"/>
  <c r="L250" i="9"/>
  <c r="T250" i="9"/>
  <c r="AB250" i="9"/>
  <c r="AJ250" i="9"/>
  <c r="AR250" i="9"/>
  <c r="AZ250" i="9"/>
  <c r="BH250" i="9"/>
  <c r="C250" i="9"/>
  <c r="K250" i="9"/>
  <c r="S250" i="9"/>
  <c r="AA250" i="9"/>
  <c r="AI250" i="9"/>
  <c r="AQ250" i="9"/>
  <c r="AY250" i="9"/>
  <c r="BG250" i="9"/>
  <c r="BH249" i="9"/>
  <c r="BI249" i="9"/>
  <c r="BJ249" i="9"/>
  <c r="BK249" i="9"/>
  <c r="BL249" i="9"/>
  <c r="BM249" i="9"/>
  <c r="BN249" i="9"/>
  <c r="AZ249" i="9"/>
  <c r="BA249" i="9"/>
  <c r="BB249" i="9"/>
  <c r="BC249" i="9"/>
  <c r="BD249" i="9"/>
  <c r="BE249" i="9"/>
  <c r="BF249" i="9"/>
  <c r="AR249" i="9"/>
  <c r="AS249" i="9"/>
  <c r="AT249" i="9"/>
  <c r="AU249" i="9"/>
  <c r="AV249" i="9"/>
  <c r="AW249" i="9"/>
  <c r="AX249" i="9"/>
  <c r="AJ249" i="9"/>
  <c r="AK249" i="9"/>
  <c r="AL249" i="9"/>
  <c r="AM249" i="9"/>
  <c r="AN249" i="9"/>
  <c r="AO249" i="9"/>
  <c r="AP249" i="9"/>
  <c r="AB249" i="9"/>
  <c r="AC249" i="9"/>
  <c r="AD249" i="9"/>
  <c r="AE249" i="9"/>
  <c r="AF249" i="9"/>
  <c r="AG249" i="9"/>
  <c r="AH249" i="9"/>
  <c r="T249" i="9"/>
  <c r="U249" i="9"/>
  <c r="V249" i="9"/>
  <c r="W249" i="9"/>
  <c r="X249" i="9"/>
  <c r="Y249" i="9"/>
  <c r="Z249" i="9"/>
  <c r="L249" i="9"/>
  <c r="M249" i="9"/>
  <c r="N249" i="9"/>
  <c r="O249" i="9"/>
  <c r="P249" i="9"/>
  <c r="Q249" i="9"/>
  <c r="R249" i="9"/>
  <c r="D249" i="9"/>
  <c r="E249" i="9"/>
  <c r="F249" i="9"/>
  <c r="G249" i="9"/>
  <c r="H249" i="9"/>
  <c r="I249" i="9"/>
  <c r="J249" i="9"/>
  <c r="J210" i="9"/>
  <c r="I210" i="9"/>
  <c r="H210" i="9"/>
  <c r="G210" i="9"/>
  <c r="F210" i="9"/>
  <c r="N210" i="9"/>
  <c r="V210" i="9"/>
  <c r="AD210" i="9"/>
  <c r="AL210" i="9"/>
  <c r="AT210" i="9"/>
  <c r="BB210" i="9"/>
  <c r="BJ210" i="9"/>
  <c r="E210" i="9"/>
  <c r="M210" i="9"/>
  <c r="U210" i="9"/>
  <c r="AC210" i="9"/>
  <c r="AK210" i="9"/>
  <c r="AS210" i="9"/>
  <c r="BA210" i="9"/>
  <c r="BI210" i="9"/>
  <c r="D210" i="9"/>
  <c r="L210" i="9"/>
  <c r="T210" i="9"/>
  <c r="AB210" i="9"/>
  <c r="AJ210" i="9"/>
  <c r="AR210" i="9"/>
  <c r="AZ210" i="9"/>
  <c r="BH210" i="9"/>
  <c r="C210" i="9"/>
  <c r="K210" i="9"/>
  <c r="S210" i="9"/>
  <c r="AA210" i="9"/>
  <c r="AI210" i="9"/>
  <c r="AQ210" i="9"/>
  <c r="AY210" i="9"/>
  <c r="BG210" i="9"/>
  <c r="BH209" i="9"/>
  <c r="BI209" i="9"/>
  <c r="BJ209" i="9"/>
  <c r="BK209" i="9"/>
  <c r="BL209" i="9"/>
  <c r="BM209" i="9"/>
  <c r="BN209" i="9"/>
  <c r="AZ209" i="9"/>
  <c r="BA209" i="9"/>
  <c r="BB209" i="9"/>
  <c r="BC209" i="9"/>
  <c r="BD209" i="9"/>
  <c r="BE209" i="9"/>
  <c r="BF209" i="9"/>
  <c r="AR209" i="9"/>
  <c r="AS209" i="9"/>
  <c r="AT209" i="9"/>
  <c r="AU209" i="9"/>
  <c r="AV209" i="9"/>
  <c r="AW209" i="9"/>
  <c r="AX209" i="9"/>
  <c r="AJ209" i="9"/>
  <c r="AK209" i="9"/>
  <c r="AL209" i="9"/>
  <c r="AM209" i="9"/>
  <c r="AN209" i="9"/>
  <c r="AO209" i="9"/>
  <c r="AP209" i="9"/>
  <c r="AB209" i="9"/>
  <c r="AC209" i="9"/>
  <c r="AD209" i="9"/>
  <c r="AE209" i="9"/>
  <c r="AF209" i="9"/>
  <c r="AG209" i="9"/>
  <c r="AH209" i="9"/>
  <c r="T209" i="9"/>
  <c r="U209" i="9"/>
  <c r="V209" i="9"/>
  <c r="W209" i="9"/>
  <c r="X209" i="9"/>
  <c r="Y209" i="9"/>
  <c r="Z209" i="9"/>
  <c r="L209" i="9"/>
  <c r="M209" i="9"/>
  <c r="N209" i="9"/>
  <c r="O209" i="9"/>
  <c r="P209" i="9"/>
  <c r="Q209" i="9"/>
  <c r="R209" i="9"/>
  <c r="D209" i="9"/>
  <c r="E209" i="9"/>
  <c r="F209" i="9"/>
  <c r="G209" i="9"/>
  <c r="H209" i="9"/>
  <c r="I209" i="9"/>
  <c r="J209" i="9"/>
  <c r="J170" i="9"/>
  <c r="I170" i="9"/>
  <c r="H170" i="9"/>
  <c r="G170" i="9"/>
  <c r="F170" i="9"/>
  <c r="N170" i="9"/>
  <c r="E170" i="9"/>
  <c r="M170" i="9"/>
  <c r="D170" i="9"/>
  <c r="L170" i="9"/>
  <c r="C170" i="9"/>
  <c r="K170" i="9"/>
  <c r="BH169" i="9"/>
  <c r="BI169" i="9"/>
  <c r="BJ169" i="9"/>
  <c r="BK169" i="9"/>
  <c r="BL169" i="9"/>
  <c r="BM169" i="9"/>
  <c r="BN169" i="9"/>
  <c r="AZ169" i="9"/>
  <c r="BA169" i="9"/>
  <c r="BB169" i="9"/>
  <c r="BC169" i="9"/>
  <c r="BD169" i="9"/>
  <c r="BE169" i="9"/>
  <c r="BF169" i="9"/>
  <c r="AR169" i="9"/>
  <c r="AS169" i="9"/>
  <c r="AT169" i="9"/>
  <c r="AU169" i="9"/>
  <c r="AV169" i="9"/>
  <c r="AW169" i="9"/>
  <c r="AX169" i="9"/>
  <c r="AJ169" i="9"/>
  <c r="AK169" i="9"/>
  <c r="AL169" i="9"/>
  <c r="AM169" i="9"/>
  <c r="AN169" i="9"/>
  <c r="AO169" i="9"/>
  <c r="AP169" i="9"/>
  <c r="AB169" i="9"/>
  <c r="AC169" i="9"/>
  <c r="AD169" i="9"/>
  <c r="AE169" i="9"/>
  <c r="AF169" i="9"/>
  <c r="AG169" i="9"/>
  <c r="AH169" i="9"/>
  <c r="T169" i="9"/>
  <c r="U169" i="9"/>
  <c r="V169" i="9"/>
  <c r="W169" i="9"/>
  <c r="X169" i="9"/>
  <c r="Y169" i="9"/>
  <c r="Z169" i="9"/>
  <c r="L169" i="9"/>
  <c r="M169" i="9"/>
  <c r="N169" i="9"/>
  <c r="O169" i="9"/>
  <c r="P169" i="9"/>
  <c r="Q169" i="9"/>
  <c r="R169" i="9"/>
  <c r="D169" i="9"/>
  <c r="E169" i="9"/>
  <c r="F169" i="9"/>
  <c r="G169" i="9"/>
  <c r="H169" i="9"/>
  <c r="I169" i="9"/>
  <c r="J169" i="9"/>
  <c r="J130" i="9"/>
  <c r="I130" i="9"/>
  <c r="H130" i="9"/>
  <c r="G130" i="9"/>
  <c r="F130" i="9"/>
  <c r="E130" i="9"/>
  <c r="D130" i="9"/>
  <c r="C130" i="9"/>
  <c r="BH129" i="9"/>
  <c r="BI129" i="9"/>
  <c r="BJ129" i="9"/>
  <c r="BK129" i="9"/>
  <c r="BL129" i="9"/>
  <c r="BM129" i="9"/>
  <c r="BN129" i="9"/>
  <c r="AZ129" i="9"/>
  <c r="BA129" i="9"/>
  <c r="BB129" i="9"/>
  <c r="BC129" i="9"/>
  <c r="BD129" i="9"/>
  <c r="BE129" i="9"/>
  <c r="BF129" i="9"/>
  <c r="AR129" i="9"/>
  <c r="AS129" i="9"/>
  <c r="AT129" i="9"/>
  <c r="AU129" i="9"/>
  <c r="AV129" i="9"/>
  <c r="AW129" i="9"/>
  <c r="AX129" i="9"/>
  <c r="AJ129" i="9"/>
  <c r="AK129" i="9"/>
  <c r="AL129" i="9"/>
  <c r="AM129" i="9"/>
  <c r="AN129" i="9"/>
  <c r="AO129" i="9"/>
  <c r="AP129" i="9"/>
  <c r="AB129" i="9"/>
  <c r="AC129" i="9"/>
  <c r="AD129" i="9"/>
  <c r="AE129" i="9"/>
  <c r="AF129" i="9"/>
  <c r="AG129" i="9"/>
  <c r="AH129" i="9"/>
  <c r="T129" i="9"/>
  <c r="U129" i="9"/>
  <c r="V129" i="9"/>
  <c r="W129" i="9"/>
  <c r="X129" i="9"/>
  <c r="Y129" i="9"/>
  <c r="Z129" i="9"/>
  <c r="L129" i="9"/>
  <c r="M129" i="9"/>
  <c r="N129" i="9"/>
  <c r="O129" i="9"/>
  <c r="P129" i="9"/>
  <c r="Q129" i="9"/>
  <c r="R129" i="9"/>
  <c r="D129" i="9"/>
  <c r="E129" i="9"/>
  <c r="F129" i="9"/>
  <c r="G129" i="9"/>
  <c r="H129" i="9"/>
  <c r="I129" i="9"/>
  <c r="J129" i="9"/>
  <c r="J90" i="9"/>
  <c r="I90" i="9"/>
  <c r="H90" i="9"/>
  <c r="G90" i="9"/>
  <c r="F90" i="9"/>
  <c r="N90" i="9"/>
  <c r="E90" i="9"/>
  <c r="D90" i="9"/>
  <c r="C90" i="9"/>
  <c r="K90" i="9"/>
  <c r="S90" i="9"/>
  <c r="BH89" i="9"/>
  <c r="BI89" i="9"/>
  <c r="BJ89" i="9"/>
  <c r="BK89" i="9"/>
  <c r="BL89" i="9"/>
  <c r="BM89" i="9"/>
  <c r="BN89" i="9"/>
  <c r="AZ89" i="9"/>
  <c r="BA89" i="9"/>
  <c r="BB89" i="9"/>
  <c r="BC89" i="9"/>
  <c r="BD89" i="9"/>
  <c r="BE89" i="9"/>
  <c r="BF89" i="9"/>
  <c r="AR89" i="9"/>
  <c r="AS89" i="9"/>
  <c r="AT89" i="9"/>
  <c r="AU89" i="9"/>
  <c r="AV89" i="9"/>
  <c r="AJ89" i="9"/>
  <c r="AK89" i="9"/>
  <c r="AL89" i="9"/>
  <c r="AM89" i="9"/>
  <c r="AN89" i="9"/>
  <c r="AO89" i="9"/>
  <c r="AP89" i="9"/>
  <c r="AB89" i="9"/>
  <c r="AC89" i="9"/>
  <c r="AD89" i="9"/>
  <c r="AE89" i="9"/>
  <c r="T89" i="9"/>
  <c r="U89" i="9"/>
  <c r="V89" i="9"/>
  <c r="W89" i="9"/>
  <c r="X89" i="9"/>
  <c r="Y89" i="9"/>
  <c r="Z89" i="9"/>
  <c r="L89" i="9"/>
  <c r="M89" i="9"/>
  <c r="N89" i="9"/>
  <c r="O89" i="9"/>
  <c r="P89" i="9"/>
  <c r="Q89" i="9"/>
  <c r="R89" i="9"/>
  <c r="D89" i="9"/>
  <c r="E89" i="9"/>
  <c r="F89" i="9"/>
  <c r="G89" i="9"/>
  <c r="H89" i="9"/>
  <c r="I89" i="9"/>
  <c r="J89" i="9"/>
  <c r="J50" i="9"/>
  <c r="I50" i="9"/>
  <c r="H50" i="9"/>
  <c r="G50" i="9"/>
  <c r="F50" i="9"/>
  <c r="E50" i="9"/>
  <c r="M50" i="9"/>
  <c r="D50" i="9"/>
  <c r="L50" i="9"/>
  <c r="C50" i="9"/>
  <c r="BH49" i="9"/>
  <c r="BI49" i="9"/>
  <c r="BJ49" i="9"/>
  <c r="BK49" i="9"/>
  <c r="BL49" i="9"/>
  <c r="BM49" i="9"/>
  <c r="BN49" i="9"/>
  <c r="AZ49" i="9"/>
  <c r="BA49" i="9"/>
  <c r="BB49" i="9"/>
  <c r="BC49" i="9"/>
  <c r="BD49" i="9"/>
  <c r="BE49" i="9"/>
  <c r="BF49" i="9"/>
  <c r="AR49" i="9"/>
  <c r="AS49" i="9"/>
  <c r="AT49" i="9"/>
  <c r="AU49" i="9"/>
  <c r="AV49" i="9"/>
  <c r="AW49" i="9"/>
  <c r="AX49" i="9"/>
  <c r="AJ49" i="9"/>
  <c r="AK49" i="9"/>
  <c r="AL49" i="9"/>
  <c r="AM49" i="9"/>
  <c r="AN49" i="9"/>
  <c r="AO49" i="9"/>
  <c r="AP49" i="9"/>
  <c r="AB49" i="9"/>
  <c r="AC49" i="9"/>
  <c r="AD49" i="9"/>
  <c r="AE49" i="9"/>
  <c r="T49" i="9"/>
  <c r="L49" i="9"/>
  <c r="M49" i="9"/>
  <c r="N49" i="9"/>
  <c r="O49" i="9"/>
  <c r="D49" i="9"/>
  <c r="J10" i="9"/>
  <c r="I10" i="9"/>
  <c r="H10" i="9"/>
  <c r="G10" i="9"/>
  <c r="F10" i="9"/>
  <c r="E10" i="9"/>
  <c r="D10" i="9"/>
  <c r="C10" i="9"/>
  <c r="BH9" i="9"/>
  <c r="BI9" i="9"/>
  <c r="BJ9" i="9"/>
  <c r="BK9" i="9"/>
  <c r="BL9" i="9"/>
  <c r="BM9" i="9"/>
  <c r="BN9" i="9"/>
  <c r="AZ9" i="9"/>
  <c r="BA9" i="9"/>
  <c r="BB9" i="9"/>
  <c r="BC9" i="9"/>
  <c r="BD9" i="9"/>
  <c r="BE9" i="9"/>
  <c r="BF9" i="9"/>
  <c r="AR9" i="9"/>
  <c r="AJ9" i="9"/>
  <c r="AK9" i="9"/>
  <c r="AL9" i="9"/>
  <c r="AM9" i="9"/>
  <c r="AN9" i="9"/>
  <c r="AB9" i="9"/>
  <c r="AC9" i="9"/>
  <c r="AD9" i="9"/>
  <c r="AE9" i="9"/>
  <c r="AF9" i="9"/>
  <c r="AG9" i="9"/>
  <c r="AH9" i="9"/>
  <c r="T9" i="9"/>
  <c r="U9" i="9"/>
  <c r="V9" i="9"/>
  <c r="W9" i="9"/>
  <c r="X9" i="9"/>
  <c r="Y9" i="9"/>
  <c r="Z9" i="9"/>
  <c r="L9" i="9"/>
  <c r="M9" i="9"/>
  <c r="N9" i="9"/>
  <c r="O9" i="9"/>
  <c r="P9" i="9"/>
  <c r="Q9" i="9"/>
  <c r="R9" i="9"/>
  <c r="D9" i="9"/>
  <c r="E9" i="9"/>
  <c r="F9" i="9"/>
  <c r="G9" i="9"/>
  <c r="Y239" i="7"/>
  <c r="D232" i="7"/>
  <c r="J231" i="7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Y5" i="7"/>
  <c r="Y4" i="7"/>
  <c r="Y6" i="7"/>
  <c r="Y7" i="7"/>
  <c r="Y8" i="7"/>
  <c r="Y9" i="7"/>
  <c r="Y10" i="7"/>
  <c r="Y11" i="7"/>
  <c r="Y112" i="7"/>
  <c r="Y113" i="7"/>
  <c r="Y114" i="7"/>
  <c r="Y115" i="7"/>
  <c r="Y116" i="7"/>
  <c r="Y117" i="7"/>
  <c r="Y118" i="7"/>
  <c r="Y119" i="7"/>
  <c r="Y124" i="7"/>
  <c r="Y125" i="7"/>
  <c r="Y126" i="7"/>
  <c r="Y127" i="7"/>
  <c r="Y128" i="7"/>
  <c r="Y129" i="7"/>
  <c r="Y130" i="7"/>
  <c r="Y131" i="7"/>
  <c r="Y136" i="7"/>
  <c r="Y137" i="7"/>
  <c r="Y138" i="7"/>
  <c r="Y139" i="7"/>
  <c r="Y140" i="7"/>
  <c r="Y141" i="7"/>
  <c r="Y142" i="7"/>
  <c r="Y143" i="7"/>
  <c r="Y148" i="7"/>
  <c r="Y149" i="7"/>
  <c r="Y150" i="7"/>
  <c r="Y151" i="7"/>
  <c r="Y152" i="7"/>
  <c r="Y153" i="7"/>
  <c r="Y154" i="7"/>
  <c r="Y155" i="7"/>
  <c r="Y160" i="7"/>
  <c r="Y161" i="7"/>
  <c r="Y162" i="7"/>
  <c r="Y163" i="7"/>
  <c r="Y164" i="7"/>
  <c r="Y165" i="7"/>
  <c r="Y166" i="7"/>
  <c r="Y167" i="7"/>
  <c r="Y172" i="7"/>
  <c r="Y173" i="7"/>
  <c r="Y174" i="7"/>
  <c r="Y175" i="7"/>
  <c r="Y176" i="7"/>
  <c r="Y177" i="7"/>
  <c r="Y178" i="7"/>
  <c r="Y179" i="7"/>
  <c r="Y232" i="7"/>
  <c r="Y233" i="7"/>
  <c r="Y234" i="7"/>
  <c r="Y235" i="7"/>
  <c r="Y236" i="7"/>
  <c r="Y237" i="7"/>
  <c r="Y238" i="7"/>
  <c r="I231" i="7"/>
  <c r="H231" i="7"/>
  <c r="G231" i="7"/>
  <c r="F231" i="7"/>
  <c r="E231" i="7"/>
  <c r="D231" i="7"/>
  <c r="K231" i="7"/>
  <c r="D172" i="7"/>
  <c r="J171" i="7"/>
  <c r="I171" i="7"/>
  <c r="H171" i="7"/>
  <c r="G171" i="7"/>
  <c r="F171" i="7"/>
  <c r="E171" i="7"/>
  <c r="D171" i="7"/>
  <c r="K171" i="7"/>
  <c r="D160" i="7"/>
  <c r="J159" i="7"/>
  <c r="I159" i="7"/>
  <c r="H159" i="7"/>
  <c r="G159" i="7"/>
  <c r="F159" i="7"/>
  <c r="E159" i="7"/>
  <c r="D159" i="7"/>
  <c r="K159" i="7"/>
  <c r="D148" i="7"/>
  <c r="J147" i="7"/>
  <c r="I147" i="7"/>
  <c r="H147" i="7"/>
  <c r="G147" i="7"/>
  <c r="F147" i="7"/>
  <c r="E147" i="7"/>
  <c r="D147" i="7"/>
  <c r="K147" i="7"/>
  <c r="J135" i="7"/>
  <c r="I135" i="7"/>
  <c r="H135" i="7"/>
  <c r="G135" i="7"/>
  <c r="F135" i="7"/>
  <c r="E135" i="7"/>
  <c r="D135" i="7"/>
  <c r="K135" i="7"/>
  <c r="D124" i="7"/>
  <c r="J123" i="7"/>
  <c r="I123" i="7"/>
  <c r="H123" i="7"/>
  <c r="G123" i="7"/>
  <c r="F123" i="7"/>
  <c r="E123" i="7"/>
  <c r="D123" i="7"/>
  <c r="K123" i="7"/>
  <c r="D112" i="7"/>
  <c r="J111" i="7"/>
  <c r="I111" i="7"/>
  <c r="H111" i="7"/>
  <c r="G111" i="7"/>
  <c r="F111" i="7"/>
  <c r="E111" i="7"/>
  <c r="D111" i="7"/>
  <c r="K111" i="7"/>
  <c r="D4" i="7"/>
  <c r="J3" i="7"/>
  <c r="I3" i="7"/>
  <c r="H3" i="7"/>
  <c r="G3" i="7"/>
  <c r="F3" i="7"/>
  <c r="E3" i="7"/>
  <c r="D3" i="7"/>
  <c r="K3" i="7"/>
  <c r="N58" i="10"/>
  <c r="O58" i="10"/>
  <c r="P58" i="10"/>
  <c r="N57" i="10"/>
  <c r="O57" i="10"/>
  <c r="P57" i="10"/>
  <c r="N56" i="10"/>
  <c r="O56" i="10"/>
  <c r="P56" i="10"/>
  <c r="N55" i="10"/>
  <c r="O55" i="10"/>
  <c r="P55" i="10"/>
  <c r="N54" i="10"/>
  <c r="O54" i="10"/>
  <c r="P54" i="10"/>
  <c r="N53" i="10"/>
  <c r="O53" i="10"/>
  <c r="P53" i="10"/>
  <c r="N52" i="10"/>
  <c r="O52" i="10"/>
  <c r="P52" i="10"/>
  <c r="N51" i="10"/>
  <c r="O51" i="10"/>
  <c r="P51" i="10"/>
  <c r="N50" i="10"/>
  <c r="O50" i="10"/>
  <c r="P50" i="10"/>
  <c r="N49" i="10"/>
  <c r="O49" i="10"/>
  <c r="P49" i="10"/>
  <c r="N48" i="10"/>
  <c r="O48" i="10"/>
  <c r="P48" i="10"/>
  <c r="N47" i="10"/>
  <c r="O47" i="10"/>
  <c r="P47" i="10"/>
  <c r="T46" i="10"/>
  <c r="Q46" i="10"/>
  <c r="R46" i="10"/>
  <c r="S46" i="10"/>
  <c r="H46" i="10"/>
  <c r="N46" i="10"/>
  <c r="O46" i="10"/>
  <c r="P46" i="10"/>
  <c r="M46" i="10"/>
  <c r="T45" i="10"/>
  <c r="Q45" i="10"/>
  <c r="R45" i="10"/>
  <c r="S45" i="10"/>
  <c r="H45" i="10"/>
  <c r="N45" i="10"/>
  <c r="O45" i="10"/>
  <c r="P45" i="10"/>
  <c r="T44" i="10"/>
  <c r="Q44" i="10"/>
  <c r="R44" i="10"/>
  <c r="S44" i="10"/>
  <c r="H44" i="10"/>
  <c r="N44" i="10"/>
  <c r="O44" i="10"/>
  <c r="P44" i="10"/>
  <c r="T43" i="10"/>
  <c r="Q43" i="10"/>
  <c r="R43" i="10"/>
  <c r="S43" i="10"/>
  <c r="H43" i="10"/>
  <c r="N43" i="10"/>
  <c r="O43" i="10"/>
  <c r="P43" i="10"/>
  <c r="T42" i="10"/>
  <c r="Q42" i="10"/>
  <c r="R42" i="10"/>
  <c r="S42" i="10"/>
  <c r="H42" i="10"/>
  <c r="N42" i="10"/>
  <c r="O42" i="10"/>
  <c r="P42" i="10"/>
  <c r="M42" i="10"/>
  <c r="T41" i="10"/>
  <c r="Q41" i="10"/>
  <c r="R41" i="10"/>
  <c r="S41" i="10"/>
  <c r="H41" i="10"/>
  <c r="N41" i="10"/>
  <c r="O41" i="10"/>
  <c r="P41" i="10"/>
  <c r="T40" i="10"/>
  <c r="Q40" i="10"/>
  <c r="R40" i="10"/>
  <c r="S40" i="10"/>
  <c r="H40" i="10"/>
  <c r="N40" i="10"/>
  <c r="O40" i="10"/>
  <c r="P40" i="10"/>
  <c r="M40" i="10"/>
  <c r="T39" i="10"/>
  <c r="Q39" i="10"/>
  <c r="R39" i="10"/>
  <c r="S39" i="10"/>
  <c r="H39" i="10"/>
  <c r="N39" i="10"/>
  <c r="O39" i="10"/>
  <c r="P39" i="10"/>
  <c r="M39" i="10"/>
  <c r="T38" i="10"/>
  <c r="Q38" i="10"/>
  <c r="R38" i="10"/>
  <c r="S38" i="10"/>
  <c r="H38" i="10"/>
  <c r="N38" i="10"/>
  <c r="O38" i="10"/>
  <c r="P38" i="10"/>
  <c r="T37" i="10"/>
  <c r="Q37" i="10"/>
  <c r="R37" i="10"/>
  <c r="S37" i="10"/>
  <c r="H37" i="10"/>
  <c r="N37" i="10"/>
  <c r="O37" i="10"/>
  <c r="P37" i="10"/>
  <c r="T36" i="10"/>
  <c r="Q36" i="10"/>
  <c r="R36" i="10"/>
  <c r="S36" i="10"/>
  <c r="H36" i="10"/>
  <c r="N36" i="10"/>
  <c r="O36" i="10"/>
  <c r="P36" i="10"/>
  <c r="M36" i="10"/>
  <c r="T35" i="10"/>
  <c r="Q35" i="10"/>
  <c r="R35" i="10"/>
  <c r="S35" i="10"/>
  <c r="H35" i="10"/>
  <c r="N35" i="10"/>
  <c r="O35" i="10"/>
  <c r="P35" i="10"/>
  <c r="T34" i="10"/>
  <c r="Q34" i="10"/>
  <c r="R34" i="10"/>
  <c r="S34" i="10"/>
  <c r="H34" i="10"/>
  <c r="N34" i="10"/>
  <c r="O34" i="10"/>
  <c r="P34" i="10"/>
  <c r="M34" i="10"/>
  <c r="T33" i="10"/>
  <c r="Q33" i="10"/>
  <c r="R33" i="10"/>
  <c r="S33" i="10"/>
  <c r="H33" i="10"/>
  <c r="N33" i="10"/>
  <c r="O33" i="10"/>
  <c r="P33" i="10"/>
  <c r="M33" i="10"/>
  <c r="H32" i="10"/>
  <c r="N32" i="10"/>
  <c r="O32" i="10"/>
  <c r="P32" i="10"/>
  <c r="M32" i="10"/>
  <c r="E32" i="10"/>
  <c r="H31" i="10"/>
  <c r="N31" i="10"/>
  <c r="O31" i="10"/>
  <c r="P31" i="10"/>
  <c r="M31" i="10"/>
  <c r="E31" i="10"/>
  <c r="AD215" i="1"/>
  <c r="AC215" i="1"/>
  <c r="K231" i="21"/>
  <c r="J231" i="21"/>
  <c r="I231" i="21"/>
  <c r="H231" i="21"/>
  <c r="G231" i="21"/>
  <c r="F231" i="21"/>
  <c r="E231" i="21"/>
  <c r="D231" i="21"/>
  <c r="K75" i="21"/>
  <c r="J75" i="21"/>
  <c r="I75" i="21"/>
  <c r="H75" i="21"/>
  <c r="G75" i="21"/>
  <c r="F75" i="21"/>
  <c r="E75" i="21"/>
  <c r="D75" i="21"/>
  <c r="K63" i="21"/>
  <c r="J63" i="21"/>
  <c r="I63" i="21"/>
  <c r="H63" i="21"/>
  <c r="G63" i="21"/>
  <c r="F63" i="21"/>
  <c r="E63" i="21"/>
  <c r="D63" i="21"/>
  <c r="K51" i="21"/>
  <c r="J51" i="21"/>
  <c r="I51" i="21"/>
  <c r="H51" i="21"/>
  <c r="G51" i="21"/>
  <c r="F51" i="21"/>
  <c r="E51" i="21"/>
  <c r="D51" i="21"/>
  <c r="K39" i="21"/>
  <c r="J39" i="21"/>
  <c r="I39" i="21"/>
  <c r="H39" i="21"/>
  <c r="G39" i="21"/>
  <c r="F39" i="21"/>
  <c r="E39" i="21"/>
  <c r="D39" i="21"/>
  <c r="K27" i="21"/>
  <c r="J27" i="21"/>
  <c r="I27" i="21"/>
  <c r="H27" i="21"/>
  <c r="G27" i="21"/>
  <c r="F27" i="21"/>
  <c r="E27" i="21"/>
  <c r="D27" i="21"/>
  <c r="K15" i="21"/>
  <c r="J15" i="21"/>
  <c r="I15" i="21"/>
  <c r="H15" i="21"/>
  <c r="G15" i="21"/>
  <c r="F15" i="21"/>
  <c r="E15" i="21"/>
  <c r="D15" i="21"/>
  <c r="K3" i="21"/>
  <c r="J3" i="21"/>
  <c r="I3" i="21"/>
  <c r="H3" i="21"/>
  <c r="G3" i="21"/>
  <c r="F3" i="21"/>
  <c r="E3" i="21"/>
  <c r="D3" i="21"/>
  <c r="F564" i="17"/>
  <c r="I724" i="17"/>
  <c r="N29" i="27"/>
  <c r="V72" i="22"/>
  <c r="V93" i="22"/>
  <c r="V87" i="22"/>
  <c r="V53" i="22"/>
  <c r="V55" i="22"/>
  <c r="V57" i="22"/>
  <c r="V96" i="22"/>
  <c r="V14" i="22"/>
  <c r="V5" i="22"/>
  <c r="P50" i="9"/>
  <c r="P90" i="9"/>
  <c r="Q210" i="9"/>
  <c r="Q250" i="9"/>
  <c r="Q90" i="9"/>
  <c r="R170" i="9"/>
  <c r="R210" i="9"/>
  <c r="R250" i="9"/>
  <c r="O170" i="9"/>
  <c r="O210" i="9"/>
  <c r="O250" i="9"/>
  <c r="O50" i="9"/>
  <c r="O90" i="9"/>
  <c r="P170" i="9"/>
  <c r="P210" i="9"/>
  <c r="P250" i="9"/>
  <c r="R530" i="17"/>
  <c r="P530" i="17"/>
  <c r="Q530" i="17"/>
  <c r="N530" i="17"/>
  <c r="O530" i="17"/>
  <c r="M530" i="17"/>
  <c r="L530" i="17"/>
  <c r="K530" i="17"/>
  <c r="Z490" i="17"/>
  <c r="W490" i="17"/>
  <c r="N490" i="17"/>
  <c r="Q490" i="17"/>
  <c r="P490" i="17"/>
  <c r="M490" i="17"/>
  <c r="L490" i="17"/>
  <c r="K490" i="17"/>
  <c r="Q570" i="17"/>
  <c r="R570" i="17"/>
  <c r="P570" i="17"/>
  <c r="N570" i="17"/>
  <c r="O570" i="17"/>
  <c r="M570" i="17"/>
  <c r="L570" i="17"/>
  <c r="K570" i="17"/>
  <c r="M770" i="17"/>
  <c r="N770" i="17"/>
  <c r="R770" i="17"/>
  <c r="P770" i="17"/>
  <c r="Q770" i="17"/>
  <c r="O770" i="17"/>
  <c r="L770" i="17"/>
  <c r="K770" i="17"/>
  <c r="C230" i="20"/>
  <c r="E5" i="20"/>
  <c r="F6" i="20"/>
  <c r="G7" i="20"/>
  <c r="H8" i="20"/>
  <c r="I9" i="20"/>
  <c r="J10" i="20"/>
  <c r="K11" i="20"/>
  <c r="C2" i="20"/>
  <c r="E17" i="20"/>
  <c r="F18" i="20"/>
  <c r="G19" i="20"/>
  <c r="H20" i="20"/>
  <c r="I21" i="20"/>
  <c r="J22" i="20"/>
  <c r="K23" i="20"/>
  <c r="C14" i="20"/>
  <c r="E77" i="20"/>
  <c r="F78" i="20"/>
  <c r="G79" i="20"/>
  <c r="H80" i="20"/>
  <c r="I81" i="20"/>
  <c r="J82" i="20"/>
  <c r="K83" i="20"/>
  <c r="C74" i="20"/>
  <c r="C26" i="20"/>
  <c r="C50" i="20"/>
  <c r="E113" i="7"/>
  <c r="F114" i="7"/>
  <c r="G115" i="7"/>
  <c r="H116" i="7"/>
  <c r="I117" i="7"/>
  <c r="J118" i="7"/>
  <c r="K119" i="7"/>
  <c r="C110" i="7"/>
  <c r="E173" i="7"/>
  <c r="F174" i="7"/>
  <c r="G175" i="7"/>
  <c r="H176" i="7"/>
  <c r="I177" i="7"/>
  <c r="J178" i="7"/>
  <c r="K179" i="7"/>
  <c r="C170" i="7"/>
  <c r="E5" i="7"/>
  <c r="F6" i="7"/>
  <c r="G7" i="7"/>
  <c r="H8" i="7"/>
  <c r="I9" i="7"/>
  <c r="J10" i="7"/>
  <c r="K11" i="7"/>
  <c r="C2" i="7"/>
  <c r="E161" i="7"/>
  <c r="F162" i="7"/>
  <c r="G163" i="7"/>
  <c r="H164" i="7"/>
  <c r="I165" i="7"/>
  <c r="J166" i="7"/>
  <c r="K167" i="7"/>
  <c r="C158" i="7"/>
  <c r="E125" i="7"/>
  <c r="F126" i="7"/>
  <c r="G127" i="7"/>
  <c r="H128" i="7"/>
  <c r="I129" i="7"/>
  <c r="J130" i="7"/>
  <c r="K131" i="7"/>
  <c r="C122" i="7"/>
  <c r="E233" i="7"/>
  <c r="F234" i="7"/>
  <c r="G235" i="7"/>
  <c r="H236" i="7"/>
  <c r="I237" i="7"/>
  <c r="J238" i="7"/>
  <c r="K239" i="7"/>
  <c r="C230" i="7"/>
  <c r="E149" i="7"/>
  <c r="F150" i="7"/>
  <c r="G151" i="7"/>
  <c r="H152" i="7"/>
  <c r="I153" i="7"/>
  <c r="J154" i="7"/>
  <c r="K155" i="7"/>
  <c r="C146" i="7"/>
  <c r="U170" i="9"/>
  <c r="AA90" i="9"/>
  <c r="Q130" i="9"/>
  <c r="T170" i="9"/>
  <c r="X170" i="9"/>
  <c r="N130" i="9"/>
  <c r="S170" i="9"/>
  <c r="V170" i="9"/>
  <c r="Q50" i="9"/>
  <c r="L90" i="9"/>
  <c r="L130" i="9"/>
  <c r="P130" i="9"/>
  <c r="Q170" i="9"/>
  <c r="X50" i="9"/>
  <c r="M130" i="9"/>
  <c r="T50" i="9"/>
  <c r="W50" i="9"/>
  <c r="V90" i="9"/>
  <c r="R130" i="9"/>
  <c r="K50" i="9"/>
  <c r="S50" i="9"/>
  <c r="N50" i="9"/>
  <c r="R50" i="9"/>
  <c r="M90" i="9"/>
  <c r="R90" i="9"/>
  <c r="K130" i="9"/>
  <c r="O130" i="9"/>
  <c r="E5" i="21"/>
  <c r="F6" i="21"/>
  <c r="G7" i="21"/>
  <c r="H8" i="21"/>
  <c r="I9" i="21"/>
  <c r="J10" i="21"/>
  <c r="K11" i="21"/>
  <c r="J2" i="21"/>
  <c r="H26" i="20"/>
  <c r="K38" i="21"/>
  <c r="J2" i="7"/>
  <c r="K230" i="20"/>
  <c r="K2" i="21"/>
  <c r="J62" i="20"/>
  <c r="F14" i="20"/>
  <c r="H50" i="20"/>
  <c r="I110" i="7"/>
  <c r="H2" i="7"/>
  <c r="D230" i="21"/>
  <c r="E14" i="21"/>
  <c r="E122" i="7"/>
  <c r="K14" i="21"/>
  <c r="E2" i="7"/>
  <c r="D2" i="7"/>
  <c r="E62" i="21"/>
  <c r="G2" i="20"/>
  <c r="D110" i="7"/>
  <c r="F50" i="21"/>
  <c r="G2" i="7"/>
  <c r="K110" i="7"/>
  <c r="K2" i="7"/>
  <c r="H122" i="7"/>
  <c r="H110" i="7"/>
  <c r="I122" i="7"/>
  <c r="G26" i="21"/>
  <c r="K26" i="21"/>
  <c r="F38" i="21"/>
  <c r="F62" i="21"/>
  <c r="G122" i="7"/>
  <c r="D38" i="20"/>
  <c r="D158" i="7"/>
  <c r="D122" i="7"/>
  <c r="I2" i="21"/>
  <c r="E134" i="7"/>
  <c r="E38" i="21"/>
  <c r="E74" i="21"/>
  <c r="G50" i="20"/>
  <c r="J170" i="7"/>
  <c r="G110" i="7"/>
  <c r="K122" i="7"/>
  <c r="F110" i="7"/>
  <c r="F122" i="7"/>
  <c r="G62" i="21"/>
  <c r="E110" i="7"/>
  <c r="G14" i="20"/>
  <c r="AO9" i="9"/>
  <c r="U49" i="9"/>
  <c r="V49" i="9"/>
  <c r="P49" i="9"/>
  <c r="AW89" i="9"/>
  <c r="AX89" i="9"/>
  <c r="H9" i="9"/>
  <c r="AS9" i="9"/>
  <c r="U50" i="9"/>
  <c r="AF89" i="9"/>
  <c r="L10" i="9"/>
  <c r="N10" i="9"/>
  <c r="P10" i="9"/>
  <c r="R10" i="9"/>
  <c r="E49" i="9"/>
  <c r="H9" i="17"/>
  <c r="K10" i="9"/>
  <c r="M10" i="9"/>
  <c r="O10" i="9"/>
  <c r="Q10" i="9"/>
  <c r="AF49" i="9"/>
  <c r="Q10" i="17"/>
  <c r="Z170" i="9"/>
  <c r="W170" i="9"/>
  <c r="W210" i="9"/>
  <c r="X210" i="9"/>
  <c r="Z210" i="9"/>
  <c r="Y210" i="9"/>
  <c r="Y90" i="9"/>
  <c r="W90" i="9"/>
  <c r="W250" i="9"/>
  <c r="X90" i="9"/>
  <c r="X250" i="9"/>
  <c r="Z250" i="9"/>
  <c r="Y250" i="9"/>
  <c r="Y530" i="17"/>
  <c r="X530" i="17"/>
  <c r="V530" i="17"/>
  <c r="W530" i="17"/>
  <c r="Z530" i="17"/>
  <c r="U530" i="17"/>
  <c r="T530" i="17"/>
  <c r="S530" i="17"/>
  <c r="Y490" i="17"/>
  <c r="V490" i="17"/>
  <c r="AE490" i="17"/>
  <c r="X490" i="17"/>
  <c r="AH490" i="17"/>
  <c r="U490" i="17"/>
  <c r="T490" i="17"/>
  <c r="S490" i="17"/>
  <c r="X570" i="17"/>
  <c r="Z570" i="17"/>
  <c r="V570" i="17"/>
  <c r="W570" i="17"/>
  <c r="Y570" i="17"/>
  <c r="U570" i="17"/>
  <c r="T570" i="17"/>
  <c r="S570" i="17"/>
  <c r="Z770" i="17"/>
  <c r="X770" i="17"/>
  <c r="W770" i="17"/>
  <c r="V770" i="17"/>
  <c r="Y770" i="17"/>
  <c r="U770" i="17"/>
  <c r="T770" i="17"/>
  <c r="S770" i="17"/>
  <c r="S130" i="9"/>
  <c r="AD90" i="9"/>
  <c r="AB50" i="9"/>
  <c r="T130" i="9"/>
  <c r="Y50" i="9"/>
  <c r="V130" i="9"/>
  <c r="AI90" i="9"/>
  <c r="T90" i="9"/>
  <c r="U90" i="9"/>
  <c r="V50" i="9"/>
  <c r="AE170" i="9"/>
  <c r="Y170" i="9"/>
  <c r="AD170" i="9"/>
  <c r="AB170" i="9"/>
  <c r="Z90" i="9"/>
  <c r="AE50" i="9"/>
  <c r="U130" i="9"/>
  <c r="AH170" i="9"/>
  <c r="AF170" i="9"/>
  <c r="W130" i="9"/>
  <c r="Z50" i="9"/>
  <c r="Z130" i="9"/>
  <c r="AF50" i="9"/>
  <c r="X130" i="9"/>
  <c r="AA170" i="9"/>
  <c r="Y130" i="9"/>
  <c r="AC170" i="9"/>
  <c r="F230" i="7"/>
  <c r="E170" i="7"/>
  <c r="J146" i="7"/>
  <c r="F2" i="7"/>
  <c r="G230" i="7"/>
  <c r="J122" i="7"/>
  <c r="G158" i="7"/>
  <c r="G170" i="7"/>
  <c r="J110" i="7"/>
  <c r="G146" i="7"/>
  <c r="I2" i="7"/>
  <c r="AG89" i="9"/>
  <c r="AC50" i="9"/>
  <c r="W49" i="9"/>
  <c r="AP9" i="9"/>
  <c r="AG49" i="9"/>
  <c r="W10" i="9"/>
  <c r="I9" i="17"/>
  <c r="AA50" i="9"/>
  <c r="Z10" i="9"/>
  <c r="V10" i="9"/>
  <c r="I9" i="9"/>
  <c r="S10" i="9"/>
  <c r="AT9" i="9"/>
  <c r="Q49" i="9"/>
  <c r="Y10" i="17"/>
  <c r="Y10" i="9"/>
  <c r="U10" i="9"/>
  <c r="F49" i="9"/>
  <c r="X10" i="9"/>
  <c r="T10" i="9"/>
  <c r="AC63" i="22"/>
  <c r="AG90" i="9"/>
  <c r="AG250" i="9"/>
  <c r="AH250" i="9"/>
  <c r="AG210" i="9"/>
  <c r="AF250" i="9"/>
  <c r="AE90" i="9"/>
  <c r="AF210" i="9"/>
  <c r="AE250" i="9"/>
  <c r="AH210" i="9"/>
  <c r="AE210" i="9"/>
  <c r="AF90" i="9"/>
  <c r="AH530" i="17"/>
  <c r="AE530" i="17"/>
  <c r="AG530" i="17"/>
  <c r="AD530" i="17"/>
  <c r="AF530" i="17"/>
  <c r="AC530" i="17"/>
  <c r="AB530" i="17"/>
  <c r="AA530" i="17"/>
  <c r="AM490" i="17"/>
  <c r="AD490" i="17"/>
  <c r="AP490" i="17"/>
  <c r="AF490" i="17"/>
  <c r="AG490" i="17"/>
  <c r="AC490" i="17"/>
  <c r="AB490" i="17"/>
  <c r="AA490" i="17"/>
  <c r="AH570" i="17"/>
  <c r="AE570" i="17"/>
  <c r="AG570" i="17"/>
  <c r="AD570" i="17"/>
  <c r="AF570" i="17"/>
  <c r="AC570" i="17"/>
  <c r="AB570" i="17"/>
  <c r="AA570" i="17"/>
  <c r="AF770" i="17"/>
  <c r="AE770" i="17"/>
  <c r="AH770" i="17"/>
  <c r="AC770" i="17"/>
  <c r="AG770" i="17"/>
  <c r="AD770" i="17"/>
  <c r="AB770" i="17"/>
  <c r="AA770" i="17"/>
  <c r="AK170" i="9"/>
  <c r="AH130" i="9"/>
  <c r="AL170" i="9"/>
  <c r="AO90" i="9"/>
  <c r="AF130" i="9"/>
  <c r="AN170" i="9"/>
  <c r="AJ170" i="9"/>
  <c r="AM170" i="9"/>
  <c r="AC130" i="9"/>
  <c r="AG170" i="9"/>
  <c r="AE130" i="9"/>
  <c r="AP170" i="9"/>
  <c r="AD50" i="9"/>
  <c r="AD130" i="9"/>
  <c r="AL90" i="9"/>
  <c r="AA130" i="9"/>
  <c r="AG130" i="9"/>
  <c r="AH90" i="9"/>
  <c r="AG50" i="9"/>
  <c r="AB130" i="9"/>
  <c r="AJ50" i="9"/>
  <c r="AI170" i="9"/>
  <c r="AN50" i="9"/>
  <c r="AH50" i="9"/>
  <c r="AM50" i="9"/>
  <c r="AC90" i="9"/>
  <c r="AB90" i="9"/>
  <c r="AQ90" i="9"/>
  <c r="G49" i="9"/>
  <c r="AG10" i="9"/>
  <c r="AG10" i="17"/>
  <c r="AI50" i="9"/>
  <c r="AH89" i="9"/>
  <c r="AB10" i="9"/>
  <c r="AC10" i="9"/>
  <c r="R49" i="9"/>
  <c r="AU9" i="9"/>
  <c r="AA10" i="9"/>
  <c r="AH10" i="9"/>
  <c r="AE10" i="9"/>
  <c r="AK50" i="9"/>
  <c r="AF10" i="9"/>
  <c r="J9" i="9"/>
  <c r="AD10" i="9"/>
  <c r="X49" i="9"/>
  <c r="J9" i="17"/>
  <c r="AH49" i="9"/>
  <c r="AN90" i="9"/>
  <c r="AN210" i="9"/>
  <c r="AN250" i="9"/>
  <c r="AO210" i="9"/>
  <c r="AO250" i="9"/>
  <c r="AP250" i="9"/>
  <c r="AP210" i="9"/>
  <c r="AM210" i="9"/>
  <c r="AM250" i="9"/>
  <c r="AM90" i="9"/>
  <c r="AP530" i="17"/>
  <c r="AN530" i="17"/>
  <c r="AO530" i="17"/>
  <c r="AM530" i="17"/>
  <c r="AL530" i="17"/>
  <c r="AK530" i="17"/>
  <c r="AJ530" i="17"/>
  <c r="AI530" i="17"/>
  <c r="AN490" i="17"/>
  <c r="AU490" i="17"/>
  <c r="AL490" i="17"/>
  <c r="AX490" i="17"/>
  <c r="AO490" i="17"/>
  <c r="AK490" i="17"/>
  <c r="AJ490" i="17"/>
  <c r="AI490" i="17"/>
  <c r="AN570" i="17"/>
  <c r="AO570" i="17"/>
  <c r="AP570" i="17"/>
  <c r="AL570" i="17"/>
  <c r="AM570" i="17"/>
  <c r="AK570" i="17"/>
  <c r="AJ570" i="17"/>
  <c r="AI570" i="17"/>
  <c r="AL770" i="17"/>
  <c r="AO770" i="17"/>
  <c r="AK770" i="17"/>
  <c r="AM770" i="17"/>
  <c r="AN770" i="17"/>
  <c r="AP770" i="17"/>
  <c r="AJ770" i="17"/>
  <c r="AI770" i="17"/>
  <c r="AR50" i="9"/>
  <c r="AJ130" i="9"/>
  <c r="AP90" i="9"/>
  <c r="AI130" i="9"/>
  <c r="AK130" i="9"/>
  <c r="AY90" i="9"/>
  <c r="AQ170" i="9"/>
  <c r="AO50" i="9"/>
  <c r="AO130" i="9"/>
  <c r="AO170" i="9"/>
  <c r="AU170" i="9"/>
  <c r="AW90" i="9"/>
  <c r="AT170" i="9"/>
  <c r="AP130" i="9"/>
  <c r="AK90" i="9"/>
  <c r="AU50" i="9"/>
  <c r="AV90" i="9"/>
  <c r="AL130" i="9"/>
  <c r="AL50" i="9"/>
  <c r="AX170" i="9"/>
  <c r="AM130" i="9"/>
  <c r="AR170" i="9"/>
  <c r="AN130" i="9"/>
  <c r="AS170" i="9"/>
  <c r="AP50" i="9"/>
  <c r="AT90" i="9"/>
  <c r="AJ90" i="9"/>
  <c r="AV50" i="9"/>
  <c r="AV170" i="9"/>
  <c r="Y49" i="9"/>
  <c r="AL10" i="9"/>
  <c r="AN10" i="9"/>
  <c r="AS50" i="9"/>
  <c r="AM10" i="9"/>
  <c r="AP10" i="9"/>
  <c r="AI10" i="9"/>
  <c r="AV9" i="9"/>
  <c r="AK10" i="9"/>
  <c r="AJ10" i="9"/>
  <c r="AQ50" i="9"/>
  <c r="AO10" i="17"/>
  <c r="AO10" i="9"/>
  <c r="H49" i="9"/>
  <c r="AU90" i="9"/>
  <c r="AW210" i="9"/>
  <c r="AU250" i="9"/>
  <c r="AW250" i="9"/>
  <c r="AV250" i="9"/>
  <c r="AV210" i="9"/>
  <c r="AU210" i="9"/>
  <c r="AX210" i="9"/>
  <c r="AX250" i="9"/>
  <c r="AT530" i="17"/>
  <c r="AW530" i="17"/>
  <c r="AU530" i="17"/>
  <c r="AV530" i="17"/>
  <c r="AX530" i="17"/>
  <c r="AS530" i="17"/>
  <c r="AR530" i="17"/>
  <c r="AQ530" i="17"/>
  <c r="AV490" i="17"/>
  <c r="AW490" i="17"/>
  <c r="BF490" i="17"/>
  <c r="AT490" i="17"/>
  <c r="BC490" i="17"/>
  <c r="AS490" i="17"/>
  <c r="AR490" i="17"/>
  <c r="AQ490" i="17"/>
  <c r="AT570" i="17"/>
  <c r="AV570" i="17"/>
  <c r="AU570" i="17"/>
  <c r="AX570" i="17"/>
  <c r="AW570" i="17"/>
  <c r="AS570" i="17"/>
  <c r="AR570" i="17"/>
  <c r="AQ570" i="17"/>
  <c r="AS770" i="17"/>
  <c r="AV770" i="17"/>
  <c r="AX770" i="17"/>
  <c r="AU770" i="17"/>
  <c r="AW770" i="17"/>
  <c r="AT770" i="17"/>
  <c r="AR770" i="17"/>
  <c r="AQ770" i="17"/>
  <c r="BD50" i="9"/>
  <c r="BA170" i="9"/>
  <c r="BF170" i="9"/>
  <c r="AT50" i="9"/>
  <c r="BC50" i="9"/>
  <c r="AS90" i="9"/>
  <c r="BE90" i="9"/>
  <c r="BG90" i="9"/>
  <c r="AZ50" i="9"/>
  <c r="AX130" i="9"/>
  <c r="BD170" i="9"/>
  <c r="AX50" i="9"/>
  <c r="AV130" i="9"/>
  <c r="AU130" i="9"/>
  <c r="BD90" i="9"/>
  <c r="BC170" i="9"/>
  <c r="AW50" i="9"/>
  <c r="AQ130" i="9"/>
  <c r="AX90" i="9"/>
  <c r="AR90" i="9"/>
  <c r="BB90" i="9"/>
  <c r="AZ170" i="9"/>
  <c r="AT130" i="9"/>
  <c r="BB170" i="9"/>
  <c r="AW170" i="9"/>
  <c r="AW130" i="9"/>
  <c r="AY170" i="9"/>
  <c r="AS130" i="9"/>
  <c r="AR130" i="9"/>
  <c r="I49" i="9"/>
  <c r="AW10" i="9"/>
  <c r="AW10" i="17"/>
  <c r="AY50" i="9"/>
  <c r="AR10" i="9"/>
  <c r="AS10" i="9"/>
  <c r="AW9" i="9"/>
  <c r="AQ10" i="9"/>
  <c r="AX10" i="9"/>
  <c r="AU10" i="9"/>
  <c r="BA50" i="9"/>
  <c r="AV10" i="9"/>
  <c r="AT10" i="9"/>
  <c r="Z49" i="9"/>
  <c r="BC210" i="9"/>
  <c r="BC90" i="9"/>
  <c r="BF210" i="9"/>
  <c r="BD250" i="9"/>
  <c r="BC250" i="9"/>
  <c r="BF250" i="9"/>
  <c r="BD210" i="9"/>
  <c r="BE250" i="9"/>
  <c r="BE210" i="9"/>
  <c r="BB530" i="17"/>
  <c r="BF530" i="17"/>
  <c r="BE530" i="17"/>
  <c r="BC530" i="17"/>
  <c r="BD530" i="17"/>
  <c r="BA530" i="17"/>
  <c r="AZ530" i="17"/>
  <c r="AY530" i="17"/>
  <c r="BB490" i="17"/>
  <c r="BK490" i="17"/>
  <c r="BN490" i="17"/>
  <c r="BE490" i="17"/>
  <c r="BD490" i="17"/>
  <c r="BA490" i="17"/>
  <c r="AZ490" i="17"/>
  <c r="AY490" i="17"/>
  <c r="BF570" i="17"/>
  <c r="BC570" i="17"/>
  <c r="BE570" i="17"/>
  <c r="BD570" i="17"/>
  <c r="BB570" i="17"/>
  <c r="BA570" i="17"/>
  <c r="AZ570" i="17"/>
  <c r="AY570" i="17"/>
  <c r="BC770" i="17"/>
  <c r="BA770" i="17"/>
  <c r="BE770" i="17"/>
  <c r="BF770" i="17"/>
  <c r="BD770" i="17"/>
  <c r="BB770" i="17"/>
  <c r="AZ770" i="17"/>
  <c r="AY770" i="17"/>
  <c r="BA130" i="9"/>
  <c r="BJ90" i="9"/>
  <c r="AY130" i="9"/>
  <c r="BM90" i="9"/>
  <c r="BB50" i="9"/>
  <c r="BE130" i="9"/>
  <c r="BH170" i="9"/>
  <c r="AZ90" i="9"/>
  <c r="BF90" i="9"/>
  <c r="BE50" i="9"/>
  <c r="BK170" i="9"/>
  <c r="BC130" i="9"/>
  <c r="BF50" i="9"/>
  <c r="BL170" i="9"/>
  <c r="BH50" i="9"/>
  <c r="BN170" i="9"/>
  <c r="BF130" i="9"/>
  <c r="BI170" i="9"/>
  <c r="BG170" i="9"/>
  <c r="BE170" i="9"/>
  <c r="BB130" i="9"/>
  <c r="BL90" i="9"/>
  <c r="BD130" i="9"/>
  <c r="BK50" i="9"/>
  <c r="AZ130" i="9"/>
  <c r="BJ170" i="9"/>
  <c r="BA90" i="9"/>
  <c r="BL50" i="9"/>
  <c r="BB10" i="9"/>
  <c r="BD10" i="9"/>
  <c r="BI50" i="9"/>
  <c r="BC10" i="9"/>
  <c r="BF10" i="9"/>
  <c r="AY10" i="9"/>
  <c r="AX9" i="9"/>
  <c r="BA10" i="9"/>
  <c r="AZ10" i="9"/>
  <c r="BG50" i="9"/>
  <c r="BE10" i="17"/>
  <c r="BE10" i="9"/>
  <c r="J49" i="9"/>
  <c r="BN250" i="9"/>
  <c r="BM250" i="9"/>
  <c r="BK250" i="9"/>
  <c r="BL250" i="9"/>
  <c r="BK90" i="9"/>
  <c r="BM210" i="9"/>
  <c r="BL210" i="9"/>
  <c r="BN210" i="9"/>
  <c r="BK210" i="9"/>
  <c r="BK530" i="17"/>
  <c r="BL530" i="17"/>
  <c r="BN530" i="17"/>
  <c r="BM530" i="17"/>
  <c r="BJ530" i="17"/>
  <c r="BI530" i="17"/>
  <c r="BH530" i="17"/>
  <c r="BG530" i="17"/>
  <c r="BM490" i="17"/>
  <c r="BJ490" i="17"/>
  <c r="BL490" i="17"/>
  <c r="BI490" i="17"/>
  <c r="BH490" i="17"/>
  <c r="BG490" i="17"/>
  <c r="BL570" i="17"/>
  <c r="BM570" i="17"/>
  <c r="BK570" i="17"/>
  <c r="BN570" i="17"/>
  <c r="BJ570" i="17"/>
  <c r="BI570" i="17"/>
  <c r="BH570" i="17"/>
  <c r="BG570" i="17"/>
  <c r="BM770" i="17"/>
  <c r="BJ770" i="17"/>
  <c r="BI770" i="17"/>
  <c r="BL770" i="17"/>
  <c r="BN770" i="17"/>
  <c r="BK770" i="17"/>
  <c r="BH770" i="17"/>
  <c r="BG770" i="17"/>
  <c r="BJ50" i="9"/>
  <c r="BH130" i="9"/>
  <c r="BL130" i="9"/>
  <c r="BN50" i="9"/>
  <c r="BI90" i="9"/>
  <c r="BN130" i="9"/>
  <c r="BM50" i="9"/>
  <c r="BG130" i="9"/>
  <c r="BJ130" i="9"/>
  <c r="BM170" i="9"/>
  <c r="BK130" i="9"/>
  <c r="BN90" i="9"/>
  <c r="BH90" i="9"/>
  <c r="BM130" i="9"/>
  <c r="BI130" i="9"/>
  <c r="BM10" i="9"/>
  <c r="BM10" i="17"/>
  <c r="BH10" i="9"/>
  <c r="BI10" i="9"/>
  <c r="BG10" i="9"/>
  <c r="BN10" i="9"/>
  <c r="BK10" i="9"/>
  <c r="BL10" i="9"/>
  <c r="BJ10" i="9"/>
  <c r="F484" i="9"/>
  <c r="N172" i="21"/>
  <c r="N214" i="21"/>
  <c r="N165" i="21"/>
  <c r="H763" i="9"/>
  <c r="M191" i="21"/>
  <c r="N236" i="21"/>
  <c r="G764" i="9"/>
  <c r="G523" i="9"/>
  <c r="M11" i="21"/>
  <c r="N23" i="21"/>
  <c r="F683" i="9"/>
  <c r="N223" i="21"/>
  <c r="D724" i="9"/>
  <c r="M178" i="21"/>
  <c r="N208" i="21"/>
  <c r="M33" i="21"/>
  <c r="E604" i="9"/>
  <c r="N153" i="21"/>
  <c r="L235" i="21"/>
  <c r="N237" i="21"/>
  <c r="M236" i="21"/>
  <c r="N225" i="21"/>
  <c r="G603" i="9"/>
  <c r="M167" i="21"/>
  <c r="N175" i="21"/>
  <c r="N213" i="21"/>
  <c r="L11" i="21"/>
  <c r="F723" i="9"/>
  <c r="N166" i="21"/>
  <c r="M232" i="21"/>
  <c r="E683" i="9"/>
  <c r="M190" i="21"/>
  <c r="N212" i="21"/>
  <c r="N224" i="21"/>
  <c r="N22" i="21"/>
  <c r="N160" i="21"/>
  <c r="G482" i="9"/>
  <c r="P162" i="21"/>
  <c r="I762" i="9"/>
  <c r="L177" i="21"/>
  <c r="N187" i="21"/>
  <c r="F524" i="9"/>
  <c r="M238" i="21"/>
  <c r="J602" i="9"/>
  <c r="L105" i="21"/>
  <c r="G564" i="9"/>
  <c r="D522" i="9"/>
  <c r="L179" i="21"/>
  <c r="C522" i="9"/>
  <c r="D523" i="9"/>
  <c r="L34" i="21"/>
  <c r="J564" i="9"/>
  <c r="C562" i="9"/>
  <c r="D482" i="9"/>
  <c r="L236" i="21"/>
  <c r="M162" i="21"/>
  <c r="D563" i="9"/>
  <c r="L148" i="21"/>
  <c r="E483" i="9"/>
  <c r="G563" i="9"/>
  <c r="L94" i="21"/>
  <c r="E562" i="9"/>
  <c r="L153" i="21"/>
  <c r="F562" i="9"/>
  <c r="S232" i="21"/>
  <c r="J772" i="9"/>
  <c r="S227" i="21"/>
  <c r="BG692" i="9"/>
  <c r="L223" i="21"/>
  <c r="L211" i="21"/>
  <c r="L202" i="21"/>
  <c r="L222" i="21"/>
  <c r="AY612" i="9"/>
  <c r="BJ532" i="9"/>
  <c r="BJ551" i="9"/>
  <c r="P34" i="21"/>
  <c r="Q148" i="20"/>
  <c r="U148" i="20"/>
  <c r="P11" i="21"/>
  <c r="P83" i="21"/>
  <c r="F724" i="9"/>
  <c r="P129" i="21"/>
  <c r="Z572" i="9"/>
  <c r="Z591" i="9"/>
  <c r="J524" i="9"/>
  <c r="E764" i="9"/>
  <c r="F564" i="9"/>
  <c r="F762" i="9"/>
  <c r="D685" i="9"/>
  <c r="BB772" i="9"/>
  <c r="N10" i="21"/>
  <c r="L23" i="21"/>
  <c r="L10" i="21"/>
  <c r="J525" i="9"/>
  <c r="J523" i="9"/>
  <c r="L107" i="21"/>
  <c r="F522" i="9"/>
  <c r="L163" i="21"/>
  <c r="L208" i="21"/>
  <c r="C682" i="9"/>
  <c r="L143" i="21"/>
  <c r="J722" i="9"/>
  <c r="L227" i="21"/>
  <c r="C762" i="9"/>
  <c r="L232" i="21"/>
  <c r="C482" i="9"/>
  <c r="L142" i="21"/>
  <c r="L129" i="21"/>
  <c r="L172" i="21"/>
  <c r="L234" i="21"/>
  <c r="E762" i="9"/>
  <c r="L155" i="21"/>
  <c r="J482" i="9"/>
  <c r="L237" i="21"/>
  <c r="H762" i="9"/>
  <c r="L161" i="21"/>
  <c r="I722" i="9"/>
  <c r="L141" i="21"/>
  <c r="C602" i="9"/>
  <c r="L184" i="21"/>
  <c r="D562" i="9"/>
  <c r="L173" i="21"/>
  <c r="L178" i="21"/>
  <c r="L70" i="21"/>
  <c r="L150" i="21"/>
  <c r="L239" i="21"/>
  <c r="J762" i="9"/>
  <c r="L210" i="21"/>
  <c r="L47" i="21"/>
  <c r="P22" i="21"/>
  <c r="L160" i="21"/>
  <c r="L71" i="21"/>
  <c r="I684" i="9"/>
  <c r="M10" i="21"/>
  <c r="E522" i="9"/>
  <c r="L162" i="21"/>
  <c r="L165" i="21"/>
  <c r="P202" i="21"/>
  <c r="N33" i="21"/>
  <c r="E763" i="9"/>
  <c r="D602" i="9"/>
  <c r="I482" i="9"/>
  <c r="C722" i="9"/>
  <c r="L220" i="21"/>
  <c r="L130" i="21"/>
  <c r="L203" i="21"/>
  <c r="P130" i="21"/>
  <c r="L214" i="21"/>
  <c r="L215" i="21"/>
  <c r="J682" i="9"/>
  <c r="L224" i="21"/>
  <c r="G722" i="9"/>
  <c r="L59" i="21"/>
  <c r="L152" i="21"/>
  <c r="P47" i="21"/>
  <c r="M118" i="21"/>
  <c r="M95" i="21"/>
  <c r="L151" i="21"/>
  <c r="L212" i="21"/>
  <c r="L167" i="21"/>
  <c r="L186" i="21"/>
  <c r="E602" i="9"/>
  <c r="L33" i="21"/>
  <c r="F602" i="9"/>
  <c r="L187" i="21"/>
  <c r="E564" i="9"/>
  <c r="N174" i="21"/>
  <c r="M69" i="21"/>
  <c r="M234" i="21"/>
  <c r="P95" i="21"/>
  <c r="L106" i="21"/>
  <c r="P69" i="21"/>
  <c r="L69" i="21"/>
  <c r="G682" i="9"/>
  <c r="L166" i="21"/>
  <c r="L188" i="21"/>
  <c r="F604" i="9"/>
  <c r="L81" i="21"/>
  <c r="L201" i="21"/>
  <c r="H724" i="9"/>
  <c r="J522" i="9"/>
  <c r="L45" i="21"/>
  <c r="M106" i="21"/>
  <c r="M117" i="21"/>
  <c r="M141" i="21"/>
  <c r="M161" i="21"/>
  <c r="L191" i="21"/>
  <c r="N35" i="21"/>
  <c r="L46" i="21"/>
  <c r="M119" i="21"/>
  <c r="M151" i="21"/>
  <c r="M71" i="21"/>
  <c r="M220" i="21"/>
  <c r="L175" i="21"/>
  <c r="L131" i="21"/>
  <c r="H562" i="9"/>
  <c r="L93" i="21"/>
  <c r="L82" i="21"/>
  <c r="L119" i="21"/>
  <c r="L233" i="21"/>
  <c r="M23" i="21"/>
  <c r="L58" i="21"/>
  <c r="L118" i="21"/>
  <c r="P82" i="21"/>
  <c r="F722" i="9"/>
  <c r="M212" i="21"/>
  <c r="P70" i="21"/>
  <c r="M131" i="21"/>
  <c r="M93" i="21"/>
  <c r="G684" i="9"/>
  <c r="M94" i="21"/>
  <c r="M129" i="21"/>
  <c r="M211" i="21"/>
  <c r="E722" i="9"/>
  <c r="L174" i="21"/>
  <c r="M142" i="21"/>
  <c r="P149" i="21"/>
  <c r="M130" i="21"/>
  <c r="M152" i="21"/>
  <c r="P35" i="21"/>
  <c r="M45" i="21"/>
  <c r="M59" i="21"/>
  <c r="M35" i="21"/>
  <c r="F483" i="9"/>
  <c r="H482" i="9"/>
  <c r="J562" i="9"/>
  <c r="N11" i="21"/>
  <c r="L95" i="21"/>
  <c r="G762" i="9"/>
  <c r="L149" i="21"/>
  <c r="M82" i="21"/>
  <c r="M164" i="21"/>
  <c r="M34" i="21"/>
  <c r="M83" i="21"/>
  <c r="P10" i="21"/>
  <c r="N82" i="21"/>
  <c r="M143" i="21"/>
  <c r="M46" i="21"/>
  <c r="M58" i="21"/>
  <c r="M202" i="21"/>
  <c r="Q208" i="21"/>
  <c r="Q208" i="20"/>
  <c r="S208" i="20"/>
  <c r="S692" i="9"/>
  <c r="Q227" i="21"/>
  <c r="AI692" i="9"/>
  <c r="Z732" i="9"/>
  <c r="Z753" i="9"/>
  <c r="AX732" i="9"/>
  <c r="AX744" i="9"/>
  <c r="BN732" i="9"/>
  <c r="K692" i="9"/>
  <c r="AP732" i="9"/>
  <c r="AP748" i="9"/>
  <c r="AQ692" i="9"/>
  <c r="AQ706" i="9"/>
  <c r="AH732" i="9"/>
  <c r="AH754" i="9"/>
  <c r="Q163" i="21"/>
  <c r="BB532" i="9"/>
  <c r="D492" i="9"/>
  <c r="D495" i="9"/>
  <c r="Q161" i="21"/>
  <c r="AY572" i="9"/>
  <c r="M572" i="9"/>
  <c r="N572" i="9"/>
  <c r="AQ492" i="9"/>
  <c r="AD532" i="9"/>
  <c r="Q163" i="20"/>
  <c r="J732" i="9"/>
  <c r="J734" i="9"/>
  <c r="Q227" i="20"/>
  <c r="R732" i="17"/>
  <c r="AY692" i="9"/>
  <c r="AY715" i="9"/>
  <c r="AA692" i="9"/>
  <c r="Q239" i="21"/>
  <c r="S612" i="9"/>
  <c r="Z772" i="9"/>
  <c r="R772" i="9"/>
  <c r="AH772" i="9"/>
  <c r="AH784" i="9"/>
  <c r="BN772" i="9"/>
  <c r="Q239" i="20"/>
  <c r="BF772" i="9"/>
  <c r="AP772" i="9"/>
  <c r="AP793" i="9"/>
  <c r="AX772" i="9"/>
  <c r="T572" i="9"/>
  <c r="T596" i="9"/>
  <c r="S772" i="9"/>
  <c r="S788" i="9"/>
  <c r="K772" i="9"/>
  <c r="AI772" i="9"/>
  <c r="AI789" i="9"/>
  <c r="AB572" i="9"/>
  <c r="AB587" i="9"/>
  <c r="Q232" i="20"/>
  <c r="AY772" i="17"/>
  <c r="V232" i="21"/>
  <c r="BG772" i="9"/>
  <c r="BG796" i="9"/>
  <c r="AA772" i="9"/>
  <c r="Q173" i="21"/>
  <c r="AR572" i="9"/>
  <c r="R232" i="21"/>
  <c r="AY772" i="9"/>
  <c r="Q232" i="21"/>
  <c r="T232" i="21"/>
  <c r="AQ772" i="9"/>
  <c r="U232" i="21"/>
  <c r="C772" i="9"/>
  <c r="AJ572" i="9"/>
  <c r="AJ590" i="9"/>
  <c r="R732" i="9"/>
  <c r="T227" i="21"/>
  <c r="R227" i="21"/>
  <c r="V227" i="21"/>
  <c r="Q148" i="21"/>
  <c r="U227" i="21"/>
  <c r="N221" i="21"/>
  <c r="BF732" i="9"/>
  <c r="C692" i="9"/>
  <c r="C715" i="9"/>
  <c r="BG716" i="9"/>
  <c r="C612" i="9"/>
  <c r="C631" i="9"/>
  <c r="S202" i="21"/>
  <c r="V223" i="21"/>
  <c r="T223" i="21"/>
  <c r="S223" i="21"/>
  <c r="U223" i="21"/>
  <c r="R223" i="21"/>
  <c r="D572" i="9"/>
  <c r="L572" i="9"/>
  <c r="L596" i="9"/>
  <c r="P692" i="9"/>
  <c r="P710" i="9"/>
  <c r="V532" i="9"/>
  <c r="AA612" i="9"/>
  <c r="BG612" i="9"/>
  <c r="BG617" i="9"/>
  <c r="K612" i="9"/>
  <c r="K627" i="9"/>
  <c r="AI612" i="9"/>
  <c r="AQ612" i="9"/>
  <c r="Q184" i="21"/>
  <c r="Q184" i="20"/>
  <c r="AQ612" i="17"/>
  <c r="N203" i="21"/>
  <c r="N191" i="21"/>
  <c r="N186" i="21"/>
  <c r="F532" i="9"/>
  <c r="AT532" i="9"/>
  <c r="AT534" i="9"/>
  <c r="N532" i="9"/>
  <c r="AL532" i="9"/>
  <c r="N179" i="21"/>
  <c r="N162" i="21"/>
  <c r="N167" i="21"/>
  <c r="N151" i="21"/>
  <c r="BG492" i="9"/>
  <c r="BG495" i="9"/>
  <c r="AX492" i="9"/>
  <c r="AX509" i="9"/>
  <c r="N142" i="21"/>
  <c r="N141" i="21"/>
  <c r="N143" i="21"/>
  <c r="R492" i="9"/>
  <c r="R516" i="9"/>
  <c r="Q175" i="20"/>
  <c r="Q237" i="21"/>
  <c r="N130" i="21"/>
  <c r="C492" i="9"/>
  <c r="C504" i="9"/>
  <c r="N131" i="21"/>
  <c r="AY492" i="9"/>
  <c r="AY510" i="9"/>
  <c r="S492" i="9"/>
  <c r="S511" i="9"/>
  <c r="AA492" i="9"/>
  <c r="AA514" i="9"/>
  <c r="N129" i="21"/>
  <c r="BD772" i="9"/>
  <c r="K492" i="9"/>
  <c r="BF612" i="9"/>
  <c r="BF631" i="9"/>
  <c r="N119" i="21"/>
  <c r="N118" i="21"/>
  <c r="N107" i="21"/>
  <c r="AZ532" i="9"/>
  <c r="AZ537" i="9"/>
  <c r="AZ540" i="9"/>
  <c r="E572" i="9"/>
  <c r="E575" i="9"/>
  <c r="Q238" i="21"/>
  <c r="N105" i="21"/>
  <c r="AD772" i="9"/>
  <c r="AD795" i="9"/>
  <c r="BN492" i="9"/>
  <c r="AP572" i="9"/>
  <c r="N95" i="21"/>
  <c r="X572" i="9"/>
  <c r="Q177" i="21"/>
  <c r="Q179" i="21"/>
  <c r="AH572" i="9"/>
  <c r="N94" i="21"/>
  <c r="Q235" i="20"/>
  <c r="V772" i="9"/>
  <c r="F772" i="9"/>
  <c r="Q174" i="21"/>
  <c r="BA572" i="9"/>
  <c r="BA596" i="9"/>
  <c r="Q174" i="20"/>
  <c r="T174" i="20"/>
  <c r="G772" i="9"/>
  <c r="G789" i="9"/>
  <c r="BC772" i="9"/>
  <c r="BC796" i="9"/>
  <c r="AW772" i="9"/>
  <c r="U238" i="21"/>
  <c r="P572" i="9"/>
  <c r="H572" i="9"/>
  <c r="H595" i="9"/>
  <c r="AF572" i="9"/>
  <c r="AF589" i="9"/>
  <c r="AB532" i="9"/>
  <c r="AP492" i="9"/>
  <c r="AP508" i="9"/>
  <c r="J492" i="9"/>
  <c r="J493" i="9"/>
  <c r="BF492" i="9"/>
  <c r="Q155" i="21"/>
  <c r="AI492" i="9"/>
  <c r="AI494" i="9"/>
  <c r="N81" i="21"/>
  <c r="AH492" i="9"/>
  <c r="Z492" i="9"/>
  <c r="Q155" i="20"/>
  <c r="N83" i="21"/>
  <c r="Q93" i="21"/>
  <c r="BF572" i="9"/>
  <c r="BF589" i="9"/>
  <c r="R572" i="9"/>
  <c r="J572" i="9"/>
  <c r="AX572" i="9"/>
  <c r="BN572" i="9"/>
  <c r="Q179" i="20"/>
  <c r="BJ772" i="9"/>
  <c r="N772" i="9"/>
  <c r="N788" i="9"/>
  <c r="Q235" i="21"/>
  <c r="AL772" i="9"/>
  <c r="AC572" i="9"/>
  <c r="AS572" i="9"/>
  <c r="U572" i="9"/>
  <c r="U593" i="9"/>
  <c r="BI572" i="9"/>
  <c r="AK572" i="9"/>
  <c r="AK575" i="9"/>
  <c r="F572" i="9"/>
  <c r="F596" i="9"/>
  <c r="Q223" i="21"/>
  <c r="AL572" i="9"/>
  <c r="AL584" i="9"/>
  <c r="BB572" i="9"/>
  <c r="BB591" i="9"/>
  <c r="V572" i="9"/>
  <c r="AE772" i="9"/>
  <c r="AE794" i="9"/>
  <c r="O772" i="9"/>
  <c r="O792" i="9"/>
  <c r="AN692" i="9"/>
  <c r="AN693" i="9"/>
  <c r="AN695" i="9"/>
  <c r="F732" i="9"/>
  <c r="F733" i="9"/>
  <c r="F735" i="9"/>
  <c r="AT732" i="9"/>
  <c r="BB732" i="9"/>
  <c r="BB746" i="9"/>
  <c r="Q172" i="21"/>
  <c r="BD492" i="9"/>
  <c r="BD516" i="9"/>
  <c r="BL492" i="9"/>
  <c r="BL494" i="9"/>
  <c r="Q236" i="20"/>
  <c r="AU772" i="9"/>
  <c r="AU787" i="9"/>
  <c r="AZ492" i="9"/>
  <c r="AZ493" i="9"/>
  <c r="AD572" i="9"/>
  <c r="AD584" i="9"/>
  <c r="AJ492" i="9"/>
  <c r="AJ507" i="9"/>
  <c r="P492" i="9"/>
  <c r="BJ572" i="9"/>
  <c r="BJ596" i="9"/>
  <c r="AV692" i="9"/>
  <c r="AV709" i="9"/>
  <c r="AT572" i="9"/>
  <c r="AT590" i="9"/>
  <c r="BJ732" i="9"/>
  <c r="V732" i="9"/>
  <c r="V733" i="9"/>
  <c r="V735" i="9"/>
  <c r="AV492" i="9"/>
  <c r="AV495" i="9"/>
  <c r="W772" i="9"/>
  <c r="AM772" i="9"/>
  <c r="AM791" i="9"/>
  <c r="C572" i="9"/>
  <c r="C596" i="9"/>
  <c r="Q175" i="21"/>
  <c r="H492" i="9"/>
  <c r="H494" i="9"/>
  <c r="Q236" i="21"/>
  <c r="BK772" i="9"/>
  <c r="Q149" i="21"/>
  <c r="N70" i="21"/>
  <c r="N69" i="21"/>
  <c r="N57" i="21"/>
  <c r="N59" i="21"/>
  <c r="AB492" i="9"/>
  <c r="Q149" i="20"/>
  <c r="AV572" i="9"/>
  <c r="AV593" i="9"/>
  <c r="BD572" i="9"/>
  <c r="L492" i="9"/>
  <c r="AR492" i="9"/>
  <c r="N58" i="21"/>
  <c r="BL572" i="9"/>
  <c r="BL575" i="9"/>
  <c r="Q177" i="20"/>
  <c r="X572" i="17"/>
  <c r="BH492" i="9"/>
  <c r="T492" i="9"/>
  <c r="T504" i="9"/>
  <c r="AT772" i="9"/>
  <c r="AT795" i="9"/>
  <c r="BG532" i="9"/>
  <c r="BG554" i="9"/>
  <c r="AA532" i="9"/>
  <c r="K532" i="9"/>
  <c r="S532" i="9"/>
  <c r="S545" i="9"/>
  <c r="AQ532" i="9"/>
  <c r="AQ556" i="9"/>
  <c r="C532" i="9"/>
  <c r="C533" i="9"/>
  <c r="AI532" i="9"/>
  <c r="Q160" i="20"/>
  <c r="AP612" i="9"/>
  <c r="R612" i="9"/>
  <c r="R632" i="9"/>
  <c r="Q191" i="21"/>
  <c r="Z612" i="9"/>
  <c r="AX612" i="9"/>
  <c r="J612" i="9"/>
  <c r="BN612" i="9"/>
  <c r="BN632" i="9"/>
  <c r="Q160" i="21"/>
  <c r="AY532" i="9"/>
  <c r="AY533" i="9"/>
  <c r="AH612" i="9"/>
  <c r="AH617" i="9"/>
  <c r="AH619" i="9"/>
  <c r="Q191" i="20"/>
  <c r="S191" i="20"/>
  <c r="BH532" i="9"/>
  <c r="BH548" i="9"/>
  <c r="T532" i="9"/>
  <c r="T547" i="9"/>
  <c r="AJ532" i="9"/>
  <c r="AJ533" i="9"/>
  <c r="D532" i="9"/>
  <c r="D537" i="9"/>
  <c r="D538" i="9"/>
  <c r="Q223" i="20"/>
  <c r="U223" i="20"/>
  <c r="AD732" i="9"/>
  <c r="AD752" i="9"/>
  <c r="N732" i="9"/>
  <c r="AL732" i="9"/>
  <c r="Q213" i="21"/>
  <c r="P59" i="21"/>
  <c r="Q234" i="21"/>
  <c r="BI772" i="9"/>
  <c r="U772" i="9"/>
  <c r="BA772" i="9"/>
  <c r="BA786" i="9"/>
  <c r="AC772" i="9"/>
  <c r="AC792" i="9"/>
  <c r="AK772" i="9"/>
  <c r="AK794" i="9"/>
  <c r="AS772" i="9"/>
  <c r="E772" i="9"/>
  <c r="E787" i="9"/>
  <c r="Q234" i="20"/>
  <c r="M772" i="9"/>
  <c r="M794" i="9"/>
  <c r="P119" i="21"/>
  <c r="N47" i="21"/>
  <c r="P105" i="21"/>
  <c r="AM492" i="9"/>
  <c r="AM514" i="9"/>
  <c r="BC492" i="9"/>
  <c r="BC507" i="9"/>
  <c r="Q152" i="21"/>
  <c r="AE492" i="9"/>
  <c r="AE512" i="9"/>
  <c r="Q152" i="20"/>
  <c r="G492" i="9"/>
  <c r="G507" i="9"/>
  <c r="AU492" i="9"/>
  <c r="AU516" i="9"/>
  <c r="BK492" i="9"/>
  <c r="BK495" i="9"/>
  <c r="O492" i="9"/>
  <c r="O495" i="9"/>
  <c r="W492" i="9"/>
  <c r="Q220" i="21"/>
  <c r="K732" i="9"/>
  <c r="K737" i="9"/>
  <c r="Q220" i="20"/>
  <c r="AY732" i="9"/>
  <c r="AY751" i="9"/>
  <c r="AQ732" i="9"/>
  <c r="AI732" i="9"/>
  <c r="AI755" i="9"/>
  <c r="AA732" i="9"/>
  <c r="S732" i="9"/>
  <c r="BG732" i="9"/>
  <c r="C732" i="9"/>
  <c r="C756" i="9"/>
  <c r="P58" i="21"/>
  <c r="P118" i="21"/>
  <c r="Q59" i="21"/>
  <c r="P46" i="21"/>
  <c r="N46" i="21"/>
  <c r="P94" i="21"/>
  <c r="P142" i="21"/>
  <c r="Q226" i="21"/>
  <c r="Y732" i="9"/>
  <c r="Y749" i="9"/>
  <c r="AP532" i="9"/>
  <c r="Q167" i="21"/>
  <c r="J532" i="9"/>
  <c r="J556" i="9"/>
  <c r="BN532" i="9"/>
  <c r="BN549" i="9"/>
  <c r="Z532" i="9"/>
  <c r="AH532" i="9"/>
  <c r="AH547" i="9"/>
  <c r="Q167" i="20"/>
  <c r="Z532" i="17"/>
  <c r="R532" i="9"/>
  <c r="R552" i="9"/>
  <c r="AX532" i="9"/>
  <c r="AX546" i="9"/>
  <c r="BF532" i="9"/>
  <c r="BF552" i="9"/>
  <c r="R692" i="9"/>
  <c r="R694" i="9"/>
  <c r="Q215" i="20"/>
  <c r="AH692" i="17"/>
  <c r="J692" i="9"/>
  <c r="BF692" i="9"/>
  <c r="Q215" i="21"/>
  <c r="Z692" i="9"/>
  <c r="Z714" i="9"/>
  <c r="BN692" i="9"/>
  <c r="BN713" i="9"/>
  <c r="AH692" i="9"/>
  <c r="AH710" i="9"/>
  <c r="AP692" i="9"/>
  <c r="AP713" i="9"/>
  <c r="AX692" i="9"/>
  <c r="AX704" i="9"/>
  <c r="V130" i="21"/>
  <c r="Q130" i="21"/>
  <c r="T130" i="21"/>
  <c r="R130" i="21"/>
  <c r="S130" i="21"/>
  <c r="U130" i="21"/>
  <c r="U532" i="9"/>
  <c r="U552" i="9"/>
  <c r="M532" i="9"/>
  <c r="AS532" i="9"/>
  <c r="BA532" i="9"/>
  <c r="BA544" i="9"/>
  <c r="BI532" i="9"/>
  <c r="Q162" i="21"/>
  <c r="E532" i="9"/>
  <c r="E548" i="9"/>
  <c r="AK532" i="9"/>
  <c r="AK548" i="9"/>
  <c r="Q162" i="20"/>
  <c r="AC532" i="9"/>
  <c r="P143" i="21"/>
  <c r="Q222" i="20"/>
  <c r="BI732" i="9"/>
  <c r="BI755" i="9"/>
  <c r="U732" i="9"/>
  <c r="AK732" i="9"/>
  <c r="AK753" i="9"/>
  <c r="E732" i="9"/>
  <c r="E750" i="9"/>
  <c r="AC732" i="9"/>
  <c r="Q222" i="21"/>
  <c r="AS732" i="9"/>
  <c r="BA732" i="9"/>
  <c r="BA753" i="9"/>
  <c r="M732" i="9"/>
  <c r="M752" i="9"/>
  <c r="P203" i="21"/>
  <c r="Q211" i="20"/>
  <c r="AD692" i="9"/>
  <c r="V692" i="9"/>
  <c r="V693" i="9"/>
  <c r="V695" i="9"/>
  <c r="Q211" i="21"/>
  <c r="BB692" i="9"/>
  <c r="AT692" i="9"/>
  <c r="AT694" i="9"/>
  <c r="N692" i="9"/>
  <c r="F692" i="9"/>
  <c r="F704" i="9"/>
  <c r="BJ692" i="9"/>
  <c r="BJ713" i="9"/>
  <c r="AL692" i="9"/>
  <c r="Q141" i="21"/>
  <c r="P131" i="21"/>
  <c r="P175" i="21"/>
  <c r="P117" i="21"/>
  <c r="Q187" i="20"/>
  <c r="N612" i="9"/>
  <c r="N613" i="9"/>
  <c r="N615" i="9"/>
  <c r="V612" i="9"/>
  <c r="V613" i="9"/>
  <c r="V615" i="9"/>
  <c r="Q187" i="21"/>
  <c r="BB612" i="9"/>
  <c r="AT612" i="9"/>
  <c r="F612" i="9"/>
  <c r="F633" i="9"/>
  <c r="BJ612" i="9"/>
  <c r="BJ630" i="9"/>
  <c r="AL612" i="9"/>
  <c r="AL635" i="9"/>
  <c r="AD612" i="9"/>
  <c r="AD636" i="9"/>
  <c r="AK612" i="9"/>
  <c r="M612" i="9"/>
  <c r="M631" i="9"/>
  <c r="Q186" i="20"/>
  <c r="M612" i="17"/>
  <c r="BA612" i="9"/>
  <c r="E612" i="9"/>
  <c r="AC612" i="9"/>
  <c r="AC635" i="9"/>
  <c r="AS612" i="9"/>
  <c r="AS626" i="9"/>
  <c r="Q186" i="21"/>
  <c r="U612" i="9"/>
  <c r="U636" i="9"/>
  <c r="BI612" i="9"/>
  <c r="BI633" i="9"/>
  <c r="Q212" i="21"/>
  <c r="Q212" i="20"/>
  <c r="W692" i="17"/>
  <c r="G692" i="9"/>
  <c r="G693" i="9"/>
  <c r="G695" i="9"/>
  <c r="BC692" i="9"/>
  <c r="BK692" i="9"/>
  <c r="BK697" i="9"/>
  <c r="BK699" i="9"/>
  <c r="AU692" i="9"/>
  <c r="AM692" i="9"/>
  <c r="O692" i="9"/>
  <c r="AE692" i="9"/>
  <c r="AE705" i="9"/>
  <c r="W692" i="9"/>
  <c r="N45" i="21"/>
  <c r="O732" i="9"/>
  <c r="G732" i="9"/>
  <c r="G755" i="9"/>
  <c r="Q224" i="21"/>
  <c r="BC732" i="9"/>
  <c r="BC754" i="9"/>
  <c r="BK732" i="9"/>
  <c r="W732" i="9"/>
  <c r="Q224" i="20"/>
  <c r="AM732" i="17"/>
  <c r="AE732" i="9"/>
  <c r="AU732" i="9"/>
  <c r="AU749" i="9"/>
  <c r="AM732" i="9"/>
  <c r="AM747" i="9"/>
  <c r="AR692" i="9"/>
  <c r="T692" i="9"/>
  <c r="AA692" i="17"/>
  <c r="K612" i="17"/>
  <c r="BN732" i="17"/>
  <c r="J772" i="17"/>
  <c r="Z732" i="17"/>
  <c r="T227" i="20"/>
  <c r="AX772" i="17"/>
  <c r="S772" i="17"/>
  <c r="BF732" i="17"/>
  <c r="AH772" i="17"/>
  <c r="V572" i="17"/>
  <c r="AA772" i="17"/>
  <c r="AH732" i="17"/>
  <c r="J732" i="17"/>
  <c r="C612" i="17"/>
  <c r="AY612" i="17"/>
  <c r="AQ772" i="17"/>
  <c r="C772" i="17"/>
  <c r="T232" i="20"/>
  <c r="K772" i="17"/>
  <c r="R232" i="20"/>
  <c r="BG772" i="17"/>
  <c r="AI772" i="17"/>
  <c r="N772" i="17"/>
  <c r="AD572" i="17"/>
  <c r="F572" i="17"/>
  <c r="N572" i="17"/>
  <c r="U232" i="20"/>
  <c r="V232" i="20"/>
  <c r="S232" i="20"/>
  <c r="R227" i="20"/>
  <c r="V227" i="20"/>
  <c r="U227" i="20"/>
  <c r="O167" i="21"/>
  <c r="L492" i="17"/>
  <c r="AV572" i="17"/>
  <c r="J492" i="17"/>
  <c r="BC772" i="17"/>
  <c r="O772" i="17"/>
  <c r="O94" i="21"/>
  <c r="J612" i="17"/>
  <c r="AX492" i="17"/>
  <c r="Z492" i="17"/>
  <c r="AH492" i="17"/>
  <c r="BF492" i="17"/>
  <c r="R492" i="17"/>
  <c r="AX572" i="17"/>
  <c r="Z572" i="17"/>
  <c r="AP572" i="17"/>
  <c r="N732" i="17"/>
  <c r="BC732" i="17"/>
  <c r="AE732" i="17"/>
  <c r="W732" i="17"/>
  <c r="O732" i="17"/>
  <c r="BK732" i="17"/>
  <c r="G732" i="17"/>
  <c r="V692" i="17"/>
  <c r="AD692" i="17"/>
  <c r="AP692" i="17"/>
  <c r="BN692" i="17"/>
  <c r="U772" i="17"/>
  <c r="S732" i="17"/>
  <c r="C732" i="17"/>
  <c r="AY732" i="17"/>
  <c r="AI732" i="17"/>
  <c r="K732" i="17"/>
  <c r="BG732" i="17"/>
  <c r="W516" i="9"/>
  <c r="BE412" i="17"/>
  <c r="T130" i="20"/>
  <c r="AW412" i="17"/>
  <c r="S130" i="20"/>
  <c r="R130" i="20"/>
  <c r="V130" i="20"/>
  <c r="BM412" i="17"/>
  <c r="U130" i="20"/>
  <c r="R532" i="17"/>
  <c r="AX532" i="17"/>
  <c r="AH532" i="17"/>
  <c r="J532" i="17"/>
  <c r="O492" i="17"/>
  <c r="AE492" i="17"/>
  <c r="BK492" i="17"/>
  <c r="G492" i="17"/>
  <c r="W492" i="17"/>
  <c r="T174" i="21"/>
  <c r="T162" i="21"/>
  <c r="R160" i="21"/>
  <c r="S172" i="21"/>
  <c r="R148" i="21"/>
  <c r="T160" i="21"/>
  <c r="R162" i="21"/>
  <c r="S161" i="21"/>
  <c r="S162" i="21"/>
  <c r="R174" i="21"/>
  <c r="R161" i="21"/>
  <c r="S160" i="21"/>
  <c r="R175" i="21"/>
  <c r="S184" i="21"/>
  <c r="T175" i="21"/>
  <c r="S174" i="21"/>
  <c r="R235" i="21"/>
  <c r="R237" i="21"/>
  <c r="S235" i="21"/>
  <c r="R234" i="21"/>
  <c r="T237" i="21"/>
  <c r="S236" i="21"/>
  <c r="T234" i="21"/>
  <c r="S234" i="21"/>
  <c r="T235" i="21"/>
  <c r="T226" i="21"/>
  <c r="R222" i="21"/>
  <c r="R224" i="21"/>
  <c r="T220" i="21"/>
  <c r="R226" i="21"/>
  <c r="T222" i="21"/>
  <c r="T224" i="21"/>
  <c r="S220" i="21"/>
  <c r="S226" i="21"/>
  <c r="S222" i="21"/>
  <c r="S224" i="21"/>
  <c r="R220" i="21"/>
  <c r="S208" i="21"/>
  <c r="T208" i="21"/>
  <c r="S211" i="21"/>
  <c r="T212" i="21"/>
  <c r="T215" i="21"/>
  <c r="R209" i="21"/>
  <c r="R211" i="21"/>
  <c r="R212" i="21"/>
  <c r="R215" i="21"/>
  <c r="S212" i="21"/>
  <c r="S215" i="21"/>
  <c r="T211" i="21"/>
  <c r="R186" i="21"/>
  <c r="T186" i="21"/>
  <c r="R191" i="21"/>
  <c r="S187" i="21"/>
  <c r="R187" i="21"/>
  <c r="T187" i="21"/>
  <c r="T177" i="21"/>
  <c r="S179" i="21"/>
  <c r="S177" i="21"/>
  <c r="R179" i="21"/>
  <c r="T167" i="21"/>
  <c r="S167" i="21"/>
  <c r="R153" i="21"/>
  <c r="S152" i="21"/>
  <c r="T155" i="21"/>
  <c r="T152" i="21"/>
  <c r="T153" i="21"/>
  <c r="S148" i="21"/>
  <c r="S155" i="21"/>
  <c r="R152" i="21"/>
  <c r="R155" i="21"/>
  <c r="S141" i="21"/>
  <c r="T141" i="21"/>
  <c r="R141" i="21"/>
  <c r="S129" i="21"/>
  <c r="R129" i="21"/>
  <c r="S93" i="21"/>
  <c r="R59" i="21"/>
  <c r="S59" i="21"/>
  <c r="U162" i="21"/>
  <c r="T173" i="21"/>
  <c r="R149" i="20"/>
  <c r="V174" i="21"/>
  <c r="V175" i="21"/>
  <c r="R163" i="21"/>
  <c r="U161" i="21"/>
  <c r="T149" i="20"/>
  <c r="T161" i="21"/>
  <c r="V161" i="21"/>
  <c r="S149" i="20"/>
  <c r="R172" i="21"/>
  <c r="V160" i="21"/>
  <c r="U160" i="21"/>
  <c r="S175" i="21"/>
  <c r="R175" i="20"/>
  <c r="T175" i="20"/>
  <c r="S149" i="21"/>
  <c r="U184" i="21"/>
  <c r="R149" i="21"/>
  <c r="V162" i="21"/>
  <c r="T149" i="21"/>
  <c r="T584" i="9"/>
  <c r="U174" i="21"/>
  <c r="U236" i="21"/>
  <c r="S235" i="20"/>
  <c r="U235" i="21"/>
  <c r="T239" i="21"/>
  <c r="V237" i="21"/>
  <c r="S236" i="20"/>
  <c r="R236" i="20"/>
  <c r="U234" i="21"/>
  <c r="S239" i="21"/>
  <c r="T236" i="21"/>
  <c r="S239" i="20"/>
  <c r="R239" i="21"/>
  <c r="R236" i="21"/>
  <c r="V235" i="21"/>
  <c r="V234" i="21"/>
  <c r="R224" i="20"/>
  <c r="U222" i="21"/>
  <c r="U220" i="21"/>
  <c r="V224" i="21"/>
  <c r="V222" i="21"/>
  <c r="V226" i="21"/>
  <c r="S220" i="20"/>
  <c r="U224" i="21"/>
  <c r="U226" i="21"/>
  <c r="S224" i="20"/>
  <c r="V220" i="21"/>
  <c r="R212" i="20"/>
  <c r="R208" i="21"/>
  <c r="U212" i="21"/>
  <c r="V215" i="21"/>
  <c r="S211" i="20"/>
  <c r="S212" i="20"/>
  <c r="R215" i="20"/>
  <c r="U215" i="21"/>
  <c r="U211" i="21"/>
  <c r="V208" i="21"/>
  <c r="U208" i="21"/>
  <c r="R211" i="20"/>
  <c r="T212" i="20"/>
  <c r="V211" i="21"/>
  <c r="S215" i="20"/>
  <c r="V212" i="21"/>
  <c r="T191" i="20"/>
  <c r="S186" i="21"/>
  <c r="R191" i="20"/>
  <c r="T191" i="21"/>
  <c r="S191" i="21"/>
  <c r="V187" i="21"/>
  <c r="R184" i="21"/>
  <c r="T184" i="21"/>
  <c r="U187" i="21"/>
  <c r="S177" i="20"/>
  <c r="U179" i="21"/>
  <c r="V177" i="21"/>
  <c r="S173" i="21"/>
  <c r="T177" i="20"/>
  <c r="R177" i="21"/>
  <c r="U177" i="21"/>
  <c r="T179" i="21"/>
  <c r="R173" i="21"/>
  <c r="S167" i="20"/>
  <c r="V167" i="21"/>
  <c r="S163" i="21"/>
  <c r="T167" i="20"/>
  <c r="R167" i="20"/>
  <c r="T163" i="21"/>
  <c r="U167" i="21"/>
  <c r="R167" i="21"/>
  <c r="T152" i="20"/>
  <c r="S152" i="20"/>
  <c r="U155" i="21"/>
  <c r="V152" i="21"/>
  <c r="V155" i="21"/>
  <c r="S153" i="21"/>
  <c r="T155" i="20"/>
  <c r="T148" i="21"/>
  <c r="U152" i="21"/>
  <c r="V141" i="21"/>
  <c r="U141" i="21"/>
  <c r="T129" i="21"/>
  <c r="T93" i="21"/>
  <c r="R93" i="21"/>
  <c r="T93" i="20"/>
  <c r="S93" i="20"/>
  <c r="T59" i="21"/>
  <c r="T594" i="9"/>
  <c r="U149" i="20"/>
  <c r="U175" i="21"/>
  <c r="V149" i="20"/>
  <c r="V173" i="21"/>
  <c r="U149" i="21"/>
  <c r="V149" i="21"/>
  <c r="U175" i="20"/>
  <c r="U234" i="20"/>
  <c r="V236" i="21"/>
  <c r="U239" i="21"/>
  <c r="V239" i="21"/>
  <c r="U220" i="20"/>
  <c r="R222" i="20"/>
  <c r="U224" i="20"/>
  <c r="V220" i="20"/>
  <c r="V224" i="20"/>
  <c r="R208" i="20"/>
  <c r="V212" i="20"/>
  <c r="U215" i="20"/>
  <c r="U212" i="20"/>
  <c r="U191" i="21"/>
  <c r="V186" i="21"/>
  <c r="F635" i="9"/>
  <c r="V191" i="21"/>
  <c r="U186" i="21"/>
  <c r="U191" i="20"/>
  <c r="V191" i="20"/>
  <c r="V184" i="21"/>
  <c r="R184" i="20"/>
  <c r="T184" i="20"/>
  <c r="R177" i="20"/>
  <c r="V179" i="21"/>
  <c r="U173" i="21"/>
  <c r="U148" i="21"/>
  <c r="V163" i="21"/>
  <c r="U163" i="21"/>
  <c r="U167" i="20"/>
  <c r="U153" i="21"/>
  <c r="V153" i="21"/>
  <c r="R155" i="20"/>
  <c r="U155" i="20"/>
  <c r="V152" i="20"/>
  <c r="V148" i="21"/>
  <c r="S148" i="20"/>
  <c r="U152" i="20"/>
  <c r="V129" i="21"/>
  <c r="U129" i="21"/>
  <c r="R93" i="20"/>
  <c r="V93" i="21"/>
  <c r="U93" i="21"/>
  <c r="V59" i="21"/>
  <c r="U222" i="20"/>
  <c r="U208" i="20"/>
  <c r="V184" i="20"/>
  <c r="V148" i="20"/>
  <c r="V93" i="20"/>
  <c r="U93" i="20"/>
  <c r="W208" i="21"/>
  <c r="A17" i="26"/>
  <c r="A18" i="26"/>
  <c r="A12" i="26"/>
  <c r="A25" i="26"/>
  <c r="A42" i="26"/>
  <c r="A9" i="26"/>
  <c r="A44" i="26"/>
  <c r="A19" i="26"/>
  <c r="A30" i="26"/>
  <c r="A34" i="26"/>
  <c r="A41" i="26"/>
  <c r="A16" i="26"/>
  <c r="A11" i="26"/>
  <c r="A33" i="26"/>
  <c r="A29" i="26"/>
  <c r="A28" i="26"/>
  <c r="A13" i="26"/>
  <c r="A50" i="26"/>
  <c r="A3" i="26"/>
  <c r="A46" i="26"/>
  <c r="A24" i="26"/>
  <c r="A27" i="26"/>
  <c r="A20" i="26"/>
  <c r="A47" i="26"/>
  <c r="A14" i="26"/>
  <c r="A5" i="26"/>
  <c r="A23" i="26"/>
  <c r="A26" i="26"/>
  <c r="A31" i="26"/>
  <c r="A43" i="26"/>
  <c r="A4" i="26"/>
  <c r="A45" i="26"/>
  <c r="A37" i="26"/>
  <c r="A39" i="26"/>
  <c r="A35" i="26"/>
  <c r="A21" i="26"/>
  <c r="A7" i="26"/>
  <c r="A10" i="26"/>
  <c r="A32" i="26"/>
  <c r="A36" i="26"/>
  <c r="A15" i="26"/>
  <c r="A8" i="26"/>
  <c r="A49" i="26"/>
  <c r="A48" i="26"/>
  <c r="A40" i="26"/>
  <c r="A6" i="26"/>
  <c r="A22" i="26"/>
  <c r="A38" i="26"/>
  <c r="D17" i="26"/>
  <c r="C17" i="26"/>
  <c r="D41" i="26"/>
  <c r="C8" i="26"/>
  <c r="C45" i="26"/>
  <c r="D21" i="26"/>
  <c r="D37" i="26"/>
  <c r="D16" i="26"/>
  <c r="C35" i="26"/>
  <c r="D11" i="26"/>
  <c r="C21" i="26"/>
  <c r="C28" i="26"/>
  <c r="C39" i="26"/>
  <c r="D49" i="26"/>
  <c r="C23" i="26"/>
  <c r="C7" i="26"/>
  <c r="C15" i="26"/>
  <c r="C34" i="26"/>
  <c r="C13" i="26"/>
  <c r="D23" i="26"/>
  <c r="D4" i="26"/>
  <c r="C25" i="26"/>
  <c r="D8" i="26"/>
  <c r="C43" i="26"/>
  <c r="C10" i="26"/>
  <c r="C4" i="26"/>
  <c r="D43" i="26"/>
  <c r="C12" i="26"/>
  <c r="D15" i="26"/>
  <c r="D9" i="26"/>
  <c r="D5" i="26"/>
  <c r="C30" i="26"/>
  <c r="C6" i="26"/>
  <c r="D12" i="26"/>
  <c r="D45" i="26"/>
  <c r="D19" i="26"/>
  <c r="C9" i="26"/>
  <c r="C16" i="26"/>
  <c r="D18" i="26"/>
  <c r="C14" i="26"/>
  <c r="C41" i="26"/>
  <c r="D32" i="26"/>
  <c r="D28" i="26"/>
  <c r="D6" i="26"/>
  <c r="D30" i="26"/>
  <c r="D7" i="26"/>
  <c r="D47" i="26"/>
  <c r="D25" i="26"/>
  <c r="C47" i="26"/>
  <c r="C18" i="26"/>
  <c r="C37" i="26"/>
  <c r="D14" i="26"/>
  <c r="D34" i="26"/>
  <c r="C49" i="26"/>
  <c r="D13" i="26"/>
  <c r="D35" i="26"/>
  <c r="C32" i="26"/>
  <c r="D39" i="26"/>
  <c r="C11" i="26"/>
  <c r="D10" i="26"/>
  <c r="D3" i="26"/>
  <c r="C5" i="26"/>
  <c r="C19" i="26"/>
  <c r="C3" i="26"/>
  <c r="BG3" i="26"/>
  <c r="BH4" i="26"/>
  <c r="BI5" i="26"/>
  <c r="BG7" i="26"/>
  <c r="BH8" i="26"/>
  <c r="BI9" i="26"/>
  <c r="BG11" i="26"/>
  <c r="BH12" i="26"/>
  <c r="BI13" i="26"/>
  <c r="BF4" i="26"/>
  <c r="BF8" i="26"/>
  <c r="BF12" i="26"/>
  <c r="BG5" i="26"/>
  <c r="BG9" i="26"/>
  <c r="BI11" i="26"/>
  <c r="BH14" i="26"/>
  <c r="BF10" i="26"/>
  <c r="BG4" i="26"/>
  <c r="BG8" i="26"/>
  <c r="BI10" i="26"/>
  <c r="BH13" i="26"/>
  <c r="BF7" i="26"/>
  <c r="BF3" i="26"/>
  <c r="BH3" i="26"/>
  <c r="BI4" i="26"/>
  <c r="BG6" i="26"/>
  <c r="BH7" i="26"/>
  <c r="BI8" i="26"/>
  <c r="BG10" i="26"/>
  <c r="BH11" i="26"/>
  <c r="BI12" i="26"/>
  <c r="BG14" i="26"/>
  <c r="BF5" i="26"/>
  <c r="BF9" i="26"/>
  <c r="BF13" i="26"/>
  <c r="BI3" i="26"/>
  <c r="BH6" i="26"/>
  <c r="BI7" i="26"/>
  <c r="BH10" i="26"/>
  <c r="BG13" i="26"/>
  <c r="BF6" i="26"/>
  <c r="BF14" i="26"/>
  <c r="BH5" i="26"/>
  <c r="BI6" i="26"/>
  <c r="BH9" i="26"/>
  <c r="BG12" i="26"/>
  <c r="BI14" i="26"/>
  <c r="BF11" i="26"/>
  <c r="J535" i="17"/>
  <c r="J534" i="17"/>
  <c r="J533" i="17"/>
  <c r="AY734" i="17"/>
  <c r="AY733" i="17"/>
  <c r="AY735" i="17"/>
  <c r="AE755" i="17"/>
  <c r="AE734" i="17"/>
  <c r="AE733" i="17"/>
  <c r="AE735" i="17"/>
  <c r="O773" i="17"/>
  <c r="O775" i="17"/>
  <c r="O774" i="17"/>
  <c r="AV584" i="17"/>
  <c r="AV573" i="17"/>
  <c r="AV575" i="17"/>
  <c r="AV574" i="17"/>
  <c r="AY614" i="17"/>
  <c r="AY613" i="17"/>
  <c r="AY615" i="17"/>
  <c r="S774" i="17"/>
  <c r="S773" i="17"/>
  <c r="S775" i="17"/>
  <c r="AQ614" i="17"/>
  <c r="AQ613" i="17"/>
  <c r="AQ615" i="17"/>
  <c r="R750" i="17"/>
  <c r="R734" i="17"/>
  <c r="R733" i="17"/>
  <c r="R735" i="17"/>
  <c r="AE495" i="17"/>
  <c r="AE494" i="17"/>
  <c r="AE493" i="17"/>
  <c r="K734" i="17"/>
  <c r="K733" i="17"/>
  <c r="K735" i="17"/>
  <c r="AD708" i="17"/>
  <c r="AD694" i="17"/>
  <c r="AD693" i="17"/>
  <c r="AD695" i="17"/>
  <c r="N737" i="17"/>
  <c r="N734" i="17"/>
  <c r="N733" i="17"/>
  <c r="N735" i="17"/>
  <c r="R505" i="17"/>
  <c r="R495" i="17"/>
  <c r="R494" i="17"/>
  <c r="R493" i="17"/>
  <c r="BD316" i="17"/>
  <c r="W495" i="17"/>
  <c r="W494" i="17"/>
  <c r="W493" i="17"/>
  <c r="O495" i="17"/>
  <c r="O494" i="17"/>
  <c r="O493" i="17"/>
  <c r="R555" i="17"/>
  <c r="R535" i="17"/>
  <c r="R534" i="17"/>
  <c r="R533" i="17"/>
  <c r="BE433" i="17"/>
  <c r="BE415" i="17"/>
  <c r="BE414" i="17"/>
  <c r="BE413" i="17"/>
  <c r="AI746" i="17"/>
  <c r="AI734" i="17"/>
  <c r="AI733" i="17"/>
  <c r="AI735" i="17"/>
  <c r="U796" i="17"/>
  <c r="U774" i="17"/>
  <c r="U773" i="17"/>
  <c r="U775" i="17"/>
  <c r="V694" i="17"/>
  <c r="V693" i="17"/>
  <c r="V695" i="17"/>
  <c r="W746" i="17"/>
  <c r="W734" i="17"/>
  <c r="W733" i="17"/>
  <c r="W735" i="17"/>
  <c r="AP577" i="17"/>
  <c r="AP575" i="17"/>
  <c r="AP574" i="17"/>
  <c r="AP573" i="17"/>
  <c r="BF495" i="17"/>
  <c r="BF494" i="17"/>
  <c r="BF493" i="17"/>
  <c r="J627" i="17"/>
  <c r="J614" i="17"/>
  <c r="J613" i="17"/>
  <c r="J615" i="17"/>
  <c r="AD596" i="17"/>
  <c r="AD575" i="17"/>
  <c r="AD574" i="17"/>
  <c r="AD573" i="17"/>
  <c r="AQ774" i="17"/>
  <c r="AQ773" i="17"/>
  <c r="AQ775" i="17"/>
  <c r="AH749" i="17"/>
  <c r="AH734" i="17"/>
  <c r="AH733" i="17"/>
  <c r="AH735" i="17"/>
  <c r="BF734" i="17"/>
  <c r="BF733" i="17"/>
  <c r="BF735" i="17"/>
  <c r="Z753" i="17"/>
  <c r="Z734" i="17"/>
  <c r="Z733" i="17"/>
  <c r="Z735" i="17"/>
  <c r="AA694" i="17"/>
  <c r="AA693" i="17"/>
  <c r="AA695" i="17"/>
  <c r="X592" i="17"/>
  <c r="X574" i="17"/>
  <c r="X573" i="17"/>
  <c r="X575" i="17"/>
  <c r="G509" i="17"/>
  <c r="G495" i="17"/>
  <c r="G493" i="17"/>
  <c r="G494" i="17"/>
  <c r="BN709" i="17"/>
  <c r="BN694" i="17"/>
  <c r="BN693" i="17"/>
  <c r="BN695" i="17"/>
  <c r="Z575" i="17"/>
  <c r="Z574" i="17"/>
  <c r="Z573" i="17"/>
  <c r="N786" i="17"/>
  <c r="N774" i="17"/>
  <c r="N773" i="17"/>
  <c r="N775" i="17"/>
  <c r="AA774" i="17"/>
  <c r="AA773" i="17"/>
  <c r="AA775" i="17"/>
  <c r="BK516" i="17"/>
  <c r="BK495" i="17"/>
  <c r="BK494" i="17"/>
  <c r="BK493" i="17"/>
  <c r="AH548" i="17"/>
  <c r="AH535" i="17"/>
  <c r="AH534" i="17"/>
  <c r="AH533" i="17"/>
  <c r="BM415" i="17"/>
  <c r="BM414" i="17"/>
  <c r="BM413" i="17"/>
  <c r="AW415" i="17"/>
  <c r="AW414" i="17"/>
  <c r="AW413" i="17"/>
  <c r="BG752" i="17"/>
  <c r="BG734" i="17"/>
  <c r="BG733" i="17"/>
  <c r="BG735" i="17"/>
  <c r="C753" i="17"/>
  <c r="C734" i="17"/>
  <c r="C733" i="17"/>
  <c r="C735" i="17"/>
  <c r="AP710" i="17"/>
  <c r="AP694" i="17"/>
  <c r="AP693" i="17"/>
  <c r="AP695" i="17"/>
  <c r="BK752" i="17"/>
  <c r="BK734" i="17"/>
  <c r="BK733" i="17"/>
  <c r="BK735" i="17"/>
  <c r="BC734" i="17"/>
  <c r="BC733" i="17"/>
  <c r="BC735" i="17"/>
  <c r="AX588" i="17"/>
  <c r="AX575" i="17"/>
  <c r="AX574" i="17"/>
  <c r="AX573" i="17"/>
  <c r="Z511" i="17"/>
  <c r="Z495" i="17"/>
  <c r="Z494" i="17"/>
  <c r="Z493" i="17"/>
  <c r="BC774" i="17"/>
  <c r="BC773" i="17"/>
  <c r="BC775" i="17"/>
  <c r="L505" i="17"/>
  <c r="L495" i="17"/>
  <c r="L494" i="17"/>
  <c r="L493" i="17"/>
  <c r="N575" i="17"/>
  <c r="N574" i="17"/>
  <c r="N573" i="17"/>
  <c r="AI785" i="17"/>
  <c r="AI774" i="17"/>
  <c r="AI773" i="17"/>
  <c r="AI775" i="17"/>
  <c r="C614" i="17"/>
  <c r="C613" i="17"/>
  <c r="C615" i="17"/>
  <c r="V575" i="17"/>
  <c r="V574" i="17"/>
  <c r="V573" i="17"/>
  <c r="AX788" i="17"/>
  <c r="AX774" i="17"/>
  <c r="AX773" i="17"/>
  <c r="AX775" i="17"/>
  <c r="BN734" i="17"/>
  <c r="BN733" i="17"/>
  <c r="BN735" i="17"/>
  <c r="AM756" i="17"/>
  <c r="AM734" i="17"/>
  <c r="AM733" i="17"/>
  <c r="AM735" i="17"/>
  <c r="W714" i="17"/>
  <c r="W694" i="17"/>
  <c r="W693" i="17"/>
  <c r="W695" i="17"/>
  <c r="AH694" i="17"/>
  <c r="AH693" i="17"/>
  <c r="AH695" i="17"/>
  <c r="AY774" i="17"/>
  <c r="AY773" i="17"/>
  <c r="AY775" i="17"/>
  <c r="G734" i="17"/>
  <c r="G733" i="17"/>
  <c r="G735" i="17"/>
  <c r="AH515" i="17"/>
  <c r="AH495" i="17"/>
  <c r="AH494" i="17"/>
  <c r="AH493" i="17"/>
  <c r="K774" i="17"/>
  <c r="K773" i="17"/>
  <c r="K775" i="17"/>
  <c r="J789" i="17"/>
  <c r="J774" i="17"/>
  <c r="J773" i="17"/>
  <c r="J775" i="17"/>
  <c r="AX535" i="17"/>
  <c r="AX534" i="17"/>
  <c r="AX533" i="17"/>
  <c r="S734" i="17"/>
  <c r="S733" i="17"/>
  <c r="S735" i="17"/>
  <c r="O751" i="17"/>
  <c r="O734" i="17"/>
  <c r="O733" i="17"/>
  <c r="O735" i="17"/>
  <c r="AX495" i="17"/>
  <c r="AX493" i="17"/>
  <c r="AX494" i="17"/>
  <c r="J510" i="17"/>
  <c r="J495" i="17"/>
  <c r="J494" i="17"/>
  <c r="J493" i="17"/>
  <c r="F584" i="17"/>
  <c r="F575" i="17"/>
  <c r="F574" i="17"/>
  <c r="F573" i="17"/>
  <c r="BG774" i="17"/>
  <c r="BG773" i="17"/>
  <c r="BG775" i="17"/>
  <c r="C785" i="17"/>
  <c r="C774" i="17"/>
  <c r="C773" i="17"/>
  <c r="C775" i="17"/>
  <c r="J737" i="17"/>
  <c r="J733" i="17"/>
  <c r="J735" i="17"/>
  <c r="J734" i="17"/>
  <c r="AH792" i="17"/>
  <c r="AH774" i="17"/>
  <c r="AH773" i="17"/>
  <c r="AH775" i="17"/>
  <c r="K629" i="17"/>
  <c r="K614" i="17"/>
  <c r="K613" i="17"/>
  <c r="K615" i="17"/>
  <c r="M630" i="17"/>
  <c r="M614" i="17"/>
  <c r="M613" i="17"/>
  <c r="M615" i="17"/>
  <c r="Z535" i="17"/>
  <c r="Z534" i="17"/>
  <c r="Z533" i="17"/>
  <c r="E211" i="18"/>
  <c r="E208" i="18"/>
  <c r="J194" i="18"/>
  <c r="J197" i="18"/>
  <c r="I209" i="18"/>
  <c r="J204" i="18"/>
  <c r="J214" i="18"/>
  <c r="E195" i="18"/>
  <c r="J210" i="18"/>
  <c r="T595" i="9"/>
  <c r="S186" i="20"/>
  <c r="BJ692" i="17"/>
  <c r="N692" i="17"/>
  <c r="U211" i="20"/>
  <c r="BB692" i="17"/>
  <c r="V211" i="20"/>
  <c r="F692" i="17"/>
  <c r="AT692" i="17"/>
  <c r="T211" i="20"/>
  <c r="AL692" i="17"/>
  <c r="AC772" i="17"/>
  <c r="R234" i="20"/>
  <c r="S234" i="20"/>
  <c r="AS772" i="17"/>
  <c r="BI772" i="17"/>
  <c r="V234" i="20"/>
  <c r="BI612" i="17"/>
  <c r="R186" i="20"/>
  <c r="T186" i="20"/>
  <c r="F612" i="17"/>
  <c r="T187" i="20"/>
  <c r="N612" i="17"/>
  <c r="S187" i="20"/>
  <c r="U187" i="20"/>
  <c r="V612" i="17"/>
  <c r="BB732" i="17"/>
  <c r="AD732" i="17"/>
  <c r="T223" i="20"/>
  <c r="R223" i="20"/>
  <c r="AL732" i="17"/>
  <c r="BJ732" i="17"/>
  <c r="T160" i="20"/>
  <c r="S532" i="17"/>
  <c r="AA532" i="17"/>
  <c r="S160" i="20"/>
  <c r="AQ532" i="17"/>
  <c r="V160" i="20"/>
  <c r="BG532" i="17"/>
  <c r="H692" i="17"/>
  <c r="S213" i="20"/>
  <c r="U160" i="20"/>
  <c r="R160" i="20"/>
  <c r="AT732" i="17"/>
  <c r="S222" i="20"/>
  <c r="V222" i="20"/>
  <c r="BA732" i="17"/>
  <c r="T222" i="20"/>
  <c r="AL772" i="17"/>
  <c r="BB772" i="17"/>
  <c r="BJ772" i="17"/>
  <c r="V235" i="20"/>
  <c r="V772" i="17"/>
  <c r="F772" i="17"/>
  <c r="U235" i="20"/>
  <c r="T235" i="20"/>
  <c r="H683" i="9"/>
  <c r="M213" i="21"/>
  <c r="G524" i="9"/>
  <c r="H205" i="1"/>
  <c r="I205" i="1"/>
  <c r="I204" i="1"/>
  <c r="H204" i="1"/>
  <c r="D722" i="9"/>
  <c r="V97" i="22"/>
  <c r="V80" i="22"/>
  <c r="T208" i="20"/>
  <c r="U209" i="21"/>
  <c r="T209" i="21"/>
  <c r="S692" i="17"/>
  <c r="BH692" i="9"/>
  <c r="BH714" i="9"/>
  <c r="T202" i="21"/>
  <c r="I763" i="9"/>
  <c r="V30" i="22"/>
  <c r="V62" i="22"/>
  <c r="I206" i="1"/>
  <c r="H206" i="1"/>
  <c r="M206" i="1"/>
  <c r="H186" i="1"/>
  <c r="N90" i="21"/>
  <c r="AD63" i="22"/>
  <c r="H90" i="21"/>
  <c r="V86" i="22"/>
  <c r="F199" i="18"/>
  <c r="E199" i="18"/>
  <c r="J199" i="18"/>
  <c r="J191" i="18"/>
  <c r="I191" i="18"/>
  <c r="F213" i="18"/>
  <c r="E213" i="18"/>
  <c r="V208" i="20"/>
  <c r="V167" i="20"/>
  <c r="U213" i="21"/>
  <c r="V209" i="21"/>
  <c r="T224" i="20"/>
  <c r="S209" i="21"/>
  <c r="R213" i="21"/>
  <c r="BN532" i="17"/>
  <c r="AU732" i="17"/>
  <c r="H572" i="17"/>
  <c r="AA612" i="17"/>
  <c r="Q209" i="20"/>
  <c r="AJ692" i="9"/>
  <c r="AZ692" i="9"/>
  <c r="AZ715" i="9"/>
  <c r="X692" i="9"/>
  <c r="X705" i="9"/>
  <c r="AI612" i="17"/>
  <c r="N201" i="21"/>
  <c r="C763" i="9"/>
  <c r="M150" i="21"/>
  <c r="M188" i="21"/>
  <c r="P223" i="21"/>
  <c r="M210" i="21"/>
  <c r="C485" i="9"/>
  <c r="AF63" i="22"/>
  <c r="V16" i="22"/>
  <c r="V49" i="22"/>
  <c r="V63" i="22"/>
  <c r="I199" i="1"/>
  <c r="P57" i="21"/>
  <c r="M22" i="21"/>
  <c r="F192" i="18"/>
  <c r="E192" i="18"/>
  <c r="J198" i="18"/>
  <c r="I198" i="18"/>
  <c r="H210" i="1"/>
  <c r="I210" i="1"/>
  <c r="I209" i="1"/>
  <c r="H209" i="1"/>
  <c r="X213" i="7"/>
  <c r="BD692" i="9"/>
  <c r="BD713" i="9"/>
  <c r="V202" i="21"/>
  <c r="R202" i="21"/>
  <c r="V9" i="22"/>
  <c r="S213" i="21"/>
  <c r="L692" i="9"/>
  <c r="L716" i="9"/>
  <c r="C524" i="9"/>
  <c r="M223" i="21"/>
  <c r="L209" i="21"/>
  <c r="L213" i="21"/>
  <c r="E524" i="9"/>
  <c r="H682" i="9"/>
  <c r="P177" i="21"/>
  <c r="V213" i="21"/>
  <c r="T213" i="21"/>
  <c r="BA791" i="9"/>
  <c r="AB692" i="9"/>
  <c r="AB714" i="9"/>
  <c r="D692" i="9"/>
  <c r="D706" i="9"/>
  <c r="Q209" i="21"/>
  <c r="Q202" i="21"/>
  <c r="AF692" i="9"/>
  <c r="AF713" i="9"/>
  <c r="BL692" i="9"/>
  <c r="BL706" i="9"/>
  <c r="H692" i="9"/>
  <c r="M176" i="21"/>
  <c r="D682" i="9"/>
  <c r="L221" i="21"/>
  <c r="E563" i="9"/>
  <c r="M174" i="21"/>
  <c r="G685" i="9"/>
  <c r="P151" i="21"/>
  <c r="V56" i="22"/>
  <c r="V81" i="22"/>
  <c r="N202" i="21"/>
  <c r="H602" i="9"/>
  <c r="L185" i="21"/>
  <c r="AN572" i="9"/>
  <c r="AN588" i="9"/>
  <c r="X173" i="7"/>
  <c r="Q173" i="20"/>
  <c r="AZ572" i="9"/>
  <c r="AZ586" i="9"/>
  <c r="BH572" i="9"/>
  <c r="BH577" i="9"/>
  <c r="BH579" i="9"/>
  <c r="H522" i="9"/>
  <c r="AR532" i="9"/>
  <c r="AR546" i="9"/>
  <c r="Q161" i="20"/>
  <c r="L532" i="9"/>
  <c r="L537" i="9"/>
  <c r="W153" i="21"/>
  <c r="X492" i="9"/>
  <c r="X506" i="9"/>
  <c r="Q153" i="21"/>
  <c r="AF492" i="9"/>
  <c r="AF513" i="9"/>
  <c r="AN492" i="9"/>
  <c r="AN495" i="9"/>
  <c r="Q153" i="20"/>
  <c r="E482" i="9"/>
  <c r="P141" i="21"/>
  <c r="N106" i="21"/>
  <c r="H211" i="1"/>
  <c r="I211" i="1"/>
  <c r="L211" i="1"/>
  <c r="I194" i="18"/>
  <c r="H172" i="1"/>
  <c r="I166" i="1"/>
  <c r="J90" i="26"/>
  <c r="J193" i="18"/>
  <c r="I193" i="18"/>
  <c r="I205" i="18"/>
  <c r="J202" i="18"/>
  <c r="I214" i="18"/>
  <c r="V10" i="22"/>
  <c r="I212" i="18"/>
  <c r="J209" i="18"/>
  <c r="F203" i="18"/>
  <c r="E203" i="18"/>
  <c r="AB116" i="22"/>
  <c r="E65" i="20"/>
  <c r="F66" i="20"/>
  <c r="G67" i="20"/>
  <c r="H68" i="20"/>
  <c r="I69" i="20"/>
  <c r="J70" i="20"/>
  <c r="K71" i="20"/>
  <c r="C86" i="20"/>
  <c r="D722" i="17"/>
  <c r="I206" i="18"/>
  <c r="I207" i="18"/>
  <c r="J212" i="18"/>
  <c r="I208" i="18"/>
  <c r="AX593" i="17"/>
  <c r="AX592" i="17"/>
  <c r="AH547" i="17"/>
  <c r="I200" i="18"/>
  <c r="I210" i="18"/>
  <c r="I197" i="18"/>
  <c r="I202" i="18"/>
  <c r="J211" i="18"/>
  <c r="I211" i="18"/>
  <c r="I196" i="18"/>
  <c r="J201" i="18"/>
  <c r="J208" i="18"/>
  <c r="J200" i="18"/>
  <c r="I204" i="18"/>
  <c r="BC734" i="9"/>
  <c r="BC753" i="9"/>
  <c r="E632" i="9"/>
  <c r="E634" i="9"/>
  <c r="E635" i="9"/>
  <c r="F613" i="9"/>
  <c r="F615" i="9"/>
  <c r="F631" i="9"/>
  <c r="AX777" i="9"/>
  <c r="AX778" i="9"/>
  <c r="AX792" i="9"/>
  <c r="F634" i="9"/>
  <c r="E631" i="9"/>
  <c r="AX785" i="9"/>
  <c r="C194" i="20"/>
  <c r="F596" i="17"/>
  <c r="AA513" i="9"/>
  <c r="F593" i="17"/>
  <c r="C158" i="20"/>
  <c r="AH796" i="9"/>
  <c r="N752" i="17"/>
  <c r="W155" i="21"/>
  <c r="D556" i="9"/>
  <c r="T593" i="9"/>
  <c r="AH774" i="9"/>
  <c r="D516" i="9"/>
  <c r="W184" i="21"/>
  <c r="T585" i="9"/>
  <c r="T591" i="9"/>
  <c r="AB132" i="22"/>
  <c r="AA512" i="9"/>
  <c r="BN705" i="17"/>
  <c r="AP593" i="17"/>
  <c r="BA592" i="9"/>
  <c r="AB128" i="22"/>
  <c r="BG556" i="9"/>
  <c r="K747" i="9"/>
  <c r="R554" i="9"/>
  <c r="BB749" i="17"/>
  <c r="AH795" i="9"/>
  <c r="D515" i="9"/>
  <c r="AX753" i="9"/>
  <c r="AH785" i="9"/>
  <c r="D504" i="9"/>
  <c r="R545" i="9"/>
  <c r="N588" i="17"/>
  <c r="BJ553" i="9"/>
  <c r="AH791" i="9"/>
  <c r="AH793" i="9"/>
  <c r="D513" i="9"/>
  <c r="N751" i="17"/>
  <c r="D494" i="9"/>
  <c r="N754" i="17"/>
  <c r="AX745" i="9"/>
  <c r="AV591" i="17"/>
  <c r="E625" i="9"/>
  <c r="C754" i="9"/>
  <c r="D512" i="9"/>
  <c r="BN633" i="9"/>
  <c r="N745" i="17"/>
  <c r="BN614" i="9"/>
  <c r="AH708" i="9"/>
  <c r="J725" i="9"/>
  <c r="O227" i="21"/>
  <c r="AQ627" i="17"/>
  <c r="AQ628" i="17"/>
  <c r="AQ631" i="17"/>
  <c r="AQ634" i="17"/>
  <c r="AQ635" i="17"/>
  <c r="AQ636" i="17"/>
  <c r="AQ630" i="17"/>
  <c r="AQ632" i="17"/>
  <c r="AQ633" i="17"/>
  <c r="AY788" i="17"/>
  <c r="AY794" i="17"/>
  <c r="Z772" i="17"/>
  <c r="R772" i="17"/>
  <c r="R239" i="20"/>
  <c r="V239" i="20"/>
  <c r="F603" i="9"/>
  <c r="F606" i="9"/>
  <c r="M209" i="21"/>
  <c r="D683" i="9"/>
  <c r="P214" i="21"/>
  <c r="P178" i="21"/>
  <c r="I563" i="9"/>
  <c r="E723" i="9"/>
  <c r="P222" i="21"/>
  <c r="M222" i="21"/>
  <c r="N210" i="21"/>
  <c r="P210" i="21"/>
  <c r="N756" i="17"/>
  <c r="N747" i="17"/>
  <c r="AQ629" i="17"/>
  <c r="P692" i="17"/>
  <c r="O209" i="21"/>
  <c r="AK612" i="17"/>
  <c r="E612" i="17"/>
  <c r="V186" i="20"/>
  <c r="BA612" i="17"/>
  <c r="BB612" i="17"/>
  <c r="V187" i="20"/>
  <c r="BJ612" i="17"/>
  <c r="C573" i="9"/>
  <c r="C594" i="9"/>
  <c r="BF572" i="17"/>
  <c r="R572" i="17"/>
  <c r="R179" i="20"/>
  <c r="S179" i="20"/>
  <c r="U179" i="20"/>
  <c r="V179" i="20"/>
  <c r="BN572" i="17"/>
  <c r="T179" i="20"/>
  <c r="AD794" i="9"/>
  <c r="AD790" i="9"/>
  <c r="N163" i="21"/>
  <c r="N227" i="21"/>
  <c r="P225" i="21"/>
  <c r="F485" i="9"/>
  <c r="O151" i="21"/>
  <c r="E766" i="9"/>
  <c r="S492" i="17"/>
  <c r="AI492" i="17"/>
  <c r="T148" i="20"/>
  <c r="U239" i="20"/>
  <c r="U174" i="20"/>
  <c r="R148" i="20"/>
  <c r="AX594" i="17"/>
  <c r="AQ625" i="17"/>
  <c r="AQ624" i="17"/>
  <c r="U186" i="20"/>
  <c r="T239" i="20"/>
  <c r="R187" i="20"/>
  <c r="BN711" i="17"/>
  <c r="N753" i="17"/>
  <c r="BG747" i="17"/>
  <c r="BG745" i="17"/>
  <c r="BG750" i="17"/>
  <c r="AY786" i="17"/>
  <c r="AL612" i="17"/>
  <c r="U612" i="17"/>
  <c r="AP772" i="17"/>
  <c r="V589" i="17"/>
  <c r="BK772" i="17"/>
  <c r="U236" i="20"/>
  <c r="T236" i="20"/>
  <c r="V236" i="20"/>
  <c r="C684" i="9"/>
  <c r="M214" i="21"/>
  <c r="L176" i="21"/>
  <c r="G562" i="9"/>
  <c r="X172" i="7"/>
  <c r="AQ572" i="9"/>
  <c r="AQ587" i="9"/>
  <c r="BG572" i="9"/>
  <c r="BG587" i="9"/>
  <c r="S572" i="9"/>
  <c r="AI572" i="9"/>
  <c r="AI574" i="9"/>
  <c r="AA572" i="9"/>
  <c r="AA574" i="9"/>
  <c r="Q172" i="20"/>
  <c r="AA572" i="17"/>
  <c r="K572" i="9"/>
  <c r="K575" i="9"/>
  <c r="T172" i="21"/>
  <c r="V172" i="21"/>
  <c r="U172" i="21"/>
  <c r="G522" i="9"/>
  <c r="L164" i="21"/>
  <c r="V85" i="22"/>
  <c r="V89" i="22"/>
  <c r="V18" i="22"/>
  <c r="V95" i="22"/>
  <c r="V70" i="22"/>
  <c r="V73" i="22"/>
  <c r="W515" i="17"/>
  <c r="W514" i="17"/>
  <c r="C630" i="17"/>
  <c r="C636" i="17"/>
  <c r="AX773" i="9"/>
  <c r="AX791" i="9"/>
  <c r="AX788" i="9"/>
  <c r="N532" i="17"/>
  <c r="F532" i="17"/>
  <c r="U163" i="20"/>
  <c r="BJ532" i="17"/>
  <c r="S163" i="20"/>
  <c r="T163" i="20"/>
  <c r="R163" i="20"/>
  <c r="C484" i="9"/>
  <c r="N148" i="21"/>
  <c r="P148" i="21"/>
  <c r="M186" i="21"/>
  <c r="I484" i="9"/>
  <c r="N154" i="21"/>
  <c r="J763" i="9"/>
  <c r="M239" i="21"/>
  <c r="N173" i="21"/>
  <c r="D564" i="9"/>
  <c r="P237" i="21"/>
  <c r="V163" i="20"/>
  <c r="AV592" i="17"/>
  <c r="AE507" i="17"/>
  <c r="AE512" i="17"/>
  <c r="AY777" i="17"/>
  <c r="AE752" i="17"/>
  <c r="AE747" i="17"/>
  <c r="N746" i="17"/>
  <c r="N750" i="17"/>
  <c r="N748" i="17"/>
  <c r="N749" i="17"/>
  <c r="N744" i="17"/>
  <c r="N755" i="17"/>
  <c r="AX774" i="9"/>
  <c r="BN772" i="17"/>
  <c r="BF772" i="17"/>
  <c r="R213" i="20"/>
  <c r="T213" i="20"/>
  <c r="U213" i="20"/>
  <c r="M572" i="17"/>
  <c r="V174" i="20"/>
  <c r="R174" i="20"/>
  <c r="S174" i="20"/>
  <c r="T574" i="9"/>
  <c r="T573" i="9"/>
  <c r="T592" i="9"/>
  <c r="T575" i="9"/>
  <c r="M237" i="21"/>
  <c r="M187" i="21"/>
  <c r="P187" i="21"/>
  <c r="J603" i="9"/>
  <c r="E684" i="9"/>
  <c r="I683" i="9"/>
  <c r="P209" i="21"/>
  <c r="I764" i="9"/>
  <c r="P238" i="21"/>
  <c r="N238" i="21"/>
  <c r="N189" i="21"/>
  <c r="H604" i="9"/>
  <c r="P213" i="21"/>
  <c r="I564" i="9"/>
  <c r="N178" i="21"/>
  <c r="H564" i="9"/>
  <c r="N177" i="21"/>
  <c r="M235" i="21"/>
  <c r="F763" i="9"/>
  <c r="P235" i="21"/>
  <c r="I723" i="9"/>
  <c r="M226" i="21"/>
  <c r="D684" i="9"/>
  <c r="N209" i="21"/>
  <c r="C604" i="9"/>
  <c r="N184" i="21"/>
  <c r="P164" i="21"/>
  <c r="N164" i="21"/>
  <c r="D94" i="21"/>
  <c r="F215" i="21"/>
  <c r="H174" i="1"/>
  <c r="I174" i="1"/>
  <c r="AX129" i="26"/>
  <c r="N88" i="26"/>
  <c r="AL84" i="26"/>
  <c r="AL83" i="26"/>
  <c r="AN772" i="9"/>
  <c r="AN790" i="9"/>
  <c r="BL772" i="9"/>
  <c r="BL784" i="9"/>
  <c r="H772" i="9"/>
  <c r="H789" i="9"/>
  <c r="S237" i="21"/>
  <c r="X772" i="9"/>
  <c r="X796" i="9"/>
  <c r="AV772" i="9"/>
  <c r="AV790" i="9"/>
  <c r="P772" i="9"/>
  <c r="P786" i="9"/>
  <c r="Q237" i="20"/>
  <c r="AF772" i="9"/>
  <c r="AF777" i="9"/>
  <c r="U237" i="21"/>
  <c r="D762" i="9"/>
  <c r="Q221" i="20"/>
  <c r="S221" i="21"/>
  <c r="AR732" i="9"/>
  <c r="AR755" i="9"/>
  <c r="R221" i="21"/>
  <c r="I682" i="9"/>
  <c r="BA692" i="9"/>
  <c r="E682" i="9"/>
  <c r="V215" i="20"/>
  <c r="T215" i="20"/>
  <c r="Z554" i="17"/>
  <c r="Z555" i="17"/>
  <c r="BG612" i="17"/>
  <c r="S612" i="17"/>
  <c r="F614" i="9"/>
  <c r="F636" i="9"/>
  <c r="AC532" i="17"/>
  <c r="U162" i="20"/>
  <c r="AQ732" i="17"/>
  <c r="AA732" i="17"/>
  <c r="R220" i="20"/>
  <c r="T220" i="20"/>
  <c r="AM492" i="17"/>
  <c r="R152" i="20"/>
  <c r="M772" i="17"/>
  <c r="E772" i="17"/>
  <c r="T234" i="20"/>
  <c r="V223" i="20"/>
  <c r="S223" i="20"/>
  <c r="V732" i="17"/>
  <c r="F732" i="17"/>
  <c r="BL572" i="17"/>
  <c r="AF572" i="17"/>
  <c r="U177" i="20"/>
  <c r="V177" i="20"/>
  <c r="AP492" i="17"/>
  <c r="BN492" i="17"/>
  <c r="S155" i="20"/>
  <c r="V155" i="20"/>
  <c r="AH792" i="9"/>
  <c r="AH794" i="9"/>
  <c r="AX732" i="17"/>
  <c r="AP732" i="17"/>
  <c r="S227" i="20"/>
  <c r="T572" i="17"/>
  <c r="AB572" i="17"/>
  <c r="S173" i="20"/>
  <c r="V173" i="20"/>
  <c r="AX749" i="9"/>
  <c r="AX734" i="9"/>
  <c r="AX752" i="9"/>
  <c r="P174" i="21"/>
  <c r="N155" i="21"/>
  <c r="J484" i="9"/>
  <c r="J723" i="9"/>
  <c r="M227" i="21"/>
  <c r="X189" i="7"/>
  <c r="P612" i="9"/>
  <c r="P628" i="9"/>
  <c r="AV612" i="9"/>
  <c r="AV626" i="9"/>
  <c r="AN612" i="9"/>
  <c r="AN636" i="9"/>
  <c r="M105" i="21"/>
  <c r="P71" i="21"/>
  <c r="N34" i="21"/>
  <c r="AT772" i="17"/>
  <c r="AD772" i="17"/>
  <c r="R235" i="20"/>
  <c r="AL572" i="17"/>
  <c r="S175" i="20"/>
  <c r="V175" i="20"/>
  <c r="S184" i="20"/>
  <c r="U184" i="20"/>
  <c r="V556" i="9"/>
  <c r="V545" i="9"/>
  <c r="S631" i="9"/>
  <c r="S633" i="9"/>
  <c r="J526" i="9"/>
  <c r="J64" i="21"/>
  <c r="F523" i="9"/>
  <c r="F525" i="9"/>
  <c r="M179" i="21"/>
  <c r="C724" i="9"/>
  <c r="N220" i="21"/>
  <c r="F563" i="9"/>
  <c r="M175" i="21"/>
  <c r="F764" i="9"/>
  <c r="N235" i="21"/>
  <c r="E724" i="9"/>
  <c r="N222" i="21"/>
  <c r="I604" i="9"/>
  <c r="N190" i="21"/>
  <c r="C563" i="9"/>
  <c r="M172" i="21"/>
  <c r="H723" i="9"/>
  <c r="M225" i="21"/>
  <c r="H190" i="1"/>
  <c r="AT95" i="26"/>
  <c r="I190" i="1"/>
  <c r="I192" i="1"/>
  <c r="N128" i="26"/>
  <c r="H192" i="1"/>
  <c r="I176" i="1"/>
  <c r="J130" i="26"/>
  <c r="H176" i="1"/>
  <c r="H165" i="1"/>
  <c r="AX73" i="26"/>
  <c r="I165" i="1"/>
  <c r="V69" i="22"/>
  <c r="V38" i="22"/>
  <c r="AA123" i="22"/>
  <c r="AG123" i="22"/>
  <c r="H201" i="1"/>
  <c r="I184" i="1"/>
  <c r="H184" i="1"/>
  <c r="I168" i="1"/>
  <c r="J74" i="26"/>
  <c r="H168" i="1"/>
  <c r="M168" i="1"/>
  <c r="BD335" i="9"/>
  <c r="V31" i="22"/>
  <c r="V39" i="22"/>
  <c r="V23" i="22"/>
  <c r="V8" i="22"/>
  <c r="F682" i="9"/>
  <c r="L238" i="21"/>
  <c r="L189" i="21"/>
  <c r="L226" i="21"/>
  <c r="D566" i="9"/>
  <c r="P226" i="21"/>
  <c r="P211" i="21"/>
  <c r="B164" i="18"/>
  <c r="B168" i="18"/>
  <c r="E168" i="18"/>
  <c r="B172" i="18"/>
  <c r="B176" i="18"/>
  <c r="B180" i="18"/>
  <c r="H212" i="1"/>
  <c r="H196" i="1"/>
  <c r="R75" i="26"/>
  <c r="R91" i="26"/>
  <c r="AP108" i="26"/>
  <c r="H182" i="1"/>
  <c r="N87" i="26"/>
  <c r="V40" i="22"/>
  <c r="V47" i="22"/>
  <c r="V64" i="22"/>
  <c r="V41" i="22"/>
  <c r="C524" i="17"/>
  <c r="B173" i="18"/>
  <c r="B177" i="18"/>
  <c r="F177" i="18"/>
  <c r="B181" i="18"/>
  <c r="B185" i="18"/>
  <c r="F185" i="18"/>
  <c r="B189" i="18"/>
  <c r="F189" i="18"/>
  <c r="I194" i="1"/>
  <c r="I186" i="1"/>
  <c r="AT88" i="26"/>
  <c r="I178" i="1"/>
  <c r="I170" i="1"/>
  <c r="AX90" i="26"/>
  <c r="G482" i="17"/>
  <c r="B163" i="18"/>
  <c r="F163" i="18"/>
  <c r="B167" i="18"/>
  <c r="F167" i="18"/>
  <c r="B171" i="18"/>
  <c r="F171" i="18"/>
  <c r="B175" i="18"/>
  <c r="F175" i="18"/>
  <c r="B179" i="18"/>
  <c r="F179" i="18"/>
  <c r="B183" i="18"/>
  <c r="F183" i="18"/>
  <c r="B187" i="18"/>
  <c r="F187" i="18"/>
  <c r="L206" i="1"/>
  <c r="M186" i="1"/>
  <c r="P107" i="21"/>
  <c r="V71" i="22"/>
  <c r="V54" i="22"/>
  <c r="W167" i="21"/>
  <c r="AE516" i="9"/>
  <c r="U596" i="9"/>
  <c r="D554" i="9"/>
  <c r="U585" i="9"/>
  <c r="K745" i="9"/>
  <c r="K746" i="9"/>
  <c r="D549" i="9"/>
  <c r="BN627" i="9"/>
  <c r="W175" i="21"/>
  <c r="AB120" i="22"/>
  <c r="H516" i="9"/>
  <c r="H514" i="9"/>
  <c r="AX596" i="17"/>
  <c r="W224" i="21"/>
  <c r="BD716" i="9"/>
  <c r="AX591" i="17"/>
  <c r="AX595" i="17"/>
  <c r="H505" i="9"/>
  <c r="H504" i="9"/>
  <c r="AX585" i="17"/>
  <c r="D544" i="9"/>
  <c r="U592" i="9"/>
  <c r="AH537" i="17"/>
  <c r="AE493" i="9"/>
  <c r="BN613" i="9"/>
  <c r="BN615" i="9"/>
  <c r="K751" i="9"/>
  <c r="BD715" i="9"/>
  <c r="D552" i="9"/>
  <c r="D553" i="9"/>
  <c r="BN631" i="9"/>
  <c r="BN635" i="9"/>
  <c r="AH550" i="17"/>
  <c r="BN636" i="9"/>
  <c r="AE514" i="9"/>
  <c r="AE515" i="9"/>
  <c r="H513" i="9"/>
  <c r="BK754" i="17"/>
  <c r="AX577" i="17"/>
  <c r="AX555" i="17"/>
  <c r="AX551" i="17"/>
  <c r="AX544" i="17"/>
  <c r="AW431" i="17"/>
  <c r="AW425" i="17"/>
  <c r="C790" i="17"/>
  <c r="C787" i="17"/>
  <c r="W745" i="9"/>
  <c r="W744" i="9"/>
  <c r="BB625" i="9"/>
  <c r="BB635" i="9"/>
  <c r="F169" i="18"/>
  <c r="E169" i="18"/>
  <c r="AI752" i="17"/>
  <c r="G753" i="9"/>
  <c r="BB704" i="9"/>
  <c r="BB715" i="9"/>
  <c r="BA556" i="9"/>
  <c r="BA551" i="9"/>
  <c r="C753" i="9"/>
  <c r="C744" i="9"/>
  <c r="C755" i="9"/>
  <c r="K749" i="9"/>
  <c r="K755" i="9"/>
  <c r="K754" i="9"/>
  <c r="K750" i="9"/>
  <c r="K733" i="9"/>
  <c r="K735" i="9"/>
  <c r="K753" i="9"/>
  <c r="BK493" i="9"/>
  <c r="BK511" i="9"/>
  <c r="AE506" i="9"/>
  <c r="AE513" i="9"/>
  <c r="AE511" i="9"/>
  <c r="BA787" i="9"/>
  <c r="BA777" i="9"/>
  <c r="BA778" i="9"/>
  <c r="BA794" i="9"/>
  <c r="AL747" i="9"/>
  <c r="AL750" i="9"/>
  <c r="D533" i="9"/>
  <c r="D541" i="9"/>
  <c r="D534" i="9"/>
  <c r="D551" i="9"/>
  <c r="BN617" i="9"/>
  <c r="BN620" i="9"/>
  <c r="BN628" i="9"/>
  <c r="BN625" i="9"/>
  <c r="BN630" i="9"/>
  <c r="BN634" i="9"/>
  <c r="BD708" i="9"/>
  <c r="U574" i="9"/>
  <c r="U584" i="9"/>
  <c r="Z514" i="9"/>
  <c r="Z510" i="9"/>
  <c r="AP512" i="9"/>
  <c r="AP506" i="9"/>
  <c r="AP505" i="9"/>
  <c r="AW786" i="9"/>
  <c r="AW773" i="9"/>
  <c r="AW775" i="9"/>
  <c r="AW774" i="9"/>
  <c r="E188" i="18"/>
  <c r="F188" i="18"/>
  <c r="F165" i="18"/>
  <c r="E165" i="18"/>
  <c r="O516" i="17"/>
  <c r="O515" i="17"/>
  <c r="BM430" i="17"/>
  <c r="BM427" i="17"/>
  <c r="AL631" i="9"/>
  <c r="AL625" i="9"/>
  <c r="AL632" i="9"/>
  <c r="BF548" i="9"/>
  <c r="H515" i="9"/>
  <c r="D555" i="9"/>
  <c r="H512" i="9"/>
  <c r="T515" i="9"/>
  <c r="W755" i="9"/>
  <c r="U591" i="9"/>
  <c r="D545" i="9"/>
  <c r="BA552" i="9"/>
  <c r="BA545" i="9"/>
  <c r="BN624" i="9"/>
  <c r="AE495" i="9"/>
  <c r="BK508" i="9"/>
  <c r="K748" i="9"/>
  <c r="BA790" i="9"/>
  <c r="AW793" i="9"/>
  <c r="AV694" i="9"/>
  <c r="F184" i="18"/>
  <c r="E184" i="18"/>
  <c r="W174" i="21"/>
  <c r="W754" i="9"/>
  <c r="Y755" i="9"/>
  <c r="W753" i="9"/>
  <c r="AW436" i="17"/>
  <c r="AW428" i="17"/>
  <c r="AL613" i="9"/>
  <c r="AL615" i="9"/>
  <c r="AB109" i="22"/>
  <c r="AB112" i="22"/>
  <c r="AB105" i="22"/>
  <c r="AB101" i="22"/>
  <c r="AB102" i="22"/>
  <c r="AL636" i="9"/>
  <c r="AJ555" i="9"/>
  <c r="BF632" i="9"/>
  <c r="C784" i="17"/>
  <c r="M793" i="9"/>
  <c r="S513" i="9"/>
  <c r="S504" i="9"/>
  <c r="AL633" i="9"/>
  <c r="BK698" i="9"/>
  <c r="AX554" i="17"/>
  <c r="AW432" i="17"/>
  <c r="W513" i="17"/>
  <c r="BM417" i="17"/>
  <c r="W733" i="9"/>
  <c r="W735" i="9"/>
  <c r="AK754" i="9"/>
  <c r="BK715" i="9"/>
  <c r="AS636" i="9"/>
  <c r="W191" i="21"/>
  <c r="W756" i="9"/>
  <c r="C796" i="17"/>
  <c r="L592" i="9"/>
  <c r="AL634" i="9"/>
  <c r="AL624" i="9"/>
  <c r="W752" i="9"/>
  <c r="W751" i="9"/>
  <c r="Y745" i="9"/>
  <c r="AX553" i="17"/>
  <c r="BM432" i="17"/>
  <c r="BF555" i="9"/>
  <c r="BB630" i="9"/>
  <c r="W163" i="21"/>
  <c r="W209" i="21"/>
  <c r="W160" i="21"/>
  <c r="W227" i="21"/>
  <c r="W149" i="21"/>
  <c r="W187" i="21"/>
  <c r="W234" i="21"/>
  <c r="AB119" i="22"/>
  <c r="W148" i="21"/>
  <c r="AH516" i="17"/>
  <c r="BF636" i="9"/>
  <c r="M796" i="9"/>
  <c r="F591" i="17"/>
  <c r="F585" i="17"/>
  <c r="M624" i="17"/>
  <c r="C795" i="17"/>
  <c r="AJ551" i="9"/>
  <c r="S632" i="9"/>
  <c r="BK700" i="9"/>
  <c r="AI751" i="17"/>
  <c r="AW429" i="17"/>
  <c r="BM431" i="17"/>
  <c r="AX794" i="17"/>
  <c r="BK708" i="9"/>
  <c r="V697" i="17"/>
  <c r="V711" i="17"/>
  <c r="Z590" i="17"/>
  <c r="BG509" i="9"/>
  <c r="BG507" i="9"/>
  <c r="BG516" i="9"/>
  <c r="N549" i="9"/>
  <c r="N535" i="9"/>
  <c r="N533" i="9"/>
  <c r="N551" i="9"/>
  <c r="N544" i="9"/>
  <c r="N554" i="9"/>
  <c r="N552" i="9"/>
  <c r="N555" i="9"/>
  <c r="N534" i="9"/>
  <c r="AI708" i="9"/>
  <c r="AI711" i="9"/>
  <c r="AI715" i="9"/>
  <c r="AI716" i="9"/>
  <c r="AI712" i="9"/>
  <c r="AI714" i="9"/>
  <c r="X222" i="7"/>
  <c r="W222" i="21"/>
  <c r="X162" i="7"/>
  <c r="W162" i="21"/>
  <c r="W236" i="21"/>
  <c r="L595" i="9"/>
  <c r="AI694" i="9"/>
  <c r="BC704" i="9"/>
  <c r="BC715" i="9"/>
  <c r="N706" i="9"/>
  <c r="N715" i="9"/>
  <c r="U744" i="9"/>
  <c r="U755" i="9"/>
  <c r="U751" i="9"/>
  <c r="U745" i="9"/>
  <c r="S734" i="9"/>
  <c r="S737" i="9"/>
  <c r="S740" i="9"/>
  <c r="W510" i="9"/>
  <c r="W504" i="9"/>
  <c r="W515" i="9"/>
  <c r="W513" i="9"/>
  <c r="BC506" i="9"/>
  <c r="BC516" i="9"/>
  <c r="BC515" i="9"/>
  <c r="BC509" i="9"/>
  <c r="BC497" i="9"/>
  <c r="BC505" i="9"/>
  <c r="BC493" i="9"/>
  <c r="BC513" i="9"/>
  <c r="BG537" i="9"/>
  <c r="BG540" i="9"/>
  <c r="BG555" i="9"/>
  <c r="BG552" i="9"/>
  <c r="BG535" i="9"/>
  <c r="BG551" i="9"/>
  <c r="BG545" i="9"/>
  <c r="BG544" i="9"/>
  <c r="BG553" i="9"/>
  <c r="U756" i="9"/>
  <c r="N556" i="9"/>
  <c r="N545" i="9"/>
  <c r="AU744" i="17"/>
  <c r="AU747" i="17"/>
  <c r="AU745" i="17"/>
  <c r="AM751" i="17"/>
  <c r="AM744" i="17"/>
  <c r="AM750" i="17"/>
  <c r="AM737" i="17"/>
  <c r="O793" i="17"/>
  <c r="O794" i="17"/>
  <c r="L577" i="9"/>
  <c r="L579" i="9"/>
  <c r="L585" i="9"/>
  <c r="L591" i="9"/>
  <c r="L594" i="9"/>
  <c r="C774" i="9"/>
  <c r="C793" i="9"/>
  <c r="C792" i="9"/>
  <c r="C795" i="9"/>
  <c r="C784" i="9"/>
  <c r="C796" i="9"/>
  <c r="BB777" i="9"/>
  <c r="BB779" i="9"/>
  <c r="BB791" i="9"/>
  <c r="V716" i="17"/>
  <c r="O709" i="9"/>
  <c r="O711" i="9"/>
  <c r="M632" i="9"/>
  <c r="M634" i="9"/>
  <c r="M633" i="9"/>
  <c r="AP553" i="9"/>
  <c r="AP550" i="9"/>
  <c r="G511" i="9"/>
  <c r="G506" i="9"/>
  <c r="G512" i="9"/>
  <c r="G497" i="9"/>
  <c r="G505" i="9"/>
  <c r="G516" i="9"/>
  <c r="M790" i="9"/>
  <c r="M773" i="9"/>
  <c r="M775" i="9"/>
  <c r="M792" i="9"/>
  <c r="M789" i="9"/>
  <c r="M774" i="9"/>
  <c r="M784" i="9"/>
  <c r="M785" i="9"/>
  <c r="M791" i="9"/>
  <c r="M795" i="9"/>
  <c r="M787" i="9"/>
  <c r="BI788" i="9"/>
  <c r="BI792" i="9"/>
  <c r="BI793" i="9"/>
  <c r="AV584" i="9"/>
  <c r="AV585" i="9"/>
  <c r="AV595" i="9"/>
  <c r="AV596" i="9"/>
  <c r="BJ745" i="9"/>
  <c r="BJ753" i="9"/>
  <c r="F734" i="9"/>
  <c r="F752" i="9"/>
  <c r="AD786" i="9"/>
  <c r="AD791" i="9"/>
  <c r="AD784" i="9"/>
  <c r="AD793" i="9"/>
  <c r="AD796" i="9"/>
  <c r="S505" i="9"/>
  <c r="S493" i="9"/>
  <c r="S514" i="9"/>
  <c r="AB111" i="22"/>
  <c r="AB124" i="22"/>
  <c r="S516" i="9"/>
  <c r="N553" i="9"/>
  <c r="AV594" i="9"/>
  <c r="U754" i="9"/>
  <c r="AD792" i="9"/>
  <c r="O792" i="17"/>
  <c r="AI713" i="9"/>
  <c r="AD785" i="9"/>
  <c r="BC510" i="9"/>
  <c r="AY706" i="9"/>
  <c r="BF751" i="17"/>
  <c r="BF746" i="17"/>
  <c r="BF754" i="17"/>
  <c r="N790" i="17"/>
  <c r="N788" i="17"/>
  <c r="E633" i="9"/>
  <c r="C794" i="17"/>
  <c r="C791" i="17"/>
  <c r="AV587" i="17"/>
  <c r="N755" i="9"/>
  <c r="N750" i="9"/>
  <c r="C544" i="9"/>
  <c r="C551" i="9"/>
  <c r="C545" i="9"/>
  <c r="L516" i="9"/>
  <c r="L509" i="9"/>
  <c r="L512" i="9"/>
  <c r="BD573" i="9"/>
  <c r="BD586" i="9"/>
  <c r="AH515" i="9"/>
  <c r="AH504" i="9"/>
  <c r="AH511" i="9"/>
  <c r="AQ633" i="9"/>
  <c r="AQ613" i="9"/>
  <c r="AQ615" i="9"/>
  <c r="C789" i="17"/>
  <c r="C788" i="17"/>
  <c r="C792" i="17"/>
  <c r="C793" i="17"/>
  <c r="E628" i="9"/>
  <c r="E614" i="9"/>
  <c r="F629" i="9"/>
  <c r="F624" i="9"/>
  <c r="F632" i="9"/>
  <c r="R535" i="9"/>
  <c r="R544" i="9"/>
  <c r="R553" i="9"/>
  <c r="AJ556" i="9"/>
  <c r="E636" i="9"/>
  <c r="R556" i="9"/>
  <c r="AH511" i="17"/>
  <c r="AH505" i="17"/>
  <c r="R551" i="9"/>
  <c r="AV593" i="17"/>
  <c r="E624" i="9"/>
  <c r="F625" i="9"/>
  <c r="AJ535" i="9"/>
  <c r="N795" i="17"/>
  <c r="BE417" i="17"/>
  <c r="BE436" i="17"/>
  <c r="S746" i="17"/>
  <c r="S755" i="17"/>
  <c r="BD595" i="9"/>
  <c r="AD716" i="17"/>
  <c r="AD710" i="17"/>
  <c r="AD704" i="17"/>
  <c r="AD709" i="17"/>
  <c r="AD711" i="17"/>
  <c r="AD714" i="17"/>
  <c r="AD707" i="17"/>
  <c r="AD713" i="17"/>
  <c r="AD706" i="17"/>
  <c r="AL792" i="17"/>
  <c r="K794" i="17"/>
  <c r="K784" i="17"/>
  <c r="K785" i="17"/>
  <c r="K789" i="17"/>
  <c r="V708" i="17"/>
  <c r="AD705" i="17"/>
  <c r="V793" i="17"/>
  <c r="K795" i="17"/>
  <c r="AP707" i="17"/>
  <c r="AP711" i="17"/>
  <c r="AD635" i="9"/>
  <c r="AD633" i="9"/>
  <c r="BF710" i="9"/>
  <c r="BF707" i="9"/>
  <c r="BF706" i="9"/>
  <c r="AA734" i="9"/>
  <c r="AA748" i="9"/>
  <c r="AA737" i="9"/>
  <c r="AM511" i="9"/>
  <c r="AM494" i="9"/>
  <c r="AM509" i="9"/>
  <c r="Z627" i="9"/>
  <c r="Z613" i="9"/>
  <c r="Z615" i="9"/>
  <c r="R751" i="17"/>
  <c r="R745" i="17"/>
  <c r="R756" i="17"/>
  <c r="R746" i="17"/>
  <c r="R748" i="17"/>
  <c r="W235" i="21"/>
  <c r="AB127" i="22"/>
  <c r="S635" i="9"/>
  <c r="AP712" i="17"/>
  <c r="C624" i="17"/>
  <c r="C585" i="9"/>
  <c r="V710" i="17"/>
  <c r="V712" i="17"/>
  <c r="AD697" i="17"/>
  <c r="AH551" i="17"/>
  <c r="AH546" i="17"/>
  <c r="AH555" i="17"/>
  <c r="AH552" i="17"/>
  <c r="AH554" i="17"/>
  <c r="AH553" i="17"/>
  <c r="J555" i="17"/>
  <c r="J551" i="17"/>
  <c r="V714" i="17"/>
  <c r="V713" i="17"/>
  <c r="V709" i="17"/>
  <c r="V704" i="17"/>
  <c r="BG790" i="17"/>
  <c r="BG786" i="17"/>
  <c r="BG794" i="17"/>
  <c r="AQ785" i="17"/>
  <c r="AQ788" i="17"/>
  <c r="J747" i="17"/>
  <c r="J745" i="17"/>
  <c r="S795" i="17"/>
  <c r="S788" i="17"/>
  <c r="S792" i="17"/>
  <c r="V707" i="17"/>
  <c r="AV308" i="17"/>
  <c r="AV307" i="17"/>
  <c r="W714" i="9"/>
  <c r="W707" i="9"/>
  <c r="BJ710" i="9"/>
  <c r="BJ711" i="9"/>
  <c r="BJ694" i="9"/>
  <c r="BJ706" i="9"/>
  <c r="BA550" i="9"/>
  <c r="BA547" i="9"/>
  <c r="BA533" i="9"/>
  <c r="AH693" i="9"/>
  <c r="AH695" i="9"/>
  <c r="AH705" i="9"/>
  <c r="O506" i="9"/>
  <c r="O514" i="9"/>
  <c r="AC793" i="9"/>
  <c r="AC788" i="9"/>
  <c r="C575" i="9"/>
  <c r="C593" i="9"/>
  <c r="AJ495" i="9"/>
  <c r="AJ494" i="9"/>
  <c r="C613" i="9"/>
  <c r="C615" i="9"/>
  <c r="C614" i="9"/>
  <c r="C632" i="9"/>
  <c r="C633" i="9"/>
  <c r="C634" i="9"/>
  <c r="S614" i="9"/>
  <c r="S624" i="9"/>
  <c r="W232" i="21"/>
  <c r="W186" i="21"/>
  <c r="C636" i="9"/>
  <c r="C635" i="9"/>
  <c r="R553" i="17"/>
  <c r="R552" i="17"/>
  <c r="S634" i="9"/>
  <c r="C625" i="9"/>
  <c r="C591" i="9"/>
  <c r="C584" i="9"/>
  <c r="BA555" i="9"/>
  <c r="V706" i="17"/>
  <c r="V705" i="17"/>
  <c r="V715" i="17"/>
  <c r="AD715" i="17"/>
  <c r="AD712" i="17"/>
  <c r="BA535" i="9"/>
  <c r="K790" i="17"/>
  <c r="K796" i="17"/>
  <c r="AA753" i="9"/>
  <c r="R744" i="17"/>
  <c r="BG749" i="17"/>
  <c r="BG753" i="17"/>
  <c r="BG756" i="17"/>
  <c r="AY746" i="17"/>
  <c r="AY754" i="17"/>
  <c r="AY745" i="17"/>
  <c r="AH712" i="17"/>
  <c r="AH713" i="17"/>
  <c r="BF705" i="9"/>
  <c r="BK756" i="17"/>
  <c r="BK744" i="17"/>
  <c r="AE746" i="17"/>
  <c r="AE750" i="17"/>
  <c r="U734" i="9"/>
  <c r="U753" i="9"/>
  <c r="AC551" i="9"/>
  <c r="AC555" i="9"/>
  <c r="M534" i="9"/>
  <c r="M546" i="9"/>
  <c r="Z547" i="9"/>
  <c r="Z551" i="9"/>
  <c r="Z555" i="9"/>
  <c r="Z553" i="9"/>
  <c r="AP533" i="9"/>
  <c r="AP537" i="9"/>
  <c r="AQ749" i="9"/>
  <c r="AQ746" i="9"/>
  <c r="AS792" i="9"/>
  <c r="AS786" i="9"/>
  <c r="AJ552" i="9"/>
  <c r="O513" i="17"/>
  <c r="O509" i="17"/>
  <c r="O507" i="17"/>
  <c r="O508" i="17"/>
  <c r="AU737" i="17"/>
  <c r="AU754" i="17"/>
  <c r="AM752" i="17"/>
  <c r="AM755" i="17"/>
  <c r="AM746" i="17"/>
  <c r="AM748" i="17"/>
  <c r="AM745" i="17"/>
  <c r="AH635" i="9"/>
  <c r="AH613" i="9"/>
  <c r="AH615" i="9"/>
  <c r="L504" i="9"/>
  <c r="L494" i="9"/>
  <c r="BD575" i="9"/>
  <c r="BD588" i="9"/>
  <c r="W239" i="21"/>
  <c r="AB125" i="22"/>
  <c r="Y756" i="9"/>
  <c r="C634" i="17"/>
  <c r="AE504" i="17"/>
  <c r="Y754" i="9"/>
  <c r="W212" i="21"/>
  <c r="W173" i="21"/>
  <c r="AB108" i="22"/>
  <c r="AP716" i="17"/>
  <c r="AH514" i="9"/>
  <c r="AP715" i="17"/>
  <c r="AP714" i="17"/>
  <c r="C631" i="17"/>
  <c r="AP704" i="17"/>
  <c r="AP713" i="17"/>
  <c r="AH505" i="9"/>
  <c r="Y752" i="9"/>
  <c r="Y751" i="9"/>
  <c r="Y753" i="9"/>
  <c r="AE751" i="17"/>
  <c r="AE744" i="17"/>
  <c r="AE753" i="17"/>
  <c r="AE754" i="17"/>
  <c r="BK749" i="17"/>
  <c r="BK753" i="17"/>
  <c r="BK737" i="17"/>
  <c r="AP709" i="17"/>
  <c r="AP708" i="17"/>
  <c r="BG748" i="17"/>
  <c r="AH506" i="17"/>
  <c r="BD314" i="17"/>
  <c r="AH493" i="9"/>
  <c r="Z749" i="17"/>
  <c r="Z737" i="17"/>
  <c r="BN704" i="17"/>
  <c r="BN697" i="17"/>
  <c r="V629" i="9"/>
  <c r="AP585" i="17"/>
  <c r="AP587" i="17"/>
  <c r="AY628" i="17"/>
  <c r="BD494" i="9"/>
  <c r="AH514" i="17"/>
  <c r="AH512" i="17"/>
  <c r="C633" i="17"/>
  <c r="Y744" i="9"/>
  <c r="AE745" i="17"/>
  <c r="AE737" i="17"/>
  <c r="BK745" i="17"/>
  <c r="BK748" i="17"/>
  <c r="BK746" i="17"/>
  <c r="W504" i="17"/>
  <c r="S756" i="17"/>
  <c r="S750" i="17"/>
  <c r="AP705" i="17"/>
  <c r="AE749" i="17"/>
  <c r="BK747" i="17"/>
  <c r="AP706" i="17"/>
  <c r="F545" i="9"/>
  <c r="F554" i="9"/>
  <c r="BG712" i="9"/>
  <c r="BG709" i="9"/>
  <c r="W220" i="21"/>
  <c r="W223" i="21"/>
  <c r="W152" i="21"/>
  <c r="C635" i="17"/>
  <c r="C632" i="17"/>
  <c r="C625" i="17"/>
  <c r="O793" i="9"/>
  <c r="AL594" i="9"/>
  <c r="BC747" i="17"/>
  <c r="AE756" i="17"/>
  <c r="AE748" i="17"/>
  <c r="BK755" i="17"/>
  <c r="BK751" i="17"/>
  <c r="BK750" i="17"/>
  <c r="AP697" i="17"/>
  <c r="W508" i="17"/>
  <c r="W510" i="17"/>
  <c r="BK506" i="17"/>
  <c r="Y733" i="9"/>
  <c r="Y735" i="9"/>
  <c r="BG737" i="17"/>
  <c r="BG751" i="17"/>
  <c r="AY747" i="17"/>
  <c r="AY750" i="17"/>
  <c r="AE755" i="9"/>
  <c r="AE752" i="9"/>
  <c r="BC745" i="9"/>
  <c r="BC747" i="9"/>
  <c r="BC755" i="9"/>
  <c r="BC749" i="9"/>
  <c r="BC746" i="9"/>
  <c r="AK613" i="9"/>
  <c r="AK615" i="9"/>
  <c r="AK636" i="9"/>
  <c r="U546" i="9"/>
  <c r="U534" i="9"/>
  <c r="R533" i="9"/>
  <c r="R534" i="9"/>
  <c r="AY749" i="9"/>
  <c r="AY754" i="9"/>
  <c r="AY734" i="9"/>
  <c r="AY747" i="9"/>
  <c r="W495" i="9"/>
  <c r="W494" i="9"/>
  <c r="W514" i="9"/>
  <c r="W511" i="9"/>
  <c r="W505" i="9"/>
  <c r="W509" i="9"/>
  <c r="W507" i="9"/>
  <c r="G515" i="9"/>
  <c r="G508" i="9"/>
  <c r="G510" i="9"/>
  <c r="G495" i="9"/>
  <c r="G509" i="9"/>
  <c r="G513" i="9"/>
  <c r="G494" i="9"/>
  <c r="G493" i="9"/>
  <c r="G504" i="9"/>
  <c r="G514" i="9"/>
  <c r="BC514" i="9"/>
  <c r="BC495" i="9"/>
  <c r="BC512" i="9"/>
  <c r="BC508" i="9"/>
  <c r="BC494" i="9"/>
  <c r="BC504" i="9"/>
  <c r="BC511" i="9"/>
  <c r="M786" i="9"/>
  <c r="M788" i="9"/>
  <c r="M777" i="9"/>
  <c r="M780" i="9"/>
  <c r="BI777" i="9"/>
  <c r="BI779" i="9"/>
  <c r="BI786" i="9"/>
  <c r="BI773" i="9"/>
  <c r="BI775" i="9"/>
  <c r="AP630" i="9"/>
  <c r="AP627" i="9"/>
  <c r="AQ533" i="9"/>
  <c r="AQ551" i="9"/>
  <c r="AQ547" i="9"/>
  <c r="AA750" i="9"/>
  <c r="AA749" i="9"/>
  <c r="AX544" i="9"/>
  <c r="AX533" i="9"/>
  <c r="AX553" i="9"/>
  <c r="AP554" i="9"/>
  <c r="AP556" i="9"/>
  <c r="O504" i="9"/>
  <c r="O510" i="9"/>
  <c r="O497" i="9"/>
  <c r="O499" i="9"/>
  <c r="O494" i="9"/>
  <c r="AM493" i="9"/>
  <c r="AM513" i="9"/>
  <c r="Z631" i="9"/>
  <c r="Z628" i="9"/>
  <c r="Z630" i="9"/>
  <c r="Z634" i="9"/>
  <c r="BG514" i="9"/>
  <c r="BG515" i="9"/>
  <c r="BG497" i="9"/>
  <c r="N548" i="9"/>
  <c r="N550" i="9"/>
  <c r="AY704" i="9"/>
  <c r="AY693" i="9"/>
  <c r="AY695" i="9"/>
  <c r="AY707" i="9"/>
  <c r="BB785" i="9"/>
  <c r="BB793" i="9"/>
  <c r="AS596" i="9"/>
  <c r="AS592" i="9"/>
  <c r="AS585" i="9"/>
  <c r="AS574" i="9"/>
  <c r="AS587" i="9"/>
  <c r="AS575" i="9"/>
  <c r="X596" i="9"/>
  <c r="X592" i="9"/>
  <c r="X590" i="9"/>
  <c r="X574" i="9"/>
  <c r="X577" i="9"/>
  <c r="X579" i="9"/>
  <c r="X594" i="9"/>
  <c r="X588" i="9"/>
  <c r="AQ629" i="9"/>
  <c r="AQ631" i="9"/>
  <c r="R774" i="9"/>
  <c r="R777" i="9"/>
  <c r="R779" i="9"/>
  <c r="R795" i="9"/>
  <c r="M588" i="9"/>
  <c r="M575" i="9"/>
  <c r="E585" i="9"/>
  <c r="BF624" i="9"/>
  <c r="E591" i="9"/>
  <c r="BF614" i="9"/>
  <c r="Z547" i="17"/>
  <c r="Z537" i="17"/>
  <c r="Z551" i="17"/>
  <c r="Z549" i="17"/>
  <c r="Z545" i="17"/>
  <c r="Z553" i="17"/>
  <c r="K754" i="17"/>
  <c r="K747" i="17"/>
  <c r="R784" i="9"/>
  <c r="J626" i="9"/>
  <c r="J628" i="9"/>
  <c r="C549" i="9"/>
  <c r="C534" i="9"/>
  <c r="BH513" i="9"/>
  <c r="BH505" i="9"/>
  <c r="BG705" i="9"/>
  <c r="BN591" i="9"/>
  <c r="BN587" i="9"/>
  <c r="AH516" i="9"/>
  <c r="T516" i="9"/>
  <c r="E596" i="9"/>
  <c r="C756" i="17"/>
  <c r="BF635" i="9"/>
  <c r="BF634" i="9"/>
  <c r="BF625" i="9"/>
  <c r="AQ625" i="9"/>
  <c r="AQ624" i="9"/>
  <c r="O791" i="9"/>
  <c r="C553" i="9"/>
  <c r="F592" i="9"/>
  <c r="E584" i="9"/>
  <c r="BJ744" i="9"/>
  <c r="Z552" i="17"/>
  <c r="Z548" i="17"/>
  <c r="U787" i="17"/>
  <c r="U789" i="17"/>
  <c r="U788" i="17"/>
  <c r="AS590" i="9"/>
  <c r="X586" i="9"/>
  <c r="M584" i="9"/>
  <c r="T509" i="9"/>
  <c r="T495" i="9"/>
  <c r="T494" i="9"/>
  <c r="BD508" i="9"/>
  <c r="BD493" i="9"/>
  <c r="BD507" i="9"/>
  <c r="BD497" i="9"/>
  <c r="BD499" i="9"/>
  <c r="BD514" i="9"/>
  <c r="BD506" i="9"/>
  <c r="BD511" i="9"/>
  <c r="BD510" i="9"/>
  <c r="AH494" i="9"/>
  <c r="AH495" i="9"/>
  <c r="BF617" i="9"/>
  <c r="BF629" i="9"/>
  <c r="BF613" i="9"/>
  <c r="BF615" i="9"/>
  <c r="F550" i="9"/>
  <c r="F533" i="9"/>
  <c r="F548" i="9"/>
  <c r="F555" i="9"/>
  <c r="AA635" i="9"/>
  <c r="AA614" i="9"/>
  <c r="AA708" i="9"/>
  <c r="AA697" i="9"/>
  <c r="AA698" i="9"/>
  <c r="AA709" i="9"/>
  <c r="AD549" i="9"/>
  <c r="AD537" i="9"/>
  <c r="AD540" i="9"/>
  <c r="AD552" i="9"/>
  <c r="BB552" i="9"/>
  <c r="BB549" i="9"/>
  <c r="Z589" i="9"/>
  <c r="Z592" i="9"/>
  <c r="Z586" i="9"/>
  <c r="Z573" i="9"/>
  <c r="Z584" i="9"/>
  <c r="Z587" i="9"/>
  <c r="Z577" i="9"/>
  <c r="Z578" i="9"/>
  <c r="AY633" i="9"/>
  <c r="AY613" i="9"/>
  <c r="AY615" i="9"/>
  <c r="AY624" i="9"/>
  <c r="AY632" i="9"/>
  <c r="AY625" i="9"/>
  <c r="AY614" i="9"/>
  <c r="AY626" i="9"/>
  <c r="AY635" i="9"/>
  <c r="O796" i="9"/>
  <c r="O795" i="9"/>
  <c r="T505" i="9"/>
  <c r="T512" i="9"/>
  <c r="AQ632" i="9"/>
  <c r="O794" i="9"/>
  <c r="AH512" i="9"/>
  <c r="AL575" i="9"/>
  <c r="BK505" i="17"/>
  <c r="BK497" i="17"/>
  <c r="BK513" i="17"/>
  <c r="BK514" i="17"/>
  <c r="BE426" i="17"/>
  <c r="BE434" i="17"/>
  <c r="BE429" i="17"/>
  <c r="BE430" i="17"/>
  <c r="BE431" i="17"/>
  <c r="X584" i="9"/>
  <c r="AA535" i="9"/>
  <c r="AA549" i="9"/>
  <c r="AU796" i="9"/>
  <c r="AU774" i="9"/>
  <c r="AU785" i="9"/>
  <c r="AU793" i="9"/>
  <c r="AU792" i="9"/>
  <c r="AU790" i="9"/>
  <c r="AU791" i="9"/>
  <c r="AU794" i="9"/>
  <c r="AU773" i="9"/>
  <c r="AU775" i="9"/>
  <c r="BF504" i="9"/>
  <c r="BF514" i="9"/>
  <c r="F793" i="9"/>
  <c r="F791" i="9"/>
  <c r="W215" i="21"/>
  <c r="W211" i="21"/>
  <c r="W179" i="21"/>
  <c r="C556" i="9"/>
  <c r="AQ636" i="9"/>
  <c r="T513" i="9"/>
  <c r="T514" i="9"/>
  <c r="BF633" i="9"/>
  <c r="AQ635" i="9"/>
  <c r="AQ634" i="9"/>
  <c r="O785" i="9"/>
  <c r="T511" i="9"/>
  <c r="E594" i="9"/>
  <c r="BJ754" i="9"/>
  <c r="O784" i="9"/>
  <c r="Z546" i="17"/>
  <c r="T493" i="9"/>
  <c r="AU784" i="9"/>
  <c r="BN575" i="9"/>
  <c r="AV316" i="17"/>
  <c r="AV312" i="17"/>
  <c r="BH504" i="9"/>
  <c r="AS594" i="9"/>
  <c r="BD505" i="9"/>
  <c r="N784" i="17"/>
  <c r="N791" i="17"/>
  <c r="N777" i="17"/>
  <c r="N787" i="17"/>
  <c r="N793" i="17"/>
  <c r="N792" i="17"/>
  <c r="N789" i="17"/>
  <c r="N785" i="17"/>
  <c r="BB550" i="9"/>
  <c r="Z594" i="9"/>
  <c r="AY629" i="9"/>
  <c r="AE715" i="9"/>
  <c r="AE714" i="9"/>
  <c r="AS629" i="9"/>
  <c r="AS628" i="9"/>
  <c r="AL627" i="9"/>
  <c r="AL617" i="9"/>
  <c r="AL618" i="9"/>
  <c r="BB636" i="9"/>
  <c r="BB626" i="9"/>
  <c r="AK553" i="9"/>
  <c r="AK555" i="9"/>
  <c r="AY745" i="9"/>
  <c r="AY746" i="9"/>
  <c r="W506" i="9"/>
  <c r="W512" i="9"/>
  <c r="W508" i="9"/>
  <c r="W497" i="9"/>
  <c r="W493" i="9"/>
  <c r="T533" i="9"/>
  <c r="T553" i="9"/>
  <c r="O693" i="9"/>
  <c r="O695" i="9"/>
  <c r="O706" i="9"/>
  <c r="V711" i="9"/>
  <c r="V710" i="9"/>
  <c r="AM508" i="9"/>
  <c r="AM505" i="9"/>
  <c r="AC786" i="9"/>
  <c r="AC774" i="9"/>
  <c r="BH534" i="9"/>
  <c r="BH552" i="9"/>
  <c r="R514" i="9"/>
  <c r="R505" i="9"/>
  <c r="AY785" i="17"/>
  <c r="AY787" i="17"/>
  <c r="AY796" i="17"/>
  <c r="AY784" i="17"/>
  <c r="AX786" i="9"/>
  <c r="AX796" i="9"/>
  <c r="AX794" i="9"/>
  <c r="AX790" i="9"/>
  <c r="Z636" i="9"/>
  <c r="AP708" i="9"/>
  <c r="AP710" i="9"/>
  <c r="AP693" i="9"/>
  <c r="AP695" i="9"/>
  <c r="D485" i="9"/>
  <c r="O149" i="21"/>
  <c r="AP716" i="9"/>
  <c r="U556" i="9"/>
  <c r="V162" i="20"/>
  <c r="U554" i="9"/>
  <c r="AP712" i="9"/>
  <c r="AP705" i="9"/>
  <c r="BN712" i="17"/>
  <c r="BN715" i="17"/>
  <c r="BN714" i="17"/>
  <c r="BN713" i="17"/>
  <c r="AH716" i="17"/>
  <c r="AH705" i="17"/>
  <c r="AH710" i="17"/>
  <c r="R497" i="17"/>
  <c r="R514" i="17"/>
  <c r="R509" i="17"/>
  <c r="Z510" i="17"/>
  <c r="Z504" i="17"/>
  <c r="K786" i="17"/>
  <c r="K793" i="17"/>
  <c r="K788" i="17"/>
  <c r="K792" i="17"/>
  <c r="K787" i="17"/>
  <c r="W712" i="9"/>
  <c r="W693" i="9"/>
  <c r="W695" i="9"/>
  <c r="W711" i="9"/>
  <c r="W708" i="9"/>
  <c r="AU714" i="9"/>
  <c r="AU713" i="9"/>
  <c r="AE692" i="17"/>
  <c r="AM692" i="17"/>
  <c r="AU692" i="17"/>
  <c r="BK692" i="17"/>
  <c r="O692" i="17"/>
  <c r="G692" i="17"/>
  <c r="BC692" i="17"/>
  <c r="AD624" i="9"/>
  <c r="AD614" i="9"/>
  <c r="J634" i="17"/>
  <c r="AK532" i="17"/>
  <c r="BA532" i="17"/>
  <c r="AS532" i="17"/>
  <c r="M532" i="17"/>
  <c r="U532" i="17"/>
  <c r="V21" i="22"/>
  <c r="U555" i="9"/>
  <c r="AP714" i="9"/>
  <c r="AP715" i="9"/>
  <c r="T162" i="20"/>
  <c r="U553" i="9"/>
  <c r="R162" i="20"/>
  <c r="BN706" i="17"/>
  <c r="BN708" i="17"/>
  <c r="BN716" i="17"/>
  <c r="J629" i="17"/>
  <c r="J625" i="17"/>
  <c r="U547" i="9"/>
  <c r="C737" i="17"/>
  <c r="C749" i="17"/>
  <c r="E532" i="17"/>
  <c r="AP596" i="17"/>
  <c r="AP590" i="17"/>
  <c r="AX587" i="17"/>
  <c r="AX589" i="17"/>
  <c r="BG745" i="9"/>
  <c r="BG751" i="9"/>
  <c r="BG750" i="9"/>
  <c r="BG748" i="9"/>
  <c r="AQ754" i="9"/>
  <c r="AQ744" i="9"/>
  <c r="AQ737" i="9"/>
  <c r="AQ738" i="9"/>
  <c r="AU497" i="9"/>
  <c r="AU498" i="9"/>
  <c r="AU513" i="9"/>
  <c r="BI533" i="9"/>
  <c r="BI546" i="9"/>
  <c r="BI545" i="9"/>
  <c r="S162" i="20"/>
  <c r="U551" i="9"/>
  <c r="U544" i="9"/>
  <c r="AP704" i="9"/>
  <c r="AP711" i="9"/>
  <c r="U545" i="9"/>
  <c r="BN707" i="17"/>
  <c r="BN710" i="17"/>
  <c r="BI532" i="17"/>
  <c r="BC795" i="17"/>
  <c r="BC792" i="17"/>
  <c r="H605" i="9"/>
  <c r="O189" i="21"/>
  <c r="M627" i="17"/>
  <c r="AM748" i="9"/>
  <c r="AH507" i="17"/>
  <c r="AH510" i="17"/>
  <c r="AF313" i="17"/>
  <c r="Y750" i="9"/>
  <c r="Y734" i="9"/>
  <c r="Y747" i="9"/>
  <c r="AP612" i="17"/>
  <c r="R612" i="17"/>
  <c r="AX612" i="17"/>
  <c r="AH612" i="17"/>
  <c r="BN612" i="17"/>
  <c r="BF612" i="17"/>
  <c r="Z612" i="17"/>
  <c r="AQ554" i="9"/>
  <c r="AQ544" i="9"/>
  <c r="AQ548" i="9"/>
  <c r="AQ555" i="9"/>
  <c r="AQ549" i="9"/>
  <c r="AN692" i="17"/>
  <c r="X692" i="17"/>
  <c r="AV692" i="17"/>
  <c r="BL692" i="17"/>
  <c r="BD692" i="17"/>
  <c r="AF692" i="17"/>
  <c r="AJ513" i="9"/>
  <c r="AJ512" i="9"/>
  <c r="AJ514" i="9"/>
  <c r="AJ505" i="9"/>
  <c r="AJ511" i="9"/>
  <c r="AJ497" i="9"/>
  <c r="AJ510" i="9"/>
  <c r="AJ509" i="9"/>
  <c r="AJ493" i="9"/>
  <c r="AM772" i="17"/>
  <c r="AU772" i="17"/>
  <c r="AE772" i="17"/>
  <c r="G772" i="17"/>
  <c r="W772" i="17"/>
  <c r="AS572" i="17"/>
  <c r="BI572" i="17"/>
  <c r="AK572" i="17"/>
  <c r="U572" i="17"/>
  <c r="AC572" i="17"/>
  <c r="E572" i="17"/>
  <c r="BA572" i="17"/>
  <c r="AD777" i="9"/>
  <c r="AD779" i="9"/>
  <c r="AD789" i="9"/>
  <c r="W748" i="9"/>
  <c r="W746" i="9"/>
  <c r="W750" i="9"/>
  <c r="AZ492" i="17"/>
  <c r="AR492" i="17"/>
  <c r="AB492" i="17"/>
  <c r="AJ492" i="17"/>
  <c r="D492" i="17"/>
  <c r="BH492" i="17"/>
  <c r="J160" i="21"/>
  <c r="G69" i="21"/>
  <c r="J176" i="21"/>
  <c r="G225" i="21"/>
  <c r="J33" i="21"/>
  <c r="G22" i="21"/>
  <c r="I232" i="21"/>
  <c r="I238" i="21"/>
  <c r="G173" i="21"/>
  <c r="P161" i="21"/>
  <c r="N161" i="21"/>
  <c r="D524" i="9"/>
  <c r="H523" i="9"/>
  <c r="M165" i="21"/>
  <c r="T492" i="17"/>
  <c r="AV306" i="17"/>
  <c r="AV313" i="17"/>
  <c r="N587" i="17"/>
  <c r="N590" i="17"/>
  <c r="N586" i="17"/>
  <c r="F744" i="9"/>
  <c r="F745" i="9"/>
  <c r="F750" i="9"/>
  <c r="F756" i="9"/>
  <c r="F747" i="9"/>
  <c r="AE787" i="9"/>
  <c r="AE792" i="9"/>
  <c r="AE789" i="9"/>
  <c r="BN594" i="9"/>
  <c r="BN588" i="9"/>
  <c r="BN592" i="9"/>
  <c r="BF574" i="9"/>
  <c r="BF587" i="9"/>
  <c r="BF584" i="9"/>
  <c r="V532" i="17"/>
  <c r="AT532" i="17"/>
  <c r="AL532" i="17"/>
  <c r="AD532" i="17"/>
  <c r="BB532" i="17"/>
  <c r="G95" i="21"/>
  <c r="F189" i="21"/>
  <c r="Z748" i="17"/>
  <c r="AC737" i="9"/>
  <c r="AC746" i="9"/>
  <c r="AX706" i="9"/>
  <c r="AX713" i="9"/>
  <c r="Z713" i="9"/>
  <c r="Z705" i="9"/>
  <c r="R692" i="17"/>
  <c r="J692" i="17"/>
  <c r="Z550" i="9"/>
  <c r="Z537" i="9"/>
  <c r="Z540" i="9"/>
  <c r="Z552" i="9"/>
  <c r="AP547" i="9"/>
  <c r="AP544" i="9"/>
  <c r="K756" i="9"/>
  <c r="K734" i="9"/>
  <c r="K752" i="9"/>
  <c r="K744" i="9"/>
  <c r="BK510" i="9"/>
  <c r="BK505" i="9"/>
  <c r="AE494" i="9"/>
  <c r="AE507" i="9"/>
  <c r="U792" i="9"/>
  <c r="U793" i="9"/>
  <c r="AI516" i="9"/>
  <c r="AI513" i="9"/>
  <c r="AI514" i="9"/>
  <c r="AI507" i="9"/>
  <c r="AB554" i="9"/>
  <c r="AB551" i="9"/>
  <c r="BB572" i="17"/>
  <c r="AT572" i="17"/>
  <c r="AQ692" i="17"/>
  <c r="C692" i="17"/>
  <c r="AI692" i="17"/>
  <c r="M166" i="21"/>
  <c r="I523" i="9"/>
  <c r="G723" i="9"/>
  <c r="M224" i="21"/>
  <c r="P152" i="21"/>
  <c r="N152" i="21"/>
  <c r="G484" i="9"/>
  <c r="D484" i="9"/>
  <c r="N149" i="21"/>
  <c r="D604" i="9"/>
  <c r="N185" i="21"/>
  <c r="M148" i="21"/>
  <c r="C483" i="9"/>
  <c r="M154" i="21"/>
  <c r="P154" i="21"/>
  <c r="G483" i="9"/>
  <c r="H71" i="21"/>
  <c r="D129" i="21"/>
  <c r="I11" i="21"/>
  <c r="I32" i="21"/>
  <c r="F172" i="21"/>
  <c r="D202" i="21"/>
  <c r="J19" i="21"/>
  <c r="E107" i="21"/>
  <c r="H59" i="21"/>
  <c r="Z692" i="17"/>
  <c r="AX545" i="9"/>
  <c r="AX705" i="9"/>
  <c r="U617" i="9"/>
  <c r="V632" i="9"/>
  <c r="AK631" i="9"/>
  <c r="AI504" i="9"/>
  <c r="Z509" i="9"/>
  <c r="BJ572" i="17"/>
  <c r="BF747" i="17"/>
  <c r="BG692" i="17"/>
  <c r="AY692" i="17"/>
  <c r="AS612" i="17"/>
  <c r="AC612" i="17"/>
  <c r="AT612" i="17"/>
  <c r="AD612" i="17"/>
  <c r="N710" i="9"/>
  <c r="N709" i="9"/>
  <c r="V697" i="9"/>
  <c r="V700" i="9"/>
  <c r="V703" i="9"/>
  <c r="V713" i="9"/>
  <c r="AP532" i="17"/>
  <c r="BF532" i="17"/>
  <c r="BA772" i="17"/>
  <c r="AK772" i="17"/>
  <c r="N733" i="9"/>
  <c r="N735" i="9"/>
  <c r="N747" i="9"/>
  <c r="AH630" i="9"/>
  <c r="AH624" i="9"/>
  <c r="AH629" i="9"/>
  <c r="BN626" i="9"/>
  <c r="BN629" i="9"/>
  <c r="AI532" i="17"/>
  <c r="AY532" i="17"/>
  <c r="K532" i="17"/>
  <c r="C532" i="17"/>
  <c r="BH509" i="9"/>
  <c r="BH511" i="9"/>
  <c r="P572" i="17"/>
  <c r="AN572" i="17"/>
  <c r="BD572" i="17"/>
  <c r="AH572" i="17"/>
  <c r="J572" i="17"/>
  <c r="AW794" i="9"/>
  <c r="AW795" i="9"/>
  <c r="BA589" i="9"/>
  <c r="BA590" i="9"/>
  <c r="N211" i="21"/>
  <c r="R752" i="17"/>
  <c r="R754" i="17"/>
  <c r="R737" i="17"/>
  <c r="AH733" i="9"/>
  <c r="AH735" i="9"/>
  <c r="AH745" i="9"/>
  <c r="K22" i="21"/>
  <c r="F69" i="21"/>
  <c r="E176" i="21"/>
  <c r="G763" i="9"/>
  <c r="K78" i="21"/>
  <c r="P185" i="21"/>
  <c r="F70" i="21"/>
  <c r="O512" i="17"/>
  <c r="BG788" i="17"/>
  <c r="BG791" i="17"/>
  <c r="BG793" i="17"/>
  <c r="Z751" i="17"/>
  <c r="AP555" i="9"/>
  <c r="Z556" i="9"/>
  <c r="Z535" i="9"/>
  <c r="AX692" i="17"/>
  <c r="BF692" i="17"/>
  <c r="AX535" i="9"/>
  <c r="AX551" i="9"/>
  <c r="AX712" i="9"/>
  <c r="U632" i="9"/>
  <c r="F630" i="9"/>
  <c r="V630" i="9"/>
  <c r="AK632" i="9"/>
  <c r="AX510" i="9"/>
  <c r="AB547" i="9"/>
  <c r="O148" i="21"/>
  <c r="K692" i="17"/>
  <c r="D692" i="17"/>
  <c r="BC756" i="9"/>
  <c r="BC751" i="9"/>
  <c r="BC750" i="9"/>
  <c r="BC752" i="9"/>
  <c r="AH549" i="9"/>
  <c r="AH555" i="9"/>
  <c r="O212" i="21"/>
  <c r="AD750" i="9"/>
  <c r="AD744" i="9"/>
  <c r="BD592" i="9"/>
  <c r="BD587" i="9"/>
  <c r="BD513" i="9"/>
  <c r="BD512" i="9"/>
  <c r="BD515" i="9"/>
  <c r="BD504" i="9"/>
  <c r="BD495" i="9"/>
  <c r="BD509" i="9"/>
  <c r="I101" i="21"/>
  <c r="I46" i="21"/>
  <c r="K9" i="21"/>
  <c r="M173" i="21"/>
  <c r="J152" i="21"/>
  <c r="K226" i="21"/>
  <c r="P233" i="21"/>
  <c r="N233" i="21"/>
  <c r="N234" i="21"/>
  <c r="M155" i="21"/>
  <c r="P155" i="21"/>
  <c r="J483" i="9"/>
  <c r="J486" i="9"/>
  <c r="C603" i="9"/>
  <c r="M184" i="21"/>
  <c r="R76" i="26"/>
  <c r="J114" i="26"/>
  <c r="J113" i="26"/>
  <c r="N111" i="26"/>
  <c r="Z100" i="26"/>
  <c r="AP91" i="26"/>
  <c r="J89" i="26"/>
  <c r="H722" i="9"/>
  <c r="L225" i="21"/>
  <c r="AJ732" i="9"/>
  <c r="AS692" i="9"/>
  <c r="AS693" i="9"/>
  <c r="AS695" i="9"/>
  <c r="E692" i="9"/>
  <c r="F482" i="9"/>
  <c r="N93" i="21"/>
  <c r="P93" i="21"/>
  <c r="BB773" i="9"/>
  <c r="BB775" i="9"/>
  <c r="D764" i="9"/>
  <c r="E603" i="9"/>
  <c r="P186" i="21"/>
  <c r="K200" i="21"/>
  <c r="I179" i="21"/>
  <c r="F177" i="21"/>
  <c r="E90" i="21"/>
  <c r="J113" i="21"/>
  <c r="E131" i="21"/>
  <c r="E189" i="21"/>
  <c r="I198" i="21"/>
  <c r="J148" i="21"/>
  <c r="E34" i="21"/>
  <c r="J29" i="21"/>
  <c r="K142" i="21"/>
  <c r="K138" i="21"/>
  <c r="G212" i="21"/>
  <c r="I92" i="21"/>
  <c r="G155" i="21"/>
  <c r="K8" i="21"/>
  <c r="J67" i="21"/>
  <c r="I66" i="21"/>
  <c r="G224" i="21"/>
  <c r="K196" i="21"/>
  <c r="F34" i="21"/>
  <c r="G208" i="21"/>
  <c r="D239" i="21"/>
  <c r="I114" i="21"/>
  <c r="J95" i="21"/>
  <c r="K162" i="21"/>
  <c r="H81" i="21"/>
  <c r="K211" i="21"/>
  <c r="J162" i="21"/>
  <c r="L83" i="21"/>
  <c r="L57" i="21"/>
  <c r="F562" i="17"/>
  <c r="I283" i="17"/>
  <c r="E764" i="17"/>
  <c r="P167" i="21"/>
  <c r="V37" i="22"/>
  <c r="V79" i="22"/>
  <c r="H523" i="17"/>
  <c r="E602" i="17"/>
  <c r="C723" i="17"/>
  <c r="N72" i="26"/>
  <c r="AT87" i="26"/>
  <c r="AH100" i="26"/>
  <c r="V115" i="26"/>
  <c r="V13" i="22"/>
  <c r="V24" i="22"/>
  <c r="V15" i="22"/>
  <c r="V17" i="22"/>
  <c r="F154" i="21"/>
  <c r="C486" i="9"/>
  <c r="P184" i="21"/>
  <c r="I172" i="1"/>
  <c r="L172" i="1"/>
  <c r="AA129" i="22"/>
  <c r="AG129" i="22"/>
  <c r="B166" i="18"/>
  <c r="B170" i="18"/>
  <c r="B174" i="18"/>
  <c r="B178" i="18"/>
  <c r="B182" i="18"/>
  <c r="B186" i="18"/>
  <c r="I188" i="1"/>
  <c r="L188" i="1"/>
  <c r="L182" i="1"/>
  <c r="I180" i="1"/>
  <c r="L180" i="1"/>
  <c r="AX130" i="26"/>
  <c r="L166" i="1"/>
  <c r="G749" i="17"/>
  <c r="G737" i="17"/>
  <c r="AX586" i="9"/>
  <c r="AX574" i="9"/>
  <c r="AX594" i="9"/>
  <c r="AX596" i="9"/>
  <c r="M634" i="17"/>
  <c r="W752" i="17"/>
  <c r="G751" i="17"/>
  <c r="M629" i="17"/>
  <c r="BK508" i="17"/>
  <c r="BK510" i="17"/>
  <c r="BK509" i="17"/>
  <c r="F586" i="17"/>
  <c r="F590" i="17"/>
  <c r="F588" i="17"/>
  <c r="F592" i="17"/>
  <c r="BN507" i="9"/>
  <c r="BN497" i="9"/>
  <c r="BN511" i="9"/>
  <c r="M625" i="17"/>
  <c r="M631" i="17"/>
  <c r="M632" i="17"/>
  <c r="BA748" i="9"/>
  <c r="BA755" i="9"/>
  <c r="BA754" i="9"/>
  <c r="BA747" i="9"/>
  <c r="BA749" i="9"/>
  <c r="E737" i="9"/>
  <c r="E749" i="9"/>
  <c r="E734" i="9"/>
  <c r="E732" i="17"/>
  <c r="U732" i="17"/>
  <c r="M732" i="17"/>
  <c r="AS732" i="17"/>
  <c r="AK732" i="17"/>
  <c r="BI732" i="17"/>
  <c r="AC732" i="17"/>
  <c r="U172" i="20"/>
  <c r="AT746" i="9"/>
  <c r="AT744" i="9"/>
  <c r="F574" i="9"/>
  <c r="F573" i="9"/>
  <c r="AH573" i="9"/>
  <c r="AH585" i="9"/>
  <c r="AH590" i="9"/>
  <c r="AH588" i="9"/>
  <c r="M628" i="17"/>
  <c r="M636" i="17"/>
  <c r="M633" i="17"/>
  <c r="W751" i="17"/>
  <c r="AX585" i="9"/>
  <c r="W737" i="17"/>
  <c r="G747" i="17"/>
  <c r="BG754" i="17"/>
  <c r="BG746" i="17"/>
  <c r="BG755" i="17"/>
  <c r="BG744" i="17"/>
  <c r="AY755" i="17"/>
  <c r="AY737" i="17"/>
  <c r="AY744" i="17"/>
  <c r="AY753" i="17"/>
  <c r="AY749" i="17"/>
  <c r="BA746" i="9"/>
  <c r="AH584" i="9"/>
  <c r="AT705" i="9"/>
  <c r="AT709" i="9"/>
  <c r="AD704" i="9"/>
  <c r="AD714" i="9"/>
  <c r="AE515" i="17"/>
  <c r="BE425" i="17"/>
  <c r="Z556" i="17"/>
  <c r="Z550" i="17"/>
  <c r="Z544" i="17"/>
  <c r="W516" i="17"/>
  <c r="W511" i="17"/>
  <c r="AH545" i="17"/>
  <c r="AH544" i="17"/>
  <c r="AH549" i="17"/>
  <c r="AH556" i="17"/>
  <c r="AH715" i="17"/>
  <c r="O510" i="17"/>
  <c r="U784" i="17"/>
  <c r="U785" i="17"/>
  <c r="K635" i="17"/>
  <c r="D546" i="9"/>
  <c r="BH514" i="9"/>
  <c r="R510" i="17"/>
  <c r="R507" i="17"/>
  <c r="BF753" i="17"/>
  <c r="O509" i="9"/>
  <c r="O512" i="9"/>
  <c r="O505" i="9"/>
  <c r="AU492" i="17"/>
  <c r="BC492" i="17"/>
  <c r="AM495" i="9"/>
  <c r="AM516" i="9"/>
  <c r="BJ533" i="9"/>
  <c r="BJ555" i="9"/>
  <c r="BJ556" i="9"/>
  <c r="BJ546" i="9"/>
  <c r="BJ549" i="9"/>
  <c r="W497" i="17"/>
  <c r="J617" i="17"/>
  <c r="J624" i="17"/>
  <c r="J636" i="17"/>
  <c r="J633" i="17"/>
  <c r="AP709" i="9"/>
  <c r="AP694" i="9"/>
  <c r="L495" i="9"/>
  <c r="L508" i="9"/>
  <c r="AB493" i="9"/>
  <c r="AB497" i="9"/>
  <c r="AB500" i="9"/>
  <c r="AB515" i="9"/>
  <c r="BC786" i="9"/>
  <c r="BC788" i="9"/>
  <c r="BC773" i="9"/>
  <c r="BC775" i="9"/>
  <c r="BC787" i="9"/>
  <c r="BC790" i="9"/>
  <c r="J764" i="9"/>
  <c r="J766" i="9"/>
  <c r="N239" i="21"/>
  <c r="P239" i="21"/>
  <c r="G724" i="9"/>
  <c r="P224" i="21"/>
  <c r="P208" i="21"/>
  <c r="M208" i="21"/>
  <c r="C683" i="9"/>
  <c r="C764" i="9"/>
  <c r="N232" i="21"/>
  <c r="P232" i="21"/>
  <c r="J683" i="9"/>
  <c r="P215" i="21"/>
  <c r="M215" i="21"/>
  <c r="O505" i="17"/>
  <c r="O506" i="17"/>
  <c r="AP595" i="17"/>
  <c r="AP584" i="17"/>
  <c r="AB512" i="9"/>
  <c r="L497" i="9"/>
  <c r="BC785" i="9"/>
  <c r="BC789" i="9"/>
  <c r="N794" i="17"/>
  <c r="N796" i="17"/>
  <c r="AY753" i="9"/>
  <c r="AY755" i="9"/>
  <c r="AL737" i="9"/>
  <c r="AL753" i="9"/>
  <c r="BH493" i="9"/>
  <c r="BH516" i="9"/>
  <c r="BH497" i="9"/>
  <c r="BH498" i="9"/>
  <c r="BH507" i="9"/>
  <c r="BH494" i="9"/>
  <c r="W796" i="9"/>
  <c r="W789" i="9"/>
  <c r="L532" i="17"/>
  <c r="D532" i="17"/>
  <c r="AB532" i="17"/>
  <c r="AX626" i="9"/>
  <c r="AX631" i="9"/>
  <c r="AI554" i="9"/>
  <c r="AI552" i="9"/>
  <c r="AW791" i="9"/>
  <c r="AW790" i="9"/>
  <c r="AW789" i="9"/>
  <c r="AW788" i="9"/>
  <c r="BA575" i="9"/>
  <c r="BA591" i="9"/>
  <c r="V793" i="9"/>
  <c r="V785" i="9"/>
  <c r="V795" i="9"/>
  <c r="J126" i="21"/>
  <c r="I118" i="21"/>
  <c r="D233" i="21"/>
  <c r="E23" i="21"/>
  <c r="E226" i="21"/>
  <c r="H141" i="21"/>
  <c r="E129" i="21"/>
  <c r="I125" i="21"/>
  <c r="E46" i="21"/>
  <c r="F239" i="21"/>
  <c r="I223" i="21"/>
  <c r="D173" i="21"/>
  <c r="G154" i="21"/>
  <c r="H33" i="21"/>
  <c r="G33" i="21"/>
  <c r="H208" i="21"/>
  <c r="J212" i="21"/>
  <c r="K151" i="21"/>
  <c r="K153" i="21"/>
  <c r="K190" i="21"/>
  <c r="G239" i="21"/>
  <c r="F148" i="21"/>
  <c r="I22" i="21"/>
  <c r="F184" i="21"/>
  <c r="D166" i="21"/>
  <c r="K139" i="21"/>
  <c r="I107" i="21"/>
  <c r="D119" i="21"/>
  <c r="I150" i="21"/>
  <c r="J73" i="26"/>
  <c r="I772" i="9"/>
  <c r="AO772" i="9"/>
  <c r="AG772" i="9"/>
  <c r="AG788" i="9"/>
  <c r="R238" i="21"/>
  <c r="Q238" i="20"/>
  <c r="BE772" i="9"/>
  <c r="BE796" i="9"/>
  <c r="V238" i="21"/>
  <c r="Q772" i="9"/>
  <c r="Q793" i="9"/>
  <c r="Y772" i="9"/>
  <c r="Y787" i="9"/>
  <c r="T238" i="21"/>
  <c r="S238" i="21"/>
  <c r="BM772" i="9"/>
  <c r="BM774" i="9"/>
  <c r="BE732" i="9"/>
  <c r="BE746" i="9"/>
  <c r="Q732" i="9"/>
  <c r="Q752" i="9"/>
  <c r="AG732" i="9"/>
  <c r="AG734" i="9"/>
  <c r="I732" i="9"/>
  <c r="I748" i="9"/>
  <c r="BM732" i="9"/>
  <c r="BM756" i="9"/>
  <c r="AO732" i="9"/>
  <c r="AO749" i="9"/>
  <c r="AW732" i="9"/>
  <c r="AW755" i="9"/>
  <c r="Q226" i="20"/>
  <c r="Y692" i="9"/>
  <c r="Y706" i="9"/>
  <c r="Q214" i="21"/>
  <c r="Q692" i="9"/>
  <c r="BE692" i="9"/>
  <c r="P201" i="21"/>
  <c r="M201" i="21"/>
  <c r="J722" i="17"/>
  <c r="D724" i="17"/>
  <c r="J602" i="17"/>
  <c r="D604" i="17"/>
  <c r="J522" i="17"/>
  <c r="D524" i="17"/>
  <c r="J282" i="17"/>
  <c r="H762" i="17"/>
  <c r="J724" i="17"/>
  <c r="H682" i="17"/>
  <c r="J604" i="17"/>
  <c r="H562" i="17"/>
  <c r="J524" i="17"/>
  <c r="H482" i="17"/>
  <c r="J284" i="17"/>
  <c r="E762" i="17"/>
  <c r="G604" i="17"/>
  <c r="E562" i="17"/>
  <c r="I684" i="17"/>
  <c r="G602" i="17"/>
  <c r="I484" i="17"/>
  <c r="C564" i="17"/>
  <c r="E684" i="17"/>
  <c r="E524" i="17"/>
  <c r="I762" i="17"/>
  <c r="E724" i="17"/>
  <c r="C522" i="17"/>
  <c r="C762" i="17"/>
  <c r="H764" i="17"/>
  <c r="F722" i="17"/>
  <c r="H684" i="17"/>
  <c r="F602" i="17"/>
  <c r="H564" i="17"/>
  <c r="F522" i="17"/>
  <c r="H484" i="17"/>
  <c r="D762" i="17"/>
  <c r="F724" i="17"/>
  <c r="D682" i="17"/>
  <c r="F604" i="17"/>
  <c r="D562" i="17"/>
  <c r="F524" i="17"/>
  <c r="D482" i="17"/>
  <c r="G764" i="17"/>
  <c r="E722" i="17"/>
  <c r="G564" i="17"/>
  <c r="E522" i="17"/>
  <c r="G762" i="17"/>
  <c r="I604" i="17"/>
  <c r="G562" i="17"/>
  <c r="I284" i="17"/>
  <c r="I722" i="17"/>
  <c r="I562" i="17"/>
  <c r="C484" i="17"/>
  <c r="C722" i="17"/>
  <c r="C562" i="17"/>
  <c r="I602" i="17"/>
  <c r="E564" i="17"/>
  <c r="I522" i="17"/>
  <c r="I682" i="17"/>
  <c r="D764" i="17"/>
  <c r="J682" i="17"/>
  <c r="D564" i="17"/>
  <c r="J482" i="17"/>
  <c r="J684" i="17"/>
  <c r="H602" i="17"/>
  <c r="J484" i="17"/>
  <c r="H282" i="17"/>
  <c r="G724" i="17"/>
  <c r="E482" i="17"/>
  <c r="G722" i="17"/>
  <c r="I564" i="17"/>
  <c r="C482" i="17"/>
  <c r="I282" i="17"/>
  <c r="C764" i="17"/>
  <c r="C604" i="17"/>
  <c r="H724" i="17"/>
  <c r="F682" i="17"/>
  <c r="F482" i="17"/>
  <c r="F684" i="17"/>
  <c r="D602" i="17"/>
  <c r="F484" i="17"/>
  <c r="G684" i="17"/>
  <c r="G682" i="17"/>
  <c r="I524" i="17"/>
  <c r="E604" i="17"/>
  <c r="C682" i="17"/>
  <c r="C602" i="17"/>
  <c r="F762" i="17"/>
  <c r="H604" i="17"/>
  <c r="F764" i="17"/>
  <c r="D522" i="17"/>
  <c r="G484" i="17"/>
  <c r="J562" i="17"/>
  <c r="D484" i="17"/>
  <c r="H722" i="17"/>
  <c r="J564" i="17"/>
  <c r="E682" i="17"/>
  <c r="I764" i="17"/>
  <c r="G522" i="17"/>
  <c r="I482" i="17"/>
  <c r="C684" i="17"/>
  <c r="E484" i="17"/>
  <c r="J762" i="17"/>
  <c r="D684" i="17"/>
  <c r="J764" i="17"/>
  <c r="H522" i="17"/>
  <c r="G524" i="17"/>
  <c r="G604" i="9"/>
  <c r="P188" i="21"/>
  <c r="N188" i="21"/>
  <c r="I724" i="9"/>
  <c r="N226" i="21"/>
  <c r="V78" i="22"/>
  <c r="V77" i="22"/>
  <c r="K208" i="21"/>
  <c r="H177" i="21"/>
  <c r="D164" i="21"/>
  <c r="H213" i="21"/>
  <c r="K175" i="21"/>
  <c r="E45" i="21"/>
  <c r="H189" i="21"/>
  <c r="D222" i="21"/>
  <c r="E33" i="21"/>
  <c r="O163" i="21"/>
  <c r="J174" i="21"/>
  <c r="J237" i="21"/>
  <c r="I137" i="21"/>
  <c r="C766" i="9"/>
  <c r="J173" i="21"/>
  <c r="H155" i="21"/>
  <c r="D224" i="21"/>
  <c r="K176" i="21"/>
  <c r="F220" i="21"/>
  <c r="J100" i="21"/>
  <c r="K197" i="21"/>
  <c r="G164" i="21"/>
  <c r="D69" i="21"/>
  <c r="I78" i="21"/>
  <c r="G90" i="21"/>
  <c r="J89" i="21"/>
  <c r="J186" i="21"/>
  <c r="K186" i="21"/>
  <c r="F81" i="21"/>
  <c r="I212" i="21"/>
  <c r="P150" i="21"/>
  <c r="N150" i="21"/>
  <c r="E484" i="9"/>
  <c r="E486" i="9"/>
  <c r="C492" i="17"/>
  <c r="BG492" i="17"/>
  <c r="AQ492" i="17"/>
  <c r="K492" i="17"/>
  <c r="AY492" i="17"/>
  <c r="AA492" i="17"/>
  <c r="J684" i="9"/>
  <c r="N215" i="21"/>
  <c r="J83" i="21"/>
  <c r="F93" i="21"/>
  <c r="H130" i="21"/>
  <c r="I175" i="21"/>
  <c r="D223" i="21"/>
  <c r="I174" i="21"/>
  <c r="G47" i="21"/>
  <c r="F223" i="21"/>
  <c r="K16" i="21"/>
  <c r="K220" i="21"/>
  <c r="K112" i="21"/>
  <c r="J81" i="21"/>
  <c r="D190" i="21"/>
  <c r="F191" i="21"/>
  <c r="K41" i="21"/>
  <c r="I23" i="21"/>
  <c r="F155" i="21"/>
  <c r="J196" i="21"/>
  <c r="I152" i="21"/>
  <c r="F232" i="21"/>
  <c r="D149" i="21"/>
  <c r="K128" i="21"/>
  <c r="K174" i="21"/>
  <c r="K202" i="21"/>
  <c r="F167" i="21"/>
  <c r="E71" i="21"/>
  <c r="K221" i="21"/>
  <c r="K209" i="21"/>
  <c r="I155" i="21"/>
  <c r="G166" i="21"/>
  <c r="K113" i="21"/>
  <c r="D178" i="21"/>
  <c r="F33" i="21"/>
  <c r="H35" i="21"/>
  <c r="J28" i="21"/>
  <c r="F35" i="21"/>
  <c r="H34" i="21"/>
  <c r="K34" i="21"/>
  <c r="J53" i="21"/>
  <c r="E238" i="21"/>
  <c r="E190" i="21"/>
  <c r="F235" i="21"/>
  <c r="K21" i="21"/>
  <c r="H165" i="21"/>
  <c r="I234" i="21"/>
  <c r="D215" i="21"/>
  <c r="H131" i="21"/>
  <c r="J77" i="21"/>
  <c r="G106" i="21"/>
  <c r="D234" i="21"/>
  <c r="D176" i="21"/>
  <c r="J138" i="21"/>
  <c r="K152" i="21"/>
  <c r="I148" i="21"/>
  <c r="K76" i="21"/>
  <c r="G70" i="21"/>
  <c r="E186" i="21"/>
  <c r="F160" i="21"/>
  <c r="E117" i="21"/>
  <c r="K65" i="21"/>
  <c r="I47" i="21"/>
  <c r="D82" i="21"/>
  <c r="E83" i="21"/>
  <c r="K58" i="21"/>
  <c r="G81" i="21"/>
  <c r="K77" i="21"/>
  <c r="J140" i="21"/>
  <c r="H154" i="21"/>
  <c r="G130" i="21"/>
  <c r="H201" i="21"/>
  <c r="F175" i="21"/>
  <c r="J224" i="21"/>
  <c r="D210" i="21"/>
  <c r="D150" i="21"/>
  <c r="D213" i="21"/>
  <c r="I142" i="21"/>
  <c r="G202" i="21"/>
  <c r="K70" i="21"/>
  <c r="K237" i="21"/>
  <c r="K177" i="21"/>
  <c r="F225" i="21"/>
  <c r="H166" i="21"/>
  <c r="H69" i="21"/>
  <c r="H10" i="21"/>
  <c r="K124" i="21"/>
  <c r="K4" i="21"/>
  <c r="E220" i="21"/>
  <c r="K129" i="21"/>
  <c r="K184" i="21"/>
  <c r="D131" i="21"/>
  <c r="J167" i="21"/>
  <c r="H162" i="21"/>
  <c r="K160" i="21"/>
  <c r="E94" i="21"/>
  <c r="G107" i="21"/>
  <c r="E69" i="21"/>
  <c r="J161" i="21"/>
  <c r="E223" i="21"/>
  <c r="I103" i="21"/>
  <c r="K5" i="21"/>
  <c r="F117" i="21"/>
  <c r="D155" i="21"/>
  <c r="J210" i="21"/>
  <c r="I56" i="21"/>
  <c r="K118" i="21"/>
  <c r="I42" i="21"/>
  <c r="J221" i="21"/>
  <c r="H82" i="21"/>
  <c r="K141" i="21"/>
  <c r="K66" i="21"/>
  <c r="D237" i="21"/>
  <c r="H150" i="21"/>
  <c r="G172" i="21"/>
  <c r="J59" i="21"/>
  <c r="F166" i="21"/>
  <c r="G234" i="21"/>
  <c r="J223" i="21"/>
  <c r="G209" i="21"/>
  <c r="K80" i="21"/>
  <c r="G214" i="21"/>
  <c r="D167" i="21"/>
  <c r="E57" i="21"/>
  <c r="E222" i="21"/>
  <c r="D236" i="21"/>
  <c r="I89" i="21"/>
  <c r="I199" i="21"/>
  <c r="I68" i="21"/>
  <c r="G59" i="21"/>
  <c r="J55" i="21"/>
  <c r="J124" i="21"/>
  <c r="K149" i="21"/>
  <c r="K236" i="21"/>
  <c r="F45" i="21"/>
  <c r="E148" i="21"/>
  <c r="H57" i="21"/>
  <c r="D59" i="21"/>
  <c r="I59" i="21"/>
  <c r="G10" i="21"/>
  <c r="J101" i="21"/>
  <c r="J131" i="21"/>
  <c r="K235" i="21"/>
  <c r="K223" i="21"/>
  <c r="F58" i="21"/>
  <c r="D90" i="21"/>
  <c r="H172" i="21"/>
  <c r="F173" i="21"/>
  <c r="H11" i="21"/>
  <c r="I210" i="21"/>
  <c r="I31" i="21"/>
  <c r="I29" i="21"/>
  <c r="D33" i="21"/>
  <c r="I34" i="21"/>
  <c r="J31" i="21"/>
  <c r="K30" i="21"/>
  <c r="K32" i="21"/>
  <c r="G35" i="21"/>
  <c r="K28" i="21"/>
  <c r="I71" i="21"/>
  <c r="I173" i="21"/>
  <c r="K18" i="21"/>
  <c r="D95" i="21"/>
  <c r="F82" i="21"/>
  <c r="I203" i="21"/>
  <c r="G237" i="21"/>
  <c r="H191" i="21"/>
  <c r="J198" i="21"/>
  <c r="I208" i="21"/>
  <c r="I209" i="21"/>
  <c r="H185" i="21"/>
  <c r="J54" i="21"/>
  <c r="D93" i="21"/>
  <c r="I44" i="21"/>
  <c r="E118" i="21"/>
  <c r="J107" i="21"/>
  <c r="E208" i="21"/>
  <c r="F91" i="21"/>
  <c r="K52" i="21"/>
  <c r="H234" i="21"/>
  <c r="J65" i="21"/>
  <c r="I167" i="21"/>
  <c r="E141" i="21"/>
  <c r="D209" i="21"/>
  <c r="J191" i="21"/>
  <c r="I140" i="21"/>
  <c r="J200" i="21"/>
  <c r="G105" i="21"/>
  <c r="E93" i="21"/>
  <c r="K19" i="21"/>
  <c r="G222" i="21"/>
  <c r="J42" i="21"/>
  <c r="G238" i="21"/>
  <c r="F10" i="21"/>
  <c r="H107" i="21"/>
  <c r="J211" i="21"/>
  <c r="K79" i="21"/>
  <c r="K56" i="21"/>
  <c r="J56" i="21"/>
  <c r="G71" i="21"/>
  <c r="I76" i="21"/>
  <c r="G131" i="21"/>
  <c r="F190" i="21"/>
  <c r="F153" i="21"/>
  <c r="K114" i="21"/>
  <c r="H163" i="21"/>
  <c r="E70" i="21"/>
  <c r="I80" i="21"/>
  <c r="E201" i="21"/>
  <c r="J79" i="21"/>
  <c r="J103" i="21"/>
  <c r="E184" i="21"/>
  <c r="D107" i="21"/>
  <c r="I188" i="21"/>
  <c r="I143" i="21"/>
  <c r="K130" i="21"/>
  <c r="D57" i="21"/>
  <c r="I139" i="21"/>
  <c r="E188" i="21"/>
  <c r="K234" i="21"/>
  <c r="I172" i="21"/>
  <c r="J136" i="21"/>
  <c r="K57" i="21"/>
  <c r="J69" i="21"/>
  <c r="J213" i="21"/>
  <c r="G213" i="21"/>
  <c r="J93" i="21"/>
  <c r="H184" i="21"/>
  <c r="J43" i="21"/>
  <c r="J232" i="21"/>
  <c r="J115" i="21"/>
  <c r="J201" i="21"/>
  <c r="I40" i="21"/>
  <c r="I226" i="21"/>
  <c r="D221" i="21"/>
  <c r="K222" i="21"/>
  <c r="H93" i="21"/>
  <c r="K161" i="21"/>
  <c r="E237" i="21"/>
  <c r="F236" i="21"/>
  <c r="J209" i="21"/>
  <c r="J151" i="21"/>
  <c r="I128" i="21"/>
  <c r="J114" i="21"/>
  <c r="J80" i="21"/>
  <c r="D165" i="21"/>
  <c r="J233" i="21"/>
  <c r="H22" i="21"/>
  <c r="E59" i="21"/>
  <c r="E95" i="21"/>
  <c r="E130" i="21"/>
  <c r="K94" i="21"/>
  <c r="I136" i="21"/>
  <c r="E177" i="21"/>
  <c r="D11" i="21"/>
  <c r="I28" i="21"/>
  <c r="D35" i="21"/>
  <c r="D34" i="21"/>
  <c r="J30" i="21"/>
  <c r="I35" i="21"/>
  <c r="G34" i="21"/>
  <c r="J32" i="21"/>
  <c r="I30" i="21"/>
  <c r="K29" i="21"/>
  <c r="F203" i="21"/>
  <c r="E22" i="21"/>
  <c r="K20" i="21"/>
  <c r="J23" i="21"/>
  <c r="F152" i="21"/>
  <c r="K46" i="21"/>
  <c r="K42" i="21"/>
  <c r="K213" i="21"/>
  <c r="J125" i="21"/>
  <c r="J172" i="21"/>
  <c r="H209" i="21"/>
  <c r="G226" i="21"/>
  <c r="F176" i="21"/>
  <c r="K163" i="21"/>
  <c r="K45" i="21"/>
  <c r="K53" i="21"/>
  <c r="G174" i="21"/>
  <c r="E160" i="21"/>
  <c r="H70" i="21"/>
  <c r="K178" i="21"/>
  <c r="E153" i="21"/>
  <c r="K43" i="21"/>
  <c r="J116" i="21"/>
  <c r="I55" i="21"/>
  <c r="G188" i="21"/>
  <c r="G118" i="21"/>
  <c r="K44" i="21"/>
  <c r="D211" i="21"/>
  <c r="G149" i="21"/>
  <c r="J92" i="21"/>
  <c r="I239" i="21"/>
  <c r="D106" i="21"/>
  <c r="J8" i="21"/>
  <c r="K224" i="21"/>
  <c r="J187" i="21"/>
  <c r="E210" i="21"/>
  <c r="J45" i="21"/>
  <c r="E178" i="21"/>
  <c r="J220" i="21"/>
  <c r="G236" i="21"/>
  <c r="D151" i="21"/>
  <c r="K69" i="21"/>
  <c r="P176" i="21"/>
  <c r="N176" i="21"/>
  <c r="D723" i="9"/>
  <c r="D726" i="9"/>
  <c r="M221" i="21"/>
  <c r="P221" i="21"/>
  <c r="P190" i="21"/>
  <c r="I603" i="9"/>
  <c r="I524" i="9"/>
  <c r="P166" i="21"/>
  <c r="H524" i="9"/>
  <c r="H526" i="9"/>
  <c r="P165" i="21"/>
  <c r="P212" i="21"/>
  <c r="G683" i="9"/>
  <c r="G686" i="9"/>
  <c r="P160" i="21"/>
  <c r="M160" i="21"/>
  <c r="C523" i="9"/>
  <c r="C564" i="9"/>
  <c r="C566" i="9"/>
  <c r="P172" i="21"/>
  <c r="N27" i="27"/>
  <c r="H193" i="1"/>
  <c r="I193" i="1"/>
  <c r="N96" i="26"/>
  <c r="L192" i="1"/>
  <c r="H183" i="1"/>
  <c r="AT119" i="26"/>
  <c r="I183" i="1"/>
  <c r="H177" i="1"/>
  <c r="I177" i="1"/>
  <c r="H167" i="1"/>
  <c r="AX121" i="26"/>
  <c r="I167" i="1"/>
  <c r="H164" i="1"/>
  <c r="I164" i="1"/>
  <c r="J122" i="26"/>
  <c r="M107" i="21"/>
  <c r="M81" i="21"/>
  <c r="P81" i="21"/>
  <c r="P45" i="21"/>
  <c r="D603" i="9"/>
  <c r="M185" i="21"/>
  <c r="H191" i="1"/>
  <c r="I191" i="1"/>
  <c r="AT80" i="26"/>
  <c r="H185" i="1"/>
  <c r="I185" i="1"/>
  <c r="AT104" i="26"/>
  <c r="H175" i="1"/>
  <c r="I175" i="1"/>
  <c r="AX82" i="26"/>
  <c r="M170" i="1"/>
  <c r="AX89" i="26"/>
  <c r="H169" i="1"/>
  <c r="I169" i="1"/>
  <c r="L168" i="1"/>
  <c r="V25" i="22"/>
  <c r="G129" i="21"/>
  <c r="D45" i="21"/>
  <c r="I58" i="21"/>
  <c r="H153" i="21"/>
  <c r="K232" i="21"/>
  <c r="K136" i="21"/>
  <c r="J128" i="21"/>
  <c r="I112" i="21"/>
  <c r="J189" i="21"/>
  <c r="E142" i="21"/>
  <c r="E172" i="21"/>
  <c r="E191" i="21"/>
  <c r="I10" i="21"/>
  <c r="H94" i="21"/>
  <c r="J41" i="21"/>
  <c r="J16" i="21"/>
  <c r="J11" i="21"/>
  <c r="G117" i="21"/>
  <c r="H118" i="21"/>
  <c r="I154" i="21"/>
  <c r="K126" i="21"/>
  <c r="J137" i="21"/>
  <c r="J225" i="21"/>
  <c r="H222" i="21"/>
  <c r="P227" i="21"/>
  <c r="J724" i="9"/>
  <c r="H484" i="9"/>
  <c r="P153" i="21"/>
  <c r="M149" i="21"/>
  <c r="D483" i="9"/>
  <c r="I483" i="9"/>
  <c r="J604" i="9"/>
  <c r="P191" i="21"/>
  <c r="F684" i="9"/>
  <c r="F686" i="9"/>
  <c r="M177" i="21"/>
  <c r="H563" i="9"/>
  <c r="H566" i="9"/>
  <c r="G45" i="21"/>
  <c r="D177" i="21"/>
  <c r="J184" i="21"/>
  <c r="E235" i="21"/>
  <c r="G191" i="21"/>
  <c r="I163" i="21"/>
  <c r="E58" i="21"/>
  <c r="E213" i="21"/>
  <c r="G58" i="21"/>
  <c r="G221" i="21"/>
  <c r="J21" i="21"/>
  <c r="G186" i="21"/>
  <c r="K92" i="21"/>
  <c r="G177" i="21"/>
  <c r="H143" i="21"/>
  <c r="I126" i="21"/>
  <c r="I54" i="21"/>
  <c r="I94" i="21"/>
  <c r="E214" i="21"/>
  <c r="K81" i="21"/>
  <c r="J227" i="21"/>
  <c r="E236" i="21"/>
  <c r="F188" i="21"/>
  <c r="F23" i="21"/>
  <c r="K101" i="21"/>
  <c r="J150" i="21"/>
  <c r="E143" i="21"/>
  <c r="G220" i="21"/>
  <c r="H160" i="21"/>
  <c r="F119" i="21"/>
  <c r="H227" i="21"/>
  <c r="J203" i="21"/>
  <c r="I236" i="21"/>
  <c r="K201" i="21"/>
  <c r="K7" i="21"/>
  <c r="J40" i="21"/>
  <c r="E227" i="21"/>
  <c r="I130" i="21"/>
  <c r="K164" i="21"/>
  <c r="D201" i="21"/>
  <c r="J163" i="21"/>
  <c r="E212" i="21"/>
  <c r="D203" i="21"/>
  <c r="K117" i="21"/>
  <c r="K68" i="21"/>
  <c r="K137" i="21"/>
  <c r="F227" i="21"/>
  <c r="E211" i="21"/>
  <c r="H23" i="21"/>
  <c r="D163" i="21"/>
  <c r="H220" i="21"/>
  <c r="H106" i="21"/>
  <c r="K188" i="21"/>
  <c r="D225" i="21"/>
  <c r="G83" i="21"/>
  <c r="I227" i="21"/>
  <c r="K55" i="21"/>
  <c r="D46" i="21"/>
  <c r="J105" i="21"/>
  <c r="H235" i="21"/>
  <c r="I102" i="21"/>
  <c r="F95" i="21"/>
  <c r="J177" i="21"/>
  <c r="E105" i="21"/>
  <c r="H238" i="21"/>
  <c r="I90" i="21"/>
  <c r="E47" i="21"/>
  <c r="K212" i="21"/>
  <c r="K225" i="21"/>
  <c r="F187" i="21"/>
  <c r="F143" i="21"/>
  <c r="J5" i="21"/>
  <c r="E151" i="21"/>
  <c r="D154" i="21"/>
  <c r="K199" i="21"/>
  <c r="K91" i="21"/>
  <c r="F164" i="21"/>
  <c r="J143" i="21"/>
  <c r="I176" i="21"/>
  <c r="E162" i="21"/>
  <c r="K10" i="21"/>
  <c r="I104" i="21"/>
  <c r="E234" i="21"/>
  <c r="D235" i="21"/>
  <c r="I91" i="21"/>
  <c r="I83" i="21"/>
  <c r="K89" i="21"/>
  <c r="D130" i="21"/>
  <c r="J199" i="21"/>
  <c r="G203" i="21"/>
  <c r="I82" i="21"/>
  <c r="K104" i="21"/>
  <c r="K64" i="21"/>
  <c r="J165" i="21"/>
  <c r="F161" i="21"/>
  <c r="F214" i="21"/>
  <c r="G160" i="21"/>
  <c r="J9" i="21"/>
  <c r="H174" i="21"/>
  <c r="D71" i="21"/>
  <c r="H221" i="21"/>
  <c r="H119" i="21"/>
  <c r="G233" i="21"/>
  <c r="E215" i="21"/>
  <c r="J78" i="21"/>
  <c r="I115" i="21"/>
  <c r="J179" i="21"/>
  <c r="I127" i="21"/>
  <c r="D175" i="21"/>
  <c r="I161" i="21"/>
  <c r="E154" i="21"/>
  <c r="I166" i="21"/>
  <c r="D186" i="21"/>
  <c r="E164" i="21"/>
  <c r="E202" i="21"/>
  <c r="I131" i="21"/>
  <c r="G210" i="21"/>
  <c r="F209" i="21"/>
  <c r="G179" i="21"/>
  <c r="J76" i="21"/>
  <c r="E163" i="21"/>
  <c r="H187" i="21"/>
  <c r="H239" i="21"/>
  <c r="D142" i="21"/>
  <c r="K90" i="21"/>
  <c r="I221" i="21"/>
  <c r="H148" i="21"/>
  <c r="H237" i="21"/>
  <c r="I224" i="21"/>
  <c r="J175" i="21"/>
  <c r="E187" i="21"/>
  <c r="G148" i="21"/>
  <c r="J47" i="21"/>
  <c r="J139" i="21"/>
  <c r="I151" i="21"/>
  <c r="J68" i="21"/>
  <c r="I53" i="21"/>
  <c r="F212" i="21"/>
  <c r="E175" i="21"/>
  <c r="J52" i="21"/>
  <c r="K6" i="21"/>
  <c r="I65" i="21"/>
  <c r="E166" i="21"/>
  <c r="J71" i="21"/>
  <c r="G142" i="21"/>
  <c r="F106" i="21"/>
  <c r="I64" i="21"/>
  <c r="I113" i="21"/>
  <c r="D70" i="21"/>
  <c r="F213" i="21"/>
  <c r="D174" i="21"/>
  <c r="J149" i="21"/>
  <c r="J208" i="21"/>
  <c r="E225" i="21"/>
  <c r="J7" i="21"/>
  <c r="G150" i="21"/>
  <c r="D153" i="21"/>
  <c r="K173" i="21"/>
  <c r="I200" i="21"/>
  <c r="G201" i="21"/>
  <c r="J90" i="21"/>
  <c r="D10" i="21"/>
  <c r="K198" i="21"/>
  <c r="G153" i="21"/>
  <c r="H175" i="21"/>
  <c r="G57" i="21"/>
  <c r="G215" i="21"/>
  <c r="D141" i="21"/>
  <c r="J20" i="21"/>
  <c r="I197" i="21"/>
  <c r="K189" i="21"/>
  <c r="D162" i="21"/>
  <c r="I43" i="21"/>
  <c r="F151" i="21"/>
  <c r="K103" i="21"/>
  <c r="J197" i="21"/>
  <c r="H179" i="21"/>
  <c r="J239" i="21"/>
  <c r="H129" i="21"/>
  <c r="H202" i="21"/>
  <c r="D226" i="21"/>
  <c r="J88" i="21"/>
  <c r="F105" i="21"/>
  <c r="I100" i="21"/>
  <c r="G143" i="21"/>
  <c r="H214" i="21"/>
  <c r="H211" i="21"/>
  <c r="K88" i="21"/>
  <c r="E11" i="21"/>
  <c r="D143" i="21"/>
  <c r="J18" i="21"/>
  <c r="I190" i="21"/>
  <c r="G189" i="21"/>
  <c r="F165" i="21"/>
  <c r="K127" i="21"/>
  <c r="J155" i="21"/>
  <c r="I196" i="21"/>
  <c r="H142" i="21"/>
  <c r="F185" i="21"/>
  <c r="F208" i="21"/>
  <c r="I235" i="21"/>
  <c r="K233" i="21"/>
  <c r="D22" i="21"/>
  <c r="J44" i="21"/>
  <c r="E232" i="21"/>
  <c r="D105" i="21"/>
  <c r="F118" i="21"/>
  <c r="G119" i="21"/>
  <c r="H46" i="21"/>
  <c r="E150" i="21"/>
  <c r="I211" i="21"/>
  <c r="H203" i="21"/>
  <c r="J153" i="21"/>
  <c r="G178" i="21"/>
  <c r="E119" i="21"/>
  <c r="H45" i="21"/>
  <c r="K102" i="21"/>
  <c r="F46" i="21"/>
  <c r="D238" i="21"/>
  <c r="F221" i="21"/>
  <c r="J119" i="21"/>
  <c r="I220" i="21"/>
  <c r="I185" i="21"/>
  <c r="J129" i="26"/>
  <c r="I602" i="9"/>
  <c r="L190" i="21"/>
  <c r="I562" i="9"/>
  <c r="I522" i="9"/>
  <c r="L154" i="21"/>
  <c r="P23" i="21"/>
  <c r="V61" i="22"/>
  <c r="V65" i="22"/>
  <c r="V29" i="22"/>
  <c r="V33" i="22"/>
  <c r="I686" i="9"/>
  <c r="E523" i="9"/>
  <c r="H684" i="9"/>
  <c r="H686" i="9"/>
  <c r="H764" i="9"/>
  <c r="H766" i="9"/>
  <c r="E606" i="9"/>
  <c r="P234" i="21"/>
  <c r="H483" i="9"/>
  <c r="M153" i="21"/>
  <c r="P173" i="21"/>
  <c r="I203" i="1"/>
  <c r="H203" i="1"/>
  <c r="AL115" i="26"/>
  <c r="I198" i="1"/>
  <c r="H207" i="1"/>
  <c r="M207" i="1"/>
  <c r="I202" i="1"/>
  <c r="J29" i="27"/>
  <c r="AH99" i="26"/>
  <c r="V84" i="26"/>
  <c r="J24" i="27"/>
  <c r="R123" i="26"/>
  <c r="V116" i="26"/>
  <c r="AP75" i="26"/>
  <c r="H197" i="1"/>
  <c r="M197" i="1"/>
  <c r="AP107" i="26"/>
  <c r="H195" i="1"/>
  <c r="I195" i="1"/>
  <c r="AP124" i="26"/>
  <c r="L194" i="1"/>
  <c r="M188" i="1"/>
  <c r="AT127" i="26"/>
  <c r="H187" i="1"/>
  <c r="I187" i="1"/>
  <c r="AT112" i="26"/>
  <c r="M180" i="1"/>
  <c r="N119" i="26"/>
  <c r="H179" i="1"/>
  <c r="I179" i="1"/>
  <c r="N104" i="26"/>
  <c r="H171" i="1"/>
  <c r="I171" i="1"/>
  <c r="L170" i="1"/>
  <c r="P106" i="21"/>
  <c r="M163" i="21"/>
  <c r="P163" i="21"/>
  <c r="D763" i="9"/>
  <c r="M233" i="21"/>
  <c r="J563" i="9"/>
  <c r="J566" i="9"/>
  <c r="P179" i="21"/>
  <c r="H603" i="9"/>
  <c r="H606" i="9"/>
  <c r="P189" i="21"/>
  <c r="M189" i="21"/>
  <c r="C723" i="9"/>
  <c r="C726" i="9"/>
  <c r="P220" i="21"/>
  <c r="P236" i="21"/>
  <c r="H47" i="21"/>
  <c r="G46" i="21"/>
  <c r="H226" i="21"/>
  <c r="K140" i="21"/>
  <c r="K82" i="21"/>
  <c r="D191" i="21"/>
  <c r="F22" i="21"/>
  <c r="I184" i="21"/>
  <c r="H186" i="21"/>
  <c r="G162" i="21"/>
  <c r="G232" i="21"/>
  <c r="G165" i="21"/>
  <c r="H167" i="21"/>
  <c r="J222" i="21"/>
  <c r="I160" i="21"/>
  <c r="F201" i="21"/>
  <c r="I77" i="21"/>
  <c r="E224" i="21"/>
  <c r="J188" i="21"/>
  <c r="I116" i="21"/>
  <c r="I215" i="21"/>
  <c r="H223" i="21"/>
  <c r="H173" i="21"/>
  <c r="H58" i="21"/>
  <c r="I187" i="21"/>
  <c r="D152" i="21"/>
  <c r="F11" i="21"/>
  <c r="H232" i="21"/>
  <c r="F237" i="21"/>
  <c r="G184" i="21"/>
  <c r="K93" i="21"/>
  <c r="H95" i="21"/>
  <c r="D185" i="21"/>
  <c r="J236" i="21"/>
  <c r="E152" i="21"/>
  <c r="F94" i="21"/>
  <c r="I41" i="21"/>
  <c r="G227" i="21"/>
  <c r="K115" i="21"/>
  <c r="J234" i="21"/>
  <c r="D118" i="21"/>
  <c r="D214" i="21"/>
  <c r="J164" i="21"/>
  <c r="D47" i="21"/>
  <c r="G185" i="21"/>
  <c r="E155" i="21"/>
  <c r="I88" i="21"/>
  <c r="D161" i="21"/>
  <c r="K125" i="21"/>
  <c r="K187" i="21"/>
  <c r="G93" i="21"/>
  <c r="F89" i="21"/>
  <c r="K17" i="21"/>
  <c r="G161" i="21"/>
  <c r="I162" i="21"/>
  <c r="J185" i="21"/>
  <c r="I119" i="21"/>
  <c r="H161" i="21"/>
  <c r="E174" i="21"/>
  <c r="F57" i="21"/>
  <c r="F233" i="21"/>
  <c r="I233" i="21"/>
  <c r="F142" i="21"/>
  <c r="E106" i="21"/>
  <c r="J141" i="21"/>
  <c r="H151" i="21"/>
  <c r="I202" i="21"/>
  <c r="K106" i="21"/>
  <c r="I106" i="21"/>
  <c r="F83" i="21"/>
  <c r="K238" i="21"/>
  <c r="H233" i="21"/>
  <c r="F130" i="21"/>
  <c r="F211" i="21"/>
  <c r="I164" i="21"/>
  <c r="I70" i="21"/>
  <c r="K185" i="21"/>
  <c r="K165" i="21"/>
  <c r="K210" i="21"/>
  <c r="I222" i="21"/>
  <c r="F149" i="21"/>
  <c r="J4" i="21"/>
  <c r="G11" i="21"/>
  <c r="D58" i="21"/>
  <c r="G167" i="21"/>
  <c r="H149" i="21"/>
  <c r="H215" i="21"/>
  <c r="F107" i="21"/>
  <c r="D81" i="21"/>
  <c r="F163" i="21"/>
  <c r="J102" i="21"/>
  <c r="D227" i="21"/>
  <c r="E82" i="21"/>
  <c r="F226" i="21"/>
  <c r="K116" i="21"/>
  <c r="F224" i="21"/>
  <c r="I186" i="21"/>
  <c r="D188" i="21"/>
  <c r="D117" i="21"/>
  <c r="J66" i="21"/>
  <c r="J112" i="21"/>
  <c r="J17" i="21"/>
  <c r="J235" i="21"/>
  <c r="I52" i="21"/>
  <c r="I138" i="21"/>
  <c r="F71" i="21"/>
  <c r="K214" i="21"/>
  <c r="K150" i="21"/>
  <c r="H105" i="21"/>
  <c r="E167" i="21"/>
  <c r="H178" i="21"/>
  <c r="J91" i="21"/>
  <c r="K148" i="21"/>
  <c r="F88" i="21"/>
  <c r="D212" i="21"/>
  <c r="H83" i="21"/>
  <c r="J117" i="21"/>
  <c r="J215" i="21"/>
  <c r="F178" i="21"/>
  <c r="H117" i="21"/>
  <c r="F129" i="21"/>
  <c r="E203" i="21"/>
  <c r="D23" i="21"/>
  <c r="K166" i="21"/>
  <c r="J104" i="21"/>
  <c r="I149" i="21"/>
  <c r="I178" i="21"/>
  <c r="J57" i="21"/>
  <c r="G176" i="21"/>
  <c r="J6" i="21"/>
  <c r="D179" i="21"/>
  <c r="K100" i="21"/>
  <c r="K40" i="21"/>
  <c r="K54" i="21"/>
  <c r="J127" i="21"/>
  <c r="I95" i="21"/>
  <c r="I124" i="21"/>
  <c r="K154" i="21"/>
  <c r="F238" i="21"/>
  <c r="H190" i="21"/>
  <c r="I214" i="21"/>
  <c r="H210" i="21"/>
  <c r="D83" i="21"/>
  <c r="D189" i="21"/>
  <c r="E10" i="21"/>
  <c r="F202" i="21"/>
  <c r="I191" i="21"/>
  <c r="G82" i="21"/>
  <c r="K31" i="21"/>
  <c r="K33" i="21"/>
  <c r="E35" i="21"/>
  <c r="J35" i="21"/>
  <c r="F141" i="21"/>
  <c r="G94" i="21"/>
  <c r="F47" i="21"/>
  <c r="I67" i="21"/>
  <c r="D187" i="21"/>
  <c r="E165" i="21"/>
  <c r="E239" i="21"/>
  <c r="G23" i="21"/>
  <c r="E179" i="21"/>
  <c r="F92" i="21"/>
  <c r="I79" i="21"/>
  <c r="G152" i="21"/>
  <c r="E81" i="21"/>
  <c r="K172" i="21"/>
  <c r="J129" i="21"/>
  <c r="G141" i="21"/>
  <c r="F59" i="21"/>
  <c r="G190" i="21"/>
  <c r="H225" i="21"/>
  <c r="K67" i="21"/>
  <c r="F131" i="21"/>
  <c r="K105" i="21"/>
  <c r="F179" i="21"/>
  <c r="M210" i="1"/>
  <c r="L210" i="1"/>
  <c r="L205" i="1"/>
  <c r="H189" i="1"/>
  <c r="I189" i="1"/>
  <c r="N80" i="26"/>
  <c r="M182" i="1"/>
  <c r="H181" i="1"/>
  <c r="I181" i="1"/>
  <c r="AT72" i="26"/>
  <c r="M174" i="1"/>
  <c r="AX97" i="26"/>
  <c r="H173" i="1"/>
  <c r="J81" i="26"/>
  <c r="I173" i="1"/>
  <c r="J82" i="26"/>
  <c r="G602" i="9"/>
  <c r="J435" i="9"/>
  <c r="M57" i="21"/>
  <c r="V94" i="22"/>
  <c r="V46" i="22"/>
  <c r="V45" i="22"/>
  <c r="F766" i="9"/>
  <c r="H214" i="1"/>
  <c r="I214" i="1"/>
  <c r="AD97" i="26"/>
  <c r="H213" i="1"/>
  <c r="AD101" i="26"/>
  <c r="I213" i="1"/>
  <c r="AD102" i="26"/>
  <c r="H208" i="1"/>
  <c r="J33" i="27"/>
  <c r="I208" i="1"/>
  <c r="I201" i="1"/>
  <c r="L201" i="1"/>
  <c r="I200" i="1"/>
  <c r="R108" i="26"/>
  <c r="M196" i="1"/>
  <c r="I163" i="1"/>
  <c r="J106" i="26"/>
  <c r="H200" i="1"/>
  <c r="H163" i="1"/>
  <c r="BD671" i="9"/>
  <c r="AA121" i="22"/>
  <c r="AG121" i="22"/>
  <c r="M205" i="1"/>
  <c r="G504" i="17"/>
  <c r="K756" i="17"/>
  <c r="K737" i="17"/>
  <c r="K746" i="17"/>
  <c r="BF510" i="17"/>
  <c r="BF508" i="17"/>
  <c r="BF515" i="17"/>
  <c r="BF507" i="17"/>
  <c r="BF512" i="17"/>
  <c r="BF509" i="17"/>
  <c r="BF497" i="17"/>
  <c r="BF516" i="17"/>
  <c r="BF506" i="17"/>
  <c r="AH786" i="17"/>
  <c r="AH789" i="17"/>
  <c r="AH793" i="17"/>
  <c r="AH784" i="17"/>
  <c r="AH796" i="17"/>
  <c r="C748" i="17"/>
  <c r="AE506" i="17"/>
  <c r="AI750" i="17"/>
  <c r="AI756" i="17"/>
  <c r="Z589" i="17"/>
  <c r="Z596" i="17"/>
  <c r="Z585" i="17"/>
  <c r="M635" i="9"/>
  <c r="M636" i="9"/>
  <c r="AH795" i="17"/>
  <c r="AE505" i="17"/>
  <c r="M625" i="9"/>
  <c r="G510" i="17"/>
  <c r="G512" i="17"/>
  <c r="AI753" i="17"/>
  <c r="AI737" i="17"/>
  <c r="S753" i="17"/>
  <c r="K745" i="17"/>
  <c r="K749" i="17"/>
  <c r="Z509" i="17"/>
  <c r="AV589" i="17"/>
  <c r="AA697" i="17"/>
  <c r="AA708" i="17"/>
  <c r="AR706" i="9"/>
  <c r="AR709" i="9"/>
  <c r="AH791" i="17"/>
  <c r="BC752" i="17"/>
  <c r="G514" i="17"/>
  <c r="K755" i="17"/>
  <c r="AH790" i="17"/>
  <c r="AT613" i="9"/>
  <c r="AT615" i="9"/>
  <c r="AT633" i="9"/>
  <c r="AE497" i="17"/>
  <c r="AE516" i="17"/>
  <c r="C746" i="17"/>
  <c r="C744" i="17"/>
  <c r="O747" i="17"/>
  <c r="O755" i="17"/>
  <c r="Z497" i="17"/>
  <c r="Z507" i="17"/>
  <c r="Z505" i="17"/>
  <c r="Z515" i="17"/>
  <c r="Z506" i="17"/>
  <c r="Z514" i="17"/>
  <c r="Z508" i="17"/>
  <c r="BN754" i="17"/>
  <c r="BN737" i="17"/>
  <c r="BN749" i="17"/>
  <c r="BN752" i="17"/>
  <c r="BN748" i="17"/>
  <c r="C745" i="17"/>
  <c r="K753" i="17"/>
  <c r="Z512" i="17"/>
  <c r="BF504" i="17"/>
  <c r="L507" i="17"/>
  <c r="BN746" i="17"/>
  <c r="Z513" i="17"/>
  <c r="AV586" i="17"/>
  <c r="AV577" i="17"/>
  <c r="AV590" i="17"/>
  <c r="AV588" i="17"/>
  <c r="AV585" i="17"/>
  <c r="AV594" i="17"/>
  <c r="AV595" i="17"/>
  <c r="AV596" i="17"/>
  <c r="AD631" i="9"/>
  <c r="AD634" i="9"/>
  <c r="AH794" i="17"/>
  <c r="M624" i="9"/>
  <c r="AD632" i="9"/>
  <c r="AD625" i="9"/>
  <c r="G507" i="17"/>
  <c r="G505" i="17"/>
  <c r="AI749" i="17"/>
  <c r="AI748" i="17"/>
  <c r="S748" i="17"/>
  <c r="AE509" i="17"/>
  <c r="K744" i="17"/>
  <c r="Z594" i="17"/>
  <c r="Z516" i="17"/>
  <c r="BF514" i="17"/>
  <c r="M614" i="9"/>
  <c r="R547" i="17"/>
  <c r="R545" i="17"/>
  <c r="R554" i="17"/>
  <c r="BC796" i="17"/>
  <c r="BC785" i="17"/>
  <c r="BC794" i="17"/>
  <c r="K634" i="17"/>
  <c r="K636" i="17"/>
  <c r="K627" i="17"/>
  <c r="K624" i="17"/>
  <c r="AS755" i="9"/>
  <c r="AS744" i="9"/>
  <c r="H508" i="9"/>
  <c r="H510" i="9"/>
  <c r="H493" i="9"/>
  <c r="J574" i="9"/>
  <c r="J592" i="9"/>
  <c r="G796" i="9"/>
  <c r="G788" i="9"/>
  <c r="G791" i="9"/>
  <c r="G777" i="9"/>
  <c r="G780" i="9"/>
  <c r="J788" i="9"/>
  <c r="J773" i="9"/>
  <c r="J775" i="9"/>
  <c r="J795" i="9"/>
  <c r="J784" i="9"/>
  <c r="J794" i="9"/>
  <c r="O796" i="17"/>
  <c r="L584" i="9"/>
  <c r="H511" i="9"/>
  <c r="H495" i="9"/>
  <c r="V587" i="17"/>
  <c r="V586" i="17"/>
  <c r="V584" i="17"/>
  <c r="V593" i="17"/>
  <c r="V596" i="17"/>
  <c r="AK748" i="9"/>
  <c r="AK744" i="9"/>
  <c r="AK746" i="9"/>
  <c r="AK750" i="9"/>
  <c r="AK755" i="9"/>
  <c r="AL773" i="9"/>
  <c r="AL775" i="9"/>
  <c r="AL796" i="9"/>
  <c r="AY504" i="9"/>
  <c r="AY516" i="9"/>
  <c r="AY508" i="9"/>
  <c r="AY497" i="9"/>
  <c r="AY507" i="9"/>
  <c r="AY514" i="9"/>
  <c r="BD310" i="17"/>
  <c r="BD312" i="17"/>
  <c r="S497" i="9"/>
  <c r="S500" i="9"/>
  <c r="S495" i="9"/>
  <c r="AX716" i="9"/>
  <c r="AX709" i="9"/>
  <c r="K711" i="9"/>
  <c r="K708" i="9"/>
  <c r="K712" i="9"/>
  <c r="K707" i="9"/>
  <c r="F549" i="9"/>
  <c r="F534" i="9"/>
  <c r="F547" i="9"/>
  <c r="BB792" i="9"/>
  <c r="BB788" i="9"/>
  <c r="BB795" i="9"/>
  <c r="BB789" i="9"/>
  <c r="BB796" i="9"/>
  <c r="BB794" i="9"/>
  <c r="BB787" i="9"/>
  <c r="BB774" i="9"/>
  <c r="BB784" i="9"/>
  <c r="BJ552" i="9"/>
  <c r="BJ544" i="9"/>
  <c r="BJ534" i="9"/>
  <c r="BJ548" i="9"/>
  <c r="BJ554" i="9"/>
  <c r="BJ545" i="9"/>
  <c r="BJ550" i="9"/>
  <c r="BJ537" i="9"/>
  <c r="BJ538" i="9"/>
  <c r="BG710" i="9"/>
  <c r="BG706" i="9"/>
  <c r="BG707" i="9"/>
  <c r="BG708" i="9"/>
  <c r="BG693" i="9"/>
  <c r="BG695" i="9"/>
  <c r="BG694" i="9"/>
  <c r="BG715" i="9"/>
  <c r="BG697" i="9"/>
  <c r="BG700" i="9"/>
  <c r="F556" i="9"/>
  <c r="BJ535" i="9"/>
  <c r="BJ547" i="9"/>
  <c r="BB790" i="9"/>
  <c r="BB786" i="9"/>
  <c r="BG711" i="9"/>
  <c r="BG714" i="9"/>
  <c r="BG713" i="9"/>
  <c r="BG704" i="9"/>
  <c r="AD533" i="9"/>
  <c r="AD548" i="9"/>
  <c r="AD545" i="9"/>
  <c r="X587" i="9"/>
  <c r="J716" i="9"/>
  <c r="J709" i="9"/>
  <c r="J704" i="9"/>
  <c r="J708" i="9"/>
  <c r="J697" i="9"/>
  <c r="J699" i="9"/>
  <c r="J707" i="9"/>
  <c r="J711" i="9"/>
  <c r="J693" i="9"/>
  <c r="J695" i="9"/>
  <c r="J710" i="9"/>
  <c r="J712" i="9"/>
  <c r="J694" i="9"/>
  <c r="J713" i="9"/>
  <c r="J706" i="9"/>
  <c r="J714" i="9"/>
  <c r="F716" i="9"/>
  <c r="AH709" i="17"/>
  <c r="AH708" i="17"/>
  <c r="AL709" i="17"/>
  <c r="AH620" i="9"/>
  <c r="AH618" i="9"/>
  <c r="AF312" i="17"/>
  <c r="AF307" i="17"/>
  <c r="AS553" i="9"/>
  <c r="AS545" i="9"/>
  <c r="AS550" i="9"/>
  <c r="AS551" i="9"/>
  <c r="J534" i="9"/>
  <c r="J533" i="9"/>
  <c r="J537" i="9"/>
  <c r="J548" i="9"/>
  <c r="J549" i="9"/>
  <c r="J551" i="9"/>
  <c r="J544" i="9"/>
  <c r="J555" i="9"/>
  <c r="J554" i="9"/>
  <c r="F711" i="9"/>
  <c r="F705" i="9"/>
  <c r="J705" i="9"/>
  <c r="AD586" i="17"/>
  <c r="AD590" i="17"/>
  <c r="AD585" i="17"/>
  <c r="AD589" i="17"/>
  <c r="F706" i="9"/>
  <c r="F697" i="9"/>
  <c r="F710" i="9"/>
  <c r="F707" i="9"/>
  <c r="F708" i="9"/>
  <c r="E551" i="9"/>
  <c r="E554" i="9"/>
  <c r="F715" i="9"/>
  <c r="F714" i="9"/>
  <c r="F713" i="9"/>
  <c r="F712" i="9"/>
  <c r="J715" i="9"/>
  <c r="AI747" i="17"/>
  <c r="AI754" i="17"/>
  <c r="S745" i="17"/>
  <c r="S751" i="17"/>
  <c r="BG632" i="9"/>
  <c r="BG614" i="9"/>
  <c r="BG633" i="9"/>
  <c r="BG630" i="9"/>
  <c r="BG613" i="9"/>
  <c r="BG615" i="9"/>
  <c r="AP790" i="9"/>
  <c r="AP792" i="9"/>
  <c r="AP796" i="9"/>
  <c r="AP773" i="9"/>
  <c r="AP775" i="9"/>
  <c r="AQ737" i="17"/>
  <c r="AZ510" i="9"/>
  <c r="BH693" i="9"/>
  <c r="BH695" i="9"/>
  <c r="O753" i="9"/>
  <c r="O734" i="9"/>
  <c r="O754" i="9"/>
  <c r="AM710" i="9"/>
  <c r="AM704" i="9"/>
  <c r="AM708" i="9"/>
  <c r="AM714" i="9"/>
  <c r="AM711" i="9"/>
  <c r="G704" i="9"/>
  <c r="G713" i="9"/>
  <c r="G711" i="9"/>
  <c r="G694" i="9"/>
  <c r="G710" i="9"/>
  <c r="BI614" i="9"/>
  <c r="BI635" i="9"/>
  <c r="BI624" i="9"/>
  <c r="BI625" i="9"/>
  <c r="AC624" i="9"/>
  <c r="AC613" i="9"/>
  <c r="AC615" i="9"/>
  <c r="AC628" i="9"/>
  <c r="AC636" i="9"/>
  <c r="AC626" i="9"/>
  <c r="M613" i="9"/>
  <c r="M615" i="9"/>
  <c r="M630" i="9"/>
  <c r="M629" i="9"/>
  <c r="AD613" i="9"/>
  <c r="AD615" i="9"/>
  <c r="AD627" i="9"/>
  <c r="AD628" i="9"/>
  <c r="AT629" i="9"/>
  <c r="AT628" i="9"/>
  <c r="AT617" i="9"/>
  <c r="AT619" i="9"/>
  <c r="AT632" i="9"/>
  <c r="N632" i="9"/>
  <c r="N631" i="9"/>
  <c r="N636" i="9"/>
  <c r="N614" i="9"/>
  <c r="N626" i="9"/>
  <c r="N625" i="9"/>
  <c r="AL707" i="9"/>
  <c r="AL711" i="9"/>
  <c r="AT716" i="9"/>
  <c r="AT706" i="9"/>
  <c r="AT710" i="9"/>
  <c r="AT707" i="9"/>
  <c r="AT693" i="9"/>
  <c r="AT695" i="9"/>
  <c r="AT714" i="9"/>
  <c r="AT713" i="9"/>
  <c r="AT711" i="9"/>
  <c r="AT704" i="9"/>
  <c r="AT697" i="9"/>
  <c r="AT698" i="9"/>
  <c r="AT712" i="9"/>
  <c r="AT715" i="9"/>
  <c r="AT708" i="9"/>
  <c r="AD705" i="9"/>
  <c r="AD715" i="9"/>
  <c r="U737" i="9"/>
  <c r="U733" i="9"/>
  <c r="U735" i="9"/>
  <c r="U746" i="9"/>
  <c r="BI537" i="9"/>
  <c r="BI539" i="9"/>
  <c r="BI556" i="9"/>
  <c r="BI535" i="9"/>
  <c r="BI547" i="9"/>
  <c r="BI550" i="9"/>
  <c r="BI544" i="9"/>
  <c r="BI551" i="9"/>
  <c r="BI555" i="9"/>
  <c r="BI554" i="9"/>
  <c r="BI549" i="9"/>
  <c r="BI552" i="9"/>
  <c r="BI548" i="9"/>
  <c r="BI553" i="9"/>
  <c r="BI534" i="9"/>
  <c r="U550" i="9"/>
  <c r="U549" i="9"/>
  <c r="U533" i="9"/>
  <c r="U537" i="9"/>
  <c r="U548" i="9"/>
  <c r="U535" i="9"/>
  <c r="G516" i="17"/>
  <c r="G513" i="17"/>
  <c r="G515" i="17"/>
  <c r="AE508" i="17"/>
  <c r="BE435" i="17"/>
  <c r="BE428" i="17"/>
  <c r="AV589" i="9"/>
  <c r="AV573" i="9"/>
  <c r="BK784" i="9"/>
  <c r="BK786" i="9"/>
  <c r="AV512" i="9"/>
  <c r="AV493" i="9"/>
  <c r="AV508" i="9"/>
  <c r="AT584" i="9"/>
  <c r="AT589" i="9"/>
  <c r="AT595" i="9"/>
  <c r="AT596" i="9"/>
  <c r="AT573" i="9"/>
  <c r="AT586" i="9"/>
  <c r="P504" i="9"/>
  <c r="P510" i="9"/>
  <c r="AT749" i="9"/>
  <c r="AT753" i="9"/>
  <c r="AT754" i="9"/>
  <c r="AT747" i="9"/>
  <c r="H706" i="9"/>
  <c r="H715" i="9"/>
  <c r="R573" i="9"/>
  <c r="R595" i="9"/>
  <c r="R586" i="9"/>
  <c r="R593" i="9"/>
  <c r="AX495" i="9"/>
  <c r="AX504" i="9"/>
  <c r="AX511" i="9"/>
  <c r="AX512" i="9"/>
  <c r="AX515" i="9"/>
  <c r="AX508" i="9"/>
  <c r="AX494" i="9"/>
  <c r="AI617" i="9"/>
  <c r="AI619" i="9"/>
  <c r="AI626" i="9"/>
  <c r="P713" i="9"/>
  <c r="P712" i="9"/>
  <c r="P709" i="9"/>
  <c r="P694" i="9"/>
  <c r="P693" i="9"/>
  <c r="P695" i="9"/>
  <c r="D590" i="9"/>
  <c r="D595" i="9"/>
  <c r="D596" i="9"/>
  <c r="D592" i="9"/>
  <c r="D594" i="9"/>
  <c r="AH786" i="9"/>
  <c r="AH773" i="9"/>
  <c r="AH775" i="9"/>
  <c r="J748" i="9"/>
  <c r="J733" i="9"/>
  <c r="J735" i="9"/>
  <c r="J756" i="9"/>
  <c r="J745" i="9"/>
  <c r="J754" i="9"/>
  <c r="J752" i="9"/>
  <c r="J746" i="9"/>
  <c r="J755" i="9"/>
  <c r="J737" i="9"/>
  <c r="Z756" i="9"/>
  <c r="Z737" i="9"/>
  <c r="Z740" i="9"/>
  <c r="Z755" i="9"/>
  <c r="Z752" i="9"/>
  <c r="Z734" i="9"/>
  <c r="J794" i="17"/>
  <c r="S785" i="17"/>
  <c r="AR707" i="9"/>
  <c r="AR708" i="9"/>
  <c r="AX707" i="9"/>
  <c r="AX714" i="9"/>
  <c r="AX710" i="9"/>
  <c r="AX697" i="9"/>
  <c r="AX715" i="9"/>
  <c r="AX708" i="9"/>
  <c r="AX693" i="9"/>
  <c r="AX695" i="9"/>
  <c r="Z715" i="9"/>
  <c r="Z711" i="9"/>
  <c r="BF546" i="9"/>
  <c r="BF554" i="9"/>
  <c r="AH534" i="9"/>
  <c r="AH552" i="9"/>
  <c r="BH547" i="9"/>
  <c r="BH549" i="9"/>
  <c r="BH555" i="9"/>
  <c r="AY550" i="9"/>
  <c r="AY553" i="9"/>
  <c r="J624" i="9"/>
  <c r="J631" i="9"/>
  <c r="AY697" i="9"/>
  <c r="AY716" i="9"/>
  <c r="AY711" i="9"/>
  <c r="AY708" i="9"/>
  <c r="AY714" i="9"/>
  <c r="BB548" i="9"/>
  <c r="BB556" i="9"/>
  <c r="BB553" i="9"/>
  <c r="BB535" i="9"/>
  <c r="BB537" i="9"/>
  <c r="BB538" i="9"/>
  <c r="BB547" i="9"/>
  <c r="X584" i="17"/>
  <c r="AQ626" i="17"/>
  <c r="AQ617" i="17"/>
  <c r="V577" i="17"/>
  <c r="V591" i="17"/>
  <c r="M754" i="9"/>
  <c r="M751" i="9"/>
  <c r="BF708" i="9"/>
  <c r="BF716" i="9"/>
  <c r="BF711" i="9"/>
  <c r="BF714" i="9"/>
  <c r="C749" i="9"/>
  <c r="C734" i="9"/>
  <c r="AU494" i="9"/>
  <c r="AU509" i="9"/>
  <c r="AC790" i="9"/>
  <c r="AC787" i="9"/>
  <c r="AC789" i="9"/>
  <c r="AC777" i="9"/>
  <c r="AF710" i="9"/>
  <c r="AJ546" i="9"/>
  <c r="AJ534" i="9"/>
  <c r="AJ549" i="9"/>
  <c r="AP625" i="9"/>
  <c r="AP613" i="9"/>
  <c r="AP615" i="9"/>
  <c r="AA553" i="9"/>
  <c r="AA556" i="9"/>
  <c r="AA534" i="9"/>
  <c r="AA533" i="9"/>
  <c r="BD594" i="9"/>
  <c r="BD596" i="9"/>
  <c r="BD593" i="9"/>
  <c r="BD589" i="9"/>
  <c r="BD584" i="9"/>
  <c r="BD591" i="9"/>
  <c r="BD590" i="9"/>
  <c r="BD577" i="9"/>
  <c r="BD574" i="9"/>
  <c r="BD585" i="9"/>
  <c r="H507" i="9"/>
  <c r="H506" i="9"/>
  <c r="H497" i="9"/>
  <c r="H499" i="9"/>
  <c r="H502" i="9"/>
  <c r="H509" i="9"/>
  <c r="W793" i="9"/>
  <c r="W787" i="9"/>
  <c r="W785" i="9"/>
  <c r="BJ591" i="9"/>
  <c r="BJ577" i="9"/>
  <c r="BJ575" i="9"/>
  <c r="BJ590" i="9"/>
  <c r="BL495" i="9"/>
  <c r="BL516" i="9"/>
  <c r="AF511" i="9"/>
  <c r="BB589" i="9"/>
  <c r="BB595" i="9"/>
  <c r="BB594" i="9"/>
  <c r="BI584" i="9"/>
  <c r="BI586" i="9"/>
  <c r="AL787" i="9"/>
  <c r="AL794" i="9"/>
  <c r="J587" i="9"/>
  <c r="J593" i="9"/>
  <c r="Z506" i="9"/>
  <c r="Z504" i="9"/>
  <c r="Z511" i="9"/>
  <c r="N596" i="17"/>
  <c r="N584" i="17"/>
  <c r="N577" i="17"/>
  <c r="AM751" i="9"/>
  <c r="AM733" i="9"/>
  <c r="AM735" i="9"/>
  <c r="W747" i="9"/>
  <c r="W737" i="9"/>
  <c r="W738" i="9"/>
  <c r="W749" i="9"/>
  <c r="W734" i="9"/>
  <c r="G749" i="9"/>
  <c r="G750" i="9"/>
  <c r="O704" i="9"/>
  <c r="O705" i="9"/>
  <c r="AS632" i="9"/>
  <c r="AS633" i="9"/>
  <c r="AS624" i="9"/>
  <c r="AS634" i="9"/>
  <c r="F626" i="9"/>
  <c r="F627" i="9"/>
  <c r="V627" i="9"/>
  <c r="V635" i="9"/>
  <c r="V625" i="9"/>
  <c r="V626" i="9"/>
  <c r="N705" i="9"/>
  <c r="N716" i="9"/>
  <c r="N711" i="9"/>
  <c r="N697" i="9"/>
  <c r="V704" i="9"/>
  <c r="V714" i="9"/>
  <c r="V712" i="9"/>
  <c r="Y737" i="9"/>
  <c r="Y746" i="9"/>
  <c r="Y748" i="9"/>
  <c r="AA756" i="9"/>
  <c r="AA751" i="9"/>
  <c r="AA744" i="9"/>
  <c r="L493" i="9"/>
  <c r="L511" i="9"/>
  <c r="L505" i="9"/>
  <c r="L515" i="9"/>
  <c r="L510" i="9"/>
  <c r="L514" i="9"/>
  <c r="L513" i="9"/>
  <c r="L507" i="9"/>
  <c r="L506" i="9"/>
  <c r="AB516" i="9"/>
  <c r="AB510" i="9"/>
  <c r="AB514" i="9"/>
  <c r="AB509" i="9"/>
  <c r="V589" i="9"/>
  <c r="V594" i="9"/>
  <c r="V593" i="9"/>
  <c r="BJ773" i="9"/>
  <c r="BJ775" i="9"/>
  <c r="BJ777" i="9"/>
  <c r="AI510" i="9"/>
  <c r="AI512" i="9"/>
  <c r="AI509" i="9"/>
  <c r="AI506" i="9"/>
  <c r="AI505" i="9"/>
  <c r="AI515" i="9"/>
  <c r="BF507" i="9"/>
  <c r="BF506" i="9"/>
  <c r="BF515" i="9"/>
  <c r="BF512" i="9"/>
  <c r="BF493" i="9"/>
  <c r="G794" i="9"/>
  <c r="G785" i="9"/>
  <c r="AD787" i="9"/>
  <c r="AD788" i="9"/>
  <c r="AD774" i="9"/>
  <c r="AD773" i="9"/>
  <c r="AD775" i="9"/>
  <c r="AL555" i="9"/>
  <c r="AL534" i="9"/>
  <c r="AL548" i="9"/>
  <c r="AL546" i="9"/>
  <c r="AL537" i="9"/>
  <c r="AL539" i="9"/>
  <c r="AD550" i="9"/>
  <c r="AD554" i="9"/>
  <c r="AD556" i="9"/>
  <c r="AD547" i="9"/>
  <c r="AD544" i="9"/>
  <c r="AD546" i="9"/>
  <c r="AD551" i="9"/>
  <c r="AD534" i="9"/>
  <c r="M592" i="9"/>
  <c r="M589" i="9"/>
  <c r="M594" i="9"/>
  <c r="K705" i="9"/>
  <c r="K693" i="9"/>
  <c r="K695" i="9"/>
  <c r="K710" i="9"/>
  <c r="K704" i="9"/>
  <c r="K706" i="9"/>
  <c r="K694" i="9"/>
  <c r="T507" i="9"/>
  <c r="T510" i="9"/>
  <c r="AR505" i="9"/>
  <c r="AR493" i="9"/>
  <c r="AR508" i="9"/>
  <c r="AP507" i="9"/>
  <c r="AP515" i="9"/>
  <c r="BN508" i="9"/>
  <c r="BN510" i="9"/>
  <c r="BD785" i="9"/>
  <c r="BD795" i="9"/>
  <c r="BG505" i="9"/>
  <c r="BG508" i="9"/>
  <c r="AX789" i="9"/>
  <c r="AX787" i="9"/>
  <c r="R796" i="9"/>
  <c r="R790" i="9"/>
  <c r="R792" i="9"/>
  <c r="R787" i="9"/>
  <c r="Z595" i="9"/>
  <c r="Z588" i="9"/>
  <c r="Z585" i="9"/>
  <c r="D606" i="9"/>
  <c r="C220" i="20"/>
  <c r="D218" i="20"/>
  <c r="C239" i="7"/>
  <c r="J158" i="7"/>
  <c r="I134" i="7"/>
  <c r="C234" i="20"/>
  <c r="F230" i="20"/>
  <c r="C166" i="21"/>
  <c r="J158" i="21"/>
  <c r="C149" i="21"/>
  <c r="E146" i="21"/>
  <c r="I134" i="20"/>
  <c r="E182" i="7"/>
  <c r="C187" i="20"/>
  <c r="G182" i="20"/>
  <c r="I206" i="7"/>
  <c r="C211" i="20"/>
  <c r="G206" i="20"/>
  <c r="C211" i="21"/>
  <c r="G206" i="21"/>
  <c r="D170" i="7"/>
  <c r="C166" i="20"/>
  <c r="J158" i="20"/>
  <c r="C177" i="21"/>
  <c r="I170" i="21"/>
  <c r="C149" i="20"/>
  <c r="E146" i="20"/>
  <c r="C137" i="21"/>
  <c r="E134" i="21"/>
  <c r="C160" i="20"/>
  <c r="D158" i="20"/>
  <c r="C185" i="20"/>
  <c r="E182" i="20"/>
  <c r="C220" i="21"/>
  <c r="D218" i="21"/>
  <c r="AA119" i="22"/>
  <c r="AG119" i="22"/>
  <c r="AA27" i="22"/>
  <c r="AG27" i="22"/>
  <c r="F706" i="17"/>
  <c r="AX513" i="17"/>
  <c r="AX504" i="17"/>
  <c r="AX510" i="17"/>
  <c r="AX511" i="17"/>
  <c r="V549" i="9"/>
  <c r="V550" i="9"/>
  <c r="V552" i="9"/>
  <c r="V555" i="9"/>
  <c r="V553" i="9"/>
  <c r="V535" i="9"/>
  <c r="AQ785" i="9"/>
  <c r="AQ773" i="9"/>
  <c r="AQ775" i="9"/>
  <c r="AQ777" i="9"/>
  <c r="AQ787" i="9"/>
  <c r="AQ792" i="9"/>
  <c r="AQ794" i="9"/>
  <c r="AQ774" i="9"/>
  <c r="AR596" i="9"/>
  <c r="AR586" i="9"/>
  <c r="AR595" i="9"/>
  <c r="AR593" i="9"/>
  <c r="AR590" i="9"/>
  <c r="AR574" i="9"/>
  <c r="AQ716" i="9"/>
  <c r="AQ705" i="9"/>
  <c r="AQ693" i="9"/>
  <c r="AQ695" i="9"/>
  <c r="AQ694" i="9"/>
  <c r="AQ707" i="9"/>
  <c r="AQ713" i="9"/>
  <c r="AQ697" i="9"/>
  <c r="AQ700" i="9"/>
  <c r="AQ703" i="9"/>
  <c r="AQ708" i="9"/>
  <c r="AQ711" i="9"/>
  <c r="AQ704" i="9"/>
  <c r="AQ714" i="9"/>
  <c r="AQ709" i="9"/>
  <c r="V554" i="9"/>
  <c r="V551" i="9"/>
  <c r="K738" i="9"/>
  <c r="K739" i="9"/>
  <c r="K740" i="9"/>
  <c r="J537" i="17"/>
  <c r="J550" i="17"/>
  <c r="J552" i="17"/>
  <c r="J556" i="17"/>
  <c r="J553" i="17"/>
  <c r="J549" i="17"/>
  <c r="J544" i="17"/>
  <c r="J548" i="17"/>
  <c r="J547" i="17"/>
  <c r="AX545" i="17"/>
  <c r="AX550" i="17"/>
  <c r="AX547" i="17"/>
  <c r="AX548" i="17"/>
  <c r="AX537" i="17"/>
  <c r="S697" i="17"/>
  <c r="AJ712" i="9"/>
  <c r="AJ711" i="9"/>
  <c r="AJ715" i="9"/>
  <c r="AJ714" i="9"/>
  <c r="AJ708" i="9"/>
  <c r="AJ707" i="9"/>
  <c r="AJ710" i="9"/>
  <c r="AJ706" i="9"/>
  <c r="AU756" i="9"/>
  <c r="AU737" i="9"/>
  <c r="AU747" i="9"/>
  <c r="AU754" i="9"/>
  <c r="AU745" i="9"/>
  <c r="AU751" i="9"/>
  <c r="AU734" i="9"/>
  <c r="AU746" i="9"/>
  <c r="AU753" i="9"/>
  <c r="AU744" i="9"/>
  <c r="AU752" i="9"/>
  <c r="AU733" i="9"/>
  <c r="AU735" i="9"/>
  <c r="AU750" i="9"/>
  <c r="AU755" i="9"/>
  <c r="BK754" i="9"/>
  <c r="BK733" i="9"/>
  <c r="BK735" i="9"/>
  <c r="BK749" i="9"/>
  <c r="BK751" i="9"/>
  <c r="BK753" i="9"/>
  <c r="AC790" i="17"/>
  <c r="AT705" i="17"/>
  <c r="AT704" i="17"/>
  <c r="H593" i="9"/>
  <c r="H587" i="9"/>
  <c r="H592" i="9"/>
  <c r="H586" i="9"/>
  <c r="H577" i="9"/>
  <c r="R744" i="9"/>
  <c r="R750" i="9"/>
  <c r="R749" i="9"/>
  <c r="R734" i="9"/>
  <c r="R756" i="9"/>
  <c r="R737" i="9"/>
  <c r="AY791" i="9"/>
  <c r="AY794" i="9"/>
  <c r="AY786" i="9"/>
  <c r="S693" i="9"/>
  <c r="S695" i="9"/>
  <c r="S713" i="9"/>
  <c r="S704" i="9"/>
  <c r="S709" i="9"/>
  <c r="V544" i="9"/>
  <c r="AT711" i="17"/>
  <c r="AX516" i="17"/>
  <c r="BK734" i="9"/>
  <c r="F633" i="17"/>
  <c r="F636" i="17"/>
  <c r="AU748" i="9"/>
  <c r="S752" i="9"/>
  <c r="S749" i="9"/>
  <c r="S747" i="9"/>
  <c r="S748" i="9"/>
  <c r="S745" i="9"/>
  <c r="S750" i="9"/>
  <c r="S754" i="9"/>
  <c r="S746" i="9"/>
  <c r="S751" i="9"/>
  <c r="AN316" i="17"/>
  <c r="AN312" i="17"/>
  <c r="AN308" i="17"/>
  <c r="AN307" i="17"/>
  <c r="O777" i="17"/>
  <c r="O790" i="17"/>
  <c r="AA788" i="17"/>
  <c r="AA787" i="17"/>
  <c r="AA791" i="17"/>
  <c r="BJ747" i="9"/>
  <c r="BJ737" i="9"/>
  <c r="AN709" i="9"/>
  <c r="AN716" i="9"/>
  <c r="AN705" i="9"/>
  <c r="AN707" i="9"/>
  <c r="AN697" i="9"/>
  <c r="AN706" i="9"/>
  <c r="AN694" i="9"/>
  <c r="AL588" i="9"/>
  <c r="AL573" i="9"/>
  <c r="AK585" i="9"/>
  <c r="AK596" i="9"/>
  <c r="AK586" i="9"/>
  <c r="AK573" i="9"/>
  <c r="AK595" i="9"/>
  <c r="AK574" i="9"/>
  <c r="AK587" i="9"/>
  <c r="AK588" i="9"/>
  <c r="AC573" i="9"/>
  <c r="AC574" i="9"/>
  <c r="AC592" i="9"/>
  <c r="AC596" i="9"/>
  <c r="AC593" i="9"/>
  <c r="AL596" i="9"/>
  <c r="AX595" i="9"/>
  <c r="O795" i="17"/>
  <c r="R551" i="17"/>
  <c r="AX593" i="9"/>
  <c r="O785" i="17"/>
  <c r="AL593" i="9"/>
  <c r="AW433" i="17"/>
  <c r="BM435" i="17"/>
  <c r="O788" i="17"/>
  <c r="AN310" i="17"/>
  <c r="AA795" i="17"/>
  <c r="AH750" i="17"/>
  <c r="AH752" i="17"/>
  <c r="BK511" i="17"/>
  <c r="BK512" i="17"/>
  <c r="BK515" i="17"/>
  <c r="S747" i="17"/>
  <c r="S752" i="17"/>
  <c r="S737" i="17"/>
  <c r="S749" i="17"/>
  <c r="R516" i="17"/>
  <c r="R515" i="17"/>
  <c r="R508" i="17"/>
  <c r="R513" i="17"/>
  <c r="BD594" i="17"/>
  <c r="AK577" i="9"/>
  <c r="AK580" i="9"/>
  <c r="AK583" i="9"/>
  <c r="AE706" i="9"/>
  <c r="AE712" i="9"/>
  <c r="AE707" i="9"/>
  <c r="AE711" i="9"/>
  <c r="BI756" i="9"/>
  <c r="BI747" i="9"/>
  <c r="BI734" i="9"/>
  <c r="BI733" i="9"/>
  <c r="BI735" i="9"/>
  <c r="BI753" i="9"/>
  <c r="BI737" i="9"/>
  <c r="BI744" i="9"/>
  <c r="BI745" i="9"/>
  <c r="AI737" i="9"/>
  <c r="AI754" i="9"/>
  <c r="AI751" i="9"/>
  <c r="AS785" i="9"/>
  <c r="AS784" i="9"/>
  <c r="AH497" i="9"/>
  <c r="AH507" i="9"/>
  <c r="AH506" i="9"/>
  <c r="AH508" i="9"/>
  <c r="AH509" i="9"/>
  <c r="J515" i="9"/>
  <c r="J504" i="9"/>
  <c r="J508" i="9"/>
  <c r="AI634" i="9"/>
  <c r="AI614" i="9"/>
  <c r="AI629" i="9"/>
  <c r="AI631" i="9"/>
  <c r="AI613" i="9"/>
  <c r="AI615" i="9"/>
  <c r="AI624" i="9"/>
  <c r="AI633" i="9"/>
  <c r="AI632" i="9"/>
  <c r="AI635" i="9"/>
  <c r="AI627" i="9"/>
  <c r="AA628" i="9"/>
  <c r="AA613" i="9"/>
  <c r="AA615" i="9"/>
  <c r="AA632" i="9"/>
  <c r="AA629" i="9"/>
  <c r="AA617" i="9"/>
  <c r="AA619" i="9"/>
  <c r="AA631" i="9"/>
  <c r="AA627" i="9"/>
  <c r="BF750" i="9"/>
  <c r="BF755" i="9"/>
  <c r="BF745" i="9"/>
  <c r="BF744" i="9"/>
  <c r="BF751" i="9"/>
  <c r="AA791" i="9"/>
  <c r="AA788" i="9"/>
  <c r="AI707" i="9"/>
  <c r="AI706" i="9"/>
  <c r="AI709" i="9"/>
  <c r="AI710" i="9"/>
  <c r="AI697" i="9"/>
  <c r="AI693" i="9"/>
  <c r="AI695" i="9"/>
  <c r="F595" i="17"/>
  <c r="F594" i="17"/>
  <c r="F595" i="9"/>
  <c r="AH513" i="9"/>
  <c r="O784" i="17"/>
  <c r="AL595" i="9"/>
  <c r="AX584" i="9"/>
  <c r="AI705" i="9"/>
  <c r="AI704" i="9"/>
  <c r="C751" i="9"/>
  <c r="C752" i="9"/>
  <c r="BJ752" i="9"/>
  <c r="C794" i="9"/>
  <c r="C785" i="9"/>
  <c r="AS785" i="17"/>
  <c r="AI745" i="17"/>
  <c r="AI755" i="17"/>
  <c r="AI744" i="17"/>
  <c r="AW427" i="17"/>
  <c r="AW424" i="17"/>
  <c r="AW426" i="17"/>
  <c r="W509" i="17"/>
  <c r="S754" i="17"/>
  <c r="S744" i="17"/>
  <c r="BK504" i="17"/>
  <c r="BK507" i="17"/>
  <c r="R549" i="17"/>
  <c r="BM428" i="17"/>
  <c r="O787" i="17"/>
  <c r="AN309" i="17"/>
  <c r="BC786" i="17"/>
  <c r="AN311" i="17"/>
  <c r="AY633" i="17"/>
  <c r="AA777" i="17"/>
  <c r="AA790" i="17"/>
  <c r="AH745" i="17"/>
  <c r="AA715" i="17"/>
  <c r="AA712" i="17"/>
  <c r="AS794" i="9"/>
  <c r="AY748" i="17"/>
  <c r="AY756" i="17"/>
  <c r="AY751" i="17"/>
  <c r="AY752" i="17"/>
  <c r="U790" i="17"/>
  <c r="U793" i="17"/>
  <c r="U794" i="17"/>
  <c r="U791" i="17"/>
  <c r="AI734" i="9"/>
  <c r="AH714" i="17"/>
  <c r="AH704" i="17"/>
  <c r="AH707" i="17"/>
  <c r="AE708" i="9"/>
  <c r="BI746" i="9"/>
  <c r="AD744" i="17"/>
  <c r="AT793" i="9"/>
  <c r="AL590" i="9"/>
  <c r="AC584" i="9"/>
  <c r="AV309" i="17"/>
  <c r="AV310" i="17"/>
  <c r="AV314" i="17"/>
  <c r="AV311" i="17"/>
  <c r="AV315" i="17"/>
  <c r="AH510" i="9"/>
  <c r="AK591" i="9"/>
  <c r="BG550" i="9"/>
  <c r="BG546" i="9"/>
  <c r="BG549" i="9"/>
  <c r="BG548" i="9"/>
  <c r="BG534" i="9"/>
  <c r="BG533" i="9"/>
  <c r="BG588" i="9"/>
  <c r="O787" i="9"/>
  <c r="O788" i="9"/>
  <c r="O777" i="9"/>
  <c r="O789" i="9"/>
  <c r="O773" i="9"/>
  <c r="O775" i="9"/>
  <c r="O774" i="9"/>
  <c r="U589" i="9"/>
  <c r="U577" i="9"/>
  <c r="U573" i="9"/>
  <c r="R590" i="9"/>
  <c r="R596" i="9"/>
  <c r="R584" i="9"/>
  <c r="R594" i="9"/>
  <c r="R585" i="9"/>
  <c r="R591" i="9"/>
  <c r="R575" i="9"/>
  <c r="R577" i="9"/>
  <c r="R592" i="9"/>
  <c r="R588" i="9"/>
  <c r="R574" i="9"/>
  <c r="R587" i="9"/>
  <c r="R589" i="9"/>
  <c r="BM436" i="17"/>
  <c r="BM425" i="17"/>
  <c r="BD306" i="17"/>
  <c r="BD313" i="17"/>
  <c r="BD311" i="17"/>
  <c r="BC784" i="17"/>
  <c r="BC793" i="17"/>
  <c r="BC787" i="17"/>
  <c r="BC788" i="17"/>
  <c r="AY630" i="17"/>
  <c r="AY631" i="17"/>
  <c r="AY625" i="17"/>
  <c r="AY635" i="17"/>
  <c r="AY617" i="17"/>
  <c r="AT788" i="9"/>
  <c r="AT796" i="9"/>
  <c r="V577" i="9"/>
  <c r="V588" i="9"/>
  <c r="V586" i="9"/>
  <c r="V584" i="9"/>
  <c r="V595" i="9"/>
  <c r="F590" i="9"/>
  <c r="F588" i="9"/>
  <c r="F575" i="9"/>
  <c r="BJ794" i="9"/>
  <c r="BJ793" i="9"/>
  <c r="BJ784" i="9"/>
  <c r="BJ774" i="9"/>
  <c r="BJ785" i="9"/>
  <c r="BJ786" i="9"/>
  <c r="BJ792" i="9"/>
  <c r="BJ787" i="9"/>
  <c r="BJ789" i="9"/>
  <c r="AX591" i="9"/>
  <c r="O791" i="17"/>
  <c r="F593" i="9"/>
  <c r="F584" i="9"/>
  <c r="AL591" i="9"/>
  <c r="BM434" i="17"/>
  <c r="BC790" i="17"/>
  <c r="AA792" i="17"/>
  <c r="W506" i="17"/>
  <c r="W512" i="17"/>
  <c r="W507" i="17"/>
  <c r="W505" i="17"/>
  <c r="F577" i="17"/>
  <c r="F587" i="17"/>
  <c r="F589" i="17"/>
  <c r="AR710" i="9"/>
  <c r="AR713" i="9"/>
  <c r="AR712" i="9"/>
  <c r="AR694" i="9"/>
  <c r="M746" i="9"/>
  <c r="M737" i="9"/>
  <c r="M748" i="9"/>
  <c r="C746" i="9"/>
  <c r="C737" i="9"/>
  <c r="C733" i="9"/>
  <c r="C735" i="9"/>
  <c r="AU507" i="9"/>
  <c r="AU510" i="9"/>
  <c r="AU505" i="9"/>
  <c r="AU495" i="9"/>
  <c r="AP589" i="17"/>
  <c r="AP592" i="17"/>
  <c r="D540" i="9"/>
  <c r="D539" i="9"/>
  <c r="J630" i="17"/>
  <c r="J626" i="17"/>
  <c r="J632" i="17"/>
  <c r="J631" i="17"/>
  <c r="K791" i="17"/>
  <c r="K777" i="17"/>
  <c r="BF755" i="17"/>
  <c r="BF752" i="17"/>
  <c r="U625" i="9"/>
  <c r="U635" i="9"/>
  <c r="U628" i="9"/>
  <c r="E617" i="9"/>
  <c r="E629" i="9"/>
  <c r="AK633" i="9"/>
  <c r="AK629" i="9"/>
  <c r="AK625" i="9"/>
  <c r="AL626" i="9"/>
  <c r="AL614" i="9"/>
  <c r="BB627" i="9"/>
  <c r="BB634" i="9"/>
  <c r="J552" i="9"/>
  <c r="J535" i="9"/>
  <c r="J545" i="9"/>
  <c r="BA796" i="9"/>
  <c r="BA774" i="9"/>
  <c r="BA795" i="9"/>
  <c r="BA773" i="9"/>
  <c r="BA775" i="9"/>
  <c r="AL756" i="9"/>
  <c r="AL744" i="9"/>
  <c r="AL755" i="9"/>
  <c r="AL749" i="9"/>
  <c r="D548" i="9"/>
  <c r="D547" i="9"/>
  <c r="D550" i="9"/>
  <c r="D535" i="9"/>
  <c r="AY544" i="9"/>
  <c r="AY537" i="9"/>
  <c r="S535" i="9"/>
  <c r="S547" i="9"/>
  <c r="S534" i="9"/>
  <c r="S550" i="9"/>
  <c r="S544" i="9"/>
  <c r="AB513" i="9"/>
  <c r="AB508" i="9"/>
  <c r="AB506" i="9"/>
  <c r="AB494" i="9"/>
  <c r="AB505" i="9"/>
  <c r="AN494" i="9"/>
  <c r="AM786" i="9"/>
  <c r="AM790" i="9"/>
  <c r="AP594" i="17"/>
  <c r="AP591" i="17"/>
  <c r="AP586" i="17"/>
  <c r="AP588" i="17"/>
  <c r="AD594" i="17"/>
  <c r="AD593" i="17"/>
  <c r="AD587" i="17"/>
  <c r="AD591" i="17"/>
  <c r="R507" i="9"/>
  <c r="R497" i="9"/>
  <c r="R499" i="9"/>
  <c r="R506" i="9"/>
  <c r="R515" i="9"/>
  <c r="R513" i="9"/>
  <c r="R495" i="9"/>
  <c r="R512" i="9"/>
  <c r="AL554" i="9"/>
  <c r="AL547" i="9"/>
  <c r="AL556" i="9"/>
  <c r="AL544" i="9"/>
  <c r="AL553" i="9"/>
  <c r="AL549" i="9"/>
  <c r="AL545" i="9"/>
  <c r="AQ617" i="9"/>
  <c r="AQ627" i="9"/>
  <c r="AQ626" i="9"/>
  <c r="AQ628" i="9"/>
  <c r="AQ630" i="9"/>
  <c r="AQ614" i="9"/>
  <c r="K793" i="9"/>
  <c r="K791" i="9"/>
  <c r="K785" i="9"/>
  <c r="K786" i="9"/>
  <c r="K788" i="9"/>
  <c r="BF791" i="9"/>
  <c r="BF792" i="9"/>
  <c r="AH777" i="9"/>
  <c r="AH790" i="9"/>
  <c r="Z796" i="9"/>
  <c r="Z791" i="9"/>
  <c r="Z786" i="9"/>
  <c r="AF42" i="22"/>
  <c r="AA42" i="22"/>
  <c r="AA5" i="22"/>
  <c r="AA6" i="22"/>
  <c r="AA7" i="22"/>
  <c r="AA8" i="22"/>
  <c r="AA9" i="22"/>
  <c r="AA10" i="22"/>
  <c r="AA11" i="22"/>
  <c r="AA12" i="22"/>
  <c r="AA13" i="22"/>
  <c r="AA14" i="22"/>
  <c r="AA15" i="22"/>
  <c r="AA16" i="22"/>
  <c r="AA17" i="22"/>
  <c r="AA18" i="22"/>
  <c r="AA19" i="22"/>
  <c r="AA20" i="22"/>
  <c r="AA21" i="22"/>
  <c r="AA22" i="22"/>
  <c r="AA23" i="22"/>
  <c r="AA24" i="22"/>
  <c r="AA25" i="22"/>
  <c r="AA26" i="22"/>
  <c r="AA28" i="22"/>
  <c r="AA29" i="22"/>
  <c r="AA30" i="22"/>
  <c r="AA31" i="22"/>
  <c r="AA32" i="22"/>
  <c r="AA33" i="22"/>
  <c r="AA34" i="22"/>
  <c r="AA35" i="22"/>
  <c r="AA36" i="22"/>
  <c r="AA37" i="22"/>
  <c r="AA38" i="22"/>
  <c r="AA39" i="22"/>
  <c r="AA40" i="22"/>
  <c r="AA41" i="22"/>
  <c r="AA43" i="22"/>
  <c r="AA44" i="22"/>
  <c r="AA45" i="22"/>
  <c r="AA46" i="22"/>
  <c r="AA47" i="22"/>
  <c r="AA48" i="22"/>
  <c r="AA49" i="22"/>
  <c r="AA50" i="22"/>
  <c r="AA51" i="22"/>
  <c r="AA52" i="22"/>
  <c r="AA53" i="22"/>
  <c r="AA54" i="22"/>
  <c r="AA55" i="22"/>
  <c r="AA56" i="22"/>
  <c r="AA57" i="22"/>
  <c r="AA58" i="22"/>
  <c r="AA59" i="22"/>
  <c r="AA60" i="22"/>
  <c r="AA61" i="22"/>
  <c r="AA62" i="22"/>
  <c r="AA63" i="22"/>
  <c r="AA64" i="22"/>
  <c r="AA65" i="22"/>
  <c r="AA66" i="22"/>
  <c r="AA67" i="22"/>
  <c r="AA68" i="22"/>
  <c r="AA69" i="22"/>
  <c r="AA70" i="22"/>
  <c r="AA71" i="22"/>
  <c r="AA72" i="22"/>
  <c r="AA73" i="22"/>
  <c r="AA74" i="22"/>
  <c r="AA75" i="22"/>
  <c r="AA76" i="22"/>
  <c r="AA77" i="22"/>
  <c r="AA78" i="22"/>
  <c r="AA79" i="22"/>
  <c r="AA80" i="22"/>
  <c r="AA81" i="22"/>
  <c r="AA82" i="22"/>
  <c r="AA83" i="22"/>
  <c r="AA84" i="22"/>
  <c r="AA85" i="22"/>
  <c r="AA86" i="22"/>
  <c r="AA87" i="22"/>
  <c r="AA88" i="22"/>
  <c r="AA89" i="22"/>
  <c r="AA90" i="22"/>
  <c r="AA91" i="22"/>
  <c r="AA92" i="22"/>
  <c r="AA93" i="22"/>
  <c r="AA94" i="22"/>
  <c r="AA95" i="22"/>
  <c r="AA96" i="22"/>
  <c r="AA97" i="22"/>
  <c r="AA98" i="22"/>
  <c r="AA99" i="22"/>
  <c r="AA101" i="22"/>
  <c r="AA102" i="22"/>
  <c r="AA103" i="22"/>
  <c r="AA104" i="22"/>
  <c r="AA105" i="22"/>
  <c r="AA106" i="22"/>
  <c r="AA107" i="22"/>
  <c r="AA108" i="22"/>
  <c r="AA109" i="22"/>
  <c r="AA110" i="22"/>
  <c r="AA111" i="22"/>
  <c r="AA112" i="22"/>
  <c r="AA113" i="22"/>
  <c r="AA114" i="22"/>
  <c r="AA115" i="22"/>
  <c r="AA116" i="22"/>
  <c r="AA117" i="22"/>
  <c r="AA118" i="22"/>
  <c r="AA120" i="22"/>
  <c r="AA122" i="22"/>
  <c r="AA124" i="22"/>
  <c r="AA125" i="22"/>
  <c r="AA126" i="22"/>
  <c r="AA127" i="22"/>
  <c r="AA128" i="22"/>
  <c r="AA130" i="22"/>
  <c r="AA131" i="22"/>
  <c r="AA132" i="22"/>
  <c r="AG42" i="22"/>
  <c r="AF52" i="22"/>
  <c r="AG52" i="22"/>
  <c r="AF101" i="22"/>
  <c r="AG101" i="22"/>
  <c r="AE111" i="22"/>
  <c r="AG111" i="22"/>
  <c r="AF117" i="22"/>
  <c r="AG117" i="22"/>
  <c r="O716" i="9"/>
  <c r="O694" i="9"/>
  <c r="O710" i="9"/>
  <c r="AS625" i="9"/>
  <c r="AS627" i="9"/>
  <c r="AS635" i="9"/>
  <c r="V634" i="9"/>
  <c r="V628" i="9"/>
  <c r="V633" i="9"/>
  <c r="BA756" i="9"/>
  <c r="BA750" i="9"/>
  <c r="BA751" i="9"/>
  <c r="AK552" i="9"/>
  <c r="AK551" i="9"/>
  <c r="AP617" i="9"/>
  <c r="AP628" i="9"/>
  <c r="AP624" i="9"/>
  <c r="AA555" i="9"/>
  <c r="AA550" i="9"/>
  <c r="AA537" i="9"/>
  <c r="T506" i="9"/>
  <c r="T508" i="9"/>
  <c r="AV506" i="9"/>
  <c r="AV494" i="9"/>
  <c r="AT593" i="9"/>
  <c r="AT587" i="9"/>
  <c r="AT592" i="9"/>
  <c r="AT574" i="9"/>
  <c r="AT575" i="9"/>
  <c r="AT585" i="9"/>
  <c r="AZ551" i="9"/>
  <c r="AZ554" i="9"/>
  <c r="AY515" i="9"/>
  <c r="AY509" i="9"/>
  <c r="AY493" i="9"/>
  <c r="AY511" i="9"/>
  <c r="AY494" i="9"/>
  <c r="C495" i="9"/>
  <c r="C497" i="9"/>
  <c r="C498" i="9"/>
  <c r="C506" i="9"/>
  <c r="BG512" i="9"/>
  <c r="BG511" i="9"/>
  <c r="BG506" i="9"/>
  <c r="BG510" i="9"/>
  <c r="BG504" i="9"/>
  <c r="BG493" i="9"/>
  <c r="BG513" i="9"/>
  <c r="BG494" i="9"/>
  <c r="N537" i="9"/>
  <c r="N540" i="9"/>
  <c r="N547" i="9"/>
  <c r="N546" i="9"/>
  <c r="AB573" i="9"/>
  <c r="AB586" i="9"/>
  <c r="AB596" i="9"/>
  <c r="AB591" i="9"/>
  <c r="AB595" i="9"/>
  <c r="AB584" i="9"/>
  <c r="T586" i="9"/>
  <c r="T587" i="9"/>
  <c r="M593" i="9"/>
  <c r="M574" i="9"/>
  <c r="M590" i="9"/>
  <c r="M585" i="9"/>
  <c r="M591" i="9"/>
  <c r="M587" i="9"/>
  <c r="M596" i="9"/>
  <c r="M577" i="9"/>
  <c r="M579" i="9"/>
  <c r="M573" i="9"/>
  <c r="M586" i="9"/>
  <c r="M595" i="9"/>
  <c r="E14" i="20"/>
  <c r="V706" i="9"/>
  <c r="N713" i="9"/>
  <c r="N714" i="9"/>
  <c r="AM746" i="9"/>
  <c r="BH508" i="9"/>
  <c r="F746" i="9"/>
  <c r="F751" i="9"/>
  <c r="F749" i="9"/>
  <c r="BH506" i="9"/>
  <c r="BN577" i="9"/>
  <c r="BN590" i="9"/>
  <c r="BH512" i="9"/>
  <c r="AS588" i="9"/>
  <c r="AI589" i="9"/>
  <c r="BG624" i="9"/>
  <c r="K697" i="9"/>
  <c r="K713" i="9"/>
  <c r="Z614" i="9"/>
  <c r="Z633" i="9"/>
  <c r="BI585" i="9"/>
  <c r="BI594" i="9"/>
  <c r="BI587" i="9"/>
  <c r="AL792" i="9"/>
  <c r="AL791" i="9"/>
  <c r="AL788" i="9"/>
  <c r="Z493" i="9"/>
  <c r="Z515" i="9"/>
  <c r="BN505" i="9"/>
  <c r="BN513" i="9"/>
  <c r="BF630" i="9"/>
  <c r="BF627" i="9"/>
  <c r="BF628" i="9"/>
  <c r="P706" i="9"/>
  <c r="P716" i="9"/>
  <c r="P705" i="9"/>
  <c r="AX793" i="9"/>
  <c r="AX784" i="9"/>
  <c r="AX795" i="9"/>
  <c r="AA694" i="9"/>
  <c r="AA713" i="9"/>
  <c r="BB555" i="9"/>
  <c r="BB546" i="9"/>
  <c r="BB551" i="9"/>
  <c r="BB545" i="9"/>
  <c r="Z733" i="9"/>
  <c r="Z735" i="9"/>
  <c r="Z750" i="9"/>
  <c r="AY617" i="9"/>
  <c r="AY627" i="9"/>
  <c r="AY628" i="9"/>
  <c r="BJ592" i="9"/>
  <c r="BJ593" i="9"/>
  <c r="BJ594" i="9"/>
  <c r="AS595" i="9"/>
  <c r="AS586" i="9"/>
  <c r="AS573" i="9"/>
  <c r="BN595" i="9"/>
  <c r="BN584" i="9"/>
  <c r="BN586" i="9"/>
  <c r="AP497" i="9"/>
  <c r="AP494" i="9"/>
  <c r="AB556" i="9"/>
  <c r="AB552" i="9"/>
  <c r="BG628" i="9"/>
  <c r="BG625" i="9"/>
  <c r="BG636" i="9"/>
  <c r="BG635" i="9"/>
  <c r="AH752" i="9"/>
  <c r="AH750" i="9"/>
  <c r="AH744" i="9"/>
  <c r="K716" i="9"/>
  <c r="K709" i="9"/>
  <c r="K714" i="9"/>
  <c r="K715" i="9"/>
  <c r="G526" i="9"/>
  <c r="C233" i="7"/>
  <c r="C233" i="20"/>
  <c r="E230" i="20"/>
  <c r="C190" i="7"/>
  <c r="C190" i="20"/>
  <c r="J182" i="20"/>
  <c r="C190" i="21"/>
  <c r="J182" i="21"/>
  <c r="C167" i="7"/>
  <c r="C167" i="20"/>
  <c r="K158" i="20"/>
  <c r="C167" i="21"/>
  <c r="K158" i="21"/>
  <c r="C161" i="7"/>
  <c r="C161" i="21"/>
  <c r="E158" i="21"/>
  <c r="C161" i="20"/>
  <c r="E158" i="20"/>
  <c r="C155" i="7"/>
  <c r="C155" i="20"/>
  <c r="K146" i="20"/>
  <c r="Z153" i="7"/>
  <c r="I146" i="7"/>
  <c r="Z149" i="7"/>
  <c r="E146" i="7"/>
  <c r="C148" i="7"/>
  <c r="C148" i="20"/>
  <c r="D146" i="20"/>
  <c r="C202" i="21"/>
  <c r="J194" i="21"/>
  <c r="I566" i="9"/>
  <c r="D50" i="7"/>
  <c r="C29" i="21"/>
  <c r="E26" i="21"/>
  <c r="C177" i="20"/>
  <c r="I170" i="20"/>
  <c r="Z126" i="7"/>
  <c r="F566" i="9"/>
  <c r="I170" i="7"/>
  <c r="H38" i="7"/>
  <c r="H50" i="7"/>
  <c r="E26" i="7"/>
  <c r="C64" i="21"/>
  <c r="D62" i="21"/>
  <c r="C33" i="21"/>
  <c r="I26" i="21"/>
  <c r="C179" i="20"/>
  <c r="K170" i="20"/>
  <c r="AE28" i="22"/>
  <c r="AG28" i="22"/>
  <c r="AG66" i="22"/>
  <c r="AE66" i="22"/>
  <c r="AE92" i="22"/>
  <c r="AG92" i="22"/>
  <c r="AE105" i="22"/>
  <c r="AG105" i="22"/>
  <c r="C227" i="7"/>
  <c r="C227" i="21"/>
  <c r="K218" i="21"/>
  <c r="C227" i="20"/>
  <c r="K218" i="20"/>
  <c r="C222" i="7"/>
  <c r="C222" i="20"/>
  <c r="F218" i="20"/>
  <c r="C222" i="21"/>
  <c r="F218" i="21"/>
  <c r="G766" i="9"/>
  <c r="E566" i="9"/>
  <c r="G606" i="9"/>
  <c r="G566" i="9"/>
  <c r="E726" i="9"/>
  <c r="I766" i="9"/>
  <c r="I526" i="9"/>
  <c r="AG107" i="22"/>
  <c r="AG126" i="22"/>
  <c r="C237" i="20"/>
  <c r="I230" i="20"/>
  <c r="C237" i="7"/>
  <c r="AG19" i="22"/>
  <c r="AG82" i="22"/>
  <c r="AG83" i="22"/>
  <c r="AG109" i="22"/>
  <c r="AG113" i="22"/>
  <c r="Z140" i="7"/>
  <c r="W710" i="17"/>
  <c r="W706" i="17"/>
  <c r="W709" i="17"/>
  <c r="W704" i="17"/>
  <c r="W707" i="17"/>
  <c r="BC746" i="17"/>
  <c r="BC750" i="17"/>
  <c r="BC755" i="17"/>
  <c r="BC744" i="17"/>
  <c r="BC754" i="17"/>
  <c r="BC748" i="17"/>
  <c r="BC737" i="17"/>
  <c r="J515" i="17"/>
  <c r="J504" i="17"/>
  <c r="J514" i="17"/>
  <c r="J513" i="17"/>
  <c r="J512" i="17"/>
  <c r="J506" i="17"/>
  <c r="J505" i="17"/>
  <c r="AI784" i="17"/>
  <c r="AI789" i="17"/>
  <c r="AI795" i="17"/>
  <c r="AI787" i="17"/>
  <c r="AI788" i="17"/>
  <c r="AI796" i="17"/>
  <c r="P573" i="9"/>
  <c r="P587" i="9"/>
  <c r="P577" i="9"/>
  <c r="P579" i="9"/>
  <c r="P596" i="9"/>
  <c r="P588" i="9"/>
  <c r="P575" i="9"/>
  <c r="P586" i="9"/>
  <c r="P585" i="9"/>
  <c r="P591" i="9"/>
  <c r="P584" i="9"/>
  <c r="P593" i="9"/>
  <c r="P590" i="9"/>
  <c r="K515" i="9"/>
  <c r="K495" i="9"/>
  <c r="K512" i="9"/>
  <c r="K506" i="9"/>
  <c r="K510" i="9"/>
  <c r="K493" i="9"/>
  <c r="K507" i="9"/>
  <c r="K494" i="9"/>
  <c r="K505" i="9"/>
  <c r="K508" i="9"/>
  <c r="K504" i="9"/>
  <c r="K514" i="9"/>
  <c r="K511" i="9"/>
  <c r="AA506" i="9"/>
  <c r="AA508" i="9"/>
  <c r="AA509" i="9"/>
  <c r="AA495" i="9"/>
  <c r="AA497" i="9"/>
  <c r="AA510" i="9"/>
  <c r="AA507" i="9"/>
  <c r="AA504" i="9"/>
  <c r="BG789" i="9"/>
  <c r="BG774" i="9"/>
  <c r="BG786" i="9"/>
  <c r="BG791" i="9"/>
  <c r="BG777" i="9"/>
  <c r="BG790" i="9"/>
  <c r="BG794" i="9"/>
  <c r="BG795" i="9"/>
  <c r="BG788" i="9"/>
  <c r="BG792" i="9"/>
  <c r="BG773" i="9"/>
  <c r="BG775" i="9"/>
  <c r="BG787" i="9"/>
  <c r="BG785" i="9"/>
  <c r="BG793" i="9"/>
  <c r="BN795" i="9"/>
  <c r="BN777" i="9"/>
  <c r="BN788" i="9"/>
  <c r="BN773" i="9"/>
  <c r="BN775" i="9"/>
  <c r="AQ511" i="9"/>
  <c r="AQ514" i="9"/>
  <c r="AQ507" i="9"/>
  <c r="AQ513" i="9"/>
  <c r="AQ516" i="9"/>
  <c r="AQ495" i="9"/>
  <c r="AQ505" i="9"/>
  <c r="AQ515" i="9"/>
  <c r="AQ508" i="9"/>
  <c r="AQ509" i="9"/>
  <c r="AQ512" i="9"/>
  <c r="AQ506" i="9"/>
  <c r="AQ504" i="9"/>
  <c r="AQ510" i="9"/>
  <c r="AY584" i="9"/>
  <c r="AY592" i="9"/>
  <c r="AY586" i="9"/>
  <c r="AY595" i="9"/>
  <c r="AY594" i="9"/>
  <c r="BN737" i="9"/>
  <c r="BN738" i="9"/>
  <c r="BN747" i="9"/>
  <c r="BN734" i="9"/>
  <c r="BN750" i="9"/>
  <c r="BN749" i="9"/>
  <c r="BN751" i="9"/>
  <c r="AA516" i="9"/>
  <c r="AA515" i="9"/>
  <c r="AA505" i="9"/>
  <c r="BC749" i="17"/>
  <c r="O745" i="17"/>
  <c r="J509" i="17"/>
  <c r="W756" i="17"/>
  <c r="W755" i="17"/>
  <c r="W754" i="17"/>
  <c r="BC751" i="17"/>
  <c r="BC745" i="17"/>
  <c r="G745" i="17"/>
  <c r="W705" i="17"/>
  <c r="AA493" i="9"/>
  <c r="X596" i="17"/>
  <c r="J497" i="17"/>
  <c r="L506" i="17"/>
  <c r="J508" i="17"/>
  <c r="AI786" i="17"/>
  <c r="AI793" i="17"/>
  <c r="AX793" i="17"/>
  <c r="J788" i="17"/>
  <c r="AX791" i="17"/>
  <c r="Z587" i="17"/>
  <c r="Z588" i="17"/>
  <c r="Z577" i="17"/>
  <c r="Z591" i="17"/>
  <c r="Z595" i="17"/>
  <c r="Z593" i="17"/>
  <c r="Z592" i="17"/>
  <c r="Z586" i="17"/>
  <c r="Z584" i="17"/>
  <c r="BG784" i="9"/>
  <c r="BB707" i="9"/>
  <c r="BB710" i="9"/>
  <c r="BB705" i="9"/>
  <c r="BB716" i="9"/>
  <c r="BB706" i="9"/>
  <c r="BB711" i="9"/>
  <c r="BB708" i="9"/>
  <c r="BB697" i="9"/>
  <c r="BB698" i="9"/>
  <c r="BB714" i="9"/>
  <c r="BB693" i="9"/>
  <c r="BB695" i="9"/>
  <c r="E796" i="9"/>
  <c r="E788" i="9"/>
  <c r="E777" i="9"/>
  <c r="E786" i="9"/>
  <c r="E791" i="9"/>
  <c r="E793" i="9"/>
  <c r="E784" i="9"/>
  <c r="E792" i="9"/>
  <c r="O744" i="17"/>
  <c r="O753" i="17"/>
  <c r="O752" i="17"/>
  <c r="O756" i="17"/>
  <c r="O750" i="17"/>
  <c r="O748" i="17"/>
  <c r="O754" i="17"/>
  <c r="W745" i="17"/>
  <c r="AA511" i="9"/>
  <c r="BC753" i="17"/>
  <c r="BC756" i="17"/>
  <c r="O746" i="17"/>
  <c r="O737" i="17"/>
  <c r="W697" i="17"/>
  <c r="W713" i="17"/>
  <c r="AA494" i="9"/>
  <c r="AX792" i="17"/>
  <c r="R550" i="17"/>
  <c r="R537" i="17"/>
  <c r="AX512" i="17"/>
  <c r="AX509" i="17"/>
  <c r="AX505" i="17"/>
  <c r="AX508" i="17"/>
  <c r="AX507" i="17"/>
  <c r="AX506" i="17"/>
  <c r="AX515" i="17"/>
  <c r="AX514" i="17"/>
  <c r="AX497" i="17"/>
  <c r="BL594" i="9"/>
  <c r="BL593" i="9"/>
  <c r="BL591" i="9"/>
  <c r="BL585" i="9"/>
  <c r="BL589" i="9"/>
  <c r="BL590" i="9"/>
  <c r="BL587" i="9"/>
  <c r="BL574" i="9"/>
  <c r="BL577" i="9"/>
  <c r="BL588" i="9"/>
  <c r="BL592" i="9"/>
  <c r="BL573" i="9"/>
  <c r="BL595" i="9"/>
  <c r="BL584" i="9"/>
  <c r="BL586" i="9"/>
  <c r="BL596" i="9"/>
  <c r="AF584" i="9"/>
  <c r="AF593" i="9"/>
  <c r="AF585" i="9"/>
  <c r="AF591" i="9"/>
  <c r="AF586" i="9"/>
  <c r="AF573" i="9"/>
  <c r="AF575" i="9"/>
  <c r="AF588" i="9"/>
  <c r="AF590" i="9"/>
  <c r="AF594" i="9"/>
  <c r="AF574" i="9"/>
  <c r="AF587" i="9"/>
  <c r="AF595" i="9"/>
  <c r="AF596" i="9"/>
  <c r="AF577" i="9"/>
  <c r="AF592" i="9"/>
  <c r="O749" i="17"/>
  <c r="W712" i="17"/>
  <c r="W715" i="17"/>
  <c r="G748" i="17"/>
  <c r="G746" i="17"/>
  <c r="G750" i="17"/>
  <c r="G755" i="17"/>
  <c r="G752" i="17"/>
  <c r="W750" i="17"/>
  <c r="W748" i="17"/>
  <c r="W744" i="17"/>
  <c r="AF309" i="17"/>
  <c r="AF316" i="17"/>
  <c r="AF310" i="17"/>
  <c r="AF306" i="17"/>
  <c r="AF314" i="17"/>
  <c r="AF311" i="17"/>
  <c r="AF308" i="17"/>
  <c r="AF315" i="17"/>
  <c r="K516" i="9"/>
  <c r="X594" i="17"/>
  <c r="X586" i="17"/>
  <c r="X595" i="17"/>
  <c r="X577" i="17"/>
  <c r="X589" i="17"/>
  <c r="X588" i="17"/>
  <c r="L497" i="17"/>
  <c r="L514" i="17"/>
  <c r="L511" i="17"/>
  <c r="L504" i="17"/>
  <c r="C627" i="17"/>
  <c r="C617" i="17"/>
  <c r="C629" i="17"/>
  <c r="C626" i="17"/>
  <c r="AX796" i="17"/>
  <c r="AX785" i="17"/>
  <c r="AX784" i="17"/>
  <c r="AX790" i="17"/>
  <c r="AX789" i="17"/>
  <c r="AX777" i="17"/>
  <c r="AX786" i="17"/>
  <c r="AX795" i="17"/>
  <c r="AX787" i="17"/>
  <c r="J786" i="17"/>
  <c r="J791" i="17"/>
  <c r="J784" i="17"/>
  <c r="J793" i="17"/>
  <c r="J796" i="17"/>
  <c r="J795" i="17"/>
  <c r="J792" i="17"/>
  <c r="J777" i="17"/>
  <c r="J785" i="17"/>
  <c r="J787" i="17"/>
  <c r="J790" i="17"/>
  <c r="AY588" i="9"/>
  <c r="AQ493" i="9"/>
  <c r="AQ494" i="9"/>
  <c r="AQ497" i="9"/>
  <c r="AQ499" i="9"/>
  <c r="K634" i="9"/>
  <c r="K624" i="9"/>
  <c r="K629" i="9"/>
  <c r="K630" i="9"/>
  <c r="K636" i="9"/>
  <c r="K633" i="9"/>
  <c r="K628" i="9"/>
  <c r="K635" i="9"/>
  <c r="K632" i="9"/>
  <c r="K617" i="9"/>
  <c r="K625" i="9"/>
  <c r="L590" i="9"/>
  <c r="L586" i="9"/>
  <c r="L589" i="9"/>
  <c r="L573" i="9"/>
  <c r="L575" i="9"/>
  <c r="L574" i="9"/>
  <c r="L593" i="9"/>
  <c r="C704" i="9"/>
  <c r="C708" i="9"/>
  <c r="C714" i="9"/>
  <c r="C706" i="9"/>
  <c r="C697" i="9"/>
  <c r="C716" i="9"/>
  <c r="C713" i="9"/>
  <c r="C707" i="9"/>
  <c r="C705" i="9"/>
  <c r="C712" i="9"/>
  <c r="C694" i="9"/>
  <c r="C693" i="9"/>
  <c r="C695" i="9"/>
  <c r="C711" i="9"/>
  <c r="C709" i="9"/>
  <c r="C710" i="9"/>
  <c r="AJ587" i="9"/>
  <c r="AJ574" i="9"/>
  <c r="AJ596" i="9"/>
  <c r="AJ586" i="9"/>
  <c r="AJ584" i="9"/>
  <c r="AJ589" i="9"/>
  <c r="AB706" i="9"/>
  <c r="AE737" i="9"/>
  <c r="AE734" i="9"/>
  <c r="AE753" i="9"/>
  <c r="O733" i="9"/>
  <c r="O735" i="9"/>
  <c r="O737" i="9"/>
  <c r="O747" i="9"/>
  <c r="G716" i="9"/>
  <c r="G709" i="9"/>
  <c r="G714" i="9"/>
  <c r="G708" i="9"/>
  <c r="G697" i="9"/>
  <c r="G715" i="9"/>
  <c r="G705" i="9"/>
  <c r="G707" i="9"/>
  <c r="G706" i="9"/>
  <c r="G712" i="9"/>
  <c r="BI631" i="9"/>
  <c r="BI636" i="9"/>
  <c r="BI630" i="9"/>
  <c r="BI613" i="9"/>
  <c r="BI615" i="9"/>
  <c r="BI617" i="9"/>
  <c r="BI618" i="9"/>
  <c r="BI632" i="9"/>
  <c r="BI634" i="9"/>
  <c r="BI629" i="9"/>
  <c r="BI628" i="9"/>
  <c r="BI626" i="9"/>
  <c r="BI627" i="9"/>
  <c r="AC617" i="9"/>
  <c r="AC614" i="9"/>
  <c r="AC627" i="9"/>
  <c r="AC632" i="9"/>
  <c r="AC631" i="9"/>
  <c r="AC634" i="9"/>
  <c r="AC625" i="9"/>
  <c r="AC633" i="9"/>
  <c r="AC629" i="9"/>
  <c r="AC630" i="9"/>
  <c r="M627" i="9"/>
  <c r="M628" i="9"/>
  <c r="M626" i="9"/>
  <c r="M617" i="9"/>
  <c r="AD630" i="9"/>
  <c r="AD626" i="9"/>
  <c r="AD629" i="9"/>
  <c r="AD617" i="9"/>
  <c r="AT634" i="9"/>
  <c r="AT626" i="9"/>
  <c r="AT631" i="9"/>
  <c r="AT630" i="9"/>
  <c r="AT625" i="9"/>
  <c r="AT635" i="9"/>
  <c r="AT636" i="9"/>
  <c r="AT624" i="9"/>
  <c r="AT627" i="9"/>
  <c r="AT614" i="9"/>
  <c r="N629" i="9"/>
  <c r="N633" i="9"/>
  <c r="N617" i="9"/>
  <c r="N620" i="9"/>
  <c r="N623" i="9"/>
  <c r="N630" i="9"/>
  <c r="N628" i="9"/>
  <c r="N624" i="9"/>
  <c r="N634" i="9"/>
  <c r="N635" i="9"/>
  <c r="N627" i="9"/>
  <c r="AD710" i="9"/>
  <c r="AD712" i="9"/>
  <c r="AD711" i="9"/>
  <c r="AD716" i="9"/>
  <c r="AD706" i="9"/>
  <c r="AD697" i="9"/>
  <c r="AD708" i="9"/>
  <c r="AD694" i="9"/>
  <c r="AX555" i="9"/>
  <c r="AX556" i="9"/>
  <c r="AX547" i="9"/>
  <c r="AX549" i="9"/>
  <c r="AX534" i="9"/>
  <c r="AX552" i="9"/>
  <c r="AX537" i="9"/>
  <c r="AX548" i="9"/>
  <c r="AX554" i="9"/>
  <c r="AX550" i="9"/>
  <c r="Z554" i="9"/>
  <c r="Z548" i="9"/>
  <c r="Z544" i="9"/>
  <c r="Z533" i="9"/>
  <c r="Z545" i="9"/>
  <c r="Z534" i="9"/>
  <c r="Z549" i="9"/>
  <c r="Z546" i="9"/>
  <c r="AP546" i="9"/>
  <c r="AP534" i="9"/>
  <c r="AP548" i="9"/>
  <c r="AP545" i="9"/>
  <c r="AP535" i="9"/>
  <c r="AP549" i="9"/>
  <c r="AP552" i="9"/>
  <c r="AP551" i="9"/>
  <c r="BM745" i="9"/>
  <c r="N748" i="9"/>
  <c r="N752" i="9"/>
  <c r="N753" i="9"/>
  <c r="N734" i="9"/>
  <c r="N756" i="9"/>
  <c r="N737" i="9"/>
  <c r="N744" i="9"/>
  <c r="N754" i="9"/>
  <c r="N746" i="9"/>
  <c r="N745" i="9"/>
  <c r="N751" i="9"/>
  <c r="N749" i="9"/>
  <c r="AX632" i="9"/>
  <c r="AX627" i="9"/>
  <c r="AX636" i="9"/>
  <c r="AX624" i="9"/>
  <c r="AX629" i="9"/>
  <c r="AX635" i="9"/>
  <c r="AX613" i="9"/>
  <c r="AX615" i="9"/>
  <c r="AX617" i="9"/>
  <c r="AX633" i="9"/>
  <c r="AX614" i="9"/>
  <c r="AX625" i="9"/>
  <c r="AX630" i="9"/>
  <c r="AX634" i="9"/>
  <c r="AX628" i="9"/>
  <c r="R626" i="9"/>
  <c r="R635" i="9"/>
  <c r="R625" i="9"/>
  <c r="R624" i="9"/>
  <c r="R627" i="9"/>
  <c r="R636" i="9"/>
  <c r="R628" i="9"/>
  <c r="R630" i="9"/>
  <c r="AI533" i="9"/>
  <c r="AI549" i="9"/>
  <c r="AI548" i="9"/>
  <c r="AI537" i="9"/>
  <c r="AI540" i="9"/>
  <c r="AI547" i="9"/>
  <c r="AI544" i="9"/>
  <c r="AI556" i="9"/>
  <c r="AI551" i="9"/>
  <c r="AI535" i="9"/>
  <c r="K549" i="9"/>
  <c r="K544" i="9"/>
  <c r="K553" i="9"/>
  <c r="W786" i="9"/>
  <c r="W790" i="9"/>
  <c r="W773" i="9"/>
  <c r="W775" i="9"/>
  <c r="W774" i="9"/>
  <c r="W795" i="9"/>
  <c r="W792" i="9"/>
  <c r="W788" i="9"/>
  <c r="W777" i="9"/>
  <c r="W784" i="9"/>
  <c r="W791" i="9"/>
  <c r="W794" i="9"/>
  <c r="V750" i="9"/>
  <c r="V737" i="9"/>
  <c r="V754" i="9"/>
  <c r="V752" i="9"/>
  <c r="V744" i="9"/>
  <c r="V751" i="9"/>
  <c r="V734" i="9"/>
  <c r="AV712" i="9"/>
  <c r="AV697" i="9"/>
  <c r="AV698" i="9"/>
  <c r="AV706" i="9"/>
  <c r="AV716" i="9"/>
  <c r="AV715" i="9"/>
  <c r="AV705" i="9"/>
  <c r="AV704" i="9"/>
  <c r="BB577" i="9"/>
  <c r="BB580" i="9"/>
  <c r="BB574" i="9"/>
  <c r="BB596" i="9"/>
  <c r="BB586" i="9"/>
  <c r="BB590" i="9"/>
  <c r="BB593" i="9"/>
  <c r="BB573" i="9"/>
  <c r="BB585" i="9"/>
  <c r="BB587" i="9"/>
  <c r="BB575" i="9"/>
  <c r="BB584" i="9"/>
  <c r="BB592" i="9"/>
  <c r="BB588" i="9"/>
  <c r="J596" i="9"/>
  <c r="J575" i="9"/>
  <c r="J591" i="9"/>
  <c r="J577" i="9"/>
  <c r="J589" i="9"/>
  <c r="J594" i="9"/>
  <c r="BG619" i="9"/>
  <c r="BG618" i="9"/>
  <c r="BG620" i="9"/>
  <c r="N595" i="17"/>
  <c r="N589" i="17"/>
  <c r="N591" i="17"/>
  <c r="BK711" i="9"/>
  <c r="BK693" i="9"/>
  <c r="BK695" i="9"/>
  <c r="BK706" i="9"/>
  <c r="BK712" i="9"/>
  <c r="BK694" i="9"/>
  <c r="BK702" i="9"/>
  <c r="AC750" i="9"/>
  <c r="AC745" i="9"/>
  <c r="AC749" i="9"/>
  <c r="E553" i="9"/>
  <c r="E545" i="9"/>
  <c r="E533" i="9"/>
  <c r="E550" i="9"/>
  <c r="E546" i="9"/>
  <c r="E537" i="9"/>
  <c r="AS549" i="9"/>
  <c r="AS548" i="9"/>
  <c r="AS534" i="9"/>
  <c r="AS547" i="9"/>
  <c r="AS554" i="9"/>
  <c r="AH706" i="9"/>
  <c r="AH707" i="9"/>
  <c r="AH694" i="9"/>
  <c r="AH715" i="9"/>
  <c r="AH697" i="9"/>
  <c r="AH716" i="9"/>
  <c r="AH714" i="9"/>
  <c r="AH712" i="9"/>
  <c r="AZ538" i="9"/>
  <c r="AZ539" i="9"/>
  <c r="AD592" i="17"/>
  <c r="AD577" i="17"/>
  <c r="AD584" i="17"/>
  <c r="AD588" i="17"/>
  <c r="AD595" i="17"/>
  <c r="C777" i="17"/>
  <c r="AH755" i="17"/>
  <c r="AH746" i="17"/>
  <c r="AA706" i="17"/>
  <c r="AA710" i="17"/>
  <c r="AR716" i="9"/>
  <c r="AR704" i="9"/>
  <c r="AR714" i="9"/>
  <c r="AR711" i="9"/>
  <c r="AR697" i="9"/>
  <c r="G756" i="9"/>
  <c r="G748" i="9"/>
  <c r="G746" i="9"/>
  <c r="BA744" i="9"/>
  <c r="BA745" i="9"/>
  <c r="BA734" i="9"/>
  <c r="BA733" i="9"/>
  <c r="BA735" i="9"/>
  <c r="E752" i="9"/>
  <c r="E748" i="9"/>
  <c r="BI749" i="9"/>
  <c r="BI754" i="9"/>
  <c r="BI750" i="9"/>
  <c r="AD756" i="9"/>
  <c r="AD749" i="9"/>
  <c r="AD748" i="9"/>
  <c r="AD747" i="9"/>
  <c r="AD737" i="9"/>
  <c r="T556" i="9"/>
  <c r="T548" i="9"/>
  <c r="T537" i="9"/>
  <c r="T535" i="9"/>
  <c r="C509" i="9"/>
  <c r="C507" i="9"/>
  <c r="C512" i="9"/>
  <c r="C511" i="9"/>
  <c r="C508" i="9"/>
  <c r="C494" i="9"/>
  <c r="C515" i="9"/>
  <c r="C513" i="9"/>
  <c r="C510" i="9"/>
  <c r="C493" i="9"/>
  <c r="C505" i="9"/>
  <c r="U786" i="17"/>
  <c r="U792" i="17"/>
  <c r="U795" i="17"/>
  <c r="U777" i="17"/>
  <c r="AR693" i="9"/>
  <c r="AR695" i="9"/>
  <c r="AR705" i="9"/>
  <c r="AR715" i="9"/>
  <c r="G752" i="9"/>
  <c r="G745" i="9"/>
  <c r="BI748" i="9"/>
  <c r="BI752" i="9"/>
  <c r="BI751" i="9"/>
  <c r="BA752" i="9"/>
  <c r="BA737" i="9"/>
  <c r="T555" i="9"/>
  <c r="T544" i="9"/>
  <c r="AD751" i="9"/>
  <c r="BD309" i="17"/>
  <c r="BD308" i="17"/>
  <c r="AN315" i="17"/>
  <c r="O786" i="17"/>
  <c r="O789" i="17"/>
  <c r="BC791" i="17"/>
  <c r="BC789" i="17"/>
  <c r="BC777" i="17"/>
  <c r="C514" i="9"/>
  <c r="V789" i="17"/>
  <c r="C516" i="9"/>
  <c r="BN756" i="17"/>
  <c r="BN753" i="17"/>
  <c r="BC748" i="9"/>
  <c r="BC744" i="9"/>
  <c r="BC733" i="9"/>
  <c r="BC735" i="9"/>
  <c r="BC737" i="9"/>
  <c r="AE694" i="9"/>
  <c r="AE713" i="9"/>
  <c r="AE710" i="9"/>
  <c r="AU705" i="9"/>
  <c r="AU694" i="9"/>
  <c r="U624" i="9"/>
  <c r="U614" i="9"/>
  <c r="E630" i="9"/>
  <c r="E627" i="9"/>
  <c r="AK628" i="9"/>
  <c r="AK627" i="9"/>
  <c r="AK635" i="9"/>
  <c r="BB629" i="9"/>
  <c r="BB624" i="9"/>
  <c r="F709" i="9"/>
  <c r="F694" i="9"/>
  <c r="F693" i="9"/>
  <c r="F695" i="9"/>
  <c r="AU512" i="9"/>
  <c r="AU506" i="9"/>
  <c r="AU508" i="9"/>
  <c r="AU515" i="9"/>
  <c r="BA785" i="9"/>
  <c r="BA784" i="9"/>
  <c r="BA792" i="9"/>
  <c r="AY535" i="9"/>
  <c r="AY547" i="9"/>
  <c r="AY545" i="9"/>
  <c r="AY551" i="9"/>
  <c r="AY554" i="9"/>
  <c r="J634" i="9"/>
  <c r="J625" i="9"/>
  <c r="AR497" i="9"/>
  <c r="AR499" i="9"/>
  <c r="AR512" i="9"/>
  <c r="AR514" i="9"/>
  <c r="BK796" i="9"/>
  <c r="BK790" i="9"/>
  <c r="BK773" i="9"/>
  <c r="BK775" i="9"/>
  <c r="BK794" i="9"/>
  <c r="BK777" i="9"/>
  <c r="BK791" i="9"/>
  <c r="BK792" i="9"/>
  <c r="AD594" i="9"/>
  <c r="AD589" i="9"/>
  <c r="AD592" i="9"/>
  <c r="AD574" i="9"/>
  <c r="AR584" i="9"/>
  <c r="AR577" i="9"/>
  <c r="AR575" i="9"/>
  <c r="AR588" i="9"/>
  <c r="J796" i="9"/>
  <c r="J785" i="9"/>
  <c r="J791" i="9"/>
  <c r="J786" i="9"/>
  <c r="J777" i="9"/>
  <c r="J790" i="9"/>
  <c r="J787" i="9"/>
  <c r="J793" i="9"/>
  <c r="J792" i="9"/>
  <c r="J774" i="9"/>
  <c r="J789" i="9"/>
  <c r="V533" i="9"/>
  <c r="V534" i="9"/>
  <c r="BF693" i="9"/>
  <c r="BF695" i="9"/>
  <c r="AX694" i="9"/>
  <c r="AX711" i="9"/>
  <c r="AK734" i="9"/>
  <c r="N708" i="9"/>
  <c r="N694" i="9"/>
  <c r="BH533" i="9"/>
  <c r="AL748" i="9"/>
  <c r="AL745" i="9"/>
  <c r="AA547" i="9"/>
  <c r="AA551" i="9"/>
  <c r="F754" i="9"/>
  <c r="AA544" i="9"/>
  <c r="BN495" i="9"/>
  <c r="AW785" i="9"/>
  <c r="AW787" i="9"/>
  <c r="BN573" i="9"/>
  <c r="BA593" i="9"/>
  <c r="BA595" i="9"/>
  <c r="J512" i="9"/>
  <c r="V546" i="9"/>
  <c r="BN509" i="9"/>
  <c r="BA573" i="9"/>
  <c r="BI596" i="9"/>
  <c r="AL784" i="9"/>
  <c r="AL777" i="9"/>
  <c r="AL793" i="9"/>
  <c r="BI577" i="9"/>
  <c r="BI592" i="9"/>
  <c r="T497" i="9"/>
  <c r="H573" i="9"/>
  <c r="H589" i="9"/>
  <c r="AL789" i="9"/>
  <c r="BN589" i="9"/>
  <c r="BJ589" i="9"/>
  <c r="BG627" i="9"/>
  <c r="BG631" i="9"/>
  <c r="X575" i="9"/>
  <c r="X593" i="9"/>
  <c r="P715" i="9"/>
  <c r="R509" i="9"/>
  <c r="R510" i="9"/>
  <c r="T589" i="9"/>
  <c r="BF737" i="9"/>
  <c r="BF740" i="9"/>
  <c r="AB577" i="9"/>
  <c r="P714" i="9"/>
  <c r="AB592" i="9"/>
  <c r="AB575" i="9"/>
  <c r="AB590" i="9"/>
  <c r="AY712" i="9"/>
  <c r="AY713" i="9"/>
  <c r="AY709" i="9"/>
  <c r="AA710" i="9"/>
  <c r="J753" i="9"/>
  <c r="J750" i="9"/>
  <c r="AX747" i="9"/>
  <c r="Z751" i="9"/>
  <c r="S706" i="9"/>
  <c r="Z624" i="9"/>
  <c r="Z635" i="9"/>
  <c r="Z626" i="9"/>
  <c r="Z617" i="9"/>
  <c r="AQ535" i="9"/>
  <c r="AQ545" i="9"/>
  <c r="BH515" i="9"/>
  <c r="BH510" i="9"/>
  <c r="BH495" i="9"/>
  <c r="AB504" i="9"/>
  <c r="AB511" i="9"/>
  <c r="AB495" i="9"/>
  <c r="AB507" i="9"/>
  <c r="AT594" i="9"/>
  <c r="AT577" i="9"/>
  <c r="AT591" i="9"/>
  <c r="AT588" i="9"/>
  <c r="AN713" i="9"/>
  <c r="AN712" i="9"/>
  <c r="V573" i="9"/>
  <c r="V575" i="9"/>
  <c r="AK593" i="9"/>
  <c r="AK592" i="9"/>
  <c r="AK589" i="9"/>
  <c r="AK590" i="9"/>
  <c r="AK584" i="9"/>
  <c r="AK594" i="9"/>
  <c r="AS591" i="9"/>
  <c r="AS584" i="9"/>
  <c r="AS593" i="9"/>
  <c r="AS589" i="9"/>
  <c r="AS577" i="9"/>
  <c r="AP495" i="9"/>
  <c r="AP511" i="9"/>
  <c r="AP514" i="9"/>
  <c r="AP493" i="9"/>
  <c r="AY505" i="9"/>
  <c r="AY513" i="9"/>
  <c r="AX505" i="9"/>
  <c r="AX514" i="9"/>
  <c r="AX493" i="9"/>
  <c r="F553" i="9"/>
  <c r="F537" i="9"/>
  <c r="F540" i="9"/>
  <c r="AI625" i="9"/>
  <c r="AI628" i="9"/>
  <c r="AI630" i="9"/>
  <c r="AI636" i="9"/>
  <c r="AA633" i="9"/>
  <c r="AA624" i="9"/>
  <c r="AA630" i="9"/>
  <c r="AQ796" i="9"/>
  <c r="AQ788" i="9"/>
  <c r="AQ791" i="9"/>
  <c r="AQ784" i="9"/>
  <c r="AQ790" i="9"/>
  <c r="AY788" i="9"/>
  <c r="AY777" i="9"/>
  <c r="AY787" i="9"/>
  <c r="R789" i="9"/>
  <c r="R791" i="9"/>
  <c r="R793" i="9"/>
  <c r="Z794" i="9"/>
  <c r="Z788" i="9"/>
  <c r="H726" i="9"/>
  <c r="C686" i="9"/>
  <c r="Z593" i="9"/>
  <c r="Z575" i="9"/>
  <c r="Z590" i="9"/>
  <c r="Z596" i="9"/>
  <c r="Z574" i="9"/>
  <c r="BB749" i="9"/>
  <c r="BB751" i="9"/>
  <c r="O790" i="9"/>
  <c r="O786" i="9"/>
  <c r="H705" i="9"/>
  <c r="H712" i="9"/>
  <c r="BI575" i="9"/>
  <c r="BI574" i="9"/>
  <c r="AC585" i="9"/>
  <c r="AC588" i="9"/>
  <c r="H574" i="9"/>
  <c r="H584" i="9"/>
  <c r="H590" i="9"/>
  <c r="H588" i="9"/>
  <c r="BN494" i="9"/>
  <c r="BN493" i="9"/>
  <c r="BN506" i="9"/>
  <c r="BN515" i="9"/>
  <c r="BN512" i="9"/>
  <c r="BN504" i="9"/>
  <c r="AZ550" i="9"/>
  <c r="AZ553" i="9"/>
  <c r="V537" i="9"/>
  <c r="V548" i="9"/>
  <c r="P697" i="9"/>
  <c r="P708" i="9"/>
  <c r="P707" i="9"/>
  <c r="D574" i="9"/>
  <c r="D591" i="9"/>
  <c r="D573" i="9"/>
  <c r="D593" i="9"/>
  <c r="D577" i="9"/>
  <c r="D579" i="9"/>
  <c r="D582" i="9"/>
  <c r="AB585" i="9"/>
  <c r="AB594" i="9"/>
  <c r="AB593" i="9"/>
  <c r="AB589" i="9"/>
  <c r="AA716" i="9"/>
  <c r="AA693" i="9"/>
  <c r="AA695" i="9"/>
  <c r="AA704" i="9"/>
  <c r="AA714" i="9"/>
  <c r="AH749" i="9"/>
  <c r="AH753" i="9"/>
  <c r="Z749" i="9"/>
  <c r="Z754" i="9"/>
  <c r="Z748" i="9"/>
  <c r="Z744" i="9"/>
  <c r="S707" i="9"/>
  <c r="S705" i="9"/>
  <c r="S697" i="9"/>
  <c r="S700" i="9"/>
  <c r="S715" i="9"/>
  <c r="J606" i="9"/>
  <c r="AG63" i="22"/>
  <c r="AE63" i="22"/>
  <c r="AC591" i="9"/>
  <c r="AC589" i="9"/>
  <c r="H697" i="9"/>
  <c r="V547" i="9"/>
  <c r="BN514" i="9"/>
  <c r="BN516" i="9"/>
  <c r="BI589" i="9"/>
  <c r="H585" i="9"/>
  <c r="H596" i="9"/>
  <c r="D587" i="9"/>
  <c r="D586" i="9"/>
  <c r="AB574" i="9"/>
  <c r="P704" i="9"/>
  <c r="P711" i="9"/>
  <c r="AB588" i="9"/>
  <c r="AH734" i="9"/>
  <c r="Z746" i="9"/>
  <c r="Z745" i="9"/>
  <c r="Z747" i="9"/>
  <c r="S694" i="9"/>
  <c r="S711" i="9"/>
  <c r="AM773" i="9"/>
  <c r="AM775" i="9"/>
  <c r="AM788" i="9"/>
  <c r="BJ595" i="9"/>
  <c r="BJ586" i="9"/>
  <c r="BJ587" i="9"/>
  <c r="F748" i="9"/>
  <c r="F753" i="9"/>
  <c r="F755" i="9"/>
  <c r="F737" i="9"/>
  <c r="AL786" i="9"/>
  <c r="AL790" i="9"/>
  <c r="AL795" i="9"/>
  <c r="AL774" i="9"/>
  <c r="AL785" i="9"/>
  <c r="BN585" i="9"/>
  <c r="BN596" i="9"/>
  <c r="BN574" i="9"/>
  <c r="BN593" i="9"/>
  <c r="BF594" i="9"/>
  <c r="BF573" i="9"/>
  <c r="AW796" i="9"/>
  <c r="AW792" i="9"/>
  <c r="AW777" i="9"/>
  <c r="AW784" i="9"/>
  <c r="BC793" i="9"/>
  <c r="BC795" i="9"/>
  <c r="V777" i="9"/>
  <c r="V787" i="9"/>
  <c r="X595" i="9"/>
  <c r="X585" i="9"/>
  <c r="X573" i="9"/>
  <c r="X589" i="9"/>
  <c r="X591" i="9"/>
  <c r="R504" i="9"/>
  <c r="R493" i="9"/>
  <c r="R511" i="9"/>
  <c r="R508" i="9"/>
  <c r="R494" i="9"/>
  <c r="BG634" i="9"/>
  <c r="BG626" i="9"/>
  <c r="BG629" i="9"/>
  <c r="AP787" i="9"/>
  <c r="AP785" i="9"/>
  <c r="AY705" i="9"/>
  <c r="AY694" i="9"/>
  <c r="AY710" i="9"/>
  <c r="J751" i="9"/>
  <c r="J747" i="9"/>
  <c r="J749" i="9"/>
  <c r="J744" i="9"/>
  <c r="AD555" i="9"/>
  <c r="AD535" i="9"/>
  <c r="AD553" i="9"/>
  <c r="C526" i="9"/>
  <c r="AY630" i="9"/>
  <c r="AY636" i="9"/>
  <c r="AY631" i="9"/>
  <c r="AY634" i="9"/>
  <c r="F526" i="9"/>
  <c r="C140" i="21"/>
  <c r="H134" i="21"/>
  <c r="K182" i="7"/>
  <c r="F206" i="7"/>
  <c r="C210" i="21"/>
  <c r="F206" i="21"/>
  <c r="AG125" i="22"/>
  <c r="AE109" i="22"/>
  <c r="AG127" i="22"/>
  <c r="AG50" i="22"/>
  <c r="AE43" i="22"/>
  <c r="AG43" i="22"/>
  <c r="AG118" i="22"/>
  <c r="AF118" i="22"/>
  <c r="AF123" i="22"/>
  <c r="C232" i="7"/>
  <c r="C232" i="20"/>
  <c r="D230" i="20"/>
  <c r="C225" i="20"/>
  <c r="I218" i="20"/>
  <c r="C225" i="21"/>
  <c r="I218" i="21"/>
  <c r="C223" i="7"/>
  <c r="C223" i="20"/>
  <c r="G218" i="20"/>
  <c r="C223" i="21"/>
  <c r="G218" i="21"/>
  <c r="C189" i="7"/>
  <c r="C189" i="20"/>
  <c r="I182" i="20"/>
  <c r="C189" i="21"/>
  <c r="I182" i="21"/>
  <c r="Z187" i="7"/>
  <c r="G182" i="7"/>
  <c r="AG108" i="22"/>
  <c r="AG35" i="22"/>
  <c r="AG58" i="22"/>
  <c r="AE58" i="22"/>
  <c r="AE99" i="22"/>
  <c r="AG99" i="22"/>
  <c r="AE110" i="22"/>
  <c r="AG110" i="22"/>
  <c r="AG128" i="22"/>
  <c r="AE128" i="22"/>
  <c r="Z211" i="7"/>
  <c r="G206" i="7"/>
  <c r="Z202" i="7"/>
  <c r="J194" i="7"/>
  <c r="F194" i="20"/>
  <c r="E686" i="9"/>
  <c r="F726" i="9"/>
  <c r="H134" i="7"/>
  <c r="C154" i="21"/>
  <c r="J146" i="21"/>
  <c r="C160" i="21"/>
  <c r="D158" i="21"/>
  <c r="J194" i="20"/>
  <c r="AG103" i="22"/>
  <c r="AE27" i="22"/>
  <c r="AG104" i="22"/>
  <c r="C215" i="21"/>
  <c r="K206" i="21"/>
  <c r="C215" i="20"/>
  <c r="K206" i="20"/>
  <c r="Z54" i="7"/>
  <c r="F50" i="7"/>
  <c r="AG68" i="22"/>
  <c r="AE68" i="22"/>
  <c r="AG76" i="22"/>
  <c r="AE76" i="22"/>
  <c r="C236" i="7"/>
  <c r="C236" i="21"/>
  <c r="H230" i="21"/>
  <c r="Z225" i="7"/>
  <c r="I218" i="7"/>
  <c r="C136" i="21"/>
  <c r="D134" i="21"/>
  <c r="AG12" i="22"/>
  <c r="AG26" i="22"/>
  <c r="AG36" i="22"/>
  <c r="AG44" i="22"/>
  <c r="AG51" i="22"/>
  <c r="AG59" i="22"/>
  <c r="AG115" i="22"/>
  <c r="AG131" i="22"/>
  <c r="AE36" i="22"/>
  <c r="AE12" i="22"/>
  <c r="AG116" i="22"/>
  <c r="AG122" i="22"/>
  <c r="BA635" i="9"/>
  <c r="BA633" i="9"/>
  <c r="BA626" i="9"/>
  <c r="BA625" i="9"/>
  <c r="BA624" i="9"/>
  <c r="BA628" i="9"/>
  <c r="BA632" i="9"/>
  <c r="BA629" i="9"/>
  <c r="BA617" i="9"/>
  <c r="BA630" i="9"/>
  <c r="BA631" i="9"/>
  <c r="BA613" i="9"/>
  <c r="BA615" i="9"/>
  <c r="BA636" i="9"/>
  <c r="BA627" i="9"/>
  <c r="BA614" i="9"/>
  <c r="BJ624" i="9"/>
  <c r="BJ632" i="9"/>
  <c r="BJ629" i="9"/>
  <c r="BJ613" i="9"/>
  <c r="BJ615" i="9"/>
  <c r="BJ636" i="9"/>
  <c r="BJ627" i="9"/>
  <c r="BJ625" i="9"/>
  <c r="BJ626" i="9"/>
  <c r="BJ614" i="9"/>
  <c r="BJ633" i="9"/>
  <c r="BJ631" i="9"/>
  <c r="BJ635" i="9"/>
  <c r="BJ617" i="9"/>
  <c r="BJ634" i="9"/>
  <c r="AP577" i="9"/>
  <c r="AP594" i="9"/>
  <c r="AP586" i="9"/>
  <c r="AP587" i="9"/>
  <c r="AP575" i="9"/>
  <c r="AP593" i="9"/>
  <c r="AP574" i="9"/>
  <c r="AP588" i="9"/>
  <c r="AP591" i="9"/>
  <c r="AP585" i="9"/>
  <c r="AP589" i="9"/>
  <c r="AP590" i="9"/>
  <c r="AP595" i="9"/>
  <c r="AP584" i="9"/>
  <c r="AP596" i="9"/>
  <c r="AO777" i="9"/>
  <c r="E589" i="9"/>
  <c r="E588" i="9"/>
  <c r="E592" i="9"/>
  <c r="E593" i="9"/>
  <c r="E586" i="9"/>
  <c r="E577" i="9"/>
  <c r="E590" i="9"/>
  <c r="E574" i="9"/>
  <c r="E587" i="9"/>
  <c r="D526" i="9"/>
  <c r="D686" i="9"/>
  <c r="T716" i="9"/>
  <c r="T714" i="9"/>
  <c r="T709" i="9"/>
  <c r="T693" i="9"/>
  <c r="T695" i="9"/>
  <c r="T712" i="9"/>
  <c r="T715" i="9"/>
  <c r="T707" i="9"/>
  <c r="T708" i="9"/>
  <c r="T710" i="9"/>
  <c r="T713" i="9"/>
  <c r="T704" i="9"/>
  <c r="T694" i="9"/>
  <c r="T711" i="9"/>
  <c r="T706" i="9"/>
  <c r="T697" i="9"/>
  <c r="BC710" i="9"/>
  <c r="BC707" i="9"/>
  <c r="BC708" i="9"/>
  <c r="BC693" i="9"/>
  <c r="BC695" i="9"/>
  <c r="BC711" i="9"/>
  <c r="BC712" i="9"/>
  <c r="BC714" i="9"/>
  <c r="BC716" i="9"/>
  <c r="BC697" i="9"/>
  <c r="BC706" i="9"/>
  <c r="BC694" i="9"/>
  <c r="BJ755" i="17"/>
  <c r="BC705" i="9"/>
  <c r="E573" i="9"/>
  <c r="BA634" i="9"/>
  <c r="BC709" i="9"/>
  <c r="W716" i="17"/>
  <c r="W708" i="17"/>
  <c r="W711" i="17"/>
  <c r="AH508" i="17"/>
  <c r="AH497" i="17"/>
  <c r="AH504" i="17"/>
  <c r="AH513" i="17"/>
  <c r="AH509" i="17"/>
  <c r="AP573" i="9"/>
  <c r="AQ789" i="17"/>
  <c r="AQ792" i="17"/>
  <c r="AQ777" i="17"/>
  <c r="AQ791" i="17"/>
  <c r="AQ786" i="17"/>
  <c r="AQ793" i="17"/>
  <c r="AQ794" i="17"/>
  <c r="AQ787" i="17"/>
  <c r="AQ790" i="17"/>
  <c r="AQ784" i="17"/>
  <c r="AQ796" i="17"/>
  <c r="AQ795" i="17"/>
  <c r="AA630" i="17"/>
  <c r="AT552" i="9"/>
  <c r="AT550" i="9"/>
  <c r="AT533" i="9"/>
  <c r="AT554" i="9"/>
  <c r="AT551" i="9"/>
  <c r="AT545" i="9"/>
  <c r="AT544" i="9"/>
  <c r="AT547" i="9"/>
  <c r="AT555" i="9"/>
  <c r="AT553" i="9"/>
  <c r="AT546" i="9"/>
  <c r="AT548" i="9"/>
  <c r="AT556" i="9"/>
  <c r="AT535" i="9"/>
  <c r="AT537" i="9"/>
  <c r="AT549" i="9"/>
  <c r="C630" i="9"/>
  <c r="C626" i="9"/>
  <c r="C624" i="9"/>
  <c r="C627" i="9"/>
  <c r="C628" i="9"/>
  <c r="C629" i="9"/>
  <c r="C617" i="9"/>
  <c r="AA795" i="9"/>
  <c r="AA785" i="9"/>
  <c r="AA794" i="9"/>
  <c r="AA790" i="9"/>
  <c r="AA786" i="9"/>
  <c r="AA787" i="9"/>
  <c r="AA792" i="9"/>
  <c r="AA777" i="9"/>
  <c r="AA784" i="9"/>
  <c r="AA796" i="9"/>
  <c r="AA773" i="9"/>
  <c r="AA775" i="9"/>
  <c r="AA789" i="9"/>
  <c r="AA793" i="9"/>
  <c r="AA774" i="9"/>
  <c r="AI791" i="9"/>
  <c r="AI774" i="9"/>
  <c r="AI795" i="9"/>
  <c r="AI784" i="9"/>
  <c r="AI792" i="9"/>
  <c r="AI793" i="9"/>
  <c r="AI773" i="9"/>
  <c r="AI775" i="9"/>
  <c r="AI790" i="9"/>
  <c r="AI796" i="9"/>
  <c r="AI787" i="9"/>
  <c r="AI785" i="9"/>
  <c r="AI788" i="9"/>
  <c r="AI786" i="9"/>
  <c r="AI794" i="9"/>
  <c r="AI777" i="9"/>
  <c r="BF793" i="9"/>
  <c r="BF790" i="9"/>
  <c r="BF794" i="9"/>
  <c r="BF773" i="9"/>
  <c r="BF775" i="9"/>
  <c r="BF788" i="9"/>
  <c r="BF787" i="9"/>
  <c r="BF785" i="9"/>
  <c r="BF789" i="9"/>
  <c r="BF796" i="9"/>
  <c r="BF784" i="9"/>
  <c r="BF777" i="9"/>
  <c r="BF774" i="9"/>
  <c r="BF786" i="9"/>
  <c r="BF795" i="9"/>
  <c r="S628" i="9"/>
  <c r="S627" i="9"/>
  <c r="S613" i="9"/>
  <c r="S615" i="9"/>
  <c r="S625" i="9"/>
  <c r="S636" i="9"/>
  <c r="S617" i="9"/>
  <c r="S626" i="9"/>
  <c r="S629" i="9"/>
  <c r="S630" i="9"/>
  <c r="AT752" i="17"/>
  <c r="BJ628" i="9"/>
  <c r="E595" i="9"/>
  <c r="BC713" i="9"/>
  <c r="T705" i="9"/>
  <c r="AP592" i="9"/>
  <c r="J755" i="17"/>
  <c r="J756" i="17"/>
  <c r="J749" i="17"/>
  <c r="J751" i="17"/>
  <c r="J753" i="17"/>
  <c r="J744" i="17"/>
  <c r="J746" i="17"/>
  <c r="J748" i="17"/>
  <c r="J752" i="17"/>
  <c r="J750" i="17"/>
  <c r="J754" i="17"/>
  <c r="AQ546" i="17"/>
  <c r="AQ555" i="17"/>
  <c r="AQ556" i="17"/>
  <c r="AQ549" i="17"/>
  <c r="AL716" i="9"/>
  <c r="AL697" i="9"/>
  <c r="AL713" i="9"/>
  <c r="AL694" i="9"/>
  <c r="AL706" i="9"/>
  <c r="AL709" i="9"/>
  <c r="AL693" i="9"/>
  <c r="AL695" i="9"/>
  <c r="AL714" i="9"/>
  <c r="AL708" i="9"/>
  <c r="AL712" i="9"/>
  <c r="AL705" i="9"/>
  <c r="AL704" i="9"/>
  <c r="AL715" i="9"/>
  <c r="AL710" i="9"/>
  <c r="AS753" i="9"/>
  <c r="AS734" i="9"/>
  <c r="AS754" i="9"/>
  <c r="AS737" i="9"/>
  <c r="AS756" i="9"/>
  <c r="AS748" i="9"/>
  <c r="AS752" i="9"/>
  <c r="AS733" i="9"/>
  <c r="AS735" i="9"/>
  <c r="AS750" i="9"/>
  <c r="AS746" i="9"/>
  <c r="AS749" i="9"/>
  <c r="AS745" i="9"/>
  <c r="AS747" i="9"/>
  <c r="AS751" i="9"/>
  <c r="AC548" i="9"/>
  <c r="AC546" i="9"/>
  <c r="AC556" i="9"/>
  <c r="AC535" i="9"/>
  <c r="AC547" i="9"/>
  <c r="AC550" i="9"/>
  <c r="AC545" i="9"/>
  <c r="AC533" i="9"/>
  <c r="AC553" i="9"/>
  <c r="AC537" i="9"/>
  <c r="AC554" i="9"/>
  <c r="AC549" i="9"/>
  <c r="AC544" i="9"/>
  <c r="AC552" i="9"/>
  <c r="AC534" i="9"/>
  <c r="M551" i="9"/>
  <c r="M548" i="9"/>
  <c r="M556" i="9"/>
  <c r="M535" i="9"/>
  <c r="M554" i="9"/>
  <c r="M549" i="9"/>
  <c r="M553" i="9"/>
  <c r="M537" i="9"/>
  <c r="M552" i="9"/>
  <c r="M544" i="9"/>
  <c r="M550" i="9"/>
  <c r="M533" i="9"/>
  <c r="M547" i="9"/>
  <c r="M545" i="9"/>
  <c r="M555" i="9"/>
  <c r="BN716" i="9"/>
  <c r="BN708" i="9"/>
  <c r="BN711" i="9"/>
  <c r="BN710" i="9"/>
  <c r="BN709" i="9"/>
  <c r="BN706" i="9"/>
  <c r="BN693" i="9"/>
  <c r="BN695" i="9"/>
  <c r="BN712" i="9"/>
  <c r="BN714" i="9"/>
  <c r="BN704" i="9"/>
  <c r="BN705" i="9"/>
  <c r="BN697" i="9"/>
  <c r="BN707" i="9"/>
  <c r="BN715" i="9"/>
  <c r="BN694" i="9"/>
  <c r="R712" i="9"/>
  <c r="R697" i="9"/>
  <c r="R714" i="9"/>
  <c r="R713" i="9"/>
  <c r="R709" i="9"/>
  <c r="R705" i="9"/>
  <c r="R710" i="9"/>
  <c r="R716" i="9"/>
  <c r="R704" i="9"/>
  <c r="R711" i="9"/>
  <c r="R708" i="9"/>
  <c r="R706" i="9"/>
  <c r="R715" i="9"/>
  <c r="R707" i="9"/>
  <c r="R693" i="9"/>
  <c r="R695" i="9"/>
  <c r="R550" i="9"/>
  <c r="R547" i="9"/>
  <c r="R546" i="9"/>
  <c r="R555" i="9"/>
  <c r="R537" i="9"/>
  <c r="R548" i="9"/>
  <c r="R549" i="9"/>
  <c r="BN555" i="9"/>
  <c r="BN550" i="9"/>
  <c r="BN556" i="9"/>
  <c r="BN547" i="9"/>
  <c r="BN533" i="9"/>
  <c r="BN544" i="9"/>
  <c r="BN554" i="9"/>
  <c r="BN535" i="9"/>
  <c r="BN534" i="9"/>
  <c r="BN545" i="9"/>
  <c r="BN546" i="9"/>
  <c r="BN553" i="9"/>
  <c r="BN537" i="9"/>
  <c r="BN552" i="9"/>
  <c r="BN551" i="9"/>
  <c r="BN548" i="9"/>
  <c r="AK793" i="9"/>
  <c r="AK787" i="9"/>
  <c r="AK789" i="9"/>
  <c r="AK773" i="9"/>
  <c r="AK775" i="9"/>
  <c r="AK796" i="9"/>
  <c r="AK791" i="9"/>
  <c r="AK790" i="9"/>
  <c r="AK785" i="9"/>
  <c r="AK795" i="9"/>
  <c r="AK777" i="9"/>
  <c r="AK788" i="9"/>
  <c r="AK786" i="9"/>
  <c r="AK792" i="9"/>
  <c r="AK784" i="9"/>
  <c r="AK774" i="9"/>
  <c r="U796" i="9"/>
  <c r="U787" i="9"/>
  <c r="U794" i="9"/>
  <c r="U785" i="9"/>
  <c r="U784" i="9"/>
  <c r="U788" i="9"/>
  <c r="U773" i="9"/>
  <c r="U775" i="9"/>
  <c r="U777" i="9"/>
  <c r="U790" i="9"/>
  <c r="U774" i="9"/>
  <c r="U795" i="9"/>
  <c r="U786" i="9"/>
  <c r="U791" i="9"/>
  <c r="U789" i="9"/>
  <c r="AT787" i="9"/>
  <c r="AT791" i="9"/>
  <c r="AT786" i="9"/>
  <c r="AT773" i="9"/>
  <c r="AT775" i="9"/>
  <c r="AT784" i="9"/>
  <c r="AT794" i="9"/>
  <c r="AT785" i="9"/>
  <c r="AT777" i="9"/>
  <c r="AT792" i="9"/>
  <c r="AT774" i="9"/>
  <c r="AT789" i="9"/>
  <c r="AT790" i="9"/>
  <c r="AV586" i="9"/>
  <c r="AV588" i="9"/>
  <c r="AV577" i="9"/>
  <c r="AV575" i="9"/>
  <c r="AV592" i="9"/>
  <c r="AV591" i="9"/>
  <c r="AV587" i="9"/>
  <c r="AV590" i="9"/>
  <c r="AV574" i="9"/>
  <c r="C590" i="9"/>
  <c r="C588" i="9"/>
  <c r="C586" i="9"/>
  <c r="C592" i="9"/>
  <c r="C595" i="9"/>
  <c r="C589" i="9"/>
  <c r="C577" i="9"/>
  <c r="C587" i="9"/>
  <c r="C574" i="9"/>
  <c r="P494" i="9"/>
  <c r="P497" i="9"/>
  <c r="P493" i="9"/>
  <c r="P516" i="9"/>
  <c r="P505" i="9"/>
  <c r="P515" i="9"/>
  <c r="P495" i="9"/>
  <c r="P512" i="9"/>
  <c r="P509" i="9"/>
  <c r="P508" i="9"/>
  <c r="P511" i="9"/>
  <c r="P513" i="9"/>
  <c r="P506" i="9"/>
  <c r="P507" i="9"/>
  <c r="P514" i="9"/>
  <c r="AZ495" i="9"/>
  <c r="AZ514" i="9"/>
  <c r="AZ516" i="9"/>
  <c r="AZ509" i="9"/>
  <c r="AZ507" i="9"/>
  <c r="AZ494" i="9"/>
  <c r="AZ506" i="9"/>
  <c r="AZ513" i="9"/>
  <c r="AZ515" i="9"/>
  <c r="AZ512" i="9"/>
  <c r="AZ511" i="9"/>
  <c r="AZ497" i="9"/>
  <c r="AZ504" i="9"/>
  <c r="AZ508" i="9"/>
  <c r="AZ505" i="9"/>
  <c r="N786" i="9"/>
  <c r="N784" i="9"/>
  <c r="N777" i="9"/>
  <c r="N774" i="9"/>
  <c r="N795" i="9"/>
  <c r="N773" i="9"/>
  <c r="N775" i="9"/>
  <c r="N790" i="9"/>
  <c r="N787" i="9"/>
  <c r="N789" i="9"/>
  <c r="N791" i="9"/>
  <c r="N785" i="9"/>
  <c r="N794" i="9"/>
  <c r="N792" i="9"/>
  <c r="N793" i="9"/>
  <c r="N796" i="9"/>
  <c r="AH711" i="17"/>
  <c r="AH706" i="17"/>
  <c r="AH697" i="17"/>
  <c r="V617" i="17"/>
  <c r="M626" i="17"/>
  <c r="M617" i="17"/>
  <c r="M635" i="17"/>
  <c r="AD750" i="17"/>
  <c r="BG777" i="17"/>
  <c r="BG789" i="17"/>
  <c r="BG784" i="17"/>
  <c r="BG795" i="17"/>
  <c r="BG796" i="17"/>
  <c r="BG785" i="17"/>
  <c r="BG792" i="17"/>
  <c r="BG787" i="17"/>
  <c r="BH694" i="9"/>
  <c r="BH716" i="9"/>
  <c r="AE745" i="9"/>
  <c r="AE748" i="9"/>
  <c r="AE750" i="9"/>
  <c r="AE733" i="9"/>
  <c r="AE756" i="9"/>
  <c r="AE751" i="9"/>
  <c r="AE747" i="9"/>
  <c r="AE749" i="9"/>
  <c r="AE754" i="9"/>
  <c r="AE746" i="9"/>
  <c r="AU708" i="9"/>
  <c r="AU712" i="9"/>
  <c r="AU710" i="9"/>
  <c r="AU707" i="9"/>
  <c r="AU716" i="9"/>
  <c r="AU709" i="9"/>
  <c r="AU715" i="9"/>
  <c r="AU693" i="9"/>
  <c r="AU695" i="9"/>
  <c r="AU711" i="9"/>
  <c r="AU704" i="9"/>
  <c r="AU697" i="9"/>
  <c r="AC756" i="9"/>
  <c r="AC734" i="9"/>
  <c r="AC747" i="9"/>
  <c r="AC755" i="9"/>
  <c r="AC733" i="9"/>
  <c r="AC735" i="9"/>
  <c r="AC748" i="9"/>
  <c r="AC753" i="9"/>
  <c r="AC754" i="9"/>
  <c r="AC752" i="9"/>
  <c r="AC751" i="9"/>
  <c r="AK556" i="9"/>
  <c r="AK550" i="9"/>
  <c r="AK546" i="9"/>
  <c r="AK533" i="9"/>
  <c r="AK554" i="9"/>
  <c r="AK549" i="9"/>
  <c r="AK545" i="9"/>
  <c r="AK537" i="9"/>
  <c r="AK534" i="9"/>
  <c r="AK535" i="9"/>
  <c r="BA549" i="9"/>
  <c r="BA546" i="9"/>
  <c r="BA548" i="9"/>
  <c r="BA534" i="9"/>
  <c r="BA553" i="9"/>
  <c r="BA554" i="9"/>
  <c r="BA537" i="9"/>
  <c r="BF549" i="9"/>
  <c r="BF547" i="9"/>
  <c r="BF534" i="9"/>
  <c r="BF533" i="9"/>
  <c r="BF553" i="9"/>
  <c r="BF544" i="9"/>
  <c r="BF556" i="9"/>
  <c r="BF550" i="9"/>
  <c r="BF537" i="9"/>
  <c r="BF535" i="9"/>
  <c r="AH545" i="9"/>
  <c r="AH556" i="9"/>
  <c r="AH553" i="9"/>
  <c r="AH535" i="9"/>
  <c r="AH537" i="9"/>
  <c r="AH554" i="9"/>
  <c r="AH550" i="9"/>
  <c r="AH551" i="9"/>
  <c r="AH533" i="9"/>
  <c r="AH548" i="9"/>
  <c r="AH546" i="9"/>
  <c r="BG747" i="9"/>
  <c r="BG744" i="9"/>
  <c r="BG737" i="9"/>
  <c r="BG733" i="9"/>
  <c r="BG735" i="9"/>
  <c r="BG749" i="9"/>
  <c r="BG753" i="9"/>
  <c r="BG756" i="9"/>
  <c r="BG734" i="9"/>
  <c r="BG754" i="9"/>
  <c r="BG752" i="9"/>
  <c r="AI756" i="9"/>
  <c r="AI747" i="9"/>
  <c r="AI745" i="9"/>
  <c r="AI750" i="9"/>
  <c r="AI733" i="9"/>
  <c r="AI752" i="9"/>
  <c r="AI749" i="9"/>
  <c r="AI748" i="9"/>
  <c r="AI744" i="9"/>
  <c r="AI753" i="9"/>
  <c r="J617" i="9"/>
  <c r="J629" i="9"/>
  <c r="J613" i="9"/>
  <c r="J615" i="9"/>
  <c r="J633" i="9"/>
  <c r="J614" i="9"/>
  <c r="J630" i="9"/>
  <c r="J635" i="9"/>
  <c r="J636" i="9"/>
  <c r="J627" i="9"/>
  <c r="J632" i="9"/>
  <c r="K555" i="9"/>
  <c r="K545" i="9"/>
  <c r="K546" i="9"/>
  <c r="K533" i="9"/>
  <c r="K550" i="9"/>
  <c r="K535" i="9"/>
  <c r="K554" i="9"/>
  <c r="K551" i="9"/>
  <c r="K552" i="9"/>
  <c r="K556" i="9"/>
  <c r="K547" i="9"/>
  <c r="AM792" i="9"/>
  <c r="AM785" i="9"/>
  <c r="AM795" i="9"/>
  <c r="AM787" i="9"/>
  <c r="AM793" i="9"/>
  <c r="AM796" i="9"/>
  <c r="AM794" i="9"/>
  <c r="AM774" i="9"/>
  <c r="AM784" i="9"/>
  <c r="AD586" i="9"/>
  <c r="AD573" i="9"/>
  <c r="AD585" i="9"/>
  <c r="AD591" i="9"/>
  <c r="AD590" i="9"/>
  <c r="AD588" i="9"/>
  <c r="AD577" i="9"/>
  <c r="AD595" i="9"/>
  <c r="AD587" i="9"/>
  <c r="AD593" i="9"/>
  <c r="AD596" i="9"/>
  <c r="BB737" i="9"/>
  <c r="BB750" i="9"/>
  <c r="BB748" i="9"/>
  <c r="BB752" i="9"/>
  <c r="BB753" i="9"/>
  <c r="BB756" i="9"/>
  <c r="BB745" i="9"/>
  <c r="BB755" i="9"/>
  <c r="BB754" i="9"/>
  <c r="BB744" i="9"/>
  <c r="BB734" i="9"/>
  <c r="BF590" i="9"/>
  <c r="BF586" i="9"/>
  <c r="BF596" i="9"/>
  <c r="BF585" i="9"/>
  <c r="BF588" i="9"/>
  <c r="BF591" i="9"/>
  <c r="BF575" i="9"/>
  <c r="BF577" i="9"/>
  <c r="BF593" i="9"/>
  <c r="BF592" i="9"/>
  <c r="J509" i="9"/>
  <c r="J513" i="9"/>
  <c r="J497" i="9"/>
  <c r="J514" i="9"/>
  <c r="J507" i="9"/>
  <c r="J495" i="9"/>
  <c r="J511" i="9"/>
  <c r="J494" i="9"/>
  <c r="J505" i="9"/>
  <c r="L547" i="9"/>
  <c r="L546" i="9"/>
  <c r="L555" i="9"/>
  <c r="BD784" i="9"/>
  <c r="BD786" i="9"/>
  <c r="BD796" i="9"/>
  <c r="BD774" i="9"/>
  <c r="BD777" i="9"/>
  <c r="BD790" i="9"/>
  <c r="BD787" i="9"/>
  <c r="BD791" i="9"/>
  <c r="BD788" i="9"/>
  <c r="BD793" i="9"/>
  <c r="BD773" i="9"/>
  <c r="BD775" i="9"/>
  <c r="BD792" i="9"/>
  <c r="BD789" i="9"/>
  <c r="S507" i="9"/>
  <c r="S506" i="9"/>
  <c r="S510" i="9"/>
  <c r="S508" i="9"/>
  <c r="S494" i="9"/>
  <c r="S512" i="9"/>
  <c r="S515" i="9"/>
  <c r="S509" i="9"/>
  <c r="C789" i="9"/>
  <c r="C788" i="9"/>
  <c r="C777" i="9"/>
  <c r="C773" i="9"/>
  <c r="C775" i="9"/>
  <c r="C791" i="9"/>
  <c r="C786" i="9"/>
  <c r="S777" i="9"/>
  <c r="S787" i="9"/>
  <c r="S793" i="9"/>
  <c r="S790" i="9"/>
  <c r="S796" i="9"/>
  <c r="S791" i="9"/>
  <c r="S785" i="9"/>
  <c r="S789" i="9"/>
  <c r="S794" i="9"/>
  <c r="S792" i="9"/>
  <c r="S795" i="9"/>
  <c r="S773" i="9"/>
  <c r="S775" i="9"/>
  <c r="N573" i="9"/>
  <c r="N574" i="9"/>
  <c r="N589" i="9"/>
  <c r="N587" i="9"/>
  <c r="N594" i="9"/>
  <c r="N592" i="9"/>
  <c r="N588" i="9"/>
  <c r="N575" i="9"/>
  <c r="N596" i="9"/>
  <c r="N577" i="9"/>
  <c r="N586" i="9"/>
  <c r="N593" i="9"/>
  <c r="AP734" i="9"/>
  <c r="AP751" i="9"/>
  <c r="AP733" i="9"/>
  <c r="AP735" i="9"/>
  <c r="AP754" i="9"/>
  <c r="AP744" i="9"/>
  <c r="AP755" i="9"/>
  <c r="AP756" i="9"/>
  <c r="AP749" i="9"/>
  <c r="AP747" i="9"/>
  <c r="AP753" i="9"/>
  <c r="AP752" i="9"/>
  <c r="AP750" i="9"/>
  <c r="O504" i="17"/>
  <c r="O497" i="17"/>
  <c r="O511" i="17"/>
  <c r="O514" i="17"/>
  <c r="BM424" i="17"/>
  <c r="BM429" i="17"/>
  <c r="BM433" i="17"/>
  <c r="BM426" i="17"/>
  <c r="AW417" i="17"/>
  <c r="AW435" i="17"/>
  <c r="AW430" i="17"/>
  <c r="AW434" i="17"/>
  <c r="N705" i="17"/>
  <c r="R512" i="17"/>
  <c r="R511" i="17"/>
  <c r="R506" i="17"/>
  <c r="R504" i="17"/>
  <c r="H596" i="17"/>
  <c r="H586" i="17"/>
  <c r="H710" i="17"/>
  <c r="L515" i="17"/>
  <c r="L510" i="17"/>
  <c r="L513" i="17"/>
  <c r="L508" i="17"/>
  <c r="L512" i="17"/>
  <c r="L509" i="17"/>
  <c r="L516" i="17"/>
  <c r="J516" i="9"/>
  <c r="BD794" i="9"/>
  <c r="AM777" i="9"/>
  <c r="BB733" i="9"/>
  <c r="BB735" i="9"/>
  <c r="C787" i="9"/>
  <c r="V787" i="17"/>
  <c r="AL777" i="17"/>
  <c r="AL785" i="17"/>
  <c r="S786" i="9"/>
  <c r="AY624" i="17"/>
  <c r="AY634" i="17"/>
  <c r="AY636" i="17"/>
  <c r="AY626" i="17"/>
  <c r="AY627" i="17"/>
  <c r="AY632" i="17"/>
  <c r="AY629" i="17"/>
  <c r="J510" i="9"/>
  <c r="K548" i="9"/>
  <c r="AH787" i="17"/>
  <c r="AH788" i="17"/>
  <c r="AH785" i="17"/>
  <c r="AH777" i="17"/>
  <c r="BN755" i="17"/>
  <c r="BN750" i="17"/>
  <c r="BN751" i="17"/>
  <c r="BN744" i="17"/>
  <c r="BN745" i="17"/>
  <c r="BN747" i="17"/>
  <c r="S554" i="17"/>
  <c r="K628" i="17"/>
  <c r="K617" i="17"/>
  <c r="K632" i="17"/>
  <c r="K625" i="17"/>
  <c r="K631" i="17"/>
  <c r="K630" i="17"/>
  <c r="K633" i="17"/>
  <c r="K626" i="17"/>
  <c r="AP746" i="9"/>
  <c r="D694" i="9"/>
  <c r="AM734" i="9"/>
  <c r="AM744" i="9"/>
  <c r="AM749" i="9"/>
  <c r="AM754" i="9"/>
  <c r="AM756" i="9"/>
  <c r="AM753" i="9"/>
  <c r="AM752" i="9"/>
  <c r="AM737" i="9"/>
  <c r="AM755" i="9"/>
  <c r="AM745" i="9"/>
  <c r="O756" i="9"/>
  <c r="O750" i="9"/>
  <c r="O751" i="9"/>
  <c r="O755" i="9"/>
  <c r="O749" i="9"/>
  <c r="O746" i="9"/>
  <c r="O744" i="9"/>
  <c r="O748" i="9"/>
  <c r="O752" i="9"/>
  <c r="O745" i="9"/>
  <c r="E747" i="9"/>
  <c r="E755" i="9"/>
  <c r="E746" i="9"/>
  <c r="E756" i="9"/>
  <c r="E745" i="9"/>
  <c r="E753" i="9"/>
  <c r="E733" i="9"/>
  <c r="E735" i="9"/>
  <c r="E744" i="9"/>
  <c r="E754" i="9"/>
  <c r="E751" i="9"/>
  <c r="AQ748" i="9"/>
  <c r="AQ745" i="9"/>
  <c r="AQ751" i="9"/>
  <c r="AQ753" i="9"/>
  <c r="AQ756" i="9"/>
  <c r="AQ752" i="9"/>
  <c r="AQ734" i="9"/>
  <c r="AQ733" i="9"/>
  <c r="AQ755" i="9"/>
  <c r="AQ750" i="9"/>
  <c r="AQ747" i="9"/>
  <c r="AS796" i="9"/>
  <c r="AS787" i="9"/>
  <c r="AS788" i="9"/>
  <c r="AS777" i="9"/>
  <c r="AS773" i="9"/>
  <c r="AS775" i="9"/>
  <c r="AS791" i="9"/>
  <c r="AS793" i="9"/>
  <c r="AS789" i="9"/>
  <c r="AS790" i="9"/>
  <c r="AS774" i="9"/>
  <c r="AS795" i="9"/>
  <c r="BH551" i="9"/>
  <c r="BH535" i="9"/>
  <c r="BH553" i="9"/>
  <c r="BH546" i="9"/>
  <c r="BH550" i="9"/>
  <c r="BH556" i="9"/>
  <c r="BH554" i="9"/>
  <c r="BH545" i="9"/>
  <c r="BH537" i="9"/>
  <c r="BH544" i="9"/>
  <c r="AP631" i="9"/>
  <c r="AP636" i="9"/>
  <c r="AP634" i="9"/>
  <c r="AP633" i="9"/>
  <c r="AP626" i="9"/>
  <c r="AP632" i="9"/>
  <c r="AP629" i="9"/>
  <c r="AP614" i="9"/>
  <c r="AP635" i="9"/>
  <c r="C548" i="9"/>
  <c r="C550" i="9"/>
  <c r="C535" i="9"/>
  <c r="C552" i="9"/>
  <c r="C555" i="9"/>
  <c r="C554" i="9"/>
  <c r="C546" i="9"/>
  <c r="C537" i="9"/>
  <c r="AR513" i="9"/>
  <c r="AR510" i="9"/>
  <c r="AR509" i="9"/>
  <c r="AR511" i="9"/>
  <c r="AR495" i="9"/>
  <c r="AR516" i="9"/>
  <c r="AR494" i="9"/>
  <c r="AR504" i="9"/>
  <c r="AR507" i="9"/>
  <c r="AR506" i="9"/>
  <c r="AI594" i="9"/>
  <c r="AI591" i="9"/>
  <c r="BL505" i="9"/>
  <c r="BL510" i="9"/>
  <c r="BL509" i="9"/>
  <c r="BL493" i="9"/>
  <c r="BL514" i="9"/>
  <c r="BL513" i="9"/>
  <c r="BL497" i="9"/>
  <c r="BL512" i="9"/>
  <c r="BL515" i="9"/>
  <c r="BL506" i="9"/>
  <c r="BL508" i="9"/>
  <c r="BL507" i="9"/>
  <c r="AE796" i="9"/>
  <c r="AE785" i="9"/>
  <c r="AE793" i="9"/>
  <c r="AE774" i="9"/>
  <c r="AE786" i="9"/>
  <c r="AE773" i="9"/>
  <c r="AE775" i="9"/>
  <c r="AE790" i="9"/>
  <c r="AE795" i="9"/>
  <c r="AE791" i="9"/>
  <c r="AE784" i="9"/>
  <c r="H709" i="9"/>
  <c r="H708" i="9"/>
  <c r="H716" i="9"/>
  <c r="H713" i="9"/>
  <c r="H710" i="9"/>
  <c r="H707" i="9"/>
  <c r="H704" i="9"/>
  <c r="H693" i="9"/>
  <c r="H695" i="9"/>
  <c r="H694" i="9"/>
  <c r="AX590" i="9"/>
  <c r="AX589" i="9"/>
  <c r="AX588" i="9"/>
  <c r="AX575" i="9"/>
  <c r="AX573" i="9"/>
  <c r="AX592" i="9"/>
  <c r="AX587" i="9"/>
  <c r="AX577" i="9"/>
  <c r="AB535" i="9"/>
  <c r="AB546" i="9"/>
  <c r="AB534" i="9"/>
  <c r="AB544" i="9"/>
  <c r="AB549" i="9"/>
  <c r="AB533" i="9"/>
  <c r="AB553" i="9"/>
  <c r="AB550" i="9"/>
  <c r="AB545" i="9"/>
  <c r="AB537" i="9"/>
  <c r="AB548" i="9"/>
  <c r="AB555" i="9"/>
  <c r="F796" i="9"/>
  <c r="F795" i="9"/>
  <c r="F790" i="9"/>
  <c r="F785" i="9"/>
  <c r="F774" i="9"/>
  <c r="F773" i="9"/>
  <c r="F775" i="9"/>
  <c r="F792" i="9"/>
  <c r="F789" i="9"/>
  <c r="F784" i="9"/>
  <c r="F786" i="9"/>
  <c r="F777" i="9"/>
  <c r="F788" i="9"/>
  <c r="AZ546" i="9"/>
  <c r="AZ548" i="9"/>
  <c r="AZ533" i="9"/>
  <c r="AZ534" i="9"/>
  <c r="AZ555" i="9"/>
  <c r="AZ545" i="9"/>
  <c r="AZ544" i="9"/>
  <c r="AZ535" i="9"/>
  <c r="AZ543" i="9"/>
  <c r="AZ547" i="9"/>
  <c r="AZ556" i="9"/>
  <c r="AZ552" i="9"/>
  <c r="BF752" i="9"/>
  <c r="BF748" i="9"/>
  <c r="BF754" i="9"/>
  <c r="BF747" i="9"/>
  <c r="BF756" i="9"/>
  <c r="BF734" i="9"/>
  <c r="BF753" i="9"/>
  <c r="BF733" i="9"/>
  <c r="BF735" i="9"/>
  <c r="BF746" i="9"/>
  <c r="AZ595" i="9"/>
  <c r="BN789" i="9"/>
  <c r="BN785" i="9"/>
  <c r="BN784" i="9"/>
  <c r="BN792" i="9"/>
  <c r="BN790" i="9"/>
  <c r="BN794" i="9"/>
  <c r="BN796" i="9"/>
  <c r="BN791" i="9"/>
  <c r="BN787" i="9"/>
  <c r="BN786" i="9"/>
  <c r="D507" i="9"/>
  <c r="D509" i="9"/>
  <c r="D493" i="9"/>
  <c r="D511" i="9"/>
  <c r="D505" i="9"/>
  <c r="D514" i="9"/>
  <c r="D508" i="9"/>
  <c r="D497" i="9"/>
  <c r="D506" i="9"/>
  <c r="D510" i="9"/>
  <c r="AX746" i="9"/>
  <c r="AX748" i="9"/>
  <c r="AX750" i="9"/>
  <c r="AX733" i="9"/>
  <c r="AX735" i="9"/>
  <c r="AX751" i="9"/>
  <c r="AX755" i="9"/>
  <c r="AX754" i="9"/>
  <c r="AX756" i="9"/>
  <c r="AX737" i="9"/>
  <c r="C186" i="7"/>
  <c r="C186" i="21"/>
  <c r="F182" i="21"/>
  <c r="C186" i="20"/>
  <c r="F182" i="20"/>
  <c r="Z179" i="7"/>
  <c r="K170" i="7"/>
  <c r="G506" i="17"/>
  <c r="G511" i="17"/>
  <c r="G508" i="17"/>
  <c r="G497" i="17"/>
  <c r="AE510" i="17"/>
  <c r="AE511" i="17"/>
  <c r="AE513" i="17"/>
  <c r="AE514" i="17"/>
  <c r="R548" i="17"/>
  <c r="R546" i="17"/>
  <c r="R544" i="17"/>
  <c r="R556" i="17"/>
  <c r="BE427" i="17"/>
  <c r="BE432" i="17"/>
  <c r="BE424" i="17"/>
  <c r="AI746" i="9"/>
  <c r="BG755" i="9"/>
  <c r="BG746" i="9"/>
  <c r="AH544" i="9"/>
  <c r="BF545" i="9"/>
  <c r="BF551" i="9"/>
  <c r="AK547" i="9"/>
  <c r="AK544" i="9"/>
  <c r="BH708" i="9"/>
  <c r="AC744" i="9"/>
  <c r="AE744" i="9"/>
  <c r="AM750" i="9"/>
  <c r="AU755" i="17"/>
  <c r="AU756" i="17"/>
  <c r="AU746" i="17"/>
  <c r="AM747" i="17"/>
  <c r="AM753" i="17"/>
  <c r="AM754" i="17"/>
  <c r="AM749" i="17"/>
  <c r="AU706" i="9"/>
  <c r="AE788" i="9"/>
  <c r="AE777" i="9"/>
  <c r="C547" i="9"/>
  <c r="AD575" i="9"/>
  <c r="BF595" i="9"/>
  <c r="AX590" i="17"/>
  <c r="AX586" i="17"/>
  <c r="AX584" i="17"/>
  <c r="H714" i="9"/>
  <c r="F787" i="9"/>
  <c r="H711" i="9"/>
  <c r="F794" i="9"/>
  <c r="J507" i="17"/>
  <c r="J511" i="17"/>
  <c r="J516" i="17"/>
  <c r="AR515" i="9"/>
  <c r="AM789" i="9"/>
  <c r="BL504" i="9"/>
  <c r="BL511" i="9"/>
  <c r="J506" i="9"/>
  <c r="AI587" i="9"/>
  <c r="AZ549" i="9"/>
  <c r="BF749" i="9"/>
  <c r="BB747" i="9"/>
  <c r="BN774" i="9"/>
  <c r="C790" i="9"/>
  <c r="S784" i="9"/>
  <c r="S774" i="9"/>
  <c r="K534" i="9"/>
  <c r="K537" i="9"/>
  <c r="BN793" i="9"/>
  <c r="S790" i="17"/>
  <c r="S791" i="17"/>
  <c r="S787" i="17"/>
  <c r="S789" i="17"/>
  <c r="S796" i="17"/>
  <c r="S784" i="17"/>
  <c r="S786" i="17"/>
  <c r="S777" i="17"/>
  <c r="S793" i="17"/>
  <c r="S794" i="17"/>
  <c r="Z750" i="17"/>
  <c r="Z756" i="17"/>
  <c r="Z752" i="17"/>
  <c r="Z747" i="17"/>
  <c r="Z754" i="17"/>
  <c r="Z746" i="17"/>
  <c r="Z745" i="17"/>
  <c r="Z755" i="17"/>
  <c r="Z744" i="17"/>
  <c r="N591" i="9"/>
  <c r="N585" i="9"/>
  <c r="N595" i="9"/>
  <c r="N590" i="9"/>
  <c r="N584" i="9"/>
  <c r="AP737" i="9"/>
  <c r="AP745" i="9"/>
  <c r="AA707" i="17"/>
  <c r="AA705" i="17"/>
  <c r="AA704" i="17"/>
  <c r="AA713" i="17"/>
  <c r="AA709" i="17"/>
  <c r="AA716" i="17"/>
  <c r="AA711" i="17"/>
  <c r="AA714" i="17"/>
  <c r="BK752" i="9"/>
  <c r="BK755" i="9"/>
  <c r="BK750" i="9"/>
  <c r="BK756" i="9"/>
  <c r="BK748" i="9"/>
  <c r="BK747" i="9"/>
  <c r="BK737" i="9"/>
  <c r="BK745" i="9"/>
  <c r="BK744" i="9"/>
  <c r="BK746" i="9"/>
  <c r="W705" i="9"/>
  <c r="W694" i="9"/>
  <c r="W697" i="9"/>
  <c r="W715" i="9"/>
  <c r="W704" i="9"/>
  <c r="W706" i="9"/>
  <c r="W710" i="9"/>
  <c r="W716" i="9"/>
  <c r="W713" i="9"/>
  <c r="W709" i="9"/>
  <c r="AM716" i="9"/>
  <c r="AM713" i="9"/>
  <c r="AM709" i="9"/>
  <c r="AM707" i="9"/>
  <c r="AM715" i="9"/>
  <c r="AM712" i="9"/>
  <c r="AM694" i="9"/>
  <c r="AM706" i="9"/>
  <c r="AM697" i="9"/>
  <c r="AM705" i="9"/>
  <c r="AM693" i="9"/>
  <c r="AM695" i="9"/>
  <c r="BJ705" i="9"/>
  <c r="BJ715" i="9"/>
  <c r="BJ697" i="9"/>
  <c r="BJ693" i="9"/>
  <c r="BJ695" i="9"/>
  <c r="BJ716" i="9"/>
  <c r="BJ709" i="9"/>
  <c r="BJ708" i="9"/>
  <c r="BJ704" i="9"/>
  <c r="BJ712" i="9"/>
  <c r="BJ714" i="9"/>
  <c r="BJ707" i="9"/>
  <c r="M734" i="9"/>
  <c r="M755" i="9"/>
  <c r="M745" i="9"/>
  <c r="M756" i="9"/>
  <c r="M750" i="9"/>
  <c r="M753" i="9"/>
  <c r="M733" i="9"/>
  <c r="M747" i="9"/>
  <c r="M744" i="9"/>
  <c r="M749" i="9"/>
  <c r="U749" i="9"/>
  <c r="U750" i="9"/>
  <c r="U748" i="9"/>
  <c r="U752" i="9"/>
  <c r="U747" i="9"/>
  <c r="Z708" i="9"/>
  <c r="Z710" i="9"/>
  <c r="Z694" i="9"/>
  <c r="Z693" i="9"/>
  <c r="Z695" i="9"/>
  <c r="Z709" i="9"/>
  <c r="Z704" i="9"/>
  <c r="Z706" i="9"/>
  <c r="Z716" i="9"/>
  <c r="Z707" i="9"/>
  <c r="Z697" i="9"/>
  <c r="Z712" i="9"/>
  <c r="BE754" i="9"/>
  <c r="C750" i="9"/>
  <c r="C748" i="9"/>
  <c r="C745" i="9"/>
  <c r="C747" i="9"/>
  <c r="BK515" i="9"/>
  <c r="BK516" i="9"/>
  <c r="BK509" i="9"/>
  <c r="BK497" i="9"/>
  <c r="BK506" i="9"/>
  <c r="BK494" i="9"/>
  <c r="BK507" i="9"/>
  <c r="BK504" i="9"/>
  <c r="BK512" i="9"/>
  <c r="BK513" i="9"/>
  <c r="BK514" i="9"/>
  <c r="AE497" i="9"/>
  <c r="AE510" i="9"/>
  <c r="AE508" i="9"/>
  <c r="AE504" i="9"/>
  <c r="AE505" i="9"/>
  <c r="AE509" i="9"/>
  <c r="BI784" i="9"/>
  <c r="BI774" i="9"/>
  <c r="BI794" i="9"/>
  <c r="BI795" i="9"/>
  <c r="BI790" i="9"/>
  <c r="BI791" i="9"/>
  <c r="BI796" i="9"/>
  <c r="BI789" i="9"/>
  <c r="BI787" i="9"/>
  <c r="BI785" i="9"/>
  <c r="X697" i="9"/>
  <c r="X709" i="9"/>
  <c r="AJ550" i="9"/>
  <c r="AJ537" i="9"/>
  <c r="AJ547" i="9"/>
  <c r="AJ544" i="9"/>
  <c r="AJ545" i="9"/>
  <c r="AJ553" i="9"/>
  <c r="AJ554" i="9"/>
  <c r="AJ548" i="9"/>
  <c r="AH627" i="9"/>
  <c r="AH636" i="9"/>
  <c r="AH633" i="9"/>
  <c r="AH626" i="9"/>
  <c r="AH634" i="9"/>
  <c r="AH632" i="9"/>
  <c r="AH631" i="9"/>
  <c r="AH625" i="9"/>
  <c r="AH614" i="9"/>
  <c r="AH622" i="9"/>
  <c r="AH628" i="9"/>
  <c r="S556" i="9"/>
  <c r="S537" i="9"/>
  <c r="S554" i="9"/>
  <c r="S548" i="9"/>
  <c r="S552" i="9"/>
  <c r="S549" i="9"/>
  <c r="S533" i="9"/>
  <c r="S551" i="9"/>
  <c r="S553" i="9"/>
  <c r="S546" i="9"/>
  <c r="S555" i="9"/>
  <c r="AV511" i="9"/>
  <c r="AV510" i="9"/>
  <c r="AV507" i="9"/>
  <c r="AV509" i="9"/>
  <c r="AV514" i="9"/>
  <c r="AV505" i="9"/>
  <c r="AV516" i="9"/>
  <c r="AV513" i="9"/>
  <c r="AV497" i="9"/>
  <c r="AV515" i="9"/>
  <c r="AV504" i="9"/>
  <c r="BJ746" i="9"/>
  <c r="BJ749" i="9"/>
  <c r="BJ750" i="9"/>
  <c r="BJ748" i="9"/>
  <c r="BJ734" i="9"/>
  <c r="BJ733" i="9"/>
  <c r="BJ755" i="9"/>
  <c r="BJ751" i="9"/>
  <c r="BJ756" i="9"/>
  <c r="AT752" i="9"/>
  <c r="AT751" i="9"/>
  <c r="AT750" i="9"/>
  <c r="AT748" i="9"/>
  <c r="AT737" i="9"/>
  <c r="AT755" i="9"/>
  <c r="AT756" i="9"/>
  <c r="AT734" i="9"/>
  <c r="AT745" i="9"/>
  <c r="AT733" i="9"/>
  <c r="AT735" i="9"/>
  <c r="AF507" i="9"/>
  <c r="AF493" i="9"/>
  <c r="AF505" i="9"/>
  <c r="AL589" i="9"/>
  <c r="AL586" i="9"/>
  <c r="AL577" i="9"/>
  <c r="AL574" i="9"/>
  <c r="AL592" i="9"/>
  <c r="AL585" i="9"/>
  <c r="AL587" i="9"/>
  <c r="F586" i="9"/>
  <c r="F587" i="9"/>
  <c r="F577" i="9"/>
  <c r="F585" i="9"/>
  <c r="F591" i="9"/>
  <c r="F594" i="9"/>
  <c r="F589" i="9"/>
  <c r="U588" i="9"/>
  <c r="U590" i="9"/>
  <c r="U587" i="9"/>
  <c r="U575" i="9"/>
  <c r="U594" i="9"/>
  <c r="U595" i="9"/>
  <c r="U586" i="9"/>
  <c r="BF510" i="9"/>
  <c r="BF497" i="9"/>
  <c r="BF505" i="9"/>
  <c r="BF513" i="9"/>
  <c r="BF509" i="9"/>
  <c r="BF494" i="9"/>
  <c r="BF508" i="9"/>
  <c r="BF511" i="9"/>
  <c r="BF516" i="9"/>
  <c r="BF495" i="9"/>
  <c r="G774" i="9"/>
  <c r="G786" i="9"/>
  <c r="G792" i="9"/>
  <c r="G784" i="9"/>
  <c r="G793" i="9"/>
  <c r="G787" i="9"/>
  <c r="G790" i="9"/>
  <c r="G773" i="9"/>
  <c r="G775" i="9"/>
  <c r="G795" i="9"/>
  <c r="AH587" i="9"/>
  <c r="AH595" i="9"/>
  <c r="AH592" i="9"/>
  <c r="AH593" i="9"/>
  <c r="AH589" i="9"/>
  <c r="AH591" i="9"/>
  <c r="AH594" i="9"/>
  <c r="AH586" i="9"/>
  <c r="AH577" i="9"/>
  <c r="AH574" i="9"/>
  <c r="AH596" i="9"/>
  <c r="AH575" i="9"/>
  <c r="AJ577" i="9"/>
  <c r="AJ595" i="9"/>
  <c r="AJ593" i="9"/>
  <c r="AJ594" i="9"/>
  <c r="AJ588" i="9"/>
  <c r="AJ575" i="9"/>
  <c r="AJ585" i="9"/>
  <c r="AJ591" i="9"/>
  <c r="AJ573" i="9"/>
  <c r="AJ592" i="9"/>
  <c r="AY796" i="9"/>
  <c r="AY774" i="9"/>
  <c r="AY784" i="9"/>
  <c r="AY793" i="9"/>
  <c r="AY792" i="9"/>
  <c r="AY795" i="9"/>
  <c r="AY789" i="9"/>
  <c r="AY785" i="9"/>
  <c r="AY773" i="9"/>
  <c r="AY775" i="9"/>
  <c r="AY790" i="9"/>
  <c r="K773" i="9"/>
  <c r="K775" i="9"/>
  <c r="K777" i="9"/>
  <c r="K790" i="9"/>
  <c r="K795" i="9"/>
  <c r="K792" i="9"/>
  <c r="K794" i="9"/>
  <c r="K796" i="9"/>
  <c r="K789" i="9"/>
  <c r="K787" i="9"/>
  <c r="K774" i="9"/>
  <c r="K784" i="9"/>
  <c r="AP791" i="9"/>
  <c r="AP795" i="9"/>
  <c r="AP777" i="9"/>
  <c r="AP788" i="9"/>
  <c r="AP774" i="9"/>
  <c r="AP794" i="9"/>
  <c r="AP789" i="9"/>
  <c r="AP784" i="9"/>
  <c r="AP786" i="9"/>
  <c r="AY593" i="9"/>
  <c r="AY575" i="9"/>
  <c r="AY589" i="9"/>
  <c r="AY587" i="9"/>
  <c r="AY590" i="9"/>
  <c r="AY577" i="9"/>
  <c r="AY585" i="9"/>
  <c r="AY596" i="9"/>
  <c r="AY573" i="9"/>
  <c r="AY574" i="9"/>
  <c r="AY591" i="9"/>
  <c r="BN733" i="9"/>
  <c r="BN735" i="9"/>
  <c r="BN745" i="9"/>
  <c r="BN755" i="9"/>
  <c r="BN753" i="9"/>
  <c r="BN744" i="9"/>
  <c r="BN754" i="9"/>
  <c r="BN756" i="9"/>
  <c r="BN748" i="9"/>
  <c r="BN752" i="9"/>
  <c r="BN746" i="9"/>
  <c r="F486" i="9"/>
  <c r="AI790" i="17"/>
  <c r="AI791" i="17"/>
  <c r="AI777" i="17"/>
  <c r="AH751" i="17"/>
  <c r="AH748" i="17"/>
  <c r="AH737" i="17"/>
  <c r="AH756" i="17"/>
  <c r="AH744" i="17"/>
  <c r="AA785" i="17"/>
  <c r="AA794" i="17"/>
  <c r="AA796" i="17"/>
  <c r="V590" i="17"/>
  <c r="V595" i="17"/>
  <c r="V594" i="17"/>
  <c r="V592" i="17"/>
  <c r="BF748" i="17"/>
  <c r="BF744" i="17"/>
  <c r="BF749" i="17"/>
  <c r="AB709" i="9"/>
  <c r="AJ716" i="9"/>
  <c r="AJ704" i="9"/>
  <c r="AJ713" i="9"/>
  <c r="AJ705" i="9"/>
  <c r="AJ693" i="9"/>
  <c r="AJ695" i="9"/>
  <c r="G747" i="9"/>
  <c r="G754" i="9"/>
  <c r="G751" i="9"/>
  <c r="G737" i="9"/>
  <c r="O712" i="9"/>
  <c r="O708" i="9"/>
  <c r="O697" i="9"/>
  <c r="O715" i="9"/>
  <c r="BK716" i="9"/>
  <c r="BK714" i="9"/>
  <c r="BK710" i="9"/>
  <c r="BK707" i="9"/>
  <c r="BK713" i="9"/>
  <c r="U629" i="9"/>
  <c r="U634" i="9"/>
  <c r="U633" i="9"/>
  <c r="U613" i="9"/>
  <c r="U615" i="9"/>
  <c r="AK617" i="9"/>
  <c r="AK626" i="9"/>
  <c r="AK624" i="9"/>
  <c r="AL628" i="9"/>
  <c r="AL629" i="9"/>
  <c r="BB631" i="9"/>
  <c r="BB632" i="9"/>
  <c r="BB628" i="9"/>
  <c r="BB614" i="9"/>
  <c r="V716" i="9"/>
  <c r="V705" i="9"/>
  <c r="V694" i="9"/>
  <c r="V708" i="9"/>
  <c r="V715" i="9"/>
  <c r="AK756" i="9"/>
  <c r="AK751" i="9"/>
  <c r="AK747" i="9"/>
  <c r="AK745" i="9"/>
  <c r="AK752" i="9"/>
  <c r="E534" i="9"/>
  <c r="E555" i="9"/>
  <c r="E549" i="9"/>
  <c r="E547" i="9"/>
  <c r="E556" i="9"/>
  <c r="AS533" i="9"/>
  <c r="AS556" i="9"/>
  <c r="AS546" i="9"/>
  <c r="AS555" i="9"/>
  <c r="AP697" i="9"/>
  <c r="AP707" i="9"/>
  <c r="BF712" i="9"/>
  <c r="BF713" i="9"/>
  <c r="BF694" i="9"/>
  <c r="BF697" i="9"/>
  <c r="AA745" i="9"/>
  <c r="AA755" i="9"/>
  <c r="AA752" i="9"/>
  <c r="AA733" i="9"/>
  <c r="AY756" i="9"/>
  <c r="AY744" i="9"/>
  <c r="AY752" i="9"/>
  <c r="AY737" i="9"/>
  <c r="AY733" i="9"/>
  <c r="AY735" i="9"/>
  <c r="O516" i="9"/>
  <c r="O515" i="9"/>
  <c r="O508" i="9"/>
  <c r="O511" i="9"/>
  <c r="AM510" i="9"/>
  <c r="AM506" i="9"/>
  <c r="AM507" i="9"/>
  <c r="AM515" i="9"/>
  <c r="E774" i="9"/>
  <c r="E785" i="9"/>
  <c r="E795" i="9"/>
  <c r="E773" i="9"/>
  <c r="AC796" i="9"/>
  <c r="AC791" i="9"/>
  <c r="AC794" i="9"/>
  <c r="AC795" i="9"/>
  <c r="AC773" i="9"/>
  <c r="AF704" i="9"/>
  <c r="AL752" i="9"/>
  <c r="AL751" i="9"/>
  <c r="AL754" i="9"/>
  <c r="AD733" i="9"/>
  <c r="AD735" i="9"/>
  <c r="AD745" i="9"/>
  <c r="AD755" i="9"/>
  <c r="AD746" i="9"/>
  <c r="T545" i="9"/>
  <c r="T551" i="9"/>
  <c r="T546" i="9"/>
  <c r="T552" i="9"/>
  <c r="R631" i="9"/>
  <c r="R633" i="9"/>
  <c r="R634" i="9"/>
  <c r="R614" i="9"/>
  <c r="AI545" i="9"/>
  <c r="AI555" i="9"/>
  <c r="AI553" i="9"/>
  <c r="BK793" i="9"/>
  <c r="BK774" i="9"/>
  <c r="BK789" i="9"/>
  <c r="V746" i="9"/>
  <c r="V748" i="9"/>
  <c r="V755" i="9"/>
  <c r="AV713" i="9"/>
  <c r="AV711" i="9"/>
  <c r="AV693" i="9"/>
  <c r="AV695" i="9"/>
  <c r="AV708" i="9"/>
  <c r="AN708" i="9"/>
  <c r="AN704" i="9"/>
  <c r="AN710" i="9"/>
  <c r="V591" i="9"/>
  <c r="V592" i="9"/>
  <c r="V587" i="9"/>
  <c r="V596" i="9"/>
  <c r="V590" i="9"/>
  <c r="BD706" i="9"/>
  <c r="BI573" i="9"/>
  <c r="BI593" i="9"/>
  <c r="BI590" i="9"/>
  <c r="AC586" i="9"/>
  <c r="AC594" i="9"/>
  <c r="AC587" i="9"/>
  <c r="Z513" i="9"/>
  <c r="Z516" i="9"/>
  <c r="Z495" i="9"/>
  <c r="Z512" i="9"/>
  <c r="Z497" i="9"/>
  <c r="BC774" i="9"/>
  <c r="BC777" i="9"/>
  <c r="BC792" i="9"/>
  <c r="BA585" i="9"/>
  <c r="BA588" i="9"/>
  <c r="BA594" i="9"/>
  <c r="BA584" i="9"/>
  <c r="V794" i="9"/>
  <c r="V796" i="9"/>
  <c r="V786" i="9"/>
  <c r="V791" i="9"/>
  <c r="V784" i="9"/>
  <c r="V789" i="9"/>
  <c r="L588" i="9"/>
  <c r="L587" i="9"/>
  <c r="R753" i="9"/>
  <c r="R751" i="9"/>
  <c r="R748" i="9"/>
  <c r="R747" i="9"/>
  <c r="R754" i="9"/>
  <c r="R746" i="9"/>
  <c r="AR592" i="9"/>
  <c r="AR589" i="9"/>
  <c r="AR594" i="9"/>
  <c r="AY791" i="17"/>
  <c r="AY789" i="17"/>
  <c r="AY792" i="17"/>
  <c r="T588" i="9"/>
  <c r="T577" i="9"/>
  <c r="T590" i="9"/>
  <c r="R788" i="9"/>
  <c r="R773" i="9"/>
  <c r="R775" i="9"/>
  <c r="R785" i="9"/>
  <c r="R794" i="9"/>
  <c r="Z792" i="9"/>
  <c r="Z789" i="9"/>
  <c r="Z777" i="9"/>
  <c r="Z795" i="9"/>
  <c r="Z784" i="9"/>
  <c r="Z773" i="9"/>
  <c r="Z775" i="9"/>
  <c r="Z787" i="9"/>
  <c r="AA715" i="9"/>
  <c r="AA712" i="9"/>
  <c r="AA705" i="9"/>
  <c r="AH747" i="9"/>
  <c r="AH748" i="9"/>
  <c r="AH756" i="9"/>
  <c r="AF120" i="22"/>
  <c r="AG120" i="22"/>
  <c r="AE130" i="22"/>
  <c r="AG130" i="22"/>
  <c r="AG132" i="22"/>
  <c r="AE132" i="22"/>
  <c r="C754" i="17"/>
  <c r="C755" i="17"/>
  <c r="W753" i="17"/>
  <c r="C752" i="17"/>
  <c r="C751" i="17"/>
  <c r="AT710" i="17"/>
  <c r="AX549" i="17"/>
  <c r="AX552" i="17"/>
  <c r="AX546" i="17"/>
  <c r="AX556" i="17"/>
  <c r="W749" i="17"/>
  <c r="W747" i="17"/>
  <c r="C750" i="17"/>
  <c r="C747" i="17"/>
  <c r="J554" i="17"/>
  <c r="J546" i="17"/>
  <c r="J545" i="17"/>
  <c r="G754" i="17"/>
  <c r="G756" i="17"/>
  <c r="G744" i="17"/>
  <c r="G753" i="17"/>
  <c r="K752" i="17"/>
  <c r="K750" i="17"/>
  <c r="K751" i="17"/>
  <c r="K748" i="17"/>
  <c r="J628" i="17"/>
  <c r="J635" i="17"/>
  <c r="AN313" i="17"/>
  <c r="AN314" i="17"/>
  <c r="BD307" i="17"/>
  <c r="AN306" i="17"/>
  <c r="BD315" i="17"/>
  <c r="X593" i="17"/>
  <c r="X585" i="17"/>
  <c r="X587" i="17"/>
  <c r="BF511" i="17"/>
  <c r="E613" i="9"/>
  <c r="BF505" i="17"/>
  <c r="X590" i="17"/>
  <c r="BF513" i="17"/>
  <c r="X591" i="17"/>
  <c r="N594" i="17"/>
  <c r="N585" i="17"/>
  <c r="N593" i="17"/>
  <c r="C786" i="17"/>
  <c r="BB787" i="17"/>
  <c r="BB793" i="17"/>
  <c r="C628" i="17"/>
  <c r="AI792" i="17"/>
  <c r="AI794" i="17"/>
  <c r="V585" i="17"/>
  <c r="AA793" i="17"/>
  <c r="AA784" i="17"/>
  <c r="AA789" i="17"/>
  <c r="AA786" i="17"/>
  <c r="AH747" i="17"/>
  <c r="V588" i="17"/>
  <c r="AP787" i="17"/>
  <c r="BF750" i="17"/>
  <c r="AH754" i="17"/>
  <c r="BF745" i="17"/>
  <c r="BF756" i="17"/>
  <c r="AH753" i="17"/>
  <c r="N592" i="17"/>
  <c r="BF737" i="17"/>
  <c r="AA747" i="9"/>
  <c r="AA754" i="9"/>
  <c r="AA746" i="9"/>
  <c r="AP706" i="9"/>
  <c r="O493" i="9"/>
  <c r="O507" i="9"/>
  <c r="O513" i="9"/>
  <c r="E789" i="9"/>
  <c r="E794" i="9"/>
  <c r="E790" i="9"/>
  <c r="AR751" i="9"/>
  <c r="AS544" i="9"/>
  <c r="AS537" i="9"/>
  <c r="AS552" i="9"/>
  <c r="AS535" i="9"/>
  <c r="E544" i="9"/>
  <c r="E535" i="9"/>
  <c r="E552" i="9"/>
  <c r="AC785" i="9"/>
  <c r="AC784" i="9"/>
  <c r="AM512" i="9"/>
  <c r="AM504" i="9"/>
  <c r="AM497" i="9"/>
  <c r="AY748" i="9"/>
  <c r="AY750" i="9"/>
  <c r="AI515" i="17"/>
  <c r="BF715" i="9"/>
  <c r="BF704" i="9"/>
  <c r="BF709" i="9"/>
  <c r="AL630" i="9"/>
  <c r="AJ697" i="9"/>
  <c r="AJ694" i="9"/>
  <c r="AJ709" i="9"/>
  <c r="BB613" i="9"/>
  <c r="BB615" i="9"/>
  <c r="BB617" i="9"/>
  <c r="BB633" i="9"/>
  <c r="U631" i="9"/>
  <c r="U630" i="9"/>
  <c r="U627" i="9"/>
  <c r="U626" i="9"/>
  <c r="AK749" i="9"/>
  <c r="AK737" i="9"/>
  <c r="AK733" i="9"/>
  <c r="AK735" i="9"/>
  <c r="G733" i="9"/>
  <c r="G735" i="9"/>
  <c r="G734" i="9"/>
  <c r="G744" i="9"/>
  <c r="AY790" i="17"/>
  <c r="AY793" i="17"/>
  <c r="AY795" i="17"/>
  <c r="E626" i="9"/>
  <c r="V707" i="9"/>
  <c r="V709" i="9"/>
  <c r="BK709" i="9"/>
  <c r="BK705" i="9"/>
  <c r="BK704" i="9"/>
  <c r="O714" i="9"/>
  <c r="O707" i="9"/>
  <c r="O713" i="9"/>
  <c r="AK634" i="9"/>
  <c r="AK614" i="9"/>
  <c r="AK630" i="9"/>
  <c r="AB712" i="9"/>
  <c r="T550" i="9"/>
  <c r="T534" i="9"/>
  <c r="T549" i="9"/>
  <c r="T554" i="9"/>
  <c r="AD754" i="9"/>
  <c r="AD734" i="9"/>
  <c r="AD753" i="9"/>
  <c r="AL734" i="9"/>
  <c r="AL746" i="9"/>
  <c r="AL733" i="9"/>
  <c r="AL735" i="9"/>
  <c r="AC577" i="9"/>
  <c r="AC575" i="9"/>
  <c r="AC595" i="9"/>
  <c r="AC590" i="9"/>
  <c r="BK788" i="9"/>
  <c r="BK795" i="9"/>
  <c r="BK787" i="9"/>
  <c r="BK785" i="9"/>
  <c r="Z505" i="9"/>
  <c r="V790" i="9"/>
  <c r="V792" i="9"/>
  <c r="V774" i="9"/>
  <c r="BG547" i="9"/>
  <c r="BA574" i="9"/>
  <c r="Z508" i="9"/>
  <c r="BA586" i="9"/>
  <c r="AI534" i="9"/>
  <c r="BA587" i="9"/>
  <c r="Z507" i="9"/>
  <c r="AI550" i="9"/>
  <c r="V574" i="9"/>
  <c r="V585" i="9"/>
  <c r="Z494" i="9"/>
  <c r="BA577" i="9"/>
  <c r="R613" i="9"/>
  <c r="R615" i="9"/>
  <c r="BI591" i="9"/>
  <c r="BI595" i="9"/>
  <c r="BI588" i="9"/>
  <c r="AI546" i="9"/>
  <c r="R629" i="9"/>
  <c r="R617" i="9"/>
  <c r="BF626" i="9"/>
  <c r="AN711" i="9"/>
  <c r="AN715" i="9"/>
  <c r="AN714" i="9"/>
  <c r="V749" i="9"/>
  <c r="AV710" i="9"/>
  <c r="AV707" i="9"/>
  <c r="AV714" i="9"/>
  <c r="V745" i="9"/>
  <c r="V747" i="9"/>
  <c r="V753" i="9"/>
  <c r="BC791" i="9"/>
  <c r="BC794" i="9"/>
  <c r="BC784" i="9"/>
  <c r="V756" i="9"/>
  <c r="V773" i="9"/>
  <c r="V775" i="9"/>
  <c r="V788" i="9"/>
  <c r="R745" i="9"/>
  <c r="AR585" i="9"/>
  <c r="AR591" i="9"/>
  <c r="R733" i="9"/>
  <c r="R735" i="9"/>
  <c r="AR587" i="9"/>
  <c r="R752" i="9"/>
  <c r="AR573" i="9"/>
  <c r="Z774" i="9"/>
  <c r="Z785" i="9"/>
  <c r="R755" i="9"/>
  <c r="Z790" i="9"/>
  <c r="Z793" i="9"/>
  <c r="R786" i="9"/>
  <c r="AA707" i="9"/>
  <c r="AA711" i="9"/>
  <c r="AA706" i="9"/>
  <c r="AH737" i="9"/>
  <c r="AH751" i="9"/>
  <c r="AH746" i="9"/>
  <c r="AH755" i="9"/>
  <c r="AL555" i="17"/>
  <c r="AE716" i="9"/>
  <c r="AE709" i="9"/>
  <c r="AE697" i="9"/>
  <c r="AE704" i="9"/>
  <c r="AE693" i="9"/>
  <c r="AE695" i="9"/>
  <c r="AS631" i="9"/>
  <c r="AS614" i="9"/>
  <c r="AS630" i="9"/>
  <c r="AS613" i="9"/>
  <c r="AS615" i="9"/>
  <c r="AS617" i="9"/>
  <c r="F628" i="9"/>
  <c r="F617" i="9"/>
  <c r="V631" i="9"/>
  <c r="V624" i="9"/>
  <c r="V636" i="9"/>
  <c r="V617" i="9"/>
  <c r="V614" i="9"/>
  <c r="N712" i="9"/>
  <c r="N707" i="9"/>
  <c r="N704" i="9"/>
  <c r="N693" i="9"/>
  <c r="N695" i="9"/>
  <c r="BB712" i="9"/>
  <c r="BB709" i="9"/>
  <c r="BB694" i="9"/>
  <c r="BB713" i="9"/>
  <c r="AD709" i="9"/>
  <c r="AD707" i="9"/>
  <c r="AD713" i="9"/>
  <c r="AD693" i="9"/>
  <c r="AD695" i="9"/>
  <c r="AH704" i="9"/>
  <c r="AH711" i="9"/>
  <c r="AH713" i="9"/>
  <c r="AH709" i="9"/>
  <c r="J550" i="9"/>
  <c r="J553" i="9"/>
  <c r="J546" i="9"/>
  <c r="J547" i="9"/>
  <c r="S756" i="9"/>
  <c r="S753" i="9"/>
  <c r="S755" i="9"/>
  <c r="S744" i="9"/>
  <c r="S733" i="9"/>
  <c r="S735" i="9"/>
  <c r="AU511" i="9"/>
  <c r="AU514" i="9"/>
  <c r="AU493" i="9"/>
  <c r="AU504" i="9"/>
  <c r="BA793" i="9"/>
  <c r="BA788" i="9"/>
  <c r="BA789" i="9"/>
  <c r="AY552" i="9"/>
  <c r="AY555" i="9"/>
  <c r="AY549" i="9"/>
  <c r="AY546" i="9"/>
  <c r="AY548" i="9"/>
  <c r="AY556" i="9"/>
  <c r="AY534" i="9"/>
  <c r="Z625" i="9"/>
  <c r="Z629" i="9"/>
  <c r="Z632" i="9"/>
  <c r="AQ550" i="9"/>
  <c r="AQ534" i="9"/>
  <c r="AQ552" i="9"/>
  <c r="AQ537" i="9"/>
  <c r="AQ546" i="9"/>
  <c r="AQ553" i="9"/>
  <c r="AA545" i="9"/>
  <c r="AA546" i="9"/>
  <c r="AA554" i="9"/>
  <c r="AA552" i="9"/>
  <c r="AA548" i="9"/>
  <c r="BJ584" i="9"/>
  <c r="BJ588" i="9"/>
  <c r="BJ573" i="9"/>
  <c r="BJ574" i="9"/>
  <c r="BJ585" i="9"/>
  <c r="AJ506" i="9"/>
  <c r="AJ504" i="9"/>
  <c r="AJ515" i="9"/>
  <c r="AJ516" i="9"/>
  <c r="AJ508" i="9"/>
  <c r="AU789" i="9"/>
  <c r="AU786" i="9"/>
  <c r="AU777" i="9"/>
  <c r="AU788" i="9"/>
  <c r="AU795" i="9"/>
  <c r="BJ796" i="9"/>
  <c r="BJ795" i="9"/>
  <c r="BJ791" i="9"/>
  <c r="BJ788" i="9"/>
  <c r="BJ790" i="9"/>
  <c r="J584" i="9"/>
  <c r="J588" i="9"/>
  <c r="J585" i="9"/>
  <c r="J595" i="9"/>
  <c r="J590" i="9"/>
  <c r="J586" i="9"/>
  <c r="J573" i="9"/>
  <c r="AI508" i="9"/>
  <c r="AI495" i="9"/>
  <c r="AI511" i="9"/>
  <c r="AI497" i="9"/>
  <c r="AI493" i="9"/>
  <c r="AP510" i="9"/>
  <c r="AP516" i="9"/>
  <c r="AP509" i="9"/>
  <c r="AP513" i="9"/>
  <c r="AP504" i="9"/>
  <c r="H591" i="9"/>
  <c r="H594" i="9"/>
  <c r="H575" i="9"/>
  <c r="P592" i="9"/>
  <c r="P589" i="9"/>
  <c r="P574" i="9"/>
  <c r="P594" i="9"/>
  <c r="P595" i="9"/>
  <c r="K509" i="9"/>
  <c r="K497" i="9"/>
  <c r="K513" i="9"/>
  <c r="AY512" i="9"/>
  <c r="AY506" i="9"/>
  <c r="AY495" i="9"/>
  <c r="AX513" i="9"/>
  <c r="AX497" i="9"/>
  <c r="AX507" i="9"/>
  <c r="AX506" i="9"/>
  <c r="AX516" i="9"/>
  <c r="AL535" i="9"/>
  <c r="AL533" i="9"/>
  <c r="AL550" i="9"/>
  <c r="AL552" i="9"/>
  <c r="AL551" i="9"/>
  <c r="F546" i="9"/>
  <c r="F544" i="9"/>
  <c r="F551" i="9"/>
  <c r="F552" i="9"/>
  <c r="F535" i="9"/>
  <c r="K631" i="9"/>
  <c r="K613" i="9"/>
  <c r="K615" i="9"/>
  <c r="K626" i="9"/>
  <c r="K614" i="9"/>
  <c r="AA634" i="9"/>
  <c r="AA626" i="9"/>
  <c r="AA636" i="9"/>
  <c r="AA625" i="9"/>
  <c r="D589" i="9"/>
  <c r="D575" i="9"/>
  <c r="D584" i="9"/>
  <c r="D585" i="9"/>
  <c r="D588" i="9"/>
  <c r="AQ789" i="9"/>
  <c r="AQ795" i="9"/>
  <c r="AQ793" i="9"/>
  <c r="AQ786" i="9"/>
  <c r="AH787" i="9"/>
  <c r="AH788" i="9"/>
  <c r="AH789" i="9"/>
  <c r="R755" i="17"/>
  <c r="R747" i="17"/>
  <c r="R749" i="17"/>
  <c r="R753" i="17"/>
  <c r="BB533" i="9"/>
  <c r="BB554" i="9"/>
  <c r="BB544" i="9"/>
  <c r="BB534" i="9"/>
  <c r="AQ710" i="9"/>
  <c r="AQ715" i="9"/>
  <c r="AQ712" i="9"/>
  <c r="S716" i="9"/>
  <c r="S710" i="9"/>
  <c r="S714" i="9"/>
  <c r="S712" i="9"/>
  <c r="S708" i="9"/>
  <c r="D14" i="20"/>
  <c r="C200" i="21"/>
  <c r="H194" i="21"/>
  <c r="H194" i="20"/>
  <c r="C196" i="21"/>
  <c r="D194" i="21"/>
  <c r="AG34" i="22"/>
  <c r="AE34" i="22"/>
  <c r="AE75" i="22"/>
  <c r="AG75" i="22"/>
  <c r="AE98" i="22"/>
  <c r="AG98" i="22"/>
  <c r="AG106" i="22"/>
  <c r="AE106" i="22"/>
  <c r="AG112" i="22"/>
  <c r="AE112" i="22"/>
  <c r="C152" i="7"/>
  <c r="C152" i="20"/>
  <c r="H146" i="20"/>
  <c r="C142" i="21"/>
  <c r="J134" i="21"/>
  <c r="C138" i="21"/>
  <c r="F134" i="21"/>
  <c r="AG124" i="22"/>
  <c r="AF124" i="22"/>
  <c r="Z215" i="7"/>
  <c r="K206" i="7"/>
  <c r="C162" i="7"/>
  <c r="C162" i="21"/>
  <c r="F158" i="21"/>
  <c r="C162" i="20"/>
  <c r="F158" i="20"/>
  <c r="AE116" i="22"/>
  <c r="AE11" i="22"/>
  <c r="AG11" i="22"/>
  <c r="AE20" i="22"/>
  <c r="AG20" i="22"/>
  <c r="AG84" i="22"/>
  <c r="AE84" i="22"/>
  <c r="AG102" i="22"/>
  <c r="AE102" i="22"/>
  <c r="C176" i="7"/>
  <c r="C176" i="20"/>
  <c r="H170" i="20"/>
  <c r="C176" i="21"/>
  <c r="H170" i="21"/>
  <c r="C226" i="7"/>
  <c r="C226" i="20"/>
  <c r="J218" i="20"/>
  <c r="C212" i="7"/>
  <c r="C212" i="21"/>
  <c r="H206" i="21"/>
  <c r="C212" i="20"/>
  <c r="H206" i="20"/>
  <c r="Z209" i="7"/>
  <c r="E206" i="7"/>
  <c r="K134" i="20"/>
  <c r="AG74" i="22"/>
  <c r="AE74" i="22"/>
  <c r="C238" i="7"/>
  <c r="C238" i="21"/>
  <c r="J230" i="21"/>
  <c r="C224" i="7"/>
  <c r="C224" i="21"/>
  <c r="H218" i="21"/>
  <c r="C214" i="7"/>
  <c r="C214" i="21"/>
  <c r="J206" i="21"/>
  <c r="Z189" i="7"/>
  <c r="I182" i="7"/>
  <c r="Z165" i="7"/>
  <c r="I158" i="7"/>
  <c r="C203" i="21"/>
  <c r="K194" i="21"/>
  <c r="K194" i="20"/>
  <c r="G194" i="20"/>
  <c r="AG60" i="22"/>
  <c r="AE83" i="22"/>
  <c r="AG67" i="22"/>
  <c r="AE19" i="22"/>
  <c r="AG90" i="22"/>
  <c r="AE91" i="22"/>
  <c r="AG91" i="22"/>
  <c r="AG114" i="22"/>
  <c r="AE114" i="22"/>
  <c r="AF121" i="22"/>
  <c r="C188" i="7"/>
  <c r="C188" i="20"/>
  <c r="H182" i="20"/>
  <c r="C174" i="7"/>
  <c r="C174" i="21"/>
  <c r="F170" i="21"/>
  <c r="C164" i="7"/>
  <c r="C164" i="20"/>
  <c r="H158" i="20"/>
  <c r="C150" i="7"/>
  <c r="C150" i="21"/>
  <c r="F146" i="21"/>
  <c r="O500" i="17"/>
  <c r="O499" i="17"/>
  <c r="O498" i="17"/>
  <c r="BC780" i="17"/>
  <c r="BC779" i="17"/>
  <c r="BC778" i="17"/>
  <c r="C780" i="17"/>
  <c r="C779" i="17"/>
  <c r="C778" i="17"/>
  <c r="AX780" i="17"/>
  <c r="AX779" i="17"/>
  <c r="AX778" i="17"/>
  <c r="O740" i="17"/>
  <c r="O739" i="17"/>
  <c r="O738" i="17"/>
  <c r="S700" i="17"/>
  <c r="S699" i="17"/>
  <c r="S698" i="17"/>
  <c r="AQ740" i="17"/>
  <c r="AQ739" i="17"/>
  <c r="AQ738" i="17"/>
  <c r="K740" i="17"/>
  <c r="K738" i="17"/>
  <c r="K739" i="17"/>
  <c r="BG511" i="17"/>
  <c r="BG495" i="17"/>
  <c r="BG494" i="17"/>
  <c r="BG493" i="17"/>
  <c r="AC749" i="17"/>
  <c r="AC734" i="17"/>
  <c r="AC733" i="17"/>
  <c r="AC735" i="17"/>
  <c r="C548" i="17"/>
  <c r="C535" i="17"/>
  <c r="C534" i="17"/>
  <c r="C533" i="17"/>
  <c r="BG694" i="17"/>
  <c r="BG693" i="17"/>
  <c r="BG695" i="17"/>
  <c r="J694" i="17"/>
  <c r="J693" i="17"/>
  <c r="J695" i="17"/>
  <c r="AZ506" i="17"/>
  <c r="AZ495" i="17"/>
  <c r="AZ494" i="17"/>
  <c r="AZ493" i="17"/>
  <c r="AC577" i="17"/>
  <c r="AC575" i="17"/>
  <c r="AC574" i="17"/>
  <c r="AC573" i="17"/>
  <c r="BD694" i="17"/>
  <c r="BD693" i="17"/>
  <c r="BD695" i="17"/>
  <c r="AN704" i="17"/>
  <c r="AN694" i="17"/>
  <c r="AN693" i="17"/>
  <c r="AN695" i="17"/>
  <c r="AS554" i="17"/>
  <c r="AS535" i="17"/>
  <c r="AS534" i="17"/>
  <c r="AS533" i="17"/>
  <c r="BN700" i="17"/>
  <c r="BN699" i="17"/>
  <c r="BN698" i="17"/>
  <c r="AP495" i="17"/>
  <c r="AP494" i="17"/>
  <c r="AP493" i="17"/>
  <c r="BN777" i="17"/>
  <c r="BN774" i="17"/>
  <c r="BN773" i="17"/>
  <c r="BN775" i="17"/>
  <c r="BJ535" i="17"/>
  <c r="BJ534" i="17"/>
  <c r="BJ533" i="17"/>
  <c r="BK794" i="17"/>
  <c r="BK774" i="17"/>
  <c r="BK773" i="17"/>
  <c r="BK775" i="17"/>
  <c r="AL614" i="17"/>
  <c r="AL613" i="17"/>
  <c r="AL615" i="17"/>
  <c r="BB614" i="17"/>
  <c r="BB613" i="17"/>
  <c r="BB615" i="17"/>
  <c r="AK625" i="17"/>
  <c r="AK614" i="17"/>
  <c r="AK613" i="17"/>
  <c r="AK615" i="17"/>
  <c r="AI614" i="17"/>
  <c r="AI613" i="17"/>
  <c r="AI615" i="17"/>
  <c r="BN545" i="17"/>
  <c r="BN535" i="17"/>
  <c r="BN534" i="17"/>
  <c r="BN533" i="17"/>
  <c r="BJ773" i="17"/>
  <c r="BJ775" i="17"/>
  <c r="BJ774" i="17"/>
  <c r="BA747" i="17"/>
  <c r="BA733" i="17"/>
  <c r="BA735" i="17"/>
  <c r="BA734" i="17"/>
  <c r="BG535" i="17"/>
  <c r="BG534" i="17"/>
  <c r="BG533" i="17"/>
  <c r="BB754" i="17"/>
  <c r="BB734" i="17"/>
  <c r="BB733" i="17"/>
  <c r="BB735" i="17"/>
  <c r="N617" i="17"/>
  <c r="N614" i="17"/>
  <c r="N613" i="17"/>
  <c r="N615" i="17"/>
  <c r="AS793" i="17"/>
  <c r="AS774" i="17"/>
  <c r="AS773" i="17"/>
  <c r="AS775" i="17"/>
  <c r="AL706" i="17"/>
  <c r="AL694" i="17"/>
  <c r="AL693" i="17"/>
  <c r="AL695" i="17"/>
  <c r="BJ712" i="17"/>
  <c r="BJ694" i="17"/>
  <c r="BJ693" i="17"/>
  <c r="BJ695" i="17"/>
  <c r="S779" i="17"/>
  <c r="S778" i="17"/>
  <c r="S780" i="17"/>
  <c r="AH780" i="17"/>
  <c r="AH779" i="17"/>
  <c r="AH778" i="17"/>
  <c r="AW420" i="17"/>
  <c r="AW419" i="17"/>
  <c r="AW418" i="17"/>
  <c r="BG780" i="17"/>
  <c r="BG779" i="17"/>
  <c r="BG778" i="17"/>
  <c r="AS777" i="17"/>
  <c r="J780" i="17"/>
  <c r="J778" i="17"/>
  <c r="J779" i="17"/>
  <c r="L500" i="17"/>
  <c r="L499" i="17"/>
  <c r="L498" i="17"/>
  <c r="R540" i="17"/>
  <c r="R539" i="17"/>
  <c r="R538" i="17"/>
  <c r="BC740" i="17"/>
  <c r="BC739" i="17"/>
  <c r="BC738" i="17"/>
  <c r="F580" i="17"/>
  <c r="F579" i="17"/>
  <c r="F578" i="17"/>
  <c r="AY620" i="17"/>
  <c r="AY619" i="17"/>
  <c r="AY618" i="17"/>
  <c r="AA780" i="17"/>
  <c r="AA779" i="17"/>
  <c r="AA778" i="17"/>
  <c r="S740" i="17"/>
  <c r="S739" i="17"/>
  <c r="S738" i="17"/>
  <c r="AX540" i="17"/>
  <c r="AX539" i="17"/>
  <c r="AX538" i="17"/>
  <c r="N580" i="17"/>
  <c r="N579" i="17"/>
  <c r="N578" i="17"/>
  <c r="V580" i="17"/>
  <c r="V579" i="17"/>
  <c r="V578" i="17"/>
  <c r="X505" i="9"/>
  <c r="AI739" i="17"/>
  <c r="AI738" i="17"/>
  <c r="AI740" i="17"/>
  <c r="AY495" i="17"/>
  <c r="AY494" i="17"/>
  <c r="AY493" i="17"/>
  <c r="C495" i="17"/>
  <c r="C494" i="17"/>
  <c r="C493" i="17"/>
  <c r="AB535" i="17"/>
  <c r="AB534" i="17"/>
  <c r="AB533" i="17"/>
  <c r="W740" i="17"/>
  <c r="W739" i="17"/>
  <c r="W738" i="17"/>
  <c r="BI734" i="17"/>
  <c r="BI733" i="17"/>
  <c r="BI735" i="17"/>
  <c r="U748" i="17"/>
  <c r="U734" i="17"/>
  <c r="U733" i="17"/>
  <c r="U735" i="17"/>
  <c r="D694" i="17"/>
  <c r="D693" i="17"/>
  <c r="D695" i="17"/>
  <c r="R739" i="17"/>
  <c r="R738" i="17"/>
  <c r="R740" i="17"/>
  <c r="J575" i="17"/>
  <c r="J574" i="17"/>
  <c r="J573" i="17"/>
  <c r="P574" i="17"/>
  <c r="P573" i="17"/>
  <c r="P575" i="17"/>
  <c r="K535" i="17"/>
  <c r="K534" i="17"/>
  <c r="K533" i="17"/>
  <c r="BF534" i="17"/>
  <c r="BF535" i="17"/>
  <c r="BF533" i="17"/>
  <c r="AC624" i="17"/>
  <c r="AC614" i="17"/>
  <c r="AC613" i="17"/>
  <c r="AC615" i="17"/>
  <c r="AT590" i="17"/>
  <c r="AT575" i="17"/>
  <c r="AT574" i="17"/>
  <c r="AT573" i="17"/>
  <c r="R694" i="17"/>
  <c r="R693" i="17"/>
  <c r="R695" i="17"/>
  <c r="AL535" i="17"/>
  <c r="AL534" i="17"/>
  <c r="AL533" i="17"/>
  <c r="AJ510" i="17"/>
  <c r="AJ495" i="17"/>
  <c r="AJ494" i="17"/>
  <c r="AJ493" i="17"/>
  <c r="U574" i="17"/>
  <c r="U573" i="17"/>
  <c r="U575" i="17"/>
  <c r="W774" i="17"/>
  <c r="W773" i="17"/>
  <c r="W775" i="17"/>
  <c r="AM774" i="17"/>
  <c r="AM773" i="17"/>
  <c r="AM775" i="17"/>
  <c r="BL704" i="17"/>
  <c r="BL694" i="17"/>
  <c r="BL693" i="17"/>
  <c r="BL695" i="17"/>
  <c r="AH617" i="17"/>
  <c r="AH614" i="17"/>
  <c r="AH613" i="17"/>
  <c r="AH615" i="17"/>
  <c r="C740" i="17"/>
  <c r="C739" i="17"/>
  <c r="C738" i="17"/>
  <c r="BA535" i="17"/>
  <c r="BA534" i="17"/>
  <c r="BA533" i="17"/>
  <c r="BK694" i="17"/>
  <c r="BK693" i="17"/>
  <c r="BK695" i="17"/>
  <c r="AE740" i="17"/>
  <c r="AE739" i="17"/>
  <c r="AE738" i="17"/>
  <c r="AE741" i="17"/>
  <c r="AU740" i="17"/>
  <c r="AU739" i="17"/>
  <c r="AU738" i="17"/>
  <c r="BG552" i="17"/>
  <c r="AM740" i="17"/>
  <c r="AM738" i="17"/>
  <c r="AM739" i="17"/>
  <c r="AX580" i="17"/>
  <c r="AX583" i="17"/>
  <c r="AX579" i="17"/>
  <c r="AX578" i="17"/>
  <c r="AT788" i="17"/>
  <c r="AT774" i="17"/>
  <c r="AT773" i="17"/>
  <c r="AT775" i="17"/>
  <c r="AP755" i="17"/>
  <c r="AP734" i="17"/>
  <c r="AP733" i="17"/>
  <c r="AP735" i="17"/>
  <c r="F734" i="17"/>
  <c r="F733" i="17"/>
  <c r="F735" i="17"/>
  <c r="AM495" i="17"/>
  <c r="AM494" i="17"/>
  <c r="AM493" i="17"/>
  <c r="AQ734" i="17"/>
  <c r="AQ733" i="17"/>
  <c r="AQ735" i="17"/>
  <c r="AI495" i="17"/>
  <c r="AI494" i="17"/>
  <c r="AI493" i="17"/>
  <c r="BN587" i="17"/>
  <c r="BN575" i="17"/>
  <c r="BN574" i="17"/>
  <c r="BN573" i="17"/>
  <c r="BA614" i="17"/>
  <c r="BA613" i="17"/>
  <c r="BA615" i="17"/>
  <c r="AA625" i="17"/>
  <c r="AA614" i="17"/>
  <c r="AA613" i="17"/>
  <c r="AA615" i="17"/>
  <c r="F793" i="17"/>
  <c r="F774" i="17"/>
  <c r="F773" i="17"/>
  <c r="F775" i="17"/>
  <c r="BB796" i="17"/>
  <c r="BB774" i="17"/>
  <c r="BB773" i="17"/>
  <c r="BB775" i="17"/>
  <c r="S549" i="17"/>
  <c r="S535" i="17"/>
  <c r="S534" i="17"/>
  <c r="S533" i="17"/>
  <c r="V614" i="17"/>
  <c r="V613" i="17"/>
  <c r="V615" i="17"/>
  <c r="BI629" i="17"/>
  <c r="BI614" i="17"/>
  <c r="BI613" i="17"/>
  <c r="BI615" i="17"/>
  <c r="BB714" i="17"/>
  <c r="BB694" i="17"/>
  <c r="BB693" i="17"/>
  <c r="BB695" i="17"/>
  <c r="J740" i="17"/>
  <c r="J739" i="17"/>
  <c r="J738" i="17"/>
  <c r="M620" i="17"/>
  <c r="M619" i="17"/>
  <c r="M618" i="17"/>
  <c r="AD580" i="17"/>
  <c r="AD579" i="17"/>
  <c r="AD578" i="17"/>
  <c r="X580" i="17"/>
  <c r="X579" i="17"/>
  <c r="X578" i="17"/>
  <c r="AX500" i="17"/>
  <c r="AX499" i="17"/>
  <c r="AX498" i="17"/>
  <c r="J500" i="17"/>
  <c r="J499" i="17"/>
  <c r="J498" i="17"/>
  <c r="AE500" i="17"/>
  <c r="AE499" i="17"/>
  <c r="AE502" i="17"/>
  <c r="AE498" i="17"/>
  <c r="BF499" i="17"/>
  <c r="BF498" i="17"/>
  <c r="BF501" i="17"/>
  <c r="BF500" i="17"/>
  <c r="AA497" i="17"/>
  <c r="AA495" i="17"/>
  <c r="AA494" i="17"/>
  <c r="AA493" i="17"/>
  <c r="M745" i="17"/>
  <c r="M734" i="17"/>
  <c r="M733" i="17"/>
  <c r="M735" i="17"/>
  <c r="AN591" i="17"/>
  <c r="AN573" i="17"/>
  <c r="AN575" i="17"/>
  <c r="AN574" i="17"/>
  <c r="AT628" i="17"/>
  <c r="AT614" i="17"/>
  <c r="AT613" i="17"/>
  <c r="AT615" i="17"/>
  <c r="D495" i="17"/>
  <c r="D494" i="17"/>
  <c r="D493" i="17"/>
  <c r="AU773" i="17"/>
  <c r="AU775" i="17"/>
  <c r="AU774" i="17"/>
  <c r="AP624" i="17"/>
  <c r="AP614" i="17"/>
  <c r="AP613" i="17"/>
  <c r="AP615" i="17"/>
  <c r="AE707" i="17"/>
  <c r="AE694" i="17"/>
  <c r="AE693" i="17"/>
  <c r="AE695" i="17"/>
  <c r="R500" i="17"/>
  <c r="R499" i="17"/>
  <c r="R498" i="17"/>
  <c r="AP700" i="17"/>
  <c r="AP703" i="17"/>
  <c r="AP699" i="17"/>
  <c r="AP698" i="17"/>
  <c r="AD700" i="17"/>
  <c r="AD699" i="17"/>
  <c r="AD698" i="17"/>
  <c r="BE420" i="17"/>
  <c r="BE419" i="17"/>
  <c r="BE418" i="17"/>
  <c r="BE421" i="17"/>
  <c r="AH540" i="17"/>
  <c r="AH539" i="17"/>
  <c r="AH538" i="17"/>
  <c r="AD777" i="17"/>
  <c r="AD773" i="17"/>
  <c r="AD775" i="17"/>
  <c r="AD774" i="17"/>
  <c r="BL590" i="17"/>
  <c r="BL573" i="17"/>
  <c r="BL575" i="17"/>
  <c r="BL574" i="17"/>
  <c r="AA546" i="17"/>
  <c r="AA535" i="17"/>
  <c r="AA534" i="17"/>
  <c r="AA533" i="17"/>
  <c r="BH574" i="9"/>
  <c r="BJ789" i="17"/>
  <c r="AI780" i="17"/>
  <c r="AI779" i="17"/>
  <c r="AI778" i="17"/>
  <c r="V620" i="17"/>
  <c r="V619" i="17"/>
  <c r="V618" i="17"/>
  <c r="AH500" i="17"/>
  <c r="AH499" i="17"/>
  <c r="AH502" i="17"/>
  <c r="AH498" i="17"/>
  <c r="Z580" i="17"/>
  <c r="Z579" i="17"/>
  <c r="Z578" i="17"/>
  <c r="Z581" i="17"/>
  <c r="O779" i="17"/>
  <c r="O778" i="17"/>
  <c r="O780" i="17"/>
  <c r="J540" i="17"/>
  <c r="J543" i="17"/>
  <c r="J539" i="17"/>
  <c r="J538" i="17"/>
  <c r="AQ620" i="17"/>
  <c r="AQ619" i="17"/>
  <c r="AQ618" i="17"/>
  <c r="BJ786" i="17"/>
  <c r="BN549" i="17"/>
  <c r="AV580" i="17"/>
  <c r="AV583" i="17"/>
  <c r="AV579" i="17"/>
  <c r="AV578" i="17"/>
  <c r="BN740" i="17"/>
  <c r="BN739" i="17"/>
  <c r="BN742" i="17"/>
  <c r="BN738" i="17"/>
  <c r="Z500" i="17"/>
  <c r="Z499" i="17"/>
  <c r="Z498" i="17"/>
  <c r="Z501" i="17"/>
  <c r="K509" i="17"/>
  <c r="K495" i="17"/>
  <c r="K493" i="17"/>
  <c r="K494" i="17"/>
  <c r="D535" i="17"/>
  <c r="D534" i="17"/>
  <c r="D533" i="17"/>
  <c r="J620" i="17"/>
  <c r="J619" i="17"/>
  <c r="J618" i="17"/>
  <c r="J621" i="17"/>
  <c r="AY740" i="17"/>
  <c r="AY739" i="17"/>
  <c r="AY738" i="17"/>
  <c r="AK734" i="17"/>
  <c r="AK733" i="17"/>
  <c r="AK735" i="17"/>
  <c r="E744" i="17"/>
  <c r="E734" i="17"/>
  <c r="E733" i="17"/>
  <c r="E735" i="17"/>
  <c r="K694" i="17"/>
  <c r="K693" i="17"/>
  <c r="K695" i="17"/>
  <c r="BF712" i="17"/>
  <c r="BF694" i="17"/>
  <c r="BF693" i="17"/>
  <c r="BF695" i="17"/>
  <c r="AH575" i="17"/>
  <c r="AH574" i="17"/>
  <c r="AH573" i="17"/>
  <c r="AY535" i="17"/>
  <c r="AY534" i="17"/>
  <c r="AY533" i="17"/>
  <c r="AP548" i="17"/>
  <c r="AP535" i="17"/>
  <c r="AP534" i="17"/>
  <c r="AP533" i="17"/>
  <c r="AS627" i="17"/>
  <c r="AS614" i="17"/>
  <c r="AS613" i="17"/>
  <c r="AS615" i="17"/>
  <c r="BJ575" i="17"/>
  <c r="BJ574" i="17"/>
  <c r="BJ573" i="17"/>
  <c r="Z713" i="17"/>
  <c r="Z694" i="17"/>
  <c r="Z693" i="17"/>
  <c r="Z695" i="17"/>
  <c r="AI694" i="17"/>
  <c r="AI693" i="17"/>
  <c r="AI695" i="17"/>
  <c r="BB595" i="17"/>
  <c r="BB575" i="17"/>
  <c r="BB574" i="17"/>
  <c r="BB573" i="17"/>
  <c r="AT535" i="17"/>
  <c r="AT534" i="17"/>
  <c r="AT533" i="17"/>
  <c r="AB494" i="17"/>
  <c r="AB493" i="17"/>
  <c r="AB495" i="17"/>
  <c r="BA595" i="17"/>
  <c r="BA573" i="17"/>
  <c r="BA574" i="17"/>
  <c r="BA575" i="17"/>
  <c r="AK573" i="17"/>
  <c r="AK575" i="17"/>
  <c r="AK574" i="17"/>
  <c r="G784" i="17"/>
  <c r="G774" i="17"/>
  <c r="G773" i="17"/>
  <c r="G775" i="17"/>
  <c r="AV694" i="17"/>
  <c r="AV693" i="17"/>
  <c r="AV695" i="17"/>
  <c r="Z624" i="17"/>
  <c r="Z614" i="17"/>
  <c r="Z613" i="17"/>
  <c r="Z615" i="17"/>
  <c r="AX614" i="17"/>
  <c r="AX613" i="17"/>
  <c r="AX615" i="17"/>
  <c r="BI548" i="17"/>
  <c r="BI535" i="17"/>
  <c r="BI534" i="17"/>
  <c r="BI533" i="17"/>
  <c r="U548" i="17"/>
  <c r="U535" i="17"/>
  <c r="U534" i="17"/>
  <c r="U533" i="17"/>
  <c r="AK556" i="17"/>
  <c r="AK535" i="17"/>
  <c r="AK534" i="17"/>
  <c r="AK533" i="17"/>
  <c r="BC694" i="17"/>
  <c r="BC693" i="17"/>
  <c r="BC695" i="17"/>
  <c r="AU694" i="17"/>
  <c r="AU693" i="17"/>
  <c r="AU695" i="17"/>
  <c r="BK499" i="17"/>
  <c r="BK502" i="17"/>
  <c r="BK498" i="17"/>
  <c r="BK500" i="17"/>
  <c r="Z740" i="17"/>
  <c r="Z738" i="17"/>
  <c r="Z741" i="17"/>
  <c r="Z739" i="17"/>
  <c r="BK740" i="17"/>
  <c r="BK738" i="17"/>
  <c r="BK739" i="17"/>
  <c r="BK742" i="17"/>
  <c r="BM420" i="17"/>
  <c r="BM419" i="17"/>
  <c r="BM418" i="17"/>
  <c r="AL575" i="17"/>
  <c r="AL574" i="17"/>
  <c r="AL573" i="17"/>
  <c r="AB575" i="17"/>
  <c r="AB574" i="17"/>
  <c r="AB573" i="17"/>
  <c r="AX747" i="17"/>
  <c r="AX734" i="17"/>
  <c r="AX733" i="17"/>
  <c r="AX735" i="17"/>
  <c r="V751" i="17"/>
  <c r="V734" i="17"/>
  <c r="V733" i="17"/>
  <c r="V735" i="17"/>
  <c r="E786" i="17"/>
  <c r="E774" i="17"/>
  <c r="E773" i="17"/>
  <c r="E775" i="17"/>
  <c r="S633" i="17"/>
  <c r="S614" i="17"/>
  <c r="S613" i="17"/>
  <c r="S615" i="17"/>
  <c r="AY780" i="17"/>
  <c r="AY778" i="17"/>
  <c r="AY779" i="17"/>
  <c r="AY782" i="17"/>
  <c r="F535" i="17"/>
  <c r="F534" i="17"/>
  <c r="F533" i="17"/>
  <c r="AP794" i="17"/>
  <c r="AP773" i="17"/>
  <c r="AP775" i="17"/>
  <c r="AP774" i="17"/>
  <c r="S495" i="17"/>
  <c r="S494" i="17"/>
  <c r="S493" i="17"/>
  <c r="R584" i="17"/>
  <c r="R575" i="17"/>
  <c r="R574" i="17"/>
  <c r="R573" i="17"/>
  <c r="BJ628" i="17"/>
  <c r="BJ614" i="17"/>
  <c r="BJ613" i="17"/>
  <c r="BJ615" i="17"/>
  <c r="P708" i="17"/>
  <c r="P694" i="17"/>
  <c r="P693" i="17"/>
  <c r="P695" i="17"/>
  <c r="R774" i="17"/>
  <c r="R773" i="17"/>
  <c r="R775" i="17"/>
  <c r="H574" i="17"/>
  <c r="H573" i="17"/>
  <c r="H575" i="17"/>
  <c r="V774" i="17"/>
  <c r="V773" i="17"/>
  <c r="V775" i="17"/>
  <c r="AL793" i="17"/>
  <c r="AL774" i="17"/>
  <c r="AL773" i="17"/>
  <c r="AL775" i="17"/>
  <c r="AQ537" i="17"/>
  <c r="AQ535" i="17"/>
  <c r="AQ534" i="17"/>
  <c r="AQ533" i="17"/>
  <c r="F630" i="17"/>
  <c r="F614" i="17"/>
  <c r="F613" i="17"/>
  <c r="F615" i="17"/>
  <c r="AT714" i="17"/>
  <c r="AT694" i="17"/>
  <c r="AT693" i="17"/>
  <c r="AT695" i="17"/>
  <c r="N740" i="17"/>
  <c r="N743" i="17"/>
  <c r="N739" i="17"/>
  <c r="N738" i="17"/>
  <c r="BF740" i="17"/>
  <c r="BF739" i="17"/>
  <c r="BF738" i="17"/>
  <c r="K620" i="17"/>
  <c r="K618" i="17"/>
  <c r="K619" i="17"/>
  <c r="K622" i="17"/>
  <c r="AL780" i="17"/>
  <c r="AL779" i="17"/>
  <c r="AL778" i="17"/>
  <c r="C620" i="17"/>
  <c r="C623" i="17"/>
  <c r="C619" i="17"/>
  <c r="C618" i="17"/>
  <c r="AU514" i="17"/>
  <c r="AU495" i="17"/>
  <c r="AU494" i="17"/>
  <c r="AU493" i="17"/>
  <c r="G740" i="17"/>
  <c r="G739" i="17"/>
  <c r="G742" i="17"/>
  <c r="G738" i="17"/>
  <c r="BA774" i="17"/>
  <c r="BA773" i="17"/>
  <c r="BA775" i="17"/>
  <c r="AQ709" i="17"/>
  <c r="AQ694" i="17"/>
  <c r="AQ693" i="17"/>
  <c r="AQ695" i="17"/>
  <c r="AD535" i="17"/>
  <c r="AD534" i="17"/>
  <c r="AD533" i="17"/>
  <c r="X307" i="17"/>
  <c r="AS575" i="17"/>
  <c r="AS574" i="17"/>
  <c r="AS573" i="17"/>
  <c r="BN614" i="17"/>
  <c r="BN613" i="17"/>
  <c r="BN615" i="17"/>
  <c r="O712" i="17"/>
  <c r="O694" i="17"/>
  <c r="O693" i="17"/>
  <c r="O695" i="17"/>
  <c r="V700" i="17"/>
  <c r="V699" i="17"/>
  <c r="V698" i="17"/>
  <c r="AA744" i="17"/>
  <c r="AA734" i="17"/>
  <c r="AA733" i="17"/>
  <c r="AA735" i="17"/>
  <c r="AL750" i="17"/>
  <c r="AL734" i="17"/>
  <c r="AL733" i="17"/>
  <c r="AL735" i="17"/>
  <c r="AH740" i="17"/>
  <c r="AH738" i="17"/>
  <c r="AH739" i="17"/>
  <c r="AH742" i="17"/>
  <c r="G499" i="17"/>
  <c r="G498" i="17"/>
  <c r="G500" i="17"/>
  <c r="AH700" i="17"/>
  <c r="AH703" i="17"/>
  <c r="AH699" i="17"/>
  <c r="AH698" i="17"/>
  <c r="AQ780" i="17"/>
  <c r="AQ779" i="17"/>
  <c r="AQ778" i="17"/>
  <c r="U780" i="17"/>
  <c r="U779" i="17"/>
  <c r="U778" i="17"/>
  <c r="U781" i="17"/>
  <c r="W700" i="17"/>
  <c r="W699" i="17"/>
  <c r="W698" i="17"/>
  <c r="K780" i="17"/>
  <c r="K779" i="17"/>
  <c r="K778" i="17"/>
  <c r="AA700" i="17"/>
  <c r="AA699" i="17"/>
  <c r="AA702" i="17"/>
  <c r="AA698" i="17"/>
  <c r="AQ509" i="17"/>
  <c r="AQ495" i="17"/>
  <c r="AQ494" i="17"/>
  <c r="AQ493" i="17"/>
  <c r="L535" i="17"/>
  <c r="L534" i="17"/>
  <c r="L533" i="17"/>
  <c r="W500" i="17"/>
  <c r="W499" i="17"/>
  <c r="W498" i="17"/>
  <c r="BC497" i="17"/>
  <c r="BC495" i="17"/>
  <c r="BC494" i="17"/>
  <c r="BC493" i="17"/>
  <c r="AS734" i="17"/>
  <c r="AS733" i="17"/>
  <c r="AS735" i="17"/>
  <c r="AX694" i="17"/>
  <c r="AX693" i="17"/>
  <c r="AX695" i="17"/>
  <c r="BD586" i="17"/>
  <c r="BD573" i="17"/>
  <c r="BD575" i="17"/>
  <c r="BD574" i="17"/>
  <c r="AI535" i="17"/>
  <c r="AI534" i="17"/>
  <c r="AI533" i="17"/>
  <c r="AK774" i="17"/>
  <c r="AK773" i="17"/>
  <c r="AK775" i="17"/>
  <c r="AD614" i="17"/>
  <c r="AD613" i="17"/>
  <c r="AD615" i="17"/>
  <c r="AY694" i="17"/>
  <c r="AY693" i="17"/>
  <c r="AY695" i="17"/>
  <c r="C710" i="17"/>
  <c r="C694" i="17"/>
  <c r="C693" i="17"/>
  <c r="C695" i="17"/>
  <c r="BB552" i="17"/>
  <c r="BB535" i="17"/>
  <c r="BB534" i="17"/>
  <c r="BB533" i="17"/>
  <c r="V546" i="17"/>
  <c r="V535" i="17"/>
  <c r="V534" i="17"/>
  <c r="V533" i="17"/>
  <c r="T507" i="17"/>
  <c r="T495" i="17"/>
  <c r="T494" i="17"/>
  <c r="T493" i="17"/>
  <c r="BH495" i="17"/>
  <c r="BH494" i="17"/>
  <c r="BH493" i="17"/>
  <c r="AR514" i="17"/>
  <c r="AR495" i="17"/>
  <c r="AR494" i="17"/>
  <c r="AR493" i="17"/>
  <c r="P310" i="17"/>
  <c r="E588" i="17"/>
  <c r="E574" i="17"/>
  <c r="E573" i="17"/>
  <c r="E575" i="17"/>
  <c r="BI575" i="17"/>
  <c r="BI574" i="17"/>
  <c r="BI573" i="17"/>
  <c r="AE773" i="17"/>
  <c r="AE775" i="17"/>
  <c r="AE774" i="17"/>
  <c r="AF711" i="17"/>
  <c r="AF694" i="17"/>
  <c r="AF693" i="17"/>
  <c r="AF695" i="17"/>
  <c r="X697" i="17"/>
  <c r="X694" i="17"/>
  <c r="X693" i="17"/>
  <c r="X695" i="17"/>
  <c r="BF614" i="17"/>
  <c r="BF613" i="17"/>
  <c r="BF615" i="17"/>
  <c r="R632" i="17"/>
  <c r="R614" i="17"/>
  <c r="R613" i="17"/>
  <c r="R615" i="17"/>
  <c r="E535" i="17"/>
  <c r="E534" i="17"/>
  <c r="E533" i="17"/>
  <c r="M550" i="17"/>
  <c r="M535" i="17"/>
  <c r="M534" i="17"/>
  <c r="M533" i="17"/>
  <c r="G694" i="17"/>
  <c r="G693" i="17"/>
  <c r="G695" i="17"/>
  <c r="AM694" i="17"/>
  <c r="AM693" i="17"/>
  <c r="AM695" i="17"/>
  <c r="N780" i="17"/>
  <c r="N779" i="17"/>
  <c r="N778" i="17"/>
  <c r="Z540" i="17"/>
  <c r="Z543" i="17"/>
  <c r="Z539" i="17"/>
  <c r="Z538" i="17"/>
  <c r="BG740" i="17"/>
  <c r="BG739" i="17"/>
  <c r="BG742" i="17"/>
  <c r="BG738" i="17"/>
  <c r="T574" i="17"/>
  <c r="T573" i="17"/>
  <c r="T575" i="17"/>
  <c r="BN507" i="17"/>
  <c r="BN495" i="17"/>
  <c r="BN494" i="17"/>
  <c r="BN493" i="17"/>
  <c r="AF577" i="17"/>
  <c r="AF573" i="17"/>
  <c r="AF575" i="17"/>
  <c r="AF574" i="17"/>
  <c r="M795" i="17"/>
  <c r="M774" i="17"/>
  <c r="M773" i="17"/>
  <c r="M775" i="17"/>
  <c r="AC535" i="17"/>
  <c r="AC534" i="17"/>
  <c r="AC533" i="17"/>
  <c r="BG634" i="17"/>
  <c r="BG614" i="17"/>
  <c r="BG613" i="17"/>
  <c r="BG615" i="17"/>
  <c r="M595" i="17"/>
  <c r="M575" i="17"/>
  <c r="M574" i="17"/>
  <c r="M573" i="17"/>
  <c r="BF777" i="17"/>
  <c r="BF773" i="17"/>
  <c r="BF775" i="17"/>
  <c r="BF774" i="17"/>
  <c r="N551" i="17"/>
  <c r="N535" i="17"/>
  <c r="N534" i="17"/>
  <c r="N533" i="17"/>
  <c r="AA575" i="17"/>
  <c r="AA574" i="17"/>
  <c r="AA573" i="17"/>
  <c r="U617" i="17"/>
  <c r="U614" i="17"/>
  <c r="U613" i="17"/>
  <c r="U615" i="17"/>
  <c r="BF591" i="17"/>
  <c r="BF575" i="17"/>
  <c r="BF574" i="17"/>
  <c r="BF573" i="17"/>
  <c r="E626" i="17"/>
  <c r="E614" i="17"/>
  <c r="E613" i="17"/>
  <c r="E615" i="17"/>
  <c r="Z787" i="17"/>
  <c r="Z774" i="17"/>
  <c r="Z773" i="17"/>
  <c r="Z775" i="17"/>
  <c r="AU752" i="17"/>
  <c r="AU734" i="17"/>
  <c r="AU733" i="17"/>
  <c r="AU735" i="17"/>
  <c r="S711" i="17"/>
  <c r="S694" i="17"/>
  <c r="S693" i="17"/>
  <c r="S695" i="17"/>
  <c r="AT734" i="17"/>
  <c r="AT733" i="17"/>
  <c r="AT735" i="17"/>
  <c r="H705" i="17"/>
  <c r="H694" i="17"/>
  <c r="H693" i="17"/>
  <c r="H695" i="17"/>
  <c r="BJ751" i="17"/>
  <c r="BJ734" i="17"/>
  <c r="BJ733" i="17"/>
  <c r="BJ735" i="17"/>
  <c r="AD747" i="17"/>
  <c r="AD734" i="17"/>
  <c r="AD733" i="17"/>
  <c r="AD735" i="17"/>
  <c r="BI786" i="17"/>
  <c r="BI774" i="17"/>
  <c r="BI773" i="17"/>
  <c r="BI775" i="17"/>
  <c r="AC774" i="17"/>
  <c r="AC773" i="17"/>
  <c r="AC775" i="17"/>
  <c r="F714" i="17"/>
  <c r="F693" i="17"/>
  <c r="F695" i="17"/>
  <c r="F694" i="17"/>
  <c r="N693" i="17"/>
  <c r="N695" i="17"/>
  <c r="N694" i="17"/>
  <c r="AP580" i="17"/>
  <c r="AP579" i="17"/>
  <c r="AP582" i="17"/>
  <c r="AP578" i="17"/>
  <c r="L545" i="9"/>
  <c r="BH713" i="9"/>
  <c r="AL795" i="17"/>
  <c r="V784" i="17"/>
  <c r="H595" i="17"/>
  <c r="L552" i="9"/>
  <c r="L553" i="9"/>
  <c r="BH697" i="9"/>
  <c r="BH705" i="9"/>
  <c r="BH704" i="9"/>
  <c r="AQ551" i="17"/>
  <c r="AQ548" i="17"/>
  <c r="AQ553" i="17"/>
  <c r="BD710" i="9"/>
  <c r="V788" i="17"/>
  <c r="BD697" i="9"/>
  <c r="BD698" i="9"/>
  <c r="H589" i="17"/>
  <c r="F634" i="17"/>
  <c r="F624" i="17"/>
  <c r="F627" i="17"/>
  <c r="AT706" i="17"/>
  <c r="AL791" i="17"/>
  <c r="V785" i="17"/>
  <c r="BH707" i="9"/>
  <c r="H594" i="17"/>
  <c r="AZ709" i="9"/>
  <c r="AX780" i="9"/>
  <c r="AZ693" i="9"/>
  <c r="AZ695" i="9"/>
  <c r="H585" i="17"/>
  <c r="AZ707" i="9"/>
  <c r="AF510" i="9"/>
  <c r="H584" i="17"/>
  <c r="AF508" i="9"/>
  <c r="AL784" i="17"/>
  <c r="AQ552" i="17"/>
  <c r="BH710" i="9"/>
  <c r="H587" i="17"/>
  <c r="F631" i="17"/>
  <c r="F626" i="17"/>
  <c r="F629" i="17"/>
  <c r="AT712" i="17"/>
  <c r="AL789" i="17"/>
  <c r="V794" i="17"/>
  <c r="AZ716" i="9"/>
  <c r="AZ705" i="9"/>
  <c r="AT707" i="17"/>
  <c r="BD709" i="9"/>
  <c r="AF509" i="9"/>
  <c r="AF514" i="9"/>
  <c r="AT715" i="17"/>
  <c r="AF494" i="9"/>
  <c r="AF516" i="9"/>
  <c r="V795" i="17"/>
  <c r="V796" i="17"/>
  <c r="H591" i="17"/>
  <c r="L535" i="9"/>
  <c r="L550" i="9"/>
  <c r="BH706" i="9"/>
  <c r="BH711" i="9"/>
  <c r="BH715" i="9"/>
  <c r="AQ547" i="17"/>
  <c r="AQ550" i="17"/>
  <c r="AQ554" i="17"/>
  <c r="AL790" i="17"/>
  <c r="AT708" i="17"/>
  <c r="AF512" i="9"/>
  <c r="AF515" i="9"/>
  <c r="AF504" i="9"/>
  <c r="L548" i="9"/>
  <c r="L544" i="9"/>
  <c r="AL794" i="17"/>
  <c r="V791" i="17"/>
  <c r="H590" i="17"/>
  <c r="L551" i="9"/>
  <c r="L554" i="9"/>
  <c r="L556" i="9"/>
  <c r="BH709" i="9"/>
  <c r="BH712" i="9"/>
  <c r="AQ545" i="17"/>
  <c r="AQ544" i="17"/>
  <c r="AL788" i="17"/>
  <c r="F635" i="17"/>
  <c r="F628" i="17"/>
  <c r="F617" i="17"/>
  <c r="AT713" i="17"/>
  <c r="AT716" i="17"/>
  <c r="AL796" i="17"/>
  <c r="V790" i="17"/>
  <c r="X716" i="9"/>
  <c r="AD792" i="17"/>
  <c r="AZ592" i="9"/>
  <c r="S552" i="17"/>
  <c r="AA627" i="17"/>
  <c r="AZ712" i="9"/>
  <c r="V777" i="17"/>
  <c r="BB716" i="17"/>
  <c r="AT697" i="17"/>
  <c r="BD704" i="9"/>
  <c r="F632" i="17"/>
  <c r="AF693" i="9"/>
  <c r="AF695" i="9"/>
  <c r="AB711" i="9"/>
  <c r="AF708" i="9"/>
  <c r="AN624" i="9"/>
  <c r="X708" i="9"/>
  <c r="AZ589" i="9"/>
  <c r="AZ596" i="9"/>
  <c r="S537" i="17"/>
  <c r="AA755" i="17"/>
  <c r="AA624" i="17"/>
  <c r="AA617" i="17"/>
  <c r="AN510" i="9"/>
  <c r="AN505" i="9"/>
  <c r="F794" i="17"/>
  <c r="F786" i="17"/>
  <c r="V632" i="17"/>
  <c r="BB697" i="17"/>
  <c r="V629" i="17"/>
  <c r="AZ575" i="9"/>
  <c r="S547" i="17"/>
  <c r="BI630" i="17"/>
  <c r="AA626" i="17"/>
  <c r="AA636" i="17"/>
  <c r="AN509" i="9"/>
  <c r="BB789" i="17"/>
  <c r="BB705" i="17"/>
  <c r="V634" i="17"/>
  <c r="BD714" i="9"/>
  <c r="L709" i="9"/>
  <c r="AS787" i="17"/>
  <c r="AL756" i="17"/>
  <c r="BL715" i="9"/>
  <c r="BA753" i="17"/>
  <c r="AL713" i="17"/>
  <c r="AA553" i="17"/>
  <c r="BL694" i="9"/>
  <c r="AN631" i="9"/>
  <c r="AB697" i="9"/>
  <c r="AB699" i="9"/>
  <c r="BB777" i="17"/>
  <c r="AI630" i="17"/>
  <c r="X712" i="9"/>
  <c r="X706" i="9"/>
  <c r="BN556" i="17"/>
  <c r="AZ587" i="9"/>
  <c r="AZ588" i="9"/>
  <c r="S551" i="17"/>
  <c r="BJ711" i="17"/>
  <c r="AL754" i="17"/>
  <c r="BI636" i="17"/>
  <c r="V630" i="17"/>
  <c r="AA631" i="17"/>
  <c r="AA634" i="17"/>
  <c r="AN515" i="9"/>
  <c r="AL752" i="17"/>
  <c r="BL693" i="9"/>
  <c r="BL695" i="9"/>
  <c r="AF787" i="9"/>
  <c r="AB716" i="9"/>
  <c r="AE712" i="17"/>
  <c r="AR547" i="9"/>
  <c r="AF694" i="9"/>
  <c r="AA555" i="17"/>
  <c r="BJ790" i="17"/>
  <c r="BB788" i="17"/>
  <c r="AF709" i="9"/>
  <c r="BJ710" i="17"/>
  <c r="BB786" i="17"/>
  <c r="BJ791" i="17"/>
  <c r="BJ787" i="17"/>
  <c r="AL745" i="17"/>
  <c r="BN553" i="17"/>
  <c r="BB748" i="17"/>
  <c r="AF712" i="9"/>
  <c r="AB705" i="9"/>
  <c r="X713" i="9"/>
  <c r="AZ585" i="9"/>
  <c r="AZ594" i="9"/>
  <c r="S544" i="17"/>
  <c r="BI627" i="17"/>
  <c r="AA628" i="17"/>
  <c r="AA629" i="17"/>
  <c r="BH593" i="9"/>
  <c r="S546" i="17"/>
  <c r="AP497" i="17"/>
  <c r="BB711" i="17"/>
  <c r="AG30" i="9"/>
  <c r="BB713" i="17"/>
  <c r="BI634" i="17"/>
  <c r="S511" i="17"/>
  <c r="BJ777" i="17"/>
  <c r="BJ788" i="17"/>
  <c r="BJ793" i="17"/>
  <c r="BJ796" i="17"/>
  <c r="BJ794" i="17"/>
  <c r="BJ792" i="17"/>
  <c r="BJ785" i="17"/>
  <c r="BA756" i="17"/>
  <c r="BA750" i="17"/>
  <c r="BA751" i="17"/>
  <c r="BA746" i="17"/>
  <c r="BA752" i="17"/>
  <c r="BA745" i="17"/>
  <c r="BA744" i="17"/>
  <c r="BA749" i="17"/>
  <c r="BA755" i="17"/>
  <c r="BG547" i="17"/>
  <c r="BG556" i="17"/>
  <c r="BG553" i="17"/>
  <c r="BG555" i="17"/>
  <c r="BG550" i="17"/>
  <c r="BG545" i="17"/>
  <c r="BG537" i="17"/>
  <c r="BG546" i="17"/>
  <c r="AA554" i="17"/>
  <c r="AA545" i="17"/>
  <c r="AA544" i="17"/>
  <c r="AA548" i="17"/>
  <c r="AA547" i="17"/>
  <c r="AA550" i="17"/>
  <c r="AL744" i="17"/>
  <c r="AL747" i="17"/>
  <c r="AL749" i="17"/>
  <c r="AL746" i="17"/>
  <c r="AL748" i="17"/>
  <c r="AL755" i="17"/>
  <c r="AL753" i="17"/>
  <c r="BB747" i="17"/>
  <c r="BB746" i="17"/>
  <c r="BB745" i="17"/>
  <c r="BB755" i="17"/>
  <c r="BB744" i="17"/>
  <c r="BB756" i="17"/>
  <c r="BB752" i="17"/>
  <c r="N625" i="17"/>
  <c r="N635" i="17"/>
  <c r="N631" i="17"/>
  <c r="N628" i="17"/>
  <c r="N626" i="17"/>
  <c r="N627" i="17"/>
  <c r="N632" i="17"/>
  <c r="N630" i="17"/>
  <c r="AS792" i="17"/>
  <c r="AS784" i="17"/>
  <c r="AS788" i="17"/>
  <c r="AS791" i="17"/>
  <c r="AS789" i="17"/>
  <c r="AS795" i="17"/>
  <c r="AL708" i="17"/>
  <c r="AL704" i="17"/>
  <c r="AL707" i="17"/>
  <c r="AL705" i="17"/>
  <c r="AL716" i="17"/>
  <c r="AL697" i="17"/>
  <c r="AL710" i="17"/>
  <c r="AL711" i="17"/>
  <c r="BJ705" i="17"/>
  <c r="BJ706" i="17"/>
  <c r="BJ714" i="17"/>
  <c r="BJ715" i="17"/>
  <c r="BJ708" i="17"/>
  <c r="BJ709" i="17"/>
  <c r="BJ707" i="17"/>
  <c r="I195" i="18"/>
  <c r="J195" i="18"/>
  <c r="BL794" i="9"/>
  <c r="AL751" i="17"/>
  <c r="F555" i="17"/>
  <c r="AS786" i="17"/>
  <c r="S510" i="17"/>
  <c r="BJ795" i="17"/>
  <c r="BA748" i="17"/>
  <c r="AA549" i="17"/>
  <c r="AA556" i="17"/>
  <c r="AA537" i="17"/>
  <c r="BG544" i="17"/>
  <c r="N624" i="17"/>
  <c r="BG549" i="17"/>
  <c r="AL712" i="17"/>
  <c r="BG551" i="17"/>
  <c r="BB751" i="17"/>
  <c r="N634" i="17"/>
  <c r="I199" i="18"/>
  <c r="AN511" i="9"/>
  <c r="AN497" i="9"/>
  <c r="AN500" i="9"/>
  <c r="AN503" i="9"/>
  <c r="AN513" i="9"/>
  <c r="AN516" i="9"/>
  <c r="AN514" i="9"/>
  <c r="AN504" i="9"/>
  <c r="AN512" i="9"/>
  <c r="AN508" i="9"/>
  <c r="AN507" i="9"/>
  <c r="X161" i="7"/>
  <c r="AB110" i="22"/>
  <c r="W161" i="21"/>
  <c r="AZ573" i="9"/>
  <c r="AZ593" i="9"/>
  <c r="AZ577" i="9"/>
  <c r="X177" i="7"/>
  <c r="AB122" i="22"/>
  <c r="AF707" i="9"/>
  <c r="AF714" i="9"/>
  <c r="AF711" i="9"/>
  <c r="AF715" i="9"/>
  <c r="AB694" i="9"/>
  <c r="AB708" i="9"/>
  <c r="AB715" i="9"/>
  <c r="AB707" i="9"/>
  <c r="AB710" i="9"/>
  <c r="AB693" i="9"/>
  <c r="AB695" i="9"/>
  <c r="X694" i="9"/>
  <c r="X707" i="9"/>
  <c r="X704" i="9"/>
  <c r="X693" i="9"/>
  <c r="X695" i="9"/>
  <c r="X710" i="9"/>
  <c r="F792" i="17"/>
  <c r="F777" i="17"/>
  <c r="F796" i="17"/>
  <c r="F788" i="17"/>
  <c r="F785" i="17"/>
  <c r="F791" i="17"/>
  <c r="F795" i="17"/>
  <c r="BB785" i="17"/>
  <c r="BB795" i="17"/>
  <c r="BB794" i="17"/>
  <c r="BB790" i="17"/>
  <c r="BB791" i="17"/>
  <c r="S548" i="17"/>
  <c r="S550" i="17"/>
  <c r="S553" i="17"/>
  <c r="V626" i="17"/>
  <c r="V624" i="17"/>
  <c r="V631" i="17"/>
  <c r="V627" i="17"/>
  <c r="V636" i="17"/>
  <c r="V635" i="17"/>
  <c r="BI631" i="17"/>
  <c r="BI624" i="17"/>
  <c r="BI617" i="17"/>
  <c r="BI632" i="17"/>
  <c r="BI635" i="17"/>
  <c r="BI628" i="17"/>
  <c r="BB709" i="17"/>
  <c r="BB712" i="17"/>
  <c r="BB715" i="17"/>
  <c r="BB710" i="17"/>
  <c r="BB704" i="17"/>
  <c r="BB706" i="17"/>
  <c r="AF705" i="9"/>
  <c r="AF706" i="9"/>
  <c r="AF716" i="9"/>
  <c r="AB704" i="9"/>
  <c r="AV787" i="9"/>
  <c r="X715" i="9"/>
  <c r="X711" i="9"/>
  <c r="AZ591" i="9"/>
  <c r="AZ590" i="9"/>
  <c r="AZ574" i="9"/>
  <c r="S545" i="17"/>
  <c r="S555" i="17"/>
  <c r="S556" i="17"/>
  <c r="BJ697" i="17"/>
  <c r="AL737" i="17"/>
  <c r="BI633" i="17"/>
  <c r="V628" i="17"/>
  <c r="AA633" i="17"/>
  <c r="AA635" i="17"/>
  <c r="AA632" i="17"/>
  <c r="AS790" i="17"/>
  <c r="F787" i="17"/>
  <c r="AB713" i="9"/>
  <c r="R592" i="17"/>
  <c r="AZ584" i="9"/>
  <c r="AN506" i="9"/>
  <c r="AN493" i="9"/>
  <c r="BN504" i="17"/>
  <c r="BJ784" i="17"/>
  <c r="BB792" i="17"/>
  <c r="BB707" i="17"/>
  <c r="BI626" i="17"/>
  <c r="F789" i="17"/>
  <c r="BA737" i="17"/>
  <c r="AA552" i="17"/>
  <c r="BJ716" i="17"/>
  <c r="N633" i="17"/>
  <c r="AL715" i="17"/>
  <c r="AF697" i="9"/>
  <c r="AF700" i="9"/>
  <c r="AF703" i="9"/>
  <c r="V625" i="17"/>
  <c r="BB750" i="17"/>
  <c r="N629" i="17"/>
  <c r="AF495" i="9"/>
  <c r="AF506" i="9"/>
  <c r="AF497" i="9"/>
  <c r="AF499" i="9"/>
  <c r="AF502" i="9"/>
  <c r="L549" i="9"/>
  <c r="L534" i="9"/>
  <c r="L533" i="9"/>
  <c r="BD705" i="9"/>
  <c r="BD693" i="9"/>
  <c r="BD695" i="9"/>
  <c r="BD694" i="9"/>
  <c r="BD712" i="9"/>
  <c r="BD711" i="9"/>
  <c r="BD707" i="9"/>
  <c r="AZ706" i="9"/>
  <c r="AZ713" i="9"/>
  <c r="AZ704" i="9"/>
  <c r="AZ694" i="9"/>
  <c r="AZ714" i="9"/>
  <c r="AZ710" i="9"/>
  <c r="AZ697" i="9"/>
  <c r="AZ699" i="9"/>
  <c r="AZ711" i="9"/>
  <c r="AZ708" i="9"/>
  <c r="H577" i="17"/>
  <c r="H588" i="17"/>
  <c r="H592" i="17"/>
  <c r="H593" i="17"/>
  <c r="N636" i="17"/>
  <c r="BB708" i="17"/>
  <c r="BI625" i="17"/>
  <c r="AS796" i="17"/>
  <c r="BG548" i="17"/>
  <c r="BA754" i="17"/>
  <c r="F790" i="17"/>
  <c r="AA551" i="17"/>
  <c r="F784" i="17"/>
  <c r="V633" i="17"/>
  <c r="BJ713" i="17"/>
  <c r="AS794" i="17"/>
  <c r="BG554" i="17"/>
  <c r="W177" i="21"/>
  <c r="X714" i="9"/>
  <c r="BJ704" i="17"/>
  <c r="AL714" i="17"/>
  <c r="BB784" i="17"/>
  <c r="BB737" i="17"/>
  <c r="BB753" i="17"/>
  <c r="I192" i="18"/>
  <c r="AV389" i="9"/>
  <c r="BD389" i="9"/>
  <c r="D705" i="9"/>
  <c r="D713" i="9"/>
  <c r="D716" i="9"/>
  <c r="D715" i="9"/>
  <c r="D708" i="9"/>
  <c r="D712" i="9"/>
  <c r="D697" i="9"/>
  <c r="D698" i="9"/>
  <c r="D714" i="9"/>
  <c r="D693" i="9"/>
  <c r="D695" i="9"/>
  <c r="D711" i="9"/>
  <c r="L715" i="9"/>
  <c r="L711" i="9"/>
  <c r="L706" i="9"/>
  <c r="L694" i="9"/>
  <c r="L712" i="9"/>
  <c r="L705" i="9"/>
  <c r="L714" i="9"/>
  <c r="M209" i="1"/>
  <c r="Z99" i="26"/>
  <c r="L209" i="1"/>
  <c r="AP92" i="26"/>
  <c r="M199" i="1"/>
  <c r="L199" i="1"/>
  <c r="BH587" i="9"/>
  <c r="BL704" i="9"/>
  <c r="S710" i="17"/>
  <c r="AI633" i="17"/>
  <c r="L713" i="9"/>
  <c r="L710" i="9"/>
  <c r="D709" i="9"/>
  <c r="N706" i="17"/>
  <c r="AT756" i="17"/>
  <c r="BJ744" i="17"/>
  <c r="BH594" i="9"/>
  <c r="AN574" i="9"/>
  <c r="N714" i="17"/>
  <c r="BN544" i="17"/>
  <c r="AN595" i="9"/>
  <c r="AR554" i="9"/>
  <c r="BH589" i="9"/>
  <c r="M211" i="1"/>
  <c r="J28" i="27"/>
  <c r="X493" i="9"/>
  <c r="X514" i="9"/>
  <c r="X504" i="9"/>
  <c r="X495" i="9"/>
  <c r="X510" i="9"/>
  <c r="X509" i="9"/>
  <c r="X508" i="9"/>
  <c r="X497" i="9"/>
  <c r="X511" i="9"/>
  <c r="X507" i="9"/>
  <c r="X516" i="9"/>
  <c r="X513" i="9"/>
  <c r="AR550" i="9"/>
  <c r="AR549" i="9"/>
  <c r="AR545" i="9"/>
  <c r="AR553" i="9"/>
  <c r="AR533" i="9"/>
  <c r="AR548" i="9"/>
  <c r="AR552" i="9"/>
  <c r="AR555" i="9"/>
  <c r="AR535" i="9"/>
  <c r="AR537" i="9"/>
  <c r="AR540" i="9"/>
  <c r="AR556" i="9"/>
  <c r="AR544" i="9"/>
  <c r="AI629" i="17"/>
  <c r="AI634" i="17"/>
  <c r="AI625" i="17"/>
  <c r="AI617" i="17"/>
  <c r="AI626" i="17"/>
  <c r="AI624" i="17"/>
  <c r="BH692" i="17"/>
  <c r="L692" i="17"/>
  <c r="R209" i="20"/>
  <c r="T209" i="20"/>
  <c r="AZ692" i="17"/>
  <c r="T692" i="17"/>
  <c r="V209" i="20"/>
  <c r="S209" i="20"/>
  <c r="AJ692" i="17"/>
  <c r="AB692" i="17"/>
  <c r="U209" i="20"/>
  <c r="AR692" i="17"/>
  <c r="BN547" i="17"/>
  <c r="BN548" i="17"/>
  <c r="BN546" i="17"/>
  <c r="BN550" i="17"/>
  <c r="BN555" i="17"/>
  <c r="BN554" i="17"/>
  <c r="I213" i="18"/>
  <c r="J213" i="18"/>
  <c r="L204" i="1"/>
  <c r="M204" i="1"/>
  <c r="V83" i="26"/>
  <c r="H707" i="17"/>
  <c r="H708" i="17"/>
  <c r="H711" i="17"/>
  <c r="H713" i="17"/>
  <c r="H697" i="17"/>
  <c r="H716" i="17"/>
  <c r="H715" i="17"/>
  <c r="H709" i="17"/>
  <c r="H712" i="17"/>
  <c r="H704" i="17"/>
  <c r="H714" i="17"/>
  <c r="BJ748" i="17"/>
  <c r="BJ752" i="17"/>
  <c r="BJ747" i="17"/>
  <c r="BJ756" i="17"/>
  <c r="BJ754" i="17"/>
  <c r="BJ750" i="17"/>
  <c r="BJ746" i="17"/>
  <c r="BJ737" i="17"/>
  <c r="BJ753" i="17"/>
  <c r="AC793" i="17"/>
  <c r="AC795" i="17"/>
  <c r="AC787" i="17"/>
  <c r="AC785" i="17"/>
  <c r="AC786" i="17"/>
  <c r="AC791" i="17"/>
  <c r="AC796" i="17"/>
  <c r="F715" i="17"/>
  <c r="F707" i="17"/>
  <c r="F712" i="17"/>
  <c r="F710" i="17"/>
  <c r="F705" i="17"/>
  <c r="F716" i="17"/>
  <c r="F704" i="17"/>
  <c r="F709" i="17"/>
  <c r="BH596" i="9"/>
  <c r="AI627" i="17"/>
  <c r="L707" i="9"/>
  <c r="L697" i="9"/>
  <c r="L700" i="9"/>
  <c r="BN537" i="17"/>
  <c r="D704" i="9"/>
  <c r="BJ749" i="17"/>
  <c r="X512" i="9"/>
  <c r="AR534" i="9"/>
  <c r="BN551" i="17"/>
  <c r="F708" i="17"/>
  <c r="AI632" i="17"/>
  <c r="AC794" i="17"/>
  <c r="J203" i="18"/>
  <c r="I203" i="18"/>
  <c r="BL492" i="17"/>
  <c r="AF492" i="17"/>
  <c r="AN492" i="17"/>
  <c r="V153" i="20"/>
  <c r="T153" i="20"/>
  <c r="S153" i="20"/>
  <c r="U153" i="20"/>
  <c r="X492" i="17"/>
  <c r="P492" i="17"/>
  <c r="BD492" i="17"/>
  <c r="BD514" i="17"/>
  <c r="R153" i="20"/>
  <c r="AV492" i="17"/>
  <c r="BH584" i="9"/>
  <c r="BH585" i="9"/>
  <c r="BH592" i="9"/>
  <c r="BH573" i="9"/>
  <c r="BH575" i="9"/>
  <c r="BH586" i="9"/>
  <c r="BH590" i="9"/>
  <c r="BH595" i="9"/>
  <c r="AN586" i="9"/>
  <c r="AN584" i="9"/>
  <c r="AN575" i="9"/>
  <c r="AN589" i="9"/>
  <c r="AN593" i="9"/>
  <c r="AN596" i="9"/>
  <c r="AN591" i="9"/>
  <c r="AN594" i="9"/>
  <c r="AN577" i="9"/>
  <c r="AN578" i="9"/>
  <c r="AN590" i="9"/>
  <c r="AN573" i="9"/>
  <c r="AN587" i="9"/>
  <c r="BL708" i="9"/>
  <c r="BL707" i="9"/>
  <c r="BL712" i="9"/>
  <c r="BL709" i="9"/>
  <c r="BL711" i="9"/>
  <c r="BL714" i="9"/>
  <c r="BL705" i="9"/>
  <c r="BL697" i="9"/>
  <c r="BL698" i="9"/>
  <c r="BL716" i="9"/>
  <c r="BL713" i="9"/>
  <c r="L90" i="21"/>
  <c r="M90" i="21"/>
  <c r="P90" i="21"/>
  <c r="O184" i="21"/>
  <c r="C605" i="9"/>
  <c r="S715" i="17"/>
  <c r="S707" i="17"/>
  <c r="S714" i="17"/>
  <c r="S708" i="17"/>
  <c r="S704" i="17"/>
  <c r="S712" i="17"/>
  <c r="S705" i="17"/>
  <c r="S709" i="17"/>
  <c r="O164" i="21"/>
  <c r="G525" i="9"/>
  <c r="AT751" i="17"/>
  <c r="AT745" i="17"/>
  <c r="AT748" i="17"/>
  <c r="AT755" i="17"/>
  <c r="AT737" i="17"/>
  <c r="AT744" i="17"/>
  <c r="AT753" i="17"/>
  <c r="AT754" i="17"/>
  <c r="AT750" i="17"/>
  <c r="AD756" i="17"/>
  <c r="AD752" i="17"/>
  <c r="AD737" i="17"/>
  <c r="AD753" i="17"/>
  <c r="AD755" i="17"/>
  <c r="AD746" i="17"/>
  <c r="AD748" i="17"/>
  <c r="AD754" i="17"/>
  <c r="BI794" i="17"/>
  <c r="BI791" i="17"/>
  <c r="BI785" i="17"/>
  <c r="BI796" i="17"/>
  <c r="BI795" i="17"/>
  <c r="BI789" i="17"/>
  <c r="BI788" i="17"/>
  <c r="BI787" i="17"/>
  <c r="BI777" i="17"/>
  <c r="BI784" i="17"/>
  <c r="BI793" i="17"/>
  <c r="BI790" i="17"/>
  <c r="N711" i="17"/>
  <c r="N709" i="17"/>
  <c r="N713" i="17"/>
  <c r="N712" i="17"/>
  <c r="N710" i="17"/>
  <c r="N708" i="17"/>
  <c r="N715" i="17"/>
  <c r="N707" i="17"/>
  <c r="N697" i="17"/>
  <c r="N716" i="17"/>
  <c r="S706" i="17"/>
  <c r="AC784" i="17"/>
  <c r="AI636" i="17"/>
  <c r="AD751" i="17"/>
  <c r="AT747" i="17"/>
  <c r="BH591" i="9"/>
  <c r="S713" i="17"/>
  <c r="AC789" i="17"/>
  <c r="F711" i="17"/>
  <c r="AI635" i="17"/>
  <c r="AI628" i="17"/>
  <c r="L693" i="9"/>
  <c r="L695" i="9"/>
  <c r="L708" i="9"/>
  <c r="D707" i="9"/>
  <c r="D710" i="9"/>
  <c r="H706" i="17"/>
  <c r="AT746" i="17"/>
  <c r="AT749" i="17"/>
  <c r="BJ745" i="17"/>
  <c r="X515" i="9"/>
  <c r="AI631" i="17"/>
  <c r="AD745" i="17"/>
  <c r="BL710" i="9"/>
  <c r="N704" i="17"/>
  <c r="BN552" i="17"/>
  <c r="AN585" i="9"/>
  <c r="AR551" i="9"/>
  <c r="AD749" i="17"/>
  <c r="BI792" i="17"/>
  <c r="AC788" i="17"/>
  <c r="F713" i="17"/>
  <c r="BH588" i="9"/>
  <c r="AC777" i="17"/>
  <c r="S716" i="17"/>
  <c r="F697" i="17"/>
  <c r="AN592" i="9"/>
  <c r="X494" i="9"/>
  <c r="L704" i="9"/>
  <c r="AC792" i="17"/>
  <c r="BL375" i="9"/>
  <c r="H492" i="17"/>
  <c r="AX74" i="26"/>
  <c r="M165" i="1"/>
  <c r="M192" i="1"/>
  <c r="N127" i="26"/>
  <c r="AJ732" i="17"/>
  <c r="AB732" i="17"/>
  <c r="AV189" i="9"/>
  <c r="AX114" i="26"/>
  <c r="M171" i="1"/>
  <c r="H486" i="9"/>
  <c r="AW254" i="9"/>
  <c r="BE112" i="9"/>
  <c r="BM97" i="9"/>
  <c r="AW307" i="9"/>
  <c r="BM27" i="9"/>
  <c r="M194" i="1"/>
  <c r="N112" i="26"/>
  <c r="AB51" i="22"/>
  <c r="AW395" i="9"/>
  <c r="BM393" i="9"/>
  <c r="AT128" i="26"/>
  <c r="F181" i="18"/>
  <c r="E181" i="18"/>
  <c r="I181" i="18"/>
  <c r="BN55" i="9"/>
  <c r="M212" i="1"/>
  <c r="L212" i="1"/>
  <c r="E565" i="9"/>
  <c r="O174" i="21"/>
  <c r="Q131" i="21"/>
  <c r="R131" i="21"/>
  <c r="U131" i="21"/>
  <c r="S131" i="21"/>
  <c r="T131" i="21"/>
  <c r="V131" i="21"/>
  <c r="M492" i="9"/>
  <c r="E492" i="9"/>
  <c r="BI492" i="9"/>
  <c r="Q150" i="21"/>
  <c r="T150" i="21"/>
  <c r="U150" i="21"/>
  <c r="R150" i="21"/>
  <c r="U492" i="9"/>
  <c r="AC492" i="9"/>
  <c r="BA492" i="9"/>
  <c r="AS492" i="9"/>
  <c r="V150" i="21"/>
  <c r="AK492" i="9"/>
  <c r="Q150" i="20"/>
  <c r="S150" i="21"/>
  <c r="R161" i="20"/>
  <c r="T161" i="20"/>
  <c r="S161" i="20"/>
  <c r="V161" i="20"/>
  <c r="BH532" i="17"/>
  <c r="U161" i="20"/>
  <c r="AF532" i="9"/>
  <c r="Q165" i="21"/>
  <c r="V165" i="21"/>
  <c r="BL532" i="9"/>
  <c r="R165" i="21"/>
  <c r="Q165" i="20"/>
  <c r="P532" i="9"/>
  <c r="BD532" i="9"/>
  <c r="S165" i="21"/>
  <c r="T165" i="21"/>
  <c r="AN532" i="9"/>
  <c r="H532" i="9"/>
  <c r="AV532" i="9"/>
  <c r="X532" i="9"/>
  <c r="U165" i="21"/>
  <c r="T612" i="9"/>
  <c r="BH612" i="9"/>
  <c r="AZ612" i="9"/>
  <c r="R185" i="21"/>
  <c r="U185" i="21"/>
  <c r="V185" i="21"/>
  <c r="Q185" i="21"/>
  <c r="AB612" i="9"/>
  <c r="AJ612" i="9"/>
  <c r="S185" i="21"/>
  <c r="Q185" i="20"/>
  <c r="L612" i="9"/>
  <c r="T185" i="21"/>
  <c r="D612" i="9"/>
  <c r="AR612" i="9"/>
  <c r="L732" i="9"/>
  <c r="V221" i="21"/>
  <c r="Q221" i="21"/>
  <c r="T732" i="9"/>
  <c r="T221" i="21"/>
  <c r="AB84" i="22"/>
  <c r="M187" i="1"/>
  <c r="E526" i="9"/>
  <c r="AJ532" i="17"/>
  <c r="AR532" i="17"/>
  <c r="AR548" i="17"/>
  <c r="K572" i="17"/>
  <c r="X210" i="7"/>
  <c r="M166" i="1"/>
  <c r="G486" i="9"/>
  <c r="AX779" i="9"/>
  <c r="AX782" i="9"/>
  <c r="AU748" i="17"/>
  <c r="AU751" i="17"/>
  <c r="V786" i="17"/>
  <c r="AL786" i="17"/>
  <c r="AU750" i="17"/>
  <c r="W213" i="21"/>
  <c r="AT709" i="17"/>
  <c r="AZ732" i="9"/>
  <c r="AZ744" i="9"/>
  <c r="D732" i="9"/>
  <c r="D755" i="9"/>
  <c r="J192" i="18"/>
  <c r="Q105" i="21"/>
  <c r="R105" i="21"/>
  <c r="T105" i="21"/>
  <c r="V105" i="21"/>
  <c r="S105" i="21"/>
  <c r="U105" i="21"/>
  <c r="S201" i="21"/>
  <c r="U201" i="21"/>
  <c r="Q201" i="21"/>
  <c r="T201" i="21"/>
  <c r="V201" i="21"/>
  <c r="R201" i="21"/>
  <c r="X153" i="7"/>
  <c r="AB106" i="22"/>
  <c r="BL612" i="9"/>
  <c r="H612" i="9"/>
  <c r="S189" i="21"/>
  <c r="U189" i="21"/>
  <c r="T189" i="21"/>
  <c r="Q189" i="21"/>
  <c r="Q189" i="20"/>
  <c r="BD612" i="9"/>
  <c r="X612" i="9"/>
  <c r="V189" i="21"/>
  <c r="R189" i="21"/>
  <c r="AF612" i="9"/>
  <c r="V202" i="20"/>
  <c r="U202" i="20"/>
  <c r="T202" i="20"/>
  <c r="R202" i="20"/>
  <c r="S202" i="20"/>
  <c r="L186" i="1"/>
  <c r="AZ532" i="17"/>
  <c r="T532" i="17"/>
  <c r="G726" i="9"/>
  <c r="D766" i="9"/>
  <c r="BH732" i="9"/>
  <c r="BH752" i="9"/>
  <c r="AU749" i="17"/>
  <c r="AU753" i="17"/>
  <c r="V792" i="17"/>
  <c r="AL787" i="17"/>
  <c r="AB118" i="22"/>
  <c r="E163" i="18"/>
  <c r="AB732" i="9"/>
  <c r="AB746" i="9"/>
  <c r="U221" i="21"/>
  <c r="F625" i="17"/>
  <c r="D572" i="17"/>
  <c r="BH572" i="17"/>
  <c r="L572" i="17"/>
  <c r="U173" i="20"/>
  <c r="AJ572" i="17"/>
  <c r="AZ572" i="17"/>
  <c r="R173" i="20"/>
  <c r="AR572" i="17"/>
  <c r="T173" i="20"/>
  <c r="O201" i="21"/>
  <c r="AV792" i="9"/>
  <c r="BJ629" i="17"/>
  <c r="AR744" i="9"/>
  <c r="AI514" i="17"/>
  <c r="AA584" i="9"/>
  <c r="BL792" i="9"/>
  <c r="AX582" i="17"/>
  <c r="AI595" i="9"/>
  <c r="S630" i="17"/>
  <c r="AP795" i="17"/>
  <c r="R590" i="17"/>
  <c r="X784" i="9"/>
  <c r="AF790" i="9"/>
  <c r="AE704" i="17"/>
  <c r="AQ573" i="9"/>
  <c r="BA594" i="17"/>
  <c r="BA577" i="17"/>
  <c r="AA588" i="9"/>
  <c r="AP506" i="17"/>
  <c r="G743" i="17"/>
  <c r="AI713" i="17"/>
  <c r="AE708" i="17"/>
  <c r="AX581" i="17"/>
  <c r="M792" i="17"/>
  <c r="BE792" i="9"/>
  <c r="AI706" i="17"/>
  <c r="BE777" i="9"/>
  <c r="BE780" i="9"/>
  <c r="BA786" i="17"/>
  <c r="BF786" i="17"/>
  <c r="AS628" i="17"/>
  <c r="N554" i="17"/>
  <c r="AV636" i="9"/>
  <c r="M589" i="17"/>
  <c r="BE748" i="9"/>
  <c r="AT787" i="17"/>
  <c r="I165" i="18"/>
  <c r="Z792" i="17"/>
  <c r="E183" i="18"/>
  <c r="AI513" i="17"/>
  <c r="AV788" i="9"/>
  <c r="AI511" i="17"/>
  <c r="AH543" i="17"/>
  <c r="S634" i="17"/>
  <c r="Z786" i="17"/>
  <c r="E175" i="18"/>
  <c r="I175" i="18"/>
  <c r="F168" i="18"/>
  <c r="AQ594" i="9"/>
  <c r="AA590" i="9"/>
  <c r="AV786" i="9"/>
  <c r="BN577" i="17"/>
  <c r="BL788" i="9"/>
  <c r="AV794" i="9"/>
  <c r="T595" i="17"/>
  <c r="E179" i="18"/>
  <c r="J179" i="18"/>
  <c r="E44" i="21"/>
  <c r="E164" i="18"/>
  <c r="F164" i="18"/>
  <c r="AD794" i="17"/>
  <c r="AD787" i="17"/>
  <c r="AD793" i="17"/>
  <c r="AD786" i="17"/>
  <c r="BL591" i="17"/>
  <c r="BL587" i="17"/>
  <c r="BL586" i="17"/>
  <c r="BL593" i="17"/>
  <c r="BL584" i="17"/>
  <c r="S636" i="17"/>
  <c r="S617" i="17"/>
  <c r="S632" i="17"/>
  <c r="AN788" i="9"/>
  <c r="AN793" i="9"/>
  <c r="AN794" i="9"/>
  <c r="AN795" i="9"/>
  <c r="AN774" i="9"/>
  <c r="AN773" i="9"/>
  <c r="AN775" i="9"/>
  <c r="AN789" i="9"/>
  <c r="AN786" i="9"/>
  <c r="F550" i="17"/>
  <c r="F553" i="17"/>
  <c r="F556" i="17"/>
  <c r="F537" i="17"/>
  <c r="F552" i="17"/>
  <c r="F549" i="17"/>
  <c r="F547" i="17"/>
  <c r="F544" i="17"/>
  <c r="F554" i="17"/>
  <c r="BK787" i="17"/>
  <c r="BK777" i="17"/>
  <c r="BK796" i="17"/>
  <c r="BK792" i="17"/>
  <c r="BK795" i="17"/>
  <c r="BK788" i="17"/>
  <c r="P509" i="17"/>
  <c r="S506" i="17"/>
  <c r="S504" i="17"/>
  <c r="S513" i="17"/>
  <c r="S505" i="17"/>
  <c r="S497" i="17"/>
  <c r="E629" i="17"/>
  <c r="E625" i="17"/>
  <c r="E635" i="17"/>
  <c r="E631" i="17"/>
  <c r="E627" i="17"/>
  <c r="E628" i="17"/>
  <c r="E632" i="17"/>
  <c r="E617" i="17"/>
  <c r="AP790" i="17"/>
  <c r="AI593" i="9"/>
  <c r="AI575" i="9"/>
  <c r="AN785" i="9"/>
  <c r="AN796" i="9"/>
  <c r="F545" i="17"/>
  <c r="S629" i="17"/>
  <c r="X785" i="9"/>
  <c r="AI585" i="9"/>
  <c r="AP512" i="17"/>
  <c r="X791" i="9"/>
  <c r="J709" i="17"/>
  <c r="J704" i="17"/>
  <c r="D511" i="17"/>
  <c r="E551" i="17"/>
  <c r="E556" i="17"/>
  <c r="BK791" i="17"/>
  <c r="E173" i="18"/>
  <c r="F173" i="18"/>
  <c r="J173" i="18"/>
  <c r="E176" i="18"/>
  <c r="F176" i="18"/>
  <c r="S591" i="9"/>
  <c r="S584" i="9"/>
  <c r="S594" i="9"/>
  <c r="K591" i="9"/>
  <c r="AN625" i="9"/>
  <c r="AP785" i="17"/>
  <c r="K593" i="9"/>
  <c r="AN630" i="9"/>
  <c r="AD788" i="17"/>
  <c r="AP514" i="17"/>
  <c r="Y434" i="17"/>
  <c r="AI592" i="9"/>
  <c r="AI577" i="9"/>
  <c r="AI579" i="9"/>
  <c r="AI582" i="9"/>
  <c r="AN787" i="9"/>
  <c r="BL589" i="17"/>
  <c r="S509" i="17"/>
  <c r="AK628" i="17"/>
  <c r="E634" i="17"/>
  <c r="R593" i="17"/>
  <c r="X790" i="9"/>
  <c r="X794" i="9"/>
  <c r="BL577" i="17"/>
  <c r="BF592" i="17"/>
  <c r="BL588" i="17"/>
  <c r="BK785" i="17"/>
  <c r="BF787" i="17"/>
  <c r="Z793" i="17"/>
  <c r="BL596" i="17"/>
  <c r="S514" i="17"/>
  <c r="E189" i="18"/>
  <c r="J189" i="18"/>
  <c r="AN792" i="9"/>
  <c r="AN613" i="9"/>
  <c r="AN615" i="9"/>
  <c r="E180" i="18"/>
  <c r="F180" i="18"/>
  <c r="AP516" i="17"/>
  <c r="AP511" i="17"/>
  <c r="AP504" i="17"/>
  <c r="AP507" i="17"/>
  <c r="AP508" i="17"/>
  <c r="AP515" i="17"/>
  <c r="AA748" i="17"/>
  <c r="AA752" i="17"/>
  <c r="AA737" i="17"/>
  <c r="AA745" i="17"/>
  <c r="AA751" i="17"/>
  <c r="AF774" i="9"/>
  <c r="AF789" i="9"/>
  <c r="AF794" i="9"/>
  <c r="AF788" i="9"/>
  <c r="X773" i="9"/>
  <c r="X775" i="9"/>
  <c r="X787" i="9"/>
  <c r="X774" i="9"/>
  <c r="X793" i="9"/>
  <c r="X795" i="9"/>
  <c r="X786" i="9"/>
  <c r="X788" i="9"/>
  <c r="X789" i="9"/>
  <c r="AX775" i="9"/>
  <c r="AX783" i="9"/>
  <c r="AX781" i="9"/>
  <c r="AI590" i="9"/>
  <c r="AI573" i="9"/>
  <c r="AB117" i="22"/>
  <c r="W172" i="21"/>
  <c r="AP796" i="17"/>
  <c r="AP789" i="17"/>
  <c r="AP793" i="17"/>
  <c r="AP791" i="17"/>
  <c r="AP792" i="17"/>
  <c r="R588" i="17"/>
  <c r="R595" i="17"/>
  <c r="R589" i="17"/>
  <c r="R596" i="17"/>
  <c r="R586" i="17"/>
  <c r="R577" i="17"/>
  <c r="R591" i="17"/>
  <c r="Z790" i="17"/>
  <c r="Z777" i="17"/>
  <c r="Z791" i="17"/>
  <c r="Z784" i="17"/>
  <c r="Z795" i="17"/>
  <c r="Z789" i="17"/>
  <c r="Z796" i="17"/>
  <c r="Z788" i="17"/>
  <c r="AN626" i="9"/>
  <c r="E630" i="17"/>
  <c r="AN614" i="9"/>
  <c r="AP784" i="17"/>
  <c r="AD789" i="17"/>
  <c r="AP509" i="17"/>
  <c r="AI584" i="9"/>
  <c r="BK784" i="17"/>
  <c r="R585" i="17"/>
  <c r="AP788" i="17"/>
  <c r="E633" i="17"/>
  <c r="BN780" i="9"/>
  <c r="BN783" i="9"/>
  <c r="BN779" i="9"/>
  <c r="BN778" i="9"/>
  <c r="BN781" i="9"/>
  <c r="AN784" i="9"/>
  <c r="S515" i="17"/>
  <c r="AZ505" i="17"/>
  <c r="AZ515" i="17"/>
  <c r="Z785" i="17"/>
  <c r="E177" i="18"/>
  <c r="I177" i="18"/>
  <c r="AA746" i="17"/>
  <c r="F745" i="17"/>
  <c r="F753" i="17"/>
  <c r="F747" i="17"/>
  <c r="AQ748" i="17"/>
  <c r="AQ742" i="17"/>
  <c r="N546" i="17"/>
  <c r="N552" i="17"/>
  <c r="BB625" i="17"/>
  <c r="BB631" i="17"/>
  <c r="S628" i="17"/>
  <c r="AT624" i="17"/>
  <c r="AP777" i="17"/>
  <c r="AD790" i="17"/>
  <c r="AI596" i="9"/>
  <c r="F546" i="17"/>
  <c r="BK790" i="17"/>
  <c r="S508" i="17"/>
  <c r="AN633" i="9"/>
  <c r="BG629" i="17"/>
  <c r="AN634" i="9"/>
  <c r="S507" i="17"/>
  <c r="AP786" i="17"/>
  <c r="AD796" i="17"/>
  <c r="AN777" i="9"/>
  <c r="AN778" i="9"/>
  <c r="AP510" i="17"/>
  <c r="AI588" i="9"/>
  <c r="AI586" i="9"/>
  <c r="AA749" i="17"/>
  <c r="AN791" i="9"/>
  <c r="BL594" i="17"/>
  <c r="BB617" i="17"/>
  <c r="F548" i="17"/>
  <c r="F551" i="17"/>
  <c r="BK793" i="17"/>
  <c r="AY783" i="17"/>
  <c r="AP513" i="17"/>
  <c r="K596" i="9"/>
  <c r="BL595" i="17"/>
  <c r="AF786" i="9"/>
  <c r="E636" i="17"/>
  <c r="R594" i="17"/>
  <c r="P507" i="17"/>
  <c r="E624" i="17"/>
  <c r="X777" i="9"/>
  <c r="X778" i="9"/>
  <c r="X792" i="9"/>
  <c r="BL585" i="17"/>
  <c r="S512" i="17"/>
  <c r="BK789" i="17"/>
  <c r="R587" i="17"/>
  <c r="BK786" i="17"/>
  <c r="Z794" i="17"/>
  <c r="AD785" i="17"/>
  <c r="S516" i="17"/>
  <c r="J184" i="18"/>
  <c r="AN629" i="9"/>
  <c r="AC746" i="17"/>
  <c r="AC744" i="17"/>
  <c r="AC751" i="17"/>
  <c r="BA708" i="9"/>
  <c r="BA693" i="9"/>
  <c r="BA695" i="9"/>
  <c r="BA704" i="9"/>
  <c r="BD593" i="17"/>
  <c r="BD585" i="17"/>
  <c r="AI552" i="17"/>
  <c r="AI544" i="17"/>
  <c r="AI548" i="17"/>
  <c r="AJ497" i="17"/>
  <c r="AJ508" i="17"/>
  <c r="AJ506" i="17"/>
  <c r="BL308" i="17"/>
  <c r="BL314" i="17"/>
  <c r="BI552" i="17"/>
  <c r="AU711" i="17"/>
  <c r="AU710" i="17"/>
  <c r="AT794" i="17"/>
  <c r="AT796" i="17"/>
  <c r="AT785" i="17"/>
  <c r="AT792" i="17"/>
  <c r="AT784" i="17"/>
  <c r="AT786" i="17"/>
  <c r="AT791" i="17"/>
  <c r="AT793" i="17"/>
  <c r="AT795" i="17"/>
  <c r="AV629" i="9"/>
  <c r="AV624" i="9"/>
  <c r="AV631" i="9"/>
  <c r="AV634" i="9"/>
  <c r="AV625" i="9"/>
  <c r="AV617" i="9"/>
  <c r="AV618" i="9"/>
  <c r="AV627" i="9"/>
  <c r="AV613" i="9"/>
  <c r="AV615" i="9"/>
  <c r="AH471" i="9"/>
  <c r="Y666" i="9"/>
  <c r="AA511" i="17"/>
  <c r="AA514" i="17"/>
  <c r="AA507" i="17"/>
  <c r="AP737" i="17"/>
  <c r="AP749" i="17"/>
  <c r="AM515" i="17"/>
  <c r="AM506" i="17"/>
  <c r="AM510" i="17"/>
  <c r="AM516" i="17"/>
  <c r="AC551" i="17"/>
  <c r="AC554" i="17"/>
  <c r="AC556" i="17"/>
  <c r="AB733" i="9"/>
  <c r="AB735" i="9"/>
  <c r="BF789" i="17"/>
  <c r="BF795" i="17"/>
  <c r="BF794" i="17"/>
  <c r="BF796" i="17"/>
  <c r="BF793" i="17"/>
  <c r="BF785" i="17"/>
  <c r="S573" i="9"/>
  <c r="S577" i="9"/>
  <c r="S578" i="9"/>
  <c r="S589" i="9"/>
  <c r="S588" i="9"/>
  <c r="S586" i="9"/>
  <c r="S585" i="9"/>
  <c r="S575" i="9"/>
  <c r="S592" i="9"/>
  <c r="S587" i="9"/>
  <c r="BF596" i="17"/>
  <c r="BF589" i="17"/>
  <c r="BF595" i="17"/>
  <c r="BF577" i="17"/>
  <c r="BF584" i="17"/>
  <c r="BF587" i="17"/>
  <c r="T706" i="17"/>
  <c r="N550" i="17"/>
  <c r="AM513" i="17"/>
  <c r="S574" i="9"/>
  <c r="K590" i="9"/>
  <c r="AK633" i="17"/>
  <c r="N549" i="17"/>
  <c r="AK629" i="17"/>
  <c r="BF594" i="17"/>
  <c r="BA633" i="17"/>
  <c r="K574" i="9"/>
  <c r="M586" i="17"/>
  <c r="BG617" i="17"/>
  <c r="BG632" i="17"/>
  <c r="AC552" i="17"/>
  <c r="T707" i="17"/>
  <c r="AM514" i="17"/>
  <c r="S596" i="9"/>
  <c r="BA790" i="17"/>
  <c r="AC549" i="17"/>
  <c r="M588" i="17"/>
  <c r="BF784" i="17"/>
  <c r="G796" i="17"/>
  <c r="P792" i="9"/>
  <c r="M591" i="17"/>
  <c r="AC546" i="17"/>
  <c r="BB636" i="17"/>
  <c r="BF588" i="17"/>
  <c r="T697" i="17"/>
  <c r="BF791" i="17"/>
  <c r="V703" i="17"/>
  <c r="V701" i="17"/>
  <c r="F752" i="17"/>
  <c r="F756" i="17"/>
  <c r="F755" i="17"/>
  <c r="AQ750" i="17"/>
  <c r="AQ746" i="17"/>
  <c r="AQ753" i="17"/>
  <c r="BG628" i="17"/>
  <c r="BG633" i="17"/>
  <c r="BG631" i="17"/>
  <c r="BG626" i="17"/>
  <c r="BG627" i="17"/>
  <c r="M584" i="17"/>
  <c r="M577" i="17"/>
  <c r="M596" i="17"/>
  <c r="M590" i="17"/>
  <c r="M585" i="17"/>
  <c r="M593" i="17"/>
  <c r="M594" i="17"/>
  <c r="N545" i="17"/>
  <c r="N544" i="17"/>
  <c r="N537" i="17"/>
  <c r="N548" i="17"/>
  <c r="N555" i="17"/>
  <c r="N556" i="17"/>
  <c r="N547" i="17"/>
  <c r="K584" i="9"/>
  <c r="K592" i="9"/>
  <c r="K585" i="9"/>
  <c r="K587" i="9"/>
  <c r="K573" i="9"/>
  <c r="K595" i="9"/>
  <c r="BB627" i="17"/>
  <c r="BB628" i="17"/>
  <c r="BB632" i="17"/>
  <c r="BB629" i="17"/>
  <c r="BB624" i="17"/>
  <c r="BB635" i="17"/>
  <c r="BB626" i="17"/>
  <c r="AK632" i="17"/>
  <c r="AK634" i="17"/>
  <c r="AK617" i="17"/>
  <c r="AK627" i="17"/>
  <c r="AK636" i="17"/>
  <c r="AK624" i="17"/>
  <c r="AK635" i="17"/>
  <c r="AK626" i="17"/>
  <c r="AK631" i="17"/>
  <c r="AC548" i="17"/>
  <c r="BG624" i="17"/>
  <c r="BB634" i="17"/>
  <c r="S593" i="9"/>
  <c r="F744" i="17"/>
  <c r="K589" i="9"/>
  <c r="BF593" i="17"/>
  <c r="AQ747" i="17"/>
  <c r="M587" i="17"/>
  <c r="BF585" i="17"/>
  <c r="M592" i="17"/>
  <c r="BB633" i="17"/>
  <c r="BJ556" i="17"/>
  <c r="BJ537" i="17"/>
  <c r="S743" i="9"/>
  <c r="K594" i="9"/>
  <c r="K577" i="9"/>
  <c r="BG630" i="17"/>
  <c r="AC550" i="17"/>
  <c r="K588" i="9"/>
  <c r="S590" i="9"/>
  <c r="S595" i="9"/>
  <c r="K586" i="9"/>
  <c r="AB753" i="9"/>
  <c r="AK630" i="17"/>
  <c r="BF586" i="17"/>
  <c r="BF792" i="17"/>
  <c r="BF788" i="17"/>
  <c r="N553" i="17"/>
  <c r="F746" i="17"/>
  <c r="F751" i="17"/>
  <c r="E545" i="17"/>
  <c r="E547" i="17"/>
  <c r="BB630" i="17"/>
  <c r="BF590" i="17"/>
  <c r="BF790" i="17"/>
  <c r="U628" i="17"/>
  <c r="BN784" i="17"/>
  <c r="AQ592" i="9"/>
  <c r="AA595" i="9"/>
  <c r="AV796" i="9"/>
  <c r="BL773" i="9"/>
  <c r="BL775" i="9"/>
  <c r="V537" i="17"/>
  <c r="BG573" i="9"/>
  <c r="AF594" i="17"/>
  <c r="BB780" i="9"/>
  <c r="BB783" i="9"/>
  <c r="E788" i="17"/>
  <c r="AB130" i="22"/>
  <c r="BB778" i="9"/>
  <c r="BB781" i="9"/>
  <c r="M746" i="17"/>
  <c r="P785" i="9"/>
  <c r="P788" i="9"/>
  <c r="AP581" i="17"/>
  <c r="V744" i="17"/>
  <c r="BK703" i="9"/>
  <c r="AC752" i="17"/>
  <c r="BN618" i="9"/>
  <c r="BN621" i="9"/>
  <c r="AH541" i="17"/>
  <c r="D706" i="17"/>
  <c r="AT551" i="17"/>
  <c r="AT545" i="17"/>
  <c r="P632" i="9"/>
  <c r="P631" i="9"/>
  <c r="P614" i="9"/>
  <c r="P625" i="9"/>
  <c r="P634" i="9"/>
  <c r="P626" i="9"/>
  <c r="AB577" i="17"/>
  <c r="AB592" i="17"/>
  <c r="AB586" i="17"/>
  <c r="AB594" i="17"/>
  <c r="AB590" i="17"/>
  <c r="AB584" i="17"/>
  <c r="AB588" i="17"/>
  <c r="E792" i="17"/>
  <c r="E791" i="17"/>
  <c r="E796" i="17"/>
  <c r="E785" i="17"/>
  <c r="E795" i="17"/>
  <c r="E787" i="17"/>
  <c r="E777" i="17"/>
  <c r="E784" i="17"/>
  <c r="E789" i="17"/>
  <c r="H786" i="9"/>
  <c r="H773" i="9"/>
  <c r="H775" i="9"/>
  <c r="H777" i="9"/>
  <c r="H780" i="9"/>
  <c r="H796" i="9"/>
  <c r="H792" i="9"/>
  <c r="H793" i="9"/>
  <c r="H787" i="9"/>
  <c r="H784" i="9"/>
  <c r="H790" i="9"/>
  <c r="BJ551" i="17"/>
  <c r="BJ545" i="17"/>
  <c r="BJ548" i="17"/>
  <c r="BJ552" i="17"/>
  <c r="BJ547" i="17"/>
  <c r="BJ555" i="17"/>
  <c r="BJ544" i="17"/>
  <c r="U631" i="17"/>
  <c r="U634" i="17"/>
  <c r="U629" i="17"/>
  <c r="U630" i="17"/>
  <c r="U627" i="17"/>
  <c r="U633" i="17"/>
  <c r="U626" i="17"/>
  <c r="U635" i="17"/>
  <c r="U632" i="17"/>
  <c r="BA628" i="17"/>
  <c r="BA626" i="17"/>
  <c r="BA630" i="17"/>
  <c r="BA624" i="17"/>
  <c r="BA632" i="17"/>
  <c r="BA636" i="17"/>
  <c r="BA629" i="17"/>
  <c r="BA625" i="17"/>
  <c r="BA635" i="17"/>
  <c r="AJ715" i="17"/>
  <c r="AB589" i="17"/>
  <c r="E794" i="17"/>
  <c r="AT547" i="17"/>
  <c r="P790" i="9"/>
  <c r="BD506" i="17"/>
  <c r="H785" i="9"/>
  <c r="H794" i="9"/>
  <c r="BJ550" i="17"/>
  <c r="P774" i="9"/>
  <c r="AB593" i="17"/>
  <c r="T592" i="17"/>
  <c r="T594" i="17"/>
  <c r="T584" i="17"/>
  <c r="T591" i="17"/>
  <c r="T585" i="17"/>
  <c r="T590" i="17"/>
  <c r="T588" i="17"/>
  <c r="T596" i="17"/>
  <c r="T593" i="17"/>
  <c r="T586" i="17"/>
  <c r="T589" i="17"/>
  <c r="BN511" i="17"/>
  <c r="BN513" i="17"/>
  <c r="BN497" i="17"/>
  <c r="BN515" i="17"/>
  <c r="BN516" i="17"/>
  <c r="BN514" i="17"/>
  <c r="BN508" i="17"/>
  <c r="BN510" i="17"/>
  <c r="BN506" i="17"/>
  <c r="BN509" i="17"/>
  <c r="BN512" i="17"/>
  <c r="AF588" i="17"/>
  <c r="AF590" i="17"/>
  <c r="AF589" i="17"/>
  <c r="AF591" i="17"/>
  <c r="AF585" i="17"/>
  <c r="AF587" i="17"/>
  <c r="AF592" i="17"/>
  <c r="AF593" i="17"/>
  <c r="M785" i="17"/>
  <c r="M786" i="17"/>
  <c r="M791" i="17"/>
  <c r="M788" i="17"/>
  <c r="M796" i="17"/>
  <c r="M789" i="17"/>
  <c r="M794" i="17"/>
  <c r="M784" i="17"/>
  <c r="M777" i="17"/>
  <c r="M790" i="17"/>
  <c r="M787" i="17"/>
  <c r="AR747" i="9"/>
  <c r="AR733" i="9"/>
  <c r="AR735" i="9"/>
  <c r="AR753" i="9"/>
  <c r="AR745" i="9"/>
  <c r="AR750" i="9"/>
  <c r="AR754" i="9"/>
  <c r="AR756" i="9"/>
  <c r="AR734" i="9"/>
  <c r="AV791" i="9"/>
  <c r="AV789" i="9"/>
  <c r="AV785" i="9"/>
  <c r="AV777" i="9"/>
  <c r="AV778" i="9"/>
  <c r="BL785" i="9"/>
  <c r="BL795" i="9"/>
  <c r="BL786" i="9"/>
  <c r="BL777" i="9"/>
  <c r="BL779" i="9"/>
  <c r="BL790" i="9"/>
  <c r="BL774" i="9"/>
  <c r="BL796" i="9"/>
  <c r="AA587" i="9"/>
  <c r="AA585" i="9"/>
  <c r="AA589" i="9"/>
  <c r="AQ575" i="9"/>
  <c r="AQ584" i="9"/>
  <c r="AQ589" i="9"/>
  <c r="AL624" i="17"/>
  <c r="AI507" i="17"/>
  <c r="AI505" i="17"/>
  <c r="AI504" i="17"/>
  <c r="BN595" i="17"/>
  <c r="BN594" i="17"/>
  <c r="BN588" i="17"/>
  <c r="BJ634" i="17"/>
  <c r="BJ633" i="17"/>
  <c r="BJ626" i="17"/>
  <c r="BJ617" i="17"/>
  <c r="BJ625" i="17"/>
  <c r="R796" i="17"/>
  <c r="R788" i="17"/>
  <c r="R777" i="17"/>
  <c r="R790" i="17"/>
  <c r="R789" i="17"/>
  <c r="R795" i="17"/>
  <c r="R786" i="17"/>
  <c r="R794" i="17"/>
  <c r="R787" i="17"/>
  <c r="R792" i="17"/>
  <c r="R784" i="17"/>
  <c r="R793" i="17"/>
  <c r="AQ595" i="9"/>
  <c r="AI506" i="17"/>
  <c r="AR752" i="9"/>
  <c r="P633" i="9"/>
  <c r="AB591" i="17"/>
  <c r="E793" i="17"/>
  <c r="P635" i="9"/>
  <c r="AR737" i="9"/>
  <c r="AR738" i="9"/>
  <c r="AI516" i="17"/>
  <c r="AB585" i="17"/>
  <c r="AA591" i="9"/>
  <c r="AA577" i="9"/>
  <c r="AA580" i="9"/>
  <c r="AV774" i="9"/>
  <c r="AV795" i="9"/>
  <c r="P794" i="9"/>
  <c r="BN593" i="17"/>
  <c r="BL793" i="9"/>
  <c r="AF586" i="17"/>
  <c r="AA699" i="9"/>
  <c r="AA702" i="9"/>
  <c r="H791" i="9"/>
  <c r="H795" i="9"/>
  <c r="BN789" i="17"/>
  <c r="BN787" i="17"/>
  <c r="M793" i="17"/>
  <c r="BJ554" i="17"/>
  <c r="R785" i="17"/>
  <c r="AF596" i="17"/>
  <c r="AI508" i="17"/>
  <c r="T587" i="17"/>
  <c r="BA617" i="17"/>
  <c r="AB587" i="17"/>
  <c r="BJ636" i="17"/>
  <c r="BA627" i="17"/>
  <c r="W189" i="21"/>
  <c r="J590" i="17"/>
  <c r="J577" i="17"/>
  <c r="C704" i="17"/>
  <c r="C708" i="17"/>
  <c r="AL595" i="17"/>
  <c r="AL594" i="17"/>
  <c r="AL589" i="17"/>
  <c r="AL585" i="17"/>
  <c r="AL593" i="17"/>
  <c r="AL577" i="17"/>
  <c r="AL590" i="17"/>
  <c r="AL591" i="17"/>
  <c r="AL588" i="17"/>
  <c r="AL584" i="17"/>
  <c r="AL586" i="17"/>
  <c r="AX744" i="17"/>
  <c r="AX749" i="17"/>
  <c r="AX750" i="17"/>
  <c r="AX752" i="17"/>
  <c r="AX737" i="17"/>
  <c r="AX755" i="17"/>
  <c r="AX746" i="17"/>
  <c r="AX756" i="17"/>
  <c r="AX745" i="17"/>
  <c r="AX753" i="17"/>
  <c r="AX748" i="17"/>
  <c r="AX754" i="17"/>
  <c r="AX751" i="17"/>
  <c r="V746" i="17"/>
  <c r="V749" i="17"/>
  <c r="V754" i="17"/>
  <c r="V747" i="17"/>
  <c r="V755" i="17"/>
  <c r="V752" i="17"/>
  <c r="V750" i="17"/>
  <c r="V756" i="17"/>
  <c r="V753" i="17"/>
  <c r="P787" i="9"/>
  <c r="P777" i="9"/>
  <c r="P778" i="9"/>
  <c r="P773" i="9"/>
  <c r="P775" i="9"/>
  <c r="P791" i="9"/>
  <c r="P796" i="9"/>
  <c r="P784" i="9"/>
  <c r="BN793" i="17"/>
  <c r="BN786" i="17"/>
  <c r="BN792" i="17"/>
  <c r="BN785" i="17"/>
  <c r="BN796" i="17"/>
  <c r="BN795" i="17"/>
  <c r="BN791" i="17"/>
  <c r="BN794" i="17"/>
  <c r="BG575" i="9"/>
  <c r="BG574" i="9"/>
  <c r="BG584" i="9"/>
  <c r="BG586" i="9"/>
  <c r="BG589" i="9"/>
  <c r="BG595" i="9"/>
  <c r="BG585" i="9"/>
  <c r="BG577" i="9"/>
  <c r="BG579" i="9"/>
  <c r="BG593" i="9"/>
  <c r="BG592" i="9"/>
  <c r="BG591" i="9"/>
  <c r="BG590" i="9"/>
  <c r="AB713" i="17"/>
  <c r="P709" i="17"/>
  <c r="P710" i="17"/>
  <c r="P704" i="17"/>
  <c r="P714" i="17"/>
  <c r="P711" i="17"/>
  <c r="P716" i="17"/>
  <c r="P705" i="17"/>
  <c r="P629" i="9"/>
  <c r="U624" i="17"/>
  <c r="P624" i="9"/>
  <c r="AB596" i="17"/>
  <c r="C709" i="17"/>
  <c r="BJ549" i="17"/>
  <c r="P795" i="9"/>
  <c r="BG596" i="9"/>
  <c r="V748" i="17"/>
  <c r="U625" i="17"/>
  <c r="D705" i="17"/>
  <c r="V745" i="17"/>
  <c r="R503" i="17"/>
  <c r="R502" i="17"/>
  <c r="AL587" i="17"/>
  <c r="P636" i="9"/>
  <c r="AQ591" i="9"/>
  <c r="AI497" i="17"/>
  <c r="AR749" i="9"/>
  <c r="P613" i="9"/>
  <c r="P615" i="9"/>
  <c r="P627" i="9"/>
  <c r="AR748" i="9"/>
  <c r="AI509" i="17"/>
  <c r="AB595" i="17"/>
  <c r="AA586" i="9"/>
  <c r="AA573" i="9"/>
  <c r="AV784" i="9"/>
  <c r="AV793" i="9"/>
  <c r="AV773" i="9"/>
  <c r="AV775" i="9"/>
  <c r="BN584" i="17"/>
  <c r="BL789" i="9"/>
  <c r="BL791" i="9"/>
  <c r="P793" i="9"/>
  <c r="P789" i="9"/>
  <c r="H788" i="9"/>
  <c r="H774" i="9"/>
  <c r="BN790" i="17"/>
  <c r="BN788" i="17"/>
  <c r="BJ553" i="17"/>
  <c r="BJ546" i="17"/>
  <c r="BN591" i="17"/>
  <c r="T577" i="17"/>
  <c r="BA634" i="17"/>
  <c r="BA631" i="17"/>
  <c r="BG594" i="9"/>
  <c r="BN505" i="17"/>
  <c r="E790" i="17"/>
  <c r="AR746" i="9"/>
  <c r="H313" i="17"/>
  <c r="BA585" i="17"/>
  <c r="BA591" i="17"/>
  <c r="BA588" i="17"/>
  <c r="G789" i="17"/>
  <c r="G792" i="17"/>
  <c r="AV715" i="17"/>
  <c r="AV712" i="17"/>
  <c r="Z635" i="17"/>
  <c r="Z627" i="17"/>
  <c r="Z630" i="17"/>
  <c r="AX631" i="17"/>
  <c r="AX629" i="17"/>
  <c r="AX633" i="17"/>
  <c r="AX632" i="17"/>
  <c r="AX635" i="17"/>
  <c r="AM715" i="17"/>
  <c r="AM704" i="17"/>
  <c r="R791" i="17"/>
  <c r="V737" i="17"/>
  <c r="BL787" i="9"/>
  <c r="M754" i="17"/>
  <c r="M752" i="17"/>
  <c r="BA710" i="9"/>
  <c r="BA709" i="9"/>
  <c r="AY553" i="17"/>
  <c r="L196" i="1"/>
  <c r="M201" i="1"/>
  <c r="L176" i="1"/>
  <c r="M176" i="1"/>
  <c r="L190" i="1"/>
  <c r="AT96" i="26"/>
  <c r="AT789" i="17"/>
  <c r="AT777" i="17"/>
  <c r="AT790" i="17"/>
  <c r="AV632" i="9"/>
  <c r="AV633" i="9"/>
  <c r="AV614" i="9"/>
  <c r="AV635" i="9"/>
  <c r="AV628" i="9"/>
  <c r="AV630" i="9"/>
  <c r="AP754" i="17"/>
  <c r="AP750" i="17"/>
  <c r="AP756" i="17"/>
  <c r="AP746" i="17"/>
  <c r="AP745" i="17"/>
  <c r="AP751" i="17"/>
  <c r="AP747" i="17"/>
  <c r="AP752" i="17"/>
  <c r="AP748" i="17"/>
  <c r="AP744" i="17"/>
  <c r="AP753" i="17"/>
  <c r="F754" i="17"/>
  <c r="F749" i="17"/>
  <c r="F737" i="17"/>
  <c r="F748" i="17"/>
  <c r="F750" i="17"/>
  <c r="AM509" i="17"/>
  <c r="AM507" i="17"/>
  <c r="AM511" i="17"/>
  <c r="AM512" i="17"/>
  <c r="AM505" i="17"/>
  <c r="AM497" i="17"/>
  <c r="AM504" i="17"/>
  <c r="AM508" i="17"/>
  <c r="AQ752" i="17"/>
  <c r="AQ744" i="17"/>
  <c r="AQ755" i="17"/>
  <c r="AQ745" i="17"/>
  <c r="AQ756" i="17"/>
  <c r="AQ751" i="17"/>
  <c r="AQ749" i="17"/>
  <c r="AQ754" i="17"/>
  <c r="AC555" i="17"/>
  <c r="AC547" i="17"/>
  <c r="AC544" i="17"/>
  <c r="AC545" i="17"/>
  <c r="AC553" i="17"/>
  <c r="AC537" i="17"/>
  <c r="BG625" i="17"/>
  <c r="BG636" i="17"/>
  <c r="BG635" i="17"/>
  <c r="AF772" i="17"/>
  <c r="P772" i="17"/>
  <c r="AV772" i="17"/>
  <c r="X772" i="17"/>
  <c r="BL772" i="17"/>
  <c r="S237" i="20"/>
  <c r="U237" i="20"/>
  <c r="BD772" i="17"/>
  <c r="T237" i="20"/>
  <c r="V237" i="20"/>
  <c r="R237" i="20"/>
  <c r="H772" i="17"/>
  <c r="AN772" i="17"/>
  <c r="X237" i="7"/>
  <c r="W237" i="21"/>
  <c r="BD334" i="9"/>
  <c r="BD351" i="9"/>
  <c r="BD337" i="9"/>
  <c r="BD339" i="9"/>
  <c r="BD345" i="9"/>
  <c r="BD344" i="9"/>
  <c r="BD348" i="9"/>
  <c r="BD346" i="9"/>
  <c r="BD333" i="9"/>
  <c r="BD349" i="9"/>
  <c r="BD353" i="9"/>
  <c r="BD347" i="9"/>
  <c r="BD352" i="9"/>
  <c r="BD350" i="9"/>
  <c r="G500" i="9"/>
  <c r="G503" i="9"/>
  <c r="G498" i="9"/>
  <c r="G501" i="9"/>
  <c r="E167" i="18"/>
  <c r="I167" i="18"/>
  <c r="E185" i="18"/>
  <c r="I185" i="18"/>
  <c r="AX98" i="26"/>
  <c r="L174" i="1"/>
  <c r="H765" i="9"/>
  <c r="O237" i="21"/>
  <c r="AA575" i="9"/>
  <c r="AA596" i="9"/>
  <c r="AA594" i="9"/>
  <c r="AA592" i="9"/>
  <c r="AA593" i="9"/>
  <c r="AQ596" i="9"/>
  <c r="AQ574" i="9"/>
  <c r="AQ585" i="9"/>
  <c r="AQ593" i="9"/>
  <c r="AQ586" i="9"/>
  <c r="AQ577" i="9"/>
  <c r="AQ580" i="9"/>
  <c r="AQ588" i="9"/>
  <c r="AQ590" i="9"/>
  <c r="R176" i="21"/>
  <c r="Q176" i="21"/>
  <c r="AE572" i="9"/>
  <c r="V176" i="21"/>
  <c r="AU572" i="9"/>
  <c r="BC572" i="9"/>
  <c r="O572" i="9"/>
  <c r="AM572" i="9"/>
  <c r="Q176" i="20"/>
  <c r="BK572" i="9"/>
  <c r="S176" i="21"/>
  <c r="G572" i="9"/>
  <c r="W572" i="9"/>
  <c r="U176" i="21"/>
  <c r="T176" i="21"/>
  <c r="I565" i="9"/>
  <c r="O178" i="21"/>
  <c r="AL617" i="17"/>
  <c r="AL636" i="17"/>
  <c r="AL632" i="17"/>
  <c r="AL626" i="17"/>
  <c r="AL630" i="17"/>
  <c r="AL627" i="17"/>
  <c r="AL631" i="17"/>
  <c r="AL625" i="17"/>
  <c r="AL633" i="17"/>
  <c r="AL629" i="17"/>
  <c r="AL635" i="17"/>
  <c r="AL634" i="17"/>
  <c r="AL628" i="17"/>
  <c r="AI510" i="17"/>
  <c r="AI512" i="17"/>
  <c r="BN590" i="17"/>
  <c r="BN586" i="17"/>
  <c r="BN592" i="17"/>
  <c r="BN596" i="17"/>
  <c r="BN589" i="17"/>
  <c r="BN585" i="17"/>
  <c r="BJ627" i="17"/>
  <c r="BJ631" i="17"/>
  <c r="BJ624" i="17"/>
  <c r="BJ632" i="17"/>
  <c r="BJ635" i="17"/>
  <c r="BJ630" i="17"/>
  <c r="I685" i="9"/>
  <c r="O214" i="21"/>
  <c r="Q106" i="21"/>
  <c r="S106" i="21"/>
  <c r="V106" i="21"/>
  <c r="T106" i="21"/>
  <c r="U106" i="21"/>
  <c r="R106" i="21"/>
  <c r="BE334" i="9"/>
  <c r="AW337" i="9"/>
  <c r="M178" i="1"/>
  <c r="L178" i="1"/>
  <c r="F172" i="18"/>
  <c r="E172" i="18"/>
  <c r="M184" i="1"/>
  <c r="N71" i="26"/>
  <c r="L184" i="1"/>
  <c r="F538" i="9"/>
  <c r="F541" i="9"/>
  <c r="K741" i="9"/>
  <c r="AX106" i="26"/>
  <c r="M169" i="1"/>
  <c r="AT120" i="26"/>
  <c r="L183" i="1"/>
  <c r="J98" i="26"/>
  <c r="M177" i="1"/>
  <c r="AB545" i="17"/>
  <c r="L550" i="17"/>
  <c r="BD354" i="9"/>
  <c r="BD355" i="9"/>
  <c r="H65" i="21"/>
  <c r="O57" i="21"/>
  <c r="D542" i="9"/>
  <c r="K743" i="9"/>
  <c r="D486" i="9"/>
  <c r="J726" i="9"/>
  <c r="I726" i="9"/>
  <c r="C606" i="9"/>
  <c r="Z543" i="9"/>
  <c r="I189" i="18"/>
  <c r="Q33" i="21"/>
  <c r="U33" i="21"/>
  <c r="T33" i="21"/>
  <c r="V33" i="21"/>
  <c r="S33" i="21"/>
  <c r="R33" i="21"/>
  <c r="S45" i="21"/>
  <c r="Q45" i="21"/>
  <c r="R45" i="21"/>
  <c r="U45" i="21"/>
  <c r="T45" i="21"/>
  <c r="V45" i="21"/>
  <c r="T105" i="20"/>
  <c r="S105" i="20"/>
  <c r="O220" i="21"/>
  <c r="C725" i="9"/>
  <c r="AN627" i="9"/>
  <c r="AN632" i="9"/>
  <c r="AA756" i="17"/>
  <c r="AA747" i="17"/>
  <c r="AA753" i="17"/>
  <c r="AO692" i="9"/>
  <c r="I692" i="9"/>
  <c r="T214" i="21"/>
  <c r="R214" i="21"/>
  <c r="V214" i="21"/>
  <c r="U214" i="21"/>
  <c r="S214" i="21"/>
  <c r="BM692" i="9"/>
  <c r="AF795" i="9"/>
  <c r="AF791" i="9"/>
  <c r="AF784" i="9"/>
  <c r="AF785" i="9"/>
  <c r="AF796" i="9"/>
  <c r="AQ572" i="17"/>
  <c r="S172" i="20"/>
  <c r="V172" i="20"/>
  <c r="AI572" i="17"/>
  <c r="R172" i="20"/>
  <c r="T172" i="20"/>
  <c r="O225" i="21"/>
  <c r="H725" i="9"/>
  <c r="E725" i="9"/>
  <c r="O222" i="21"/>
  <c r="M179" i="1"/>
  <c r="I486" i="9"/>
  <c r="AW692" i="9"/>
  <c r="AW707" i="9"/>
  <c r="Q214" i="20"/>
  <c r="S627" i="17"/>
  <c r="AA750" i="17"/>
  <c r="C572" i="17"/>
  <c r="AY572" i="17"/>
  <c r="P712" i="17"/>
  <c r="P715" i="17"/>
  <c r="V105" i="20"/>
  <c r="P697" i="17"/>
  <c r="S635" i="17"/>
  <c r="AD795" i="17"/>
  <c r="S624" i="17"/>
  <c r="S625" i="17"/>
  <c r="AF793" i="9"/>
  <c r="S626" i="17"/>
  <c r="U636" i="17"/>
  <c r="E187" i="18"/>
  <c r="J187" i="18"/>
  <c r="E171" i="18"/>
  <c r="J171" i="18"/>
  <c r="AN628" i="9"/>
  <c r="BL592" i="17"/>
  <c r="J165" i="18"/>
  <c r="AN617" i="9"/>
  <c r="AN620" i="9"/>
  <c r="AP505" i="17"/>
  <c r="AA754" i="17"/>
  <c r="S81" i="21"/>
  <c r="T81" i="21"/>
  <c r="Q81" i="21"/>
  <c r="R81" i="21"/>
  <c r="U81" i="21"/>
  <c r="V81" i="21"/>
  <c r="R119" i="21"/>
  <c r="V119" i="21"/>
  <c r="U119" i="21"/>
  <c r="Q119" i="21"/>
  <c r="S119" i="21"/>
  <c r="T119" i="21"/>
  <c r="V23" i="21"/>
  <c r="Q23" i="21"/>
  <c r="S23" i="21"/>
  <c r="U23" i="21"/>
  <c r="T23" i="21"/>
  <c r="R23" i="21"/>
  <c r="T118" i="21"/>
  <c r="V118" i="21"/>
  <c r="U118" i="21"/>
  <c r="S118" i="21"/>
  <c r="R118" i="21"/>
  <c r="Q118" i="21"/>
  <c r="AL596" i="17"/>
  <c r="AL592" i="17"/>
  <c r="P617" i="9"/>
  <c r="P630" i="9"/>
  <c r="Q210" i="21"/>
  <c r="U210" i="21"/>
  <c r="M692" i="9"/>
  <c r="U692" i="9"/>
  <c r="BI692" i="9"/>
  <c r="Q210" i="20"/>
  <c r="AK692" i="9"/>
  <c r="AC692" i="9"/>
  <c r="S210" i="21"/>
  <c r="T210" i="21"/>
  <c r="R210" i="21"/>
  <c r="V210" i="21"/>
  <c r="Q233" i="21"/>
  <c r="T772" i="9"/>
  <c r="AR772" i="9"/>
  <c r="S233" i="21"/>
  <c r="T233" i="21"/>
  <c r="AZ772" i="9"/>
  <c r="D772" i="9"/>
  <c r="BH772" i="9"/>
  <c r="U233" i="21"/>
  <c r="AB772" i="9"/>
  <c r="R233" i="21"/>
  <c r="V233" i="21"/>
  <c r="L772" i="9"/>
  <c r="Q233" i="20"/>
  <c r="AJ772" i="9"/>
  <c r="H685" i="9"/>
  <c r="O213" i="21"/>
  <c r="O238" i="21"/>
  <c r="I765" i="9"/>
  <c r="O187" i="21"/>
  <c r="F605" i="9"/>
  <c r="I606" i="9"/>
  <c r="AG692" i="9"/>
  <c r="AG704" i="9"/>
  <c r="W214" i="21"/>
  <c r="BG572" i="17"/>
  <c r="S572" i="17"/>
  <c r="AB705" i="17"/>
  <c r="P706" i="17"/>
  <c r="P713" i="17"/>
  <c r="R105" i="20"/>
  <c r="U105" i="20"/>
  <c r="P707" i="17"/>
  <c r="AD791" i="17"/>
  <c r="AD784" i="17"/>
  <c r="S631" i="17"/>
  <c r="AF792" i="9"/>
  <c r="AF773" i="9"/>
  <c r="AF775" i="9"/>
  <c r="J188" i="18"/>
  <c r="AN635" i="9"/>
  <c r="I169" i="18"/>
  <c r="V10" i="21"/>
  <c r="Q10" i="21"/>
  <c r="R10" i="21"/>
  <c r="S10" i="21"/>
  <c r="U10" i="21"/>
  <c r="T10" i="21"/>
  <c r="O143" i="21"/>
  <c r="O22" i="21"/>
  <c r="L165" i="1"/>
  <c r="M190" i="1"/>
  <c r="J565" i="9"/>
  <c r="O179" i="21"/>
  <c r="AF595" i="17"/>
  <c r="AF584" i="17"/>
  <c r="D732" i="17"/>
  <c r="T221" i="20"/>
  <c r="U221" i="20"/>
  <c r="AR732" i="17"/>
  <c r="BH732" i="17"/>
  <c r="R221" i="20"/>
  <c r="T732" i="17"/>
  <c r="L732" i="17"/>
  <c r="AZ732" i="17"/>
  <c r="V221" i="20"/>
  <c r="S221" i="20"/>
  <c r="O153" i="21"/>
  <c r="H485" i="9"/>
  <c r="E605" i="9"/>
  <c r="O186" i="21"/>
  <c r="AM532" i="9"/>
  <c r="S164" i="21"/>
  <c r="U164" i="21"/>
  <c r="W532" i="9"/>
  <c r="T164" i="21"/>
  <c r="BC532" i="9"/>
  <c r="AE532" i="9"/>
  <c r="AU532" i="9"/>
  <c r="BK532" i="9"/>
  <c r="V164" i="21"/>
  <c r="R164" i="21"/>
  <c r="O532" i="9"/>
  <c r="Q164" i="21"/>
  <c r="G532" i="9"/>
  <c r="Q164" i="20"/>
  <c r="O210" i="21"/>
  <c r="E685" i="9"/>
  <c r="P588" i="17"/>
  <c r="BG712" i="17"/>
  <c r="BG711" i="17"/>
  <c r="AR515" i="17"/>
  <c r="AR509" i="17"/>
  <c r="P593" i="17"/>
  <c r="BG543" i="9"/>
  <c r="AU704" i="17"/>
  <c r="AH595" i="17"/>
  <c r="AH577" i="17"/>
  <c r="AH596" i="17"/>
  <c r="AK785" i="17"/>
  <c r="AK777" i="17"/>
  <c r="AK784" i="17"/>
  <c r="AI716" i="17"/>
  <c r="AI709" i="17"/>
  <c r="D506" i="17"/>
  <c r="D512" i="17"/>
  <c r="AM791" i="17"/>
  <c r="AM785" i="17"/>
  <c r="AM705" i="17"/>
  <c r="AM712" i="17"/>
  <c r="J169" i="18"/>
  <c r="P577" i="17"/>
  <c r="AM788" i="17"/>
  <c r="BG708" i="17"/>
  <c r="AC593" i="17"/>
  <c r="AH625" i="17"/>
  <c r="BA780" i="9"/>
  <c r="BA783" i="9"/>
  <c r="BM737" i="9"/>
  <c r="BM738" i="9"/>
  <c r="BM754" i="9"/>
  <c r="BM748" i="9"/>
  <c r="BE794" i="9"/>
  <c r="BE793" i="9"/>
  <c r="BE795" i="9"/>
  <c r="AO786" i="9"/>
  <c r="AO773" i="9"/>
  <c r="AO775" i="9"/>
  <c r="AO796" i="9"/>
  <c r="J623" i="17"/>
  <c r="J622" i="17"/>
  <c r="J584" i="17"/>
  <c r="J594" i="17"/>
  <c r="K547" i="17"/>
  <c r="K548" i="17"/>
  <c r="BJ590" i="17"/>
  <c r="BJ584" i="17"/>
  <c r="AT588" i="17"/>
  <c r="AT595" i="17"/>
  <c r="AL550" i="17"/>
  <c r="BN623" i="9"/>
  <c r="L499" i="9"/>
  <c r="L502" i="9"/>
  <c r="L500" i="9"/>
  <c r="L503" i="9"/>
  <c r="AA577" i="17"/>
  <c r="AS706" i="9"/>
  <c r="AS714" i="9"/>
  <c r="AS712" i="9"/>
  <c r="AX706" i="17"/>
  <c r="AX697" i="17"/>
  <c r="R741" i="17"/>
  <c r="R742" i="17"/>
  <c r="AY556" i="17"/>
  <c r="AY550" i="17"/>
  <c r="BB591" i="17"/>
  <c r="BB586" i="17"/>
  <c r="BB593" i="17"/>
  <c r="BB589" i="17"/>
  <c r="BB577" i="17"/>
  <c r="AT546" i="17"/>
  <c r="AT556" i="17"/>
  <c r="AT555" i="17"/>
  <c r="AT549" i="17"/>
  <c r="AZ507" i="17"/>
  <c r="AZ497" i="17"/>
  <c r="AZ516" i="17"/>
  <c r="U585" i="17"/>
  <c r="W791" i="17"/>
  <c r="W777" i="17"/>
  <c r="BL705" i="17"/>
  <c r="AM792" i="17"/>
  <c r="BB592" i="17"/>
  <c r="P592" i="17"/>
  <c r="BL713" i="17"/>
  <c r="AD780" i="9"/>
  <c r="AD783" i="9"/>
  <c r="AM708" i="17"/>
  <c r="AH587" i="17"/>
  <c r="AQ505" i="17"/>
  <c r="AQ506" i="17"/>
  <c r="AQ514" i="17"/>
  <c r="AM794" i="17"/>
  <c r="AT625" i="17"/>
  <c r="BG704" i="17"/>
  <c r="AY551" i="17"/>
  <c r="BJ596" i="17"/>
  <c r="AD778" i="9"/>
  <c r="AD781" i="9"/>
  <c r="AZ514" i="17"/>
  <c r="AI705" i="17"/>
  <c r="AM790" i="17"/>
  <c r="AT596" i="17"/>
  <c r="W787" i="17"/>
  <c r="AH591" i="17"/>
  <c r="BN702" i="17"/>
  <c r="BN701" i="17"/>
  <c r="BN703" i="17"/>
  <c r="BE422" i="17"/>
  <c r="I163" i="18"/>
  <c r="AM743" i="17"/>
  <c r="E589" i="17"/>
  <c r="E577" i="17"/>
  <c r="E590" i="17"/>
  <c r="BI596" i="17"/>
  <c r="BI593" i="17"/>
  <c r="AF716" i="17"/>
  <c r="AF714" i="17"/>
  <c r="R635" i="17"/>
  <c r="Y788" i="9"/>
  <c r="F174" i="18"/>
  <c r="E174" i="18"/>
  <c r="BE715" i="9"/>
  <c r="BE704" i="9"/>
  <c r="I796" i="9"/>
  <c r="I774" i="9"/>
  <c r="AZ555" i="17"/>
  <c r="AD627" i="17"/>
  <c r="AD554" i="17"/>
  <c r="AB506" i="17"/>
  <c r="AB504" i="17"/>
  <c r="P315" i="17"/>
  <c r="P308" i="17"/>
  <c r="P309" i="17"/>
  <c r="AE795" i="17"/>
  <c r="AE796" i="17"/>
  <c r="AE794" i="17"/>
  <c r="AE777" i="17"/>
  <c r="X705" i="17"/>
  <c r="X710" i="17"/>
  <c r="X704" i="17"/>
  <c r="X715" i="17"/>
  <c r="BF624" i="17"/>
  <c r="BF628" i="17"/>
  <c r="BF630" i="17"/>
  <c r="BF625" i="17"/>
  <c r="T554" i="17"/>
  <c r="BE673" i="9"/>
  <c r="E714" i="9"/>
  <c r="E705" i="9"/>
  <c r="E694" i="9"/>
  <c r="AJ748" i="9"/>
  <c r="AJ733" i="9"/>
  <c r="AJ735" i="9"/>
  <c r="F186" i="18"/>
  <c r="E186" i="18"/>
  <c r="F170" i="18"/>
  <c r="E170" i="18"/>
  <c r="BG709" i="17"/>
  <c r="AT585" i="17"/>
  <c r="AC755" i="17"/>
  <c r="M737" i="17"/>
  <c r="P595" i="17"/>
  <c r="AS711" i="9"/>
  <c r="AQ507" i="17"/>
  <c r="AQ504" i="17"/>
  <c r="BG741" i="17"/>
  <c r="AX713" i="17"/>
  <c r="AB544" i="17"/>
  <c r="AM742" i="17"/>
  <c r="AM741" i="17"/>
  <c r="N543" i="9"/>
  <c r="AL620" i="9"/>
  <c r="AL623" i="9"/>
  <c r="K553" i="17"/>
  <c r="AT592" i="17"/>
  <c r="AH621" i="9"/>
  <c r="F182" i="18"/>
  <c r="E182" i="18"/>
  <c r="F166" i="18"/>
  <c r="E166" i="18"/>
  <c r="G499" i="9"/>
  <c r="G502" i="9"/>
  <c r="J163" i="18"/>
  <c r="I184" i="18"/>
  <c r="I188" i="18"/>
  <c r="P587" i="17"/>
  <c r="BG697" i="17"/>
  <c r="AT593" i="17"/>
  <c r="AT591" i="17"/>
  <c r="AR512" i="17"/>
  <c r="AC737" i="17"/>
  <c r="AT629" i="17"/>
  <c r="P589" i="17"/>
  <c r="AS708" i="9"/>
  <c r="AA700" i="9"/>
  <c r="AA703" i="9"/>
  <c r="AQ513" i="17"/>
  <c r="BG743" i="17"/>
  <c r="AC756" i="17"/>
  <c r="X312" i="17"/>
  <c r="BA779" i="9"/>
  <c r="BA782" i="9"/>
  <c r="AS585" i="17"/>
  <c r="J434" i="9"/>
  <c r="AL619" i="9"/>
  <c r="BN619" i="9"/>
  <c r="BN622" i="9"/>
  <c r="F178" i="18"/>
  <c r="E178" i="18"/>
  <c r="M783" i="9"/>
  <c r="J167" i="18"/>
  <c r="AU501" i="9"/>
  <c r="Y786" i="9"/>
  <c r="Z633" i="17"/>
  <c r="BE694" i="9"/>
  <c r="C713" i="17"/>
  <c r="C714" i="17"/>
  <c r="C706" i="17"/>
  <c r="G791" i="17"/>
  <c r="V549" i="17"/>
  <c r="I745" i="9"/>
  <c r="AX630" i="17"/>
  <c r="AE710" i="17"/>
  <c r="BA789" i="17"/>
  <c r="BA793" i="17"/>
  <c r="O713" i="17"/>
  <c r="Z628" i="17"/>
  <c r="D712" i="17"/>
  <c r="C705" i="17"/>
  <c r="G786" i="17"/>
  <c r="AS633" i="17"/>
  <c r="H308" i="17"/>
  <c r="E546" i="17"/>
  <c r="AX628" i="17"/>
  <c r="AI551" i="17"/>
  <c r="L547" i="17"/>
  <c r="C547" i="17"/>
  <c r="BA589" i="17"/>
  <c r="BI556" i="17"/>
  <c r="Y792" i="9"/>
  <c r="BB539" i="9"/>
  <c r="BA694" i="9"/>
  <c r="BA712" i="9"/>
  <c r="G779" i="9"/>
  <c r="G782" i="9"/>
  <c r="X716" i="17"/>
  <c r="AV708" i="17"/>
  <c r="Z617" i="17"/>
  <c r="AQ697" i="17"/>
  <c r="AA594" i="17"/>
  <c r="E550" i="17"/>
  <c r="BA705" i="9"/>
  <c r="BA716" i="9"/>
  <c r="BA714" i="9"/>
  <c r="C711" i="17"/>
  <c r="C697" i="17"/>
  <c r="AE716" i="17"/>
  <c r="AQ515" i="17"/>
  <c r="AQ512" i="17"/>
  <c r="AE787" i="17"/>
  <c r="AE791" i="17"/>
  <c r="G794" i="17"/>
  <c r="G790" i="17"/>
  <c r="V550" i="17"/>
  <c r="V547" i="17"/>
  <c r="J716" i="17"/>
  <c r="S738" i="9"/>
  <c r="S741" i="9"/>
  <c r="E537" i="17"/>
  <c r="AB513" i="17"/>
  <c r="BD592" i="17"/>
  <c r="R625" i="17"/>
  <c r="BI590" i="17"/>
  <c r="AB550" i="17"/>
  <c r="AE715" i="17"/>
  <c r="BA791" i="17"/>
  <c r="BA787" i="17"/>
  <c r="BA784" i="17"/>
  <c r="Z542" i="17"/>
  <c r="BA777" i="17"/>
  <c r="BA697" i="9"/>
  <c r="BI553" i="17"/>
  <c r="AX627" i="17"/>
  <c r="O709" i="17"/>
  <c r="BD595" i="17"/>
  <c r="Z636" i="17"/>
  <c r="X706" i="17"/>
  <c r="AV709" i="17"/>
  <c r="AV714" i="17"/>
  <c r="D708" i="17"/>
  <c r="D710" i="17"/>
  <c r="AF705" i="17"/>
  <c r="AF715" i="17"/>
  <c r="W741" i="9"/>
  <c r="BB550" i="17"/>
  <c r="AP545" i="17"/>
  <c r="AJ509" i="17"/>
  <c r="E544" i="17"/>
  <c r="G793" i="17"/>
  <c r="AF712" i="17"/>
  <c r="AJ511" i="17"/>
  <c r="E549" i="17"/>
  <c r="R624" i="17"/>
  <c r="AQ739" i="9"/>
  <c r="AQ742" i="9"/>
  <c r="AS626" i="17"/>
  <c r="P220" i="20"/>
  <c r="H307" i="17"/>
  <c r="AP554" i="17"/>
  <c r="M552" i="17"/>
  <c r="BM421" i="17"/>
  <c r="AL621" i="9"/>
  <c r="AI555" i="17"/>
  <c r="BI537" i="17"/>
  <c r="AV697" i="17"/>
  <c r="Z626" i="17"/>
  <c r="BA715" i="9"/>
  <c r="E548" i="17"/>
  <c r="BM423" i="17"/>
  <c r="BA713" i="9"/>
  <c r="BA706" i="9"/>
  <c r="AE713" i="17"/>
  <c r="BH749" i="9"/>
  <c r="J697" i="17"/>
  <c r="BA795" i="17"/>
  <c r="BA796" i="17"/>
  <c r="BA707" i="9"/>
  <c r="AJ507" i="17"/>
  <c r="BI547" i="17"/>
  <c r="AX617" i="17"/>
  <c r="BD591" i="17"/>
  <c r="AV716" i="17"/>
  <c r="AV706" i="17"/>
  <c r="D709" i="17"/>
  <c r="BA592" i="17"/>
  <c r="AJ505" i="17"/>
  <c r="S503" i="9"/>
  <c r="AJ512" i="17"/>
  <c r="BA596" i="17"/>
  <c r="M553" i="17"/>
  <c r="F543" i="9"/>
  <c r="AI553" i="17"/>
  <c r="L554" i="17"/>
  <c r="BI592" i="17"/>
  <c r="BA586" i="17"/>
  <c r="BI546" i="17"/>
  <c r="BB540" i="9"/>
  <c r="BB543" i="9"/>
  <c r="X713" i="17"/>
  <c r="AV713" i="17"/>
  <c r="Z631" i="17"/>
  <c r="BA711" i="9"/>
  <c r="BE697" i="9"/>
  <c r="BE700" i="9"/>
  <c r="C715" i="17"/>
  <c r="AJ516" i="17"/>
  <c r="AE709" i="17"/>
  <c r="AQ511" i="17"/>
  <c r="AQ516" i="17"/>
  <c r="AQ510" i="17"/>
  <c r="K508" i="17"/>
  <c r="AE789" i="17"/>
  <c r="G785" i="17"/>
  <c r="V548" i="17"/>
  <c r="AD543" i="9"/>
  <c r="L553" i="17"/>
  <c r="BA593" i="17"/>
  <c r="I751" i="9"/>
  <c r="E553" i="17"/>
  <c r="BD577" i="17"/>
  <c r="AE706" i="17"/>
  <c r="AE705" i="17"/>
  <c r="BA788" i="17"/>
  <c r="AE711" i="17"/>
  <c r="L498" i="9"/>
  <c r="AJ513" i="17"/>
  <c r="X708" i="17"/>
  <c r="AX626" i="17"/>
  <c r="Z629" i="17"/>
  <c r="BD584" i="17"/>
  <c r="BD588" i="17"/>
  <c r="AV710" i="17"/>
  <c r="AQ740" i="9"/>
  <c r="D711" i="17"/>
  <c r="D707" i="17"/>
  <c r="AF707" i="17"/>
  <c r="R501" i="17"/>
  <c r="BB547" i="17"/>
  <c r="AP549" i="17"/>
  <c r="E555" i="17"/>
  <c r="G795" i="17"/>
  <c r="AX634" i="17"/>
  <c r="AS634" i="17"/>
  <c r="H316" i="17"/>
  <c r="M537" i="17"/>
  <c r="BM422" i="17"/>
  <c r="AX625" i="17"/>
  <c r="P310" i="9"/>
  <c r="AO752" i="9"/>
  <c r="AO753" i="9"/>
  <c r="AO755" i="9"/>
  <c r="AO756" i="9"/>
  <c r="AO747" i="9"/>
  <c r="AG791" i="9"/>
  <c r="AG787" i="9"/>
  <c r="AG794" i="9"/>
  <c r="BK743" i="17"/>
  <c r="BC500" i="9"/>
  <c r="BC503" i="9"/>
  <c r="BC499" i="9"/>
  <c r="BC502" i="9"/>
  <c r="AG793" i="9"/>
  <c r="AG711" i="9"/>
  <c r="BE737" i="9"/>
  <c r="BE739" i="9"/>
  <c r="BE751" i="9"/>
  <c r="BE749" i="9"/>
  <c r="BE756" i="9"/>
  <c r="BE753" i="9"/>
  <c r="AO785" i="9"/>
  <c r="AO792" i="9"/>
  <c r="AO784" i="9"/>
  <c r="AO794" i="9"/>
  <c r="AO789" i="9"/>
  <c r="BK503" i="17"/>
  <c r="BK501" i="17"/>
  <c r="AU741" i="17"/>
  <c r="AU743" i="17"/>
  <c r="AU742" i="17"/>
  <c r="BG538" i="9"/>
  <c r="BG541" i="9"/>
  <c r="BG539" i="9"/>
  <c r="BG542" i="9"/>
  <c r="BE670" i="9"/>
  <c r="BE755" i="9"/>
  <c r="BM733" i="9"/>
  <c r="BM735" i="9"/>
  <c r="AO750" i="9"/>
  <c r="S739" i="9"/>
  <c r="S742" i="9"/>
  <c r="AO788" i="9"/>
  <c r="L580" i="9"/>
  <c r="L583" i="9"/>
  <c r="K781" i="17"/>
  <c r="K782" i="17"/>
  <c r="AU513" i="17"/>
  <c r="AD539" i="9"/>
  <c r="AD542" i="9"/>
  <c r="Z541" i="17"/>
  <c r="C509" i="17"/>
  <c r="AC748" i="17"/>
  <c r="AC745" i="17"/>
  <c r="AC754" i="17"/>
  <c r="M748" i="17"/>
  <c r="M747" i="17"/>
  <c r="M749" i="17"/>
  <c r="M751" i="17"/>
  <c r="M755" i="17"/>
  <c r="AS715" i="9"/>
  <c r="AS713" i="9"/>
  <c r="AS716" i="9"/>
  <c r="AS694" i="9"/>
  <c r="AS704" i="9"/>
  <c r="AS709" i="9"/>
  <c r="AS707" i="9"/>
  <c r="AS705" i="9"/>
  <c r="J585" i="17"/>
  <c r="J595" i="17"/>
  <c r="J589" i="17"/>
  <c r="J592" i="17"/>
  <c r="P594" i="17"/>
  <c r="P591" i="17"/>
  <c r="K545" i="17"/>
  <c r="K556" i="17"/>
  <c r="BG705" i="17"/>
  <c r="BG713" i="17"/>
  <c r="BG714" i="17"/>
  <c r="BG706" i="17"/>
  <c r="BJ588" i="17"/>
  <c r="BJ586" i="17"/>
  <c r="BJ594" i="17"/>
  <c r="BJ585" i="17"/>
  <c r="U620" i="9"/>
  <c r="U623" i="9"/>
  <c r="U618" i="9"/>
  <c r="U621" i="9"/>
  <c r="U619" i="9"/>
  <c r="U622" i="9"/>
  <c r="AL545" i="17"/>
  <c r="AL554" i="17"/>
  <c r="T511" i="17"/>
  <c r="T516" i="17"/>
  <c r="BH507" i="17"/>
  <c r="AC592" i="17"/>
  <c r="AC590" i="17"/>
  <c r="BD697" i="17"/>
  <c r="BD704" i="17"/>
  <c r="BE423" i="17"/>
  <c r="J430" i="9"/>
  <c r="J429" i="9"/>
  <c r="AW694" i="9"/>
  <c r="Q734" i="9"/>
  <c r="Q750" i="9"/>
  <c r="AA739" i="9"/>
  <c r="AA742" i="9"/>
  <c r="AA740" i="9"/>
  <c r="AO754" i="9"/>
  <c r="AG784" i="9"/>
  <c r="AA738" i="9"/>
  <c r="AA741" i="9"/>
  <c r="AU504" i="17"/>
  <c r="K504" i="17"/>
  <c r="K497" i="17"/>
  <c r="BM749" i="9"/>
  <c r="BM753" i="9"/>
  <c r="BM734" i="9"/>
  <c r="BM747" i="9"/>
  <c r="BM755" i="9"/>
  <c r="BE790" i="9"/>
  <c r="BE773" i="9"/>
  <c r="BE775" i="9"/>
  <c r="BE788" i="9"/>
  <c r="BE786" i="9"/>
  <c r="BE774" i="9"/>
  <c r="BE789" i="9"/>
  <c r="BE785" i="9"/>
  <c r="BE784" i="9"/>
  <c r="BE791" i="9"/>
  <c r="AO673" i="9"/>
  <c r="BE671" i="9"/>
  <c r="BE744" i="9"/>
  <c r="AO748" i="9"/>
  <c r="BE787" i="9"/>
  <c r="BM752" i="9"/>
  <c r="BM750" i="9"/>
  <c r="AO746" i="9"/>
  <c r="K507" i="17"/>
  <c r="AO774" i="9"/>
  <c r="AW693" i="9"/>
  <c r="AW695" i="9"/>
  <c r="BK778" i="9"/>
  <c r="BK781" i="9"/>
  <c r="BK779" i="9"/>
  <c r="BK782" i="9"/>
  <c r="L578" i="9"/>
  <c r="L581" i="9"/>
  <c r="V702" i="17"/>
  <c r="AD538" i="9"/>
  <c r="AD541" i="9"/>
  <c r="BC498" i="9"/>
  <c r="BC501" i="9"/>
  <c r="AA590" i="17"/>
  <c r="AA586" i="17"/>
  <c r="AA587" i="17"/>
  <c r="AA589" i="17"/>
  <c r="AA588" i="17"/>
  <c r="U749" i="17"/>
  <c r="Y436" i="17"/>
  <c r="Y430" i="17"/>
  <c r="AH584" i="17"/>
  <c r="AH592" i="17"/>
  <c r="AH594" i="17"/>
  <c r="AH589" i="17"/>
  <c r="AH585" i="17"/>
  <c r="AH586" i="17"/>
  <c r="AY548" i="17"/>
  <c r="AY544" i="17"/>
  <c r="AY537" i="17"/>
  <c r="AY555" i="17"/>
  <c r="AY546" i="17"/>
  <c r="AY549" i="17"/>
  <c r="AK789" i="17"/>
  <c r="AK792" i="17"/>
  <c r="AK790" i="17"/>
  <c r="AK794" i="17"/>
  <c r="AK787" i="17"/>
  <c r="BF544" i="17"/>
  <c r="BF553" i="17"/>
  <c r="BF554" i="17"/>
  <c r="AC632" i="17"/>
  <c r="AC626" i="17"/>
  <c r="AC631" i="17"/>
  <c r="AC617" i="17"/>
  <c r="AC636" i="17"/>
  <c r="AC633" i="17"/>
  <c r="AI715" i="17"/>
  <c r="AI707" i="17"/>
  <c r="AI697" i="17"/>
  <c r="BB590" i="17"/>
  <c r="BB588" i="17"/>
  <c r="BB594" i="17"/>
  <c r="AC740" i="9"/>
  <c r="AC743" i="9"/>
  <c r="AC739" i="9"/>
  <c r="AC742" i="9"/>
  <c r="AC738" i="9"/>
  <c r="AC741" i="9"/>
  <c r="AT548" i="17"/>
  <c r="AT544" i="17"/>
  <c r="AT550" i="17"/>
  <c r="AT537" i="17"/>
  <c r="AT554" i="17"/>
  <c r="D513" i="17"/>
  <c r="D508" i="17"/>
  <c r="D509" i="17"/>
  <c r="D514" i="17"/>
  <c r="AZ512" i="17"/>
  <c r="AZ508" i="17"/>
  <c r="AZ510" i="17"/>
  <c r="AZ511" i="17"/>
  <c r="AZ504" i="17"/>
  <c r="AZ513" i="17"/>
  <c r="BL307" i="17"/>
  <c r="U590" i="17"/>
  <c r="U589" i="17"/>
  <c r="W784" i="17"/>
  <c r="W786" i="17"/>
  <c r="W792" i="17"/>
  <c r="AM796" i="17"/>
  <c r="AM786" i="17"/>
  <c r="AM795" i="17"/>
  <c r="AM789" i="17"/>
  <c r="AJ500" i="9"/>
  <c r="AJ503" i="9"/>
  <c r="AJ498" i="9"/>
  <c r="AJ501" i="9"/>
  <c r="AJ499" i="9"/>
  <c r="AJ502" i="9"/>
  <c r="BL714" i="17"/>
  <c r="BL709" i="17"/>
  <c r="BL708" i="17"/>
  <c r="BL715" i="17"/>
  <c r="BL711" i="17"/>
  <c r="AH632" i="17"/>
  <c r="AH627" i="17"/>
  <c r="AH629" i="17"/>
  <c r="AU499" i="9"/>
  <c r="AU502" i="9"/>
  <c r="AU500" i="9"/>
  <c r="AU503" i="9"/>
  <c r="AK547" i="17"/>
  <c r="AM706" i="17"/>
  <c r="AM713" i="17"/>
  <c r="AM716" i="17"/>
  <c r="AM709" i="17"/>
  <c r="AM710" i="17"/>
  <c r="BI782" i="9"/>
  <c r="AP583" i="17"/>
  <c r="R782" i="9"/>
  <c r="X582" i="9"/>
  <c r="AI543" i="9"/>
  <c r="AD782" i="9"/>
  <c r="O502" i="9"/>
  <c r="AA701" i="9"/>
  <c r="AQ779" i="9"/>
  <c r="AQ782" i="9"/>
  <c r="AQ780" i="9"/>
  <c r="AQ783" i="9"/>
  <c r="AB549" i="17"/>
  <c r="AB554" i="17"/>
  <c r="AB546" i="17"/>
  <c r="AB537" i="17"/>
  <c r="AB556" i="17"/>
  <c r="AB555" i="17"/>
  <c r="AB552" i="17"/>
  <c r="L551" i="17"/>
  <c r="AY504" i="17"/>
  <c r="BJ541" i="9"/>
  <c r="G783" i="9"/>
  <c r="R778" i="9"/>
  <c r="R781" i="9"/>
  <c r="W502" i="17"/>
  <c r="AB548" i="17"/>
  <c r="AE501" i="17"/>
  <c r="K513" i="17"/>
  <c r="K506" i="17"/>
  <c r="K511" i="17"/>
  <c r="K505" i="17"/>
  <c r="K516" i="17"/>
  <c r="K515" i="17"/>
  <c r="K512" i="17"/>
  <c r="K510" i="17"/>
  <c r="K514" i="17"/>
  <c r="Z743" i="17"/>
  <c r="Z742" i="17"/>
  <c r="AQ778" i="9"/>
  <c r="AQ781" i="9"/>
  <c r="L549" i="17"/>
  <c r="L556" i="17"/>
  <c r="L545" i="17"/>
  <c r="L548" i="17"/>
  <c r="AZ542" i="9"/>
  <c r="R780" i="9"/>
  <c r="R783" i="9"/>
  <c r="AB547" i="17"/>
  <c r="BN741" i="17"/>
  <c r="AW706" i="9"/>
  <c r="AW709" i="9"/>
  <c r="AO744" i="9"/>
  <c r="AO734" i="9"/>
  <c r="AO737" i="9"/>
  <c r="AO738" i="9"/>
  <c r="Q755" i="9"/>
  <c r="Q748" i="9"/>
  <c r="Q754" i="9"/>
  <c r="Q751" i="9"/>
  <c r="AG796" i="9"/>
  <c r="AG792" i="9"/>
  <c r="AG789" i="9"/>
  <c r="D547" i="17"/>
  <c r="BM746" i="9"/>
  <c r="BM751" i="9"/>
  <c r="BM744" i="9"/>
  <c r="AO790" i="9"/>
  <c r="AO787" i="9"/>
  <c r="AO791" i="9"/>
  <c r="AX714" i="17"/>
  <c r="AX716" i="17"/>
  <c r="K554" i="17"/>
  <c r="K555" i="17"/>
  <c r="AL548" i="17"/>
  <c r="AL547" i="17"/>
  <c r="X306" i="17"/>
  <c r="AD701" i="17"/>
  <c r="AD703" i="17"/>
  <c r="AD702" i="17"/>
  <c r="P698" i="9"/>
  <c r="P701" i="9"/>
  <c r="P700" i="9"/>
  <c r="P703" i="9"/>
  <c r="J468" i="9"/>
  <c r="J467" i="9"/>
  <c r="AF309" i="9"/>
  <c r="AR539" i="9"/>
  <c r="AH590" i="17"/>
  <c r="AK796" i="17"/>
  <c r="AK793" i="17"/>
  <c r="AK791" i="17"/>
  <c r="BF545" i="17"/>
  <c r="BF556" i="17"/>
  <c r="BF548" i="17"/>
  <c r="AC627" i="17"/>
  <c r="AC629" i="17"/>
  <c r="AC625" i="17"/>
  <c r="AC628" i="17"/>
  <c r="AC630" i="17"/>
  <c r="AC634" i="17"/>
  <c r="AC635" i="17"/>
  <c r="AI711" i="17"/>
  <c r="AI710" i="17"/>
  <c r="AI704" i="17"/>
  <c r="AI708" i="17"/>
  <c r="AI712" i="17"/>
  <c r="AI714" i="17"/>
  <c r="BB596" i="17"/>
  <c r="BB585" i="17"/>
  <c r="AT553" i="17"/>
  <c r="AT552" i="17"/>
  <c r="D507" i="17"/>
  <c r="D504" i="17"/>
  <c r="D510" i="17"/>
  <c r="D497" i="17"/>
  <c r="D515" i="17"/>
  <c r="BL311" i="17"/>
  <c r="BL315" i="17"/>
  <c r="U577" i="17"/>
  <c r="U592" i="17"/>
  <c r="AM784" i="17"/>
  <c r="AM777" i="17"/>
  <c r="AM787" i="17"/>
  <c r="AM793" i="17"/>
  <c r="BL712" i="17"/>
  <c r="BL697" i="17"/>
  <c r="AK546" i="17"/>
  <c r="AK555" i="17"/>
  <c r="AM711" i="17"/>
  <c r="AM714" i="17"/>
  <c r="AM697" i="17"/>
  <c r="AM707" i="17"/>
  <c r="M778" i="9"/>
  <c r="M781" i="9"/>
  <c r="M779" i="9"/>
  <c r="M782" i="9"/>
  <c r="AZ700" i="9"/>
  <c r="J742" i="17"/>
  <c r="I286" i="17"/>
  <c r="AP537" i="17"/>
  <c r="AX636" i="17"/>
  <c r="AX624" i="17"/>
  <c r="Z581" i="9"/>
  <c r="BD502" i="9"/>
  <c r="AH623" i="9"/>
  <c r="AP540" i="9"/>
  <c r="AP543" i="9"/>
  <c r="AP538" i="9"/>
  <c r="AP541" i="9"/>
  <c r="AP539" i="9"/>
  <c r="AP542" i="9"/>
  <c r="I753" i="9"/>
  <c r="I746" i="9"/>
  <c r="I750" i="9"/>
  <c r="I744" i="9"/>
  <c r="I733" i="9"/>
  <c r="I735" i="9"/>
  <c r="I737" i="9"/>
  <c r="I739" i="9"/>
  <c r="Y790" i="9"/>
  <c r="Y777" i="9"/>
  <c r="Y780" i="9"/>
  <c r="Y774" i="9"/>
  <c r="BE713" i="9"/>
  <c r="AY511" i="17"/>
  <c r="AE503" i="17"/>
  <c r="AY509" i="17"/>
  <c r="BE714" i="9"/>
  <c r="BE716" i="9"/>
  <c r="Y795" i="9"/>
  <c r="BJ540" i="9"/>
  <c r="BJ543" i="9"/>
  <c r="BJ539" i="9"/>
  <c r="BJ542" i="9"/>
  <c r="AX388" i="9"/>
  <c r="AX384" i="9"/>
  <c r="BF471" i="9"/>
  <c r="AZ537" i="17"/>
  <c r="AG733" i="9"/>
  <c r="AG735" i="9"/>
  <c r="BM777" i="9"/>
  <c r="BM780" i="9"/>
  <c r="AG753" i="9"/>
  <c r="Y785" i="9"/>
  <c r="Y789" i="9"/>
  <c r="Y793" i="9"/>
  <c r="AY512" i="17"/>
  <c r="AY508" i="17"/>
  <c r="AY510" i="17"/>
  <c r="BE710" i="9"/>
  <c r="BE705" i="9"/>
  <c r="E748" i="17"/>
  <c r="AE743" i="17"/>
  <c r="BK741" i="17"/>
  <c r="AY516" i="17"/>
  <c r="I754" i="9"/>
  <c r="AX394" i="9"/>
  <c r="BG514" i="17"/>
  <c r="AX705" i="17"/>
  <c r="AX709" i="17"/>
  <c r="AX707" i="17"/>
  <c r="AX712" i="17"/>
  <c r="J588" i="17"/>
  <c r="J593" i="17"/>
  <c r="J586" i="17"/>
  <c r="J596" i="17"/>
  <c r="J587" i="17"/>
  <c r="J591" i="17"/>
  <c r="P584" i="17"/>
  <c r="P596" i="17"/>
  <c r="K551" i="17"/>
  <c r="K549" i="17"/>
  <c r="K544" i="17"/>
  <c r="K537" i="17"/>
  <c r="K546" i="17"/>
  <c r="K552" i="17"/>
  <c r="V698" i="9"/>
  <c r="V701" i="9"/>
  <c r="V699" i="9"/>
  <c r="V702" i="9"/>
  <c r="AT630" i="17"/>
  <c r="AT617" i="17"/>
  <c r="AT632" i="17"/>
  <c r="BG716" i="17"/>
  <c r="BG710" i="17"/>
  <c r="AT589" i="17"/>
  <c r="AT586" i="17"/>
  <c r="AT584" i="17"/>
  <c r="Z539" i="9"/>
  <c r="Z542" i="9"/>
  <c r="Z538" i="9"/>
  <c r="Z541" i="9"/>
  <c r="AL556" i="17"/>
  <c r="AL549" i="17"/>
  <c r="AL552" i="17"/>
  <c r="T514" i="17"/>
  <c r="BH510" i="17"/>
  <c r="BH504" i="17"/>
  <c r="AS590" i="17"/>
  <c r="AS592" i="17"/>
  <c r="BD710" i="17"/>
  <c r="BD707" i="17"/>
  <c r="BD706" i="17"/>
  <c r="AP626" i="17"/>
  <c r="AP628" i="17"/>
  <c r="AU708" i="17"/>
  <c r="BI780" i="9"/>
  <c r="BI783" i="9"/>
  <c r="BI778" i="9"/>
  <c r="BI781" i="9"/>
  <c r="C512" i="17"/>
  <c r="C505" i="17"/>
  <c r="BE708" i="9"/>
  <c r="BE693" i="9"/>
  <c r="BE695" i="9"/>
  <c r="I790" i="9"/>
  <c r="I787" i="9"/>
  <c r="I789" i="9"/>
  <c r="I788" i="9"/>
  <c r="AR545" i="17"/>
  <c r="Y784" i="9"/>
  <c r="Y773" i="9"/>
  <c r="Y775" i="9"/>
  <c r="BE712" i="9"/>
  <c r="I785" i="9"/>
  <c r="I749" i="9"/>
  <c r="BC504" i="17"/>
  <c r="P432" i="9"/>
  <c r="AN432" i="9"/>
  <c r="AN430" i="9"/>
  <c r="Q791" i="9"/>
  <c r="Q773" i="9"/>
  <c r="Q775" i="9"/>
  <c r="AU515" i="17"/>
  <c r="AU497" i="17"/>
  <c r="AU509" i="17"/>
  <c r="AU506" i="17"/>
  <c r="AU516" i="17"/>
  <c r="AU508" i="17"/>
  <c r="AU512" i="17"/>
  <c r="W743" i="17"/>
  <c r="W741" i="17"/>
  <c r="AO671" i="9"/>
  <c r="BM787" i="9"/>
  <c r="Y791" i="9"/>
  <c r="Y794" i="9"/>
  <c r="Y796" i="9"/>
  <c r="AY513" i="17"/>
  <c r="AY507" i="17"/>
  <c r="AY514" i="17"/>
  <c r="BE709" i="9"/>
  <c r="BE707" i="9"/>
  <c r="E737" i="17"/>
  <c r="J743" i="17"/>
  <c r="AE742" i="17"/>
  <c r="P699" i="9"/>
  <c r="P702" i="9"/>
  <c r="AY497" i="17"/>
  <c r="AX392" i="9"/>
  <c r="I756" i="9"/>
  <c r="AU510" i="17"/>
  <c r="W739" i="9"/>
  <c r="W742" i="9"/>
  <c r="W740" i="9"/>
  <c r="W743" i="9"/>
  <c r="C497" i="17"/>
  <c r="AN426" i="9"/>
  <c r="Z390" i="9"/>
  <c r="AT634" i="17"/>
  <c r="AX710" i="17"/>
  <c r="AT577" i="17"/>
  <c r="K550" i="17"/>
  <c r="AB509" i="17"/>
  <c r="AB511" i="17"/>
  <c r="AB516" i="17"/>
  <c r="AB507" i="17"/>
  <c r="P307" i="17"/>
  <c r="P306" i="17"/>
  <c r="E596" i="17"/>
  <c r="E585" i="17"/>
  <c r="E586" i="17"/>
  <c r="E584" i="17"/>
  <c r="BI595" i="17"/>
  <c r="BI588" i="17"/>
  <c r="AE793" i="17"/>
  <c r="AE786" i="17"/>
  <c r="AE790" i="17"/>
  <c r="AE785" i="17"/>
  <c r="AE784" i="17"/>
  <c r="AF704" i="17"/>
  <c r="AF713" i="17"/>
  <c r="AF706" i="17"/>
  <c r="AF697" i="17"/>
  <c r="AF708" i="17"/>
  <c r="AF710" i="17"/>
  <c r="AF709" i="17"/>
  <c r="X709" i="17"/>
  <c r="X707" i="17"/>
  <c r="X711" i="17"/>
  <c r="BF629" i="17"/>
  <c r="BF626" i="17"/>
  <c r="R636" i="17"/>
  <c r="R627" i="17"/>
  <c r="R633" i="17"/>
  <c r="R628" i="17"/>
  <c r="R634" i="17"/>
  <c r="R629" i="17"/>
  <c r="R631" i="17"/>
  <c r="R630" i="17"/>
  <c r="R626" i="17"/>
  <c r="R617" i="17"/>
  <c r="AP702" i="17"/>
  <c r="AP701" i="17"/>
  <c r="O500" i="9"/>
  <c r="O503" i="9"/>
  <c r="O498" i="9"/>
  <c r="O501" i="9"/>
  <c r="BG621" i="9"/>
  <c r="AI741" i="17"/>
  <c r="BI542" i="9"/>
  <c r="BG499" i="9"/>
  <c r="BG502" i="9"/>
  <c r="BG498" i="9"/>
  <c r="BG501" i="9"/>
  <c r="BG500" i="9"/>
  <c r="BG503" i="9"/>
  <c r="BN580" i="9"/>
  <c r="BN583" i="9"/>
  <c r="BN578" i="9"/>
  <c r="BN581" i="9"/>
  <c r="E707" i="9"/>
  <c r="E715" i="9"/>
  <c r="E710" i="9"/>
  <c r="AJ744" i="9"/>
  <c r="AJ754" i="9"/>
  <c r="BF713" i="17"/>
  <c r="BF710" i="17"/>
  <c r="AN596" i="17"/>
  <c r="AN590" i="17"/>
  <c r="AN585" i="17"/>
  <c r="AN594" i="17"/>
  <c r="AN592" i="17"/>
  <c r="AN586" i="17"/>
  <c r="AJ752" i="17"/>
  <c r="AJ751" i="17"/>
  <c r="AY716" i="17"/>
  <c r="AY707" i="17"/>
  <c r="AY710" i="17"/>
  <c r="AY713" i="17"/>
  <c r="AY708" i="17"/>
  <c r="AY705" i="17"/>
  <c r="AY712" i="17"/>
  <c r="AQ712" i="17"/>
  <c r="AQ716" i="17"/>
  <c r="AQ708" i="17"/>
  <c r="AQ705" i="17"/>
  <c r="R711" i="17"/>
  <c r="R710" i="17"/>
  <c r="AS548" i="17"/>
  <c r="N781" i="17"/>
  <c r="N782" i="17"/>
  <c r="N783" i="17"/>
  <c r="BD498" i="9"/>
  <c r="BD501" i="9"/>
  <c r="BD500" i="9"/>
  <c r="BD503" i="9"/>
  <c r="E697" i="9"/>
  <c r="E698" i="9"/>
  <c r="AD630" i="17"/>
  <c r="AJ737" i="9"/>
  <c r="AJ738" i="9"/>
  <c r="AJ753" i="9"/>
  <c r="AQ707" i="17"/>
  <c r="Z580" i="9"/>
  <c r="Z583" i="9"/>
  <c r="BF697" i="17"/>
  <c r="N618" i="9"/>
  <c r="N621" i="9"/>
  <c r="AN587" i="17"/>
  <c r="H524" i="17"/>
  <c r="H526" i="17"/>
  <c r="O165" i="20"/>
  <c r="H525" i="17"/>
  <c r="AW746" i="9"/>
  <c r="AW749" i="9"/>
  <c r="AC587" i="17"/>
  <c r="AC595" i="17"/>
  <c r="AC586" i="17"/>
  <c r="AC596" i="17"/>
  <c r="AS595" i="17"/>
  <c r="AS589" i="17"/>
  <c r="AS593" i="17"/>
  <c r="AS584" i="17"/>
  <c r="AS591" i="17"/>
  <c r="AS587" i="17"/>
  <c r="AS586" i="17"/>
  <c r="AS577" i="17"/>
  <c r="AS588" i="17"/>
  <c r="AN715" i="17"/>
  <c r="AN710" i="17"/>
  <c r="AN697" i="17"/>
  <c r="AN706" i="17"/>
  <c r="AN707" i="17"/>
  <c r="AN714" i="17"/>
  <c r="AN705" i="17"/>
  <c r="BN617" i="17"/>
  <c r="BN629" i="17"/>
  <c r="BN628" i="17"/>
  <c r="E716" i="9"/>
  <c r="AG746" i="9"/>
  <c r="AJ745" i="9"/>
  <c r="AJ752" i="9"/>
  <c r="AQ706" i="17"/>
  <c r="AQ714" i="17"/>
  <c r="AQ715" i="17"/>
  <c r="AS555" i="17"/>
  <c r="Z579" i="9"/>
  <c r="Z582" i="9"/>
  <c r="BF704" i="17"/>
  <c r="AN593" i="17"/>
  <c r="BH511" i="17"/>
  <c r="BD709" i="17"/>
  <c r="AY714" i="17"/>
  <c r="E693" i="9"/>
  <c r="E695" i="9"/>
  <c r="F8" i="21"/>
  <c r="G138" i="21"/>
  <c r="F139" i="21"/>
  <c r="E91" i="21"/>
  <c r="H100" i="21"/>
  <c r="G17" i="21"/>
  <c r="AW710" i="9"/>
  <c r="AW716" i="9"/>
  <c r="AW714" i="9"/>
  <c r="AW715" i="9"/>
  <c r="AO745" i="9"/>
  <c r="AO733" i="9"/>
  <c r="AO735" i="9"/>
  <c r="AO751" i="9"/>
  <c r="Q746" i="9"/>
  <c r="Q753" i="9"/>
  <c r="Q737" i="9"/>
  <c r="Q740" i="9"/>
  <c r="Q733" i="9"/>
  <c r="Q735" i="9"/>
  <c r="Q747" i="9"/>
  <c r="Q744" i="9"/>
  <c r="Q756" i="9"/>
  <c r="Q749" i="9"/>
  <c r="Q745" i="9"/>
  <c r="AG795" i="9"/>
  <c r="AG773" i="9"/>
  <c r="AG775" i="9"/>
  <c r="AG786" i="9"/>
  <c r="AG790" i="9"/>
  <c r="AG774" i="9"/>
  <c r="AG777" i="9"/>
  <c r="AG778" i="9"/>
  <c r="AG781" i="9"/>
  <c r="AG785" i="9"/>
  <c r="BC513" i="17"/>
  <c r="BN626" i="17"/>
  <c r="AD548" i="17"/>
  <c r="AJ747" i="9"/>
  <c r="AQ710" i="17"/>
  <c r="AN589" i="17"/>
  <c r="AY781" i="17"/>
  <c r="AD553" i="17"/>
  <c r="Q714" i="9"/>
  <c r="Q711" i="9"/>
  <c r="Q707" i="9"/>
  <c r="Q704" i="9"/>
  <c r="Q712" i="9"/>
  <c r="Q794" i="9"/>
  <c r="Q789" i="9"/>
  <c r="T506" i="17"/>
  <c r="T509" i="17"/>
  <c r="T508" i="17"/>
  <c r="T515" i="17"/>
  <c r="T510" i="17"/>
  <c r="T512" i="17"/>
  <c r="BH513" i="17"/>
  <c r="BH514" i="17"/>
  <c r="BH497" i="17"/>
  <c r="BH515" i="17"/>
  <c r="BH509" i="17"/>
  <c r="BH512" i="17"/>
  <c r="BH516" i="17"/>
  <c r="BH505" i="17"/>
  <c r="BH508" i="17"/>
  <c r="X315" i="17"/>
  <c r="X314" i="17"/>
  <c r="X316" i="17"/>
  <c r="X310" i="17"/>
  <c r="X313" i="17"/>
  <c r="X309" i="17"/>
  <c r="X311" i="17"/>
  <c r="BD715" i="17"/>
  <c r="BD711" i="17"/>
  <c r="BD705" i="17"/>
  <c r="BD712" i="17"/>
  <c r="AP635" i="17"/>
  <c r="AP633" i="17"/>
  <c r="AP636" i="17"/>
  <c r="AP617" i="17"/>
  <c r="AP632" i="17"/>
  <c r="C742" i="17"/>
  <c r="C743" i="17"/>
  <c r="BA550" i="17"/>
  <c r="BA545" i="17"/>
  <c r="BA556" i="17"/>
  <c r="AU715" i="17"/>
  <c r="AU709" i="17"/>
  <c r="AU713" i="17"/>
  <c r="AU697" i="17"/>
  <c r="AU706" i="17"/>
  <c r="AU712" i="17"/>
  <c r="AU716" i="17"/>
  <c r="AU714" i="17"/>
  <c r="BF619" i="9"/>
  <c r="BF622" i="9"/>
  <c r="BF618" i="9"/>
  <c r="BF621" i="9"/>
  <c r="BF620" i="9"/>
  <c r="BF623" i="9"/>
  <c r="AW750" i="9"/>
  <c r="Y708" i="9"/>
  <c r="AD537" i="17"/>
  <c r="C546" i="17"/>
  <c r="AJ746" i="9"/>
  <c r="AN595" i="17"/>
  <c r="R697" i="17"/>
  <c r="AC594" i="17"/>
  <c r="C550" i="17"/>
  <c r="AP630" i="17"/>
  <c r="Y709" i="9"/>
  <c r="T505" i="17"/>
  <c r="AA622" i="9"/>
  <c r="T497" i="17"/>
  <c r="AW752" i="9"/>
  <c r="AN716" i="17"/>
  <c r="P165" i="20"/>
  <c r="AW748" i="9"/>
  <c r="AD556" i="17"/>
  <c r="Q790" i="9"/>
  <c r="AC588" i="17"/>
  <c r="AD624" i="17"/>
  <c r="AC591" i="17"/>
  <c r="AJ734" i="9"/>
  <c r="AJ756" i="9"/>
  <c r="AJ751" i="9"/>
  <c r="AQ711" i="17"/>
  <c r="AS544" i="17"/>
  <c r="F539" i="9"/>
  <c r="BF711" i="17"/>
  <c r="X308" i="17"/>
  <c r="C741" i="17"/>
  <c r="E704" i="9"/>
  <c r="V779" i="9"/>
  <c r="V782" i="9"/>
  <c r="V780" i="9"/>
  <c r="V783" i="9"/>
  <c r="E711" i="9"/>
  <c r="AP627" i="17"/>
  <c r="BD708" i="17"/>
  <c r="AU707" i="17"/>
  <c r="W701" i="17"/>
  <c r="AS594" i="17"/>
  <c r="AS596" i="17"/>
  <c r="AN711" i="17"/>
  <c r="BH506" i="17"/>
  <c r="AW733" i="9"/>
  <c r="AW735" i="9"/>
  <c r="AN709" i="17"/>
  <c r="BG699" i="9"/>
  <c r="BG702" i="9"/>
  <c r="BG698" i="9"/>
  <c r="BG701" i="9"/>
  <c r="AS546" i="17"/>
  <c r="AU705" i="17"/>
  <c r="AG26" i="9"/>
  <c r="AG29" i="9"/>
  <c r="AG28" i="9"/>
  <c r="AH542" i="17"/>
  <c r="F128" i="21"/>
  <c r="BG505" i="17"/>
  <c r="BG508" i="17"/>
  <c r="AU511" i="17"/>
  <c r="AU505" i="17"/>
  <c r="AU507" i="17"/>
  <c r="P82" i="20"/>
  <c r="W788" i="17"/>
  <c r="W796" i="17"/>
  <c r="W793" i="17"/>
  <c r="BL707" i="17"/>
  <c r="BL706" i="17"/>
  <c r="Z743" i="9"/>
  <c r="AH468" i="9"/>
  <c r="AH466" i="9"/>
  <c r="BN304" i="9"/>
  <c r="BN314" i="9"/>
  <c r="BN313" i="9"/>
  <c r="C510" i="17"/>
  <c r="C511" i="17"/>
  <c r="C513" i="17"/>
  <c r="C506" i="17"/>
  <c r="C507" i="17"/>
  <c r="D714" i="17"/>
  <c r="D697" i="17"/>
  <c r="BA792" i="17"/>
  <c r="BA785" i="17"/>
  <c r="BA794" i="17"/>
  <c r="AP544" i="17"/>
  <c r="AP551" i="17"/>
  <c r="AP555" i="17"/>
  <c r="AP550" i="17"/>
  <c r="AS629" i="17"/>
  <c r="AS635" i="17"/>
  <c r="AS636" i="17"/>
  <c r="AS630" i="17"/>
  <c r="AS631" i="17"/>
  <c r="AS625" i="17"/>
  <c r="AS632" i="17"/>
  <c r="C707" i="17"/>
  <c r="C716" i="17"/>
  <c r="C712" i="17"/>
  <c r="BB554" i="17"/>
  <c r="BB556" i="17"/>
  <c r="BB549" i="17"/>
  <c r="W499" i="9"/>
  <c r="W502" i="9"/>
  <c r="W500" i="9"/>
  <c r="W503" i="9"/>
  <c r="W498" i="9"/>
  <c r="W501" i="9"/>
  <c r="X578" i="9"/>
  <c r="X581" i="9"/>
  <c r="X580" i="9"/>
  <c r="X583" i="9"/>
  <c r="N741" i="17"/>
  <c r="Q31" i="9"/>
  <c r="Q35" i="9"/>
  <c r="Q34" i="9"/>
  <c r="Q29" i="9"/>
  <c r="Q32" i="9"/>
  <c r="Q33" i="9"/>
  <c r="W34" i="21"/>
  <c r="AB27" i="22"/>
  <c r="BN499" i="9"/>
  <c r="BN502" i="9"/>
  <c r="BN498" i="9"/>
  <c r="BN501" i="9"/>
  <c r="BN500" i="9"/>
  <c r="BN503" i="9"/>
  <c r="C501" i="9"/>
  <c r="BD670" i="9"/>
  <c r="X34" i="7"/>
  <c r="AV699" i="9"/>
  <c r="AV702" i="9"/>
  <c r="AV700" i="9"/>
  <c r="AV703" i="9"/>
  <c r="AI538" i="9"/>
  <c r="AI541" i="9"/>
  <c r="AI539" i="9"/>
  <c r="AI542" i="9"/>
  <c r="J542" i="17"/>
  <c r="J541" i="17"/>
  <c r="Q26" i="9"/>
  <c r="AA701" i="17"/>
  <c r="W702" i="17"/>
  <c r="Z738" i="9"/>
  <c r="Z741" i="9"/>
  <c r="S698" i="9"/>
  <c r="S701" i="9"/>
  <c r="S699" i="9"/>
  <c r="S702" i="9"/>
  <c r="D580" i="9"/>
  <c r="D583" i="9"/>
  <c r="D578" i="9"/>
  <c r="D581" i="9"/>
  <c r="Q30" i="9"/>
  <c r="J311" i="9"/>
  <c r="AT71" i="26"/>
  <c r="M181" i="1"/>
  <c r="P435" i="9"/>
  <c r="P427" i="9"/>
  <c r="R92" i="26"/>
  <c r="M198" i="1"/>
  <c r="L198" i="1"/>
  <c r="R83" i="21"/>
  <c r="S83" i="21"/>
  <c r="U83" i="21"/>
  <c r="V83" i="21"/>
  <c r="T83" i="21"/>
  <c r="Q83" i="21"/>
  <c r="AH271" i="9"/>
  <c r="AP268" i="9"/>
  <c r="BN268" i="9"/>
  <c r="Z266" i="9"/>
  <c r="K742" i="17"/>
  <c r="K743" i="17"/>
  <c r="AK578" i="9"/>
  <c r="AK581" i="9"/>
  <c r="AK579" i="9"/>
  <c r="AK582" i="9"/>
  <c r="H198" i="21"/>
  <c r="BD674" i="9"/>
  <c r="X583" i="17"/>
  <c r="H89" i="21"/>
  <c r="J34" i="27"/>
  <c r="M208" i="1"/>
  <c r="L208" i="1"/>
  <c r="G89" i="21"/>
  <c r="F103" i="21"/>
  <c r="D104" i="21"/>
  <c r="D91" i="21"/>
  <c r="E199" i="21"/>
  <c r="F9" i="21"/>
  <c r="E19" i="21"/>
  <c r="G102" i="21"/>
  <c r="I6" i="21"/>
  <c r="F65" i="21"/>
  <c r="T552" i="17"/>
  <c r="O70" i="21"/>
  <c r="O203" i="21"/>
  <c r="AS551" i="17"/>
  <c r="AS553" i="17"/>
  <c r="AS537" i="17"/>
  <c r="AS549" i="17"/>
  <c r="AS550" i="17"/>
  <c r="AS547" i="17"/>
  <c r="AS545" i="17"/>
  <c r="AS552" i="17"/>
  <c r="AS556" i="17"/>
  <c r="BK704" i="17"/>
  <c r="BK709" i="17"/>
  <c r="BK710" i="17"/>
  <c r="BK712" i="17"/>
  <c r="BK716" i="17"/>
  <c r="BK708" i="17"/>
  <c r="BK711" i="17"/>
  <c r="BK697" i="17"/>
  <c r="BK707" i="17"/>
  <c r="BK706" i="17"/>
  <c r="BK714" i="17"/>
  <c r="BK705" i="17"/>
  <c r="BK715" i="17"/>
  <c r="BK713" i="17"/>
  <c r="BE706" i="9"/>
  <c r="BE711" i="9"/>
  <c r="I747" i="9"/>
  <c r="I755" i="9"/>
  <c r="I752" i="9"/>
  <c r="I734" i="9"/>
  <c r="D605" i="9"/>
  <c r="O185" i="21"/>
  <c r="K715" i="17"/>
  <c r="K697" i="17"/>
  <c r="K704" i="17"/>
  <c r="K709" i="17"/>
  <c r="K712" i="17"/>
  <c r="K713" i="17"/>
  <c r="K705" i="17"/>
  <c r="K716" i="17"/>
  <c r="K710" i="17"/>
  <c r="K711" i="17"/>
  <c r="K707" i="17"/>
  <c r="K706" i="17"/>
  <c r="K714" i="17"/>
  <c r="K708" i="17"/>
  <c r="BF716" i="17"/>
  <c r="BF705" i="17"/>
  <c r="BF707" i="17"/>
  <c r="BF714" i="17"/>
  <c r="BF715" i="17"/>
  <c r="BF706" i="17"/>
  <c r="BF709" i="17"/>
  <c r="BF708" i="17"/>
  <c r="AN577" i="17"/>
  <c r="AN588" i="17"/>
  <c r="AN584" i="17"/>
  <c r="C537" i="17"/>
  <c r="C551" i="17"/>
  <c r="C555" i="17"/>
  <c r="C552" i="17"/>
  <c r="C545" i="17"/>
  <c r="C556" i="17"/>
  <c r="C544" i="17"/>
  <c r="C554" i="17"/>
  <c r="C549" i="17"/>
  <c r="C553" i="17"/>
  <c r="AJ749" i="17"/>
  <c r="AJ753" i="17"/>
  <c r="AD617" i="17"/>
  <c r="AD636" i="17"/>
  <c r="AD626" i="17"/>
  <c r="AD631" i="17"/>
  <c r="AD633" i="17"/>
  <c r="AD634" i="17"/>
  <c r="AD625" i="17"/>
  <c r="AD635" i="17"/>
  <c r="AD629" i="17"/>
  <c r="AD628" i="17"/>
  <c r="AD632" i="17"/>
  <c r="AY715" i="17"/>
  <c r="AY709" i="17"/>
  <c r="AY704" i="17"/>
  <c r="AY711" i="17"/>
  <c r="AY697" i="17"/>
  <c r="AY706" i="17"/>
  <c r="Z710" i="17"/>
  <c r="Z711" i="17"/>
  <c r="Z707" i="17"/>
  <c r="Z708" i="17"/>
  <c r="Z712" i="17"/>
  <c r="Z706" i="17"/>
  <c r="Z716" i="17"/>
  <c r="Z709" i="17"/>
  <c r="Z705" i="17"/>
  <c r="Z715" i="17"/>
  <c r="Z697" i="17"/>
  <c r="Z704" i="17"/>
  <c r="AQ704" i="17"/>
  <c r="AQ713" i="17"/>
  <c r="R708" i="17"/>
  <c r="R707" i="17"/>
  <c r="R716" i="17"/>
  <c r="R715" i="17"/>
  <c r="R706" i="17"/>
  <c r="R705" i="17"/>
  <c r="R704" i="17"/>
  <c r="R712" i="17"/>
  <c r="R714" i="17"/>
  <c r="R709" i="17"/>
  <c r="R713" i="17"/>
  <c r="AD544" i="17"/>
  <c r="AD545" i="17"/>
  <c r="AD546" i="17"/>
  <c r="AD555" i="17"/>
  <c r="AD549" i="17"/>
  <c r="AD552" i="17"/>
  <c r="AD550" i="17"/>
  <c r="AD547" i="17"/>
  <c r="AD551" i="17"/>
  <c r="D516" i="17"/>
  <c r="D505" i="17"/>
  <c r="AZ509" i="17"/>
  <c r="BL313" i="17"/>
  <c r="BL310" i="17"/>
  <c r="BL316" i="17"/>
  <c r="BL312" i="17"/>
  <c r="BL306" i="17"/>
  <c r="BL309" i="17"/>
  <c r="U584" i="17"/>
  <c r="U594" i="17"/>
  <c r="U595" i="17"/>
  <c r="U591" i="17"/>
  <c r="U587" i="17"/>
  <c r="U586" i="17"/>
  <c r="U593" i="17"/>
  <c r="U588" i="17"/>
  <c r="U596" i="17"/>
  <c r="W794" i="17"/>
  <c r="W785" i="17"/>
  <c r="W795" i="17"/>
  <c r="W789" i="17"/>
  <c r="W790" i="17"/>
  <c r="BL716" i="17"/>
  <c r="BL710" i="17"/>
  <c r="AH635" i="17"/>
  <c r="AH634" i="17"/>
  <c r="AH628" i="17"/>
  <c r="AH633" i="17"/>
  <c r="AH636" i="17"/>
  <c r="AH630" i="17"/>
  <c r="AH626" i="17"/>
  <c r="AH624" i="17"/>
  <c r="AH631" i="17"/>
  <c r="AH469" i="9"/>
  <c r="AH474" i="9"/>
  <c r="Y675" i="9"/>
  <c r="BN579" i="9"/>
  <c r="BN582" i="9"/>
  <c r="BG623" i="9"/>
  <c r="BF503" i="17"/>
  <c r="AH473" i="9"/>
  <c r="H77" i="21"/>
  <c r="P309" i="9"/>
  <c r="L197" i="1"/>
  <c r="AX81" i="26"/>
  <c r="M175" i="1"/>
  <c r="M183" i="1"/>
  <c r="Z714" i="17"/>
  <c r="AY173" i="9"/>
  <c r="AZ173" i="9"/>
  <c r="BA173" i="9"/>
  <c r="BB173" i="9"/>
  <c r="BC173" i="9"/>
  <c r="BD173" i="9"/>
  <c r="BE173" i="9"/>
  <c r="BF173" i="9"/>
  <c r="BG173" i="9"/>
  <c r="BH173" i="9"/>
  <c r="BI173" i="9"/>
  <c r="BJ173" i="9"/>
  <c r="BK173" i="9"/>
  <c r="BL173" i="9"/>
  <c r="BM173" i="9"/>
  <c r="BN173" i="9"/>
  <c r="AY174" i="9"/>
  <c r="AZ174" i="9"/>
  <c r="BA174" i="9"/>
  <c r="BB174" i="9"/>
  <c r="BC174" i="9"/>
  <c r="BD174" i="9"/>
  <c r="BE174" i="9"/>
  <c r="BF174" i="9"/>
  <c r="BG174" i="9"/>
  <c r="BH174" i="9"/>
  <c r="BI174" i="9"/>
  <c r="BJ174" i="9"/>
  <c r="BK174" i="9"/>
  <c r="BL174" i="9"/>
  <c r="BM174" i="9"/>
  <c r="BN174" i="9"/>
  <c r="AY175" i="9"/>
  <c r="AZ175" i="9"/>
  <c r="BA175" i="9"/>
  <c r="BB175" i="9"/>
  <c r="BC175" i="9"/>
  <c r="BD175" i="9"/>
  <c r="BE175" i="9"/>
  <c r="BF175" i="9"/>
  <c r="BG175" i="9"/>
  <c r="BH175" i="9"/>
  <c r="BI175" i="9"/>
  <c r="BJ175" i="9"/>
  <c r="BK175" i="9"/>
  <c r="BL175" i="9"/>
  <c r="BM175" i="9"/>
  <c r="BN175" i="9"/>
  <c r="AY177" i="9"/>
  <c r="AZ177" i="9"/>
  <c r="BA177" i="9"/>
  <c r="BB177" i="9"/>
  <c r="BC177" i="9"/>
  <c r="BD177" i="9"/>
  <c r="BE177" i="9"/>
  <c r="BF177" i="9"/>
  <c r="BG177" i="9"/>
  <c r="BH177" i="9"/>
  <c r="BI177" i="9"/>
  <c r="BJ177" i="9"/>
  <c r="BK177" i="9"/>
  <c r="BL177" i="9"/>
  <c r="BM177" i="9"/>
  <c r="BN177" i="9"/>
  <c r="AY178" i="9"/>
  <c r="AZ178" i="9"/>
  <c r="BA178" i="9"/>
  <c r="BB178" i="9"/>
  <c r="BC178" i="9"/>
  <c r="BD178" i="9"/>
  <c r="BE178" i="9"/>
  <c r="BF178" i="9"/>
  <c r="BG178" i="9"/>
  <c r="BH178" i="9"/>
  <c r="BI178" i="9"/>
  <c r="BJ178" i="9"/>
  <c r="BK178" i="9"/>
  <c r="BL178" i="9"/>
  <c r="BM178" i="9"/>
  <c r="BN178" i="9"/>
  <c r="AY179" i="9"/>
  <c r="AZ179" i="9"/>
  <c r="BA179" i="9"/>
  <c r="BB179" i="9"/>
  <c r="BC179" i="9"/>
  <c r="BD179" i="9"/>
  <c r="BE179" i="9"/>
  <c r="BF179" i="9"/>
  <c r="BG179" i="9"/>
  <c r="BH179" i="9"/>
  <c r="BI179" i="9"/>
  <c r="BJ179" i="9"/>
  <c r="BK179" i="9"/>
  <c r="BL179" i="9"/>
  <c r="BM179" i="9"/>
  <c r="BN179" i="9"/>
  <c r="AY180" i="9"/>
  <c r="AZ180" i="9"/>
  <c r="BA180" i="9"/>
  <c r="BB180" i="9"/>
  <c r="BC180" i="9"/>
  <c r="BD180" i="9"/>
  <c r="BE180" i="9"/>
  <c r="BF180" i="9"/>
  <c r="BG180" i="9"/>
  <c r="BH180" i="9"/>
  <c r="BI180" i="9"/>
  <c r="BJ180" i="9"/>
  <c r="BK180" i="9"/>
  <c r="BL180" i="9"/>
  <c r="BM180" i="9"/>
  <c r="BN180" i="9"/>
  <c r="AY181" i="9"/>
  <c r="AZ181" i="9"/>
  <c r="BA181" i="9"/>
  <c r="BB181" i="9"/>
  <c r="BC181" i="9"/>
  <c r="BD181" i="9"/>
  <c r="BE181" i="9"/>
  <c r="BF181" i="9"/>
  <c r="BG181" i="9"/>
  <c r="BH181" i="9"/>
  <c r="BI181" i="9"/>
  <c r="BJ181" i="9"/>
  <c r="BK181" i="9"/>
  <c r="BL181" i="9"/>
  <c r="BM181" i="9"/>
  <c r="BN181" i="9"/>
  <c r="AY182" i="9"/>
  <c r="AZ182" i="9"/>
  <c r="BA182" i="9"/>
  <c r="BB182" i="9"/>
  <c r="BC182" i="9"/>
  <c r="BD182" i="9"/>
  <c r="BE182" i="9"/>
  <c r="BF182" i="9"/>
  <c r="BG182" i="9"/>
  <c r="BH182" i="9"/>
  <c r="BI182" i="9"/>
  <c r="BJ182" i="9"/>
  <c r="BK182" i="9"/>
  <c r="BL182" i="9"/>
  <c r="BM182" i="9"/>
  <c r="BN182" i="9"/>
  <c r="AY183" i="9"/>
  <c r="AZ183" i="9"/>
  <c r="BA183" i="9"/>
  <c r="BB183" i="9"/>
  <c r="BC183" i="9"/>
  <c r="BD183" i="9"/>
  <c r="BE183" i="9"/>
  <c r="BF183" i="9"/>
  <c r="BG183" i="9"/>
  <c r="BH183" i="9"/>
  <c r="BI183" i="9"/>
  <c r="BJ183" i="9"/>
  <c r="BK183" i="9"/>
  <c r="BL183" i="9"/>
  <c r="BM183" i="9"/>
  <c r="BN183" i="9"/>
  <c r="AY184" i="9"/>
  <c r="AZ184" i="9"/>
  <c r="BA184" i="9"/>
  <c r="BB184" i="9"/>
  <c r="BC184" i="9"/>
  <c r="BD184" i="9"/>
  <c r="BE184" i="9"/>
  <c r="BF184" i="9"/>
  <c r="BG184" i="9"/>
  <c r="BH184" i="9"/>
  <c r="BI184" i="9"/>
  <c r="BJ184" i="9"/>
  <c r="BK184" i="9"/>
  <c r="BL184" i="9"/>
  <c r="BM184" i="9"/>
  <c r="BN184" i="9"/>
  <c r="AY185" i="9"/>
  <c r="AZ185" i="9"/>
  <c r="BA185" i="9"/>
  <c r="BB185" i="9"/>
  <c r="BC185" i="9"/>
  <c r="BD185" i="9"/>
  <c r="BE185" i="9"/>
  <c r="BF185" i="9"/>
  <c r="BG185" i="9"/>
  <c r="BH185" i="9"/>
  <c r="BI185" i="9"/>
  <c r="BJ185" i="9"/>
  <c r="BK185" i="9"/>
  <c r="BL185" i="9"/>
  <c r="BM185" i="9"/>
  <c r="BN185" i="9"/>
  <c r="AY172" i="17"/>
  <c r="AZ172" i="17"/>
  <c r="BA172" i="17"/>
  <c r="BB172" i="17"/>
  <c r="BC172" i="17"/>
  <c r="BD172" i="17"/>
  <c r="BE172" i="17"/>
  <c r="BF172" i="17"/>
  <c r="BG172" i="17"/>
  <c r="BH172" i="17"/>
  <c r="BI172" i="17"/>
  <c r="BJ172" i="17"/>
  <c r="BK172" i="17"/>
  <c r="BL172" i="17"/>
  <c r="BM172" i="17"/>
  <c r="BN172" i="17"/>
  <c r="AY173" i="17"/>
  <c r="AZ173" i="17"/>
  <c r="BA173" i="17"/>
  <c r="BB173" i="17"/>
  <c r="BC173" i="17"/>
  <c r="BD173" i="17"/>
  <c r="BE173" i="17"/>
  <c r="BF173" i="17"/>
  <c r="BG173" i="17"/>
  <c r="BH173" i="17"/>
  <c r="BI173" i="17"/>
  <c r="BJ173" i="17"/>
  <c r="BK173" i="17"/>
  <c r="BL173" i="17"/>
  <c r="BM173" i="17"/>
  <c r="BN173" i="17"/>
  <c r="AY174" i="17"/>
  <c r="AZ174" i="17"/>
  <c r="BA174" i="17"/>
  <c r="BB174" i="17"/>
  <c r="BC174" i="17"/>
  <c r="BD174" i="17"/>
  <c r="BE174" i="17"/>
  <c r="BF174" i="17"/>
  <c r="BG174" i="17"/>
  <c r="BH174" i="17"/>
  <c r="BI174" i="17"/>
  <c r="BJ174" i="17"/>
  <c r="BK174" i="17"/>
  <c r="BL174" i="17"/>
  <c r="BM174" i="17"/>
  <c r="BN174" i="17"/>
  <c r="AY175" i="17"/>
  <c r="AZ175" i="17"/>
  <c r="BA175" i="17"/>
  <c r="BB175" i="17"/>
  <c r="BC175" i="17"/>
  <c r="BD175" i="17"/>
  <c r="BE175" i="17"/>
  <c r="BF175" i="17"/>
  <c r="BG175" i="17"/>
  <c r="BH175" i="17"/>
  <c r="BI175" i="17"/>
  <c r="BJ175" i="17"/>
  <c r="BK175" i="17"/>
  <c r="BL175" i="17"/>
  <c r="BM175" i="17"/>
  <c r="BN175" i="17"/>
  <c r="AY177" i="17"/>
  <c r="AZ177" i="17"/>
  <c r="BA177" i="17"/>
  <c r="BB177" i="17"/>
  <c r="BC177" i="17"/>
  <c r="BD177" i="17"/>
  <c r="BE177" i="17"/>
  <c r="BF177" i="17"/>
  <c r="BG177" i="17"/>
  <c r="BH177" i="17"/>
  <c r="BI177" i="17"/>
  <c r="BJ177" i="17"/>
  <c r="BK177" i="17"/>
  <c r="BL177" i="17"/>
  <c r="BM177" i="17"/>
  <c r="BN177" i="17"/>
  <c r="AY178" i="17"/>
  <c r="AZ178" i="17"/>
  <c r="BA178" i="17"/>
  <c r="BB178" i="17"/>
  <c r="BC178" i="17"/>
  <c r="BD178" i="17"/>
  <c r="BE178" i="17"/>
  <c r="BF178" i="17"/>
  <c r="BG178" i="17"/>
  <c r="BH178" i="17"/>
  <c r="BI178" i="17"/>
  <c r="BJ178" i="17"/>
  <c r="BK178" i="17"/>
  <c r="BL178" i="17"/>
  <c r="BM178" i="17"/>
  <c r="BN178" i="17"/>
  <c r="AY179" i="17"/>
  <c r="AZ179" i="17"/>
  <c r="BA179" i="17"/>
  <c r="BB179" i="17"/>
  <c r="BC179" i="17"/>
  <c r="BD179" i="17"/>
  <c r="BE179" i="17"/>
  <c r="BF179" i="17"/>
  <c r="BG179" i="17"/>
  <c r="BH179" i="17"/>
  <c r="BI179" i="17"/>
  <c r="BJ179" i="17"/>
  <c r="BK179" i="17"/>
  <c r="BL179" i="17"/>
  <c r="BM179" i="17"/>
  <c r="BN179" i="17"/>
  <c r="AY180" i="17"/>
  <c r="AZ180" i="17"/>
  <c r="BA180" i="17"/>
  <c r="BB180" i="17"/>
  <c r="BC180" i="17"/>
  <c r="BD180" i="17"/>
  <c r="BE180" i="17"/>
  <c r="BF180" i="17"/>
  <c r="BG180" i="17"/>
  <c r="BH180" i="17"/>
  <c r="BI180" i="17"/>
  <c r="BJ180" i="17"/>
  <c r="BK180" i="17"/>
  <c r="BL180" i="17"/>
  <c r="BM180" i="17"/>
  <c r="BN180" i="17"/>
  <c r="AY181" i="17"/>
  <c r="AZ181" i="17"/>
  <c r="BA181" i="17"/>
  <c r="BB181" i="17"/>
  <c r="BC181" i="17"/>
  <c r="BD181" i="17"/>
  <c r="BE181" i="17"/>
  <c r="BF181" i="17"/>
  <c r="BG181" i="17"/>
  <c r="BH181" i="17"/>
  <c r="BI181" i="17"/>
  <c r="BJ181" i="17"/>
  <c r="BK181" i="17"/>
  <c r="BL181" i="17"/>
  <c r="BM181" i="17"/>
  <c r="BN181" i="17"/>
  <c r="AY182" i="17"/>
  <c r="AZ182" i="17"/>
  <c r="BA182" i="17"/>
  <c r="BB182" i="17"/>
  <c r="BC182" i="17"/>
  <c r="BD182" i="17"/>
  <c r="BE182" i="17"/>
  <c r="BF182" i="17"/>
  <c r="BG182" i="17"/>
  <c r="BH182" i="17"/>
  <c r="BI182" i="17"/>
  <c r="BJ182" i="17"/>
  <c r="BK182" i="17"/>
  <c r="BL182" i="17"/>
  <c r="BM182" i="17"/>
  <c r="BN182" i="17"/>
  <c r="AY183" i="17"/>
  <c r="AZ183" i="17"/>
  <c r="BA183" i="17"/>
  <c r="BB183" i="17"/>
  <c r="BC183" i="17"/>
  <c r="BD183" i="17"/>
  <c r="BE183" i="17"/>
  <c r="BF183" i="17"/>
  <c r="BG183" i="17"/>
  <c r="BH183" i="17"/>
  <c r="BI183" i="17"/>
  <c r="BJ183" i="17"/>
  <c r="BK183" i="17"/>
  <c r="BL183" i="17"/>
  <c r="BM183" i="17"/>
  <c r="BN183" i="17"/>
  <c r="AY184" i="17"/>
  <c r="AZ184" i="17"/>
  <c r="BA184" i="17"/>
  <c r="BB184" i="17"/>
  <c r="BC184" i="17"/>
  <c r="BD184" i="17"/>
  <c r="BE184" i="17"/>
  <c r="BF184" i="17"/>
  <c r="BG184" i="17"/>
  <c r="BH184" i="17"/>
  <c r="BI184" i="17"/>
  <c r="BJ184" i="17"/>
  <c r="BK184" i="17"/>
  <c r="BL184" i="17"/>
  <c r="BM184" i="17"/>
  <c r="BN184" i="17"/>
  <c r="AY185" i="17"/>
  <c r="AZ185" i="17"/>
  <c r="BA185" i="17"/>
  <c r="BB185" i="17"/>
  <c r="BC185" i="17"/>
  <c r="BD185" i="17"/>
  <c r="BE185" i="17"/>
  <c r="BF185" i="17"/>
  <c r="BG185" i="17"/>
  <c r="BH185" i="17"/>
  <c r="BI185" i="17"/>
  <c r="BJ185" i="17"/>
  <c r="BK185" i="17"/>
  <c r="BL185" i="17"/>
  <c r="BM185" i="17"/>
  <c r="BN185" i="17"/>
  <c r="U57" i="21"/>
  <c r="S57" i="21"/>
  <c r="R57" i="21"/>
  <c r="T57" i="21"/>
  <c r="V57" i="21"/>
  <c r="Q57" i="21"/>
  <c r="O202" i="21"/>
  <c r="AS697" i="9"/>
  <c r="AS710" i="9"/>
  <c r="X221" i="7"/>
  <c r="W221" i="21"/>
  <c r="K742" i="9"/>
  <c r="N742" i="17"/>
  <c r="F32" i="21"/>
  <c r="L163" i="1"/>
  <c r="L203" i="1"/>
  <c r="O34" i="21"/>
  <c r="O83" i="21"/>
  <c r="O142" i="21"/>
  <c r="U34" i="21"/>
  <c r="S34" i="21"/>
  <c r="V34" i="21"/>
  <c r="R34" i="21"/>
  <c r="Q34" i="21"/>
  <c r="T34" i="21"/>
  <c r="Q94" i="21"/>
  <c r="R94" i="21"/>
  <c r="T94" i="21"/>
  <c r="S94" i="21"/>
  <c r="V94" i="21"/>
  <c r="U94" i="21"/>
  <c r="O33" i="21"/>
  <c r="O58" i="21"/>
  <c r="Q143" i="21"/>
  <c r="T143" i="21"/>
  <c r="V143" i="21"/>
  <c r="U143" i="21"/>
  <c r="S143" i="21"/>
  <c r="R143" i="21"/>
  <c r="O82" i="21"/>
  <c r="O117" i="21"/>
  <c r="N120" i="26"/>
  <c r="Q95" i="21"/>
  <c r="T95" i="21"/>
  <c r="U95" i="21"/>
  <c r="V95" i="21"/>
  <c r="R95" i="21"/>
  <c r="S95" i="21"/>
  <c r="Q426" i="17"/>
  <c r="Q427" i="17"/>
  <c r="Q435" i="17"/>
  <c r="Q434" i="17"/>
  <c r="Q429" i="17"/>
  <c r="Q428" i="17"/>
  <c r="Q436" i="17"/>
  <c r="Q432" i="17"/>
  <c r="Q430" i="17"/>
  <c r="Q433" i="17"/>
  <c r="Q431" i="17"/>
  <c r="E706" i="9"/>
  <c r="E709" i="9"/>
  <c r="E713" i="9"/>
  <c r="E708" i="9"/>
  <c r="E712" i="9"/>
  <c r="AJ749" i="9"/>
  <c r="AJ750" i="9"/>
  <c r="AJ755" i="9"/>
  <c r="S225" i="21"/>
  <c r="U225" i="21"/>
  <c r="Q225" i="20"/>
  <c r="AF732" i="9"/>
  <c r="AV732" i="9"/>
  <c r="Q225" i="21"/>
  <c r="BL732" i="9"/>
  <c r="V225" i="21"/>
  <c r="BD732" i="9"/>
  <c r="H732" i="9"/>
  <c r="R225" i="21"/>
  <c r="AN732" i="9"/>
  <c r="X732" i="9"/>
  <c r="P732" i="9"/>
  <c r="T225" i="21"/>
  <c r="D715" i="17"/>
  <c r="D704" i="17"/>
  <c r="D713" i="17"/>
  <c r="D716" i="17"/>
  <c r="BD590" i="17"/>
  <c r="BD587" i="17"/>
  <c r="BD589" i="17"/>
  <c r="BD596" i="17"/>
  <c r="AI545" i="17"/>
  <c r="AI549" i="17"/>
  <c r="AI554" i="17"/>
  <c r="AI547" i="17"/>
  <c r="AI537" i="17"/>
  <c r="AI556" i="17"/>
  <c r="AI546" i="17"/>
  <c r="AI550" i="17"/>
  <c r="AP556" i="17"/>
  <c r="AP547" i="17"/>
  <c r="AP552" i="17"/>
  <c r="AP546" i="17"/>
  <c r="AP553" i="17"/>
  <c r="AS624" i="17"/>
  <c r="AS617" i="17"/>
  <c r="J707" i="17"/>
  <c r="J705" i="17"/>
  <c r="J714" i="17"/>
  <c r="J712" i="17"/>
  <c r="J706" i="17"/>
  <c r="J713" i="17"/>
  <c r="J708" i="17"/>
  <c r="J710" i="17"/>
  <c r="J715" i="17"/>
  <c r="J711" i="17"/>
  <c r="BB546" i="17"/>
  <c r="BB553" i="17"/>
  <c r="BB555" i="17"/>
  <c r="BB545" i="17"/>
  <c r="BB544" i="17"/>
  <c r="BB551" i="17"/>
  <c r="BB548" i="17"/>
  <c r="BB537" i="17"/>
  <c r="V556" i="17"/>
  <c r="V553" i="17"/>
  <c r="V555" i="17"/>
  <c r="V544" i="17"/>
  <c r="V545" i="17"/>
  <c r="V552" i="17"/>
  <c r="V551" i="17"/>
  <c r="V554" i="17"/>
  <c r="T504" i="17"/>
  <c r="T513" i="17"/>
  <c r="D525" i="9"/>
  <c r="O161" i="21"/>
  <c r="AR511" i="17"/>
  <c r="AR505" i="17"/>
  <c r="AR504" i="17"/>
  <c r="AR516" i="17"/>
  <c r="AR506" i="17"/>
  <c r="AR513" i="17"/>
  <c r="AR510" i="17"/>
  <c r="AR507" i="17"/>
  <c r="AR508" i="17"/>
  <c r="AR497" i="17"/>
  <c r="AC584" i="17"/>
  <c r="AC585" i="17"/>
  <c r="AC589" i="17"/>
  <c r="AU784" i="17"/>
  <c r="AU795" i="17"/>
  <c r="AU786" i="17"/>
  <c r="AU792" i="17"/>
  <c r="AU787" i="17"/>
  <c r="AU777" i="17"/>
  <c r="AU788" i="17"/>
  <c r="AU790" i="17"/>
  <c r="AU791" i="17"/>
  <c r="AU796" i="17"/>
  <c r="AU793" i="17"/>
  <c r="AU785" i="17"/>
  <c r="AU789" i="17"/>
  <c r="AU794" i="17"/>
  <c r="BD714" i="17"/>
  <c r="BD713" i="17"/>
  <c r="BD716" i="17"/>
  <c r="AN713" i="17"/>
  <c r="AN708" i="17"/>
  <c r="AN712" i="17"/>
  <c r="BN633" i="17"/>
  <c r="BN634" i="17"/>
  <c r="BN631" i="17"/>
  <c r="BN636" i="17"/>
  <c r="BN630" i="17"/>
  <c r="BN625" i="17"/>
  <c r="BN632" i="17"/>
  <c r="BN624" i="17"/>
  <c r="BN635" i="17"/>
  <c r="BN627" i="17"/>
  <c r="AP634" i="17"/>
  <c r="AP629" i="17"/>
  <c r="AP625" i="17"/>
  <c r="AP631" i="17"/>
  <c r="BI551" i="17"/>
  <c r="BI554" i="17"/>
  <c r="BI549" i="17"/>
  <c r="BI555" i="17"/>
  <c r="BI550" i="17"/>
  <c r="BI544" i="17"/>
  <c r="BI545" i="17"/>
  <c r="E552" i="17"/>
  <c r="E554" i="17"/>
  <c r="M551" i="17"/>
  <c r="M555" i="17"/>
  <c r="M556" i="17"/>
  <c r="M545" i="17"/>
  <c r="M549" i="17"/>
  <c r="M544" i="17"/>
  <c r="M554" i="17"/>
  <c r="M547" i="17"/>
  <c r="M546" i="17"/>
  <c r="M548" i="17"/>
  <c r="O705" i="17"/>
  <c r="O706" i="17"/>
  <c r="O704" i="17"/>
  <c r="O716" i="17"/>
  <c r="O710" i="17"/>
  <c r="O708" i="17"/>
  <c r="O711" i="17"/>
  <c r="O715" i="17"/>
  <c r="O697" i="17"/>
  <c r="O714" i="17"/>
  <c r="O707" i="17"/>
  <c r="AE714" i="17"/>
  <c r="AE697" i="17"/>
  <c r="O130" i="21"/>
  <c r="L200" i="21"/>
  <c r="T141" i="20"/>
  <c r="S141" i="20"/>
  <c r="U141" i="20"/>
  <c r="R141" i="20"/>
  <c r="V141" i="20"/>
  <c r="Q47" i="21"/>
  <c r="S47" i="21"/>
  <c r="U47" i="21"/>
  <c r="R47" i="21"/>
  <c r="V47" i="21"/>
  <c r="T47" i="21"/>
  <c r="U142" i="21"/>
  <c r="Q142" i="21"/>
  <c r="R142" i="21"/>
  <c r="T142" i="21"/>
  <c r="V142" i="21"/>
  <c r="S142" i="21"/>
  <c r="O45" i="21"/>
  <c r="O129" i="21"/>
  <c r="O69" i="21"/>
  <c r="Q117" i="21"/>
  <c r="T117" i="21"/>
  <c r="V117" i="21"/>
  <c r="U117" i="21"/>
  <c r="R117" i="21"/>
  <c r="S117" i="21"/>
  <c r="H565" i="9"/>
  <c r="O177" i="21"/>
  <c r="Y426" i="17"/>
  <c r="Y435" i="17"/>
  <c r="Y427" i="17"/>
  <c r="Y433" i="17"/>
  <c r="Y428" i="17"/>
  <c r="Y429" i="17"/>
  <c r="Y431" i="17"/>
  <c r="Y432" i="17"/>
  <c r="Q151" i="20"/>
  <c r="AT492" i="9"/>
  <c r="AL492" i="9"/>
  <c r="V492" i="9"/>
  <c r="F492" i="9"/>
  <c r="BB492" i="9"/>
  <c r="Q151" i="21"/>
  <c r="BJ492" i="9"/>
  <c r="N492" i="9"/>
  <c r="AD492" i="9"/>
  <c r="R151" i="21"/>
  <c r="U151" i="21"/>
  <c r="T151" i="21"/>
  <c r="V151" i="21"/>
  <c r="S151" i="21"/>
  <c r="W210" i="21"/>
  <c r="AX715" i="17"/>
  <c r="AX711" i="17"/>
  <c r="AX704" i="17"/>
  <c r="AX708" i="17"/>
  <c r="P590" i="17"/>
  <c r="P586" i="17"/>
  <c r="P585" i="17"/>
  <c r="AT633" i="17"/>
  <c r="AT626" i="17"/>
  <c r="AT627" i="17"/>
  <c r="AT636" i="17"/>
  <c r="AT635" i="17"/>
  <c r="AT631" i="17"/>
  <c r="BG707" i="17"/>
  <c r="BG715" i="17"/>
  <c r="BJ593" i="17"/>
  <c r="BJ592" i="17"/>
  <c r="BJ589" i="17"/>
  <c r="BJ587" i="17"/>
  <c r="BJ577" i="17"/>
  <c r="BJ595" i="17"/>
  <c r="BJ591" i="17"/>
  <c r="AT594" i="17"/>
  <c r="AT587" i="17"/>
  <c r="AL546" i="17"/>
  <c r="AL551" i="17"/>
  <c r="AL537" i="17"/>
  <c r="AL544" i="17"/>
  <c r="AL553" i="17"/>
  <c r="AJ515" i="17"/>
  <c r="AJ514" i="17"/>
  <c r="AJ504" i="17"/>
  <c r="H311" i="17"/>
  <c r="H312" i="17"/>
  <c r="H310" i="17"/>
  <c r="H309" i="17"/>
  <c r="H306" i="17"/>
  <c r="H315" i="17"/>
  <c r="H314" i="17"/>
  <c r="BA584" i="17"/>
  <c r="BA590" i="17"/>
  <c r="BA587" i="17"/>
  <c r="AK592" i="17"/>
  <c r="AK577" i="17"/>
  <c r="AK589" i="17"/>
  <c r="AK588" i="17"/>
  <c r="AK586" i="17"/>
  <c r="AK591" i="17"/>
  <c r="AK593" i="17"/>
  <c r="AK596" i="17"/>
  <c r="AK595" i="17"/>
  <c r="AK585" i="17"/>
  <c r="AK584" i="17"/>
  <c r="AK594" i="17"/>
  <c r="AK590" i="17"/>
  <c r="AK587" i="17"/>
  <c r="G777" i="17"/>
  <c r="G788" i="17"/>
  <c r="G787" i="17"/>
  <c r="AV707" i="17"/>
  <c r="AV704" i="17"/>
  <c r="AV711" i="17"/>
  <c r="AV705" i="17"/>
  <c r="Z632" i="17"/>
  <c r="Z625" i="17"/>
  <c r="Z634" i="17"/>
  <c r="BA546" i="17"/>
  <c r="BA537" i="17"/>
  <c r="BA554" i="17"/>
  <c r="BA547" i="17"/>
  <c r="BA553" i="17"/>
  <c r="BA552" i="17"/>
  <c r="BA549" i="17"/>
  <c r="BA544" i="17"/>
  <c r="BA551" i="17"/>
  <c r="BA548" i="17"/>
  <c r="BA555" i="17"/>
  <c r="BC710" i="17"/>
  <c r="BC705" i="17"/>
  <c r="BC714" i="17"/>
  <c r="BC716" i="17"/>
  <c r="BC707" i="17"/>
  <c r="BC712" i="17"/>
  <c r="BC708" i="17"/>
  <c r="BC697" i="17"/>
  <c r="BC704" i="17"/>
  <c r="BC713" i="17"/>
  <c r="BC706" i="17"/>
  <c r="BC715" i="17"/>
  <c r="BC711" i="17"/>
  <c r="BC709" i="17"/>
  <c r="H91" i="21"/>
  <c r="BH501" i="9"/>
  <c r="V82" i="21"/>
  <c r="Q82" i="21"/>
  <c r="S82" i="21"/>
  <c r="U82" i="21"/>
  <c r="T82" i="21"/>
  <c r="R82" i="21"/>
  <c r="O141" i="21"/>
  <c r="O223" i="21"/>
  <c r="F725" i="9"/>
  <c r="Q69" i="21"/>
  <c r="V69" i="21"/>
  <c r="T69" i="21"/>
  <c r="S69" i="21"/>
  <c r="U69" i="21"/>
  <c r="R69" i="21"/>
  <c r="BD472" i="9"/>
  <c r="BD468" i="9"/>
  <c r="BD470" i="9"/>
  <c r="BD466" i="9"/>
  <c r="BD469" i="9"/>
  <c r="BD475" i="9"/>
  <c r="BD457" i="9"/>
  <c r="BD473" i="9"/>
  <c r="BD467" i="9"/>
  <c r="BD453" i="9"/>
  <c r="BD455" i="9"/>
  <c r="BD454" i="9"/>
  <c r="BD471" i="9"/>
  <c r="BD464" i="9"/>
  <c r="BD465" i="9"/>
  <c r="BD474" i="9"/>
  <c r="Q70" i="21"/>
  <c r="R70" i="21"/>
  <c r="U70" i="21"/>
  <c r="S70" i="21"/>
  <c r="V70" i="21"/>
  <c r="T70" i="21"/>
  <c r="AG430" i="17"/>
  <c r="AG428" i="17"/>
  <c r="AG434" i="17"/>
  <c r="AG436" i="17"/>
  <c r="AG435" i="17"/>
  <c r="AG431" i="17"/>
  <c r="AG432" i="17"/>
  <c r="AG426" i="17"/>
  <c r="AG427" i="17"/>
  <c r="AG433" i="17"/>
  <c r="AG429" i="17"/>
  <c r="O93" i="21"/>
  <c r="M172" i="1"/>
  <c r="J485" i="9"/>
  <c r="O155" i="21"/>
  <c r="E765" i="9"/>
  <c r="O234" i="21"/>
  <c r="AH588" i="17"/>
  <c r="AH593" i="17"/>
  <c r="AY554" i="17"/>
  <c r="AY545" i="17"/>
  <c r="AY552" i="17"/>
  <c r="AY547" i="17"/>
  <c r="AK786" i="17"/>
  <c r="AK788" i="17"/>
  <c r="AK795" i="17"/>
  <c r="BF550" i="17"/>
  <c r="BF537" i="17"/>
  <c r="BF549" i="17"/>
  <c r="BF552" i="17"/>
  <c r="BF555" i="17"/>
  <c r="BF547" i="17"/>
  <c r="BF551" i="17"/>
  <c r="BF546" i="17"/>
  <c r="O152" i="21"/>
  <c r="G485" i="9"/>
  <c r="BB584" i="17"/>
  <c r="BB587" i="17"/>
  <c r="AB508" i="17"/>
  <c r="AB515" i="17"/>
  <c r="AB497" i="17"/>
  <c r="AB505" i="17"/>
  <c r="AB512" i="17"/>
  <c r="AB514" i="17"/>
  <c r="AB510" i="17"/>
  <c r="P311" i="17"/>
  <c r="P312" i="17"/>
  <c r="P314" i="17"/>
  <c r="P316" i="17"/>
  <c r="P313" i="17"/>
  <c r="E587" i="17"/>
  <c r="E593" i="17"/>
  <c r="E595" i="17"/>
  <c r="E594" i="17"/>
  <c r="E591" i="17"/>
  <c r="E592" i="17"/>
  <c r="BI585" i="17"/>
  <c r="BI589" i="17"/>
  <c r="BI591" i="17"/>
  <c r="BI594" i="17"/>
  <c r="BI586" i="17"/>
  <c r="BI584" i="17"/>
  <c r="BI587" i="17"/>
  <c r="BI577" i="17"/>
  <c r="AE788" i="17"/>
  <c r="AE792" i="17"/>
  <c r="X712" i="17"/>
  <c r="X714" i="17"/>
  <c r="BF627" i="17"/>
  <c r="BF635" i="17"/>
  <c r="BF617" i="17"/>
  <c r="BF633" i="17"/>
  <c r="BF634" i="17"/>
  <c r="BF631" i="17"/>
  <c r="BF632" i="17"/>
  <c r="BF636" i="17"/>
  <c r="U550" i="17"/>
  <c r="U554" i="17"/>
  <c r="U547" i="17"/>
  <c r="U537" i="17"/>
  <c r="U546" i="17"/>
  <c r="U545" i="17"/>
  <c r="U552" i="17"/>
  <c r="U556" i="17"/>
  <c r="U544" i="17"/>
  <c r="U555" i="17"/>
  <c r="U549" i="17"/>
  <c r="U553" i="17"/>
  <c r="U551" i="17"/>
  <c r="AK551" i="17"/>
  <c r="AK550" i="17"/>
  <c r="AK553" i="17"/>
  <c r="AK549" i="17"/>
  <c r="AK552" i="17"/>
  <c r="AK548" i="17"/>
  <c r="AK545" i="17"/>
  <c r="AK537" i="17"/>
  <c r="AK554" i="17"/>
  <c r="AK544" i="17"/>
  <c r="G707" i="17"/>
  <c r="G708" i="17"/>
  <c r="G705" i="17"/>
  <c r="G712" i="17"/>
  <c r="G704" i="17"/>
  <c r="G709" i="17"/>
  <c r="G711" i="17"/>
  <c r="G716" i="17"/>
  <c r="G714" i="17"/>
  <c r="G706" i="17"/>
  <c r="G697" i="17"/>
  <c r="G710" i="17"/>
  <c r="G715" i="17"/>
  <c r="G713" i="17"/>
  <c r="U580" i="9"/>
  <c r="U583" i="9"/>
  <c r="U579" i="9"/>
  <c r="U582" i="9"/>
  <c r="U578" i="9"/>
  <c r="U581" i="9"/>
  <c r="AC779" i="9"/>
  <c r="AC782" i="9"/>
  <c r="AC780" i="9"/>
  <c r="R45" i="20"/>
  <c r="AP186" i="9"/>
  <c r="AP190" i="9"/>
  <c r="AP187" i="9"/>
  <c r="AP188" i="9"/>
  <c r="AP192" i="9"/>
  <c r="AP191" i="9"/>
  <c r="AP194" i="9"/>
  <c r="AP195" i="9"/>
  <c r="AP193" i="9"/>
  <c r="AP189" i="9"/>
  <c r="AH190" i="9"/>
  <c r="AH188" i="9"/>
  <c r="AH192" i="9"/>
  <c r="AH187" i="9"/>
  <c r="AH194" i="9"/>
  <c r="AH186" i="9"/>
  <c r="AH193" i="9"/>
  <c r="AH191" i="9"/>
  <c r="AH195" i="9"/>
  <c r="AH189" i="9"/>
  <c r="I475" i="9"/>
  <c r="I473" i="9"/>
  <c r="I474" i="9"/>
  <c r="I469" i="9"/>
  <c r="I466" i="9"/>
  <c r="I467" i="9"/>
  <c r="I470" i="9"/>
  <c r="I471" i="9"/>
  <c r="I472" i="9"/>
  <c r="I468" i="9"/>
  <c r="N79" i="26"/>
  <c r="M189" i="1"/>
  <c r="AW492" i="9"/>
  <c r="Q154" i="21"/>
  <c r="V154" i="21"/>
  <c r="S154" i="21"/>
  <c r="AG492" i="9"/>
  <c r="Y492" i="9"/>
  <c r="BM492" i="9"/>
  <c r="I492" i="9"/>
  <c r="Q154" i="20"/>
  <c r="BE492" i="9"/>
  <c r="R154" i="21"/>
  <c r="T154" i="21"/>
  <c r="AO492" i="9"/>
  <c r="U154" i="21"/>
  <c r="Q492" i="9"/>
  <c r="AR580" i="9"/>
  <c r="AR583" i="9"/>
  <c r="AR579" i="9"/>
  <c r="AR582" i="9"/>
  <c r="AR578" i="9"/>
  <c r="AR581" i="9"/>
  <c r="BB583" i="9"/>
  <c r="BB579" i="9"/>
  <c r="BB582" i="9"/>
  <c r="BB578" i="9"/>
  <c r="BB581" i="9"/>
  <c r="O742" i="17"/>
  <c r="O743" i="17"/>
  <c r="O741" i="17"/>
  <c r="AY619" i="9"/>
  <c r="AY622" i="9"/>
  <c r="AY620" i="9"/>
  <c r="AY623" i="9"/>
  <c r="AY618" i="9"/>
  <c r="AY621" i="9"/>
  <c r="BB782" i="9"/>
  <c r="BC515" i="17"/>
  <c r="S498" i="9"/>
  <c r="S501" i="9"/>
  <c r="S499" i="9"/>
  <c r="S502" i="9"/>
  <c r="AY498" i="9"/>
  <c r="AY501" i="9"/>
  <c r="AY499" i="9"/>
  <c r="AY502" i="9"/>
  <c r="AV582" i="17"/>
  <c r="X23" i="7"/>
  <c r="W23" i="21"/>
  <c r="AB20" i="22"/>
  <c r="G197" i="21"/>
  <c r="BM33" i="9"/>
  <c r="Z74" i="9"/>
  <c r="Z70" i="9"/>
  <c r="Z68" i="9"/>
  <c r="AN386" i="9"/>
  <c r="AN388" i="9"/>
  <c r="X350" i="9"/>
  <c r="X347" i="9"/>
  <c r="X354" i="9"/>
  <c r="X352" i="9"/>
  <c r="X351" i="9"/>
  <c r="X349" i="9"/>
  <c r="X346" i="9"/>
  <c r="X348" i="9"/>
  <c r="X355" i="9"/>
  <c r="X353" i="9"/>
  <c r="W119" i="21"/>
  <c r="BN373" i="9"/>
  <c r="BN392" i="9"/>
  <c r="BN389" i="9"/>
  <c r="BN384" i="9"/>
  <c r="BM413" i="9"/>
  <c r="BM425" i="9"/>
  <c r="BM434" i="9"/>
  <c r="BM414" i="9"/>
  <c r="BM430" i="9"/>
  <c r="BM427" i="9"/>
  <c r="BM428" i="9"/>
  <c r="BM435" i="9"/>
  <c r="BM424" i="9"/>
  <c r="BM415" i="9"/>
  <c r="BM429" i="9"/>
  <c r="BM426" i="9"/>
  <c r="BM417" i="9"/>
  <c r="BM433" i="9"/>
  <c r="BM432" i="9"/>
  <c r="BM431" i="9"/>
  <c r="AG433" i="9"/>
  <c r="AG431" i="9"/>
  <c r="AG427" i="9"/>
  <c r="AG429" i="9"/>
  <c r="AG428" i="9"/>
  <c r="AG434" i="9"/>
  <c r="AG426" i="9"/>
  <c r="AG435" i="9"/>
  <c r="AG432" i="9"/>
  <c r="AG430" i="9"/>
  <c r="H473" i="9"/>
  <c r="H467" i="9"/>
  <c r="H466" i="9"/>
  <c r="H470" i="9"/>
  <c r="H471" i="9"/>
  <c r="H475" i="9"/>
  <c r="H469" i="9"/>
  <c r="H474" i="9"/>
  <c r="H472" i="9"/>
  <c r="H468" i="9"/>
  <c r="BL457" i="9"/>
  <c r="BL475" i="9"/>
  <c r="BL466" i="9"/>
  <c r="BL468" i="9"/>
  <c r="BL471" i="9"/>
  <c r="BL469" i="9"/>
  <c r="BL453" i="9"/>
  <c r="BL455" i="9"/>
  <c r="BL467" i="9"/>
  <c r="BL465" i="9"/>
  <c r="BL473" i="9"/>
  <c r="BL454" i="9"/>
  <c r="BL464" i="9"/>
  <c r="BL474" i="9"/>
  <c r="BL470" i="9"/>
  <c r="BL472" i="9"/>
  <c r="BN457" i="9"/>
  <c r="BN454" i="9"/>
  <c r="BN465" i="9"/>
  <c r="BN474" i="9"/>
  <c r="BN471" i="9"/>
  <c r="BN468" i="9"/>
  <c r="BN464" i="9"/>
  <c r="BN467" i="9"/>
  <c r="BN472" i="9"/>
  <c r="BN473" i="9"/>
  <c r="BN466" i="9"/>
  <c r="BN475" i="9"/>
  <c r="BN469" i="9"/>
  <c r="BN453" i="9"/>
  <c r="BN455" i="9"/>
  <c r="BN470" i="9"/>
  <c r="J474" i="9"/>
  <c r="J470" i="9"/>
  <c r="J473" i="9"/>
  <c r="J466" i="9"/>
  <c r="J471" i="9"/>
  <c r="J475" i="9"/>
  <c r="Q314" i="9"/>
  <c r="Q307" i="9"/>
  <c r="Q312" i="9"/>
  <c r="Q308" i="9"/>
  <c r="Q315" i="9"/>
  <c r="Q309" i="9"/>
  <c r="Q311" i="9"/>
  <c r="Q313" i="9"/>
  <c r="Q306" i="9"/>
  <c r="Q310" i="9"/>
  <c r="X94" i="7"/>
  <c r="W94" i="21"/>
  <c r="AB67" i="22"/>
  <c r="AO307" i="9"/>
  <c r="AO309" i="9"/>
  <c r="AO308" i="9"/>
  <c r="AO315" i="9"/>
  <c r="AO310" i="9"/>
  <c r="AO313" i="9"/>
  <c r="AO311" i="9"/>
  <c r="AO314" i="9"/>
  <c r="AO312" i="9"/>
  <c r="AO306" i="9"/>
  <c r="X202" i="7"/>
  <c r="W202" i="21"/>
  <c r="Q673" i="9"/>
  <c r="Q674" i="9"/>
  <c r="Q667" i="9"/>
  <c r="Q675" i="9"/>
  <c r="Q670" i="9"/>
  <c r="Q669" i="9"/>
  <c r="Q672" i="9"/>
  <c r="Q666" i="9"/>
  <c r="Q671" i="9"/>
  <c r="Q668" i="9"/>
  <c r="P70" i="20"/>
  <c r="BN148" i="9"/>
  <c r="BN154" i="9"/>
  <c r="BN134" i="9"/>
  <c r="BN151" i="9"/>
  <c r="BN155" i="9"/>
  <c r="BN152" i="9"/>
  <c r="BN153" i="9"/>
  <c r="BN147" i="9"/>
  <c r="BN137" i="9"/>
  <c r="BN146" i="9"/>
  <c r="BN144" i="9"/>
  <c r="BN133" i="9"/>
  <c r="BN135" i="9"/>
  <c r="BN150" i="9"/>
  <c r="BN149" i="9"/>
  <c r="BN145" i="9"/>
  <c r="AN194" i="9"/>
  <c r="AN190" i="9"/>
  <c r="Y226" i="9"/>
  <c r="Y230" i="9"/>
  <c r="Y229" i="9"/>
  <c r="Y228" i="9"/>
  <c r="Y232" i="9"/>
  <c r="Y227" i="9"/>
  <c r="Y235" i="9"/>
  <c r="Y234" i="9"/>
  <c r="Y233" i="9"/>
  <c r="Y231" i="9"/>
  <c r="X82" i="7"/>
  <c r="AB59" i="22"/>
  <c r="W82" i="21"/>
  <c r="AW270" i="9"/>
  <c r="AW268" i="9"/>
  <c r="AW269" i="9"/>
  <c r="AW265" i="9"/>
  <c r="P349" i="17"/>
  <c r="P350" i="17"/>
  <c r="P348" i="17"/>
  <c r="P356" i="17"/>
  <c r="P347" i="17"/>
  <c r="P354" i="17"/>
  <c r="P346" i="17"/>
  <c r="P353" i="17"/>
  <c r="P352" i="17"/>
  <c r="P351" i="17"/>
  <c r="P355" i="17"/>
  <c r="J315" i="9"/>
  <c r="J309" i="9"/>
  <c r="J314" i="9"/>
  <c r="J312" i="9"/>
  <c r="J308" i="9"/>
  <c r="J307" i="9"/>
  <c r="J313" i="9"/>
  <c r="J306" i="9"/>
  <c r="X93" i="7"/>
  <c r="AB66" i="22"/>
  <c r="W93" i="21"/>
  <c r="X10" i="7"/>
  <c r="AY500" i="9"/>
  <c r="AY503" i="9"/>
  <c r="W703" i="17"/>
  <c r="AA620" i="9"/>
  <c r="AA623" i="9"/>
  <c r="L501" i="17"/>
  <c r="L503" i="17"/>
  <c r="L502" i="17"/>
  <c r="J469" i="9"/>
  <c r="BH499" i="9"/>
  <c r="BH502" i="9"/>
  <c r="BH580" i="9"/>
  <c r="BH583" i="9"/>
  <c r="BH578" i="9"/>
  <c r="BC509" i="17"/>
  <c r="H500" i="9"/>
  <c r="H503" i="9"/>
  <c r="H498" i="9"/>
  <c r="H501" i="9"/>
  <c r="J472" i="9"/>
  <c r="J310" i="9"/>
  <c r="H107" i="9"/>
  <c r="H112" i="9"/>
  <c r="H108" i="9"/>
  <c r="H115" i="9"/>
  <c r="H113" i="9"/>
  <c r="H109" i="9"/>
  <c r="H114" i="9"/>
  <c r="H106" i="9"/>
  <c r="H111" i="9"/>
  <c r="H110" i="9"/>
  <c r="P109" i="9"/>
  <c r="P106" i="9"/>
  <c r="P108" i="9"/>
  <c r="P114" i="9"/>
  <c r="P115" i="9"/>
  <c r="P113" i="9"/>
  <c r="P112" i="9"/>
  <c r="P111" i="9"/>
  <c r="P107" i="9"/>
  <c r="P110" i="9"/>
  <c r="X69" i="7"/>
  <c r="AB50" i="22"/>
  <c r="W69" i="21"/>
  <c r="E80" i="21"/>
  <c r="Q58" i="21"/>
  <c r="S58" i="21"/>
  <c r="R58" i="21"/>
  <c r="V58" i="21"/>
  <c r="U58" i="21"/>
  <c r="T58" i="21"/>
  <c r="BE13" i="9"/>
  <c r="BE15" i="9"/>
  <c r="BE27" i="9"/>
  <c r="BE34" i="9"/>
  <c r="BE28" i="9"/>
  <c r="BE32" i="9"/>
  <c r="BE35" i="9"/>
  <c r="BE24" i="9"/>
  <c r="BE26" i="9"/>
  <c r="BE14" i="9"/>
  <c r="BE31" i="9"/>
  <c r="BE33" i="9"/>
  <c r="BE25" i="9"/>
  <c r="BE29" i="9"/>
  <c r="BE30" i="9"/>
  <c r="BE17" i="9"/>
  <c r="AG27" i="9"/>
  <c r="AG34" i="9"/>
  <c r="AG35" i="9"/>
  <c r="AG31" i="9"/>
  <c r="AG32" i="9"/>
  <c r="AG33" i="9"/>
  <c r="J69" i="9"/>
  <c r="J66" i="9"/>
  <c r="J72" i="9"/>
  <c r="J71" i="9"/>
  <c r="J67" i="9"/>
  <c r="J68" i="9"/>
  <c r="J74" i="9"/>
  <c r="J70" i="9"/>
  <c r="J73" i="9"/>
  <c r="J75" i="9"/>
  <c r="R70" i="9"/>
  <c r="R75" i="9"/>
  <c r="R73" i="9"/>
  <c r="R71" i="9"/>
  <c r="R66" i="9"/>
  <c r="R69" i="9"/>
  <c r="R72" i="9"/>
  <c r="R67" i="9"/>
  <c r="R74" i="9"/>
  <c r="R68" i="9"/>
  <c r="O11" i="21"/>
  <c r="BL345" i="9"/>
  <c r="BL354" i="9"/>
  <c r="BL344" i="9"/>
  <c r="BL333" i="9"/>
  <c r="BL335" i="9"/>
  <c r="BL349" i="9"/>
  <c r="BL347" i="9"/>
  <c r="BL334" i="9"/>
  <c r="BL337" i="9"/>
  <c r="BL351" i="9"/>
  <c r="BL355" i="9"/>
  <c r="BL346" i="9"/>
  <c r="BL353" i="9"/>
  <c r="BL350" i="9"/>
  <c r="BL348" i="9"/>
  <c r="BL352" i="9"/>
  <c r="AV345" i="9"/>
  <c r="AV346" i="9"/>
  <c r="AV347" i="9"/>
  <c r="AV352" i="9"/>
  <c r="AV337" i="9"/>
  <c r="AV349" i="9"/>
  <c r="AV355" i="9"/>
  <c r="AV350" i="9"/>
  <c r="AV351" i="9"/>
  <c r="AV335" i="9"/>
  <c r="AV334" i="9"/>
  <c r="AV353" i="9"/>
  <c r="AV348" i="9"/>
  <c r="AV333" i="9"/>
  <c r="AV344" i="9"/>
  <c r="AV354" i="9"/>
  <c r="AV394" i="9"/>
  <c r="P395" i="9"/>
  <c r="P394" i="9"/>
  <c r="AH388" i="9"/>
  <c r="AH386" i="9"/>
  <c r="AH389" i="9"/>
  <c r="AH390" i="9"/>
  <c r="AH387" i="9"/>
  <c r="AH395" i="9"/>
  <c r="AH394" i="9"/>
  <c r="AH392" i="9"/>
  <c r="AH393" i="9"/>
  <c r="AH391" i="9"/>
  <c r="AX395" i="9"/>
  <c r="AX391" i="9"/>
  <c r="AX377" i="9"/>
  <c r="AX386" i="9"/>
  <c r="AX390" i="9"/>
  <c r="AX387" i="9"/>
  <c r="AX373" i="9"/>
  <c r="AX374" i="9"/>
  <c r="AX375" i="9"/>
  <c r="AX385" i="9"/>
  <c r="AX389" i="9"/>
  <c r="AX393" i="9"/>
  <c r="AW426" i="9"/>
  <c r="AW431" i="9"/>
  <c r="AW425" i="9"/>
  <c r="AW432" i="9"/>
  <c r="AW434" i="9"/>
  <c r="AW430" i="9"/>
  <c r="AW417" i="9"/>
  <c r="AW424" i="9"/>
  <c r="AW427" i="9"/>
  <c r="AW429" i="9"/>
  <c r="AW414" i="9"/>
  <c r="AW433" i="9"/>
  <c r="AW415" i="9"/>
  <c r="AW435" i="9"/>
  <c r="AW413" i="9"/>
  <c r="AW428" i="9"/>
  <c r="I426" i="9"/>
  <c r="I427" i="9"/>
  <c r="I435" i="9"/>
  <c r="I429" i="9"/>
  <c r="I433" i="9"/>
  <c r="I434" i="9"/>
  <c r="I430" i="9"/>
  <c r="I431" i="9"/>
  <c r="I428" i="9"/>
  <c r="I432" i="9"/>
  <c r="X141" i="7"/>
  <c r="W141" i="21"/>
  <c r="AB98" i="22"/>
  <c r="P468" i="9"/>
  <c r="P469" i="9"/>
  <c r="P472" i="9"/>
  <c r="P471" i="9"/>
  <c r="P475" i="9"/>
  <c r="P470" i="9"/>
  <c r="P467" i="9"/>
  <c r="P474" i="9"/>
  <c r="P466" i="9"/>
  <c r="P473" i="9"/>
  <c r="R469" i="9"/>
  <c r="R466" i="9"/>
  <c r="R467" i="9"/>
  <c r="R470" i="9"/>
  <c r="R468" i="9"/>
  <c r="R472" i="9"/>
  <c r="R471" i="9"/>
  <c r="R473" i="9"/>
  <c r="R475" i="9"/>
  <c r="R474" i="9"/>
  <c r="X143" i="7"/>
  <c r="AB100" i="22"/>
  <c r="W143" i="21"/>
  <c r="BE309" i="9"/>
  <c r="BE305" i="9"/>
  <c r="BE304" i="9"/>
  <c r="BE297" i="9"/>
  <c r="AW314" i="9"/>
  <c r="AW315" i="9"/>
  <c r="AW305" i="9"/>
  <c r="AW670" i="9"/>
  <c r="AW654" i="9"/>
  <c r="AW667" i="9"/>
  <c r="AW668" i="9"/>
  <c r="AW666" i="9"/>
  <c r="AW657" i="9"/>
  <c r="AW653" i="9"/>
  <c r="AW655" i="9"/>
  <c r="AW675" i="9"/>
  <c r="AW672" i="9"/>
  <c r="AW664" i="9"/>
  <c r="AW673" i="9"/>
  <c r="AW674" i="9"/>
  <c r="AW665" i="9"/>
  <c r="AW669" i="9"/>
  <c r="AW671" i="9"/>
  <c r="BE654" i="9"/>
  <c r="BE668" i="9"/>
  <c r="BE672" i="9"/>
  <c r="BE674" i="9"/>
  <c r="BE675" i="9"/>
  <c r="BE664" i="9"/>
  <c r="BE667" i="9"/>
  <c r="BE665" i="9"/>
  <c r="BE653" i="9"/>
  <c r="BE655" i="9"/>
  <c r="BE666" i="9"/>
  <c r="BE669" i="9"/>
  <c r="BE657" i="9"/>
  <c r="BE660" i="9"/>
  <c r="I671" i="9"/>
  <c r="I669" i="9"/>
  <c r="I666" i="9"/>
  <c r="I667" i="9"/>
  <c r="I675" i="9"/>
  <c r="I670" i="9"/>
  <c r="I674" i="9"/>
  <c r="I672" i="9"/>
  <c r="I668" i="9"/>
  <c r="I673" i="9"/>
  <c r="Q71" i="21"/>
  <c r="S71" i="21"/>
  <c r="R71" i="21"/>
  <c r="T71" i="21"/>
  <c r="U71" i="21"/>
  <c r="V71" i="21"/>
  <c r="R149" i="9"/>
  <c r="R155" i="9"/>
  <c r="R152" i="9"/>
  <c r="R151" i="9"/>
  <c r="R147" i="9"/>
  <c r="R148" i="9"/>
  <c r="R146" i="9"/>
  <c r="R150" i="9"/>
  <c r="R154" i="9"/>
  <c r="R153" i="9"/>
  <c r="J146" i="9"/>
  <c r="J148" i="9"/>
  <c r="J150" i="9"/>
  <c r="J149" i="9"/>
  <c r="J151" i="9"/>
  <c r="J154" i="9"/>
  <c r="J155" i="9"/>
  <c r="J152" i="9"/>
  <c r="J153" i="9"/>
  <c r="J147" i="9"/>
  <c r="AP149" i="9"/>
  <c r="AP150" i="9"/>
  <c r="AP147" i="9"/>
  <c r="AP146" i="9"/>
  <c r="AP151" i="9"/>
  <c r="AP148" i="9"/>
  <c r="AP152" i="9"/>
  <c r="AP155" i="9"/>
  <c r="AP154" i="9"/>
  <c r="AP153" i="9"/>
  <c r="AO234" i="9"/>
  <c r="AO230" i="9"/>
  <c r="AO227" i="9"/>
  <c r="AO231" i="9"/>
  <c r="AO226" i="9"/>
  <c r="AO235" i="9"/>
  <c r="AO228" i="9"/>
  <c r="AO229" i="9"/>
  <c r="AO233" i="9"/>
  <c r="AO232" i="9"/>
  <c r="I228" i="9"/>
  <c r="I231" i="9"/>
  <c r="I230" i="9"/>
  <c r="I233" i="9"/>
  <c r="I226" i="9"/>
  <c r="I234" i="9"/>
  <c r="I227" i="9"/>
  <c r="I229" i="9"/>
  <c r="I235" i="9"/>
  <c r="I232" i="9"/>
  <c r="BE225" i="9"/>
  <c r="BE226" i="9"/>
  <c r="BE229" i="9"/>
  <c r="BE217" i="9"/>
  <c r="BE230" i="9"/>
  <c r="BE213" i="9"/>
  <c r="BE224" i="9"/>
  <c r="BE234" i="9"/>
  <c r="BE235" i="9"/>
  <c r="BE232" i="9"/>
  <c r="BE228" i="9"/>
  <c r="BE233" i="9"/>
  <c r="BE231" i="9"/>
  <c r="BE215" i="9"/>
  <c r="BE227" i="9"/>
  <c r="BE214" i="9"/>
  <c r="BE265" i="9"/>
  <c r="BE271" i="9"/>
  <c r="BE268" i="9"/>
  <c r="BE257" i="9"/>
  <c r="BE275" i="9"/>
  <c r="BE264" i="9"/>
  <c r="BE270" i="9"/>
  <c r="BE272" i="9"/>
  <c r="BE267" i="9"/>
  <c r="BE255" i="9"/>
  <c r="BE253" i="9"/>
  <c r="BE254" i="9"/>
  <c r="BE269" i="9"/>
  <c r="BE266" i="9"/>
  <c r="BE274" i="9"/>
  <c r="BE273" i="9"/>
  <c r="Q266" i="9"/>
  <c r="Q274" i="9"/>
  <c r="Q270" i="9"/>
  <c r="Q273" i="9"/>
  <c r="Q272" i="9"/>
  <c r="Q268" i="9"/>
  <c r="Q269" i="9"/>
  <c r="Q275" i="9"/>
  <c r="Q267" i="9"/>
  <c r="Q271" i="9"/>
  <c r="AF350" i="17"/>
  <c r="AF353" i="17"/>
  <c r="AF346" i="17"/>
  <c r="AF352" i="17"/>
  <c r="AF354" i="17"/>
  <c r="AF351" i="17"/>
  <c r="AF356" i="17"/>
  <c r="AF349" i="17"/>
  <c r="AF348" i="17"/>
  <c r="AF355" i="17"/>
  <c r="AF347" i="17"/>
  <c r="X351" i="17"/>
  <c r="X355" i="17"/>
  <c r="X352" i="17"/>
  <c r="X347" i="17"/>
  <c r="X346" i="17"/>
  <c r="X354" i="17"/>
  <c r="X349" i="17"/>
  <c r="X353" i="17"/>
  <c r="X350" i="17"/>
  <c r="X356" i="17"/>
  <c r="X348" i="17"/>
  <c r="X470" i="17"/>
  <c r="X476" i="17"/>
  <c r="X474" i="17"/>
  <c r="X471" i="17"/>
  <c r="X466" i="17"/>
  <c r="X472" i="17"/>
  <c r="X475" i="17"/>
  <c r="X468" i="17"/>
  <c r="X469" i="17"/>
  <c r="X473" i="17"/>
  <c r="X467" i="17"/>
  <c r="Y113" i="9"/>
  <c r="Y115" i="9"/>
  <c r="Y106" i="9"/>
  <c r="Y110" i="9"/>
  <c r="Y114" i="9"/>
  <c r="Y111" i="9"/>
  <c r="Y109" i="9"/>
  <c r="Y108" i="9"/>
  <c r="Y107" i="9"/>
  <c r="Y112" i="9"/>
  <c r="AG111" i="9"/>
  <c r="AG109" i="9"/>
  <c r="AG107" i="9"/>
  <c r="AG113" i="9"/>
  <c r="AG112" i="9"/>
  <c r="AG110" i="9"/>
  <c r="AG108" i="9"/>
  <c r="AG115" i="9"/>
  <c r="AG114" i="9"/>
  <c r="AG106" i="9"/>
  <c r="AX268" i="9"/>
  <c r="AX265" i="9"/>
  <c r="AX255" i="9"/>
  <c r="AX254" i="9"/>
  <c r="AX269" i="9"/>
  <c r="AX271" i="9"/>
  <c r="AX264" i="9"/>
  <c r="AX257" i="9"/>
  <c r="AX266" i="9"/>
  <c r="AX272" i="9"/>
  <c r="AX267" i="9"/>
  <c r="AX270" i="9"/>
  <c r="AX273" i="9"/>
  <c r="AX253" i="9"/>
  <c r="AX274" i="9"/>
  <c r="AX275" i="9"/>
  <c r="J271" i="9"/>
  <c r="J272" i="9"/>
  <c r="S367" i="9"/>
  <c r="J270" i="9"/>
  <c r="J268" i="9"/>
  <c r="J266" i="9"/>
  <c r="J274" i="9"/>
  <c r="J267" i="9"/>
  <c r="J273" i="9"/>
  <c r="J275" i="9"/>
  <c r="J269" i="9"/>
  <c r="O119" i="21"/>
  <c r="O90" i="21"/>
  <c r="BL310" i="9"/>
  <c r="BL315" i="9"/>
  <c r="BL307" i="9"/>
  <c r="BL304" i="9"/>
  <c r="BL312" i="9"/>
  <c r="BL306" i="9"/>
  <c r="BL293" i="9"/>
  <c r="BL295" i="9"/>
  <c r="BL313" i="9"/>
  <c r="BL311" i="9"/>
  <c r="BL294" i="9"/>
  <c r="BL305" i="9"/>
  <c r="BL297" i="9"/>
  <c r="BL309" i="9"/>
  <c r="BL314" i="9"/>
  <c r="BL308" i="9"/>
  <c r="AV307" i="9"/>
  <c r="AV309" i="9"/>
  <c r="AV311" i="9"/>
  <c r="AV313" i="9"/>
  <c r="AV308" i="9"/>
  <c r="AV312" i="9"/>
  <c r="AV304" i="9"/>
  <c r="AV293" i="9"/>
  <c r="AV295" i="9"/>
  <c r="AV310" i="9"/>
  <c r="AV315" i="9"/>
  <c r="AV314" i="9"/>
  <c r="AV305" i="9"/>
  <c r="AV294" i="9"/>
  <c r="AV297" i="9"/>
  <c r="AV306" i="9"/>
  <c r="BD667" i="9"/>
  <c r="BD668" i="9"/>
  <c r="BD653" i="9"/>
  <c r="BD655" i="9"/>
  <c r="BD665" i="9"/>
  <c r="BD675" i="9"/>
  <c r="BD672" i="9"/>
  <c r="BD673" i="9"/>
  <c r="BD669" i="9"/>
  <c r="BD664" i="9"/>
  <c r="BD654" i="9"/>
  <c r="BD666" i="9"/>
  <c r="BD657" i="9"/>
  <c r="BD659" i="9"/>
  <c r="P671" i="9"/>
  <c r="P670" i="9"/>
  <c r="P674" i="9"/>
  <c r="P672" i="9"/>
  <c r="P669" i="9"/>
  <c r="P675" i="9"/>
  <c r="P667" i="9"/>
  <c r="P668" i="9"/>
  <c r="P673" i="9"/>
  <c r="P666" i="9"/>
  <c r="I676" i="17"/>
  <c r="M200" i="1"/>
  <c r="R107" i="26"/>
  <c r="G113" i="21"/>
  <c r="AN150" i="9"/>
  <c r="AN152" i="9"/>
  <c r="AN147" i="9"/>
  <c r="AN146" i="9"/>
  <c r="AN153" i="9"/>
  <c r="AN154" i="9"/>
  <c r="AN151" i="9"/>
  <c r="AN148" i="9"/>
  <c r="AN155" i="9"/>
  <c r="AN149" i="9"/>
  <c r="BD151" i="9"/>
  <c r="BD155" i="9"/>
  <c r="BD153" i="9"/>
  <c r="BD148" i="9"/>
  <c r="BD149" i="9"/>
  <c r="BD137" i="9"/>
  <c r="BD146" i="9"/>
  <c r="BD145" i="9"/>
  <c r="BD133" i="9"/>
  <c r="BD135" i="9"/>
  <c r="BD147" i="9"/>
  <c r="BD134" i="9"/>
  <c r="BD150" i="9"/>
  <c r="BD154" i="9"/>
  <c r="BD152" i="9"/>
  <c r="BD144" i="9"/>
  <c r="T59" i="20"/>
  <c r="R59" i="20"/>
  <c r="V59" i="20"/>
  <c r="S59" i="20"/>
  <c r="U59" i="20"/>
  <c r="R187" i="9"/>
  <c r="R190" i="9"/>
  <c r="R186" i="9"/>
  <c r="R193" i="9"/>
  <c r="R192" i="9"/>
  <c r="R194" i="9"/>
  <c r="R188" i="9"/>
  <c r="R189" i="9"/>
  <c r="R191" i="9"/>
  <c r="R195" i="9"/>
  <c r="J188" i="9"/>
  <c r="J186" i="9"/>
  <c r="J190" i="9"/>
  <c r="J195" i="9"/>
  <c r="J191" i="9"/>
  <c r="J193" i="9"/>
  <c r="J189" i="9"/>
  <c r="J192" i="9"/>
  <c r="J194" i="9"/>
  <c r="J187" i="9"/>
  <c r="BM467" i="9"/>
  <c r="BM453" i="9"/>
  <c r="BM455" i="9"/>
  <c r="BM471" i="9"/>
  <c r="BM469" i="9"/>
  <c r="BM475" i="9"/>
  <c r="BM454" i="9"/>
  <c r="BM473" i="9"/>
  <c r="BM470" i="9"/>
  <c r="BM474" i="9"/>
  <c r="BM472" i="9"/>
  <c r="BM464" i="9"/>
  <c r="BM468" i="9"/>
  <c r="BM465" i="9"/>
  <c r="BM457" i="9"/>
  <c r="BM466" i="9"/>
  <c r="Y475" i="9"/>
  <c r="Y471" i="9"/>
  <c r="Y472" i="9"/>
  <c r="Y470" i="9"/>
  <c r="Y469" i="9"/>
  <c r="Y466" i="9"/>
  <c r="Y468" i="9"/>
  <c r="Y473" i="9"/>
  <c r="Y474" i="9"/>
  <c r="Y467" i="9"/>
  <c r="L200" i="1"/>
  <c r="L213" i="1"/>
  <c r="M213" i="1"/>
  <c r="R430" i="9"/>
  <c r="R431" i="9"/>
  <c r="R429" i="9"/>
  <c r="R427" i="9"/>
  <c r="R433" i="9"/>
  <c r="R435" i="9"/>
  <c r="R434" i="9"/>
  <c r="R426" i="9"/>
  <c r="R428" i="9"/>
  <c r="R432" i="9"/>
  <c r="J432" i="9"/>
  <c r="J428" i="9"/>
  <c r="J426" i="9"/>
  <c r="J427" i="9"/>
  <c r="J433" i="9"/>
  <c r="J431" i="9"/>
  <c r="O95" i="21"/>
  <c r="J765" i="9"/>
  <c r="O239" i="21"/>
  <c r="O47" i="21"/>
  <c r="P275" i="9"/>
  <c r="P274" i="9"/>
  <c r="P273" i="9"/>
  <c r="P267" i="9"/>
  <c r="P266" i="9"/>
  <c r="P270" i="9"/>
  <c r="P269" i="9"/>
  <c r="P272" i="9"/>
  <c r="P271" i="9"/>
  <c r="P268" i="9"/>
  <c r="BD271" i="9"/>
  <c r="BD253" i="9"/>
  <c r="BD273" i="9"/>
  <c r="BD274" i="9"/>
  <c r="BD275" i="9"/>
  <c r="BD266" i="9"/>
  <c r="BD264" i="9"/>
  <c r="BD254" i="9"/>
  <c r="BD270" i="9"/>
  <c r="BD272" i="9"/>
  <c r="BD265" i="9"/>
  <c r="BD255" i="9"/>
  <c r="BD268" i="9"/>
  <c r="BD267" i="9"/>
  <c r="BD269" i="9"/>
  <c r="BD257" i="9"/>
  <c r="AV266" i="9"/>
  <c r="AV271" i="9"/>
  <c r="AV270" i="9"/>
  <c r="AV274" i="9"/>
  <c r="AV264" i="9"/>
  <c r="AV253" i="9"/>
  <c r="AV257" i="9"/>
  <c r="AV268" i="9"/>
  <c r="AV267" i="9"/>
  <c r="AV272" i="9"/>
  <c r="AV269" i="9"/>
  <c r="AV255" i="9"/>
  <c r="AV273" i="9"/>
  <c r="AV275" i="9"/>
  <c r="AV265" i="9"/>
  <c r="AV254" i="9"/>
  <c r="O106" i="21"/>
  <c r="BE390" i="9"/>
  <c r="BE388" i="9"/>
  <c r="BE393" i="9"/>
  <c r="BE394" i="9"/>
  <c r="BM390" i="9"/>
  <c r="BM375" i="9"/>
  <c r="BM391" i="9"/>
  <c r="BM395" i="9"/>
  <c r="H429" i="9"/>
  <c r="H432" i="9"/>
  <c r="H434" i="9"/>
  <c r="H428" i="9"/>
  <c r="H426" i="9"/>
  <c r="H433" i="9"/>
  <c r="H430" i="9"/>
  <c r="H427" i="9"/>
  <c r="H431" i="9"/>
  <c r="H435" i="9"/>
  <c r="X129" i="7"/>
  <c r="AB90" i="22"/>
  <c r="W129" i="21"/>
  <c r="J23" i="27"/>
  <c r="L207" i="1"/>
  <c r="F565" i="9"/>
  <c r="O175" i="21"/>
  <c r="H525" i="9"/>
  <c r="O165" i="21"/>
  <c r="AT79" i="26"/>
  <c r="L191" i="1"/>
  <c r="M191" i="1"/>
  <c r="L189" i="1"/>
  <c r="AA510" i="17"/>
  <c r="AA513" i="17"/>
  <c r="AA505" i="17"/>
  <c r="AA512" i="17"/>
  <c r="AA515" i="17"/>
  <c r="AA504" i="17"/>
  <c r="AA506" i="17"/>
  <c r="AA516" i="17"/>
  <c r="AA509" i="17"/>
  <c r="AA508" i="17"/>
  <c r="BG497" i="17"/>
  <c r="BG504" i="17"/>
  <c r="BG510" i="17"/>
  <c r="BG506" i="17"/>
  <c r="BG515" i="17"/>
  <c r="BG513" i="17"/>
  <c r="BG516" i="17"/>
  <c r="BG507" i="17"/>
  <c r="BG512" i="17"/>
  <c r="BG509" i="17"/>
  <c r="D42" i="21"/>
  <c r="F40" i="21"/>
  <c r="G64" i="21"/>
  <c r="D67" i="21"/>
  <c r="J283" i="17"/>
  <c r="J286" i="17"/>
  <c r="O95" i="20"/>
  <c r="J285" i="17"/>
  <c r="P95" i="20"/>
  <c r="C724" i="17"/>
  <c r="C726" i="17"/>
  <c r="O220" i="20"/>
  <c r="C725" i="17"/>
  <c r="P236" i="20"/>
  <c r="O236" i="20"/>
  <c r="G765" i="17"/>
  <c r="G763" i="17"/>
  <c r="G766" i="17"/>
  <c r="P22" i="20"/>
  <c r="P142" i="20"/>
  <c r="Q694" i="9"/>
  <c r="Q715" i="9"/>
  <c r="Q697" i="9"/>
  <c r="Q709" i="9"/>
  <c r="Q693" i="9"/>
  <c r="Q695" i="9"/>
  <c r="Q708" i="9"/>
  <c r="Q716" i="9"/>
  <c r="Q705" i="9"/>
  <c r="Q706" i="9"/>
  <c r="Q713" i="9"/>
  <c r="Q710" i="9"/>
  <c r="Y710" i="9"/>
  <c r="Y693" i="9"/>
  <c r="Y695" i="9"/>
  <c r="Y694" i="9"/>
  <c r="Y713" i="9"/>
  <c r="Y715" i="9"/>
  <c r="Y716" i="9"/>
  <c r="Y707" i="9"/>
  <c r="Y712" i="9"/>
  <c r="Y705" i="9"/>
  <c r="Y711" i="9"/>
  <c r="Y704" i="9"/>
  <c r="Y714" i="9"/>
  <c r="Y697" i="9"/>
  <c r="Y699" i="9"/>
  <c r="AW747" i="9"/>
  <c r="AW751" i="9"/>
  <c r="AW745" i="9"/>
  <c r="AW754" i="9"/>
  <c r="AW744" i="9"/>
  <c r="AW756" i="9"/>
  <c r="AW734" i="9"/>
  <c r="AW737" i="9"/>
  <c r="AW740" i="9"/>
  <c r="AW753" i="9"/>
  <c r="AG745" i="9"/>
  <c r="AG747" i="9"/>
  <c r="AG752" i="9"/>
  <c r="AG750" i="9"/>
  <c r="AG748" i="9"/>
  <c r="AG751" i="9"/>
  <c r="AG755" i="9"/>
  <c r="AG744" i="9"/>
  <c r="AG749" i="9"/>
  <c r="AG737" i="9"/>
  <c r="AG739" i="9"/>
  <c r="AG742" i="9"/>
  <c r="AG756" i="9"/>
  <c r="AG754" i="9"/>
  <c r="BM786" i="9"/>
  <c r="BM789" i="9"/>
  <c r="BM788" i="9"/>
  <c r="BM773" i="9"/>
  <c r="BM775" i="9"/>
  <c r="BM785" i="9"/>
  <c r="BM794" i="9"/>
  <c r="BM784" i="9"/>
  <c r="BM791" i="9"/>
  <c r="BM792" i="9"/>
  <c r="BM796" i="9"/>
  <c r="BM793" i="9"/>
  <c r="BM795" i="9"/>
  <c r="BM790" i="9"/>
  <c r="Q796" i="9"/>
  <c r="Q788" i="9"/>
  <c r="Q792" i="9"/>
  <c r="Q786" i="9"/>
  <c r="Q774" i="9"/>
  <c r="Q785" i="9"/>
  <c r="Q784" i="9"/>
  <c r="Q777" i="9"/>
  <c r="Q795" i="9"/>
  <c r="Q787" i="9"/>
  <c r="X238" i="7"/>
  <c r="W238" i="21"/>
  <c r="AV148" i="9"/>
  <c r="AV147" i="9"/>
  <c r="AV146" i="9"/>
  <c r="AV150" i="9"/>
  <c r="AV151" i="9"/>
  <c r="AV152" i="9"/>
  <c r="AV153" i="9"/>
  <c r="AV154" i="9"/>
  <c r="AV149" i="9"/>
  <c r="AV155" i="9"/>
  <c r="AW466" i="9"/>
  <c r="AW465" i="9"/>
  <c r="AW469" i="9"/>
  <c r="AW454" i="9"/>
  <c r="AW473" i="9"/>
  <c r="AW474" i="9"/>
  <c r="AW457" i="9"/>
  <c r="AW468" i="9"/>
  <c r="AW464" i="9"/>
  <c r="AW467" i="9"/>
  <c r="AW472" i="9"/>
  <c r="AW470" i="9"/>
  <c r="AW471" i="9"/>
  <c r="AW475" i="9"/>
  <c r="AW453" i="9"/>
  <c r="AW455" i="9"/>
  <c r="F683" i="17"/>
  <c r="F686" i="17"/>
  <c r="P211" i="20"/>
  <c r="O211" i="20"/>
  <c r="F685" i="17"/>
  <c r="P163" i="20"/>
  <c r="F523" i="17"/>
  <c r="F526" i="17"/>
  <c r="O163" i="20"/>
  <c r="F525" i="17"/>
  <c r="G603" i="17"/>
  <c r="G606" i="17"/>
  <c r="P188" i="20"/>
  <c r="O188" i="20"/>
  <c r="G605" i="17"/>
  <c r="P162" i="20"/>
  <c r="E523" i="17"/>
  <c r="E526" i="17"/>
  <c r="O162" i="20"/>
  <c r="E525" i="17"/>
  <c r="D546" i="17"/>
  <c r="D548" i="17"/>
  <c r="D552" i="17"/>
  <c r="D551" i="17"/>
  <c r="D555" i="17"/>
  <c r="D544" i="17"/>
  <c r="D545" i="17"/>
  <c r="D556" i="17"/>
  <c r="D554" i="17"/>
  <c r="D553" i="17"/>
  <c r="D537" i="17"/>
  <c r="D550" i="17"/>
  <c r="BC514" i="17"/>
  <c r="BC512" i="17"/>
  <c r="BC507" i="17"/>
  <c r="BC505" i="17"/>
  <c r="BC508" i="17"/>
  <c r="BC511" i="17"/>
  <c r="BC506" i="17"/>
  <c r="BC510" i="17"/>
  <c r="S11" i="21"/>
  <c r="R11" i="21"/>
  <c r="U11" i="21"/>
  <c r="V11" i="21"/>
  <c r="T11" i="21"/>
  <c r="Q11" i="21"/>
  <c r="S35" i="21"/>
  <c r="T35" i="21"/>
  <c r="Q35" i="21"/>
  <c r="U35" i="21"/>
  <c r="V35" i="21"/>
  <c r="R35" i="21"/>
  <c r="D138" i="21"/>
  <c r="M138" i="21"/>
  <c r="P11" i="20"/>
  <c r="AW108" i="9"/>
  <c r="AW109" i="9"/>
  <c r="AW112" i="9"/>
  <c r="AW114" i="9"/>
  <c r="AW107" i="9"/>
  <c r="AW113" i="9"/>
  <c r="AW111" i="9"/>
  <c r="AW106" i="9"/>
  <c r="AW115" i="9"/>
  <c r="AW110" i="9"/>
  <c r="O71" i="21"/>
  <c r="BF274" i="9"/>
  <c r="BF265" i="9"/>
  <c r="BF254" i="9"/>
  <c r="BF268" i="9"/>
  <c r="BF255" i="9"/>
  <c r="BF269" i="9"/>
  <c r="BF272" i="9"/>
  <c r="BF271" i="9"/>
  <c r="BF275" i="9"/>
  <c r="BF266" i="9"/>
  <c r="BF270" i="9"/>
  <c r="BF257" i="9"/>
  <c r="BF267" i="9"/>
  <c r="BF264" i="9"/>
  <c r="BF273" i="9"/>
  <c r="BF253" i="9"/>
  <c r="AX194" i="9"/>
  <c r="AX193" i="9"/>
  <c r="AX191" i="9"/>
  <c r="AX187" i="9"/>
  <c r="AX190" i="9"/>
  <c r="AX188" i="9"/>
  <c r="AX186" i="9"/>
  <c r="AX195" i="9"/>
  <c r="AX189" i="9"/>
  <c r="AX192" i="9"/>
  <c r="X142" i="7"/>
  <c r="W142" i="21"/>
  <c r="AB99" i="22"/>
  <c r="AP76" i="26"/>
  <c r="L202" i="1"/>
  <c r="AY700" i="9"/>
  <c r="AY703" i="9"/>
  <c r="AY699" i="9"/>
  <c r="AY702" i="9"/>
  <c r="H114" i="21"/>
  <c r="P58" i="20"/>
  <c r="AH306" i="9"/>
  <c r="AH308" i="9"/>
  <c r="AH309" i="9"/>
  <c r="AH314" i="9"/>
  <c r="AH311" i="9"/>
  <c r="AH307" i="9"/>
  <c r="AH312" i="9"/>
  <c r="AH310" i="9"/>
  <c r="AH315" i="9"/>
  <c r="AH313" i="9"/>
  <c r="AX313" i="9"/>
  <c r="AX315" i="9"/>
  <c r="AX294" i="9"/>
  <c r="AX293" i="9"/>
  <c r="AX295" i="9"/>
  <c r="AX304" i="9"/>
  <c r="AX310" i="9"/>
  <c r="AX311" i="9"/>
  <c r="AX312" i="9"/>
  <c r="AX314" i="9"/>
  <c r="AX297" i="9"/>
  <c r="AX309" i="9"/>
  <c r="AX307" i="9"/>
  <c r="AX305" i="9"/>
  <c r="AX306" i="9"/>
  <c r="AX308" i="9"/>
  <c r="AP123" i="26"/>
  <c r="L195" i="1"/>
  <c r="M195" i="1"/>
  <c r="M202" i="1"/>
  <c r="O105" i="21"/>
  <c r="AT103" i="26"/>
  <c r="L185" i="1"/>
  <c r="M185" i="1"/>
  <c r="O150" i="21"/>
  <c r="E485" i="9"/>
  <c r="G114" i="21"/>
  <c r="D683" i="17"/>
  <c r="D686" i="17"/>
  <c r="P209" i="20"/>
  <c r="O209" i="20"/>
  <c r="D685" i="17"/>
  <c r="O210" i="20"/>
  <c r="E685" i="17"/>
  <c r="P210" i="20"/>
  <c r="E683" i="17"/>
  <c r="E686" i="17"/>
  <c r="C603" i="17"/>
  <c r="C606" i="17"/>
  <c r="P184" i="20"/>
  <c r="O184" i="20"/>
  <c r="C605" i="17"/>
  <c r="O187" i="20"/>
  <c r="F605" i="17"/>
  <c r="P187" i="20"/>
  <c r="F603" i="17"/>
  <c r="F606" i="17"/>
  <c r="P234" i="20"/>
  <c r="O234" i="20"/>
  <c r="E765" i="17"/>
  <c r="E763" i="17"/>
  <c r="E766" i="17"/>
  <c r="O232" i="20"/>
  <c r="C765" i="17"/>
  <c r="C763" i="17"/>
  <c r="C766" i="17"/>
  <c r="P232" i="20"/>
  <c r="P131" i="20"/>
  <c r="P155" i="20"/>
  <c r="O155" i="20"/>
  <c r="J485" i="17"/>
  <c r="J483" i="17"/>
  <c r="J486" i="17"/>
  <c r="W503" i="17"/>
  <c r="W501" i="17"/>
  <c r="AK746" i="17"/>
  <c r="AK751" i="17"/>
  <c r="AK748" i="17"/>
  <c r="AK737" i="17"/>
  <c r="AK753" i="17"/>
  <c r="AK755" i="17"/>
  <c r="AK744" i="17"/>
  <c r="AK752" i="17"/>
  <c r="AK754" i="17"/>
  <c r="AK749" i="17"/>
  <c r="AK747" i="17"/>
  <c r="AK756" i="17"/>
  <c r="AK745" i="17"/>
  <c r="AK750" i="17"/>
  <c r="E751" i="17"/>
  <c r="E753" i="17"/>
  <c r="E755" i="17"/>
  <c r="E745" i="17"/>
  <c r="E749" i="17"/>
  <c r="E746" i="17"/>
  <c r="E754" i="17"/>
  <c r="E750" i="17"/>
  <c r="E752" i="17"/>
  <c r="E756" i="17"/>
  <c r="E747" i="17"/>
  <c r="AO108" i="9"/>
  <c r="AO111" i="9"/>
  <c r="AO114" i="9"/>
  <c r="AO113" i="9"/>
  <c r="AO109" i="9"/>
  <c r="AO110" i="9"/>
  <c r="AO107" i="9"/>
  <c r="AO112" i="9"/>
  <c r="AO115" i="9"/>
  <c r="AO106" i="9"/>
  <c r="X83" i="7"/>
  <c r="W83" i="21"/>
  <c r="AB60" i="22"/>
  <c r="O233" i="21"/>
  <c r="D765" i="9"/>
  <c r="Q178" i="20"/>
  <c r="AW572" i="9"/>
  <c r="Y572" i="9"/>
  <c r="AO572" i="9"/>
  <c r="AG572" i="9"/>
  <c r="Q572" i="9"/>
  <c r="BE572" i="9"/>
  <c r="Q178" i="21"/>
  <c r="I572" i="9"/>
  <c r="BM572" i="9"/>
  <c r="S178" i="21"/>
  <c r="U178" i="21"/>
  <c r="T178" i="21"/>
  <c r="V178" i="21"/>
  <c r="R178" i="21"/>
  <c r="AX122" i="26"/>
  <c r="L167" i="1"/>
  <c r="D284" i="17"/>
  <c r="D549" i="17"/>
  <c r="M580" i="9"/>
  <c r="M583" i="9"/>
  <c r="M578" i="9"/>
  <c r="M581" i="9"/>
  <c r="BH500" i="9"/>
  <c r="BH503" i="9"/>
  <c r="BC516" i="17"/>
  <c r="F116" i="21"/>
  <c r="T306" i="9"/>
  <c r="T307" i="9"/>
  <c r="T308" i="9"/>
  <c r="T309" i="9"/>
  <c r="T310" i="9"/>
  <c r="T311" i="9"/>
  <c r="T312" i="9"/>
  <c r="T313" i="9"/>
  <c r="T314" i="9"/>
  <c r="T315" i="9"/>
  <c r="N306" i="9"/>
  <c r="N307" i="9"/>
  <c r="N308" i="9"/>
  <c r="N309" i="9"/>
  <c r="N310" i="9"/>
  <c r="N311" i="9"/>
  <c r="N312" i="9"/>
  <c r="N313" i="9"/>
  <c r="N314" i="9"/>
  <c r="N315" i="9"/>
  <c r="AM306" i="9"/>
  <c r="AM307" i="9"/>
  <c r="AM308" i="9"/>
  <c r="AM309" i="9"/>
  <c r="AM310" i="9"/>
  <c r="AM311" i="9"/>
  <c r="AM312" i="9"/>
  <c r="AM313" i="9"/>
  <c r="AM314" i="9"/>
  <c r="AM315" i="9"/>
  <c r="Q90" i="21"/>
  <c r="S90" i="21"/>
  <c r="V90" i="21"/>
  <c r="R90" i="21"/>
  <c r="U90" i="21"/>
  <c r="T90" i="21"/>
  <c r="P349" i="9"/>
  <c r="P346" i="9"/>
  <c r="P347" i="9"/>
  <c r="P350" i="9"/>
  <c r="P352" i="9"/>
  <c r="P348" i="9"/>
  <c r="P351" i="9"/>
  <c r="P355" i="9"/>
  <c r="P354" i="9"/>
  <c r="P353" i="9"/>
  <c r="J390" i="9"/>
  <c r="J388" i="9"/>
  <c r="J392" i="9"/>
  <c r="J386" i="9"/>
  <c r="J395" i="9"/>
  <c r="J387" i="9"/>
  <c r="J389" i="9"/>
  <c r="J391" i="9"/>
  <c r="J394" i="9"/>
  <c r="J393" i="9"/>
  <c r="P10" i="20"/>
  <c r="Z149" i="9"/>
  <c r="Z153" i="9"/>
  <c r="Z155" i="9"/>
  <c r="Z146" i="9"/>
  <c r="Z148" i="9"/>
  <c r="Z150" i="9"/>
  <c r="Z154" i="9"/>
  <c r="Z151" i="9"/>
  <c r="Z147" i="9"/>
  <c r="Z152" i="9"/>
  <c r="Q231" i="9"/>
  <c r="Q227" i="9"/>
  <c r="Q230" i="9"/>
  <c r="Q226" i="9"/>
  <c r="Q234" i="9"/>
  <c r="Q228" i="9"/>
  <c r="Q232" i="9"/>
  <c r="Q233" i="9"/>
  <c r="Q235" i="9"/>
  <c r="Q229" i="9"/>
  <c r="I275" i="9"/>
  <c r="I272" i="9"/>
  <c r="I269" i="9"/>
  <c r="I274" i="9"/>
  <c r="I271" i="9"/>
  <c r="I266" i="9"/>
  <c r="I270" i="9"/>
  <c r="I273" i="9"/>
  <c r="I268" i="9"/>
  <c r="R367" i="9"/>
  <c r="I267" i="9"/>
  <c r="AN468" i="17"/>
  <c r="AN466" i="17"/>
  <c r="AN467" i="17"/>
  <c r="AN474" i="17"/>
  <c r="AN475" i="17"/>
  <c r="AN470" i="17"/>
  <c r="AN473" i="17"/>
  <c r="AN469" i="17"/>
  <c r="AN472" i="17"/>
  <c r="AN476" i="17"/>
  <c r="AN471" i="17"/>
  <c r="Z312" i="9"/>
  <c r="Z314" i="9"/>
  <c r="Z311" i="9"/>
  <c r="Z309" i="9"/>
  <c r="Z313" i="9"/>
  <c r="Z306" i="9"/>
  <c r="Z307" i="9"/>
  <c r="Z310" i="9"/>
  <c r="Z315" i="9"/>
  <c r="Z308" i="9"/>
  <c r="X313" i="9"/>
  <c r="X308" i="9"/>
  <c r="X311" i="9"/>
  <c r="X307" i="9"/>
  <c r="X315" i="9"/>
  <c r="X312" i="9"/>
  <c r="X309" i="9"/>
  <c r="X306" i="9"/>
  <c r="X314" i="9"/>
  <c r="X310" i="9"/>
  <c r="BL668" i="9"/>
  <c r="BL666" i="9"/>
  <c r="BL667" i="9"/>
  <c r="BL670" i="9"/>
  <c r="BL654" i="9"/>
  <c r="BL664" i="9"/>
  <c r="BL657" i="9"/>
  <c r="BL673" i="9"/>
  <c r="BL669" i="9"/>
  <c r="BL672" i="9"/>
  <c r="BL674" i="9"/>
  <c r="BL665" i="9"/>
  <c r="BL653" i="9"/>
  <c r="BL655" i="9"/>
  <c r="BL671" i="9"/>
  <c r="BL675" i="9"/>
  <c r="X670" i="9"/>
  <c r="X667" i="9"/>
  <c r="X666" i="9"/>
  <c r="X669" i="9"/>
  <c r="X673" i="9"/>
  <c r="X671" i="9"/>
  <c r="X675" i="9"/>
  <c r="X674" i="9"/>
  <c r="X668" i="9"/>
  <c r="X672" i="9"/>
  <c r="AN671" i="9"/>
  <c r="AN666" i="9"/>
  <c r="AN674" i="9"/>
  <c r="AN672" i="9"/>
  <c r="AN670" i="9"/>
  <c r="AN673" i="9"/>
  <c r="AN675" i="9"/>
  <c r="AN669" i="9"/>
  <c r="AN667" i="9"/>
  <c r="AN668" i="9"/>
  <c r="Y676" i="17"/>
  <c r="J105" i="26"/>
  <c r="M163" i="1"/>
  <c r="E140" i="21"/>
  <c r="AX417" i="9"/>
  <c r="AX424" i="9"/>
  <c r="AX427" i="9"/>
  <c r="AX432" i="9"/>
  <c r="AX434" i="9"/>
  <c r="AX428" i="9"/>
  <c r="AX415" i="9"/>
  <c r="AX435" i="9"/>
  <c r="AX413" i="9"/>
  <c r="AX431" i="9"/>
  <c r="AX430" i="9"/>
  <c r="AX433" i="9"/>
  <c r="AX429" i="9"/>
  <c r="AX426" i="9"/>
  <c r="AX425" i="9"/>
  <c r="AX414" i="9"/>
  <c r="AH426" i="9"/>
  <c r="AH430" i="9"/>
  <c r="AH429" i="9"/>
  <c r="AH427" i="9"/>
  <c r="AH435" i="9"/>
  <c r="AH434" i="9"/>
  <c r="AH433" i="9"/>
  <c r="AH432" i="9"/>
  <c r="AH431" i="9"/>
  <c r="AH428" i="9"/>
  <c r="AP428" i="9"/>
  <c r="AP433" i="9"/>
  <c r="AP429" i="9"/>
  <c r="AP430" i="9"/>
  <c r="AP434" i="9"/>
  <c r="AP431" i="9"/>
  <c r="AP427" i="9"/>
  <c r="AP435" i="9"/>
  <c r="AP426" i="9"/>
  <c r="AP432" i="9"/>
  <c r="BD252" i="17"/>
  <c r="BL252" i="17"/>
  <c r="R81" i="20"/>
  <c r="U81" i="20"/>
  <c r="AV252" i="17"/>
  <c r="T81" i="20"/>
  <c r="S81" i="20"/>
  <c r="V81" i="20"/>
  <c r="BL266" i="9"/>
  <c r="BL272" i="9"/>
  <c r="BL275" i="9"/>
  <c r="BL270" i="9"/>
  <c r="BL269" i="9"/>
  <c r="BL264" i="9"/>
  <c r="BL254" i="9"/>
  <c r="BL265" i="9"/>
  <c r="BL253" i="9"/>
  <c r="BL255" i="9"/>
  <c r="BL268" i="9"/>
  <c r="BL273" i="9"/>
  <c r="BL271" i="9"/>
  <c r="BL274" i="9"/>
  <c r="BL257" i="9"/>
  <c r="BL267" i="9"/>
  <c r="H269" i="9"/>
  <c r="H270" i="9"/>
  <c r="H267" i="9"/>
  <c r="H268" i="9"/>
  <c r="H275" i="9"/>
  <c r="H271" i="9"/>
  <c r="H272" i="9"/>
  <c r="H266" i="9"/>
  <c r="H273" i="9"/>
  <c r="Q367" i="9"/>
  <c r="H274" i="9"/>
  <c r="AG350" i="9"/>
  <c r="AG353" i="9"/>
  <c r="AG352" i="9"/>
  <c r="AG348" i="9"/>
  <c r="AG354" i="9"/>
  <c r="AG392" i="9"/>
  <c r="AG388" i="9"/>
  <c r="AG395" i="9"/>
  <c r="AG393" i="9"/>
  <c r="AG391" i="9"/>
  <c r="AG387" i="9"/>
  <c r="AG386" i="9"/>
  <c r="AG389" i="9"/>
  <c r="AG390" i="9"/>
  <c r="AG394" i="9"/>
  <c r="Y393" i="9"/>
  <c r="Y395" i="9"/>
  <c r="Y390" i="9"/>
  <c r="Y387" i="9"/>
  <c r="Y394" i="9"/>
  <c r="Y389" i="9"/>
  <c r="Y392" i="9"/>
  <c r="Y388" i="9"/>
  <c r="Y391" i="9"/>
  <c r="Y386" i="9"/>
  <c r="I387" i="9"/>
  <c r="I389" i="9"/>
  <c r="I390" i="9"/>
  <c r="I388" i="9"/>
  <c r="I391" i="9"/>
  <c r="I386" i="9"/>
  <c r="I394" i="9"/>
  <c r="I393" i="9"/>
  <c r="I392" i="9"/>
  <c r="I395" i="9"/>
  <c r="BD427" i="9"/>
  <c r="BD428" i="9"/>
  <c r="BD429" i="9"/>
  <c r="BD413" i="9"/>
  <c r="BD430" i="9"/>
  <c r="BD433" i="9"/>
  <c r="BD435" i="9"/>
  <c r="BD414" i="9"/>
  <c r="BD434" i="9"/>
  <c r="BD415" i="9"/>
  <c r="BD432" i="9"/>
  <c r="BD426" i="9"/>
  <c r="BD417" i="9"/>
  <c r="BD425" i="9"/>
  <c r="BD424" i="9"/>
  <c r="BD431" i="9"/>
  <c r="AN429" i="9"/>
  <c r="AN431" i="9"/>
  <c r="AN434" i="9"/>
  <c r="AN427" i="9"/>
  <c r="AN435" i="9"/>
  <c r="AN428" i="9"/>
  <c r="AN433" i="9"/>
  <c r="O131" i="21"/>
  <c r="R124" i="26"/>
  <c r="AL116" i="26"/>
  <c r="M203" i="1"/>
  <c r="O191" i="21"/>
  <c r="J605" i="9"/>
  <c r="E525" i="9"/>
  <c r="O162" i="21"/>
  <c r="O81" i="21"/>
  <c r="J121" i="26"/>
  <c r="L164" i="1"/>
  <c r="M164" i="1"/>
  <c r="O190" i="21"/>
  <c r="I605" i="9"/>
  <c r="P226" i="20"/>
  <c r="I723" i="17"/>
  <c r="I726" i="17"/>
  <c r="O226" i="20"/>
  <c r="I725" i="17"/>
  <c r="P154" i="20"/>
  <c r="O154" i="20"/>
  <c r="I485" i="17"/>
  <c r="I483" i="17"/>
  <c r="I486" i="17"/>
  <c r="C685" i="9"/>
  <c r="O208" i="21"/>
  <c r="AB499" i="9"/>
  <c r="AB502" i="9"/>
  <c r="AB498" i="9"/>
  <c r="AB501" i="9"/>
  <c r="R743" i="17"/>
  <c r="BD108" i="9"/>
  <c r="BD113" i="9"/>
  <c r="BD112" i="9"/>
  <c r="BD114" i="9"/>
  <c r="BD93" i="9"/>
  <c r="BD110" i="9"/>
  <c r="BD95" i="9"/>
  <c r="BD94" i="9"/>
  <c r="BD111" i="9"/>
  <c r="BD97" i="9"/>
  <c r="BD104" i="9"/>
  <c r="BD109" i="9"/>
  <c r="BD106" i="9"/>
  <c r="BD107" i="9"/>
  <c r="BD105" i="9"/>
  <c r="BD115" i="9"/>
  <c r="BL93" i="9"/>
  <c r="BL114" i="9"/>
  <c r="BL107" i="9"/>
  <c r="BL95" i="9"/>
  <c r="BL106" i="9"/>
  <c r="BL112" i="9"/>
  <c r="BL97" i="9"/>
  <c r="BL115" i="9"/>
  <c r="BL105" i="9"/>
  <c r="BL110" i="9"/>
  <c r="BL109" i="9"/>
  <c r="BL94" i="9"/>
  <c r="BL113" i="9"/>
  <c r="BL111" i="9"/>
  <c r="BL104" i="9"/>
  <c r="BL108" i="9"/>
  <c r="BL227" i="9"/>
  <c r="BL233" i="9"/>
  <c r="BL225" i="9"/>
  <c r="BL231" i="9"/>
  <c r="BL234" i="9"/>
  <c r="BL215" i="9"/>
  <c r="BL228" i="9"/>
  <c r="BL224" i="9"/>
  <c r="BL213" i="9"/>
  <c r="BL217" i="9"/>
  <c r="BL229" i="9"/>
  <c r="BL235" i="9"/>
  <c r="BL232" i="9"/>
  <c r="BL230" i="9"/>
  <c r="BL214" i="9"/>
  <c r="BL226" i="9"/>
  <c r="V22" i="21"/>
  <c r="R22" i="21"/>
  <c r="T22" i="21"/>
  <c r="S22" i="21"/>
  <c r="Q22" i="21"/>
  <c r="U22" i="21"/>
  <c r="Q46" i="21"/>
  <c r="S46" i="21"/>
  <c r="U46" i="21"/>
  <c r="R46" i="21"/>
  <c r="V46" i="21"/>
  <c r="T46" i="21"/>
  <c r="I31" i="9"/>
  <c r="I26" i="9"/>
  <c r="I34" i="9"/>
  <c r="I27" i="9"/>
  <c r="I28" i="9"/>
  <c r="I33" i="9"/>
  <c r="I32" i="9"/>
  <c r="I30" i="9"/>
  <c r="I29" i="9"/>
  <c r="I35" i="9"/>
  <c r="Y32" i="9"/>
  <c r="Y30" i="9"/>
  <c r="Y27" i="9"/>
  <c r="Y34" i="9"/>
  <c r="Y35" i="9"/>
  <c r="Y33" i="9"/>
  <c r="Y26" i="9"/>
  <c r="Y29" i="9"/>
  <c r="Y31" i="9"/>
  <c r="Y28" i="9"/>
  <c r="BF72" i="9"/>
  <c r="BF54" i="9"/>
  <c r="BF64" i="9"/>
  <c r="BF57" i="9"/>
  <c r="BF70" i="9"/>
  <c r="BF66" i="9"/>
  <c r="BF69" i="9"/>
  <c r="BF71" i="9"/>
  <c r="BF73" i="9"/>
  <c r="BF74" i="9"/>
  <c r="BF53" i="9"/>
  <c r="BF75" i="9"/>
  <c r="BF67" i="9"/>
  <c r="BF65" i="9"/>
  <c r="BF55" i="9"/>
  <c r="BF68" i="9"/>
  <c r="AX68" i="9"/>
  <c r="AX67" i="9"/>
  <c r="AX69" i="9"/>
  <c r="AX74" i="9"/>
  <c r="AX71" i="9"/>
  <c r="AX72" i="9"/>
  <c r="AX66" i="9"/>
  <c r="AX70" i="9"/>
  <c r="AX75" i="9"/>
  <c r="AX73" i="9"/>
  <c r="I434" i="17"/>
  <c r="I433" i="17"/>
  <c r="I431" i="17"/>
  <c r="I426" i="17"/>
  <c r="I432" i="17"/>
  <c r="I428" i="17"/>
  <c r="I427" i="17"/>
  <c r="I429" i="17"/>
  <c r="I430" i="17"/>
  <c r="I435" i="17"/>
  <c r="I436" i="17"/>
  <c r="O35" i="21"/>
  <c r="AF346" i="9"/>
  <c r="AF348" i="9"/>
  <c r="AF350" i="9"/>
  <c r="AF351" i="9"/>
  <c r="AF355" i="9"/>
  <c r="AF353" i="9"/>
  <c r="AF352" i="9"/>
  <c r="AF347" i="9"/>
  <c r="AF349" i="9"/>
  <c r="AF354" i="9"/>
  <c r="H350" i="9"/>
  <c r="H348" i="9"/>
  <c r="H355" i="9"/>
  <c r="H349" i="9"/>
  <c r="H352" i="9"/>
  <c r="H347" i="9"/>
  <c r="H351" i="9"/>
  <c r="H353" i="9"/>
  <c r="H346" i="9"/>
  <c r="H354" i="9"/>
  <c r="BF385" i="9"/>
  <c r="BF393" i="9"/>
  <c r="BF392" i="9"/>
  <c r="BF377" i="9"/>
  <c r="BF375" i="9"/>
  <c r="BF389" i="9"/>
  <c r="BF387" i="9"/>
  <c r="BF394" i="9"/>
  <c r="BF390" i="9"/>
  <c r="BF373" i="9"/>
  <c r="BF384" i="9"/>
  <c r="BF391" i="9"/>
  <c r="BF388" i="9"/>
  <c r="BF374" i="9"/>
  <c r="BF395" i="9"/>
  <c r="BF386" i="9"/>
  <c r="Z389" i="9"/>
  <c r="Z388" i="9"/>
  <c r="Z392" i="9"/>
  <c r="Z395" i="9"/>
  <c r="Z387" i="9"/>
  <c r="Z394" i="9"/>
  <c r="Z391" i="9"/>
  <c r="Z393" i="9"/>
  <c r="X130" i="7"/>
  <c r="AB91" i="22"/>
  <c r="W130" i="21"/>
  <c r="AO428" i="17"/>
  <c r="AO427" i="17"/>
  <c r="AO433" i="17"/>
  <c r="AO435" i="17"/>
  <c r="AO436" i="17"/>
  <c r="AO426" i="17"/>
  <c r="AO432" i="17"/>
  <c r="AO431" i="17"/>
  <c r="AO434" i="17"/>
  <c r="AO429" i="17"/>
  <c r="AO430" i="17"/>
  <c r="X466" i="9"/>
  <c r="X469" i="9"/>
  <c r="X467" i="9"/>
  <c r="X475" i="9"/>
  <c r="X471" i="9"/>
  <c r="X470" i="9"/>
  <c r="X472" i="9"/>
  <c r="X474" i="9"/>
  <c r="X473" i="9"/>
  <c r="X468" i="9"/>
  <c r="AP467" i="9"/>
  <c r="AP466" i="9"/>
  <c r="AP471" i="9"/>
  <c r="AP468" i="9"/>
  <c r="AP472" i="9"/>
  <c r="AP474" i="9"/>
  <c r="AP473" i="9"/>
  <c r="AP475" i="9"/>
  <c r="AP470" i="9"/>
  <c r="AP469" i="9"/>
  <c r="BF454" i="9"/>
  <c r="BF474" i="9"/>
  <c r="BF469" i="9"/>
  <c r="BF472" i="9"/>
  <c r="BF465" i="9"/>
  <c r="BF467" i="9"/>
  <c r="BF464" i="9"/>
  <c r="BF468" i="9"/>
  <c r="BF457" i="9"/>
  <c r="BF466" i="9"/>
  <c r="BF473" i="9"/>
  <c r="BF470" i="9"/>
  <c r="BF475" i="9"/>
  <c r="BF453" i="9"/>
  <c r="BF455" i="9"/>
  <c r="BM312" i="9"/>
  <c r="BM315" i="9"/>
  <c r="BM297" i="9"/>
  <c r="BM313" i="9"/>
  <c r="BM307" i="9"/>
  <c r="BM310" i="9"/>
  <c r="BM311" i="9"/>
  <c r="BM294" i="9"/>
  <c r="BM314" i="9"/>
  <c r="BM309" i="9"/>
  <c r="BM293" i="9"/>
  <c r="BM295" i="9"/>
  <c r="BM308" i="9"/>
  <c r="BM304" i="9"/>
  <c r="BM305" i="9"/>
  <c r="BM306" i="9"/>
  <c r="AG306" i="9"/>
  <c r="AG312" i="9"/>
  <c r="AG308" i="9"/>
  <c r="AG314" i="9"/>
  <c r="AG307" i="9"/>
  <c r="AG310" i="9"/>
  <c r="AG311" i="9"/>
  <c r="AG315" i="9"/>
  <c r="AG309" i="9"/>
  <c r="AG313" i="9"/>
  <c r="BM669" i="9"/>
  <c r="BM675" i="9"/>
  <c r="BM664" i="9"/>
  <c r="BM673" i="9"/>
  <c r="BM665" i="9"/>
  <c r="BM670" i="9"/>
  <c r="BM674" i="9"/>
  <c r="BM657" i="9"/>
  <c r="BM668" i="9"/>
  <c r="BM666" i="9"/>
  <c r="BM654" i="9"/>
  <c r="BM667" i="9"/>
  <c r="BM653" i="9"/>
  <c r="BM655" i="9"/>
  <c r="BM672" i="9"/>
  <c r="BM671" i="9"/>
  <c r="AO668" i="9"/>
  <c r="AO669" i="9"/>
  <c r="AO666" i="9"/>
  <c r="AO667" i="9"/>
  <c r="AO670" i="9"/>
  <c r="AO672" i="9"/>
  <c r="AO674" i="9"/>
  <c r="AX153" i="9"/>
  <c r="AX147" i="9"/>
  <c r="AX151" i="9"/>
  <c r="AX148" i="9"/>
  <c r="AX154" i="9"/>
  <c r="AX146" i="9"/>
  <c r="AX155" i="9"/>
  <c r="AX149" i="9"/>
  <c r="AX150" i="9"/>
  <c r="AX152" i="9"/>
  <c r="AW227" i="9"/>
  <c r="AW226" i="9"/>
  <c r="AW228" i="9"/>
  <c r="AW229" i="9"/>
  <c r="AW232" i="9"/>
  <c r="AW234" i="9"/>
  <c r="H355" i="17"/>
  <c r="H354" i="17"/>
  <c r="H356" i="17"/>
  <c r="H346" i="17"/>
  <c r="H350" i="17"/>
  <c r="H349" i="17"/>
  <c r="H352" i="17"/>
  <c r="H353" i="17"/>
  <c r="H348" i="17"/>
  <c r="H351" i="17"/>
  <c r="H347" i="17"/>
  <c r="H475" i="17"/>
  <c r="H471" i="17"/>
  <c r="H476" i="17"/>
  <c r="H468" i="17"/>
  <c r="H472" i="17"/>
  <c r="H474" i="17"/>
  <c r="H469" i="17"/>
  <c r="H467" i="17"/>
  <c r="H466" i="17"/>
  <c r="H473" i="17"/>
  <c r="H470" i="17"/>
  <c r="BF308" i="9"/>
  <c r="BF306" i="9"/>
  <c r="BF307" i="9"/>
  <c r="BF297" i="9"/>
  <c r="BF309" i="9"/>
  <c r="BF293" i="9"/>
  <c r="BF295" i="9"/>
  <c r="BF315" i="9"/>
  <c r="BF311" i="9"/>
  <c r="BF314" i="9"/>
  <c r="BF310" i="9"/>
  <c r="BF305" i="9"/>
  <c r="BF312" i="9"/>
  <c r="BF294" i="9"/>
  <c r="BF313" i="9"/>
  <c r="BF304" i="9"/>
  <c r="AP308" i="9"/>
  <c r="AP309" i="9"/>
  <c r="AP306" i="9"/>
  <c r="AP307" i="9"/>
  <c r="AP310" i="9"/>
  <c r="AP314" i="9"/>
  <c r="AP315" i="9"/>
  <c r="AP311" i="9"/>
  <c r="AP312" i="9"/>
  <c r="AP313" i="9"/>
  <c r="I109" i="9"/>
  <c r="I113" i="9"/>
  <c r="I110" i="9"/>
  <c r="I107" i="9"/>
  <c r="I112" i="9"/>
  <c r="I111" i="9"/>
  <c r="I106" i="9"/>
  <c r="I115" i="9"/>
  <c r="I108" i="9"/>
  <c r="I114" i="9"/>
  <c r="BD307" i="9"/>
  <c r="BD306" i="9"/>
  <c r="BD312" i="9"/>
  <c r="BD304" i="9"/>
  <c r="BD314" i="9"/>
  <c r="BD315" i="9"/>
  <c r="BD308" i="9"/>
  <c r="BD305" i="9"/>
  <c r="BD309" i="9"/>
  <c r="BD313" i="9"/>
  <c r="BD294" i="9"/>
  <c r="BD293" i="9"/>
  <c r="BD295" i="9"/>
  <c r="BD297" i="9"/>
  <c r="BD311" i="9"/>
  <c r="BD310" i="9"/>
  <c r="AF315" i="9"/>
  <c r="AF312" i="9"/>
  <c r="AF307" i="9"/>
  <c r="AF306" i="9"/>
  <c r="AF313" i="9"/>
  <c r="AF314" i="9"/>
  <c r="AF308" i="9"/>
  <c r="AF311" i="9"/>
  <c r="AF310" i="9"/>
  <c r="AF669" i="9"/>
  <c r="AF668" i="9"/>
  <c r="AF672" i="9"/>
  <c r="AF674" i="9"/>
  <c r="AF673" i="9"/>
  <c r="AF671" i="9"/>
  <c r="AF666" i="9"/>
  <c r="AF667" i="9"/>
  <c r="AF670" i="9"/>
  <c r="AF675" i="9"/>
  <c r="AG676" i="17"/>
  <c r="Q107" i="21"/>
  <c r="S107" i="21"/>
  <c r="R107" i="21"/>
  <c r="U107" i="21"/>
  <c r="V107" i="21"/>
  <c r="T107" i="21"/>
  <c r="X45" i="7"/>
  <c r="W45" i="21"/>
  <c r="AB34" i="22"/>
  <c r="O46" i="21"/>
  <c r="X59" i="7"/>
  <c r="AB44" i="22"/>
  <c r="W59" i="21"/>
  <c r="BF191" i="9"/>
  <c r="BF193" i="9"/>
  <c r="BF194" i="9"/>
  <c r="BF186" i="9"/>
  <c r="BF188" i="9"/>
  <c r="BF190" i="9"/>
  <c r="BF187" i="9"/>
  <c r="BF192" i="9"/>
  <c r="BF195" i="9"/>
  <c r="BF189" i="9"/>
  <c r="BE457" i="9"/>
  <c r="BE474" i="9"/>
  <c r="BE470" i="9"/>
  <c r="BE473" i="9"/>
  <c r="BE467" i="9"/>
  <c r="BE472" i="9"/>
  <c r="BE453" i="9"/>
  <c r="BE455" i="9"/>
  <c r="BE469" i="9"/>
  <c r="BE471" i="9"/>
  <c r="BE465" i="9"/>
  <c r="BE464" i="9"/>
  <c r="BE454" i="9"/>
  <c r="BE475" i="9"/>
  <c r="BE468" i="9"/>
  <c r="BE466" i="9"/>
  <c r="Q475" i="9"/>
  <c r="Q472" i="9"/>
  <c r="Q470" i="9"/>
  <c r="Q469" i="9"/>
  <c r="Q473" i="9"/>
  <c r="Q467" i="9"/>
  <c r="Q474" i="9"/>
  <c r="Q471" i="9"/>
  <c r="Q468" i="9"/>
  <c r="Q466" i="9"/>
  <c r="BN430" i="9"/>
  <c r="BN414" i="9"/>
  <c r="BN425" i="9"/>
  <c r="BN431" i="9"/>
  <c r="BN434" i="9"/>
  <c r="BN432" i="9"/>
  <c r="BN424" i="9"/>
  <c r="BN427" i="9"/>
  <c r="BN413" i="9"/>
  <c r="BN417" i="9"/>
  <c r="BN428" i="9"/>
  <c r="BN433" i="9"/>
  <c r="X131" i="7"/>
  <c r="AM612" i="9"/>
  <c r="AU612" i="9"/>
  <c r="Q188" i="20"/>
  <c r="O612" i="9"/>
  <c r="BK612" i="9"/>
  <c r="Q188" i="21"/>
  <c r="BC612" i="9"/>
  <c r="W612" i="9"/>
  <c r="AE612" i="9"/>
  <c r="T188" i="21"/>
  <c r="U188" i="21"/>
  <c r="V188" i="21"/>
  <c r="G612" i="9"/>
  <c r="S188" i="21"/>
  <c r="R188" i="21"/>
  <c r="X267" i="9"/>
  <c r="X269" i="9"/>
  <c r="X273" i="9"/>
  <c r="X271" i="9"/>
  <c r="X275" i="9"/>
  <c r="X266" i="9"/>
  <c r="X272" i="9"/>
  <c r="X274" i="9"/>
  <c r="X270" i="9"/>
  <c r="X268" i="9"/>
  <c r="T106" i="20"/>
  <c r="R106" i="20"/>
  <c r="V106" i="20"/>
  <c r="U106" i="20"/>
  <c r="S106" i="20"/>
  <c r="Y350" i="9"/>
  <c r="AW386" i="9"/>
  <c r="AW377" i="9"/>
  <c r="BD412" i="17"/>
  <c r="AV412" i="17"/>
  <c r="BL412" i="17"/>
  <c r="U129" i="20"/>
  <c r="R129" i="20"/>
  <c r="S129" i="20"/>
  <c r="T129" i="20"/>
  <c r="V129" i="20"/>
  <c r="X431" i="9"/>
  <c r="X430" i="9"/>
  <c r="X426" i="9"/>
  <c r="X427" i="9"/>
  <c r="X433" i="9"/>
  <c r="X434" i="9"/>
  <c r="X435" i="9"/>
  <c r="X429" i="9"/>
  <c r="X428" i="9"/>
  <c r="X432" i="9"/>
  <c r="O211" i="21"/>
  <c r="F685" i="9"/>
  <c r="G565" i="9"/>
  <c r="O176" i="21"/>
  <c r="AO675" i="9"/>
  <c r="G778" i="9"/>
  <c r="G781" i="9"/>
  <c r="N619" i="9"/>
  <c r="N622" i="9"/>
  <c r="BG622" i="9"/>
  <c r="K783" i="17"/>
  <c r="Z386" i="9"/>
  <c r="BD233" i="9"/>
  <c r="BD234" i="9"/>
  <c r="BD229" i="9"/>
  <c r="BD227" i="9"/>
  <c r="BD235" i="9"/>
  <c r="BD225" i="9"/>
  <c r="BD230" i="9"/>
  <c r="BD214" i="9"/>
  <c r="BD226" i="9"/>
  <c r="BD224" i="9"/>
  <c r="BD217" i="9"/>
  <c r="BD231" i="9"/>
  <c r="BD228" i="9"/>
  <c r="BD213" i="9"/>
  <c r="BD232" i="9"/>
  <c r="BD215" i="9"/>
  <c r="X33" i="7"/>
  <c r="AB26" i="22"/>
  <c r="W33" i="21"/>
  <c r="X114" i="9"/>
  <c r="X109" i="9"/>
  <c r="X106" i="9"/>
  <c r="X113" i="9"/>
  <c r="X111" i="9"/>
  <c r="X110" i="9"/>
  <c r="X107" i="9"/>
  <c r="X112" i="9"/>
  <c r="X108" i="9"/>
  <c r="X115" i="9"/>
  <c r="AO33" i="9"/>
  <c r="AO35" i="9"/>
  <c r="AO28" i="9"/>
  <c r="AO31" i="9"/>
  <c r="AO34" i="9"/>
  <c r="AO30" i="9"/>
  <c r="AO26" i="9"/>
  <c r="AO32" i="9"/>
  <c r="AO29" i="9"/>
  <c r="AO27" i="9"/>
  <c r="AW28" i="9"/>
  <c r="AW33" i="9"/>
  <c r="AW32" i="9"/>
  <c r="AW34" i="9"/>
  <c r="AW26" i="9"/>
  <c r="AW30" i="9"/>
  <c r="AW27" i="9"/>
  <c r="AW35" i="9"/>
  <c r="AW31" i="9"/>
  <c r="AW29" i="9"/>
  <c r="Q28" i="9"/>
  <c r="Q27" i="9"/>
  <c r="AH67" i="9"/>
  <c r="AH73" i="9"/>
  <c r="AH68" i="9"/>
  <c r="AH74" i="9"/>
  <c r="AH72" i="9"/>
  <c r="AH69" i="9"/>
  <c r="AH66" i="9"/>
  <c r="AH75" i="9"/>
  <c r="AH70" i="9"/>
  <c r="AH71" i="9"/>
  <c r="AP66" i="9"/>
  <c r="AP68" i="9"/>
  <c r="AP74" i="9"/>
  <c r="AP69" i="9"/>
  <c r="AP67" i="9"/>
  <c r="AP75" i="9"/>
  <c r="AP73" i="9"/>
  <c r="AP71" i="9"/>
  <c r="AP72" i="9"/>
  <c r="AP70" i="9"/>
  <c r="BE427" i="9"/>
  <c r="BE414" i="9"/>
  <c r="BE429" i="9"/>
  <c r="BE424" i="9"/>
  <c r="BE435" i="9"/>
  <c r="BE430" i="9"/>
  <c r="BE413" i="9"/>
  <c r="BE432" i="9"/>
  <c r="BE431" i="9"/>
  <c r="BE425" i="9"/>
  <c r="BE428" i="9"/>
  <c r="BE433" i="9"/>
  <c r="BE417" i="9"/>
  <c r="BE426" i="9"/>
  <c r="BE434" i="9"/>
  <c r="BE415" i="9"/>
  <c r="O10" i="21"/>
  <c r="X105" i="7"/>
  <c r="W105" i="21"/>
  <c r="AB74" i="22"/>
  <c r="AN353" i="9"/>
  <c r="AN354" i="9"/>
  <c r="AN347" i="9"/>
  <c r="AN349" i="9"/>
  <c r="AN351" i="9"/>
  <c r="AN348" i="9"/>
  <c r="AN346" i="9"/>
  <c r="AN350" i="9"/>
  <c r="AN355" i="9"/>
  <c r="AN352" i="9"/>
  <c r="BL389" i="9"/>
  <c r="BL395" i="9"/>
  <c r="BD375" i="9"/>
  <c r="BD393" i="9"/>
  <c r="BD385" i="9"/>
  <c r="BD394" i="9"/>
  <c r="R386" i="9"/>
  <c r="R387" i="9"/>
  <c r="R388" i="9"/>
  <c r="R390" i="9"/>
  <c r="R393" i="9"/>
  <c r="R392" i="9"/>
  <c r="R394" i="9"/>
  <c r="R391" i="9"/>
  <c r="R389" i="9"/>
  <c r="R395" i="9"/>
  <c r="AP387" i="9"/>
  <c r="AP386" i="9"/>
  <c r="AP388" i="9"/>
  <c r="AP390" i="9"/>
  <c r="AP392" i="9"/>
  <c r="AP395" i="9"/>
  <c r="AP393" i="9"/>
  <c r="AP391" i="9"/>
  <c r="AP389" i="9"/>
  <c r="AP394" i="9"/>
  <c r="AO426" i="9"/>
  <c r="AO431" i="9"/>
  <c r="AO434" i="9"/>
  <c r="AO435" i="9"/>
  <c r="AO433" i="9"/>
  <c r="AO427" i="9"/>
  <c r="AO428" i="9"/>
  <c r="AO432" i="9"/>
  <c r="AO430" i="9"/>
  <c r="AO429" i="9"/>
  <c r="Q426" i="9"/>
  <c r="Q430" i="9"/>
  <c r="Q429" i="9"/>
  <c r="Q427" i="9"/>
  <c r="Q435" i="9"/>
  <c r="Q431" i="9"/>
  <c r="Q432" i="9"/>
  <c r="Q428" i="9"/>
  <c r="Q434" i="9"/>
  <c r="Q433" i="9"/>
  <c r="AV471" i="9"/>
  <c r="AV466" i="9"/>
  <c r="AV469" i="9"/>
  <c r="AV472" i="9"/>
  <c r="AV468" i="9"/>
  <c r="AV464" i="9"/>
  <c r="AV457" i="9"/>
  <c r="AV465" i="9"/>
  <c r="AV453" i="9"/>
  <c r="AV455" i="9"/>
  <c r="AV473" i="9"/>
  <c r="AV454" i="9"/>
  <c r="AV474" i="9"/>
  <c r="AV467" i="9"/>
  <c r="AV475" i="9"/>
  <c r="AV470" i="9"/>
  <c r="AF473" i="9"/>
  <c r="AF475" i="9"/>
  <c r="AF467" i="9"/>
  <c r="AF472" i="9"/>
  <c r="AF474" i="9"/>
  <c r="AF470" i="9"/>
  <c r="AF466" i="9"/>
  <c r="AF469" i="9"/>
  <c r="AF471" i="9"/>
  <c r="AF468" i="9"/>
  <c r="AX457" i="9"/>
  <c r="AX474" i="9"/>
  <c r="AX465" i="9"/>
  <c r="AX453" i="9"/>
  <c r="AX455" i="9"/>
  <c r="AX472" i="9"/>
  <c r="AX464" i="9"/>
  <c r="AX468" i="9"/>
  <c r="AX454" i="9"/>
  <c r="AX467" i="9"/>
  <c r="AX470" i="9"/>
  <c r="AX471" i="9"/>
  <c r="AX469" i="9"/>
  <c r="AX475" i="9"/>
  <c r="AX473" i="9"/>
  <c r="AX466" i="9"/>
  <c r="Z466" i="9"/>
  <c r="Z471" i="9"/>
  <c r="Z474" i="9"/>
  <c r="Z473" i="9"/>
  <c r="Z470" i="9"/>
  <c r="Z475" i="9"/>
  <c r="Z467" i="9"/>
  <c r="Z468" i="9"/>
  <c r="Z472" i="9"/>
  <c r="Z469" i="9"/>
  <c r="AH472" i="9"/>
  <c r="AH475" i="9"/>
  <c r="AH467" i="9"/>
  <c r="AH470" i="9"/>
  <c r="Y306" i="9"/>
  <c r="Y309" i="9"/>
  <c r="Y308" i="9"/>
  <c r="Y307" i="9"/>
  <c r="Y315" i="9"/>
  <c r="Y313" i="9"/>
  <c r="Y312" i="9"/>
  <c r="Y311" i="9"/>
  <c r="Y310" i="9"/>
  <c r="Y314" i="9"/>
  <c r="I309" i="9"/>
  <c r="I313" i="9"/>
  <c r="I310" i="9"/>
  <c r="I312" i="9"/>
  <c r="I311" i="9"/>
  <c r="I308" i="9"/>
  <c r="I307" i="9"/>
  <c r="I306" i="9"/>
  <c r="I314" i="9"/>
  <c r="I315" i="9"/>
  <c r="Y674" i="9"/>
  <c r="Y668" i="9"/>
  <c r="Y673" i="9"/>
  <c r="Y672" i="9"/>
  <c r="Y669" i="9"/>
  <c r="Y667" i="9"/>
  <c r="Y671" i="9"/>
  <c r="Y670" i="9"/>
  <c r="AG674" i="9"/>
  <c r="AG673" i="9"/>
  <c r="AG672" i="9"/>
  <c r="AG670" i="9"/>
  <c r="AG666" i="9"/>
  <c r="AG675" i="9"/>
  <c r="AG671" i="9"/>
  <c r="AG668" i="9"/>
  <c r="AG667" i="9"/>
  <c r="AG669" i="9"/>
  <c r="P23" i="20"/>
  <c r="P34" i="20"/>
  <c r="X47" i="7"/>
  <c r="W47" i="21"/>
  <c r="AB36" i="22"/>
  <c r="BF144" i="9"/>
  <c r="BF154" i="9"/>
  <c r="BF137" i="9"/>
  <c r="BF146" i="9"/>
  <c r="BF147" i="9"/>
  <c r="BF150" i="9"/>
  <c r="BF153" i="9"/>
  <c r="BF148" i="9"/>
  <c r="BF152" i="9"/>
  <c r="BF134" i="9"/>
  <c r="BF151" i="9"/>
  <c r="BF133" i="9"/>
  <c r="BF135" i="9"/>
  <c r="BF155" i="9"/>
  <c r="BF149" i="9"/>
  <c r="BF145" i="9"/>
  <c r="BD186" i="9"/>
  <c r="BD193" i="9"/>
  <c r="BD191" i="9"/>
  <c r="BD189" i="9"/>
  <c r="BD187" i="9"/>
  <c r="BD190" i="9"/>
  <c r="BD195" i="9"/>
  <c r="BD192" i="9"/>
  <c r="BD188" i="9"/>
  <c r="BD194" i="9"/>
  <c r="BM214" i="9"/>
  <c r="BM227" i="9"/>
  <c r="BM233" i="9"/>
  <c r="BM224" i="9"/>
  <c r="BM226" i="9"/>
  <c r="BM230" i="9"/>
  <c r="BM232" i="9"/>
  <c r="BM235" i="9"/>
  <c r="BM215" i="9"/>
  <c r="BM231" i="9"/>
  <c r="BM217" i="9"/>
  <c r="BM229" i="9"/>
  <c r="BM234" i="9"/>
  <c r="BM213" i="9"/>
  <c r="BM228" i="9"/>
  <c r="BM225" i="9"/>
  <c r="AG227" i="9"/>
  <c r="AG229" i="9"/>
  <c r="AG228" i="9"/>
  <c r="AG230" i="9"/>
  <c r="AG226" i="9"/>
  <c r="AG234" i="9"/>
  <c r="AG235" i="9"/>
  <c r="AG233" i="9"/>
  <c r="AG231" i="9"/>
  <c r="AG232" i="9"/>
  <c r="BE252" i="17"/>
  <c r="AW252" i="17"/>
  <c r="T82" i="20"/>
  <c r="U82" i="20"/>
  <c r="R82" i="20"/>
  <c r="S82" i="20"/>
  <c r="BM252" i="17"/>
  <c r="V82" i="20"/>
  <c r="BM255" i="9"/>
  <c r="BM273" i="9"/>
  <c r="BM253" i="9"/>
  <c r="BM257" i="9"/>
  <c r="BM267" i="9"/>
  <c r="BM275" i="9"/>
  <c r="BM268" i="9"/>
  <c r="BM269" i="9"/>
  <c r="BM265" i="9"/>
  <c r="BM266" i="9"/>
  <c r="BM254" i="9"/>
  <c r="BM271" i="9"/>
  <c r="BM272" i="9"/>
  <c r="BM274" i="9"/>
  <c r="BM270" i="9"/>
  <c r="BM264" i="9"/>
  <c r="AG267" i="9"/>
  <c r="AG266" i="9"/>
  <c r="AG269" i="9"/>
  <c r="AG270" i="9"/>
  <c r="AG274" i="9"/>
  <c r="AG275" i="9"/>
  <c r="AG272" i="9"/>
  <c r="AG273" i="9"/>
  <c r="AG268" i="9"/>
  <c r="AG271" i="9"/>
  <c r="AN348" i="17"/>
  <c r="AN354" i="17"/>
  <c r="AN356" i="17"/>
  <c r="AN347" i="17"/>
  <c r="AN352" i="17"/>
  <c r="AN355" i="17"/>
  <c r="AN353" i="17"/>
  <c r="AN346" i="17"/>
  <c r="AN349" i="17"/>
  <c r="AN351" i="17"/>
  <c r="AN350" i="17"/>
  <c r="X95" i="7"/>
  <c r="AB68" i="22"/>
  <c r="W95" i="21"/>
  <c r="R306" i="9"/>
  <c r="R308" i="9"/>
  <c r="R315" i="9"/>
  <c r="R309" i="9"/>
  <c r="R307" i="9"/>
  <c r="R314" i="9"/>
  <c r="R312" i="9"/>
  <c r="R311" i="9"/>
  <c r="R310" i="9"/>
  <c r="R313" i="9"/>
  <c r="BN306" i="9"/>
  <c r="BN308" i="9"/>
  <c r="BN305" i="9"/>
  <c r="BN297" i="9"/>
  <c r="BN311" i="9"/>
  <c r="BN293" i="9"/>
  <c r="BN295" i="9"/>
  <c r="BN312" i="9"/>
  <c r="BN315" i="9"/>
  <c r="BN310" i="9"/>
  <c r="BN307" i="9"/>
  <c r="BN294" i="9"/>
  <c r="BN309" i="9"/>
  <c r="BM109" i="9"/>
  <c r="BM113" i="9"/>
  <c r="BM112" i="9"/>
  <c r="BM95" i="9"/>
  <c r="BE113" i="9"/>
  <c r="BE106" i="9"/>
  <c r="O59" i="21"/>
  <c r="AN310" i="9"/>
  <c r="AN311" i="9"/>
  <c r="AN309" i="9"/>
  <c r="AN312" i="9"/>
  <c r="AN313" i="9"/>
  <c r="AN306" i="9"/>
  <c r="AN315" i="9"/>
  <c r="AN314" i="9"/>
  <c r="AN308" i="9"/>
  <c r="AN307" i="9"/>
  <c r="P307" i="9"/>
  <c r="P308" i="9"/>
  <c r="P306" i="9"/>
  <c r="P314" i="9"/>
  <c r="P312" i="9"/>
  <c r="P313" i="9"/>
  <c r="P311" i="9"/>
  <c r="P315" i="9"/>
  <c r="H315" i="9"/>
  <c r="H306" i="9"/>
  <c r="H314" i="9"/>
  <c r="H313" i="9"/>
  <c r="H311" i="9"/>
  <c r="H310" i="9"/>
  <c r="H312" i="9"/>
  <c r="H308" i="9"/>
  <c r="H307" i="9"/>
  <c r="H309" i="9"/>
  <c r="X201" i="7"/>
  <c r="W201" i="21"/>
  <c r="AV667" i="9"/>
  <c r="AV654" i="9"/>
  <c r="AV672" i="9"/>
  <c r="AV664" i="9"/>
  <c r="AV671" i="9"/>
  <c r="AV653" i="9"/>
  <c r="AV655" i="9"/>
  <c r="AV675" i="9"/>
  <c r="AV669" i="9"/>
  <c r="AV673" i="9"/>
  <c r="AV665" i="9"/>
  <c r="AV670" i="9"/>
  <c r="AV666" i="9"/>
  <c r="AV674" i="9"/>
  <c r="AV657" i="9"/>
  <c r="AV668" i="9"/>
  <c r="AO676" i="17"/>
  <c r="Q676" i="17"/>
  <c r="L214" i="1"/>
  <c r="BL152" i="9"/>
  <c r="BL133" i="9"/>
  <c r="BL135" i="9"/>
  <c r="BL144" i="9"/>
  <c r="BL148" i="9"/>
  <c r="BL155" i="9"/>
  <c r="BL153" i="9"/>
  <c r="BL146" i="9"/>
  <c r="BL150" i="9"/>
  <c r="BL137" i="9"/>
  <c r="BL147" i="9"/>
  <c r="BL151" i="9"/>
  <c r="BL145" i="9"/>
  <c r="BL149" i="9"/>
  <c r="BL134" i="9"/>
  <c r="BL154" i="9"/>
  <c r="BN187" i="9"/>
  <c r="BN195" i="9"/>
  <c r="BN188" i="9"/>
  <c r="BN186" i="9"/>
  <c r="BN194" i="9"/>
  <c r="BN190" i="9"/>
  <c r="BN193" i="9"/>
  <c r="BN192" i="9"/>
  <c r="BN191" i="9"/>
  <c r="BN189" i="9"/>
  <c r="Z192" i="9"/>
  <c r="Z190" i="9"/>
  <c r="Z188" i="9"/>
  <c r="Z186" i="9"/>
  <c r="Z187" i="9"/>
  <c r="Z191" i="9"/>
  <c r="Z193" i="9"/>
  <c r="Z195" i="9"/>
  <c r="Z189" i="9"/>
  <c r="Z194" i="9"/>
  <c r="O118" i="21"/>
  <c r="AG467" i="9"/>
  <c r="AG466" i="9"/>
  <c r="AG470" i="9"/>
  <c r="AG469" i="9"/>
  <c r="AG468" i="9"/>
  <c r="AG471" i="9"/>
  <c r="AG474" i="9"/>
  <c r="AG472" i="9"/>
  <c r="AG473" i="9"/>
  <c r="AG475" i="9"/>
  <c r="AO467" i="9"/>
  <c r="AO474" i="9"/>
  <c r="AO468" i="9"/>
  <c r="AO472" i="9"/>
  <c r="AO466" i="9"/>
  <c r="AO470" i="9"/>
  <c r="AO473" i="9"/>
  <c r="AO471" i="9"/>
  <c r="AO469" i="9"/>
  <c r="AO475" i="9"/>
  <c r="M214" i="1"/>
  <c r="AX412" i="17"/>
  <c r="BN412" i="17"/>
  <c r="T131" i="20"/>
  <c r="S131" i="20"/>
  <c r="U131" i="20"/>
  <c r="BF412" i="17"/>
  <c r="R131" i="20"/>
  <c r="V131" i="20"/>
  <c r="Z432" i="9"/>
  <c r="Z433" i="9"/>
  <c r="Z434" i="9"/>
  <c r="Z427" i="9"/>
  <c r="Z426" i="9"/>
  <c r="Z428" i="9"/>
  <c r="Z430" i="9"/>
  <c r="Z429" i="9"/>
  <c r="Z431" i="9"/>
  <c r="Z435" i="9"/>
  <c r="BF429" i="9"/>
  <c r="BF433" i="9"/>
  <c r="BF428" i="9"/>
  <c r="BF415" i="9"/>
  <c r="BF417" i="9"/>
  <c r="BF431" i="9"/>
  <c r="BF413" i="9"/>
  <c r="BF434" i="9"/>
  <c r="BF426" i="9"/>
  <c r="BF427" i="9"/>
  <c r="BF414" i="9"/>
  <c r="BF432" i="9"/>
  <c r="BF425" i="9"/>
  <c r="BF430" i="9"/>
  <c r="BF424" i="9"/>
  <c r="BF435" i="9"/>
  <c r="M173" i="1"/>
  <c r="X81" i="7"/>
  <c r="W81" i="21"/>
  <c r="AB58" i="22"/>
  <c r="AF266" i="9"/>
  <c r="AF268" i="9"/>
  <c r="AF270" i="9"/>
  <c r="AF273" i="9"/>
  <c r="AF274" i="9"/>
  <c r="AF267" i="9"/>
  <c r="AF269" i="9"/>
  <c r="AF272" i="9"/>
  <c r="AF275" i="9"/>
  <c r="AF271" i="9"/>
  <c r="BM346" i="9"/>
  <c r="BM354" i="9"/>
  <c r="BM344" i="9"/>
  <c r="BM337" i="9"/>
  <c r="BM353" i="9"/>
  <c r="BM352" i="9"/>
  <c r="BM348" i="9"/>
  <c r="BM333" i="9"/>
  <c r="BM351" i="9"/>
  <c r="BM350" i="9"/>
  <c r="BM345" i="9"/>
  <c r="BM355" i="9"/>
  <c r="BM347" i="9"/>
  <c r="BM335" i="9"/>
  <c r="BM334" i="9"/>
  <c r="BM349" i="9"/>
  <c r="X106" i="7"/>
  <c r="W106" i="21"/>
  <c r="AB75" i="22"/>
  <c r="BE372" i="17"/>
  <c r="BM372" i="17"/>
  <c r="U118" i="20"/>
  <c r="R118" i="20"/>
  <c r="AW372" i="17"/>
  <c r="T118" i="20"/>
  <c r="V118" i="20"/>
  <c r="S118" i="20"/>
  <c r="X118" i="7"/>
  <c r="AB83" i="22"/>
  <c r="W118" i="21"/>
  <c r="AO393" i="9"/>
  <c r="AO395" i="9"/>
  <c r="AO392" i="9"/>
  <c r="AO387" i="9"/>
  <c r="AO390" i="9"/>
  <c r="AO386" i="9"/>
  <c r="AO394" i="9"/>
  <c r="AO389" i="9"/>
  <c r="AO391" i="9"/>
  <c r="AO388" i="9"/>
  <c r="AV433" i="9"/>
  <c r="AV429" i="9"/>
  <c r="AV413" i="9"/>
  <c r="AV431" i="9"/>
  <c r="AV435" i="9"/>
  <c r="AV425" i="9"/>
  <c r="AV430" i="9"/>
  <c r="AV414" i="9"/>
  <c r="AV426" i="9"/>
  <c r="AV417" i="9"/>
  <c r="AV427" i="9"/>
  <c r="AV432" i="9"/>
  <c r="AV428" i="9"/>
  <c r="AV434" i="9"/>
  <c r="AV415" i="9"/>
  <c r="AV424" i="9"/>
  <c r="AF429" i="9"/>
  <c r="AF432" i="9"/>
  <c r="AF433" i="9"/>
  <c r="AF434" i="9"/>
  <c r="AF427" i="9"/>
  <c r="AF431" i="9"/>
  <c r="AF426" i="9"/>
  <c r="AF430" i="9"/>
  <c r="AF428" i="9"/>
  <c r="AF435" i="9"/>
  <c r="P434" i="9"/>
  <c r="P429" i="9"/>
  <c r="P428" i="9"/>
  <c r="P426" i="9"/>
  <c r="P431" i="9"/>
  <c r="P433" i="9"/>
  <c r="P430" i="9"/>
  <c r="AX113" i="26"/>
  <c r="L171" i="1"/>
  <c r="N103" i="26"/>
  <c r="L179" i="1"/>
  <c r="AD95" i="26"/>
  <c r="O23" i="21"/>
  <c r="AW612" i="9"/>
  <c r="Y612" i="9"/>
  <c r="I612" i="9"/>
  <c r="AO612" i="9"/>
  <c r="Q190" i="20"/>
  <c r="Q612" i="9"/>
  <c r="Q190" i="21"/>
  <c r="AG612" i="9"/>
  <c r="BE612" i="9"/>
  <c r="BM612" i="9"/>
  <c r="U190" i="21"/>
  <c r="V190" i="21"/>
  <c r="S190" i="21"/>
  <c r="T190" i="21"/>
  <c r="R190" i="21"/>
  <c r="F765" i="9"/>
  <c r="O235" i="21"/>
  <c r="AX105" i="26"/>
  <c r="L169" i="1"/>
  <c r="L175" i="1"/>
  <c r="L181" i="1"/>
  <c r="O107" i="21"/>
  <c r="M167" i="1"/>
  <c r="J97" i="26"/>
  <c r="L177" i="1"/>
  <c r="C525" i="9"/>
  <c r="O160" i="21"/>
  <c r="D725" i="9"/>
  <c r="O221" i="21"/>
  <c r="AQ508" i="17"/>
  <c r="AQ497" i="17"/>
  <c r="I725" i="9"/>
  <c r="O226" i="21"/>
  <c r="P235" i="20"/>
  <c r="O235" i="20"/>
  <c r="F765" i="17"/>
  <c r="F763" i="17"/>
  <c r="F766" i="17"/>
  <c r="P81" i="20"/>
  <c r="O153" i="20"/>
  <c r="H485" i="17"/>
  <c r="P153" i="20"/>
  <c r="H483" i="17"/>
  <c r="H486" i="17"/>
  <c r="P227" i="20"/>
  <c r="O227" i="20"/>
  <c r="J725" i="17"/>
  <c r="J723" i="17"/>
  <c r="J726" i="17"/>
  <c r="P160" i="20"/>
  <c r="O160" i="20"/>
  <c r="C525" i="17"/>
  <c r="C523" i="17"/>
  <c r="C526" i="17"/>
  <c r="F483" i="17"/>
  <c r="F486" i="17"/>
  <c r="O151" i="20"/>
  <c r="F485" i="17"/>
  <c r="P151" i="20"/>
  <c r="H723" i="17"/>
  <c r="H726" i="17"/>
  <c r="P225" i="20"/>
  <c r="O225" i="20"/>
  <c r="H725" i="17"/>
  <c r="P161" i="20"/>
  <c r="O161" i="20"/>
  <c r="D525" i="17"/>
  <c r="D523" i="17"/>
  <c r="D526" i="17"/>
  <c r="P191" i="20"/>
  <c r="O191" i="20"/>
  <c r="J605" i="17"/>
  <c r="J603" i="17"/>
  <c r="J606" i="17"/>
  <c r="P178" i="20"/>
  <c r="I563" i="17"/>
  <c r="I566" i="17"/>
  <c r="O178" i="20"/>
  <c r="I565" i="17"/>
  <c r="P148" i="20"/>
  <c r="O148" i="20"/>
  <c r="C485" i="17"/>
  <c r="C483" i="17"/>
  <c r="C486" i="17"/>
  <c r="O213" i="20"/>
  <c r="H685" i="17"/>
  <c r="P213" i="20"/>
  <c r="H683" i="17"/>
  <c r="H686" i="17"/>
  <c r="O173" i="20"/>
  <c r="D565" i="17"/>
  <c r="D563" i="17"/>
  <c r="D566" i="17"/>
  <c r="P173" i="20"/>
  <c r="P215" i="20"/>
  <c r="O215" i="20"/>
  <c r="J685" i="17"/>
  <c r="J683" i="17"/>
  <c r="J686" i="17"/>
  <c r="P186" i="20"/>
  <c r="E603" i="17"/>
  <c r="E606" i="17"/>
  <c r="O186" i="20"/>
  <c r="E605" i="17"/>
  <c r="G483" i="17"/>
  <c r="G486" i="17"/>
  <c r="O152" i="20"/>
  <c r="G485" i="17"/>
  <c r="P152" i="20"/>
  <c r="P46" i="20"/>
  <c r="P143" i="20"/>
  <c r="P119" i="20"/>
  <c r="P107" i="20"/>
  <c r="P35" i="20"/>
  <c r="I732" i="17"/>
  <c r="Q732" i="17"/>
  <c r="Y732" i="17"/>
  <c r="AO732" i="17"/>
  <c r="AG732" i="17"/>
  <c r="AW732" i="17"/>
  <c r="T226" i="20"/>
  <c r="V226" i="20"/>
  <c r="BM732" i="17"/>
  <c r="S226" i="20"/>
  <c r="R226" i="20"/>
  <c r="U226" i="20"/>
  <c r="BE732" i="17"/>
  <c r="X226" i="7"/>
  <c r="W226" i="21"/>
  <c r="AO772" i="17"/>
  <c r="T238" i="20"/>
  <c r="AG772" i="17"/>
  <c r="Q772" i="17"/>
  <c r="BM772" i="17"/>
  <c r="U238" i="20"/>
  <c r="BE772" i="17"/>
  <c r="Y772" i="17"/>
  <c r="I772" i="17"/>
  <c r="V238" i="20"/>
  <c r="AW772" i="17"/>
  <c r="R238" i="20"/>
  <c r="S238" i="20"/>
  <c r="I793" i="9"/>
  <c r="I795" i="9"/>
  <c r="I786" i="9"/>
  <c r="I777" i="9"/>
  <c r="I792" i="9"/>
  <c r="I791" i="9"/>
  <c r="I773" i="9"/>
  <c r="I775" i="9"/>
  <c r="I794" i="9"/>
  <c r="I784" i="9"/>
  <c r="O94" i="20"/>
  <c r="I285" i="17"/>
  <c r="H513" i="17"/>
  <c r="H505" i="17"/>
  <c r="AB553" i="17"/>
  <c r="AB551" i="17"/>
  <c r="L546" i="17"/>
  <c r="L555" i="17"/>
  <c r="L544" i="17"/>
  <c r="L552" i="17"/>
  <c r="L537" i="17"/>
  <c r="J685" i="9"/>
  <c r="O215" i="21"/>
  <c r="AA591" i="17"/>
  <c r="AA596" i="17"/>
  <c r="AA585" i="17"/>
  <c r="AA593" i="17"/>
  <c r="AA595" i="17"/>
  <c r="AA592" i="17"/>
  <c r="AA584" i="17"/>
  <c r="BI751" i="17"/>
  <c r="BI755" i="17"/>
  <c r="BI753" i="17"/>
  <c r="BI752" i="17"/>
  <c r="BI744" i="17"/>
  <c r="BI737" i="17"/>
  <c r="BI748" i="17"/>
  <c r="BI745" i="17"/>
  <c r="BI756" i="17"/>
  <c r="BI754" i="17"/>
  <c r="BI749" i="17"/>
  <c r="BI750" i="17"/>
  <c r="BI746" i="17"/>
  <c r="BI747" i="17"/>
  <c r="U747" i="17"/>
  <c r="U752" i="17"/>
  <c r="U756" i="17"/>
  <c r="U755" i="17"/>
  <c r="U737" i="17"/>
  <c r="U745" i="17"/>
  <c r="U751" i="17"/>
  <c r="U746" i="17"/>
  <c r="U753" i="17"/>
  <c r="U744" i="17"/>
  <c r="U750" i="17"/>
  <c r="U754" i="17"/>
  <c r="E738" i="9"/>
  <c r="E741" i="9"/>
  <c r="E740" i="9"/>
  <c r="E743" i="9"/>
  <c r="E739" i="9"/>
  <c r="E742" i="9"/>
  <c r="N95" i="26"/>
  <c r="L193" i="1"/>
  <c r="O166" i="21"/>
  <c r="I525" i="9"/>
  <c r="AY515" i="17"/>
  <c r="AY506" i="17"/>
  <c r="AY505" i="17"/>
  <c r="C504" i="17"/>
  <c r="C515" i="17"/>
  <c r="C508" i="17"/>
  <c r="C516" i="17"/>
  <c r="C514" i="17"/>
  <c r="H603" i="17"/>
  <c r="H606" i="17"/>
  <c r="P189" i="20"/>
  <c r="O189" i="20"/>
  <c r="H605" i="17"/>
  <c r="P130" i="20"/>
  <c r="O150" i="20"/>
  <c r="E485" i="17"/>
  <c r="E483" i="17"/>
  <c r="E486" i="17"/>
  <c r="P150" i="20"/>
  <c r="D603" i="17"/>
  <c r="D606" i="17"/>
  <c r="O185" i="20"/>
  <c r="D605" i="17"/>
  <c r="P185" i="20"/>
  <c r="P190" i="20"/>
  <c r="I603" i="17"/>
  <c r="I606" i="17"/>
  <c r="O190" i="20"/>
  <c r="I605" i="17"/>
  <c r="O167" i="20"/>
  <c r="J525" i="17"/>
  <c r="P167" i="20"/>
  <c r="J523" i="17"/>
  <c r="J526" i="17"/>
  <c r="O166" i="20"/>
  <c r="I525" i="17"/>
  <c r="P166" i="20"/>
  <c r="I523" i="17"/>
  <c r="I526" i="17"/>
  <c r="O149" i="20"/>
  <c r="D485" i="17"/>
  <c r="D483" i="17"/>
  <c r="D486" i="17"/>
  <c r="P149" i="20"/>
  <c r="P179" i="20"/>
  <c r="J563" i="17"/>
  <c r="J566" i="17"/>
  <c r="O179" i="20"/>
  <c r="J565" i="17"/>
  <c r="E563" i="17"/>
  <c r="E566" i="17"/>
  <c r="O174" i="20"/>
  <c r="E565" i="17"/>
  <c r="P174" i="20"/>
  <c r="I763" i="17"/>
  <c r="I766" i="17"/>
  <c r="O238" i="20"/>
  <c r="I765" i="17"/>
  <c r="P238" i="20"/>
  <c r="P208" i="20"/>
  <c r="C683" i="17"/>
  <c r="C686" i="17"/>
  <c r="O208" i="20"/>
  <c r="C685" i="17"/>
  <c r="P117" i="20"/>
  <c r="G683" i="17"/>
  <c r="G686" i="17"/>
  <c r="P212" i="20"/>
  <c r="O212" i="20"/>
  <c r="G685" i="17"/>
  <c r="P203" i="20"/>
  <c r="P71" i="20"/>
  <c r="P118" i="20"/>
  <c r="P83" i="20"/>
  <c r="AO692" i="17"/>
  <c r="I692" i="17"/>
  <c r="Q692" i="17"/>
  <c r="Y692" i="17"/>
  <c r="BE692" i="17"/>
  <c r="AG692" i="17"/>
  <c r="AW692" i="17"/>
  <c r="T214" i="20"/>
  <c r="BM692" i="17"/>
  <c r="R214" i="20"/>
  <c r="S214" i="20"/>
  <c r="U214" i="20"/>
  <c r="V214" i="20"/>
  <c r="AJ537" i="17"/>
  <c r="AJ554" i="17"/>
  <c r="AJ553" i="17"/>
  <c r="AR549" i="17"/>
  <c r="AR554" i="17"/>
  <c r="AR553" i="17"/>
  <c r="AR544" i="17"/>
  <c r="AR546" i="17"/>
  <c r="C765" i="9"/>
  <c r="O232" i="21"/>
  <c r="G725" i="9"/>
  <c r="O224" i="21"/>
  <c r="AY742" i="17"/>
  <c r="AY741" i="17"/>
  <c r="AS753" i="17"/>
  <c r="AS747" i="17"/>
  <c r="AS749" i="17"/>
  <c r="AS752" i="17"/>
  <c r="AS748" i="17"/>
  <c r="AS756" i="17"/>
  <c r="AS745" i="17"/>
  <c r="AS751" i="17"/>
  <c r="AS755" i="17"/>
  <c r="AS746" i="17"/>
  <c r="AS754" i="17"/>
  <c r="AS744" i="17"/>
  <c r="AS737" i="17"/>
  <c r="AS750" i="17"/>
  <c r="F542" i="9"/>
  <c r="AV228" i="9"/>
  <c r="AV229" i="9"/>
  <c r="AV227" i="9"/>
  <c r="AV230" i="9"/>
  <c r="AV231" i="9"/>
  <c r="AV234" i="9"/>
  <c r="AV235" i="9"/>
  <c r="AV226" i="9"/>
  <c r="AV232" i="9"/>
  <c r="AV233" i="9"/>
  <c r="H388" i="9"/>
  <c r="H389" i="9"/>
  <c r="X117" i="7"/>
  <c r="W117" i="21"/>
  <c r="AB82" i="22"/>
  <c r="Y433" i="9"/>
  <c r="Y434" i="9"/>
  <c r="Y428" i="9"/>
  <c r="Y432" i="9"/>
  <c r="Y431" i="9"/>
  <c r="Y430" i="9"/>
  <c r="Y429" i="9"/>
  <c r="Y426" i="9"/>
  <c r="Y427" i="9"/>
  <c r="Y435" i="9"/>
  <c r="AN469" i="9"/>
  <c r="AN468" i="9"/>
  <c r="AN466" i="9"/>
  <c r="AN467" i="9"/>
  <c r="AN472" i="9"/>
  <c r="AN471" i="9"/>
  <c r="AN474" i="9"/>
  <c r="AN475" i="9"/>
  <c r="AN470" i="9"/>
  <c r="AN473" i="9"/>
  <c r="AF69" i="22"/>
  <c r="AH151" i="9"/>
  <c r="AH152" i="9"/>
  <c r="AH155" i="9"/>
  <c r="AH153" i="9"/>
  <c r="AH149" i="9"/>
  <c r="AH148" i="9"/>
  <c r="AH146" i="9"/>
  <c r="AH154" i="9"/>
  <c r="AH147" i="9"/>
  <c r="AH150" i="9"/>
  <c r="AV186" i="9"/>
  <c r="AV191" i="9"/>
  <c r="AV190" i="9"/>
  <c r="X70" i="7"/>
  <c r="W70" i="21"/>
  <c r="Y267" i="9"/>
  <c r="Q111" i="9"/>
  <c r="Q112" i="9"/>
  <c r="Q115" i="9"/>
  <c r="Q106" i="9"/>
  <c r="Q114" i="9"/>
  <c r="Q110" i="9"/>
  <c r="Q107" i="9"/>
  <c r="Q109" i="9"/>
  <c r="Q108" i="9"/>
  <c r="Q113" i="9"/>
  <c r="H671" i="9"/>
  <c r="H668" i="9"/>
  <c r="H672" i="9"/>
  <c r="H670" i="9"/>
  <c r="H673" i="9"/>
  <c r="H674" i="9"/>
  <c r="H666" i="9"/>
  <c r="H667" i="9"/>
  <c r="H675" i="9"/>
  <c r="H669" i="9"/>
  <c r="G765" i="9"/>
  <c r="O236" i="21"/>
  <c r="AN273" i="9"/>
  <c r="AN272" i="9"/>
  <c r="AN275" i="9"/>
  <c r="AN267" i="9"/>
  <c r="AN271" i="9"/>
  <c r="AN266" i="9"/>
  <c r="AN270" i="9"/>
  <c r="AN268" i="9"/>
  <c r="AN269" i="9"/>
  <c r="AN274" i="9"/>
  <c r="Q394" i="9"/>
  <c r="Q387" i="9"/>
  <c r="Q392" i="9"/>
  <c r="BL429" i="9"/>
  <c r="BL417" i="9"/>
  <c r="BL426" i="9"/>
  <c r="BL427" i="9"/>
  <c r="BL435" i="9"/>
  <c r="BL433" i="9"/>
  <c r="BL428" i="9"/>
  <c r="BL413" i="9"/>
  <c r="BL425" i="9"/>
  <c r="BL415" i="9"/>
  <c r="BL434" i="9"/>
  <c r="BL430" i="9"/>
  <c r="BL432" i="9"/>
  <c r="BL424" i="9"/>
  <c r="BL414" i="9"/>
  <c r="BL431" i="9"/>
  <c r="AT111" i="26"/>
  <c r="L187" i="1"/>
  <c r="D565" i="9"/>
  <c r="O173" i="21"/>
  <c r="BM532" i="9"/>
  <c r="R166" i="21"/>
  <c r="Y532" i="9"/>
  <c r="Q166" i="21"/>
  <c r="S166" i="21"/>
  <c r="V166" i="21"/>
  <c r="U166" i="21"/>
  <c r="AW532" i="9"/>
  <c r="AG532" i="9"/>
  <c r="AO532" i="9"/>
  <c r="I532" i="9"/>
  <c r="BE532" i="9"/>
  <c r="Q166" i="20"/>
  <c r="Q532" i="9"/>
  <c r="T166" i="21"/>
  <c r="I485" i="9"/>
  <c r="O154" i="21"/>
  <c r="Q203" i="21"/>
  <c r="R203" i="21"/>
  <c r="T203" i="21"/>
  <c r="S203" i="21"/>
  <c r="V203" i="21"/>
  <c r="U203" i="21"/>
  <c r="L173" i="1"/>
  <c r="M193" i="1"/>
  <c r="C565" i="9"/>
  <c r="O172" i="21"/>
  <c r="F52" i="21"/>
  <c r="G605" i="9"/>
  <c r="O188" i="21"/>
  <c r="O177" i="20"/>
  <c r="H565" i="17"/>
  <c r="P177" i="20"/>
  <c r="H563" i="17"/>
  <c r="H566" i="17"/>
  <c r="P239" i="20"/>
  <c r="J763" i="17"/>
  <c r="J766" i="17"/>
  <c r="O239" i="20"/>
  <c r="J765" i="17"/>
  <c r="O164" i="20"/>
  <c r="G525" i="17"/>
  <c r="P164" i="20"/>
  <c r="G523" i="17"/>
  <c r="G526" i="17"/>
  <c r="P224" i="20"/>
  <c r="G723" i="17"/>
  <c r="G726" i="17"/>
  <c r="O224" i="20"/>
  <c r="G725" i="17"/>
  <c r="H283" i="17"/>
  <c r="H286" i="17"/>
  <c r="P93" i="20"/>
  <c r="O93" i="20"/>
  <c r="H285" i="17"/>
  <c r="O223" i="20"/>
  <c r="F725" i="17"/>
  <c r="P223" i="20"/>
  <c r="F723" i="17"/>
  <c r="F726" i="17"/>
  <c r="P47" i="20"/>
  <c r="P105" i="20"/>
  <c r="P237" i="20"/>
  <c r="H763" i="17"/>
  <c r="H766" i="17"/>
  <c r="O237" i="20"/>
  <c r="H765" i="17"/>
  <c r="P221" i="20"/>
  <c r="D723" i="17"/>
  <c r="D726" i="17"/>
  <c r="O221" i="20"/>
  <c r="D725" i="17"/>
  <c r="O214" i="20"/>
  <c r="I685" i="17"/>
  <c r="I683" i="17"/>
  <c r="I686" i="17"/>
  <c r="P214" i="20"/>
  <c r="C563" i="17"/>
  <c r="C566" i="17"/>
  <c r="O172" i="20"/>
  <c r="C565" i="17"/>
  <c r="P172" i="20"/>
  <c r="P202" i="20"/>
  <c r="P106" i="20"/>
  <c r="O175" i="20"/>
  <c r="F565" i="17"/>
  <c r="F563" i="17"/>
  <c r="F566" i="17"/>
  <c r="P175" i="20"/>
  <c r="P233" i="20"/>
  <c r="O233" i="20"/>
  <c r="D765" i="17"/>
  <c r="D763" i="17"/>
  <c r="D766" i="17"/>
  <c r="P222" i="20"/>
  <c r="O222" i="20"/>
  <c r="E725" i="17"/>
  <c r="E723" i="17"/>
  <c r="E726" i="17"/>
  <c r="P176" i="20"/>
  <c r="O176" i="20"/>
  <c r="G565" i="17"/>
  <c r="G563" i="17"/>
  <c r="G566" i="17"/>
  <c r="P141" i="20"/>
  <c r="P201" i="20"/>
  <c r="P129" i="20"/>
  <c r="P59" i="20"/>
  <c r="BE745" i="9"/>
  <c r="BE752" i="9"/>
  <c r="BE747" i="9"/>
  <c r="BE734" i="9"/>
  <c r="BE733" i="9"/>
  <c r="BE735" i="9"/>
  <c r="BE750" i="9"/>
  <c r="AO795" i="9"/>
  <c r="AO793" i="9"/>
  <c r="P94" i="20"/>
  <c r="AV508" i="17"/>
  <c r="AV512" i="17"/>
  <c r="AZ544" i="17"/>
  <c r="T544" i="17"/>
  <c r="T553" i="17"/>
  <c r="AL740" i="9"/>
  <c r="AL743" i="9"/>
  <c r="AL739" i="9"/>
  <c r="AL742" i="9"/>
  <c r="AL738" i="9"/>
  <c r="AL741" i="9"/>
  <c r="J686" i="9"/>
  <c r="K586" i="17"/>
  <c r="AC750" i="17"/>
  <c r="AC747" i="17"/>
  <c r="AC753" i="17"/>
  <c r="M750" i="17"/>
  <c r="M753" i="17"/>
  <c r="M756" i="17"/>
  <c r="M744" i="17"/>
  <c r="AN579" i="9"/>
  <c r="AQ743" i="17"/>
  <c r="AA618" i="9"/>
  <c r="AA621" i="9"/>
  <c r="AX542" i="17"/>
  <c r="BG703" i="9"/>
  <c r="AY698" i="9"/>
  <c r="AY701" i="9"/>
  <c r="R500" i="9"/>
  <c r="R503" i="9"/>
  <c r="BF502" i="17"/>
  <c r="AV581" i="17"/>
  <c r="AT699" i="9"/>
  <c r="AT702" i="9"/>
  <c r="AQ698" i="9"/>
  <c r="AQ701" i="9"/>
  <c r="Z739" i="9"/>
  <c r="Z742" i="9"/>
  <c r="R498" i="9"/>
  <c r="R501" i="9"/>
  <c r="AL622" i="9"/>
  <c r="AT700" i="9"/>
  <c r="AT703" i="9"/>
  <c r="Z503" i="17"/>
  <c r="Z502" i="17"/>
  <c r="AQ699" i="9"/>
  <c r="AQ702" i="9"/>
  <c r="BB701" i="9"/>
  <c r="AZ541" i="9"/>
  <c r="V778" i="9"/>
  <c r="V781" i="9"/>
  <c r="R502" i="9"/>
  <c r="AQ502" i="9"/>
  <c r="L501" i="9"/>
  <c r="AI622" i="9"/>
  <c r="J702" i="9"/>
  <c r="AC778" i="9"/>
  <c r="AC781" i="9"/>
  <c r="AI742" i="17"/>
  <c r="AI743" i="17"/>
  <c r="K618" i="9"/>
  <c r="K621" i="9"/>
  <c r="K620" i="9"/>
  <c r="K623" i="9"/>
  <c r="BI621" i="9"/>
  <c r="BE778" i="9"/>
  <c r="BE779" i="9"/>
  <c r="AD581" i="17"/>
  <c r="AD583" i="17"/>
  <c r="N539" i="9"/>
  <c r="N542" i="9"/>
  <c r="N538" i="9"/>
  <c r="N541" i="9"/>
  <c r="C499" i="9"/>
  <c r="C502" i="9"/>
  <c r="C500" i="9"/>
  <c r="C503" i="9"/>
  <c r="AT618" i="9"/>
  <c r="AT621" i="9"/>
  <c r="AT620" i="9"/>
  <c r="AT623" i="9"/>
  <c r="N582" i="17"/>
  <c r="N583" i="17"/>
  <c r="N581" i="17"/>
  <c r="BD578" i="9"/>
  <c r="BD581" i="9"/>
  <c r="BD579" i="9"/>
  <c r="BD582" i="9"/>
  <c r="BD580" i="9"/>
  <c r="BD583" i="9"/>
  <c r="V583" i="17"/>
  <c r="V582" i="17"/>
  <c r="V581" i="17"/>
  <c r="AQ621" i="17"/>
  <c r="AQ622" i="17"/>
  <c r="AQ623" i="17"/>
  <c r="J740" i="9"/>
  <c r="J743" i="9"/>
  <c r="J738" i="9"/>
  <c r="J741" i="9"/>
  <c r="AI620" i="9"/>
  <c r="AI623" i="9"/>
  <c r="AI618" i="9"/>
  <c r="AI621" i="9"/>
  <c r="BN740" i="9"/>
  <c r="BN743" i="9"/>
  <c r="BN739" i="9"/>
  <c r="BN742" i="9"/>
  <c r="S743" i="17"/>
  <c r="S741" i="17"/>
  <c r="S742" i="17"/>
  <c r="BJ779" i="9"/>
  <c r="BJ782" i="9"/>
  <c r="BJ780" i="9"/>
  <c r="BJ783" i="9"/>
  <c r="AL542" i="9"/>
  <c r="AY778" i="9"/>
  <c r="AY781" i="9"/>
  <c r="AY780" i="9"/>
  <c r="AY783" i="9"/>
  <c r="AQ500" i="9"/>
  <c r="AQ503" i="9"/>
  <c r="AQ498" i="9"/>
  <c r="AQ501" i="9"/>
  <c r="BH582" i="9"/>
  <c r="K619" i="9"/>
  <c r="K622" i="9"/>
  <c r="BJ778" i="9"/>
  <c r="BJ781" i="9"/>
  <c r="J739" i="9"/>
  <c r="J742" i="9"/>
  <c r="L540" i="9"/>
  <c r="L539" i="9"/>
  <c r="L542" i="9"/>
  <c r="L538" i="9"/>
  <c r="Z239" i="7"/>
  <c r="K230" i="7"/>
  <c r="Y738" i="9"/>
  <c r="Y741" i="9"/>
  <c r="Y739" i="9"/>
  <c r="Y742" i="9"/>
  <c r="Y740" i="9"/>
  <c r="Y743" i="9"/>
  <c r="N699" i="9"/>
  <c r="N702" i="9"/>
  <c r="N700" i="9"/>
  <c r="N703" i="9"/>
  <c r="N698" i="9"/>
  <c r="N701" i="9"/>
  <c r="AX700" i="9"/>
  <c r="AX703" i="9"/>
  <c r="AX698" i="9"/>
  <c r="AX701" i="9"/>
  <c r="AX699" i="9"/>
  <c r="AX702" i="9"/>
  <c r="U740" i="9"/>
  <c r="U743" i="9"/>
  <c r="U739" i="9"/>
  <c r="U742" i="9"/>
  <c r="U738" i="9"/>
  <c r="U741" i="9"/>
  <c r="F700" i="9"/>
  <c r="F703" i="9"/>
  <c r="F698" i="9"/>
  <c r="F701" i="9"/>
  <c r="F699" i="9"/>
  <c r="F702" i="9"/>
  <c r="J700" i="9"/>
  <c r="J703" i="9"/>
  <c r="J698" i="9"/>
  <c r="J701" i="9"/>
  <c r="AT701" i="9"/>
  <c r="AL540" i="9"/>
  <c r="AL543" i="9"/>
  <c r="AL538" i="9"/>
  <c r="AL541" i="9"/>
  <c r="BJ578" i="9"/>
  <c r="BJ581" i="9"/>
  <c r="BJ580" i="9"/>
  <c r="BJ583" i="9"/>
  <c r="BJ579" i="9"/>
  <c r="BJ582" i="9"/>
  <c r="U538" i="9"/>
  <c r="U541" i="9"/>
  <c r="U540" i="9"/>
  <c r="U543" i="9"/>
  <c r="U539" i="9"/>
  <c r="U542" i="9"/>
  <c r="S703" i="9"/>
  <c r="M582" i="9"/>
  <c r="BI538" i="9"/>
  <c r="BI541" i="9"/>
  <c r="BI540" i="9"/>
  <c r="BI543" i="9"/>
  <c r="J540" i="9"/>
  <c r="J543" i="9"/>
  <c r="J539" i="9"/>
  <c r="J542" i="9"/>
  <c r="J538" i="9"/>
  <c r="J541" i="9"/>
  <c r="Z237" i="7"/>
  <c r="I230" i="7"/>
  <c r="Z227" i="7"/>
  <c r="K218" i="7"/>
  <c r="D50" i="20"/>
  <c r="D62" i="20"/>
  <c r="Z161" i="7"/>
  <c r="E158" i="7"/>
  <c r="Z233" i="7"/>
  <c r="E230" i="7"/>
  <c r="AP500" i="9"/>
  <c r="AP503" i="9"/>
  <c r="AP498" i="9"/>
  <c r="AP501" i="9"/>
  <c r="AP499" i="9"/>
  <c r="AP502" i="9"/>
  <c r="AH780" i="9"/>
  <c r="AH783" i="9"/>
  <c r="AH778" i="9"/>
  <c r="AH781" i="9"/>
  <c r="AH779" i="9"/>
  <c r="AH782" i="9"/>
  <c r="AN499" i="9"/>
  <c r="AN502" i="9"/>
  <c r="C739" i="9"/>
  <c r="C742" i="9"/>
  <c r="C740" i="9"/>
  <c r="C743" i="9"/>
  <c r="C738" i="9"/>
  <c r="C741" i="9"/>
  <c r="R580" i="9"/>
  <c r="R583" i="9"/>
  <c r="R578" i="9"/>
  <c r="R581" i="9"/>
  <c r="R579" i="9"/>
  <c r="R582" i="9"/>
  <c r="AA782" i="17"/>
  <c r="AA781" i="17"/>
  <c r="AN698" i="9"/>
  <c r="AN701" i="9"/>
  <c r="AN700" i="9"/>
  <c r="AN703" i="9"/>
  <c r="AN699" i="9"/>
  <c r="AN702" i="9"/>
  <c r="AU738" i="9"/>
  <c r="AU741" i="9"/>
  <c r="AU740" i="9"/>
  <c r="AU743" i="9"/>
  <c r="AU739" i="9"/>
  <c r="AU742" i="9"/>
  <c r="S702" i="17"/>
  <c r="S701" i="17"/>
  <c r="Z222" i="7"/>
  <c r="F218" i="7"/>
  <c r="H38" i="20"/>
  <c r="Z155" i="7"/>
  <c r="K146" i="7"/>
  <c r="K700" i="9"/>
  <c r="K703" i="9"/>
  <c r="K698" i="9"/>
  <c r="K701" i="9"/>
  <c r="K699" i="9"/>
  <c r="K702" i="9"/>
  <c r="AQ619" i="9"/>
  <c r="AQ622" i="9"/>
  <c r="AQ620" i="9"/>
  <c r="AQ623" i="9"/>
  <c r="AQ618" i="9"/>
  <c r="AQ621" i="9"/>
  <c r="D543" i="9"/>
  <c r="BJ739" i="9"/>
  <c r="BJ742" i="9"/>
  <c r="BJ738" i="9"/>
  <c r="BJ741" i="9"/>
  <c r="BJ740" i="9"/>
  <c r="BA781" i="9"/>
  <c r="AR502" i="9"/>
  <c r="BK701" i="9"/>
  <c r="F122" i="20"/>
  <c r="Z190" i="7"/>
  <c r="J182" i="7"/>
  <c r="AA540" i="9"/>
  <c r="AA543" i="9"/>
  <c r="AA539" i="9"/>
  <c r="AA542" i="9"/>
  <c r="AA538" i="9"/>
  <c r="AA541" i="9"/>
  <c r="M738" i="9"/>
  <c r="M741" i="9"/>
  <c r="M739" i="9"/>
  <c r="M742" i="9"/>
  <c r="M740" i="9"/>
  <c r="O779" i="9"/>
  <c r="O782" i="9"/>
  <c r="O778" i="9"/>
  <c r="O781" i="9"/>
  <c r="O780" i="9"/>
  <c r="O783" i="9"/>
  <c r="BG578" i="9"/>
  <c r="BG581" i="9"/>
  <c r="AY743" i="17"/>
  <c r="AI700" i="9"/>
  <c r="AI703" i="9"/>
  <c r="AI698" i="9"/>
  <c r="AI701" i="9"/>
  <c r="AI699" i="9"/>
  <c r="AI702" i="9"/>
  <c r="AH498" i="9"/>
  <c r="AH501" i="9"/>
  <c r="AH499" i="9"/>
  <c r="AH502" i="9"/>
  <c r="AH500" i="9"/>
  <c r="AH503" i="9"/>
  <c r="AI738" i="9"/>
  <c r="AI741" i="9"/>
  <c r="AI739" i="9"/>
  <c r="AI742" i="9"/>
  <c r="AI740" i="9"/>
  <c r="O781" i="17"/>
  <c r="O782" i="17"/>
  <c r="O783" i="17"/>
  <c r="Z148" i="7"/>
  <c r="D146" i="7"/>
  <c r="Z167" i="7"/>
  <c r="K158" i="7"/>
  <c r="AP620" i="9"/>
  <c r="AP623" i="9"/>
  <c r="AP618" i="9"/>
  <c r="AP621" i="9"/>
  <c r="AP619" i="9"/>
  <c r="AP622" i="9"/>
  <c r="AY539" i="9"/>
  <c r="AY542" i="9"/>
  <c r="AY538" i="9"/>
  <c r="AY541" i="9"/>
  <c r="AY540" i="9"/>
  <c r="AY543" i="9"/>
  <c r="E619" i="9"/>
  <c r="E622" i="9"/>
  <c r="E620" i="9"/>
  <c r="E618" i="9"/>
  <c r="E621" i="9"/>
  <c r="F581" i="17"/>
  <c r="F582" i="17"/>
  <c r="F583" i="17"/>
  <c r="V578" i="9"/>
  <c r="V581" i="9"/>
  <c r="V579" i="9"/>
  <c r="V582" i="9"/>
  <c r="V580" i="9"/>
  <c r="V583" i="9"/>
  <c r="AY622" i="17"/>
  <c r="BI740" i="9"/>
  <c r="BI743" i="9"/>
  <c r="BI739" i="9"/>
  <c r="BI742" i="9"/>
  <c r="BI738" i="9"/>
  <c r="BI741" i="9"/>
  <c r="R738" i="9"/>
  <c r="R741" i="9"/>
  <c r="R739" i="9"/>
  <c r="R742" i="9"/>
  <c r="R740" i="9"/>
  <c r="R743" i="9"/>
  <c r="H578" i="9"/>
  <c r="H581" i="9"/>
  <c r="H580" i="9"/>
  <c r="H583" i="9"/>
  <c r="H579" i="9"/>
  <c r="H582" i="9"/>
  <c r="AX541" i="17"/>
  <c r="AX543" i="17"/>
  <c r="BI580" i="9"/>
  <c r="BI583" i="9"/>
  <c r="BI579" i="9"/>
  <c r="BI582" i="9"/>
  <c r="BI578" i="9"/>
  <c r="BI581" i="9"/>
  <c r="BA738" i="9"/>
  <c r="BA741" i="9"/>
  <c r="BA739" i="9"/>
  <c r="BA742" i="9"/>
  <c r="T539" i="9"/>
  <c r="T542" i="9"/>
  <c r="T538" i="9"/>
  <c r="T541" i="9"/>
  <c r="T540" i="9"/>
  <c r="T543" i="9"/>
  <c r="C781" i="17"/>
  <c r="C782" i="17"/>
  <c r="C783" i="17"/>
  <c r="AF778" i="9"/>
  <c r="AF780" i="9"/>
  <c r="AF779" i="9"/>
  <c r="AF782" i="9"/>
  <c r="AH700" i="9"/>
  <c r="AH703" i="9"/>
  <c r="AH699" i="9"/>
  <c r="AH702" i="9"/>
  <c r="AH698" i="9"/>
  <c r="AH701" i="9"/>
  <c r="Z583" i="17"/>
  <c r="Z582" i="17"/>
  <c r="AR500" i="9"/>
  <c r="AR503" i="9"/>
  <c r="AY779" i="9"/>
  <c r="AY782" i="9"/>
  <c r="BA740" i="9"/>
  <c r="BA743" i="9"/>
  <c r="N740" i="9"/>
  <c r="N743" i="9"/>
  <c r="N738" i="9"/>
  <c r="N741" i="9"/>
  <c r="N739" i="9"/>
  <c r="N742" i="9"/>
  <c r="AC618" i="9"/>
  <c r="AC621" i="9"/>
  <c r="AC620" i="9"/>
  <c r="AC623" i="9"/>
  <c r="AC619" i="9"/>
  <c r="AC622" i="9"/>
  <c r="AR498" i="9"/>
  <c r="AR501" i="9"/>
  <c r="BK780" i="9"/>
  <c r="BK783" i="9"/>
  <c r="Z223" i="7"/>
  <c r="G218" i="7"/>
  <c r="Z232" i="7"/>
  <c r="D230" i="7"/>
  <c r="AD582" i="17"/>
  <c r="BG778" i="9"/>
  <c r="BG781" i="9"/>
  <c r="BG779" i="9"/>
  <c r="BG782" i="9"/>
  <c r="BG780" i="9"/>
  <c r="BG783" i="9"/>
  <c r="AA500" i="9"/>
  <c r="AA503" i="9"/>
  <c r="AA499" i="9"/>
  <c r="AA502" i="9"/>
  <c r="AA498" i="9"/>
  <c r="AA501" i="9"/>
  <c r="Z136" i="7"/>
  <c r="D134" i="7"/>
  <c r="Z198" i="7"/>
  <c r="F194" i="7"/>
  <c r="F738" i="9"/>
  <c r="F741" i="9"/>
  <c r="F740" i="9"/>
  <c r="F743" i="9"/>
  <c r="F739" i="9"/>
  <c r="F742" i="9"/>
  <c r="AS580" i="9"/>
  <c r="AS583" i="9"/>
  <c r="AS578" i="9"/>
  <c r="AS581" i="9"/>
  <c r="AS579" i="9"/>
  <c r="AS582" i="9"/>
  <c r="AB579" i="9"/>
  <c r="AB582" i="9"/>
  <c r="AB578" i="9"/>
  <c r="AB581" i="9"/>
  <c r="AB580" i="9"/>
  <c r="AB583" i="9"/>
  <c r="J780" i="9"/>
  <c r="J783" i="9"/>
  <c r="J778" i="9"/>
  <c r="J781" i="9"/>
  <c r="J779" i="9"/>
  <c r="J782" i="9"/>
  <c r="BC738" i="9"/>
  <c r="BC741" i="9"/>
  <c r="BC740" i="9"/>
  <c r="BC743" i="9"/>
  <c r="BC739" i="9"/>
  <c r="BC742" i="9"/>
  <c r="J580" i="9"/>
  <c r="J583" i="9"/>
  <c r="J578" i="9"/>
  <c r="J581" i="9"/>
  <c r="J579" i="9"/>
  <c r="J582" i="9"/>
  <c r="AX618" i="9"/>
  <c r="AX621" i="9"/>
  <c r="AX619" i="9"/>
  <c r="AX622" i="9"/>
  <c r="AX620" i="9"/>
  <c r="AX623" i="9"/>
  <c r="AX539" i="9"/>
  <c r="AX542" i="9"/>
  <c r="AX538" i="9"/>
  <c r="AX541" i="9"/>
  <c r="AX540" i="9"/>
  <c r="AX543" i="9"/>
  <c r="G698" i="9"/>
  <c r="G701" i="9"/>
  <c r="G699" i="9"/>
  <c r="G702" i="9"/>
  <c r="G700" i="9"/>
  <c r="G703" i="9"/>
  <c r="D700" i="9"/>
  <c r="D703" i="9"/>
  <c r="J781" i="17"/>
  <c r="J782" i="17"/>
  <c r="J783" i="17"/>
  <c r="AX782" i="17"/>
  <c r="AX783" i="17"/>
  <c r="AX781" i="17"/>
  <c r="AT622" i="9"/>
  <c r="W742" i="17"/>
  <c r="BL578" i="9"/>
  <c r="BL581" i="9"/>
  <c r="BL580" i="9"/>
  <c r="BL583" i="9"/>
  <c r="BL579" i="9"/>
  <c r="BL582" i="9"/>
  <c r="E778" i="9"/>
  <c r="E781" i="9"/>
  <c r="E780" i="9"/>
  <c r="E779" i="9"/>
  <c r="E782" i="9"/>
  <c r="BC742" i="17"/>
  <c r="BC741" i="17"/>
  <c r="BC743" i="17"/>
  <c r="L582" i="9"/>
  <c r="G741" i="17"/>
  <c r="Z236" i="7"/>
  <c r="H230" i="7"/>
  <c r="AT579" i="9"/>
  <c r="AT582" i="9"/>
  <c r="AT580" i="9"/>
  <c r="AT583" i="9"/>
  <c r="AT578" i="9"/>
  <c r="AT581" i="9"/>
  <c r="Z618" i="9"/>
  <c r="Z621" i="9"/>
  <c r="Z620" i="9"/>
  <c r="Z623" i="9"/>
  <c r="Z619" i="9"/>
  <c r="Z622" i="9"/>
  <c r="BF738" i="9"/>
  <c r="BF741" i="9"/>
  <c r="BF739" i="9"/>
  <c r="BF742" i="9"/>
  <c r="T500" i="9"/>
  <c r="T503" i="9"/>
  <c r="T498" i="9"/>
  <c r="T501" i="9"/>
  <c r="T499" i="9"/>
  <c r="T502" i="9"/>
  <c r="AL779" i="9"/>
  <c r="AL782" i="9"/>
  <c r="AL778" i="9"/>
  <c r="AL781" i="9"/>
  <c r="AL780" i="9"/>
  <c r="AL783" i="9"/>
  <c r="AR700" i="9"/>
  <c r="AR703" i="9"/>
  <c r="AR699" i="9"/>
  <c r="AR702" i="9"/>
  <c r="AR698" i="9"/>
  <c r="AR701" i="9"/>
  <c r="E538" i="9"/>
  <c r="E541" i="9"/>
  <c r="E539" i="9"/>
  <c r="E542" i="9"/>
  <c r="E540" i="9"/>
  <c r="E543" i="9"/>
  <c r="V740" i="9"/>
  <c r="V743" i="9"/>
  <c r="V738" i="9"/>
  <c r="V741" i="9"/>
  <c r="V739" i="9"/>
  <c r="V742" i="9"/>
  <c r="AD699" i="9"/>
  <c r="AD702" i="9"/>
  <c r="AD698" i="9"/>
  <c r="AD701" i="9"/>
  <c r="AD700" i="9"/>
  <c r="AD703" i="9"/>
  <c r="C622" i="17"/>
  <c r="C621" i="17"/>
  <c r="X582" i="17"/>
  <c r="X581" i="17"/>
  <c r="AF579" i="9"/>
  <c r="AF582" i="9"/>
  <c r="AF580" i="9"/>
  <c r="AF583" i="9"/>
  <c r="AF578" i="9"/>
  <c r="AF581" i="9"/>
  <c r="K741" i="17"/>
  <c r="J502" i="17"/>
  <c r="J501" i="17"/>
  <c r="J503" i="17"/>
  <c r="AW778" i="9"/>
  <c r="AW781" i="9"/>
  <c r="AW780" i="9"/>
  <c r="AW783" i="9"/>
  <c r="AW779" i="9"/>
  <c r="AW782" i="9"/>
  <c r="H699" i="9"/>
  <c r="H702" i="9"/>
  <c r="H698" i="9"/>
  <c r="H701" i="9"/>
  <c r="H700" i="9"/>
  <c r="H703" i="9"/>
  <c r="V538" i="9"/>
  <c r="V541" i="9"/>
  <c r="V539" i="9"/>
  <c r="V542" i="9"/>
  <c r="V540" i="9"/>
  <c r="V543" i="9"/>
  <c r="BC782" i="17"/>
  <c r="BC781" i="17"/>
  <c r="BC783" i="17"/>
  <c r="U782" i="17"/>
  <c r="U783" i="17"/>
  <c r="AD740" i="9"/>
  <c r="AD743" i="9"/>
  <c r="AD738" i="9"/>
  <c r="AD741" i="9"/>
  <c r="AD739" i="9"/>
  <c r="AD742" i="9"/>
  <c r="W779" i="9"/>
  <c r="W782" i="9"/>
  <c r="W778" i="9"/>
  <c r="W781" i="9"/>
  <c r="W780" i="9"/>
  <c r="W783" i="9"/>
  <c r="BM739" i="9"/>
  <c r="AD619" i="9"/>
  <c r="AD622" i="9"/>
  <c r="AD620" i="9"/>
  <c r="AD623" i="9"/>
  <c r="AD618" i="9"/>
  <c r="AD621" i="9"/>
  <c r="M618" i="9"/>
  <c r="M621" i="9"/>
  <c r="M619" i="9"/>
  <c r="M622" i="9"/>
  <c r="M620" i="9"/>
  <c r="M623" i="9"/>
  <c r="BI620" i="9"/>
  <c r="BI623" i="9"/>
  <c r="BI619" i="9"/>
  <c r="BI622" i="9"/>
  <c r="O738" i="9"/>
  <c r="O741" i="9"/>
  <c r="O740" i="9"/>
  <c r="O743" i="9"/>
  <c r="O739" i="9"/>
  <c r="O742" i="9"/>
  <c r="AE739" i="9"/>
  <c r="AE742" i="9"/>
  <c r="AE738" i="9"/>
  <c r="AE741" i="9"/>
  <c r="AE740" i="9"/>
  <c r="C699" i="9"/>
  <c r="C702" i="9"/>
  <c r="C698" i="9"/>
  <c r="C701" i="9"/>
  <c r="C700" i="9"/>
  <c r="C703" i="9"/>
  <c r="AX503" i="17"/>
  <c r="AX502" i="17"/>
  <c r="AX501" i="17"/>
  <c r="R543" i="17"/>
  <c r="R542" i="17"/>
  <c r="BB699" i="9"/>
  <c r="BB702" i="9"/>
  <c r="BB700" i="9"/>
  <c r="BB703" i="9"/>
  <c r="AB503" i="9"/>
  <c r="AZ580" i="9"/>
  <c r="AZ583" i="9"/>
  <c r="AZ579" i="9"/>
  <c r="AZ578" i="9"/>
  <c r="P578" i="9"/>
  <c r="P581" i="9"/>
  <c r="P580" i="9"/>
  <c r="P583" i="9"/>
  <c r="Z150" i="7"/>
  <c r="F146" i="7"/>
  <c r="Z174" i="7"/>
  <c r="F170" i="7"/>
  <c r="Z203" i="7"/>
  <c r="K194" i="7"/>
  <c r="Z143" i="7"/>
  <c r="K134" i="7"/>
  <c r="Z212" i="7"/>
  <c r="H206" i="7"/>
  <c r="H170" i="7"/>
  <c r="Z176" i="7"/>
  <c r="F134" i="7"/>
  <c r="Z138" i="7"/>
  <c r="Z196" i="7"/>
  <c r="D194" i="7"/>
  <c r="AX500" i="9"/>
  <c r="AX503" i="9"/>
  <c r="AX498" i="9"/>
  <c r="AX501" i="9"/>
  <c r="AX499" i="9"/>
  <c r="AX502" i="9"/>
  <c r="AS619" i="9"/>
  <c r="AS622" i="9"/>
  <c r="AS618" i="9"/>
  <c r="AS621" i="9"/>
  <c r="AS620" i="9"/>
  <c r="AS623" i="9"/>
  <c r="AH738" i="9"/>
  <c r="AH741" i="9"/>
  <c r="AH739" i="9"/>
  <c r="AH742" i="9"/>
  <c r="AH740" i="9"/>
  <c r="AH743" i="9"/>
  <c r="AM499" i="9"/>
  <c r="AM502" i="9"/>
  <c r="AM498" i="9"/>
  <c r="AM501" i="9"/>
  <c r="AM500" i="9"/>
  <c r="AM503" i="9"/>
  <c r="BC780" i="9"/>
  <c r="BC783" i="9"/>
  <c r="BC778" i="9"/>
  <c r="BC781" i="9"/>
  <c r="BC779" i="9"/>
  <c r="BC782" i="9"/>
  <c r="AY740" i="9"/>
  <c r="AY743" i="9"/>
  <c r="AY738" i="9"/>
  <c r="AY741" i="9"/>
  <c r="AY739" i="9"/>
  <c r="AY742" i="9"/>
  <c r="AA735" i="9"/>
  <c r="AA743" i="9"/>
  <c r="AR739" i="9"/>
  <c r="AP700" i="9"/>
  <c r="AP703" i="9"/>
  <c r="AP699" i="9"/>
  <c r="AP702" i="9"/>
  <c r="AP698" i="9"/>
  <c r="AP701" i="9"/>
  <c r="AK618" i="9"/>
  <c r="AK621" i="9"/>
  <c r="AK619" i="9"/>
  <c r="AK622" i="9"/>
  <c r="AK620" i="9"/>
  <c r="AK623" i="9"/>
  <c r="AI783" i="17"/>
  <c r="AI782" i="17"/>
  <c r="AI781" i="17"/>
  <c r="BF499" i="9"/>
  <c r="BF502" i="9"/>
  <c r="BF500" i="9"/>
  <c r="BF503" i="9"/>
  <c r="BF498" i="9"/>
  <c r="BF501" i="9"/>
  <c r="F578" i="9"/>
  <c r="F581" i="9"/>
  <c r="F580" i="9"/>
  <c r="F583" i="9"/>
  <c r="F579" i="9"/>
  <c r="F582" i="9"/>
  <c r="AT740" i="9"/>
  <c r="AT743" i="9"/>
  <c r="AT738" i="9"/>
  <c r="AT741" i="9"/>
  <c r="AT739" i="9"/>
  <c r="AT742" i="9"/>
  <c r="AA579" i="9"/>
  <c r="AA582" i="9"/>
  <c r="BJ735" i="9"/>
  <c r="AV499" i="9"/>
  <c r="AV502" i="9"/>
  <c r="AV498" i="9"/>
  <c r="AV501" i="9"/>
  <c r="AV500" i="9"/>
  <c r="AV503" i="9"/>
  <c r="S540" i="9"/>
  <c r="S543" i="9"/>
  <c r="S539" i="9"/>
  <c r="S542" i="9"/>
  <c r="S538" i="9"/>
  <c r="S541" i="9"/>
  <c r="AE498" i="9"/>
  <c r="AE501" i="9"/>
  <c r="AE499" i="9"/>
  <c r="AE502" i="9"/>
  <c r="AE500" i="9"/>
  <c r="AE503" i="9"/>
  <c r="BK500" i="9"/>
  <c r="BK503" i="9"/>
  <c r="BK498" i="9"/>
  <c r="BK501" i="9"/>
  <c r="BK499" i="9"/>
  <c r="BK502" i="9"/>
  <c r="Z700" i="9"/>
  <c r="Z703" i="9"/>
  <c r="Z698" i="9"/>
  <c r="Z701" i="9"/>
  <c r="Z699" i="9"/>
  <c r="Z702" i="9"/>
  <c r="K540" i="9"/>
  <c r="K543" i="9"/>
  <c r="K539" i="9"/>
  <c r="K542" i="9"/>
  <c r="K538" i="9"/>
  <c r="K541" i="9"/>
  <c r="AV701" i="9"/>
  <c r="D498" i="9"/>
  <c r="D501" i="9"/>
  <c r="D500" i="9"/>
  <c r="D503" i="9"/>
  <c r="D499" i="9"/>
  <c r="D502" i="9"/>
  <c r="F778" i="9"/>
  <c r="F781" i="9"/>
  <c r="F780" i="9"/>
  <c r="F783" i="9"/>
  <c r="F779" i="9"/>
  <c r="F782" i="9"/>
  <c r="AX579" i="9"/>
  <c r="AX582" i="9"/>
  <c r="AX580" i="9"/>
  <c r="AX583" i="9"/>
  <c r="AX578" i="9"/>
  <c r="AX581" i="9"/>
  <c r="AI578" i="9"/>
  <c r="AI580" i="9"/>
  <c r="AQ735" i="9"/>
  <c r="AQ741" i="9"/>
  <c r="K623" i="17"/>
  <c r="K621" i="17"/>
  <c r="AH781" i="17"/>
  <c r="AH783" i="17"/>
  <c r="AH782" i="17"/>
  <c r="AY621" i="17"/>
  <c r="AL782" i="17"/>
  <c r="AL781" i="17"/>
  <c r="AL783" i="17"/>
  <c r="AW423" i="17"/>
  <c r="AW421" i="17"/>
  <c r="AW422" i="17"/>
  <c r="C780" i="9"/>
  <c r="C783" i="9"/>
  <c r="C778" i="9"/>
  <c r="C781" i="9"/>
  <c r="C779" i="9"/>
  <c r="C782" i="9"/>
  <c r="J618" i="9"/>
  <c r="J621" i="9"/>
  <c r="J619" i="9"/>
  <c r="J622" i="9"/>
  <c r="J620" i="9"/>
  <c r="J623" i="9"/>
  <c r="AH539" i="9"/>
  <c r="AH542" i="9"/>
  <c r="AH540" i="9"/>
  <c r="AH543" i="9"/>
  <c r="AH538" i="9"/>
  <c r="AH541" i="9"/>
  <c r="AK538" i="9"/>
  <c r="AK541" i="9"/>
  <c r="AK539" i="9"/>
  <c r="AK542" i="9"/>
  <c r="AK540" i="9"/>
  <c r="AK543" i="9"/>
  <c r="AU700" i="9"/>
  <c r="AU703" i="9"/>
  <c r="AU699" i="9"/>
  <c r="AU702" i="9"/>
  <c r="AU698" i="9"/>
  <c r="AU701" i="9"/>
  <c r="P500" i="9"/>
  <c r="P503" i="9"/>
  <c r="P498" i="9"/>
  <c r="P501" i="9"/>
  <c r="P499" i="9"/>
  <c r="P502" i="9"/>
  <c r="C578" i="9"/>
  <c r="C581" i="9"/>
  <c r="C580" i="9"/>
  <c r="C583" i="9"/>
  <c r="C579" i="9"/>
  <c r="C582" i="9"/>
  <c r="AV580" i="9"/>
  <c r="AV583" i="9"/>
  <c r="AV579" i="9"/>
  <c r="AV582" i="9"/>
  <c r="AV578" i="9"/>
  <c r="AV581" i="9"/>
  <c r="R700" i="9"/>
  <c r="R703" i="9"/>
  <c r="R698" i="9"/>
  <c r="R701" i="9"/>
  <c r="R699" i="9"/>
  <c r="R702" i="9"/>
  <c r="M539" i="9"/>
  <c r="M542" i="9"/>
  <c r="M538" i="9"/>
  <c r="M541" i="9"/>
  <c r="M540" i="9"/>
  <c r="M543" i="9"/>
  <c r="AL698" i="9"/>
  <c r="AL701" i="9"/>
  <c r="AL699" i="9"/>
  <c r="AL702" i="9"/>
  <c r="AL700" i="9"/>
  <c r="AL703" i="9"/>
  <c r="R541" i="17"/>
  <c r="BF780" i="9"/>
  <c r="BF783" i="9"/>
  <c r="BF778" i="9"/>
  <c r="BF781" i="9"/>
  <c r="BF779" i="9"/>
  <c r="BF782" i="9"/>
  <c r="AA778" i="9"/>
  <c r="AA781" i="9"/>
  <c r="AA780" i="9"/>
  <c r="AA783" i="9"/>
  <c r="AA779" i="9"/>
  <c r="AA782" i="9"/>
  <c r="C620" i="9"/>
  <c r="C623" i="9"/>
  <c r="C618" i="9"/>
  <c r="C621" i="9"/>
  <c r="C619" i="9"/>
  <c r="C622" i="9"/>
  <c r="AT539" i="9"/>
  <c r="AT542" i="9"/>
  <c r="AT538" i="9"/>
  <c r="AT541" i="9"/>
  <c r="AT540" i="9"/>
  <c r="AT543" i="9"/>
  <c r="BF743" i="9"/>
  <c r="T700" i="9"/>
  <c r="T703" i="9"/>
  <c r="T699" i="9"/>
  <c r="T702" i="9"/>
  <c r="T698" i="9"/>
  <c r="T701" i="9"/>
  <c r="Z199" i="7"/>
  <c r="G194" i="7"/>
  <c r="J206" i="7"/>
  <c r="Z214" i="7"/>
  <c r="J230" i="7"/>
  <c r="Z238" i="7"/>
  <c r="G134" i="20"/>
  <c r="Z152" i="7"/>
  <c r="H146" i="7"/>
  <c r="AQ538" i="9"/>
  <c r="AQ541" i="9"/>
  <c r="AQ540" i="9"/>
  <c r="AQ543" i="9"/>
  <c r="AQ539" i="9"/>
  <c r="AQ542" i="9"/>
  <c r="P582" i="9"/>
  <c r="E615" i="9"/>
  <c r="Z778" i="9"/>
  <c r="Z781" i="9"/>
  <c r="Z780" i="9"/>
  <c r="Z783" i="9"/>
  <c r="Z779" i="9"/>
  <c r="Z782" i="9"/>
  <c r="T579" i="9"/>
  <c r="T582" i="9"/>
  <c r="T580" i="9"/>
  <c r="T583" i="9"/>
  <c r="T578" i="9"/>
  <c r="T581" i="9"/>
  <c r="AB698" i="9"/>
  <c r="AB701" i="9"/>
  <c r="AY578" i="9"/>
  <c r="AY581" i="9"/>
  <c r="AY580" i="9"/>
  <c r="AY583" i="9"/>
  <c r="AY579" i="9"/>
  <c r="AY582" i="9"/>
  <c r="AP778" i="9"/>
  <c r="AP781" i="9"/>
  <c r="AP779" i="9"/>
  <c r="AP782" i="9"/>
  <c r="AP780" i="9"/>
  <c r="AP783" i="9"/>
  <c r="K778" i="9"/>
  <c r="K781" i="9"/>
  <c r="K779" i="9"/>
  <c r="K782" i="9"/>
  <c r="K780" i="9"/>
  <c r="K783" i="9"/>
  <c r="X698" i="9"/>
  <c r="X701" i="9"/>
  <c r="X700" i="9"/>
  <c r="X703" i="9"/>
  <c r="X699" i="9"/>
  <c r="BJ699" i="9"/>
  <c r="BJ702" i="9"/>
  <c r="BJ700" i="9"/>
  <c r="BJ703" i="9"/>
  <c r="BJ698" i="9"/>
  <c r="BJ701" i="9"/>
  <c r="AM698" i="9"/>
  <c r="AM701" i="9"/>
  <c r="AM700" i="9"/>
  <c r="AM703" i="9"/>
  <c r="AM699" i="9"/>
  <c r="AM702" i="9"/>
  <c r="W699" i="9"/>
  <c r="W702" i="9"/>
  <c r="W700" i="9"/>
  <c r="W703" i="9"/>
  <c r="W698" i="9"/>
  <c r="W701" i="9"/>
  <c r="L699" i="9"/>
  <c r="L702" i="9"/>
  <c r="AP738" i="9"/>
  <c r="AP741" i="9"/>
  <c r="AP740" i="9"/>
  <c r="AP743" i="9"/>
  <c r="AP739" i="9"/>
  <c r="AP742" i="9"/>
  <c r="AX738" i="9"/>
  <c r="AX741" i="9"/>
  <c r="AX740" i="9"/>
  <c r="AX743" i="9"/>
  <c r="AX739" i="9"/>
  <c r="AX742" i="9"/>
  <c r="AS779" i="9"/>
  <c r="AS782" i="9"/>
  <c r="AS780" i="9"/>
  <c r="AS783" i="9"/>
  <c r="AS778" i="9"/>
  <c r="AS781" i="9"/>
  <c r="AA703" i="17"/>
  <c r="P780" i="9"/>
  <c r="BD780" i="9"/>
  <c r="BD783" i="9"/>
  <c r="BD779" i="9"/>
  <c r="BD782" i="9"/>
  <c r="BD778" i="9"/>
  <c r="BD781" i="9"/>
  <c r="BB738" i="9"/>
  <c r="BB741" i="9"/>
  <c r="BB739" i="9"/>
  <c r="BB742" i="9"/>
  <c r="BB740" i="9"/>
  <c r="BB743" i="9"/>
  <c r="AI735" i="9"/>
  <c r="BG740" i="9"/>
  <c r="BG743" i="9"/>
  <c r="BG739" i="9"/>
  <c r="BG742" i="9"/>
  <c r="BG738" i="9"/>
  <c r="BG741" i="9"/>
  <c r="AE735" i="9"/>
  <c r="V622" i="17"/>
  <c r="N779" i="9"/>
  <c r="N782" i="9"/>
  <c r="N780" i="9"/>
  <c r="N783" i="9"/>
  <c r="N778" i="9"/>
  <c r="N781" i="9"/>
  <c r="U780" i="9"/>
  <c r="U783" i="9"/>
  <c r="U778" i="9"/>
  <c r="U781" i="9"/>
  <c r="U779" i="9"/>
  <c r="U782" i="9"/>
  <c r="BN699" i="9"/>
  <c r="BN702" i="9"/>
  <c r="BN698" i="9"/>
  <c r="BN701" i="9"/>
  <c r="BN700" i="9"/>
  <c r="BN703" i="9"/>
  <c r="AC538" i="9"/>
  <c r="AC541" i="9"/>
  <c r="AC540" i="9"/>
  <c r="AC543" i="9"/>
  <c r="AC539" i="9"/>
  <c r="AC542" i="9"/>
  <c r="AS740" i="9"/>
  <c r="AS743" i="9"/>
  <c r="AS738" i="9"/>
  <c r="AS741" i="9"/>
  <c r="AS739" i="9"/>
  <c r="AS742" i="9"/>
  <c r="AH501" i="17"/>
  <c r="AH503" i="17"/>
  <c r="E580" i="9"/>
  <c r="E583" i="9"/>
  <c r="E579" i="9"/>
  <c r="E582" i="9"/>
  <c r="E578" i="9"/>
  <c r="E581" i="9"/>
  <c r="AO778" i="9"/>
  <c r="AO779" i="9"/>
  <c r="AO780" i="9"/>
  <c r="H158" i="7"/>
  <c r="Z164" i="7"/>
  <c r="H182" i="7"/>
  <c r="Z188" i="7"/>
  <c r="Z139" i="7"/>
  <c r="G134" i="7"/>
  <c r="J218" i="7"/>
  <c r="Z226" i="7"/>
  <c r="Z142" i="7"/>
  <c r="J134" i="7"/>
  <c r="K500" i="9"/>
  <c r="K503" i="9"/>
  <c r="K498" i="9"/>
  <c r="K501" i="9"/>
  <c r="K499" i="9"/>
  <c r="K502" i="9"/>
  <c r="AI500" i="9"/>
  <c r="AI503" i="9"/>
  <c r="AI499" i="9"/>
  <c r="AI502" i="9"/>
  <c r="AI498" i="9"/>
  <c r="AI501" i="9"/>
  <c r="AU780" i="9"/>
  <c r="AU783" i="9"/>
  <c r="AU778" i="9"/>
  <c r="AU781" i="9"/>
  <c r="AU779" i="9"/>
  <c r="AU782" i="9"/>
  <c r="V620" i="9"/>
  <c r="V623" i="9"/>
  <c r="V619" i="9"/>
  <c r="V622" i="9"/>
  <c r="V618" i="9"/>
  <c r="V621" i="9"/>
  <c r="F620" i="9"/>
  <c r="F623" i="9"/>
  <c r="F619" i="9"/>
  <c r="F622" i="9"/>
  <c r="F618" i="9"/>
  <c r="F621" i="9"/>
  <c r="BA578" i="9"/>
  <c r="BA581" i="9"/>
  <c r="BA579" i="9"/>
  <c r="BA582" i="9"/>
  <c r="BA580" i="9"/>
  <c r="BA583" i="9"/>
  <c r="AC579" i="9"/>
  <c r="AC582" i="9"/>
  <c r="AC578" i="9"/>
  <c r="AC581" i="9"/>
  <c r="AC580" i="9"/>
  <c r="AC583" i="9"/>
  <c r="BB619" i="9"/>
  <c r="BB622" i="9"/>
  <c r="BB618" i="9"/>
  <c r="BB621" i="9"/>
  <c r="BB620" i="9"/>
  <c r="BB623" i="9"/>
  <c r="AJ699" i="9"/>
  <c r="AJ702" i="9"/>
  <c r="AJ700" i="9"/>
  <c r="AJ703" i="9"/>
  <c r="AJ698" i="9"/>
  <c r="AJ701" i="9"/>
  <c r="BF742" i="17"/>
  <c r="BF741" i="17"/>
  <c r="BF743" i="17"/>
  <c r="Z500" i="9"/>
  <c r="Z503" i="9"/>
  <c r="Z499" i="9"/>
  <c r="Z502" i="9"/>
  <c r="Z498" i="9"/>
  <c r="Z501" i="9"/>
  <c r="AC775" i="9"/>
  <c r="G738" i="9"/>
  <c r="G741" i="9"/>
  <c r="G740" i="9"/>
  <c r="G743" i="9"/>
  <c r="G739" i="9"/>
  <c r="G742" i="9"/>
  <c r="AH580" i="9"/>
  <c r="AH583" i="9"/>
  <c r="AH578" i="9"/>
  <c r="AH581" i="9"/>
  <c r="AH579" i="9"/>
  <c r="AH582" i="9"/>
  <c r="AJ540" i="9"/>
  <c r="AJ543" i="9"/>
  <c r="AJ539" i="9"/>
  <c r="AJ542" i="9"/>
  <c r="AJ538" i="9"/>
  <c r="AJ541" i="9"/>
  <c r="M735" i="9"/>
  <c r="BN741" i="9"/>
  <c r="BB541" i="9"/>
  <c r="S781" i="17"/>
  <c r="S783" i="17"/>
  <c r="S782" i="17"/>
  <c r="G502" i="17"/>
  <c r="G501" i="17"/>
  <c r="G503" i="17"/>
  <c r="BH539" i="9"/>
  <c r="BH542" i="9"/>
  <c r="BH538" i="9"/>
  <c r="BH541" i="9"/>
  <c r="BH540" i="9"/>
  <c r="BH543" i="9"/>
  <c r="O502" i="17"/>
  <c r="O501" i="17"/>
  <c r="O503" i="17"/>
  <c r="N578" i="9"/>
  <c r="N581" i="9"/>
  <c r="N580" i="9"/>
  <c r="N583" i="9"/>
  <c r="N579" i="9"/>
  <c r="N582" i="9"/>
  <c r="J500" i="9"/>
  <c r="J503" i="9"/>
  <c r="J499" i="9"/>
  <c r="J502" i="9"/>
  <c r="J498" i="9"/>
  <c r="J501" i="9"/>
  <c r="AD578" i="9"/>
  <c r="AD581" i="9"/>
  <c r="AD579" i="9"/>
  <c r="AD582" i="9"/>
  <c r="AD580" i="9"/>
  <c r="AD583" i="9"/>
  <c r="BF540" i="9"/>
  <c r="BF543" i="9"/>
  <c r="BF539" i="9"/>
  <c r="BF542" i="9"/>
  <c r="BF538" i="9"/>
  <c r="BF541" i="9"/>
  <c r="BG782" i="17"/>
  <c r="BG783" i="17"/>
  <c r="BG781" i="17"/>
  <c r="M623" i="17"/>
  <c r="M622" i="17"/>
  <c r="M621" i="17"/>
  <c r="AH702" i="17"/>
  <c r="AH701" i="17"/>
  <c r="AT778" i="9"/>
  <c r="AT781" i="9"/>
  <c r="AT779" i="9"/>
  <c r="AT782" i="9"/>
  <c r="AT780" i="9"/>
  <c r="AT783" i="9"/>
  <c r="AK779" i="9"/>
  <c r="AK782" i="9"/>
  <c r="AK780" i="9"/>
  <c r="AK783" i="9"/>
  <c r="AK778" i="9"/>
  <c r="AK781" i="9"/>
  <c r="R539" i="9"/>
  <c r="R542" i="9"/>
  <c r="R540" i="9"/>
  <c r="R543" i="9"/>
  <c r="R538" i="9"/>
  <c r="R541" i="9"/>
  <c r="AP580" i="9"/>
  <c r="AP583" i="9"/>
  <c r="AP578" i="9"/>
  <c r="AP581" i="9"/>
  <c r="AP579" i="9"/>
  <c r="AP582" i="9"/>
  <c r="Z224" i="7"/>
  <c r="H218" i="7"/>
  <c r="Z162" i="7"/>
  <c r="F158" i="7"/>
  <c r="D194" i="20"/>
  <c r="H194" i="7"/>
  <c r="Z200" i="7"/>
  <c r="AE698" i="9"/>
  <c r="AE701" i="9"/>
  <c r="AE700" i="9"/>
  <c r="AE703" i="9"/>
  <c r="AE699" i="9"/>
  <c r="AE702" i="9"/>
  <c r="R619" i="9"/>
  <c r="R622" i="9"/>
  <c r="R620" i="9"/>
  <c r="R623" i="9"/>
  <c r="R618" i="9"/>
  <c r="R621" i="9"/>
  <c r="K578" i="9"/>
  <c r="K579" i="9"/>
  <c r="K582" i="9"/>
  <c r="K580" i="9"/>
  <c r="K583" i="9"/>
  <c r="AK740" i="9"/>
  <c r="AK743" i="9"/>
  <c r="AK738" i="9"/>
  <c r="AK741" i="9"/>
  <c r="AK739" i="9"/>
  <c r="AK742" i="9"/>
  <c r="AS538" i="9"/>
  <c r="AS541" i="9"/>
  <c r="AS540" i="9"/>
  <c r="AS543" i="9"/>
  <c r="AS539" i="9"/>
  <c r="AS542" i="9"/>
  <c r="E775" i="9"/>
  <c r="BF699" i="9"/>
  <c r="BF702" i="9"/>
  <c r="BF698" i="9"/>
  <c r="BF701" i="9"/>
  <c r="BF700" i="9"/>
  <c r="BF703" i="9"/>
  <c r="O700" i="9"/>
  <c r="O703" i="9"/>
  <c r="O698" i="9"/>
  <c r="O701" i="9"/>
  <c r="O699" i="9"/>
  <c r="O702" i="9"/>
  <c r="AH743" i="17"/>
  <c r="AH741" i="17"/>
  <c r="AJ580" i="9"/>
  <c r="AJ583" i="9"/>
  <c r="AJ579" i="9"/>
  <c r="AJ582" i="9"/>
  <c r="AJ578" i="9"/>
  <c r="AJ581" i="9"/>
  <c r="AL578" i="9"/>
  <c r="AL581" i="9"/>
  <c r="AL579" i="9"/>
  <c r="AL582" i="9"/>
  <c r="AL580" i="9"/>
  <c r="AL583" i="9"/>
  <c r="BK740" i="9"/>
  <c r="BK743" i="9"/>
  <c r="BK738" i="9"/>
  <c r="BK741" i="9"/>
  <c r="BK739" i="9"/>
  <c r="BK742" i="9"/>
  <c r="BB542" i="9"/>
  <c r="AN779" i="9"/>
  <c r="AE778" i="9"/>
  <c r="AE781" i="9"/>
  <c r="AE779" i="9"/>
  <c r="AE782" i="9"/>
  <c r="AE780" i="9"/>
  <c r="AE783" i="9"/>
  <c r="Z186" i="7"/>
  <c r="F182" i="7"/>
  <c r="AB538" i="9"/>
  <c r="AB541" i="9"/>
  <c r="AB540" i="9"/>
  <c r="AB543" i="9"/>
  <c r="AB539" i="9"/>
  <c r="AB542" i="9"/>
  <c r="BL499" i="9"/>
  <c r="BL502" i="9"/>
  <c r="BL500" i="9"/>
  <c r="BL503" i="9"/>
  <c r="BL498" i="9"/>
  <c r="BL501" i="9"/>
  <c r="C538" i="9"/>
  <c r="C541" i="9"/>
  <c r="C540" i="9"/>
  <c r="C543" i="9"/>
  <c r="C539" i="9"/>
  <c r="C542" i="9"/>
  <c r="AM739" i="9"/>
  <c r="AM742" i="9"/>
  <c r="AM738" i="9"/>
  <c r="AM741" i="9"/>
  <c r="AM740" i="9"/>
  <c r="AM743" i="9"/>
  <c r="BN782" i="9"/>
  <c r="AM778" i="9"/>
  <c r="AM781" i="9"/>
  <c r="AM779" i="9"/>
  <c r="AM782" i="9"/>
  <c r="AM780" i="9"/>
  <c r="AM783" i="9"/>
  <c r="S778" i="9"/>
  <c r="S781" i="9"/>
  <c r="S779" i="9"/>
  <c r="S782" i="9"/>
  <c r="S780" i="9"/>
  <c r="S783" i="9"/>
  <c r="BF578" i="9"/>
  <c r="BF581" i="9"/>
  <c r="BF579" i="9"/>
  <c r="BF582" i="9"/>
  <c r="BF580" i="9"/>
  <c r="BF583" i="9"/>
  <c r="BA538" i="9"/>
  <c r="BA541" i="9"/>
  <c r="BA540" i="9"/>
  <c r="BA543" i="9"/>
  <c r="BA539" i="9"/>
  <c r="BA542" i="9"/>
  <c r="BH700" i="9"/>
  <c r="BH703" i="9"/>
  <c r="BH699" i="9"/>
  <c r="BH702" i="9"/>
  <c r="BH698" i="9"/>
  <c r="BH701" i="9"/>
  <c r="AZ498" i="9"/>
  <c r="AZ501" i="9"/>
  <c r="AZ500" i="9"/>
  <c r="AZ503" i="9"/>
  <c r="AZ499" i="9"/>
  <c r="AZ502" i="9"/>
  <c r="BN539" i="9"/>
  <c r="BN542" i="9"/>
  <c r="BN540" i="9"/>
  <c r="BN543" i="9"/>
  <c r="BN538" i="9"/>
  <c r="BN541" i="9"/>
  <c r="S620" i="9"/>
  <c r="S623" i="9"/>
  <c r="S619" i="9"/>
  <c r="S622" i="9"/>
  <c r="S618" i="9"/>
  <c r="S621" i="9"/>
  <c r="AI778" i="9"/>
  <c r="AI781" i="9"/>
  <c r="AI780" i="9"/>
  <c r="AI783" i="9"/>
  <c r="AI779" i="9"/>
  <c r="AI782" i="9"/>
  <c r="AQ782" i="17"/>
  <c r="AQ781" i="17"/>
  <c r="AQ783" i="17"/>
  <c r="BC699" i="9"/>
  <c r="BC702" i="9"/>
  <c r="BC700" i="9"/>
  <c r="BC703" i="9"/>
  <c r="BC698" i="9"/>
  <c r="BC701" i="9"/>
  <c r="BJ618" i="9"/>
  <c r="BJ621" i="9"/>
  <c r="BJ620" i="9"/>
  <c r="BJ623" i="9"/>
  <c r="BJ619" i="9"/>
  <c r="BJ622" i="9"/>
  <c r="BA619" i="9"/>
  <c r="BA622" i="9"/>
  <c r="BA620" i="9"/>
  <c r="BA623" i="9"/>
  <c r="BA618" i="9"/>
  <c r="BA621" i="9"/>
  <c r="J741" i="17"/>
  <c r="BM694" i="17"/>
  <c r="BM693" i="17"/>
  <c r="BM695" i="17"/>
  <c r="I774" i="17"/>
  <c r="I773" i="17"/>
  <c r="I775" i="17"/>
  <c r="G700" i="17"/>
  <c r="G699" i="17"/>
  <c r="G698" i="17"/>
  <c r="G780" i="17"/>
  <c r="G783" i="17"/>
  <c r="G779" i="17"/>
  <c r="G778" i="17"/>
  <c r="BJ580" i="17"/>
  <c r="BJ579" i="17"/>
  <c r="BJ582" i="17"/>
  <c r="BJ578" i="17"/>
  <c r="BH734" i="17"/>
  <c r="BH733" i="17"/>
  <c r="BH735" i="17"/>
  <c r="AY575" i="17"/>
  <c r="AY574" i="17"/>
  <c r="AY573" i="17"/>
  <c r="T580" i="17"/>
  <c r="T579" i="17"/>
  <c r="T582" i="17"/>
  <c r="T578" i="17"/>
  <c r="U620" i="17"/>
  <c r="U619" i="17"/>
  <c r="U618" i="17"/>
  <c r="U621" i="17"/>
  <c r="AS740" i="17"/>
  <c r="AS743" i="17"/>
  <c r="AS739" i="17"/>
  <c r="AS738" i="17"/>
  <c r="Y694" i="17"/>
  <c r="Y693" i="17"/>
  <c r="Y695" i="17"/>
  <c r="U740" i="17"/>
  <c r="U738" i="17"/>
  <c r="U739" i="17"/>
  <c r="L540" i="17"/>
  <c r="L543" i="17"/>
  <c r="L539" i="17"/>
  <c r="L538" i="17"/>
  <c r="Y774" i="17"/>
  <c r="Y773" i="17"/>
  <c r="Y775" i="17"/>
  <c r="Q774" i="17"/>
  <c r="Q773" i="17"/>
  <c r="Q775" i="17"/>
  <c r="Y733" i="17"/>
  <c r="Y735" i="17"/>
  <c r="Y734" i="17"/>
  <c r="BF415" i="17"/>
  <c r="BF414" i="17"/>
  <c r="BF413" i="17"/>
  <c r="BN415" i="17"/>
  <c r="BN414" i="17"/>
  <c r="BN413" i="17"/>
  <c r="AW255" i="17"/>
  <c r="AW254" i="17"/>
  <c r="AW253" i="17"/>
  <c r="AV255" i="17"/>
  <c r="AV254" i="17"/>
  <c r="AV253" i="17"/>
  <c r="BD255" i="17"/>
  <c r="BD254" i="17"/>
  <c r="BD253" i="17"/>
  <c r="AK740" i="17"/>
  <c r="AK739" i="17"/>
  <c r="AK742" i="17"/>
  <c r="AK738" i="17"/>
  <c r="AB752" i="9"/>
  <c r="BG620" i="17"/>
  <c r="BG619" i="17"/>
  <c r="BG622" i="17"/>
  <c r="BG618" i="17"/>
  <c r="AO694" i="17"/>
  <c r="AO693" i="17"/>
  <c r="AO695" i="17"/>
  <c r="BM774" i="17"/>
  <c r="BM773" i="17"/>
  <c r="BM775" i="17"/>
  <c r="BM255" i="17"/>
  <c r="BM254" i="17"/>
  <c r="BM253" i="17"/>
  <c r="BA540" i="17"/>
  <c r="BA539" i="17"/>
  <c r="BA542" i="17"/>
  <c r="BA538" i="17"/>
  <c r="AS580" i="17"/>
  <c r="AS579" i="17"/>
  <c r="AS578" i="17"/>
  <c r="AS581" i="17"/>
  <c r="AI700" i="17"/>
  <c r="AI699" i="17"/>
  <c r="AI698" i="17"/>
  <c r="AI701" i="17"/>
  <c r="D734" i="17"/>
  <c r="D733" i="17"/>
  <c r="D735" i="17"/>
  <c r="BC499" i="17"/>
  <c r="BC498" i="17"/>
  <c r="BC501" i="17"/>
  <c r="BC500" i="17"/>
  <c r="AD779" i="17"/>
  <c r="AD780" i="17"/>
  <c r="AD778" i="17"/>
  <c r="AW694" i="17"/>
  <c r="AW693" i="17"/>
  <c r="AW695" i="17"/>
  <c r="Q694" i="17"/>
  <c r="Q693" i="17"/>
  <c r="Q695" i="17"/>
  <c r="BI740" i="17"/>
  <c r="BI743" i="17"/>
  <c r="BI739" i="17"/>
  <c r="BI738" i="17"/>
  <c r="AW774" i="17"/>
  <c r="AW773" i="17"/>
  <c r="AW775" i="17"/>
  <c r="BE774" i="17"/>
  <c r="BE773" i="17"/>
  <c r="BE775" i="17"/>
  <c r="AG774" i="17"/>
  <c r="AG773" i="17"/>
  <c r="AG775" i="17"/>
  <c r="AW734" i="17"/>
  <c r="AW733" i="17"/>
  <c r="AW735" i="17"/>
  <c r="Q734" i="17"/>
  <c r="Q733" i="17"/>
  <c r="Q735" i="17"/>
  <c r="BM375" i="17"/>
  <c r="BM374" i="17"/>
  <c r="BM373" i="17"/>
  <c r="AX415" i="17"/>
  <c r="AX414" i="17"/>
  <c r="AX413" i="17"/>
  <c r="BE255" i="17"/>
  <c r="BE254" i="17"/>
  <c r="BE253" i="17"/>
  <c r="AV415" i="17"/>
  <c r="AV414" i="17"/>
  <c r="AV413" i="17"/>
  <c r="E739" i="17"/>
  <c r="E740" i="17"/>
  <c r="E743" i="17"/>
  <c r="E738" i="17"/>
  <c r="AX620" i="17"/>
  <c r="AX619" i="17"/>
  <c r="AX618" i="17"/>
  <c r="AZ573" i="17"/>
  <c r="AZ575" i="17"/>
  <c r="AZ574" i="17"/>
  <c r="BH575" i="17"/>
  <c r="BH574" i="17"/>
  <c r="BH573" i="17"/>
  <c r="AB756" i="9"/>
  <c r="AB744" i="9"/>
  <c r="AB751" i="9"/>
  <c r="AB745" i="9"/>
  <c r="AB747" i="9"/>
  <c r="AB737" i="9"/>
  <c r="AB739" i="9"/>
  <c r="AB748" i="9"/>
  <c r="AB755" i="9"/>
  <c r="AB754" i="9"/>
  <c r="AB750" i="9"/>
  <c r="BH747" i="9"/>
  <c r="BH756" i="9"/>
  <c r="BH746" i="9"/>
  <c r="BH753" i="9"/>
  <c r="BH750" i="9"/>
  <c r="BH737" i="9"/>
  <c r="BH739" i="9"/>
  <c r="BH733" i="9"/>
  <c r="BH735" i="9"/>
  <c r="BH734" i="9"/>
  <c r="BH742" i="9"/>
  <c r="BH745" i="9"/>
  <c r="BH748" i="9"/>
  <c r="BH755" i="9"/>
  <c r="AR547" i="17"/>
  <c r="AR535" i="17"/>
  <c r="AR534" i="17"/>
  <c r="AR533" i="17"/>
  <c r="AR556" i="17"/>
  <c r="AR537" i="17"/>
  <c r="AR550" i="17"/>
  <c r="AR551" i="17"/>
  <c r="AR552" i="17"/>
  <c r="AR555" i="17"/>
  <c r="BN429" i="9"/>
  <c r="BN435" i="9"/>
  <c r="BN415" i="9"/>
  <c r="BN426" i="9"/>
  <c r="BN375" i="9"/>
  <c r="BN395" i="9"/>
  <c r="BN393" i="9"/>
  <c r="BN377" i="9"/>
  <c r="BN380" i="9"/>
  <c r="BN383" i="9"/>
  <c r="BN374" i="9"/>
  <c r="BN390" i="9"/>
  <c r="BN387" i="9"/>
  <c r="BN386" i="9"/>
  <c r="BN391" i="9"/>
  <c r="BN388" i="9"/>
  <c r="BN394" i="9"/>
  <c r="BN385" i="9"/>
  <c r="BH535" i="17"/>
  <c r="BH534" i="17"/>
  <c r="BH533" i="17"/>
  <c r="BE389" i="9"/>
  <c r="BE386" i="9"/>
  <c r="BE392" i="9"/>
  <c r="BE384" i="9"/>
  <c r="BE377" i="9"/>
  <c r="BE378" i="9"/>
  <c r="BE373" i="9"/>
  <c r="BE381" i="9"/>
  <c r="BE387" i="9"/>
  <c r="BE375" i="9"/>
  <c r="BE391" i="9"/>
  <c r="BE395" i="9"/>
  <c r="BE374" i="9"/>
  <c r="BE385" i="9"/>
  <c r="AW233" i="9"/>
  <c r="AW235" i="9"/>
  <c r="AW231" i="9"/>
  <c r="AW230" i="9"/>
  <c r="BE308" i="9"/>
  <c r="BE311" i="9"/>
  <c r="BE307" i="9"/>
  <c r="BE312" i="9"/>
  <c r="BE315" i="9"/>
  <c r="BE306" i="9"/>
  <c r="BE314" i="9"/>
  <c r="BE313" i="9"/>
  <c r="BE293" i="9"/>
  <c r="BE295" i="9"/>
  <c r="BE310" i="9"/>
  <c r="BE294" i="9"/>
  <c r="AJ734" i="17"/>
  <c r="AJ733" i="17"/>
  <c r="AJ735" i="17"/>
  <c r="AJ754" i="17"/>
  <c r="AJ737" i="17"/>
  <c r="AJ746" i="17"/>
  <c r="AJ756" i="17"/>
  <c r="AJ745" i="17"/>
  <c r="AJ750" i="17"/>
  <c r="AJ747" i="17"/>
  <c r="AJ755" i="17"/>
  <c r="AJ748" i="17"/>
  <c r="AJ744" i="17"/>
  <c r="F700" i="17"/>
  <c r="F699" i="17"/>
  <c r="F698" i="17"/>
  <c r="N700" i="17"/>
  <c r="N699" i="17"/>
  <c r="N702" i="17"/>
  <c r="N698" i="17"/>
  <c r="N701" i="17"/>
  <c r="BI780" i="17"/>
  <c r="BI783" i="17"/>
  <c r="BI779" i="17"/>
  <c r="BI778" i="17"/>
  <c r="BI781" i="17"/>
  <c r="BD507" i="17"/>
  <c r="BD495" i="17"/>
  <c r="BD494" i="17"/>
  <c r="BD493" i="17"/>
  <c r="BD509" i="17"/>
  <c r="AF494" i="17"/>
  <c r="AF493" i="17"/>
  <c r="AF495" i="17"/>
  <c r="H700" i="17"/>
  <c r="H699" i="17"/>
  <c r="H702" i="17"/>
  <c r="H698" i="17"/>
  <c r="AR706" i="17"/>
  <c r="AR694" i="17"/>
  <c r="AR693" i="17"/>
  <c r="AR695" i="17"/>
  <c r="X391" i="9"/>
  <c r="X395" i="9"/>
  <c r="BB740" i="17"/>
  <c r="BB743" i="17"/>
  <c r="BB738" i="17"/>
  <c r="BB739" i="17"/>
  <c r="H580" i="17"/>
  <c r="H583" i="17"/>
  <c r="H579" i="17"/>
  <c r="H578" i="17"/>
  <c r="H581" i="17"/>
  <c r="AL740" i="17"/>
  <c r="AL739" i="17"/>
  <c r="AL742" i="17"/>
  <c r="AL738" i="17"/>
  <c r="BI620" i="17"/>
  <c r="BI619" i="17"/>
  <c r="BI618" i="17"/>
  <c r="BI621" i="17"/>
  <c r="BG540" i="17"/>
  <c r="BG543" i="17"/>
  <c r="BG539" i="17"/>
  <c r="BG538" i="17"/>
  <c r="BB780" i="17"/>
  <c r="BB783" i="17"/>
  <c r="BB779" i="17"/>
  <c r="BB782" i="17"/>
  <c r="BB778" i="17"/>
  <c r="AA619" i="17"/>
  <c r="AA622" i="17"/>
  <c r="AA620" i="17"/>
  <c r="AA623" i="17"/>
  <c r="AA618" i="17"/>
  <c r="V780" i="17"/>
  <c r="V783" i="17"/>
  <c r="V779" i="17"/>
  <c r="V778" i="17"/>
  <c r="V781" i="17"/>
  <c r="BE694" i="17"/>
  <c r="BE693" i="17"/>
  <c r="BE695" i="17"/>
  <c r="AO774" i="17"/>
  <c r="AO773" i="17"/>
  <c r="AO775" i="17"/>
  <c r="AO734" i="17"/>
  <c r="AO733" i="17"/>
  <c r="AO735" i="17"/>
  <c r="BL255" i="17"/>
  <c r="BL254" i="17"/>
  <c r="BL253" i="17"/>
  <c r="AP619" i="17"/>
  <c r="AP622" i="17"/>
  <c r="AP620" i="17"/>
  <c r="AP618" i="17"/>
  <c r="AN700" i="17"/>
  <c r="AN703" i="17"/>
  <c r="AN699" i="17"/>
  <c r="AN698" i="17"/>
  <c r="AY540" i="17"/>
  <c r="AY539" i="17"/>
  <c r="AY542" i="17"/>
  <c r="AY538" i="17"/>
  <c r="BB580" i="17"/>
  <c r="BB579" i="17"/>
  <c r="BB578" i="17"/>
  <c r="P580" i="17"/>
  <c r="P579" i="17"/>
  <c r="P578" i="17"/>
  <c r="AK779" i="17"/>
  <c r="AK782" i="17"/>
  <c r="AK780" i="17"/>
  <c r="AK783" i="17"/>
  <c r="AK778" i="17"/>
  <c r="AZ734" i="17"/>
  <c r="AZ733" i="17"/>
  <c r="AZ735" i="17"/>
  <c r="BL353" i="17"/>
  <c r="AQ573" i="17"/>
  <c r="AQ575" i="17"/>
  <c r="AQ574" i="17"/>
  <c r="AI500" i="17"/>
  <c r="AI499" i="17"/>
  <c r="AI502" i="17"/>
  <c r="AI498" i="17"/>
  <c r="AJ540" i="17"/>
  <c r="AJ539" i="17"/>
  <c r="AJ538" i="17"/>
  <c r="AG694" i="17"/>
  <c r="AG693" i="17"/>
  <c r="AG695" i="17"/>
  <c r="I693" i="17"/>
  <c r="I695" i="17"/>
  <c r="I694" i="17"/>
  <c r="BE734" i="17"/>
  <c r="BE733" i="17"/>
  <c r="BE735" i="17"/>
  <c r="BM734" i="17"/>
  <c r="BM733" i="17"/>
  <c r="BM735" i="17"/>
  <c r="AG734" i="17"/>
  <c r="AG733" i="17"/>
  <c r="AG735" i="17"/>
  <c r="I734" i="17"/>
  <c r="I733" i="17"/>
  <c r="I735" i="17"/>
  <c r="AQ500" i="17"/>
  <c r="AQ499" i="17"/>
  <c r="AQ498" i="17"/>
  <c r="AQ501" i="17"/>
  <c r="AW375" i="17"/>
  <c r="AW374" i="17"/>
  <c r="AW373" i="17"/>
  <c r="BE375" i="17"/>
  <c r="BE374" i="17"/>
  <c r="BE373" i="17"/>
  <c r="BD415" i="17"/>
  <c r="BD414" i="17"/>
  <c r="BD413" i="17"/>
  <c r="AE700" i="17"/>
  <c r="AE699" i="17"/>
  <c r="AE698" i="17"/>
  <c r="O700" i="17"/>
  <c r="O703" i="17"/>
  <c r="O699" i="17"/>
  <c r="O698" i="17"/>
  <c r="AU779" i="17"/>
  <c r="AU778" i="17"/>
  <c r="AU781" i="17"/>
  <c r="AU780" i="17"/>
  <c r="AT580" i="17"/>
  <c r="AT579" i="17"/>
  <c r="AT578" i="17"/>
  <c r="AT581" i="17"/>
  <c r="BH751" i="9"/>
  <c r="BI540" i="17"/>
  <c r="BI539" i="17"/>
  <c r="BI538" i="17"/>
  <c r="BI541" i="17"/>
  <c r="BA780" i="17"/>
  <c r="BA779" i="17"/>
  <c r="BA778" i="17"/>
  <c r="BA781" i="17"/>
  <c r="P774" i="17"/>
  <c r="P773" i="17"/>
  <c r="P775" i="17"/>
  <c r="AL580" i="17"/>
  <c r="AL579" i="17"/>
  <c r="AL582" i="17"/>
  <c r="AL578" i="17"/>
  <c r="J580" i="17"/>
  <c r="J579" i="17"/>
  <c r="J578" i="17"/>
  <c r="J581" i="17"/>
  <c r="BN500" i="17"/>
  <c r="BN499" i="17"/>
  <c r="BN498" i="17"/>
  <c r="BH744" i="9"/>
  <c r="R580" i="17"/>
  <c r="R583" i="17"/>
  <c r="R579" i="17"/>
  <c r="R578" i="17"/>
  <c r="BL580" i="17"/>
  <c r="BL579" i="17"/>
  <c r="BL578" i="17"/>
  <c r="AS780" i="17"/>
  <c r="AS783" i="17"/>
  <c r="AS779" i="17"/>
  <c r="AS782" i="17"/>
  <c r="AS778" i="17"/>
  <c r="AS781" i="17"/>
  <c r="BL415" i="17"/>
  <c r="BL414" i="17"/>
  <c r="BL413" i="17"/>
  <c r="BG500" i="17"/>
  <c r="BG499" i="17"/>
  <c r="BG498" i="17"/>
  <c r="AK540" i="17"/>
  <c r="AK539" i="17"/>
  <c r="AK538" i="17"/>
  <c r="AB500" i="17"/>
  <c r="AB498" i="17"/>
  <c r="AB501" i="17"/>
  <c r="AB499" i="17"/>
  <c r="AK580" i="17"/>
  <c r="AK579" i="17"/>
  <c r="AK578" i="17"/>
  <c r="AL540" i="17"/>
  <c r="AL539" i="17"/>
  <c r="AL538" i="17"/>
  <c r="AR500" i="17"/>
  <c r="AR499" i="17"/>
  <c r="AR498" i="17"/>
  <c r="AS620" i="17"/>
  <c r="AS619" i="17"/>
  <c r="AS618" i="17"/>
  <c r="AS540" i="17"/>
  <c r="AS539" i="17"/>
  <c r="AS542" i="17"/>
  <c r="AS538" i="17"/>
  <c r="BF700" i="17"/>
  <c r="BF699" i="17"/>
  <c r="BF698" i="17"/>
  <c r="AF700" i="17"/>
  <c r="AF703" i="17"/>
  <c r="AF698" i="17"/>
  <c r="AF699" i="17"/>
  <c r="C500" i="17"/>
  <c r="C499" i="17"/>
  <c r="C498" i="17"/>
  <c r="C501" i="17"/>
  <c r="AU499" i="17"/>
  <c r="AU498" i="17"/>
  <c r="AU501" i="17"/>
  <c r="AU500" i="17"/>
  <c r="AT620" i="17"/>
  <c r="AT619" i="17"/>
  <c r="AT618" i="17"/>
  <c r="AT621" i="17"/>
  <c r="AM700" i="17"/>
  <c r="AM699" i="17"/>
  <c r="AM698" i="17"/>
  <c r="U580" i="17"/>
  <c r="U583" i="17"/>
  <c r="U579" i="17"/>
  <c r="U578" i="17"/>
  <c r="D500" i="17"/>
  <c r="D499" i="17"/>
  <c r="D502" i="17"/>
  <c r="D498" i="17"/>
  <c r="AC620" i="17"/>
  <c r="AC623" i="17"/>
  <c r="AC619" i="17"/>
  <c r="AC618" i="17"/>
  <c r="BD580" i="17"/>
  <c r="BD579" i="17"/>
  <c r="BD582" i="17"/>
  <c r="BD578" i="17"/>
  <c r="E580" i="17"/>
  <c r="E579" i="17"/>
  <c r="E578" i="17"/>
  <c r="AX700" i="17"/>
  <c r="AX703" i="17"/>
  <c r="AX699" i="17"/>
  <c r="AX698" i="17"/>
  <c r="L734" i="17"/>
  <c r="L733" i="17"/>
  <c r="L735" i="17"/>
  <c r="AR734" i="17"/>
  <c r="AR733" i="17"/>
  <c r="AR735" i="17"/>
  <c r="C575" i="17"/>
  <c r="C574" i="17"/>
  <c r="C573" i="17"/>
  <c r="AI575" i="17"/>
  <c r="AI574" i="17"/>
  <c r="AI573" i="17"/>
  <c r="AN774" i="17"/>
  <c r="AN773" i="17"/>
  <c r="AN775" i="17"/>
  <c r="BL774" i="17"/>
  <c r="BL773" i="17"/>
  <c r="BL775" i="17"/>
  <c r="AF774" i="17"/>
  <c r="AF773" i="17"/>
  <c r="AF775" i="17"/>
  <c r="AC540" i="17"/>
  <c r="AC539" i="17"/>
  <c r="AC538" i="17"/>
  <c r="AM500" i="17"/>
  <c r="AM503" i="17"/>
  <c r="AM499" i="17"/>
  <c r="AM502" i="17"/>
  <c r="AM498" i="17"/>
  <c r="F740" i="17"/>
  <c r="F738" i="17"/>
  <c r="F739" i="17"/>
  <c r="R780" i="17"/>
  <c r="R779" i="17"/>
  <c r="R778" i="17"/>
  <c r="BJ620" i="17"/>
  <c r="BJ623" i="17"/>
  <c r="BJ619" i="17"/>
  <c r="BJ618" i="17"/>
  <c r="AP740" i="17"/>
  <c r="AP739" i="17"/>
  <c r="AP742" i="17"/>
  <c r="AP738" i="17"/>
  <c r="AJ500" i="17"/>
  <c r="AJ499" i="17"/>
  <c r="AJ498" i="17"/>
  <c r="AJ501" i="17"/>
  <c r="Z780" i="17"/>
  <c r="Z778" i="17"/>
  <c r="Z779" i="17"/>
  <c r="E620" i="17"/>
  <c r="E623" i="17"/>
  <c r="E619" i="17"/>
  <c r="E618" i="17"/>
  <c r="S500" i="17"/>
  <c r="S499" i="17"/>
  <c r="S502" i="17"/>
  <c r="S498" i="17"/>
  <c r="AJ573" i="17"/>
  <c r="AJ575" i="17"/>
  <c r="AJ574" i="17"/>
  <c r="D574" i="17"/>
  <c r="D573" i="17"/>
  <c r="D575" i="17"/>
  <c r="T548" i="17"/>
  <c r="T535" i="17"/>
  <c r="T534" i="17"/>
  <c r="T533" i="17"/>
  <c r="AJ549" i="17"/>
  <c r="AJ535" i="17"/>
  <c r="AJ534" i="17"/>
  <c r="AJ533" i="17"/>
  <c r="AT740" i="17"/>
  <c r="AT743" i="17"/>
  <c r="AT739" i="17"/>
  <c r="AT738" i="17"/>
  <c r="AT741" i="17"/>
  <c r="AN581" i="9"/>
  <c r="P505" i="17"/>
  <c r="P495" i="17"/>
  <c r="P494" i="17"/>
  <c r="P493" i="17"/>
  <c r="BL495" i="17"/>
  <c r="BL494" i="17"/>
  <c r="BL493" i="17"/>
  <c r="BN540" i="17"/>
  <c r="BN539" i="17"/>
  <c r="BN538" i="17"/>
  <c r="BN541" i="17"/>
  <c r="D701" i="9"/>
  <c r="BA740" i="17"/>
  <c r="BA743" i="17"/>
  <c r="BA739" i="17"/>
  <c r="BA742" i="17"/>
  <c r="BA738" i="17"/>
  <c r="BA741" i="17"/>
  <c r="BJ700" i="17"/>
  <c r="BJ703" i="17"/>
  <c r="BJ699" i="17"/>
  <c r="BJ698" i="17"/>
  <c r="BJ701" i="17"/>
  <c r="AP498" i="17"/>
  <c r="AP501" i="17"/>
  <c r="AP499" i="17"/>
  <c r="AP500" i="17"/>
  <c r="AB702" i="9"/>
  <c r="F619" i="17"/>
  <c r="F622" i="17"/>
  <c r="F620" i="17"/>
  <c r="F618" i="17"/>
  <c r="AH620" i="17"/>
  <c r="AH619" i="17"/>
  <c r="AH618" i="17"/>
  <c r="N620" i="17"/>
  <c r="N619" i="17"/>
  <c r="N618" i="17"/>
  <c r="AC580" i="17"/>
  <c r="AC579" i="17"/>
  <c r="AC582" i="17"/>
  <c r="AC578" i="17"/>
  <c r="U540" i="17"/>
  <c r="U539" i="17"/>
  <c r="U538" i="17"/>
  <c r="U541" i="17"/>
  <c r="BI580" i="17"/>
  <c r="BI579" i="17"/>
  <c r="BI578" i="17"/>
  <c r="BF540" i="17"/>
  <c r="BF543" i="17"/>
  <c r="BF538" i="17"/>
  <c r="BF539" i="17"/>
  <c r="AD620" i="17"/>
  <c r="AD619" i="17"/>
  <c r="AD618" i="17"/>
  <c r="AN580" i="17"/>
  <c r="AN583" i="17"/>
  <c r="AN579" i="17"/>
  <c r="AN578" i="17"/>
  <c r="AU700" i="17"/>
  <c r="AU699" i="17"/>
  <c r="AU702" i="17"/>
  <c r="AU698" i="17"/>
  <c r="AY500" i="17"/>
  <c r="AY499" i="17"/>
  <c r="AY498" i="17"/>
  <c r="AZ540" i="17"/>
  <c r="AZ539" i="17"/>
  <c r="AZ538" i="17"/>
  <c r="AP540" i="17"/>
  <c r="AP539" i="17"/>
  <c r="AP542" i="17"/>
  <c r="AP538" i="17"/>
  <c r="BL700" i="17"/>
  <c r="BL699" i="17"/>
  <c r="BL698" i="17"/>
  <c r="AM780" i="17"/>
  <c r="AM779" i="17"/>
  <c r="AM778" i="17"/>
  <c r="AM781" i="17"/>
  <c r="AB540" i="17"/>
  <c r="AB539" i="17"/>
  <c r="AB538" i="17"/>
  <c r="AT540" i="17"/>
  <c r="AT543" i="17"/>
  <c r="AT539" i="17"/>
  <c r="AT538" i="17"/>
  <c r="K499" i="17"/>
  <c r="K498" i="17"/>
  <c r="K500" i="17"/>
  <c r="AQ700" i="17"/>
  <c r="AQ699" i="17"/>
  <c r="AQ698" i="17"/>
  <c r="AQ701" i="17"/>
  <c r="AC740" i="17"/>
  <c r="AC739" i="17"/>
  <c r="AC738" i="17"/>
  <c r="BG698" i="17"/>
  <c r="BG701" i="17"/>
  <c r="BG700" i="17"/>
  <c r="BG699" i="17"/>
  <c r="AE779" i="17"/>
  <c r="AE782" i="17"/>
  <c r="AE780" i="17"/>
  <c r="AE778" i="17"/>
  <c r="W780" i="17"/>
  <c r="W779" i="17"/>
  <c r="W782" i="17"/>
  <c r="W778" i="17"/>
  <c r="AZ500" i="17"/>
  <c r="AZ499" i="17"/>
  <c r="AZ498" i="17"/>
  <c r="AA580" i="17"/>
  <c r="AA579" i="17"/>
  <c r="AA578" i="17"/>
  <c r="T734" i="17"/>
  <c r="T733" i="17"/>
  <c r="T735" i="17"/>
  <c r="BD346" i="17"/>
  <c r="S589" i="17"/>
  <c r="S575" i="17"/>
  <c r="S574" i="17"/>
  <c r="S573" i="17"/>
  <c r="H774" i="17"/>
  <c r="H773" i="17"/>
  <c r="H775" i="17"/>
  <c r="BD774" i="17"/>
  <c r="BD773" i="17"/>
  <c r="BD775" i="17"/>
  <c r="X774" i="17"/>
  <c r="X773" i="17"/>
  <c r="X775" i="17"/>
  <c r="V740" i="17"/>
  <c r="V743" i="17"/>
  <c r="V739" i="17"/>
  <c r="V738" i="17"/>
  <c r="AX740" i="17"/>
  <c r="AX739" i="17"/>
  <c r="AX738" i="17"/>
  <c r="BA620" i="17"/>
  <c r="BA618" i="17"/>
  <c r="BA619" i="17"/>
  <c r="E780" i="17"/>
  <c r="E779" i="17"/>
  <c r="E778" i="17"/>
  <c r="BF580" i="17"/>
  <c r="BF583" i="17"/>
  <c r="BF579" i="17"/>
  <c r="BF578" i="17"/>
  <c r="BB620" i="17"/>
  <c r="BB619" i="17"/>
  <c r="BB622" i="17"/>
  <c r="BB618" i="17"/>
  <c r="AP779" i="17"/>
  <c r="AP778" i="17"/>
  <c r="AP781" i="17"/>
  <c r="AP780" i="17"/>
  <c r="F540" i="17"/>
  <c r="F539" i="17"/>
  <c r="F542" i="17"/>
  <c r="F538" i="17"/>
  <c r="BN580" i="17"/>
  <c r="BN579" i="17"/>
  <c r="BN578" i="17"/>
  <c r="BN581" i="17"/>
  <c r="BA580" i="17"/>
  <c r="BA578" i="17"/>
  <c r="BA579" i="17"/>
  <c r="AR575" i="17"/>
  <c r="AR574" i="17"/>
  <c r="AR573" i="17"/>
  <c r="AZ553" i="17"/>
  <c r="AZ535" i="17"/>
  <c r="AZ534" i="17"/>
  <c r="AZ533" i="17"/>
  <c r="H495" i="17"/>
  <c r="H494" i="17"/>
  <c r="H493" i="17"/>
  <c r="AC780" i="17"/>
  <c r="AC783" i="17"/>
  <c r="AC779" i="17"/>
  <c r="AC782" i="17"/>
  <c r="AC778" i="17"/>
  <c r="AD738" i="17"/>
  <c r="AD741" i="17"/>
  <c r="AD740" i="17"/>
  <c r="AD739" i="17"/>
  <c r="BL701" i="9"/>
  <c r="AV504" i="17"/>
  <c r="AV495" i="17"/>
  <c r="AV494" i="17"/>
  <c r="AV493" i="17"/>
  <c r="X497" i="17"/>
  <c r="X495" i="17"/>
  <c r="X494" i="17"/>
  <c r="X493" i="17"/>
  <c r="BJ739" i="17"/>
  <c r="BJ738" i="17"/>
  <c r="BJ741" i="17"/>
  <c r="BJ740" i="17"/>
  <c r="AB694" i="17"/>
  <c r="AB693" i="17"/>
  <c r="AB695" i="17"/>
  <c r="T714" i="17"/>
  <c r="T694" i="17"/>
  <c r="T693" i="17"/>
  <c r="T695" i="17"/>
  <c r="L694" i="17"/>
  <c r="L693" i="17"/>
  <c r="L695" i="17"/>
  <c r="AI620" i="17"/>
  <c r="AI619" i="17"/>
  <c r="AI622" i="17"/>
  <c r="AI618" i="17"/>
  <c r="AI621" i="17"/>
  <c r="F780" i="17"/>
  <c r="F779" i="17"/>
  <c r="F782" i="17"/>
  <c r="F778" i="17"/>
  <c r="AA540" i="17"/>
  <c r="AA543" i="17"/>
  <c r="AA539" i="17"/>
  <c r="AA538" i="17"/>
  <c r="BJ779" i="17"/>
  <c r="BJ780" i="17"/>
  <c r="BJ783" i="17"/>
  <c r="BJ778" i="17"/>
  <c r="BB700" i="17"/>
  <c r="BB699" i="17"/>
  <c r="BB698" i="17"/>
  <c r="BB701" i="17"/>
  <c r="AT700" i="17"/>
  <c r="AT698" i="17"/>
  <c r="AT701" i="17"/>
  <c r="AT699" i="17"/>
  <c r="AT702" i="17"/>
  <c r="BF779" i="17"/>
  <c r="BF780" i="17"/>
  <c r="BF778" i="17"/>
  <c r="X700" i="17"/>
  <c r="X703" i="17"/>
  <c r="X699" i="17"/>
  <c r="X698" i="17"/>
  <c r="AQ540" i="17"/>
  <c r="AQ543" i="17"/>
  <c r="AQ539" i="17"/>
  <c r="AQ538" i="17"/>
  <c r="AQ541" i="17"/>
  <c r="BN780" i="17"/>
  <c r="BN783" i="17"/>
  <c r="BN779" i="17"/>
  <c r="BN778" i="17"/>
  <c r="BN781" i="17"/>
  <c r="D540" i="17"/>
  <c r="D543" i="17"/>
  <c r="D539" i="17"/>
  <c r="D538" i="17"/>
  <c r="BF620" i="17"/>
  <c r="BF619" i="17"/>
  <c r="BF618" i="17"/>
  <c r="BF621" i="17"/>
  <c r="BC700" i="17"/>
  <c r="BC699" i="17"/>
  <c r="BC698" i="17"/>
  <c r="BB540" i="17"/>
  <c r="BB539" i="17"/>
  <c r="BB538" i="17"/>
  <c r="BB541" i="17"/>
  <c r="AI540" i="17"/>
  <c r="AI539" i="17"/>
  <c r="AI538" i="17"/>
  <c r="Z700" i="17"/>
  <c r="Z699" i="17"/>
  <c r="Z698" i="17"/>
  <c r="AY700" i="17"/>
  <c r="AY699" i="17"/>
  <c r="AY702" i="17"/>
  <c r="AY698" i="17"/>
  <c r="C540" i="17"/>
  <c r="C539" i="17"/>
  <c r="C538" i="17"/>
  <c r="C541" i="17"/>
  <c r="K700" i="17"/>
  <c r="K699" i="17"/>
  <c r="K698" i="17"/>
  <c r="BK700" i="17"/>
  <c r="BK699" i="17"/>
  <c r="BK698" i="17"/>
  <c r="D700" i="17"/>
  <c r="D698" i="17"/>
  <c r="D699" i="17"/>
  <c r="D702" i="17"/>
  <c r="T500" i="17"/>
  <c r="T499" i="17"/>
  <c r="T498" i="17"/>
  <c r="R700" i="17"/>
  <c r="R703" i="17"/>
  <c r="R699" i="17"/>
  <c r="R698" i="17"/>
  <c r="AD540" i="17"/>
  <c r="AD539" i="17"/>
  <c r="AD542" i="17"/>
  <c r="AD538" i="17"/>
  <c r="BH500" i="17"/>
  <c r="BH499" i="17"/>
  <c r="BH498" i="17"/>
  <c r="BH501" i="17"/>
  <c r="BN620" i="17"/>
  <c r="BN619" i="17"/>
  <c r="BN618" i="17"/>
  <c r="R620" i="17"/>
  <c r="R619" i="17"/>
  <c r="R618" i="17"/>
  <c r="K540" i="17"/>
  <c r="K539" i="17"/>
  <c r="K538" i="17"/>
  <c r="K541" i="17"/>
  <c r="BD700" i="17"/>
  <c r="BD699" i="17"/>
  <c r="BD698" i="17"/>
  <c r="M540" i="17"/>
  <c r="M539" i="17"/>
  <c r="M542" i="17"/>
  <c r="M538" i="17"/>
  <c r="J699" i="17"/>
  <c r="J698" i="17"/>
  <c r="J700" i="17"/>
  <c r="AV700" i="17"/>
  <c r="AV699" i="17"/>
  <c r="AV698" i="17"/>
  <c r="E540" i="17"/>
  <c r="E539" i="17"/>
  <c r="E538" i="17"/>
  <c r="C700" i="17"/>
  <c r="C699" i="17"/>
  <c r="C702" i="17"/>
  <c r="C698" i="17"/>
  <c r="Z620" i="17"/>
  <c r="Z619" i="17"/>
  <c r="Z618" i="17"/>
  <c r="M739" i="17"/>
  <c r="M740" i="17"/>
  <c r="M738" i="17"/>
  <c r="AH580" i="17"/>
  <c r="AH583" i="17"/>
  <c r="AH579" i="17"/>
  <c r="AH578" i="17"/>
  <c r="BG575" i="17"/>
  <c r="BG574" i="17"/>
  <c r="BG573" i="17"/>
  <c r="AN623" i="9"/>
  <c r="P700" i="17"/>
  <c r="P699" i="17"/>
  <c r="P698" i="17"/>
  <c r="P701" i="17"/>
  <c r="AL620" i="17"/>
  <c r="AL619" i="17"/>
  <c r="AL618" i="17"/>
  <c r="AV774" i="17"/>
  <c r="AV773" i="17"/>
  <c r="AV775" i="17"/>
  <c r="AT780" i="17"/>
  <c r="AT779" i="17"/>
  <c r="AT778" i="17"/>
  <c r="AT781" i="17"/>
  <c r="M780" i="17"/>
  <c r="M779" i="17"/>
  <c r="M778" i="17"/>
  <c r="AB580" i="17"/>
  <c r="AB583" i="17"/>
  <c r="AB579" i="17"/>
  <c r="AB578" i="17"/>
  <c r="V540" i="17"/>
  <c r="V539" i="17"/>
  <c r="V542" i="17"/>
  <c r="V538" i="17"/>
  <c r="BJ540" i="17"/>
  <c r="BJ539" i="17"/>
  <c r="BJ538" i="17"/>
  <c r="BJ541" i="17"/>
  <c r="AK620" i="17"/>
  <c r="AK619" i="17"/>
  <c r="AK618" i="17"/>
  <c r="N540" i="17"/>
  <c r="N543" i="17"/>
  <c r="N539" i="17"/>
  <c r="N538" i="17"/>
  <c r="M580" i="17"/>
  <c r="M579" i="17"/>
  <c r="M582" i="17"/>
  <c r="M578" i="17"/>
  <c r="T700" i="17"/>
  <c r="T699" i="17"/>
  <c r="T698" i="17"/>
  <c r="AA739" i="17"/>
  <c r="AA742" i="17"/>
  <c r="AA738" i="17"/>
  <c r="AA741" i="17"/>
  <c r="AA740" i="17"/>
  <c r="AA743" i="17"/>
  <c r="BK780" i="17"/>
  <c r="BK783" i="17"/>
  <c r="BK778" i="17"/>
  <c r="BK779" i="17"/>
  <c r="S620" i="17"/>
  <c r="S619" i="17"/>
  <c r="S622" i="17"/>
  <c r="S618" i="17"/>
  <c r="L575" i="17"/>
  <c r="L574" i="17"/>
  <c r="L573" i="17"/>
  <c r="K587" i="17"/>
  <c r="K574" i="17"/>
  <c r="K573" i="17"/>
  <c r="K575" i="17"/>
  <c r="AB753" i="17"/>
  <c r="AB734" i="17"/>
  <c r="AB733" i="17"/>
  <c r="AB735" i="17"/>
  <c r="AN495" i="17"/>
  <c r="AN494" i="17"/>
  <c r="AN493" i="17"/>
  <c r="AJ706" i="17"/>
  <c r="AJ694" i="17"/>
  <c r="AJ693" i="17"/>
  <c r="AJ695" i="17"/>
  <c r="AZ694" i="17"/>
  <c r="AZ693" i="17"/>
  <c r="AZ695" i="17"/>
  <c r="BH694" i="17"/>
  <c r="BH693" i="17"/>
  <c r="BH695" i="17"/>
  <c r="AL700" i="17"/>
  <c r="AL699" i="17"/>
  <c r="AL698" i="17"/>
  <c r="AL701" i="17"/>
  <c r="S540" i="17"/>
  <c r="S539" i="17"/>
  <c r="S542" i="17"/>
  <c r="S538" i="17"/>
  <c r="S541" i="17"/>
  <c r="BD701" i="9"/>
  <c r="AF579" i="17"/>
  <c r="AF582" i="17"/>
  <c r="AF580" i="17"/>
  <c r="AF578" i="17"/>
  <c r="AA500" i="17"/>
  <c r="AA499" i="17"/>
  <c r="AA502" i="17"/>
  <c r="AA498" i="17"/>
  <c r="AT742" i="17"/>
  <c r="L543" i="9"/>
  <c r="AV188" i="9"/>
  <c r="AJ548" i="17"/>
  <c r="AJ544" i="17"/>
  <c r="BD373" i="9"/>
  <c r="BD384" i="9"/>
  <c r="BD391" i="9"/>
  <c r="BD392" i="9"/>
  <c r="BM377" i="9"/>
  <c r="BM373" i="9"/>
  <c r="BM386" i="9"/>
  <c r="BM394" i="9"/>
  <c r="AW297" i="9"/>
  <c r="AW298" i="9"/>
  <c r="AW293" i="9"/>
  <c r="AW301" i="9"/>
  <c r="AW312" i="9"/>
  <c r="AW308" i="9"/>
  <c r="AW295" i="9"/>
  <c r="P392" i="9"/>
  <c r="P386" i="9"/>
  <c r="F783" i="17"/>
  <c r="AW257" i="9"/>
  <c r="AW259" i="9"/>
  <c r="AW262" i="9"/>
  <c r="AW273" i="9"/>
  <c r="AW275" i="9"/>
  <c r="AW267" i="9"/>
  <c r="X119" i="7"/>
  <c r="X390" i="9"/>
  <c r="X393" i="9"/>
  <c r="X386" i="9"/>
  <c r="T545" i="17"/>
  <c r="T555" i="17"/>
  <c r="BL349" i="17"/>
  <c r="BD516" i="17"/>
  <c r="AB715" i="17"/>
  <c r="BD512" i="17"/>
  <c r="T709" i="17"/>
  <c r="AR543" i="9"/>
  <c r="BG541" i="17"/>
  <c r="BB702" i="17"/>
  <c r="AA621" i="17"/>
  <c r="V621" i="17"/>
  <c r="AQ542" i="17"/>
  <c r="AN498" i="9"/>
  <c r="AN501" i="9"/>
  <c r="S543" i="17"/>
  <c r="BF782" i="17"/>
  <c r="BD387" i="9"/>
  <c r="BD374" i="9"/>
  <c r="BD388" i="9"/>
  <c r="BD377" i="9"/>
  <c r="BD699" i="9"/>
  <c r="BD702" i="9"/>
  <c r="BM374" i="9"/>
  <c r="BM389" i="9"/>
  <c r="BM392" i="9"/>
  <c r="BM384" i="9"/>
  <c r="AW304" i="9"/>
  <c r="AW309" i="9"/>
  <c r="AW313" i="9"/>
  <c r="AW310" i="9"/>
  <c r="P391" i="9"/>
  <c r="P393" i="9"/>
  <c r="P389" i="9"/>
  <c r="AL703" i="17"/>
  <c r="AW264" i="9"/>
  <c r="AW255" i="9"/>
  <c r="AW266" i="9"/>
  <c r="AW271" i="9"/>
  <c r="X392" i="9"/>
  <c r="X389" i="9"/>
  <c r="T546" i="17"/>
  <c r="AZ703" i="9"/>
  <c r="T550" i="17"/>
  <c r="BD511" i="17"/>
  <c r="AB710" i="17"/>
  <c r="BD504" i="17"/>
  <c r="AB714" i="17"/>
  <c r="T712" i="17"/>
  <c r="L703" i="9"/>
  <c r="BJ743" i="17"/>
  <c r="AZ582" i="9"/>
  <c r="F623" i="17"/>
  <c r="F701" i="17"/>
  <c r="T547" i="17"/>
  <c r="AF581" i="17"/>
  <c r="AB700" i="9"/>
  <c r="AB703" i="9"/>
  <c r="F621" i="17"/>
  <c r="BI782" i="17"/>
  <c r="T551" i="17"/>
  <c r="AV192" i="9"/>
  <c r="AV187" i="9"/>
  <c r="AJ545" i="17"/>
  <c r="AJ555" i="17"/>
  <c r="AJ546" i="17"/>
  <c r="V623" i="17"/>
  <c r="F703" i="17"/>
  <c r="AN582" i="9"/>
  <c r="T549" i="17"/>
  <c r="AV195" i="9"/>
  <c r="AV193" i="9"/>
  <c r="AV194" i="9"/>
  <c r="AJ556" i="17"/>
  <c r="AJ552" i="17"/>
  <c r="AJ551" i="17"/>
  <c r="AJ547" i="17"/>
  <c r="BD386" i="9"/>
  <c r="BD395" i="9"/>
  <c r="BD390" i="9"/>
  <c r="BD700" i="9"/>
  <c r="BD703" i="9"/>
  <c r="BM387" i="9"/>
  <c r="BM385" i="9"/>
  <c r="BM388" i="9"/>
  <c r="AW294" i="9"/>
  <c r="AW306" i="9"/>
  <c r="AW311" i="9"/>
  <c r="P388" i="9"/>
  <c r="P387" i="9"/>
  <c r="P390" i="9"/>
  <c r="AW253" i="9"/>
  <c r="AW274" i="9"/>
  <c r="AW272" i="9"/>
  <c r="X388" i="9"/>
  <c r="X394" i="9"/>
  <c r="X387" i="9"/>
  <c r="AL702" i="17"/>
  <c r="AD742" i="17"/>
  <c r="AB711" i="17"/>
  <c r="AB697" i="17"/>
  <c r="AB712" i="17"/>
  <c r="BD510" i="17"/>
  <c r="T715" i="17"/>
  <c r="T708" i="17"/>
  <c r="BA583" i="17"/>
  <c r="D699" i="9"/>
  <c r="D702" i="9"/>
  <c r="H386" i="9"/>
  <c r="H497" i="17"/>
  <c r="BM93" i="9"/>
  <c r="BM104" i="9"/>
  <c r="BM114" i="9"/>
  <c r="BM115" i="9"/>
  <c r="AN189" i="9"/>
  <c r="AN195" i="9"/>
  <c r="AN186" i="9"/>
  <c r="AN394" i="9"/>
  <c r="AN392" i="9"/>
  <c r="AN387" i="9"/>
  <c r="Z71" i="9"/>
  <c r="Z73" i="9"/>
  <c r="AZ547" i="17"/>
  <c r="V782" i="17"/>
  <c r="AJ714" i="17"/>
  <c r="AJ708" i="17"/>
  <c r="D745" i="9"/>
  <c r="AJ704" i="17"/>
  <c r="BB703" i="17"/>
  <c r="P513" i="17"/>
  <c r="D747" i="9"/>
  <c r="D748" i="9"/>
  <c r="P504" i="17"/>
  <c r="AL743" i="17"/>
  <c r="AC781" i="17"/>
  <c r="BF781" i="17"/>
  <c r="Q391" i="9"/>
  <c r="Q393" i="9"/>
  <c r="H393" i="9"/>
  <c r="AN782" i="9"/>
  <c r="BN543" i="17"/>
  <c r="S621" i="17"/>
  <c r="R582" i="17"/>
  <c r="AZ550" i="17"/>
  <c r="H394" i="9"/>
  <c r="H387" i="9"/>
  <c r="H391" i="9"/>
  <c r="H516" i="17"/>
  <c r="BM110" i="9"/>
  <c r="BM108" i="9"/>
  <c r="AN192" i="9"/>
  <c r="AN188" i="9"/>
  <c r="AN193" i="9"/>
  <c r="AN391" i="9"/>
  <c r="AN393" i="9"/>
  <c r="AN390" i="9"/>
  <c r="Z69" i="9"/>
  <c r="Z75" i="9"/>
  <c r="AZ551" i="17"/>
  <c r="Z783" i="17"/>
  <c r="AZ545" i="17"/>
  <c r="AR542" i="9"/>
  <c r="D733" i="9"/>
  <c r="D735" i="9"/>
  <c r="AJ716" i="17"/>
  <c r="D754" i="9"/>
  <c r="AJ713" i="17"/>
  <c r="BI622" i="17"/>
  <c r="AJ712" i="17"/>
  <c r="P510" i="17"/>
  <c r="BJ702" i="17"/>
  <c r="Q388" i="9"/>
  <c r="H390" i="9"/>
  <c r="H514" i="17"/>
  <c r="H515" i="17"/>
  <c r="H510" i="17"/>
  <c r="BJ742" i="17"/>
  <c r="BB781" i="17"/>
  <c r="N622" i="17"/>
  <c r="Q389" i="9"/>
  <c r="Q395" i="9"/>
  <c r="H512" i="17"/>
  <c r="H507" i="17"/>
  <c r="BM107" i="9"/>
  <c r="BM111" i="9"/>
  <c r="AL741" i="17"/>
  <c r="AZ581" i="9"/>
  <c r="AP502" i="17"/>
  <c r="N621" i="17"/>
  <c r="AZ556" i="17"/>
  <c r="Q390" i="9"/>
  <c r="Q386" i="9"/>
  <c r="H395" i="9"/>
  <c r="H392" i="9"/>
  <c r="S595" i="17"/>
  <c r="H504" i="17"/>
  <c r="H511" i="17"/>
  <c r="H506" i="17"/>
  <c r="I352" i="9"/>
  <c r="BM105" i="9"/>
  <c r="BM94" i="9"/>
  <c r="BM106" i="9"/>
  <c r="AN191" i="9"/>
  <c r="AN187" i="9"/>
  <c r="AN389" i="9"/>
  <c r="AN395" i="9"/>
  <c r="Z66" i="9"/>
  <c r="Z72" i="9"/>
  <c r="Z67" i="9"/>
  <c r="AZ552" i="17"/>
  <c r="H509" i="17"/>
  <c r="AW708" i="9"/>
  <c r="AZ548" i="17"/>
  <c r="AZ554" i="17"/>
  <c r="D749" i="9"/>
  <c r="BB742" i="17"/>
  <c r="P506" i="17"/>
  <c r="N703" i="17"/>
  <c r="BN582" i="17"/>
  <c r="AD781" i="17"/>
  <c r="AV619" i="9"/>
  <c r="AV622" i="9"/>
  <c r="I738" i="9"/>
  <c r="L541" i="9"/>
  <c r="X780" i="9"/>
  <c r="X783" i="9"/>
  <c r="AV516" i="17"/>
  <c r="I354" i="9"/>
  <c r="BE111" i="9"/>
  <c r="BE107" i="9"/>
  <c r="BL384" i="9"/>
  <c r="BL393" i="9"/>
  <c r="AW388" i="9"/>
  <c r="AW373" i="9"/>
  <c r="AV373" i="9"/>
  <c r="BN53" i="9"/>
  <c r="BM32" i="9"/>
  <c r="AI623" i="17"/>
  <c r="AB751" i="17"/>
  <c r="E68" i="21"/>
  <c r="F200" i="21"/>
  <c r="X779" i="9"/>
  <c r="Z781" i="17"/>
  <c r="AJ550" i="17"/>
  <c r="Z782" i="17"/>
  <c r="T537" i="17"/>
  <c r="F781" i="17"/>
  <c r="AR716" i="17"/>
  <c r="AD743" i="17"/>
  <c r="T556" i="17"/>
  <c r="AB707" i="17"/>
  <c r="BD508" i="17"/>
  <c r="AB704" i="17"/>
  <c r="AB716" i="17"/>
  <c r="AB709" i="17"/>
  <c r="BD505" i="17"/>
  <c r="N542" i="17"/>
  <c r="T705" i="17"/>
  <c r="BD497" i="17"/>
  <c r="T716" i="17"/>
  <c r="T704" i="17"/>
  <c r="D734" i="9"/>
  <c r="K581" i="9"/>
  <c r="BN583" i="17"/>
  <c r="X702" i="9"/>
  <c r="AV620" i="9"/>
  <c r="AK622" i="17"/>
  <c r="AV509" i="17"/>
  <c r="AV513" i="17"/>
  <c r="X511" i="17"/>
  <c r="I348" i="9"/>
  <c r="BE114" i="9"/>
  <c r="BE104" i="9"/>
  <c r="BL373" i="9"/>
  <c r="BL374" i="9"/>
  <c r="AW384" i="9"/>
  <c r="AW389" i="9"/>
  <c r="AW350" i="9"/>
  <c r="AV385" i="9"/>
  <c r="AB755" i="17"/>
  <c r="BN57" i="9"/>
  <c r="BN58" i="9"/>
  <c r="X506" i="17"/>
  <c r="H582" i="17"/>
  <c r="AR709" i="17"/>
  <c r="AZ750" i="9"/>
  <c r="BK781" i="17"/>
  <c r="AA542" i="17"/>
  <c r="AA501" i="17"/>
  <c r="BN542" i="17"/>
  <c r="AD783" i="17"/>
  <c r="L698" i="9"/>
  <c r="L701" i="9"/>
  <c r="BM778" i="9"/>
  <c r="BM781" i="9"/>
  <c r="T581" i="17"/>
  <c r="F702" i="17"/>
  <c r="K577" i="17"/>
  <c r="I351" i="9"/>
  <c r="BE108" i="9"/>
  <c r="BL388" i="9"/>
  <c r="AW374" i="9"/>
  <c r="BM31" i="9"/>
  <c r="H7" i="21"/>
  <c r="F44" i="21"/>
  <c r="AR538" i="9"/>
  <c r="AR541" i="9"/>
  <c r="AA541" i="17"/>
  <c r="D19" i="21"/>
  <c r="H703" i="17"/>
  <c r="BD513" i="17"/>
  <c r="AB706" i="17"/>
  <c r="BD515" i="17"/>
  <c r="AB708" i="17"/>
  <c r="T713" i="17"/>
  <c r="T710" i="17"/>
  <c r="T711" i="17"/>
  <c r="J181" i="18"/>
  <c r="BB741" i="17"/>
  <c r="AZ702" i="9"/>
  <c r="AZ698" i="9"/>
  <c r="AZ701" i="9"/>
  <c r="AB750" i="17"/>
  <c r="BL347" i="17"/>
  <c r="AF498" i="9"/>
  <c r="AF501" i="9"/>
  <c r="H19" i="21"/>
  <c r="BI623" i="17"/>
  <c r="BB621" i="17"/>
  <c r="AZ737" i="9"/>
  <c r="BJ781" i="17"/>
  <c r="BJ782" i="17"/>
  <c r="X513" i="17"/>
  <c r="G40" i="21"/>
  <c r="E9" i="21"/>
  <c r="AZ549" i="17"/>
  <c r="AZ546" i="17"/>
  <c r="BG542" i="17"/>
  <c r="BL351" i="17"/>
  <c r="E32" i="21"/>
  <c r="AF500" i="9"/>
  <c r="AF503" i="9"/>
  <c r="AN580" i="9"/>
  <c r="AN583" i="9"/>
  <c r="AJ697" i="17"/>
  <c r="D753" i="9"/>
  <c r="AQ583" i="9"/>
  <c r="AJ707" i="17"/>
  <c r="AJ710" i="17"/>
  <c r="P516" i="17"/>
  <c r="P515" i="17"/>
  <c r="AF699" i="9"/>
  <c r="AF702" i="9"/>
  <c r="AF698" i="9"/>
  <c r="AF701" i="9"/>
  <c r="I355" i="9"/>
  <c r="AW347" i="9"/>
  <c r="D43" i="21"/>
  <c r="X504" i="17"/>
  <c r="H508" i="17"/>
  <c r="AG712" i="9"/>
  <c r="D752" i="9"/>
  <c r="D751" i="9"/>
  <c r="AJ705" i="17"/>
  <c r="D756" i="9"/>
  <c r="AJ709" i="17"/>
  <c r="AJ711" i="17"/>
  <c r="M581" i="17"/>
  <c r="D750" i="9"/>
  <c r="P514" i="17"/>
  <c r="P497" i="17"/>
  <c r="D737" i="9"/>
  <c r="D740" i="9"/>
  <c r="P508" i="17"/>
  <c r="J164" i="18"/>
  <c r="K588" i="17"/>
  <c r="AA581" i="17"/>
  <c r="AA583" i="17"/>
  <c r="V543" i="17"/>
  <c r="V541" i="17"/>
  <c r="E115" i="21"/>
  <c r="M543" i="17"/>
  <c r="AO267" i="9"/>
  <c r="AO272" i="9"/>
  <c r="Q349" i="9"/>
  <c r="E21" i="21"/>
  <c r="I17" i="21"/>
  <c r="L585" i="17"/>
  <c r="L595" i="17"/>
  <c r="L593" i="17"/>
  <c r="L587" i="17"/>
  <c r="L577" i="17"/>
  <c r="L591" i="17"/>
  <c r="L594" i="17"/>
  <c r="L592" i="17"/>
  <c r="L590" i="17"/>
  <c r="L588" i="17"/>
  <c r="L586" i="17"/>
  <c r="L589" i="17"/>
  <c r="L584" i="17"/>
  <c r="L596" i="17"/>
  <c r="AW676" i="17"/>
  <c r="BM676" i="17"/>
  <c r="R189" i="20"/>
  <c r="X612" i="17"/>
  <c r="V189" i="20"/>
  <c r="BD612" i="17"/>
  <c r="BL612" i="17"/>
  <c r="U189" i="20"/>
  <c r="AV612" i="17"/>
  <c r="P612" i="17"/>
  <c r="T189" i="20"/>
  <c r="AF612" i="17"/>
  <c r="AN612" i="17"/>
  <c r="S189" i="20"/>
  <c r="H612" i="17"/>
  <c r="AZ756" i="9"/>
  <c r="AZ752" i="9"/>
  <c r="AZ753" i="9"/>
  <c r="AZ749" i="9"/>
  <c r="AZ755" i="9"/>
  <c r="AZ734" i="9"/>
  <c r="AZ746" i="9"/>
  <c r="AZ748" i="9"/>
  <c r="AZ751" i="9"/>
  <c r="AZ747" i="9"/>
  <c r="AZ754" i="9"/>
  <c r="AZ733" i="9"/>
  <c r="AZ735" i="9"/>
  <c r="AZ745" i="9"/>
  <c r="K592" i="17"/>
  <c r="K590" i="17"/>
  <c r="K593" i="17"/>
  <c r="K595" i="17"/>
  <c r="K596" i="17"/>
  <c r="K589" i="17"/>
  <c r="K591" i="17"/>
  <c r="K585" i="17"/>
  <c r="K584" i="17"/>
  <c r="K594" i="17"/>
  <c r="AB92" i="22"/>
  <c r="W131" i="21"/>
  <c r="T744" i="9"/>
  <c r="T755" i="9"/>
  <c r="T753" i="9"/>
  <c r="T754" i="9"/>
  <c r="T734" i="9"/>
  <c r="T737" i="9"/>
  <c r="T750" i="9"/>
  <c r="T749" i="9"/>
  <c r="T745" i="9"/>
  <c r="T748" i="9"/>
  <c r="T756" i="9"/>
  <c r="T746" i="9"/>
  <c r="T751" i="9"/>
  <c r="T733" i="9"/>
  <c r="T735" i="9"/>
  <c r="T747" i="9"/>
  <c r="T752" i="9"/>
  <c r="AR624" i="9"/>
  <c r="AR628" i="9"/>
  <c r="AR636" i="9"/>
  <c r="AR634" i="9"/>
  <c r="AR631" i="9"/>
  <c r="AR629" i="9"/>
  <c r="AR617" i="9"/>
  <c r="AR632" i="9"/>
  <c r="AR626" i="9"/>
  <c r="AR630" i="9"/>
  <c r="AR614" i="9"/>
  <c r="AR625" i="9"/>
  <c r="AR627" i="9"/>
  <c r="AR635" i="9"/>
  <c r="AR613" i="9"/>
  <c r="AR615" i="9"/>
  <c r="AR633" i="9"/>
  <c r="L612" i="17"/>
  <c r="T185" i="20"/>
  <c r="R185" i="20"/>
  <c r="S185" i="20"/>
  <c r="BH612" i="17"/>
  <c r="U185" i="20"/>
  <c r="AJ612" i="17"/>
  <c r="AZ612" i="17"/>
  <c r="AR612" i="17"/>
  <c r="V185" i="20"/>
  <c r="AB612" i="17"/>
  <c r="D612" i="17"/>
  <c r="T612" i="17"/>
  <c r="AZ632" i="9"/>
  <c r="AZ624" i="9"/>
  <c r="AZ625" i="9"/>
  <c r="AZ627" i="9"/>
  <c r="AZ630" i="9"/>
  <c r="AZ635" i="9"/>
  <c r="AZ631" i="9"/>
  <c r="AZ633" i="9"/>
  <c r="AZ629" i="9"/>
  <c r="AZ636" i="9"/>
  <c r="AZ614" i="9"/>
  <c r="AZ617" i="9"/>
  <c r="AZ613" i="9"/>
  <c r="AZ615" i="9"/>
  <c r="AZ634" i="9"/>
  <c r="AZ628" i="9"/>
  <c r="AZ626" i="9"/>
  <c r="AN553" i="9"/>
  <c r="AN534" i="9"/>
  <c r="AN544" i="9"/>
  <c r="AN535" i="9"/>
  <c r="AN552" i="9"/>
  <c r="AN533" i="9"/>
  <c r="AN554" i="9"/>
  <c r="AN537" i="9"/>
  <c r="AN555" i="9"/>
  <c r="AN548" i="9"/>
  <c r="AN556" i="9"/>
  <c r="AN547" i="9"/>
  <c r="AN545" i="9"/>
  <c r="AN549" i="9"/>
  <c r="AN546" i="9"/>
  <c r="AN550" i="9"/>
  <c r="AN551" i="9"/>
  <c r="P535" i="9"/>
  <c r="P547" i="9"/>
  <c r="P544" i="9"/>
  <c r="P549" i="9"/>
  <c r="P545" i="9"/>
  <c r="P551" i="9"/>
  <c r="P548" i="9"/>
  <c r="P554" i="9"/>
  <c r="P550" i="9"/>
  <c r="P537" i="9"/>
  <c r="P534" i="9"/>
  <c r="P533" i="9"/>
  <c r="P546" i="9"/>
  <c r="P555" i="9"/>
  <c r="P553" i="9"/>
  <c r="P552" i="9"/>
  <c r="P556" i="9"/>
  <c r="AK497" i="9"/>
  <c r="AK510" i="9"/>
  <c r="AK514" i="9"/>
  <c r="AK505" i="9"/>
  <c r="AK493" i="9"/>
  <c r="AK504" i="9"/>
  <c r="AK512" i="9"/>
  <c r="AK513" i="9"/>
  <c r="AK511" i="9"/>
  <c r="AK515" i="9"/>
  <c r="AK516" i="9"/>
  <c r="AK509" i="9"/>
  <c r="AK494" i="9"/>
  <c r="AK506" i="9"/>
  <c r="AK507" i="9"/>
  <c r="AK495" i="9"/>
  <c r="AK508" i="9"/>
  <c r="AC505" i="9"/>
  <c r="AC506" i="9"/>
  <c r="AC511" i="9"/>
  <c r="AC508" i="9"/>
  <c r="AC495" i="9"/>
  <c r="AC507" i="9"/>
  <c r="AC512" i="9"/>
  <c r="AC515" i="9"/>
  <c r="AC510" i="9"/>
  <c r="AC509" i="9"/>
  <c r="AC516" i="9"/>
  <c r="AC497" i="9"/>
  <c r="AC514" i="9"/>
  <c r="AC493" i="9"/>
  <c r="AC513" i="9"/>
  <c r="AC494" i="9"/>
  <c r="AC504" i="9"/>
  <c r="M508" i="9"/>
  <c r="M509" i="9"/>
  <c r="M505" i="9"/>
  <c r="M494" i="9"/>
  <c r="M510" i="9"/>
  <c r="M504" i="9"/>
  <c r="M506" i="9"/>
  <c r="M515" i="9"/>
  <c r="M512" i="9"/>
  <c r="M497" i="9"/>
  <c r="M513" i="9"/>
  <c r="M495" i="9"/>
  <c r="M507" i="9"/>
  <c r="M516" i="9"/>
  <c r="M514" i="9"/>
  <c r="M493" i="9"/>
  <c r="M511" i="9"/>
  <c r="BN54" i="9"/>
  <c r="BN75" i="9"/>
  <c r="BN64" i="9"/>
  <c r="BN69" i="9"/>
  <c r="BN73" i="9"/>
  <c r="BN65" i="9"/>
  <c r="BN70" i="9"/>
  <c r="BN74" i="9"/>
  <c r="BN68" i="9"/>
  <c r="BN66" i="9"/>
  <c r="BN72" i="9"/>
  <c r="BN67" i="9"/>
  <c r="BN71" i="9"/>
  <c r="AW390" i="9"/>
  <c r="AW393" i="9"/>
  <c r="AW387" i="9"/>
  <c r="AW394" i="9"/>
  <c r="AW391" i="9"/>
  <c r="AW385" i="9"/>
  <c r="AW392" i="9"/>
  <c r="AW375" i="9"/>
  <c r="BM24" i="9"/>
  <c r="BM15" i="9"/>
  <c r="BM25" i="9"/>
  <c r="BM28" i="9"/>
  <c r="BM14" i="9"/>
  <c r="BM30" i="9"/>
  <c r="BM34" i="9"/>
  <c r="BM26" i="9"/>
  <c r="BM17" i="9"/>
  <c r="BM18" i="9"/>
  <c r="BM13" i="9"/>
  <c r="BM29" i="9"/>
  <c r="BM35" i="9"/>
  <c r="BE110" i="9"/>
  <c r="BE95" i="9"/>
  <c r="BE97" i="9"/>
  <c r="BE100" i="9"/>
  <c r="BE109" i="9"/>
  <c r="BE94" i="9"/>
  <c r="BE93" i="9"/>
  <c r="BE115" i="9"/>
  <c r="BE105" i="9"/>
  <c r="AB756" i="17"/>
  <c r="AB749" i="17"/>
  <c r="AB737" i="17"/>
  <c r="AB745" i="17"/>
  <c r="AB747" i="17"/>
  <c r="AB754" i="17"/>
  <c r="AB752" i="17"/>
  <c r="AB746" i="17"/>
  <c r="AB744" i="17"/>
  <c r="AB748" i="17"/>
  <c r="BL386" i="9"/>
  <c r="BL390" i="9"/>
  <c r="BL377" i="9"/>
  <c r="BL380" i="9"/>
  <c r="BL383" i="9"/>
  <c r="BL394" i="9"/>
  <c r="BL385" i="9"/>
  <c r="BL392" i="9"/>
  <c r="BL391" i="9"/>
  <c r="BL387" i="9"/>
  <c r="BL699" i="9"/>
  <c r="BL702" i="9"/>
  <c r="BL700" i="9"/>
  <c r="BL703" i="9"/>
  <c r="AV511" i="17"/>
  <c r="AV497" i="17"/>
  <c r="AV515" i="17"/>
  <c r="AV510" i="17"/>
  <c r="AV506" i="17"/>
  <c r="AV505" i="17"/>
  <c r="AV514" i="17"/>
  <c r="AV507" i="17"/>
  <c r="X510" i="17"/>
  <c r="X514" i="17"/>
  <c r="X515" i="17"/>
  <c r="X512" i="17"/>
  <c r="X516" i="17"/>
  <c r="X508" i="17"/>
  <c r="X507" i="17"/>
  <c r="X505" i="17"/>
  <c r="X509" i="17"/>
  <c r="D21" i="21"/>
  <c r="I16" i="21"/>
  <c r="AR710" i="17"/>
  <c r="AR704" i="17"/>
  <c r="AR713" i="17"/>
  <c r="AR712" i="17"/>
  <c r="AR708" i="17"/>
  <c r="AR707" i="17"/>
  <c r="AR697" i="17"/>
  <c r="AR715" i="17"/>
  <c r="AR711" i="17"/>
  <c r="AR714" i="17"/>
  <c r="AR705" i="17"/>
  <c r="X499" i="9"/>
  <c r="X502" i="9"/>
  <c r="X498" i="9"/>
  <c r="X501" i="9"/>
  <c r="X500" i="9"/>
  <c r="X503" i="9"/>
  <c r="AV377" i="9"/>
  <c r="AV379" i="9"/>
  <c r="AV390" i="9"/>
  <c r="AV384" i="9"/>
  <c r="AV388" i="9"/>
  <c r="AV391" i="9"/>
  <c r="AV387" i="9"/>
  <c r="AV374" i="9"/>
  <c r="AV386" i="9"/>
  <c r="AV375" i="9"/>
  <c r="AV392" i="9"/>
  <c r="AV395" i="9"/>
  <c r="AV393" i="9"/>
  <c r="BG590" i="17"/>
  <c r="BG588" i="17"/>
  <c r="AV353" i="17"/>
  <c r="AV355" i="17"/>
  <c r="AI583" i="9"/>
  <c r="F31" i="21"/>
  <c r="BH581" i="9"/>
  <c r="BD340" i="9"/>
  <c r="BD343" i="9"/>
  <c r="D282" i="17"/>
  <c r="M19" i="21"/>
  <c r="AM501" i="17"/>
  <c r="AB749" i="9"/>
  <c r="AB734" i="9"/>
  <c r="AB742" i="9"/>
  <c r="BH754" i="9"/>
  <c r="I173" i="18"/>
  <c r="AR592" i="17"/>
  <c r="AR577" i="17"/>
  <c r="AR594" i="17"/>
  <c r="AR586" i="17"/>
  <c r="AR587" i="17"/>
  <c r="AR595" i="17"/>
  <c r="AR584" i="17"/>
  <c r="AR596" i="17"/>
  <c r="AR585" i="17"/>
  <c r="AR588" i="17"/>
  <c r="AR589" i="17"/>
  <c r="AR591" i="17"/>
  <c r="AR593" i="17"/>
  <c r="AR590" i="17"/>
  <c r="AF632" i="9"/>
  <c r="AF617" i="9"/>
  <c r="AF613" i="9"/>
  <c r="AF615" i="9"/>
  <c r="AF635" i="9"/>
  <c r="AF634" i="9"/>
  <c r="AF614" i="9"/>
  <c r="AF626" i="9"/>
  <c r="AF625" i="9"/>
  <c r="AF624" i="9"/>
  <c r="AF630" i="9"/>
  <c r="AF628" i="9"/>
  <c r="AF627" i="9"/>
  <c r="AF629" i="9"/>
  <c r="AF636" i="9"/>
  <c r="AF631" i="9"/>
  <c r="AF633" i="9"/>
  <c r="BD625" i="9"/>
  <c r="BD631" i="9"/>
  <c r="BD635" i="9"/>
  <c r="BD636" i="9"/>
  <c r="BD614" i="9"/>
  <c r="BD632" i="9"/>
  <c r="BD627" i="9"/>
  <c r="BD626" i="9"/>
  <c r="BD634" i="9"/>
  <c r="BD628" i="9"/>
  <c r="BD633" i="9"/>
  <c r="BD613" i="9"/>
  <c r="BD615" i="9"/>
  <c r="BD629" i="9"/>
  <c r="BD630" i="9"/>
  <c r="BD617" i="9"/>
  <c r="BD624" i="9"/>
  <c r="T201" i="20"/>
  <c r="R201" i="20"/>
  <c r="S201" i="20"/>
  <c r="V201" i="20"/>
  <c r="U201" i="20"/>
  <c r="D744" i="9"/>
  <c r="D746" i="9"/>
  <c r="L749" i="9"/>
  <c r="L752" i="9"/>
  <c r="L745" i="9"/>
  <c r="L755" i="9"/>
  <c r="L744" i="9"/>
  <c r="L737" i="9"/>
  <c r="L751" i="9"/>
  <c r="L746" i="9"/>
  <c r="L734" i="9"/>
  <c r="L747" i="9"/>
  <c r="L753" i="9"/>
  <c r="L756" i="9"/>
  <c r="L754" i="9"/>
  <c r="L733" i="9"/>
  <c r="L735" i="9"/>
  <c r="L748" i="9"/>
  <c r="L750" i="9"/>
  <c r="L631" i="9"/>
  <c r="L634" i="9"/>
  <c r="L614" i="9"/>
  <c r="L630" i="9"/>
  <c r="L632" i="9"/>
  <c r="L628" i="9"/>
  <c r="L635" i="9"/>
  <c r="L626" i="9"/>
  <c r="L627" i="9"/>
  <c r="L624" i="9"/>
  <c r="L629" i="9"/>
  <c r="L613" i="9"/>
  <c r="L615" i="9"/>
  <c r="L633" i="9"/>
  <c r="L625" i="9"/>
  <c r="L636" i="9"/>
  <c r="L617" i="9"/>
  <c r="AB636" i="9"/>
  <c r="AB628" i="9"/>
  <c r="AB634" i="9"/>
  <c r="AB627" i="9"/>
  <c r="AB632" i="9"/>
  <c r="AB635" i="9"/>
  <c r="AB631" i="9"/>
  <c r="AB613" i="9"/>
  <c r="AB615" i="9"/>
  <c r="AB625" i="9"/>
  <c r="AB626" i="9"/>
  <c r="AB630" i="9"/>
  <c r="AB617" i="9"/>
  <c r="AB629" i="9"/>
  <c r="AB614" i="9"/>
  <c r="AB633" i="9"/>
  <c r="AB624" i="9"/>
  <c r="X185" i="7"/>
  <c r="W185" i="21"/>
  <c r="AB126" i="22"/>
  <c r="H533" i="9"/>
  <c r="H554" i="9"/>
  <c r="H544" i="9"/>
  <c r="H551" i="9"/>
  <c r="H545" i="9"/>
  <c r="H549" i="9"/>
  <c r="H556" i="9"/>
  <c r="H537" i="9"/>
  <c r="H550" i="9"/>
  <c r="H555" i="9"/>
  <c r="H548" i="9"/>
  <c r="H553" i="9"/>
  <c r="H547" i="9"/>
  <c r="H552" i="9"/>
  <c r="H535" i="9"/>
  <c r="H546" i="9"/>
  <c r="H534" i="9"/>
  <c r="BD535" i="9"/>
  <c r="BD553" i="9"/>
  <c r="BD537" i="9"/>
  <c r="BD546" i="9"/>
  <c r="BD533" i="9"/>
  <c r="BD551" i="9"/>
  <c r="BD556" i="9"/>
  <c r="BD552" i="9"/>
  <c r="BD554" i="9"/>
  <c r="BD548" i="9"/>
  <c r="BD534" i="9"/>
  <c r="BD547" i="9"/>
  <c r="BD544" i="9"/>
  <c r="BD555" i="9"/>
  <c r="BD550" i="9"/>
  <c r="BD549" i="9"/>
  <c r="BD545" i="9"/>
  <c r="BL533" i="9"/>
  <c r="BL552" i="9"/>
  <c r="BL534" i="9"/>
  <c r="BL550" i="9"/>
  <c r="BL545" i="9"/>
  <c r="BL555" i="9"/>
  <c r="BL548" i="9"/>
  <c r="BL554" i="9"/>
  <c r="BL549" i="9"/>
  <c r="BL546" i="9"/>
  <c r="BL547" i="9"/>
  <c r="BL535" i="9"/>
  <c r="BL551" i="9"/>
  <c r="BL553" i="9"/>
  <c r="BL544" i="9"/>
  <c r="BL556" i="9"/>
  <c r="BL537" i="9"/>
  <c r="X165" i="7"/>
  <c r="AB114" i="22"/>
  <c r="W165" i="21"/>
  <c r="BA492" i="17"/>
  <c r="T150" i="20"/>
  <c r="AC492" i="17"/>
  <c r="U150" i="20"/>
  <c r="R150" i="20"/>
  <c r="AK492" i="17"/>
  <c r="M492" i="17"/>
  <c r="S150" i="20"/>
  <c r="E492" i="17"/>
  <c r="U492" i="17"/>
  <c r="BI492" i="17"/>
  <c r="AS492" i="17"/>
  <c r="V150" i="20"/>
  <c r="BA495" i="9"/>
  <c r="BA515" i="9"/>
  <c r="BA516" i="9"/>
  <c r="BA508" i="9"/>
  <c r="BA514" i="9"/>
  <c r="BA494" i="9"/>
  <c r="BA509" i="9"/>
  <c r="BA513" i="9"/>
  <c r="BA506" i="9"/>
  <c r="BA493" i="9"/>
  <c r="BA505" i="9"/>
  <c r="BA512" i="9"/>
  <c r="BA497" i="9"/>
  <c r="BA511" i="9"/>
  <c r="BA510" i="9"/>
  <c r="BA504" i="9"/>
  <c r="BA507" i="9"/>
  <c r="E511" i="9"/>
  <c r="E512" i="9"/>
  <c r="E514" i="9"/>
  <c r="E497" i="9"/>
  <c r="E516" i="9"/>
  <c r="E494" i="9"/>
  <c r="E495" i="9"/>
  <c r="E515" i="9"/>
  <c r="E493" i="9"/>
  <c r="E507" i="9"/>
  <c r="E513" i="9"/>
  <c r="E504" i="9"/>
  <c r="E505" i="9"/>
  <c r="E509" i="9"/>
  <c r="E506" i="9"/>
  <c r="E508" i="9"/>
  <c r="E510" i="9"/>
  <c r="W10" i="21"/>
  <c r="AB11" i="22"/>
  <c r="P512" i="17"/>
  <c r="P511" i="17"/>
  <c r="BL509" i="17"/>
  <c r="BL516" i="17"/>
  <c r="BL505" i="17"/>
  <c r="BL512" i="17"/>
  <c r="BL508" i="17"/>
  <c r="BL497" i="17"/>
  <c r="BL515" i="17"/>
  <c r="BL511" i="17"/>
  <c r="BL514" i="17"/>
  <c r="BL510" i="17"/>
  <c r="BL507" i="17"/>
  <c r="BL506" i="17"/>
  <c r="BL504" i="17"/>
  <c r="BL513" i="17"/>
  <c r="AZ710" i="17"/>
  <c r="AZ715" i="17"/>
  <c r="AZ697" i="17"/>
  <c r="AZ714" i="17"/>
  <c r="AZ712" i="17"/>
  <c r="AZ713" i="17"/>
  <c r="AZ716" i="17"/>
  <c r="AZ711" i="17"/>
  <c r="AZ708" i="17"/>
  <c r="AZ706" i="17"/>
  <c r="AZ704" i="17"/>
  <c r="AZ709" i="17"/>
  <c r="AZ707" i="17"/>
  <c r="AZ705" i="17"/>
  <c r="BH711" i="17"/>
  <c r="BH715" i="17"/>
  <c r="BH708" i="17"/>
  <c r="BH716" i="17"/>
  <c r="BH706" i="17"/>
  <c r="BH707" i="17"/>
  <c r="BH713" i="17"/>
  <c r="BH710" i="17"/>
  <c r="BH714" i="17"/>
  <c r="BH697" i="17"/>
  <c r="BH705" i="17"/>
  <c r="BH712" i="17"/>
  <c r="BH709" i="17"/>
  <c r="BH704" i="17"/>
  <c r="H701" i="17"/>
  <c r="J186" i="18"/>
  <c r="D29" i="21"/>
  <c r="E8" i="21"/>
  <c r="G76" i="21"/>
  <c r="I164" i="18"/>
  <c r="AZ589" i="17"/>
  <c r="AZ591" i="17"/>
  <c r="AZ593" i="17"/>
  <c r="AZ592" i="17"/>
  <c r="AZ587" i="17"/>
  <c r="AZ594" i="17"/>
  <c r="AZ596" i="17"/>
  <c r="AZ588" i="17"/>
  <c r="AZ595" i="17"/>
  <c r="AZ585" i="17"/>
  <c r="AZ590" i="17"/>
  <c r="AZ577" i="17"/>
  <c r="AZ584" i="17"/>
  <c r="AZ586" i="17"/>
  <c r="BH589" i="17"/>
  <c r="BH594" i="17"/>
  <c r="BH587" i="17"/>
  <c r="BH590" i="17"/>
  <c r="BH596" i="17"/>
  <c r="BH577" i="17"/>
  <c r="BH585" i="17"/>
  <c r="BH591" i="17"/>
  <c r="BH584" i="17"/>
  <c r="BH593" i="17"/>
  <c r="BH595" i="17"/>
  <c r="BH588" i="17"/>
  <c r="BH592" i="17"/>
  <c r="BH586" i="17"/>
  <c r="BE676" i="17"/>
  <c r="H633" i="9"/>
  <c r="H614" i="9"/>
  <c r="H628" i="9"/>
  <c r="H632" i="9"/>
  <c r="H613" i="9"/>
  <c r="H615" i="9"/>
  <c r="H624" i="9"/>
  <c r="H629" i="9"/>
  <c r="H627" i="9"/>
  <c r="H634" i="9"/>
  <c r="H630" i="9"/>
  <c r="H636" i="9"/>
  <c r="H631" i="9"/>
  <c r="H625" i="9"/>
  <c r="H635" i="9"/>
  <c r="H617" i="9"/>
  <c r="H626" i="9"/>
  <c r="D613" i="9"/>
  <c r="D615" i="9"/>
  <c r="D617" i="9"/>
  <c r="D632" i="9"/>
  <c r="D635" i="9"/>
  <c r="D633" i="9"/>
  <c r="D626" i="9"/>
  <c r="D627" i="9"/>
  <c r="D631" i="9"/>
  <c r="D636" i="9"/>
  <c r="D625" i="9"/>
  <c r="D614" i="9"/>
  <c r="D629" i="9"/>
  <c r="D630" i="9"/>
  <c r="D634" i="9"/>
  <c r="D624" i="9"/>
  <c r="D628" i="9"/>
  <c r="BH614" i="9"/>
  <c r="BH624" i="9"/>
  <c r="BH613" i="9"/>
  <c r="BH615" i="9"/>
  <c r="BH617" i="9"/>
  <c r="BH631" i="9"/>
  <c r="BH634" i="9"/>
  <c r="BH625" i="9"/>
  <c r="BH633" i="9"/>
  <c r="BH628" i="9"/>
  <c r="BH627" i="9"/>
  <c r="BH629" i="9"/>
  <c r="BH636" i="9"/>
  <c r="BH630" i="9"/>
  <c r="BH635" i="9"/>
  <c r="BH632" i="9"/>
  <c r="BH626" i="9"/>
  <c r="X535" i="9"/>
  <c r="X555" i="9"/>
  <c r="X537" i="9"/>
  <c r="X554" i="9"/>
  <c r="X534" i="9"/>
  <c r="X533" i="9"/>
  <c r="X551" i="9"/>
  <c r="X547" i="9"/>
  <c r="X556" i="9"/>
  <c r="X553" i="9"/>
  <c r="X550" i="9"/>
  <c r="X548" i="9"/>
  <c r="X549" i="9"/>
  <c r="X545" i="9"/>
  <c r="X552" i="9"/>
  <c r="X546" i="9"/>
  <c r="X544" i="9"/>
  <c r="AV532" i="17"/>
  <c r="T165" i="20"/>
  <c r="AN532" i="17"/>
  <c r="P532" i="17"/>
  <c r="U165" i="20"/>
  <c r="S165" i="20"/>
  <c r="R165" i="20"/>
  <c r="X532" i="17"/>
  <c r="AF532" i="17"/>
  <c r="BD532" i="17"/>
  <c r="V165" i="20"/>
  <c r="BL532" i="17"/>
  <c r="H532" i="17"/>
  <c r="BH551" i="17"/>
  <c r="BH549" i="17"/>
  <c r="BH544" i="17"/>
  <c r="BH548" i="17"/>
  <c r="BH547" i="17"/>
  <c r="BH537" i="17"/>
  <c r="BH554" i="17"/>
  <c r="BH546" i="17"/>
  <c r="BH552" i="17"/>
  <c r="BH556" i="17"/>
  <c r="BH545" i="17"/>
  <c r="BH550" i="17"/>
  <c r="BH553" i="17"/>
  <c r="BH555" i="17"/>
  <c r="U514" i="9"/>
  <c r="U511" i="9"/>
  <c r="U512" i="9"/>
  <c r="U507" i="9"/>
  <c r="U495" i="9"/>
  <c r="U494" i="9"/>
  <c r="U504" i="9"/>
  <c r="U506" i="9"/>
  <c r="U513" i="9"/>
  <c r="U515" i="9"/>
  <c r="U493" i="9"/>
  <c r="U508" i="9"/>
  <c r="U497" i="9"/>
  <c r="U505" i="9"/>
  <c r="U509" i="9"/>
  <c r="U516" i="9"/>
  <c r="U510" i="9"/>
  <c r="X150" i="7"/>
  <c r="W150" i="21"/>
  <c r="AB103" i="22"/>
  <c r="AN510" i="17"/>
  <c r="AN508" i="17"/>
  <c r="AN507" i="17"/>
  <c r="AN516" i="17"/>
  <c r="AN513" i="17"/>
  <c r="AN506" i="17"/>
  <c r="AN497" i="17"/>
  <c r="AN512" i="17"/>
  <c r="AN515" i="17"/>
  <c r="AN505" i="17"/>
  <c r="AN514" i="17"/>
  <c r="AN504" i="17"/>
  <c r="AN509" i="17"/>
  <c r="AN511" i="17"/>
  <c r="E139" i="21"/>
  <c r="N66" i="21"/>
  <c r="AJ585" i="17"/>
  <c r="AJ589" i="17"/>
  <c r="AJ584" i="17"/>
  <c r="AJ577" i="17"/>
  <c r="AJ590" i="17"/>
  <c r="AJ591" i="17"/>
  <c r="AJ596" i="17"/>
  <c r="AJ593" i="17"/>
  <c r="AJ595" i="17"/>
  <c r="AJ587" i="17"/>
  <c r="AJ588" i="17"/>
  <c r="AJ586" i="17"/>
  <c r="AJ592" i="17"/>
  <c r="AJ594" i="17"/>
  <c r="D589" i="17"/>
  <c r="D586" i="17"/>
  <c r="D588" i="17"/>
  <c r="D584" i="17"/>
  <c r="D593" i="17"/>
  <c r="D594" i="17"/>
  <c r="D591" i="17"/>
  <c r="D587" i="17"/>
  <c r="D577" i="17"/>
  <c r="D585" i="17"/>
  <c r="D596" i="17"/>
  <c r="D590" i="17"/>
  <c r="D595" i="17"/>
  <c r="D592" i="17"/>
  <c r="X625" i="9"/>
  <c r="X613" i="9"/>
  <c r="X615" i="9"/>
  <c r="X624" i="9"/>
  <c r="X634" i="9"/>
  <c r="X632" i="9"/>
  <c r="X633" i="9"/>
  <c r="X627" i="9"/>
  <c r="X636" i="9"/>
  <c r="X629" i="9"/>
  <c r="X628" i="9"/>
  <c r="X617" i="9"/>
  <c r="X631" i="9"/>
  <c r="X626" i="9"/>
  <c r="X630" i="9"/>
  <c r="X635" i="9"/>
  <c r="X614" i="9"/>
  <c r="BL617" i="9"/>
  <c r="BL629" i="9"/>
  <c r="BL627" i="9"/>
  <c r="BL631" i="9"/>
  <c r="BL625" i="9"/>
  <c r="BL626" i="9"/>
  <c r="BL624" i="9"/>
  <c r="BL613" i="9"/>
  <c r="BL615" i="9"/>
  <c r="BL628" i="9"/>
  <c r="BL630" i="9"/>
  <c r="BL635" i="9"/>
  <c r="BL633" i="9"/>
  <c r="BL636" i="9"/>
  <c r="BL632" i="9"/>
  <c r="BL614" i="9"/>
  <c r="BL634" i="9"/>
  <c r="AJ636" i="9"/>
  <c r="AJ630" i="9"/>
  <c r="AJ629" i="9"/>
  <c r="AJ635" i="9"/>
  <c r="AJ628" i="9"/>
  <c r="AJ617" i="9"/>
  <c r="AJ632" i="9"/>
  <c r="AJ626" i="9"/>
  <c r="AJ614" i="9"/>
  <c r="AJ634" i="9"/>
  <c r="AJ613" i="9"/>
  <c r="AJ615" i="9"/>
  <c r="AJ624" i="9"/>
  <c r="AJ625" i="9"/>
  <c r="AJ631" i="9"/>
  <c r="AJ633" i="9"/>
  <c r="AJ627" i="9"/>
  <c r="T630" i="9"/>
  <c r="T614" i="9"/>
  <c r="T635" i="9"/>
  <c r="T617" i="9"/>
  <c r="T624" i="9"/>
  <c r="T636" i="9"/>
  <c r="T625" i="9"/>
  <c r="T629" i="9"/>
  <c r="T627" i="9"/>
  <c r="T613" i="9"/>
  <c r="T615" i="9"/>
  <c r="T634" i="9"/>
  <c r="T633" i="9"/>
  <c r="T626" i="9"/>
  <c r="T628" i="9"/>
  <c r="T632" i="9"/>
  <c r="T631" i="9"/>
  <c r="AV555" i="9"/>
  <c r="AV534" i="9"/>
  <c r="AV548" i="9"/>
  <c r="AV556" i="9"/>
  <c r="AV550" i="9"/>
  <c r="AV547" i="9"/>
  <c r="AV549" i="9"/>
  <c r="AV552" i="9"/>
  <c r="AV553" i="9"/>
  <c r="AV533" i="9"/>
  <c r="AV546" i="9"/>
  <c r="AV551" i="9"/>
  <c r="AV544" i="9"/>
  <c r="AV554" i="9"/>
  <c r="AV537" i="9"/>
  <c r="AV545" i="9"/>
  <c r="AV535" i="9"/>
  <c r="AF549" i="9"/>
  <c r="AF537" i="9"/>
  <c r="AF556" i="9"/>
  <c r="AF554" i="9"/>
  <c r="AF553" i="9"/>
  <c r="AF550" i="9"/>
  <c r="AF544" i="9"/>
  <c r="AF552" i="9"/>
  <c r="AF547" i="9"/>
  <c r="AF545" i="9"/>
  <c r="AF555" i="9"/>
  <c r="AF551" i="9"/>
  <c r="AF548" i="9"/>
  <c r="AF533" i="9"/>
  <c r="AF534" i="9"/>
  <c r="AF535" i="9"/>
  <c r="AF546" i="9"/>
  <c r="AS510" i="9"/>
  <c r="AS493" i="9"/>
  <c r="AS514" i="9"/>
  <c r="AS509" i="9"/>
  <c r="AS505" i="9"/>
  <c r="AS504" i="9"/>
  <c r="AS515" i="9"/>
  <c r="AS507" i="9"/>
  <c r="AS497" i="9"/>
  <c r="AS512" i="9"/>
  <c r="AS494" i="9"/>
  <c r="AS511" i="9"/>
  <c r="AS516" i="9"/>
  <c r="AS506" i="9"/>
  <c r="AS508" i="9"/>
  <c r="AS495" i="9"/>
  <c r="AS513" i="9"/>
  <c r="BI506" i="9"/>
  <c r="BI513" i="9"/>
  <c r="BI515" i="9"/>
  <c r="BI495" i="9"/>
  <c r="BI497" i="9"/>
  <c r="BI511" i="9"/>
  <c r="BI507" i="9"/>
  <c r="BI508" i="9"/>
  <c r="BI509" i="9"/>
  <c r="BI494" i="9"/>
  <c r="BI510" i="9"/>
  <c r="BI514" i="9"/>
  <c r="BI504" i="9"/>
  <c r="BI512" i="9"/>
  <c r="BI516" i="9"/>
  <c r="BI505" i="9"/>
  <c r="BI493" i="9"/>
  <c r="AF507" i="17"/>
  <c r="AF510" i="17"/>
  <c r="AF504" i="17"/>
  <c r="AF516" i="17"/>
  <c r="AF511" i="17"/>
  <c r="AF514" i="17"/>
  <c r="AF509" i="17"/>
  <c r="AF505" i="17"/>
  <c r="AF515" i="17"/>
  <c r="AF508" i="17"/>
  <c r="AF512" i="17"/>
  <c r="AF513" i="17"/>
  <c r="AF497" i="17"/>
  <c r="AF506" i="17"/>
  <c r="L710" i="17"/>
  <c r="L713" i="17"/>
  <c r="L715" i="17"/>
  <c r="L708" i="17"/>
  <c r="L711" i="17"/>
  <c r="L704" i="17"/>
  <c r="L706" i="17"/>
  <c r="L716" i="17"/>
  <c r="L709" i="17"/>
  <c r="L707" i="17"/>
  <c r="L705" i="17"/>
  <c r="L712" i="17"/>
  <c r="L697" i="17"/>
  <c r="L714" i="17"/>
  <c r="H778" i="9"/>
  <c r="H781" i="9"/>
  <c r="BB623" i="17"/>
  <c r="BG621" i="17"/>
  <c r="AI581" i="9"/>
  <c r="AP783" i="17"/>
  <c r="Y269" i="9"/>
  <c r="AG351" i="9"/>
  <c r="AG347" i="9"/>
  <c r="AG355" i="9"/>
  <c r="AI503" i="17"/>
  <c r="H779" i="9"/>
  <c r="H782" i="9"/>
  <c r="R581" i="17"/>
  <c r="AO269" i="9"/>
  <c r="AG346" i="9"/>
  <c r="AG349" i="9"/>
  <c r="F19" i="21"/>
  <c r="N541" i="17"/>
  <c r="R275" i="9"/>
  <c r="I168" i="18"/>
  <c r="J168" i="18"/>
  <c r="D54" i="21"/>
  <c r="G116" i="21"/>
  <c r="D199" i="21"/>
  <c r="AU503" i="17"/>
  <c r="AU502" i="17"/>
  <c r="I183" i="18"/>
  <c r="J183" i="18"/>
  <c r="J175" i="18"/>
  <c r="H126" i="21"/>
  <c r="Y349" i="9"/>
  <c r="F16" i="21"/>
  <c r="D18" i="21"/>
  <c r="D78" i="21"/>
  <c r="F76" i="21"/>
  <c r="G4" i="21"/>
  <c r="D7" i="21"/>
  <c r="BI542" i="17"/>
  <c r="AE781" i="17"/>
  <c r="E112" i="21"/>
  <c r="AY596" i="17"/>
  <c r="AY587" i="17"/>
  <c r="M68" i="21"/>
  <c r="R783" i="17"/>
  <c r="R782" i="17"/>
  <c r="R781" i="17"/>
  <c r="BN503" i="17"/>
  <c r="BN502" i="17"/>
  <c r="BN501" i="17"/>
  <c r="BA621" i="17"/>
  <c r="AP741" i="17"/>
  <c r="AP743" i="17"/>
  <c r="AZ739" i="9"/>
  <c r="AZ742" i="9"/>
  <c r="AZ738" i="9"/>
  <c r="AZ741" i="9"/>
  <c r="AZ740" i="9"/>
  <c r="BL583" i="17"/>
  <c r="BL581" i="17"/>
  <c r="D79" i="21"/>
  <c r="E621" i="17"/>
  <c r="E622" i="17"/>
  <c r="F541" i="17"/>
  <c r="AV623" i="9"/>
  <c r="AQ743" i="9"/>
  <c r="X214" i="7"/>
  <c r="AO348" i="9"/>
  <c r="G124" i="21"/>
  <c r="X782" i="9"/>
  <c r="M54" i="21"/>
  <c r="I179" i="18"/>
  <c r="J172" i="18"/>
  <c r="AT783" i="17"/>
  <c r="S623" i="17"/>
  <c r="J176" i="18"/>
  <c r="AO781" i="9"/>
  <c r="S580" i="9"/>
  <c r="S583" i="9"/>
  <c r="AD782" i="17"/>
  <c r="AZ501" i="17"/>
  <c r="AP782" i="17"/>
  <c r="BM742" i="9"/>
  <c r="U623" i="17"/>
  <c r="AK623" i="17"/>
  <c r="AT703" i="17"/>
  <c r="AO274" i="9"/>
  <c r="E20" i="21"/>
  <c r="C577" i="17"/>
  <c r="AO350" i="9"/>
  <c r="AN781" i="9"/>
  <c r="AE743" i="9"/>
  <c r="AH268" i="9"/>
  <c r="E28" i="21"/>
  <c r="BD348" i="17"/>
  <c r="E196" i="21"/>
  <c r="BH740" i="9"/>
  <c r="BH743" i="9"/>
  <c r="AP503" i="17"/>
  <c r="AH269" i="9"/>
  <c r="Y353" i="9"/>
  <c r="G20" i="21"/>
  <c r="BE347" i="9"/>
  <c r="BD350" i="17"/>
  <c r="BD355" i="17"/>
  <c r="H41" i="21"/>
  <c r="AG709" i="9"/>
  <c r="T703" i="17"/>
  <c r="BD353" i="17"/>
  <c r="I171" i="18"/>
  <c r="H5" i="21"/>
  <c r="BJ542" i="17"/>
  <c r="BG623" i="17"/>
  <c r="H138" i="21"/>
  <c r="F140" i="21"/>
  <c r="R623" i="17"/>
  <c r="AG715" i="9"/>
  <c r="H21" i="21"/>
  <c r="J182" i="18"/>
  <c r="D66" i="21"/>
  <c r="AR741" i="9"/>
  <c r="X781" i="9"/>
  <c r="J180" i="18"/>
  <c r="BE353" i="9"/>
  <c r="I5" i="21"/>
  <c r="BD356" i="17"/>
  <c r="S596" i="17"/>
  <c r="S593" i="17"/>
  <c r="S591" i="17"/>
  <c r="S501" i="17"/>
  <c r="AC541" i="17"/>
  <c r="I180" i="18"/>
  <c r="I178" i="18"/>
  <c r="AB582" i="17"/>
  <c r="J170" i="18"/>
  <c r="AQ579" i="9"/>
  <c r="AQ582" i="9"/>
  <c r="T702" i="17"/>
  <c r="BK782" i="17"/>
  <c r="AN780" i="9"/>
  <c r="AN783" i="9"/>
  <c r="AR740" i="9"/>
  <c r="AR743" i="9"/>
  <c r="S503" i="17"/>
  <c r="BF582" i="17"/>
  <c r="I349" i="9"/>
  <c r="I346" i="9"/>
  <c r="AO354" i="9"/>
  <c r="BE348" i="9"/>
  <c r="AV779" i="9"/>
  <c r="AV782" i="9"/>
  <c r="D739" i="9"/>
  <c r="D742" i="9"/>
  <c r="BL582" i="17"/>
  <c r="AA578" i="9"/>
  <c r="AA581" i="9"/>
  <c r="Q348" i="9"/>
  <c r="BB583" i="17"/>
  <c r="F543" i="17"/>
  <c r="AH582" i="17"/>
  <c r="U622" i="17"/>
  <c r="BF783" i="17"/>
  <c r="I350" i="9"/>
  <c r="I347" i="9"/>
  <c r="I353" i="9"/>
  <c r="C587" i="17"/>
  <c r="BE351" i="9"/>
  <c r="G42" i="21"/>
  <c r="AS582" i="17"/>
  <c r="AN701" i="17"/>
  <c r="M139" i="21"/>
  <c r="AX623" i="17"/>
  <c r="I176" i="18"/>
  <c r="J177" i="18"/>
  <c r="J185" i="18"/>
  <c r="F743" i="17"/>
  <c r="AX742" i="17"/>
  <c r="E781" i="17"/>
  <c r="S581" i="9"/>
  <c r="BB582" i="17"/>
  <c r="AV621" i="9"/>
  <c r="BA622" i="17"/>
  <c r="M583" i="17"/>
  <c r="E582" i="17"/>
  <c r="F742" i="17"/>
  <c r="Y266" i="9"/>
  <c r="R267" i="9"/>
  <c r="AW333" i="9"/>
  <c r="C593" i="17"/>
  <c r="BE703" i="9"/>
  <c r="C701" i="17"/>
  <c r="J703" i="17"/>
  <c r="S579" i="9"/>
  <c r="S582" i="9"/>
  <c r="BL701" i="17"/>
  <c r="AQ741" i="17"/>
  <c r="R702" i="17"/>
  <c r="AK621" i="17"/>
  <c r="AF783" i="9"/>
  <c r="BF581" i="17"/>
  <c r="H67" i="21"/>
  <c r="G53" i="21"/>
  <c r="AW351" i="9"/>
  <c r="E102" i="21"/>
  <c r="BD701" i="17"/>
  <c r="AJ503" i="17"/>
  <c r="AW711" i="9"/>
  <c r="AW713" i="9"/>
  <c r="AX741" i="17"/>
  <c r="AW705" i="9"/>
  <c r="BL352" i="17"/>
  <c r="BL348" i="17"/>
  <c r="BL354" i="17"/>
  <c r="BL356" i="17"/>
  <c r="BL350" i="17"/>
  <c r="F5" i="21"/>
  <c r="AW704" i="9"/>
  <c r="AW712" i="9"/>
  <c r="U581" i="17"/>
  <c r="BL346" i="17"/>
  <c r="AW697" i="9"/>
  <c r="AW700" i="9"/>
  <c r="AW703" i="9"/>
  <c r="P702" i="17"/>
  <c r="BL355" i="17"/>
  <c r="T583" i="17"/>
  <c r="AF781" i="9"/>
  <c r="Y271" i="9"/>
  <c r="Y273" i="9"/>
  <c r="AW346" i="9"/>
  <c r="AC743" i="17"/>
  <c r="M741" i="17"/>
  <c r="D501" i="17"/>
  <c r="BJ621" i="17"/>
  <c r="AZ543" i="17"/>
  <c r="AW352" i="9"/>
  <c r="AW353" i="9"/>
  <c r="AW334" i="9"/>
  <c r="AW354" i="9"/>
  <c r="C590" i="17"/>
  <c r="C595" i="17"/>
  <c r="C585" i="17"/>
  <c r="E782" i="17"/>
  <c r="BJ543" i="17"/>
  <c r="AA582" i="17"/>
  <c r="AO739" i="9"/>
  <c r="AO742" i="9"/>
  <c r="BA581" i="17"/>
  <c r="P783" i="9"/>
  <c r="E541" i="17"/>
  <c r="AY501" i="17"/>
  <c r="BJ622" i="17"/>
  <c r="C502" i="17"/>
  <c r="Y272" i="9"/>
  <c r="Y274" i="9"/>
  <c r="Y268" i="9"/>
  <c r="H17" i="21"/>
  <c r="AW348" i="9"/>
  <c r="AW345" i="9"/>
  <c r="AW355" i="9"/>
  <c r="AW349" i="9"/>
  <c r="C586" i="17"/>
  <c r="C596" i="17"/>
  <c r="C591" i="17"/>
  <c r="C588" i="17"/>
  <c r="E783" i="17"/>
  <c r="AX621" i="17"/>
  <c r="AX743" i="17"/>
  <c r="BG703" i="17"/>
  <c r="F741" i="17"/>
  <c r="BN782" i="17"/>
  <c r="BN253" i="9"/>
  <c r="AW344" i="9"/>
  <c r="AW335" i="9"/>
  <c r="C594" i="17"/>
  <c r="C584" i="17"/>
  <c r="C592" i="17"/>
  <c r="V742" i="17"/>
  <c r="BG595" i="17"/>
  <c r="AB542" i="17"/>
  <c r="AT782" i="17"/>
  <c r="BD342" i="9"/>
  <c r="BG582" i="9"/>
  <c r="P781" i="9"/>
  <c r="BL782" i="9"/>
  <c r="AV781" i="9"/>
  <c r="M781" i="17"/>
  <c r="AF583" i="17"/>
  <c r="H783" i="9"/>
  <c r="AA583" i="9"/>
  <c r="AY503" i="17"/>
  <c r="V741" i="17"/>
  <c r="Y270" i="9"/>
  <c r="Y275" i="9"/>
  <c r="AX622" i="17"/>
  <c r="BD338" i="9"/>
  <c r="BD341" i="9"/>
  <c r="AC543" i="17"/>
  <c r="BE740" i="9"/>
  <c r="BE743" i="9"/>
  <c r="AO740" i="9"/>
  <c r="AO743" i="9"/>
  <c r="M782" i="17"/>
  <c r="AC622" i="17"/>
  <c r="Z269" i="9"/>
  <c r="S594" i="17"/>
  <c r="Y351" i="9"/>
  <c r="BE355" i="9"/>
  <c r="BD351" i="17"/>
  <c r="BD347" i="17"/>
  <c r="W783" i="17"/>
  <c r="J582" i="17"/>
  <c r="M783" i="17"/>
  <c r="Z267" i="9"/>
  <c r="S577" i="17"/>
  <c r="Y355" i="9"/>
  <c r="Y354" i="9"/>
  <c r="M541" i="17"/>
  <c r="BH738" i="9"/>
  <c r="BH741" i="9"/>
  <c r="AI501" i="17"/>
  <c r="P779" i="9"/>
  <c r="P782" i="9"/>
  <c r="BL780" i="9"/>
  <c r="BL783" i="9"/>
  <c r="AR742" i="9"/>
  <c r="BG580" i="9"/>
  <c r="BG583" i="9"/>
  <c r="Y348" i="9"/>
  <c r="Y347" i="9"/>
  <c r="Y346" i="9"/>
  <c r="BE349" i="9"/>
  <c r="BE335" i="9"/>
  <c r="BE350" i="9"/>
  <c r="BE333" i="9"/>
  <c r="BD352" i="17"/>
  <c r="BD349" i="17"/>
  <c r="AG710" i="9"/>
  <c r="S586" i="17"/>
  <c r="AL583" i="17"/>
  <c r="S584" i="17"/>
  <c r="AG705" i="9"/>
  <c r="S588" i="17"/>
  <c r="Y352" i="9"/>
  <c r="BE345" i="9"/>
  <c r="AV780" i="9"/>
  <c r="AV783" i="9"/>
  <c r="S592" i="17"/>
  <c r="AG713" i="9"/>
  <c r="AG716" i="9"/>
  <c r="AG707" i="9"/>
  <c r="AG714" i="9"/>
  <c r="S587" i="17"/>
  <c r="BL778" i="9"/>
  <c r="BL781" i="9"/>
  <c r="BE354" i="9"/>
  <c r="BE346" i="9"/>
  <c r="BE352" i="9"/>
  <c r="BE344" i="9"/>
  <c r="BE337" i="9"/>
  <c r="BE339" i="9"/>
  <c r="BE342" i="9"/>
  <c r="BD354" i="17"/>
  <c r="AL581" i="17"/>
  <c r="S585" i="17"/>
  <c r="AG708" i="9"/>
  <c r="S590" i="17"/>
  <c r="AY502" i="17"/>
  <c r="AV702" i="17"/>
  <c r="P703" i="17"/>
  <c r="AB581" i="17"/>
  <c r="AU547" i="9"/>
  <c r="AU545" i="9"/>
  <c r="AU534" i="9"/>
  <c r="AU546" i="9"/>
  <c r="AU533" i="9"/>
  <c r="AU535" i="9"/>
  <c r="AU548" i="9"/>
  <c r="AU537" i="9"/>
  <c r="AU556" i="9"/>
  <c r="AU544" i="9"/>
  <c r="AU550" i="9"/>
  <c r="AU555" i="9"/>
  <c r="AU554" i="9"/>
  <c r="AU551" i="9"/>
  <c r="AU553" i="9"/>
  <c r="AU549" i="9"/>
  <c r="AU552" i="9"/>
  <c r="AR750" i="17"/>
  <c r="AR752" i="17"/>
  <c r="AR756" i="17"/>
  <c r="AR737" i="17"/>
  <c r="AR745" i="17"/>
  <c r="AR749" i="17"/>
  <c r="AR744" i="17"/>
  <c r="AR751" i="17"/>
  <c r="AR754" i="17"/>
  <c r="AR753" i="17"/>
  <c r="AR746" i="17"/>
  <c r="AR755" i="17"/>
  <c r="AR747" i="17"/>
  <c r="AR748" i="17"/>
  <c r="AO706" i="9"/>
  <c r="AO697" i="9"/>
  <c r="AO693" i="9"/>
  <c r="AO695" i="9"/>
  <c r="AO708" i="9"/>
  <c r="AO709" i="9"/>
  <c r="AO710" i="9"/>
  <c r="AO712" i="9"/>
  <c r="AO694" i="9"/>
  <c r="AO707" i="9"/>
  <c r="AO716" i="9"/>
  <c r="AO713" i="9"/>
  <c r="AO705" i="9"/>
  <c r="AO711" i="9"/>
  <c r="AO715" i="9"/>
  <c r="AO704" i="9"/>
  <c r="AO714" i="9"/>
  <c r="AU588" i="9"/>
  <c r="AU596" i="9"/>
  <c r="AU573" i="9"/>
  <c r="AU590" i="9"/>
  <c r="AU587" i="9"/>
  <c r="AU585" i="9"/>
  <c r="AU584" i="9"/>
  <c r="AU577" i="9"/>
  <c r="AU594" i="9"/>
  <c r="AU593" i="9"/>
  <c r="AU575" i="9"/>
  <c r="AU586" i="9"/>
  <c r="AU574" i="9"/>
  <c r="AU595" i="9"/>
  <c r="AU592" i="9"/>
  <c r="AU589" i="9"/>
  <c r="AU591" i="9"/>
  <c r="AN795" i="17"/>
  <c r="AN777" i="17"/>
  <c r="AN790" i="17"/>
  <c r="AN796" i="17"/>
  <c r="AN793" i="17"/>
  <c r="AN789" i="17"/>
  <c r="AN794" i="17"/>
  <c r="AN786" i="17"/>
  <c r="AN792" i="17"/>
  <c r="AN788" i="17"/>
  <c r="AN784" i="17"/>
  <c r="AN785" i="17"/>
  <c r="AN791" i="17"/>
  <c r="AN787" i="17"/>
  <c r="AF796" i="17"/>
  <c r="AF784" i="17"/>
  <c r="AF785" i="17"/>
  <c r="AF794" i="17"/>
  <c r="AF777" i="17"/>
  <c r="AF791" i="17"/>
  <c r="AF795" i="17"/>
  <c r="AF786" i="17"/>
  <c r="AF789" i="17"/>
  <c r="AF790" i="17"/>
  <c r="AF792" i="17"/>
  <c r="AF793" i="17"/>
  <c r="AF787" i="17"/>
  <c r="AF788" i="17"/>
  <c r="AE783" i="17"/>
  <c r="AY541" i="17"/>
  <c r="AB541" i="17"/>
  <c r="Q347" i="9"/>
  <c r="Q351" i="9"/>
  <c r="AO271" i="9"/>
  <c r="AY586" i="17"/>
  <c r="F115" i="21"/>
  <c r="E52" i="21"/>
  <c r="BB581" i="17"/>
  <c r="AO783" i="9"/>
  <c r="J583" i="17"/>
  <c r="AC583" i="17"/>
  <c r="T503" i="17"/>
  <c r="AN702" i="17"/>
  <c r="AT582" i="17"/>
  <c r="BG585" i="17"/>
  <c r="G80" i="21"/>
  <c r="G66" i="21"/>
  <c r="AO266" i="9"/>
  <c r="AY590" i="17"/>
  <c r="AY588" i="17"/>
  <c r="AO355" i="9"/>
  <c r="G32" i="21"/>
  <c r="AV351" i="17"/>
  <c r="AV350" i="17"/>
  <c r="AV701" i="17"/>
  <c r="BE698" i="9"/>
  <c r="BE701" i="9"/>
  <c r="AH621" i="17"/>
  <c r="Q350" i="9"/>
  <c r="Q352" i="9"/>
  <c r="Q346" i="9"/>
  <c r="Z274" i="9"/>
  <c r="BG587" i="17"/>
  <c r="BG586" i="17"/>
  <c r="AP269" i="9"/>
  <c r="AO270" i="9"/>
  <c r="AO275" i="9"/>
  <c r="AY585" i="17"/>
  <c r="AY592" i="17"/>
  <c r="AY584" i="17"/>
  <c r="R622" i="17"/>
  <c r="AO352" i="9"/>
  <c r="AO353" i="9"/>
  <c r="AV349" i="17"/>
  <c r="AV352" i="17"/>
  <c r="G136" i="21"/>
  <c r="F113" i="21"/>
  <c r="AV346" i="17"/>
  <c r="AV354" i="17"/>
  <c r="AV347" i="17"/>
  <c r="Y783" i="9"/>
  <c r="BG591" i="17"/>
  <c r="AC542" i="17"/>
  <c r="BG592" i="17"/>
  <c r="BM741" i="9"/>
  <c r="P581" i="17"/>
  <c r="BK554" i="9"/>
  <c r="BK534" i="9"/>
  <c r="BK547" i="9"/>
  <c r="BK545" i="9"/>
  <c r="BK535" i="9"/>
  <c r="BK553" i="9"/>
  <c r="BK537" i="9"/>
  <c r="BK533" i="9"/>
  <c r="BK548" i="9"/>
  <c r="BK556" i="9"/>
  <c r="BK546" i="9"/>
  <c r="BK544" i="9"/>
  <c r="BK549" i="9"/>
  <c r="BK552" i="9"/>
  <c r="BK555" i="9"/>
  <c r="BK550" i="9"/>
  <c r="BK551" i="9"/>
  <c r="AM555" i="9"/>
  <c r="AM554" i="9"/>
  <c r="AM556" i="9"/>
  <c r="AM544" i="9"/>
  <c r="AM545" i="9"/>
  <c r="AM546" i="9"/>
  <c r="AM533" i="9"/>
  <c r="AM550" i="9"/>
  <c r="AM535" i="9"/>
  <c r="AM552" i="9"/>
  <c r="AM537" i="9"/>
  <c r="AM534" i="9"/>
  <c r="AM548" i="9"/>
  <c r="AM547" i="9"/>
  <c r="AM553" i="9"/>
  <c r="AM549" i="9"/>
  <c r="AM551" i="9"/>
  <c r="AZ744" i="17"/>
  <c r="AZ737" i="17"/>
  <c r="AZ755" i="17"/>
  <c r="AZ754" i="17"/>
  <c r="AZ745" i="17"/>
  <c r="AZ752" i="17"/>
  <c r="AZ746" i="17"/>
  <c r="AZ753" i="17"/>
  <c r="AZ749" i="17"/>
  <c r="AZ747" i="17"/>
  <c r="AZ750" i="17"/>
  <c r="AZ748" i="17"/>
  <c r="AZ756" i="17"/>
  <c r="AZ751" i="17"/>
  <c r="BH751" i="17"/>
  <c r="BH749" i="17"/>
  <c r="BH748" i="17"/>
  <c r="BH744" i="17"/>
  <c r="BH752" i="17"/>
  <c r="BH754" i="17"/>
  <c r="BH750" i="17"/>
  <c r="BH753" i="17"/>
  <c r="BH747" i="17"/>
  <c r="BH745" i="17"/>
  <c r="BH756" i="17"/>
  <c r="BH737" i="17"/>
  <c r="BH755" i="17"/>
  <c r="BH746" i="17"/>
  <c r="D746" i="17"/>
  <c r="D753" i="17"/>
  <c r="D751" i="17"/>
  <c r="D747" i="17"/>
  <c r="D756" i="17"/>
  <c r="D737" i="17"/>
  <c r="D750" i="17"/>
  <c r="D749" i="17"/>
  <c r="D748" i="17"/>
  <c r="D744" i="17"/>
  <c r="D752" i="17"/>
  <c r="D745" i="17"/>
  <c r="D755" i="17"/>
  <c r="D754" i="17"/>
  <c r="AG694" i="9"/>
  <c r="AG706" i="9"/>
  <c r="AG697" i="9"/>
  <c r="AG693" i="9"/>
  <c r="AG695" i="9"/>
  <c r="L787" i="9"/>
  <c r="L789" i="9"/>
  <c r="L774" i="9"/>
  <c r="L773" i="9"/>
  <c r="L775" i="9"/>
  <c r="L785" i="9"/>
  <c r="L792" i="9"/>
  <c r="L777" i="9"/>
  <c r="L786" i="9"/>
  <c r="L794" i="9"/>
  <c r="L784" i="9"/>
  <c r="L796" i="9"/>
  <c r="L790" i="9"/>
  <c r="L795" i="9"/>
  <c r="L793" i="9"/>
  <c r="L791" i="9"/>
  <c r="L788" i="9"/>
  <c r="AC692" i="17"/>
  <c r="S210" i="20"/>
  <c r="V210" i="20"/>
  <c r="R210" i="20"/>
  <c r="U210" i="20"/>
  <c r="T210" i="20"/>
  <c r="E692" i="17"/>
  <c r="U692" i="17"/>
  <c r="M692" i="17"/>
  <c r="BA692" i="17"/>
  <c r="AS692" i="17"/>
  <c r="AK692" i="17"/>
  <c r="BI692" i="17"/>
  <c r="I712" i="9"/>
  <c r="I694" i="9"/>
  <c r="I709" i="9"/>
  <c r="I708" i="9"/>
  <c r="I706" i="9"/>
  <c r="I704" i="9"/>
  <c r="I697" i="9"/>
  <c r="I693" i="9"/>
  <c r="I695" i="9"/>
  <c r="I713" i="9"/>
  <c r="I707" i="9"/>
  <c r="I711" i="9"/>
  <c r="I705" i="9"/>
  <c r="I715" i="9"/>
  <c r="I714" i="9"/>
  <c r="I710" i="9"/>
  <c r="I716" i="9"/>
  <c r="AL621" i="17"/>
  <c r="AL623" i="17"/>
  <c r="AL622" i="17"/>
  <c r="BK585" i="9"/>
  <c r="BK592" i="9"/>
  <c r="BK584" i="9"/>
  <c r="BK593" i="9"/>
  <c r="BK596" i="9"/>
  <c r="BK577" i="9"/>
  <c r="BK575" i="9"/>
  <c r="BK595" i="9"/>
  <c r="BK589" i="9"/>
  <c r="BK587" i="9"/>
  <c r="BK594" i="9"/>
  <c r="BK588" i="9"/>
  <c r="BK574" i="9"/>
  <c r="BK573" i="9"/>
  <c r="BK591" i="9"/>
  <c r="BK590" i="9"/>
  <c r="BK586" i="9"/>
  <c r="BC584" i="9"/>
  <c r="BC593" i="9"/>
  <c r="BC573" i="9"/>
  <c r="BC575" i="9"/>
  <c r="BC594" i="9"/>
  <c r="BC587" i="9"/>
  <c r="BC590" i="9"/>
  <c r="BC592" i="9"/>
  <c r="BC589" i="9"/>
  <c r="BC591" i="9"/>
  <c r="BC574" i="9"/>
  <c r="BC586" i="9"/>
  <c r="BC585" i="9"/>
  <c r="BC588" i="9"/>
  <c r="BC595" i="9"/>
  <c r="BC577" i="9"/>
  <c r="BC596" i="9"/>
  <c r="P789" i="17"/>
  <c r="P787" i="17"/>
  <c r="P785" i="17"/>
  <c r="P796" i="17"/>
  <c r="P793" i="17"/>
  <c r="P790" i="17"/>
  <c r="P788" i="17"/>
  <c r="P777" i="17"/>
  <c r="P795" i="17"/>
  <c r="P794" i="17"/>
  <c r="P791" i="17"/>
  <c r="P792" i="17"/>
  <c r="P784" i="17"/>
  <c r="P786" i="17"/>
  <c r="W537" i="9"/>
  <c r="W533" i="9"/>
  <c r="W552" i="9"/>
  <c r="W544" i="9"/>
  <c r="W551" i="9"/>
  <c r="W545" i="9"/>
  <c r="W553" i="9"/>
  <c r="W556" i="9"/>
  <c r="W550" i="9"/>
  <c r="W549" i="9"/>
  <c r="W546" i="9"/>
  <c r="W554" i="9"/>
  <c r="W534" i="9"/>
  <c r="W535" i="9"/>
  <c r="W548" i="9"/>
  <c r="W547" i="9"/>
  <c r="W555" i="9"/>
  <c r="X164" i="7"/>
  <c r="W164" i="21"/>
  <c r="AB113" i="22"/>
  <c r="BH773" i="9"/>
  <c r="BH775" i="9"/>
  <c r="BH792" i="9"/>
  <c r="BH794" i="9"/>
  <c r="BH796" i="9"/>
  <c r="BH791" i="9"/>
  <c r="BH793" i="9"/>
  <c r="BH784" i="9"/>
  <c r="BH790" i="9"/>
  <c r="BH787" i="9"/>
  <c r="BH788" i="9"/>
  <c r="BH785" i="9"/>
  <c r="BH789" i="9"/>
  <c r="BH774" i="9"/>
  <c r="BH786" i="9"/>
  <c r="BH777" i="9"/>
  <c r="BH795" i="9"/>
  <c r="X233" i="7"/>
  <c r="W233" i="21"/>
  <c r="BI716" i="9"/>
  <c r="BI693" i="9"/>
  <c r="BI695" i="9"/>
  <c r="BI694" i="9"/>
  <c r="BI711" i="9"/>
  <c r="BI697" i="9"/>
  <c r="BI712" i="9"/>
  <c r="BI709" i="9"/>
  <c r="BI704" i="9"/>
  <c r="BI710" i="9"/>
  <c r="BI707" i="9"/>
  <c r="BI705" i="9"/>
  <c r="BI706" i="9"/>
  <c r="BI708" i="9"/>
  <c r="BI714" i="9"/>
  <c r="BI713" i="9"/>
  <c r="BI715" i="9"/>
  <c r="BN372" i="17"/>
  <c r="T119" i="20"/>
  <c r="AX372" i="17"/>
  <c r="R119" i="20"/>
  <c r="BF372" i="17"/>
  <c r="V119" i="20"/>
  <c r="S119" i="20"/>
  <c r="U119" i="20"/>
  <c r="BL786" i="17"/>
  <c r="BL796" i="17"/>
  <c r="BL792" i="17"/>
  <c r="BL784" i="17"/>
  <c r="BL794" i="17"/>
  <c r="BL795" i="17"/>
  <c r="BL788" i="17"/>
  <c r="BL785" i="17"/>
  <c r="BL777" i="17"/>
  <c r="BL790" i="17"/>
  <c r="BL791" i="17"/>
  <c r="BL793" i="17"/>
  <c r="BL787" i="17"/>
  <c r="BL789" i="17"/>
  <c r="I741" i="9"/>
  <c r="BG584" i="17"/>
  <c r="BG593" i="17"/>
  <c r="AP274" i="9"/>
  <c r="AO273" i="9"/>
  <c r="D198" i="21"/>
  <c r="M128" i="21"/>
  <c r="G8" i="21"/>
  <c r="AV348" i="17"/>
  <c r="D139" i="21"/>
  <c r="G88" i="21"/>
  <c r="Q743" i="9"/>
  <c r="AY589" i="17"/>
  <c r="AY591" i="17"/>
  <c r="AY593" i="17"/>
  <c r="BG594" i="17"/>
  <c r="X702" i="17"/>
  <c r="E126" i="21"/>
  <c r="H4" i="21"/>
  <c r="AQ578" i="9"/>
  <c r="AQ581" i="9"/>
  <c r="I187" i="18"/>
  <c r="AY577" i="17"/>
  <c r="T164" i="20"/>
  <c r="O532" i="17"/>
  <c r="S164" i="20"/>
  <c r="G532" i="17"/>
  <c r="AE532" i="17"/>
  <c r="BK532" i="17"/>
  <c r="W532" i="17"/>
  <c r="BC532" i="17"/>
  <c r="AM532" i="17"/>
  <c r="V164" i="20"/>
  <c r="U164" i="20"/>
  <c r="AU532" i="17"/>
  <c r="R164" i="20"/>
  <c r="AE549" i="9"/>
  <c r="AE554" i="9"/>
  <c r="AE552" i="9"/>
  <c r="AE546" i="9"/>
  <c r="AE556" i="9"/>
  <c r="AE555" i="9"/>
  <c r="AE544" i="9"/>
  <c r="AE537" i="9"/>
  <c r="AE533" i="9"/>
  <c r="AE548" i="9"/>
  <c r="AE534" i="9"/>
  <c r="AE547" i="9"/>
  <c r="AE551" i="9"/>
  <c r="AE545" i="9"/>
  <c r="AE535" i="9"/>
  <c r="AE553" i="9"/>
  <c r="AE550" i="9"/>
  <c r="T746" i="17"/>
  <c r="T755" i="17"/>
  <c r="T752" i="17"/>
  <c r="T748" i="17"/>
  <c r="T751" i="17"/>
  <c r="T754" i="17"/>
  <c r="T745" i="17"/>
  <c r="T750" i="17"/>
  <c r="T749" i="17"/>
  <c r="T753" i="17"/>
  <c r="T737" i="17"/>
  <c r="T744" i="17"/>
  <c r="T756" i="17"/>
  <c r="T747" i="17"/>
  <c r="T10" i="20"/>
  <c r="BM12" i="17"/>
  <c r="S10" i="20"/>
  <c r="BE12" i="17"/>
  <c r="U10" i="20"/>
  <c r="V10" i="20"/>
  <c r="R10" i="20"/>
  <c r="AJ793" i="9"/>
  <c r="AJ785" i="9"/>
  <c r="AJ792" i="9"/>
  <c r="AJ773" i="9"/>
  <c r="AJ775" i="9"/>
  <c r="AJ774" i="9"/>
  <c r="AJ795" i="9"/>
  <c r="AJ787" i="9"/>
  <c r="AJ788" i="9"/>
  <c r="AJ786" i="9"/>
  <c r="AJ791" i="9"/>
  <c r="AJ796" i="9"/>
  <c r="AJ784" i="9"/>
  <c r="AJ794" i="9"/>
  <c r="AJ789" i="9"/>
  <c r="AJ777" i="9"/>
  <c r="AJ790" i="9"/>
  <c r="D773" i="9"/>
  <c r="D775" i="9"/>
  <c r="D790" i="9"/>
  <c r="D774" i="9"/>
  <c r="D784" i="9"/>
  <c r="D795" i="9"/>
  <c r="D793" i="9"/>
  <c r="D786" i="9"/>
  <c r="D792" i="9"/>
  <c r="D794" i="9"/>
  <c r="D796" i="9"/>
  <c r="D777" i="9"/>
  <c r="D791" i="9"/>
  <c r="D785" i="9"/>
  <c r="D789" i="9"/>
  <c r="D787" i="9"/>
  <c r="D788" i="9"/>
  <c r="AR794" i="9"/>
  <c r="AR773" i="9"/>
  <c r="AR775" i="9"/>
  <c r="AR791" i="9"/>
  <c r="AR792" i="9"/>
  <c r="AR796" i="9"/>
  <c r="AR787" i="9"/>
  <c r="AR788" i="9"/>
  <c r="AR793" i="9"/>
  <c r="AR786" i="9"/>
  <c r="AR774" i="9"/>
  <c r="AR785" i="9"/>
  <c r="AR790" i="9"/>
  <c r="AR795" i="9"/>
  <c r="AR789" i="9"/>
  <c r="AR777" i="9"/>
  <c r="AR784" i="9"/>
  <c r="AC707" i="9"/>
  <c r="AC708" i="9"/>
  <c r="AC714" i="9"/>
  <c r="AC710" i="9"/>
  <c r="AC704" i="9"/>
  <c r="AC694" i="9"/>
  <c r="AC713" i="9"/>
  <c r="AC712" i="9"/>
  <c r="AC706" i="9"/>
  <c r="AC697" i="9"/>
  <c r="AC705" i="9"/>
  <c r="AC693" i="9"/>
  <c r="AC695" i="9"/>
  <c r="AC716" i="9"/>
  <c r="AC709" i="9"/>
  <c r="AC715" i="9"/>
  <c r="AC711" i="9"/>
  <c r="U704" i="9"/>
  <c r="U707" i="9"/>
  <c r="U711" i="9"/>
  <c r="U693" i="9"/>
  <c r="U695" i="9"/>
  <c r="U708" i="9"/>
  <c r="U694" i="9"/>
  <c r="U705" i="9"/>
  <c r="U714" i="9"/>
  <c r="U706" i="9"/>
  <c r="U713" i="9"/>
  <c r="U716" i="9"/>
  <c r="U697" i="9"/>
  <c r="U709" i="9"/>
  <c r="U710" i="9"/>
  <c r="U712" i="9"/>
  <c r="U715" i="9"/>
  <c r="V23" i="20"/>
  <c r="R23" i="20"/>
  <c r="T23" i="20"/>
  <c r="U23" i="20"/>
  <c r="S23" i="20"/>
  <c r="C589" i="17"/>
  <c r="AQ585" i="17"/>
  <c r="AQ586" i="17"/>
  <c r="AQ591" i="17"/>
  <c r="AQ593" i="17"/>
  <c r="AQ577" i="17"/>
  <c r="AQ594" i="17"/>
  <c r="AQ595" i="17"/>
  <c r="AQ596" i="17"/>
  <c r="AQ584" i="17"/>
  <c r="AQ587" i="17"/>
  <c r="AQ588" i="17"/>
  <c r="AQ589" i="17"/>
  <c r="AQ590" i="17"/>
  <c r="AQ592" i="17"/>
  <c r="BM704" i="9"/>
  <c r="BM712" i="9"/>
  <c r="BM706" i="9"/>
  <c r="BM715" i="9"/>
  <c r="BM705" i="9"/>
  <c r="BM708" i="9"/>
  <c r="BM714" i="9"/>
  <c r="BM707" i="9"/>
  <c r="BM694" i="9"/>
  <c r="BM716" i="9"/>
  <c r="BM693" i="9"/>
  <c r="BM695" i="9"/>
  <c r="BM709" i="9"/>
  <c r="BM711" i="9"/>
  <c r="BM713" i="9"/>
  <c r="BM710" i="9"/>
  <c r="BM697" i="9"/>
  <c r="G593" i="9"/>
  <c r="G585" i="9"/>
  <c r="G595" i="9"/>
  <c r="G577" i="9"/>
  <c r="G590" i="9"/>
  <c r="G596" i="9"/>
  <c r="G589" i="9"/>
  <c r="G574" i="9"/>
  <c r="G594" i="9"/>
  <c r="G588" i="9"/>
  <c r="G573" i="9"/>
  <c r="G584" i="9"/>
  <c r="G592" i="9"/>
  <c r="G591" i="9"/>
  <c r="G586" i="9"/>
  <c r="G575" i="9"/>
  <c r="G587" i="9"/>
  <c r="AM575" i="9"/>
  <c r="AM591" i="9"/>
  <c r="AM593" i="9"/>
  <c r="AM577" i="9"/>
  <c r="AM594" i="9"/>
  <c r="AM573" i="9"/>
  <c r="AM596" i="9"/>
  <c r="AM586" i="9"/>
  <c r="AM587" i="9"/>
  <c r="AM588" i="9"/>
  <c r="AM585" i="9"/>
  <c r="AM574" i="9"/>
  <c r="AM590" i="9"/>
  <c r="AM592" i="9"/>
  <c r="AM584" i="9"/>
  <c r="AM595" i="9"/>
  <c r="AM589" i="9"/>
  <c r="X176" i="7"/>
  <c r="AB121" i="22"/>
  <c r="W176" i="21"/>
  <c r="H784" i="17"/>
  <c r="H789" i="17"/>
  <c r="H788" i="17"/>
  <c r="H787" i="17"/>
  <c r="H786" i="17"/>
  <c r="H790" i="17"/>
  <c r="H795" i="17"/>
  <c r="H777" i="17"/>
  <c r="H785" i="17"/>
  <c r="H793" i="17"/>
  <c r="H794" i="17"/>
  <c r="H796" i="17"/>
  <c r="H792" i="17"/>
  <c r="H791" i="17"/>
  <c r="BD784" i="17"/>
  <c r="BD794" i="17"/>
  <c r="BD789" i="17"/>
  <c r="BD785" i="17"/>
  <c r="BD790" i="17"/>
  <c r="BD788" i="17"/>
  <c r="BD791" i="17"/>
  <c r="BD795" i="17"/>
  <c r="BD777" i="17"/>
  <c r="BD787" i="17"/>
  <c r="BD786" i="17"/>
  <c r="BD792" i="17"/>
  <c r="BD793" i="17"/>
  <c r="BD796" i="17"/>
  <c r="X791" i="17"/>
  <c r="X795" i="17"/>
  <c r="X793" i="17"/>
  <c r="X784" i="17"/>
  <c r="X785" i="17"/>
  <c r="X788" i="17"/>
  <c r="X792" i="17"/>
  <c r="X786" i="17"/>
  <c r="X789" i="17"/>
  <c r="X794" i="17"/>
  <c r="X790" i="17"/>
  <c r="X777" i="17"/>
  <c r="X796" i="17"/>
  <c r="X787" i="17"/>
  <c r="O548" i="9"/>
  <c r="O537" i="9"/>
  <c r="O534" i="9"/>
  <c r="O552" i="9"/>
  <c r="O551" i="9"/>
  <c r="O550" i="9"/>
  <c r="O544" i="9"/>
  <c r="O535" i="9"/>
  <c r="O546" i="9"/>
  <c r="O533" i="9"/>
  <c r="O555" i="9"/>
  <c r="O549" i="9"/>
  <c r="O547" i="9"/>
  <c r="O553" i="9"/>
  <c r="O554" i="9"/>
  <c r="O556" i="9"/>
  <c r="O545" i="9"/>
  <c r="L749" i="17"/>
  <c r="L754" i="17"/>
  <c r="L751" i="17"/>
  <c r="L755" i="17"/>
  <c r="L750" i="17"/>
  <c r="L737" i="17"/>
  <c r="L752" i="17"/>
  <c r="L746" i="17"/>
  <c r="L744" i="17"/>
  <c r="L748" i="17"/>
  <c r="L753" i="17"/>
  <c r="L747" i="17"/>
  <c r="L756" i="17"/>
  <c r="L745" i="17"/>
  <c r="W584" i="9"/>
  <c r="W586" i="9"/>
  <c r="W575" i="9"/>
  <c r="W596" i="9"/>
  <c r="W574" i="9"/>
  <c r="W577" i="9"/>
  <c r="W591" i="9"/>
  <c r="W587" i="9"/>
  <c r="W590" i="9"/>
  <c r="W595" i="9"/>
  <c r="W585" i="9"/>
  <c r="W588" i="9"/>
  <c r="W589" i="9"/>
  <c r="W593" i="9"/>
  <c r="W573" i="9"/>
  <c r="W592" i="9"/>
  <c r="W594" i="9"/>
  <c r="U176" i="20"/>
  <c r="O572" i="17"/>
  <c r="W572" i="17"/>
  <c r="T176" i="20"/>
  <c r="R176" i="20"/>
  <c r="AM572" i="17"/>
  <c r="V176" i="20"/>
  <c r="AE572" i="17"/>
  <c r="BC572" i="17"/>
  <c r="AU572" i="17"/>
  <c r="G572" i="17"/>
  <c r="BK572" i="17"/>
  <c r="S176" i="20"/>
  <c r="BN743" i="17"/>
  <c r="Z272" i="9"/>
  <c r="I8" i="21"/>
  <c r="AO268" i="9"/>
  <c r="AO346" i="9"/>
  <c r="AO351" i="9"/>
  <c r="AO349" i="9"/>
  <c r="Z622" i="17"/>
  <c r="Q353" i="9"/>
  <c r="Q354" i="9"/>
  <c r="Q355" i="9"/>
  <c r="Z268" i="9"/>
  <c r="AP272" i="9"/>
  <c r="AY595" i="17"/>
  <c r="AO347" i="9"/>
  <c r="AP623" i="17"/>
  <c r="G137" i="21"/>
  <c r="E66" i="21"/>
  <c r="H6" i="21"/>
  <c r="AY594" i="17"/>
  <c r="BG577" i="17"/>
  <c r="BG596" i="17"/>
  <c r="AV356" i="17"/>
  <c r="AC742" i="17"/>
  <c r="I172" i="18"/>
  <c r="C282" i="17"/>
  <c r="BG589" i="17"/>
  <c r="G551" i="9"/>
  <c r="G555" i="9"/>
  <c r="G553" i="9"/>
  <c r="G535" i="9"/>
  <c r="G545" i="9"/>
  <c r="G556" i="9"/>
  <c r="G546" i="9"/>
  <c r="G552" i="9"/>
  <c r="G533" i="9"/>
  <c r="G547" i="9"/>
  <c r="G548" i="9"/>
  <c r="G534" i="9"/>
  <c r="G544" i="9"/>
  <c r="G554" i="9"/>
  <c r="G550" i="9"/>
  <c r="G537" i="9"/>
  <c r="G549" i="9"/>
  <c r="BC551" i="9"/>
  <c r="BC553" i="9"/>
  <c r="BC546" i="9"/>
  <c r="BC535" i="9"/>
  <c r="BC534" i="9"/>
  <c r="BC547" i="9"/>
  <c r="BC545" i="9"/>
  <c r="BC544" i="9"/>
  <c r="BC556" i="9"/>
  <c r="BC537" i="9"/>
  <c r="BC549" i="9"/>
  <c r="BC554" i="9"/>
  <c r="BC555" i="9"/>
  <c r="BC533" i="9"/>
  <c r="BC550" i="9"/>
  <c r="BC548" i="9"/>
  <c r="BC552" i="9"/>
  <c r="D772" i="17"/>
  <c r="AZ772" i="17"/>
  <c r="S233" i="20"/>
  <c r="R233" i="20"/>
  <c r="U233" i="20"/>
  <c r="BH772" i="17"/>
  <c r="AJ772" i="17"/>
  <c r="AR772" i="17"/>
  <c r="T233" i="20"/>
  <c r="T772" i="17"/>
  <c r="V233" i="20"/>
  <c r="L772" i="17"/>
  <c r="AB772" i="17"/>
  <c r="AB794" i="9"/>
  <c r="AB795" i="9"/>
  <c r="AB791" i="9"/>
  <c r="AB792" i="9"/>
  <c r="AB786" i="9"/>
  <c r="AB790" i="9"/>
  <c r="AB789" i="9"/>
  <c r="AB785" i="9"/>
  <c r="AB773" i="9"/>
  <c r="AB775" i="9"/>
  <c r="AB793" i="9"/>
  <c r="AB774" i="9"/>
  <c r="AB788" i="9"/>
  <c r="AB784" i="9"/>
  <c r="AB777" i="9"/>
  <c r="AB787" i="9"/>
  <c r="AB796" i="9"/>
  <c r="AZ774" i="9"/>
  <c r="AZ787" i="9"/>
  <c r="AZ794" i="9"/>
  <c r="AZ791" i="9"/>
  <c r="AZ793" i="9"/>
  <c r="AZ773" i="9"/>
  <c r="AZ775" i="9"/>
  <c r="AZ796" i="9"/>
  <c r="AZ790" i="9"/>
  <c r="AZ792" i="9"/>
  <c r="AZ786" i="9"/>
  <c r="AZ788" i="9"/>
  <c r="AZ784" i="9"/>
  <c r="AZ777" i="9"/>
  <c r="AZ789" i="9"/>
  <c r="AZ795" i="9"/>
  <c r="AZ785" i="9"/>
  <c r="T785" i="9"/>
  <c r="T789" i="9"/>
  <c r="T790" i="9"/>
  <c r="T794" i="9"/>
  <c r="T786" i="9"/>
  <c r="T788" i="9"/>
  <c r="T793" i="9"/>
  <c r="T787" i="9"/>
  <c r="T796" i="9"/>
  <c r="T773" i="9"/>
  <c r="T775" i="9"/>
  <c r="T777" i="9"/>
  <c r="T792" i="9"/>
  <c r="T795" i="9"/>
  <c r="T774" i="9"/>
  <c r="T791" i="9"/>
  <c r="T784" i="9"/>
  <c r="AK716" i="9"/>
  <c r="AK709" i="9"/>
  <c r="AK697" i="9"/>
  <c r="AK715" i="9"/>
  <c r="AK711" i="9"/>
  <c r="AK704" i="9"/>
  <c r="AK708" i="9"/>
  <c r="AK712" i="9"/>
  <c r="AK710" i="9"/>
  <c r="AK706" i="9"/>
  <c r="AK694" i="9"/>
  <c r="AK707" i="9"/>
  <c r="AK714" i="9"/>
  <c r="AK705" i="9"/>
  <c r="AK713" i="9"/>
  <c r="AK693" i="9"/>
  <c r="AK695" i="9"/>
  <c r="M705" i="9"/>
  <c r="M704" i="9"/>
  <c r="M693" i="9"/>
  <c r="M695" i="9"/>
  <c r="M694" i="9"/>
  <c r="M713" i="9"/>
  <c r="M712" i="9"/>
  <c r="M711" i="9"/>
  <c r="M714" i="9"/>
  <c r="M715" i="9"/>
  <c r="M708" i="9"/>
  <c r="M709" i="9"/>
  <c r="M710" i="9"/>
  <c r="M706" i="9"/>
  <c r="M707" i="9"/>
  <c r="M697" i="9"/>
  <c r="M716" i="9"/>
  <c r="P619" i="9"/>
  <c r="P622" i="9"/>
  <c r="P618" i="9"/>
  <c r="P621" i="9"/>
  <c r="P620" i="9"/>
  <c r="P623" i="9"/>
  <c r="AN618" i="9"/>
  <c r="AN621" i="9"/>
  <c r="AN619" i="9"/>
  <c r="AN622" i="9"/>
  <c r="AI596" i="17"/>
  <c r="AI584" i="17"/>
  <c r="AI577" i="17"/>
  <c r="AI587" i="17"/>
  <c r="AI595" i="17"/>
  <c r="AI594" i="17"/>
  <c r="AI586" i="17"/>
  <c r="AI591" i="17"/>
  <c r="AI593" i="17"/>
  <c r="AI585" i="17"/>
  <c r="AI588" i="17"/>
  <c r="AI589" i="17"/>
  <c r="AI590" i="17"/>
  <c r="AI592" i="17"/>
  <c r="R33" i="20"/>
  <c r="O588" i="9"/>
  <c r="O575" i="9"/>
  <c r="O577" i="9"/>
  <c r="O590" i="9"/>
  <c r="O594" i="9"/>
  <c r="O592" i="9"/>
  <c r="O573" i="9"/>
  <c r="O584" i="9"/>
  <c r="O574" i="9"/>
  <c r="O595" i="9"/>
  <c r="O591" i="9"/>
  <c r="O586" i="9"/>
  <c r="O589" i="9"/>
  <c r="O596" i="9"/>
  <c r="O593" i="9"/>
  <c r="O585" i="9"/>
  <c r="O587" i="9"/>
  <c r="AE595" i="9"/>
  <c r="AE587" i="9"/>
  <c r="AE588" i="9"/>
  <c r="AE592" i="9"/>
  <c r="AE594" i="9"/>
  <c r="AE590" i="9"/>
  <c r="AE585" i="9"/>
  <c r="AE575" i="9"/>
  <c r="AE574" i="9"/>
  <c r="AE591" i="9"/>
  <c r="AE589" i="9"/>
  <c r="AE584" i="9"/>
  <c r="AE596" i="9"/>
  <c r="AE577" i="9"/>
  <c r="AE593" i="9"/>
  <c r="AE573" i="9"/>
  <c r="AE586" i="9"/>
  <c r="AV777" i="17"/>
  <c r="AV793" i="17"/>
  <c r="AV787" i="17"/>
  <c r="AV791" i="17"/>
  <c r="AV794" i="17"/>
  <c r="AV786" i="17"/>
  <c r="AV792" i="17"/>
  <c r="AV789" i="17"/>
  <c r="AV790" i="17"/>
  <c r="AV784" i="17"/>
  <c r="AV788" i="17"/>
  <c r="AV785" i="17"/>
  <c r="AV796" i="17"/>
  <c r="AV795" i="17"/>
  <c r="M743" i="17"/>
  <c r="AI703" i="17"/>
  <c r="BG702" i="17"/>
  <c r="BM740" i="9"/>
  <c r="BM743" i="9"/>
  <c r="AX701" i="17"/>
  <c r="H79" i="21"/>
  <c r="K542" i="17"/>
  <c r="AM701" i="17"/>
  <c r="C703" i="17"/>
  <c r="BE738" i="9"/>
  <c r="BE741" i="9"/>
  <c r="P582" i="17"/>
  <c r="AZ503" i="17"/>
  <c r="BN275" i="9"/>
  <c r="BF702" i="17"/>
  <c r="H18" i="21"/>
  <c r="AP621" i="17"/>
  <c r="E284" i="17"/>
  <c r="G196" i="21"/>
  <c r="H64" i="21"/>
  <c r="AJ741" i="9"/>
  <c r="H125" i="21"/>
  <c r="AC741" i="17"/>
  <c r="Q738" i="9"/>
  <c r="Q741" i="9"/>
  <c r="AK781" i="17"/>
  <c r="G21" i="21"/>
  <c r="AD543" i="17"/>
  <c r="Q739" i="9"/>
  <c r="Q742" i="9"/>
  <c r="AI702" i="17"/>
  <c r="BM779" i="9"/>
  <c r="BM782" i="9"/>
  <c r="AH581" i="17"/>
  <c r="BL702" i="17"/>
  <c r="I740" i="9"/>
  <c r="I743" i="9"/>
  <c r="AG780" i="9"/>
  <c r="AG783" i="9"/>
  <c r="I20" i="21"/>
  <c r="M76" i="21"/>
  <c r="AX702" i="17"/>
  <c r="AC783" i="9"/>
  <c r="M742" i="17"/>
  <c r="E742" i="17"/>
  <c r="BD583" i="17"/>
  <c r="BD581" i="17"/>
  <c r="BE783" i="9"/>
  <c r="I19" i="21"/>
  <c r="R621" i="17"/>
  <c r="D68" i="21"/>
  <c r="I174" i="18"/>
  <c r="Y778" i="9"/>
  <c r="Y781" i="9"/>
  <c r="J178" i="18"/>
  <c r="I166" i="18"/>
  <c r="AT541" i="17"/>
  <c r="BE699" i="9"/>
  <c r="BE702" i="9"/>
  <c r="AF701" i="17"/>
  <c r="BA783" i="17"/>
  <c r="AU703" i="17"/>
  <c r="AT583" i="17"/>
  <c r="C283" i="17"/>
  <c r="F53" i="21"/>
  <c r="G68" i="21"/>
  <c r="AH274" i="9"/>
  <c r="AH266" i="9"/>
  <c r="BN255" i="9"/>
  <c r="N20" i="21"/>
  <c r="D542" i="17"/>
  <c r="C284" i="17"/>
  <c r="F20" i="21"/>
  <c r="G16" i="21"/>
  <c r="I18" i="21"/>
  <c r="E54" i="21"/>
  <c r="E42" i="21"/>
  <c r="D8" i="21"/>
  <c r="G112" i="21"/>
  <c r="D115" i="21"/>
  <c r="H29" i="21"/>
  <c r="BD703" i="17"/>
  <c r="AT622" i="17"/>
  <c r="F68" i="21"/>
  <c r="E583" i="17"/>
  <c r="K502" i="17"/>
  <c r="J166" i="18"/>
  <c r="I186" i="18"/>
  <c r="AO741" i="9"/>
  <c r="AT542" i="17"/>
  <c r="BI543" i="17"/>
  <c r="AO782" i="9"/>
  <c r="W781" i="17"/>
  <c r="P583" i="17"/>
  <c r="BA782" i="17"/>
  <c r="BE782" i="9"/>
  <c r="E581" i="17"/>
  <c r="AC621" i="17"/>
  <c r="F196" i="21"/>
  <c r="AH272" i="9"/>
  <c r="BN265" i="9"/>
  <c r="G140" i="21"/>
  <c r="D125" i="21"/>
  <c r="F112" i="21"/>
  <c r="D114" i="21"/>
  <c r="AW743" i="9"/>
  <c r="E43" i="21"/>
  <c r="BD702" i="17"/>
  <c r="F125" i="21"/>
  <c r="D127" i="21"/>
  <c r="E198" i="21"/>
  <c r="H76" i="21"/>
  <c r="AP543" i="17"/>
  <c r="F197" i="21"/>
  <c r="E542" i="17"/>
  <c r="I182" i="18"/>
  <c r="I170" i="18"/>
  <c r="J174" i="18"/>
  <c r="M116" i="21"/>
  <c r="AV703" i="17"/>
  <c r="AC581" i="17"/>
  <c r="E543" i="17"/>
  <c r="AM782" i="17"/>
  <c r="BN266" i="9"/>
  <c r="BN270" i="9"/>
  <c r="BF701" i="17"/>
  <c r="Z621" i="17"/>
  <c r="Y698" i="9"/>
  <c r="Y701" i="9"/>
  <c r="AZ502" i="17"/>
  <c r="D503" i="17"/>
  <c r="D701" i="17"/>
  <c r="BN254" i="9"/>
  <c r="BN264" i="9"/>
  <c r="BN271" i="9"/>
  <c r="K503" i="17"/>
  <c r="J701" i="17"/>
  <c r="AJ739" i="9"/>
  <c r="AJ742" i="9"/>
  <c r="BA582" i="17"/>
  <c r="BE658" i="9"/>
  <c r="BE661" i="9"/>
  <c r="AY543" i="17"/>
  <c r="U582" i="17"/>
  <c r="BN257" i="9"/>
  <c r="BN258" i="9"/>
  <c r="BN272" i="9"/>
  <c r="BN267" i="9"/>
  <c r="BN274" i="9"/>
  <c r="BN60" i="9"/>
  <c r="BN63" i="9"/>
  <c r="BA700" i="9"/>
  <c r="BA703" i="9"/>
  <c r="BA699" i="9"/>
  <c r="BA702" i="9"/>
  <c r="BA698" i="9"/>
  <c r="BA701" i="9"/>
  <c r="H9" i="21"/>
  <c r="BN273" i="9"/>
  <c r="G65" i="21"/>
  <c r="AJ502" i="17"/>
  <c r="AP541" i="17"/>
  <c r="BL703" i="17"/>
  <c r="K501" i="17"/>
  <c r="AJ740" i="9"/>
  <c r="AJ743" i="9"/>
  <c r="BN269" i="9"/>
  <c r="D77" i="21"/>
  <c r="T501" i="17"/>
  <c r="R701" i="17"/>
  <c r="E741" i="17"/>
  <c r="D80" i="21"/>
  <c r="AH275" i="9"/>
  <c r="E138" i="21"/>
  <c r="D103" i="21"/>
  <c r="BL194" i="9"/>
  <c r="AM703" i="17"/>
  <c r="AG779" i="9"/>
  <c r="AG782" i="9"/>
  <c r="AF702" i="17"/>
  <c r="D703" i="17"/>
  <c r="T502" i="17"/>
  <c r="C503" i="17"/>
  <c r="AH622" i="17"/>
  <c r="AH267" i="9"/>
  <c r="K543" i="17"/>
  <c r="G128" i="21"/>
  <c r="G100" i="21"/>
  <c r="BE659" i="9"/>
  <c r="BE662" i="9"/>
  <c r="AQ703" i="17"/>
  <c r="AB543" i="17"/>
  <c r="BE781" i="9"/>
  <c r="AH270" i="9"/>
  <c r="AH273" i="9"/>
  <c r="D101" i="21"/>
  <c r="F137" i="21"/>
  <c r="BL193" i="9"/>
  <c r="F43" i="21"/>
  <c r="X701" i="17"/>
  <c r="Z623" i="17"/>
  <c r="BC502" i="17"/>
  <c r="H31" i="21"/>
  <c r="H88" i="21"/>
  <c r="H139" i="21"/>
  <c r="E18" i="21"/>
  <c r="BL192" i="9"/>
  <c r="AG740" i="9"/>
  <c r="AG743" i="9"/>
  <c r="BN621" i="17"/>
  <c r="D541" i="17"/>
  <c r="AM702" i="17"/>
  <c r="I7" i="21"/>
  <c r="Y700" i="9"/>
  <c r="Y703" i="9"/>
  <c r="BJ743" i="9"/>
  <c r="AW738" i="9"/>
  <c r="AW741" i="9"/>
  <c r="G18" i="21"/>
  <c r="G52" i="21"/>
  <c r="F41" i="21"/>
  <c r="F136" i="21"/>
  <c r="Y779" i="9"/>
  <c r="Y782" i="9"/>
  <c r="E701" i="9"/>
  <c r="G282" i="17"/>
  <c r="AT623" i="17"/>
  <c r="AD541" i="17"/>
  <c r="AW739" i="9"/>
  <c r="AW742" i="9"/>
  <c r="E128" i="21"/>
  <c r="Z270" i="9"/>
  <c r="H30" i="21"/>
  <c r="BL188" i="9"/>
  <c r="BL186" i="9"/>
  <c r="BE663" i="9"/>
  <c r="D128" i="21"/>
  <c r="D126" i="21"/>
  <c r="H136" i="21"/>
  <c r="E136" i="21"/>
  <c r="I742" i="9"/>
  <c r="H42" i="21"/>
  <c r="R274" i="9"/>
  <c r="AS583" i="17"/>
  <c r="BD658" i="9"/>
  <c r="BD661" i="9"/>
  <c r="AG738" i="9"/>
  <c r="AG741" i="9"/>
  <c r="R273" i="9"/>
  <c r="R270" i="9"/>
  <c r="E124" i="21"/>
  <c r="H66" i="21"/>
  <c r="D102" i="21"/>
  <c r="BH502" i="17"/>
  <c r="BH503" i="17"/>
  <c r="E700" i="9"/>
  <c r="E703" i="9"/>
  <c r="BN622" i="17"/>
  <c r="H112" i="21"/>
  <c r="D53" i="21"/>
  <c r="E127" i="21"/>
  <c r="BN59" i="9"/>
  <c r="E114" i="21"/>
  <c r="F64" i="21"/>
  <c r="E699" i="9"/>
  <c r="E702" i="9"/>
  <c r="BD660" i="9"/>
  <c r="BD663" i="9"/>
  <c r="AQ702" i="17"/>
  <c r="AH623" i="17"/>
  <c r="AU701" i="17"/>
  <c r="BN623" i="17"/>
  <c r="H54" i="21"/>
  <c r="R272" i="9"/>
  <c r="R269" i="9"/>
  <c r="R268" i="9"/>
  <c r="D116" i="21"/>
  <c r="BL189" i="9"/>
  <c r="BL191" i="9"/>
  <c r="H113" i="21"/>
  <c r="F7" i="21"/>
  <c r="F101" i="21"/>
  <c r="AY703" i="17"/>
  <c r="H124" i="21"/>
  <c r="BF703" i="17"/>
  <c r="BE742" i="9"/>
  <c r="J702" i="17"/>
  <c r="AA503" i="17"/>
  <c r="BC503" i="17"/>
  <c r="R271" i="9"/>
  <c r="R266" i="9"/>
  <c r="D6" i="21"/>
  <c r="BL187" i="9"/>
  <c r="BL195" i="9"/>
  <c r="F56" i="21"/>
  <c r="G6" i="21"/>
  <c r="F4" i="21"/>
  <c r="G28" i="21"/>
  <c r="D55" i="21"/>
  <c r="F80" i="21"/>
  <c r="M91" i="21"/>
  <c r="E78" i="21"/>
  <c r="BD662" i="9"/>
  <c r="M102" i="21"/>
  <c r="H102" i="21"/>
  <c r="M197" i="21"/>
  <c r="AY701" i="17"/>
  <c r="G5" i="21"/>
  <c r="E103" i="21"/>
  <c r="G101" i="21"/>
  <c r="M7" i="21"/>
  <c r="E7" i="21"/>
  <c r="AK583" i="17"/>
  <c r="AK581" i="17"/>
  <c r="AK582" i="17"/>
  <c r="BJ581" i="17"/>
  <c r="BJ583" i="17"/>
  <c r="BJ510" i="9"/>
  <c r="BJ504" i="9"/>
  <c r="BJ505" i="9"/>
  <c r="BJ506" i="9"/>
  <c r="BJ511" i="9"/>
  <c r="BJ507" i="9"/>
  <c r="BJ512" i="9"/>
  <c r="BJ493" i="9"/>
  <c r="BJ508" i="9"/>
  <c r="BJ513" i="9"/>
  <c r="BJ514" i="9"/>
  <c r="BJ509" i="9"/>
  <c r="BJ515" i="9"/>
  <c r="BJ497" i="9"/>
  <c r="BJ516" i="9"/>
  <c r="BJ494" i="9"/>
  <c r="BJ495" i="9"/>
  <c r="V509" i="9"/>
  <c r="V497" i="9"/>
  <c r="V495" i="9"/>
  <c r="V511" i="9"/>
  <c r="V504" i="9"/>
  <c r="V513" i="9"/>
  <c r="V494" i="9"/>
  <c r="V505" i="9"/>
  <c r="V515" i="9"/>
  <c r="V514" i="9"/>
  <c r="V512" i="9"/>
  <c r="V516" i="9"/>
  <c r="V508" i="9"/>
  <c r="V510" i="9"/>
  <c r="V507" i="9"/>
  <c r="V493" i="9"/>
  <c r="V506" i="9"/>
  <c r="X151" i="7"/>
  <c r="W151" i="21"/>
  <c r="AB104" i="22"/>
  <c r="BL467" i="17"/>
  <c r="BL474" i="17"/>
  <c r="BL473" i="17"/>
  <c r="BL470" i="17"/>
  <c r="BL471" i="17"/>
  <c r="BL475" i="17"/>
  <c r="BL468" i="17"/>
  <c r="BL476" i="17"/>
  <c r="BL472" i="17"/>
  <c r="BL469" i="17"/>
  <c r="BL466" i="17"/>
  <c r="AF471" i="17"/>
  <c r="AF466" i="17"/>
  <c r="AF468" i="17"/>
  <c r="AF476" i="17"/>
  <c r="AF475" i="17"/>
  <c r="AF467" i="17"/>
  <c r="AF469" i="17"/>
  <c r="AF473" i="17"/>
  <c r="AF470" i="17"/>
  <c r="AF474" i="17"/>
  <c r="AF472" i="17"/>
  <c r="D200" i="21"/>
  <c r="AE703" i="17"/>
  <c r="AE702" i="17"/>
  <c r="AE701" i="17"/>
  <c r="O701" i="17"/>
  <c r="O702" i="17"/>
  <c r="AN749" i="9"/>
  <c r="AN752" i="9"/>
  <c r="AN751" i="9"/>
  <c r="AN737" i="9"/>
  <c r="AN750" i="9"/>
  <c r="AN745" i="9"/>
  <c r="AN754" i="9"/>
  <c r="AN753" i="9"/>
  <c r="AN734" i="9"/>
  <c r="AN755" i="9"/>
  <c r="AN746" i="9"/>
  <c r="AN756" i="9"/>
  <c r="AN733" i="9"/>
  <c r="AN735" i="9"/>
  <c r="AN744" i="9"/>
  <c r="AN747" i="9"/>
  <c r="AN748" i="9"/>
  <c r="AF753" i="9"/>
  <c r="AF755" i="9"/>
  <c r="AF752" i="9"/>
  <c r="AF745" i="9"/>
  <c r="AF751" i="9"/>
  <c r="AF754" i="9"/>
  <c r="AF733" i="9"/>
  <c r="AF735" i="9"/>
  <c r="AF737" i="9"/>
  <c r="AF734" i="9"/>
  <c r="AF749" i="9"/>
  <c r="AF747" i="9"/>
  <c r="AF748" i="9"/>
  <c r="AF756" i="9"/>
  <c r="AF750" i="9"/>
  <c r="AF744" i="9"/>
  <c r="AF746" i="9"/>
  <c r="X225" i="7"/>
  <c r="W225" i="21"/>
  <c r="S94" i="20"/>
  <c r="T94" i="20"/>
  <c r="U94" i="20"/>
  <c r="R94" i="20"/>
  <c r="V94" i="20"/>
  <c r="F21" i="21"/>
  <c r="F199" i="21"/>
  <c r="X57" i="7"/>
  <c r="W57" i="21"/>
  <c r="AB42" i="22"/>
  <c r="R57" i="20"/>
  <c r="BK702" i="17"/>
  <c r="BK703" i="17"/>
  <c r="BK701" i="17"/>
  <c r="AS541" i="17"/>
  <c r="AS543" i="17"/>
  <c r="Z273" i="9"/>
  <c r="Z275" i="9"/>
  <c r="Z271" i="9"/>
  <c r="AP267" i="9"/>
  <c r="AP266" i="9"/>
  <c r="AP271" i="9"/>
  <c r="AP270" i="9"/>
  <c r="AP273" i="9"/>
  <c r="AP275" i="9"/>
  <c r="AX252" i="17"/>
  <c r="S83" i="20"/>
  <c r="V83" i="20"/>
  <c r="T83" i="20"/>
  <c r="BF252" i="17"/>
  <c r="BN252" i="17"/>
  <c r="U83" i="20"/>
  <c r="R83" i="20"/>
  <c r="AM783" i="17"/>
  <c r="S703" i="17"/>
  <c r="BM783" i="9"/>
  <c r="E623" i="9"/>
  <c r="N623" i="17"/>
  <c r="Y702" i="9"/>
  <c r="AK543" i="17"/>
  <c r="AK542" i="17"/>
  <c r="AK541" i="17"/>
  <c r="V70" i="20"/>
  <c r="R70" i="20"/>
  <c r="U70" i="20"/>
  <c r="S70" i="20"/>
  <c r="T70" i="20"/>
  <c r="BD458" i="9"/>
  <c r="BD461" i="9"/>
  <c r="BD459" i="9"/>
  <c r="BD462" i="9"/>
  <c r="BD460" i="9"/>
  <c r="BD463" i="9"/>
  <c r="F282" i="17"/>
  <c r="E283" i="17"/>
  <c r="D31" i="21"/>
  <c r="E40" i="21"/>
  <c r="D65" i="21"/>
  <c r="M65" i="21"/>
  <c r="G41" i="21"/>
  <c r="E116" i="21"/>
  <c r="G703" i="17"/>
  <c r="G702" i="17"/>
  <c r="G701" i="17"/>
  <c r="U542" i="17"/>
  <c r="U543" i="17"/>
  <c r="BA543" i="17"/>
  <c r="BA541" i="17"/>
  <c r="G781" i="17"/>
  <c r="G782" i="17"/>
  <c r="AL541" i="17"/>
  <c r="AL542" i="17"/>
  <c r="AL543" i="17"/>
  <c r="AL512" i="9"/>
  <c r="AL513" i="9"/>
  <c r="AL504" i="9"/>
  <c r="AL514" i="9"/>
  <c r="AL495" i="9"/>
  <c r="AL508" i="9"/>
  <c r="AL507" i="9"/>
  <c r="AL494" i="9"/>
  <c r="AL505" i="9"/>
  <c r="AL506" i="9"/>
  <c r="AL515" i="9"/>
  <c r="AL511" i="9"/>
  <c r="AL510" i="9"/>
  <c r="AL493" i="9"/>
  <c r="AL516" i="9"/>
  <c r="AL509" i="9"/>
  <c r="AL497" i="9"/>
  <c r="S47" i="20"/>
  <c r="U47" i="20"/>
  <c r="T47" i="20"/>
  <c r="R47" i="20"/>
  <c r="V47" i="20"/>
  <c r="BD470" i="17"/>
  <c r="BD468" i="17"/>
  <c r="BD471" i="17"/>
  <c r="BD472" i="17"/>
  <c r="BD475" i="17"/>
  <c r="BD467" i="17"/>
  <c r="BD476" i="17"/>
  <c r="BD473" i="17"/>
  <c r="BD469" i="17"/>
  <c r="BD474" i="17"/>
  <c r="BD466" i="17"/>
  <c r="H196" i="21"/>
  <c r="BB543" i="17"/>
  <c r="BB542" i="17"/>
  <c r="BL737" i="9"/>
  <c r="BL753" i="9"/>
  <c r="BL751" i="9"/>
  <c r="BL733" i="9"/>
  <c r="BL735" i="9"/>
  <c r="BL750" i="9"/>
  <c r="BL749" i="9"/>
  <c r="BL747" i="9"/>
  <c r="BL748" i="9"/>
  <c r="BL746" i="9"/>
  <c r="BL754" i="9"/>
  <c r="BL756" i="9"/>
  <c r="BL755" i="9"/>
  <c r="BL734" i="9"/>
  <c r="BL744" i="9"/>
  <c r="BL745" i="9"/>
  <c r="BL752" i="9"/>
  <c r="T225" i="20"/>
  <c r="H732" i="17"/>
  <c r="AN732" i="17"/>
  <c r="AF732" i="17"/>
  <c r="X732" i="17"/>
  <c r="V225" i="20"/>
  <c r="P732" i="17"/>
  <c r="AV732" i="17"/>
  <c r="R225" i="20"/>
  <c r="BD732" i="17"/>
  <c r="BL732" i="17"/>
  <c r="S225" i="20"/>
  <c r="U225" i="20"/>
  <c r="T143" i="20"/>
  <c r="R143" i="20"/>
  <c r="V143" i="20"/>
  <c r="S143" i="20"/>
  <c r="U143" i="20"/>
  <c r="H78" i="21"/>
  <c r="D41" i="21"/>
  <c r="M41" i="21"/>
  <c r="AS700" i="9"/>
  <c r="AS703" i="9"/>
  <c r="AS698" i="9"/>
  <c r="AS701" i="9"/>
  <c r="AS699" i="9"/>
  <c r="AS702" i="9"/>
  <c r="F124" i="21"/>
  <c r="F104" i="21"/>
  <c r="F55" i="21"/>
  <c r="D137" i="21"/>
  <c r="D44" i="21"/>
  <c r="BI583" i="17"/>
  <c r="BI581" i="17"/>
  <c r="BI582" i="17"/>
  <c r="AB503" i="17"/>
  <c r="AB502" i="17"/>
  <c r="BF542" i="17"/>
  <c r="BF541" i="17"/>
  <c r="R69" i="20"/>
  <c r="BC703" i="17"/>
  <c r="BC702" i="17"/>
  <c r="BC701" i="17"/>
  <c r="AD506" i="9"/>
  <c r="AD495" i="9"/>
  <c r="AD513" i="9"/>
  <c r="AD505" i="9"/>
  <c r="AD511" i="9"/>
  <c r="AD504" i="9"/>
  <c r="AD512" i="9"/>
  <c r="AD516" i="9"/>
  <c r="AD514" i="9"/>
  <c r="AD509" i="9"/>
  <c r="AD494" i="9"/>
  <c r="AD515" i="9"/>
  <c r="AD510" i="9"/>
  <c r="AD508" i="9"/>
  <c r="AD507" i="9"/>
  <c r="AD497" i="9"/>
  <c r="AD493" i="9"/>
  <c r="BB507" i="9"/>
  <c r="BB495" i="9"/>
  <c r="BB504" i="9"/>
  <c r="BB509" i="9"/>
  <c r="BB494" i="9"/>
  <c r="BB506" i="9"/>
  <c r="BB516" i="9"/>
  <c r="BB515" i="9"/>
  <c r="BB508" i="9"/>
  <c r="BB493" i="9"/>
  <c r="BB512" i="9"/>
  <c r="BB511" i="9"/>
  <c r="BB513" i="9"/>
  <c r="BB505" i="9"/>
  <c r="BB510" i="9"/>
  <c r="BB497" i="9"/>
  <c r="BB514" i="9"/>
  <c r="AT509" i="9"/>
  <c r="AT504" i="9"/>
  <c r="AT494" i="9"/>
  <c r="AT507" i="9"/>
  <c r="AT516" i="9"/>
  <c r="AT495" i="9"/>
  <c r="AT508" i="9"/>
  <c r="AT493" i="9"/>
  <c r="AT515" i="9"/>
  <c r="AT512" i="9"/>
  <c r="AT514" i="9"/>
  <c r="AT505" i="9"/>
  <c r="AT510" i="9"/>
  <c r="AT513" i="9"/>
  <c r="AT497" i="9"/>
  <c r="AT506" i="9"/>
  <c r="AT511" i="9"/>
  <c r="AV372" i="17"/>
  <c r="BL372" i="17"/>
  <c r="BD372" i="17"/>
  <c r="V117" i="20"/>
  <c r="R117" i="20"/>
  <c r="T117" i="20"/>
  <c r="U117" i="20"/>
  <c r="S117" i="20"/>
  <c r="S142" i="20"/>
  <c r="V142" i="20"/>
  <c r="T142" i="20"/>
  <c r="U142" i="20"/>
  <c r="R142" i="20"/>
  <c r="AV475" i="17"/>
  <c r="AV467" i="17"/>
  <c r="AV476" i="17"/>
  <c r="AV468" i="17"/>
  <c r="AV474" i="17"/>
  <c r="AV473" i="17"/>
  <c r="AV472" i="17"/>
  <c r="AV470" i="17"/>
  <c r="AV471" i="17"/>
  <c r="AV469" i="17"/>
  <c r="AV466" i="17"/>
  <c r="D30" i="21"/>
  <c r="AU782" i="17"/>
  <c r="AU783" i="17"/>
  <c r="AS622" i="17"/>
  <c r="AS623" i="17"/>
  <c r="AS621" i="17"/>
  <c r="P744" i="9"/>
  <c r="P734" i="9"/>
  <c r="P756" i="9"/>
  <c r="P750" i="9"/>
  <c r="P746" i="9"/>
  <c r="P745" i="9"/>
  <c r="P751" i="9"/>
  <c r="P754" i="9"/>
  <c r="P749" i="9"/>
  <c r="P752" i="9"/>
  <c r="P753" i="9"/>
  <c r="P748" i="9"/>
  <c r="P737" i="9"/>
  <c r="P755" i="9"/>
  <c r="P747" i="9"/>
  <c r="P733" i="9"/>
  <c r="P735" i="9"/>
  <c r="H734" i="9"/>
  <c r="H744" i="9"/>
  <c r="H755" i="9"/>
  <c r="H748" i="9"/>
  <c r="H750" i="9"/>
  <c r="H749" i="9"/>
  <c r="H753" i="9"/>
  <c r="H754" i="9"/>
  <c r="H751" i="9"/>
  <c r="H756" i="9"/>
  <c r="H746" i="9"/>
  <c r="H733" i="9"/>
  <c r="H735" i="9"/>
  <c r="H745" i="9"/>
  <c r="H747" i="9"/>
  <c r="H752" i="9"/>
  <c r="H737" i="9"/>
  <c r="H52" i="21"/>
  <c r="E64" i="21"/>
  <c r="Z702" i="17"/>
  <c r="Z701" i="17"/>
  <c r="Z703" i="17"/>
  <c r="AN582" i="17"/>
  <c r="AN581" i="17"/>
  <c r="H40" i="21"/>
  <c r="D140" i="21"/>
  <c r="M4" i="21"/>
  <c r="D113" i="21"/>
  <c r="E79" i="21"/>
  <c r="G78" i="21"/>
  <c r="E783" i="9"/>
  <c r="L21" i="21"/>
  <c r="AF95" i="22"/>
  <c r="F77" i="21"/>
  <c r="M30" i="21"/>
  <c r="E100" i="21"/>
  <c r="BL190" i="9"/>
  <c r="H28" i="21"/>
  <c r="E55" i="21"/>
  <c r="D5" i="21"/>
  <c r="M125" i="21"/>
  <c r="H127" i="21"/>
  <c r="H55" i="21"/>
  <c r="BF623" i="17"/>
  <c r="BF622" i="17"/>
  <c r="M137" i="21"/>
  <c r="N508" i="9"/>
  <c r="N512" i="9"/>
  <c r="N504" i="9"/>
  <c r="N506" i="9"/>
  <c r="N514" i="9"/>
  <c r="N494" i="9"/>
  <c r="N515" i="9"/>
  <c r="N507" i="9"/>
  <c r="N516" i="9"/>
  <c r="N513" i="9"/>
  <c r="N505" i="9"/>
  <c r="N493" i="9"/>
  <c r="N497" i="9"/>
  <c r="N495" i="9"/>
  <c r="N509" i="9"/>
  <c r="N511" i="9"/>
  <c r="N510" i="9"/>
  <c r="F505" i="9"/>
  <c r="F515" i="9"/>
  <c r="F495" i="9"/>
  <c r="F506" i="9"/>
  <c r="F507" i="9"/>
  <c r="F512" i="9"/>
  <c r="F509" i="9"/>
  <c r="F516" i="9"/>
  <c r="F513" i="9"/>
  <c r="F494" i="9"/>
  <c r="F510" i="9"/>
  <c r="F514" i="9"/>
  <c r="F497" i="9"/>
  <c r="F504" i="9"/>
  <c r="F508" i="9"/>
  <c r="F493" i="9"/>
  <c r="F511" i="9"/>
  <c r="AT492" i="17"/>
  <c r="AL492" i="17"/>
  <c r="F492" i="17"/>
  <c r="V492" i="17"/>
  <c r="BB492" i="17"/>
  <c r="N492" i="17"/>
  <c r="BJ492" i="17"/>
  <c r="AD492" i="17"/>
  <c r="S151" i="20"/>
  <c r="U151" i="20"/>
  <c r="V151" i="20"/>
  <c r="T151" i="20"/>
  <c r="R151" i="20"/>
  <c r="AF387" i="9"/>
  <c r="AF390" i="9"/>
  <c r="AF389" i="9"/>
  <c r="AF386" i="9"/>
  <c r="AF393" i="9"/>
  <c r="AF392" i="9"/>
  <c r="AF395" i="9"/>
  <c r="AF391" i="9"/>
  <c r="AF394" i="9"/>
  <c r="AF388" i="9"/>
  <c r="P469" i="17"/>
  <c r="P476" i="17"/>
  <c r="P471" i="17"/>
  <c r="P472" i="17"/>
  <c r="P475" i="17"/>
  <c r="P474" i="17"/>
  <c r="P470" i="17"/>
  <c r="P467" i="17"/>
  <c r="P473" i="17"/>
  <c r="P468" i="17"/>
  <c r="P466" i="17"/>
  <c r="G9" i="21"/>
  <c r="AR503" i="17"/>
  <c r="AR502" i="17"/>
  <c r="AR501" i="17"/>
  <c r="AI542" i="17"/>
  <c r="AI541" i="17"/>
  <c r="AI543" i="17"/>
  <c r="X734" i="9"/>
  <c r="X733" i="9"/>
  <c r="X735" i="9"/>
  <c r="X754" i="9"/>
  <c r="X744" i="9"/>
  <c r="X749" i="9"/>
  <c r="X752" i="9"/>
  <c r="X756" i="9"/>
  <c r="X750" i="9"/>
  <c r="X747" i="9"/>
  <c r="X746" i="9"/>
  <c r="X748" i="9"/>
  <c r="X755" i="9"/>
  <c r="X737" i="9"/>
  <c r="X753" i="9"/>
  <c r="X745" i="9"/>
  <c r="X751" i="9"/>
  <c r="BD752" i="9"/>
  <c r="BD744" i="9"/>
  <c r="BD733" i="9"/>
  <c r="BD735" i="9"/>
  <c r="BD746" i="9"/>
  <c r="BD747" i="9"/>
  <c r="BD754" i="9"/>
  <c r="BD751" i="9"/>
  <c r="BD745" i="9"/>
  <c r="BD750" i="9"/>
  <c r="BD748" i="9"/>
  <c r="BD756" i="9"/>
  <c r="BD737" i="9"/>
  <c r="BD755" i="9"/>
  <c r="BD734" i="9"/>
  <c r="BD749" i="9"/>
  <c r="BD753" i="9"/>
  <c r="AV751" i="9"/>
  <c r="AV750" i="9"/>
  <c r="AV752" i="9"/>
  <c r="AV749" i="9"/>
  <c r="AV744" i="9"/>
  <c r="AV754" i="9"/>
  <c r="AV756" i="9"/>
  <c r="AV733" i="9"/>
  <c r="AV735" i="9"/>
  <c r="AV737" i="9"/>
  <c r="AV755" i="9"/>
  <c r="AV753" i="9"/>
  <c r="AV748" i="9"/>
  <c r="AV734" i="9"/>
  <c r="AV747" i="9"/>
  <c r="AV746" i="9"/>
  <c r="AV745" i="9"/>
  <c r="U95" i="20"/>
  <c r="V95" i="20"/>
  <c r="T95" i="20"/>
  <c r="R95" i="20"/>
  <c r="S95" i="20"/>
  <c r="R34" i="20"/>
  <c r="V34" i="20"/>
  <c r="S34" i="20"/>
  <c r="U34" i="20"/>
  <c r="T34" i="20"/>
  <c r="D32" i="21"/>
  <c r="D56" i="21"/>
  <c r="AD623" i="17"/>
  <c r="AD622" i="17"/>
  <c r="AD621" i="17"/>
  <c r="C542" i="17"/>
  <c r="C543" i="17"/>
  <c r="K703" i="17"/>
  <c r="K701" i="17"/>
  <c r="K702" i="17"/>
  <c r="G198" i="21"/>
  <c r="F28" i="21"/>
  <c r="G54" i="21"/>
  <c r="F100" i="21"/>
  <c r="L52" i="21"/>
  <c r="M743" i="9"/>
  <c r="AY623" i="17"/>
  <c r="AE30" i="22"/>
  <c r="X203" i="7"/>
  <c r="W203" i="21"/>
  <c r="BF668" i="9"/>
  <c r="BF671" i="9"/>
  <c r="BF657" i="9"/>
  <c r="BF654" i="9"/>
  <c r="BF666" i="9"/>
  <c r="BF664" i="9"/>
  <c r="BF667" i="9"/>
  <c r="BF675" i="9"/>
  <c r="BF674" i="9"/>
  <c r="BF673" i="9"/>
  <c r="BF665" i="9"/>
  <c r="BF669" i="9"/>
  <c r="BF672" i="9"/>
  <c r="BF653" i="9"/>
  <c r="BF655" i="9"/>
  <c r="BF670" i="9"/>
  <c r="I546" i="9"/>
  <c r="I555" i="9"/>
  <c r="I537" i="9"/>
  <c r="I535" i="9"/>
  <c r="I545" i="9"/>
  <c r="I553" i="9"/>
  <c r="I556" i="9"/>
  <c r="I551" i="9"/>
  <c r="I549" i="9"/>
  <c r="I547" i="9"/>
  <c r="I544" i="9"/>
  <c r="I552" i="9"/>
  <c r="I550" i="9"/>
  <c r="I554" i="9"/>
  <c r="I533" i="9"/>
  <c r="I548" i="9"/>
  <c r="I534" i="9"/>
  <c r="Y553" i="9"/>
  <c r="Y546" i="9"/>
  <c r="Y537" i="9"/>
  <c r="Y552" i="9"/>
  <c r="Y556" i="9"/>
  <c r="Y551" i="9"/>
  <c r="Y549" i="9"/>
  <c r="Y554" i="9"/>
  <c r="Y534" i="9"/>
  <c r="Y547" i="9"/>
  <c r="Y533" i="9"/>
  <c r="Y548" i="9"/>
  <c r="Y555" i="9"/>
  <c r="Y535" i="9"/>
  <c r="Y545" i="9"/>
  <c r="Y544" i="9"/>
  <c r="Y550" i="9"/>
  <c r="AE85" i="22"/>
  <c r="AE31" i="22"/>
  <c r="N43" i="21"/>
  <c r="N115" i="21"/>
  <c r="BM706" i="17"/>
  <c r="BM715" i="17"/>
  <c r="BM708" i="17"/>
  <c r="BM711" i="17"/>
  <c r="BM707" i="17"/>
  <c r="BM704" i="17"/>
  <c r="BM713" i="17"/>
  <c r="BM697" i="17"/>
  <c r="BM705" i="17"/>
  <c r="BM716" i="17"/>
  <c r="BM709" i="17"/>
  <c r="BM712" i="17"/>
  <c r="BM714" i="17"/>
  <c r="BM710" i="17"/>
  <c r="BE705" i="17"/>
  <c r="BE716" i="17"/>
  <c r="BE715" i="17"/>
  <c r="BE704" i="17"/>
  <c r="BE697" i="17"/>
  <c r="BE711" i="17"/>
  <c r="BE712" i="17"/>
  <c r="BE714" i="17"/>
  <c r="BE706" i="17"/>
  <c r="BE709" i="17"/>
  <c r="BE713" i="17"/>
  <c r="BE710" i="17"/>
  <c r="BE708" i="17"/>
  <c r="BE707" i="17"/>
  <c r="AO707" i="17"/>
  <c r="AO716" i="17"/>
  <c r="AO704" i="17"/>
  <c r="AO709" i="17"/>
  <c r="AO697" i="17"/>
  <c r="AO715" i="17"/>
  <c r="AO713" i="17"/>
  <c r="AO710" i="17"/>
  <c r="AO712" i="17"/>
  <c r="AO711" i="17"/>
  <c r="AO706" i="17"/>
  <c r="AO708" i="17"/>
  <c r="AO705" i="17"/>
  <c r="AO714" i="17"/>
  <c r="AW794" i="17"/>
  <c r="AW787" i="17"/>
  <c r="AW788" i="17"/>
  <c r="AW791" i="17"/>
  <c r="AW777" i="17"/>
  <c r="AW790" i="17"/>
  <c r="AW784" i="17"/>
  <c r="AW785" i="17"/>
  <c r="AW796" i="17"/>
  <c r="AW786" i="17"/>
  <c r="AW789" i="17"/>
  <c r="AW795" i="17"/>
  <c r="AW793" i="17"/>
  <c r="AW792" i="17"/>
  <c r="BE790" i="17"/>
  <c r="BE788" i="17"/>
  <c r="BE786" i="17"/>
  <c r="BE777" i="17"/>
  <c r="BE787" i="17"/>
  <c r="BE785" i="17"/>
  <c r="BE784" i="17"/>
  <c r="BE795" i="17"/>
  <c r="BE796" i="17"/>
  <c r="BE793" i="17"/>
  <c r="BE789" i="17"/>
  <c r="BE791" i="17"/>
  <c r="BE794" i="17"/>
  <c r="BE792" i="17"/>
  <c r="AG784" i="17"/>
  <c r="AG790" i="17"/>
  <c r="AG792" i="17"/>
  <c r="AG794" i="17"/>
  <c r="AG795" i="17"/>
  <c r="AG787" i="17"/>
  <c r="AG785" i="17"/>
  <c r="AG786" i="17"/>
  <c r="AG789" i="17"/>
  <c r="AG791" i="17"/>
  <c r="AG796" i="17"/>
  <c r="AG777" i="17"/>
  <c r="AG793" i="17"/>
  <c r="AG788" i="17"/>
  <c r="AW747" i="17"/>
  <c r="AW756" i="17"/>
  <c r="AW746" i="17"/>
  <c r="AW748" i="17"/>
  <c r="AW751" i="17"/>
  <c r="AW755" i="17"/>
  <c r="AW745" i="17"/>
  <c r="AW744" i="17"/>
  <c r="AW750" i="17"/>
  <c r="AW753" i="17"/>
  <c r="AW752" i="17"/>
  <c r="AW754" i="17"/>
  <c r="AW737" i="17"/>
  <c r="AW749" i="17"/>
  <c r="Q753" i="17"/>
  <c r="Q746" i="17"/>
  <c r="Q751" i="17"/>
  <c r="Q737" i="17"/>
  <c r="Q749" i="17"/>
  <c r="Q752" i="17"/>
  <c r="Q744" i="17"/>
  <c r="Q750" i="17"/>
  <c r="Q747" i="17"/>
  <c r="Q745" i="17"/>
  <c r="Q755" i="17"/>
  <c r="Q748" i="17"/>
  <c r="Q756" i="17"/>
  <c r="Q754" i="17"/>
  <c r="I634" i="9"/>
  <c r="I629" i="9"/>
  <c r="I635" i="9"/>
  <c r="I628" i="9"/>
  <c r="I630" i="9"/>
  <c r="I614" i="9"/>
  <c r="I631" i="9"/>
  <c r="I636" i="9"/>
  <c r="I613" i="9"/>
  <c r="I615" i="9"/>
  <c r="I627" i="9"/>
  <c r="I632" i="9"/>
  <c r="I617" i="9"/>
  <c r="I625" i="9"/>
  <c r="I633" i="9"/>
  <c r="I626" i="9"/>
  <c r="I624" i="9"/>
  <c r="BM385" i="17"/>
  <c r="BM395" i="17"/>
  <c r="BM391" i="17"/>
  <c r="BM393" i="17"/>
  <c r="BM388" i="17"/>
  <c r="BM387" i="17"/>
  <c r="BM392" i="17"/>
  <c r="BM389" i="17"/>
  <c r="BM396" i="17"/>
  <c r="BM394" i="17"/>
  <c r="BM390" i="17"/>
  <c r="BM384" i="17"/>
  <c r="BM386" i="17"/>
  <c r="BM377" i="17"/>
  <c r="AO387" i="17"/>
  <c r="AO386" i="17"/>
  <c r="AO389" i="17"/>
  <c r="AO396" i="17"/>
  <c r="AO395" i="17"/>
  <c r="AO388" i="17"/>
  <c r="AO393" i="17"/>
  <c r="AO392" i="17"/>
  <c r="AO391" i="17"/>
  <c r="AO394" i="17"/>
  <c r="AO390" i="17"/>
  <c r="BF418" i="9"/>
  <c r="BF421" i="9"/>
  <c r="BF420" i="9"/>
  <c r="BF423" i="9"/>
  <c r="BF419" i="9"/>
  <c r="BF422" i="9"/>
  <c r="BF433" i="17"/>
  <c r="BF428" i="17"/>
  <c r="BF430" i="17"/>
  <c r="BF431" i="17"/>
  <c r="BF429" i="17"/>
  <c r="BF425" i="17"/>
  <c r="BF427" i="17"/>
  <c r="BF432" i="17"/>
  <c r="BF434" i="17"/>
  <c r="BF436" i="17"/>
  <c r="BF435" i="17"/>
  <c r="BF426" i="17"/>
  <c r="BF424" i="17"/>
  <c r="BF417" i="17"/>
  <c r="BN424" i="17"/>
  <c r="BN428" i="17"/>
  <c r="BN433" i="17"/>
  <c r="BN432" i="17"/>
  <c r="BN431" i="17"/>
  <c r="BN427" i="17"/>
  <c r="BN417" i="17"/>
  <c r="BN426" i="17"/>
  <c r="BN436" i="17"/>
  <c r="BN430" i="17"/>
  <c r="BN429" i="17"/>
  <c r="BN434" i="17"/>
  <c r="BN425" i="17"/>
  <c r="BN435" i="17"/>
  <c r="R430" i="17"/>
  <c r="R427" i="17"/>
  <c r="R429" i="17"/>
  <c r="R435" i="17"/>
  <c r="R426" i="17"/>
  <c r="R436" i="17"/>
  <c r="R433" i="17"/>
  <c r="R431" i="17"/>
  <c r="R428" i="17"/>
  <c r="R432" i="17"/>
  <c r="R434" i="17"/>
  <c r="BL139" i="9"/>
  <c r="BL142" i="9"/>
  <c r="BL138" i="9"/>
  <c r="BL141" i="9"/>
  <c r="BL140" i="9"/>
  <c r="BL143" i="9"/>
  <c r="AF55" i="22"/>
  <c r="BM270" i="17"/>
  <c r="BM264" i="17"/>
  <c r="BM267" i="17"/>
  <c r="BM272" i="17"/>
  <c r="BM274" i="17"/>
  <c r="BM265" i="17"/>
  <c r="BM268" i="17"/>
  <c r="BM276" i="17"/>
  <c r="BM257" i="17"/>
  <c r="BM273" i="17"/>
  <c r="BM275" i="17"/>
  <c r="BM266" i="17"/>
  <c r="BM269" i="17"/>
  <c r="BM271" i="17"/>
  <c r="Q267" i="17"/>
  <c r="Q274" i="17"/>
  <c r="Q271" i="17"/>
  <c r="Q268" i="17"/>
  <c r="Q270" i="17"/>
  <c r="Q276" i="17"/>
  <c r="Q273" i="17"/>
  <c r="Q275" i="17"/>
  <c r="Q269" i="17"/>
  <c r="Q272" i="17"/>
  <c r="Q266" i="17"/>
  <c r="BM220" i="9"/>
  <c r="BM223" i="9"/>
  <c r="BM218" i="9"/>
  <c r="BM221" i="9"/>
  <c r="BM219" i="9"/>
  <c r="BM222" i="9"/>
  <c r="N42" i="21"/>
  <c r="AV460" i="9"/>
  <c r="AV463" i="9"/>
  <c r="AV458" i="9"/>
  <c r="AV461" i="9"/>
  <c r="AV459" i="9"/>
  <c r="AV462" i="9"/>
  <c r="AE15" i="22"/>
  <c r="AE62" i="22"/>
  <c r="AF25" i="22"/>
  <c r="BD220" i="9"/>
  <c r="BD223" i="9"/>
  <c r="BD219" i="9"/>
  <c r="BD222" i="9"/>
  <c r="BD218" i="9"/>
  <c r="BD221" i="9"/>
  <c r="H53" i="21"/>
  <c r="G29" i="21"/>
  <c r="G104" i="21"/>
  <c r="AN427" i="17"/>
  <c r="AN428" i="17"/>
  <c r="AN429" i="17"/>
  <c r="AN434" i="17"/>
  <c r="AN433" i="17"/>
  <c r="AN432" i="17"/>
  <c r="AN436" i="17"/>
  <c r="AN426" i="17"/>
  <c r="AN431" i="17"/>
  <c r="AN435" i="17"/>
  <c r="AN430" i="17"/>
  <c r="P426" i="17"/>
  <c r="P430" i="17"/>
  <c r="P436" i="17"/>
  <c r="P434" i="17"/>
  <c r="P427" i="17"/>
  <c r="P435" i="17"/>
  <c r="P431" i="17"/>
  <c r="P428" i="17"/>
  <c r="P432" i="17"/>
  <c r="P433" i="17"/>
  <c r="P429" i="17"/>
  <c r="AW378" i="9"/>
  <c r="AW379" i="9"/>
  <c r="AW380" i="9"/>
  <c r="AW383" i="9"/>
  <c r="BE350" i="17"/>
  <c r="BE351" i="17"/>
  <c r="BE355" i="17"/>
  <c r="BE354" i="17"/>
  <c r="BE347" i="17"/>
  <c r="BE353" i="17"/>
  <c r="BE352" i="17"/>
  <c r="BE356" i="17"/>
  <c r="BE348" i="17"/>
  <c r="BE349" i="17"/>
  <c r="BE346" i="17"/>
  <c r="I353" i="17"/>
  <c r="I347" i="17"/>
  <c r="I352" i="17"/>
  <c r="I349" i="17"/>
  <c r="I356" i="17"/>
  <c r="I355" i="17"/>
  <c r="I354" i="17"/>
  <c r="I350" i="17"/>
  <c r="I351" i="17"/>
  <c r="I348" i="17"/>
  <c r="I346" i="17"/>
  <c r="W613" i="9"/>
  <c r="W615" i="9"/>
  <c r="W636" i="9"/>
  <c r="W634" i="9"/>
  <c r="W629" i="9"/>
  <c r="W626" i="9"/>
  <c r="W632" i="9"/>
  <c r="W631" i="9"/>
  <c r="W624" i="9"/>
  <c r="W635" i="9"/>
  <c r="W617" i="9"/>
  <c r="W614" i="9"/>
  <c r="W633" i="9"/>
  <c r="W625" i="9"/>
  <c r="W627" i="9"/>
  <c r="W628" i="9"/>
  <c r="W630" i="9"/>
  <c r="O629" i="9"/>
  <c r="O630" i="9"/>
  <c r="O632" i="9"/>
  <c r="O633" i="9"/>
  <c r="O634" i="9"/>
  <c r="O635" i="9"/>
  <c r="O627" i="9"/>
  <c r="O613" i="9"/>
  <c r="O615" i="9"/>
  <c r="O628" i="9"/>
  <c r="O617" i="9"/>
  <c r="O614" i="9"/>
  <c r="O625" i="9"/>
  <c r="O631" i="9"/>
  <c r="O624" i="9"/>
  <c r="O636" i="9"/>
  <c r="O626" i="9"/>
  <c r="X188" i="7"/>
  <c r="W188" i="21"/>
  <c r="AB129" i="22"/>
  <c r="X107" i="7"/>
  <c r="AB76" i="22"/>
  <c r="W107" i="21"/>
  <c r="AP348" i="9"/>
  <c r="AP351" i="9"/>
  <c r="AP346" i="9"/>
  <c r="AP353" i="9"/>
  <c r="AP347" i="9"/>
  <c r="AP349" i="9"/>
  <c r="AP355" i="9"/>
  <c r="AP352" i="9"/>
  <c r="AP354" i="9"/>
  <c r="AP350" i="9"/>
  <c r="AE39" i="22"/>
  <c r="AE10" i="22"/>
  <c r="AE97" i="22"/>
  <c r="AE5" i="22"/>
  <c r="AE81" i="22"/>
  <c r="AE23" i="22"/>
  <c r="AE89" i="22"/>
  <c r="AE16" i="22"/>
  <c r="AE94" i="22"/>
  <c r="AE73" i="22"/>
  <c r="E16" i="21"/>
  <c r="BF380" i="9"/>
  <c r="BF383" i="9"/>
  <c r="BF378" i="9"/>
  <c r="BF381" i="9"/>
  <c r="BF379" i="9"/>
  <c r="BF382" i="9"/>
  <c r="BF58" i="9"/>
  <c r="BF61" i="9"/>
  <c r="BF60" i="9"/>
  <c r="BF63" i="9"/>
  <c r="BF59" i="9"/>
  <c r="BF62" i="9"/>
  <c r="BE134" i="9"/>
  <c r="BE144" i="9"/>
  <c r="BE145" i="9"/>
  <c r="BE133" i="9"/>
  <c r="BE135" i="9"/>
  <c r="BE148" i="9"/>
  <c r="BE137" i="9"/>
  <c r="BE146" i="9"/>
  <c r="BE151" i="9"/>
  <c r="BE150" i="9"/>
  <c r="BE149" i="9"/>
  <c r="BE154" i="9"/>
  <c r="BE147" i="9"/>
  <c r="BE152" i="9"/>
  <c r="BE153" i="9"/>
  <c r="BE155" i="9"/>
  <c r="BM147" i="9"/>
  <c r="BM146" i="9"/>
  <c r="BM150" i="9"/>
  <c r="BM152" i="9"/>
  <c r="BM148" i="9"/>
  <c r="BM153" i="9"/>
  <c r="BM144" i="9"/>
  <c r="BM149" i="9"/>
  <c r="BM154" i="9"/>
  <c r="BM151" i="9"/>
  <c r="BM137" i="9"/>
  <c r="BM134" i="9"/>
  <c r="BM145" i="9"/>
  <c r="BM155" i="9"/>
  <c r="BM133" i="9"/>
  <c r="BM135" i="9"/>
  <c r="Q73" i="9"/>
  <c r="Q66" i="9"/>
  <c r="Q72" i="9"/>
  <c r="Q68" i="9"/>
  <c r="Q74" i="9"/>
  <c r="Q70" i="9"/>
  <c r="Q75" i="9"/>
  <c r="Q69" i="9"/>
  <c r="Q67" i="9"/>
  <c r="Q71" i="9"/>
  <c r="AG69" i="9"/>
  <c r="AG71" i="9"/>
  <c r="AG67" i="9"/>
  <c r="AG68" i="9"/>
  <c r="AG75" i="9"/>
  <c r="AG72" i="9"/>
  <c r="AG70" i="9"/>
  <c r="AG66" i="9"/>
  <c r="AG73" i="9"/>
  <c r="AG74" i="9"/>
  <c r="N116" i="21"/>
  <c r="BD99" i="9"/>
  <c r="BD102" i="9"/>
  <c r="BD100" i="9"/>
  <c r="BD103" i="9"/>
  <c r="BD98" i="9"/>
  <c r="BD101" i="9"/>
  <c r="E30" i="21"/>
  <c r="AE21" i="22"/>
  <c r="AE61" i="22"/>
  <c r="AN276" i="17"/>
  <c r="AN274" i="17"/>
  <c r="AN268" i="17"/>
  <c r="AN267" i="17"/>
  <c r="AN270" i="17"/>
  <c r="AN275" i="17"/>
  <c r="AN271" i="17"/>
  <c r="AN273" i="17"/>
  <c r="AN269" i="17"/>
  <c r="AN272" i="17"/>
  <c r="AN266" i="17"/>
  <c r="AE46" i="22"/>
  <c r="L100" i="21"/>
  <c r="X90" i="7"/>
  <c r="W90" i="21"/>
  <c r="AB63" i="22"/>
  <c r="N67" i="21"/>
  <c r="AO584" i="9"/>
  <c r="AO573" i="9"/>
  <c r="AO574" i="9"/>
  <c r="AO593" i="9"/>
  <c r="AO594" i="9"/>
  <c r="AO588" i="9"/>
  <c r="AO586" i="9"/>
  <c r="AO592" i="9"/>
  <c r="AO575" i="9"/>
  <c r="AO589" i="9"/>
  <c r="AO596" i="9"/>
  <c r="AO590" i="9"/>
  <c r="AO595" i="9"/>
  <c r="AO577" i="9"/>
  <c r="AO587" i="9"/>
  <c r="AO585" i="9"/>
  <c r="AO591" i="9"/>
  <c r="X178" i="7"/>
  <c r="AB123" i="22"/>
  <c r="W178" i="21"/>
  <c r="L197" i="21"/>
  <c r="AF97" i="22"/>
  <c r="L138" i="21"/>
  <c r="AF30" i="22"/>
  <c r="L139" i="21"/>
  <c r="E104" i="21"/>
  <c r="M79" i="21"/>
  <c r="G77" i="21"/>
  <c r="R35" i="20"/>
  <c r="T35" i="20"/>
  <c r="S35" i="20"/>
  <c r="U35" i="20"/>
  <c r="V35" i="20"/>
  <c r="AH114" i="9"/>
  <c r="AH115" i="9"/>
  <c r="AH110" i="9"/>
  <c r="AH111" i="9"/>
  <c r="AH108" i="9"/>
  <c r="AH106" i="9"/>
  <c r="AH113" i="9"/>
  <c r="AH112" i="9"/>
  <c r="AH109" i="9"/>
  <c r="AH107" i="9"/>
  <c r="AX110" i="9"/>
  <c r="AX108" i="9"/>
  <c r="AX115" i="9"/>
  <c r="AX114" i="9"/>
  <c r="AX112" i="9"/>
  <c r="AX109" i="9"/>
  <c r="AX106" i="9"/>
  <c r="AX111" i="9"/>
  <c r="AX113" i="9"/>
  <c r="AX107" i="9"/>
  <c r="U11" i="20"/>
  <c r="BN12" i="17"/>
  <c r="V11" i="20"/>
  <c r="BF12" i="17"/>
  <c r="T11" i="20"/>
  <c r="R11" i="20"/>
  <c r="S11" i="20"/>
  <c r="AX32" i="9"/>
  <c r="AX27" i="9"/>
  <c r="AX28" i="9"/>
  <c r="AX31" i="9"/>
  <c r="AX29" i="9"/>
  <c r="AX30" i="9"/>
  <c r="AX26" i="9"/>
  <c r="AX34" i="9"/>
  <c r="AX35" i="9"/>
  <c r="AX33" i="9"/>
  <c r="BN31" i="9"/>
  <c r="BN33" i="9"/>
  <c r="BN35" i="9"/>
  <c r="BN27" i="9"/>
  <c r="BN26" i="9"/>
  <c r="BN25" i="9"/>
  <c r="BN32" i="9"/>
  <c r="BN24" i="9"/>
  <c r="BN30" i="9"/>
  <c r="BN34" i="9"/>
  <c r="BN29" i="9"/>
  <c r="BN13" i="9"/>
  <c r="BN17" i="9"/>
  <c r="BN14" i="9"/>
  <c r="BN15" i="9"/>
  <c r="BN28" i="9"/>
  <c r="AW459" i="9"/>
  <c r="AW462" i="9"/>
  <c r="AW458" i="9"/>
  <c r="AW461" i="9"/>
  <c r="AW460" i="9"/>
  <c r="AW463" i="9"/>
  <c r="AF77" i="22"/>
  <c r="AE80" i="22"/>
  <c r="Q779" i="9"/>
  <c r="Q782" i="9"/>
  <c r="Q780" i="9"/>
  <c r="Q783" i="9"/>
  <c r="Q778" i="9"/>
  <c r="Q781" i="9"/>
  <c r="BM379" i="9"/>
  <c r="BM378" i="9"/>
  <c r="BM381" i="9"/>
  <c r="BM380" i="9"/>
  <c r="BM383" i="9"/>
  <c r="AV259" i="9"/>
  <c r="AV262" i="9"/>
  <c r="AV260" i="9"/>
  <c r="AV263" i="9"/>
  <c r="AV258" i="9"/>
  <c r="AV261" i="9"/>
  <c r="BD258" i="9"/>
  <c r="BD261" i="9"/>
  <c r="BD259" i="9"/>
  <c r="BD262" i="9"/>
  <c r="BD260" i="9"/>
  <c r="BD263" i="9"/>
  <c r="D89" i="21"/>
  <c r="AH187" i="17"/>
  <c r="AH196" i="17"/>
  <c r="AH189" i="17"/>
  <c r="AH192" i="17"/>
  <c r="AH190" i="17"/>
  <c r="AH191" i="17"/>
  <c r="AH195" i="17"/>
  <c r="AH186" i="17"/>
  <c r="AH193" i="17"/>
  <c r="AH188" i="17"/>
  <c r="AH194" i="17"/>
  <c r="AE6" i="22"/>
  <c r="AE87" i="22"/>
  <c r="D17" i="21"/>
  <c r="J235" i="9"/>
  <c r="J233" i="9"/>
  <c r="J227" i="9"/>
  <c r="J230" i="9"/>
  <c r="J228" i="9"/>
  <c r="J234" i="9"/>
  <c r="J229" i="9"/>
  <c r="J231" i="9"/>
  <c r="J226" i="9"/>
  <c r="J232" i="9"/>
  <c r="AX228" i="9"/>
  <c r="AX230" i="9"/>
  <c r="AX226" i="9"/>
  <c r="AX235" i="9"/>
  <c r="AX233" i="9"/>
  <c r="AX229" i="9"/>
  <c r="AX232" i="9"/>
  <c r="AX227" i="9"/>
  <c r="AX234" i="9"/>
  <c r="AX231" i="9"/>
  <c r="R230" i="9"/>
  <c r="R227" i="9"/>
  <c r="R226" i="9"/>
  <c r="R228" i="9"/>
  <c r="R229" i="9"/>
  <c r="R234" i="9"/>
  <c r="R232" i="9"/>
  <c r="R231" i="9"/>
  <c r="R235" i="9"/>
  <c r="R233" i="9"/>
  <c r="N89" i="21"/>
  <c r="AF39" i="22"/>
  <c r="T58" i="20"/>
  <c r="U58" i="20"/>
  <c r="S58" i="20"/>
  <c r="R58" i="20"/>
  <c r="V58" i="20"/>
  <c r="BM195" i="9"/>
  <c r="BM193" i="9"/>
  <c r="BM189" i="9"/>
  <c r="BM187" i="9"/>
  <c r="BM192" i="9"/>
  <c r="BM186" i="9"/>
  <c r="BM190" i="9"/>
  <c r="BM188" i="9"/>
  <c r="BM194" i="9"/>
  <c r="BM191" i="9"/>
  <c r="Y195" i="9"/>
  <c r="Y186" i="9"/>
  <c r="Y187" i="9"/>
  <c r="Y193" i="9"/>
  <c r="Y189" i="9"/>
  <c r="Y188" i="9"/>
  <c r="Y191" i="9"/>
  <c r="Y192" i="9"/>
  <c r="Y194" i="9"/>
  <c r="Y190" i="9"/>
  <c r="AE24" i="22"/>
  <c r="H197" i="21"/>
  <c r="H199" i="21"/>
  <c r="M43" i="21"/>
  <c r="G44" i="21"/>
  <c r="Q513" i="9"/>
  <c r="Q509" i="9"/>
  <c r="Q495" i="9"/>
  <c r="Q512" i="9"/>
  <c r="Q497" i="9"/>
  <c r="Q507" i="9"/>
  <c r="Q494" i="9"/>
  <c r="Q493" i="9"/>
  <c r="Q508" i="9"/>
  <c r="Q504" i="9"/>
  <c r="Q505" i="9"/>
  <c r="Q514" i="9"/>
  <c r="Q516" i="9"/>
  <c r="Q511" i="9"/>
  <c r="Q510" i="9"/>
  <c r="Q515" i="9"/>
  <c r="Q506" i="9"/>
  <c r="BM506" i="9"/>
  <c r="BM515" i="9"/>
  <c r="BM511" i="9"/>
  <c r="BM504" i="9"/>
  <c r="BM513" i="9"/>
  <c r="BM512" i="9"/>
  <c r="BM505" i="9"/>
  <c r="BM493" i="9"/>
  <c r="BM514" i="9"/>
  <c r="BM495" i="9"/>
  <c r="BM516" i="9"/>
  <c r="BM509" i="9"/>
  <c r="BM507" i="9"/>
  <c r="BM494" i="9"/>
  <c r="BM508" i="9"/>
  <c r="BM497" i="9"/>
  <c r="BM510" i="9"/>
  <c r="AF54" i="22"/>
  <c r="N6" i="21"/>
  <c r="AX671" i="9"/>
  <c r="AX654" i="9"/>
  <c r="AX657" i="9"/>
  <c r="AX653" i="9"/>
  <c r="AX655" i="9"/>
  <c r="AX674" i="9"/>
  <c r="AX664" i="9"/>
  <c r="AX666" i="9"/>
  <c r="AX673" i="9"/>
  <c r="AX668" i="9"/>
  <c r="AX675" i="9"/>
  <c r="AX667" i="9"/>
  <c r="AX670" i="9"/>
  <c r="AX665" i="9"/>
  <c r="AX669" i="9"/>
  <c r="AX672" i="9"/>
  <c r="AP668" i="9"/>
  <c r="AP671" i="9"/>
  <c r="AP667" i="9"/>
  <c r="AP666" i="9"/>
  <c r="AP674" i="9"/>
  <c r="AP673" i="9"/>
  <c r="AP675" i="9"/>
  <c r="AP670" i="9"/>
  <c r="AP672" i="9"/>
  <c r="AP669" i="9"/>
  <c r="Q546" i="9"/>
  <c r="Q533" i="9"/>
  <c r="Q549" i="9"/>
  <c r="Q555" i="9"/>
  <c r="Q553" i="9"/>
  <c r="Q535" i="9"/>
  <c r="Q544" i="9"/>
  <c r="Q551" i="9"/>
  <c r="Q552" i="9"/>
  <c r="Q547" i="9"/>
  <c r="Q554" i="9"/>
  <c r="Q556" i="9"/>
  <c r="Q537" i="9"/>
  <c r="Q545" i="9"/>
  <c r="Q548" i="9"/>
  <c r="Q534" i="9"/>
  <c r="Q550" i="9"/>
  <c r="AO544" i="9"/>
  <c r="AO555" i="9"/>
  <c r="AO547" i="9"/>
  <c r="AO545" i="9"/>
  <c r="AO534" i="9"/>
  <c r="AO550" i="9"/>
  <c r="AO554" i="9"/>
  <c r="AO552" i="9"/>
  <c r="AO548" i="9"/>
  <c r="AO551" i="9"/>
  <c r="AO553" i="9"/>
  <c r="AO535" i="9"/>
  <c r="AO533" i="9"/>
  <c r="AO546" i="9"/>
  <c r="AO549" i="9"/>
  <c r="AO556" i="9"/>
  <c r="AO537" i="9"/>
  <c r="AE18" i="22"/>
  <c r="AE37" i="22"/>
  <c r="AF24" i="22"/>
  <c r="AF88" i="22"/>
  <c r="Y706" i="17"/>
  <c r="Y708" i="17"/>
  <c r="Y697" i="17"/>
  <c r="Y711" i="17"/>
  <c r="Y716" i="17"/>
  <c r="Y713" i="17"/>
  <c r="Y715" i="17"/>
  <c r="Y709" i="17"/>
  <c r="Y712" i="17"/>
  <c r="Y714" i="17"/>
  <c r="Y710" i="17"/>
  <c r="Y704" i="17"/>
  <c r="Y707" i="17"/>
  <c r="Y705" i="17"/>
  <c r="P92" i="21"/>
  <c r="M92" i="21"/>
  <c r="G283" i="17"/>
  <c r="AE22" i="22"/>
  <c r="L541" i="17"/>
  <c r="L542" i="17"/>
  <c r="BE756" i="17"/>
  <c r="BE752" i="17"/>
  <c r="BE745" i="17"/>
  <c r="BE755" i="17"/>
  <c r="BE746" i="17"/>
  <c r="BE747" i="17"/>
  <c r="BE753" i="17"/>
  <c r="BE750" i="17"/>
  <c r="BE749" i="17"/>
  <c r="BE751" i="17"/>
  <c r="BE744" i="17"/>
  <c r="BE737" i="17"/>
  <c r="BE748" i="17"/>
  <c r="BE754" i="17"/>
  <c r="BM750" i="17"/>
  <c r="BM752" i="17"/>
  <c r="BM755" i="17"/>
  <c r="BM745" i="17"/>
  <c r="BM748" i="17"/>
  <c r="BM754" i="17"/>
  <c r="BM747" i="17"/>
  <c r="BM756" i="17"/>
  <c r="BM744" i="17"/>
  <c r="BM737" i="17"/>
  <c r="BM751" i="17"/>
  <c r="BM749" i="17"/>
  <c r="BM753" i="17"/>
  <c r="BM746" i="17"/>
  <c r="AG755" i="17"/>
  <c r="AG753" i="17"/>
  <c r="AG750" i="17"/>
  <c r="AG754" i="17"/>
  <c r="AG751" i="17"/>
  <c r="AG748" i="17"/>
  <c r="AG746" i="17"/>
  <c r="AG749" i="17"/>
  <c r="AG737" i="17"/>
  <c r="AG752" i="17"/>
  <c r="AG756" i="17"/>
  <c r="AG745" i="17"/>
  <c r="AG747" i="17"/>
  <c r="AG744" i="17"/>
  <c r="I752" i="17"/>
  <c r="I744" i="17"/>
  <c r="I746" i="17"/>
  <c r="I750" i="17"/>
  <c r="I755" i="17"/>
  <c r="I745" i="17"/>
  <c r="I748" i="17"/>
  <c r="I749" i="17"/>
  <c r="I737" i="17"/>
  <c r="I754" i="17"/>
  <c r="I756" i="17"/>
  <c r="I751" i="17"/>
  <c r="I747" i="17"/>
  <c r="I753" i="17"/>
  <c r="N92" i="21"/>
  <c r="G284" i="17"/>
  <c r="AQ502" i="17"/>
  <c r="AQ503" i="17"/>
  <c r="M32" i="21"/>
  <c r="BM629" i="9"/>
  <c r="BM613" i="9"/>
  <c r="BM615" i="9"/>
  <c r="BM627" i="9"/>
  <c r="BM617" i="9"/>
  <c r="BM625" i="9"/>
  <c r="BM631" i="9"/>
  <c r="BM630" i="9"/>
  <c r="BM634" i="9"/>
  <c r="BM635" i="9"/>
  <c r="BM636" i="9"/>
  <c r="BM633" i="9"/>
  <c r="BM626" i="9"/>
  <c r="BM614" i="9"/>
  <c r="BM632" i="9"/>
  <c r="BM628" i="9"/>
  <c r="BM624" i="9"/>
  <c r="Q629" i="9"/>
  <c r="Q632" i="9"/>
  <c r="Q631" i="9"/>
  <c r="Q635" i="9"/>
  <c r="Q633" i="9"/>
  <c r="Q628" i="9"/>
  <c r="Q624" i="9"/>
  <c r="Q613" i="9"/>
  <c r="Q615" i="9"/>
  <c r="Q626" i="9"/>
  <c r="Q634" i="9"/>
  <c r="Q614" i="9"/>
  <c r="Q627" i="9"/>
  <c r="Q617" i="9"/>
  <c r="Q636" i="9"/>
  <c r="Q625" i="9"/>
  <c r="Q630" i="9"/>
  <c r="Y614" i="9"/>
  <c r="Y633" i="9"/>
  <c r="Y629" i="9"/>
  <c r="Y627" i="9"/>
  <c r="Y631" i="9"/>
  <c r="Y635" i="9"/>
  <c r="Y625" i="9"/>
  <c r="Y624" i="9"/>
  <c r="Y617" i="9"/>
  <c r="Y628" i="9"/>
  <c r="Y636" i="9"/>
  <c r="Y626" i="9"/>
  <c r="Y630" i="9"/>
  <c r="Y613" i="9"/>
  <c r="Y615" i="9"/>
  <c r="Y634" i="9"/>
  <c r="Y632" i="9"/>
  <c r="AF47" i="22"/>
  <c r="AV418" i="9"/>
  <c r="AV421" i="9"/>
  <c r="AV420" i="9"/>
  <c r="AV423" i="9"/>
  <c r="AV419" i="9"/>
  <c r="AV422" i="9"/>
  <c r="AW385" i="17"/>
  <c r="AW387" i="17"/>
  <c r="AW377" i="17"/>
  <c r="AW384" i="17"/>
  <c r="AW386" i="17"/>
  <c r="AW393" i="17"/>
  <c r="AW389" i="17"/>
  <c r="AW394" i="17"/>
  <c r="AW395" i="17"/>
  <c r="AW391" i="17"/>
  <c r="AW392" i="17"/>
  <c r="AW396" i="17"/>
  <c r="AW388" i="17"/>
  <c r="AW390" i="17"/>
  <c r="BE386" i="17"/>
  <c r="BE387" i="17"/>
  <c r="BE392" i="17"/>
  <c r="BE395" i="17"/>
  <c r="BE377" i="17"/>
  <c r="BE385" i="17"/>
  <c r="BE396" i="17"/>
  <c r="BE388" i="17"/>
  <c r="BE394" i="17"/>
  <c r="BE384" i="17"/>
  <c r="BE393" i="17"/>
  <c r="BE391" i="17"/>
  <c r="BE389" i="17"/>
  <c r="BE390" i="17"/>
  <c r="Q393" i="17"/>
  <c r="Q391" i="17"/>
  <c r="Q389" i="17"/>
  <c r="Q394" i="17"/>
  <c r="Q387" i="17"/>
  <c r="Q395" i="17"/>
  <c r="Q390" i="17"/>
  <c r="Q396" i="17"/>
  <c r="Q392" i="17"/>
  <c r="Q386" i="17"/>
  <c r="Q388" i="17"/>
  <c r="AX436" i="17"/>
  <c r="AX426" i="17"/>
  <c r="AX433" i="17"/>
  <c r="AX435" i="17"/>
  <c r="AX417" i="17"/>
  <c r="AX434" i="17"/>
  <c r="AX425" i="17"/>
  <c r="AX424" i="17"/>
  <c r="AX431" i="17"/>
  <c r="AX432" i="17"/>
  <c r="AX428" i="17"/>
  <c r="AX429" i="17"/>
  <c r="AX427" i="17"/>
  <c r="AX430" i="17"/>
  <c r="AH429" i="17"/>
  <c r="AH426" i="17"/>
  <c r="AH427" i="17"/>
  <c r="AH431" i="17"/>
  <c r="AH434" i="17"/>
  <c r="AH430" i="17"/>
  <c r="AH428" i="17"/>
  <c r="AH433" i="17"/>
  <c r="AH436" i="17"/>
  <c r="AH432" i="17"/>
  <c r="AH435" i="17"/>
  <c r="AV659" i="9"/>
  <c r="AV662" i="9"/>
  <c r="AV658" i="9"/>
  <c r="AV661" i="9"/>
  <c r="AV660" i="9"/>
  <c r="AV663" i="9"/>
  <c r="AE57" i="22"/>
  <c r="AW269" i="17"/>
  <c r="AW264" i="17"/>
  <c r="AW268" i="17"/>
  <c r="AW257" i="17"/>
  <c r="AW270" i="17"/>
  <c r="AW272" i="17"/>
  <c r="AW275" i="17"/>
  <c r="AW273" i="17"/>
  <c r="AW271" i="17"/>
  <c r="AW276" i="17"/>
  <c r="AW266" i="17"/>
  <c r="AW265" i="17"/>
  <c r="AW267" i="17"/>
  <c r="AW274" i="17"/>
  <c r="AG270" i="17"/>
  <c r="AG268" i="17"/>
  <c r="AG266" i="17"/>
  <c r="AG267" i="17"/>
  <c r="AG271" i="17"/>
  <c r="AG275" i="17"/>
  <c r="AG274" i="17"/>
  <c r="AG273" i="17"/>
  <c r="AG269" i="17"/>
  <c r="AG272" i="17"/>
  <c r="AG276" i="17"/>
  <c r="BD378" i="9"/>
  <c r="BD381" i="9"/>
  <c r="BD379" i="9"/>
  <c r="BD380" i="9"/>
  <c r="BD383" i="9"/>
  <c r="AF53" i="22"/>
  <c r="D197" i="21"/>
  <c r="L8" i="21"/>
  <c r="AE64" i="22"/>
  <c r="D9" i="21"/>
  <c r="BL426" i="17"/>
  <c r="BL430" i="17"/>
  <c r="BL436" i="17"/>
  <c r="BL431" i="17"/>
  <c r="BL424" i="17"/>
  <c r="BL435" i="17"/>
  <c r="BL429" i="17"/>
  <c r="BL428" i="17"/>
  <c r="BL417" i="17"/>
  <c r="BL434" i="17"/>
  <c r="BL425" i="17"/>
  <c r="BL433" i="17"/>
  <c r="BL427" i="17"/>
  <c r="BL432" i="17"/>
  <c r="X436" i="17"/>
  <c r="X427" i="17"/>
  <c r="X430" i="17"/>
  <c r="X434" i="17"/>
  <c r="X429" i="17"/>
  <c r="X428" i="17"/>
  <c r="X431" i="17"/>
  <c r="X426" i="17"/>
  <c r="X432" i="17"/>
  <c r="X433" i="17"/>
  <c r="X435" i="17"/>
  <c r="AG354" i="17"/>
  <c r="AG355" i="17"/>
  <c r="AG351" i="17"/>
  <c r="AG347" i="17"/>
  <c r="AG352" i="17"/>
  <c r="AG348" i="17"/>
  <c r="AG356" i="17"/>
  <c r="AG353" i="17"/>
  <c r="AG346" i="17"/>
  <c r="AG350" i="17"/>
  <c r="AG349" i="17"/>
  <c r="Y355" i="17"/>
  <c r="Y356" i="17"/>
  <c r="Y352" i="17"/>
  <c r="Y347" i="17"/>
  <c r="Y354" i="17"/>
  <c r="Y350" i="17"/>
  <c r="Y351" i="17"/>
  <c r="Y348" i="17"/>
  <c r="Y346" i="17"/>
  <c r="Y349" i="17"/>
  <c r="Y353" i="17"/>
  <c r="BC633" i="9"/>
  <c r="BC632" i="9"/>
  <c r="BC629" i="9"/>
  <c r="BC635" i="9"/>
  <c r="BC614" i="9"/>
  <c r="BC627" i="9"/>
  <c r="BC624" i="9"/>
  <c r="BC630" i="9"/>
  <c r="BC636" i="9"/>
  <c r="BC628" i="9"/>
  <c r="BC626" i="9"/>
  <c r="BC631" i="9"/>
  <c r="BC625" i="9"/>
  <c r="BC617" i="9"/>
  <c r="BC634" i="9"/>
  <c r="BC613" i="9"/>
  <c r="BC615" i="9"/>
  <c r="BK612" i="17"/>
  <c r="AE612" i="17"/>
  <c r="BC612" i="17"/>
  <c r="AM612" i="17"/>
  <c r="AU612" i="17"/>
  <c r="O612" i="17"/>
  <c r="G612" i="17"/>
  <c r="R188" i="20"/>
  <c r="V188" i="20"/>
  <c r="S188" i="20"/>
  <c r="W612" i="17"/>
  <c r="T188" i="20"/>
  <c r="U188" i="20"/>
  <c r="BN335" i="9"/>
  <c r="BN337" i="9"/>
  <c r="BN352" i="9"/>
  <c r="BN333" i="9"/>
  <c r="BN344" i="9"/>
  <c r="BN351" i="9"/>
  <c r="BN350" i="9"/>
  <c r="BN355" i="9"/>
  <c r="BN334" i="9"/>
  <c r="BN354" i="9"/>
  <c r="BN349" i="9"/>
  <c r="BN346" i="9"/>
  <c r="BN348" i="9"/>
  <c r="BN353" i="9"/>
  <c r="BN347" i="9"/>
  <c r="BN345" i="9"/>
  <c r="Z353" i="9"/>
  <c r="Z347" i="9"/>
  <c r="Z348" i="9"/>
  <c r="Z352" i="9"/>
  <c r="Z351" i="9"/>
  <c r="Z346" i="9"/>
  <c r="Z355" i="9"/>
  <c r="Z350" i="9"/>
  <c r="Z354" i="9"/>
  <c r="Z349" i="9"/>
  <c r="BD300" i="9"/>
  <c r="BD303" i="9"/>
  <c r="BD298" i="9"/>
  <c r="BD301" i="9"/>
  <c r="BD299" i="9"/>
  <c r="BD302" i="9"/>
  <c r="AE13" i="22"/>
  <c r="BF298" i="9"/>
  <c r="BF301" i="9"/>
  <c r="BF300" i="9"/>
  <c r="BF303" i="9"/>
  <c r="BF299" i="9"/>
  <c r="BF302" i="9"/>
  <c r="AE17" i="22"/>
  <c r="I154" i="9"/>
  <c r="I155" i="9"/>
  <c r="I150" i="9"/>
  <c r="I148" i="9"/>
  <c r="I146" i="9"/>
  <c r="I152" i="9"/>
  <c r="I151" i="9"/>
  <c r="I153" i="9"/>
  <c r="I147" i="9"/>
  <c r="I149" i="9"/>
  <c r="AW155" i="9"/>
  <c r="AW152" i="9"/>
  <c r="AW153" i="9"/>
  <c r="AW146" i="9"/>
  <c r="AW150" i="9"/>
  <c r="AW149" i="9"/>
  <c r="AW151" i="9"/>
  <c r="AW147" i="9"/>
  <c r="AW148" i="9"/>
  <c r="AW154" i="9"/>
  <c r="Y67" i="9"/>
  <c r="Y69" i="9"/>
  <c r="Y68" i="9"/>
  <c r="Y73" i="9"/>
  <c r="Y71" i="9"/>
  <c r="Y70" i="9"/>
  <c r="Y75" i="9"/>
  <c r="Y72" i="9"/>
  <c r="Y74" i="9"/>
  <c r="Y66" i="9"/>
  <c r="AW66" i="9"/>
  <c r="AW73" i="9"/>
  <c r="AW72" i="9"/>
  <c r="AW74" i="9"/>
  <c r="AW71" i="9"/>
  <c r="AW75" i="9"/>
  <c r="AW69" i="9"/>
  <c r="AW70" i="9"/>
  <c r="AW67" i="9"/>
  <c r="AW68" i="9"/>
  <c r="G126" i="21"/>
  <c r="M126" i="21"/>
  <c r="H16" i="21"/>
  <c r="BL267" i="17"/>
  <c r="BL269" i="17"/>
  <c r="BL266" i="17"/>
  <c r="BL264" i="17"/>
  <c r="BL272" i="17"/>
  <c r="BL271" i="17"/>
  <c r="BL276" i="17"/>
  <c r="BL275" i="17"/>
  <c r="BL257" i="17"/>
  <c r="BL273" i="17"/>
  <c r="BL270" i="17"/>
  <c r="BL268" i="17"/>
  <c r="BL265" i="17"/>
  <c r="BL274" i="17"/>
  <c r="P269" i="17"/>
  <c r="P266" i="17"/>
  <c r="P273" i="17"/>
  <c r="P268" i="17"/>
  <c r="P271" i="17"/>
  <c r="P267" i="17"/>
  <c r="P274" i="17"/>
  <c r="P275" i="17"/>
  <c r="P272" i="17"/>
  <c r="P276" i="17"/>
  <c r="P270" i="17"/>
  <c r="AX418" i="9"/>
  <c r="AX421" i="9"/>
  <c r="AX420" i="9"/>
  <c r="AX423" i="9"/>
  <c r="AX419" i="9"/>
  <c r="AX422" i="9"/>
  <c r="AF79" i="22"/>
  <c r="R90" i="20"/>
  <c r="BI307" i="9"/>
  <c r="BI308" i="9"/>
  <c r="BI310" i="9"/>
  <c r="BI297" i="9"/>
  <c r="BI306" i="9"/>
  <c r="BI305" i="9"/>
  <c r="BI304" i="9"/>
  <c r="BI294" i="9"/>
  <c r="BI312" i="9"/>
  <c r="BI315" i="9"/>
  <c r="BI314" i="9"/>
  <c r="BI293" i="9"/>
  <c r="BI295" i="9"/>
  <c r="BI309" i="9"/>
  <c r="BI311" i="9"/>
  <c r="BI313" i="9"/>
  <c r="BA311" i="9"/>
  <c r="BA305" i="9"/>
  <c r="BA304" i="9"/>
  <c r="BA313" i="9"/>
  <c r="BA314" i="9"/>
  <c r="BA297" i="9"/>
  <c r="BA293" i="9"/>
  <c r="BA295" i="9"/>
  <c r="BA306" i="9"/>
  <c r="BA312" i="9"/>
  <c r="BA307" i="9"/>
  <c r="BA309" i="9"/>
  <c r="BA308" i="9"/>
  <c r="BA294" i="9"/>
  <c r="BA310" i="9"/>
  <c r="BA315" i="9"/>
  <c r="AF15" i="22"/>
  <c r="BE590" i="9"/>
  <c r="BE593" i="9"/>
  <c r="BE587" i="9"/>
  <c r="BE588" i="9"/>
  <c r="BE591" i="9"/>
  <c r="BE585" i="9"/>
  <c r="BE592" i="9"/>
  <c r="BE596" i="9"/>
  <c r="BE574" i="9"/>
  <c r="BE577" i="9"/>
  <c r="BE589" i="9"/>
  <c r="BE594" i="9"/>
  <c r="BE573" i="9"/>
  <c r="BE595" i="9"/>
  <c r="BE575" i="9"/>
  <c r="BE584" i="9"/>
  <c r="BE586" i="9"/>
  <c r="Y590" i="9"/>
  <c r="Y585" i="9"/>
  <c r="Y588" i="9"/>
  <c r="Y577" i="9"/>
  <c r="Y593" i="9"/>
  <c r="Y584" i="9"/>
  <c r="Y589" i="9"/>
  <c r="Y592" i="9"/>
  <c r="Y573" i="9"/>
  <c r="Y575" i="9"/>
  <c r="Y594" i="9"/>
  <c r="Y595" i="9"/>
  <c r="Y587" i="9"/>
  <c r="Y574" i="9"/>
  <c r="Y591" i="9"/>
  <c r="Y586" i="9"/>
  <c r="Y596" i="9"/>
  <c r="AF40" i="22"/>
  <c r="N137" i="21"/>
  <c r="AE48" i="22"/>
  <c r="BF259" i="9"/>
  <c r="BF262" i="9"/>
  <c r="BF260" i="9"/>
  <c r="BF263" i="9"/>
  <c r="BF258" i="9"/>
  <c r="BF261" i="9"/>
  <c r="AE69" i="22"/>
  <c r="AP115" i="9"/>
  <c r="AP110" i="9"/>
  <c r="AP112" i="9"/>
  <c r="AP111" i="9"/>
  <c r="AP108" i="9"/>
  <c r="AP107" i="9"/>
  <c r="AP109" i="9"/>
  <c r="AP106" i="9"/>
  <c r="AP114" i="9"/>
  <c r="AP113" i="9"/>
  <c r="BF108" i="9"/>
  <c r="BF107" i="9"/>
  <c r="BF95" i="9"/>
  <c r="BF112" i="9"/>
  <c r="BF113" i="9"/>
  <c r="BF109" i="9"/>
  <c r="BF111" i="9"/>
  <c r="BF110" i="9"/>
  <c r="BF104" i="9"/>
  <c r="BF97" i="9"/>
  <c r="BF105" i="9"/>
  <c r="BF106" i="9"/>
  <c r="BF115" i="9"/>
  <c r="BF93" i="9"/>
  <c r="BF94" i="9"/>
  <c r="BF114" i="9"/>
  <c r="J112" i="9"/>
  <c r="J114" i="9"/>
  <c r="J113" i="9"/>
  <c r="J111" i="9"/>
  <c r="J106" i="9"/>
  <c r="J108" i="9"/>
  <c r="J110" i="9"/>
  <c r="J107" i="9"/>
  <c r="J109" i="9"/>
  <c r="J115" i="9"/>
  <c r="X11" i="7"/>
  <c r="AB12" i="22"/>
  <c r="W11" i="21"/>
  <c r="Z34" i="9"/>
  <c r="Z28" i="9"/>
  <c r="Z27" i="9"/>
  <c r="Z30" i="9"/>
  <c r="Z35" i="9"/>
  <c r="Z32" i="9"/>
  <c r="Z26" i="9"/>
  <c r="Z31" i="9"/>
  <c r="Z33" i="9"/>
  <c r="Z29" i="9"/>
  <c r="AH31" i="9"/>
  <c r="AH34" i="9"/>
  <c r="AH35" i="9"/>
  <c r="AH30" i="9"/>
  <c r="AH28" i="9"/>
  <c r="AH29" i="9"/>
  <c r="AH26" i="9"/>
  <c r="AH32" i="9"/>
  <c r="AH27" i="9"/>
  <c r="AH33" i="9"/>
  <c r="L198" i="21"/>
  <c r="AE25" i="22"/>
  <c r="BG501" i="17"/>
  <c r="BG503" i="17"/>
  <c r="BG502" i="17"/>
  <c r="D92" i="21"/>
  <c r="L66" i="21"/>
  <c r="H137" i="21"/>
  <c r="BM460" i="9"/>
  <c r="BM463" i="9"/>
  <c r="BM459" i="9"/>
  <c r="BM462" i="9"/>
  <c r="BM458" i="9"/>
  <c r="BM461" i="9"/>
  <c r="BF193" i="17"/>
  <c r="BF189" i="17"/>
  <c r="BF186" i="17"/>
  <c r="BF195" i="17"/>
  <c r="BF191" i="17"/>
  <c r="BF190" i="17"/>
  <c r="BF194" i="17"/>
  <c r="BF192" i="17"/>
  <c r="BF188" i="17"/>
  <c r="BF187" i="17"/>
  <c r="BF196" i="17"/>
  <c r="AP188" i="17"/>
  <c r="AP191" i="17"/>
  <c r="AP196" i="17"/>
  <c r="AP189" i="17"/>
  <c r="AP192" i="17"/>
  <c r="AP194" i="17"/>
  <c r="AP187" i="17"/>
  <c r="AP190" i="17"/>
  <c r="AP186" i="17"/>
  <c r="AP193" i="17"/>
  <c r="AP195" i="17"/>
  <c r="BD138" i="9"/>
  <c r="BD141" i="9"/>
  <c r="BD140" i="9"/>
  <c r="BD143" i="9"/>
  <c r="BD139" i="9"/>
  <c r="BD142" i="9"/>
  <c r="AF71" i="22"/>
  <c r="AF64" i="22"/>
  <c r="AF9" i="22"/>
  <c r="AF29" i="22"/>
  <c r="AF5" i="22"/>
  <c r="AV299" i="9"/>
  <c r="AV302" i="9"/>
  <c r="AV300" i="9"/>
  <c r="AV303" i="9"/>
  <c r="AV298" i="9"/>
  <c r="AV301" i="9"/>
  <c r="AF13" i="22"/>
  <c r="X71" i="7"/>
  <c r="W71" i="21"/>
  <c r="AB52" i="22"/>
  <c r="Z230" i="9"/>
  <c r="Z228" i="9"/>
  <c r="Z227" i="9"/>
  <c r="Z226" i="9"/>
  <c r="Z231" i="9"/>
  <c r="Z232" i="9"/>
  <c r="Z229" i="9"/>
  <c r="Z234" i="9"/>
  <c r="Z233" i="9"/>
  <c r="Z235" i="9"/>
  <c r="AF62" i="22"/>
  <c r="AW419" i="9"/>
  <c r="AW422" i="9"/>
  <c r="AW420" i="9"/>
  <c r="AW423" i="9"/>
  <c r="AW418" i="9"/>
  <c r="AW421" i="9"/>
  <c r="BE19" i="9"/>
  <c r="BE22" i="9"/>
  <c r="BE18" i="9"/>
  <c r="BE21" i="9"/>
  <c r="BE20" i="9"/>
  <c r="BE23" i="9"/>
  <c r="AG188" i="9"/>
  <c r="AG193" i="9"/>
  <c r="AG189" i="9"/>
  <c r="AG190" i="9"/>
  <c r="AG195" i="9"/>
  <c r="AG187" i="9"/>
  <c r="AG186" i="9"/>
  <c r="AG194" i="9"/>
  <c r="AG191" i="9"/>
  <c r="AG192" i="9"/>
  <c r="Q189" i="9"/>
  <c r="Q187" i="9"/>
  <c r="Q188" i="9"/>
  <c r="Q190" i="9"/>
  <c r="Q193" i="9"/>
  <c r="Q194" i="9"/>
  <c r="Q195" i="9"/>
  <c r="Q186" i="9"/>
  <c r="Q191" i="9"/>
  <c r="Q192" i="9"/>
  <c r="I194" i="9"/>
  <c r="I193" i="9"/>
  <c r="I188" i="9"/>
  <c r="I192" i="9"/>
  <c r="I186" i="9"/>
  <c r="I191" i="9"/>
  <c r="I195" i="9"/>
  <c r="I190" i="9"/>
  <c r="I189" i="9"/>
  <c r="I187" i="9"/>
  <c r="E4" i="21"/>
  <c r="BN138" i="9"/>
  <c r="BN141" i="9"/>
  <c r="BN139" i="9"/>
  <c r="BN142" i="9"/>
  <c r="BN140" i="9"/>
  <c r="BN143" i="9"/>
  <c r="AE7" i="22"/>
  <c r="M6" i="21"/>
  <c r="BN458" i="9"/>
  <c r="BN461" i="9"/>
  <c r="BN460" i="9"/>
  <c r="BN463" i="9"/>
  <c r="BN459" i="9"/>
  <c r="BN462" i="9"/>
  <c r="BL460" i="9"/>
  <c r="BL463" i="9"/>
  <c r="BL459" i="9"/>
  <c r="BL462" i="9"/>
  <c r="BL458" i="9"/>
  <c r="BL461" i="9"/>
  <c r="BN379" i="9"/>
  <c r="BN382" i="9"/>
  <c r="F79" i="21"/>
  <c r="G56" i="21"/>
  <c r="BE508" i="9"/>
  <c r="BE510" i="9"/>
  <c r="BE513" i="9"/>
  <c r="BE511" i="9"/>
  <c r="BE515" i="9"/>
  <c r="BE505" i="9"/>
  <c r="BE514" i="9"/>
  <c r="BE507" i="9"/>
  <c r="BE509" i="9"/>
  <c r="BE504" i="9"/>
  <c r="BE516" i="9"/>
  <c r="BE512" i="9"/>
  <c r="BE497" i="9"/>
  <c r="BE494" i="9"/>
  <c r="BE506" i="9"/>
  <c r="BE495" i="9"/>
  <c r="BE493" i="9"/>
  <c r="Y495" i="9"/>
  <c r="Y497" i="9"/>
  <c r="Y509" i="9"/>
  <c r="Y510" i="9"/>
  <c r="Y512" i="9"/>
  <c r="Y504" i="9"/>
  <c r="Y514" i="9"/>
  <c r="Y493" i="9"/>
  <c r="Y508" i="9"/>
  <c r="Y507" i="9"/>
  <c r="Y494" i="9"/>
  <c r="Y506" i="9"/>
  <c r="Y515" i="9"/>
  <c r="Y511" i="9"/>
  <c r="Y516" i="9"/>
  <c r="Y505" i="9"/>
  <c r="Y513" i="9"/>
  <c r="BD154" i="17"/>
  <c r="BD153" i="17"/>
  <c r="BD146" i="17"/>
  <c r="BD155" i="17"/>
  <c r="BD156" i="17"/>
  <c r="BD147" i="17"/>
  <c r="BD149" i="17"/>
  <c r="BD152" i="17"/>
  <c r="BD151" i="17"/>
  <c r="BD150" i="17"/>
  <c r="BD148" i="17"/>
  <c r="E76" i="21"/>
  <c r="L19" i="21"/>
  <c r="AI743" i="9"/>
  <c r="AE77" i="22"/>
  <c r="V203" i="20"/>
  <c r="S203" i="20"/>
  <c r="R203" i="20"/>
  <c r="T203" i="20"/>
  <c r="U203" i="20"/>
  <c r="BN673" i="9"/>
  <c r="BN668" i="9"/>
  <c r="BN670" i="9"/>
  <c r="BN671" i="9"/>
  <c r="BN666" i="9"/>
  <c r="BN664" i="9"/>
  <c r="BN674" i="9"/>
  <c r="BN653" i="9"/>
  <c r="BN655" i="9"/>
  <c r="BN675" i="9"/>
  <c r="BN672" i="9"/>
  <c r="BN667" i="9"/>
  <c r="BN665" i="9"/>
  <c r="BN657" i="9"/>
  <c r="BN654" i="9"/>
  <c r="BN669" i="9"/>
  <c r="AH672" i="9"/>
  <c r="AH668" i="9"/>
  <c r="AH673" i="9"/>
  <c r="AH671" i="9"/>
  <c r="AH667" i="9"/>
  <c r="AH675" i="9"/>
  <c r="AH666" i="9"/>
  <c r="AH669" i="9"/>
  <c r="AH670" i="9"/>
  <c r="AH674" i="9"/>
  <c r="AW532" i="17"/>
  <c r="Q532" i="17"/>
  <c r="AG532" i="17"/>
  <c r="BE532" i="17"/>
  <c r="AO532" i="17"/>
  <c r="V166" i="20"/>
  <c r="BM532" i="17"/>
  <c r="R166" i="20"/>
  <c r="Y532" i="17"/>
  <c r="U166" i="20"/>
  <c r="T166" i="20"/>
  <c r="I532" i="17"/>
  <c r="S166" i="20"/>
  <c r="AG550" i="9"/>
  <c r="AG544" i="9"/>
  <c r="AG555" i="9"/>
  <c r="AG554" i="9"/>
  <c r="AG552" i="9"/>
  <c r="AG551" i="9"/>
  <c r="AG545" i="9"/>
  <c r="AG553" i="9"/>
  <c r="AG533" i="9"/>
  <c r="AG549" i="9"/>
  <c r="AG547" i="9"/>
  <c r="AG546" i="9"/>
  <c r="AG556" i="9"/>
  <c r="AG537" i="9"/>
  <c r="AG534" i="9"/>
  <c r="AG548" i="9"/>
  <c r="AG535" i="9"/>
  <c r="BM556" i="9"/>
  <c r="BM546" i="9"/>
  <c r="BM533" i="9"/>
  <c r="BM554" i="9"/>
  <c r="BM553" i="9"/>
  <c r="BM551" i="9"/>
  <c r="BM548" i="9"/>
  <c r="BM547" i="9"/>
  <c r="BM535" i="9"/>
  <c r="BM545" i="9"/>
  <c r="BM544" i="9"/>
  <c r="BM534" i="9"/>
  <c r="BM555" i="9"/>
  <c r="BM537" i="9"/>
  <c r="BM552" i="9"/>
  <c r="BM550" i="9"/>
  <c r="BM549" i="9"/>
  <c r="BL419" i="9"/>
  <c r="BL422" i="9"/>
  <c r="BL418" i="9"/>
  <c r="BL421" i="9"/>
  <c r="BL420" i="9"/>
  <c r="BL423" i="9"/>
  <c r="AF45" i="22"/>
  <c r="N100" i="21"/>
  <c r="AS741" i="17"/>
  <c r="AS742" i="17"/>
  <c r="AW714" i="17"/>
  <c r="AW709" i="17"/>
  <c r="AW705" i="17"/>
  <c r="AW707" i="17"/>
  <c r="AW704" i="17"/>
  <c r="AW712" i="17"/>
  <c r="AW716" i="17"/>
  <c r="AW710" i="17"/>
  <c r="AW713" i="17"/>
  <c r="AW706" i="17"/>
  <c r="AW697" i="17"/>
  <c r="AW711" i="17"/>
  <c r="AW715" i="17"/>
  <c r="AW708" i="17"/>
  <c r="Q705" i="17"/>
  <c r="Q714" i="17"/>
  <c r="Q709" i="17"/>
  <c r="Q697" i="17"/>
  <c r="Q708" i="17"/>
  <c r="Q706" i="17"/>
  <c r="Q704" i="17"/>
  <c r="Q710" i="17"/>
  <c r="Q712" i="17"/>
  <c r="Q711" i="17"/>
  <c r="Q707" i="17"/>
  <c r="Q713" i="17"/>
  <c r="Q715" i="17"/>
  <c r="Q716" i="17"/>
  <c r="U743" i="17"/>
  <c r="U742" i="17"/>
  <c r="U741" i="17"/>
  <c r="I778" i="9"/>
  <c r="I781" i="9"/>
  <c r="I780" i="9"/>
  <c r="I783" i="9"/>
  <c r="I779" i="9"/>
  <c r="I782" i="9"/>
  <c r="I784" i="17"/>
  <c r="I794" i="17"/>
  <c r="I793" i="17"/>
  <c r="I789" i="17"/>
  <c r="I795" i="17"/>
  <c r="I785" i="17"/>
  <c r="I792" i="17"/>
  <c r="I788" i="17"/>
  <c r="I777" i="17"/>
  <c r="I796" i="17"/>
  <c r="I787" i="17"/>
  <c r="I786" i="17"/>
  <c r="I790" i="17"/>
  <c r="I791" i="17"/>
  <c r="BM789" i="17"/>
  <c r="BM787" i="17"/>
  <c r="BM796" i="17"/>
  <c r="BM795" i="17"/>
  <c r="BM784" i="17"/>
  <c r="BM777" i="17"/>
  <c r="BM786" i="17"/>
  <c r="BM788" i="17"/>
  <c r="BM792" i="17"/>
  <c r="BM794" i="17"/>
  <c r="BM791" i="17"/>
  <c r="BM785" i="17"/>
  <c r="BM793" i="17"/>
  <c r="BM790" i="17"/>
  <c r="AO787" i="17"/>
  <c r="AO784" i="17"/>
  <c r="AO788" i="17"/>
  <c r="AO777" i="17"/>
  <c r="AO796" i="17"/>
  <c r="AO791" i="17"/>
  <c r="AO786" i="17"/>
  <c r="AO785" i="17"/>
  <c r="AO792" i="17"/>
  <c r="AO789" i="17"/>
  <c r="AO793" i="17"/>
  <c r="AO794" i="17"/>
  <c r="AO795" i="17"/>
  <c r="AO790" i="17"/>
  <c r="AO744" i="17"/>
  <c r="AO755" i="17"/>
  <c r="AO753" i="17"/>
  <c r="AO737" i="17"/>
  <c r="AO749" i="17"/>
  <c r="AO752" i="17"/>
  <c r="AO747" i="17"/>
  <c r="AO756" i="17"/>
  <c r="AO750" i="17"/>
  <c r="AO745" i="17"/>
  <c r="AO751" i="17"/>
  <c r="AO748" i="17"/>
  <c r="AO754" i="17"/>
  <c r="AO746" i="17"/>
  <c r="BE630" i="9"/>
  <c r="BE613" i="9"/>
  <c r="BE615" i="9"/>
  <c r="BE634" i="9"/>
  <c r="BE636" i="9"/>
  <c r="BE635" i="9"/>
  <c r="BE614" i="9"/>
  <c r="BE633" i="9"/>
  <c r="BE625" i="9"/>
  <c r="BE624" i="9"/>
  <c r="BE631" i="9"/>
  <c r="BE632" i="9"/>
  <c r="BE628" i="9"/>
  <c r="BE617" i="9"/>
  <c r="BE626" i="9"/>
  <c r="BE627" i="9"/>
  <c r="BE629" i="9"/>
  <c r="AG612" i="17"/>
  <c r="BE612" i="17"/>
  <c r="AO612" i="17"/>
  <c r="AW612" i="17"/>
  <c r="Y612" i="17"/>
  <c r="Q612" i="17"/>
  <c r="BM612" i="17"/>
  <c r="R190" i="20"/>
  <c r="U190" i="20"/>
  <c r="I612" i="17"/>
  <c r="T190" i="20"/>
  <c r="S190" i="20"/>
  <c r="V190" i="20"/>
  <c r="AW627" i="9"/>
  <c r="AW628" i="9"/>
  <c r="AW636" i="9"/>
  <c r="AW634" i="9"/>
  <c r="AW629" i="9"/>
  <c r="AW630" i="9"/>
  <c r="AW625" i="9"/>
  <c r="AW617" i="9"/>
  <c r="AW632" i="9"/>
  <c r="AW624" i="9"/>
  <c r="AW614" i="9"/>
  <c r="AW635" i="9"/>
  <c r="AW631" i="9"/>
  <c r="AW626" i="9"/>
  <c r="AW633" i="9"/>
  <c r="AW613" i="9"/>
  <c r="AW615" i="9"/>
  <c r="AE33" i="22"/>
  <c r="AE47" i="22"/>
  <c r="Y386" i="17"/>
  <c r="Y388" i="17"/>
  <c r="Y387" i="17"/>
  <c r="Y392" i="17"/>
  <c r="Y393" i="17"/>
  <c r="Y390" i="17"/>
  <c r="Y391" i="17"/>
  <c r="Y389" i="17"/>
  <c r="Y396" i="17"/>
  <c r="Y395" i="17"/>
  <c r="Y394" i="17"/>
  <c r="I386" i="17"/>
  <c r="I390" i="17"/>
  <c r="I396" i="17"/>
  <c r="I387" i="17"/>
  <c r="I393" i="17"/>
  <c r="I392" i="17"/>
  <c r="I388" i="17"/>
  <c r="I389" i="17"/>
  <c r="I391" i="17"/>
  <c r="I394" i="17"/>
  <c r="I395" i="17"/>
  <c r="BM339" i="9"/>
  <c r="BM342" i="9"/>
  <c r="BM338" i="9"/>
  <c r="BM341" i="9"/>
  <c r="BM340" i="9"/>
  <c r="BM343" i="9"/>
  <c r="E92" i="21"/>
  <c r="AP436" i="17"/>
  <c r="AP434" i="17"/>
  <c r="AP427" i="17"/>
  <c r="AP433" i="17"/>
  <c r="AP428" i="17"/>
  <c r="AP430" i="17"/>
  <c r="AP429" i="17"/>
  <c r="AP431" i="17"/>
  <c r="AP435" i="17"/>
  <c r="AP426" i="17"/>
  <c r="AP432" i="17"/>
  <c r="J428" i="17"/>
  <c r="J426" i="17"/>
  <c r="J429" i="17"/>
  <c r="J435" i="17"/>
  <c r="J431" i="17"/>
  <c r="J433" i="17"/>
  <c r="J430" i="17"/>
  <c r="J432" i="17"/>
  <c r="J427" i="17"/>
  <c r="J436" i="17"/>
  <c r="J434" i="17"/>
  <c r="AF86" i="22"/>
  <c r="P4" i="21"/>
  <c r="BE98" i="9"/>
  <c r="BE101" i="9"/>
  <c r="BM260" i="9"/>
  <c r="BM263" i="9"/>
  <c r="BM259" i="9"/>
  <c r="BM262" i="9"/>
  <c r="BM258" i="9"/>
  <c r="BM261" i="9"/>
  <c r="BE276" i="17"/>
  <c r="BE274" i="17"/>
  <c r="BE257" i="17"/>
  <c r="BE275" i="17"/>
  <c r="BE266" i="17"/>
  <c r="BE267" i="17"/>
  <c r="BE264" i="17"/>
  <c r="BE271" i="17"/>
  <c r="BE270" i="17"/>
  <c r="BE269" i="17"/>
  <c r="BE268" i="17"/>
  <c r="BE265" i="17"/>
  <c r="BE273" i="17"/>
  <c r="BE272" i="17"/>
  <c r="I266" i="17"/>
  <c r="I275" i="17"/>
  <c r="I269" i="17"/>
  <c r="I276" i="17"/>
  <c r="I274" i="17"/>
  <c r="I270" i="17"/>
  <c r="I271" i="17"/>
  <c r="I268" i="17"/>
  <c r="I272" i="17"/>
  <c r="I267" i="17"/>
  <c r="I273" i="17"/>
  <c r="AX458" i="9"/>
  <c r="AX461" i="9"/>
  <c r="AX460" i="9"/>
  <c r="AX463" i="9"/>
  <c r="AX459" i="9"/>
  <c r="AX462" i="9"/>
  <c r="BE420" i="9"/>
  <c r="BE423" i="9"/>
  <c r="BE419" i="9"/>
  <c r="BE422" i="9"/>
  <c r="BE418" i="9"/>
  <c r="BE421" i="9"/>
  <c r="AE56" i="22"/>
  <c r="AF7" i="22"/>
  <c r="AV417" i="17"/>
  <c r="AV433" i="17"/>
  <c r="AV427" i="17"/>
  <c r="AV426" i="17"/>
  <c r="AV425" i="17"/>
  <c r="AV428" i="17"/>
  <c r="AV432" i="17"/>
  <c r="AV429" i="17"/>
  <c r="AV424" i="17"/>
  <c r="AV430" i="17"/>
  <c r="AV434" i="17"/>
  <c r="AV436" i="17"/>
  <c r="AV431" i="17"/>
  <c r="AV435" i="17"/>
  <c r="AF434" i="17"/>
  <c r="AF431" i="17"/>
  <c r="AF429" i="17"/>
  <c r="AF428" i="17"/>
  <c r="AF433" i="17"/>
  <c r="AF436" i="17"/>
  <c r="AF435" i="17"/>
  <c r="AF430" i="17"/>
  <c r="AF432" i="17"/>
  <c r="AF426" i="17"/>
  <c r="AF427" i="17"/>
  <c r="BM346" i="17"/>
  <c r="BM347" i="17"/>
  <c r="BM355" i="17"/>
  <c r="BM351" i="17"/>
  <c r="BM350" i="17"/>
  <c r="BM352" i="17"/>
  <c r="BM349" i="17"/>
  <c r="BM354" i="17"/>
  <c r="BM356" i="17"/>
  <c r="BM348" i="17"/>
  <c r="BM353" i="17"/>
  <c r="Q354" i="17"/>
  <c r="Q349" i="17"/>
  <c r="Q356" i="17"/>
  <c r="Q347" i="17"/>
  <c r="Q353" i="17"/>
  <c r="Q351" i="17"/>
  <c r="Q352" i="17"/>
  <c r="Q348" i="17"/>
  <c r="Q355" i="17"/>
  <c r="Q350" i="17"/>
  <c r="Q346" i="17"/>
  <c r="AU636" i="9"/>
  <c r="AU629" i="9"/>
  <c r="AU634" i="9"/>
  <c r="AU617" i="9"/>
  <c r="AU625" i="9"/>
  <c r="AU614" i="9"/>
  <c r="AU633" i="9"/>
  <c r="AU613" i="9"/>
  <c r="AU615" i="9"/>
  <c r="AU631" i="9"/>
  <c r="AU630" i="9"/>
  <c r="AU626" i="9"/>
  <c r="AU627" i="9"/>
  <c r="AU632" i="9"/>
  <c r="AU624" i="9"/>
  <c r="AU635" i="9"/>
  <c r="AU628" i="9"/>
  <c r="J353" i="9"/>
  <c r="J354" i="9"/>
  <c r="J350" i="9"/>
  <c r="J349" i="9"/>
  <c r="J348" i="9"/>
  <c r="J355" i="9"/>
  <c r="J346" i="9"/>
  <c r="J347" i="9"/>
  <c r="J352" i="9"/>
  <c r="J351" i="9"/>
  <c r="AX335" i="9"/>
  <c r="AX333" i="9"/>
  <c r="AX354" i="9"/>
  <c r="AX348" i="9"/>
  <c r="AX352" i="9"/>
  <c r="AX353" i="9"/>
  <c r="AX349" i="9"/>
  <c r="AX346" i="9"/>
  <c r="AX337" i="9"/>
  <c r="AX350" i="9"/>
  <c r="AX334" i="9"/>
  <c r="AX355" i="9"/>
  <c r="AX351" i="9"/>
  <c r="AX344" i="9"/>
  <c r="AX347" i="9"/>
  <c r="AX345" i="9"/>
  <c r="BF347" i="9"/>
  <c r="BF346" i="9"/>
  <c r="BF337" i="9"/>
  <c r="BF348" i="9"/>
  <c r="BF349" i="9"/>
  <c r="BF350" i="9"/>
  <c r="BF335" i="9"/>
  <c r="BF333" i="9"/>
  <c r="BF334" i="9"/>
  <c r="BF354" i="9"/>
  <c r="BF353" i="9"/>
  <c r="BF345" i="9"/>
  <c r="BF351" i="9"/>
  <c r="BF352" i="9"/>
  <c r="BF344" i="9"/>
  <c r="BF355" i="9"/>
  <c r="BM660" i="9"/>
  <c r="BM663" i="9"/>
  <c r="BM658" i="9"/>
  <c r="BM661" i="9"/>
  <c r="BM659" i="9"/>
  <c r="BM662" i="9"/>
  <c r="BM298" i="9"/>
  <c r="BM301" i="9"/>
  <c r="BM300" i="9"/>
  <c r="BM303" i="9"/>
  <c r="BM299" i="9"/>
  <c r="BM302" i="9"/>
  <c r="U46" i="20"/>
  <c r="R46" i="20"/>
  <c r="S46" i="20"/>
  <c r="T46" i="20"/>
  <c r="V46" i="20"/>
  <c r="Y148" i="9"/>
  <c r="Y149" i="9"/>
  <c r="Y146" i="9"/>
  <c r="Y147" i="9"/>
  <c r="Y155" i="9"/>
  <c r="Y154" i="9"/>
  <c r="Y151" i="9"/>
  <c r="Y152" i="9"/>
  <c r="Y150" i="9"/>
  <c r="Y153" i="9"/>
  <c r="Q152" i="9"/>
  <c r="Q154" i="9"/>
  <c r="Q150" i="9"/>
  <c r="Q147" i="9"/>
  <c r="Q149" i="9"/>
  <c r="Q155" i="9"/>
  <c r="Q153" i="9"/>
  <c r="Q146" i="9"/>
  <c r="Q148" i="9"/>
  <c r="Q151" i="9"/>
  <c r="X22" i="7"/>
  <c r="AB19" i="22"/>
  <c r="W22" i="21"/>
  <c r="I66" i="9"/>
  <c r="I74" i="9"/>
  <c r="I73" i="9"/>
  <c r="I68" i="9"/>
  <c r="I72" i="9"/>
  <c r="I69" i="9"/>
  <c r="I67" i="9"/>
  <c r="I71" i="9"/>
  <c r="I70" i="9"/>
  <c r="I75" i="9"/>
  <c r="AO67" i="9"/>
  <c r="AO73" i="9"/>
  <c r="AO66" i="9"/>
  <c r="AO70" i="9"/>
  <c r="AO71" i="9"/>
  <c r="AO74" i="9"/>
  <c r="AO75" i="9"/>
  <c r="AO72" i="9"/>
  <c r="AO69" i="9"/>
  <c r="AO68" i="9"/>
  <c r="H115" i="21"/>
  <c r="AF73" i="22"/>
  <c r="AF57" i="22"/>
  <c r="BL219" i="9"/>
  <c r="BL222" i="9"/>
  <c r="BL218" i="9"/>
  <c r="BL221" i="9"/>
  <c r="BL220" i="9"/>
  <c r="BL223" i="9"/>
  <c r="BL99" i="9"/>
  <c r="BL102" i="9"/>
  <c r="BL100" i="9"/>
  <c r="BL103" i="9"/>
  <c r="BL98" i="9"/>
  <c r="BL101" i="9"/>
  <c r="F29" i="21"/>
  <c r="D20" i="21"/>
  <c r="E67" i="21"/>
  <c r="AW338" i="9"/>
  <c r="AW339" i="9"/>
  <c r="AW340" i="9"/>
  <c r="AV264" i="17"/>
  <c r="AV268" i="17"/>
  <c r="AV267" i="17"/>
  <c r="AV266" i="17"/>
  <c r="AV269" i="17"/>
  <c r="AV257" i="17"/>
  <c r="AV276" i="17"/>
  <c r="AV274" i="17"/>
  <c r="AV265" i="17"/>
  <c r="AV272" i="17"/>
  <c r="AV270" i="17"/>
  <c r="AV275" i="17"/>
  <c r="AV273" i="17"/>
  <c r="AV271" i="17"/>
  <c r="BD272" i="17"/>
  <c r="BD264" i="17"/>
  <c r="BD276" i="17"/>
  <c r="BD274" i="17"/>
  <c r="BD273" i="17"/>
  <c r="BD267" i="17"/>
  <c r="BD257" i="17"/>
  <c r="BD275" i="17"/>
  <c r="BD268" i="17"/>
  <c r="BD266" i="17"/>
  <c r="BD265" i="17"/>
  <c r="BD271" i="17"/>
  <c r="BD270" i="17"/>
  <c r="BD269" i="17"/>
  <c r="AF267" i="17"/>
  <c r="AF273" i="17"/>
  <c r="AF276" i="17"/>
  <c r="AF272" i="17"/>
  <c r="AF266" i="17"/>
  <c r="AF274" i="17"/>
  <c r="AF271" i="17"/>
  <c r="AF268" i="17"/>
  <c r="AF275" i="17"/>
  <c r="AF270" i="17"/>
  <c r="AF269" i="17"/>
  <c r="AK307" i="9"/>
  <c r="AK306" i="9"/>
  <c r="AK313" i="9"/>
  <c r="AK310" i="9"/>
  <c r="AK314" i="9"/>
  <c r="AK312" i="9"/>
  <c r="AK311" i="9"/>
  <c r="AK315" i="9"/>
  <c r="AK309" i="9"/>
  <c r="AK308" i="9"/>
  <c r="AC307" i="9"/>
  <c r="AC310" i="9"/>
  <c r="AC312" i="9"/>
  <c r="AC313" i="9"/>
  <c r="AC308" i="9"/>
  <c r="AC315" i="9"/>
  <c r="AC311" i="9"/>
  <c r="AC306" i="9"/>
  <c r="AC309" i="9"/>
  <c r="AC314" i="9"/>
  <c r="BM589" i="9"/>
  <c r="BM590" i="9"/>
  <c r="BM575" i="9"/>
  <c r="BM588" i="9"/>
  <c r="BM593" i="9"/>
  <c r="BM584" i="9"/>
  <c r="BM586" i="9"/>
  <c r="BM573" i="9"/>
  <c r="BM596" i="9"/>
  <c r="BM585" i="9"/>
  <c r="BM577" i="9"/>
  <c r="BM587" i="9"/>
  <c r="BM591" i="9"/>
  <c r="BM595" i="9"/>
  <c r="BM574" i="9"/>
  <c r="BM592" i="9"/>
  <c r="BM594" i="9"/>
  <c r="Q577" i="9"/>
  <c r="Q587" i="9"/>
  <c r="Q575" i="9"/>
  <c r="Q596" i="9"/>
  <c r="Q584" i="9"/>
  <c r="Q574" i="9"/>
  <c r="Q592" i="9"/>
  <c r="Q594" i="9"/>
  <c r="Q593" i="9"/>
  <c r="Q585" i="9"/>
  <c r="Q595" i="9"/>
  <c r="Q591" i="9"/>
  <c r="Q586" i="9"/>
  <c r="Q573" i="9"/>
  <c r="Q589" i="9"/>
  <c r="Q588" i="9"/>
  <c r="Q590" i="9"/>
  <c r="AW577" i="9"/>
  <c r="AW587" i="9"/>
  <c r="AW592" i="9"/>
  <c r="AW573" i="9"/>
  <c r="AW595" i="9"/>
  <c r="AW590" i="9"/>
  <c r="AW584" i="9"/>
  <c r="AW588" i="9"/>
  <c r="AW585" i="9"/>
  <c r="AW594" i="9"/>
  <c r="AW593" i="9"/>
  <c r="AW575" i="9"/>
  <c r="AW574" i="9"/>
  <c r="AW589" i="9"/>
  <c r="AW591" i="9"/>
  <c r="AW586" i="9"/>
  <c r="AW596" i="9"/>
  <c r="AE38" i="22"/>
  <c r="M113" i="21"/>
  <c r="AE93" i="22"/>
  <c r="AX298" i="9"/>
  <c r="AX301" i="9"/>
  <c r="AX299" i="9"/>
  <c r="AX302" i="9"/>
  <c r="AX300" i="9"/>
  <c r="AX303" i="9"/>
  <c r="M67" i="21"/>
  <c r="M53" i="21"/>
  <c r="AE45" i="22"/>
  <c r="N101" i="21"/>
  <c r="Z112" i="9"/>
  <c r="Z107" i="9"/>
  <c r="Z111" i="9"/>
  <c r="Z113" i="9"/>
  <c r="Z108" i="9"/>
  <c r="Z114" i="9"/>
  <c r="Z110" i="9"/>
  <c r="Z106" i="9"/>
  <c r="Z115" i="9"/>
  <c r="Z109" i="9"/>
  <c r="R110" i="9"/>
  <c r="R107" i="9"/>
  <c r="R112" i="9"/>
  <c r="R109" i="9"/>
  <c r="R114" i="9"/>
  <c r="R113" i="9"/>
  <c r="R111" i="9"/>
  <c r="R106" i="9"/>
  <c r="R108" i="9"/>
  <c r="R115" i="9"/>
  <c r="R31" i="9"/>
  <c r="R34" i="9"/>
  <c r="R33" i="9"/>
  <c r="R32" i="9"/>
  <c r="R27" i="9"/>
  <c r="R26" i="9"/>
  <c r="R29" i="9"/>
  <c r="R28" i="9"/>
  <c r="R35" i="9"/>
  <c r="R30" i="9"/>
  <c r="BF31" i="9"/>
  <c r="BF27" i="9"/>
  <c r="BF29" i="9"/>
  <c r="BF15" i="9"/>
  <c r="BF34" i="9"/>
  <c r="BF35" i="9"/>
  <c r="BF17" i="9"/>
  <c r="BF30" i="9"/>
  <c r="BF13" i="9"/>
  <c r="BF26" i="9"/>
  <c r="BF14" i="9"/>
  <c r="BF25" i="9"/>
  <c r="BF33" i="9"/>
  <c r="BF32" i="9"/>
  <c r="BF24" i="9"/>
  <c r="BF28" i="9"/>
  <c r="M114" i="21"/>
  <c r="L115" i="21"/>
  <c r="AF22" i="22"/>
  <c r="AF61" i="22"/>
  <c r="AE29" i="22"/>
  <c r="P101" i="21"/>
  <c r="AX191" i="17"/>
  <c r="AX186" i="17"/>
  <c r="AX190" i="17"/>
  <c r="AX195" i="17"/>
  <c r="AX187" i="17"/>
  <c r="AX188" i="17"/>
  <c r="AX196" i="17"/>
  <c r="AX194" i="17"/>
  <c r="AX192" i="17"/>
  <c r="AX189" i="17"/>
  <c r="AX193" i="17"/>
  <c r="Z190" i="17"/>
  <c r="Z186" i="17"/>
  <c r="Z193" i="17"/>
  <c r="Z192" i="17"/>
  <c r="Z194" i="17"/>
  <c r="Z191" i="17"/>
  <c r="Z189" i="17"/>
  <c r="Z188" i="17"/>
  <c r="Z187" i="17"/>
  <c r="Z195" i="17"/>
  <c r="Z196" i="17"/>
  <c r="BL299" i="9"/>
  <c r="BL302" i="9"/>
  <c r="BL298" i="9"/>
  <c r="BL301" i="9"/>
  <c r="BL300" i="9"/>
  <c r="BL303" i="9"/>
  <c r="BE259" i="9"/>
  <c r="BE262" i="9"/>
  <c r="BE258" i="9"/>
  <c r="BE261" i="9"/>
  <c r="BE260" i="9"/>
  <c r="BE263" i="9"/>
  <c r="BF225" i="9"/>
  <c r="BF217" i="9"/>
  <c r="BF231" i="9"/>
  <c r="BF226" i="9"/>
  <c r="BF233" i="9"/>
  <c r="BF213" i="9"/>
  <c r="BF228" i="9"/>
  <c r="BF234" i="9"/>
  <c r="BF227" i="9"/>
  <c r="BF230" i="9"/>
  <c r="BF229" i="9"/>
  <c r="BF215" i="9"/>
  <c r="BF214" i="9"/>
  <c r="BF235" i="9"/>
  <c r="BF232" i="9"/>
  <c r="BF224" i="9"/>
  <c r="AP231" i="9"/>
  <c r="AP230" i="9"/>
  <c r="AP229" i="9"/>
  <c r="AP232" i="9"/>
  <c r="AP227" i="9"/>
  <c r="AP233" i="9"/>
  <c r="AP226" i="9"/>
  <c r="AP228" i="9"/>
  <c r="AP235" i="9"/>
  <c r="AP234" i="9"/>
  <c r="AF78" i="22"/>
  <c r="E88" i="21"/>
  <c r="AX380" i="9"/>
  <c r="AX383" i="9"/>
  <c r="AX379" i="9"/>
  <c r="AX382" i="9"/>
  <c r="AX378" i="9"/>
  <c r="AX381" i="9"/>
  <c r="AV378" i="9"/>
  <c r="AV381" i="9"/>
  <c r="AV340" i="9"/>
  <c r="AV343" i="9"/>
  <c r="AV338" i="9"/>
  <c r="AV341" i="9"/>
  <c r="AV339" i="9"/>
  <c r="AV342" i="9"/>
  <c r="AE41" i="22"/>
  <c r="X58" i="7"/>
  <c r="AB43" i="22"/>
  <c r="W58" i="21"/>
  <c r="AO195" i="9"/>
  <c r="AO189" i="9"/>
  <c r="AO187" i="9"/>
  <c r="AO188" i="9"/>
  <c r="AO186" i="9"/>
  <c r="AO191" i="9"/>
  <c r="AO192" i="9"/>
  <c r="AO190" i="9"/>
  <c r="AO194" i="9"/>
  <c r="AO193" i="9"/>
  <c r="AE40" i="22"/>
  <c r="AF6" i="22"/>
  <c r="AF18" i="22"/>
  <c r="AF37" i="22"/>
  <c r="AW258" i="9"/>
  <c r="AW261" i="9"/>
  <c r="AF8" i="22"/>
  <c r="AE53" i="22"/>
  <c r="BM20" i="9"/>
  <c r="BM23" i="9"/>
  <c r="N139" i="21"/>
  <c r="AE88" i="22"/>
  <c r="G200" i="21"/>
  <c r="AE96" i="22"/>
  <c r="AE72" i="22"/>
  <c r="H43" i="21"/>
  <c r="AF10" i="22"/>
  <c r="P116" i="21"/>
  <c r="AO513" i="9"/>
  <c r="AO511" i="9"/>
  <c r="AO509" i="9"/>
  <c r="AO515" i="9"/>
  <c r="AO506" i="9"/>
  <c r="AO512" i="9"/>
  <c r="AO495" i="9"/>
  <c r="AO494" i="9"/>
  <c r="AO493" i="9"/>
  <c r="AO514" i="9"/>
  <c r="AO504" i="9"/>
  <c r="AO508" i="9"/>
  <c r="AO505" i="9"/>
  <c r="AO497" i="9"/>
  <c r="AO507" i="9"/>
  <c r="AO516" i="9"/>
  <c r="AO510" i="9"/>
  <c r="AO492" i="17"/>
  <c r="U154" i="20"/>
  <c r="S154" i="20"/>
  <c r="I492" i="17"/>
  <c r="Q492" i="17"/>
  <c r="AG492" i="17"/>
  <c r="Y492" i="17"/>
  <c r="V154" i="20"/>
  <c r="R154" i="20"/>
  <c r="BM492" i="17"/>
  <c r="AW492" i="17"/>
  <c r="BE492" i="17"/>
  <c r="T154" i="20"/>
  <c r="AG493" i="9"/>
  <c r="AG495" i="9"/>
  <c r="AG509" i="9"/>
  <c r="AG504" i="9"/>
  <c r="AG505" i="9"/>
  <c r="AG494" i="9"/>
  <c r="AG511" i="9"/>
  <c r="AG514" i="9"/>
  <c r="AG507" i="9"/>
  <c r="AG497" i="9"/>
  <c r="AG513" i="9"/>
  <c r="AG516" i="9"/>
  <c r="AG515" i="9"/>
  <c r="AG508" i="9"/>
  <c r="AG512" i="9"/>
  <c r="AG506" i="9"/>
  <c r="AG510" i="9"/>
  <c r="AW510" i="9"/>
  <c r="AW493" i="9"/>
  <c r="AW515" i="9"/>
  <c r="AW513" i="9"/>
  <c r="AW514" i="9"/>
  <c r="AW495" i="9"/>
  <c r="AW507" i="9"/>
  <c r="AW509" i="9"/>
  <c r="AW516" i="9"/>
  <c r="AW511" i="9"/>
  <c r="AW505" i="9"/>
  <c r="AW494" i="9"/>
  <c r="AW504" i="9"/>
  <c r="AW497" i="9"/>
  <c r="AW506" i="9"/>
  <c r="AW508" i="9"/>
  <c r="AW512" i="9"/>
  <c r="AE65" i="22"/>
  <c r="AE70" i="22"/>
  <c r="AZ541" i="17"/>
  <c r="J672" i="9"/>
  <c r="J671" i="9"/>
  <c r="J669" i="9"/>
  <c r="J668" i="9"/>
  <c r="J675" i="9"/>
  <c r="J673" i="9"/>
  <c r="J674" i="9"/>
  <c r="J670" i="9"/>
  <c r="J667" i="9"/>
  <c r="J666" i="9"/>
  <c r="Z669" i="9"/>
  <c r="Z667" i="9"/>
  <c r="Z670" i="9"/>
  <c r="Z666" i="9"/>
  <c r="Z668" i="9"/>
  <c r="Z673" i="9"/>
  <c r="Z675" i="9"/>
  <c r="Z671" i="9"/>
  <c r="Z672" i="9"/>
  <c r="Z674" i="9"/>
  <c r="R672" i="9"/>
  <c r="R666" i="9"/>
  <c r="R668" i="9"/>
  <c r="R669" i="9"/>
  <c r="R673" i="9"/>
  <c r="R671" i="9"/>
  <c r="R667" i="9"/>
  <c r="R670" i="9"/>
  <c r="R674" i="9"/>
  <c r="R675" i="9"/>
  <c r="AF23" i="22"/>
  <c r="BE549" i="9"/>
  <c r="BE548" i="9"/>
  <c r="BE544" i="9"/>
  <c r="BE535" i="9"/>
  <c r="BE533" i="9"/>
  <c r="BE534" i="9"/>
  <c r="BE556" i="9"/>
  <c r="BE552" i="9"/>
  <c r="BE554" i="9"/>
  <c r="BE545" i="9"/>
  <c r="BE555" i="9"/>
  <c r="BE550" i="9"/>
  <c r="BE551" i="9"/>
  <c r="BE553" i="9"/>
  <c r="BE547" i="9"/>
  <c r="BE546" i="9"/>
  <c r="BE537" i="9"/>
  <c r="AW551" i="9"/>
  <c r="AW548" i="9"/>
  <c r="AW549" i="9"/>
  <c r="AW546" i="9"/>
  <c r="AW556" i="9"/>
  <c r="AW553" i="9"/>
  <c r="AW555" i="9"/>
  <c r="AW544" i="9"/>
  <c r="AW552" i="9"/>
  <c r="AW547" i="9"/>
  <c r="AW533" i="9"/>
  <c r="AW535" i="9"/>
  <c r="AW554" i="9"/>
  <c r="AW545" i="9"/>
  <c r="AW550" i="9"/>
  <c r="AW537" i="9"/>
  <c r="AW534" i="9"/>
  <c r="X166" i="7"/>
  <c r="W166" i="21"/>
  <c r="AB115" i="22"/>
  <c r="AF87" i="22"/>
  <c r="AE71" i="22"/>
  <c r="AF32" i="22"/>
  <c r="AF80" i="22"/>
  <c r="AJ541" i="17"/>
  <c r="AJ543" i="17"/>
  <c r="AG706" i="17"/>
  <c r="AG716" i="17"/>
  <c r="AG712" i="17"/>
  <c r="AG711" i="17"/>
  <c r="AG710" i="17"/>
  <c r="AG708" i="17"/>
  <c r="AG697" i="17"/>
  <c r="AG704" i="17"/>
  <c r="AG713" i="17"/>
  <c r="AG707" i="17"/>
  <c r="AG715" i="17"/>
  <c r="AG714" i="17"/>
  <c r="AG705" i="17"/>
  <c r="AG709" i="17"/>
  <c r="I708" i="17"/>
  <c r="I712" i="17"/>
  <c r="I709" i="17"/>
  <c r="I715" i="17"/>
  <c r="I713" i="17"/>
  <c r="I714" i="17"/>
  <c r="I704" i="17"/>
  <c r="I716" i="17"/>
  <c r="I705" i="17"/>
  <c r="I697" i="17"/>
  <c r="I711" i="17"/>
  <c r="I710" i="17"/>
  <c r="I707" i="17"/>
  <c r="I706" i="17"/>
  <c r="BI742" i="17"/>
  <c r="BI741" i="17"/>
  <c r="Y784" i="17"/>
  <c r="Y788" i="17"/>
  <c r="Y787" i="17"/>
  <c r="Y793" i="17"/>
  <c r="Y785" i="17"/>
  <c r="Y790" i="17"/>
  <c r="Y795" i="17"/>
  <c r="Y777" i="17"/>
  <c r="Y786" i="17"/>
  <c r="Y794" i="17"/>
  <c r="Y791" i="17"/>
  <c r="Y792" i="17"/>
  <c r="Y789" i="17"/>
  <c r="Y796" i="17"/>
  <c r="Q796" i="17"/>
  <c r="Q793" i="17"/>
  <c r="Q790" i="17"/>
  <c r="Q788" i="17"/>
  <c r="Q791" i="17"/>
  <c r="Q785" i="17"/>
  <c r="Q795" i="17"/>
  <c r="Q787" i="17"/>
  <c r="Q777" i="17"/>
  <c r="Q794" i="17"/>
  <c r="Q786" i="17"/>
  <c r="Q784" i="17"/>
  <c r="Q792" i="17"/>
  <c r="Q789" i="17"/>
  <c r="Y753" i="17"/>
  <c r="Y755" i="17"/>
  <c r="Y747" i="17"/>
  <c r="Y754" i="17"/>
  <c r="Y749" i="17"/>
  <c r="Y745" i="17"/>
  <c r="Y750" i="17"/>
  <c r="Y744" i="17"/>
  <c r="Y746" i="17"/>
  <c r="Y737" i="17"/>
  <c r="Y751" i="17"/>
  <c r="Y748" i="17"/>
  <c r="Y756" i="17"/>
  <c r="Y752" i="17"/>
  <c r="F67" i="21"/>
  <c r="G92" i="21"/>
  <c r="AG629" i="9"/>
  <c r="AG613" i="9"/>
  <c r="AG615" i="9"/>
  <c r="AG635" i="9"/>
  <c r="AG617" i="9"/>
  <c r="AG627" i="9"/>
  <c r="AG633" i="9"/>
  <c r="AG624" i="9"/>
  <c r="AG626" i="9"/>
  <c r="AG614" i="9"/>
  <c r="AG628" i="9"/>
  <c r="AG631" i="9"/>
  <c r="AG634" i="9"/>
  <c r="AG630" i="9"/>
  <c r="AG632" i="9"/>
  <c r="AG625" i="9"/>
  <c r="AG636" i="9"/>
  <c r="AO629" i="9"/>
  <c r="AO632" i="9"/>
  <c r="AO635" i="9"/>
  <c r="AO636" i="9"/>
  <c r="AO614" i="9"/>
  <c r="AO613" i="9"/>
  <c r="AO615" i="9"/>
  <c r="AO624" i="9"/>
  <c r="AO625" i="9"/>
  <c r="AO631" i="9"/>
  <c r="AO634" i="9"/>
  <c r="AO633" i="9"/>
  <c r="AO628" i="9"/>
  <c r="AO626" i="9"/>
  <c r="AO630" i="9"/>
  <c r="AO627" i="9"/>
  <c r="AO617" i="9"/>
  <c r="X190" i="7"/>
  <c r="AB131" i="22"/>
  <c r="W190" i="21"/>
  <c r="N138" i="21"/>
  <c r="AG393" i="17"/>
  <c r="AG388" i="17"/>
  <c r="AG396" i="17"/>
  <c r="AG391" i="17"/>
  <c r="AG386" i="17"/>
  <c r="AG390" i="17"/>
  <c r="AG394" i="17"/>
  <c r="AG395" i="17"/>
  <c r="AG389" i="17"/>
  <c r="AG392" i="17"/>
  <c r="AG387" i="17"/>
  <c r="Z433" i="17"/>
  <c r="Z429" i="17"/>
  <c r="Z432" i="17"/>
  <c r="Z426" i="17"/>
  <c r="Z434" i="17"/>
  <c r="Z431" i="17"/>
  <c r="Z435" i="17"/>
  <c r="Z427" i="17"/>
  <c r="Z428" i="17"/>
  <c r="Z436" i="17"/>
  <c r="Z430" i="17"/>
  <c r="BM98" i="9"/>
  <c r="BM101" i="9"/>
  <c r="BM100" i="9"/>
  <c r="BM103" i="9"/>
  <c r="BM99" i="9"/>
  <c r="BM102" i="9"/>
  <c r="AE9" i="22"/>
  <c r="BN300" i="9"/>
  <c r="BN303" i="9"/>
  <c r="BN298" i="9"/>
  <c r="BN301" i="9"/>
  <c r="BN299" i="9"/>
  <c r="BN302" i="9"/>
  <c r="AO273" i="17"/>
  <c r="AO270" i="17"/>
  <c r="AO268" i="17"/>
  <c r="AO271" i="17"/>
  <c r="AO266" i="17"/>
  <c r="AO272" i="17"/>
  <c r="AO267" i="17"/>
  <c r="AO269" i="17"/>
  <c r="AO274" i="17"/>
  <c r="AO276" i="17"/>
  <c r="AO275" i="17"/>
  <c r="Y267" i="17"/>
  <c r="Y276" i="17"/>
  <c r="Y272" i="17"/>
  <c r="Y271" i="17"/>
  <c r="Y268" i="17"/>
  <c r="Y270" i="17"/>
  <c r="Y275" i="17"/>
  <c r="Y266" i="17"/>
  <c r="Y269" i="17"/>
  <c r="Y274" i="17"/>
  <c r="Y273" i="17"/>
  <c r="BF140" i="9"/>
  <c r="BF143" i="9"/>
  <c r="BF138" i="9"/>
  <c r="BF141" i="9"/>
  <c r="BF139" i="9"/>
  <c r="BF142" i="9"/>
  <c r="AF31" i="22"/>
  <c r="AE86" i="22"/>
  <c r="P196" i="21"/>
  <c r="M196" i="21"/>
  <c r="AF72" i="22"/>
  <c r="E56" i="21"/>
  <c r="E31" i="21"/>
  <c r="M31" i="21"/>
  <c r="H103" i="21"/>
  <c r="I4" i="21"/>
  <c r="AE95" i="22"/>
  <c r="BD428" i="17"/>
  <c r="BD429" i="17"/>
  <c r="BD430" i="17"/>
  <c r="BD417" i="17"/>
  <c r="BD427" i="17"/>
  <c r="BD426" i="17"/>
  <c r="BD431" i="17"/>
  <c r="BD424" i="17"/>
  <c r="BD435" i="17"/>
  <c r="BD432" i="17"/>
  <c r="BD433" i="17"/>
  <c r="BD425" i="17"/>
  <c r="BD434" i="17"/>
  <c r="BD436" i="17"/>
  <c r="H428" i="17"/>
  <c r="H427" i="17"/>
  <c r="H436" i="17"/>
  <c r="H435" i="17"/>
  <c r="H434" i="17"/>
  <c r="H429" i="17"/>
  <c r="H433" i="17"/>
  <c r="H426" i="17"/>
  <c r="H431" i="17"/>
  <c r="H432" i="17"/>
  <c r="H430" i="17"/>
  <c r="AW352" i="17"/>
  <c r="AW353" i="17"/>
  <c r="AW349" i="17"/>
  <c r="AW356" i="17"/>
  <c r="AW351" i="17"/>
  <c r="AW350" i="17"/>
  <c r="AW355" i="17"/>
  <c r="AW348" i="17"/>
  <c r="AW347" i="17"/>
  <c r="AW354" i="17"/>
  <c r="AW346" i="17"/>
  <c r="AO356" i="17"/>
  <c r="AO352" i="17"/>
  <c r="AO348" i="17"/>
  <c r="AO354" i="17"/>
  <c r="AO349" i="17"/>
  <c r="AO350" i="17"/>
  <c r="AO353" i="17"/>
  <c r="AO351" i="17"/>
  <c r="AO347" i="17"/>
  <c r="AO355" i="17"/>
  <c r="AO346" i="17"/>
  <c r="G631" i="9"/>
  <c r="G625" i="9"/>
  <c r="G635" i="9"/>
  <c r="G634" i="9"/>
  <c r="G632" i="9"/>
  <c r="G633" i="9"/>
  <c r="G636" i="9"/>
  <c r="G627" i="9"/>
  <c r="G614" i="9"/>
  <c r="G626" i="9"/>
  <c r="G630" i="9"/>
  <c r="G613" i="9"/>
  <c r="G615" i="9"/>
  <c r="G624" i="9"/>
  <c r="G628" i="9"/>
  <c r="G629" i="9"/>
  <c r="G617" i="9"/>
  <c r="AE626" i="9"/>
  <c r="AE633" i="9"/>
  <c r="AE630" i="9"/>
  <c r="AE625" i="9"/>
  <c r="AE634" i="9"/>
  <c r="AE631" i="9"/>
  <c r="AE613" i="9"/>
  <c r="AE615" i="9"/>
  <c r="AE636" i="9"/>
  <c r="AE632" i="9"/>
  <c r="AE614" i="9"/>
  <c r="AE627" i="9"/>
  <c r="AE624" i="9"/>
  <c r="AE635" i="9"/>
  <c r="AE628" i="9"/>
  <c r="AE629" i="9"/>
  <c r="AE617" i="9"/>
  <c r="BK631" i="9"/>
  <c r="BK614" i="9"/>
  <c r="BK633" i="9"/>
  <c r="BK627" i="9"/>
  <c r="BK624" i="9"/>
  <c r="BK634" i="9"/>
  <c r="BK629" i="9"/>
  <c r="BK625" i="9"/>
  <c r="BK635" i="9"/>
  <c r="BK617" i="9"/>
  <c r="BK613" i="9"/>
  <c r="BK615" i="9"/>
  <c r="BK628" i="9"/>
  <c r="BK632" i="9"/>
  <c r="BK626" i="9"/>
  <c r="BK636" i="9"/>
  <c r="BK630" i="9"/>
  <c r="AM628" i="9"/>
  <c r="AM636" i="9"/>
  <c r="AM630" i="9"/>
  <c r="AM629" i="9"/>
  <c r="AM614" i="9"/>
  <c r="AM627" i="9"/>
  <c r="AM624" i="9"/>
  <c r="AM625" i="9"/>
  <c r="AM631" i="9"/>
  <c r="AM613" i="9"/>
  <c r="AM615" i="9"/>
  <c r="AM635" i="9"/>
  <c r="AM617" i="9"/>
  <c r="AM633" i="9"/>
  <c r="AM634" i="9"/>
  <c r="AM626" i="9"/>
  <c r="AM632" i="9"/>
  <c r="BN419" i="9"/>
  <c r="BN422" i="9"/>
  <c r="BN418" i="9"/>
  <c r="BN421" i="9"/>
  <c r="BN420" i="9"/>
  <c r="BN423" i="9"/>
  <c r="BE458" i="9"/>
  <c r="BE461" i="9"/>
  <c r="BE460" i="9"/>
  <c r="BE463" i="9"/>
  <c r="BE459" i="9"/>
  <c r="BE462" i="9"/>
  <c r="T107" i="20"/>
  <c r="U107" i="20"/>
  <c r="R107" i="20"/>
  <c r="V107" i="20"/>
  <c r="S107" i="20"/>
  <c r="R347" i="9"/>
  <c r="R355" i="9"/>
  <c r="R354" i="9"/>
  <c r="R353" i="9"/>
  <c r="R351" i="9"/>
  <c r="R349" i="9"/>
  <c r="R346" i="9"/>
  <c r="R348" i="9"/>
  <c r="R352" i="9"/>
  <c r="R350" i="9"/>
  <c r="AH350" i="9"/>
  <c r="AH348" i="9"/>
  <c r="AH346" i="9"/>
  <c r="AH354" i="9"/>
  <c r="AH351" i="9"/>
  <c r="AH349" i="9"/>
  <c r="AH347" i="9"/>
  <c r="AH355" i="9"/>
  <c r="AH353" i="9"/>
  <c r="AH352" i="9"/>
  <c r="BF459" i="9"/>
  <c r="BF462" i="9"/>
  <c r="BF460" i="9"/>
  <c r="BF463" i="9"/>
  <c r="BF458" i="9"/>
  <c r="BF461" i="9"/>
  <c r="AF14" i="22"/>
  <c r="X46" i="7"/>
  <c r="W46" i="21"/>
  <c r="AB35" i="22"/>
  <c r="AO152" i="9"/>
  <c r="AO149" i="9"/>
  <c r="AO150" i="9"/>
  <c r="AO148" i="9"/>
  <c r="AO151" i="9"/>
  <c r="AO154" i="9"/>
  <c r="AO147" i="9"/>
  <c r="AO155" i="9"/>
  <c r="AO153" i="9"/>
  <c r="AO146" i="9"/>
  <c r="AG155" i="9"/>
  <c r="AG150" i="9"/>
  <c r="AG151" i="9"/>
  <c r="AG154" i="9"/>
  <c r="AG148" i="9"/>
  <c r="AG146" i="9"/>
  <c r="AG147" i="9"/>
  <c r="AG153" i="9"/>
  <c r="AG149" i="9"/>
  <c r="AG152" i="9"/>
  <c r="V22" i="20"/>
  <c r="T22" i="20"/>
  <c r="S22" i="20"/>
  <c r="U22" i="20"/>
  <c r="R22" i="20"/>
  <c r="BM69" i="9"/>
  <c r="BM71" i="9"/>
  <c r="BM74" i="9"/>
  <c r="BM67" i="9"/>
  <c r="BM53" i="9"/>
  <c r="BM64" i="9"/>
  <c r="BM57" i="9"/>
  <c r="BM75" i="9"/>
  <c r="BM68" i="9"/>
  <c r="BM66" i="9"/>
  <c r="BM55" i="9"/>
  <c r="BM72" i="9"/>
  <c r="BM54" i="9"/>
  <c r="BM65" i="9"/>
  <c r="BM70" i="9"/>
  <c r="BM73" i="9"/>
  <c r="BE74" i="9"/>
  <c r="BE70" i="9"/>
  <c r="BE73" i="9"/>
  <c r="BE55" i="9"/>
  <c r="BE65" i="9"/>
  <c r="BE68" i="9"/>
  <c r="BE54" i="9"/>
  <c r="BE57" i="9"/>
  <c r="BE75" i="9"/>
  <c r="BE72" i="9"/>
  <c r="BE64" i="9"/>
  <c r="BE69" i="9"/>
  <c r="BE71" i="9"/>
  <c r="BE66" i="9"/>
  <c r="BE53" i="9"/>
  <c r="BE67" i="9"/>
  <c r="AF81" i="22"/>
  <c r="AF49" i="22"/>
  <c r="AF41" i="22"/>
  <c r="F127" i="21"/>
  <c r="AF65" i="22"/>
  <c r="BD420" i="9"/>
  <c r="BD423" i="9"/>
  <c r="BD418" i="9"/>
  <c r="BD421" i="9"/>
  <c r="BD419" i="9"/>
  <c r="BD422" i="9"/>
  <c r="BL259" i="9"/>
  <c r="BL262" i="9"/>
  <c r="BL260" i="9"/>
  <c r="BL263" i="9"/>
  <c r="BL258" i="9"/>
  <c r="BL261" i="9"/>
  <c r="H267" i="17"/>
  <c r="H266" i="17"/>
  <c r="H275" i="17"/>
  <c r="H270" i="17"/>
  <c r="H272" i="17"/>
  <c r="H269" i="17"/>
  <c r="H271" i="17"/>
  <c r="H273" i="17"/>
  <c r="H274" i="17"/>
  <c r="H268" i="17"/>
  <c r="H276" i="17"/>
  <c r="X271" i="17"/>
  <c r="X272" i="17"/>
  <c r="X276" i="17"/>
  <c r="X270" i="17"/>
  <c r="X273" i="17"/>
  <c r="X274" i="17"/>
  <c r="X267" i="17"/>
  <c r="X275" i="17"/>
  <c r="X266" i="17"/>
  <c r="X268" i="17"/>
  <c r="X269" i="17"/>
  <c r="AF94" i="22"/>
  <c r="BL659" i="9"/>
  <c r="BL662" i="9"/>
  <c r="BL658" i="9"/>
  <c r="BL661" i="9"/>
  <c r="BL660" i="9"/>
  <c r="BL663" i="9"/>
  <c r="AE55" i="22"/>
  <c r="N114" i="21"/>
  <c r="AS304" i="9"/>
  <c r="AS312" i="9"/>
  <c r="AS315" i="9"/>
  <c r="AS305" i="9"/>
  <c r="AS310" i="9"/>
  <c r="AS314" i="9"/>
  <c r="AS308" i="9"/>
  <c r="AS307" i="9"/>
  <c r="AS297" i="9"/>
  <c r="AS313" i="9"/>
  <c r="AS309" i="9"/>
  <c r="AS294" i="9"/>
  <c r="AS306" i="9"/>
  <c r="AS311" i="9"/>
  <c r="AS293" i="9"/>
  <c r="AS295" i="9"/>
  <c r="AF48" i="22"/>
  <c r="M20" i="21"/>
  <c r="L30" i="21"/>
  <c r="I575" i="9"/>
  <c r="I585" i="9"/>
  <c r="I593" i="9"/>
  <c r="I574" i="9"/>
  <c r="I596" i="9"/>
  <c r="I590" i="9"/>
  <c r="I589" i="9"/>
  <c r="I592" i="9"/>
  <c r="I577" i="9"/>
  <c r="I586" i="9"/>
  <c r="I594" i="9"/>
  <c r="I587" i="9"/>
  <c r="I573" i="9"/>
  <c r="I588" i="9"/>
  <c r="I584" i="9"/>
  <c r="I595" i="9"/>
  <c r="I591" i="9"/>
  <c r="AG594" i="9"/>
  <c r="AG595" i="9"/>
  <c r="AG588" i="9"/>
  <c r="AG592" i="9"/>
  <c r="AG590" i="9"/>
  <c r="AG577" i="9"/>
  <c r="AG586" i="9"/>
  <c r="AG584" i="9"/>
  <c r="AG596" i="9"/>
  <c r="AG589" i="9"/>
  <c r="AG575" i="9"/>
  <c r="AG574" i="9"/>
  <c r="AG591" i="9"/>
  <c r="AG587" i="9"/>
  <c r="AG593" i="9"/>
  <c r="AG573" i="9"/>
  <c r="AG585" i="9"/>
  <c r="AO572" i="17"/>
  <c r="I572" i="17"/>
  <c r="BM572" i="17"/>
  <c r="Q572" i="17"/>
  <c r="Y572" i="17"/>
  <c r="BE572" i="17"/>
  <c r="AW572" i="17"/>
  <c r="U178" i="20"/>
  <c r="S178" i="20"/>
  <c r="T178" i="20"/>
  <c r="V178" i="20"/>
  <c r="AG572" i="17"/>
  <c r="R178" i="20"/>
  <c r="AF56" i="22"/>
  <c r="AK743" i="17"/>
  <c r="AK741" i="17"/>
  <c r="AE78" i="22"/>
  <c r="L65" i="21"/>
  <c r="L78" i="21"/>
  <c r="L196" i="21"/>
  <c r="AF46" i="22"/>
  <c r="G30" i="21"/>
  <c r="H101" i="21"/>
  <c r="M140" i="21"/>
  <c r="L127" i="21"/>
  <c r="AF70" i="22"/>
  <c r="X35" i="7"/>
  <c r="AB28" i="22"/>
  <c r="W35" i="21"/>
  <c r="BN115" i="9"/>
  <c r="BN97" i="9"/>
  <c r="BN93" i="9"/>
  <c r="BN114" i="9"/>
  <c r="BN109" i="9"/>
  <c r="BN104" i="9"/>
  <c r="BN106" i="9"/>
  <c r="BN94" i="9"/>
  <c r="BN113" i="9"/>
  <c r="BN110" i="9"/>
  <c r="BN108" i="9"/>
  <c r="BN111" i="9"/>
  <c r="BN105" i="9"/>
  <c r="BN107" i="9"/>
  <c r="BN112" i="9"/>
  <c r="BN95" i="9"/>
  <c r="AP28" i="9"/>
  <c r="AP35" i="9"/>
  <c r="AP29" i="9"/>
  <c r="AP32" i="9"/>
  <c r="AP31" i="9"/>
  <c r="AP26" i="9"/>
  <c r="AP30" i="9"/>
  <c r="AP34" i="9"/>
  <c r="AP27" i="9"/>
  <c r="AP33" i="9"/>
  <c r="J32" i="9"/>
  <c r="J33" i="9"/>
  <c r="J29" i="9"/>
  <c r="J34" i="9"/>
  <c r="J28" i="9"/>
  <c r="J35" i="9"/>
  <c r="J31" i="9"/>
  <c r="J26" i="9"/>
  <c r="J27" i="9"/>
  <c r="J30" i="9"/>
  <c r="AF93" i="22"/>
  <c r="AF21" i="22"/>
  <c r="AE79" i="22"/>
  <c r="Q700" i="9"/>
  <c r="Q703" i="9"/>
  <c r="Q698" i="9"/>
  <c r="Q701" i="9"/>
  <c r="Q699" i="9"/>
  <c r="Q702" i="9"/>
  <c r="E6" i="21"/>
  <c r="BN192" i="17"/>
  <c r="BN189" i="17"/>
  <c r="BN190" i="17"/>
  <c r="BN191" i="17"/>
  <c r="BN196" i="17"/>
  <c r="BN194" i="17"/>
  <c r="BN186" i="17"/>
  <c r="BN187" i="17"/>
  <c r="BN195" i="17"/>
  <c r="BN188" i="17"/>
  <c r="BN193" i="17"/>
  <c r="J190" i="17"/>
  <c r="J192" i="17"/>
  <c r="J186" i="17"/>
  <c r="J188" i="17"/>
  <c r="J193" i="17"/>
  <c r="J196" i="17"/>
  <c r="J187" i="17"/>
  <c r="J191" i="17"/>
  <c r="J194" i="17"/>
  <c r="J189" i="17"/>
  <c r="J195" i="17"/>
  <c r="R193" i="17"/>
  <c r="R192" i="17"/>
  <c r="R195" i="17"/>
  <c r="R190" i="17"/>
  <c r="R186" i="17"/>
  <c r="R191" i="17"/>
  <c r="R189" i="17"/>
  <c r="R194" i="17"/>
  <c r="R187" i="17"/>
  <c r="R188" i="17"/>
  <c r="R196" i="17"/>
  <c r="AX260" i="9"/>
  <c r="AX263" i="9"/>
  <c r="AX259" i="9"/>
  <c r="AX262" i="9"/>
  <c r="AX258" i="9"/>
  <c r="AX261" i="9"/>
  <c r="AF85" i="22"/>
  <c r="AE14" i="22"/>
  <c r="BE220" i="9"/>
  <c r="BE223" i="9"/>
  <c r="BE219" i="9"/>
  <c r="BE222" i="9"/>
  <c r="BE218" i="9"/>
  <c r="BE221" i="9"/>
  <c r="U71" i="20"/>
  <c r="V71" i="20"/>
  <c r="S71" i="20"/>
  <c r="T71" i="20"/>
  <c r="R71" i="20"/>
  <c r="BN224" i="9"/>
  <c r="BN231" i="9"/>
  <c r="BN232" i="9"/>
  <c r="BN229" i="9"/>
  <c r="BN217" i="9"/>
  <c r="BN226" i="9"/>
  <c r="BN235" i="9"/>
  <c r="BN215" i="9"/>
  <c r="BN225" i="9"/>
  <c r="BN230" i="9"/>
  <c r="BN227" i="9"/>
  <c r="BN234" i="9"/>
  <c r="BN228" i="9"/>
  <c r="BN213" i="9"/>
  <c r="BN233" i="9"/>
  <c r="BN214" i="9"/>
  <c r="AH234" i="9"/>
  <c r="AH227" i="9"/>
  <c r="AH226" i="9"/>
  <c r="AH228" i="9"/>
  <c r="AH235" i="9"/>
  <c r="AH232" i="9"/>
  <c r="AH231" i="9"/>
  <c r="AH229" i="9"/>
  <c r="AH233" i="9"/>
  <c r="AH230" i="9"/>
  <c r="AW660" i="9"/>
  <c r="AW663" i="9"/>
  <c r="AW659" i="9"/>
  <c r="AW662" i="9"/>
  <c r="AW658" i="9"/>
  <c r="AW661" i="9"/>
  <c r="BE298" i="9"/>
  <c r="BE301" i="9"/>
  <c r="BE300" i="9"/>
  <c r="BE303" i="9"/>
  <c r="BE299" i="9"/>
  <c r="BE302" i="9"/>
  <c r="BL339" i="9"/>
  <c r="BL342" i="9"/>
  <c r="BL338" i="9"/>
  <c r="BL341" i="9"/>
  <c r="BL340" i="9"/>
  <c r="BL343" i="9"/>
  <c r="AE8" i="22"/>
  <c r="AF38" i="22"/>
  <c r="AW192" i="9"/>
  <c r="AW187" i="9"/>
  <c r="AW191" i="9"/>
  <c r="AW188" i="9"/>
  <c r="AW189" i="9"/>
  <c r="AW195" i="9"/>
  <c r="AW186" i="9"/>
  <c r="AW190" i="9"/>
  <c r="AW194" i="9"/>
  <c r="AW193" i="9"/>
  <c r="BE195" i="9"/>
  <c r="BE193" i="9"/>
  <c r="BE189" i="9"/>
  <c r="BE192" i="9"/>
  <c r="BE186" i="9"/>
  <c r="BE188" i="9"/>
  <c r="BE190" i="9"/>
  <c r="BE187" i="9"/>
  <c r="BE191" i="9"/>
  <c r="BE194" i="9"/>
  <c r="AF17" i="22"/>
  <c r="AF16" i="22"/>
  <c r="F17" i="21"/>
  <c r="BM419" i="9"/>
  <c r="BM422" i="9"/>
  <c r="BM418" i="9"/>
  <c r="BM421" i="9"/>
  <c r="BM420" i="9"/>
  <c r="BM423" i="9"/>
  <c r="AF96" i="22"/>
  <c r="AF89" i="22"/>
  <c r="E200" i="21"/>
  <c r="G125" i="21"/>
  <c r="P43" i="21"/>
  <c r="AE32" i="22"/>
  <c r="AF33" i="22"/>
  <c r="I513" i="9"/>
  <c r="I505" i="9"/>
  <c r="I506" i="9"/>
  <c r="I508" i="9"/>
  <c r="I493" i="9"/>
  <c r="I515" i="9"/>
  <c r="I512" i="9"/>
  <c r="I511" i="9"/>
  <c r="I494" i="9"/>
  <c r="I509" i="9"/>
  <c r="I507" i="9"/>
  <c r="I510" i="9"/>
  <c r="I514" i="9"/>
  <c r="I495" i="9"/>
  <c r="I504" i="9"/>
  <c r="I516" i="9"/>
  <c r="I497" i="9"/>
  <c r="X154" i="7"/>
  <c r="W154" i="21"/>
  <c r="AB107" i="22"/>
  <c r="BL153" i="17"/>
  <c r="BL148" i="17"/>
  <c r="BL154" i="17"/>
  <c r="BL151" i="17"/>
  <c r="BL150" i="17"/>
  <c r="BL147" i="17"/>
  <c r="BL156" i="17"/>
  <c r="BL155" i="17"/>
  <c r="BL149" i="17"/>
  <c r="BL152" i="17"/>
  <c r="BL146" i="17"/>
  <c r="AV147" i="17"/>
  <c r="AV154" i="17"/>
  <c r="AV155" i="17"/>
  <c r="AV153" i="17"/>
  <c r="AV149" i="17"/>
  <c r="AV156" i="17"/>
  <c r="AV150" i="17"/>
  <c r="AV148" i="17"/>
  <c r="AV146" i="17"/>
  <c r="AV151" i="17"/>
  <c r="AV152" i="17"/>
  <c r="AN149" i="17"/>
  <c r="AN153" i="17"/>
  <c r="AN156" i="17"/>
  <c r="AN152" i="17"/>
  <c r="AN146" i="17"/>
  <c r="AN150" i="17"/>
  <c r="AN148" i="17"/>
  <c r="AN155" i="17"/>
  <c r="AN151" i="17"/>
  <c r="AN147" i="17"/>
  <c r="AN154" i="17"/>
  <c r="AE49" i="22"/>
  <c r="AE54" i="22"/>
  <c r="AA783" i="17"/>
  <c r="AG575" i="17"/>
  <c r="AG574" i="17"/>
  <c r="AG573" i="17"/>
  <c r="Y780" i="17"/>
  <c r="Y779" i="17"/>
  <c r="Y778" i="17"/>
  <c r="BE614" i="17"/>
  <c r="BE613" i="17"/>
  <c r="BE615" i="17"/>
  <c r="BE535" i="17"/>
  <c r="BE534" i="17"/>
  <c r="BE533" i="17"/>
  <c r="W614" i="17"/>
  <c r="W613" i="17"/>
  <c r="W615" i="17"/>
  <c r="BN15" i="17"/>
  <c r="BN14" i="17"/>
  <c r="BN13" i="17"/>
  <c r="BM380" i="17"/>
  <c r="BM379" i="17"/>
  <c r="BM378" i="17"/>
  <c r="AO700" i="17"/>
  <c r="AO699" i="17"/>
  <c r="AO698" i="17"/>
  <c r="N495" i="17"/>
  <c r="N494" i="17"/>
  <c r="N493" i="17"/>
  <c r="AR774" i="17"/>
  <c r="AR773" i="17"/>
  <c r="AR775" i="17"/>
  <c r="W575" i="17"/>
  <c r="W574" i="17"/>
  <c r="W573" i="17"/>
  <c r="L740" i="17"/>
  <c r="L739" i="17"/>
  <c r="L738" i="17"/>
  <c r="W535" i="17"/>
  <c r="W534" i="17"/>
  <c r="W533" i="17"/>
  <c r="BN375" i="17"/>
  <c r="BN374" i="17"/>
  <c r="BN373" i="17"/>
  <c r="D580" i="17"/>
  <c r="D578" i="17"/>
  <c r="D579" i="17"/>
  <c r="AN535" i="17"/>
  <c r="AN534" i="17"/>
  <c r="AN533" i="17"/>
  <c r="AS495" i="17"/>
  <c r="AS494" i="17"/>
  <c r="AS493" i="17"/>
  <c r="AR698" i="17"/>
  <c r="AR701" i="17"/>
  <c r="AR700" i="17"/>
  <c r="AR699" i="17"/>
  <c r="AZ614" i="17"/>
  <c r="AZ613" i="17"/>
  <c r="AZ615" i="17"/>
  <c r="AF613" i="17"/>
  <c r="AF615" i="17"/>
  <c r="AF614" i="17"/>
  <c r="AW575" i="17"/>
  <c r="AW574" i="17"/>
  <c r="AW573" i="17"/>
  <c r="BD420" i="17"/>
  <c r="BD419" i="17"/>
  <c r="BD418" i="17"/>
  <c r="Q780" i="17"/>
  <c r="Q779" i="17"/>
  <c r="Q778" i="17"/>
  <c r="BE495" i="17"/>
  <c r="BE494" i="17"/>
  <c r="BE493" i="17"/>
  <c r="I495" i="17"/>
  <c r="I494" i="17"/>
  <c r="I493" i="17"/>
  <c r="AW260" i="9"/>
  <c r="AW263" i="9"/>
  <c r="AW300" i="9"/>
  <c r="AW303" i="9"/>
  <c r="AV260" i="17"/>
  <c r="AV259" i="17"/>
  <c r="AV258" i="17"/>
  <c r="AV419" i="17"/>
  <c r="AV418" i="17"/>
  <c r="AV420" i="17"/>
  <c r="Y613" i="17"/>
  <c r="Y615" i="17"/>
  <c r="Y614" i="17"/>
  <c r="AG614" i="17"/>
  <c r="AG613" i="17"/>
  <c r="AG615" i="17"/>
  <c r="I780" i="17"/>
  <c r="I779" i="17"/>
  <c r="I778" i="17"/>
  <c r="BM535" i="17"/>
  <c r="BM534" i="17"/>
  <c r="BM533" i="17"/>
  <c r="AG535" i="17"/>
  <c r="AG534" i="17"/>
  <c r="AG533" i="17"/>
  <c r="BN378" i="9"/>
  <c r="BN381" i="9"/>
  <c r="BL260" i="17"/>
  <c r="BL259" i="17"/>
  <c r="BL258" i="17"/>
  <c r="O614" i="17"/>
  <c r="O613" i="17"/>
  <c r="O615" i="17"/>
  <c r="AE614" i="17"/>
  <c r="AE613" i="17"/>
  <c r="AE615" i="17"/>
  <c r="AW260" i="17"/>
  <c r="AW259" i="17"/>
  <c r="AW258" i="17"/>
  <c r="AG740" i="17"/>
  <c r="AG739" i="17"/>
  <c r="AG738" i="17"/>
  <c r="BF420" i="17"/>
  <c r="BF419" i="17"/>
  <c r="BF418" i="17"/>
  <c r="BE780" i="17"/>
  <c r="BE779" i="17"/>
  <c r="BE778" i="17"/>
  <c r="BM700" i="17"/>
  <c r="BM699" i="17"/>
  <c r="BM698" i="17"/>
  <c r="BB495" i="17"/>
  <c r="BB493" i="17"/>
  <c r="BB494" i="17"/>
  <c r="AT495" i="17"/>
  <c r="AT494" i="17"/>
  <c r="AT493" i="17"/>
  <c r="BL734" i="17"/>
  <c r="BL733" i="17"/>
  <c r="BL735" i="17"/>
  <c r="P734" i="17"/>
  <c r="P733" i="17"/>
  <c r="P735" i="17"/>
  <c r="AN734" i="17"/>
  <c r="AN733" i="17"/>
  <c r="AN735" i="17"/>
  <c r="BF255" i="17"/>
  <c r="BF254" i="17"/>
  <c r="BF253" i="17"/>
  <c r="AX255" i="17"/>
  <c r="AX254" i="17"/>
  <c r="AX253" i="17"/>
  <c r="AJ774" i="17"/>
  <c r="AJ773" i="17"/>
  <c r="AJ775" i="17"/>
  <c r="AU573" i="17"/>
  <c r="AU574" i="17"/>
  <c r="AU575" i="17"/>
  <c r="AM575" i="17"/>
  <c r="AM574" i="17"/>
  <c r="AM573" i="17"/>
  <c r="O575" i="17"/>
  <c r="O574" i="17"/>
  <c r="O573" i="17"/>
  <c r="X780" i="17"/>
  <c r="X779" i="17"/>
  <c r="X778" i="17"/>
  <c r="H780" i="17"/>
  <c r="H778" i="17"/>
  <c r="H779" i="17"/>
  <c r="BM15" i="17"/>
  <c r="BM14" i="17"/>
  <c r="BM13" i="17"/>
  <c r="BK534" i="17"/>
  <c r="BK535" i="17"/>
  <c r="BK533" i="17"/>
  <c r="O535" i="17"/>
  <c r="O534" i="17"/>
  <c r="O533" i="17"/>
  <c r="P780" i="17"/>
  <c r="P779" i="17"/>
  <c r="P778" i="17"/>
  <c r="BI694" i="17"/>
  <c r="BI693" i="17"/>
  <c r="BI695" i="17"/>
  <c r="M693" i="17"/>
  <c r="M695" i="17"/>
  <c r="M694" i="17"/>
  <c r="AC694" i="17"/>
  <c r="AC693" i="17"/>
  <c r="AC695" i="17"/>
  <c r="AN780" i="17"/>
  <c r="AN778" i="17"/>
  <c r="AN779" i="17"/>
  <c r="AB738" i="9"/>
  <c r="AB741" i="9"/>
  <c r="AN500" i="17"/>
  <c r="AN499" i="17"/>
  <c r="AN498" i="17"/>
  <c r="BD535" i="17"/>
  <c r="BD534" i="17"/>
  <c r="BD533" i="17"/>
  <c r="BI495" i="17"/>
  <c r="BI494" i="17"/>
  <c r="BI493" i="17"/>
  <c r="M495" i="17"/>
  <c r="M494" i="17"/>
  <c r="M493" i="17"/>
  <c r="AC495" i="17"/>
  <c r="AC494" i="17"/>
  <c r="AC493" i="17"/>
  <c r="AB614" i="17"/>
  <c r="AB613" i="17"/>
  <c r="AB615" i="17"/>
  <c r="AJ614" i="17"/>
  <c r="AJ613" i="17"/>
  <c r="AJ615" i="17"/>
  <c r="H614" i="17"/>
  <c r="H613" i="17"/>
  <c r="H615" i="17"/>
  <c r="BL614" i="17"/>
  <c r="BL613" i="17"/>
  <c r="BL615" i="17"/>
  <c r="AJ698" i="17"/>
  <c r="AJ701" i="17"/>
  <c r="AJ700" i="17"/>
  <c r="AJ699" i="17"/>
  <c r="BD499" i="17"/>
  <c r="BD502" i="17"/>
  <c r="BD500" i="17"/>
  <c r="BD498" i="17"/>
  <c r="T540" i="17"/>
  <c r="T543" i="17"/>
  <c r="T539" i="17"/>
  <c r="T538" i="17"/>
  <c r="D743" i="9"/>
  <c r="X500" i="17"/>
  <c r="X499" i="17"/>
  <c r="X502" i="17"/>
  <c r="X498" i="17"/>
  <c r="AR540" i="17"/>
  <c r="AR543" i="17"/>
  <c r="AR539" i="17"/>
  <c r="AR542" i="17"/>
  <c r="AR538" i="17"/>
  <c r="AR541" i="17"/>
  <c r="Q575" i="17"/>
  <c r="Q574" i="17"/>
  <c r="Q573" i="17"/>
  <c r="AG700" i="17"/>
  <c r="AG699" i="17"/>
  <c r="AG702" i="17"/>
  <c r="AG698" i="17"/>
  <c r="Q495" i="17"/>
  <c r="Q494" i="17"/>
  <c r="Q493" i="17"/>
  <c r="BE260" i="17"/>
  <c r="BE259" i="17"/>
  <c r="BE262" i="17"/>
  <c r="BE258" i="17"/>
  <c r="Q614" i="17"/>
  <c r="Q613" i="17"/>
  <c r="Q615" i="17"/>
  <c r="I535" i="17"/>
  <c r="I534" i="17"/>
  <c r="I533" i="17"/>
  <c r="G614" i="17"/>
  <c r="G613" i="17"/>
  <c r="G615" i="17"/>
  <c r="AF734" i="17"/>
  <c r="AF733" i="17"/>
  <c r="AF735" i="17"/>
  <c r="BN255" i="17"/>
  <c r="BN254" i="17"/>
  <c r="BN253" i="17"/>
  <c r="AV780" i="17"/>
  <c r="AV779" i="17"/>
  <c r="AV778" i="17"/>
  <c r="L774" i="17"/>
  <c r="L773" i="17"/>
  <c r="L775" i="17"/>
  <c r="G575" i="17"/>
  <c r="G574" i="17"/>
  <c r="G573" i="17"/>
  <c r="BF375" i="17"/>
  <c r="BF374" i="17"/>
  <c r="BF373" i="17"/>
  <c r="BA694" i="17"/>
  <c r="BA693" i="17"/>
  <c r="BA695" i="17"/>
  <c r="AF780" i="17"/>
  <c r="AF779" i="17"/>
  <c r="AF778" i="17"/>
  <c r="BH540" i="17"/>
  <c r="BH539" i="17"/>
  <c r="BH538" i="17"/>
  <c r="D614" i="17"/>
  <c r="D613" i="17"/>
  <c r="D615" i="17"/>
  <c r="BM575" i="17"/>
  <c r="BM574" i="17"/>
  <c r="BM573" i="17"/>
  <c r="BE380" i="9"/>
  <c r="BE383" i="9"/>
  <c r="BE573" i="17"/>
  <c r="BE575" i="17"/>
  <c r="BE574" i="17"/>
  <c r="Y740" i="17"/>
  <c r="Y739" i="17"/>
  <c r="Y742" i="17"/>
  <c r="Y738" i="17"/>
  <c r="AW495" i="17"/>
  <c r="AW494" i="17"/>
  <c r="AW493" i="17"/>
  <c r="BD260" i="17"/>
  <c r="BD259" i="17"/>
  <c r="BD258" i="17"/>
  <c r="AW614" i="17"/>
  <c r="AW613" i="17"/>
  <c r="AW615" i="17"/>
  <c r="AO780" i="17"/>
  <c r="AO779" i="17"/>
  <c r="AO778" i="17"/>
  <c r="BM780" i="17"/>
  <c r="BM779" i="17"/>
  <c r="BM778" i="17"/>
  <c r="AW700" i="17"/>
  <c r="AW699" i="17"/>
  <c r="AW698" i="17"/>
  <c r="Q535" i="17"/>
  <c r="Q534" i="17"/>
  <c r="Q533" i="17"/>
  <c r="AU614" i="17"/>
  <c r="AU613" i="17"/>
  <c r="AU615" i="17"/>
  <c r="BK614" i="17"/>
  <c r="BK613" i="17"/>
  <c r="BK615" i="17"/>
  <c r="BL419" i="17"/>
  <c r="BL418" i="17"/>
  <c r="BL420" i="17"/>
  <c r="BE380" i="17"/>
  <c r="BE379" i="17"/>
  <c r="BE378" i="17"/>
  <c r="AW380" i="17"/>
  <c r="AW379" i="17"/>
  <c r="AW378" i="17"/>
  <c r="BM740" i="17"/>
  <c r="BM743" i="17"/>
  <c r="BM739" i="17"/>
  <c r="BM738" i="17"/>
  <c r="BE740" i="17"/>
  <c r="BE739" i="17"/>
  <c r="BE742" i="17"/>
  <c r="BE738" i="17"/>
  <c r="Y699" i="17"/>
  <c r="Y700" i="17"/>
  <c r="Y698" i="17"/>
  <c r="Y701" i="17"/>
  <c r="BF15" i="17"/>
  <c r="BF14" i="17"/>
  <c r="BF13" i="17"/>
  <c r="BL379" i="9"/>
  <c r="BM260" i="17"/>
  <c r="BM259" i="17"/>
  <c r="BM258" i="17"/>
  <c r="BN420" i="17"/>
  <c r="BN419" i="17"/>
  <c r="BN418" i="17"/>
  <c r="BN421" i="17"/>
  <c r="AW780" i="17"/>
  <c r="AW779" i="17"/>
  <c r="AW778" i="17"/>
  <c r="BE700" i="17"/>
  <c r="BE699" i="17"/>
  <c r="BE698" i="17"/>
  <c r="AD495" i="17"/>
  <c r="AD494" i="17"/>
  <c r="AD493" i="17"/>
  <c r="V495" i="17"/>
  <c r="V494" i="17"/>
  <c r="V493" i="17"/>
  <c r="BD375" i="17"/>
  <c r="BD374" i="17"/>
  <c r="BD373" i="17"/>
  <c r="BD734" i="17"/>
  <c r="BD733" i="17"/>
  <c r="BD735" i="17"/>
  <c r="H734" i="17"/>
  <c r="H733" i="17"/>
  <c r="H735" i="17"/>
  <c r="T774" i="17"/>
  <c r="T773" i="17"/>
  <c r="T775" i="17"/>
  <c r="BH774" i="17"/>
  <c r="BH773" i="17"/>
  <c r="BH775" i="17"/>
  <c r="AZ774" i="17"/>
  <c r="AZ773" i="17"/>
  <c r="AZ775" i="17"/>
  <c r="BG580" i="17"/>
  <c r="BG579" i="17"/>
  <c r="BG578" i="17"/>
  <c r="BC575" i="17"/>
  <c r="BC574" i="17"/>
  <c r="BC573" i="17"/>
  <c r="BD780" i="17"/>
  <c r="BD779" i="17"/>
  <c r="BD778" i="17"/>
  <c r="T740" i="17"/>
  <c r="T739" i="17"/>
  <c r="T738" i="17"/>
  <c r="T741" i="17"/>
  <c r="AM535" i="17"/>
  <c r="AM534" i="17"/>
  <c r="AM533" i="17"/>
  <c r="AE535" i="17"/>
  <c r="AE534" i="17"/>
  <c r="AE533" i="17"/>
  <c r="AX375" i="17"/>
  <c r="AX374" i="17"/>
  <c r="AX373" i="17"/>
  <c r="AK694" i="17"/>
  <c r="AK693" i="17"/>
  <c r="AK695" i="17"/>
  <c r="U694" i="17"/>
  <c r="U693" i="17"/>
  <c r="U695" i="17"/>
  <c r="D740" i="17"/>
  <c r="D739" i="17"/>
  <c r="D738" i="17"/>
  <c r="BH740" i="17"/>
  <c r="BH743" i="17"/>
  <c r="BH739" i="17"/>
  <c r="BH738" i="17"/>
  <c r="AZ739" i="17"/>
  <c r="AZ738" i="17"/>
  <c r="AZ741" i="17"/>
  <c r="AZ740" i="17"/>
  <c r="AR740" i="17"/>
  <c r="AR739" i="17"/>
  <c r="AR738" i="17"/>
  <c r="AR741" i="17"/>
  <c r="AB740" i="9"/>
  <c r="AB743" i="9"/>
  <c r="AF500" i="17"/>
  <c r="AF498" i="17"/>
  <c r="AF499" i="17"/>
  <c r="H535" i="17"/>
  <c r="H534" i="17"/>
  <c r="H533" i="17"/>
  <c r="AF535" i="17"/>
  <c r="AF534" i="17"/>
  <c r="AF533" i="17"/>
  <c r="AV535" i="17"/>
  <c r="AV534" i="17"/>
  <c r="AV533" i="17"/>
  <c r="BH580" i="17"/>
  <c r="BH579" i="17"/>
  <c r="BH578" i="17"/>
  <c r="BH581" i="17"/>
  <c r="AZ580" i="17"/>
  <c r="AZ579" i="17"/>
  <c r="AZ578" i="17"/>
  <c r="U495" i="17"/>
  <c r="U494" i="17"/>
  <c r="U493" i="17"/>
  <c r="AK495" i="17"/>
  <c r="AK494" i="17"/>
  <c r="AK493" i="17"/>
  <c r="AV500" i="17"/>
  <c r="AV499" i="17"/>
  <c r="AV498" i="17"/>
  <c r="AV501" i="17"/>
  <c r="AB740" i="17"/>
  <c r="AB739" i="17"/>
  <c r="AB738" i="17"/>
  <c r="P614" i="17"/>
  <c r="P613" i="17"/>
  <c r="P615" i="17"/>
  <c r="BD614" i="17"/>
  <c r="BD613" i="17"/>
  <c r="BD615" i="17"/>
  <c r="L580" i="17"/>
  <c r="L583" i="17"/>
  <c r="L579" i="17"/>
  <c r="L578" i="17"/>
  <c r="H499" i="17"/>
  <c r="H502" i="17"/>
  <c r="H500" i="17"/>
  <c r="H498" i="17"/>
  <c r="AB698" i="17"/>
  <c r="AB701" i="17"/>
  <c r="AB700" i="17"/>
  <c r="AB703" i="17"/>
  <c r="AB699" i="17"/>
  <c r="AJ739" i="17"/>
  <c r="AJ742" i="17"/>
  <c r="AJ738" i="17"/>
  <c r="AJ741" i="17"/>
  <c r="AJ740" i="17"/>
  <c r="AJ743" i="17"/>
  <c r="AO495" i="17"/>
  <c r="AO494" i="17"/>
  <c r="AO493" i="17"/>
  <c r="I614" i="17"/>
  <c r="I613" i="17"/>
  <c r="I615" i="17"/>
  <c r="AO740" i="17"/>
  <c r="AO739" i="17"/>
  <c r="AO742" i="17"/>
  <c r="AO738" i="17"/>
  <c r="BC614" i="17"/>
  <c r="BC613" i="17"/>
  <c r="BC615" i="17"/>
  <c r="AW740" i="17"/>
  <c r="AW743" i="17"/>
  <c r="AW738" i="17"/>
  <c r="AW739" i="17"/>
  <c r="AL495" i="17"/>
  <c r="AL494" i="17"/>
  <c r="AL493" i="17"/>
  <c r="AV375" i="17"/>
  <c r="AV374" i="17"/>
  <c r="AV373" i="17"/>
  <c r="AV734" i="17"/>
  <c r="AV733" i="17"/>
  <c r="AV735" i="17"/>
  <c r="S580" i="17"/>
  <c r="S583" i="17"/>
  <c r="S579" i="17"/>
  <c r="S578" i="17"/>
  <c r="L700" i="17"/>
  <c r="L699" i="17"/>
  <c r="L702" i="17"/>
  <c r="L698" i="17"/>
  <c r="AZ700" i="17"/>
  <c r="AZ699" i="17"/>
  <c r="AZ698" i="17"/>
  <c r="AZ701" i="17"/>
  <c r="AR580" i="17"/>
  <c r="AR579" i="17"/>
  <c r="AR582" i="17"/>
  <c r="AR578" i="17"/>
  <c r="X614" i="17"/>
  <c r="X613" i="17"/>
  <c r="X615" i="17"/>
  <c r="BE379" i="9"/>
  <c r="BE382" i="9"/>
  <c r="I574" i="17"/>
  <c r="I573" i="17"/>
  <c r="I575" i="17"/>
  <c r="Y495" i="17"/>
  <c r="Y494" i="17"/>
  <c r="Y493" i="17"/>
  <c r="AW299" i="9"/>
  <c r="Y574" i="17"/>
  <c r="Y573" i="17"/>
  <c r="Y575" i="17"/>
  <c r="AO573" i="17"/>
  <c r="AO575" i="17"/>
  <c r="AO574" i="17"/>
  <c r="I700" i="17"/>
  <c r="I699" i="17"/>
  <c r="I702" i="17"/>
  <c r="I698" i="17"/>
  <c r="BM495" i="17"/>
  <c r="BM494" i="17"/>
  <c r="BM493" i="17"/>
  <c r="AG495" i="17"/>
  <c r="AG494" i="17"/>
  <c r="AG493" i="17"/>
  <c r="BM614" i="17"/>
  <c r="BM613" i="17"/>
  <c r="BM615" i="17"/>
  <c r="AO614" i="17"/>
  <c r="AO613" i="17"/>
  <c r="AO615" i="17"/>
  <c r="Q700" i="17"/>
  <c r="Q699" i="17"/>
  <c r="Q698" i="17"/>
  <c r="Y535" i="17"/>
  <c r="Y534" i="17"/>
  <c r="Y533" i="17"/>
  <c r="AO535" i="17"/>
  <c r="AO534" i="17"/>
  <c r="AO533" i="17"/>
  <c r="AW535" i="17"/>
  <c r="AW534" i="17"/>
  <c r="AW533" i="17"/>
  <c r="AM614" i="17"/>
  <c r="AM613" i="17"/>
  <c r="AM615" i="17"/>
  <c r="AX419" i="17"/>
  <c r="AX422" i="17"/>
  <c r="AX418" i="17"/>
  <c r="AX420" i="17"/>
  <c r="I740" i="17"/>
  <c r="I739" i="17"/>
  <c r="I738" i="17"/>
  <c r="I741" i="17"/>
  <c r="Q740" i="17"/>
  <c r="Q743" i="17"/>
  <c r="Q739" i="17"/>
  <c r="Q738" i="17"/>
  <c r="AG780" i="17"/>
  <c r="AG779" i="17"/>
  <c r="AG778" i="17"/>
  <c r="BJ495" i="17"/>
  <c r="BJ494" i="17"/>
  <c r="BJ493" i="17"/>
  <c r="F495" i="17"/>
  <c r="F494" i="17"/>
  <c r="F493" i="17"/>
  <c r="BL375" i="17"/>
  <c r="BL374" i="17"/>
  <c r="BL373" i="17"/>
  <c r="X734" i="17"/>
  <c r="X733" i="17"/>
  <c r="X735" i="17"/>
  <c r="AI580" i="17"/>
  <c r="AI579" i="17"/>
  <c r="AI578" i="17"/>
  <c r="AB774" i="17"/>
  <c r="AB773" i="17"/>
  <c r="AB775" i="17"/>
  <c r="D774" i="17"/>
  <c r="D773" i="17"/>
  <c r="D775" i="17"/>
  <c r="BK575" i="17"/>
  <c r="BK574" i="17"/>
  <c r="BK573" i="17"/>
  <c r="AE575" i="17"/>
  <c r="AE574" i="17"/>
  <c r="AE573" i="17"/>
  <c r="AQ580" i="17"/>
  <c r="AQ579" i="17"/>
  <c r="AQ578" i="17"/>
  <c r="BE15" i="17"/>
  <c r="BE14" i="17"/>
  <c r="BE13" i="17"/>
  <c r="AU535" i="17"/>
  <c r="AU534" i="17"/>
  <c r="AU533" i="17"/>
  <c r="BC535" i="17"/>
  <c r="BC534" i="17"/>
  <c r="BC533" i="17"/>
  <c r="G535" i="17"/>
  <c r="G534" i="17"/>
  <c r="G533" i="17"/>
  <c r="AY580" i="17"/>
  <c r="AY579" i="17"/>
  <c r="AY578" i="17"/>
  <c r="BL780" i="17"/>
  <c r="BL779" i="17"/>
  <c r="BL782" i="17"/>
  <c r="BL778" i="17"/>
  <c r="AS694" i="17"/>
  <c r="AS693" i="17"/>
  <c r="AS695" i="17"/>
  <c r="E694" i="17"/>
  <c r="E693" i="17"/>
  <c r="E695" i="17"/>
  <c r="C580" i="17"/>
  <c r="C579" i="17"/>
  <c r="C578" i="17"/>
  <c r="C581" i="17"/>
  <c r="AJ580" i="17"/>
  <c r="AJ579" i="17"/>
  <c r="AJ578" i="17"/>
  <c r="BL535" i="17"/>
  <c r="BL534" i="17"/>
  <c r="BL533" i="17"/>
  <c r="X535" i="17"/>
  <c r="X534" i="17"/>
  <c r="X533" i="17"/>
  <c r="P535" i="17"/>
  <c r="P534" i="17"/>
  <c r="P533" i="17"/>
  <c r="BH700" i="17"/>
  <c r="BH699" i="17"/>
  <c r="BH698" i="17"/>
  <c r="BL500" i="17"/>
  <c r="BL503" i="17"/>
  <c r="BL499" i="17"/>
  <c r="BL498" i="17"/>
  <c r="E495" i="17"/>
  <c r="E494" i="17"/>
  <c r="E493" i="17"/>
  <c r="BA495" i="17"/>
  <c r="BA494" i="17"/>
  <c r="BA493" i="17"/>
  <c r="T614" i="17"/>
  <c r="T613" i="17"/>
  <c r="T615" i="17"/>
  <c r="AR614" i="17"/>
  <c r="AR613" i="17"/>
  <c r="AR615" i="17"/>
  <c r="BH614" i="17"/>
  <c r="BH613" i="17"/>
  <c r="BH615" i="17"/>
  <c r="L614" i="17"/>
  <c r="L613" i="17"/>
  <c r="L615" i="17"/>
  <c r="AN614" i="17"/>
  <c r="AN613" i="17"/>
  <c r="AN615" i="17"/>
  <c r="AV614" i="17"/>
  <c r="AV613" i="17"/>
  <c r="AV615" i="17"/>
  <c r="P500" i="17"/>
  <c r="P499" i="17"/>
  <c r="P502" i="17"/>
  <c r="P498" i="17"/>
  <c r="K580" i="17"/>
  <c r="K578" i="17"/>
  <c r="K579" i="17"/>
  <c r="K582" i="17"/>
  <c r="BN61" i="9"/>
  <c r="AJ542" i="17"/>
  <c r="AW302" i="9"/>
  <c r="BD382" i="9"/>
  <c r="H501" i="17"/>
  <c r="BM382" i="9"/>
  <c r="BL382" i="9"/>
  <c r="AJ702" i="17"/>
  <c r="BD503" i="17"/>
  <c r="H503" i="17"/>
  <c r="X503" i="17"/>
  <c r="AJ703" i="17"/>
  <c r="BD501" i="17"/>
  <c r="N113" i="21"/>
  <c r="BN62" i="9"/>
  <c r="AR702" i="17"/>
  <c r="BE103" i="9"/>
  <c r="N17" i="21"/>
  <c r="AB702" i="17"/>
  <c r="N54" i="21"/>
  <c r="N19" i="21"/>
  <c r="AZ542" i="17"/>
  <c r="D738" i="9"/>
  <c r="D741" i="9"/>
  <c r="AV503" i="17"/>
  <c r="AB743" i="17"/>
  <c r="P66" i="21"/>
  <c r="M66" i="21"/>
  <c r="T701" i="17"/>
  <c r="AV502" i="17"/>
  <c r="T541" i="17"/>
  <c r="K583" i="17"/>
  <c r="T542" i="17"/>
  <c r="BA623" i="17"/>
  <c r="P503" i="17"/>
  <c r="AW382" i="9"/>
  <c r="M198" i="21"/>
  <c r="AV380" i="9"/>
  <c r="AV383" i="9"/>
  <c r="AW381" i="9"/>
  <c r="AB742" i="17"/>
  <c r="AB741" i="17"/>
  <c r="P501" i="17"/>
  <c r="M42" i="21"/>
  <c r="P19" i="21"/>
  <c r="N40" i="21"/>
  <c r="K581" i="17"/>
  <c r="AW342" i="9"/>
  <c r="AR703" i="17"/>
  <c r="BN261" i="9"/>
  <c r="BG583" i="17"/>
  <c r="BM21" i="9"/>
  <c r="AF540" i="9"/>
  <c r="AF543" i="9"/>
  <c r="AF538" i="9"/>
  <c r="AF541" i="9"/>
  <c r="AF539" i="9"/>
  <c r="AF542" i="9"/>
  <c r="AV540" i="9"/>
  <c r="AV543" i="9"/>
  <c r="AV539" i="9"/>
  <c r="AV542" i="9"/>
  <c r="AV538" i="9"/>
  <c r="AV541" i="9"/>
  <c r="AN503" i="17"/>
  <c r="AN502" i="17"/>
  <c r="AN501" i="17"/>
  <c r="U500" i="9"/>
  <c r="U503" i="9"/>
  <c r="U498" i="9"/>
  <c r="U501" i="9"/>
  <c r="U499" i="9"/>
  <c r="U502" i="9"/>
  <c r="AN551" i="17"/>
  <c r="AN556" i="17"/>
  <c r="AN552" i="17"/>
  <c r="AN546" i="17"/>
  <c r="AN553" i="17"/>
  <c r="AN547" i="17"/>
  <c r="AN544" i="17"/>
  <c r="AN548" i="17"/>
  <c r="AN537" i="17"/>
  <c r="AN550" i="17"/>
  <c r="AN549" i="17"/>
  <c r="AN545" i="17"/>
  <c r="AN555" i="17"/>
  <c r="AN554" i="17"/>
  <c r="BH620" i="9"/>
  <c r="BH623" i="9"/>
  <c r="BH619" i="9"/>
  <c r="BH622" i="9"/>
  <c r="BH618" i="9"/>
  <c r="BH621" i="9"/>
  <c r="BL502" i="17"/>
  <c r="BL501" i="17"/>
  <c r="P540" i="9"/>
  <c r="P543" i="9"/>
  <c r="P538" i="9"/>
  <c r="P541" i="9"/>
  <c r="P539" i="9"/>
  <c r="P542" i="9"/>
  <c r="AZ634" i="17"/>
  <c r="AZ629" i="17"/>
  <c r="AZ630" i="17"/>
  <c r="AZ625" i="17"/>
  <c r="AZ633" i="17"/>
  <c r="AZ631" i="17"/>
  <c r="AZ617" i="17"/>
  <c r="AZ635" i="17"/>
  <c r="AZ636" i="17"/>
  <c r="AZ624" i="17"/>
  <c r="AZ626" i="17"/>
  <c r="AZ628" i="17"/>
  <c r="AZ627" i="17"/>
  <c r="AZ632" i="17"/>
  <c r="BL631" i="17"/>
  <c r="BL633" i="17"/>
  <c r="BL635" i="17"/>
  <c r="BL630" i="17"/>
  <c r="BL627" i="17"/>
  <c r="BL636" i="17"/>
  <c r="BL626" i="17"/>
  <c r="BL632" i="17"/>
  <c r="BL625" i="17"/>
  <c r="BL634" i="17"/>
  <c r="BL629" i="17"/>
  <c r="BL617" i="17"/>
  <c r="BL628" i="17"/>
  <c r="BL624" i="17"/>
  <c r="N124" i="21"/>
  <c r="N76" i="21"/>
  <c r="D285" i="17"/>
  <c r="L199" i="21"/>
  <c r="P138" i="21"/>
  <c r="BM19" i="9"/>
  <c r="BM22" i="9"/>
  <c r="AV382" i="9"/>
  <c r="BE99" i="9"/>
  <c r="BE102" i="9"/>
  <c r="BL378" i="9"/>
  <c r="BL381" i="9"/>
  <c r="X501" i="17"/>
  <c r="S582" i="17"/>
  <c r="AZ743" i="9"/>
  <c r="L701" i="17"/>
  <c r="L703" i="17"/>
  <c r="AF502" i="17"/>
  <c r="AF501" i="17"/>
  <c r="AF503" i="17"/>
  <c r="BI500" i="9"/>
  <c r="BI503" i="9"/>
  <c r="BI499" i="9"/>
  <c r="BI502" i="9"/>
  <c r="BI498" i="9"/>
  <c r="BI501" i="9"/>
  <c r="T618" i="9"/>
  <c r="T621" i="9"/>
  <c r="T620" i="9"/>
  <c r="T623" i="9"/>
  <c r="T619" i="9"/>
  <c r="T622" i="9"/>
  <c r="BL545" i="17"/>
  <c r="BL555" i="17"/>
  <c r="BL549" i="17"/>
  <c r="BL548" i="17"/>
  <c r="BL537" i="17"/>
  <c r="BL551" i="17"/>
  <c r="BL547" i="17"/>
  <c r="BL544" i="17"/>
  <c r="BL546" i="17"/>
  <c r="BL553" i="17"/>
  <c r="BL550" i="17"/>
  <c r="BL552" i="17"/>
  <c r="BL556" i="17"/>
  <c r="BL554" i="17"/>
  <c r="X556" i="17"/>
  <c r="X548" i="17"/>
  <c r="X544" i="17"/>
  <c r="X545" i="17"/>
  <c r="X546" i="17"/>
  <c r="X551" i="17"/>
  <c r="X555" i="17"/>
  <c r="X537" i="17"/>
  <c r="X547" i="17"/>
  <c r="X554" i="17"/>
  <c r="X550" i="17"/>
  <c r="X549" i="17"/>
  <c r="X553" i="17"/>
  <c r="X552" i="17"/>
  <c r="P537" i="17"/>
  <c r="P546" i="17"/>
  <c r="P553" i="17"/>
  <c r="P552" i="17"/>
  <c r="P556" i="17"/>
  <c r="P551" i="17"/>
  <c r="P548" i="17"/>
  <c r="P554" i="17"/>
  <c r="P555" i="17"/>
  <c r="P547" i="17"/>
  <c r="P550" i="17"/>
  <c r="P545" i="17"/>
  <c r="P549" i="17"/>
  <c r="P544" i="17"/>
  <c r="BH582" i="17"/>
  <c r="BH583" i="17"/>
  <c r="E498" i="9"/>
  <c r="E501" i="9"/>
  <c r="E499" i="9"/>
  <c r="E502" i="9"/>
  <c r="E500" i="9"/>
  <c r="E503" i="9"/>
  <c r="BA499" i="9"/>
  <c r="BA502" i="9"/>
  <c r="BA500" i="9"/>
  <c r="BA503" i="9"/>
  <c r="BA498" i="9"/>
  <c r="BA501" i="9"/>
  <c r="U504" i="17"/>
  <c r="U507" i="17"/>
  <c r="U505" i="17"/>
  <c r="U514" i="17"/>
  <c r="U512" i="17"/>
  <c r="U511" i="17"/>
  <c r="U513" i="17"/>
  <c r="U508" i="17"/>
  <c r="U510" i="17"/>
  <c r="U509" i="17"/>
  <c r="U516" i="17"/>
  <c r="U497" i="17"/>
  <c r="U506" i="17"/>
  <c r="U515" i="17"/>
  <c r="AK508" i="17"/>
  <c r="AK509" i="17"/>
  <c r="AK497" i="17"/>
  <c r="AK505" i="17"/>
  <c r="AK515" i="17"/>
  <c r="AK514" i="17"/>
  <c r="AK507" i="17"/>
  <c r="AK516" i="17"/>
  <c r="AK513" i="17"/>
  <c r="AK506" i="17"/>
  <c r="AK511" i="17"/>
  <c r="AK510" i="17"/>
  <c r="AK512" i="17"/>
  <c r="AK504" i="17"/>
  <c r="BD538" i="9"/>
  <c r="BD541" i="9"/>
  <c r="BD540" i="9"/>
  <c r="BD543" i="9"/>
  <c r="BD539" i="9"/>
  <c r="BD542" i="9"/>
  <c r="H540" i="9"/>
  <c r="H543" i="9"/>
  <c r="H538" i="9"/>
  <c r="H541" i="9"/>
  <c r="H539" i="9"/>
  <c r="H542" i="9"/>
  <c r="AN676" i="17"/>
  <c r="AV676" i="17"/>
  <c r="AF619" i="9"/>
  <c r="AF622" i="9"/>
  <c r="AF620" i="9"/>
  <c r="AF623" i="9"/>
  <c r="AF618" i="9"/>
  <c r="AF621" i="9"/>
  <c r="AN540" i="9"/>
  <c r="AN543" i="9"/>
  <c r="AN538" i="9"/>
  <c r="AN541" i="9"/>
  <c r="AN539" i="9"/>
  <c r="AN542" i="9"/>
  <c r="AZ619" i="9"/>
  <c r="AZ622" i="9"/>
  <c r="AZ620" i="9"/>
  <c r="AZ623" i="9"/>
  <c r="AZ618" i="9"/>
  <c r="AZ621" i="9"/>
  <c r="T634" i="17"/>
  <c r="T625" i="17"/>
  <c r="T636" i="17"/>
  <c r="T624" i="17"/>
  <c r="T626" i="17"/>
  <c r="T631" i="17"/>
  <c r="T633" i="17"/>
  <c r="T629" i="17"/>
  <c r="T627" i="17"/>
  <c r="T630" i="17"/>
  <c r="T635" i="17"/>
  <c r="T617" i="17"/>
  <c r="T628" i="17"/>
  <c r="T632" i="17"/>
  <c r="AR627" i="17"/>
  <c r="AR632" i="17"/>
  <c r="AR624" i="17"/>
  <c r="AR631" i="17"/>
  <c r="AR628" i="17"/>
  <c r="AR629" i="17"/>
  <c r="AR636" i="17"/>
  <c r="AR635" i="17"/>
  <c r="AR630" i="17"/>
  <c r="AR625" i="17"/>
  <c r="AR617" i="17"/>
  <c r="AR626" i="17"/>
  <c r="AR634" i="17"/>
  <c r="AR633" i="17"/>
  <c r="BH625" i="17"/>
  <c r="BH624" i="17"/>
  <c r="BH635" i="17"/>
  <c r="BH626" i="17"/>
  <c r="BH634" i="17"/>
  <c r="BH627" i="17"/>
  <c r="BH636" i="17"/>
  <c r="BH617" i="17"/>
  <c r="BH630" i="17"/>
  <c r="BH628" i="17"/>
  <c r="BH632" i="17"/>
  <c r="BH629" i="17"/>
  <c r="BH631" i="17"/>
  <c r="BH633" i="17"/>
  <c r="L617" i="17"/>
  <c r="L626" i="17"/>
  <c r="L634" i="17"/>
  <c r="L624" i="17"/>
  <c r="L629" i="17"/>
  <c r="L631" i="17"/>
  <c r="L635" i="17"/>
  <c r="L636" i="17"/>
  <c r="L625" i="17"/>
  <c r="L627" i="17"/>
  <c r="L632" i="17"/>
  <c r="L628" i="17"/>
  <c r="L633" i="17"/>
  <c r="L630" i="17"/>
  <c r="AF636" i="17"/>
  <c r="AF630" i="17"/>
  <c r="AF635" i="17"/>
  <c r="AF629" i="17"/>
  <c r="AF628" i="17"/>
  <c r="AF634" i="17"/>
  <c r="AF617" i="17"/>
  <c r="AF624" i="17"/>
  <c r="AF625" i="17"/>
  <c r="AF633" i="17"/>
  <c r="AF631" i="17"/>
  <c r="AF626" i="17"/>
  <c r="AF632" i="17"/>
  <c r="AF627" i="17"/>
  <c r="X617" i="17"/>
  <c r="X634" i="17"/>
  <c r="X628" i="17"/>
  <c r="X632" i="17"/>
  <c r="X633" i="17"/>
  <c r="X635" i="17"/>
  <c r="X626" i="17"/>
  <c r="X627" i="17"/>
  <c r="X630" i="17"/>
  <c r="X624" i="17"/>
  <c r="X629" i="17"/>
  <c r="X625" i="17"/>
  <c r="X636" i="17"/>
  <c r="X631" i="17"/>
  <c r="L581" i="17"/>
  <c r="L582" i="17"/>
  <c r="BA515" i="17"/>
  <c r="BA513" i="17"/>
  <c r="BA504" i="17"/>
  <c r="BA511" i="17"/>
  <c r="BA516" i="17"/>
  <c r="BA497" i="17"/>
  <c r="BA514" i="17"/>
  <c r="BA505" i="17"/>
  <c r="BA510" i="17"/>
  <c r="BA509" i="17"/>
  <c r="BA506" i="17"/>
  <c r="BA507" i="17"/>
  <c r="BA508" i="17"/>
  <c r="BA512" i="17"/>
  <c r="AC500" i="9"/>
  <c r="AC503" i="9"/>
  <c r="AC498" i="9"/>
  <c r="AC501" i="9"/>
  <c r="AC499" i="9"/>
  <c r="AC502" i="9"/>
  <c r="AK500" i="9"/>
  <c r="AK503" i="9"/>
  <c r="AK498" i="9"/>
  <c r="AK501" i="9"/>
  <c r="AK499" i="9"/>
  <c r="AK502" i="9"/>
  <c r="D626" i="17"/>
  <c r="D628" i="17"/>
  <c r="D636" i="17"/>
  <c r="D632" i="17"/>
  <c r="D631" i="17"/>
  <c r="D634" i="17"/>
  <c r="D633" i="17"/>
  <c r="D617" i="17"/>
  <c r="D624" i="17"/>
  <c r="D630" i="17"/>
  <c r="D629" i="17"/>
  <c r="D627" i="17"/>
  <c r="D635" i="17"/>
  <c r="D625" i="17"/>
  <c r="H626" i="17"/>
  <c r="H625" i="17"/>
  <c r="H629" i="17"/>
  <c r="H630" i="17"/>
  <c r="H635" i="17"/>
  <c r="H634" i="17"/>
  <c r="H627" i="17"/>
  <c r="H624" i="17"/>
  <c r="H632" i="17"/>
  <c r="H631" i="17"/>
  <c r="H628" i="17"/>
  <c r="H636" i="17"/>
  <c r="H633" i="17"/>
  <c r="H617" i="17"/>
  <c r="L76" i="21"/>
  <c r="N80" i="21"/>
  <c r="AJ620" i="9"/>
  <c r="AJ623" i="9"/>
  <c r="AJ618" i="9"/>
  <c r="AJ621" i="9"/>
  <c r="AJ619" i="9"/>
  <c r="AJ622" i="9"/>
  <c r="D583" i="17"/>
  <c r="D581" i="17"/>
  <c r="D582" i="17"/>
  <c r="BD545" i="17"/>
  <c r="BD547" i="17"/>
  <c r="BD555" i="17"/>
  <c r="BD550" i="17"/>
  <c r="BD537" i="17"/>
  <c r="BD546" i="17"/>
  <c r="BD554" i="17"/>
  <c r="BD556" i="17"/>
  <c r="BD553" i="17"/>
  <c r="BD549" i="17"/>
  <c r="BD548" i="17"/>
  <c r="BD544" i="17"/>
  <c r="BD551" i="17"/>
  <c r="BD552" i="17"/>
  <c r="X540" i="9"/>
  <c r="X543" i="9"/>
  <c r="X539" i="9"/>
  <c r="X542" i="9"/>
  <c r="X538" i="9"/>
  <c r="X541" i="9"/>
  <c r="H620" i="9"/>
  <c r="H623" i="9"/>
  <c r="H619" i="9"/>
  <c r="H622" i="9"/>
  <c r="H618" i="9"/>
  <c r="H621" i="9"/>
  <c r="AZ581" i="17"/>
  <c r="AZ583" i="17"/>
  <c r="AZ582" i="17"/>
  <c r="AS511" i="17"/>
  <c r="AS508" i="17"/>
  <c r="AS505" i="17"/>
  <c r="AS516" i="17"/>
  <c r="AS513" i="17"/>
  <c r="AS506" i="17"/>
  <c r="AS510" i="17"/>
  <c r="AS515" i="17"/>
  <c r="AS509" i="17"/>
  <c r="AS512" i="17"/>
  <c r="AS504" i="17"/>
  <c r="AS507" i="17"/>
  <c r="AS514" i="17"/>
  <c r="AS497" i="17"/>
  <c r="X676" i="17"/>
  <c r="BD676" i="17"/>
  <c r="M499" i="9"/>
  <c r="M502" i="9"/>
  <c r="M498" i="9"/>
  <c r="M501" i="9"/>
  <c r="M500" i="9"/>
  <c r="M503" i="9"/>
  <c r="AB634" i="17"/>
  <c r="AB635" i="17"/>
  <c r="AB625" i="17"/>
  <c r="AB636" i="17"/>
  <c r="AB629" i="17"/>
  <c r="AB624" i="17"/>
  <c r="AB627" i="17"/>
  <c r="AB630" i="17"/>
  <c r="AB632" i="17"/>
  <c r="AB626" i="17"/>
  <c r="AB633" i="17"/>
  <c r="AB631" i="17"/>
  <c r="AB617" i="17"/>
  <c r="AB628" i="17"/>
  <c r="AJ634" i="17"/>
  <c r="AJ628" i="17"/>
  <c r="AJ629" i="17"/>
  <c r="AJ627" i="17"/>
  <c r="AJ625" i="17"/>
  <c r="AJ633" i="17"/>
  <c r="AJ626" i="17"/>
  <c r="AJ632" i="17"/>
  <c r="AJ631" i="17"/>
  <c r="AJ624" i="17"/>
  <c r="AJ630" i="17"/>
  <c r="AJ617" i="17"/>
  <c r="AJ635" i="17"/>
  <c r="AJ636" i="17"/>
  <c r="AR620" i="9"/>
  <c r="AR623" i="9"/>
  <c r="AR618" i="9"/>
  <c r="AR621" i="9"/>
  <c r="AR619" i="9"/>
  <c r="AR622" i="9"/>
  <c r="P627" i="17"/>
  <c r="P636" i="17"/>
  <c r="P629" i="17"/>
  <c r="P631" i="17"/>
  <c r="P630" i="17"/>
  <c r="P625" i="17"/>
  <c r="P624" i="17"/>
  <c r="P632" i="17"/>
  <c r="P634" i="17"/>
  <c r="P628" i="17"/>
  <c r="P626" i="17"/>
  <c r="P635" i="17"/>
  <c r="P617" i="17"/>
  <c r="P633" i="17"/>
  <c r="BD617" i="17"/>
  <c r="BD634" i="17"/>
  <c r="BD633" i="17"/>
  <c r="BD636" i="17"/>
  <c r="BD629" i="17"/>
  <c r="BD630" i="17"/>
  <c r="BD627" i="17"/>
  <c r="BD628" i="17"/>
  <c r="BD625" i="17"/>
  <c r="BD624" i="17"/>
  <c r="BD635" i="17"/>
  <c r="BD632" i="17"/>
  <c r="BD631" i="17"/>
  <c r="BD626" i="17"/>
  <c r="AS500" i="9"/>
  <c r="AS503" i="9"/>
  <c r="AS499" i="9"/>
  <c r="AS502" i="9"/>
  <c r="AS498" i="9"/>
  <c r="AS501" i="9"/>
  <c r="X618" i="9"/>
  <c r="X621" i="9"/>
  <c r="X619" i="9"/>
  <c r="X622" i="9"/>
  <c r="X620" i="9"/>
  <c r="X623" i="9"/>
  <c r="AJ581" i="17"/>
  <c r="AJ582" i="17"/>
  <c r="AJ583" i="17"/>
  <c r="BH541" i="17"/>
  <c r="BH543" i="17"/>
  <c r="BH542" i="17"/>
  <c r="E505" i="17"/>
  <c r="E504" i="17"/>
  <c r="E507" i="17"/>
  <c r="E506" i="17"/>
  <c r="E512" i="17"/>
  <c r="E510" i="17"/>
  <c r="E509" i="17"/>
  <c r="E513" i="17"/>
  <c r="E516" i="17"/>
  <c r="E508" i="17"/>
  <c r="E497" i="17"/>
  <c r="E514" i="17"/>
  <c r="E511" i="17"/>
  <c r="E515" i="17"/>
  <c r="BL540" i="9"/>
  <c r="BL543" i="9"/>
  <c r="BL538" i="9"/>
  <c r="BL541" i="9"/>
  <c r="BL539" i="9"/>
  <c r="BL542" i="9"/>
  <c r="L738" i="9"/>
  <c r="L741" i="9"/>
  <c r="L740" i="9"/>
  <c r="L743" i="9"/>
  <c r="L739" i="9"/>
  <c r="L742" i="9"/>
  <c r="AF676" i="17"/>
  <c r="P676" i="17"/>
  <c r="BL676" i="17"/>
  <c r="AR583" i="17"/>
  <c r="AR581" i="17"/>
  <c r="O19" i="21"/>
  <c r="BL620" i="9"/>
  <c r="BL623" i="9"/>
  <c r="BL618" i="9"/>
  <c r="BL621" i="9"/>
  <c r="BL619" i="9"/>
  <c r="BL622" i="9"/>
  <c r="H556" i="17"/>
  <c r="H551" i="17"/>
  <c r="H537" i="17"/>
  <c r="H547" i="17"/>
  <c r="H552" i="17"/>
  <c r="H555" i="17"/>
  <c r="H546" i="17"/>
  <c r="H544" i="17"/>
  <c r="H554" i="17"/>
  <c r="H545" i="17"/>
  <c r="H553" i="17"/>
  <c r="H548" i="17"/>
  <c r="H550" i="17"/>
  <c r="H549" i="17"/>
  <c r="AF549" i="17"/>
  <c r="AF537" i="17"/>
  <c r="AF548" i="17"/>
  <c r="AF546" i="17"/>
  <c r="AF545" i="17"/>
  <c r="AF552" i="17"/>
  <c r="AF547" i="17"/>
  <c r="AF551" i="17"/>
  <c r="AF554" i="17"/>
  <c r="AF553" i="17"/>
  <c r="AF556" i="17"/>
  <c r="AF544" i="17"/>
  <c r="AF550" i="17"/>
  <c r="AF555" i="17"/>
  <c r="AV550" i="17"/>
  <c r="AV544" i="17"/>
  <c r="AV552" i="17"/>
  <c r="AV555" i="17"/>
  <c r="AV549" i="17"/>
  <c r="AV548" i="17"/>
  <c r="AV537" i="17"/>
  <c r="AV554" i="17"/>
  <c r="AV551" i="17"/>
  <c r="AV553" i="17"/>
  <c r="AV545" i="17"/>
  <c r="AV556" i="17"/>
  <c r="AV547" i="17"/>
  <c r="AV546" i="17"/>
  <c r="D618" i="9"/>
  <c r="D621" i="9"/>
  <c r="D620" i="9"/>
  <c r="D623" i="9"/>
  <c r="D619" i="9"/>
  <c r="D622" i="9"/>
  <c r="BH703" i="17"/>
  <c r="BH701" i="17"/>
  <c r="BH702" i="17"/>
  <c r="AZ703" i="17"/>
  <c r="AZ702" i="17"/>
  <c r="BI514" i="17"/>
  <c r="BI508" i="17"/>
  <c r="BI506" i="17"/>
  <c r="BI497" i="17"/>
  <c r="BI510" i="17"/>
  <c r="BI509" i="17"/>
  <c r="BI515" i="17"/>
  <c r="BI504" i="17"/>
  <c r="BI512" i="17"/>
  <c r="BI513" i="17"/>
  <c r="BI507" i="17"/>
  <c r="BI516" i="17"/>
  <c r="BI511" i="17"/>
  <c r="BI505" i="17"/>
  <c r="M504" i="17"/>
  <c r="M516" i="17"/>
  <c r="M506" i="17"/>
  <c r="M513" i="17"/>
  <c r="M497" i="17"/>
  <c r="M511" i="17"/>
  <c r="M515" i="17"/>
  <c r="M508" i="17"/>
  <c r="M507" i="17"/>
  <c r="M510" i="17"/>
  <c r="M514" i="17"/>
  <c r="M505" i="17"/>
  <c r="M512" i="17"/>
  <c r="M509" i="17"/>
  <c r="AC514" i="17"/>
  <c r="AC516" i="17"/>
  <c r="AC507" i="17"/>
  <c r="AC513" i="17"/>
  <c r="AC510" i="17"/>
  <c r="AC506" i="17"/>
  <c r="AC512" i="17"/>
  <c r="AC504" i="17"/>
  <c r="AC505" i="17"/>
  <c r="AC497" i="17"/>
  <c r="AC508" i="17"/>
  <c r="AC515" i="17"/>
  <c r="AC511" i="17"/>
  <c r="AC509" i="17"/>
  <c r="AB619" i="9"/>
  <c r="AB622" i="9"/>
  <c r="AB620" i="9"/>
  <c r="AB623" i="9"/>
  <c r="AB618" i="9"/>
  <c r="AB621" i="9"/>
  <c r="L619" i="9"/>
  <c r="L622" i="9"/>
  <c r="L618" i="9"/>
  <c r="L621" i="9"/>
  <c r="L620" i="9"/>
  <c r="L623" i="9"/>
  <c r="H676" i="17"/>
  <c r="BD620" i="9"/>
  <c r="BD623" i="9"/>
  <c r="BD619" i="9"/>
  <c r="BD622" i="9"/>
  <c r="BD618" i="9"/>
  <c r="BD621" i="9"/>
  <c r="T739" i="9"/>
  <c r="T742" i="9"/>
  <c r="T738" i="9"/>
  <c r="T741" i="9"/>
  <c r="T740" i="9"/>
  <c r="T743" i="9"/>
  <c r="AN634" i="17"/>
  <c r="AN631" i="17"/>
  <c r="AN624" i="17"/>
  <c r="AN628" i="17"/>
  <c r="AN633" i="17"/>
  <c r="AN617" i="17"/>
  <c r="AN635" i="17"/>
  <c r="AN630" i="17"/>
  <c r="AN629" i="17"/>
  <c r="AN632" i="17"/>
  <c r="AN625" i="17"/>
  <c r="AN627" i="17"/>
  <c r="AN636" i="17"/>
  <c r="AN626" i="17"/>
  <c r="AV630" i="17"/>
  <c r="AV628" i="17"/>
  <c r="AV626" i="17"/>
  <c r="AV634" i="17"/>
  <c r="AV627" i="17"/>
  <c r="AV617" i="17"/>
  <c r="AV632" i="17"/>
  <c r="AV631" i="17"/>
  <c r="AV636" i="17"/>
  <c r="AV625" i="17"/>
  <c r="AV635" i="17"/>
  <c r="AV629" i="17"/>
  <c r="AV633" i="17"/>
  <c r="AV624" i="17"/>
  <c r="N41" i="21"/>
  <c r="AW343" i="9"/>
  <c r="C582" i="17"/>
  <c r="BG582" i="17"/>
  <c r="N112" i="21"/>
  <c r="S581" i="17"/>
  <c r="C583" i="17"/>
  <c r="P76" i="21"/>
  <c r="D283" i="17"/>
  <c r="D286" i="17"/>
  <c r="N52" i="21"/>
  <c r="M89" i="21"/>
  <c r="P52" i="21"/>
  <c r="N128" i="21"/>
  <c r="E282" i="17"/>
  <c r="AW341" i="9"/>
  <c r="P55" i="21"/>
  <c r="BE340" i="9"/>
  <c r="BE343" i="9"/>
  <c r="N55" i="21"/>
  <c r="P139" i="21"/>
  <c r="AW699" i="9"/>
  <c r="AW702" i="9"/>
  <c r="AW698" i="9"/>
  <c r="AW701" i="9"/>
  <c r="D687" i="9"/>
  <c r="P68" i="21"/>
  <c r="N68" i="21"/>
  <c r="BE338" i="9"/>
  <c r="BE341" i="9"/>
  <c r="N21" i="21"/>
  <c r="E687" i="9"/>
  <c r="H767" i="9"/>
  <c r="H687" i="9"/>
  <c r="N18" i="21"/>
  <c r="E767" i="9"/>
  <c r="BG581" i="17"/>
  <c r="O112" i="21"/>
  <c r="F687" i="9"/>
  <c r="J767" i="9"/>
  <c r="G767" i="9"/>
  <c r="M88" i="21"/>
  <c r="N88" i="21"/>
  <c r="M64" i="21"/>
  <c r="M55" i="21"/>
  <c r="P115" i="21"/>
  <c r="P54" i="21"/>
  <c r="P110" i="17"/>
  <c r="P111" i="17"/>
  <c r="P115" i="17"/>
  <c r="P113" i="17"/>
  <c r="P106" i="17"/>
  <c r="P116" i="17"/>
  <c r="P107" i="17"/>
  <c r="P108" i="17"/>
  <c r="P109" i="17"/>
  <c r="P112" i="17"/>
  <c r="P114" i="17"/>
  <c r="X108" i="17"/>
  <c r="X109" i="17"/>
  <c r="X114" i="17"/>
  <c r="X115" i="17"/>
  <c r="X116" i="17"/>
  <c r="X113" i="17"/>
  <c r="X111" i="17"/>
  <c r="X107" i="17"/>
  <c r="X112" i="17"/>
  <c r="X106" i="17"/>
  <c r="X110" i="17"/>
  <c r="M700" i="9"/>
  <c r="M703" i="9"/>
  <c r="M699" i="9"/>
  <c r="M702" i="9"/>
  <c r="M698" i="9"/>
  <c r="M701" i="9"/>
  <c r="AK698" i="9"/>
  <c r="AK701" i="9"/>
  <c r="AK699" i="9"/>
  <c r="AK702" i="9"/>
  <c r="AK700" i="9"/>
  <c r="AK703" i="9"/>
  <c r="T778" i="9"/>
  <c r="T781" i="9"/>
  <c r="T780" i="9"/>
  <c r="T783" i="9"/>
  <c r="T779" i="9"/>
  <c r="T782" i="9"/>
  <c r="L794" i="17"/>
  <c r="L790" i="17"/>
  <c r="L787" i="17"/>
  <c r="L789" i="17"/>
  <c r="L792" i="17"/>
  <c r="L788" i="17"/>
  <c r="L791" i="17"/>
  <c r="L784" i="17"/>
  <c r="L785" i="17"/>
  <c r="L796" i="17"/>
  <c r="L795" i="17"/>
  <c r="L786" i="17"/>
  <c r="L777" i="17"/>
  <c r="L793" i="17"/>
  <c r="AR786" i="17"/>
  <c r="AR788" i="17"/>
  <c r="AR795" i="17"/>
  <c r="AR796" i="17"/>
  <c r="AR794" i="17"/>
  <c r="AR777" i="17"/>
  <c r="AR784" i="17"/>
  <c r="AR793" i="17"/>
  <c r="AR790" i="17"/>
  <c r="AR787" i="17"/>
  <c r="AR791" i="17"/>
  <c r="AR785" i="17"/>
  <c r="AR789" i="17"/>
  <c r="AR792" i="17"/>
  <c r="AU596" i="17"/>
  <c r="AU592" i="17"/>
  <c r="AU577" i="17"/>
  <c r="AU588" i="17"/>
  <c r="AU590" i="17"/>
  <c r="AU593" i="17"/>
  <c r="AU585" i="17"/>
  <c r="AU584" i="17"/>
  <c r="AU586" i="17"/>
  <c r="AU594" i="17"/>
  <c r="AU591" i="17"/>
  <c r="AU595" i="17"/>
  <c r="AU589" i="17"/>
  <c r="AU587" i="17"/>
  <c r="AM588" i="17"/>
  <c r="AM590" i="17"/>
  <c r="AM589" i="17"/>
  <c r="AM585" i="17"/>
  <c r="AM592" i="17"/>
  <c r="AM594" i="17"/>
  <c r="AM584" i="17"/>
  <c r="AM586" i="17"/>
  <c r="AM577" i="17"/>
  <c r="AM596" i="17"/>
  <c r="AM595" i="17"/>
  <c r="AM587" i="17"/>
  <c r="AM593" i="17"/>
  <c r="AM591" i="17"/>
  <c r="O596" i="17"/>
  <c r="O595" i="17"/>
  <c r="O588" i="17"/>
  <c r="O587" i="17"/>
  <c r="O589" i="17"/>
  <c r="O577" i="17"/>
  <c r="O593" i="17"/>
  <c r="O586" i="17"/>
  <c r="O592" i="17"/>
  <c r="O591" i="17"/>
  <c r="O585" i="17"/>
  <c r="O594" i="17"/>
  <c r="O584" i="17"/>
  <c r="O590" i="17"/>
  <c r="H783" i="17"/>
  <c r="H782" i="17"/>
  <c r="H781" i="17"/>
  <c r="AM578" i="9"/>
  <c r="AM581" i="9"/>
  <c r="AM579" i="9"/>
  <c r="AM582" i="9"/>
  <c r="AM580" i="9"/>
  <c r="AM583" i="9"/>
  <c r="J71" i="17"/>
  <c r="J69" i="17"/>
  <c r="J74" i="17"/>
  <c r="J76" i="17"/>
  <c r="J68" i="17"/>
  <c r="J67" i="17"/>
  <c r="J70" i="17"/>
  <c r="J66" i="17"/>
  <c r="J75" i="17"/>
  <c r="J72" i="17"/>
  <c r="J73" i="17"/>
  <c r="AH67" i="17"/>
  <c r="AH66" i="17"/>
  <c r="AH71" i="17"/>
  <c r="AH75" i="17"/>
  <c r="AH74" i="17"/>
  <c r="AH76" i="17"/>
  <c r="AH72" i="17"/>
  <c r="AH73" i="17"/>
  <c r="AH68" i="17"/>
  <c r="AH70" i="17"/>
  <c r="AH69" i="17"/>
  <c r="BN68" i="17"/>
  <c r="BN76" i="17"/>
  <c r="BN70" i="17"/>
  <c r="BN73" i="17"/>
  <c r="BN74" i="17"/>
  <c r="BN71" i="17"/>
  <c r="BN67" i="17"/>
  <c r="BN75" i="17"/>
  <c r="BN69" i="17"/>
  <c r="BN72" i="17"/>
  <c r="BN66" i="17"/>
  <c r="AG30" i="17"/>
  <c r="AG26" i="17"/>
  <c r="AG31" i="17"/>
  <c r="AG36" i="17"/>
  <c r="AG28" i="17"/>
  <c r="AG34" i="17"/>
  <c r="AG27" i="17"/>
  <c r="AG29" i="17"/>
  <c r="AG32" i="17"/>
  <c r="AG35" i="17"/>
  <c r="AG33" i="17"/>
  <c r="BM36" i="17"/>
  <c r="BM32" i="17"/>
  <c r="BM25" i="17"/>
  <c r="BM30" i="17"/>
  <c r="BM34" i="17"/>
  <c r="BM17" i="17"/>
  <c r="BM33" i="17"/>
  <c r="BM27" i="17"/>
  <c r="BM26" i="17"/>
  <c r="BM29" i="17"/>
  <c r="BM35" i="17"/>
  <c r="BM28" i="17"/>
  <c r="BM31" i="17"/>
  <c r="BM24" i="17"/>
  <c r="AU550" i="17"/>
  <c r="AU553" i="17"/>
  <c r="AU547" i="17"/>
  <c r="AU544" i="17"/>
  <c r="AU537" i="17"/>
  <c r="AU545" i="17"/>
  <c r="AU552" i="17"/>
  <c r="AU548" i="17"/>
  <c r="AU549" i="17"/>
  <c r="AU556" i="17"/>
  <c r="AU551" i="17"/>
  <c r="AU546" i="17"/>
  <c r="AU555" i="17"/>
  <c r="AU554" i="17"/>
  <c r="BC546" i="17"/>
  <c r="BC537" i="17"/>
  <c r="BC548" i="17"/>
  <c r="BC556" i="17"/>
  <c r="BC544" i="17"/>
  <c r="BC545" i="17"/>
  <c r="BC552" i="17"/>
  <c r="BC555" i="17"/>
  <c r="BC554" i="17"/>
  <c r="BC547" i="17"/>
  <c r="BC549" i="17"/>
  <c r="BC553" i="17"/>
  <c r="BC551" i="17"/>
  <c r="BC550" i="17"/>
  <c r="G554" i="17"/>
  <c r="G548" i="17"/>
  <c r="G545" i="17"/>
  <c r="G550" i="17"/>
  <c r="G555" i="17"/>
  <c r="G551" i="17"/>
  <c r="G537" i="17"/>
  <c r="G553" i="17"/>
  <c r="G549" i="17"/>
  <c r="G556" i="17"/>
  <c r="G552" i="17"/>
  <c r="G544" i="17"/>
  <c r="G546" i="17"/>
  <c r="G547" i="17"/>
  <c r="AY581" i="17"/>
  <c r="AY582" i="17"/>
  <c r="AY583" i="17"/>
  <c r="BL783" i="17"/>
  <c r="BL781" i="17"/>
  <c r="AP390" i="17"/>
  <c r="AP389" i="17"/>
  <c r="AP393" i="17"/>
  <c r="AP386" i="17"/>
  <c r="AP391" i="17"/>
  <c r="AP394" i="17"/>
  <c r="AP388" i="17"/>
  <c r="AP392" i="17"/>
  <c r="AP396" i="17"/>
  <c r="AP387" i="17"/>
  <c r="AP395" i="17"/>
  <c r="BK579" i="9"/>
  <c r="BK582" i="9"/>
  <c r="BK580" i="9"/>
  <c r="BK583" i="9"/>
  <c r="BK578" i="9"/>
  <c r="BK581" i="9"/>
  <c r="BI716" i="17"/>
  <c r="BI714" i="17"/>
  <c r="BI713" i="17"/>
  <c r="BI704" i="17"/>
  <c r="BI708" i="17"/>
  <c r="BI705" i="17"/>
  <c r="BI707" i="17"/>
  <c r="BI711" i="17"/>
  <c r="BI710" i="17"/>
  <c r="BI709" i="17"/>
  <c r="BI697" i="17"/>
  <c r="BI712" i="17"/>
  <c r="BI706" i="17"/>
  <c r="BI715" i="17"/>
  <c r="M711" i="17"/>
  <c r="M713" i="17"/>
  <c r="M716" i="17"/>
  <c r="M707" i="17"/>
  <c r="M715" i="17"/>
  <c r="M697" i="17"/>
  <c r="M705" i="17"/>
  <c r="M708" i="17"/>
  <c r="M712" i="17"/>
  <c r="M709" i="17"/>
  <c r="M706" i="17"/>
  <c r="M704" i="17"/>
  <c r="M710" i="17"/>
  <c r="M714" i="17"/>
  <c r="AC713" i="17"/>
  <c r="AC715" i="17"/>
  <c r="AC705" i="17"/>
  <c r="AC709" i="17"/>
  <c r="AC708" i="17"/>
  <c r="AC706" i="17"/>
  <c r="AC697" i="17"/>
  <c r="AC712" i="17"/>
  <c r="AC711" i="17"/>
  <c r="AC716" i="17"/>
  <c r="AC704" i="17"/>
  <c r="AC707" i="17"/>
  <c r="AC710" i="17"/>
  <c r="AC714" i="17"/>
  <c r="BH742" i="17"/>
  <c r="BH741" i="17"/>
  <c r="BK538" i="9"/>
  <c r="BK541" i="9"/>
  <c r="BK540" i="9"/>
  <c r="BK543" i="9"/>
  <c r="BK539" i="9"/>
  <c r="BK542" i="9"/>
  <c r="AN782" i="17"/>
  <c r="AN783" i="17"/>
  <c r="AN781" i="17"/>
  <c r="AU539" i="9"/>
  <c r="AU542" i="9"/>
  <c r="AU538" i="9"/>
  <c r="AU541" i="9"/>
  <c r="AU540" i="9"/>
  <c r="AU543" i="9"/>
  <c r="I687" i="9"/>
  <c r="AV781" i="17"/>
  <c r="AV782" i="17"/>
  <c r="AV783" i="17"/>
  <c r="AE578" i="9"/>
  <c r="AE581" i="9"/>
  <c r="AE580" i="9"/>
  <c r="AE583" i="9"/>
  <c r="AE579" i="9"/>
  <c r="AE582" i="9"/>
  <c r="O578" i="9"/>
  <c r="O581" i="9"/>
  <c r="O580" i="9"/>
  <c r="O583" i="9"/>
  <c r="O579" i="9"/>
  <c r="O582" i="9"/>
  <c r="H111" i="17"/>
  <c r="H108" i="17"/>
  <c r="H112" i="17"/>
  <c r="H107" i="17"/>
  <c r="H109" i="17"/>
  <c r="H110" i="17"/>
  <c r="H106" i="17"/>
  <c r="H115" i="17"/>
  <c r="H113" i="17"/>
  <c r="H114" i="17"/>
  <c r="H116" i="17"/>
  <c r="AI583" i="17"/>
  <c r="AI582" i="17"/>
  <c r="AI581" i="17"/>
  <c r="AB778" i="9"/>
  <c r="AB781" i="9"/>
  <c r="AB779" i="9"/>
  <c r="AB782" i="9"/>
  <c r="AB780" i="9"/>
  <c r="AB783" i="9"/>
  <c r="AJ777" i="17"/>
  <c r="AJ787" i="17"/>
  <c r="AJ788" i="17"/>
  <c r="AJ796" i="17"/>
  <c r="AJ791" i="17"/>
  <c r="AJ794" i="17"/>
  <c r="AJ793" i="17"/>
  <c r="AJ785" i="17"/>
  <c r="AJ789" i="17"/>
  <c r="AJ786" i="17"/>
  <c r="AJ792" i="17"/>
  <c r="AJ795" i="17"/>
  <c r="AJ784" i="17"/>
  <c r="AJ790" i="17"/>
  <c r="BC590" i="17"/>
  <c r="BC594" i="17"/>
  <c r="BC586" i="17"/>
  <c r="BC577" i="17"/>
  <c r="BC585" i="17"/>
  <c r="BC595" i="17"/>
  <c r="BC593" i="17"/>
  <c r="BC584" i="17"/>
  <c r="BC596" i="17"/>
  <c r="BC588" i="17"/>
  <c r="BC589" i="17"/>
  <c r="BC592" i="17"/>
  <c r="BC591" i="17"/>
  <c r="BC587" i="17"/>
  <c r="W579" i="9"/>
  <c r="W582" i="9"/>
  <c r="W580" i="9"/>
  <c r="W583" i="9"/>
  <c r="W578" i="9"/>
  <c r="W581" i="9"/>
  <c r="L743" i="17"/>
  <c r="L741" i="17"/>
  <c r="L742" i="17"/>
  <c r="G578" i="9"/>
  <c r="G581" i="9"/>
  <c r="G580" i="9"/>
  <c r="G583" i="9"/>
  <c r="G579" i="9"/>
  <c r="G582" i="9"/>
  <c r="BM700" i="9"/>
  <c r="BM703" i="9"/>
  <c r="BM699" i="9"/>
  <c r="BM702" i="9"/>
  <c r="BM698" i="9"/>
  <c r="BM701" i="9"/>
  <c r="AP72" i="17"/>
  <c r="AP67" i="17"/>
  <c r="AP74" i="17"/>
  <c r="AP75" i="17"/>
  <c r="AP73" i="17"/>
  <c r="AP66" i="17"/>
  <c r="AP71" i="17"/>
  <c r="AP68" i="17"/>
  <c r="AP69" i="17"/>
  <c r="AP70" i="17"/>
  <c r="AP76" i="17"/>
  <c r="AX67" i="17"/>
  <c r="AX74" i="17"/>
  <c r="AX70" i="17"/>
  <c r="AX72" i="17"/>
  <c r="AX71" i="17"/>
  <c r="AX68" i="17"/>
  <c r="AX73" i="17"/>
  <c r="AX66" i="17"/>
  <c r="AX69" i="17"/>
  <c r="AX75" i="17"/>
  <c r="AX76" i="17"/>
  <c r="U698" i="9"/>
  <c r="U701" i="9"/>
  <c r="U700" i="9"/>
  <c r="U703" i="9"/>
  <c r="U699" i="9"/>
  <c r="U702" i="9"/>
  <c r="AO31" i="17"/>
  <c r="AO35" i="17"/>
  <c r="AO28" i="17"/>
  <c r="AO34" i="17"/>
  <c r="AO32" i="17"/>
  <c r="AO29" i="17"/>
  <c r="AO36" i="17"/>
  <c r="AO26" i="17"/>
  <c r="AO33" i="17"/>
  <c r="AO27" i="17"/>
  <c r="AO30" i="17"/>
  <c r="Q31" i="17"/>
  <c r="Q29" i="17"/>
  <c r="Q28" i="17"/>
  <c r="Q30" i="17"/>
  <c r="Q34" i="17"/>
  <c r="Q36" i="17"/>
  <c r="Q35" i="17"/>
  <c r="Q27" i="17"/>
  <c r="Q26" i="17"/>
  <c r="Q33" i="17"/>
  <c r="Q32" i="17"/>
  <c r="W554" i="17"/>
  <c r="W556" i="17"/>
  <c r="W544" i="17"/>
  <c r="W555" i="17"/>
  <c r="W546" i="17"/>
  <c r="W545" i="17"/>
  <c r="W547" i="17"/>
  <c r="W550" i="17"/>
  <c r="W552" i="17"/>
  <c r="W537" i="17"/>
  <c r="W549" i="17"/>
  <c r="W551" i="17"/>
  <c r="W553" i="17"/>
  <c r="W548" i="17"/>
  <c r="AH387" i="17"/>
  <c r="AH390" i="17"/>
  <c r="AH394" i="17"/>
  <c r="AH389" i="17"/>
  <c r="AH392" i="17"/>
  <c r="AH396" i="17"/>
  <c r="AH393" i="17"/>
  <c r="AH391" i="17"/>
  <c r="AH386" i="17"/>
  <c r="AH388" i="17"/>
  <c r="AH395" i="17"/>
  <c r="Z387" i="17"/>
  <c r="Z388" i="17"/>
  <c r="Z390" i="17"/>
  <c r="Z392" i="17"/>
  <c r="Z393" i="17"/>
  <c r="Z391" i="17"/>
  <c r="Z395" i="17"/>
  <c r="Z394" i="17"/>
  <c r="Z386" i="17"/>
  <c r="Z389" i="17"/>
  <c r="Z396" i="17"/>
  <c r="BF395" i="17"/>
  <c r="BF393" i="17"/>
  <c r="BF390" i="17"/>
  <c r="BF387" i="17"/>
  <c r="BF392" i="17"/>
  <c r="BF377" i="17"/>
  <c r="BF391" i="17"/>
  <c r="BF396" i="17"/>
  <c r="BF388" i="17"/>
  <c r="BF384" i="17"/>
  <c r="BF385" i="17"/>
  <c r="BF394" i="17"/>
  <c r="BF386" i="17"/>
  <c r="BF389" i="17"/>
  <c r="BN377" i="17"/>
  <c r="BN395" i="17"/>
  <c r="BN389" i="17"/>
  <c r="BN391" i="17"/>
  <c r="BN384" i="17"/>
  <c r="BN390" i="17"/>
  <c r="BN392" i="17"/>
  <c r="BN394" i="17"/>
  <c r="BN388" i="17"/>
  <c r="BN386" i="17"/>
  <c r="BN393" i="17"/>
  <c r="BN387" i="17"/>
  <c r="BN396" i="17"/>
  <c r="BN385" i="17"/>
  <c r="BI700" i="9"/>
  <c r="BI703" i="9"/>
  <c r="BI699" i="9"/>
  <c r="BI702" i="9"/>
  <c r="BI698" i="9"/>
  <c r="BI701" i="9"/>
  <c r="BH778" i="9"/>
  <c r="BH781" i="9"/>
  <c r="BH779" i="9"/>
  <c r="BH782" i="9"/>
  <c r="BH780" i="9"/>
  <c r="BH783" i="9"/>
  <c r="BC580" i="9"/>
  <c r="BC583" i="9"/>
  <c r="BC579" i="9"/>
  <c r="BC582" i="9"/>
  <c r="BC578" i="9"/>
  <c r="BC581" i="9"/>
  <c r="I698" i="9"/>
  <c r="I701" i="9"/>
  <c r="I700" i="9"/>
  <c r="I703" i="9"/>
  <c r="I699" i="9"/>
  <c r="I702" i="9"/>
  <c r="AK716" i="17"/>
  <c r="AK712" i="17"/>
  <c r="AK709" i="17"/>
  <c r="AK697" i="17"/>
  <c r="AK714" i="17"/>
  <c r="AK706" i="17"/>
  <c r="AK711" i="17"/>
  <c r="AK707" i="17"/>
  <c r="AK705" i="17"/>
  <c r="AK713" i="17"/>
  <c r="AK715" i="17"/>
  <c r="AK710" i="17"/>
  <c r="AK708" i="17"/>
  <c r="AK704" i="17"/>
  <c r="U706" i="17"/>
  <c r="U709" i="17"/>
  <c r="U708" i="17"/>
  <c r="U710" i="17"/>
  <c r="U697" i="17"/>
  <c r="U707" i="17"/>
  <c r="U705" i="17"/>
  <c r="U711" i="17"/>
  <c r="U716" i="17"/>
  <c r="U712" i="17"/>
  <c r="U714" i="17"/>
  <c r="U704" i="17"/>
  <c r="U715" i="17"/>
  <c r="U713" i="17"/>
  <c r="AF781" i="17"/>
  <c r="AF782" i="17"/>
  <c r="AF783" i="17"/>
  <c r="AO699" i="9"/>
  <c r="AO702" i="9"/>
  <c r="AO698" i="9"/>
  <c r="AO701" i="9"/>
  <c r="AO700" i="9"/>
  <c r="AO703" i="9"/>
  <c r="J687" i="9"/>
  <c r="C767" i="9"/>
  <c r="M112" i="21"/>
  <c r="BD116" i="17"/>
  <c r="BD107" i="17"/>
  <c r="BD109" i="17"/>
  <c r="BD115" i="17"/>
  <c r="BD110" i="17"/>
  <c r="BD106" i="17"/>
  <c r="BD111" i="17"/>
  <c r="BD114" i="17"/>
  <c r="BD112" i="17"/>
  <c r="BD108" i="17"/>
  <c r="BD113" i="17"/>
  <c r="AZ780" i="9"/>
  <c r="AZ783" i="9"/>
  <c r="AZ779" i="9"/>
  <c r="AZ782" i="9"/>
  <c r="AZ778" i="9"/>
  <c r="AZ781" i="9"/>
  <c r="T792" i="17"/>
  <c r="T795" i="17"/>
  <c r="T791" i="17"/>
  <c r="T789" i="17"/>
  <c r="T796" i="17"/>
  <c r="T787" i="17"/>
  <c r="T788" i="17"/>
  <c r="T794" i="17"/>
  <c r="T777" i="17"/>
  <c r="T784" i="17"/>
  <c r="T786" i="17"/>
  <c r="T785" i="17"/>
  <c r="T793" i="17"/>
  <c r="T790" i="17"/>
  <c r="BH786" i="17"/>
  <c r="BH796" i="17"/>
  <c r="BH789" i="17"/>
  <c r="BH795" i="17"/>
  <c r="BH790" i="17"/>
  <c r="BH787" i="17"/>
  <c r="BH788" i="17"/>
  <c r="BH791" i="17"/>
  <c r="BH777" i="17"/>
  <c r="BH794" i="17"/>
  <c r="BH792" i="17"/>
  <c r="BH793" i="17"/>
  <c r="BH785" i="17"/>
  <c r="BH784" i="17"/>
  <c r="AZ784" i="17"/>
  <c r="AZ796" i="17"/>
  <c r="AZ789" i="17"/>
  <c r="AZ795" i="17"/>
  <c r="AZ777" i="17"/>
  <c r="AZ788" i="17"/>
  <c r="AZ785" i="17"/>
  <c r="AZ792" i="17"/>
  <c r="AZ786" i="17"/>
  <c r="AZ787" i="17"/>
  <c r="AZ790" i="17"/>
  <c r="AZ791" i="17"/>
  <c r="AZ794" i="17"/>
  <c r="AZ793" i="17"/>
  <c r="G539" i="9"/>
  <c r="G542" i="9"/>
  <c r="G540" i="9"/>
  <c r="G543" i="9"/>
  <c r="G538" i="9"/>
  <c r="G541" i="9"/>
  <c r="BK595" i="17"/>
  <c r="BK585" i="17"/>
  <c r="BK587" i="17"/>
  <c r="BK588" i="17"/>
  <c r="BK596" i="17"/>
  <c r="BK594" i="17"/>
  <c r="BK591" i="17"/>
  <c r="BK593" i="17"/>
  <c r="BK590" i="17"/>
  <c r="BK589" i="17"/>
  <c r="BK586" i="17"/>
  <c r="BK584" i="17"/>
  <c r="BK577" i="17"/>
  <c r="BK592" i="17"/>
  <c r="AE590" i="17"/>
  <c r="AE587" i="17"/>
  <c r="AE596" i="17"/>
  <c r="AE589" i="17"/>
  <c r="AE592" i="17"/>
  <c r="AE584" i="17"/>
  <c r="AE594" i="17"/>
  <c r="AE577" i="17"/>
  <c r="AE588" i="17"/>
  <c r="AE595" i="17"/>
  <c r="AE591" i="17"/>
  <c r="AE593" i="17"/>
  <c r="AE585" i="17"/>
  <c r="AE586" i="17"/>
  <c r="O540" i="9"/>
  <c r="O543" i="9"/>
  <c r="O539" i="9"/>
  <c r="O542" i="9"/>
  <c r="O538" i="9"/>
  <c r="O541" i="9"/>
  <c r="X783" i="17"/>
  <c r="X781" i="17"/>
  <c r="X782" i="17"/>
  <c r="BD781" i="17"/>
  <c r="BD783" i="17"/>
  <c r="BD782" i="17"/>
  <c r="R70" i="17"/>
  <c r="R73" i="17"/>
  <c r="R71" i="17"/>
  <c r="R68" i="17"/>
  <c r="R67" i="17"/>
  <c r="R69" i="17"/>
  <c r="R74" i="17"/>
  <c r="R76" i="17"/>
  <c r="R75" i="17"/>
  <c r="R66" i="17"/>
  <c r="R72" i="17"/>
  <c r="BF67" i="17"/>
  <c r="BF73" i="17"/>
  <c r="BF75" i="17"/>
  <c r="BF74" i="17"/>
  <c r="BF72" i="17"/>
  <c r="BF70" i="17"/>
  <c r="BF71" i="17"/>
  <c r="BF69" i="17"/>
  <c r="BF76" i="17"/>
  <c r="BF66" i="17"/>
  <c r="BF68" i="17"/>
  <c r="AR780" i="9"/>
  <c r="AR783" i="9"/>
  <c r="AR778" i="9"/>
  <c r="AR781" i="9"/>
  <c r="AR779" i="9"/>
  <c r="AR782" i="9"/>
  <c r="D778" i="9"/>
  <c r="D781" i="9"/>
  <c r="D779" i="9"/>
  <c r="D782" i="9"/>
  <c r="D780" i="9"/>
  <c r="D783" i="9"/>
  <c r="AJ779" i="9"/>
  <c r="AJ782" i="9"/>
  <c r="AJ778" i="9"/>
  <c r="AJ781" i="9"/>
  <c r="AJ780" i="9"/>
  <c r="AJ783" i="9"/>
  <c r="I28" i="17"/>
  <c r="I27" i="17"/>
  <c r="I29" i="17"/>
  <c r="I32" i="17"/>
  <c r="I36" i="17"/>
  <c r="I31" i="17"/>
  <c r="I34" i="17"/>
  <c r="I33" i="17"/>
  <c r="I26" i="17"/>
  <c r="I30" i="17"/>
  <c r="I35" i="17"/>
  <c r="AW34" i="17"/>
  <c r="AW31" i="17"/>
  <c r="AW28" i="17"/>
  <c r="AW29" i="17"/>
  <c r="AW33" i="17"/>
  <c r="AW35" i="17"/>
  <c r="AW36" i="17"/>
  <c r="AW27" i="17"/>
  <c r="AW26" i="17"/>
  <c r="AW32" i="17"/>
  <c r="AW30" i="17"/>
  <c r="BE34" i="17"/>
  <c r="BE35" i="17"/>
  <c r="BE17" i="17"/>
  <c r="BE26" i="17"/>
  <c r="BE32" i="17"/>
  <c r="BE24" i="17"/>
  <c r="BE25" i="17"/>
  <c r="BE29" i="17"/>
  <c r="BE27" i="17"/>
  <c r="BE30" i="17"/>
  <c r="BE31" i="17"/>
  <c r="BE33" i="17"/>
  <c r="BE36" i="17"/>
  <c r="BE28" i="17"/>
  <c r="T743" i="17"/>
  <c r="T742" i="17"/>
  <c r="BK551" i="17"/>
  <c r="BK544" i="17"/>
  <c r="BK556" i="17"/>
  <c r="BK537" i="17"/>
  <c r="BK546" i="17"/>
  <c r="BK554" i="17"/>
  <c r="BK550" i="17"/>
  <c r="BK547" i="17"/>
  <c r="BK545" i="17"/>
  <c r="BK552" i="17"/>
  <c r="BK555" i="17"/>
  <c r="BK548" i="17"/>
  <c r="BK553" i="17"/>
  <c r="BK549" i="17"/>
  <c r="O553" i="17"/>
  <c r="O550" i="17"/>
  <c r="O554" i="17"/>
  <c r="O552" i="17"/>
  <c r="O545" i="17"/>
  <c r="O555" i="17"/>
  <c r="O546" i="17"/>
  <c r="O556" i="17"/>
  <c r="O547" i="17"/>
  <c r="O551" i="17"/>
  <c r="O544" i="17"/>
  <c r="O537" i="17"/>
  <c r="O548" i="17"/>
  <c r="O549" i="17"/>
  <c r="R387" i="17"/>
  <c r="R390" i="17"/>
  <c r="R391" i="17"/>
  <c r="R388" i="17"/>
  <c r="R395" i="17"/>
  <c r="R396" i="17"/>
  <c r="R386" i="17"/>
  <c r="R393" i="17"/>
  <c r="R389" i="17"/>
  <c r="R394" i="17"/>
  <c r="R392" i="17"/>
  <c r="P782" i="17"/>
  <c r="P783" i="17"/>
  <c r="P781" i="17"/>
  <c r="AS716" i="17"/>
  <c r="AS697" i="17"/>
  <c r="AS715" i="17"/>
  <c r="AS705" i="17"/>
  <c r="AS706" i="17"/>
  <c r="AS704" i="17"/>
  <c r="AS713" i="17"/>
  <c r="AS709" i="17"/>
  <c r="AS708" i="17"/>
  <c r="AS707" i="17"/>
  <c r="AS711" i="17"/>
  <c r="AS712" i="17"/>
  <c r="AS714" i="17"/>
  <c r="AS710" i="17"/>
  <c r="E707" i="17"/>
  <c r="E709" i="17"/>
  <c r="E716" i="17"/>
  <c r="E708" i="17"/>
  <c r="E715" i="17"/>
  <c r="E697" i="17"/>
  <c r="E706" i="17"/>
  <c r="E711" i="17"/>
  <c r="E710" i="17"/>
  <c r="E713" i="17"/>
  <c r="E712" i="17"/>
  <c r="E704" i="17"/>
  <c r="E705" i="17"/>
  <c r="E714" i="17"/>
  <c r="L778" i="9"/>
  <c r="L781" i="9"/>
  <c r="L779" i="9"/>
  <c r="L782" i="9"/>
  <c r="L780" i="9"/>
  <c r="L783" i="9"/>
  <c r="AG700" i="9"/>
  <c r="AG703" i="9"/>
  <c r="AG699" i="9"/>
  <c r="AG702" i="9"/>
  <c r="AG698" i="9"/>
  <c r="AG701" i="9"/>
  <c r="P140" i="21"/>
  <c r="P112" i="21"/>
  <c r="N126" i="21"/>
  <c r="N44" i="21"/>
  <c r="P44" i="21"/>
  <c r="C687" i="9"/>
  <c r="G687" i="9"/>
  <c r="I767" i="9"/>
  <c r="D767" i="9"/>
  <c r="F767" i="9"/>
  <c r="BL111" i="17"/>
  <c r="BL116" i="17"/>
  <c r="BL110" i="17"/>
  <c r="BL107" i="17"/>
  <c r="BL106" i="17"/>
  <c r="BL108" i="17"/>
  <c r="BL115" i="17"/>
  <c r="BL112" i="17"/>
  <c r="BL113" i="17"/>
  <c r="BL114" i="17"/>
  <c r="BL109" i="17"/>
  <c r="AB785" i="17"/>
  <c r="AB787" i="17"/>
  <c r="AB794" i="17"/>
  <c r="AB793" i="17"/>
  <c r="AB796" i="17"/>
  <c r="AB790" i="17"/>
  <c r="AB791" i="17"/>
  <c r="AB786" i="17"/>
  <c r="AB784" i="17"/>
  <c r="AB777" i="17"/>
  <c r="AB795" i="17"/>
  <c r="AB789" i="17"/>
  <c r="AB788" i="17"/>
  <c r="AB792" i="17"/>
  <c r="D792" i="17"/>
  <c r="D785" i="17"/>
  <c r="D791" i="17"/>
  <c r="D777" i="17"/>
  <c r="D784" i="17"/>
  <c r="D787" i="17"/>
  <c r="D790" i="17"/>
  <c r="D793" i="17"/>
  <c r="D788" i="17"/>
  <c r="D789" i="17"/>
  <c r="D795" i="17"/>
  <c r="D794" i="17"/>
  <c r="D796" i="17"/>
  <c r="D786" i="17"/>
  <c r="BC540" i="9"/>
  <c r="BC543" i="9"/>
  <c r="BC538" i="9"/>
  <c r="BC541" i="9"/>
  <c r="BC539" i="9"/>
  <c r="BC542" i="9"/>
  <c r="G584" i="17"/>
  <c r="G596" i="17"/>
  <c r="G587" i="17"/>
  <c r="G592" i="17"/>
  <c r="G585" i="17"/>
  <c r="G594" i="17"/>
  <c r="G586" i="17"/>
  <c r="G577" i="17"/>
  <c r="G588" i="17"/>
  <c r="G589" i="17"/>
  <c r="G595" i="17"/>
  <c r="G591" i="17"/>
  <c r="G590" i="17"/>
  <c r="G593" i="17"/>
  <c r="W591" i="17"/>
  <c r="W584" i="17"/>
  <c r="W586" i="17"/>
  <c r="W596" i="17"/>
  <c r="W593" i="17"/>
  <c r="W592" i="17"/>
  <c r="W588" i="17"/>
  <c r="W585" i="17"/>
  <c r="W589" i="17"/>
  <c r="W590" i="17"/>
  <c r="W595" i="17"/>
  <c r="W587" i="17"/>
  <c r="W594" i="17"/>
  <c r="W577" i="17"/>
  <c r="AQ581" i="17"/>
  <c r="AQ583" i="17"/>
  <c r="AQ582" i="17"/>
  <c r="Z73" i="17"/>
  <c r="Z71" i="17"/>
  <c r="Z67" i="17"/>
  <c r="Z69" i="17"/>
  <c r="Z72" i="17"/>
  <c r="Z74" i="17"/>
  <c r="Z75" i="17"/>
  <c r="Z66" i="17"/>
  <c r="Z70" i="17"/>
  <c r="Z68" i="17"/>
  <c r="Z76" i="17"/>
  <c r="AC698" i="9"/>
  <c r="AC701" i="9"/>
  <c r="AC700" i="9"/>
  <c r="AC703" i="9"/>
  <c r="AC699" i="9"/>
  <c r="AC702" i="9"/>
  <c r="Y32" i="17"/>
  <c r="Y29" i="17"/>
  <c r="Y27" i="17"/>
  <c r="Y31" i="17"/>
  <c r="Y35" i="17"/>
  <c r="Y30" i="17"/>
  <c r="Y28" i="17"/>
  <c r="Y36" i="17"/>
  <c r="Y26" i="17"/>
  <c r="Y34" i="17"/>
  <c r="Y33" i="17"/>
  <c r="AE540" i="9"/>
  <c r="AE543" i="9"/>
  <c r="AE538" i="9"/>
  <c r="AE541" i="9"/>
  <c r="AE539" i="9"/>
  <c r="AE542" i="9"/>
  <c r="AM547" i="17"/>
  <c r="AM548" i="17"/>
  <c r="AM537" i="17"/>
  <c r="AM545" i="17"/>
  <c r="AM552" i="17"/>
  <c r="AM553" i="17"/>
  <c r="AM550" i="17"/>
  <c r="AM544" i="17"/>
  <c r="AM546" i="17"/>
  <c r="AM554" i="17"/>
  <c r="AM555" i="17"/>
  <c r="AM556" i="17"/>
  <c r="AM549" i="17"/>
  <c r="AM551" i="17"/>
  <c r="AE549" i="17"/>
  <c r="AE537" i="17"/>
  <c r="AE556" i="17"/>
  <c r="AE547" i="17"/>
  <c r="AE555" i="17"/>
  <c r="AE548" i="17"/>
  <c r="AE545" i="17"/>
  <c r="AE546" i="17"/>
  <c r="AE544" i="17"/>
  <c r="AE552" i="17"/>
  <c r="AE554" i="17"/>
  <c r="AE553" i="17"/>
  <c r="AE550" i="17"/>
  <c r="AE551" i="17"/>
  <c r="J391" i="17"/>
  <c r="J388" i="17"/>
  <c r="J394" i="17"/>
  <c r="J395" i="17"/>
  <c r="J393" i="17"/>
  <c r="J390" i="17"/>
  <c r="J389" i="17"/>
  <c r="J386" i="17"/>
  <c r="J387" i="17"/>
  <c r="J392" i="17"/>
  <c r="J396" i="17"/>
  <c r="AX387" i="17"/>
  <c r="AX392" i="17"/>
  <c r="AX389" i="17"/>
  <c r="AX395" i="17"/>
  <c r="AX384" i="17"/>
  <c r="AX391" i="17"/>
  <c r="AX388" i="17"/>
  <c r="AX377" i="17"/>
  <c r="AX385" i="17"/>
  <c r="AX394" i="17"/>
  <c r="AX393" i="17"/>
  <c r="AX390" i="17"/>
  <c r="AX386" i="17"/>
  <c r="AX396" i="17"/>
  <c r="W539" i="9"/>
  <c r="W542" i="9"/>
  <c r="W540" i="9"/>
  <c r="W543" i="9"/>
  <c r="W538" i="9"/>
  <c r="W541" i="9"/>
  <c r="BA710" i="17"/>
  <c r="BA709" i="17"/>
  <c r="BA707" i="17"/>
  <c r="BA704" i="17"/>
  <c r="BA714" i="17"/>
  <c r="BA716" i="17"/>
  <c r="BA711" i="17"/>
  <c r="BA712" i="17"/>
  <c r="BA708" i="17"/>
  <c r="BA713" i="17"/>
  <c r="BA697" i="17"/>
  <c r="BA705" i="17"/>
  <c r="BA706" i="17"/>
  <c r="BA715" i="17"/>
  <c r="D743" i="17"/>
  <c r="D741" i="17"/>
  <c r="D742" i="17"/>
  <c r="AZ742" i="17"/>
  <c r="AZ743" i="17"/>
  <c r="AM538" i="9"/>
  <c r="AM541" i="9"/>
  <c r="AM539" i="9"/>
  <c r="AM542" i="9"/>
  <c r="AM540" i="9"/>
  <c r="AM543" i="9"/>
  <c r="AU580" i="9"/>
  <c r="AU583" i="9"/>
  <c r="AU578" i="9"/>
  <c r="AU581" i="9"/>
  <c r="AU579" i="9"/>
  <c r="AU582" i="9"/>
  <c r="AR743" i="17"/>
  <c r="AR742" i="17"/>
  <c r="C286" i="17"/>
  <c r="N7" i="21"/>
  <c r="M8" i="21"/>
  <c r="C285" i="17"/>
  <c r="BN259" i="9"/>
  <c r="BN262" i="9"/>
  <c r="P88" i="21"/>
  <c r="E285" i="17"/>
  <c r="M115" i="21"/>
  <c r="P64" i="21"/>
  <c r="N8" i="21"/>
  <c r="P8" i="21"/>
  <c r="N79" i="21"/>
  <c r="N77" i="21"/>
  <c r="P42" i="21"/>
  <c r="P198" i="21"/>
  <c r="M40" i="21"/>
  <c r="N200" i="21"/>
  <c r="N136" i="21"/>
  <c r="P40" i="21"/>
  <c r="P125" i="21"/>
  <c r="BN260" i="9"/>
  <c r="BN263" i="9"/>
  <c r="P18" i="21"/>
  <c r="P32" i="21"/>
  <c r="N32" i="21"/>
  <c r="N28" i="21"/>
  <c r="N140" i="21"/>
  <c r="O125" i="21"/>
  <c r="P127" i="21"/>
  <c r="N5" i="21"/>
  <c r="M127" i="21"/>
  <c r="N29" i="21"/>
  <c r="M18" i="21"/>
  <c r="M44" i="21"/>
  <c r="M17" i="21"/>
  <c r="N64" i="21"/>
  <c r="N127" i="21"/>
  <c r="F285" i="17"/>
  <c r="P28" i="21"/>
  <c r="N198" i="21"/>
  <c r="N104" i="21"/>
  <c r="P136" i="21"/>
  <c r="M28" i="21"/>
  <c r="M199" i="21"/>
  <c r="N78" i="21"/>
  <c r="N31" i="21"/>
  <c r="P91" i="21"/>
  <c r="P199" i="21"/>
  <c r="N65" i="21"/>
  <c r="F283" i="17"/>
  <c r="AC6" i="22"/>
  <c r="AD9" i="22"/>
  <c r="N102" i="21"/>
  <c r="Y108" i="17"/>
  <c r="Y116" i="17"/>
  <c r="Y106" i="17"/>
  <c r="Y112" i="17"/>
  <c r="Y115" i="17"/>
  <c r="Y107" i="17"/>
  <c r="Y110" i="17"/>
  <c r="Y113" i="17"/>
  <c r="Y109" i="17"/>
  <c r="Y114" i="17"/>
  <c r="Y111" i="17"/>
  <c r="R315" i="17"/>
  <c r="R311" i="17"/>
  <c r="R313" i="17"/>
  <c r="R309" i="17"/>
  <c r="R307" i="17"/>
  <c r="R308" i="17"/>
  <c r="R312" i="17"/>
  <c r="R306" i="17"/>
  <c r="R310" i="17"/>
  <c r="R314" i="17"/>
  <c r="R316" i="17"/>
  <c r="AX307" i="17"/>
  <c r="AX312" i="17"/>
  <c r="AX306" i="17"/>
  <c r="AX315" i="17"/>
  <c r="AX310" i="17"/>
  <c r="AX311" i="17"/>
  <c r="AX313" i="17"/>
  <c r="AX316" i="17"/>
  <c r="AX314" i="17"/>
  <c r="AX309" i="17"/>
  <c r="AX308" i="17"/>
  <c r="J310" i="17"/>
  <c r="J312" i="17"/>
  <c r="J308" i="17"/>
  <c r="J311" i="17"/>
  <c r="J315" i="17"/>
  <c r="J314" i="17"/>
  <c r="J313" i="17"/>
  <c r="J307" i="17"/>
  <c r="J316" i="17"/>
  <c r="J306" i="17"/>
  <c r="J309" i="17"/>
  <c r="AV739" i="9"/>
  <c r="AV742" i="9"/>
  <c r="AV740" i="9"/>
  <c r="AV743" i="9"/>
  <c r="AV738" i="9"/>
  <c r="AV741" i="9"/>
  <c r="X740" i="9"/>
  <c r="X743" i="9"/>
  <c r="X738" i="9"/>
  <c r="X741" i="9"/>
  <c r="X739" i="9"/>
  <c r="X742" i="9"/>
  <c r="N510" i="17"/>
  <c r="N507" i="17"/>
  <c r="N512" i="17"/>
  <c r="N508" i="17"/>
  <c r="N513" i="17"/>
  <c r="N511" i="17"/>
  <c r="N497" i="17"/>
  <c r="N515" i="17"/>
  <c r="N514" i="17"/>
  <c r="N516" i="17"/>
  <c r="N506" i="17"/>
  <c r="N505" i="17"/>
  <c r="N509" i="17"/>
  <c r="N504" i="17"/>
  <c r="AL514" i="17"/>
  <c r="AL516" i="17"/>
  <c r="AL511" i="17"/>
  <c r="AL505" i="17"/>
  <c r="AL506" i="17"/>
  <c r="AL515" i="17"/>
  <c r="AL497" i="17"/>
  <c r="AL510" i="17"/>
  <c r="AL508" i="17"/>
  <c r="AL509" i="17"/>
  <c r="AL507" i="17"/>
  <c r="AL504" i="17"/>
  <c r="AL513" i="17"/>
  <c r="AL512" i="17"/>
  <c r="H727" i="9"/>
  <c r="J727" i="9"/>
  <c r="D727" i="9"/>
  <c r="C727" i="9"/>
  <c r="G727" i="9"/>
  <c r="I727" i="9"/>
  <c r="F727" i="9"/>
  <c r="E727" i="9"/>
  <c r="AO473" i="17"/>
  <c r="AO466" i="17"/>
  <c r="AO471" i="17"/>
  <c r="AO475" i="17"/>
  <c r="AO468" i="17"/>
  <c r="AO467" i="17"/>
  <c r="AO470" i="17"/>
  <c r="AO472" i="17"/>
  <c r="AO476" i="17"/>
  <c r="AO474" i="17"/>
  <c r="AO469" i="17"/>
  <c r="AN389" i="17"/>
  <c r="AN392" i="17"/>
  <c r="AN394" i="17"/>
  <c r="AN390" i="17"/>
  <c r="AN391" i="17"/>
  <c r="AN396" i="17"/>
  <c r="AN395" i="17"/>
  <c r="AN393" i="17"/>
  <c r="AN388" i="17"/>
  <c r="AN386" i="17"/>
  <c r="AN387" i="17"/>
  <c r="BL396" i="17"/>
  <c r="BL394" i="17"/>
  <c r="BL389" i="17"/>
  <c r="BL385" i="17"/>
  <c r="BL390" i="17"/>
  <c r="BL392" i="17"/>
  <c r="BL393" i="17"/>
  <c r="BL377" i="17"/>
  <c r="BL391" i="17"/>
  <c r="BL388" i="17"/>
  <c r="BL384" i="17"/>
  <c r="BL387" i="17"/>
  <c r="BL395" i="17"/>
  <c r="BL386" i="17"/>
  <c r="AV227" i="17"/>
  <c r="AV230" i="17"/>
  <c r="AV234" i="17"/>
  <c r="AV236" i="17"/>
  <c r="AV231" i="17"/>
  <c r="AV226" i="17"/>
  <c r="AV233" i="17"/>
  <c r="AV232" i="17"/>
  <c r="AV229" i="17"/>
  <c r="AV235" i="17"/>
  <c r="AV228" i="17"/>
  <c r="Z466" i="17"/>
  <c r="Z468" i="17"/>
  <c r="Z475" i="17"/>
  <c r="Z473" i="17"/>
  <c r="Z472" i="17"/>
  <c r="Z474" i="17"/>
  <c r="Z469" i="17"/>
  <c r="Z476" i="17"/>
  <c r="Z471" i="17"/>
  <c r="Z467" i="17"/>
  <c r="Z470" i="17"/>
  <c r="BN471" i="17"/>
  <c r="BN476" i="17"/>
  <c r="BN473" i="17"/>
  <c r="BN466" i="17"/>
  <c r="BN474" i="17"/>
  <c r="BN468" i="17"/>
  <c r="BN472" i="17"/>
  <c r="BN467" i="17"/>
  <c r="BN475" i="17"/>
  <c r="BN469" i="17"/>
  <c r="BN470" i="17"/>
  <c r="X755" i="17"/>
  <c r="X752" i="17"/>
  <c r="X751" i="17"/>
  <c r="X753" i="17"/>
  <c r="X747" i="17"/>
  <c r="X746" i="17"/>
  <c r="X754" i="17"/>
  <c r="X744" i="17"/>
  <c r="X745" i="17"/>
  <c r="X748" i="17"/>
  <c r="X750" i="17"/>
  <c r="X756" i="17"/>
  <c r="X749" i="17"/>
  <c r="X737" i="17"/>
  <c r="BL739" i="9"/>
  <c r="BL742" i="9"/>
  <c r="BL740" i="9"/>
  <c r="BL743" i="9"/>
  <c r="BL738" i="9"/>
  <c r="BL741" i="9"/>
  <c r="Z149" i="17"/>
  <c r="Z148" i="17"/>
  <c r="Z151" i="17"/>
  <c r="Z150" i="17"/>
  <c r="Z153" i="17"/>
  <c r="Z155" i="17"/>
  <c r="Z146" i="17"/>
  <c r="Z154" i="17"/>
  <c r="Z152" i="17"/>
  <c r="Z156" i="17"/>
  <c r="Z147" i="17"/>
  <c r="R147" i="17"/>
  <c r="R153" i="17"/>
  <c r="R152" i="17"/>
  <c r="R146" i="17"/>
  <c r="R155" i="17"/>
  <c r="R156" i="17"/>
  <c r="R149" i="17"/>
  <c r="R151" i="17"/>
  <c r="R150" i="17"/>
  <c r="R148" i="17"/>
  <c r="R154" i="17"/>
  <c r="P65" i="21"/>
  <c r="I235" i="17"/>
  <c r="I228" i="17"/>
  <c r="I232" i="17"/>
  <c r="I234" i="17"/>
  <c r="I233" i="17"/>
  <c r="I227" i="17"/>
  <c r="I229" i="17"/>
  <c r="I236" i="17"/>
  <c r="I230" i="17"/>
  <c r="I231" i="17"/>
  <c r="I226" i="17"/>
  <c r="BE229" i="17"/>
  <c r="BE236" i="17"/>
  <c r="BE235" i="17"/>
  <c r="BE232" i="17"/>
  <c r="BE230" i="17"/>
  <c r="BE233" i="17"/>
  <c r="BE234" i="17"/>
  <c r="BE226" i="17"/>
  <c r="BE228" i="17"/>
  <c r="BE227" i="17"/>
  <c r="BE231" i="17"/>
  <c r="J276" i="17"/>
  <c r="J269" i="17"/>
  <c r="J275" i="17"/>
  <c r="J273" i="17"/>
  <c r="J267" i="17"/>
  <c r="J270" i="17"/>
  <c r="J272" i="17"/>
  <c r="J271" i="17"/>
  <c r="J268" i="17"/>
  <c r="J274" i="17"/>
  <c r="J266" i="17"/>
  <c r="BN273" i="17"/>
  <c r="BN276" i="17"/>
  <c r="BN269" i="17"/>
  <c r="BN274" i="17"/>
  <c r="BN272" i="17"/>
  <c r="BN257" i="17"/>
  <c r="BN268" i="17"/>
  <c r="BN266" i="17"/>
  <c r="BN271" i="17"/>
  <c r="BN264" i="17"/>
  <c r="BN265" i="17"/>
  <c r="BN275" i="17"/>
  <c r="BN267" i="17"/>
  <c r="BN270" i="17"/>
  <c r="AV190" i="17"/>
  <c r="AV188" i="17"/>
  <c r="AV194" i="17"/>
  <c r="AV186" i="17"/>
  <c r="AV193" i="17"/>
  <c r="AV191" i="17"/>
  <c r="AV192" i="17"/>
  <c r="AV196" i="17"/>
  <c r="AV195" i="17"/>
  <c r="AV189" i="17"/>
  <c r="AV187" i="17"/>
  <c r="I313" i="17"/>
  <c r="I315" i="17"/>
  <c r="I316" i="17"/>
  <c r="I308" i="17"/>
  <c r="I310" i="17"/>
  <c r="I314" i="17"/>
  <c r="I311" i="17"/>
  <c r="I312" i="17"/>
  <c r="I307" i="17"/>
  <c r="I306" i="17"/>
  <c r="I309" i="17"/>
  <c r="Y311" i="17"/>
  <c r="Y312" i="17"/>
  <c r="Y316" i="17"/>
  <c r="Y310" i="17"/>
  <c r="Y309" i="17"/>
  <c r="Y308" i="17"/>
  <c r="Y314" i="17"/>
  <c r="Y307" i="17"/>
  <c r="Y315" i="17"/>
  <c r="Y306" i="17"/>
  <c r="Y313" i="17"/>
  <c r="BE310" i="17"/>
  <c r="BE315" i="17"/>
  <c r="BE316" i="17"/>
  <c r="BE313" i="17"/>
  <c r="BE309" i="17"/>
  <c r="BE307" i="17"/>
  <c r="BE312" i="17"/>
  <c r="BE308" i="17"/>
  <c r="BE311" i="17"/>
  <c r="BE314" i="17"/>
  <c r="BE306" i="17"/>
  <c r="P7" i="21"/>
  <c r="P197" i="21"/>
  <c r="M52" i="21"/>
  <c r="AG110" i="17"/>
  <c r="AG114" i="17"/>
  <c r="AG109" i="17"/>
  <c r="AG107" i="17"/>
  <c r="AG112" i="17"/>
  <c r="AG108" i="17"/>
  <c r="AG113" i="17"/>
  <c r="AG115" i="17"/>
  <c r="AG106" i="17"/>
  <c r="AG111" i="17"/>
  <c r="AG116" i="17"/>
  <c r="BM108" i="17"/>
  <c r="BM106" i="17"/>
  <c r="BM114" i="17"/>
  <c r="BM116" i="17"/>
  <c r="BM113" i="17"/>
  <c r="BM112" i="17"/>
  <c r="BM107" i="17"/>
  <c r="BM110" i="17"/>
  <c r="BM111" i="17"/>
  <c r="BM109" i="17"/>
  <c r="BM115" i="17"/>
  <c r="BF310" i="17"/>
  <c r="BF311" i="17"/>
  <c r="BF316" i="17"/>
  <c r="BF307" i="17"/>
  <c r="BF315" i="17"/>
  <c r="BF312" i="17"/>
  <c r="BF309" i="17"/>
  <c r="BF308" i="17"/>
  <c r="BF313" i="17"/>
  <c r="BF314" i="17"/>
  <c r="BF306" i="17"/>
  <c r="BN307" i="17"/>
  <c r="BN312" i="17"/>
  <c r="BN306" i="17"/>
  <c r="BN308" i="17"/>
  <c r="BN315" i="17"/>
  <c r="BN313" i="17"/>
  <c r="BN316" i="17"/>
  <c r="BN314" i="17"/>
  <c r="BN309" i="17"/>
  <c r="BN310" i="17"/>
  <c r="BN311" i="17"/>
  <c r="BD740" i="9"/>
  <c r="BD743" i="9"/>
  <c r="BD738" i="9"/>
  <c r="BD741" i="9"/>
  <c r="BD739" i="9"/>
  <c r="BD742" i="9"/>
  <c r="BB506" i="17"/>
  <c r="BB507" i="17"/>
  <c r="BB509" i="17"/>
  <c r="BB514" i="17"/>
  <c r="BB511" i="17"/>
  <c r="BB510" i="17"/>
  <c r="BB508" i="17"/>
  <c r="BB497" i="17"/>
  <c r="BB512" i="17"/>
  <c r="BB504" i="17"/>
  <c r="BB513" i="17"/>
  <c r="BB505" i="17"/>
  <c r="BB516" i="17"/>
  <c r="BB515" i="17"/>
  <c r="AT512" i="17"/>
  <c r="AT511" i="17"/>
  <c r="AT506" i="17"/>
  <c r="AT505" i="17"/>
  <c r="AT507" i="17"/>
  <c r="AT510" i="17"/>
  <c r="AT508" i="17"/>
  <c r="AT497" i="17"/>
  <c r="AT509" i="17"/>
  <c r="AT516" i="17"/>
  <c r="AT515" i="17"/>
  <c r="AT514" i="17"/>
  <c r="AT513" i="17"/>
  <c r="AT504" i="17"/>
  <c r="P137" i="21"/>
  <c r="P739" i="9"/>
  <c r="P742" i="9"/>
  <c r="P740" i="9"/>
  <c r="P743" i="9"/>
  <c r="P738" i="9"/>
  <c r="P741" i="9"/>
  <c r="I466" i="17"/>
  <c r="I474" i="17"/>
  <c r="I475" i="17"/>
  <c r="I473" i="17"/>
  <c r="I467" i="17"/>
  <c r="I476" i="17"/>
  <c r="I469" i="17"/>
  <c r="I468" i="17"/>
  <c r="I472" i="17"/>
  <c r="I471" i="17"/>
  <c r="I470" i="17"/>
  <c r="BE466" i="17"/>
  <c r="BE475" i="17"/>
  <c r="BE469" i="17"/>
  <c r="BE473" i="17"/>
  <c r="BE467" i="17"/>
  <c r="BE474" i="17"/>
  <c r="BE470" i="17"/>
  <c r="BE476" i="17"/>
  <c r="BE472" i="17"/>
  <c r="BE471" i="17"/>
  <c r="BE468" i="17"/>
  <c r="H392" i="17"/>
  <c r="H396" i="17"/>
  <c r="H391" i="17"/>
  <c r="H394" i="17"/>
  <c r="H393" i="17"/>
  <c r="H387" i="17"/>
  <c r="H390" i="17"/>
  <c r="H386" i="17"/>
  <c r="H388" i="17"/>
  <c r="H395" i="17"/>
  <c r="H389" i="17"/>
  <c r="AV396" i="17"/>
  <c r="AV392" i="17"/>
  <c r="AV387" i="17"/>
  <c r="AV385" i="17"/>
  <c r="AV377" i="17"/>
  <c r="AV384" i="17"/>
  <c r="AV386" i="17"/>
  <c r="AV391" i="17"/>
  <c r="AV394" i="17"/>
  <c r="AV395" i="17"/>
  <c r="AV388" i="17"/>
  <c r="AV393" i="17"/>
  <c r="AV389" i="17"/>
  <c r="AV390" i="17"/>
  <c r="AP469" i="17"/>
  <c r="AP466" i="17"/>
  <c r="AP470" i="17"/>
  <c r="AP472" i="17"/>
  <c r="AP471" i="17"/>
  <c r="AP475" i="17"/>
  <c r="AP476" i="17"/>
  <c r="AP468" i="17"/>
  <c r="AP467" i="17"/>
  <c r="AP474" i="17"/>
  <c r="AP473" i="17"/>
  <c r="AX468" i="17"/>
  <c r="AX474" i="17"/>
  <c r="AX467" i="17"/>
  <c r="AX472" i="17"/>
  <c r="AX475" i="17"/>
  <c r="AX469" i="17"/>
  <c r="AX473" i="17"/>
  <c r="AX466" i="17"/>
  <c r="AX471" i="17"/>
  <c r="AX470" i="17"/>
  <c r="AX476" i="17"/>
  <c r="AV737" i="17"/>
  <c r="AV753" i="17"/>
  <c r="AV755" i="17"/>
  <c r="AV756" i="17"/>
  <c r="AV751" i="17"/>
  <c r="AV754" i="17"/>
  <c r="AV744" i="17"/>
  <c r="AV746" i="17"/>
  <c r="AV749" i="17"/>
  <c r="AV745" i="17"/>
  <c r="AV747" i="17"/>
  <c r="AV752" i="17"/>
  <c r="AV748" i="17"/>
  <c r="AV750" i="17"/>
  <c r="AF752" i="17"/>
  <c r="AF749" i="17"/>
  <c r="AF745" i="17"/>
  <c r="AF755" i="17"/>
  <c r="AF753" i="17"/>
  <c r="AF744" i="17"/>
  <c r="AF747" i="17"/>
  <c r="AF751" i="17"/>
  <c r="AF754" i="17"/>
  <c r="AF748" i="17"/>
  <c r="AF756" i="17"/>
  <c r="AF737" i="17"/>
  <c r="AF750" i="17"/>
  <c r="AF746" i="17"/>
  <c r="J148" i="17"/>
  <c r="J154" i="17"/>
  <c r="J152" i="17"/>
  <c r="J146" i="17"/>
  <c r="J150" i="17"/>
  <c r="J147" i="17"/>
  <c r="J155" i="17"/>
  <c r="J153" i="17"/>
  <c r="J149" i="17"/>
  <c r="J156" i="17"/>
  <c r="J151" i="17"/>
  <c r="BN151" i="17"/>
  <c r="BN153" i="17"/>
  <c r="BN146" i="17"/>
  <c r="BN152" i="17"/>
  <c r="BN148" i="17"/>
  <c r="BN150" i="17"/>
  <c r="BN156" i="17"/>
  <c r="BN147" i="17"/>
  <c r="BN149" i="17"/>
  <c r="BN155" i="17"/>
  <c r="BN154" i="17"/>
  <c r="AL500" i="9"/>
  <c r="AL503" i="9"/>
  <c r="AL498" i="9"/>
  <c r="AL501" i="9"/>
  <c r="AL499" i="9"/>
  <c r="AL502" i="9"/>
  <c r="AG226" i="17"/>
  <c r="AG231" i="17"/>
  <c r="AG232" i="17"/>
  <c r="AG228" i="17"/>
  <c r="AG236" i="17"/>
  <c r="AG233" i="17"/>
  <c r="AG230" i="17"/>
  <c r="AG229" i="17"/>
  <c r="AG227" i="17"/>
  <c r="AG235" i="17"/>
  <c r="AG234" i="17"/>
  <c r="AW230" i="17"/>
  <c r="AW235" i="17"/>
  <c r="AW233" i="17"/>
  <c r="AW234" i="17"/>
  <c r="AW227" i="17"/>
  <c r="AW231" i="17"/>
  <c r="AW236" i="17"/>
  <c r="AW226" i="17"/>
  <c r="AW229" i="17"/>
  <c r="AW232" i="17"/>
  <c r="AW228" i="17"/>
  <c r="Z275" i="17"/>
  <c r="Z268" i="17"/>
  <c r="Z267" i="17"/>
  <c r="Z271" i="17"/>
  <c r="Z269" i="17"/>
  <c r="Z266" i="17"/>
  <c r="Z273" i="17"/>
  <c r="Z276" i="17"/>
  <c r="Z274" i="17"/>
  <c r="Z270" i="17"/>
  <c r="Z272" i="17"/>
  <c r="BF257" i="17"/>
  <c r="BF269" i="17"/>
  <c r="BF264" i="17"/>
  <c r="BF274" i="17"/>
  <c r="BF275" i="17"/>
  <c r="BF272" i="17"/>
  <c r="BF266" i="17"/>
  <c r="BF267" i="17"/>
  <c r="BF265" i="17"/>
  <c r="BF273" i="17"/>
  <c r="BF270" i="17"/>
  <c r="BF268" i="17"/>
  <c r="BF271" i="17"/>
  <c r="BF276" i="17"/>
  <c r="AX264" i="17"/>
  <c r="AX269" i="17"/>
  <c r="AX273" i="17"/>
  <c r="AX276" i="17"/>
  <c r="AX272" i="17"/>
  <c r="AX266" i="17"/>
  <c r="AX274" i="17"/>
  <c r="AX265" i="17"/>
  <c r="AX268" i="17"/>
  <c r="AX275" i="17"/>
  <c r="AX267" i="17"/>
  <c r="AX257" i="17"/>
  <c r="AX271" i="17"/>
  <c r="AX270" i="17"/>
  <c r="L92" i="21"/>
  <c r="BM307" i="17"/>
  <c r="BM316" i="17"/>
  <c r="BM314" i="17"/>
  <c r="BM310" i="17"/>
  <c r="BM309" i="17"/>
  <c r="BM306" i="17"/>
  <c r="BM311" i="17"/>
  <c r="BM315" i="17"/>
  <c r="BM312" i="17"/>
  <c r="BM313" i="17"/>
  <c r="BM308" i="17"/>
  <c r="AO309" i="17"/>
  <c r="AO306" i="17"/>
  <c r="AO316" i="17"/>
  <c r="AO310" i="17"/>
  <c r="AO315" i="17"/>
  <c r="AO307" i="17"/>
  <c r="AO314" i="17"/>
  <c r="AO311" i="17"/>
  <c r="AO308" i="17"/>
  <c r="AO312" i="17"/>
  <c r="AO313" i="17"/>
  <c r="AF738" i="9"/>
  <c r="AF741" i="9"/>
  <c r="AF739" i="9"/>
  <c r="AF742" i="9"/>
  <c r="AF740" i="9"/>
  <c r="AF743" i="9"/>
  <c r="AN739" i="9"/>
  <c r="AN742" i="9"/>
  <c r="AN738" i="9"/>
  <c r="AN741" i="9"/>
  <c r="AN740" i="9"/>
  <c r="AN743" i="9"/>
  <c r="P89" i="21"/>
  <c r="AD18" i="22"/>
  <c r="AC21" i="22"/>
  <c r="AG49" i="22"/>
  <c r="AO115" i="17"/>
  <c r="AO111" i="17"/>
  <c r="AO110" i="17"/>
  <c r="AO116" i="17"/>
  <c r="AO113" i="17"/>
  <c r="AO114" i="17"/>
  <c r="AO112" i="17"/>
  <c r="AO107" i="17"/>
  <c r="AO108" i="17"/>
  <c r="AO106" i="17"/>
  <c r="AO109" i="17"/>
  <c r="BE113" i="17"/>
  <c r="BE108" i="17"/>
  <c r="BE107" i="17"/>
  <c r="BE109" i="17"/>
  <c r="BE111" i="17"/>
  <c r="BE112" i="17"/>
  <c r="BE115" i="17"/>
  <c r="BE106" i="17"/>
  <c r="BE116" i="17"/>
  <c r="BE110" i="17"/>
  <c r="BE114" i="17"/>
  <c r="AW112" i="17"/>
  <c r="AW106" i="17"/>
  <c r="AW108" i="17"/>
  <c r="AW114" i="17"/>
  <c r="AW111" i="17"/>
  <c r="AW110" i="17"/>
  <c r="AW113" i="17"/>
  <c r="AW116" i="17"/>
  <c r="AW107" i="17"/>
  <c r="AW115" i="17"/>
  <c r="AW109" i="17"/>
  <c r="AP309" i="17"/>
  <c r="AP313" i="17"/>
  <c r="AP312" i="17"/>
  <c r="AP316" i="17"/>
  <c r="AP315" i="17"/>
  <c r="AP311" i="17"/>
  <c r="AP314" i="17"/>
  <c r="AP308" i="17"/>
  <c r="AP306" i="17"/>
  <c r="AP310" i="17"/>
  <c r="AP307" i="17"/>
  <c r="AD497" i="17"/>
  <c r="AD509" i="17"/>
  <c r="AD506" i="17"/>
  <c r="AD505" i="17"/>
  <c r="AD512" i="17"/>
  <c r="AD515" i="17"/>
  <c r="AD513" i="17"/>
  <c r="AD516" i="17"/>
  <c r="AD504" i="17"/>
  <c r="AD507" i="17"/>
  <c r="AD510" i="17"/>
  <c r="AD508" i="17"/>
  <c r="AD514" i="17"/>
  <c r="AD511" i="17"/>
  <c r="V504" i="17"/>
  <c r="V506" i="17"/>
  <c r="V507" i="17"/>
  <c r="V512" i="17"/>
  <c r="V514" i="17"/>
  <c r="V509" i="17"/>
  <c r="V505" i="17"/>
  <c r="V511" i="17"/>
  <c r="V497" i="17"/>
  <c r="V513" i="17"/>
  <c r="V516" i="17"/>
  <c r="V510" i="17"/>
  <c r="V515" i="17"/>
  <c r="V508" i="17"/>
  <c r="F500" i="9"/>
  <c r="F503" i="9"/>
  <c r="F499" i="9"/>
  <c r="F502" i="9"/>
  <c r="F498" i="9"/>
  <c r="F501" i="9"/>
  <c r="H738" i="9"/>
  <c r="H741" i="9"/>
  <c r="H739" i="9"/>
  <c r="H742" i="9"/>
  <c r="H740" i="9"/>
  <c r="H743" i="9"/>
  <c r="Y471" i="17"/>
  <c r="Y468" i="17"/>
  <c r="Y467" i="17"/>
  <c r="Y476" i="17"/>
  <c r="Y475" i="17"/>
  <c r="Y470" i="17"/>
  <c r="Y469" i="17"/>
  <c r="Y474" i="17"/>
  <c r="Y473" i="17"/>
  <c r="Y466" i="17"/>
  <c r="Y472" i="17"/>
  <c r="AW475" i="17"/>
  <c r="AW474" i="17"/>
  <c r="AW466" i="17"/>
  <c r="AW473" i="17"/>
  <c r="AW472" i="17"/>
  <c r="AW470" i="17"/>
  <c r="AW476" i="17"/>
  <c r="AW469" i="17"/>
  <c r="AW467" i="17"/>
  <c r="AW468" i="17"/>
  <c r="AW471" i="17"/>
  <c r="AG470" i="17"/>
  <c r="AG469" i="17"/>
  <c r="AG466" i="17"/>
  <c r="AG472" i="17"/>
  <c r="AG471" i="17"/>
  <c r="AG468" i="17"/>
  <c r="AG467" i="17"/>
  <c r="AG475" i="17"/>
  <c r="AG474" i="17"/>
  <c r="AG473" i="17"/>
  <c r="AG476" i="17"/>
  <c r="X390" i="17"/>
  <c r="X389" i="17"/>
  <c r="X388" i="17"/>
  <c r="X391" i="17"/>
  <c r="X387" i="17"/>
  <c r="X395" i="17"/>
  <c r="X386" i="17"/>
  <c r="X392" i="17"/>
  <c r="X393" i="17"/>
  <c r="X394" i="17"/>
  <c r="X396" i="17"/>
  <c r="AT500" i="9"/>
  <c r="AT503" i="9"/>
  <c r="AT498" i="9"/>
  <c r="AT501" i="9"/>
  <c r="AT499" i="9"/>
  <c r="AT502" i="9"/>
  <c r="BB499" i="9"/>
  <c r="BB502" i="9"/>
  <c r="BB498" i="9"/>
  <c r="BB501" i="9"/>
  <c r="BB500" i="9"/>
  <c r="BB503" i="9"/>
  <c r="BD232" i="17"/>
  <c r="BD228" i="17"/>
  <c r="BD231" i="17"/>
  <c r="BD226" i="17"/>
  <c r="BD233" i="17"/>
  <c r="BD229" i="17"/>
  <c r="BD230" i="17"/>
  <c r="BD227" i="17"/>
  <c r="BD236" i="17"/>
  <c r="BD234" i="17"/>
  <c r="BD235" i="17"/>
  <c r="P124" i="21"/>
  <c r="M124" i="21"/>
  <c r="P41" i="21"/>
  <c r="AH473" i="17"/>
  <c r="AH474" i="17"/>
  <c r="AH470" i="17"/>
  <c r="AH472" i="17"/>
  <c r="AH476" i="17"/>
  <c r="AH467" i="17"/>
  <c r="AH475" i="17"/>
  <c r="AH469" i="17"/>
  <c r="AH466" i="17"/>
  <c r="AH468" i="17"/>
  <c r="AH471" i="17"/>
  <c r="BL746" i="17"/>
  <c r="BL751" i="17"/>
  <c r="BL752" i="17"/>
  <c r="BL756" i="17"/>
  <c r="BL749" i="17"/>
  <c r="BL745" i="17"/>
  <c r="BL747" i="17"/>
  <c r="BL748" i="17"/>
  <c r="BL750" i="17"/>
  <c r="BL753" i="17"/>
  <c r="BL755" i="17"/>
  <c r="BL737" i="17"/>
  <c r="BL744" i="17"/>
  <c r="BL754" i="17"/>
  <c r="P745" i="17"/>
  <c r="P746" i="17"/>
  <c r="P748" i="17"/>
  <c r="P747" i="17"/>
  <c r="P737" i="17"/>
  <c r="P754" i="17"/>
  <c r="P756" i="17"/>
  <c r="P755" i="17"/>
  <c r="P750" i="17"/>
  <c r="P749" i="17"/>
  <c r="P751" i="17"/>
  <c r="P752" i="17"/>
  <c r="P744" i="17"/>
  <c r="P753" i="17"/>
  <c r="AN747" i="17"/>
  <c r="AN744" i="17"/>
  <c r="AN753" i="17"/>
  <c r="AN745" i="17"/>
  <c r="AN749" i="17"/>
  <c r="AN752" i="17"/>
  <c r="AN746" i="17"/>
  <c r="AN754" i="17"/>
  <c r="AN755" i="17"/>
  <c r="AN748" i="17"/>
  <c r="AN737" i="17"/>
  <c r="AN756" i="17"/>
  <c r="AN751" i="17"/>
  <c r="AN750" i="17"/>
  <c r="AP151" i="17"/>
  <c r="AP155" i="17"/>
  <c r="AP153" i="17"/>
  <c r="AP148" i="17"/>
  <c r="AP147" i="17"/>
  <c r="AP152" i="17"/>
  <c r="AP146" i="17"/>
  <c r="AP156" i="17"/>
  <c r="AP149" i="17"/>
  <c r="AP150" i="17"/>
  <c r="AP154" i="17"/>
  <c r="BF152" i="17"/>
  <c r="BF146" i="17"/>
  <c r="BF155" i="17"/>
  <c r="BF154" i="17"/>
  <c r="BF147" i="17"/>
  <c r="BF153" i="17"/>
  <c r="BF156" i="17"/>
  <c r="BF149" i="17"/>
  <c r="BF150" i="17"/>
  <c r="BF151" i="17"/>
  <c r="BF148" i="17"/>
  <c r="Y229" i="17"/>
  <c r="Y230" i="17"/>
  <c r="Y233" i="17"/>
  <c r="Y227" i="17"/>
  <c r="Y234" i="17"/>
  <c r="Y235" i="17"/>
  <c r="Y228" i="17"/>
  <c r="Y226" i="17"/>
  <c r="Y236" i="17"/>
  <c r="Y231" i="17"/>
  <c r="Y232" i="17"/>
  <c r="Q230" i="17"/>
  <c r="Q233" i="17"/>
  <c r="Q226" i="17"/>
  <c r="Q227" i="17"/>
  <c r="Q236" i="17"/>
  <c r="Q232" i="17"/>
  <c r="Q234" i="17"/>
  <c r="Q228" i="17"/>
  <c r="Q235" i="17"/>
  <c r="Q231" i="17"/>
  <c r="Q229" i="17"/>
  <c r="BM231" i="17"/>
  <c r="BM234" i="17"/>
  <c r="BM227" i="17"/>
  <c r="BM236" i="17"/>
  <c r="BM229" i="17"/>
  <c r="BM232" i="17"/>
  <c r="BM226" i="17"/>
  <c r="BM233" i="17"/>
  <c r="BM230" i="17"/>
  <c r="BM228" i="17"/>
  <c r="BM235" i="17"/>
  <c r="AP268" i="17"/>
  <c r="AP270" i="17"/>
  <c r="AP266" i="17"/>
  <c r="AP274" i="17"/>
  <c r="AP276" i="17"/>
  <c r="AP267" i="17"/>
  <c r="AP271" i="17"/>
  <c r="AP275" i="17"/>
  <c r="AP269" i="17"/>
  <c r="AP273" i="17"/>
  <c r="AP272" i="17"/>
  <c r="P80" i="21"/>
  <c r="M80" i="21"/>
  <c r="AN190" i="17"/>
  <c r="AN187" i="17"/>
  <c r="AN195" i="17"/>
  <c r="AN193" i="17"/>
  <c r="AN186" i="17"/>
  <c r="AN189" i="17"/>
  <c r="AN188" i="17"/>
  <c r="AN196" i="17"/>
  <c r="AN192" i="17"/>
  <c r="AN191" i="17"/>
  <c r="AN194" i="17"/>
  <c r="BL188" i="17"/>
  <c r="BL186" i="17"/>
  <c r="BL189" i="17"/>
  <c r="BL190" i="17"/>
  <c r="BL187" i="17"/>
  <c r="BL195" i="17"/>
  <c r="BL191" i="17"/>
  <c r="BL194" i="17"/>
  <c r="BL193" i="17"/>
  <c r="BL192" i="17"/>
  <c r="BL196" i="17"/>
  <c r="Q316" i="17"/>
  <c r="Q306" i="17"/>
  <c r="Q312" i="17"/>
  <c r="Q307" i="17"/>
  <c r="Q314" i="17"/>
  <c r="Q315" i="17"/>
  <c r="Q311" i="17"/>
  <c r="Q310" i="17"/>
  <c r="Q308" i="17"/>
  <c r="Q309" i="17"/>
  <c r="Q313" i="17"/>
  <c r="N196" i="21"/>
  <c r="V500" i="9"/>
  <c r="V503" i="9"/>
  <c r="V499" i="9"/>
  <c r="V502" i="9"/>
  <c r="V498" i="9"/>
  <c r="V501" i="9"/>
  <c r="L91" i="21"/>
  <c r="M136" i="21"/>
  <c r="P102" i="21"/>
  <c r="AD72" i="22"/>
  <c r="AG70" i="22"/>
  <c r="Q115" i="17"/>
  <c r="Q108" i="17"/>
  <c r="Q112" i="17"/>
  <c r="Q106" i="17"/>
  <c r="Q114" i="17"/>
  <c r="Q111" i="17"/>
  <c r="Q107" i="17"/>
  <c r="Q109" i="17"/>
  <c r="Q110" i="17"/>
  <c r="Q113" i="17"/>
  <c r="Q116" i="17"/>
  <c r="I114" i="17"/>
  <c r="I111" i="17"/>
  <c r="I112" i="17"/>
  <c r="I116" i="17"/>
  <c r="I110" i="17"/>
  <c r="I106" i="17"/>
  <c r="I109" i="17"/>
  <c r="I107" i="17"/>
  <c r="I115" i="17"/>
  <c r="I113" i="17"/>
  <c r="I108" i="17"/>
  <c r="Z315" i="17"/>
  <c r="Z314" i="17"/>
  <c r="Z306" i="17"/>
  <c r="Z310" i="17"/>
  <c r="Z309" i="17"/>
  <c r="Z313" i="17"/>
  <c r="Z307" i="17"/>
  <c r="Z316" i="17"/>
  <c r="Z311" i="17"/>
  <c r="Z312" i="17"/>
  <c r="Z308" i="17"/>
  <c r="AH309" i="17"/>
  <c r="AH314" i="17"/>
  <c r="AH306" i="17"/>
  <c r="AH315" i="17"/>
  <c r="AH313" i="17"/>
  <c r="AH310" i="17"/>
  <c r="AH312" i="17"/>
  <c r="AH311" i="17"/>
  <c r="AH316" i="17"/>
  <c r="AH308" i="17"/>
  <c r="AH307" i="17"/>
  <c r="BJ512" i="17"/>
  <c r="BJ511" i="17"/>
  <c r="BJ508" i="17"/>
  <c r="BJ509" i="17"/>
  <c r="BJ497" i="17"/>
  <c r="BJ515" i="17"/>
  <c r="BJ516" i="17"/>
  <c r="BJ504" i="17"/>
  <c r="BJ507" i="17"/>
  <c r="BJ506" i="17"/>
  <c r="BJ514" i="17"/>
  <c r="BJ513" i="17"/>
  <c r="BJ505" i="17"/>
  <c r="BJ510" i="17"/>
  <c r="F510" i="17"/>
  <c r="F513" i="17"/>
  <c r="F515" i="17"/>
  <c r="F509" i="17"/>
  <c r="F516" i="17"/>
  <c r="F504" i="17"/>
  <c r="F505" i="17"/>
  <c r="F506" i="17"/>
  <c r="F497" i="17"/>
  <c r="F514" i="17"/>
  <c r="F507" i="17"/>
  <c r="F508" i="17"/>
  <c r="F511" i="17"/>
  <c r="F512" i="17"/>
  <c r="N500" i="9"/>
  <c r="N503" i="9"/>
  <c r="N499" i="9"/>
  <c r="N502" i="9"/>
  <c r="N498" i="9"/>
  <c r="N501" i="9"/>
  <c r="P100" i="21"/>
  <c r="M100" i="21"/>
  <c r="Q471" i="17"/>
  <c r="Q466" i="17"/>
  <c r="Q472" i="17"/>
  <c r="Q470" i="17"/>
  <c r="Q476" i="17"/>
  <c r="Q475" i="17"/>
  <c r="Q468" i="17"/>
  <c r="Q469" i="17"/>
  <c r="Q474" i="17"/>
  <c r="Q467" i="17"/>
  <c r="Q473" i="17"/>
  <c r="BM473" i="17"/>
  <c r="BM472" i="17"/>
  <c r="BM475" i="17"/>
  <c r="BM469" i="17"/>
  <c r="BM476" i="17"/>
  <c r="BM470" i="17"/>
  <c r="BM471" i="17"/>
  <c r="BM468" i="17"/>
  <c r="BM474" i="17"/>
  <c r="BM467" i="17"/>
  <c r="BM466" i="17"/>
  <c r="P387" i="17"/>
  <c r="P394" i="17"/>
  <c r="P388" i="17"/>
  <c r="P395" i="17"/>
  <c r="P386" i="17"/>
  <c r="P390" i="17"/>
  <c r="P392" i="17"/>
  <c r="P391" i="17"/>
  <c r="P396" i="17"/>
  <c r="P393" i="17"/>
  <c r="P389" i="17"/>
  <c r="BD384" i="17"/>
  <c r="BD387" i="17"/>
  <c r="BD385" i="17"/>
  <c r="BD396" i="17"/>
  <c r="BD395" i="17"/>
  <c r="BD393" i="17"/>
  <c r="BD389" i="17"/>
  <c r="BD394" i="17"/>
  <c r="BD388" i="17"/>
  <c r="BD386" i="17"/>
  <c r="BD390" i="17"/>
  <c r="BD392" i="17"/>
  <c r="BD377" i="17"/>
  <c r="BD391" i="17"/>
  <c r="AF387" i="17"/>
  <c r="AF388" i="17"/>
  <c r="AF390" i="17"/>
  <c r="AF386" i="17"/>
  <c r="AF393" i="17"/>
  <c r="AF389" i="17"/>
  <c r="AF395" i="17"/>
  <c r="AF396" i="17"/>
  <c r="AF392" i="17"/>
  <c r="AF391" i="17"/>
  <c r="AF394" i="17"/>
  <c r="AD498" i="9"/>
  <c r="AD501" i="9"/>
  <c r="AD500" i="9"/>
  <c r="AD503" i="9"/>
  <c r="AD499" i="9"/>
  <c r="AD502" i="9"/>
  <c r="BL236" i="17"/>
  <c r="BL234" i="17"/>
  <c r="BL235" i="17"/>
  <c r="BL227" i="17"/>
  <c r="BL226" i="17"/>
  <c r="BL229" i="17"/>
  <c r="BL232" i="17"/>
  <c r="BL228" i="17"/>
  <c r="BL233" i="17"/>
  <c r="BL231" i="17"/>
  <c r="BL230" i="17"/>
  <c r="J476" i="17"/>
  <c r="J468" i="17"/>
  <c r="J467" i="17"/>
  <c r="J466" i="17"/>
  <c r="J470" i="17"/>
  <c r="J475" i="17"/>
  <c r="J472" i="17"/>
  <c r="J473" i="17"/>
  <c r="J474" i="17"/>
  <c r="J471" i="17"/>
  <c r="J469" i="17"/>
  <c r="BF475" i="17"/>
  <c r="BF470" i="17"/>
  <c r="BF467" i="17"/>
  <c r="BF473" i="17"/>
  <c r="BF476" i="17"/>
  <c r="BF474" i="17"/>
  <c r="BF472" i="17"/>
  <c r="BF466" i="17"/>
  <c r="BF471" i="17"/>
  <c r="BF469" i="17"/>
  <c r="BF468" i="17"/>
  <c r="R467" i="17"/>
  <c r="R468" i="17"/>
  <c r="R470" i="17"/>
  <c r="R472" i="17"/>
  <c r="R476" i="17"/>
  <c r="R475" i="17"/>
  <c r="R474" i="17"/>
  <c r="R466" i="17"/>
  <c r="R469" i="17"/>
  <c r="R471" i="17"/>
  <c r="R473" i="17"/>
  <c r="BD751" i="17"/>
  <c r="BD750" i="17"/>
  <c r="BD746" i="17"/>
  <c r="BD747" i="17"/>
  <c r="BD754" i="17"/>
  <c r="BD749" i="17"/>
  <c r="BD748" i="17"/>
  <c r="BD752" i="17"/>
  <c r="BD745" i="17"/>
  <c r="BD737" i="17"/>
  <c r="BD755" i="17"/>
  <c r="BD756" i="17"/>
  <c r="BD753" i="17"/>
  <c r="BD744" i="17"/>
  <c r="H749" i="17"/>
  <c r="H751" i="17"/>
  <c r="H756" i="17"/>
  <c r="H746" i="17"/>
  <c r="H755" i="17"/>
  <c r="H747" i="17"/>
  <c r="H754" i="17"/>
  <c r="H753" i="17"/>
  <c r="H745" i="17"/>
  <c r="H752" i="17"/>
  <c r="H748" i="17"/>
  <c r="H750" i="17"/>
  <c r="H737" i="17"/>
  <c r="H744" i="17"/>
  <c r="AH152" i="17"/>
  <c r="AH150" i="17"/>
  <c r="AH153" i="17"/>
  <c r="AH156" i="17"/>
  <c r="AH154" i="17"/>
  <c r="AH155" i="17"/>
  <c r="AH146" i="17"/>
  <c r="AH148" i="17"/>
  <c r="AH149" i="17"/>
  <c r="AH151" i="17"/>
  <c r="AH147" i="17"/>
  <c r="AX150" i="17"/>
  <c r="AX147" i="17"/>
  <c r="AX153" i="17"/>
  <c r="AX152" i="17"/>
  <c r="AX151" i="17"/>
  <c r="AX148" i="17"/>
  <c r="AX155" i="17"/>
  <c r="AX149" i="17"/>
  <c r="AX146" i="17"/>
  <c r="AX156" i="17"/>
  <c r="AX154" i="17"/>
  <c r="F284" i="17"/>
  <c r="N91" i="21"/>
  <c r="AO226" i="17"/>
  <c r="AO228" i="17"/>
  <c r="AO234" i="17"/>
  <c r="AO227" i="17"/>
  <c r="AO230" i="17"/>
  <c r="AO236" i="17"/>
  <c r="AO231" i="17"/>
  <c r="AO235" i="17"/>
  <c r="AO232" i="17"/>
  <c r="AO229" i="17"/>
  <c r="AO233" i="17"/>
  <c r="AH270" i="17"/>
  <c r="AH272" i="17"/>
  <c r="AH274" i="17"/>
  <c r="AH273" i="17"/>
  <c r="AH266" i="17"/>
  <c r="AH276" i="17"/>
  <c r="AH275" i="17"/>
  <c r="AH269" i="17"/>
  <c r="AH267" i="17"/>
  <c r="AH271" i="17"/>
  <c r="AH268" i="17"/>
  <c r="R269" i="17"/>
  <c r="R266" i="17"/>
  <c r="R268" i="17"/>
  <c r="R267" i="17"/>
  <c r="R273" i="17"/>
  <c r="R274" i="17"/>
  <c r="R272" i="17"/>
  <c r="R276" i="17"/>
  <c r="R270" i="17"/>
  <c r="R275" i="17"/>
  <c r="R271" i="17"/>
  <c r="P128" i="21"/>
  <c r="BD186" i="17"/>
  <c r="BD196" i="17"/>
  <c r="BD194" i="17"/>
  <c r="BD190" i="17"/>
  <c r="BD187" i="17"/>
  <c r="BD189" i="17"/>
  <c r="BD193" i="17"/>
  <c r="BD192" i="17"/>
  <c r="BD191" i="17"/>
  <c r="BD188" i="17"/>
  <c r="BD195" i="17"/>
  <c r="P21" i="21"/>
  <c r="M21" i="21"/>
  <c r="AG309" i="17"/>
  <c r="AG314" i="17"/>
  <c r="AG315" i="17"/>
  <c r="AG310" i="17"/>
  <c r="AG312" i="17"/>
  <c r="AG313" i="17"/>
  <c r="AG316" i="17"/>
  <c r="AG308" i="17"/>
  <c r="AG311" i="17"/>
  <c r="AG307" i="17"/>
  <c r="AG306" i="17"/>
  <c r="AW311" i="17"/>
  <c r="AW316" i="17"/>
  <c r="AW310" i="17"/>
  <c r="AW315" i="17"/>
  <c r="AW312" i="17"/>
  <c r="AW313" i="17"/>
  <c r="AW314" i="17"/>
  <c r="AW306" i="17"/>
  <c r="AW308" i="17"/>
  <c r="AW307" i="17"/>
  <c r="AW309" i="17"/>
  <c r="BJ499" i="9"/>
  <c r="BJ502" i="9"/>
  <c r="BJ498" i="9"/>
  <c r="BJ501" i="9"/>
  <c r="BJ500" i="9"/>
  <c r="BJ503" i="9"/>
  <c r="Q65" i="21"/>
  <c r="Q66" i="21"/>
  <c r="AD54" i="22"/>
  <c r="AD62" i="22"/>
  <c r="AP234" i="17"/>
  <c r="AP228" i="17"/>
  <c r="AP229" i="17"/>
  <c r="AP235" i="17"/>
  <c r="AP231" i="17"/>
  <c r="AP227" i="17"/>
  <c r="AP233" i="17"/>
  <c r="AP232" i="17"/>
  <c r="AP226" i="17"/>
  <c r="AP230" i="17"/>
  <c r="AP236" i="17"/>
  <c r="L6" i="21"/>
  <c r="AG65" i="22"/>
  <c r="I498" i="9"/>
  <c r="I501" i="9"/>
  <c r="I499" i="9"/>
  <c r="I502" i="9"/>
  <c r="I500" i="9"/>
  <c r="I503" i="9"/>
  <c r="AG32" i="22"/>
  <c r="AD38" i="22"/>
  <c r="BN220" i="9"/>
  <c r="BN223" i="9"/>
  <c r="BN218" i="9"/>
  <c r="BN221" i="9"/>
  <c r="BN219" i="9"/>
  <c r="BN222" i="9"/>
  <c r="BF229" i="17"/>
  <c r="BF230" i="17"/>
  <c r="BF235" i="17"/>
  <c r="BF231" i="17"/>
  <c r="BF227" i="17"/>
  <c r="BF226" i="17"/>
  <c r="BF234" i="17"/>
  <c r="BF236" i="17"/>
  <c r="BF228" i="17"/>
  <c r="BF232" i="17"/>
  <c r="BF233" i="17"/>
  <c r="AH231" i="17"/>
  <c r="AH235" i="17"/>
  <c r="AH229" i="17"/>
  <c r="AH236" i="17"/>
  <c r="AH233" i="17"/>
  <c r="AH226" i="17"/>
  <c r="AH234" i="17"/>
  <c r="AH230" i="17"/>
  <c r="AH228" i="17"/>
  <c r="AH227" i="17"/>
  <c r="AH232" i="17"/>
  <c r="BN99" i="9"/>
  <c r="BN102" i="9"/>
  <c r="BN98" i="9"/>
  <c r="BN101" i="9"/>
  <c r="BN100" i="9"/>
  <c r="BN103" i="9"/>
  <c r="AC48" i="22"/>
  <c r="AD53" i="22"/>
  <c r="BE587" i="17"/>
  <c r="BE584" i="17"/>
  <c r="BE586" i="17"/>
  <c r="BE588" i="17"/>
  <c r="BE591" i="17"/>
  <c r="BE594" i="17"/>
  <c r="BE596" i="17"/>
  <c r="BE595" i="17"/>
  <c r="BE585" i="17"/>
  <c r="BE589" i="17"/>
  <c r="BE577" i="17"/>
  <c r="BE590" i="17"/>
  <c r="BE593" i="17"/>
  <c r="BE592" i="17"/>
  <c r="I591" i="17"/>
  <c r="I588" i="17"/>
  <c r="I585" i="17"/>
  <c r="I595" i="17"/>
  <c r="I587" i="17"/>
  <c r="I593" i="17"/>
  <c r="I592" i="17"/>
  <c r="I590" i="17"/>
  <c r="I577" i="17"/>
  <c r="I594" i="17"/>
  <c r="I586" i="17"/>
  <c r="I584" i="17"/>
  <c r="I589" i="17"/>
  <c r="I596" i="17"/>
  <c r="AG55" i="22"/>
  <c r="AG81" i="22"/>
  <c r="BM67" i="17"/>
  <c r="BM69" i="17"/>
  <c r="BM72" i="17"/>
  <c r="BM76" i="17"/>
  <c r="BM74" i="17"/>
  <c r="BM66" i="17"/>
  <c r="BM71" i="17"/>
  <c r="BM68" i="17"/>
  <c r="BM70" i="17"/>
  <c r="BM73" i="17"/>
  <c r="BM75" i="17"/>
  <c r="AW72" i="17"/>
  <c r="AW73" i="17"/>
  <c r="AW66" i="17"/>
  <c r="AW69" i="17"/>
  <c r="AW76" i="17"/>
  <c r="AW71" i="17"/>
  <c r="AW75" i="17"/>
  <c r="AW68" i="17"/>
  <c r="AW70" i="17"/>
  <c r="AW74" i="17"/>
  <c r="AW67" i="17"/>
  <c r="AG14" i="22"/>
  <c r="BF350" i="17"/>
  <c r="BF348" i="17"/>
  <c r="BF351" i="17"/>
  <c r="BF355" i="17"/>
  <c r="BF356" i="17"/>
  <c r="BF353" i="17"/>
  <c r="BF354" i="17"/>
  <c r="BF347" i="17"/>
  <c r="BF349" i="17"/>
  <c r="BF352" i="17"/>
  <c r="BF346" i="17"/>
  <c r="AP351" i="17"/>
  <c r="AP346" i="17"/>
  <c r="AP347" i="17"/>
  <c r="AP353" i="17"/>
  <c r="AP349" i="17"/>
  <c r="AP352" i="17"/>
  <c r="AP350" i="17"/>
  <c r="AP355" i="17"/>
  <c r="AP356" i="17"/>
  <c r="AP348" i="17"/>
  <c r="AP354" i="17"/>
  <c r="AM618" i="9"/>
  <c r="AM621" i="9"/>
  <c r="AM619" i="9"/>
  <c r="AM622" i="9"/>
  <c r="AM620" i="9"/>
  <c r="AM623" i="9"/>
  <c r="AE619" i="9"/>
  <c r="AE622" i="9"/>
  <c r="AE620" i="9"/>
  <c r="AE623" i="9"/>
  <c r="AE618" i="9"/>
  <c r="AE621" i="9"/>
  <c r="G620" i="9"/>
  <c r="G623" i="9"/>
  <c r="G618" i="9"/>
  <c r="G621" i="9"/>
  <c r="G619" i="9"/>
  <c r="G622" i="9"/>
  <c r="AG95" i="22"/>
  <c r="P103" i="21"/>
  <c r="AC57" i="22"/>
  <c r="L18" i="21"/>
  <c r="O196" i="21"/>
  <c r="AG86" i="22"/>
  <c r="O42" i="21"/>
  <c r="AW538" i="9"/>
  <c r="AW541" i="9"/>
  <c r="AW539" i="9"/>
  <c r="AW542" i="9"/>
  <c r="AW540" i="9"/>
  <c r="AW543" i="9"/>
  <c r="BE539" i="9"/>
  <c r="BE542" i="9"/>
  <c r="BE538" i="9"/>
  <c r="BE541" i="9"/>
  <c r="BE540" i="9"/>
  <c r="BE543" i="9"/>
  <c r="AW499" i="9"/>
  <c r="AW502" i="9"/>
  <c r="AW500" i="9"/>
  <c r="AW503" i="9"/>
  <c r="AW498" i="9"/>
  <c r="AW501" i="9"/>
  <c r="BE513" i="17"/>
  <c r="BE508" i="17"/>
  <c r="BE512" i="17"/>
  <c r="BE510" i="17"/>
  <c r="BE509" i="17"/>
  <c r="BE505" i="17"/>
  <c r="BE497" i="17"/>
  <c r="BE506" i="17"/>
  <c r="BE514" i="17"/>
  <c r="BE507" i="17"/>
  <c r="BE504" i="17"/>
  <c r="BE516" i="17"/>
  <c r="BE515" i="17"/>
  <c r="BE511" i="17"/>
  <c r="I514" i="17"/>
  <c r="I512" i="17"/>
  <c r="I497" i="17"/>
  <c r="I510" i="17"/>
  <c r="I507" i="17"/>
  <c r="I513" i="17"/>
  <c r="I505" i="17"/>
  <c r="I515" i="17"/>
  <c r="I508" i="17"/>
  <c r="I504" i="17"/>
  <c r="I516" i="17"/>
  <c r="I506" i="17"/>
  <c r="I509" i="17"/>
  <c r="I511" i="17"/>
  <c r="P17" i="21"/>
  <c r="AG72" i="22"/>
  <c r="AC32" i="22"/>
  <c r="AD89" i="22"/>
  <c r="O114" i="21"/>
  <c r="P53" i="21"/>
  <c r="AV261" i="17"/>
  <c r="AV262" i="17"/>
  <c r="AV263" i="17"/>
  <c r="N16" i="21"/>
  <c r="AW147" i="17"/>
  <c r="AW151" i="17"/>
  <c r="AW152" i="17"/>
  <c r="AW154" i="17"/>
  <c r="AW156" i="17"/>
  <c r="AW153" i="17"/>
  <c r="AW150" i="17"/>
  <c r="AW148" i="17"/>
  <c r="AW146" i="17"/>
  <c r="AW149" i="17"/>
  <c r="AW155" i="17"/>
  <c r="AG153" i="17"/>
  <c r="AG149" i="17"/>
  <c r="AG147" i="17"/>
  <c r="AG155" i="17"/>
  <c r="AG148" i="17"/>
  <c r="AG152" i="17"/>
  <c r="AG154" i="17"/>
  <c r="AG151" i="17"/>
  <c r="AG146" i="17"/>
  <c r="AG150" i="17"/>
  <c r="AG156" i="17"/>
  <c r="AC88" i="22"/>
  <c r="AG33" i="22"/>
  <c r="BM629" i="17"/>
  <c r="BM628" i="17"/>
  <c r="BM617" i="17"/>
  <c r="BM636" i="17"/>
  <c r="BM634" i="17"/>
  <c r="BM626" i="17"/>
  <c r="BM632" i="17"/>
  <c r="BM631" i="17"/>
  <c r="BM633" i="17"/>
  <c r="BM630" i="17"/>
  <c r="BM635" i="17"/>
  <c r="BM627" i="17"/>
  <c r="BM625" i="17"/>
  <c r="BM624" i="17"/>
  <c r="AO617" i="17"/>
  <c r="AO635" i="17"/>
  <c r="AO625" i="17"/>
  <c r="AO624" i="17"/>
  <c r="AO634" i="17"/>
  <c r="AO627" i="17"/>
  <c r="AO630" i="17"/>
  <c r="AO633" i="17"/>
  <c r="AO628" i="17"/>
  <c r="AO629" i="17"/>
  <c r="AO631" i="17"/>
  <c r="AO636" i="17"/>
  <c r="AO632" i="17"/>
  <c r="AO626" i="17"/>
  <c r="I783" i="17"/>
  <c r="I781" i="17"/>
  <c r="I782" i="17"/>
  <c r="AC37" i="22"/>
  <c r="L126" i="21"/>
  <c r="BM540" i="9"/>
  <c r="BM543" i="9"/>
  <c r="BM539" i="9"/>
  <c r="BM542" i="9"/>
  <c r="BM538" i="9"/>
  <c r="BM541" i="9"/>
  <c r="I552" i="17"/>
  <c r="I553" i="17"/>
  <c r="I547" i="17"/>
  <c r="I537" i="17"/>
  <c r="I556" i="17"/>
  <c r="I546" i="17"/>
  <c r="I550" i="17"/>
  <c r="I551" i="17"/>
  <c r="I544" i="17"/>
  <c r="I548" i="17"/>
  <c r="I545" i="17"/>
  <c r="I555" i="17"/>
  <c r="I554" i="17"/>
  <c r="I549" i="17"/>
  <c r="BE544" i="17"/>
  <c r="BE537" i="17"/>
  <c r="BE547" i="17"/>
  <c r="BE550" i="17"/>
  <c r="BE545" i="17"/>
  <c r="BE554" i="17"/>
  <c r="BE552" i="17"/>
  <c r="BE555" i="17"/>
  <c r="BE551" i="17"/>
  <c r="BE546" i="17"/>
  <c r="BE548" i="17"/>
  <c r="BE549" i="17"/>
  <c r="BE553" i="17"/>
  <c r="BE556" i="17"/>
  <c r="BN676" i="17"/>
  <c r="AP676" i="17"/>
  <c r="AH676" i="17"/>
  <c r="Y499" i="9"/>
  <c r="Y502" i="9"/>
  <c r="Y498" i="9"/>
  <c r="Y501" i="9"/>
  <c r="Y500" i="9"/>
  <c r="Y503" i="9"/>
  <c r="L44" i="21"/>
  <c r="AD24" i="22"/>
  <c r="L55" i="21"/>
  <c r="AD45" i="22"/>
  <c r="AG25" i="22"/>
  <c r="AG69" i="22"/>
  <c r="L114" i="21"/>
  <c r="AC70" i="22"/>
  <c r="L137" i="21"/>
  <c r="L113" i="21"/>
  <c r="L140" i="21"/>
  <c r="Y579" i="9"/>
  <c r="Y582" i="9"/>
  <c r="Y580" i="9"/>
  <c r="Y583" i="9"/>
  <c r="Y578" i="9"/>
  <c r="Y581" i="9"/>
  <c r="BA298" i="9"/>
  <c r="BA301" i="9"/>
  <c r="BA299" i="9"/>
  <c r="BA302" i="9"/>
  <c r="BA300" i="9"/>
  <c r="BA303" i="9"/>
  <c r="BA315" i="17"/>
  <c r="BA313" i="17"/>
  <c r="BA310" i="17"/>
  <c r="BA309" i="17"/>
  <c r="BA316" i="17"/>
  <c r="BA308" i="17"/>
  <c r="BA312" i="17"/>
  <c r="BA307" i="17"/>
  <c r="BA311" i="17"/>
  <c r="BA314" i="17"/>
  <c r="BA306" i="17"/>
  <c r="AK313" i="17"/>
  <c r="AK314" i="17"/>
  <c r="AK309" i="17"/>
  <c r="AK312" i="17"/>
  <c r="AK316" i="17"/>
  <c r="AK311" i="17"/>
  <c r="AK315" i="17"/>
  <c r="AK310" i="17"/>
  <c r="AK308" i="17"/>
  <c r="AK306" i="17"/>
  <c r="AK307" i="17"/>
  <c r="BL262" i="17"/>
  <c r="BL261" i="17"/>
  <c r="BL263" i="17"/>
  <c r="AG17" i="22"/>
  <c r="W625" i="17"/>
  <c r="W632" i="17"/>
  <c r="W634" i="17"/>
  <c r="W630" i="17"/>
  <c r="W626" i="17"/>
  <c r="W635" i="17"/>
  <c r="W624" i="17"/>
  <c r="W628" i="17"/>
  <c r="W617" i="17"/>
  <c r="W627" i="17"/>
  <c r="W631" i="17"/>
  <c r="W636" i="17"/>
  <c r="W629" i="17"/>
  <c r="W633" i="17"/>
  <c r="G617" i="17"/>
  <c r="G625" i="17"/>
  <c r="G632" i="17"/>
  <c r="G628" i="17"/>
  <c r="G634" i="17"/>
  <c r="G626" i="17"/>
  <c r="G629" i="17"/>
  <c r="G636" i="17"/>
  <c r="G633" i="17"/>
  <c r="G635" i="17"/>
  <c r="G624" i="17"/>
  <c r="G627" i="17"/>
  <c r="G631" i="17"/>
  <c r="G630" i="17"/>
  <c r="BC635" i="17"/>
  <c r="BC628" i="17"/>
  <c r="BC631" i="17"/>
  <c r="BC629" i="17"/>
  <c r="BC627" i="17"/>
  <c r="BC636" i="17"/>
  <c r="BC632" i="17"/>
  <c r="BC633" i="17"/>
  <c r="BC626" i="17"/>
  <c r="BC617" i="17"/>
  <c r="BC625" i="17"/>
  <c r="BC624" i="17"/>
  <c r="BC630" i="17"/>
  <c r="BC634" i="17"/>
  <c r="P67" i="21"/>
  <c r="AC56" i="22"/>
  <c r="AD25" i="22"/>
  <c r="AD86" i="22"/>
  <c r="BM620" i="9"/>
  <c r="BM623" i="9"/>
  <c r="BM618" i="9"/>
  <c r="BM621" i="9"/>
  <c r="BM619" i="9"/>
  <c r="BM622" i="9"/>
  <c r="BE743" i="17"/>
  <c r="BE741" i="17"/>
  <c r="O92" i="21"/>
  <c r="G285" i="17"/>
  <c r="Y702" i="17"/>
  <c r="Y703" i="17"/>
  <c r="AG18" i="22"/>
  <c r="AG54" i="22"/>
  <c r="AC16" i="22"/>
  <c r="O116" i="21"/>
  <c r="L103" i="21"/>
  <c r="N30" i="21"/>
  <c r="AC89" i="22"/>
  <c r="L7" i="21"/>
  <c r="AC65" i="22"/>
  <c r="BE196" i="17"/>
  <c r="BE188" i="17"/>
  <c r="BE186" i="17"/>
  <c r="BE194" i="17"/>
  <c r="BE190" i="17"/>
  <c r="BE191" i="17"/>
  <c r="BE195" i="17"/>
  <c r="BE189" i="17"/>
  <c r="BE187" i="17"/>
  <c r="BE193" i="17"/>
  <c r="BE192" i="17"/>
  <c r="AG187" i="17"/>
  <c r="AG191" i="17"/>
  <c r="AG195" i="17"/>
  <c r="AG192" i="17"/>
  <c r="AG189" i="17"/>
  <c r="AG188" i="17"/>
  <c r="AG194" i="17"/>
  <c r="AG190" i="17"/>
  <c r="AG186" i="17"/>
  <c r="AG196" i="17"/>
  <c r="AG193" i="17"/>
  <c r="AG39" i="22"/>
  <c r="AG87" i="22"/>
  <c r="AH30" i="17"/>
  <c r="AH33" i="17"/>
  <c r="AH26" i="17"/>
  <c r="AH35" i="17"/>
  <c r="AH32" i="17"/>
  <c r="AH29" i="17"/>
  <c r="AH34" i="17"/>
  <c r="AH28" i="17"/>
  <c r="AH27" i="17"/>
  <c r="AH36" i="17"/>
  <c r="AH31" i="17"/>
  <c r="BN109" i="17"/>
  <c r="BN115" i="17"/>
  <c r="BN111" i="17"/>
  <c r="BN107" i="17"/>
  <c r="BN113" i="17"/>
  <c r="BN116" i="17"/>
  <c r="BN110" i="17"/>
  <c r="BN114" i="17"/>
  <c r="BN112" i="17"/>
  <c r="BN106" i="17"/>
  <c r="BN108" i="17"/>
  <c r="R112" i="17"/>
  <c r="R110" i="17"/>
  <c r="R116" i="17"/>
  <c r="R111" i="17"/>
  <c r="R113" i="17"/>
  <c r="R115" i="17"/>
  <c r="R114" i="17"/>
  <c r="R107" i="17"/>
  <c r="R109" i="17"/>
  <c r="R106" i="17"/>
  <c r="R108" i="17"/>
  <c r="AD5" i="22"/>
  <c r="AC18" i="22"/>
  <c r="AG61" i="22"/>
  <c r="AD7" i="22"/>
  <c r="BM140" i="9"/>
  <c r="BM143" i="9"/>
  <c r="BM138" i="9"/>
  <c r="BM141" i="9"/>
  <c r="BM139" i="9"/>
  <c r="BM142" i="9"/>
  <c r="BE140" i="9"/>
  <c r="BE143" i="9"/>
  <c r="BE138" i="9"/>
  <c r="BE141" i="9"/>
  <c r="BE139" i="9"/>
  <c r="BE142" i="9"/>
  <c r="O620" i="9"/>
  <c r="O623" i="9"/>
  <c r="O619" i="9"/>
  <c r="O622" i="9"/>
  <c r="O618" i="9"/>
  <c r="O621" i="9"/>
  <c r="W618" i="9"/>
  <c r="W621" i="9"/>
  <c r="W620" i="9"/>
  <c r="W623" i="9"/>
  <c r="W619" i="9"/>
  <c r="W622" i="9"/>
  <c r="P104" i="21"/>
  <c r="M104" i="21"/>
  <c r="AC49" i="22"/>
  <c r="AC14" i="22"/>
  <c r="I618" i="9"/>
  <c r="I621" i="9"/>
  <c r="I620" i="9"/>
  <c r="I623" i="9"/>
  <c r="I619" i="9"/>
  <c r="I622" i="9"/>
  <c r="I607" i="9"/>
  <c r="F527" i="9"/>
  <c r="G527" i="9"/>
  <c r="J527" i="9"/>
  <c r="I527" i="9"/>
  <c r="D527" i="9"/>
  <c r="H527" i="9"/>
  <c r="C527" i="9"/>
  <c r="E527" i="9"/>
  <c r="I539" i="9"/>
  <c r="I542" i="9"/>
  <c r="I540" i="9"/>
  <c r="I543" i="9"/>
  <c r="I538" i="9"/>
  <c r="I541" i="9"/>
  <c r="P30" i="21"/>
  <c r="AG94" i="22"/>
  <c r="AC31" i="22"/>
  <c r="Q199" i="21"/>
  <c r="E487" i="9"/>
  <c r="G487" i="9"/>
  <c r="D487" i="9"/>
  <c r="H487" i="9"/>
  <c r="F487" i="9"/>
  <c r="I487" i="9"/>
  <c r="J487" i="9"/>
  <c r="C487" i="9"/>
  <c r="AG89" i="22"/>
  <c r="L31" i="21"/>
  <c r="AD88" i="22"/>
  <c r="AG8" i="22"/>
  <c r="AX232" i="17"/>
  <c r="AX229" i="17"/>
  <c r="AX235" i="17"/>
  <c r="AX231" i="17"/>
  <c r="AX236" i="17"/>
  <c r="AX226" i="17"/>
  <c r="AX230" i="17"/>
  <c r="AX233" i="17"/>
  <c r="AX228" i="17"/>
  <c r="AX234" i="17"/>
  <c r="AX227" i="17"/>
  <c r="BN235" i="17"/>
  <c r="BN229" i="17"/>
  <c r="BN226" i="17"/>
  <c r="BN232" i="17"/>
  <c r="BN230" i="17"/>
  <c r="BN233" i="17"/>
  <c r="BN228" i="17"/>
  <c r="BN236" i="17"/>
  <c r="BN231" i="17"/>
  <c r="BN234" i="17"/>
  <c r="BN227" i="17"/>
  <c r="Z228" i="17"/>
  <c r="Z229" i="17"/>
  <c r="Z230" i="17"/>
  <c r="Z227" i="17"/>
  <c r="Z233" i="17"/>
  <c r="Z236" i="17"/>
  <c r="Z231" i="17"/>
  <c r="Z226" i="17"/>
  <c r="Z232" i="17"/>
  <c r="Z234" i="17"/>
  <c r="Z235" i="17"/>
  <c r="L112" i="21"/>
  <c r="Q127" i="21"/>
  <c r="AD30" i="22"/>
  <c r="Y591" i="17"/>
  <c r="Y588" i="17"/>
  <c r="Y584" i="17"/>
  <c r="Y594" i="17"/>
  <c r="Y595" i="17"/>
  <c r="Y587" i="17"/>
  <c r="Y586" i="17"/>
  <c r="Y585" i="17"/>
  <c r="Y596" i="17"/>
  <c r="Y592" i="17"/>
  <c r="Y577" i="17"/>
  <c r="Y590" i="17"/>
  <c r="Y593" i="17"/>
  <c r="Y589" i="17"/>
  <c r="AO596" i="17"/>
  <c r="AO591" i="17"/>
  <c r="AO585" i="17"/>
  <c r="AO587" i="17"/>
  <c r="AO595" i="17"/>
  <c r="AO589" i="17"/>
  <c r="AO592" i="17"/>
  <c r="AO593" i="17"/>
  <c r="AO577" i="17"/>
  <c r="AO588" i="17"/>
  <c r="AO584" i="17"/>
  <c r="AO590" i="17"/>
  <c r="AO586" i="17"/>
  <c r="AO594" i="17"/>
  <c r="AG580" i="9"/>
  <c r="AG583" i="9"/>
  <c r="AG578" i="9"/>
  <c r="AG581" i="9"/>
  <c r="AG579" i="9"/>
  <c r="AG582" i="9"/>
  <c r="AD95" i="22"/>
  <c r="BE59" i="9"/>
  <c r="BE62" i="9"/>
  <c r="BE60" i="9"/>
  <c r="BE63" i="9"/>
  <c r="BE58" i="9"/>
  <c r="BE61" i="9"/>
  <c r="BE70" i="17"/>
  <c r="BE75" i="17"/>
  <c r="BE76" i="17"/>
  <c r="BE67" i="17"/>
  <c r="BE73" i="17"/>
  <c r="BE68" i="17"/>
  <c r="BE74" i="17"/>
  <c r="BE72" i="17"/>
  <c r="BE69" i="17"/>
  <c r="BE71" i="17"/>
  <c r="BE66" i="17"/>
  <c r="Y67" i="17"/>
  <c r="Y66" i="17"/>
  <c r="Y71" i="17"/>
  <c r="Y72" i="17"/>
  <c r="Y74" i="17"/>
  <c r="Y73" i="17"/>
  <c r="Y70" i="17"/>
  <c r="Y68" i="17"/>
  <c r="Y69" i="17"/>
  <c r="Y76" i="17"/>
  <c r="Y75" i="17"/>
  <c r="AC72" i="22"/>
  <c r="AX350" i="17"/>
  <c r="AX353" i="17"/>
  <c r="AX346" i="17"/>
  <c r="AX351" i="17"/>
  <c r="AX347" i="17"/>
  <c r="AX352" i="17"/>
  <c r="AX348" i="17"/>
  <c r="AX349" i="17"/>
  <c r="AX354" i="17"/>
  <c r="AX356" i="17"/>
  <c r="AX355" i="17"/>
  <c r="AH355" i="17"/>
  <c r="AH354" i="17"/>
  <c r="AH348" i="17"/>
  <c r="AH346" i="17"/>
  <c r="AH356" i="17"/>
  <c r="AH351" i="17"/>
  <c r="AH349" i="17"/>
  <c r="AH347" i="17"/>
  <c r="AH350" i="17"/>
  <c r="AH352" i="17"/>
  <c r="AH353" i="17"/>
  <c r="E607" i="9"/>
  <c r="J607" i="9"/>
  <c r="H607" i="9"/>
  <c r="D607" i="9"/>
  <c r="C607" i="9"/>
  <c r="G607" i="9"/>
  <c r="F607" i="9"/>
  <c r="BD423" i="17"/>
  <c r="BD422" i="17"/>
  <c r="BD421" i="17"/>
  <c r="L116" i="21"/>
  <c r="AC15" i="22"/>
  <c r="AD41" i="22"/>
  <c r="AO619" i="9"/>
  <c r="AO622" i="9"/>
  <c r="AO620" i="9"/>
  <c r="AO623" i="9"/>
  <c r="AO618" i="9"/>
  <c r="AO621" i="9"/>
  <c r="AG620" i="9"/>
  <c r="AG623" i="9"/>
  <c r="AG618" i="9"/>
  <c r="AG621" i="9"/>
  <c r="AG619" i="9"/>
  <c r="AG622" i="9"/>
  <c r="Y782" i="17"/>
  <c r="Y783" i="17"/>
  <c r="Y781" i="17"/>
  <c r="AG701" i="17"/>
  <c r="AG703" i="17"/>
  <c r="AG23" i="22"/>
  <c r="AG500" i="9"/>
  <c r="AG503" i="9"/>
  <c r="AG499" i="9"/>
  <c r="AG502" i="9"/>
  <c r="AG498" i="9"/>
  <c r="AG501" i="9"/>
  <c r="AW515" i="17"/>
  <c r="AW507" i="17"/>
  <c r="AW511" i="17"/>
  <c r="AW497" i="17"/>
  <c r="AW513" i="17"/>
  <c r="AW504" i="17"/>
  <c r="AW508" i="17"/>
  <c r="AW510" i="17"/>
  <c r="AW512" i="17"/>
  <c r="AW506" i="17"/>
  <c r="AW509" i="17"/>
  <c r="AW505" i="17"/>
  <c r="AW516" i="17"/>
  <c r="AW514" i="17"/>
  <c r="Y514" i="17"/>
  <c r="Y507" i="17"/>
  <c r="Y515" i="17"/>
  <c r="Y505" i="17"/>
  <c r="Y516" i="17"/>
  <c r="Y497" i="17"/>
  <c r="Y509" i="17"/>
  <c r="Y510" i="17"/>
  <c r="Y504" i="17"/>
  <c r="Y511" i="17"/>
  <c r="Y513" i="17"/>
  <c r="Y506" i="17"/>
  <c r="Y508" i="17"/>
  <c r="Y512" i="17"/>
  <c r="AG96" i="22"/>
  <c r="P78" i="21"/>
  <c r="M78" i="21"/>
  <c r="AC25" i="22"/>
  <c r="BF218" i="9"/>
  <c r="BF221" i="9"/>
  <c r="BF220" i="9"/>
  <c r="BF223" i="9"/>
  <c r="BF219" i="9"/>
  <c r="BF222" i="9"/>
  <c r="AD13" i="22"/>
  <c r="N4" i="21"/>
  <c r="BF19" i="9"/>
  <c r="BF22" i="9"/>
  <c r="BF18" i="9"/>
  <c r="BF21" i="9"/>
  <c r="BF20" i="9"/>
  <c r="BF23" i="9"/>
  <c r="AG93" i="22"/>
  <c r="AG38" i="22"/>
  <c r="AC23" i="22"/>
  <c r="AC71" i="22"/>
  <c r="BM150" i="17"/>
  <c r="BM147" i="17"/>
  <c r="BM149" i="17"/>
  <c r="BM155" i="17"/>
  <c r="BM146" i="17"/>
  <c r="BM152" i="17"/>
  <c r="BM156" i="17"/>
  <c r="BM151" i="17"/>
  <c r="BM148" i="17"/>
  <c r="BM153" i="17"/>
  <c r="BM154" i="17"/>
  <c r="AO156" i="17"/>
  <c r="AO148" i="17"/>
  <c r="AO155" i="17"/>
  <c r="AO151" i="17"/>
  <c r="AO152" i="17"/>
  <c r="AO150" i="17"/>
  <c r="AO146" i="17"/>
  <c r="AO153" i="17"/>
  <c r="AO147" i="17"/>
  <c r="AO149" i="17"/>
  <c r="AO154" i="17"/>
  <c r="AX340" i="9"/>
  <c r="AX343" i="9"/>
  <c r="AX339" i="9"/>
  <c r="AX342" i="9"/>
  <c r="AX338" i="9"/>
  <c r="AX341" i="9"/>
  <c r="AG56" i="22"/>
  <c r="I635" i="17"/>
  <c r="I629" i="17"/>
  <c r="I636" i="17"/>
  <c r="I624" i="17"/>
  <c r="I634" i="17"/>
  <c r="I625" i="17"/>
  <c r="I630" i="17"/>
  <c r="I626" i="17"/>
  <c r="I627" i="17"/>
  <c r="I632" i="17"/>
  <c r="I631" i="17"/>
  <c r="I628" i="17"/>
  <c r="I617" i="17"/>
  <c r="I633" i="17"/>
  <c r="Q629" i="17"/>
  <c r="Q633" i="17"/>
  <c r="Q631" i="17"/>
  <c r="Q628" i="17"/>
  <c r="Q632" i="17"/>
  <c r="Q625" i="17"/>
  <c r="Q626" i="17"/>
  <c r="Q624" i="17"/>
  <c r="Q617" i="17"/>
  <c r="Q635" i="17"/>
  <c r="Q634" i="17"/>
  <c r="Q636" i="17"/>
  <c r="Q627" i="17"/>
  <c r="Q630" i="17"/>
  <c r="BE629" i="17"/>
  <c r="BE630" i="17"/>
  <c r="BE617" i="17"/>
  <c r="BE625" i="17"/>
  <c r="BE632" i="17"/>
  <c r="BE635" i="17"/>
  <c r="BE636" i="17"/>
  <c r="BE626" i="17"/>
  <c r="BE624" i="17"/>
  <c r="BE633" i="17"/>
  <c r="BE631" i="17"/>
  <c r="BE634" i="17"/>
  <c r="BE628" i="17"/>
  <c r="BE627" i="17"/>
  <c r="BM781" i="17"/>
  <c r="BM782" i="17"/>
  <c r="BM783" i="17"/>
  <c r="AD85" i="22"/>
  <c r="AG540" i="9"/>
  <c r="AG543" i="9"/>
  <c r="AG538" i="9"/>
  <c r="AG541" i="9"/>
  <c r="AG539" i="9"/>
  <c r="AG542" i="9"/>
  <c r="BM555" i="17"/>
  <c r="BM544" i="17"/>
  <c r="BM553" i="17"/>
  <c r="BM545" i="17"/>
  <c r="BM548" i="17"/>
  <c r="BM556" i="17"/>
  <c r="BM546" i="17"/>
  <c r="BM552" i="17"/>
  <c r="BM550" i="17"/>
  <c r="BM549" i="17"/>
  <c r="BM554" i="17"/>
  <c r="BM547" i="17"/>
  <c r="BM551" i="17"/>
  <c r="BM537" i="17"/>
  <c r="AG555" i="17"/>
  <c r="AG544" i="17"/>
  <c r="AG549" i="17"/>
  <c r="AG545" i="17"/>
  <c r="AG552" i="17"/>
  <c r="AG556" i="17"/>
  <c r="AG551" i="17"/>
  <c r="AG548" i="17"/>
  <c r="AG550" i="17"/>
  <c r="AG553" i="17"/>
  <c r="AG554" i="17"/>
  <c r="AG547" i="17"/>
  <c r="AG537" i="17"/>
  <c r="AG546" i="17"/>
  <c r="Z676" i="17"/>
  <c r="AG77" i="22"/>
  <c r="AD29" i="22"/>
  <c r="AD10" i="22"/>
  <c r="AC33" i="22"/>
  <c r="AD57" i="22"/>
  <c r="AG7" i="22"/>
  <c r="AC40" i="22"/>
  <c r="AC39" i="22"/>
  <c r="AC86" i="22"/>
  <c r="AD70" i="22"/>
  <c r="L40" i="21"/>
  <c r="AC96" i="22"/>
  <c r="L101" i="21"/>
  <c r="AC94" i="22"/>
  <c r="AC97" i="22"/>
  <c r="AD49" i="22"/>
  <c r="U306" i="17"/>
  <c r="E286" i="17"/>
  <c r="F286" i="17"/>
  <c r="G286" i="17"/>
  <c r="U310" i="17"/>
  <c r="U314" i="17"/>
  <c r="U309" i="17"/>
  <c r="U307" i="17"/>
  <c r="U308" i="17"/>
  <c r="U311" i="17"/>
  <c r="U312" i="17"/>
  <c r="U313" i="17"/>
  <c r="U315" i="17"/>
  <c r="U316" i="17"/>
  <c r="E307" i="17"/>
  <c r="E306" i="17"/>
  <c r="E312" i="17"/>
  <c r="E308" i="17"/>
  <c r="E309" i="17"/>
  <c r="E310" i="17"/>
  <c r="E311" i="17"/>
  <c r="E313" i="17"/>
  <c r="E314" i="17"/>
  <c r="E315" i="17"/>
  <c r="E316" i="17"/>
  <c r="AC311" i="17"/>
  <c r="AC309" i="17"/>
  <c r="AC313" i="17"/>
  <c r="AC315" i="17"/>
  <c r="AC310" i="17"/>
  <c r="AC314" i="17"/>
  <c r="AC306" i="17"/>
  <c r="AC316" i="17"/>
  <c r="AC307" i="17"/>
  <c r="AC312" i="17"/>
  <c r="AC308" i="17"/>
  <c r="P126" i="21"/>
  <c r="O625" i="17"/>
  <c r="O628" i="17"/>
  <c r="O634" i="17"/>
  <c r="O631" i="17"/>
  <c r="O635" i="17"/>
  <c r="O626" i="17"/>
  <c r="O629" i="17"/>
  <c r="O633" i="17"/>
  <c r="O636" i="17"/>
  <c r="O632" i="17"/>
  <c r="O630" i="17"/>
  <c r="O617" i="17"/>
  <c r="O624" i="17"/>
  <c r="O627" i="17"/>
  <c r="AE628" i="17"/>
  <c r="AE630" i="17"/>
  <c r="AE635" i="17"/>
  <c r="AE632" i="17"/>
  <c r="AE627" i="17"/>
  <c r="AE633" i="17"/>
  <c r="AE629" i="17"/>
  <c r="AE636" i="17"/>
  <c r="AE625" i="17"/>
  <c r="AE624" i="17"/>
  <c r="AE626" i="17"/>
  <c r="AE631" i="17"/>
  <c r="AE617" i="17"/>
  <c r="AE634" i="17"/>
  <c r="BC620" i="9"/>
  <c r="BC623" i="9"/>
  <c r="BC619" i="9"/>
  <c r="BC622" i="9"/>
  <c r="BC618" i="9"/>
  <c r="BC621" i="9"/>
  <c r="BL421" i="17"/>
  <c r="BL422" i="17"/>
  <c r="BL423" i="17"/>
  <c r="L56" i="21"/>
  <c r="AC80" i="22"/>
  <c r="AW262" i="17"/>
  <c r="AW263" i="17"/>
  <c r="AW261" i="17"/>
  <c r="BM742" i="17"/>
  <c r="BM741" i="17"/>
  <c r="AX660" i="9"/>
  <c r="AX663" i="9"/>
  <c r="AX658" i="9"/>
  <c r="AX661" i="9"/>
  <c r="AX659" i="9"/>
  <c r="AX662" i="9"/>
  <c r="BM499" i="9"/>
  <c r="BM502" i="9"/>
  <c r="BM498" i="9"/>
  <c r="BM501" i="9"/>
  <c r="BM500" i="9"/>
  <c r="BM503" i="9"/>
  <c r="Q499" i="9"/>
  <c r="Q502" i="9"/>
  <c r="Q500" i="9"/>
  <c r="Q503" i="9"/>
  <c r="Q498" i="9"/>
  <c r="Q501" i="9"/>
  <c r="N9" i="21"/>
  <c r="AC8" i="22"/>
  <c r="AD40" i="22"/>
  <c r="AW192" i="17"/>
  <c r="AW187" i="17"/>
  <c r="AW186" i="17"/>
  <c r="AW194" i="17"/>
  <c r="AW191" i="17"/>
  <c r="AW190" i="17"/>
  <c r="AW193" i="17"/>
  <c r="AW189" i="17"/>
  <c r="AW195" i="17"/>
  <c r="AW188" i="17"/>
  <c r="AW196" i="17"/>
  <c r="AO195" i="17"/>
  <c r="AO188" i="17"/>
  <c r="AO194" i="17"/>
  <c r="AO187" i="17"/>
  <c r="AO196" i="17"/>
  <c r="AO190" i="17"/>
  <c r="AO193" i="17"/>
  <c r="AO192" i="17"/>
  <c r="AO189" i="17"/>
  <c r="AO191" i="17"/>
  <c r="AO186" i="17"/>
  <c r="L53" i="21"/>
  <c r="AD21" i="22"/>
  <c r="AG80" i="22"/>
  <c r="AD77" i="22"/>
  <c r="BF30" i="17"/>
  <c r="BF36" i="17"/>
  <c r="BF35" i="17"/>
  <c r="BF33" i="17"/>
  <c r="BF28" i="17"/>
  <c r="BF24" i="17"/>
  <c r="BF26" i="17"/>
  <c r="BF29" i="17"/>
  <c r="BF34" i="17"/>
  <c r="BF17" i="17"/>
  <c r="BF27" i="17"/>
  <c r="BF25" i="17"/>
  <c r="BF32" i="17"/>
  <c r="BF31" i="17"/>
  <c r="Z32" i="17"/>
  <c r="Z35" i="17"/>
  <c r="Z34" i="17"/>
  <c r="Z36" i="17"/>
  <c r="Z27" i="17"/>
  <c r="Z31" i="17"/>
  <c r="Z33" i="17"/>
  <c r="Z26" i="17"/>
  <c r="Z28" i="17"/>
  <c r="Z29" i="17"/>
  <c r="Z30" i="17"/>
  <c r="R32" i="17"/>
  <c r="R31" i="17"/>
  <c r="R27" i="17"/>
  <c r="R29" i="17"/>
  <c r="R33" i="17"/>
  <c r="R26" i="17"/>
  <c r="R36" i="17"/>
  <c r="R30" i="17"/>
  <c r="R28" i="17"/>
  <c r="R34" i="17"/>
  <c r="R35" i="17"/>
  <c r="AH109" i="17"/>
  <c r="AH108" i="17"/>
  <c r="AH111" i="17"/>
  <c r="AH110" i="17"/>
  <c r="AH113" i="17"/>
  <c r="AH106" i="17"/>
  <c r="AH115" i="17"/>
  <c r="AH116" i="17"/>
  <c r="AH112" i="17"/>
  <c r="AH114" i="17"/>
  <c r="AH107" i="17"/>
  <c r="J115" i="17"/>
  <c r="J107" i="17"/>
  <c r="J116" i="17"/>
  <c r="J113" i="17"/>
  <c r="J106" i="17"/>
  <c r="J110" i="17"/>
  <c r="J111" i="17"/>
  <c r="J109" i="17"/>
  <c r="J108" i="17"/>
  <c r="J114" i="17"/>
  <c r="J112" i="17"/>
  <c r="AD48" i="22"/>
  <c r="O124" i="21"/>
  <c r="AD61" i="22"/>
  <c r="Q197" i="21"/>
  <c r="AO578" i="9"/>
  <c r="AO581" i="9"/>
  <c r="AO580" i="9"/>
  <c r="AO583" i="9"/>
  <c r="AO579" i="9"/>
  <c r="AO582" i="9"/>
  <c r="L104" i="21"/>
  <c r="N103" i="21"/>
  <c r="AD56" i="22"/>
  <c r="BN423" i="17"/>
  <c r="BN422" i="17"/>
  <c r="Q742" i="17"/>
  <c r="Q741" i="17"/>
  <c r="BE781" i="17"/>
  <c r="BE782" i="17"/>
  <c r="BE783" i="17"/>
  <c r="AG31" i="22"/>
  <c r="AC79" i="22"/>
  <c r="AD81" i="22"/>
  <c r="AC85" i="22"/>
  <c r="AD23" i="22"/>
  <c r="M200" i="21"/>
  <c r="P200" i="21"/>
  <c r="AC7" i="22"/>
  <c r="AC24" i="22"/>
  <c r="Q76" i="21"/>
  <c r="L5" i="21"/>
  <c r="R227" i="17"/>
  <c r="R229" i="17"/>
  <c r="R228" i="17"/>
  <c r="R230" i="17"/>
  <c r="R226" i="17"/>
  <c r="R233" i="17"/>
  <c r="R234" i="17"/>
  <c r="R232" i="17"/>
  <c r="R231" i="17"/>
  <c r="R235" i="17"/>
  <c r="R236" i="17"/>
  <c r="J235" i="17"/>
  <c r="J234" i="17"/>
  <c r="J233" i="17"/>
  <c r="J226" i="17"/>
  <c r="J231" i="17"/>
  <c r="J236" i="17"/>
  <c r="J230" i="17"/>
  <c r="J228" i="17"/>
  <c r="J227" i="17"/>
  <c r="J229" i="17"/>
  <c r="J232" i="17"/>
  <c r="AC77" i="22"/>
  <c r="L28" i="21"/>
  <c r="Q78" i="21"/>
  <c r="AG596" i="17"/>
  <c r="AG591" i="17"/>
  <c r="AG595" i="17"/>
  <c r="AG593" i="17"/>
  <c r="AG586" i="17"/>
  <c r="AG589" i="17"/>
  <c r="AG584" i="17"/>
  <c r="AG588" i="17"/>
  <c r="AG592" i="17"/>
  <c r="AG585" i="17"/>
  <c r="AG594" i="17"/>
  <c r="AG577" i="17"/>
  <c r="AG590" i="17"/>
  <c r="AG587" i="17"/>
  <c r="Q589" i="17"/>
  <c r="Q590" i="17"/>
  <c r="Q587" i="17"/>
  <c r="Q593" i="17"/>
  <c r="Q596" i="17"/>
  <c r="Q591" i="17"/>
  <c r="Q584" i="17"/>
  <c r="Q588" i="17"/>
  <c r="Q592" i="17"/>
  <c r="Q585" i="17"/>
  <c r="Q594" i="17"/>
  <c r="Q595" i="17"/>
  <c r="Q586" i="17"/>
  <c r="Q577" i="17"/>
  <c r="AS299" i="9"/>
  <c r="AS302" i="9"/>
  <c r="AS300" i="9"/>
  <c r="AS303" i="9"/>
  <c r="AS298" i="9"/>
  <c r="AS301" i="9"/>
  <c r="AC45" i="22"/>
  <c r="P16" i="21"/>
  <c r="M16" i="21"/>
  <c r="AO74" i="17"/>
  <c r="AO75" i="17"/>
  <c r="AO66" i="17"/>
  <c r="AO73" i="17"/>
  <c r="AO67" i="17"/>
  <c r="AO68" i="17"/>
  <c r="AO69" i="17"/>
  <c r="AO70" i="17"/>
  <c r="AO72" i="17"/>
  <c r="AO71" i="17"/>
  <c r="AO76" i="17"/>
  <c r="Q75" i="17"/>
  <c r="Q71" i="17"/>
  <c r="Q69" i="17"/>
  <c r="Q74" i="17"/>
  <c r="Q66" i="17"/>
  <c r="Q68" i="17"/>
  <c r="Q73" i="17"/>
  <c r="Q70" i="17"/>
  <c r="Q76" i="17"/>
  <c r="Q72" i="17"/>
  <c r="Q67" i="17"/>
  <c r="R350" i="17"/>
  <c r="R346" i="17"/>
  <c r="R354" i="17"/>
  <c r="R352" i="17"/>
  <c r="R356" i="17"/>
  <c r="R355" i="17"/>
  <c r="R349" i="17"/>
  <c r="R353" i="17"/>
  <c r="R351" i="17"/>
  <c r="R348" i="17"/>
  <c r="R347" i="17"/>
  <c r="J349" i="17"/>
  <c r="J350" i="17"/>
  <c r="J347" i="17"/>
  <c r="J356" i="17"/>
  <c r="J352" i="17"/>
  <c r="J348" i="17"/>
  <c r="J355" i="17"/>
  <c r="J346" i="17"/>
  <c r="J353" i="17"/>
  <c r="J354" i="17"/>
  <c r="J351" i="17"/>
  <c r="BK619" i="9"/>
  <c r="BK622" i="9"/>
  <c r="BK618" i="9"/>
  <c r="BK621" i="9"/>
  <c r="BK620" i="9"/>
  <c r="BK623" i="9"/>
  <c r="AC81" i="22"/>
  <c r="AC53" i="22"/>
  <c r="AG9" i="22"/>
  <c r="AD22" i="22"/>
  <c r="Y743" i="17"/>
  <c r="Y741" i="17"/>
  <c r="I703" i="17"/>
  <c r="I701" i="17"/>
  <c r="AG71" i="22"/>
  <c r="BM497" i="17"/>
  <c r="BM515" i="17"/>
  <c r="BM514" i="17"/>
  <c r="BM506" i="17"/>
  <c r="BM516" i="17"/>
  <c r="BM509" i="17"/>
  <c r="BM513" i="17"/>
  <c r="BM510" i="17"/>
  <c r="BM505" i="17"/>
  <c r="BM512" i="17"/>
  <c r="BM508" i="17"/>
  <c r="BM504" i="17"/>
  <c r="BM511" i="17"/>
  <c r="BM507" i="17"/>
  <c r="AG511" i="17"/>
  <c r="AG505" i="17"/>
  <c r="AG516" i="17"/>
  <c r="AG514" i="17"/>
  <c r="AG508" i="17"/>
  <c r="AG504" i="17"/>
  <c r="AG512" i="17"/>
  <c r="AG513" i="17"/>
  <c r="AG506" i="17"/>
  <c r="AG510" i="17"/>
  <c r="AG507" i="17"/>
  <c r="AG515" i="17"/>
  <c r="AG497" i="17"/>
  <c r="AG509" i="17"/>
  <c r="AG41" i="22"/>
  <c r="AG45" i="22"/>
  <c r="O113" i="21"/>
  <c r="AW579" i="9"/>
  <c r="AW582" i="9"/>
  <c r="AW580" i="9"/>
  <c r="AW583" i="9"/>
  <c r="AW578" i="9"/>
  <c r="AW581" i="9"/>
  <c r="BM578" i="9"/>
  <c r="BM581" i="9"/>
  <c r="BM579" i="9"/>
  <c r="BM582" i="9"/>
  <c r="BM580" i="9"/>
  <c r="BM583" i="9"/>
  <c r="AD31" i="22"/>
  <c r="L102" i="21"/>
  <c r="BD263" i="17"/>
  <c r="BD262" i="17"/>
  <c r="BD261" i="17"/>
  <c r="P20" i="21"/>
  <c r="P29" i="21"/>
  <c r="M29" i="21"/>
  <c r="Y146" i="17"/>
  <c r="Y156" i="17"/>
  <c r="Y147" i="17"/>
  <c r="Y153" i="17"/>
  <c r="Y150" i="17"/>
  <c r="Y151" i="17"/>
  <c r="Y154" i="17"/>
  <c r="Y148" i="17"/>
  <c r="Y152" i="17"/>
  <c r="Y155" i="17"/>
  <c r="Y149" i="17"/>
  <c r="I156" i="17"/>
  <c r="I155" i="17"/>
  <c r="I153" i="17"/>
  <c r="I148" i="17"/>
  <c r="I154" i="17"/>
  <c r="I147" i="17"/>
  <c r="I150" i="17"/>
  <c r="I146" i="17"/>
  <c r="I151" i="17"/>
  <c r="I149" i="17"/>
  <c r="I152" i="17"/>
  <c r="BF340" i="9"/>
  <c r="BF343" i="9"/>
  <c r="BF338" i="9"/>
  <c r="BF341" i="9"/>
  <c r="BF339" i="9"/>
  <c r="BF342" i="9"/>
  <c r="AV422" i="17"/>
  <c r="AV423" i="17"/>
  <c r="AV421" i="17"/>
  <c r="N56" i="21"/>
  <c r="N197" i="21"/>
  <c r="BE261" i="17"/>
  <c r="BE263" i="17"/>
  <c r="L16" i="21"/>
  <c r="AW620" i="9"/>
  <c r="AW623" i="9"/>
  <c r="AW619" i="9"/>
  <c r="AW622" i="9"/>
  <c r="AW618" i="9"/>
  <c r="AW621" i="9"/>
  <c r="Y636" i="17"/>
  <c r="Y632" i="17"/>
  <c r="Y630" i="17"/>
  <c r="Y635" i="17"/>
  <c r="Y633" i="17"/>
  <c r="Y627" i="17"/>
  <c r="Y625" i="17"/>
  <c r="Y631" i="17"/>
  <c r="Y629" i="17"/>
  <c r="Y617" i="17"/>
  <c r="Y628" i="17"/>
  <c r="Y624" i="17"/>
  <c r="Y626" i="17"/>
  <c r="Y634" i="17"/>
  <c r="AG627" i="17"/>
  <c r="AG633" i="17"/>
  <c r="AG624" i="17"/>
  <c r="AG628" i="17"/>
  <c r="AG631" i="17"/>
  <c r="AG635" i="17"/>
  <c r="AG634" i="17"/>
  <c r="AG636" i="17"/>
  <c r="AG617" i="17"/>
  <c r="AG626" i="17"/>
  <c r="AG630" i="17"/>
  <c r="AG625" i="17"/>
  <c r="AG629" i="17"/>
  <c r="AG632" i="17"/>
  <c r="BE619" i="9"/>
  <c r="BE622" i="9"/>
  <c r="BE618" i="9"/>
  <c r="BE621" i="9"/>
  <c r="BE620" i="9"/>
  <c r="BE623" i="9"/>
  <c r="AW701" i="17"/>
  <c r="AW702" i="17"/>
  <c r="AW703" i="17"/>
  <c r="AC87" i="22"/>
  <c r="Q537" i="17"/>
  <c r="Q549" i="17"/>
  <c r="Q551" i="17"/>
  <c r="Q548" i="17"/>
  <c r="Q544" i="17"/>
  <c r="Q547" i="17"/>
  <c r="Q545" i="17"/>
  <c r="Q555" i="17"/>
  <c r="Q552" i="17"/>
  <c r="Q553" i="17"/>
  <c r="Q554" i="17"/>
  <c r="Q546" i="17"/>
  <c r="Q556" i="17"/>
  <c r="Q550" i="17"/>
  <c r="BN660" i="9"/>
  <c r="BN663" i="9"/>
  <c r="BN658" i="9"/>
  <c r="BN661" i="9"/>
  <c r="BN659" i="9"/>
  <c r="BN662" i="9"/>
  <c r="AX676" i="17"/>
  <c r="R676" i="17"/>
  <c r="BE499" i="9"/>
  <c r="BE502" i="9"/>
  <c r="BE500" i="9"/>
  <c r="BE503" i="9"/>
  <c r="BE498" i="9"/>
  <c r="BE501" i="9"/>
  <c r="L9" i="21"/>
  <c r="M103" i="21"/>
  <c r="N125" i="21"/>
  <c r="AD39" i="22"/>
  <c r="O6" i="21"/>
  <c r="L54" i="21"/>
  <c r="L89" i="21"/>
  <c r="AD46" i="22"/>
  <c r="Q198" i="21"/>
  <c r="AD37" i="22"/>
  <c r="AC29" i="22"/>
  <c r="P114" i="21"/>
  <c r="L41" i="21"/>
  <c r="AD93" i="22"/>
  <c r="AD17" i="22"/>
  <c r="BI299" i="9"/>
  <c r="BI302" i="9"/>
  <c r="BI298" i="9"/>
  <c r="BI301" i="9"/>
  <c r="BI300" i="9"/>
  <c r="BI303" i="9"/>
  <c r="M310" i="17"/>
  <c r="M309" i="17"/>
  <c r="M312" i="17"/>
  <c r="M314" i="17"/>
  <c r="M307" i="17"/>
  <c r="M308" i="17"/>
  <c r="M311" i="17"/>
  <c r="M306" i="17"/>
  <c r="M313" i="17"/>
  <c r="M315" i="17"/>
  <c r="M316" i="17"/>
  <c r="BI308" i="17"/>
  <c r="BI314" i="17"/>
  <c r="BI307" i="17"/>
  <c r="BI310" i="17"/>
  <c r="BI315" i="17"/>
  <c r="BI309" i="17"/>
  <c r="BI312" i="17"/>
  <c r="BI311" i="17"/>
  <c r="BI316" i="17"/>
  <c r="BI313" i="17"/>
  <c r="BI306" i="17"/>
  <c r="L88" i="21"/>
  <c r="L4" i="21"/>
  <c r="AU617" i="17"/>
  <c r="AU627" i="17"/>
  <c r="AU636" i="17"/>
  <c r="AU625" i="17"/>
  <c r="AU628" i="17"/>
  <c r="AU631" i="17"/>
  <c r="AU629" i="17"/>
  <c r="AU635" i="17"/>
  <c r="AU633" i="17"/>
  <c r="AU630" i="17"/>
  <c r="AU634" i="17"/>
  <c r="AU632" i="17"/>
  <c r="AU626" i="17"/>
  <c r="AU624" i="17"/>
  <c r="BK630" i="17"/>
  <c r="BK627" i="17"/>
  <c r="BK634" i="17"/>
  <c r="BK632" i="17"/>
  <c r="BK626" i="17"/>
  <c r="BK633" i="17"/>
  <c r="BK625" i="17"/>
  <c r="BK624" i="17"/>
  <c r="BK628" i="17"/>
  <c r="BK636" i="17"/>
  <c r="BK635" i="17"/>
  <c r="BK629" i="17"/>
  <c r="BK617" i="17"/>
  <c r="BK631" i="17"/>
  <c r="AC41" i="22"/>
  <c r="AD15" i="22"/>
  <c r="AX423" i="17"/>
  <c r="AX421" i="17"/>
  <c r="AW382" i="17"/>
  <c r="AW381" i="17"/>
  <c r="AW383" i="17"/>
  <c r="AG22" i="22"/>
  <c r="AD96" i="22"/>
  <c r="AO540" i="9"/>
  <c r="AO543" i="9"/>
  <c r="AO539" i="9"/>
  <c r="AO542" i="9"/>
  <c r="AO538" i="9"/>
  <c r="AO541" i="9"/>
  <c r="L77" i="21"/>
  <c r="O43" i="21"/>
  <c r="P6" i="21"/>
  <c r="L20" i="21"/>
  <c r="Q186" i="17"/>
  <c r="Q190" i="17"/>
  <c r="Q193" i="17"/>
  <c r="Q189" i="17"/>
  <c r="Q192" i="17"/>
  <c r="Q188" i="17"/>
  <c r="Q191" i="17"/>
  <c r="Q195" i="17"/>
  <c r="Q196" i="17"/>
  <c r="Q187" i="17"/>
  <c r="Q194" i="17"/>
  <c r="Y196" i="17"/>
  <c r="Y186" i="17"/>
  <c r="Y189" i="17"/>
  <c r="Y190" i="17"/>
  <c r="Y194" i="17"/>
  <c r="Y195" i="17"/>
  <c r="Y188" i="17"/>
  <c r="Y192" i="17"/>
  <c r="Y187" i="17"/>
  <c r="Y193" i="17"/>
  <c r="Y191" i="17"/>
  <c r="AC38" i="22"/>
  <c r="L42" i="21"/>
  <c r="AG6" i="22"/>
  <c r="L29" i="21"/>
  <c r="AP33" i="17"/>
  <c r="AP26" i="17"/>
  <c r="AP36" i="17"/>
  <c r="AP27" i="17"/>
  <c r="AP30" i="17"/>
  <c r="AP34" i="17"/>
  <c r="AP28" i="17"/>
  <c r="AP35" i="17"/>
  <c r="AP31" i="17"/>
  <c r="AP32" i="17"/>
  <c r="AP29" i="17"/>
  <c r="J29" i="17"/>
  <c r="J36" i="17"/>
  <c r="J26" i="17"/>
  <c r="J31" i="17"/>
  <c r="J28" i="17"/>
  <c r="J30" i="17"/>
  <c r="J27" i="17"/>
  <c r="J34" i="17"/>
  <c r="J32" i="17"/>
  <c r="J33" i="17"/>
  <c r="J35" i="17"/>
  <c r="BF115" i="17"/>
  <c r="BF112" i="17"/>
  <c r="BF109" i="17"/>
  <c r="BF106" i="17"/>
  <c r="BF108" i="17"/>
  <c r="BF114" i="17"/>
  <c r="BF113" i="17"/>
  <c r="BF111" i="17"/>
  <c r="BF116" i="17"/>
  <c r="BF110" i="17"/>
  <c r="BF107" i="17"/>
  <c r="AX110" i="17"/>
  <c r="AX112" i="17"/>
  <c r="AX114" i="17"/>
  <c r="AX116" i="17"/>
  <c r="AX109" i="17"/>
  <c r="AX113" i="17"/>
  <c r="AX115" i="17"/>
  <c r="AX106" i="17"/>
  <c r="AX107" i="17"/>
  <c r="AX108" i="17"/>
  <c r="AX111" i="17"/>
  <c r="Z106" i="17"/>
  <c r="Z115" i="17"/>
  <c r="Z107" i="17"/>
  <c r="Z116" i="17"/>
  <c r="Z111" i="17"/>
  <c r="Z112" i="17"/>
  <c r="Z109" i="17"/>
  <c r="Z114" i="17"/>
  <c r="Z110" i="17"/>
  <c r="Z108" i="17"/>
  <c r="Z113" i="17"/>
  <c r="AD97" i="22"/>
  <c r="P79" i="21"/>
  <c r="AC55" i="22"/>
  <c r="AD78" i="22"/>
  <c r="AG46" i="22"/>
  <c r="AG21" i="22"/>
  <c r="AG10" i="22"/>
  <c r="AG5" i="22"/>
  <c r="AC73" i="22"/>
  <c r="AC9" i="22"/>
  <c r="BF423" i="17"/>
  <c r="BF422" i="17"/>
  <c r="BF421" i="17"/>
  <c r="AO703" i="17"/>
  <c r="AO702" i="17"/>
  <c r="AO701" i="17"/>
  <c r="BE702" i="17"/>
  <c r="BE701" i="17"/>
  <c r="BE703" i="17"/>
  <c r="AG85" i="22"/>
  <c r="AG30" i="22"/>
  <c r="AD87" i="22"/>
  <c r="AD80" i="22"/>
  <c r="AD14" i="22"/>
  <c r="AD69" i="22"/>
  <c r="AD47" i="22"/>
  <c r="AG16" i="22"/>
  <c r="AC93" i="22"/>
  <c r="AG79" i="22"/>
  <c r="AD79" i="22"/>
  <c r="P77" i="21"/>
  <c r="L67" i="21"/>
  <c r="AQ653" i="9"/>
  <c r="AR653" i="9"/>
  <c r="AS653" i="9"/>
  <c r="AT653" i="9"/>
  <c r="AU653" i="9"/>
  <c r="AY653" i="9"/>
  <c r="AZ653" i="9"/>
  <c r="BA653" i="9"/>
  <c r="BB653" i="9"/>
  <c r="BC653" i="9"/>
  <c r="BG653" i="9"/>
  <c r="BH653" i="9"/>
  <c r="BI653" i="9"/>
  <c r="BJ653" i="9"/>
  <c r="BK653" i="9"/>
  <c r="AQ654" i="9"/>
  <c r="AR654" i="9"/>
  <c r="AS654" i="9"/>
  <c r="AT654" i="9"/>
  <c r="AU654" i="9"/>
  <c r="AY654" i="9"/>
  <c r="AZ654" i="9"/>
  <c r="BA654" i="9"/>
  <c r="BB654" i="9"/>
  <c r="BC654" i="9"/>
  <c r="BG654" i="9"/>
  <c r="BH654" i="9"/>
  <c r="BI654" i="9"/>
  <c r="BJ654" i="9"/>
  <c r="BK654" i="9"/>
  <c r="AQ655" i="9"/>
  <c r="AR655" i="9"/>
  <c r="AS655" i="9"/>
  <c r="AT655" i="9"/>
  <c r="AU655" i="9"/>
  <c r="AY655" i="9"/>
  <c r="AZ655" i="9"/>
  <c r="BA655" i="9"/>
  <c r="BB655" i="9"/>
  <c r="BC655" i="9"/>
  <c r="BG655" i="9"/>
  <c r="BH655" i="9"/>
  <c r="BI655" i="9"/>
  <c r="BJ655" i="9"/>
  <c r="BK655" i="9"/>
  <c r="AQ657" i="9"/>
  <c r="AR657" i="9"/>
  <c r="AS657" i="9"/>
  <c r="AT657" i="9"/>
  <c r="AU657" i="9"/>
  <c r="AY657" i="9"/>
  <c r="AZ657" i="9"/>
  <c r="BA657" i="9"/>
  <c r="BB657" i="9"/>
  <c r="BC657" i="9"/>
  <c r="BG657" i="9"/>
  <c r="BH657" i="9"/>
  <c r="BI657" i="9"/>
  <c r="BJ657" i="9"/>
  <c r="BK657" i="9"/>
  <c r="AQ658" i="9"/>
  <c r="AR658" i="9"/>
  <c r="AS658" i="9"/>
  <c r="AT658" i="9"/>
  <c r="AU658" i="9"/>
  <c r="AY658" i="9"/>
  <c r="AZ658" i="9"/>
  <c r="BA658" i="9"/>
  <c r="BB658" i="9"/>
  <c r="BC658" i="9"/>
  <c r="BF658" i="9"/>
  <c r="BG658" i="9"/>
  <c r="BH658" i="9"/>
  <c r="BI658" i="9"/>
  <c r="BJ658" i="9"/>
  <c r="BK658" i="9"/>
  <c r="AQ659" i="9"/>
  <c r="AR659" i="9"/>
  <c r="AS659" i="9"/>
  <c r="AT659" i="9"/>
  <c r="AU659" i="9"/>
  <c r="AY659" i="9"/>
  <c r="AZ659" i="9"/>
  <c r="BA659" i="9"/>
  <c r="BB659" i="9"/>
  <c r="BC659" i="9"/>
  <c r="BF659" i="9"/>
  <c r="BG659" i="9"/>
  <c r="BH659" i="9"/>
  <c r="BI659" i="9"/>
  <c r="BJ659" i="9"/>
  <c r="BK659" i="9"/>
  <c r="AQ660" i="9"/>
  <c r="AR660" i="9"/>
  <c r="AS660" i="9"/>
  <c r="AT660" i="9"/>
  <c r="AU660" i="9"/>
  <c r="AY660" i="9"/>
  <c r="AZ660" i="9"/>
  <c r="BA660" i="9"/>
  <c r="BB660" i="9"/>
  <c r="BC660" i="9"/>
  <c r="BF660" i="9"/>
  <c r="BG660" i="9"/>
  <c r="BH660" i="9"/>
  <c r="BI660" i="9"/>
  <c r="BJ660" i="9"/>
  <c r="BK660" i="9"/>
  <c r="AQ661" i="9"/>
  <c r="AR661" i="9"/>
  <c r="AS661" i="9"/>
  <c r="AT661" i="9"/>
  <c r="AU661" i="9"/>
  <c r="AY661" i="9"/>
  <c r="AZ661" i="9"/>
  <c r="BA661" i="9"/>
  <c r="BB661" i="9"/>
  <c r="BC661" i="9"/>
  <c r="BF661" i="9"/>
  <c r="BG661" i="9"/>
  <c r="BH661" i="9"/>
  <c r="BI661" i="9"/>
  <c r="BJ661" i="9"/>
  <c r="BK661" i="9"/>
  <c r="AQ662" i="9"/>
  <c r="AR662" i="9"/>
  <c r="AS662" i="9"/>
  <c r="AT662" i="9"/>
  <c r="AU662" i="9"/>
  <c r="AY662" i="9"/>
  <c r="AZ662" i="9"/>
  <c r="BA662" i="9"/>
  <c r="BB662" i="9"/>
  <c r="BC662" i="9"/>
  <c r="BF662" i="9"/>
  <c r="BG662" i="9"/>
  <c r="BH662" i="9"/>
  <c r="BI662" i="9"/>
  <c r="BJ662" i="9"/>
  <c r="BK662" i="9"/>
  <c r="AQ663" i="9"/>
  <c r="AR663" i="9"/>
  <c r="AS663" i="9"/>
  <c r="AT663" i="9"/>
  <c r="AU663" i="9"/>
  <c r="AY663" i="9"/>
  <c r="AZ663" i="9"/>
  <c r="BA663" i="9"/>
  <c r="BB663" i="9"/>
  <c r="BC663" i="9"/>
  <c r="BF663" i="9"/>
  <c r="BG663" i="9"/>
  <c r="BH663" i="9"/>
  <c r="BI663" i="9"/>
  <c r="BJ663" i="9"/>
  <c r="BK663" i="9"/>
  <c r="AQ664" i="9"/>
  <c r="AR664" i="9"/>
  <c r="AS664" i="9"/>
  <c r="AT664" i="9"/>
  <c r="AU664" i="9"/>
  <c r="AY664" i="9"/>
  <c r="AZ664" i="9"/>
  <c r="BA664" i="9"/>
  <c r="BB664" i="9"/>
  <c r="BC664" i="9"/>
  <c r="BG664" i="9"/>
  <c r="BH664" i="9"/>
  <c r="BI664" i="9"/>
  <c r="BJ664" i="9"/>
  <c r="BK664" i="9"/>
  <c r="AQ665" i="9"/>
  <c r="AR665" i="9"/>
  <c r="AS665" i="9"/>
  <c r="AT665" i="9"/>
  <c r="AU665" i="9"/>
  <c r="AY665" i="9"/>
  <c r="AZ665" i="9"/>
  <c r="BA665" i="9"/>
  <c r="BB665" i="9"/>
  <c r="BC665" i="9"/>
  <c r="BG665" i="9"/>
  <c r="BH665" i="9"/>
  <c r="BI665" i="9"/>
  <c r="BJ665" i="9"/>
  <c r="BK665" i="9"/>
  <c r="K666" i="9"/>
  <c r="M666" i="9"/>
  <c r="S666" i="9"/>
  <c r="U666" i="9"/>
  <c r="AE666" i="9"/>
  <c r="AI666" i="9"/>
  <c r="AJ666" i="9"/>
  <c r="AL666" i="9"/>
  <c r="AM666" i="9"/>
  <c r="AQ666" i="9"/>
  <c r="AR666" i="9"/>
  <c r="AS666" i="9"/>
  <c r="AT666" i="9"/>
  <c r="AU666" i="9"/>
  <c r="AY666" i="9"/>
  <c r="AZ666" i="9"/>
  <c r="BA666" i="9"/>
  <c r="BB666" i="9"/>
  <c r="BC666" i="9"/>
  <c r="BG666" i="9"/>
  <c r="BH666" i="9"/>
  <c r="BI666" i="9"/>
  <c r="BJ666" i="9"/>
  <c r="BK666" i="9"/>
  <c r="K667" i="9"/>
  <c r="M667" i="9"/>
  <c r="S667" i="9"/>
  <c r="U667" i="9"/>
  <c r="AE667" i="9"/>
  <c r="AI667" i="9"/>
  <c r="AJ667" i="9"/>
  <c r="AL667" i="9"/>
  <c r="AM667" i="9"/>
  <c r="AQ667" i="9"/>
  <c r="AR667" i="9"/>
  <c r="AS667" i="9"/>
  <c r="AT667" i="9"/>
  <c r="AU667" i="9"/>
  <c r="AY667" i="9"/>
  <c r="AZ667" i="9"/>
  <c r="BA667" i="9"/>
  <c r="BB667" i="9"/>
  <c r="BC667" i="9"/>
  <c r="BG667" i="9"/>
  <c r="BH667" i="9"/>
  <c r="BI667" i="9"/>
  <c r="BJ667" i="9"/>
  <c r="BK667" i="9"/>
  <c r="K668" i="9"/>
  <c r="M668" i="9"/>
  <c r="S668" i="9"/>
  <c r="U668" i="9"/>
  <c r="AE668" i="9"/>
  <c r="AI668" i="9"/>
  <c r="AJ668" i="9"/>
  <c r="AL668" i="9"/>
  <c r="AM668" i="9"/>
  <c r="AQ668" i="9"/>
  <c r="AR668" i="9"/>
  <c r="AS668" i="9"/>
  <c r="AT668" i="9"/>
  <c r="AU668" i="9"/>
  <c r="AY668" i="9"/>
  <c r="AZ668" i="9"/>
  <c r="BA668" i="9"/>
  <c r="BB668" i="9"/>
  <c r="BC668" i="9"/>
  <c r="BG668" i="9"/>
  <c r="BH668" i="9"/>
  <c r="BI668" i="9"/>
  <c r="BJ668" i="9"/>
  <c r="BK668" i="9"/>
  <c r="K669" i="9"/>
  <c r="M669" i="9"/>
  <c r="S669" i="9"/>
  <c r="U669" i="9"/>
  <c r="AE669" i="9"/>
  <c r="AI669" i="9"/>
  <c r="AJ669" i="9"/>
  <c r="AL669" i="9"/>
  <c r="AM669" i="9"/>
  <c r="AQ669" i="9"/>
  <c r="AR669" i="9"/>
  <c r="AS669" i="9"/>
  <c r="AT669" i="9"/>
  <c r="AU669" i="9"/>
  <c r="AY669" i="9"/>
  <c r="AZ669" i="9"/>
  <c r="BA669" i="9"/>
  <c r="BB669" i="9"/>
  <c r="BC669" i="9"/>
  <c r="BG669" i="9"/>
  <c r="BH669" i="9"/>
  <c r="BI669" i="9"/>
  <c r="BJ669" i="9"/>
  <c r="BK669" i="9"/>
  <c r="K670" i="9"/>
  <c r="M670" i="9"/>
  <c r="S670" i="9"/>
  <c r="U670" i="9"/>
  <c r="AE670" i="9"/>
  <c r="AI670" i="9"/>
  <c r="AJ670" i="9"/>
  <c r="AL670" i="9"/>
  <c r="AM670" i="9"/>
  <c r="AQ670" i="9"/>
  <c r="AR670" i="9"/>
  <c r="AS670" i="9"/>
  <c r="AT670" i="9"/>
  <c r="AU670" i="9"/>
  <c r="AY670" i="9"/>
  <c r="AZ670" i="9"/>
  <c r="BA670" i="9"/>
  <c r="BB670" i="9"/>
  <c r="BC670" i="9"/>
  <c r="BG670" i="9"/>
  <c r="BH670" i="9"/>
  <c r="BI670" i="9"/>
  <c r="BJ670" i="9"/>
  <c r="BK670" i="9"/>
  <c r="K671" i="9"/>
  <c r="M671" i="9"/>
  <c r="S671" i="9"/>
  <c r="U671" i="9"/>
  <c r="AE671" i="9"/>
  <c r="AI671" i="9"/>
  <c r="AJ671" i="9"/>
  <c r="AL671" i="9"/>
  <c r="AM671" i="9"/>
  <c r="AQ671" i="9"/>
  <c r="AR671" i="9"/>
  <c r="AS671" i="9"/>
  <c r="AT671" i="9"/>
  <c r="AU671" i="9"/>
  <c r="AY671" i="9"/>
  <c r="AZ671" i="9"/>
  <c r="BA671" i="9"/>
  <c r="BB671" i="9"/>
  <c r="BC671" i="9"/>
  <c r="BG671" i="9"/>
  <c r="BH671" i="9"/>
  <c r="BI671" i="9"/>
  <c r="BJ671" i="9"/>
  <c r="BK671" i="9"/>
  <c r="K672" i="9"/>
  <c r="M672" i="9"/>
  <c r="S672" i="9"/>
  <c r="U672" i="9"/>
  <c r="AE672" i="9"/>
  <c r="AI672" i="9"/>
  <c r="AJ672" i="9"/>
  <c r="AL672" i="9"/>
  <c r="AM672" i="9"/>
  <c r="AQ672" i="9"/>
  <c r="AR672" i="9"/>
  <c r="AS672" i="9"/>
  <c r="AT672" i="9"/>
  <c r="AU672" i="9"/>
  <c r="AY672" i="9"/>
  <c r="AZ672" i="9"/>
  <c r="BA672" i="9"/>
  <c r="BB672" i="9"/>
  <c r="BC672" i="9"/>
  <c r="BG672" i="9"/>
  <c r="BH672" i="9"/>
  <c r="BI672" i="9"/>
  <c r="BJ672" i="9"/>
  <c r="BK672" i="9"/>
  <c r="K673" i="9"/>
  <c r="M673" i="9"/>
  <c r="S673" i="9"/>
  <c r="U673" i="9"/>
  <c r="AE673" i="9"/>
  <c r="AI673" i="9"/>
  <c r="AJ673" i="9"/>
  <c r="AL673" i="9"/>
  <c r="AM673" i="9"/>
  <c r="AQ673" i="9"/>
  <c r="AR673" i="9"/>
  <c r="AS673" i="9"/>
  <c r="AT673" i="9"/>
  <c r="AU673" i="9"/>
  <c r="AY673" i="9"/>
  <c r="AZ673" i="9"/>
  <c r="BA673" i="9"/>
  <c r="BB673" i="9"/>
  <c r="BC673" i="9"/>
  <c r="BG673" i="9"/>
  <c r="BH673" i="9"/>
  <c r="BI673" i="9"/>
  <c r="BJ673" i="9"/>
  <c r="BK673" i="9"/>
  <c r="K674" i="9"/>
  <c r="M674" i="9"/>
  <c r="S674" i="9"/>
  <c r="U674" i="9"/>
  <c r="AE674" i="9"/>
  <c r="AI674" i="9"/>
  <c r="AJ674" i="9"/>
  <c r="AL674" i="9"/>
  <c r="AM674" i="9"/>
  <c r="AQ674" i="9"/>
  <c r="AR674" i="9"/>
  <c r="AS674" i="9"/>
  <c r="AT674" i="9"/>
  <c r="AU674" i="9"/>
  <c r="AY674" i="9"/>
  <c r="AZ674" i="9"/>
  <c r="BA674" i="9"/>
  <c r="BB674" i="9"/>
  <c r="BC674" i="9"/>
  <c r="BG674" i="9"/>
  <c r="BH674" i="9"/>
  <c r="BI674" i="9"/>
  <c r="BJ674" i="9"/>
  <c r="BK674" i="9"/>
  <c r="K675" i="9"/>
  <c r="M675" i="9"/>
  <c r="S675" i="9"/>
  <c r="U675" i="9"/>
  <c r="AE675" i="9"/>
  <c r="AI675" i="9"/>
  <c r="AJ675" i="9"/>
  <c r="AL675" i="9"/>
  <c r="AM675" i="9"/>
  <c r="AQ675" i="9"/>
  <c r="AR675" i="9"/>
  <c r="AS675" i="9"/>
  <c r="AT675" i="9"/>
  <c r="AU675" i="9"/>
  <c r="AY675" i="9"/>
  <c r="AZ675" i="9"/>
  <c r="BA675" i="9"/>
  <c r="BB675" i="9"/>
  <c r="BC675" i="9"/>
  <c r="BG675" i="9"/>
  <c r="BH675" i="9"/>
  <c r="BI675" i="9"/>
  <c r="BJ675" i="9"/>
  <c r="BK675" i="9"/>
  <c r="R196" i="21"/>
  <c r="V196" i="21"/>
  <c r="AG78" i="22"/>
  <c r="AW591" i="17"/>
  <c r="AW590" i="17"/>
  <c r="AW592" i="17"/>
  <c r="AW584" i="17"/>
  <c r="AW589" i="17"/>
  <c r="AW587" i="17"/>
  <c r="AW594" i="17"/>
  <c r="AW577" i="17"/>
  <c r="AW588" i="17"/>
  <c r="AW593" i="17"/>
  <c r="AW595" i="17"/>
  <c r="AW596" i="17"/>
  <c r="AW586" i="17"/>
  <c r="AW585" i="17"/>
  <c r="BM596" i="17"/>
  <c r="BM577" i="17"/>
  <c r="BM588" i="17"/>
  <c r="BM585" i="17"/>
  <c r="BM593" i="17"/>
  <c r="BM586" i="17"/>
  <c r="BM587" i="17"/>
  <c r="BM594" i="17"/>
  <c r="BM591" i="17"/>
  <c r="BM584" i="17"/>
  <c r="BM590" i="17"/>
  <c r="BM589" i="17"/>
  <c r="BM592" i="17"/>
  <c r="BM595" i="17"/>
  <c r="I580" i="9"/>
  <c r="I583" i="9"/>
  <c r="I579" i="9"/>
  <c r="I582" i="9"/>
  <c r="I578" i="9"/>
  <c r="I581" i="9"/>
  <c r="F567" i="9"/>
  <c r="J567" i="9"/>
  <c r="H567" i="9"/>
  <c r="D567" i="9"/>
  <c r="I567" i="9"/>
  <c r="E567" i="9"/>
  <c r="C567" i="9"/>
  <c r="G567" i="9"/>
  <c r="L64" i="21"/>
  <c r="BM58" i="9"/>
  <c r="BM61" i="9"/>
  <c r="BM59" i="9"/>
  <c r="BM62" i="9"/>
  <c r="BM60" i="9"/>
  <c r="BM63" i="9"/>
  <c r="AG75" i="17"/>
  <c r="AG72" i="17"/>
  <c r="AG67" i="17"/>
  <c r="AG69" i="17"/>
  <c r="AG73" i="17"/>
  <c r="AG66" i="17"/>
  <c r="AG70" i="17"/>
  <c r="AG68" i="17"/>
  <c r="AG74" i="17"/>
  <c r="AG76" i="17"/>
  <c r="AG71" i="17"/>
  <c r="I69" i="17"/>
  <c r="I67" i="17"/>
  <c r="I76" i="17"/>
  <c r="I70" i="17"/>
  <c r="I68" i="17"/>
  <c r="I74" i="17"/>
  <c r="I75" i="17"/>
  <c r="I73" i="17"/>
  <c r="I71" i="17"/>
  <c r="I72" i="17"/>
  <c r="I66" i="17"/>
  <c r="BN351" i="17"/>
  <c r="BN355" i="17"/>
  <c r="BN346" i="17"/>
  <c r="BN350" i="17"/>
  <c r="BN352" i="17"/>
  <c r="BN348" i="17"/>
  <c r="BN353" i="17"/>
  <c r="BN347" i="17"/>
  <c r="BN349" i="17"/>
  <c r="BN354" i="17"/>
  <c r="BN356" i="17"/>
  <c r="Z355" i="17"/>
  <c r="Z350" i="17"/>
  <c r="Z356" i="17"/>
  <c r="Z347" i="17"/>
  <c r="Z352" i="17"/>
  <c r="Z348" i="17"/>
  <c r="Z349" i="17"/>
  <c r="Z353" i="17"/>
  <c r="Z354" i="17"/>
  <c r="Z346" i="17"/>
  <c r="Z351" i="17"/>
  <c r="P31" i="21"/>
  <c r="L80" i="21"/>
  <c r="Q782" i="17"/>
  <c r="Q783" i="17"/>
  <c r="Q781" i="17"/>
  <c r="AD73" i="22"/>
  <c r="Q514" i="17"/>
  <c r="Q512" i="17"/>
  <c r="Q511" i="17"/>
  <c r="Q516" i="17"/>
  <c r="Q497" i="17"/>
  <c r="Q507" i="17"/>
  <c r="Q504" i="17"/>
  <c r="Q508" i="17"/>
  <c r="Q513" i="17"/>
  <c r="Q509" i="17"/>
  <c r="Q505" i="17"/>
  <c r="Q515" i="17"/>
  <c r="Q506" i="17"/>
  <c r="Q510" i="17"/>
  <c r="AO510" i="17"/>
  <c r="AO504" i="17"/>
  <c r="AO507" i="17"/>
  <c r="AO514" i="17"/>
  <c r="AO497" i="17"/>
  <c r="AO505" i="17"/>
  <c r="AO516" i="17"/>
  <c r="AO511" i="17"/>
  <c r="AO512" i="17"/>
  <c r="AO509" i="17"/>
  <c r="AO513" i="17"/>
  <c r="AO515" i="17"/>
  <c r="AO508" i="17"/>
  <c r="AO506" i="17"/>
  <c r="AO499" i="9"/>
  <c r="AO502" i="9"/>
  <c r="AO498" i="9"/>
  <c r="AO501" i="9"/>
  <c r="AO500" i="9"/>
  <c r="AO503" i="9"/>
  <c r="L43" i="21"/>
  <c r="N199" i="21"/>
  <c r="AG88" i="22"/>
  <c r="AG53" i="22"/>
  <c r="AG40" i="22"/>
  <c r="AD8" i="22"/>
  <c r="M101" i="21"/>
  <c r="AG29" i="22"/>
  <c r="AD33" i="22"/>
  <c r="O67" i="21"/>
  <c r="AD94" i="22"/>
  <c r="AC46" i="22"/>
  <c r="Q580" i="9"/>
  <c r="Q583" i="9"/>
  <c r="Q579" i="9"/>
  <c r="Q582" i="9"/>
  <c r="Q578" i="9"/>
  <c r="Q581" i="9"/>
  <c r="AD55" i="22"/>
  <c r="AG73" i="22"/>
  <c r="BE147" i="17"/>
  <c r="BE148" i="17"/>
  <c r="BE151" i="17"/>
  <c r="BE156" i="17"/>
  <c r="BE154" i="17"/>
  <c r="BE150" i="17"/>
  <c r="BE155" i="17"/>
  <c r="BE152" i="17"/>
  <c r="BE153" i="17"/>
  <c r="BE146" i="17"/>
  <c r="BE149" i="17"/>
  <c r="Q151" i="17"/>
  <c r="Q152" i="17"/>
  <c r="Q156" i="17"/>
  <c r="Q155" i="17"/>
  <c r="Q146" i="17"/>
  <c r="Q150" i="17"/>
  <c r="Q149" i="17"/>
  <c r="Q147" i="17"/>
  <c r="Q154" i="17"/>
  <c r="Q148" i="17"/>
  <c r="Q153" i="17"/>
  <c r="AU619" i="9"/>
  <c r="AU622" i="9"/>
  <c r="AU618" i="9"/>
  <c r="AU621" i="9"/>
  <c r="AU620" i="9"/>
  <c r="AU623" i="9"/>
  <c r="AC13" i="22"/>
  <c r="AG47" i="22"/>
  <c r="AW617" i="17"/>
  <c r="AW633" i="17"/>
  <c r="AW626" i="17"/>
  <c r="AW630" i="17"/>
  <c r="AW635" i="17"/>
  <c r="AW628" i="17"/>
  <c r="AW636" i="17"/>
  <c r="AW627" i="17"/>
  <c r="AW634" i="17"/>
  <c r="AW624" i="17"/>
  <c r="AW625" i="17"/>
  <c r="AW631" i="17"/>
  <c r="AW629" i="17"/>
  <c r="AW632" i="17"/>
  <c r="AO743" i="17"/>
  <c r="AO741" i="17"/>
  <c r="AO781" i="17"/>
  <c r="AO782" i="17"/>
  <c r="AO783" i="17"/>
  <c r="Q701" i="17"/>
  <c r="Q702" i="17"/>
  <c r="Q703" i="17"/>
  <c r="Y550" i="17"/>
  <c r="Y551" i="17"/>
  <c r="Y552" i="17"/>
  <c r="Y546" i="17"/>
  <c r="Y553" i="17"/>
  <c r="Y544" i="17"/>
  <c r="Y545" i="17"/>
  <c r="Y549" i="17"/>
  <c r="Y554" i="17"/>
  <c r="Y556" i="17"/>
  <c r="Y555" i="17"/>
  <c r="Y537" i="17"/>
  <c r="Y548" i="17"/>
  <c r="Y547" i="17"/>
  <c r="AO556" i="17"/>
  <c r="AO553" i="17"/>
  <c r="AO550" i="17"/>
  <c r="AO549" i="17"/>
  <c r="AO548" i="17"/>
  <c r="AO552" i="17"/>
  <c r="AO546" i="17"/>
  <c r="AO547" i="17"/>
  <c r="AO554" i="17"/>
  <c r="AO551" i="17"/>
  <c r="AO555" i="17"/>
  <c r="AO545" i="17"/>
  <c r="AO544" i="17"/>
  <c r="AO537" i="17"/>
  <c r="AW544" i="17"/>
  <c r="AW549" i="17"/>
  <c r="AW553" i="17"/>
  <c r="AW547" i="17"/>
  <c r="AW545" i="17"/>
  <c r="AW546" i="17"/>
  <c r="AW554" i="17"/>
  <c r="AW551" i="17"/>
  <c r="AW552" i="17"/>
  <c r="AW556" i="17"/>
  <c r="AW548" i="17"/>
  <c r="AW537" i="17"/>
  <c r="AW555" i="17"/>
  <c r="AW550" i="17"/>
  <c r="BF676" i="17"/>
  <c r="J676" i="17"/>
  <c r="AC10" i="22"/>
  <c r="P56" i="21"/>
  <c r="M56" i="21"/>
  <c r="L32" i="21"/>
  <c r="AD16" i="22"/>
  <c r="AC62" i="22"/>
  <c r="BF98" i="9"/>
  <c r="BF101" i="9"/>
  <c r="BF99" i="9"/>
  <c r="BF102" i="9"/>
  <c r="BF100" i="9"/>
  <c r="BF103" i="9"/>
  <c r="AG48" i="22"/>
  <c r="AC30" i="22"/>
  <c r="AC78" i="22"/>
  <c r="M77" i="21"/>
  <c r="BE579" i="9"/>
  <c r="BE582" i="9"/>
  <c r="BE578" i="9"/>
  <c r="BE581" i="9"/>
  <c r="BE580" i="9"/>
  <c r="BE583" i="9"/>
  <c r="AS310" i="17"/>
  <c r="AS315" i="17"/>
  <c r="AS306" i="17"/>
  <c r="AS312" i="17"/>
  <c r="AS307" i="17"/>
  <c r="AS314" i="17"/>
  <c r="AS311" i="17"/>
  <c r="AS316" i="17"/>
  <c r="AS308" i="17"/>
  <c r="AS313" i="17"/>
  <c r="AS309" i="17"/>
  <c r="AC69" i="22"/>
  <c r="AC61" i="22"/>
  <c r="AG13" i="22"/>
  <c r="AC5" i="22"/>
  <c r="AC64" i="22"/>
  <c r="AC47" i="22"/>
  <c r="AC95" i="22"/>
  <c r="BN338" i="9"/>
  <c r="BN341" i="9"/>
  <c r="BN339" i="9"/>
  <c r="BN342" i="9"/>
  <c r="BN340" i="9"/>
  <c r="BN343" i="9"/>
  <c r="AM626" i="17"/>
  <c r="AM625" i="17"/>
  <c r="AM631" i="17"/>
  <c r="AM634" i="17"/>
  <c r="AM624" i="17"/>
  <c r="AM635" i="17"/>
  <c r="AM629" i="17"/>
  <c r="AM628" i="17"/>
  <c r="AM617" i="17"/>
  <c r="AM630" i="17"/>
  <c r="AM627" i="17"/>
  <c r="AM636" i="17"/>
  <c r="AM633" i="17"/>
  <c r="AM632" i="17"/>
  <c r="P9" i="21"/>
  <c r="M9" i="21"/>
  <c r="AG64" i="22"/>
  <c r="L79" i="21"/>
  <c r="AG57" i="22"/>
  <c r="L124" i="21"/>
  <c r="BE381" i="17"/>
  <c r="BE382" i="17"/>
  <c r="BE383" i="17"/>
  <c r="Y619" i="9"/>
  <c r="Y622" i="9"/>
  <c r="Y620" i="9"/>
  <c r="Y623" i="9"/>
  <c r="Y618" i="9"/>
  <c r="Y621" i="9"/>
  <c r="Q618" i="9"/>
  <c r="Q621" i="9"/>
  <c r="Q619" i="9"/>
  <c r="Q622" i="9"/>
  <c r="Q620" i="9"/>
  <c r="Q623" i="9"/>
  <c r="I742" i="17"/>
  <c r="I743" i="17"/>
  <c r="AG742" i="17"/>
  <c r="AG741" i="17"/>
  <c r="AG743" i="17"/>
  <c r="AG37" i="22"/>
  <c r="Q540" i="9"/>
  <c r="Q543" i="9"/>
  <c r="Q539" i="9"/>
  <c r="Q542" i="9"/>
  <c r="Q538" i="9"/>
  <c r="Q541" i="9"/>
  <c r="AC54" i="22"/>
  <c r="L128" i="21"/>
  <c r="AG24" i="22"/>
  <c r="M5" i="21"/>
  <c r="P5" i="21"/>
  <c r="AC17" i="22"/>
  <c r="BM189" i="17"/>
  <c r="BM194" i="17"/>
  <c r="BM195" i="17"/>
  <c r="BM196" i="17"/>
  <c r="BM193" i="17"/>
  <c r="BM187" i="17"/>
  <c r="BM186" i="17"/>
  <c r="BM190" i="17"/>
  <c r="BM191" i="17"/>
  <c r="BM188" i="17"/>
  <c r="BM192" i="17"/>
  <c r="I196" i="17"/>
  <c r="I192" i="17"/>
  <c r="I191" i="17"/>
  <c r="I186" i="17"/>
  <c r="I187" i="17"/>
  <c r="I190" i="17"/>
  <c r="I195" i="17"/>
  <c r="I189" i="17"/>
  <c r="I193" i="17"/>
  <c r="I194" i="17"/>
  <c r="I188" i="17"/>
  <c r="N53" i="21"/>
  <c r="P113" i="21"/>
  <c r="L125" i="21"/>
  <c r="L136" i="21"/>
  <c r="AC22" i="22"/>
  <c r="AD32" i="22"/>
  <c r="BN20" i="9"/>
  <c r="BN23" i="9"/>
  <c r="BN18" i="9"/>
  <c r="BN21" i="9"/>
  <c r="BN19" i="9"/>
  <c r="BN22" i="9"/>
  <c r="BN26" i="17"/>
  <c r="BN28" i="17"/>
  <c r="BN36" i="17"/>
  <c r="BN17" i="17"/>
  <c r="BN25" i="17"/>
  <c r="BN24" i="17"/>
  <c r="BN29" i="17"/>
  <c r="BN35" i="17"/>
  <c r="BN34" i="17"/>
  <c r="BN30" i="17"/>
  <c r="BN31" i="17"/>
  <c r="BN33" i="17"/>
  <c r="BN32" i="17"/>
  <c r="BN27" i="17"/>
  <c r="AX30" i="17"/>
  <c r="AX33" i="17"/>
  <c r="AX27" i="17"/>
  <c r="AX34" i="17"/>
  <c r="AX26" i="17"/>
  <c r="AX31" i="17"/>
  <c r="AX35" i="17"/>
  <c r="AX36" i="17"/>
  <c r="AX32" i="17"/>
  <c r="AX28" i="17"/>
  <c r="AX29" i="17"/>
  <c r="AP112" i="17"/>
  <c r="AP106" i="17"/>
  <c r="AP107" i="17"/>
  <c r="AP109" i="17"/>
  <c r="AP113" i="17"/>
  <c r="AP108" i="17"/>
  <c r="AP114" i="17"/>
  <c r="AP115" i="17"/>
  <c r="AP110" i="17"/>
  <c r="AP111" i="17"/>
  <c r="AP116" i="17"/>
  <c r="AD64" i="22"/>
  <c r="AG97" i="22"/>
  <c r="AD71" i="22"/>
  <c r="L68" i="21"/>
  <c r="AG62" i="22"/>
  <c r="AG15" i="22"/>
  <c r="L17" i="21"/>
  <c r="BM263" i="17"/>
  <c r="BM261" i="17"/>
  <c r="BM262" i="17"/>
  <c r="BM382" i="17"/>
  <c r="BM383" i="17"/>
  <c r="BM381" i="17"/>
  <c r="AW742" i="17"/>
  <c r="AW741" i="17"/>
  <c r="AG781" i="17"/>
  <c r="AG783" i="17"/>
  <c r="AG782" i="17"/>
  <c r="AW782" i="17"/>
  <c r="AW781" i="17"/>
  <c r="AW783" i="17"/>
  <c r="BM703" i="17"/>
  <c r="BM702" i="17"/>
  <c r="BM701" i="17"/>
  <c r="Y540" i="9"/>
  <c r="Y543" i="9"/>
  <c r="Y538" i="9"/>
  <c r="Y541" i="9"/>
  <c r="Y539" i="9"/>
  <c r="Y542" i="9"/>
  <c r="AD65" i="22"/>
  <c r="Q200" i="21"/>
  <c r="AD6" i="22"/>
  <c r="AG500" i="17"/>
  <c r="AG499" i="17"/>
  <c r="AG498" i="17"/>
  <c r="Q620" i="17"/>
  <c r="Q619" i="17"/>
  <c r="Q618" i="17"/>
  <c r="W620" i="17"/>
  <c r="W619" i="17"/>
  <c r="W618" i="17"/>
  <c r="BD380" i="17"/>
  <c r="BD379" i="17"/>
  <c r="BD378" i="17"/>
  <c r="BL739" i="17"/>
  <c r="BL738" i="17"/>
  <c r="BL740" i="17"/>
  <c r="BF260" i="17"/>
  <c r="BF259" i="17"/>
  <c r="BF258" i="17"/>
  <c r="BL380" i="17"/>
  <c r="BL379" i="17"/>
  <c r="BL378" i="17"/>
  <c r="O540" i="17"/>
  <c r="O539" i="17"/>
  <c r="O538" i="17"/>
  <c r="BE20" i="17"/>
  <c r="BE19" i="17"/>
  <c r="BE18" i="17"/>
  <c r="AC700" i="17"/>
  <c r="AC699" i="17"/>
  <c r="AC698" i="17"/>
  <c r="BI700" i="17"/>
  <c r="BI699" i="17"/>
  <c r="BI698" i="17"/>
  <c r="BC540" i="17"/>
  <c r="BC539" i="17"/>
  <c r="BC538" i="17"/>
  <c r="AZ620" i="17"/>
  <c r="AZ619" i="17"/>
  <c r="AZ618" i="17"/>
  <c r="AM620" i="17"/>
  <c r="AM619" i="17"/>
  <c r="AM618" i="17"/>
  <c r="AO500" i="17"/>
  <c r="AO499" i="17"/>
  <c r="AO498" i="17"/>
  <c r="AU620" i="17"/>
  <c r="AU618" i="17"/>
  <c r="AU619" i="17"/>
  <c r="AG620" i="17"/>
  <c r="AG619" i="17"/>
  <c r="AG618" i="17"/>
  <c r="BE540" i="17"/>
  <c r="BE539" i="17"/>
  <c r="BE538" i="17"/>
  <c r="I540" i="17"/>
  <c r="I539" i="17"/>
  <c r="I538" i="17"/>
  <c r="H740" i="17"/>
  <c r="H739" i="17"/>
  <c r="H738" i="17"/>
  <c r="BJ499" i="17"/>
  <c r="BJ498" i="17"/>
  <c r="BJ500" i="17"/>
  <c r="AN739" i="17"/>
  <c r="AN738" i="17"/>
  <c r="AN740" i="17"/>
  <c r="P740" i="17"/>
  <c r="P739" i="17"/>
  <c r="P738" i="17"/>
  <c r="V500" i="17"/>
  <c r="V499" i="17"/>
  <c r="V498" i="17"/>
  <c r="AT499" i="17"/>
  <c r="AT498" i="17"/>
  <c r="AT500" i="17"/>
  <c r="N500" i="17"/>
  <c r="N499" i="17"/>
  <c r="N502" i="17"/>
  <c r="N498" i="17"/>
  <c r="AM540" i="17"/>
  <c r="AM539" i="17"/>
  <c r="AM538" i="17"/>
  <c r="W580" i="17"/>
  <c r="W579" i="17"/>
  <c r="W578" i="17"/>
  <c r="G580" i="17"/>
  <c r="G579" i="17"/>
  <c r="G578" i="17"/>
  <c r="G581" i="17"/>
  <c r="E700" i="17"/>
  <c r="E699" i="17"/>
  <c r="E698" i="17"/>
  <c r="AZ780" i="17"/>
  <c r="AZ783" i="17"/>
  <c r="AZ778" i="17"/>
  <c r="AZ779" i="17"/>
  <c r="T780" i="17"/>
  <c r="T778" i="17"/>
  <c r="T781" i="17"/>
  <c r="T779" i="17"/>
  <c r="AK700" i="17"/>
  <c r="AK699" i="17"/>
  <c r="AK698" i="17"/>
  <c r="AK701" i="17"/>
  <c r="W540" i="17"/>
  <c r="W543" i="17"/>
  <c r="W539" i="17"/>
  <c r="W538" i="17"/>
  <c r="AJ780" i="17"/>
  <c r="AJ778" i="17"/>
  <c r="AJ779" i="17"/>
  <c r="AJ782" i="17"/>
  <c r="G540" i="17"/>
  <c r="G539" i="17"/>
  <c r="G538" i="17"/>
  <c r="L780" i="17"/>
  <c r="L783" i="17"/>
  <c r="L779" i="17"/>
  <c r="L778" i="17"/>
  <c r="AV620" i="17"/>
  <c r="AV619" i="17"/>
  <c r="AV618" i="17"/>
  <c r="BI500" i="17"/>
  <c r="BI499" i="17"/>
  <c r="BI498" i="17"/>
  <c r="BI501" i="17"/>
  <c r="E500" i="17"/>
  <c r="E503" i="17"/>
  <c r="E499" i="17"/>
  <c r="E498" i="17"/>
  <c r="AB620" i="17"/>
  <c r="AB619" i="17"/>
  <c r="AB618" i="17"/>
  <c r="AS500" i="17"/>
  <c r="AS499" i="17"/>
  <c r="AS498" i="17"/>
  <c r="BD540" i="17"/>
  <c r="BD539" i="17"/>
  <c r="BD538" i="17"/>
  <c r="BA500" i="17"/>
  <c r="BA503" i="17"/>
  <c r="BA499" i="17"/>
  <c r="BA498" i="17"/>
  <c r="AR620" i="17"/>
  <c r="AR619" i="17"/>
  <c r="AR622" i="17"/>
  <c r="AR618" i="17"/>
  <c r="U500" i="17"/>
  <c r="U499" i="17"/>
  <c r="U498" i="17"/>
  <c r="U501" i="17"/>
  <c r="BL620" i="17"/>
  <c r="BL619" i="17"/>
  <c r="BL618" i="17"/>
  <c r="AN540" i="17"/>
  <c r="AN539" i="17"/>
  <c r="AN538" i="17"/>
  <c r="AO620" i="17"/>
  <c r="AO623" i="17"/>
  <c r="AO619" i="17"/>
  <c r="AO618" i="17"/>
  <c r="BM620" i="17"/>
  <c r="BM619" i="17"/>
  <c r="BM622" i="17"/>
  <c r="BM618" i="17"/>
  <c r="BN260" i="17"/>
  <c r="BN263" i="17"/>
  <c r="BN259" i="17"/>
  <c r="BN258" i="17"/>
  <c r="O580" i="17"/>
  <c r="O579" i="17"/>
  <c r="O578" i="17"/>
  <c r="AV540" i="17"/>
  <c r="AV539" i="17"/>
  <c r="AV542" i="17"/>
  <c r="AV538" i="17"/>
  <c r="BD620" i="17"/>
  <c r="BD619" i="17"/>
  <c r="BD618" i="17"/>
  <c r="AJ620" i="17"/>
  <c r="AJ623" i="17"/>
  <c r="AJ619" i="17"/>
  <c r="AJ618" i="17"/>
  <c r="AK500" i="17"/>
  <c r="AK499" i="17"/>
  <c r="AK498" i="17"/>
  <c r="AW540" i="17"/>
  <c r="AW543" i="17"/>
  <c r="AW539" i="17"/>
  <c r="AW538" i="17"/>
  <c r="AO540" i="17"/>
  <c r="AO539" i="17"/>
  <c r="AO542" i="17"/>
  <c r="AO538" i="17"/>
  <c r="Y540" i="17"/>
  <c r="Y539" i="17"/>
  <c r="Y538" i="17"/>
  <c r="Y541" i="17"/>
  <c r="AW620" i="17"/>
  <c r="AW619" i="17"/>
  <c r="AW618" i="17"/>
  <c r="BM580" i="17"/>
  <c r="BM579" i="17"/>
  <c r="BM578" i="17"/>
  <c r="BM581" i="17"/>
  <c r="AW580" i="17"/>
  <c r="AW579" i="17"/>
  <c r="AW578" i="17"/>
  <c r="Y619" i="17"/>
  <c r="Y618" i="17"/>
  <c r="Y620" i="17"/>
  <c r="BM500" i="17"/>
  <c r="BM499" i="17"/>
  <c r="BM502" i="17"/>
  <c r="BM498" i="17"/>
  <c r="BF20" i="17"/>
  <c r="BF23" i="17"/>
  <c r="BF19" i="17"/>
  <c r="BF18" i="17"/>
  <c r="O620" i="17"/>
  <c r="O619" i="17"/>
  <c r="O618" i="17"/>
  <c r="O621" i="17"/>
  <c r="I620" i="17"/>
  <c r="I619" i="17"/>
  <c r="I618" i="17"/>
  <c r="O89" i="21"/>
  <c r="AO580" i="17"/>
  <c r="AO579" i="17"/>
  <c r="AO578" i="17"/>
  <c r="Y579" i="17"/>
  <c r="Y580" i="17"/>
  <c r="Y578" i="17"/>
  <c r="G620" i="17"/>
  <c r="G619" i="17"/>
  <c r="G618" i="17"/>
  <c r="I500" i="17"/>
  <c r="I499" i="17"/>
  <c r="I498" i="17"/>
  <c r="BD739" i="17"/>
  <c r="BD738" i="17"/>
  <c r="BD741" i="17"/>
  <c r="BD740" i="17"/>
  <c r="X740" i="17"/>
  <c r="X739" i="17"/>
  <c r="X738" i="17"/>
  <c r="BA699" i="17"/>
  <c r="BA700" i="17"/>
  <c r="BA698" i="17"/>
  <c r="AX380" i="17"/>
  <c r="AX379" i="17"/>
  <c r="AX378" i="17"/>
  <c r="D779" i="17"/>
  <c r="D780" i="17"/>
  <c r="D778" i="17"/>
  <c r="AB780" i="17"/>
  <c r="AB783" i="17"/>
  <c r="AB779" i="17"/>
  <c r="AB778" i="17"/>
  <c r="BK540" i="17"/>
  <c r="BK538" i="17"/>
  <c r="BK539" i="17"/>
  <c r="U700" i="17"/>
  <c r="U699" i="17"/>
  <c r="U702" i="17"/>
  <c r="U698" i="17"/>
  <c r="BN380" i="17"/>
  <c r="BN379" i="17"/>
  <c r="BN378" i="17"/>
  <c r="BN381" i="17"/>
  <c r="AR780" i="17"/>
  <c r="AR779" i="17"/>
  <c r="AR778" i="17"/>
  <c r="M500" i="17"/>
  <c r="M499" i="17"/>
  <c r="M498" i="17"/>
  <c r="M501" i="17"/>
  <c r="P620" i="17"/>
  <c r="P619" i="17"/>
  <c r="P618" i="17"/>
  <c r="BH620" i="17"/>
  <c r="BH623" i="17"/>
  <c r="BH619" i="17"/>
  <c r="BH618" i="17"/>
  <c r="T620" i="17"/>
  <c r="T619" i="17"/>
  <c r="T618" i="17"/>
  <c r="X540" i="17"/>
  <c r="X539" i="17"/>
  <c r="X538" i="17"/>
  <c r="BN18" i="17"/>
  <c r="BN20" i="17"/>
  <c r="BN19" i="17"/>
  <c r="Q540" i="17"/>
  <c r="Q539" i="17"/>
  <c r="Q542" i="17"/>
  <c r="Q538" i="17"/>
  <c r="BM540" i="17"/>
  <c r="BM539" i="17"/>
  <c r="BM538" i="17"/>
  <c r="BE620" i="17"/>
  <c r="BE623" i="17"/>
  <c r="BE619" i="17"/>
  <c r="BE618" i="17"/>
  <c r="BE500" i="17"/>
  <c r="BE499" i="17"/>
  <c r="BE498" i="17"/>
  <c r="I580" i="17"/>
  <c r="I579" i="17"/>
  <c r="I578" i="17"/>
  <c r="BE580" i="17"/>
  <c r="BE579" i="17"/>
  <c r="BE578" i="17"/>
  <c r="AV739" i="17"/>
  <c r="AV738" i="17"/>
  <c r="AV740" i="17"/>
  <c r="AE540" i="17"/>
  <c r="AE543" i="17"/>
  <c r="AE539" i="17"/>
  <c r="AE538" i="17"/>
  <c r="BK580" i="17"/>
  <c r="BK579" i="17"/>
  <c r="BK578" i="17"/>
  <c r="BK581" i="17"/>
  <c r="BC580" i="17"/>
  <c r="BC583" i="17"/>
  <c r="BC579" i="17"/>
  <c r="BC578" i="17"/>
  <c r="BM20" i="17"/>
  <c r="BM19" i="17"/>
  <c r="BM18" i="17"/>
  <c r="BM21" i="17"/>
  <c r="H540" i="17"/>
  <c r="H539" i="17"/>
  <c r="H538" i="17"/>
  <c r="Q500" i="17"/>
  <c r="Q499" i="17"/>
  <c r="Q498" i="17"/>
  <c r="Q501" i="17"/>
  <c r="BK620" i="17"/>
  <c r="BK619" i="17"/>
  <c r="BK618" i="17"/>
  <c r="Q580" i="17"/>
  <c r="Q579" i="17"/>
  <c r="Q578" i="17"/>
  <c r="AG580" i="17"/>
  <c r="AG579" i="17"/>
  <c r="AG578" i="17"/>
  <c r="AE620" i="17"/>
  <c r="AE619" i="17"/>
  <c r="AE622" i="17"/>
  <c r="AE618" i="17"/>
  <c r="AG540" i="17"/>
  <c r="AG539" i="17"/>
  <c r="AG538" i="17"/>
  <c r="AG541" i="17"/>
  <c r="Y500" i="17"/>
  <c r="Y499" i="17"/>
  <c r="Y498" i="17"/>
  <c r="AW500" i="17"/>
  <c r="AW503" i="17"/>
  <c r="AW499" i="17"/>
  <c r="AW498" i="17"/>
  <c r="BC620" i="17"/>
  <c r="BC619" i="17"/>
  <c r="BC618" i="17"/>
  <c r="F500" i="17"/>
  <c r="F503" i="17"/>
  <c r="F499" i="17"/>
  <c r="F498" i="17"/>
  <c r="AD500" i="17"/>
  <c r="AD499" i="17"/>
  <c r="AD498" i="17"/>
  <c r="AX260" i="17"/>
  <c r="AX259" i="17"/>
  <c r="AX258" i="17"/>
  <c r="AF739" i="17"/>
  <c r="AF738" i="17"/>
  <c r="AF740" i="17"/>
  <c r="AV380" i="17"/>
  <c r="AV379" i="17"/>
  <c r="AV378" i="17"/>
  <c r="BB500" i="17"/>
  <c r="BB499" i="17"/>
  <c r="BB498" i="17"/>
  <c r="AL500" i="17"/>
  <c r="AL499" i="17"/>
  <c r="AL498" i="17"/>
  <c r="AS700" i="17"/>
  <c r="AS699" i="17"/>
  <c r="AS702" i="17"/>
  <c r="AS698" i="17"/>
  <c r="AE580" i="17"/>
  <c r="AE583" i="17"/>
  <c r="AE579" i="17"/>
  <c r="AE578" i="17"/>
  <c r="BH780" i="17"/>
  <c r="BH779" i="17"/>
  <c r="BH782" i="17"/>
  <c r="BH778" i="17"/>
  <c r="BF380" i="17"/>
  <c r="BF379" i="17"/>
  <c r="BF378" i="17"/>
  <c r="BF381" i="17"/>
  <c r="M700" i="17"/>
  <c r="M699" i="17"/>
  <c r="M698" i="17"/>
  <c r="AU540" i="17"/>
  <c r="AU543" i="17"/>
  <c r="AU539" i="17"/>
  <c r="AU538" i="17"/>
  <c r="AM580" i="17"/>
  <c r="AM579" i="17"/>
  <c r="AM578" i="17"/>
  <c r="AU580" i="17"/>
  <c r="AU578" i="17"/>
  <c r="AU579" i="17"/>
  <c r="AU582" i="17"/>
  <c r="AN620" i="17"/>
  <c r="AN619" i="17"/>
  <c r="AN618" i="17"/>
  <c r="AC500" i="17"/>
  <c r="AC499" i="17"/>
  <c r="AC502" i="17"/>
  <c r="AC498" i="17"/>
  <c r="AF540" i="17"/>
  <c r="AF539" i="17"/>
  <c r="AF538" i="17"/>
  <c r="H620" i="17"/>
  <c r="H619" i="17"/>
  <c r="H618" i="17"/>
  <c r="H621" i="17"/>
  <c r="D620" i="17"/>
  <c r="D618" i="17"/>
  <c r="D619" i="17"/>
  <c r="X620" i="17"/>
  <c r="X623" i="17"/>
  <c r="X619" i="17"/>
  <c r="X618" i="17"/>
  <c r="AF619" i="17"/>
  <c r="AF618" i="17"/>
  <c r="AF621" i="17"/>
  <c r="AF620" i="17"/>
  <c r="L620" i="17"/>
  <c r="L619" i="17"/>
  <c r="L618" i="17"/>
  <c r="P540" i="17"/>
  <c r="P539" i="17"/>
  <c r="P538" i="17"/>
  <c r="BL540" i="17"/>
  <c r="BL543" i="17"/>
  <c r="BL539" i="17"/>
  <c r="BL538" i="17"/>
  <c r="O66" i="21"/>
  <c r="O76" i="21"/>
  <c r="P623" i="17"/>
  <c r="P621" i="17"/>
  <c r="P622" i="17"/>
  <c r="AJ622" i="17"/>
  <c r="AJ621" i="17"/>
  <c r="BL622" i="17"/>
  <c r="BL621" i="17"/>
  <c r="BL623" i="17"/>
  <c r="T196" i="21"/>
  <c r="Q196" i="21"/>
  <c r="AS253" i="9"/>
  <c r="O138" i="21"/>
  <c r="Q115" i="21"/>
  <c r="AV623" i="17"/>
  <c r="AV622" i="17"/>
  <c r="AV621" i="17"/>
  <c r="AN622" i="17"/>
  <c r="AN621" i="17"/>
  <c r="AN623" i="17"/>
  <c r="AC501" i="17"/>
  <c r="AC503" i="17"/>
  <c r="M502" i="17"/>
  <c r="M503" i="17"/>
  <c r="BI503" i="17"/>
  <c r="BI502" i="17"/>
  <c r="AV541" i="17"/>
  <c r="AV543" i="17"/>
  <c r="E501" i="17"/>
  <c r="E502" i="17"/>
  <c r="BD621" i="17"/>
  <c r="BD622" i="17"/>
  <c r="BD623" i="17"/>
  <c r="AS502" i="17"/>
  <c r="AS503" i="17"/>
  <c r="AS501" i="17"/>
  <c r="H623" i="17"/>
  <c r="H622" i="17"/>
  <c r="X622" i="17"/>
  <c r="X621" i="17"/>
  <c r="T623" i="17"/>
  <c r="T622" i="17"/>
  <c r="T621" i="17"/>
  <c r="U196" i="21"/>
  <c r="U271" i="9"/>
  <c r="AF542" i="17"/>
  <c r="AF541" i="17"/>
  <c r="AF543" i="17"/>
  <c r="H542" i="17"/>
  <c r="H541" i="17"/>
  <c r="H543" i="17"/>
  <c r="BD541" i="17"/>
  <c r="BD542" i="17"/>
  <c r="BD543" i="17"/>
  <c r="BA502" i="17"/>
  <c r="BA501" i="17"/>
  <c r="L623" i="17"/>
  <c r="L622" i="17"/>
  <c r="L621" i="17"/>
  <c r="BH622" i="17"/>
  <c r="BH621" i="17"/>
  <c r="AR621" i="17"/>
  <c r="AR623" i="17"/>
  <c r="U503" i="17"/>
  <c r="U502" i="17"/>
  <c r="P542" i="17"/>
  <c r="P543" i="17"/>
  <c r="AN543" i="17"/>
  <c r="AN542" i="17"/>
  <c r="AN541" i="17"/>
  <c r="D621" i="17"/>
  <c r="D622" i="17"/>
  <c r="D623" i="17"/>
  <c r="AK503" i="17"/>
  <c r="AK502" i="17"/>
  <c r="AK501" i="17"/>
  <c r="BL542" i="17"/>
  <c r="BL541" i="17"/>
  <c r="S196" i="21"/>
  <c r="AB622" i="17"/>
  <c r="AB621" i="17"/>
  <c r="AB623" i="17"/>
  <c r="AF623" i="17"/>
  <c r="AF622" i="17"/>
  <c r="P541" i="17"/>
  <c r="X541" i="17"/>
  <c r="X543" i="17"/>
  <c r="X542" i="17"/>
  <c r="AZ621" i="17"/>
  <c r="AZ622" i="17"/>
  <c r="AZ623" i="17"/>
  <c r="O54" i="21"/>
  <c r="O55" i="21"/>
  <c r="O139" i="21"/>
  <c r="O64" i="21"/>
  <c r="O115" i="21"/>
  <c r="F768" i="9"/>
  <c r="I688" i="9"/>
  <c r="D767" i="17"/>
  <c r="I767" i="17"/>
  <c r="O40" i="21"/>
  <c r="O68" i="21"/>
  <c r="I768" i="9"/>
  <c r="H687" i="17"/>
  <c r="E768" i="9"/>
  <c r="F767" i="17"/>
  <c r="H688" i="9"/>
  <c r="J688" i="9"/>
  <c r="H767" i="17"/>
  <c r="G767" i="17"/>
  <c r="G687" i="17"/>
  <c r="D688" i="9"/>
  <c r="F688" i="9"/>
  <c r="G688" i="9"/>
  <c r="E688" i="9"/>
  <c r="C768" i="9"/>
  <c r="F687" i="17"/>
  <c r="C767" i="17"/>
  <c r="E767" i="17"/>
  <c r="J767" i="17"/>
  <c r="O32" i="21"/>
  <c r="C688" i="9"/>
  <c r="O80" i="21"/>
  <c r="O88" i="21"/>
  <c r="C687" i="17"/>
  <c r="J687" i="17"/>
  <c r="J768" i="9"/>
  <c r="H768" i="9"/>
  <c r="G768" i="9"/>
  <c r="O91" i="21"/>
  <c r="I687" i="17"/>
  <c r="E687" i="17"/>
  <c r="D768" i="9"/>
  <c r="D687" i="17"/>
  <c r="AE542" i="17"/>
  <c r="AE541" i="17"/>
  <c r="AM542" i="17"/>
  <c r="AM541" i="17"/>
  <c r="AM543" i="17"/>
  <c r="E703" i="17"/>
  <c r="E702" i="17"/>
  <c r="E701" i="17"/>
  <c r="AS701" i="17"/>
  <c r="AS703" i="17"/>
  <c r="O542" i="17"/>
  <c r="O541" i="17"/>
  <c r="O543" i="17"/>
  <c r="BK542" i="17"/>
  <c r="BK541" i="17"/>
  <c r="BK543" i="17"/>
  <c r="BE21" i="17"/>
  <c r="BE23" i="17"/>
  <c r="BE22" i="17"/>
  <c r="AE582" i="17"/>
  <c r="AE581" i="17"/>
  <c r="BK582" i="17"/>
  <c r="BK583" i="17"/>
  <c r="T783" i="17"/>
  <c r="T782" i="17"/>
  <c r="U703" i="17"/>
  <c r="U701" i="17"/>
  <c r="W541" i="17"/>
  <c r="W542" i="17"/>
  <c r="M702" i="17"/>
  <c r="M701" i="17"/>
  <c r="M703" i="17"/>
  <c r="AR782" i="17"/>
  <c r="AR781" i="17"/>
  <c r="AX381" i="17"/>
  <c r="AX382" i="17"/>
  <c r="AX383" i="17"/>
  <c r="BH781" i="17"/>
  <c r="BH783" i="17"/>
  <c r="AK702" i="17"/>
  <c r="AK703" i="17"/>
  <c r="BF383" i="17"/>
  <c r="BF382" i="17"/>
  <c r="BC581" i="17"/>
  <c r="BC582" i="17"/>
  <c r="BC543" i="17"/>
  <c r="BC541" i="17"/>
  <c r="BC542" i="17"/>
  <c r="AU541" i="17"/>
  <c r="AU542" i="17"/>
  <c r="O582" i="17"/>
  <c r="O583" i="17"/>
  <c r="O581" i="17"/>
  <c r="AR783" i="17"/>
  <c r="W581" i="17"/>
  <c r="W583" i="17"/>
  <c r="W582" i="17"/>
  <c r="G582" i="17"/>
  <c r="G583" i="17"/>
  <c r="AZ782" i="17"/>
  <c r="AZ781" i="17"/>
  <c r="BN382" i="17"/>
  <c r="BN383" i="17"/>
  <c r="AJ781" i="17"/>
  <c r="AJ783" i="17"/>
  <c r="BM22" i="17"/>
  <c r="BM23" i="17"/>
  <c r="G727" i="17"/>
  <c r="BA701" i="17"/>
  <c r="BA702" i="17"/>
  <c r="BA703" i="17"/>
  <c r="D781" i="17"/>
  <c r="D783" i="17"/>
  <c r="D782" i="17"/>
  <c r="AB781" i="17"/>
  <c r="AB782" i="17"/>
  <c r="AC701" i="17"/>
  <c r="AC702" i="17"/>
  <c r="AC703" i="17"/>
  <c r="BI702" i="17"/>
  <c r="BI701" i="17"/>
  <c r="BI703" i="17"/>
  <c r="G542" i="17"/>
  <c r="G543" i="17"/>
  <c r="G541" i="17"/>
  <c r="AM582" i="17"/>
  <c r="AM581" i="17"/>
  <c r="AM583" i="17"/>
  <c r="AU583" i="17"/>
  <c r="AU581" i="17"/>
  <c r="L781" i="17"/>
  <c r="L782" i="17"/>
  <c r="O17" i="21"/>
  <c r="F727" i="17"/>
  <c r="O8" i="21"/>
  <c r="O197" i="21"/>
  <c r="O44" i="21"/>
  <c r="O7" i="21"/>
  <c r="O127" i="21"/>
  <c r="O136" i="21"/>
  <c r="O18" i="21"/>
  <c r="O28" i="21"/>
  <c r="O100" i="21"/>
  <c r="J727" i="17"/>
  <c r="O65" i="21"/>
  <c r="D727" i="17"/>
  <c r="E727" i="17"/>
  <c r="I727" i="17"/>
  <c r="C727" i="17"/>
  <c r="O52" i="21"/>
  <c r="H727" i="17"/>
  <c r="O140" i="21"/>
  <c r="O198" i="21"/>
  <c r="O137" i="21"/>
  <c r="O102" i="21"/>
  <c r="O53" i="21"/>
  <c r="O103" i="21"/>
  <c r="G728" i="9"/>
  <c r="O128" i="21"/>
  <c r="F728" i="9"/>
  <c r="G608" i="9"/>
  <c r="AQ373" i="9"/>
  <c r="AR373" i="9"/>
  <c r="AS373" i="9"/>
  <c r="AT373" i="9"/>
  <c r="AU373" i="9"/>
  <c r="AY373" i="9"/>
  <c r="AZ373" i="9"/>
  <c r="BA373" i="9"/>
  <c r="BB373" i="9"/>
  <c r="BC373" i="9"/>
  <c r="BG373" i="9"/>
  <c r="BH373" i="9"/>
  <c r="BI373" i="9"/>
  <c r="BJ373" i="9"/>
  <c r="BK373" i="9"/>
  <c r="AQ374" i="9"/>
  <c r="AR374" i="9"/>
  <c r="AS374" i="9"/>
  <c r="AT374" i="9"/>
  <c r="AU374" i="9"/>
  <c r="AY374" i="9"/>
  <c r="AZ374" i="9"/>
  <c r="BA374" i="9"/>
  <c r="BB374" i="9"/>
  <c r="BC374" i="9"/>
  <c r="BG374" i="9"/>
  <c r="BH374" i="9"/>
  <c r="BI374" i="9"/>
  <c r="BJ374" i="9"/>
  <c r="BK374" i="9"/>
  <c r="AQ375" i="9"/>
  <c r="AR375" i="9"/>
  <c r="AS375" i="9"/>
  <c r="AT375" i="9"/>
  <c r="AU375" i="9"/>
  <c r="AY375" i="9"/>
  <c r="AZ375" i="9"/>
  <c r="BA375" i="9"/>
  <c r="BB375" i="9"/>
  <c r="BC375" i="9"/>
  <c r="BG375" i="9"/>
  <c r="BH375" i="9"/>
  <c r="BI375" i="9"/>
  <c r="BJ375" i="9"/>
  <c r="BK375" i="9"/>
  <c r="AQ377" i="9"/>
  <c r="AR377" i="9"/>
  <c r="AS377" i="9"/>
  <c r="AT377" i="9"/>
  <c r="AU377" i="9"/>
  <c r="AY377" i="9"/>
  <c r="AZ377" i="9"/>
  <c r="BA377" i="9"/>
  <c r="BB377" i="9"/>
  <c r="BC377" i="9"/>
  <c r="BG377" i="9"/>
  <c r="BH377" i="9"/>
  <c r="BI377" i="9"/>
  <c r="BJ377" i="9"/>
  <c r="BK377" i="9"/>
  <c r="AQ378" i="9"/>
  <c r="AR378" i="9"/>
  <c r="AS378" i="9"/>
  <c r="AT378" i="9"/>
  <c r="AU378" i="9"/>
  <c r="AY378" i="9"/>
  <c r="AZ378" i="9"/>
  <c r="BA378" i="9"/>
  <c r="BB378" i="9"/>
  <c r="BC378" i="9"/>
  <c r="BG378" i="9"/>
  <c r="BH378" i="9"/>
  <c r="BI378" i="9"/>
  <c r="BJ378" i="9"/>
  <c r="BK378" i="9"/>
  <c r="AQ379" i="9"/>
  <c r="AR379" i="9"/>
  <c r="AS379" i="9"/>
  <c r="AT379" i="9"/>
  <c r="AU379" i="9"/>
  <c r="AY379" i="9"/>
  <c r="AZ379" i="9"/>
  <c r="BA379" i="9"/>
  <c r="BB379" i="9"/>
  <c r="BC379" i="9"/>
  <c r="BG379" i="9"/>
  <c r="BH379" i="9"/>
  <c r="BI379" i="9"/>
  <c r="BJ379" i="9"/>
  <c r="BK379" i="9"/>
  <c r="AQ380" i="9"/>
  <c r="AR380" i="9"/>
  <c r="AS380" i="9"/>
  <c r="AT380" i="9"/>
  <c r="AU380" i="9"/>
  <c r="AY380" i="9"/>
  <c r="AZ380" i="9"/>
  <c r="BA380" i="9"/>
  <c r="BB380" i="9"/>
  <c r="BC380" i="9"/>
  <c r="BG380" i="9"/>
  <c r="BH380" i="9"/>
  <c r="BI380" i="9"/>
  <c r="BJ380" i="9"/>
  <c r="BK380" i="9"/>
  <c r="AQ381" i="9"/>
  <c r="AR381" i="9"/>
  <c r="AS381" i="9"/>
  <c r="AT381" i="9"/>
  <c r="AU381" i="9"/>
  <c r="AY381" i="9"/>
  <c r="AZ381" i="9"/>
  <c r="BA381" i="9"/>
  <c r="BB381" i="9"/>
  <c r="BC381" i="9"/>
  <c r="BG381" i="9"/>
  <c r="BH381" i="9"/>
  <c r="BI381" i="9"/>
  <c r="BJ381" i="9"/>
  <c r="BK381" i="9"/>
  <c r="AQ382" i="9"/>
  <c r="AR382" i="9"/>
  <c r="AS382" i="9"/>
  <c r="AT382" i="9"/>
  <c r="AU382" i="9"/>
  <c r="AY382" i="9"/>
  <c r="AZ382" i="9"/>
  <c r="BA382" i="9"/>
  <c r="BB382" i="9"/>
  <c r="BC382" i="9"/>
  <c r="BG382" i="9"/>
  <c r="BH382" i="9"/>
  <c r="BI382" i="9"/>
  <c r="BJ382" i="9"/>
  <c r="BK382" i="9"/>
  <c r="AQ383" i="9"/>
  <c r="AR383" i="9"/>
  <c r="AS383" i="9"/>
  <c r="AT383" i="9"/>
  <c r="AU383" i="9"/>
  <c r="AY383" i="9"/>
  <c r="AZ383" i="9"/>
  <c r="BA383" i="9"/>
  <c r="BB383" i="9"/>
  <c r="BC383" i="9"/>
  <c r="BG383" i="9"/>
  <c r="BH383" i="9"/>
  <c r="BI383" i="9"/>
  <c r="BJ383" i="9"/>
  <c r="BK383" i="9"/>
  <c r="AQ384" i="9"/>
  <c r="AR384" i="9"/>
  <c r="AS384" i="9"/>
  <c r="AT384" i="9"/>
  <c r="AU384" i="9"/>
  <c r="AY384" i="9"/>
  <c r="AZ384" i="9"/>
  <c r="BA384" i="9"/>
  <c r="BB384" i="9"/>
  <c r="BC384" i="9"/>
  <c r="BG384" i="9"/>
  <c r="BH384" i="9"/>
  <c r="BI384" i="9"/>
  <c r="BJ384" i="9"/>
  <c r="BK384" i="9"/>
  <c r="AQ385" i="9"/>
  <c r="AR385" i="9"/>
  <c r="AS385" i="9"/>
  <c r="AT385" i="9"/>
  <c r="AU385" i="9"/>
  <c r="AY385" i="9"/>
  <c r="AZ385" i="9"/>
  <c r="BA385" i="9"/>
  <c r="BB385" i="9"/>
  <c r="BC385" i="9"/>
  <c r="BG385" i="9"/>
  <c r="BH385" i="9"/>
  <c r="BI385" i="9"/>
  <c r="BJ385" i="9"/>
  <c r="BK385" i="9"/>
  <c r="AQ372" i="17"/>
  <c r="AR372" i="17"/>
  <c r="AS372" i="17"/>
  <c r="AT372" i="17"/>
  <c r="AU372" i="17"/>
  <c r="AY372" i="17"/>
  <c r="AZ372" i="17"/>
  <c r="BA372" i="17"/>
  <c r="BB372" i="17"/>
  <c r="BC372" i="17"/>
  <c r="BG372" i="17"/>
  <c r="BH372" i="17"/>
  <c r="BI372" i="17"/>
  <c r="BJ372" i="17"/>
  <c r="BK372" i="17"/>
  <c r="AQ373" i="17"/>
  <c r="AR373" i="17"/>
  <c r="AS373" i="17"/>
  <c r="AT373" i="17"/>
  <c r="AU373" i="17"/>
  <c r="AY373" i="17"/>
  <c r="AZ373" i="17"/>
  <c r="BA373" i="17"/>
  <c r="BB373" i="17"/>
  <c r="BC373" i="17"/>
  <c r="BG373" i="17"/>
  <c r="BH373" i="17"/>
  <c r="BI373" i="17"/>
  <c r="BJ373" i="17"/>
  <c r="BK373" i="17"/>
  <c r="AQ374" i="17"/>
  <c r="AR374" i="17"/>
  <c r="AS374" i="17"/>
  <c r="AT374" i="17"/>
  <c r="AU374" i="17"/>
  <c r="AY374" i="17"/>
  <c r="AZ374" i="17"/>
  <c r="BA374" i="17"/>
  <c r="BB374" i="17"/>
  <c r="BC374" i="17"/>
  <c r="BG374" i="17"/>
  <c r="BH374" i="17"/>
  <c r="BI374" i="17"/>
  <c r="BJ374" i="17"/>
  <c r="BK374" i="17"/>
  <c r="AQ375" i="17"/>
  <c r="AR375" i="17"/>
  <c r="AS375" i="17"/>
  <c r="AT375" i="17"/>
  <c r="AU375" i="17"/>
  <c r="AY375" i="17"/>
  <c r="AZ375" i="17"/>
  <c r="BA375" i="17"/>
  <c r="BB375" i="17"/>
  <c r="BC375" i="17"/>
  <c r="BG375" i="17"/>
  <c r="BH375" i="17"/>
  <c r="BI375" i="17"/>
  <c r="BJ375" i="17"/>
  <c r="BK375" i="17"/>
  <c r="AQ377" i="17"/>
  <c r="AR377" i="17"/>
  <c r="AS377" i="17"/>
  <c r="AT377" i="17"/>
  <c r="AU377" i="17"/>
  <c r="AY377" i="17"/>
  <c r="AZ377" i="17"/>
  <c r="BA377" i="17"/>
  <c r="BB377" i="17"/>
  <c r="BC377" i="17"/>
  <c r="BG377" i="17"/>
  <c r="BH377" i="17"/>
  <c r="BI377" i="17"/>
  <c r="BJ377" i="17"/>
  <c r="BK377" i="17"/>
  <c r="AQ378" i="17"/>
  <c r="AR378" i="17"/>
  <c r="AS378" i="17"/>
  <c r="AT378" i="17"/>
  <c r="AU378" i="17"/>
  <c r="AY378" i="17"/>
  <c r="AZ378" i="17"/>
  <c r="BA378" i="17"/>
  <c r="BB378" i="17"/>
  <c r="BC378" i="17"/>
  <c r="BG378" i="17"/>
  <c r="BH378" i="17"/>
  <c r="BI378" i="17"/>
  <c r="BJ378" i="17"/>
  <c r="BK378" i="17"/>
  <c r="AQ379" i="17"/>
  <c r="AR379" i="17"/>
  <c r="AS379" i="17"/>
  <c r="AT379" i="17"/>
  <c r="AU379" i="17"/>
  <c r="AY379" i="17"/>
  <c r="AZ379" i="17"/>
  <c r="BA379" i="17"/>
  <c r="BB379" i="17"/>
  <c r="BC379" i="17"/>
  <c r="BG379" i="17"/>
  <c r="BH379" i="17"/>
  <c r="BI379" i="17"/>
  <c r="BJ379" i="17"/>
  <c r="BK379" i="17"/>
  <c r="AQ380" i="17"/>
  <c r="AR380" i="17"/>
  <c r="AS380" i="17"/>
  <c r="AT380" i="17"/>
  <c r="AU380" i="17"/>
  <c r="AY380" i="17"/>
  <c r="AZ380" i="17"/>
  <c r="BA380" i="17"/>
  <c r="BB380" i="17"/>
  <c r="BC380" i="17"/>
  <c r="BG380" i="17"/>
  <c r="BH380" i="17"/>
  <c r="BI380" i="17"/>
  <c r="BJ380" i="17"/>
  <c r="BK380" i="17"/>
  <c r="AQ381" i="17"/>
  <c r="AR381" i="17"/>
  <c r="AS381" i="17"/>
  <c r="AT381" i="17"/>
  <c r="AU381" i="17"/>
  <c r="AV381" i="17"/>
  <c r="AY381" i="17"/>
  <c r="AZ381" i="17"/>
  <c r="BA381" i="17"/>
  <c r="BB381" i="17"/>
  <c r="BC381" i="17"/>
  <c r="BD381" i="17"/>
  <c r="BG381" i="17"/>
  <c r="BH381" i="17"/>
  <c r="BI381" i="17"/>
  <c r="BJ381" i="17"/>
  <c r="BK381" i="17"/>
  <c r="BL381" i="17"/>
  <c r="AQ382" i="17"/>
  <c r="AR382" i="17"/>
  <c r="AS382" i="17"/>
  <c r="AT382" i="17"/>
  <c r="AU382" i="17"/>
  <c r="AV382" i="17"/>
  <c r="AY382" i="17"/>
  <c r="AZ382" i="17"/>
  <c r="BA382" i="17"/>
  <c r="BB382" i="17"/>
  <c r="BC382" i="17"/>
  <c r="BD382" i="17"/>
  <c r="BG382" i="17"/>
  <c r="BH382" i="17"/>
  <c r="BI382" i="17"/>
  <c r="BJ382" i="17"/>
  <c r="BK382" i="17"/>
  <c r="BL382" i="17"/>
  <c r="AQ383" i="17"/>
  <c r="AR383" i="17"/>
  <c r="AS383" i="17"/>
  <c r="AT383" i="17"/>
  <c r="AU383" i="17"/>
  <c r="AV383" i="17"/>
  <c r="AY383" i="17"/>
  <c r="AZ383" i="17"/>
  <c r="BA383" i="17"/>
  <c r="BB383" i="17"/>
  <c r="BC383" i="17"/>
  <c r="BD383" i="17"/>
  <c r="BG383" i="17"/>
  <c r="BH383" i="17"/>
  <c r="BI383" i="17"/>
  <c r="BJ383" i="17"/>
  <c r="BK383" i="17"/>
  <c r="BL383" i="17"/>
  <c r="AQ384" i="17"/>
  <c r="AR384" i="17"/>
  <c r="AS384" i="17"/>
  <c r="AT384" i="17"/>
  <c r="AU384" i="17"/>
  <c r="AY384" i="17"/>
  <c r="AZ384" i="17"/>
  <c r="BA384" i="17"/>
  <c r="BB384" i="17"/>
  <c r="BC384" i="17"/>
  <c r="BG384" i="17"/>
  <c r="BH384" i="17"/>
  <c r="BI384" i="17"/>
  <c r="BJ384" i="17"/>
  <c r="BK384" i="17"/>
  <c r="AQ385" i="17"/>
  <c r="AR385" i="17"/>
  <c r="AS385" i="17"/>
  <c r="AT385" i="17"/>
  <c r="AU385" i="17"/>
  <c r="AY385" i="17"/>
  <c r="AZ385" i="17"/>
  <c r="BA385" i="17"/>
  <c r="BB385" i="17"/>
  <c r="BC385" i="17"/>
  <c r="BG385" i="17"/>
  <c r="BH385" i="17"/>
  <c r="BI385" i="17"/>
  <c r="BJ385" i="17"/>
  <c r="BK385" i="17"/>
  <c r="S115" i="21"/>
  <c r="C488" i="9"/>
  <c r="H528" i="9"/>
  <c r="H742" i="17"/>
  <c r="H743" i="17"/>
  <c r="H741" i="17"/>
  <c r="O41" i="21"/>
  <c r="AF741" i="17"/>
  <c r="AF742" i="17"/>
  <c r="AF743" i="17"/>
  <c r="AV743" i="17"/>
  <c r="AV742" i="17"/>
  <c r="AV741" i="17"/>
  <c r="AT501" i="17"/>
  <c r="AT502" i="17"/>
  <c r="AT503" i="17"/>
  <c r="E728" i="9"/>
  <c r="C728" i="9"/>
  <c r="O21" i="21"/>
  <c r="AD502" i="17"/>
  <c r="AD503" i="17"/>
  <c r="AD501" i="17"/>
  <c r="BF261" i="17"/>
  <c r="BF262" i="17"/>
  <c r="BF263" i="17"/>
  <c r="BN261" i="17"/>
  <c r="BN262" i="17"/>
  <c r="D728" i="9"/>
  <c r="BJ502" i="17"/>
  <c r="BJ503" i="17"/>
  <c r="BJ501" i="17"/>
  <c r="P741" i="17"/>
  <c r="P743" i="17"/>
  <c r="P742" i="17"/>
  <c r="BL742" i="17"/>
  <c r="BL741" i="17"/>
  <c r="BL743" i="17"/>
  <c r="V501" i="17"/>
  <c r="V503" i="17"/>
  <c r="V502" i="17"/>
  <c r="I728" i="9"/>
  <c r="J728" i="9"/>
  <c r="AL501" i="17"/>
  <c r="AL502" i="17"/>
  <c r="AL503" i="17"/>
  <c r="C568" i="9"/>
  <c r="BD742" i="17"/>
  <c r="BD743" i="17"/>
  <c r="F502" i="17"/>
  <c r="F501" i="17"/>
  <c r="AN743" i="17"/>
  <c r="AN742" i="17"/>
  <c r="AN741" i="17"/>
  <c r="AX262" i="17"/>
  <c r="AX263" i="17"/>
  <c r="AX261" i="17"/>
  <c r="BB502" i="17"/>
  <c r="BB501" i="17"/>
  <c r="BB503" i="17"/>
  <c r="X743" i="17"/>
  <c r="X741" i="17"/>
  <c r="X742" i="17"/>
  <c r="H728" i="9"/>
  <c r="N501" i="17"/>
  <c r="N503" i="17"/>
  <c r="O30" i="21"/>
  <c r="AY53" i="9"/>
  <c r="AZ53" i="9"/>
  <c r="BA53" i="9"/>
  <c r="BB53" i="9"/>
  <c r="BC53" i="9"/>
  <c r="BD53" i="9"/>
  <c r="BG53" i="9"/>
  <c r="BH53" i="9"/>
  <c r="BI53" i="9"/>
  <c r="BJ53" i="9"/>
  <c r="BK53" i="9"/>
  <c r="BL53" i="9"/>
  <c r="AY54" i="9"/>
  <c r="AZ54" i="9"/>
  <c r="BA54" i="9"/>
  <c r="BB54" i="9"/>
  <c r="BC54" i="9"/>
  <c r="BD54" i="9"/>
  <c r="BG54" i="9"/>
  <c r="BH54" i="9"/>
  <c r="BI54" i="9"/>
  <c r="BJ54" i="9"/>
  <c r="BK54" i="9"/>
  <c r="BL54" i="9"/>
  <c r="AY55" i="9"/>
  <c r="AZ55" i="9"/>
  <c r="BA55" i="9"/>
  <c r="BB55" i="9"/>
  <c r="BC55" i="9"/>
  <c r="BD55" i="9"/>
  <c r="BG55" i="9"/>
  <c r="BH55" i="9"/>
  <c r="BI55" i="9"/>
  <c r="BJ55" i="9"/>
  <c r="BK55" i="9"/>
  <c r="BL55" i="9"/>
  <c r="AY57" i="9"/>
  <c r="AZ57" i="9"/>
  <c r="BA57" i="9"/>
  <c r="BB57" i="9"/>
  <c r="BC57" i="9"/>
  <c r="BD57" i="9"/>
  <c r="BG57" i="9"/>
  <c r="BH57" i="9"/>
  <c r="BI57" i="9"/>
  <c r="BJ57" i="9"/>
  <c r="BK57" i="9"/>
  <c r="BL57" i="9"/>
  <c r="AY58" i="9"/>
  <c r="AZ58" i="9"/>
  <c r="BA58" i="9"/>
  <c r="BB58" i="9"/>
  <c r="BC58" i="9"/>
  <c r="BD58" i="9"/>
  <c r="BG58" i="9"/>
  <c r="BH58" i="9"/>
  <c r="BI58" i="9"/>
  <c r="BJ58" i="9"/>
  <c r="BK58" i="9"/>
  <c r="BL58" i="9"/>
  <c r="AY59" i="9"/>
  <c r="AZ59" i="9"/>
  <c r="BA59" i="9"/>
  <c r="BB59" i="9"/>
  <c r="BC59" i="9"/>
  <c r="BD59" i="9"/>
  <c r="BG59" i="9"/>
  <c r="BH59" i="9"/>
  <c r="BI59" i="9"/>
  <c r="BJ59" i="9"/>
  <c r="BK59" i="9"/>
  <c r="BL59" i="9"/>
  <c r="AY60" i="9"/>
  <c r="AZ60" i="9"/>
  <c r="BA60" i="9"/>
  <c r="BB60" i="9"/>
  <c r="BC60" i="9"/>
  <c r="BD60" i="9"/>
  <c r="BG60" i="9"/>
  <c r="BH60" i="9"/>
  <c r="BI60" i="9"/>
  <c r="BJ60" i="9"/>
  <c r="BK60" i="9"/>
  <c r="BL60" i="9"/>
  <c r="AY61" i="9"/>
  <c r="AZ61" i="9"/>
  <c r="BA61" i="9"/>
  <c r="BB61" i="9"/>
  <c r="BC61" i="9"/>
  <c r="BD61" i="9"/>
  <c r="BG61" i="9"/>
  <c r="BH61" i="9"/>
  <c r="BI61" i="9"/>
  <c r="BJ61" i="9"/>
  <c r="BK61" i="9"/>
  <c r="BL61" i="9"/>
  <c r="AY62" i="9"/>
  <c r="AZ62" i="9"/>
  <c r="BA62" i="9"/>
  <c r="BB62" i="9"/>
  <c r="BC62" i="9"/>
  <c r="BD62" i="9"/>
  <c r="BG62" i="9"/>
  <c r="BH62" i="9"/>
  <c r="BI62" i="9"/>
  <c r="BJ62" i="9"/>
  <c r="BK62" i="9"/>
  <c r="BL62" i="9"/>
  <c r="AY63" i="9"/>
  <c r="AZ63" i="9"/>
  <c r="BA63" i="9"/>
  <c r="BB63" i="9"/>
  <c r="BC63" i="9"/>
  <c r="BD63" i="9"/>
  <c r="BG63" i="9"/>
  <c r="BH63" i="9"/>
  <c r="BI63" i="9"/>
  <c r="BJ63" i="9"/>
  <c r="BK63" i="9"/>
  <c r="BL63" i="9"/>
  <c r="AY64" i="9"/>
  <c r="AZ64" i="9"/>
  <c r="BA64" i="9"/>
  <c r="BB64" i="9"/>
  <c r="BC64" i="9"/>
  <c r="BD64" i="9"/>
  <c r="BG64" i="9"/>
  <c r="BH64" i="9"/>
  <c r="BI64" i="9"/>
  <c r="BJ64" i="9"/>
  <c r="BK64" i="9"/>
  <c r="BL64" i="9"/>
  <c r="AY65" i="9"/>
  <c r="AZ65" i="9"/>
  <c r="BA65" i="9"/>
  <c r="BB65" i="9"/>
  <c r="BC65" i="9"/>
  <c r="BD65" i="9"/>
  <c r="BG65" i="9"/>
  <c r="BH65" i="9"/>
  <c r="BI65" i="9"/>
  <c r="BJ65" i="9"/>
  <c r="BK65" i="9"/>
  <c r="BL65" i="9"/>
  <c r="R17" i="21"/>
  <c r="T17" i="21"/>
  <c r="V17" i="21"/>
  <c r="S17" i="21"/>
  <c r="U17" i="21"/>
  <c r="Q17" i="21"/>
  <c r="Q125" i="21"/>
  <c r="AM621" i="17"/>
  <c r="AM623" i="17"/>
  <c r="AM622" i="17"/>
  <c r="Q80" i="21"/>
  <c r="Q64" i="21"/>
  <c r="T64" i="21"/>
  <c r="U64" i="21"/>
  <c r="S64" i="21"/>
  <c r="R64" i="21"/>
  <c r="V64" i="21"/>
  <c r="I568" i="9"/>
  <c r="F568" i="9"/>
  <c r="AW582" i="17"/>
  <c r="AW583" i="17"/>
  <c r="AW581" i="17"/>
  <c r="BK622" i="17"/>
  <c r="BK621" i="17"/>
  <c r="BK623" i="17"/>
  <c r="Q91" i="21"/>
  <c r="S91" i="21"/>
  <c r="R91" i="21"/>
  <c r="T91" i="21"/>
  <c r="U91" i="21"/>
  <c r="V91" i="21"/>
  <c r="Q9" i="21"/>
  <c r="Q541" i="17"/>
  <c r="Q543" i="17"/>
  <c r="AG622" i="17"/>
  <c r="AG623" i="17"/>
  <c r="AG621" i="17"/>
  <c r="Q102" i="21"/>
  <c r="AQ333" i="9"/>
  <c r="AR333" i="9"/>
  <c r="AS333" i="9"/>
  <c r="AT333" i="9"/>
  <c r="AU333" i="9"/>
  <c r="AY333" i="9"/>
  <c r="AZ333" i="9"/>
  <c r="BA333" i="9"/>
  <c r="BB333" i="9"/>
  <c r="BC333" i="9"/>
  <c r="BG333" i="9"/>
  <c r="BH333" i="9"/>
  <c r="BI333" i="9"/>
  <c r="BJ333" i="9"/>
  <c r="BK333" i="9"/>
  <c r="AQ334" i="9"/>
  <c r="AR334" i="9"/>
  <c r="AS334" i="9"/>
  <c r="AT334" i="9"/>
  <c r="AU334" i="9"/>
  <c r="AY334" i="9"/>
  <c r="AZ334" i="9"/>
  <c r="BA334" i="9"/>
  <c r="BB334" i="9"/>
  <c r="BC334" i="9"/>
  <c r="BG334" i="9"/>
  <c r="BH334" i="9"/>
  <c r="BI334" i="9"/>
  <c r="BJ334" i="9"/>
  <c r="BK334" i="9"/>
  <c r="AQ335" i="9"/>
  <c r="AR335" i="9"/>
  <c r="AS335" i="9"/>
  <c r="AT335" i="9"/>
  <c r="AU335" i="9"/>
  <c r="AY335" i="9"/>
  <c r="AZ335" i="9"/>
  <c r="BA335" i="9"/>
  <c r="BB335" i="9"/>
  <c r="BC335" i="9"/>
  <c r="BG335" i="9"/>
  <c r="BH335" i="9"/>
  <c r="BI335" i="9"/>
  <c r="BJ335" i="9"/>
  <c r="BK335" i="9"/>
  <c r="AQ337" i="9"/>
  <c r="AR337" i="9"/>
  <c r="AS337" i="9"/>
  <c r="AT337" i="9"/>
  <c r="AU337" i="9"/>
  <c r="AY337" i="9"/>
  <c r="AZ337" i="9"/>
  <c r="BA337" i="9"/>
  <c r="BB337" i="9"/>
  <c r="BC337" i="9"/>
  <c r="BG337" i="9"/>
  <c r="BH337" i="9"/>
  <c r="BI337" i="9"/>
  <c r="BJ337" i="9"/>
  <c r="BK337" i="9"/>
  <c r="AQ338" i="9"/>
  <c r="AR338" i="9"/>
  <c r="AS338" i="9"/>
  <c r="AT338" i="9"/>
  <c r="AU338" i="9"/>
  <c r="AY338" i="9"/>
  <c r="AZ338" i="9"/>
  <c r="BA338" i="9"/>
  <c r="BB338" i="9"/>
  <c r="BC338" i="9"/>
  <c r="BG338" i="9"/>
  <c r="BH338" i="9"/>
  <c r="BI338" i="9"/>
  <c r="BJ338" i="9"/>
  <c r="BK338" i="9"/>
  <c r="AQ339" i="9"/>
  <c r="AR339" i="9"/>
  <c r="AS339" i="9"/>
  <c r="AT339" i="9"/>
  <c r="AU339" i="9"/>
  <c r="AY339" i="9"/>
  <c r="AZ339" i="9"/>
  <c r="BA339" i="9"/>
  <c r="BB339" i="9"/>
  <c r="BC339" i="9"/>
  <c r="BG339" i="9"/>
  <c r="BH339" i="9"/>
  <c r="BI339" i="9"/>
  <c r="BJ339" i="9"/>
  <c r="BK339" i="9"/>
  <c r="AQ340" i="9"/>
  <c r="AR340" i="9"/>
  <c r="AS340" i="9"/>
  <c r="AT340" i="9"/>
  <c r="AU340" i="9"/>
  <c r="AY340" i="9"/>
  <c r="AZ340" i="9"/>
  <c r="BA340" i="9"/>
  <c r="BB340" i="9"/>
  <c r="BC340" i="9"/>
  <c r="BG340" i="9"/>
  <c r="BH340" i="9"/>
  <c r="BI340" i="9"/>
  <c r="BJ340" i="9"/>
  <c r="BK340" i="9"/>
  <c r="AQ341" i="9"/>
  <c r="AR341" i="9"/>
  <c r="AS341" i="9"/>
  <c r="AT341" i="9"/>
  <c r="AU341" i="9"/>
  <c r="AY341" i="9"/>
  <c r="AZ341" i="9"/>
  <c r="BA341" i="9"/>
  <c r="BB341" i="9"/>
  <c r="BC341" i="9"/>
  <c r="BG341" i="9"/>
  <c r="BH341" i="9"/>
  <c r="BI341" i="9"/>
  <c r="BJ341" i="9"/>
  <c r="BK341" i="9"/>
  <c r="AQ342" i="9"/>
  <c r="AR342" i="9"/>
  <c r="AS342" i="9"/>
  <c r="AT342" i="9"/>
  <c r="AU342" i="9"/>
  <c r="AY342" i="9"/>
  <c r="AZ342" i="9"/>
  <c r="BA342" i="9"/>
  <c r="BB342" i="9"/>
  <c r="BC342" i="9"/>
  <c r="BG342" i="9"/>
  <c r="BH342" i="9"/>
  <c r="BI342" i="9"/>
  <c r="BJ342" i="9"/>
  <c r="BK342" i="9"/>
  <c r="AQ343" i="9"/>
  <c r="AR343" i="9"/>
  <c r="AS343" i="9"/>
  <c r="AT343" i="9"/>
  <c r="AU343" i="9"/>
  <c r="AY343" i="9"/>
  <c r="AZ343" i="9"/>
  <c r="BA343" i="9"/>
  <c r="BB343" i="9"/>
  <c r="BC343" i="9"/>
  <c r="BG343" i="9"/>
  <c r="BH343" i="9"/>
  <c r="BI343" i="9"/>
  <c r="BJ343" i="9"/>
  <c r="BK343" i="9"/>
  <c r="AQ344" i="9"/>
  <c r="AR344" i="9"/>
  <c r="AS344" i="9"/>
  <c r="AT344" i="9"/>
  <c r="AU344" i="9"/>
  <c r="AY344" i="9"/>
  <c r="AZ344" i="9"/>
  <c r="BA344" i="9"/>
  <c r="BB344" i="9"/>
  <c r="BC344" i="9"/>
  <c r="BG344" i="9"/>
  <c r="BH344" i="9"/>
  <c r="BI344" i="9"/>
  <c r="BJ344" i="9"/>
  <c r="BK344" i="9"/>
  <c r="AQ345" i="9"/>
  <c r="AR345" i="9"/>
  <c r="AS345" i="9"/>
  <c r="AT345" i="9"/>
  <c r="AU345" i="9"/>
  <c r="AY345" i="9"/>
  <c r="AZ345" i="9"/>
  <c r="BA345" i="9"/>
  <c r="BB345" i="9"/>
  <c r="BC345" i="9"/>
  <c r="BG345" i="9"/>
  <c r="BH345" i="9"/>
  <c r="BI345" i="9"/>
  <c r="BJ345" i="9"/>
  <c r="BK345" i="9"/>
  <c r="R102" i="21"/>
  <c r="V102" i="21"/>
  <c r="U102" i="21"/>
  <c r="T102" i="21"/>
  <c r="S102" i="21"/>
  <c r="AG502" i="17"/>
  <c r="AG501" i="17"/>
  <c r="AG503" i="17"/>
  <c r="U275" i="9"/>
  <c r="AC267" i="9"/>
  <c r="BG252" i="17"/>
  <c r="AY252" i="17"/>
  <c r="AQ252" i="17"/>
  <c r="AQ254" i="9"/>
  <c r="AQ274" i="9"/>
  <c r="AQ272" i="9"/>
  <c r="AQ257" i="9"/>
  <c r="AQ253" i="9"/>
  <c r="AQ270" i="9"/>
  <c r="AQ255" i="9"/>
  <c r="AQ267" i="9"/>
  <c r="AQ269" i="9"/>
  <c r="AQ275" i="9"/>
  <c r="AQ271" i="9"/>
  <c r="AQ268" i="9"/>
  <c r="AQ266" i="9"/>
  <c r="AQ264" i="9"/>
  <c r="AQ273" i="9"/>
  <c r="AQ265" i="9"/>
  <c r="O31" i="21"/>
  <c r="AW501" i="17"/>
  <c r="AW502" i="17"/>
  <c r="D608" i="9"/>
  <c r="O20" i="21"/>
  <c r="BJ412" i="17"/>
  <c r="BB412" i="17"/>
  <c r="AT412" i="17"/>
  <c r="AT429" i="9"/>
  <c r="AT431" i="9"/>
  <c r="AT434" i="9"/>
  <c r="AT417" i="9"/>
  <c r="AT425" i="9"/>
  <c r="AT435" i="9"/>
  <c r="AT426" i="9"/>
  <c r="AT427" i="9"/>
  <c r="AT428" i="9"/>
  <c r="AT414" i="9"/>
  <c r="AT432" i="9"/>
  <c r="AT424" i="9"/>
  <c r="AT415" i="9"/>
  <c r="AT413" i="9"/>
  <c r="AT430" i="9"/>
  <c r="AT433" i="9"/>
  <c r="Q31" i="21"/>
  <c r="R31" i="21"/>
  <c r="V31" i="21"/>
  <c r="U31" i="21"/>
  <c r="T31" i="21"/>
  <c r="S31" i="21"/>
  <c r="J488" i="9"/>
  <c r="D488" i="9"/>
  <c r="D528" i="9"/>
  <c r="F528" i="9"/>
  <c r="I608" i="9"/>
  <c r="O104" i="21"/>
  <c r="Q7" i="21"/>
  <c r="Q140" i="21"/>
  <c r="AQ453" i="9"/>
  <c r="AR453" i="9"/>
  <c r="AS453" i="9"/>
  <c r="AT453" i="9"/>
  <c r="AU453" i="9"/>
  <c r="AY453" i="9"/>
  <c r="AZ453" i="9"/>
  <c r="BA453" i="9"/>
  <c r="BB453" i="9"/>
  <c r="BC453" i="9"/>
  <c r="BG453" i="9"/>
  <c r="BH453" i="9"/>
  <c r="BI453" i="9"/>
  <c r="BJ453" i="9"/>
  <c r="BK453" i="9"/>
  <c r="AQ454" i="9"/>
  <c r="AR454" i="9"/>
  <c r="AS454" i="9"/>
  <c r="AT454" i="9"/>
  <c r="AU454" i="9"/>
  <c r="AY454" i="9"/>
  <c r="AZ454" i="9"/>
  <c r="BA454" i="9"/>
  <c r="BB454" i="9"/>
  <c r="BC454" i="9"/>
  <c r="BG454" i="9"/>
  <c r="BH454" i="9"/>
  <c r="BI454" i="9"/>
  <c r="BJ454" i="9"/>
  <c r="BK454" i="9"/>
  <c r="AQ455" i="9"/>
  <c r="AR455" i="9"/>
  <c r="AS455" i="9"/>
  <c r="AT455" i="9"/>
  <c r="AU455" i="9"/>
  <c r="AY455" i="9"/>
  <c r="AZ455" i="9"/>
  <c r="BA455" i="9"/>
  <c r="BB455" i="9"/>
  <c r="BC455" i="9"/>
  <c r="BG455" i="9"/>
  <c r="BH455" i="9"/>
  <c r="BI455" i="9"/>
  <c r="BJ455" i="9"/>
  <c r="BK455" i="9"/>
  <c r="AQ457" i="9"/>
  <c r="AR457" i="9"/>
  <c r="AS457" i="9"/>
  <c r="AT457" i="9"/>
  <c r="AU457" i="9"/>
  <c r="AY457" i="9"/>
  <c r="AZ457" i="9"/>
  <c r="BA457" i="9"/>
  <c r="BB457" i="9"/>
  <c r="BC457" i="9"/>
  <c r="BG457" i="9"/>
  <c r="BH457" i="9"/>
  <c r="BI457" i="9"/>
  <c r="BJ457" i="9"/>
  <c r="BK457" i="9"/>
  <c r="AQ458" i="9"/>
  <c r="AR458" i="9"/>
  <c r="AS458" i="9"/>
  <c r="AT458" i="9"/>
  <c r="AU458" i="9"/>
  <c r="AY458" i="9"/>
  <c r="AZ458" i="9"/>
  <c r="BA458" i="9"/>
  <c r="BB458" i="9"/>
  <c r="BC458" i="9"/>
  <c r="BG458" i="9"/>
  <c r="BH458" i="9"/>
  <c r="BI458" i="9"/>
  <c r="BJ458" i="9"/>
  <c r="BK458" i="9"/>
  <c r="AQ459" i="9"/>
  <c r="AR459" i="9"/>
  <c r="AS459" i="9"/>
  <c r="AT459" i="9"/>
  <c r="AU459" i="9"/>
  <c r="AY459" i="9"/>
  <c r="AZ459" i="9"/>
  <c r="BA459" i="9"/>
  <c r="BB459" i="9"/>
  <c r="BC459" i="9"/>
  <c r="BG459" i="9"/>
  <c r="BH459" i="9"/>
  <c r="BI459" i="9"/>
  <c r="BJ459" i="9"/>
  <c r="BK459" i="9"/>
  <c r="AQ460" i="9"/>
  <c r="AR460" i="9"/>
  <c r="AS460" i="9"/>
  <c r="AT460" i="9"/>
  <c r="AU460" i="9"/>
  <c r="AY460" i="9"/>
  <c r="AZ460" i="9"/>
  <c r="BA460" i="9"/>
  <c r="BB460" i="9"/>
  <c r="BC460" i="9"/>
  <c r="BG460" i="9"/>
  <c r="BH460" i="9"/>
  <c r="BI460" i="9"/>
  <c r="BJ460" i="9"/>
  <c r="BK460" i="9"/>
  <c r="AQ461" i="9"/>
  <c r="AR461" i="9"/>
  <c r="AS461" i="9"/>
  <c r="AT461" i="9"/>
  <c r="AU461" i="9"/>
  <c r="AY461" i="9"/>
  <c r="AZ461" i="9"/>
  <c r="BA461" i="9"/>
  <c r="BB461" i="9"/>
  <c r="BC461" i="9"/>
  <c r="BG461" i="9"/>
  <c r="BH461" i="9"/>
  <c r="BI461" i="9"/>
  <c r="BJ461" i="9"/>
  <c r="BK461" i="9"/>
  <c r="AQ462" i="9"/>
  <c r="AR462" i="9"/>
  <c r="AS462" i="9"/>
  <c r="AT462" i="9"/>
  <c r="AU462" i="9"/>
  <c r="AY462" i="9"/>
  <c r="AZ462" i="9"/>
  <c r="BA462" i="9"/>
  <c r="BB462" i="9"/>
  <c r="BC462" i="9"/>
  <c r="BG462" i="9"/>
  <c r="BH462" i="9"/>
  <c r="BI462" i="9"/>
  <c r="BJ462" i="9"/>
  <c r="BK462" i="9"/>
  <c r="AQ463" i="9"/>
  <c r="AR463" i="9"/>
  <c r="AS463" i="9"/>
  <c r="AT463" i="9"/>
  <c r="AU463" i="9"/>
  <c r="AY463" i="9"/>
  <c r="AZ463" i="9"/>
  <c r="BA463" i="9"/>
  <c r="BB463" i="9"/>
  <c r="BC463" i="9"/>
  <c r="BG463" i="9"/>
  <c r="BH463" i="9"/>
  <c r="BI463" i="9"/>
  <c r="BJ463" i="9"/>
  <c r="BK463" i="9"/>
  <c r="AQ464" i="9"/>
  <c r="AR464" i="9"/>
  <c r="AS464" i="9"/>
  <c r="AT464" i="9"/>
  <c r="AU464" i="9"/>
  <c r="AY464" i="9"/>
  <c r="AZ464" i="9"/>
  <c r="BA464" i="9"/>
  <c r="BB464" i="9"/>
  <c r="BC464" i="9"/>
  <c r="BG464" i="9"/>
  <c r="BH464" i="9"/>
  <c r="BI464" i="9"/>
  <c r="BJ464" i="9"/>
  <c r="BK464" i="9"/>
  <c r="AQ465" i="9"/>
  <c r="AR465" i="9"/>
  <c r="AS465" i="9"/>
  <c r="AT465" i="9"/>
  <c r="AU465" i="9"/>
  <c r="AY465" i="9"/>
  <c r="AZ465" i="9"/>
  <c r="BA465" i="9"/>
  <c r="BB465" i="9"/>
  <c r="BC465" i="9"/>
  <c r="BG465" i="9"/>
  <c r="BH465" i="9"/>
  <c r="BI465" i="9"/>
  <c r="BJ465" i="9"/>
  <c r="BK465" i="9"/>
  <c r="V140" i="21"/>
  <c r="S140" i="21"/>
  <c r="R140" i="21"/>
  <c r="T140" i="21"/>
  <c r="U140" i="21"/>
  <c r="Q137" i="21"/>
  <c r="Q114" i="21"/>
  <c r="Q55" i="21"/>
  <c r="S55" i="21"/>
  <c r="T55" i="21"/>
  <c r="V55" i="21"/>
  <c r="U55" i="21"/>
  <c r="R55" i="21"/>
  <c r="BM621" i="17"/>
  <c r="BM623" i="17"/>
  <c r="O101" i="21"/>
  <c r="O79" i="21"/>
  <c r="I583" i="17"/>
  <c r="I581" i="17"/>
  <c r="I582" i="17"/>
  <c r="U66" i="21"/>
  <c r="BI225" i="9"/>
  <c r="BI231" i="9"/>
  <c r="BI213" i="9"/>
  <c r="BI217" i="9"/>
  <c r="BI224" i="9"/>
  <c r="BI232" i="9"/>
  <c r="BI214" i="9"/>
  <c r="BI227" i="9"/>
  <c r="BI235" i="9"/>
  <c r="BI226" i="9"/>
  <c r="BI233" i="9"/>
  <c r="BI234" i="9"/>
  <c r="BI228" i="9"/>
  <c r="BI230" i="9"/>
  <c r="BI229" i="9"/>
  <c r="BI215" i="9"/>
  <c r="U65" i="21"/>
  <c r="AZ217" i="9"/>
  <c r="AZ228" i="9"/>
  <c r="AZ214" i="9"/>
  <c r="AZ225" i="9"/>
  <c r="AZ229" i="9"/>
  <c r="AZ215" i="9"/>
  <c r="AZ233" i="9"/>
  <c r="AZ230" i="9"/>
  <c r="AZ232" i="9"/>
  <c r="AZ224" i="9"/>
  <c r="AZ231" i="9"/>
  <c r="AZ226" i="9"/>
  <c r="AZ235" i="9"/>
  <c r="AZ213" i="9"/>
  <c r="AZ234" i="9"/>
  <c r="AZ227" i="9"/>
  <c r="AJ230" i="9"/>
  <c r="AJ229" i="9"/>
  <c r="AJ226" i="9"/>
  <c r="AJ228" i="9"/>
  <c r="AJ227" i="9"/>
  <c r="AJ235" i="9"/>
  <c r="AJ233" i="9"/>
  <c r="AJ231" i="9"/>
  <c r="AJ232" i="9"/>
  <c r="AJ234" i="9"/>
  <c r="U115" i="21"/>
  <c r="Q21" i="21"/>
  <c r="V21" i="21"/>
  <c r="U21" i="21"/>
  <c r="T21" i="21"/>
  <c r="S21" i="21"/>
  <c r="R21" i="21"/>
  <c r="Q68" i="21"/>
  <c r="R68" i="21"/>
  <c r="S68" i="21"/>
  <c r="U68" i="21"/>
  <c r="V68" i="21"/>
  <c r="T68" i="21"/>
  <c r="Q138" i="21"/>
  <c r="Q128" i="21"/>
  <c r="AO543" i="17"/>
  <c r="AO541" i="17"/>
  <c r="G568" i="9"/>
  <c r="D568" i="9"/>
  <c r="BM582" i="17"/>
  <c r="BM583" i="17"/>
  <c r="R196" i="20"/>
  <c r="O56" i="21"/>
  <c r="Q100" i="21"/>
  <c r="R100" i="21"/>
  <c r="U100" i="21"/>
  <c r="S100" i="21"/>
  <c r="T100" i="21"/>
  <c r="V100" i="21"/>
  <c r="Q29" i="21"/>
  <c r="U29" i="21"/>
  <c r="V29" i="21"/>
  <c r="S29" i="21"/>
  <c r="T29" i="21"/>
  <c r="R29" i="21"/>
  <c r="R20" i="21"/>
  <c r="S20" i="21"/>
  <c r="U20" i="21"/>
  <c r="V20" i="21"/>
  <c r="T20" i="21"/>
  <c r="Q20" i="21"/>
  <c r="Q92" i="21"/>
  <c r="T92" i="21"/>
  <c r="S92" i="21"/>
  <c r="R92" i="21"/>
  <c r="U92" i="21"/>
  <c r="V92" i="21"/>
  <c r="AC190" i="9"/>
  <c r="Q54" i="21"/>
  <c r="V54" i="21"/>
  <c r="T54" i="21"/>
  <c r="U54" i="21"/>
  <c r="S54" i="21"/>
  <c r="R54" i="21"/>
  <c r="Q19" i="21"/>
  <c r="T19" i="21"/>
  <c r="R19" i="21"/>
  <c r="U19" i="21"/>
  <c r="V19" i="21"/>
  <c r="S19" i="21"/>
  <c r="Y621" i="17"/>
  <c r="Y622" i="17"/>
  <c r="Y623" i="17"/>
  <c r="O29" i="21"/>
  <c r="BM503" i="17"/>
  <c r="BM501" i="17"/>
  <c r="O16" i="21"/>
  <c r="BI257" i="9"/>
  <c r="BI266" i="9"/>
  <c r="BI253" i="9"/>
  <c r="BI267" i="9"/>
  <c r="BI254" i="9"/>
  <c r="BI270" i="9"/>
  <c r="BI268" i="9"/>
  <c r="BI265" i="9"/>
  <c r="BI264" i="9"/>
  <c r="BI272" i="9"/>
  <c r="BI273" i="9"/>
  <c r="BI271" i="9"/>
  <c r="BI275" i="9"/>
  <c r="BI269" i="9"/>
  <c r="BI255" i="9"/>
  <c r="BI274" i="9"/>
  <c r="N367" i="9"/>
  <c r="Q28" i="21"/>
  <c r="R28" i="21"/>
  <c r="T28" i="21"/>
  <c r="V28" i="21"/>
  <c r="U28" i="21"/>
  <c r="S28" i="21"/>
  <c r="Q5" i="21"/>
  <c r="K266" i="9"/>
  <c r="K268" i="9"/>
  <c r="T367" i="9"/>
  <c r="K270" i="9"/>
  <c r="K274" i="9"/>
  <c r="K267" i="9"/>
  <c r="K275" i="9"/>
  <c r="K273" i="9"/>
  <c r="K269" i="9"/>
  <c r="K271" i="9"/>
  <c r="K272" i="9"/>
  <c r="O622" i="17"/>
  <c r="O623" i="17"/>
  <c r="AG542" i="17"/>
  <c r="AG543" i="17"/>
  <c r="BM541" i="17"/>
  <c r="BM542" i="17"/>
  <c r="BM543" i="17"/>
  <c r="BE622" i="17"/>
  <c r="BE621" i="17"/>
  <c r="F608" i="9"/>
  <c r="H608" i="9"/>
  <c r="AO582" i="17"/>
  <c r="AO581" i="17"/>
  <c r="AO583" i="17"/>
  <c r="BJ433" i="9"/>
  <c r="BJ413" i="9"/>
  <c r="BJ432" i="9"/>
  <c r="BJ429" i="9"/>
  <c r="BJ435" i="9"/>
  <c r="BJ426" i="9"/>
  <c r="BJ424" i="9"/>
  <c r="BJ428" i="9"/>
  <c r="BJ430" i="9"/>
  <c r="BJ425" i="9"/>
  <c r="BJ434" i="9"/>
  <c r="BJ427" i="9"/>
  <c r="BJ431" i="9"/>
  <c r="BJ414" i="9"/>
  <c r="BJ415" i="9"/>
  <c r="BJ417" i="9"/>
  <c r="BB415" i="9"/>
  <c r="BB434" i="9"/>
  <c r="BB432" i="9"/>
  <c r="BB435" i="9"/>
  <c r="BB428" i="9"/>
  <c r="BB431" i="9"/>
  <c r="BB433" i="9"/>
  <c r="BB426" i="9"/>
  <c r="BB413" i="9"/>
  <c r="BB424" i="9"/>
  <c r="BB425" i="9"/>
  <c r="BB414" i="9"/>
  <c r="BB427" i="9"/>
  <c r="BB429" i="9"/>
  <c r="BB430" i="9"/>
  <c r="BB417" i="9"/>
  <c r="I488" i="9"/>
  <c r="G488" i="9"/>
  <c r="E528" i="9"/>
  <c r="I528" i="9"/>
  <c r="BC622" i="17"/>
  <c r="BC621" i="17"/>
  <c r="BC623" i="17"/>
  <c r="W621" i="17"/>
  <c r="W622" i="17"/>
  <c r="W623" i="17"/>
  <c r="Q113" i="21"/>
  <c r="O126" i="21"/>
  <c r="E527" i="17"/>
  <c r="H527" i="17"/>
  <c r="J527" i="17"/>
  <c r="F527" i="17"/>
  <c r="G527" i="17"/>
  <c r="C527" i="17"/>
  <c r="D527" i="17"/>
  <c r="I527" i="17"/>
  <c r="O200" i="21"/>
  <c r="J567" i="17"/>
  <c r="F567" i="17"/>
  <c r="I567" i="17"/>
  <c r="C567" i="17"/>
  <c r="E567" i="17"/>
  <c r="D567" i="17"/>
  <c r="H567" i="17"/>
  <c r="G567" i="17"/>
  <c r="Q6" i="21"/>
  <c r="R66" i="21"/>
  <c r="T65" i="21"/>
  <c r="V115" i="21"/>
  <c r="T115" i="21"/>
  <c r="BB387" i="9"/>
  <c r="BB390" i="9"/>
  <c r="BB391" i="9"/>
  <c r="BB388" i="9"/>
  <c r="BB394" i="9"/>
  <c r="BB386" i="9"/>
  <c r="BB395" i="9"/>
  <c r="BB393" i="9"/>
  <c r="BB392" i="9"/>
  <c r="BB389" i="9"/>
  <c r="AL388" i="9"/>
  <c r="AL389" i="9"/>
  <c r="AL386" i="9"/>
  <c r="AL387" i="9"/>
  <c r="AL390" i="9"/>
  <c r="Q52" i="21"/>
  <c r="T52" i="21"/>
  <c r="U52" i="21"/>
  <c r="S52" i="21"/>
  <c r="R52" i="21"/>
  <c r="V52" i="21"/>
  <c r="BN23" i="17"/>
  <c r="BN21" i="17"/>
  <c r="BN22" i="17"/>
  <c r="Q124" i="21"/>
  <c r="R124" i="21"/>
  <c r="AQ412" i="17"/>
  <c r="AR412" i="17"/>
  <c r="AS412" i="17"/>
  <c r="AU412" i="17"/>
  <c r="AY412" i="17"/>
  <c r="AZ412" i="17"/>
  <c r="BA412" i="17"/>
  <c r="BC412" i="17"/>
  <c r="BG412" i="17"/>
  <c r="BH412" i="17"/>
  <c r="BI412" i="17"/>
  <c r="BK412" i="17"/>
  <c r="AQ413" i="17"/>
  <c r="AR413" i="17"/>
  <c r="AS413" i="17"/>
  <c r="AT413" i="17"/>
  <c r="AU413" i="17"/>
  <c r="AY413" i="17"/>
  <c r="AZ413" i="17"/>
  <c r="BA413" i="17"/>
  <c r="BB413" i="17"/>
  <c r="BC413" i="17"/>
  <c r="BG413" i="17"/>
  <c r="BH413" i="17"/>
  <c r="BI413" i="17"/>
  <c r="BJ413" i="17"/>
  <c r="BK413" i="17"/>
  <c r="AQ414" i="17"/>
  <c r="AR414" i="17"/>
  <c r="AS414" i="17"/>
  <c r="AT414" i="17"/>
  <c r="AU414" i="17"/>
  <c r="AY414" i="17"/>
  <c r="AZ414" i="17"/>
  <c r="BA414" i="17"/>
  <c r="BB414" i="17"/>
  <c r="BC414" i="17"/>
  <c r="BG414" i="17"/>
  <c r="BH414" i="17"/>
  <c r="BI414" i="17"/>
  <c r="BJ414" i="17"/>
  <c r="BK414" i="17"/>
  <c r="AQ415" i="17"/>
  <c r="AR415" i="17"/>
  <c r="AS415" i="17"/>
  <c r="AT415" i="17"/>
  <c r="AU415" i="17"/>
  <c r="AY415" i="17"/>
  <c r="AZ415" i="17"/>
  <c r="BA415" i="17"/>
  <c r="BB415" i="17"/>
  <c r="BC415" i="17"/>
  <c r="BG415" i="17"/>
  <c r="BH415" i="17"/>
  <c r="BI415" i="17"/>
  <c r="BJ415" i="17"/>
  <c r="BK415" i="17"/>
  <c r="AQ417" i="17"/>
  <c r="AR417" i="17"/>
  <c r="AS417" i="17"/>
  <c r="AT417" i="17"/>
  <c r="AU417" i="17"/>
  <c r="AY417" i="17"/>
  <c r="AZ417" i="17"/>
  <c r="BA417" i="17"/>
  <c r="BB417" i="17"/>
  <c r="BC417" i="17"/>
  <c r="BG417" i="17"/>
  <c r="BH417" i="17"/>
  <c r="BI417" i="17"/>
  <c r="BJ417" i="17"/>
  <c r="BK417" i="17"/>
  <c r="AQ418" i="17"/>
  <c r="AR418" i="17"/>
  <c r="AS418" i="17"/>
  <c r="AT418" i="17"/>
  <c r="AU418" i="17"/>
  <c r="AY418" i="17"/>
  <c r="AZ418" i="17"/>
  <c r="BA418" i="17"/>
  <c r="BB418" i="17"/>
  <c r="BC418" i="17"/>
  <c r="BG418" i="17"/>
  <c r="BH418" i="17"/>
  <c r="BI418" i="17"/>
  <c r="BJ418" i="17"/>
  <c r="BK418" i="17"/>
  <c r="AQ419" i="17"/>
  <c r="AR419" i="17"/>
  <c r="AS419" i="17"/>
  <c r="AT419" i="17"/>
  <c r="AU419" i="17"/>
  <c r="AY419" i="17"/>
  <c r="AZ419" i="17"/>
  <c r="BA419" i="17"/>
  <c r="BB419" i="17"/>
  <c r="BC419" i="17"/>
  <c r="BG419" i="17"/>
  <c r="BH419" i="17"/>
  <c r="BI419" i="17"/>
  <c r="BJ419" i="17"/>
  <c r="BK419" i="17"/>
  <c r="AQ420" i="17"/>
  <c r="AR420" i="17"/>
  <c r="AS420" i="17"/>
  <c r="AT420" i="17"/>
  <c r="AU420" i="17"/>
  <c r="AY420" i="17"/>
  <c r="AZ420" i="17"/>
  <c r="BA420" i="17"/>
  <c r="BB420" i="17"/>
  <c r="BC420" i="17"/>
  <c r="BG420" i="17"/>
  <c r="BH420" i="17"/>
  <c r="BI420" i="17"/>
  <c r="BJ420" i="17"/>
  <c r="BK420" i="17"/>
  <c r="AQ421" i="17"/>
  <c r="AR421" i="17"/>
  <c r="AS421" i="17"/>
  <c r="AT421" i="17"/>
  <c r="AU421" i="17"/>
  <c r="AY421" i="17"/>
  <c r="AZ421" i="17"/>
  <c r="BA421" i="17"/>
  <c r="BB421" i="17"/>
  <c r="BC421" i="17"/>
  <c r="BG421" i="17"/>
  <c r="BH421" i="17"/>
  <c r="BI421" i="17"/>
  <c r="BJ421" i="17"/>
  <c r="BK421" i="17"/>
  <c r="AQ422" i="17"/>
  <c r="AR422" i="17"/>
  <c r="AS422" i="17"/>
  <c r="AT422" i="17"/>
  <c r="AU422" i="17"/>
  <c r="AY422" i="17"/>
  <c r="AZ422" i="17"/>
  <c r="BA422" i="17"/>
  <c r="BB422" i="17"/>
  <c r="BC422" i="17"/>
  <c r="BG422" i="17"/>
  <c r="BH422" i="17"/>
  <c r="BI422" i="17"/>
  <c r="BJ422" i="17"/>
  <c r="BK422" i="17"/>
  <c r="AQ423" i="17"/>
  <c r="AR423" i="17"/>
  <c r="AS423" i="17"/>
  <c r="AT423" i="17"/>
  <c r="AU423" i="17"/>
  <c r="AY423" i="17"/>
  <c r="AZ423" i="17"/>
  <c r="BA423" i="17"/>
  <c r="BB423" i="17"/>
  <c r="BC423" i="17"/>
  <c r="BG423" i="17"/>
  <c r="BH423" i="17"/>
  <c r="BI423" i="17"/>
  <c r="BJ423" i="17"/>
  <c r="BK423" i="17"/>
  <c r="AQ424" i="17"/>
  <c r="AR424" i="17"/>
  <c r="AS424" i="17"/>
  <c r="AT424" i="17"/>
  <c r="AU424" i="17"/>
  <c r="AY424" i="17"/>
  <c r="AZ424" i="17"/>
  <c r="BA424" i="17"/>
  <c r="BB424" i="17"/>
  <c r="BC424" i="17"/>
  <c r="BG424" i="17"/>
  <c r="BH424" i="17"/>
  <c r="BI424" i="17"/>
  <c r="BJ424" i="17"/>
  <c r="BK424" i="17"/>
  <c r="AQ425" i="17"/>
  <c r="AR425" i="17"/>
  <c r="AS425" i="17"/>
  <c r="AT425" i="17"/>
  <c r="AU425" i="17"/>
  <c r="AY425" i="17"/>
  <c r="AZ425" i="17"/>
  <c r="BA425" i="17"/>
  <c r="BB425" i="17"/>
  <c r="BC425" i="17"/>
  <c r="BG425" i="17"/>
  <c r="BH425" i="17"/>
  <c r="BI425" i="17"/>
  <c r="BJ425" i="17"/>
  <c r="BK425" i="17"/>
  <c r="V124" i="21"/>
  <c r="S124" i="21"/>
  <c r="U124" i="21"/>
  <c r="T124" i="21"/>
  <c r="Q79" i="21"/>
  <c r="AR252" i="17"/>
  <c r="AS252" i="17"/>
  <c r="AT252" i="17"/>
  <c r="AU252" i="17"/>
  <c r="AZ252" i="17"/>
  <c r="BA252" i="17"/>
  <c r="BB252" i="17"/>
  <c r="BC252" i="17"/>
  <c r="BH252" i="17"/>
  <c r="BI252" i="17"/>
  <c r="BJ252" i="17"/>
  <c r="BK252" i="17"/>
  <c r="AQ253" i="17"/>
  <c r="AR253" i="17"/>
  <c r="AS253" i="17"/>
  <c r="AT253" i="17"/>
  <c r="AU253" i="17"/>
  <c r="AY253" i="17"/>
  <c r="AZ253" i="17"/>
  <c r="BA253" i="17"/>
  <c r="BB253" i="17"/>
  <c r="BC253" i="17"/>
  <c r="BG253" i="17"/>
  <c r="BH253" i="17"/>
  <c r="BI253" i="17"/>
  <c r="BJ253" i="17"/>
  <c r="BK253" i="17"/>
  <c r="AQ254" i="17"/>
  <c r="AR254" i="17"/>
  <c r="AS254" i="17"/>
  <c r="AT254" i="17"/>
  <c r="AU254" i="17"/>
  <c r="AY254" i="17"/>
  <c r="AZ254" i="17"/>
  <c r="BA254" i="17"/>
  <c r="BB254" i="17"/>
  <c r="BC254" i="17"/>
  <c r="BG254" i="17"/>
  <c r="BH254" i="17"/>
  <c r="BI254" i="17"/>
  <c r="BJ254" i="17"/>
  <c r="BK254" i="17"/>
  <c r="AQ255" i="17"/>
  <c r="AR255" i="17"/>
  <c r="AS255" i="17"/>
  <c r="AT255" i="17"/>
  <c r="AU255" i="17"/>
  <c r="AY255" i="17"/>
  <c r="AZ255" i="17"/>
  <c r="BA255" i="17"/>
  <c r="BB255" i="17"/>
  <c r="BC255" i="17"/>
  <c r="BG255" i="17"/>
  <c r="BH255" i="17"/>
  <c r="BI255" i="17"/>
  <c r="BJ255" i="17"/>
  <c r="BK255" i="17"/>
  <c r="AQ257" i="17"/>
  <c r="AR257" i="17"/>
  <c r="AS257" i="17"/>
  <c r="AT257" i="17"/>
  <c r="AU257" i="17"/>
  <c r="AY257" i="17"/>
  <c r="AZ257" i="17"/>
  <c r="BA257" i="17"/>
  <c r="BB257" i="17"/>
  <c r="BC257" i="17"/>
  <c r="BG257" i="17"/>
  <c r="BH257" i="17"/>
  <c r="BI257" i="17"/>
  <c r="BJ257" i="17"/>
  <c r="BK257" i="17"/>
  <c r="AQ258" i="17"/>
  <c r="AR258" i="17"/>
  <c r="AS258" i="17"/>
  <c r="AT258" i="17"/>
  <c r="AU258" i="17"/>
  <c r="AY258" i="17"/>
  <c r="AZ258" i="17"/>
  <c r="BA258" i="17"/>
  <c r="BB258" i="17"/>
  <c r="BC258" i="17"/>
  <c r="BG258" i="17"/>
  <c r="BH258" i="17"/>
  <c r="BI258" i="17"/>
  <c r="BJ258" i="17"/>
  <c r="BK258" i="17"/>
  <c r="AQ259" i="17"/>
  <c r="AR259" i="17"/>
  <c r="AS259" i="17"/>
  <c r="AT259" i="17"/>
  <c r="AU259" i="17"/>
  <c r="AY259" i="17"/>
  <c r="AZ259" i="17"/>
  <c r="BA259" i="17"/>
  <c r="BB259" i="17"/>
  <c r="BC259" i="17"/>
  <c r="BG259" i="17"/>
  <c r="BH259" i="17"/>
  <c r="BI259" i="17"/>
  <c r="BJ259" i="17"/>
  <c r="BK259" i="17"/>
  <c r="AQ260" i="17"/>
  <c r="AR260" i="17"/>
  <c r="AS260" i="17"/>
  <c r="AT260" i="17"/>
  <c r="AU260" i="17"/>
  <c r="AY260" i="17"/>
  <c r="AZ260" i="17"/>
  <c r="BA260" i="17"/>
  <c r="BB260" i="17"/>
  <c r="BC260" i="17"/>
  <c r="BG260" i="17"/>
  <c r="BH260" i="17"/>
  <c r="BI260" i="17"/>
  <c r="BJ260" i="17"/>
  <c r="BK260" i="17"/>
  <c r="AQ261" i="17"/>
  <c r="AR261" i="17"/>
  <c r="AS261" i="17"/>
  <c r="AT261" i="17"/>
  <c r="AU261" i="17"/>
  <c r="AY261" i="17"/>
  <c r="AZ261" i="17"/>
  <c r="BA261" i="17"/>
  <c r="BB261" i="17"/>
  <c r="BC261" i="17"/>
  <c r="BG261" i="17"/>
  <c r="BH261" i="17"/>
  <c r="BI261" i="17"/>
  <c r="BJ261" i="17"/>
  <c r="BK261" i="17"/>
  <c r="AQ262" i="17"/>
  <c r="AR262" i="17"/>
  <c r="AS262" i="17"/>
  <c r="AT262" i="17"/>
  <c r="AU262" i="17"/>
  <c r="AY262" i="17"/>
  <c r="AZ262" i="17"/>
  <c r="BA262" i="17"/>
  <c r="BB262" i="17"/>
  <c r="BC262" i="17"/>
  <c r="BG262" i="17"/>
  <c r="BH262" i="17"/>
  <c r="BI262" i="17"/>
  <c r="BJ262" i="17"/>
  <c r="BK262" i="17"/>
  <c r="AQ263" i="17"/>
  <c r="AR263" i="17"/>
  <c r="AS263" i="17"/>
  <c r="AT263" i="17"/>
  <c r="AU263" i="17"/>
  <c r="AY263" i="17"/>
  <c r="AZ263" i="17"/>
  <c r="BA263" i="17"/>
  <c r="BB263" i="17"/>
  <c r="BC263" i="17"/>
  <c r="BG263" i="17"/>
  <c r="BH263" i="17"/>
  <c r="BI263" i="17"/>
  <c r="BJ263" i="17"/>
  <c r="BK263" i="17"/>
  <c r="AQ264" i="17"/>
  <c r="AR264" i="17"/>
  <c r="AS264" i="17"/>
  <c r="AT264" i="17"/>
  <c r="AU264" i="17"/>
  <c r="AY264" i="17"/>
  <c r="AZ264" i="17"/>
  <c r="BA264" i="17"/>
  <c r="BB264" i="17"/>
  <c r="BC264" i="17"/>
  <c r="BG264" i="17"/>
  <c r="BH264" i="17"/>
  <c r="BI264" i="17"/>
  <c r="BJ264" i="17"/>
  <c r="BK264" i="17"/>
  <c r="AQ265" i="17"/>
  <c r="AR265" i="17"/>
  <c r="AS265" i="17"/>
  <c r="AT265" i="17"/>
  <c r="AU265" i="17"/>
  <c r="AY265" i="17"/>
  <c r="AZ265" i="17"/>
  <c r="BA265" i="17"/>
  <c r="BB265" i="17"/>
  <c r="BC265" i="17"/>
  <c r="BG265" i="17"/>
  <c r="BH265" i="17"/>
  <c r="BI265" i="17"/>
  <c r="BJ265" i="17"/>
  <c r="BK265" i="17"/>
  <c r="V79" i="21"/>
  <c r="T79" i="21"/>
  <c r="S79" i="21"/>
  <c r="U79" i="21"/>
  <c r="R79" i="21"/>
  <c r="O9" i="21"/>
  <c r="Y542" i="17"/>
  <c r="Y543" i="17"/>
  <c r="AD150" i="9"/>
  <c r="Q43" i="21"/>
  <c r="U43" i="21"/>
  <c r="T43" i="21"/>
  <c r="S43" i="21"/>
  <c r="V43" i="21"/>
  <c r="R43" i="21"/>
  <c r="AO503" i="17"/>
  <c r="AO502" i="17"/>
  <c r="AO501" i="17"/>
  <c r="H568" i="9"/>
  <c r="Q42" i="21"/>
  <c r="AU623" i="17"/>
  <c r="AU622" i="17"/>
  <c r="AU621" i="17"/>
  <c r="Q41" i="21"/>
  <c r="Q89" i="21"/>
  <c r="T89" i="21"/>
  <c r="S89" i="21"/>
  <c r="U89" i="21"/>
  <c r="V89" i="21"/>
  <c r="R89" i="21"/>
  <c r="Q16" i="21"/>
  <c r="U16" i="21"/>
  <c r="R16" i="21"/>
  <c r="T16" i="21"/>
  <c r="S16" i="21"/>
  <c r="V16" i="21"/>
  <c r="AK266" i="9"/>
  <c r="AK271" i="9"/>
  <c r="AK267" i="9"/>
  <c r="AK272" i="9"/>
  <c r="AK275" i="9"/>
  <c r="AK269" i="9"/>
  <c r="AK270" i="9"/>
  <c r="AK274" i="9"/>
  <c r="AK273" i="9"/>
  <c r="AK268" i="9"/>
  <c r="BA274" i="9"/>
  <c r="BA270" i="9"/>
  <c r="BA267" i="9"/>
  <c r="BA268" i="9"/>
  <c r="BA269" i="9"/>
  <c r="BA271" i="9"/>
  <c r="BA264" i="9"/>
  <c r="BA273" i="9"/>
  <c r="BA272" i="9"/>
  <c r="BA257" i="9"/>
  <c r="BA275" i="9"/>
  <c r="BA254" i="9"/>
  <c r="BA266" i="9"/>
  <c r="BA265" i="9"/>
  <c r="BA253" i="9"/>
  <c r="BA255" i="9"/>
  <c r="BG267" i="9"/>
  <c r="BG274" i="9"/>
  <c r="BG272" i="9"/>
  <c r="BG266" i="9"/>
  <c r="BG257" i="9"/>
  <c r="BG253" i="9"/>
  <c r="BG271" i="9"/>
  <c r="BG268" i="9"/>
  <c r="BG254" i="9"/>
  <c r="BG270" i="9"/>
  <c r="BG269" i="9"/>
  <c r="BG255" i="9"/>
  <c r="BG264" i="9"/>
  <c r="BG265" i="9"/>
  <c r="BG275" i="9"/>
  <c r="BG273" i="9"/>
  <c r="AY273" i="9"/>
  <c r="AY268" i="9"/>
  <c r="AY272" i="9"/>
  <c r="AY270" i="9"/>
  <c r="AY274" i="9"/>
  <c r="AY267" i="9"/>
  <c r="AY254" i="9"/>
  <c r="AY269" i="9"/>
  <c r="AY253" i="9"/>
  <c r="AY257" i="9"/>
  <c r="AY275" i="9"/>
  <c r="AY265" i="9"/>
  <c r="AY264" i="9"/>
  <c r="AY255" i="9"/>
  <c r="AY271" i="9"/>
  <c r="AY266" i="9"/>
  <c r="BF21" i="17"/>
  <c r="BF22" i="17"/>
  <c r="Q53" i="21"/>
  <c r="S53" i="21"/>
  <c r="T53" i="21"/>
  <c r="R53" i="21"/>
  <c r="V53" i="21"/>
  <c r="U53" i="21"/>
  <c r="Q56" i="21"/>
  <c r="T56" i="21"/>
  <c r="V56" i="21"/>
  <c r="R56" i="21"/>
  <c r="U56" i="21"/>
  <c r="S56" i="21"/>
  <c r="O77" i="21"/>
  <c r="Q101" i="21"/>
  <c r="T101" i="21"/>
  <c r="U101" i="21"/>
  <c r="S101" i="21"/>
  <c r="R101" i="21"/>
  <c r="V101" i="21"/>
  <c r="Q40" i="21"/>
  <c r="I607" i="17"/>
  <c r="O78" i="21"/>
  <c r="Y503" i="17"/>
  <c r="Y501" i="17"/>
  <c r="Y502" i="17"/>
  <c r="Q116" i="21"/>
  <c r="J608" i="9"/>
  <c r="Q30" i="21"/>
  <c r="T30" i="21"/>
  <c r="U30" i="21"/>
  <c r="S30" i="21"/>
  <c r="R30" i="21"/>
  <c r="V30" i="21"/>
  <c r="AL429" i="9"/>
  <c r="AL430" i="9"/>
  <c r="AL426" i="9"/>
  <c r="AL428" i="9"/>
  <c r="AL433" i="9"/>
  <c r="AL435" i="9"/>
  <c r="AL432" i="9"/>
  <c r="AL427" i="9"/>
  <c r="AL431" i="9"/>
  <c r="AL434" i="9"/>
  <c r="V435" i="9"/>
  <c r="V431" i="9"/>
  <c r="V427" i="9"/>
  <c r="V433" i="9"/>
  <c r="V426" i="9"/>
  <c r="V430" i="9"/>
  <c r="V429" i="9"/>
  <c r="V428" i="9"/>
  <c r="V432" i="9"/>
  <c r="V434" i="9"/>
  <c r="F488" i="9"/>
  <c r="E488" i="9"/>
  <c r="C528" i="9"/>
  <c r="J528" i="9"/>
  <c r="G623" i="17"/>
  <c r="G622" i="17"/>
  <c r="G621" i="17"/>
  <c r="Q44" i="21"/>
  <c r="R44" i="21"/>
  <c r="T44" i="21"/>
  <c r="S44" i="21"/>
  <c r="U44" i="21"/>
  <c r="V44" i="21"/>
  <c r="BE542" i="17"/>
  <c r="BE541" i="17"/>
  <c r="BE543" i="17"/>
  <c r="I542" i="17"/>
  <c r="I541" i="17"/>
  <c r="I543" i="17"/>
  <c r="Q126" i="21"/>
  <c r="AO622" i="17"/>
  <c r="AO621" i="17"/>
  <c r="O5" i="21"/>
  <c r="E487" i="17"/>
  <c r="F487" i="17"/>
  <c r="G487" i="17"/>
  <c r="J487" i="17"/>
  <c r="C487" i="17"/>
  <c r="I487" i="17"/>
  <c r="H487" i="17"/>
  <c r="D487" i="17"/>
  <c r="BE582" i="17"/>
  <c r="BE583" i="17"/>
  <c r="BE581" i="17"/>
  <c r="T66" i="21"/>
  <c r="AS228" i="9"/>
  <c r="AS230" i="9"/>
  <c r="AS226" i="9"/>
  <c r="AS227" i="9"/>
  <c r="AS232" i="9"/>
  <c r="AS231" i="9"/>
  <c r="AS229" i="9"/>
  <c r="AS233" i="9"/>
  <c r="AS234" i="9"/>
  <c r="AS235" i="9"/>
  <c r="BA226" i="9"/>
  <c r="BA228" i="9"/>
  <c r="BA215" i="9"/>
  <c r="BA217" i="9"/>
  <c r="BA227" i="9"/>
  <c r="BA229" i="9"/>
  <c r="BA214" i="9"/>
  <c r="BA231" i="9"/>
  <c r="BA224" i="9"/>
  <c r="BA225" i="9"/>
  <c r="BA234" i="9"/>
  <c r="BA232" i="9"/>
  <c r="BA230" i="9"/>
  <c r="BA213" i="9"/>
  <c r="BA235" i="9"/>
  <c r="BA233" i="9"/>
  <c r="R65" i="21"/>
  <c r="V65" i="21"/>
  <c r="AR227" i="9"/>
  <c r="AR226" i="9"/>
  <c r="AR228" i="9"/>
  <c r="AR232" i="9"/>
  <c r="AR230" i="9"/>
  <c r="AR231" i="9"/>
  <c r="AR229" i="9"/>
  <c r="AR235" i="9"/>
  <c r="AR233" i="9"/>
  <c r="AR234" i="9"/>
  <c r="BH226" i="9"/>
  <c r="BH228" i="9"/>
  <c r="BH227" i="9"/>
  <c r="BH229" i="9"/>
  <c r="BH215" i="9"/>
  <c r="BH235" i="9"/>
  <c r="BH233" i="9"/>
  <c r="BH232" i="9"/>
  <c r="BH231" i="9"/>
  <c r="BH230" i="9"/>
  <c r="BH217" i="9"/>
  <c r="BH224" i="9"/>
  <c r="BH214" i="9"/>
  <c r="BH225" i="9"/>
  <c r="BH234" i="9"/>
  <c r="BH213" i="9"/>
  <c r="BJ390" i="9"/>
  <c r="Q139" i="21"/>
  <c r="Q136" i="21"/>
  <c r="Q32" i="21"/>
  <c r="S32" i="21"/>
  <c r="R32" i="21"/>
  <c r="V32" i="21"/>
  <c r="U32" i="21"/>
  <c r="T32" i="21"/>
  <c r="AW541" i="17"/>
  <c r="AW542" i="17"/>
  <c r="AW623" i="17"/>
  <c r="AW621" i="17"/>
  <c r="AW622" i="17"/>
  <c r="O199" i="21"/>
  <c r="Q502" i="17"/>
  <c r="Q503" i="17"/>
  <c r="E568" i="9"/>
  <c r="J568" i="9"/>
  <c r="Q67" i="21"/>
  <c r="R67" i="21"/>
  <c r="S67" i="21"/>
  <c r="T67" i="21"/>
  <c r="U67" i="21"/>
  <c r="V67" i="21"/>
  <c r="Q77" i="21"/>
  <c r="Q8" i="21"/>
  <c r="R8" i="21"/>
  <c r="V8" i="21"/>
  <c r="U8" i="21"/>
  <c r="T8" i="21"/>
  <c r="S8" i="21"/>
  <c r="Q4" i="21"/>
  <c r="R4" i="21"/>
  <c r="T4" i="21"/>
  <c r="V4" i="21"/>
  <c r="S4" i="21"/>
  <c r="U4" i="21"/>
  <c r="Q88" i="21"/>
  <c r="V88" i="21"/>
  <c r="R88" i="21"/>
  <c r="U88" i="21"/>
  <c r="S88" i="21"/>
  <c r="T88" i="21"/>
  <c r="O4" i="21"/>
  <c r="Q581" i="17"/>
  <c r="Q583" i="17"/>
  <c r="Q582" i="17"/>
  <c r="AG582" i="17"/>
  <c r="AG581" i="17"/>
  <c r="AG583" i="17"/>
  <c r="AS265" i="9"/>
  <c r="Q104" i="21"/>
  <c r="R104" i="21"/>
  <c r="T104" i="21"/>
  <c r="U104" i="21"/>
  <c r="S104" i="21"/>
  <c r="V104" i="21"/>
  <c r="AE621" i="17"/>
  <c r="AE623" i="17"/>
  <c r="Q622" i="17"/>
  <c r="Q623" i="17"/>
  <c r="Q621" i="17"/>
  <c r="I622" i="17"/>
  <c r="I621" i="17"/>
  <c r="I623" i="17"/>
  <c r="C608" i="9"/>
  <c r="E608" i="9"/>
  <c r="Y582" i="17"/>
  <c r="Y581" i="17"/>
  <c r="Y583" i="17"/>
  <c r="AD426" i="9"/>
  <c r="AD428" i="9"/>
  <c r="AD429" i="9"/>
  <c r="AD427" i="9"/>
  <c r="AD430" i="9"/>
  <c r="Q112" i="21"/>
  <c r="S112" i="21"/>
  <c r="U112" i="21"/>
  <c r="R112" i="21"/>
  <c r="T112" i="21"/>
  <c r="V112" i="21"/>
  <c r="H488" i="9"/>
  <c r="G528" i="9"/>
  <c r="Q103" i="21"/>
  <c r="R103" i="21"/>
  <c r="S103" i="21"/>
  <c r="V103" i="21"/>
  <c r="U103" i="21"/>
  <c r="T103" i="21"/>
  <c r="G607" i="17"/>
  <c r="C607" i="17"/>
  <c r="D607" i="17"/>
  <c r="F607" i="17"/>
  <c r="H607" i="17"/>
  <c r="J607" i="17"/>
  <c r="E607" i="17"/>
  <c r="I502" i="17"/>
  <c r="I501" i="17"/>
  <c r="I503" i="17"/>
  <c r="BE501" i="17"/>
  <c r="BE503" i="17"/>
  <c r="BE502" i="17"/>
  <c r="Q18" i="21"/>
  <c r="T18" i="21"/>
  <c r="R18" i="21"/>
  <c r="S18" i="21"/>
  <c r="U18" i="21"/>
  <c r="V18" i="21"/>
  <c r="V66" i="21"/>
  <c r="S66" i="21"/>
  <c r="S65" i="21"/>
  <c r="R115" i="21"/>
  <c r="R115" i="20"/>
  <c r="AS272" i="9"/>
  <c r="AS268" i="9"/>
  <c r="BJ387" i="9"/>
  <c r="AS255" i="9"/>
  <c r="BJ392" i="9"/>
  <c r="U267" i="9"/>
  <c r="BJ389" i="9"/>
  <c r="BJ388" i="9"/>
  <c r="U269" i="9"/>
  <c r="U268" i="9"/>
  <c r="U272" i="9"/>
  <c r="AS273" i="9"/>
  <c r="AS271" i="9"/>
  <c r="AS266" i="9"/>
  <c r="U273" i="9"/>
  <c r="U266" i="9"/>
  <c r="U274" i="9"/>
  <c r="AS275" i="9"/>
  <c r="AS267" i="9"/>
  <c r="AS264" i="9"/>
  <c r="AS274" i="9"/>
  <c r="AS257" i="9"/>
  <c r="AS260" i="9"/>
  <c r="AS263" i="9"/>
  <c r="BJ395" i="9"/>
  <c r="BJ393" i="9"/>
  <c r="AS254" i="9"/>
  <c r="AS270" i="9"/>
  <c r="AS269" i="9"/>
  <c r="BJ386" i="9"/>
  <c r="BJ391" i="9"/>
  <c r="BJ394" i="9"/>
  <c r="U270" i="9"/>
  <c r="U266" i="17"/>
  <c r="U267" i="17"/>
  <c r="U268" i="17"/>
  <c r="U269" i="17"/>
  <c r="U270" i="17"/>
  <c r="U271" i="17"/>
  <c r="U272" i="17"/>
  <c r="U273" i="17"/>
  <c r="U274" i="17"/>
  <c r="U275" i="17"/>
  <c r="U276" i="17"/>
  <c r="AT394" i="9"/>
  <c r="AT395" i="9"/>
  <c r="AT392" i="9"/>
  <c r="AT388" i="9"/>
  <c r="AC269" i="9"/>
  <c r="AT389" i="9"/>
  <c r="AT387" i="9"/>
  <c r="AC270" i="9"/>
  <c r="AC266" i="9"/>
  <c r="V367" i="9"/>
  <c r="AT391" i="9"/>
  <c r="AT390" i="9"/>
  <c r="AT393" i="9"/>
  <c r="AT386" i="9"/>
  <c r="AC268" i="9"/>
  <c r="I688" i="17"/>
  <c r="E768" i="17"/>
  <c r="J768" i="17"/>
  <c r="J688" i="17"/>
  <c r="I768" i="17"/>
  <c r="G768" i="17"/>
  <c r="C768" i="17"/>
  <c r="H768" i="17"/>
  <c r="F768" i="17"/>
  <c r="D688" i="17"/>
  <c r="D768" i="17"/>
  <c r="F688" i="17"/>
  <c r="E688" i="17"/>
  <c r="G688" i="17"/>
  <c r="C688" i="17"/>
  <c r="H688" i="17"/>
  <c r="H728" i="17"/>
  <c r="G728" i="17"/>
  <c r="J728" i="17"/>
  <c r="D728" i="17"/>
  <c r="C728" i="17"/>
  <c r="F728" i="17"/>
  <c r="I728" i="17"/>
  <c r="E728" i="17"/>
  <c r="D488" i="17"/>
  <c r="H568" i="17"/>
  <c r="C528" i="17"/>
  <c r="J608" i="17"/>
  <c r="AL386" i="17"/>
  <c r="AL387" i="17"/>
  <c r="AL388" i="17"/>
  <c r="AL389" i="17"/>
  <c r="AL390" i="17"/>
  <c r="BA74" i="9"/>
  <c r="BA73" i="9"/>
  <c r="BA71" i="9"/>
  <c r="BA69" i="9"/>
  <c r="BA66" i="9"/>
  <c r="BA72" i="9"/>
  <c r="BA70" i="9"/>
  <c r="BA67" i="9"/>
  <c r="BA68" i="9"/>
  <c r="BA75" i="9"/>
  <c r="E608" i="17"/>
  <c r="D608" i="17"/>
  <c r="BB347" i="9"/>
  <c r="BB351" i="9"/>
  <c r="BB348" i="9"/>
  <c r="BB346" i="9"/>
  <c r="BB349" i="9"/>
  <c r="BB352" i="9"/>
  <c r="BB353" i="9"/>
  <c r="BB355" i="9"/>
  <c r="BB350" i="9"/>
  <c r="BB354" i="9"/>
  <c r="BJ347" i="9"/>
  <c r="BJ351" i="9"/>
  <c r="BJ348" i="9"/>
  <c r="BJ353" i="9"/>
  <c r="BJ349" i="9"/>
  <c r="BJ352" i="9"/>
  <c r="BJ346" i="9"/>
  <c r="BJ355" i="9"/>
  <c r="BJ354" i="9"/>
  <c r="BJ350" i="9"/>
  <c r="AA392" i="9"/>
  <c r="AA387" i="9"/>
  <c r="AA395" i="9"/>
  <c r="AA388" i="9"/>
  <c r="AA393" i="9"/>
  <c r="AA394" i="9"/>
  <c r="AA390" i="9"/>
  <c r="AA386" i="9"/>
  <c r="AA389" i="9"/>
  <c r="AA391" i="9"/>
  <c r="R104" i="20"/>
  <c r="BA268" i="17"/>
  <c r="BA274" i="17"/>
  <c r="BA275" i="17"/>
  <c r="BA266" i="17"/>
  <c r="BA270" i="17"/>
  <c r="BA269" i="17"/>
  <c r="BA276" i="17"/>
  <c r="BA267" i="17"/>
  <c r="BA271" i="17"/>
  <c r="BA272" i="17"/>
  <c r="BA273" i="17"/>
  <c r="AY26" i="9"/>
  <c r="AY17" i="9"/>
  <c r="AY15" i="9"/>
  <c r="AY31" i="9"/>
  <c r="AY29" i="9"/>
  <c r="AY35" i="9"/>
  <c r="AY13" i="9"/>
  <c r="AY28" i="9"/>
  <c r="AY24" i="9"/>
  <c r="AY14" i="9"/>
  <c r="AY34" i="9"/>
  <c r="AY30" i="9"/>
  <c r="AY33" i="9"/>
  <c r="AY32" i="9"/>
  <c r="AY25" i="9"/>
  <c r="AY27" i="9"/>
  <c r="BG17" i="9"/>
  <c r="BG35" i="9"/>
  <c r="BG14" i="9"/>
  <c r="BG15" i="9"/>
  <c r="BG33" i="9"/>
  <c r="BG26" i="9"/>
  <c r="BG29" i="9"/>
  <c r="BG13" i="9"/>
  <c r="BG28" i="9"/>
  <c r="BG34" i="9"/>
  <c r="BG27" i="9"/>
  <c r="BG25" i="9"/>
  <c r="BG30" i="9"/>
  <c r="BG32" i="9"/>
  <c r="BG31" i="9"/>
  <c r="BG24" i="9"/>
  <c r="U367" i="9"/>
  <c r="AR272" i="9"/>
  <c r="AR255" i="9"/>
  <c r="AR270" i="9"/>
  <c r="AR274" i="9"/>
  <c r="AR265" i="9"/>
  <c r="AR254" i="9"/>
  <c r="AR266" i="9"/>
  <c r="AR264" i="9"/>
  <c r="AR271" i="9"/>
  <c r="AR267" i="9"/>
  <c r="AR269" i="9"/>
  <c r="AR275" i="9"/>
  <c r="AR268" i="9"/>
  <c r="AR273" i="9"/>
  <c r="AR253" i="9"/>
  <c r="AR257" i="9"/>
  <c r="BB213" i="9"/>
  <c r="BB224" i="9"/>
  <c r="BB227" i="9"/>
  <c r="BB230" i="9"/>
  <c r="BB233" i="9"/>
  <c r="BB228" i="9"/>
  <c r="BB217" i="9"/>
  <c r="BB229" i="9"/>
  <c r="BB232" i="9"/>
  <c r="BB225" i="9"/>
  <c r="BB235" i="9"/>
  <c r="BB226" i="9"/>
  <c r="BB234" i="9"/>
  <c r="BB231" i="9"/>
  <c r="BB214" i="9"/>
  <c r="BB215" i="9"/>
  <c r="BC111" i="9"/>
  <c r="BC106" i="9"/>
  <c r="BC107" i="9"/>
  <c r="BC115" i="9"/>
  <c r="BC109" i="9"/>
  <c r="BC93" i="9"/>
  <c r="BC112" i="9"/>
  <c r="BC110" i="9"/>
  <c r="BC108" i="9"/>
  <c r="BC104" i="9"/>
  <c r="BC114" i="9"/>
  <c r="BC95" i="9"/>
  <c r="BC113" i="9"/>
  <c r="BC105" i="9"/>
  <c r="BC97" i="9"/>
  <c r="BC94" i="9"/>
  <c r="AI466" i="9"/>
  <c r="AI468" i="9"/>
  <c r="AI467" i="9"/>
  <c r="AI470" i="9"/>
  <c r="AI474" i="9"/>
  <c r="AI475" i="9"/>
  <c r="AI469" i="9"/>
  <c r="AI473" i="9"/>
  <c r="AI471" i="9"/>
  <c r="AI472" i="9"/>
  <c r="BJ470" i="9"/>
  <c r="BJ475" i="9"/>
  <c r="BJ472" i="9"/>
  <c r="BJ466" i="9"/>
  <c r="BJ467" i="9"/>
  <c r="BJ471" i="9"/>
  <c r="BJ474" i="9"/>
  <c r="BJ473" i="9"/>
  <c r="BJ469" i="9"/>
  <c r="BJ468" i="9"/>
  <c r="AT471" i="9"/>
  <c r="AT470" i="9"/>
  <c r="AT467" i="9"/>
  <c r="AT469" i="9"/>
  <c r="AT468" i="9"/>
  <c r="AT473" i="9"/>
  <c r="AT466" i="9"/>
  <c r="AT472" i="9"/>
  <c r="AT474" i="9"/>
  <c r="AT475" i="9"/>
  <c r="BA218" i="9"/>
  <c r="BA221" i="9"/>
  <c r="BA220" i="9"/>
  <c r="BA223" i="9"/>
  <c r="BA219" i="9"/>
  <c r="BA222" i="9"/>
  <c r="C488" i="17"/>
  <c r="E488" i="17"/>
  <c r="AS415" i="9"/>
  <c r="AS434" i="9"/>
  <c r="AS432" i="9"/>
  <c r="AS413" i="9"/>
  <c r="AS427" i="9"/>
  <c r="AS433" i="9"/>
  <c r="AS430" i="9"/>
  <c r="AS428" i="9"/>
  <c r="AS425" i="9"/>
  <c r="AS414" i="9"/>
  <c r="AS429" i="9"/>
  <c r="AS417" i="9"/>
  <c r="AS424" i="9"/>
  <c r="AS431" i="9"/>
  <c r="AS435" i="9"/>
  <c r="AS426" i="9"/>
  <c r="AK431" i="9"/>
  <c r="AK427" i="9"/>
  <c r="AK433" i="9"/>
  <c r="AK435" i="9"/>
  <c r="AK434" i="9"/>
  <c r="AK429" i="9"/>
  <c r="AK430" i="9"/>
  <c r="AK426" i="9"/>
  <c r="AK428" i="9"/>
  <c r="AK432" i="9"/>
  <c r="BK148" i="9"/>
  <c r="BK149" i="9"/>
  <c r="BK146" i="9"/>
  <c r="BK147" i="9"/>
  <c r="BK137" i="9"/>
  <c r="BK133" i="9"/>
  <c r="BK135" i="9"/>
  <c r="BK155" i="9"/>
  <c r="BK154" i="9"/>
  <c r="BK145" i="9"/>
  <c r="BK152" i="9"/>
  <c r="BK134" i="9"/>
  <c r="BK151" i="9"/>
  <c r="BK153" i="9"/>
  <c r="BK144" i="9"/>
  <c r="BK150" i="9"/>
  <c r="AU154" i="9"/>
  <c r="AU152" i="9"/>
  <c r="AU153" i="9"/>
  <c r="AU146" i="9"/>
  <c r="AU147" i="9"/>
  <c r="AU150" i="9"/>
  <c r="AU148" i="9"/>
  <c r="AU149" i="9"/>
  <c r="AU155" i="9"/>
  <c r="AU151" i="9"/>
  <c r="BA111" i="9"/>
  <c r="BA97" i="9"/>
  <c r="BA93" i="9"/>
  <c r="BA113" i="9"/>
  <c r="BA106" i="9"/>
  <c r="BA94" i="9"/>
  <c r="BA109" i="9"/>
  <c r="BA104" i="9"/>
  <c r="BA112" i="9"/>
  <c r="BA114" i="9"/>
  <c r="BA95" i="9"/>
  <c r="BA108" i="9"/>
  <c r="BA110" i="9"/>
  <c r="BA107" i="9"/>
  <c r="BA105" i="9"/>
  <c r="BA115" i="9"/>
  <c r="BK395" i="9"/>
  <c r="BK394" i="9"/>
  <c r="BK389" i="9"/>
  <c r="BK390" i="9"/>
  <c r="BK392" i="9"/>
  <c r="BK393" i="9"/>
  <c r="BK391" i="9"/>
  <c r="BK387" i="9"/>
  <c r="BK388" i="9"/>
  <c r="BK386" i="9"/>
  <c r="AR353" i="9"/>
  <c r="AR351" i="9"/>
  <c r="AR346" i="9"/>
  <c r="AR355" i="9"/>
  <c r="AR347" i="9"/>
  <c r="AR354" i="9"/>
  <c r="AR350" i="9"/>
  <c r="AR349" i="9"/>
  <c r="AR352" i="9"/>
  <c r="AR348" i="9"/>
  <c r="AM186" i="9"/>
  <c r="AM187" i="9"/>
  <c r="AM189" i="9"/>
  <c r="AM188" i="9"/>
  <c r="AM190" i="9"/>
  <c r="BK188" i="9"/>
  <c r="BK192" i="9"/>
  <c r="BK189" i="9"/>
  <c r="BK191" i="9"/>
  <c r="BK190" i="9"/>
  <c r="BK193" i="9"/>
  <c r="BK186" i="9"/>
  <c r="BK187" i="9"/>
  <c r="BK195" i="9"/>
  <c r="BK194" i="9"/>
  <c r="AZ187" i="9"/>
  <c r="AZ190" i="9"/>
  <c r="AZ188" i="9"/>
  <c r="AZ189" i="9"/>
  <c r="AZ186" i="9"/>
  <c r="AZ192" i="9"/>
  <c r="AZ193" i="9"/>
  <c r="AZ195" i="9"/>
  <c r="AZ191" i="9"/>
  <c r="AZ194" i="9"/>
  <c r="AR676" i="17"/>
  <c r="AJ676" i="17"/>
  <c r="AY259" i="9"/>
  <c r="AY262" i="9"/>
  <c r="AY260" i="9"/>
  <c r="AY263" i="9"/>
  <c r="AY258" i="9"/>
  <c r="AY261" i="9"/>
  <c r="BG72" i="9"/>
  <c r="BG75" i="9"/>
  <c r="BG73" i="9"/>
  <c r="BG74" i="9"/>
  <c r="BG68" i="9"/>
  <c r="BG69" i="9"/>
  <c r="BG67" i="9"/>
  <c r="BG70" i="9"/>
  <c r="BG71" i="9"/>
  <c r="BG66" i="9"/>
  <c r="AB307" i="9"/>
  <c r="AB308" i="9"/>
  <c r="AB309" i="9"/>
  <c r="AB313" i="9"/>
  <c r="AB306" i="9"/>
  <c r="AB310" i="9"/>
  <c r="AB311" i="9"/>
  <c r="AB312" i="9"/>
  <c r="AB315" i="9"/>
  <c r="AB314" i="9"/>
  <c r="AZ312" i="9"/>
  <c r="AZ294" i="9"/>
  <c r="AZ309" i="9"/>
  <c r="AZ293" i="9"/>
  <c r="AZ295" i="9"/>
  <c r="AZ314" i="9"/>
  <c r="AZ304" i="9"/>
  <c r="AZ306" i="9"/>
  <c r="AZ313" i="9"/>
  <c r="AZ311" i="9"/>
  <c r="AZ297" i="9"/>
  <c r="AZ307" i="9"/>
  <c r="AZ310" i="9"/>
  <c r="AZ305" i="9"/>
  <c r="AZ308" i="9"/>
  <c r="AZ315" i="9"/>
  <c r="AL147" i="9"/>
  <c r="AL150" i="9"/>
  <c r="AL153" i="9"/>
  <c r="AL155" i="9"/>
  <c r="AL149" i="9"/>
  <c r="AL154" i="9"/>
  <c r="AL146" i="9"/>
  <c r="AL151" i="9"/>
  <c r="AL148" i="9"/>
  <c r="AL152" i="9"/>
  <c r="V154" i="9"/>
  <c r="V151" i="9"/>
  <c r="V153" i="9"/>
  <c r="V146" i="9"/>
  <c r="V147" i="9"/>
  <c r="V148" i="9"/>
  <c r="V150" i="9"/>
  <c r="V152" i="9"/>
  <c r="V149" i="9"/>
  <c r="V155" i="9"/>
  <c r="R79" i="20"/>
  <c r="BJ272" i="9"/>
  <c r="BJ274" i="9"/>
  <c r="BJ269" i="9"/>
  <c r="BJ270" i="9"/>
  <c r="BJ264" i="9"/>
  <c r="BJ254" i="9"/>
  <c r="BJ268" i="9"/>
  <c r="BJ267" i="9"/>
  <c r="BJ266" i="9"/>
  <c r="BJ275" i="9"/>
  <c r="BJ271" i="9"/>
  <c r="BJ273" i="9"/>
  <c r="BJ257" i="9"/>
  <c r="BJ253" i="9"/>
  <c r="BJ255" i="9"/>
  <c r="BJ265" i="9"/>
  <c r="O367" i="9"/>
  <c r="AY432" i="9"/>
  <c r="AY424" i="9"/>
  <c r="AY426" i="9"/>
  <c r="AY415" i="9"/>
  <c r="AY417" i="9"/>
  <c r="AY431" i="9"/>
  <c r="AY434" i="9"/>
  <c r="AY425" i="9"/>
  <c r="AY414" i="9"/>
  <c r="AY435" i="9"/>
  <c r="AY428" i="9"/>
  <c r="AY429" i="9"/>
  <c r="AY430" i="9"/>
  <c r="AY427" i="9"/>
  <c r="AY433" i="9"/>
  <c r="AY413" i="9"/>
  <c r="R52" i="20"/>
  <c r="BG191" i="9"/>
  <c r="BG189" i="9"/>
  <c r="BG192" i="9"/>
  <c r="BG188" i="9"/>
  <c r="BG190" i="9"/>
  <c r="BG193" i="9"/>
  <c r="BG187" i="9"/>
  <c r="BG195" i="9"/>
  <c r="BG186" i="9"/>
  <c r="BG194" i="9"/>
  <c r="S186" i="9"/>
  <c r="S195" i="9"/>
  <c r="S191" i="9"/>
  <c r="S193" i="9"/>
  <c r="S194" i="9"/>
  <c r="S189" i="9"/>
  <c r="S187" i="9"/>
  <c r="S188" i="9"/>
  <c r="S192" i="9"/>
  <c r="S190" i="9"/>
  <c r="AJ227" i="17"/>
  <c r="AJ228" i="17"/>
  <c r="AJ236" i="17"/>
  <c r="AJ235" i="17"/>
  <c r="AJ226" i="17"/>
  <c r="AJ229" i="17"/>
  <c r="AJ232" i="17"/>
  <c r="AJ233" i="17"/>
  <c r="AJ230" i="17"/>
  <c r="AJ231" i="17"/>
  <c r="AJ234" i="17"/>
  <c r="R66" i="20"/>
  <c r="AS229" i="17"/>
  <c r="AS230" i="17"/>
  <c r="AS226" i="17"/>
  <c r="AS233" i="17"/>
  <c r="AS235" i="17"/>
  <c r="AS236" i="17"/>
  <c r="AS231" i="17"/>
  <c r="AS232" i="17"/>
  <c r="AS227" i="17"/>
  <c r="AS228" i="17"/>
  <c r="AS234" i="17"/>
  <c r="BA29" i="9"/>
  <c r="BA28" i="9"/>
  <c r="BA25" i="9"/>
  <c r="BA31" i="9"/>
  <c r="BA32" i="9"/>
  <c r="BA30" i="9"/>
  <c r="BA24" i="9"/>
  <c r="BA35" i="9"/>
  <c r="BA26" i="9"/>
  <c r="BA34" i="9"/>
  <c r="BA33" i="9"/>
  <c r="BA13" i="9"/>
  <c r="BA27" i="9"/>
  <c r="BA15" i="9"/>
  <c r="BA14" i="9"/>
  <c r="BA17" i="9"/>
  <c r="G568" i="17"/>
  <c r="C568" i="17"/>
  <c r="D528" i="17"/>
  <c r="J528" i="17"/>
  <c r="AR388" i="9"/>
  <c r="AR392" i="9"/>
  <c r="AR393" i="9"/>
  <c r="AR390" i="9"/>
  <c r="AR387" i="9"/>
  <c r="AR391" i="9"/>
  <c r="AR386" i="9"/>
  <c r="AR389" i="9"/>
  <c r="AR394" i="9"/>
  <c r="AR395" i="9"/>
  <c r="AB389" i="9"/>
  <c r="AB393" i="9"/>
  <c r="AB386" i="9"/>
  <c r="AB390" i="9"/>
  <c r="AB394" i="9"/>
  <c r="AB391" i="9"/>
  <c r="AB388" i="9"/>
  <c r="AB395" i="9"/>
  <c r="AB387" i="9"/>
  <c r="AB392" i="9"/>
  <c r="BJ676" i="17"/>
  <c r="AJ27" i="9"/>
  <c r="AJ30" i="9"/>
  <c r="AJ35" i="9"/>
  <c r="AJ33" i="9"/>
  <c r="AJ26" i="9"/>
  <c r="AJ34" i="9"/>
  <c r="AJ28" i="9"/>
  <c r="AJ32" i="9"/>
  <c r="AJ29" i="9"/>
  <c r="AJ31" i="9"/>
  <c r="BG112" i="9"/>
  <c r="BG114" i="9"/>
  <c r="BG106" i="9"/>
  <c r="BG95" i="9"/>
  <c r="BG110" i="9"/>
  <c r="BG97" i="9"/>
  <c r="BG93" i="9"/>
  <c r="BG115" i="9"/>
  <c r="BG111" i="9"/>
  <c r="BG108" i="9"/>
  <c r="BG109" i="9"/>
  <c r="BG113" i="9"/>
  <c r="BG107" i="9"/>
  <c r="BG105" i="9"/>
  <c r="BG94" i="9"/>
  <c r="BG104" i="9"/>
  <c r="F68" i="9"/>
  <c r="F72" i="9"/>
  <c r="F69" i="9"/>
  <c r="F74" i="9"/>
  <c r="F70" i="9"/>
  <c r="F75" i="9"/>
  <c r="F67" i="9"/>
  <c r="F71" i="9"/>
  <c r="F73" i="9"/>
  <c r="F66" i="9"/>
  <c r="V70" i="9"/>
  <c r="V66" i="9"/>
  <c r="V68" i="9"/>
  <c r="V69" i="9"/>
  <c r="V67" i="9"/>
  <c r="AS187" i="9"/>
  <c r="AS194" i="9"/>
  <c r="AS186" i="9"/>
  <c r="AS192" i="9"/>
  <c r="AS188" i="9"/>
  <c r="AS189" i="9"/>
  <c r="AS191" i="9"/>
  <c r="AS190" i="9"/>
  <c r="AS195" i="9"/>
  <c r="AS193" i="9"/>
  <c r="BK297" i="9"/>
  <c r="BK305" i="9"/>
  <c r="BK294" i="9"/>
  <c r="BK311" i="9"/>
  <c r="BK307" i="9"/>
  <c r="BK308" i="9"/>
  <c r="BK313" i="9"/>
  <c r="BK315" i="9"/>
  <c r="BK314" i="9"/>
  <c r="BK304" i="9"/>
  <c r="BK306" i="9"/>
  <c r="BK312" i="9"/>
  <c r="BK293" i="9"/>
  <c r="BK295" i="9"/>
  <c r="BK309" i="9"/>
  <c r="BK310" i="9"/>
  <c r="BK71" i="9"/>
  <c r="BK75" i="9"/>
  <c r="BK69" i="9"/>
  <c r="BK67" i="9"/>
  <c r="BK68" i="9"/>
  <c r="BK74" i="9"/>
  <c r="BK66" i="9"/>
  <c r="BK70" i="9"/>
  <c r="BK73" i="9"/>
  <c r="BK72" i="9"/>
  <c r="AZ112" i="9"/>
  <c r="AZ108" i="9"/>
  <c r="AZ111" i="9"/>
  <c r="AZ97" i="9"/>
  <c r="AZ105" i="9"/>
  <c r="AZ94" i="9"/>
  <c r="AZ110" i="9"/>
  <c r="AZ113" i="9"/>
  <c r="AZ109" i="9"/>
  <c r="AZ107" i="9"/>
  <c r="AZ114" i="9"/>
  <c r="AZ115" i="9"/>
  <c r="AZ95" i="9"/>
  <c r="AZ106" i="9"/>
  <c r="AZ93" i="9"/>
  <c r="AZ104" i="9"/>
  <c r="K349" i="9"/>
  <c r="K348" i="9"/>
  <c r="K347" i="9"/>
  <c r="K346" i="9"/>
  <c r="K350" i="9"/>
  <c r="BG676" i="17"/>
  <c r="S676" i="17"/>
  <c r="BC429" i="9"/>
  <c r="BC413" i="9"/>
  <c r="BC417" i="9"/>
  <c r="BC430" i="9"/>
  <c r="BC427" i="9"/>
  <c r="BC428" i="9"/>
  <c r="BC415" i="9"/>
  <c r="BC432" i="9"/>
  <c r="BC434" i="9"/>
  <c r="BC425" i="9"/>
  <c r="BC426" i="9"/>
  <c r="BC414" i="9"/>
  <c r="BC433" i="9"/>
  <c r="BC424" i="9"/>
  <c r="BC431" i="9"/>
  <c r="BC435" i="9"/>
  <c r="O229" i="9"/>
  <c r="O228" i="9"/>
  <c r="O234" i="9"/>
  <c r="O230" i="9"/>
  <c r="O235" i="9"/>
  <c r="O232" i="9"/>
  <c r="O227" i="9"/>
  <c r="O231" i="9"/>
  <c r="O226" i="9"/>
  <c r="O233" i="9"/>
  <c r="BK226" i="9"/>
  <c r="BK234" i="9"/>
  <c r="BK224" i="9"/>
  <c r="BK233" i="9"/>
  <c r="BK231" i="9"/>
  <c r="BK235" i="9"/>
  <c r="BK227" i="9"/>
  <c r="BK225" i="9"/>
  <c r="BK217" i="9"/>
  <c r="BK228" i="9"/>
  <c r="BK229" i="9"/>
  <c r="BK232" i="9"/>
  <c r="BK230" i="9"/>
  <c r="BK215" i="9"/>
  <c r="BK214" i="9"/>
  <c r="BK213" i="9"/>
  <c r="AV75" i="9"/>
  <c r="AV67" i="9"/>
  <c r="AV72" i="9"/>
  <c r="AV71" i="9"/>
  <c r="AV73" i="9"/>
  <c r="AV74" i="9"/>
  <c r="AV70" i="9"/>
  <c r="AV66" i="9"/>
  <c r="AV69" i="9"/>
  <c r="AV68" i="9"/>
  <c r="BA388" i="9"/>
  <c r="BA387" i="9"/>
  <c r="BA390" i="9"/>
  <c r="BA391" i="9"/>
  <c r="BA393" i="9"/>
  <c r="BA395" i="9"/>
  <c r="BA394" i="9"/>
  <c r="BA386" i="9"/>
  <c r="BA392" i="9"/>
  <c r="BA389" i="9"/>
  <c r="AZ470" i="9"/>
  <c r="AZ473" i="9"/>
  <c r="AZ467" i="9"/>
  <c r="AZ474" i="9"/>
  <c r="AZ471" i="9"/>
  <c r="AZ468" i="9"/>
  <c r="AZ466" i="9"/>
  <c r="AZ469" i="9"/>
  <c r="AZ472" i="9"/>
  <c r="AZ475" i="9"/>
  <c r="BK467" i="9"/>
  <c r="BK474" i="9"/>
  <c r="BK469" i="9"/>
  <c r="BK472" i="9"/>
  <c r="BK470" i="9"/>
  <c r="BK473" i="9"/>
  <c r="BK466" i="9"/>
  <c r="BK471" i="9"/>
  <c r="BK468" i="9"/>
  <c r="BK475" i="9"/>
  <c r="BJ15" i="9"/>
  <c r="BJ27" i="9"/>
  <c r="BJ14" i="9"/>
  <c r="BJ29" i="9"/>
  <c r="BJ34" i="9"/>
  <c r="BJ30" i="9"/>
  <c r="BJ35" i="9"/>
  <c r="BJ25" i="9"/>
  <c r="BJ24" i="9"/>
  <c r="BJ32" i="9"/>
  <c r="BJ33" i="9"/>
  <c r="BJ28" i="9"/>
  <c r="BJ17" i="9"/>
  <c r="BJ13" i="9"/>
  <c r="BJ31" i="9"/>
  <c r="BJ26" i="9"/>
  <c r="BB28" i="9"/>
  <c r="BB24" i="9"/>
  <c r="BB30" i="9"/>
  <c r="BB14" i="9"/>
  <c r="BB26" i="9"/>
  <c r="BB33" i="9"/>
  <c r="BB34" i="9"/>
  <c r="BB13" i="9"/>
  <c r="BB27" i="9"/>
  <c r="BB29" i="9"/>
  <c r="BB31" i="9"/>
  <c r="BB17" i="9"/>
  <c r="BB25" i="9"/>
  <c r="BB35" i="9"/>
  <c r="BB32" i="9"/>
  <c r="BB15" i="9"/>
  <c r="AT114" i="9"/>
  <c r="AT107" i="9"/>
  <c r="AT115" i="9"/>
  <c r="AT111" i="9"/>
  <c r="AT113" i="9"/>
  <c r="AT109" i="9"/>
  <c r="AT108" i="9"/>
  <c r="AT106" i="9"/>
  <c r="AT112" i="9"/>
  <c r="AT110" i="9"/>
  <c r="BB426" i="17"/>
  <c r="BB431" i="17"/>
  <c r="BB430" i="17"/>
  <c r="BB434" i="17"/>
  <c r="BB428" i="17"/>
  <c r="BB427" i="17"/>
  <c r="BB435" i="17"/>
  <c r="BB433" i="17"/>
  <c r="BB436" i="17"/>
  <c r="BB432" i="17"/>
  <c r="BB429" i="17"/>
  <c r="AD426" i="17"/>
  <c r="AD427" i="17"/>
  <c r="AD428" i="17"/>
  <c r="AD429" i="17"/>
  <c r="AD430" i="17"/>
  <c r="AQ258" i="9"/>
  <c r="AQ261" i="9"/>
  <c r="AQ260" i="9"/>
  <c r="AQ263" i="9"/>
  <c r="AQ259" i="9"/>
  <c r="AQ262" i="9"/>
  <c r="K267" i="17"/>
  <c r="K276" i="17"/>
  <c r="K272" i="17"/>
  <c r="K273" i="17"/>
  <c r="K274" i="17"/>
  <c r="K268" i="17"/>
  <c r="K269" i="17"/>
  <c r="K266" i="17"/>
  <c r="K270" i="17"/>
  <c r="K271" i="17"/>
  <c r="K275" i="17"/>
  <c r="R102" i="20"/>
  <c r="AS352" i="9"/>
  <c r="AS348" i="9"/>
  <c r="AS353" i="9"/>
  <c r="AS346" i="9"/>
  <c r="AS349" i="9"/>
  <c r="AS351" i="9"/>
  <c r="AS347" i="9"/>
  <c r="AS355" i="9"/>
  <c r="AS354" i="9"/>
  <c r="AS350" i="9"/>
  <c r="P27" i="9"/>
  <c r="P35" i="9"/>
  <c r="P30" i="9"/>
  <c r="P33" i="9"/>
  <c r="P31" i="9"/>
  <c r="P26" i="9"/>
  <c r="P32" i="9"/>
  <c r="P28" i="9"/>
  <c r="P34" i="9"/>
  <c r="P29" i="9"/>
  <c r="BB314" i="9"/>
  <c r="BB311" i="9"/>
  <c r="BB304" i="9"/>
  <c r="BB307" i="9"/>
  <c r="BB310" i="9"/>
  <c r="BB308" i="9"/>
  <c r="BB294" i="9"/>
  <c r="BB313" i="9"/>
  <c r="BB309" i="9"/>
  <c r="BB306" i="9"/>
  <c r="BB315" i="9"/>
  <c r="BB297" i="9"/>
  <c r="BB293" i="9"/>
  <c r="BB295" i="9"/>
  <c r="BB305" i="9"/>
  <c r="BB312" i="9"/>
  <c r="AL310" i="9"/>
  <c r="AL308" i="9"/>
  <c r="AL307" i="9"/>
  <c r="AL309" i="9"/>
  <c r="AL312" i="9"/>
  <c r="AL314" i="9"/>
  <c r="AL313" i="9"/>
  <c r="AL306" i="9"/>
  <c r="AL311" i="9"/>
  <c r="AL315" i="9"/>
  <c r="BG230" i="9"/>
  <c r="BG229" i="9"/>
  <c r="BG213" i="9"/>
  <c r="BG217" i="9"/>
  <c r="BG228" i="9"/>
  <c r="BG227" i="9"/>
  <c r="BG214" i="9"/>
  <c r="BG235" i="9"/>
  <c r="BG232" i="9"/>
  <c r="BG226" i="9"/>
  <c r="BG224" i="9"/>
  <c r="BG231" i="9"/>
  <c r="BG225" i="9"/>
  <c r="BG215" i="9"/>
  <c r="BG233" i="9"/>
  <c r="BG234" i="9"/>
  <c r="AI231" i="9"/>
  <c r="AI232" i="9"/>
  <c r="AI226" i="9"/>
  <c r="AI230" i="9"/>
  <c r="AI233" i="9"/>
  <c r="AI227" i="9"/>
  <c r="AI229" i="9"/>
  <c r="AI228" i="9"/>
  <c r="AI235" i="9"/>
  <c r="AI234" i="9"/>
  <c r="X367" i="9"/>
  <c r="P367" i="9"/>
  <c r="AJ426" i="9"/>
  <c r="AJ430" i="9"/>
  <c r="AJ431" i="9"/>
  <c r="AJ427" i="9"/>
  <c r="AJ432" i="9"/>
  <c r="AJ433" i="9"/>
  <c r="AJ428" i="9"/>
  <c r="AJ434" i="9"/>
  <c r="AJ435" i="9"/>
  <c r="AJ429" i="9"/>
  <c r="AZ66" i="9"/>
  <c r="AZ68" i="9"/>
  <c r="AZ67" i="9"/>
  <c r="AZ71" i="9"/>
  <c r="AZ74" i="9"/>
  <c r="AZ69" i="9"/>
  <c r="AZ75" i="9"/>
  <c r="AZ72" i="9"/>
  <c r="AZ70" i="9"/>
  <c r="AZ73" i="9"/>
  <c r="T69" i="9"/>
  <c r="T73" i="9"/>
  <c r="T66" i="9"/>
  <c r="T71" i="9"/>
  <c r="T67" i="9"/>
  <c r="T72" i="9"/>
  <c r="T70" i="9"/>
  <c r="T74" i="9"/>
  <c r="T68" i="9"/>
  <c r="T75" i="9"/>
  <c r="AR67" i="9"/>
  <c r="AR70" i="9"/>
  <c r="AR66" i="9"/>
  <c r="AR69" i="9"/>
  <c r="AR68" i="9"/>
  <c r="AR74" i="9"/>
  <c r="AR75" i="9"/>
  <c r="AR72" i="9"/>
  <c r="AR73" i="9"/>
  <c r="AR71" i="9"/>
  <c r="AT388" i="17"/>
  <c r="AT387" i="17"/>
  <c r="AT394" i="17"/>
  <c r="AT386" i="17"/>
  <c r="AT389" i="17"/>
  <c r="AT396" i="17"/>
  <c r="AT393" i="17"/>
  <c r="AT395" i="17"/>
  <c r="AT391" i="17"/>
  <c r="AT390" i="17"/>
  <c r="AT392" i="17"/>
  <c r="R18" i="20"/>
  <c r="C608" i="17"/>
  <c r="R112" i="20"/>
  <c r="AY392" i="9"/>
  <c r="AY387" i="9"/>
  <c r="AY391" i="9"/>
  <c r="AY389" i="9"/>
  <c r="AY393" i="9"/>
  <c r="AY394" i="9"/>
  <c r="AY388" i="9"/>
  <c r="AY395" i="9"/>
  <c r="AY390" i="9"/>
  <c r="AY386" i="9"/>
  <c r="AU349" i="9"/>
  <c r="AU354" i="9"/>
  <c r="AU347" i="9"/>
  <c r="AU350" i="9"/>
  <c r="AU355" i="9"/>
  <c r="AU348" i="9"/>
  <c r="AU346" i="9"/>
  <c r="AU351" i="9"/>
  <c r="AU353" i="9"/>
  <c r="AU352" i="9"/>
  <c r="BK354" i="9"/>
  <c r="BK349" i="9"/>
  <c r="BK351" i="9"/>
  <c r="BK350" i="9"/>
  <c r="BK346" i="9"/>
  <c r="BK347" i="9"/>
  <c r="BK348" i="9"/>
  <c r="BK352" i="9"/>
  <c r="BK355" i="9"/>
  <c r="BK353" i="9"/>
  <c r="AS258" i="9"/>
  <c r="AS261" i="9"/>
  <c r="AS269" i="17"/>
  <c r="AS274" i="17"/>
  <c r="AS271" i="17"/>
  <c r="AS270" i="17"/>
  <c r="AS266" i="17"/>
  <c r="AS275" i="17"/>
  <c r="AS267" i="17"/>
  <c r="AS276" i="17"/>
  <c r="AS268" i="17"/>
  <c r="AS272" i="17"/>
  <c r="AS273" i="17"/>
  <c r="AQ312" i="9"/>
  <c r="AQ311" i="9"/>
  <c r="AQ309" i="9"/>
  <c r="AQ307" i="9"/>
  <c r="AQ310" i="9"/>
  <c r="AQ306" i="9"/>
  <c r="AQ297" i="9"/>
  <c r="AQ313" i="9"/>
  <c r="AQ315" i="9"/>
  <c r="AQ308" i="9"/>
  <c r="AQ305" i="9"/>
  <c r="AQ304" i="9"/>
  <c r="AQ294" i="9"/>
  <c r="AQ314" i="9"/>
  <c r="AQ293" i="9"/>
  <c r="AQ295" i="9"/>
  <c r="AY12" i="17"/>
  <c r="BG12" i="17"/>
  <c r="R4" i="20"/>
  <c r="AA29" i="9"/>
  <c r="AA30" i="9"/>
  <c r="AA27" i="9"/>
  <c r="AA33" i="9"/>
  <c r="AA31" i="9"/>
  <c r="AA35" i="9"/>
  <c r="AA32" i="9"/>
  <c r="AA34" i="9"/>
  <c r="AA26" i="9"/>
  <c r="AA28" i="9"/>
  <c r="BK15" i="9"/>
  <c r="BK13" i="9"/>
  <c r="BK30" i="9"/>
  <c r="BK34" i="9"/>
  <c r="BK31" i="9"/>
  <c r="BK25" i="9"/>
  <c r="BK17" i="9"/>
  <c r="BK24" i="9"/>
  <c r="BK29" i="9"/>
  <c r="BK35" i="9"/>
  <c r="BK14" i="9"/>
  <c r="BK26" i="9"/>
  <c r="BK27" i="9"/>
  <c r="BK33" i="9"/>
  <c r="BK28" i="9"/>
  <c r="BK32" i="9"/>
  <c r="AZ268" i="9"/>
  <c r="AZ271" i="9"/>
  <c r="AZ269" i="9"/>
  <c r="AZ266" i="9"/>
  <c r="AZ274" i="9"/>
  <c r="AZ272" i="9"/>
  <c r="AZ270" i="9"/>
  <c r="AZ273" i="9"/>
  <c r="AZ257" i="9"/>
  <c r="AZ255" i="9"/>
  <c r="AZ253" i="9"/>
  <c r="AZ267" i="9"/>
  <c r="AZ275" i="9"/>
  <c r="AZ265" i="9"/>
  <c r="AZ264" i="9"/>
  <c r="AZ254" i="9"/>
  <c r="AT228" i="9"/>
  <c r="AT230" i="9"/>
  <c r="AT226" i="9"/>
  <c r="AT231" i="9"/>
  <c r="AT232" i="9"/>
  <c r="AT235" i="9"/>
  <c r="AT233" i="9"/>
  <c r="AT234" i="9"/>
  <c r="AT227" i="9"/>
  <c r="AT229" i="9"/>
  <c r="AL230" i="9"/>
  <c r="AL229" i="9"/>
  <c r="AL226" i="9"/>
  <c r="AL228" i="9"/>
  <c r="AL233" i="9"/>
  <c r="AL231" i="9"/>
  <c r="AL227" i="9"/>
  <c r="AL232" i="9"/>
  <c r="AL234" i="9"/>
  <c r="AL235" i="9"/>
  <c r="R32" i="20"/>
  <c r="AQ469" i="9"/>
  <c r="AQ468" i="9"/>
  <c r="AQ473" i="9"/>
  <c r="AQ474" i="9"/>
  <c r="AQ475" i="9"/>
  <c r="AQ470" i="9"/>
  <c r="AQ472" i="9"/>
  <c r="AQ467" i="9"/>
  <c r="AQ471" i="9"/>
  <c r="AQ466" i="9"/>
  <c r="AY475" i="9"/>
  <c r="AY469" i="9"/>
  <c r="AY467" i="9"/>
  <c r="AY468" i="9"/>
  <c r="AY470" i="9"/>
  <c r="AY474" i="9"/>
  <c r="AY472" i="9"/>
  <c r="AY473" i="9"/>
  <c r="AY471" i="9"/>
  <c r="AY466" i="9"/>
  <c r="BB473" i="9"/>
  <c r="BB474" i="9"/>
  <c r="BB470" i="9"/>
  <c r="BB468" i="9"/>
  <c r="BB475" i="9"/>
  <c r="BB469" i="9"/>
  <c r="BB466" i="9"/>
  <c r="BB467" i="9"/>
  <c r="BB471" i="9"/>
  <c r="BB472" i="9"/>
  <c r="V467" i="9"/>
  <c r="V466" i="9"/>
  <c r="V470" i="9"/>
  <c r="V469" i="9"/>
  <c r="V475" i="9"/>
  <c r="V472" i="9"/>
  <c r="V468" i="9"/>
  <c r="V471" i="9"/>
  <c r="V474" i="9"/>
  <c r="V473" i="9"/>
  <c r="J488" i="17"/>
  <c r="R30" i="20"/>
  <c r="BI108" i="9"/>
  <c r="BI115" i="9"/>
  <c r="BI112" i="9"/>
  <c r="BI97" i="9"/>
  <c r="BI110" i="9"/>
  <c r="BI95" i="9"/>
  <c r="BI107" i="9"/>
  <c r="BI104" i="9"/>
  <c r="BI109" i="9"/>
  <c r="BI106" i="9"/>
  <c r="BI111" i="9"/>
  <c r="BI105" i="9"/>
  <c r="BI113" i="9"/>
  <c r="BI94" i="9"/>
  <c r="BI114" i="9"/>
  <c r="BI93" i="9"/>
  <c r="AU391" i="9"/>
  <c r="AU388" i="9"/>
  <c r="AU389" i="9"/>
  <c r="AU387" i="9"/>
  <c r="AU386" i="9"/>
  <c r="AU394" i="9"/>
  <c r="AU395" i="9"/>
  <c r="AU393" i="9"/>
  <c r="AU390" i="9"/>
  <c r="AU392" i="9"/>
  <c r="AQ148" i="9"/>
  <c r="AQ150" i="9"/>
  <c r="AQ152" i="9"/>
  <c r="AQ147" i="9"/>
  <c r="AQ154" i="9"/>
  <c r="AQ151" i="9"/>
  <c r="AQ146" i="9"/>
  <c r="AQ153" i="9"/>
  <c r="AQ155" i="9"/>
  <c r="AQ149" i="9"/>
  <c r="AB346" i="9"/>
  <c r="AB350" i="9"/>
  <c r="AB352" i="9"/>
  <c r="AB349" i="9"/>
  <c r="AB354" i="9"/>
  <c r="AB355" i="9"/>
  <c r="AB348" i="9"/>
  <c r="AB351" i="9"/>
  <c r="AB347" i="9"/>
  <c r="AB353" i="9"/>
  <c r="BH355" i="9"/>
  <c r="BH352" i="9"/>
  <c r="BH354" i="9"/>
  <c r="BH347" i="9"/>
  <c r="BH351" i="9"/>
  <c r="BH353" i="9"/>
  <c r="BH348" i="9"/>
  <c r="BH349" i="9"/>
  <c r="BH346" i="9"/>
  <c r="BH350" i="9"/>
  <c r="L347" i="9"/>
  <c r="L348" i="9"/>
  <c r="L350" i="9"/>
  <c r="L346" i="9"/>
  <c r="L349" i="9"/>
  <c r="L352" i="9"/>
  <c r="L353" i="9"/>
  <c r="L354" i="9"/>
  <c r="L355" i="9"/>
  <c r="L351" i="9"/>
  <c r="AE191" i="9"/>
  <c r="AE189" i="9"/>
  <c r="AE192" i="9"/>
  <c r="AE195" i="9"/>
  <c r="AE193" i="9"/>
  <c r="AE187" i="9"/>
  <c r="AE188" i="9"/>
  <c r="AE194" i="9"/>
  <c r="AE190" i="9"/>
  <c r="AE186" i="9"/>
  <c r="BH188" i="9"/>
  <c r="BH187" i="9"/>
  <c r="BH194" i="9"/>
  <c r="BH193" i="9"/>
  <c r="BH190" i="9"/>
  <c r="BH192" i="9"/>
  <c r="BH191" i="9"/>
  <c r="BH186" i="9"/>
  <c r="BH195" i="9"/>
  <c r="BH189" i="9"/>
  <c r="AZ676" i="17"/>
  <c r="BA258" i="9"/>
  <c r="BA261" i="9"/>
  <c r="BA259" i="9"/>
  <c r="BA262" i="9"/>
  <c r="BA260" i="9"/>
  <c r="BA263" i="9"/>
  <c r="AQ69" i="9"/>
  <c r="AQ75" i="9"/>
  <c r="AQ68" i="9"/>
  <c r="AQ70" i="9"/>
  <c r="AQ73" i="9"/>
  <c r="AQ72" i="9"/>
  <c r="AQ67" i="9"/>
  <c r="AQ71" i="9"/>
  <c r="AQ66" i="9"/>
  <c r="AQ74" i="9"/>
  <c r="AY66" i="9"/>
  <c r="AY74" i="9"/>
  <c r="AY75" i="9"/>
  <c r="AY69" i="9"/>
  <c r="AY71" i="9"/>
  <c r="AY67" i="9"/>
  <c r="AY68" i="9"/>
  <c r="AY72" i="9"/>
  <c r="AY73" i="9"/>
  <c r="AY70" i="9"/>
  <c r="BH293" i="9"/>
  <c r="BH295" i="9"/>
  <c r="BH307" i="9"/>
  <c r="BH314" i="9"/>
  <c r="BH297" i="9"/>
  <c r="BH308" i="9"/>
  <c r="BH304" i="9"/>
  <c r="BH305" i="9"/>
  <c r="BH313" i="9"/>
  <c r="BH309" i="9"/>
  <c r="BH315" i="9"/>
  <c r="BH312" i="9"/>
  <c r="BH311" i="9"/>
  <c r="BH294" i="9"/>
  <c r="BH310" i="9"/>
  <c r="BH306" i="9"/>
  <c r="AR308" i="9"/>
  <c r="AR306" i="9"/>
  <c r="AR307" i="9"/>
  <c r="AR297" i="9"/>
  <c r="AR315" i="9"/>
  <c r="AR305" i="9"/>
  <c r="AR313" i="9"/>
  <c r="AR314" i="9"/>
  <c r="AR294" i="9"/>
  <c r="AR293" i="9"/>
  <c r="AR295" i="9"/>
  <c r="AR309" i="9"/>
  <c r="AR311" i="9"/>
  <c r="AR312" i="9"/>
  <c r="AR310" i="9"/>
  <c r="AR304" i="9"/>
  <c r="BI676" i="17"/>
  <c r="U676" i="17"/>
  <c r="AJ146" i="9"/>
  <c r="AJ149" i="9"/>
  <c r="AJ150" i="9"/>
  <c r="AJ148" i="9"/>
  <c r="AJ152" i="9"/>
  <c r="AJ153" i="9"/>
  <c r="AJ151" i="9"/>
  <c r="AJ155" i="9"/>
  <c r="AJ154" i="9"/>
  <c r="AJ147" i="9"/>
  <c r="AZ155" i="9"/>
  <c r="AZ137" i="9"/>
  <c r="AZ149" i="9"/>
  <c r="AZ152" i="9"/>
  <c r="AZ148" i="9"/>
  <c r="AZ134" i="9"/>
  <c r="AZ133" i="9"/>
  <c r="AZ135" i="9"/>
  <c r="AZ151" i="9"/>
  <c r="AZ154" i="9"/>
  <c r="AZ146" i="9"/>
  <c r="AZ144" i="9"/>
  <c r="AZ145" i="9"/>
  <c r="AZ150" i="9"/>
  <c r="AZ147" i="9"/>
  <c r="AZ153" i="9"/>
  <c r="BA137" i="9"/>
  <c r="BA149" i="9"/>
  <c r="BA150" i="9"/>
  <c r="BA146" i="9"/>
  <c r="BA148" i="9"/>
  <c r="BA134" i="9"/>
  <c r="BA144" i="9"/>
  <c r="BA151" i="9"/>
  <c r="BA153" i="9"/>
  <c r="BA147" i="9"/>
  <c r="BA133" i="9"/>
  <c r="BA135" i="9"/>
  <c r="BA154" i="9"/>
  <c r="BA145" i="9"/>
  <c r="BA152" i="9"/>
  <c r="BA155" i="9"/>
  <c r="E147" i="9"/>
  <c r="E148" i="9"/>
  <c r="E146" i="9"/>
  <c r="E149" i="9"/>
  <c r="E150" i="9"/>
  <c r="BB148" i="9"/>
  <c r="BB154" i="9"/>
  <c r="BB152" i="9"/>
  <c r="BB147" i="9"/>
  <c r="BB153" i="9"/>
  <c r="BB149" i="9"/>
  <c r="BB145" i="9"/>
  <c r="BB137" i="9"/>
  <c r="BB133" i="9"/>
  <c r="BB135" i="9"/>
  <c r="BB150" i="9"/>
  <c r="BB155" i="9"/>
  <c r="BB134" i="9"/>
  <c r="BB146" i="9"/>
  <c r="BB151" i="9"/>
  <c r="BB144" i="9"/>
  <c r="AD149" i="9"/>
  <c r="AD148" i="9"/>
  <c r="AD147" i="9"/>
  <c r="AD146" i="9"/>
  <c r="W367" i="9"/>
  <c r="AI429" i="9"/>
  <c r="AI428" i="9"/>
  <c r="AI426" i="9"/>
  <c r="AI430" i="9"/>
  <c r="AI432" i="9"/>
  <c r="AI427" i="9"/>
  <c r="AI431" i="9"/>
  <c r="AI434" i="9"/>
  <c r="AI435" i="9"/>
  <c r="AI433" i="9"/>
  <c r="BG428" i="9"/>
  <c r="BG427" i="9"/>
  <c r="BG431" i="9"/>
  <c r="BG430" i="9"/>
  <c r="BG426" i="9"/>
  <c r="BG415" i="9"/>
  <c r="BG435" i="9"/>
  <c r="BG417" i="9"/>
  <c r="BG429" i="9"/>
  <c r="BG433" i="9"/>
  <c r="BG434" i="9"/>
  <c r="BG413" i="9"/>
  <c r="BG424" i="9"/>
  <c r="BG425" i="9"/>
  <c r="BG432" i="9"/>
  <c r="BG414" i="9"/>
  <c r="R65" i="20"/>
  <c r="AR231" i="17"/>
  <c r="AR235" i="17"/>
  <c r="AR227" i="17"/>
  <c r="AR232" i="17"/>
  <c r="AR230" i="17"/>
  <c r="AR229" i="17"/>
  <c r="AR233" i="17"/>
  <c r="AR234" i="17"/>
  <c r="AR228" i="17"/>
  <c r="AR226" i="17"/>
  <c r="AR236" i="17"/>
  <c r="BI232" i="17"/>
  <c r="BI228" i="17"/>
  <c r="BI234" i="17"/>
  <c r="BI231" i="17"/>
  <c r="BI226" i="17"/>
  <c r="BI229" i="17"/>
  <c r="BI236" i="17"/>
  <c r="BI227" i="17"/>
  <c r="BI235" i="17"/>
  <c r="BI230" i="17"/>
  <c r="BI233" i="17"/>
  <c r="BI25" i="9"/>
  <c r="BI15" i="9"/>
  <c r="BI26" i="9"/>
  <c r="BI24" i="9"/>
  <c r="BI13" i="9"/>
  <c r="BI34" i="9"/>
  <c r="BI32" i="9"/>
  <c r="BI33" i="9"/>
  <c r="BI35" i="9"/>
  <c r="BI31" i="9"/>
  <c r="BI29" i="9"/>
  <c r="BI28" i="9"/>
  <c r="BI17" i="9"/>
  <c r="BI27" i="9"/>
  <c r="BI30" i="9"/>
  <c r="BI14" i="9"/>
  <c r="I568" i="17"/>
  <c r="H528" i="17"/>
  <c r="BB676" i="17"/>
  <c r="AL676" i="17"/>
  <c r="AR33" i="9"/>
  <c r="AR29" i="9"/>
  <c r="AR34" i="9"/>
  <c r="AR26" i="9"/>
  <c r="AR30" i="9"/>
  <c r="AR28" i="9"/>
  <c r="AR32" i="9"/>
  <c r="AR27" i="9"/>
  <c r="AR35" i="9"/>
  <c r="AR31" i="9"/>
  <c r="AY93" i="9"/>
  <c r="AY95" i="9"/>
  <c r="AY97" i="9"/>
  <c r="AY115" i="9"/>
  <c r="AY113" i="9"/>
  <c r="AY114" i="9"/>
  <c r="AY108" i="9"/>
  <c r="AY110" i="9"/>
  <c r="AY109" i="9"/>
  <c r="AY107" i="9"/>
  <c r="AY94" i="9"/>
  <c r="AY111" i="9"/>
  <c r="AY112" i="9"/>
  <c r="AY104" i="9"/>
  <c r="AY105" i="9"/>
  <c r="AY106" i="9"/>
  <c r="BI258" i="9"/>
  <c r="BI261" i="9"/>
  <c r="BI260" i="9"/>
  <c r="BI263" i="9"/>
  <c r="BI259" i="9"/>
  <c r="BI262" i="9"/>
  <c r="R19" i="20"/>
  <c r="AC189" i="9"/>
  <c r="AC187" i="9"/>
  <c r="AC186" i="9"/>
  <c r="AC188" i="9"/>
  <c r="AK189" i="9"/>
  <c r="AK193" i="9"/>
  <c r="AK192" i="9"/>
  <c r="AK195" i="9"/>
  <c r="AK194" i="9"/>
  <c r="AK191" i="9"/>
  <c r="AK188" i="9"/>
  <c r="AK187" i="9"/>
  <c r="AK190" i="9"/>
  <c r="AK186" i="9"/>
  <c r="R20" i="20"/>
  <c r="BC73" i="9"/>
  <c r="BC69" i="9"/>
  <c r="BC67" i="9"/>
  <c r="BC68" i="9"/>
  <c r="BC70" i="9"/>
  <c r="BC75" i="9"/>
  <c r="BC66" i="9"/>
  <c r="BC72" i="9"/>
  <c r="BC74" i="9"/>
  <c r="BC71" i="9"/>
  <c r="R29" i="20"/>
  <c r="T106" i="9"/>
  <c r="T108" i="9"/>
  <c r="T109" i="9"/>
  <c r="T107" i="9"/>
  <c r="T110" i="9"/>
  <c r="AQ676" i="17"/>
  <c r="BK425" i="9"/>
  <c r="BK434" i="9"/>
  <c r="BK435" i="9"/>
  <c r="BK417" i="9"/>
  <c r="BK413" i="9"/>
  <c r="BK433" i="9"/>
  <c r="BK424" i="9"/>
  <c r="BK414" i="9"/>
  <c r="BK431" i="9"/>
  <c r="BK432" i="9"/>
  <c r="BK429" i="9"/>
  <c r="BK430" i="9"/>
  <c r="BK426" i="9"/>
  <c r="BK428" i="9"/>
  <c r="BK427" i="9"/>
  <c r="BK415" i="9"/>
  <c r="AU433" i="9"/>
  <c r="AU434" i="9"/>
  <c r="AU431" i="9"/>
  <c r="AU426" i="9"/>
  <c r="AU425" i="9"/>
  <c r="AU417" i="9"/>
  <c r="AU414" i="9"/>
  <c r="AU435" i="9"/>
  <c r="AU415" i="9"/>
  <c r="AU413" i="9"/>
  <c r="AU428" i="9"/>
  <c r="AU429" i="9"/>
  <c r="AU427" i="9"/>
  <c r="AU424" i="9"/>
  <c r="AU432" i="9"/>
  <c r="AU430" i="9"/>
  <c r="AS469" i="9"/>
  <c r="AS470" i="9"/>
  <c r="AS475" i="9"/>
  <c r="AS472" i="9"/>
  <c r="AS468" i="9"/>
  <c r="AS473" i="9"/>
  <c r="AS474" i="9"/>
  <c r="AS467" i="9"/>
  <c r="AS471" i="9"/>
  <c r="AS466" i="9"/>
  <c r="BA468" i="9"/>
  <c r="BA470" i="9"/>
  <c r="BA469" i="9"/>
  <c r="BA475" i="9"/>
  <c r="BA472" i="9"/>
  <c r="BA473" i="9"/>
  <c r="BA471" i="9"/>
  <c r="BA474" i="9"/>
  <c r="BA466" i="9"/>
  <c r="BA467" i="9"/>
  <c r="AU676" i="17"/>
  <c r="AM676" i="17"/>
  <c r="BD71" i="9"/>
  <c r="BD72" i="9"/>
  <c r="BD73" i="9"/>
  <c r="BD67" i="9"/>
  <c r="BD74" i="9"/>
  <c r="BD69" i="9"/>
  <c r="BD68" i="9"/>
  <c r="BD70" i="9"/>
  <c r="BD66" i="9"/>
  <c r="BD75" i="9"/>
  <c r="BL73" i="9"/>
  <c r="BL74" i="9"/>
  <c r="BL68" i="9"/>
  <c r="BL66" i="9"/>
  <c r="BL67" i="9"/>
  <c r="BL75" i="9"/>
  <c r="BL72" i="9"/>
  <c r="BL70" i="9"/>
  <c r="BL71" i="9"/>
  <c r="BL69" i="9"/>
  <c r="BI218" i="9"/>
  <c r="BI221" i="9"/>
  <c r="BI219" i="9"/>
  <c r="BI222" i="9"/>
  <c r="BI220" i="9"/>
  <c r="BI223" i="9"/>
  <c r="AT190" i="9"/>
  <c r="AT194" i="9"/>
  <c r="AT191" i="9"/>
  <c r="AT186" i="9"/>
  <c r="AT187" i="9"/>
  <c r="AT188" i="9"/>
  <c r="AT195" i="9"/>
  <c r="AT189" i="9"/>
  <c r="AT193" i="9"/>
  <c r="AT192" i="9"/>
  <c r="BB186" i="9"/>
  <c r="BB190" i="9"/>
  <c r="BB187" i="9"/>
  <c r="BB188" i="9"/>
  <c r="BB189" i="9"/>
  <c r="BB192" i="9"/>
  <c r="BB194" i="9"/>
  <c r="BB195" i="9"/>
  <c r="BB193" i="9"/>
  <c r="BB191" i="9"/>
  <c r="U395" i="9"/>
  <c r="U393" i="9"/>
  <c r="U386" i="9"/>
  <c r="U394" i="9"/>
  <c r="U391" i="9"/>
  <c r="U392" i="9"/>
  <c r="U389" i="9"/>
  <c r="U387" i="9"/>
  <c r="U390" i="9"/>
  <c r="U388" i="9"/>
  <c r="BI388" i="9"/>
  <c r="BI394" i="9"/>
  <c r="BI392" i="9"/>
  <c r="BI386" i="9"/>
  <c r="BI395" i="9"/>
  <c r="BI389" i="9"/>
  <c r="BI387" i="9"/>
  <c r="BI390" i="9"/>
  <c r="BI391" i="9"/>
  <c r="BI393" i="9"/>
  <c r="AB466" i="9"/>
  <c r="AB472" i="9"/>
  <c r="AB470" i="9"/>
  <c r="AB473" i="9"/>
  <c r="AB467" i="9"/>
  <c r="AB471" i="9"/>
  <c r="AB468" i="9"/>
  <c r="AB469" i="9"/>
  <c r="AB474" i="9"/>
  <c r="AB475" i="9"/>
  <c r="AB466" i="17"/>
  <c r="AB467" i="17"/>
  <c r="AB468" i="17"/>
  <c r="AB469" i="17"/>
  <c r="AB470" i="17"/>
  <c r="AB471" i="17"/>
  <c r="AB472" i="17"/>
  <c r="AB473" i="17"/>
  <c r="AB474" i="17"/>
  <c r="AB475" i="17"/>
  <c r="AB476" i="17"/>
  <c r="AJ468" i="9"/>
  <c r="AJ467" i="9"/>
  <c r="AJ470" i="9"/>
  <c r="AJ466" i="9"/>
  <c r="AJ475" i="9"/>
  <c r="AJ469" i="9"/>
  <c r="AJ473" i="9"/>
  <c r="AJ474" i="9"/>
  <c r="AJ471" i="9"/>
  <c r="AJ472" i="9"/>
  <c r="AE469" i="9"/>
  <c r="AE473" i="9"/>
  <c r="AE466" i="9"/>
  <c r="AE470" i="9"/>
  <c r="AE474" i="9"/>
  <c r="AE467" i="9"/>
  <c r="AE475" i="9"/>
  <c r="AE472" i="9"/>
  <c r="AE471" i="9"/>
  <c r="AE468" i="9"/>
  <c r="AL27" i="9"/>
  <c r="AL32" i="9"/>
  <c r="AL33" i="9"/>
  <c r="AL26" i="9"/>
  <c r="AL30" i="9"/>
  <c r="AL31" i="9"/>
  <c r="AL34" i="9"/>
  <c r="AL29" i="9"/>
  <c r="AL28" i="9"/>
  <c r="AL35" i="9"/>
  <c r="AD28" i="9"/>
  <c r="AD27" i="9"/>
  <c r="AD26" i="9"/>
  <c r="AD29" i="9"/>
  <c r="AD30" i="9"/>
  <c r="BJ95" i="9"/>
  <c r="BJ104" i="9"/>
  <c r="BJ110" i="9"/>
  <c r="BJ109" i="9"/>
  <c r="BJ107" i="9"/>
  <c r="BJ94" i="9"/>
  <c r="BJ113" i="9"/>
  <c r="BJ97" i="9"/>
  <c r="BJ112" i="9"/>
  <c r="BJ93" i="9"/>
  <c r="BJ111" i="9"/>
  <c r="BJ106" i="9"/>
  <c r="BJ115" i="9"/>
  <c r="BJ114" i="9"/>
  <c r="BJ108" i="9"/>
  <c r="BJ105" i="9"/>
  <c r="BB95" i="9"/>
  <c r="BB113" i="9"/>
  <c r="BB111" i="9"/>
  <c r="BB110" i="9"/>
  <c r="BB114" i="9"/>
  <c r="BB94" i="9"/>
  <c r="BB109" i="9"/>
  <c r="BB106" i="9"/>
  <c r="BB108" i="9"/>
  <c r="BB97" i="9"/>
  <c r="BB104" i="9"/>
  <c r="BB112" i="9"/>
  <c r="BB105" i="9"/>
  <c r="BB107" i="9"/>
  <c r="BB93" i="9"/>
  <c r="BB115" i="9"/>
  <c r="BJ431" i="17"/>
  <c r="BJ427" i="17"/>
  <c r="BJ434" i="17"/>
  <c r="BJ426" i="17"/>
  <c r="BJ435" i="17"/>
  <c r="BJ428" i="17"/>
  <c r="BJ430" i="17"/>
  <c r="BJ429" i="17"/>
  <c r="BJ432" i="17"/>
  <c r="BJ436" i="17"/>
  <c r="BJ433" i="17"/>
  <c r="AQ272" i="17"/>
  <c r="AQ270" i="17"/>
  <c r="AQ273" i="17"/>
  <c r="AQ267" i="17"/>
  <c r="AQ268" i="17"/>
  <c r="AQ275" i="17"/>
  <c r="AQ274" i="17"/>
  <c r="AQ271" i="17"/>
  <c r="AQ276" i="17"/>
  <c r="AQ269" i="17"/>
  <c r="AQ266" i="17"/>
  <c r="U348" i="9"/>
  <c r="U350" i="9"/>
  <c r="U349" i="9"/>
  <c r="U347" i="9"/>
  <c r="U346" i="9"/>
  <c r="BL12" i="17"/>
  <c r="BD12" i="17"/>
  <c r="AV28" i="9"/>
  <c r="AV29" i="9"/>
  <c r="AV34" i="9"/>
  <c r="AV31" i="9"/>
  <c r="AV26" i="9"/>
  <c r="AV30" i="9"/>
  <c r="AV35" i="9"/>
  <c r="AV27" i="9"/>
  <c r="AV32" i="9"/>
  <c r="AV33" i="9"/>
  <c r="AQ233" i="9"/>
  <c r="AQ234" i="9"/>
  <c r="AQ235" i="9"/>
  <c r="AQ232" i="9"/>
  <c r="AQ229" i="9"/>
  <c r="AQ231" i="9"/>
  <c r="AQ228" i="9"/>
  <c r="AQ227" i="9"/>
  <c r="AQ230" i="9"/>
  <c r="AQ226" i="9"/>
  <c r="BK273" i="9"/>
  <c r="BK257" i="9"/>
  <c r="BK270" i="9"/>
  <c r="BK271" i="9"/>
  <c r="BK264" i="9"/>
  <c r="BK253" i="9"/>
  <c r="BK266" i="9"/>
  <c r="BK274" i="9"/>
  <c r="BK268" i="9"/>
  <c r="BK255" i="9"/>
  <c r="BK254" i="9"/>
  <c r="BK275" i="9"/>
  <c r="BK267" i="9"/>
  <c r="BK272" i="9"/>
  <c r="BK269" i="9"/>
  <c r="BK265" i="9"/>
  <c r="AZ417" i="9"/>
  <c r="AZ434" i="9"/>
  <c r="AZ424" i="9"/>
  <c r="AZ435" i="9"/>
  <c r="AZ431" i="9"/>
  <c r="AZ433" i="9"/>
  <c r="AZ430" i="9"/>
  <c r="AZ427" i="9"/>
  <c r="AZ413" i="9"/>
  <c r="AZ426" i="9"/>
  <c r="AZ414" i="9"/>
  <c r="AZ415" i="9"/>
  <c r="AZ432" i="9"/>
  <c r="AZ425" i="9"/>
  <c r="AZ429" i="9"/>
  <c r="AZ428" i="9"/>
  <c r="BH73" i="9"/>
  <c r="BH71" i="9"/>
  <c r="BH67" i="9"/>
  <c r="BH66" i="9"/>
  <c r="BH68" i="9"/>
  <c r="BH70" i="9"/>
  <c r="BH74" i="9"/>
  <c r="BH75" i="9"/>
  <c r="BH69" i="9"/>
  <c r="BH72" i="9"/>
  <c r="BB391" i="17"/>
  <c r="BB390" i="17"/>
  <c r="BB396" i="17"/>
  <c r="BB388" i="17"/>
  <c r="BB386" i="17"/>
  <c r="BB389" i="17"/>
  <c r="BB395" i="17"/>
  <c r="BB394" i="17"/>
  <c r="BB393" i="17"/>
  <c r="BB392" i="17"/>
  <c r="BB387" i="17"/>
  <c r="BI75" i="9"/>
  <c r="BI74" i="9"/>
  <c r="BI71" i="9"/>
  <c r="BI67" i="9"/>
  <c r="BI72" i="9"/>
  <c r="BI68" i="9"/>
  <c r="BI66" i="9"/>
  <c r="BI73" i="9"/>
  <c r="BI70" i="9"/>
  <c r="BI69" i="9"/>
  <c r="U69" i="9"/>
  <c r="U73" i="9"/>
  <c r="U67" i="9"/>
  <c r="U72" i="9"/>
  <c r="U68" i="9"/>
  <c r="U74" i="9"/>
  <c r="U71" i="9"/>
  <c r="U75" i="9"/>
  <c r="U70" i="9"/>
  <c r="U66" i="9"/>
  <c r="H608" i="17"/>
  <c r="G608" i="17"/>
  <c r="R103" i="20"/>
  <c r="AL346" i="9"/>
  <c r="AL348" i="9"/>
  <c r="AL347" i="9"/>
  <c r="AL349" i="9"/>
  <c r="AL350" i="9"/>
  <c r="BG386" i="9"/>
  <c r="BG392" i="9"/>
  <c r="BG393" i="9"/>
  <c r="BG391" i="9"/>
  <c r="BG387" i="9"/>
  <c r="BG390" i="9"/>
  <c r="BG389" i="9"/>
  <c r="BG388" i="9"/>
  <c r="BG395" i="9"/>
  <c r="BG394" i="9"/>
  <c r="AI388" i="9"/>
  <c r="AI386" i="9"/>
  <c r="AI387" i="9"/>
  <c r="AI390" i="9"/>
  <c r="AI392" i="9"/>
  <c r="AI394" i="9"/>
  <c r="AI395" i="9"/>
  <c r="AI389" i="9"/>
  <c r="AI391" i="9"/>
  <c r="AI393" i="9"/>
  <c r="AM349" i="9"/>
  <c r="AM346" i="9"/>
  <c r="AM348" i="9"/>
  <c r="AM347" i="9"/>
  <c r="AM354" i="9"/>
  <c r="AM353" i="9"/>
  <c r="AM355" i="9"/>
  <c r="AM350" i="9"/>
  <c r="AM351" i="9"/>
  <c r="AM352" i="9"/>
  <c r="BC349" i="9"/>
  <c r="BC346" i="9"/>
  <c r="BC350" i="9"/>
  <c r="BC355" i="9"/>
  <c r="BC353" i="9"/>
  <c r="BC348" i="9"/>
  <c r="BC354" i="9"/>
  <c r="BC352" i="9"/>
  <c r="BC347" i="9"/>
  <c r="BC351" i="9"/>
  <c r="BI273" i="17"/>
  <c r="BI276" i="17"/>
  <c r="BI266" i="17"/>
  <c r="BI271" i="17"/>
  <c r="BI270" i="17"/>
  <c r="BI274" i="17"/>
  <c r="BI268" i="17"/>
  <c r="BI269" i="17"/>
  <c r="BI272" i="17"/>
  <c r="BI275" i="17"/>
  <c r="BI267" i="17"/>
  <c r="AC267" i="17"/>
  <c r="AC269" i="17"/>
  <c r="AC266" i="17"/>
  <c r="AC268" i="17"/>
  <c r="AC270" i="17"/>
  <c r="R88" i="20"/>
  <c r="BG304" i="9"/>
  <c r="BG309" i="9"/>
  <c r="BG294" i="9"/>
  <c r="BG306" i="9"/>
  <c r="BG311" i="9"/>
  <c r="BG314" i="9"/>
  <c r="BG310" i="9"/>
  <c r="BG308" i="9"/>
  <c r="BG297" i="9"/>
  <c r="BG313" i="9"/>
  <c r="BG315" i="9"/>
  <c r="BG293" i="9"/>
  <c r="BG295" i="9"/>
  <c r="BG305" i="9"/>
  <c r="BG312" i="9"/>
  <c r="BG307" i="9"/>
  <c r="AQ32" i="9"/>
  <c r="AQ29" i="9"/>
  <c r="AQ27" i="9"/>
  <c r="AQ30" i="9"/>
  <c r="AQ28" i="9"/>
  <c r="AQ26" i="9"/>
  <c r="AQ33" i="9"/>
  <c r="AQ35" i="9"/>
  <c r="AQ34" i="9"/>
  <c r="AQ31" i="9"/>
  <c r="AI33" i="9"/>
  <c r="AI32" i="9"/>
  <c r="AI27" i="9"/>
  <c r="AI30" i="9"/>
  <c r="AI31" i="9"/>
  <c r="AI34" i="9"/>
  <c r="AI29" i="9"/>
  <c r="AI28" i="9"/>
  <c r="AI35" i="9"/>
  <c r="AI26" i="9"/>
  <c r="BC12" i="17"/>
  <c r="BK12" i="17"/>
  <c r="R8" i="20"/>
  <c r="BC33" i="9"/>
  <c r="BC31" i="9"/>
  <c r="BC29" i="9"/>
  <c r="BC32" i="9"/>
  <c r="BC13" i="9"/>
  <c r="BC14" i="9"/>
  <c r="BC17" i="9"/>
  <c r="BC26" i="9"/>
  <c r="BC27" i="9"/>
  <c r="BC34" i="9"/>
  <c r="BC30" i="9"/>
  <c r="BC25" i="9"/>
  <c r="BC24" i="9"/>
  <c r="BC15" i="9"/>
  <c r="BC28" i="9"/>
  <c r="BC35" i="9"/>
  <c r="BJ215" i="9"/>
  <c r="BJ217" i="9"/>
  <c r="BJ230" i="9"/>
  <c r="BJ224" i="9"/>
  <c r="BJ233" i="9"/>
  <c r="BJ229" i="9"/>
  <c r="BJ213" i="9"/>
  <c r="BJ232" i="9"/>
  <c r="BJ235" i="9"/>
  <c r="BJ225" i="9"/>
  <c r="BJ214" i="9"/>
  <c r="BJ226" i="9"/>
  <c r="BJ231" i="9"/>
  <c r="BJ228" i="9"/>
  <c r="BJ234" i="9"/>
  <c r="BJ227" i="9"/>
  <c r="AU112" i="9"/>
  <c r="AU113" i="9"/>
  <c r="AU111" i="9"/>
  <c r="AU106" i="9"/>
  <c r="AU107" i="9"/>
  <c r="AU115" i="9"/>
  <c r="AU108" i="9"/>
  <c r="AU109" i="9"/>
  <c r="AU114" i="9"/>
  <c r="AU110" i="9"/>
  <c r="BK97" i="9"/>
  <c r="BK93" i="9"/>
  <c r="BK106" i="9"/>
  <c r="BK115" i="9"/>
  <c r="BK95" i="9"/>
  <c r="BK111" i="9"/>
  <c r="BK107" i="9"/>
  <c r="BK109" i="9"/>
  <c r="BK114" i="9"/>
  <c r="BK104" i="9"/>
  <c r="BK94" i="9"/>
  <c r="BK110" i="9"/>
  <c r="BK105" i="9"/>
  <c r="BK112" i="9"/>
  <c r="BK113" i="9"/>
  <c r="BK108" i="9"/>
  <c r="N466" i="9"/>
  <c r="N467" i="9"/>
  <c r="N468" i="9"/>
  <c r="N469" i="9"/>
  <c r="N470" i="9"/>
  <c r="N471" i="9"/>
  <c r="N472" i="9"/>
  <c r="N473" i="9"/>
  <c r="N474" i="9"/>
  <c r="N475" i="9"/>
  <c r="N466" i="17"/>
  <c r="N467" i="17"/>
  <c r="N468" i="17"/>
  <c r="N469" i="17"/>
  <c r="N470" i="17"/>
  <c r="N471" i="17"/>
  <c r="N472" i="17"/>
  <c r="N473" i="17"/>
  <c r="N474" i="17"/>
  <c r="N475" i="17"/>
  <c r="N476" i="17"/>
  <c r="AL470" i="9"/>
  <c r="AL472" i="9"/>
  <c r="AL475" i="9"/>
  <c r="AL468" i="9"/>
  <c r="AL467" i="9"/>
  <c r="AL469" i="9"/>
  <c r="AL471" i="9"/>
  <c r="AL466" i="9"/>
  <c r="AL473" i="9"/>
  <c r="AL474" i="9"/>
  <c r="H488" i="17"/>
  <c r="G488" i="17"/>
  <c r="BA413" i="9"/>
  <c r="BA414" i="9"/>
  <c r="BA424" i="9"/>
  <c r="BA425" i="9"/>
  <c r="BA429" i="9"/>
  <c r="BA417" i="9"/>
  <c r="BA430" i="9"/>
  <c r="BA431" i="9"/>
  <c r="BA415" i="9"/>
  <c r="BA426" i="9"/>
  <c r="BA435" i="9"/>
  <c r="BA433" i="9"/>
  <c r="BA427" i="9"/>
  <c r="BA434" i="9"/>
  <c r="BA432" i="9"/>
  <c r="BA428" i="9"/>
  <c r="BI434" i="9"/>
  <c r="BI427" i="9"/>
  <c r="BI417" i="9"/>
  <c r="BI425" i="9"/>
  <c r="BI414" i="9"/>
  <c r="BI431" i="9"/>
  <c r="BI415" i="9"/>
  <c r="BI429" i="9"/>
  <c r="BI432" i="9"/>
  <c r="BI428" i="9"/>
  <c r="BI435" i="9"/>
  <c r="BI424" i="9"/>
  <c r="BI430" i="9"/>
  <c r="BI433" i="9"/>
  <c r="BI426" i="9"/>
  <c r="BI413" i="9"/>
  <c r="R44" i="20"/>
  <c r="BC144" i="9"/>
  <c r="BC150" i="9"/>
  <c r="BC155" i="9"/>
  <c r="BC148" i="9"/>
  <c r="BC147" i="9"/>
  <c r="BC152" i="9"/>
  <c r="BC137" i="9"/>
  <c r="BC134" i="9"/>
  <c r="BC149" i="9"/>
  <c r="BC151" i="9"/>
  <c r="BC146" i="9"/>
  <c r="BC133" i="9"/>
  <c r="BC135" i="9"/>
  <c r="BC145" i="9"/>
  <c r="BC153" i="9"/>
  <c r="BC154" i="9"/>
  <c r="AS114" i="9"/>
  <c r="AS108" i="9"/>
  <c r="AS115" i="9"/>
  <c r="AS107" i="9"/>
  <c r="AS110" i="9"/>
  <c r="AS112" i="9"/>
  <c r="AS106" i="9"/>
  <c r="AS113" i="9"/>
  <c r="AS111" i="9"/>
  <c r="AS109" i="9"/>
  <c r="AC115" i="9"/>
  <c r="AC106" i="9"/>
  <c r="AC107" i="9"/>
  <c r="AC109" i="9"/>
  <c r="AC113" i="9"/>
  <c r="AC114" i="9"/>
  <c r="AC108" i="9"/>
  <c r="AC111" i="9"/>
  <c r="AC112" i="9"/>
  <c r="AC110" i="9"/>
  <c r="AK109" i="9"/>
  <c r="AK110" i="9"/>
  <c r="AK114" i="9"/>
  <c r="AK113" i="9"/>
  <c r="AK106" i="9"/>
  <c r="AK115" i="9"/>
  <c r="AK107" i="9"/>
  <c r="AK111" i="9"/>
  <c r="AK112" i="9"/>
  <c r="AK108" i="9"/>
  <c r="BC391" i="9"/>
  <c r="BC393" i="9"/>
  <c r="BC390" i="9"/>
  <c r="BC387" i="9"/>
  <c r="BC389" i="9"/>
  <c r="BC394" i="9"/>
  <c r="BC392" i="9"/>
  <c r="BC386" i="9"/>
  <c r="BC388" i="9"/>
  <c r="BC395" i="9"/>
  <c r="R101" i="20"/>
  <c r="AZ349" i="9"/>
  <c r="AZ346" i="9"/>
  <c r="AZ351" i="9"/>
  <c r="AZ352" i="9"/>
  <c r="AZ355" i="9"/>
  <c r="AZ353" i="9"/>
  <c r="AZ348" i="9"/>
  <c r="AZ350" i="9"/>
  <c r="AZ347" i="9"/>
  <c r="AZ354" i="9"/>
  <c r="AU193" i="9"/>
  <c r="AU189" i="9"/>
  <c r="AU187" i="9"/>
  <c r="AU192" i="9"/>
  <c r="AU195" i="9"/>
  <c r="AU190" i="9"/>
  <c r="AU194" i="9"/>
  <c r="AU188" i="9"/>
  <c r="AU191" i="9"/>
  <c r="AU186" i="9"/>
  <c r="BH676" i="17"/>
  <c r="BG258" i="9"/>
  <c r="BG261" i="9"/>
  <c r="BG259" i="9"/>
  <c r="BG262" i="9"/>
  <c r="BG260" i="9"/>
  <c r="BG263" i="9"/>
  <c r="R89" i="20"/>
  <c r="BA676" i="17"/>
  <c r="M676" i="17"/>
  <c r="BH147" i="9"/>
  <c r="BH134" i="9"/>
  <c r="BH146" i="9"/>
  <c r="BH133" i="9"/>
  <c r="BH135" i="9"/>
  <c r="BH154" i="9"/>
  <c r="BH152" i="9"/>
  <c r="BH155" i="9"/>
  <c r="BH150" i="9"/>
  <c r="BH151" i="9"/>
  <c r="BH153" i="9"/>
  <c r="BH148" i="9"/>
  <c r="BH137" i="9"/>
  <c r="BH149" i="9"/>
  <c r="BH145" i="9"/>
  <c r="BH144" i="9"/>
  <c r="M148" i="9"/>
  <c r="M152" i="9"/>
  <c r="M150" i="9"/>
  <c r="M155" i="9"/>
  <c r="M149" i="9"/>
  <c r="M151" i="9"/>
  <c r="M154" i="9"/>
  <c r="M153" i="9"/>
  <c r="M146" i="9"/>
  <c r="M147" i="9"/>
  <c r="N146" i="9"/>
  <c r="N149" i="9"/>
  <c r="N153" i="9"/>
  <c r="N150" i="9"/>
  <c r="N155" i="9"/>
  <c r="N152" i="9"/>
  <c r="N154" i="9"/>
  <c r="N151" i="9"/>
  <c r="N148" i="9"/>
  <c r="N147" i="9"/>
  <c r="BB267" i="9"/>
  <c r="BB254" i="9"/>
  <c r="BB253" i="9"/>
  <c r="BB275" i="9"/>
  <c r="BB274" i="9"/>
  <c r="BB265" i="9"/>
  <c r="BB264" i="9"/>
  <c r="BB271" i="9"/>
  <c r="BB272" i="9"/>
  <c r="BB269" i="9"/>
  <c r="BB255" i="9"/>
  <c r="BB266" i="9"/>
  <c r="BB273" i="9"/>
  <c r="BB257" i="9"/>
  <c r="BB268" i="9"/>
  <c r="BB270" i="9"/>
  <c r="R124" i="20"/>
  <c r="K186" i="9"/>
  <c r="K193" i="9"/>
  <c r="K191" i="9"/>
  <c r="K192" i="9"/>
  <c r="K189" i="9"/>
  <c r="K187" i="9"/>
  <c r="K194" i="9"/>
  <c r="K188" i="9"/>
  <c r="K195" i="9"/>
  <c r="K190" i="9"/>
  <c r="AZ231" i="17"/>
  <c r="AZ234" i="17"/>
  <c r="AZ228" i="17"/>
  <c r="AZ229" i="17"/>
  <c r="AZ232" i="17"/>
  <c r="AZ226" i="17"/>
  <c r="AZ230" i="17"/>
  <c r="AZ235" i="17"/>
  <c r="AZ236" i="17"/>
  <c r="AZ227" i="17"/>
  <c r="AZ233" i="17"/>
  <c r="D568" i="17"/>
  <c r="F568" i="17"/>
  <c r="G528" i="17"/>
  <c r="E528" i="17"/>
  <c r="BH388" i="9"/>
  <c r="BH393" i="9"/>
  <c r="BH392" i="9"/>
  <c r="BH390" i="9"/>
  <c r="BH387" i="9"/>
  <c r="BH394" i="9"/>
  <c r="BH389" i="9"/>
  <c r="BH391" i="9"/>
  <c r="BH395" i="9"/>
  <c r="BH386" i="9"/>
  <c r="AT676" i="17"/>
  <c r="BB420" i="9"/>
  <c r="BB423" i="9"/>
  <c r="BB418" i="9"/>
  <c r="BB421" i="9"/>
  <c r="BB419" i="9"/>
  <c r="BB422" i="9"/>
  <c r="BH12" i="17"/>
  <c r="AZ12" i="17"/>
  <c r="AZ29" i="9"/>
  <c r="AZ32" i="9"/>
  <c r="AZ24" i="9"/>
  <c r="AZ13" i="9"/>
  <c r="AZ26" i="9"/>
  <c r="AZ31" i="9"/>
  <c r="AZ15" i="9"/>
  <c r="AZ28" i="9"/>
  <c r="AZ14" i="9"/>
  <c r="AZ35" i="9"/>
  <c r="AZ27" i="9"/>
  <c r="AZ33" i="9"/>
  <c r="AZ25" i="9"/>
  <c r="AZ17" i="9"/>
  <c r="AZ30" i="9"/>
  <c r="AZ34" i="9"/>
  <c r="R28" i="20"/>
  <c r="AI113" i="9"/>
  <c r="AI115" i="9"/>
  <c r="AI106" i="9"/>
  <c r="AI112" i="9"/>
  <c r="AI107" i="9"/>
  <c r="AI114" i="9"/>
  <c r="AI111" i="9"/>
  <c r="AI109" i="9"/>
  <c r="AI110" i="9"/>
  <c r="AI108" i="9"/>
  <c r="BJ67" i="9"/>
  <c r="BJ72" i="9"/>
  <c r="BJ70" i="9"/>
  <c r="BJ71" i="9"/>
  <c r="BJ73" i="9"/>
  <c r="BJ68" i="9"/>
  <c r="BJ69" i="9"/>
  <c r="BJ74" i="9"/>
  <c r="BJ66" i="9"/>
  <c r="BJ75" i="9"/>
  <c r="N66" i="9"/>
  <c r="N72" i="9"/>
  <c r="N70" i="9"/>
  <c r="N73" i="9"/>
  <c r="N69" i="9"/>
  <c r="N74" i="9"/>
  <c r="N68" i="9"/>
  <c r="N67" i="9"/>
  <c r="N71" i="9"/>
  <c r="N75" i="9"/>
  <c r="R54" i="20"/>
  <c r="BI190" i="9"/>
  <c r="BI188" i="9"/>
  <c r="BI189" i="9"/>
  <c r="BI187" i="9"/>
  <c r="BI186" i="9"/>
  <c r="BI192" i="9"/>
  <c r="BI194" i="9"/>
  <c r="BI195" i="9"/>
  <c r="BI191" i="9"/>
  <c r="BI193" i="9"/>
  <c r="R92" i="20"/>
  <c r="BC314" i="9"/>
  <c r="BC304" i="9"/>
  <c r="BC294" i="9"/>
  <c r="BC306" i="9"/>
  <c r="BC309" i="9"/>
  <c r="BC297" i="9"/>
  <c r="BC307" i="9"/>
  <c r="BC308" i="9"/>
  <c r="BC293" i="9"/>
  <c r="BC295" i="9"/>
  <c r="BC311" i="9"/>
  <c r="BC315" i="9"/>
  <c r="BC305" i="9"/>
  <c r="BC312" i="9"/>
  <c r="BC313" i="9"/>
  <c r="BC310" i="9"/>
  <c r="G67" i="9"/>
  <c r="G74" i="9"/>
  <c r="G73" i="9"/>
  <c r="G72" i="9"/>
  <c r="G70" i="9"/>
  <c r="G75" i="9"/>
  <c r="G66" i="9"/>
  <c r="G69" i="9"/>
  <c r="G68" i="9"/>
  <c r="G71" i="9"/>
  <c r="AB109" i="9"/>
  <c r="AB106" i="9"/>
  <c r="AB108" i="9"/>
  <c r="AB110" i="9"/>
  <c r="AB115" i="9"/>
  <c r="AB111" i="9"/>
  <c r="AB113" i="9"/>
  <c r="AB107" i="9"/>
  <c r="AB112" i="9"/>
  <c r="AB114" i="9"/>
  <c r="AQ354" i="9"/>
  <c r="AQ346" i="9"/>
  <c r="AQ350" i="9"/>
  <c r="AQ353" i="9"/>
  <c r="AQ347" i="9"/>
  <c r="AQ348" i="9"/>
  <c r="AQ349" i="9"/>
  <c r="AQ351" i="9"/>
  <c r="AQ355" i="9"/>
  <c r="AQ352" i="9"/>
  <c r="BG354" i="9"/>
  <c r="BG352" i="9"/>
  <c r="BG348" i="9"/>
  <c r="BG355" i="9"/>
  <c r="BG353" i="9"/>
  <c r="BG346" i="9"/>
  <c r="BG350" i="9"/>
  <c r="BG351" i="9"/>
  <c r="BG349" i="9"/>
  <c r="BG347" i="9"/>
  <c r="AY676" i="17"/>
  <c r="K676" i="17"/>
  <c r="M469" i="9"/>
  <c r="M471" i="9"/>
  <c r="M473" i="9"/>
  <c r="M467" i="9"/>
  <c r="M475" i="9"/>
  <c r="M468" i="9"/>
  <c r="M466" i="9"/>
  <c r="M470" i="9"/>
  <c r="M472" i="9"/>
  <c r="M474" i="9"/>
  <c r="M466" i="17"/>
  <c r="M467" i="17"/>
  <c r="M468" i="17"/>
  <c r="M469" i="17"/>
  <c r="M470" i="17"/>
  <c r="M471" i="17"/>
  <c r="M472" i="17"/>
  <c r="M473" i="17"/>
  <c r="M474" i="17"/>
  <c r="M475" i="17"/>
  <c r="M476" i="17"/>
  <c r="R68" i="20"/>
  <c r="BC228" i="9"/>
  <c r="BC215" i="9"/>
  <c r="BC213" i="9"/>
  <c r="BC235" i="9"/>
  <c r="BC227" i="9"/>
  <c r="BC214" i="9"/>
  <c r="BC217" i="9"/>
  <c r="BC224" i="9"/>
  <c r="BC231" i="9"/>
  <c r="BC225" i="9"/>
  <c r="BC232" i="9"/>
  <c r="BC229" i="9"/>
  <c r="BC226" i="9"/>
  <c r="BC234" i="9"/>
  <c r="BC233" i="9"/>
  <c r="BC230" i="9"/>
  <c r="BC676" i="17"/>
  <c r="AZ218" i="9"/>
  <c r="AZ221" i="9"/>
  <c r="AZ219" i="9"/>
  <c r="AZ222" i="9"/>
  <c r="AZ220" i="9"/>
  <c r="AZ223" i="9"/>
  <c r="BJ186" i="9"/>
  <c r="BJ189" i="9"/>
  <c r="BJ190" i="9"/>
  <c r="BJ195" i="9"/>
  <c r="BJ194" i="9"/>
  <c r="BJ192" i="9"/>
  <c r="BJ188" i="9"/>
  <c r="BJ191" i="9"/>
  <c r="BJ187" i="9"/>
  <c r="BJ193" i="9"/>
  <c r="AS388" i="9"/>
  <c r="AS387" i="9"/>
  <c r="AS395" i="9"/>
  <c r="AS390" i="9"/>
  <c r="AS393" i="9"/>
  <c r="AS389" i="9"/>
  <c r="AS391" i="9"/>
  <c r="AS392" i="9"/>
  <c r="AS386" i="9"/>
  <c r="AS394" i="9"/>
  <c r="BH468" i="9"/>
  <c r="BH473" i="9"/>
  <c r="BH470" i="9"/>
  <c r="BH467" i="9"/>
  <c r="BH471" i="9"/>
  <c r="BH472" i="9"/>
  <c r="BH466" i="9"/>
  <c r="BH475" i="9"/>
  <c r="BH474" i="9"/>
  <c r="BH469" i="9"/>
  <c r="R140" i="20"/>
  <c r="BC470" i="9"/>
  <c r="BC468" i="9"/>
  <c r="BC475" i="9"/>
  <c r="BC471" i="9"/>
  <c r="BC472" i="9"/>
  <c r="BC473" i="9"/>
  <c r="BC474" i="9"/>
  <c r="BC467" i="9"/>
  <c r="BC466" i="9"/>
  <c r="BC469" i="9"/>
  <c r="BB12" i="17"/>
  <c r="BJ12" i="17"/>
  <c r="AL108" i="9"/>
  <c r="AL109" i="9"/>
  <c r="AL106" i="9"/>
  <c r="AL107" i="9"/>
  <c r="AL110" i="9"/>
  <c r="AL426" i="17"/>
  <c r="AL429" i="17"/>
  <c r="AL433" i="17"/>
  <c r="AL431" i="17"/>
  <c r="AL434" i="17"/>
  <c r="AL435" i="17"/>
  <c r="AL436" i="17"/>
  <c r="AL427" i="17"/>
  <c r="AL432" i="17"/>
  <c r="AL430" i="17"/>
  <c r="AL428" i="17"/>
  <c r="AY269" i="17"/>
  <c r="AY274" i="17"/>
  <c r="AY271" i="17"/>
  <c r="AY272" i="17"/>
  <c r="AY273" i="17"/>
  <c r="AY267" i="17"/>
  <c r="AY276" i="17"/>
  <c r="AY266" i="17"/>
  <c r="AY270" i="17"/>
  <c r="AY268" i="17"/>
  <c r="AY275" i="17"/>
  <c r="BA349" i="9"/>
  <c r="BA350" i="9"/>
  <c r="BA355" i="9"/>
  <c r="BA354" i="9"/>
  <c r="BA353" i="9"/>
  <c r="BA347" i="9"/>
  <c r="BA346" i="9"/>
  <c r="BA348" i="9"/>
  <c r="BA351" i="9"/>
  <c r="BA352" i="9"/>
  <c r="AK347" i="9"/>
  <c r="AK351" i="9"/>
  <c r="AK352" i="9"/>
  <c r="AK350" i="9"/>
  <c r="AK354" i="9"/>
  <c r="AK355" i="9"/>
  <c r="AK346" i="9"/>
  <c r="AK353" i="9"/>
  <c r="AK348" i="9"/>
  <c r="AK349" i="9"/>
  <c r="BL24" i="9"/>
  <c r="BL14" i="9"/>
  <c r="BL34" i="9"/>
  <c r="BL28" i="9"/>
  <c r="BL30" i="9"/>
  <c r="BL33" i="9"/>
  <c r="BL15" i="9"/>
  <c r="BL29" i="9"/>
  <c r="BL27" i="9"/>
  <c r="BL25" i="9"/>
  <c r="BL26" i="9"/>
  <c r="BL32" i="9"/>
  <c r="BL31" i="9"/>
  <c r="BL17" i="9"/>
  <c r="BL35" i="9"/>
  <c r="BL13" i="9"/>
  <c r="AT312" i="9"/>
  <c r="AT294" i="9"/>
  <c r="AT308" i="9"/>
  <c r="AT311" i="9"/>
  <c r="AT309" i="9"/>
  <c r="AT315" i="9"/>
  <c r="AT293" i="9"/>
  <c r="AT295" i="9"/>
  <c r="AT314" i="9"/>
  <c r="AT304" i="9"/>
  <c r="AT306" i="9"/>
  <c r="AT310" i="9"/>
  <c r="AT307" i="9"/>
  <c r="AT305" i="9"/>
  <c r="AT297" i="9"/>
  <c r="AT313" i="9"/>
  <c r="F311" i="9"/>
  <c r="F309" i="9"/>
  <c r="F312" i="9"/>
  <c r="F314" i="9"/>
  <c r="F307" i="9"/>
  <c r="F313" i="9"/>
  <c r="F306" i="9"/>
  <c r="F308" i="9"/>
  <c r="F315" i="9"/>
  <c r="F310" i="9"/>
  <c r="BJ313" i="9"/>
  <c r="BJ305" i="9"/>
  <c r="BJ304" i="9"/>
  <c r="BJ310" i="9"/>
  <c r="BJ309" i="9"/>
  <c r="BJ294" i="9"/>
  <c r="BJ297" i="9"/>
  <c r="BJ312" i="9"/>
  <c r="BJ315" i="9"/>
  <c r="BJ306" i="9"/>
  <c r="BJ307" i="9"/>
  <c r="BJ293" i="9"/>
  <c r="BJ295" i="9"/>
  <c r="BJ311" i="9"/>
  <c r="BJ308" i="9"/>
  <c r="BJ314" i="9"/>
  <c r="R64" i="20"/>
  <c r="AY225" i="9"/>
  <c r="AY217" i="9"/>
  <c r="AY235" i="9"/>
  <c r="AY229" i="9"/>
  <c r="AY214" i="9"/>
  <c r="AY231" i="9"/>
  <c r="AY232" i="9"/>
  <c r="AY227" i="9"/>
  <c r="AY234" i="9"/>
  <c r="AY233" i="9"/>
  <c r="AY228" i="9"/>
  <c r="AY230" i="9"/>
  <c r="AY226" i="9"/>
  <c r="AY213" i="9"/>
  <c r="AY215" i="9"/>
  <c r="AY224" i="9"/>
  <c r="K230" i="9"/>
  <c r="K226" i="9"/>
  <c r="K227" i="9"/>
  <c r="K229" i="9"/>
  <c r="K232" i="9"/>
  <c r="K228" i="9"/>
  <c r="K231" i="9"/>
  <c r="K234" i="9"/>
  <c r="K235" i="9"/>
  <c r="K233" i="9"/>
  <c r="AM274" i="9"/>
  <c r="AM272" i="9"/>
  <c r="AM269" i="9"/>
  <c r="AM275" i="9"/>
  <c r="AM268" i="9"/>
  <c r="AM273" i="9"/>
  <c r="AM267" i="9"/>
  <c r="AM271" i="9"/>
  <c r="AM266" i="9"/>
  <c r="AM270" i="9"/>
  <c r="AM266" i="17"/>
  <c r="AM267" i="17"/>
  <c r="AM268" i="17"/>
  <c r="AM269" i="17"/>
  <c r="AM270" i="17"/>
  <c r="AM271" i="17"/>
  <c r="AM272" i="17"/>
  <c r="AM273" i="17"/>
  <c r="AM274" i="17"/>
  <c r="AM275" i="17"/>
  <c r="AM276" i="17"/>
  <c r="AU267" i="9"/>
  <c r="AU270" i="9"/>
  <c r="AU257" i="9"/>
  <c r="AU266" i="9"/>
  <c r="AU254" i="9"/>
  <c r="AU269" i="9"/>
  <c r="AU253" i="9"/>
  <c r="AU268" i="9"/>
  <c r="AU264" i="9"/>
  <c r="AU265" i="9"/>
  <c r="AU275" i="9"/>
  <c r="AU273" i="9"/>
  <c r="AU255" i="9"/>
  <c r="AU272" i="9"/>
  <c r="AU274" i="9"/>
  <c r="AU271" i="9"/>
  <c r="AB427" i="9"/>
  <c r="AB433" i="9"/>
  <c r="AB435" i="9"/>
  <c r="AB428" i="9"/>
  <c r="AB434" i="9"/>
  <c r="AB426" i="9"/>
  <c r="AB432" i="9"/>
  <c r="AB429" i="9"/>
  <c r="AB431" i="9"/>
  <c r="AB430" i="9"/>
  <c r="BJ386" i="17"/>
  <c r="BJ392" i="17"/>
  <c r="BJ389" i="17"/>
  <c r="BJ394" i="17"/>
  <c r="BJ396" i="17"/>
  <c r="BJ391" i="17"/>
  <c r="BJ393" i="17"/>
  <c r="BJ390" i="17"/>
  <c r="BJ395" i="17"/>
  <c r="BJ387" i="17"/>
  <c r="BJ388" i="17"/>
  <c r="AC68" i="9"/>
  <c r="AC72" i="9"/>
  <c r="AC66" i="9"/>
  <c r="AC71" i="9"/>
  <c r="AC67" i="9"/>
  <c r="AC73" i="9"/>
  <c r="AC70" i="9"/>
  <c r="AC74" i="9"/>
  <c r="AC69" i="9"/>
  <c r="AC75" i="9"/>
  <c r="AS71" i="9"/>
  <c r="AS75" i="9"/>
  <c r="AS73" i="9"/>
  <c r="AS74" i="9"/>
  <c r="AS68" i="9"/>
  <c r="AS72" i="9"/>
  <c r="AS69" i="9"/>
  <c r="AS67" i="9"/>
  <c r="AS66" i="9"/>
  <c r="AS70" i="9"/>
  <c r="F608" i="17"/>
  <c r="AT350" i="9"/>
  <c r="AT352" i="9"/>
  <c r="AT354" i="9"/>
  <c r="AT351" i="9"/>
  <c r="AT347" i="9"/>
  <c r="AT346" i="9"/>
  <c r="AT353" i="9"/>
  <c r="AT355" i="9"/>
  <c r="AT348" i="9"/>
  <c r="AT349" i="9"/>
  <c r="S388" i="9"/>
  <c r="S386" i="9"/>
  <c r="S389" i="9"/>
  <c r="S390" i="9"/>
  <c r="S387" i="9"/>
  <c r="S393" i="9"/>
  <c r="S394" i="9"/>
  <c r="S391" i="9"/>
  <c r="S392" i="9"/>
  <c r="S395" i="9"/>
  <c r="AQ387" i="9"/>
  <c r="AQ390" i="9"/>
  <c r="AQ394" i="9"/>
  <c r="AQ392" i="9"/>
  <c r="AQ386" i="9"/>
  <c r="AQ389" i="9"/>
  <c r="AQ391" i="9"/>
  <c r="AQ393" i="9"/>
  <c r="AQ388" i="9"/>
  <c r="AQ395" i="9"/>
  <c r="AK270" i="17"/>
  <c r="AK274" i="17"/>
  <c r="AK267" i="17"/>
  <c r="AK272" i="17"/>
  <c r="AK273" i="17"/>
  <c r="AK266" i="17"/>
  <c r="AK269" i="17"/>
  <c r="AK271" i="17"/>
  <c r="AK275" i="17"/>
  <c r="AK276" i="17"/>
  <c r="AK268" i="17"/>
  <c r="AY307" i="9"/>
  <c r="AY312" i="9"/>
  <c r="AY310" i="9"/>
  <c r="AY297" i="9"/>
  <c r="AY294" i="9"/>
  <c r="AY309" i="9"/>
  <c r="AY313" i="9"/>
  <c r="AY308" i="9"/>
  <c r="AY306" i="9"/>
  <c r="AY304" i="9"/>
  <c r="AY305" i="9"/>
  <c r="AY293" i="9"/>
  <c r="AY295" i="9"/>
  <c r="AY311" i="9"/>
  <c r="AY315" i="9"/>
  <c r="AY314" i="9"/>
  <c r="AJ268" i="9"/>
  <c r="AJ270" i="9"/>
  <c r="AJ275" i="9"/>
  <c r="AJ273" i="9"/>
  <c r="AJ267" i="9"/>
  <c r="AJ272" i="9"/>
  <c r="AJ269" i="9"/>
  <c r="AJ266" i="9"/>
  <c r="AJ271" i="9"/>
  <c r="AJ274" i="9"/>
  <c r="BH267" i="9"/>
  <c r="BH274" i="9"/>
  <c r="BH271" i="9"/>
  <c r="BH255" i="9"/>
  <c r="BH272" i="9"/>
  <c r="BH269" i="9"/>
  <c r="BH266" i="9"/>
  <c r="BH264" i="9"/>
  <c r="BH253" i="9"/>
  <c r="BH275" i="9"/>
  <c r="BH270" i="9"/>
  <c r="BH265" i="9"/>
  <c r="BH257" i="9"/>
  <c r="BH268" i="9"/>
  <c r="BH273" i="9"/>
  <c r="BH254" i="9"/>
  <c r="R67" i="20"/>
  <c r="G109" i="9"/>
  <c r="G113" i="9"/>
  <c r="G110" i="9"/>
  <c r="G112" i="9"/>
  <c r="G114" i="9"/>
  <c r="G108" i="9"/>
  <c r="G107" i="9"/>
  <c r="G115" i="9"/>
  <c r="G106" i="9"/>
  <c r="G111" i="9"/>
  <c r="O107" i="9"/>
  <c r="O111" i="9"/>
  <c r="O115" i="9"/>
  <c r="O108" i="9"/>
  <c r="O113" i="9"/>
  <c r="O112" i="9"/>
  <c r="O106" i="9"/>
  <c r="O114" i="9"/>
  <c r="O109" i="9"/>
  <c r="O110" i="9"/>
  <c r="BG466" i="9"/>
  <c r="BG467" i="9"/>
  <c r="BG470" i="9"/>
  <c r="BG469" i="9"/>
  <c r="BG468" i="9"/>
  <c r="BG475" i="9"/>
  <c r="BG472" i="9"/>
  <c r="BG474" i="9"/>
  <c r="BG473" i="9"/>
  <c r="BG471" i="9"/>
  <c r="C467" i="9"/>
  <c r="C469" i="9"/>
  <c r="C466" i="9"/>
  <c r="C468" i="9"/>
  <c r="C470" i="9"/>
  <c r="BH220" i="9"/>
  <c r="BH223" i="9"/>
  <c r="BH218" i="9"/>
  <c r="BH221" i="9"/>
  <c r="BH219" i="9"/>
  <c r="BH222" i="9"/>
  <c r="I488" i="17"/>
  <c r="F488" i="17"/>
  <c r="AC430" i="9"/>
  <c r="AC428" i="9"/>
  <c r="AC427" i="9"/>
  <c r="AC426" i="9"/>
  <c r="AC429" i="9"/>
  <c r="AC433" i="9"/>
  <c r="AC432" i="9"/>
  <c r="AC431" i="9"/>
  <c r="AC434" i="9"/>
  <c r="AC435" i="9"/>
  <c r="U110" i="9"/>
  <c r="U115" i="9"/>
  <c r="U107" i="9"/>
  <c r="U114" i="9"/>
  <c r="U109" i="9"/>
  <c r="U111" i="9"/>
  <c r="U106" i="9"/>
  <c r="U113" i="9"/>
  <c r="U108" i="9"/>
  <c r="U112" i="9"/>
  <c r="M106" i="9"/>
  <c r="M108" i="9"/>
  <c r="M109" i="9"/>
  <c r="M107" i="9"/>
  <c r="M110" i="9"/>
  <c r="I608" i="17"/>
  <c r="BG146" i="9"/>
  <c r="BG155" i="9"/>
  <c r="BG144" i="9"/>
  <c r="BG137" i="9"/>
  <c r="BG152" i="9"/>
  <c r="BG148" i="9"/>
  <c r="BG145" i="9"/>
  <c r="BG151" i="9"/>
  <c r="BG153" i="9"/>
  <c r="BG154" i="9"/>
  <c r="BG150" i="9"/>
  <c r="BG133" i="9"/>
  <c r="BG135" i="9"/>
  <c r="BG149" i="9"/>
  <c r="BG134" i="9"/>
  <c r="BG147" i="9"/>
  <c r="AY145" i="9"/>
  <c r="AY151" i="9"/>
  <c r="AY150" i="9"/>
  <c r="AY147" i="9"/>
  <c r="AY148" i="9"/>
  <c r="AY134" i="9"/>
  <c r="AY146" i="9"/>
  <c r="AY155" i="9"/>
  <c r="AY149" i="9"/>
  <c r="AY137" i="9"/>
  <c r="AY154" i="9"/>
  <c r="AY144" i="9"/>
  <c r="AY152" i="9"/>
  <c r="AY133" i="9"/>
  <c r="AY135" i="9"/>
  <c r="AY153" i="9"/>
  <c r="AJ353" i="9"/>
  <c r="AJ350" i="9"/>
  <c r="AJ347" i="9"/>
  <c r="AJ349" i="9"/>
  <c r="AJ351" i="9"/>
  <c r="AJ354" i="9"/>
  <c r="AJ352" i="9"/>
  <c r="AJ346" i="9"/>
  <c r="AJ355" i="9"/>
  <c r="AJ348" i="9"/>
  <c r="R56" i="20"/>
  <c r="W189" i="9"/>
  <c r="W194" i="9"/>
  <c r="W190" i="9"/>
  <c r="W192" i="9"/>
  <c r="W193" i="9"/>
  <c r="W186" i="9"/>
  <c r="W188" i="9"/>
  <c r="W187" i="9"/>
  <c r="W191" i="9"/>
  <c r="W195" i="9"/>
  <c r="BC190" i="9"/>
  <c r="BC192" i="9"/>
  <c r="BC189" i="9"/>
  <c r="BC191" i="9"/>
  <c r="BC193" i="9"/>
  <c r="BC195" i="9"/>
  <c r="BC188" i="9"/>
  <c r="BC194" i="9"/>
  <c r="BC187" i="9"/>
  <c r="BC186" i="9"/>
  <c r="R53" i="20"/>
  <c r="R16" i="20"/>
  <c r="L311" i="9"/>
  <c r="L312" i="9"/>
  <c r="L308" i="9"/>
  <c r="L307" i="9"/>
  <c r="L315" i="9"/>
  <c r="L309" i="9"/>
  <c r="L306" i="9"/>
  <c r="L313" i="9"/>
  <c r="L314" i="9"/>
  <c r="L310" i="9"/>
  <c r="AS676" i="17"/>
  <c r="AR148" i="9"/>
  <c r="AR152" i="9"/>
  <c r="AR147" i="9"/>
  <c r="AR146" i="9"/>
  <c r="AR151" i="9"/>
  <c r="AR149" i="9"/>
  <c r="AR155" i="9"/>
  <c r="AR154" i="9"/>
  <c r="AR153" i="9"/>
  <c r="AR150" i="9"/>
  <c r="BI152" i="9"/>
  <c r="BI144" i="9"/>
  <c r="BI155" i="9"/>
  <c r="BI150" i="9"/>
  <c r="BI153" i="9"/>
  <c r="BI148" i="9"/>
  <c r="BI137" i="9"/>
  <c r="BI151" i="9"/>
  <c r="BI134" i="9"/>
  <c r="BI145" i="9"/>
  <c r="BI146" i="9"/>
  <c r="BI154" i="9"/>
  <c r="BI149" i="9"/>
  <c r="BI147" i="9"/>
  <c r="BI133" i="9"/>
  <c r="BI135" i="9"/>
  <c r="R43" i="20"/>
  <c r="BJ153" i="9"/>
  <c r="BJ152" i="9"/>
  <c r="BJ145" i="9"/>
  <c r="BJ155" i="9"/>
  <c r="BJ148" i="9"/>
  <c r="BJ144" i="9"/>
  <c r="BJ134" i="9"/>
  <c r="BJ146" i="9"/>
  <c r="BJ154" i="9"/>
  <c r="BJ137" i="9"/>
  <c r="BJ147" i="9"/>
  <c r="BJ133" i="9"/>
  <c r="BJ135" i="9"/>
  <c r="BJ149" i="9"/>
  <c r="BJ150" i="9"/>
  <c r="BJ151" i="9"/>
  <c r="AT270" i="9"/>
  <c r="AT255" i="9"/>
  <c r="AT253" i="9"/>
  <c r="AT268" i="9"/>
  <c r="AT267" i="9"/>
  <c r="AT257" i="9"/>
  <c r="AT266" i="9"/>
  <c r="AT254" i="9"/>
  <c r="AT272" i="9"/>
  <c r="AT273" i="9"/>
  <c r="AT275" i="9"/>
  <c r="AT269" i="9"/>
  <c r="AT271" i="9"/>
  <c r="AT264" i="9"/>
  <c r="AT274" i="9"/>
  <c r="AT265" i="9"/>
  <c r="AQ432" i="9"/>
  <c r="AQ413" i="9"/>
  <c r="AQ426" i="9"/>
  <c r="AQ434" i="9"/>
  <c r="AQ425" i="9"/>
  <c r="AQ433" i="9"/>
  <c r="AQ429" i="9"/>
  <c r="AQ427" i="9"/>
  <c r="AQ414" i="9"/>
  <c r="AQ431" i="9"/>
  <c r="AQ417" i="9"/>
  <c r="AQ435" i="9"/>
  <c r="AQ430" i="9"/>
  <c r="AQ415" i="9"/>
  <c r="AQ428" i="9"/>
  <c r="AQ424" i="9"/>
  <c r="C429" i="9"/>
  <c r="C430" i="9"/>
  <c r="C426" i="9"/>
  <c r="C427" i="9"/>
  <c r="C428" i="9"/>
  <c r="AY188" i="9"/>
  <c r="AY190" i="9"/>
  <c r="AY186" i="9"/>
  <c r="AY195" i="9"/>
  <c r="AY191" i="9"/>
  <c r="AY192" i="9"/>
  <c r="AY189" i="9"/>
  <c r="AY187" i="9"/>
  <c r="AY194" i="9"/>
  <c r="AY193" i="9"/>
  <c r="BH228" i="17"/>
  <c r="BH230" i="17"/>
  <c r="BH232" i="17"/>
  <c r="BH236" i="17"/>
  <c r="BH226" i="17"/>
  <c r="BH235" i="17"/>
  <c r="BH233" i="17"/>
  <c r="BH227" i="17"/>
  <c r="BH231" i="17"/>
  <c r="BH229" i="17"/>
  <c r="BH234" i="17"/>
  <c r="BA227" i="17"/>
  <c r="BA235" i="17"/>
  <c r="BA231" i="17"/>
  <c r="BA232" i="17"/>
  <c r="BA230" i="17"/>
  <c r="BA234" i="17"/>
  <c r="BA228" i="17"/>
  <c r="BA236" i="17"/>
  <c r="BA226" i="17"/>
  <c r="BA233" i="17"/>
  <c r="BA229" i="17"/>
  <c r="BA12" i="17"/>
  <c r="BI12" i="17"/>
  <c r="M26" i="9"/>
  <c r="M28" i="9"/>
  <c r="M29" i="9"/>
  <c r="M27" i="9"/>
  <c r="M30" i="9"/>
  <c r="E568" i="17"/>
  <c r="J568" i="17"/>
  <c r="I528" i="17"/>
  <c r="F528" i="17"/>
  <c r="AJ387" i="9"/>
  <c r="AJ389" i="9"/>
  <c r="AJ390" i="9"/>
  <c r="AJ386" i="9"/>
  <c r="AJ388" i="9"/>
  <c r="AJ393" i="9"/>
  <c r="AJ392" i="9"/>
  <c r="AJ391" i="9"/>
  <c r="AJ395" i="9"/>
  <c r="AJ394" i="9"/>
  <c r="AZ390" i="9"/>
  <c r="AZ386" i="9"/>
  <c r="AZ387" i="9"/>
  <c r="AZ388" i="9"/>
  <c r="AZ389" i="9"/>
  <c r="AZ394" i="9"/>
  <c r="AZ395" i="9"/>
  <c r="AZ391" i="9"/>
  <c r="AZ392" i="9"/>
  <c r="AZ393" i="9"/>
  <c r="BJ418" i="9"/>
  <c r="BJ421" i="9"/>
  <c r="BJ419" i="9"/>
  <c r="BJ422" i="9"/>
  <c r="BJ420" i="9"/>
  <c r="BJ423" i="9"/>
  <c r="BH26" i="9"/>
  <c r="BH35" i="9"/>
  <c r="BH15" i="9"/>
  <c r="BH33" i="9"/>
  <c r="BH13" i="9"/>
  <c r="BH28" i="9"/>
  <c r="BH25" i="9"/>
  <c r="BH32" i="9"/>
  <c r="BH17" i="9"/>
  <c r="BH31" i="9"/>
  <c r="BH30" i="9"/>
  <c r="BH24" i="9"/>
  <c r="BH34" i="9"/>
  <c r="BH29" i="9"/>
  <c r="BH14" i="9"/>
  <c r="BH27" i="9"/>
  <c r="AQ108" i="9"/>
  <c r="AQ112" i="9"/>
  <c r="AQ113" i="9"/>
  <c r="AQ107" i="9"/>
  <c r="AQ109" i="9"/>
  <c r="AQ114" i="9"/>
  <c r="AQ115" i="9"/>
  <c r="AQ106" i="9"/>
  <c r="AQ111" i="9"/>
  <c r="AQ110" i="9"/>
  <c r="BB73" i="9"/>
  <c r="BB68" i="9"/>
  <c r="BB72" i="9"/>
  <c r="BB66" i="9"/>
  <c r="BB74" i="9"/>
  <c r="BB75" i="9"/>
  <c r="BB67" i="9"/>
  <c r="BB70" i="9"/>
  <c r="BB69" i="9"/>
  <c r="BB71" i="9"/>
  <c r="BA187" i="9"/>
  <c r="BA188" i="9"/>
  <c r="BA193" i="9"/>
  <c r="BA191" i="9"/>
  <c r="BA192" i="9"/>
  <c r="BA189" i="9"/>
  <c r="BA194" i="9"/>
  <c r="BA186" i="9"/>
  <c r="BA190" i="9"/>
  <c r="BA195" i="9"/>
  <c r="AU305" i="9"/>
  <c r="AU314" i="9"/>
  <c r="AU306" i="9"/>
  <c r="AU312" i="9"/>
  <c r="AU308" i="9"/>
  <c r="AU310" i="9"/>
  <c r="AU307" i="9"/>
  <c r="AU311" i="9"/>
  <c r="AU315" i="9"/>
  <c r="AU294" i="9"/>
  <c r="AU297" i="9"/>
  <c r="AU309" i="9"/>
  <c r="AU293" i="9"/>
  <c r="AU295" i="9"/>
  <c r="AU313" i="9"/>
  <c r="AU304" i="9"/>
  <c r="AE309" i="9"/>
  <c r="AE308" i="9"/>
  <c r="AE307" i="9"/>
  <c r="AE306" i="9"/>
  <c r="AE310" i="9"/>
  <c r="AU68" i="9"/>
  <c r="AU67" i="9"/>
  <c r="AU69" i="9"/>
  <c r="AU66" i="9"/>
  <c r="AU70" i="9"/>
  <c r="BH111" i="9"/>
  <c r="BH113" i="9"/>
  <c r="BH108" i="9"/>
  <c r="BH93" i="9"/>
  <c r="BH95" i="9"/>
  <c r="BH110" i="9"/>
  <c r="BH106" i="9"/>
  <c r="BH105" i="9"/>
  <c r="BH112" i="9"/>
  <c r="BH104" i="9"/>
  <c r="BH97" i="9"/>
  <c r="BH107" i="9"/>
  <c r="BH109" i="9"/>
  <c r="BH115" i="9"/>
  <c r="BH94" i="9"/>
  <c r="BH114" i="9"/>
  <c r="AR111" i="9"/>
  <c r="AR108" i="9"/>
  <c r="AR107" i="9"/>
  <c r="AR109" i="9"/>
  <c r="AR106" i="9"/>
  <c r="AR114" i="9"/>
  <c r="AR110" i="9"/>
  <c r="AR112" i="9"/>
  <c r="AR115" i="9"/>
  <c r="AR113" i="9"/>
  <c r="R100" i="20"/>
  <c r="AY353" i="9"/>
  <c r="AY351" i="9"/>
  <c r="AY354" i="9"/>
  <c r="AY348" i="9"/>
  <c r="AY350" i="9"/>
  <c r="AY352" i="9"/>
  <c r="AY347" i="9"/>
  <c r="AY349" i="9"/>
  <c r="AY346" i="9"/>
  <c r="AY355" i="9"/>
  <c r="AI676" i="17"/>
  <c r="G432" i="9"/>
  <c r="G427" i="9"/>
  <c r="G434" i="9"/>
  <c r="G430" i="9"/>
  <c r="G435" i="9"/>
  <c r="G431" i="9"/>
  <c r="G433" i="9"/>
  <c r="G426" i="9"/>
  <c r="G429" i="9"/>
  <c r="G428" i="9"/>
  <c r="BI473" i="9"/>
  <c r="BI471" i="9"/>
  <c r="BI467" i="9"/>
  <c r="BI472" i="9"/>
  <c r="BI469" i="9"/>
  <c r="BI468" i="9"/>
  <c r="BI474" i="9"/>
  <c r="BI475" i="9"/>
  <c r="BI470" i="9"/>
  <c r="BI466" i="9"/>
  <c r="U468" i="9"/>
  <c r="U469" i="9"/>
  <c r="U467" i="9"/>
  <c r="U466" i="9"/>
  <c r="U470" i="9"/>
  <c r="G228" i="9"/>
  <c r="G232" i="9"/>
  <c r="G229" i="9"/>
  <c r="G234" i="9"/>
  <c r="G230" i="9"/>
  <c r="G235" i="9"/>
  <c r="G226" i="9"/>
  <c r="G233" i="9"/>
  <c r="G227" i="9"/>
  <c r="G231" i="9"/>
  <c r="BK676" i="17"/>
  <c r="AE676" i="17"/>
  <c r="R21" i="20"/>
  <c r="H72" i="9"/>
  <c r="H75" i="9"/>
  <c r="H71" i="9"/>
  <c r="H66" i="9"/>
  <c r="H69" i="9"/>
  <c r="H67" i="9"/>
  <c r="H68" i="9"/>
  <c r="H73" i="9"/>
  <c r="H74" i="9"/>
  <c r="H70" i="9"/>
  <c r="R55" i="20"/>
  <c r="AC386" i="9"/>
  <c r="AC390" i="9"/>
  <c r="AC394" i="9"/>
  <c r="AC387" i="9"/>
  <c r="AC391" i="9"/>
  <c r="AC395" i="9"/>
  <c r="AC388" i="9"/>
  <c r="AC393" i="9"/>
  <c r="AC389" i="9"/>
  <c r="AC392" i="9"/>
  <c r="T466" i="9"/>
  <c r="T468" i="9"/>
  <c r="T467" i="9"/>
  <c r="T469" i="9"/>
  <c r="T470" i="9"/>
  <c r="AR466" i="9"/>
  <c r="AR474" i="9"/>
  <c r="AR467" i="9"/>
  <c r="AR473" i="9"/>
  <c r="AR469" i="9"/>
  <c r="AR470" i="9"/>
  <c r="AR471" i="9"/>
  <c r="AR475" i="9"/>
  <c r="AR472" i="9"/>
  <c r="AR468" i="9"/>
  <c r="AM466" i="9"/>
  <c r="AM469" i="9"/>
  <c r="AM468" i="9"/>
  <c r="AM467" i="9"/>
  <c r="AM470" i="9"/>
  <c r="AU468" i="9"/>
  <c r="AU471" i="9"/>
  <c r="AU466" i="9"/>
  <c r="AU469" i="9"/>
  <c r="AU467" i="9"/>
  <c r="AU470" i="9"/>
  <c r="AU472" i="9"/>
  <c r="AU475" i="9"/>
  <c r="AU473" i="9"/>
  <c r="AU474" i="9"/>
  <c r="AT31" i="9"/>
  <c r="AT27" i="9"/>
  <c r="AT30" i="9"/>
  <c r="AT29" i="9"/>
  <c r="AT33" i="9"/>
  <c r="AT34" i="9"/>
  <c r="AT35" i="9"/>
  <c r="AT28" i="9"/>
  <c r="AT32" i="9"/>
  <c r="AT26" i="9"/>
  <c r="R31" i="20"/>
  <c r="F110" i="9"/>
  <c r="F106" i="9"/>
  <c r="F108" i="9"/>
  <c r="F107" i="9"/>
  <c r="F114" i="9"/>
  <c r="F111" i="9"/>
  <c r="F113" i="9"/>
  <c r="F115" i="9"/>
  <c r="F109" i="9"/>
  <c r="F112" i="9"/>
  <c r="AT419" i="9"/>
  <c r="AT422" i="9"/>
  <c r="AT420" i="9"/>
  <c r="AT423" i="9"/>
  <c r="AT418" i="9"/>
  <c r="AT421" i="9"/>
  <c r="AT428" i="17"/>
  <c r="AT427" i="17"/>
  <c r="AT426" i="17"/>
  <c r="AT433" i="17"/>
  <c r="AT436" i="17"/>
  <c r="AT435" i="17"/>
  <c r="AT434" i="17"/>
  <c r="AT432" i="17"/>
  <c r="AT430" i="17"/>
  <c r="AT431" i="17"/>
  <c r="AT429" i="17"/>
  <c r="V426" i="17"/>
  <c r="V435" i="17"/>
  <c r="V427" i="17"/>
  <c r="V432" i="17"/>
  <c r="V429" i="17"/>
  <c r="V434" i="17"/>
  <c r="V430" i="17"/>
  <c r="V433" i="17"/>
  <c r="V431" i="17"/>
  <c r="V436" i="17"/>
  <c r="V428" i="17"/>
  <c r="BG273" i="17"/>
  <c r="BG274" i="17"/>
  <c r="BG269" i="17"/>
  <c r="BG268" i="17"/>
  <c r="BG275" i="17"/>
  <c r="BG266" i="17"/>
  <c r="BG270" i="17"/>
  <c r="BG276" i="17"/>
  <c r="BG272" i="17"/>
  <c r="BG271" i="17"/>
  <c r="BG267" i="17"/>
  <c r="BI347" i="9"/>
  <c r="BI351" i="9"/>
  <c r="BI354" i="9"/>
  <c r="BI352" i="9"/>
  <c r="BI348" i="9"/>
  <c r="BI355" i="9"/>
  <c r="BI349" i="9"/>
  <c r="BI346" i="9"/>
  <c r="BI353" i="9"/>
  <c r="BI350" i="9"/>
  <c r="BD33" i="9"/>
  <c r="BD26" i="9"/>
  <c r="BD29" i="9"/>
  <c r="BD24" i="9"/>
  <c r="BD28" i="9"/>
  <c r="BD34" i="9"/>
  <c r="BD14" i="9"/>
  <c r="BD13" i="9"/>
  <c r="BD31" i="9"/>
  <c r="BD25" i="9"/>
  <c r="BD17" i="9"/>
  <c r="BD32" i="9"/>
  <c r="BD30" i="9"/>
  <c r="BD35" i="9"/>
  <c r="BD15" i="9"/>
  <c r="BD27" i="9"/>
  <c r="H27" i="9"/>
  <c r="H31" i="9"/>
  <c r="H32" i="9"/>
  <c r="H35" i="9"/>
  <c r="H33" i="9"/>
  <c r="H28" i="9"/>
  <c r="H26" i="9"/>
  <c r="H30" i="9"/>
  <c r="H29" i="9"/>
  <c r="H34" i="9"/>
  <c r="R91" i="20"/>
  <c r="S231" i="9"/>
  <c r="S227" i="9"/>
  <c r="S226" i="9"/>
  <c r="S229" i="9"/>
  <c r="S233" i="9"/>
  <c r="S234" i="9"/>
  <c r="S232" i="9"/>
  <c r="S235" i="9"/>
  <c r="S228" i="9"/>
  <c r="S230" i="9"/>
  <c r="AA228" i="9"/>
  <c r="AA234" i="9"/>
  <c r="AA230" i="9"/>
  <c r="AA231" i="9"/>
  <c r="AA232" i="9"/>
  <c r="AA233" i="9"/>
  <c r="AA227" i="9"/>
  <c r="AA229" i="9"/>
  <c r="AA235" i="9"/>
  <c r="AA226" i="9"/>
  <c r="W269" i="9"/>
  <c r="W270" i="9"/>
  <c r="W274" i="9"/>
  <c r="W273" i="9"/>
  <c r="W266" i="9"/>
  <c r="W271" i="9"/>
  <c r="W267" i="9"/>
  <c r="W272" i="9"/>
  <c r="W268" i="9"/>
  <c r="W275" i="9"/>
  <c r="AE267" i="9"/>
  <c r="AE268" i="9"/>
  <c r="AE269" i="9"/>
  <c r="AE266" i="9"/>
  <c r="AE270" i="9"/>
  <c r="BC267" i="9"/>
  <c r="BC268" i="9"/>
  <c r="BC254" i="9"/>
  <c r="BC255" i="9"/>
  <c r="BC270" i="9"/>
  <c r="BC264" i="9"/>
  <c r="BC274" i="9"/>
  <c r="BC257" i="9"/>
  <c r="BC269" i="9"/>
  <c r="BC275" i="9"/>
  <c r="BC265" i="9"/>
  <c r="BC266" i="9"/>
  <c r="BC273" i="9"/>
  <c r="BC253" i="9"/>
  <c r="BC272" i="9"/>
  <c r="BC271" i="9"/>
  <c r="BH434" i="9"/>
  <c r="BH417" i="9"/>
  <c r="BH415" i="9"/>
  <c r="BH413" i="9"/>
  <c r="BH431" i="9"/>
  <c r="BH428" i="9"/>
  <c r="BH424" i="9"/>
  <c r="BH427" i="9"/>
  <c r="BH430" i="9"/>
  <c r="BH435" i="9"/>
  <c r="BH432" i="9"/>
  <c r="BH433" i="9"/>
  <c r="BH425" i="9"/>
  <c r="BH414" i="9"/>
  <c r="BH426" i="9"/>
  <c r="BH429" i="9"/>
  <c r="AR417" i="9"/>
  <c r="AR434" i="9"/>
  <c r="AR430" i="9"/>
  <c r="AR425" i="9"/>
  <c r="AR426" i="9"/>
  <c r="AR414" i="9"/>
  <c r="AR433" i="9"/>
  <c r="AR415" i="9"/>
  <c r="AR428" i="9"/>
  <c r="AR424" i="9"/>
  <c r="AR427" i="9"/>
  <c r="AR413" i="9"/>
  <c r="AR431" i="9"/>
  <c r="AR429" i="9"/>
  <c r="AR435" i="9"/>
  <c r="AR432" i="9"/>
  <c r="R17" i="20"/>
  <c r="AB66" i="9"/>
  <c r="AB70" i="9"/>
  <c r="AB68" i="9"/>
  <c r="AB67" i="9"/>
  <c r="AB71" i="9"/>
  <c r="AB74" i="9"/>
  <c r="AB69" i="9"/>
  <c r="AB73" i="9"/>
  <c r="AB75" i="9"/>
  <c r="AB72" i="9"/>
  <c r="AJ72" i="9"/>
  <c r="AJ75" i="9"/>
  <c r="AJ66" i="9"/>
  <c r="AJ70" i="9"/>
  <c r="AJ67" i="9"/>
  <c r="AJ71" i="9"/>
  <c r="AJ69" i="9"/>
  <c r="AJ73" i="9"/>
  <c r="AJ74" i="9"/>
  <c r="AJ68" i="9"/>
  <c r="BK13" i="17"/>
  <c r="BK15" i="17"/>
  <c r="BK14" i="17"/>
  <c r="BD15" i="17"/>
  <c r="BD14" i="17"/>
  <c r="BD13" i="17"/>
  <c r="AZ15" i="17"/>
  <c r="AZ14" i="17"/>
  <c r="AZ13" i="17"/>
  <c r="BC13" i="17"/>
  <c r="BC15" i="17"/>
  <c r="BC14" i="17"/>
  <c r="BL15" i="17"/>
  <c r="BL14" i="17"/>
  <c r="BL13" i="17"/>
  <c r="AS259" i="9"/>
  <c r="AS262" i="9"/>
  <c r="BI15" i="17"/>
  <c r="BI14" i="17"/>
  <c r="BI13" i="17"/>
  <c r="BJ15" i="17"/>
  <c r="BJ14" i="17"/>
  <c r="BJ13" i="17"/>
  <c r="BH15" i="17"/>
  <c r="BH14" i="17"/>
  <c r="BH13" i="17"/>
  <c r="AY15" i="17"/>
  <c r="AY14" i="17"/>
  <c r="AY13" i="17"/>
  <c r="BG15" i="17"/>
  <c r="BG14" i="17"/>
  <c r="BG13" i="17"/>
  <c r="BA15" i="17"/>
  <c r="BA14" i="17"/>
  <c r="BA13" i="17"/>
  <c r="BB15" i="17"/>
  <c r="BB14" i="17"/>
  <c r="BB13" i="17"/>
  <c r="AZ69" i="17"/>
  <c r="AZ68" i="17"/>
  <c r="AZ75" i="17"/>
  <c r="AZ70" i="17"/>
  <c r="AZ72" i="17"/>
  <c r="AZ76" i="17"/>
  <c r="AZ71" i="17"/>
  <c r="AZ73" i="17"/>
  <c r="AZ66" i="17"/>
  <c r="AZ74" i="17"/>
  <c r="AZ67" i="17"/>
  <c r="AD307" i="17"/>
  <c r="AD314" i="17"/>
  <c r="AD312" i="17"/>
  <c r="AD310" i="17"/>
  <c r="AD311" i="17"/>
  <c r="AD315" i="17"/>
  <c r="AD309" i="17"/>
  <c r="AD308" i="17"/>
  <c r="AD306" i="17"/>
  <c r="AD313" i="17"/>
  <c r="AD316" i="17"/>
  <c r="N146" i="17"/>
  <c r="N149" i="17"/>
  <c r="N150" i="17"/>
  <c r="N153" i="17"/>
  <c r="N156" i="17"/>
  <c r="N151" i="17"/>
  <c r="N155" i="17"/>
  <c r="N152" i="17"/>
  <c r="N147" i="17"/>
  <c r="N154" i="17"/>
  <c r="N148" i="17"/>
  <c r="AU196" i="17"/>
  <c r="AU195" i="17"/>
  <c r="AU187" i="17"/>
  <c r="AU191" i="17"/>
  <c r="AU192" i="17"/>
  <c r="AU186" i="17"/>
  <c r="AU190" i="17"/>
  <c r="AU189" i="17"/>
  <c r="AU188" i="17"/>
  <c r="AU194" i="17"/>
  <c r="AU193" i="17"/>
  <c r="BJ466" i="17"/>
  <c r="BJ469" i="17"/>
  <c r="BJ471" i="17"/>
  <c r="BJ474" i="17"/>
  <c r="BJ467" i="17"/>
  <c r="BJ468" i="17"/>
  <c r="BJ475" i="17"/>
  <c r="BJ473" i="17"/>
  <c r="BJ472" i="17"/>
  <c r="BJ470" i="17"/>
  <c r="BJ476" i="17"/>
  <c r="V471" i="17"/>
  <c r="V469" i="17"/>
  <c r="V472" i="17"/>
  <c r="V474" i="17"/>
  <c r="V476" i="17"/>
  <c r="V468" i="17"/>
  <c r="V467" i="17"/>
  <c r="V475" i="17"/>
  <c r="V466" i="17"/>
  <c r="V473" i="17"/>
  <c r="V470" i="17"/>
  <c r="BG469" i="17"/>
  <c r="BG476" i="17"/>
  <c r="BG468" i="17"/>
  <c r="BG471" i="17"/>
  <c r="BG475" i="17"/>
  <c r="BG474" i="17"/>
  <c r="BG470" i="17"/>
  <c r="BG467" i="17"/>
  <c r="BG473" i="17"/>
  <c r="BG466" i="17"/>
  <c r="BG472" i="17"/>
  <c r="AI467" i="17"/>
  <c r="AI466" i="17"/>
  <c r="AI468" i="17"/>
  <c r="AI471" i="17"/>
  <c r="AI474" i="17"/>
  <c r="AI476" i="17"/>
  <c r="AI469" i="17"/>
  <c r="AI473" i="17"/>
  <c r="AI472" i="17"/>
  <c r="AI470" i="17"/>
  <c r="AI475" i="17"/>
  <c r="BB229" i="17"/>
  <c r="BB228" i="17"/>
  <c r="BB235" i="17"/>
  <c r="BB227" i="17"/>
  <c r="BB231" i="17"/>
  <c r="BB230" i="17"/>
  <c r="BB232" i="17"/>
  <c r="BB236" i="17"/>
  <c r="BB234" i="17"/>
  <c r="BB233" i="17"/>
  <c r="BB226" i="17"/>
  <c r="AJ273" i="17"/>
  <c r="AJ271" i="17"/>
  <c r="AJ267" i="17"/>
  <c r="AJ268" i="17"/>
  <c r="AJ276" i="17"/>
  <c r="AJ269" i="17"/>
  <c r="AJ274" i="17"/>
  <c r="AJ270" i="17"/>
  <c r="AJ275" i="17"/>
  <c r="AJ266" i="17"/>
  <c r="AJ272" i="17"/>
  <c r="AA226" i="17"/>
  <c r="AA229" i="17"/>
  <c r="AA236" i="17"/>
  <c r="AA230" i="17"/>
  <c r="AA233" i="17"/>
  <c r="AA227" i="17"/>
  <c r="AA231" i="17"/>
  <c r="AA232" i="17"/>
  <c r="AA234" i="17"/>
  <c r="AA228" i="17"/>
  <c r="AA235" i="17"/>
  <c r="BJ36" i="17"/>
  <c r="BJ28" i="17"/>
  <c r="BJ31" i="17"/>
  <c r="BJ35" i="17"/>
  <c r="BJ34" i="17"/>
  <c r="BJ32" i="17"/>
  <c r="BJ24" i="17"/>
  <c r="BJ29" i="17"/>
  <c r="BJ33" i="17"/>
  <c r="BJ26" i="17"/>
  <c r="BJ30" i="17"/>
  <c r="BJ27" i="17"/>
  <c r="BJ25" i="17"/>
  <c r="BJ17" i="17"/>
  <c r="AT33" i="17"/>
  <c r="AT28" i="17"/>
  <c r="AT30" i="17"/>
  <c r="AT36" i="17"/>
  <c r="AT34" i="17"/>
  <c r="AT35" i="17"/>
  <c r="AT27" i="17"/>
  <c r="AT32" i="17"/>
  <c r="AT29" i="17"/>
  <c r="AT26" i="17"/>
  <c r="AT31" i="17"/>
  <c r="BH475" i="17"/>
  <c r="BH473" i="17"/>
  <c r="BH467" i="17"/>
  <c r="BH476" i="17"/>
  <c r="BH469" i="17"/>
  <c r="BH470" i="17"/>
  <c r="BH471" i="17"/>
  <c r="BH474" i="17"/>
  <c r="BH468" i="17"/>
  <c r="BH466" i="17"/>
  <c r="BH472" i="17"/>
  <c r="AJ467" i="17"/>
  <c r="AJ469" i="17"/>
  <c r="AJ476" i="17"/>
  <c r="AJ475" i="17"/>
  <c r="AJ466" i="17"/>
  <c r="AJ471" i="17"/>
  <c r="AJ474" i="17"/>
  <c r="AJ470" i="17"/>
  <c r="AJ472" i="17"/>
  <c r="AJ473" i="17"/>
  <c r="AJ468" i="17"/>
  <c r="BI387" i="17"/>
  <c r="BI393" i="17"/>
  <c r="BI390" i="17"/>
  <c r="BI391" i="17"/>
  <c r="BI388" i="17"/>
  <c r="BI386" i="17"/>
  <c r="BI389" i="17"/>
  <c r="BI394" i="17"/>
  <c r="BI395" i="17"/>
  <c r="BI396" i="17"/>
  <c r="BI392" i="17"/>
  <c r="AC387" i="17"/>
  <c r="AC392" i="17"/>
  <c r="AC386" i="17"/>
  <c r="AC389" i="17"/>
  <c r="AC390" i="17"/>
  <c r="AC388" i="17"/>
  <c r="AC391" i="17"/>
  <c r="AC395" i="17"/>
  <c r="AC393" i="17"/>
  <c r="AC396" i="17"/>
  <c r="AC394" i="17"/>
  <c r="BC231" i="17"/>
  <c r="BC236" i="17"/>
  <c r="BC228" i="17"/>
  <c r="BC226" i="17"/>
  <c r="BC230" i="17"/>
  <c r="BC229" i="17"/>
  <c r="BC235" i="17"/>
  <c r="BC232" i="17"/>
  <c r="BC233" i="17"/>
  <c r="BC234" i="17"/>
  <c r="BC227" i="17"/>
  <c r="O232" i="17"/>
  <c r="O228" i="17"/>
  <c r="O226" i="17"/>
  <c r="O229" i="17"/>
  <c r="O235" i="17"/>
  <c r="O236" i="17"/>
  <c r="O231" i="17"/>
  <c r="O233" i="17"/>
  <c r="O227" i="17"/>
  <c r="O230" i="17"/>
  <c r="O234" i="17"/>
  <c r="BK307" i="17"/>
  <c r="BK311" i="17"/>
  <c r="BK315" i="17"/>
  <c r="BK309" i="17"/>
  <c r="BK312" i="17"/>
  <c r="BK313" i="17"/>
  <c r="BK308" i="17"/>
  <c r="BK316" i="17"/>
  <c r="BK310" i="17"/>
  <c r="BK306" i="17"/>
  <c r="BK314" i="17"/>
  <c r="BA190" i="17"/>
  <c r="BA194" i="17"/>
  <c r="BA189" i="17"/>
  <c r="BA187" i="17"/>
  <c r="BA192" i="17"/>
  <c r="BA191" i="17"/>
  <c r="BA196" i="17"/>
  <c r="BA188" i="17"/>
  <c r="BA186" i="17"/>
  <c r="BA193" i="17"/>
  <c r="BA195" i="17"/>
  <c r="AK186" i="17"/>
  <c r="AK195" i="17"/>
  <c r="AK188" i="17"/>
  <c r="AK189" i="17"/>
  <c r="AK194" i="17"/>
  <c r="AK192" i="17"/>
  <c r="AK187" i="17"/>
  <c r="AK191" i="17"/>
  <c r="AK190" i="17"/>
  <c r="AK196" i="17"/>
  <c r="AK193" i="17"/>
  <c r="AY109" i="17"/>
  <c r="AY112" i="17"/>
  <c r="AY115" i="17"/>
  <c r="AY113" i="17"/>
  <c r="AY107" i="17"/>
  <c r="AY110" i="17"/>
  <c r="AY108" i="17"/>
  <c r="AY111" i="17"/>
  <c r="AY114" i="17"/>
  <c r="AY116" i="17"/>
  <c r="AY106" i="17"/>
  <c r="AQ432" i="17"/>
  <c r="AQ430" i="17"/>
  <c r="AQ436" i="17"/>
  <c r="AQ429" i="17"/>
  <c r="AQ431" i="17"/>
  <c r="AQ427" i="17"/>
  <c r="AQ433" i="17"/>
  <c r="AQ426" i="17"/>
  <c r="AQ435" i="17"/>
  <c r="AQ428" i="17"/>
  <c r="AQ434" i="17"/>
  <c r="C426" i="17"/>
  <c r="C427" i="17"/>
  <c r="C428" i="17"/>
  <c r="C430" i="17"/>
  <c r="C429" i="17"/>
  <c r="AR153" i="17"/>
  <c r="AR156" i="17"/>
  <c r="AR146" i="17"/>
  <c r="AR155" i="17"/>
  <c r="AR151" i="17"/>
  <c r="AR147" i="17"/>
  <c r="AR150" i="17"/>
  <c r="AR154" i="17"/>
  <c r="AR149" i="17"/>
  <c r="AR152" i="17"/>
  <c r="AR148" i="17"/>
  <c r="T306" i="17"/>
  <c r="T308" i="17"/>
  <c r="T307" i="17"/>
  <c r="T310" i="17"/>
  <c r="T309" i="17"/>
  <c r="BH306" i="17"/>
  <c r="BH314" i="17"/>
  <c r="BH307" i="17"/>
  <c r="BH312" i="17"/>
  <c r="BH311" i="17"/>
  <c r="BH313" i="17"/>
  <c r="BH309" i="17"/>
  <c r="BH308" i="17"/>
  <c r="BH310" i="17"/>
  <c r="BH316" i="17"/>
  <c r="BH315" i="17"/>
  <c r="AR349" i="17"/>
  <c r="AR355" i="17"/>
  <c r="AR351" i="17"/>
  <c r="AR353" i="17"/>
  <c r="AR347" i="17"/>
  <c r="AR348" i="17"/>
  <c r="AR356" i="17"/>
  <c r="AR346" i="17"/>
  <c r="AR350" i="17"/>
  <c r="AR352" i="17"/>
  <c r="AR354" i="17"/>
  <c r="AQ156" i="17"/>
  <c r="AQ152" i="17"/>
  <c r="AQ147" i="17"/>
  <c r="AQ149" i="17"/>
  <c r="AQ151" i="17"/>
  <c r="AQ148" i="17"/>
  <c r="AQ154" i="17"/>
  <c r="AQ155" i="17"/>
  <c r="AQ153" i="17"/>
  <c r="AQ146" i="17"/>
  <c r="AQ150" i="17"/>
  <c r="AU151" i="17"/>
  <c r="AU146" i="17"/>
  <c r="AU156" i="17"/>
  <c r="AU153" i="17"/>
  <c r="AU155" i="17"/>
  <c r="AU148" i="17"/>
  <c r="AU152" i="17"/>
  <c r="AU149" i="17"/>
  <c r="AU147" i="17"/>
  <c r="AU150" i="17"/>
  <c r="AU154" i="17"/>
  <c r="BA420" i="9"/>
  <c r="BA423" i="9"/>
  <c r="BA418" i="9"/>
  <c r="BA421" i="9"/>
  <c r="BA419" i="9"/>
  <c r="BA422" i="9"/>
  <c r="BC18" i="9"/>
  <c r="BC21" i="9"/>
  <c r="BC19" i="9"/>
  <c r="BC22" i="9"/>
  <c r="BC20" i="9"/>
  <c r="BC23" i="9"/>
  <c r="AQ312" i="17"/>
  <c r="AQ315" i="17"/>
  <c r="AQ310" i="17"/>
  <c r="AQ308" i="17"/>
  <c r="AQ314" i="17"/>
  <c r="AQ316" i="17"/>
  <c r="AQ307" i="17"/>
  <c r="AQ313" i="17"/>
  <c r="AQ311" i="17"/>
  <c r="AQ306" i="17"/>
  <c r="AQ309" i="17"/>
  <c r="K308" i="17"/>
  <c r="K310" i="17"/>
  <c r="K307" i="17"/>
  <c r="K309" i="17"/>
  <c r="K313" i="17"/>
  <c r="K311" i="17"/>
  <c r="K314" i="17"/>
  <c r="K312" i="17"/>
  <c r="K315" i="17"/>
  <c r="K306" i="17"/>
  <c r="K316" i="17"/>
  <c r="BC275" i="17"/>
  <c r="BC266" i="17"/>
  <c r="BC268" i="17"/>
  <c r="BC267" i="17"/>
  <c r="BC276" i="17"/>
  <c r="BC274" i="17"/>
  <c r="BC269" i="17"/>
  <c r="BC272" i="17"/>
  <c r="BC273" i="17"/>
  <c r="BC271" i="17"/>
  <c r="BC270" i="17"/>
  <c r="BD24" i="17"/>
  <c r="BD28" i="17"/>
  <c r="BD27" i="17"/>
  <c r="BD35" i="17"/>
  <c r="BD30" i="17"/>
  <c r="BD26" i="17"/>
  <c r="BD34" i="17"/>
  <c r="BD33" i="17"/>
  <c r="BD36" i="17"/>
  <c r="BD25" i="17"/>
  <c r="BD29" i="17"/>
  <c r="BD32" i="17"/>
  <c r="BD31" i="17"/>
  <c r="BD17" i="17"/>
  <c r="P30" i="17"/>
  <c r="P34" i="17"/>
  <c r="P29" i="17"/>
  <c r="P32" i="17"/>
  <c r="P26" i="17"/>
  <c r="P31" i="17"/>
  <c r="P28" i="17"/>
  <c r="P35" i="17"/>
  <c r="P27" i="17"/>
  <c r="P36" i="17"/>
  <c r="P33" i="17"/>
  <c r="BB98" i="9"/>
  <c r="BB101" i="9"/>
  <c r="BB99" i="9"/>
  <c r="BB102" i="9"/>
  <c r="BB100" i="9"/>
  <c r="BB103" i="9"/>
  <c r="BK418" i="9"/>
  <c r="BK421" i="9"/>
  <c r="BK419" i="9"/>
  <c r="BK422" i="9"/>
  <c r="BK420" i="9"/>
  <c r="BK423" i="9"/>
  <c r="T106" i="17"/>
  <c r="T107" i="17"/>
  <c r="T108" i="17"/>
  <c r="T110" i="17"/>
  <c r="T109" i="17"/>
  <c r="AB107" i="17"/>
  <c r="AB108" i="17"/>
  <c r="AB110" i="17"/>
  <c r="AB106" i="17"/>
  <c r="AB113" i="17"/>
  <c r="AB109" i="17"/>
  <c r="AB112" i="17"/>
  <c r="AB111" i="17"/>
  <c r="AB115" i="17"/>
  <c r="AB116" i="17"/>
  <c r="AB114" i="17"/>
  <c r="BC67" i="17"/>
  <c r="BC71" i="17"/>
  <c r="BC73" i="17"/>
  <c r="BC68" i="17"/>
  <c r="BC70" i="17"/>
  <c r="BC69" i="17"/>
  <c r="BC74" i="17"/>
  <c r="BC76" i="17"/>
  <c r="BC72" i="17"/>
  <c r="BC75" i="17"/>
  <c r="BC66" i="17"/>
  <c r="AU68" i="17"/>
  <c r="AU66" i="17"/>
  <c r="AU67" i="17"/>
  <c r="AU70" i="17"/>
  <c r="AU69" i="17"/>
  <c r="N67" i="17"/>
  <c r="N71" i="17"/>
  <c r="N75" i="17"/>
  <c r="N68" i="17"/>
  <c r="N73" i="17"/>
  <c r="N69" i="17"/>
  <c r="N74" i="17"/>
  <c r="N72" i="17"/>
  <c r="N76" i="17"/>
  <c r="N70" i="17"/>
  <c r="N66" i="17"/>
  <c r="F75" i="17"/>
  <c r="F70" i="17"/>
  <c r="F74" i="17"/>
  <c r="F66" i="17"/>
  <c r="F68" i="17"/>
  <c r="F69" i="17"/>
  <c r="F73" i="17"/>
  <c r="F67" i="17"/>
  <c r="F72" i="17"/>
  <c r="F71" i="17"/>
  <c r="F76" i="17"/>
  <c r="BG420" i="9"/>
  <c r="BG423" i="9"/>
  <c r="BG418" i="9"/>
  <c r="BG421" i="9"/>
  <c r="BG419" i="9"/>
  <c r="BG422" i="9"/>
  <c r="BI99" i="9"/>
  <c r="BI102" i="9"/>
  <c r="BI100" i="9"/>
  <c r="BI103" i="9"/>
  <c r="BI98" i="9"/>
  <c r="BI101" i="9"/>
  <c r="AC110" i="17"/>
  <c r="AC114" i="17"/>
  <c r="AC109" i="17"/>
  <c r="AC106" i="17"/>
  <c r="AC108" i="17"/>
  <c r="AC115" i="17"/>
  <c r="AC111" i="17"/>
  <c r="AC107" i="17"/>
  <c r="AC112" i="17"/>
  <c r="AC116" i="17"/>
  <c r="AC113" i="17"/>
  <c r="U107" i="17"/>
  <c r="U115" i="17"/>
  <c r="U113" i="17"/>
  <c r="U112" i="17"/>
  <c r="U114" i="17"/>
  <c r="U109" i="17"/>
  <c r="U108" i="17"/>
  <c r="U110" i="17"/>
  <c r="U111" i="17"/>
  <c r="U116" i="17"/>
  <c r="U106" i="17"/>
  <c r="BI429" i="17"/>
  <c r="BI433" i="17"/>
  <c r="BI426" i="17"/>
  <c r="BI432" i="17"/>
  <c r="BI434" i="17"/>
  <c r="BI428" i="17"/>
  <c r="BI435" i="17"/>
  <c r="BI427" i="17"/>
  <c r="BI431" i="17"/>
  <c r="BI430" i="17"/>
  <c r="BI436" i="17"/>
  <c r="BK111" i="17"/>
  <c r="BK107" i="17"/>
  <c r="BK116" i="17"/>
  <c r="BK114" i="17"/>
  <c r="BK108" i="17"/>
  <c r="BK113" i="17"/>
  <c r="BK112" i="17"/>
  <c r="BK109" i="17"/>
  <c r="BK115" i="17"/>
  <c r="BK110" i="17"/>
  <c r="BK106" i="17"/>
  <c r="AA27" i="17"/>
  <c r="AA29" i="17"/>
  <c r="AA31" i="17"/>
  <c r="AA35" i="17"/>
  <c r="AA28" i="17"/>
  <c r="AA30" i="17"/>
  <c r="AA33" i="17"/>
  <c r="AA32" i="17"/>
  <c r="AA34" i="17"/>
  <c r="AA26" i="17"/>
  <c r="AA36" i="17"/>
  <c r="S388" i="17"/>
  <c r="S390" i="17"/>
  <c r="S386" i="17"/>
  <c r="S393" i="17"/>
  <c r="S396" i="17"/>
  <c r="S389" i="17"/>
  <c r="S391" i="17"/>
  <c r="S395" i="17"/>
  <c r="S387" i="17"/>
  <c r="S392" i="17"/>
  <c r="S394" i="17"/>
  <c r="AS73" i="17"/>
  <c r="AS75" i="17"/>
  <c r="AS67" i="17"/>
  <c r="AS69" i="17"/>
  <c r="AS71" i="17"/>
  <c r="AS66" i="17"/>
  <c r="AS70" i="17"/>
  <c r="AS74" i="17"/>
  <c r="AS76" i="17"/>
  <c r="AS68" i="17"/>
  <c r="AS72" i="17"/>
  <c r="AS350" i="17"/>
  <c r="AS349" i="17"/>
  <c r="AS348" i="17"/>
  <c r="AS356" i="17"/>
  <c r="AS354" i="17"/>
  <c r="AS351" i="17"/>
  <c r="AS355" i="17"/>
  <c r="AS346" i="17"/>
  <c r="AS352" i="17"/>
  <c r="AS347" i="17"/>
  <c r="AS353" i="17"/>
  <c r="AK352" i="17"/>
  <c r="AK351" i="17"/>
  <c r="AK356" i="17"/>
  <c r="AK346" i="17"/>
  <c r="AK354" i="17"/>
  <c r="AK355" i="17"/>
  <c r="AK353" i="17"/>
  <c r="AK350" i="17"/>
  <c r="AK349" i="17"/>
  <c r="AK347" i="17"/>
  <c r="AK348" i="17"/>
  <c r="AU426" i="17"/>
  <c r="AU431" i="17"/>
  <c r="AU435" i="17"/>
  <c r="AU432" i="17"/>
  <c r="AU430" i="17"/>
  <c r="AU428" i="17"/>
  <c r="AU429" i="17"/>
  <c r="AU434" i="17"/>
  <c r="AU436" i="17"/>
  <c r="AU427" i="17"/>
  <c r="AU433" i="17"/>
  <c r="BG188" i="17"/>
  <c r="BG196" i="17"/>
  <c r="BG192" i="17"/>
  <c r="BG189" i="17"/>
  <c r="BG190" i="17"/>
  <c r="BG195" i="17"/>
  <c r="BG194" i="17"/>
  <c r="BG186" i="17"/>
  <c r="BG187" i="17"/>
  <c r="BG193" i="17"/>
  <c r="BG191" i="17"/>
  <c r="AT268" i="17"/>
  <c r="AT274" i="17"/>
  <c r="AT267" i="17"/>
  <c r="AT273" i="17"/>
  <c r="AT266" i="17"/>
  <c r="AT269" i="17"/>
  <c r="AT270" i="17"/>
  <c r="AT271" i="17"/>
  <c r="AT272" i="17"/>
  <c r="AT275" i="17"/>
  <c r="AT276" i="17"/>
  <c r="M146" i="17"/>
  <c r="M152" i="17"/>
  <c r="M148" i="17"/>
  <c r="M156" i="17"/>
  <c r="M147" i="17"/>
  <c r="M154" i="17"/>
  <c r="M155" i="17"/>
  <c r="M149" i="17"/>
  <c r="M150" i="17"/>
  <c r="M151" i="17"/>
  <c r="M153" i="17"/>
  <c r="E146" i="17"/>
  <c r="E147" i="17"/>
  <c r="E148" i="17"/>
  <c r="E150" i="17"/>
  <c r="E149" i="17"/>
  <c r="AZ300" i="9"/>
  <c r="AZ303" i="9"/>
  <c r="AZ299" i="9"/>
  <c r="AZ302" i="9"/>
  <c r="AZ298" i="9"/>
  <c r="AZ301" i="9"/>
  <c r="BG20" i="9"/>
  <c r="BG23" i="9"/>
  <c r="BG19" i="9"/>
  <c r="BG22" i="9"/>
  <c r="BG18" i="9"/>
  <c r="BG21" i="9"/>
  <c r="AQ350" i="17"/>
  <c r="AQ354" i="17"/>
  <c r="AQ348" i="17"/>
  <c r="AQ355" i="17"/>
  <c r="AQ346" i="17"/>
  <c r="AQ349" i="17"/>
  <c r="AQ356" i="17"/>
  <c r="AQ353" i="17"/>
  <c r="AQ347" i="17"/>
  <c r="AQ352" i="17"/>
  <c r="AQ351" i="17"/>
  <c r="M26" i="17"/>
  <c r="M27" i="17"/>
  <c r="M28" i="17"/>
  <c r="M29" i="17"/>
  <c r="M30" i="17"/>
  <c r="AR67" i="17"/>
  <c r="AR66" i="17"/>
  <c r="AR68" i="17"/>
  <c r="AR70" i="17"/>
  <c r="AR73" i="17"/>
  <c r="AR74" i="17"/>
  <c r="AR71" i="17"/>
  <c r="AR75" i="17"/>
  <c r="AR76" i="17"/>
  <c r="AR69" i="17"/>
  <c r="AR72" i="17"/>
  <c r="V311" i="17"/>
  <c r="V313" i="17"/>
  <c r="V312" i="17"/>
  <c r="V306" i="17"/>
  <c r="V315" i="17"/>
  <c r="V307" i="17"/>
  <c r="V308" i="17"/>
  <c r="V309" i="17"/>
  <c r="V310" i="17"/>
  <c r="V314" i="17"/>
  <c r="V316" i="17"/>
  <c r="BJ115" i="17"/>
  <c r="BJ109" i="17"/>
  <c r="BJ110" i="17"/>
  <c r="BJ112" i="17"/>
  <c r="BJ113" i="17"/>
  <c r="BJ111" i="17"/>
  <c r="BJ106" i="17"/>
  <c r="BJ107" i="17"/>
  <c r="BJ108" i="17"/>
  <c r="BJ116" i="17"/>
  <c r="BJ114" i="17"/>
  <c r="AL106" i="17"/>
  <c r="AL107" i="17"/>
  <c r="AL108" i="17"/>
  <c r="AL109" i="17"/>
  <c r="AL110" i="17"/>
  <c r="BD76" i="17"/>
  <c r="BD72" i="17"/>
  <c r="BD68" i="17"/>
  <c r="BD69" i="17"/>
  <c r="BD67" i="17"/>
  <c r="BD75" i="17"/>
  <c r="BD74" i="17"/>
  <c r="BD71" i="17"/>
  <c r="BD73" i="17"/>
  <c r="BD66" i="17"/>
  <c r="BD70" i="17"/>
  <c r="BA466" i="17"/>
  <c r="BA469" i="17"/>
  <c r="BA470" i="17"/>
  <c r="BA473" i="17"/>
  <c r="BA474" i="17"/>
  <c r="BA476" i="17"/>
  <c r="BA472" i="17"/>
  <c r="BA471" i="17"/>
  <c r="BA475" i="17"/>
  <c r="BA468" i="17"/>
  <c r="BA467" i="17"/>
  <c r="AU300" i="9"/>
  <c r="AU303" i="9"/>
  <c r="AU299" i="9"/>
  <c r="AU302" i="9"/>
  <c r="AU298" i="9"/>
  <c r="AU301" i="9"/>
  <c r="BA17" i="17"/>
  <c r="BA30" i="17"/>
  <c r="BA28" i="17"/>
  <c r="BA27" i="17"/>
  <c r="BA34" i="17"/>
  <c r="BA36" i="17"/>
  <c r="BA32" i="17"/>
  <c r="BA35" i="17"/>
  <c r="BA31" i="17"/>
  <c r="BA24" i="17"/>
  <c r="BA29" i="17"/>
  <c r="BA26" i="17"/>
  <c r="BA25" i="17"/>
  <c r="BA33" i="17"/>
  <c r="BJ152" i="17"/>
  <c r="BJ150" i="17"/>
  <c r="BJ147" i="17"/>
  <c r="BJ149" i="17"/>
  <c r="BJ155" i="17"/>
  <c r="BJ151" i="17"/>
  <c r="BJ146" i="17"/>
  <c r="BJ148" i="17"/>
  <c r="BJ154" i="17"/>
  <c r="BJ156" i="17"/>
  <c r="BJ153" i="17"/>
  <c r="AL146" i="17"/>
  <c r="AL150" i="17"/>
  <c r="AL156" i="17"/>
  <c r="AL151" i="17"/>
  <c r="AL153" i="17"/>
  <c r="AL152" i="17"/>
  <c r="AL155" i="17"/>
  <c r="AL148" i="17"/>
  <c r="AL147" i="17"/>
  <c r="AL149" i="17"/>
  <c r="AL154" i="17"/>
  <c r="AQ75" i="17"/>
  <c r="AQ66" i="17"/>
  <c r="AQ67" i="17"/>
  <c r="AQ69" i="17"/>
  <c r="AQ71" i="17"/>
  <c r="AQ72" i="17"/>
  <c r="AQ68" i="17"/>
  <c r="AQ73" i="17"/>
  <c r="AQ76" i="17"/>
  <c r="AQ74" i="17"/>
  <c r="AQ70" i="17"/>
  <c r="BK195" i="17"/>
  <c r="BK196" i="17"/>
  <c r="BK186" i="17"/>
  <c r="BK189" i="17"/>
  <c r="BK188" i="17"/>
  <c r="BK194" i="17"/>
  <c r="BK190" i="17"/>
  <c r="BK193" i="17"/>
  <c r="BK191" i="17"/>
  <c r="BK187" i="17"/>
  <c r="BK192" i="17"/>
  <c r="AT468" i="17"/>
  <c r="AT469" i="17"/>
  <c r="AT474" i="17"/>
  <c r="AT470" i="17"/>
  <c r="AT476" i="17"/>
  <c r="AT471" i="17"/>
  <c r="AT466" i="17"/>
  <c r="AT475" i="17"/>
  <c r="AT467" i="17"/>
  <c r="AT472" i="17"/>
  <c r="AT473" i="17"/>
  <c r="AL471" i="17"/>
  <c r="AL466" i="17"/>
  <c r="AL469" i="17"/>
  <c r="AL468" i="17"/>
  <c r="AL475" i="17"/>
  <c r="AL474" i="17"/>
  <c r="AL467" i="17"/>
  <c r="AL473" i="17"/>
  <c r="AL472" i="17"/>
  <c r="AL470" i="17"/>
  <c r="AL476" i="17"/>
  <c r="AY468" i="17"/>
  <c r="AY475" i="17"/>
  <c r="AY469" i="17"/>
  <c r="AY470" i="17"/>
  <c r="AY474" i="17"/>
  <c r="AY473" i="17"/>
  <c r="AY466" i="17"/>
  <c r="AY476" i="17"/>
  <c r="AY467" i="17"/>
  <c r="AY472" i="17"/>
  <c r="AY471" i="17"/>
  <c r="AT228" i="17"/>
  <c r="AT233" i="17"/>
  <c r="AT236" i="17"/>
  <c r="AT232" i="17"/>
  <c r="AT229" i="17"/>
  <c r="AT234" i="17"/>
  <c r="AT231" i="17"/>
  <c r="AT227" i="17"/>
  <c r="AT235" i="17"/>
  <c r="AT230" i="17"/>
  <c r="AT226" i="17"/>
  <c r="BH259" i="9"/>
  <c r="BH262" i="9"/>
  <c r="BH260" i="9"/>
  <c r="BH263" i="9"/>
  <c r="BH258" i="9"/>
  <c r="BH261" i="9"/>
  <c r="AR266" i="17"/>
  <c r="AR275" i="17"/>
  <c r="AR273" i="17"/>
  <c r="AR270" i="17"/>
  <c r="AR274" i="17"/>
  <c r="AR271" i="17"/>
  <c r="AR269" i="17"/>
  <c r="AR267" i="17"/>
  <c r="AR272" i="17"/>
  <c r="AR276" i="17"/>
  <c r="AR268" i="17"/>
  <c r="AY299" i="9"/>
  <c r="AY302" i="9"/>
  <c r="AY298" i="9"/>
  <c r="AY301" i="9"/>
  <c r="AY300" i="9"/>
  <c r="AY303" i="9"/>
  <c r="AZ435" i="17"/>
  <c r="AZ429" i="17"/>
  <c r="AZ427" i="17"/>
  <c r="AZ426" i="17"/>
  <c r="AZ433" i="17"/>
  <c r="AZ434" i="17"/>
  <c r="AZ430" i="17"/>
  <c r="AZ431" i="17"/>
  <c r="AZ436" i="17"/>
  <c r="AZ432" i="17"/>
  <c r="AZ428" i="17"/>
  <c r="AU260" i="9"/>
  <c r="AU263" i="9"/>
  <c r="AU259" i="9"/>
  <c r="AU262" i="9"/>
  <c r="AU258" i="9"/>
  <c r="AU261" i="9"/>
  <c r="AY219" i="9"/>
  <c r="AY222" i="9"/>
  <c r="AY218" i="9"/>
  <c r="AY221" i="9"/>
  <c r="AY220" i="9"/>
  <c r="AY223" i="9"/>
  <c r="AY232" i="17"/>
  <c r="AY233" i="17"/>
  <c r="AY228" i="17"/>
  <c r="AY235" i="17"/>
  <c r="AY231" i="17"/>
  <c r="AY236" i="17"/>
  <c r="AY229" i="17"/>
  <c r="AY227" i="17"/>
  <c r="AY226" i="17"/>
  <c r="AY230" i="17"/>
  <c r="AY234" i="17"/>
  <c r="AI229" i="17"/>
  <c r="AI228" i="17"/>
  <c r="AI230" i="17"/>
  <c r="AI235" i="17"/>
  <c r="AI231" i="17"/>
  <c r="AI227" i="17"/>
  <c r="AI233" i="17"/>
  <c r="AI234" i="17"/>
  <c r="AI226" i="17"/>
  <c r="AI236" i="17"/>
  <c r="AI232" i="17"/>
  <c r="BJ299" i="9"/>
  <c r="BJ302" i="9"/>
  <c r="BJ298" i="9"/>
  <c r="BJ301" i="9"/>
  <c r="BJ300" i="9"/>
  <c r="BJ303" i="9"/>
  <c r="BB36" i="17"/>
  <c r="BB17" i="17"/>
  <c r="BB34" i="17"/>
  <c r="BB31" i="17"/>
  <c r="BB28" i="17"/>
  <c r="BB24" i="17"/>
  <c r="BB32" i="17"/>
  <c r="BB27" i="17"/>
  <c r="BB35" i="17"/>
  <c r="BB26" i="17"/>
  <c r="BB25" i="17"/>
  <c r="BB33" i="17"/>
  <c r="BB29" i="17"/>
  <c r="BB30" i="17"/>
  <c r="AD26" i="17"/>
  <c r="AD27" i="17"/>
  <c r="AD28" i="17"/>
  <c r="AD29" i="17"/>
  <c r="AD30" i="17"/>
  <c r="BC467" i="17"/>
  <c r="BC474" i="17"/>
  <c r="BC472" i="17"/>
  <c r="BC476" i="17"/>
  <c r="BC473" i="17"/>
  <c r="BC475" i="17"/>
  <c r="BC466" i="17"/>
  <c r="BC468" i="17"/>
  <c r="BC470" i="17"/>
  <c r="BC471" i="17"/>
  <c r="BC469" i="17"/>
  <c r="AE466" i="17"/>
  <c r="AE475" i="17"/>
  <c r="AE474" i="17"/>
  <c r="AE469" i="17"/>
  <c r="AE473" i="17"/>
  <c r="AE470" i="17"/>
  <c r="AE472" i="17"/>
  <c r="AE467" i="17"/>
  <c r="AE476" i="17"/>
  <c r="AE471" i="17"/>
  <c r="AE468" i="17"/>
  <c r="AR475" i="17"/>
  <c r="AR470" i="17"/>
  <c r="AR474" i="17"/>
  <c r="AR467" i="17"/>
  <c r="AR466" i="17"/>
  <c r="AR476" i="17"/>
  <c r="AR473" i="17"/>
  <c r="AR472" i="17"/>
  <c r="AR471" i="17"/>
  <c r="AR469" i="17"/>
  <c r="AR468" i="17"/>
  <c r="T466" i="17"/>
  <c r="T467" i="17"/>
  <c r="T468" i="17"/>
  <c r="T470" i="17"/>
  <c r="T469" i="17"/>
  <c r="BA392" i="17"/>
  <c r="BA395" i="17"/>
  <c r="BA389" i="17"/>
  <c r="BA387" i="17"/>
  <c r="BA394" i="17"/>
  <c r="BA396" i="17"/>
  <c r="BA391" i="17"/>
  <c r="BA386" i="17"/>
  <c r="BA393" i="17"/>
  <c r="BA390" i="17"/>
  <c r="BA388" i="17"/>
  <c r="G308" i="17"/>
  <c r="G306" i="17"/>
  <c r="G307" i="17"/>
  <c r="G309" i="17"/>
  <c r="G310" i="17"/>
  <c r="G311" i="17"/>
  <c r="G312" i="17"/>
  <c r="G313" i="17"/>
  <c r="G314" i="17"/>
  <c r="G315" i="17"/>
  <c r="G316" i="17"/>
  <c r="W306" i="17"/>
  <c r="W311" i="17"/>
  <c r="W307" i="17"/>
  <c r="W309" i="17"/>
  <c r="W312" i="17"/>
  <c r="W308" i="17"/>
  <c r="W315" i="17"/>
  <c r="W310" i="17"/>
  <c r="W313" i="17"/>
  <c r="W314" i="17"/>
  <c r="W316" i="17"/>
  <c r="AU314" i="17"/>
  <c r="AU311" i="17"/>
  <c r="AU312" i="17"/>
  <c r="AU306" i="17"/>
  <c r="AU309" i="17"/>
  <c r="AU315" i="17"/>
  <c r="AU316" i="17"/>
  <c r="AU307" i="17"/>
  <c r="AU313" i="17"/>
  <c r="AU308" i="17"/>
  <c r="AU310" i="17"/>
  <c r="BI186" i="17"/>
  <c r="BI190" i="17"/>
  <c r="BI195" i="17"/>
  <c r="BI192" i="17"/>
  <c r="BI196" i="17"/>
  <c r="BI193" i="17"/>
  <c r="BI187" i="17"/>
  <c r="BI191" i="17"/>
  <c r="BI188" i="17"/>
  <c r="BI189" i="17"/>
  <c r="BI194" i="17"/>
  <c r="AJ29" i="17"/>
  <c r="AJ32" i="17"/>
  <c r="AJ27" i="17"/>
  <c r="AJ26" i="17"/>
  <c r="AJ35" i="17"/>
  <c r="AJ34" i="17"/>
  <c r="AJ36" i="17"/>
  <c r="AJ31" i="17"/>
  <c r="AJ33" i="17"/>
  <c r="AJ30" i="17"/>
  <c r="AJ28" i="17"/>
  <c r="BB258" i="9"/>
  <c r="BB261" i="9"/>
  <c r="BB260" i="9"/>
  <c r="BB263" i="9"/>
  <c r="BB259" i="9"/>
  <c r="BB262" i="9"/>
  <c r="D311" i="17"/>
  <c r="D307" i="17"/>
  <c r="D310" i="17"/>
  <c r="D306" i="17"/>
  <c r="D308" i="17"/>
  <c r="D309" i="17"/>
  <c r="D312" i="17"/>
  <c r="D313" i="17"/>
  <c r="D314" i="17"/>
  <c r="D315" i="17"/>
  <c r="D316" i="17"/>
  <c r="AZ355" i="17"/>
  <c r="AZ348" i="17"/>
  <c r="AZ347" i="17"/>
  <c r="AZ349" i="17"/>
  <c r="AZ351" i="17"/>
  <c r="AZ350" i="17"/>
  <c r="AZ356" i="17"/>
  <c r="AZ352" i="17"/>
  <c r="AZ354" i="17"/>
  <c r="AZ346" i="17"/>
  <c r="AZ353" i="17"/>
  <c r="BC148" i="17"/>
  <c r="BC151" i="17"/>
  <c r="BC146" i="17"/>
  <c r="BC150" i="17"/>
  <c r="BC155" i="17"/>
  <c r="BC156" i="17"/>
  <c r="BC154" i="17"/>
  <c r="BC147" i="17"/>
  <c r="BC152" i="17"/>
  <c r="BC149" i="17"/>
  <c r="BC153" i="17"/>
  <c r="BK100" i="9"/>
  <c r="BK103" i="9"/>
  <c r="BK99" i="9"/>
  <c r="BK102" i="9"/>
  <c r="BK98" i="9"/>
  <c r="BK101" i="9"/>
  <c r="BG306" i="17"/>
  <c r="BG310" i="17"/>
  <c r="BG313" i="17"/>
  <c r="BG315" i="17"/>
  <c r="BG311" i="17"/>
  <c r="BG316" i="17"/>
  <c r="BG307" i="17"/>
  <c r="BG308" i="17"/>
  <c r="BG309" i="17"/>
  <c r="BG314" i="17"/>
  <c r="BG312" i="17"/>
  <c r="BB356" i="17"/>
  <c r="BB353" i="17"/>
  <c r="BB351" i="17"/>
  <c r="BB347" i="17"/>
  <c r="BB346" i="17"/>
  <c r="BB348" i="17"/>
  <c r="BB352" i="17"/>
  <c r="BB354" i="17"/>
  <c r="BB350" i="17"/>
  <c r="BB349" i="17"/>
  <c r="BB355" i="17"/>
  <c r="AZ420" i="9"/>
  <c r="AZ423" i="9"/>
  <c r="AZ418" i="9"/>
  <c r="AZ421" i="9"/>
  <c r="AZ419" i="9"/>
  <c r="AZ422" i="9"/>
  <c r="W270" i="17"/>
  <c r="W271" i="17"/>
  <c r="W274" i="17"/>
  <c r="W276" i="17"/>
  <c r="W266" i="17"/>
  <c r="W268" i="17"/>
  <c r="W275" i="17"/>
  <c r="W269" i="17"/>
  <c r="W272" i="17"/>
  <c r="W267" i="17"/>
  <c r="W273" i="17"/>
  <c r="BL27" i="17"/>
  <c r="BL29" i="17"/>
  <c r="BL17" i="17"/>
  <c r="BL31" i="17"/>
  <c r="BL36" i="17"/>
  <c r="BL24" i="17"/>
  <c r="BL28" i="17"/>
  <c r="BL26" i="17"/>
  <c r="BL30" i="17"/>
  <c r="BL34" i="17"/>
  <c r="BL35" i="17"/>
  <c r="BL32" i="17"/>
  <c r="BL33" i="17"/>
  <c r="BL25" i="17"/>
  <c r="AV34" i="17"/>
  <c r="AV29" i="17"/>
  <c r="AV27" i="17"/>
  <c r="AV36" i="17"/>
  <c r="AV30" i="17"/>
  <c r="AV35" i="17"/>
  <c r="AV33" i="17"/>
  <c r="AV26" i="17"/>
  <c r="AV28" i="17"/>
  <c r="AV31" i="17"/>
  <c r="AV32" i="17"/>
  <c r="AU418" i="9"/>
  <c r="AU421" i="9"/>
  <c r="AU419" i="9"/>
  <c r="AU422" i="9"/>
  <c r="AU420" i="9"/>
  <c r="AU423" i="9"/>
  <c r="G68" i="17"/>
  <c r="G75" i="17"/>
  <c r="G66" i="17"/>
  <c r="G67" i="17"/>
  <c r="G69" i="17"/>
  <c r="G76" i="17"/>
  <c r="G74" i="17"/>
  <c r="G71" i="17"/>
  <c r="G72" i="17"/>
  <c r="G73" i="17"/>
  <c r="G70" i="17"/>
  <c r="BJ74" i="17"/>
  <c r="BJ76" i="17"/>
  <c r="BJ72" i="17"/>
  <c r="BJ75" i="17"/>
  <c r="BJ71" i="17"/>
  <c r="BJ66" i="17"/>
  <c r="BJ68" i="17"/>
  <c r="BJ73" i="17"/>
  <c r="BJ69" i="17"/>
  <c r="BJ70" i="17"/>
  <c r="BJ67" i="17"/>
  <c r="AZ389" i="17"/>
  <c r="AZ386" i="17"/>
  <c r="AZ390" i="17"/>
  <c r="AZ393" i="17"/>
  <c r="AZ394" i="17"/>
  <c r="AZ395" i="17"/>
  <c r="AZ396" i="17"/>
  <c r="AZ392" i="17"/>
  <c r="AZ391" i="17"/>
  <c r="AZ387" i="17"/>
  <c r="AZ388" i="17"/>
  <c r="AB391" i="17"/>
  <c r="AB394" i="17"/>
  <c r="AB395" i="17"/>
  <c r="AB390" i="17"/>
  <c r="AB387" i="17"/>
  <c r="AB386" i="17"/>
  <c r="AB388" i="17"/>
  <c r="AB393" i="17"/>
  <c r="AB392" i="17"/>
  <c r="AB396" i="17"/>
  <c r="AB389" i="17"/>
  <c r="BA140" i="9"/>
  <c r="BA143" i="9"/>
  <c r="BA138" i="9"/>
  <c r="BA141" i="9"/>
  <c r="BA139" i="9"/>
  <c r="BA142" i="9"/>
  <c r="AZ140" i="9"/>
  <c r="AZ143" i="9"/>
  <c r="AZ138" i="9"/>
  <c r="AZ141" i="9"/>
  <c r="AZ139" i="9"/>
  <c r="AZ142" i="9"/>
  <c r="AS109" i="17"/>
  <c r="AS108" i="17"/>
  <c r="AS113" i="17"/>
  <c r="AS106" i="17"/>
  <c r="AS111" i="17"/>
  <c r="AS114" i="17"/>
  <c r="AS112" i="17"/>
  <c r="AS107" i="17"/>
  <c r="AS116" i="17"/>
  <c r="AS110" i="17"/>
  <c r="AS115" i="17"/>
  <c r="BA433" i="17"/>
  <c r="BA434" i="17"/>
  <c r="BA432" i="17"/>
  <c r="BA431" i="17"/>
  <c r="BA426" i="17"/>
  <c r="BA429" i="17"/>
  <c r="BA428" i="17"/>
  <c r="BA436" i="17"/>
  <c r="BA435" i="17"/>
  <c r="BA427" i="17"/>
  <c r="BA430" i="17"/>
  <c r="O109" i="17"/>
  <c r="O113" i="17"/>
  <c r="O108" i="17"/>
  <c r="O114" i="17"/>
  <c r="O110" i="17"/>
  <c r="O116" i="17"/>
  <c r="O111" i="17"/>
  <c r="O112" i="17"/>
  <c r="O107" i="17"/>
  <c r="O115" i="17"/>
  <c r="O106" i="17"/>
  <c r="AY25" i="17"/>
  <c r="AY33" i="17"/>
  <c r="AY17" i="17"/>
  <c r="AY34" i="17"/>
  <c r="AY36" i="17"/>
  <c r="AY28" i="17"/>
  <c r="AY29" i="17"/>
  <c r="AY27" i="17"/>
  <c r="AY35" i="17"/>
  <c r="AY31" i="17"/>
  <c r="AY24" i="17"/>
  <c r="AY26" i="17"/>
  <c r="AY32" i="17"/>
  <c r="AY30" i="17"/>
  <c r="AQ31" i="17"/>
  <c r="AQ34" i="17"/>
  <c r="AQ33" i="17"/>
  <c r="AQ29" i="17"/>
  <c r="AQ35" i="17"/>
  <c r="AQ27" i="17"/>
  <c r="AQ36" i="17"/>
  <c r="AQ28" i="17"/>
  <c r="AQ26" i="17"/>
  <c r="AQ30" i="17"/>
  <c r="AQ32" i="17"/>
  <c r="BG392" i="17"/>
  <c r="BG387" i="17"/>
  <c r="BG390" i="17"/>
  <c r="BG389" i="17"/>
  <c r="BG391" i="17"/>
  <c r="BG388" i="17"/>
  <c r="BG394" i="17"/>
  <c r="BG395" i="17"/>
  <c r="BG393" i="17"/>
  <c r="BG386" i="17"/>
  <c r="BG396" i="17"/>
  <c r="AQ391" i="17"/>
  <c r="AQ386" i="17"/>
  <c r="AQ396" i="17"/>
  <c r="AQ388" i="17"/>
  <c r="AQ390" i="17"/>
  <c r="AQ394" i="17"/>
  <c r="AQ389" i="17"/>
  <c r="AQ387" i="17"/>
  <c r="AQ393" i="17"/>
  <c r="AQ392" i="17"/>
  <c r="AQ395" i="17"/>
  <c r="AI390" i="17"/>
  <c r="AI395" i="17"/>
  <c r="AI389" i="17"/>
  <c r="AI392" i="17"/>
  <c r="AI393" i="17"/>
  <c r="AI386" i="17"/>
  <c r="AI387" i="17"/>
  <c r="AI394" i="17"/>
  <c r="AI388" i="17"/>
  <c r="AI396" i="17"/>
  <c r="AI391" i="17"/>
  <c r="U67" i="17"/>
  <c r="U71" i="17"/>
  <c r="U75" i="17"/>
  <c r="U68" i="17"/>
  <c r="U73" i="17"/>
  <c r="U69" i="17"/>
  <c r="U74" i="17"/>
  <c r="U72" i="17"/>
  <c r="U76" i="17"/>
  <c r="U70" i="17"/>
  <c r="U66" i="17"/>
  <c r="BG219" i="9"/>
  <c r="BG222" i="9"/>
  <c r="BG218" i="9"/>
  <c r="BG221" i="9"/>
  <c r="BG220" i="9"/>
  <c r="BG223" i="9"/>
  <c r="BA351" i="17"/>
  <c r="BA354" i="17"/>
  <c r="BA353" i="17"/>
  <c r="BA346" i="17"/>
  <c r="BA356" i="17"/>
  <c r="BA350" i="17"/>
  <c r="BA347" i="17"/>
  <c r="BA349" i="17"/>
  <c r="BA355" i="17"/>
  <c r="BA348" i="17"/>
  <c r="BA352" i="17"/>
  <c r="BK218" i="9"/>
  <c r="BK221" i="9"/>
  <c r="BK220" i="9"/>
  <c r="BK223" i="9"/>
  <c r="BK219" i="9"/>
  <c r="BK222" i="9"/>
  <c r="G429" i="17"/>
  <c r="G435" i="17"/>
  <c r="G434" i="17"/>
  <c r="G432" i="17"/>
  <c r="G427" i="17"/>
  <c r="G426" i="17"/>
  <c r="G436" i="17"/>
  <c r="G430" i="17"/>
  <c r="G431" i="17"/>
  <c r="G433" i="17"/>
  <c r="G428" i="17"/>
  <c r="BG98" i="9"/>
  <c r="BG101" i="9"/>
  <c r="BG100" i="9"/>
  <c r="BG103" i="9"/>
  <c r="BG99" i="9"/>
  <c r="BG102" i="9"/>
  <c r="BA152" i="17"/>
  <c r="BA155" i="17"/>
  <c r="BA149" i="17"/>
  <c r="BA153" i="17"/>
  <c r="BA154" i="17"/>
  <c r="BA148" i="17"/>
  <c r="BA147" i="17"/>
  <c r="BA156" i="17"/>
  <c r="BA151" i="17"/>
  <c r="BA146" i="17"/>
  <c r="BA150" i="17"/>
  <c r="BC386" i="17"/>
  <c r="BC388" i="17"/>
  <c r="BC387" i="17"/>
  <c r="BC394" i="17"/>
  <c r="BC396" i="17"/>
  <c r="BC393" i="17"/>
  <c r="BC392" i="17"/>
  <c r="BC395" i="17"/>
  <c r="BC389" i="17"/>
  <c r="BC390" i="17"/>
  <c r="BC391" i="17"/>
  <c r="AS418" i="9"/>
  <c r="AS421" i="9"/>
  <c r="AS419" i="9"/>
  <c r="AS422" i="9"/>
  <c r="AS420" i="9"/>
  <c r="AS423" i="9"/>
  <c r="BB219" i="9"/>
  <c r="BB222" i="9"/>
  <c r="BB220" i="9"/>
  <c r="BB223" i="9"/>
  <c r="BB218" i="9"/>
  <c r="BB221" i="9"/>
  <c r="BK346" i="17"/>
  <c r="BK352" i="17"/>
  <c r="BK349" i="17"/>
  <c r="BK350" i="17"/>
  <c r="BK353" i="17"/>
  <c r="BK354" i="17"/>
  <c r="BK355" i="17"/>
  <c r="BK348" i="17"/>
  <c r="BK356" i="17"/>
  <c r="BK347" i="17"/>
  <c r="BK351" i="17"/>
  <c r="AJ69" i="17"/>
  <c r="AJ71" i="17"/>
  <c r="AJ76" i="17"/>
  <c r="AJ70" i="17"/>
  <c r="AJ66" i="17"/>
  <c r="AJ73" i="17"/>
  <c r="AJ67" i="17"/>
  <c r="AJ72" i="17"/>
  <c r="AJ74" i="17"/>
  <c r="AJ75" i="17"/>
  <c r="AJ68" i="17"/>
  <c r="F312" i="17"/>
  <c r="F308" i="17"/>
  <c r="F315" i="17"/>
  <c r="F309" i="17"/>
  <c r="F313" i="17"/>
  <c r="F314" i="17"/>
  <c r="F316" i="17"/>
  <c r="F310" i="17"/>
  <c r="F306" i="17"/>
  <c r="F307" i="17"/>
  <c r="F311" i="17"/>
  <c r="BB192" i="17"/>
  <c r="BB196" i="17"/>
  <c r="BB188" i="17"/>
  <c r="BB191" i="17"/>
  <c r="BB193" i="17"/>
  <c r="BB190" i="17"/>
  <c r="BB194" i="17"/>
  <c r="BB195" i="17"/>
  <c r="BB186" i="17"/>
  <c r="BB189" i="17"/>
  <c r="BB187" i="17"/>
  <c r="AV71" i="17"/>
  <c r="AV68" i="17"/>
  <c r="AV72" i="17"/>
  <c r="AV73" i="17"/>
  <c r="AV70" i="17"/>
  <c r="AV69" i="17"/>
  <c r="AV66" i="17"/>
  <c r="AV67" i="17"/>
  <c r="AV74" i="17"/>
  <c r="AV75" i="17"/>
  <c r="AV76" i="17"/>
  <c r="U466" i="17"/>
  <c r="U467" i="17"/>
  <c r="U468" i="17"/>
  <c r="U469" i="17"/>
  <c r="U470" i="17"/>
  <c r="BH100" i="9"/>
  <c r="BH103" i="9"/>
  <c r="BH99" i="9"/>
  <c r="BH102" i="9"/>
  <c r="BH98" i="9"/>
  <c r="BH101" i="9"/>
  <c r="BI27" i="17"/>
  <c r="BI26" i="17"/>
  <c r="BI30" i="17"/>
  <c r="BI36" i="17"/>
  <c r="BI32" i="17"/>
  <c r="BI31" i="17"/>
  <c r="BI34" i="17"/>
  <c r="BI35" i="17"/>
  <c r="BI28" i="17"/>
  <c r="BI25" i="17"/>
  <c r="BI24" i="17"/>
  <c r="BI33" i="17"/>
  <c r="BI29" i="17"/>
  <c r="BI17" i="17"/>
  <c r="AY139" i="9"/>
  <c r="AY142" i="9"/>
  <c r="AY140" i="9"/>
  <c r="AY143" i="9"/>
  <c r="AY138" i="9"/>
  <c r="AY141" i="9"/>
  <c r="BH70" i="17"/>
  <c r="BH68" i="17"/>
  <c r="BH73" i="17"/>
  <c r="BH74" i="17"/>
  <c r="BH66" i="17"/>
  <c r="BH75" i="17"/>
  <c r="BH71" i="17"/>
  <c r="BH67" i="17"/>
  <c r="BH69" i="17"/>
  <c r="BH76" i="17"/>
  <c r="BH72" i="17"/>
  <c r="T67" i="17"/>
  <c r="T71" i="17"/>
  <c r="T75" i="17"/>
  <c r="T66" i="17"/>
  <c r="T72" i="17"/>
  <c r="T68" i="17"/>
  <c r="T73" i="17"/>
  <c r="T70" i="17"/>
  <c r="T74" i="17"/>
  <c r="T76" i="17"/>
  <c r="T69" i="17"/>
  <c r="AR418" i="9"/>
  <c r="AR421" i="9"/>
  <c r="AR419" i="9"/>
  <c r="AR422" i="9"/>
  <c r="AR420" i="9"/>
  <c r="AR423" i="9"/>
  <c r="BH419" i="9"/>
  <c r="BH422" i="9"/>
  <c r="BH418" i="9"/>
  <c r="BH421" i="9"/>
  <c r="BH420" i="9"/>
  <c r="BH423" i="9"/>
  <c r="AL309" i="17"/>
  <c r="AL310" i="17"/>
  <c r="AL311" i="17"/>
  <c r="AL313" i="17"/>
  <c r="AL314" i="17"/>
  <c r="AL312" i="17"/>
  <c r="AL316" i="17"/>
  <c r="AL308" i="17"/>
  <c r="AL315" i="17"/>
  <c r="AL306" i="17"/>
  <c r="AL307" i="17"/>
  <c r="BJ311" i="17"/>
  <c r="BJ314" i="17"/>
  <c r="BJ308" i="17"/>
  <c r="BJ312" i="17"/>
  <c r="BJ313" i="17"/>
  <c r="BJ316" i="17"/>
  <c r="BJ309" i="17"/>
  <c r="BJ306" i="17"/>
  <c r="BJ310" i="17"/>
  <c r="BJ315" i="17"/>
  <c r="BJ307" i="17"/>
  <c r="F107" i="17"/>
  <c r="F108" i="17"/>
  <c r="F106" i="17"/>
  <c r="F111" i="17"/>
  <c r="F113" i="17"/>
  <c r="F114" i="17"/>
  <c r="F109" i="17"/>
  <c r="F110" i="17"/>
  <c r="F116" i="17"/>
  <c r="F115" i="17"/>
  <c r="F112" i="17"/>
  <c r="AT193" i="17"/>
  <c r="AT190" i="17"/>
  <c r="AT189" i="17"/>
  <c r="AT186" i="17"/>
  <c r="AT195" i="17"/>
  <c r="AT196" i="17"/>
  <c r="AT191" i="17"/>
  <c r="AT188" i="17"/>
  <c r="AT187" i="17"/>
  <c r="AT192" i="17"/>
  <c r="AT194" i="17"/>
  <c r="BL67" i="17"/>
  <c r="BL70" i="17"/>
  <c r="BL66" i="17"/>
  <c r="BL72" i="17"/>
  <c r="BL74" i="17"/>
  <c r="BL69" i="17"/>
  <c r="BL68" i="17"/>
  <c r="BL71" i="17"/>
  <c r="BL76" i="17"/>
  <c r="BL73" i="17"/>
  <c r="BL75" i="17"/>
  <c r="AS470" i="17"/>
  <c r="AS467" i="17"/>
  <c r="AS468" i="17"/>
  <c r="AS474" i="17"/>
  <c r="AS466" i="17"/>
  <c r="AS476" i="17"/>
  <c r="AS469" i="17"/>
  <c r="AS472" i="17"/>
  <c r="AS471" i="17"/>
  <c r="AS473" i="17"/>
  <c r="AS475" i="17"/>
  <c r="AT258" i="9"/>
  <c r="AT261" i="9"/>
  <c r="AT259" i="9"/>
  <c r="AT262" i="9"/>
  <c r="AT260" i="9"/>
  <c r="AT263" i="9"/>
  <c r="BB146" i="17"/>
  <c r="BB152" i="17"/>
  <c r="BB155" i="17"/>
  <c r="BB151" i="17"/>
  <c r="BB148" i="17"/>
  <c r="BB150" i="17"/>
  <c r="BB154" i="17"/>
  <c r="BB156" i="17"/>
  <c r="BB153" i="17"/>
  <c r="BB149" i="17"/>
  <c r="BB147" i="17"/>
  <c r="AD146" i="17"/>
  <c r="AD148" i="17"/>
  <c r="AD147" i="17"/>
  <c r="AD150" i="17"/>
  <c r="AD149" i="17"/>
  <c r="BG69" i="17"/>
  <c r="BG74" i="17"/>
  <c r="BG68" i="17"/>
  <c r="BG66" i="17"/>
  <c r="BG71" i="17"/>
  <c r="BG70" i="17"/>
  <c r="BG72" i="17"/>
  <c r="BG75" i="17"/>
  <c r="BG73" i="17"/>
  <c r="BG76" i="17"/>
  <c r="BG67" i="17"/>
  <c r="AE195" i="17"/>
  <c r="AE191" i="17"/>
  <c r="AE196" i="17"/>
  <c r="AE187" i="17"/>
  <c r="AE194" i="17"/>
  <c r="AE190" i="17"/>
  <c r="AE193" i="17"/>
  <c r="AE186" i="17"/>
  <c r="AE188" i="17"/>
  <c r="AE189" i="17"/>
  <c r="AE192" i="17"/>
  <c r="BG138" i="9"/>
  <c r="BG141" i="9"/>
  <c r="BG139" i="9"/>
  <c r="BG142" i="9"/>
  <c r="BG140" i="9"/>
  <c r="BG143" i="9"/>
  <c r="C466" i="17"/>
  <c r="C468" i="17"/>
  <c r="C467" i="17"/>
  <c r="C470" i="17"/>
  <c r="C469" i="17"/>
  <c r="BJ232" i="17"/>
  <c r="BJ229" i="17"/>
  <c r="BJ226" i="17"/>
  <c r="BJ236" i="17"/>
  <c r="BJ227" i="17"/>
  <c r="BJ228" i="17"/>
  <c r="BJ231" i="17"/>
  <c r="BJ233" i="17"/>
  <c r="BJ230" i="17"/>
  <c r="BJ235" i="17"/>
  <c r="BJ234" i="17"/>
  <c r="AL228" i="17"/>
  <c r="AL229" i="17"/>
  <c r="AL233" i="17"/>
  <c r="AL235" i="17"/>
  <c r="AL226" i="17"/>
  <c r="AL232" i="17"/>
  <c r="AL234" i="17"/>
  <c r="AL230" i="17"/>
  <c r="AL236" i="17"/>
  <c r="AL227" i="17"/>
  <c r="AL231" i="17"/>
  <c r="AZ276" i="17"/>
  <c r="AZ273" i="17"/>
  <c r="AZ272" i="17"/>
  <c r="AZ268" i="17"/>
  <c r="AZ267" i="17"/>
  <c r="AZ271" i="17"/>
  <c r="AZ275" i="17"/>
  <c r="AZ266" i="17"/>
  <c r="AZ269" i="17"/>
  <c r="AZ270" i="17"/>
  <c r="AZ274" i="17"/>
  <c r="AR429" i="17"/>
  <c r="AR427" i="17"/>
  <c r="AR426" i="17"/>
  <c r="AR436" i="17"/>
  <c r="AR432" i="17"/>
  <c r="AR431" i="17"/>
  <c r="AR430" i="17"/>
  <c r="AR435" i="17"/>
  <c r="AR428" i="17"/>
  <c r="AR433" i="17"/>
  <c r="AR434" i="17"/>
  <c r="AB431" i="17"/>
  <c r="AB433" i="17"/>
  <c r="AB426" i="17"/>
  <c r="AB432" i="17"/>
  <c r="AB435" i="17"/>
  <c r="AB428" i="17"/>
  <c r="AB429" i="17"/>
  <c r="AB430" i="17"/>
  <c r="AB427" i="17"/>
  <c r="AB434" i="17"/>
  <c r="AB436" i="17"/>
  <c r="BG231" i="17"/>
  <c r="BG234" i="17"/>
  <c r="BG227" i="17"/>
  <c r="BG232" i="17"/>
  <c r="BG235" i="17"/>
  <c r="BG228" i="17"/>
  <c r="BG230" i="17"/>
  <c r="BG233" i="17"/>
  <c r="BG236" i="17"/>
  <c r="BG229" i="17"/>
  <c r="BG226" i="17"/>
  <c r="S229" i="17"/>
  <c r="S230" i="17"/>
  <c r="S232" i="17"/>
  <c r="S227" i="17"/>
  <c r="S226" i="17"/>
  <c r="S231" i="17"/>
  <c r="S236" i="17"/>
  <c r="S233" i="17"/>
  <c r="S235" i="17"/>
  <c r="S234" i="17"/>
  <c r="S228" i="17"/>
  <c r="AT300" i="9"/>
  <c r="AT303" i="9"/>
  <c r="AT299" i="9"/>
  <c r="AT302" i="9"/>
  <c r="AT298" i="9"/>
  <c r="AT301" i="9"/>
  <c r="BL19" i="9"/>
  <c r="BL22" i="9"/>
  <c r="BL18" i="9"/>
  <c r="BL21" i="9"/>
  <c r="BL20" i="9"/>
  <c r="BL23" i="9"/>
  <c r="AL36" i="17"/>
  <c r="AL32" i="17"/>
  <c r="AL34" i="17"/>
  <c r="AL33" i="17"/>
  <c r="AL27" i="17"/>
  <c r="AL35" i="17"/>
  <c r="AL30" i="17"/>
  <c r="AL31" i="17"/>
  <c r="AL29" i="17"/>
  <c r="AL26" i="17"/>
  <c r="AL28" i="17"/>
  <c r="AU468" i="17"/>
  <c r="AU471" i="17"/>
  <c r="AU469" i="17"/>
  <c r="AU472" i="17"/>
  <c r="AU476" i="17"/>
  <c r="AU475" i="17"/>
  <c r="AU474" i="17"/>
  <c r="AU470" i="17"/>
  <c r="AU467" i="17"/>
  <c r="AU466" i="17"/>
  <c r="AU473" i="17"/>
  <c r="AS395" i="17"/>
  <c r="AS389" i="17"/>
  <c r="AS390" i="17"/>
  <c r="AS394" i="17"/>
  <c r="AS387" i="17"/>
  <c r="AS386" i="17"/>
  <c r="AS396" i="17"/>
  <c r="AS388" i="17"/>
  <c r="AS391" i="17"/>
  <c r="AS393" i="17"/>
  <c r="AS392" i="17"/>
  <c r="BC220" i="9"/>
  <c r="BC223" i="9"/>
  <c r="BC219" i="9"/>
  <c r="BC222" i="9"/>
  <c r="BC218" i="9"/>
  <c r="BC221" i="9"/>
  <c r="G227" i="17"/>
  <c r="G235" i="17"/>
  <c r="G232" i="17"/>
  <c r="G236" i="17"/>
  <c r="G228" i="17"/>
  <c r="G231" i="17"/>
  <c r="G233" i="17"/>
  <c r="G226" i="17"/>
  <c r="G230" i="17"/>
  <c r="G234" i="17"/>
  <c r="G229" i="17"/>
  <c r="AM314" i="17"/>
  <c r="AM306" i="17"/>
  <c r="AM307" i="17"/>
  <c r="AM308" i="17"/>
  <c r="AM309" i="17"/>
  <c r="AM310" i="17"/>
  <c r="AM311" i="17"/>
  <c r="AM312" i="17"/>
  <c r="AM313" i="17"/>
  <c r="AM315" i="17"/>
  <c r="AM316" i="17"/>
  <c r="O312" i="17"/>
  <c r="O315" i="17"/>
  <c r="O313" i="17"/>
  <c r="O308" i="17"/>
  <c r="O314" i="17"/>
  <c r="O307" i="17"/>
  <c r="O311" i="17"/>
  <c r="O309" i="17"/>
  <c r="O310" i="17"/>
  <c r="O306" i="17"/>
  <c r="O316" i="17"/>
  <c r="AE306" i="17"/>
  <c r="AE308" i="17"/>
  <c r="AE307" i="17"/>
  <c r="AE309" i="17"/>
  <c r="AE310" i="17"/>
  <c r="BG113" i="17"/>
  <c r="BG107" i="17"/>
  <c r="BG115" i="17"/>
  <c r="BG109" i="17"/>
  <c r="BG108" i="17"/>
  <c r="BG106" i="17"/>
  <c r="BG116" i="17"/>
  <c r="BG111" i="17"/>
  <c r="BG112" i="17"/>
  <c r="BG114" i="17"/>
  <c r="BG110" i="17"/>
  <c r="AZ18" i="9"/>
  <c r="AZ21" i="9"/>
  <c r="AZ19" i="9"/>
  <c r="AZ22" i="9"/>
  <c r="AZ20" i="9"/>
  <c r="AZ23" i="9"/>
  <c r="AZ35" i="17"/>
  <c r="AZ28" i="17"/>
  <c r="AZ24" i="17"/>
  <c r="AZ25" i="17"/>
  <c r="AZ31" i="17"/>
  <c r="AZ26" i="17"/>
  <c r="AZ32" i="17"/>
  <c r="AZ30" i="17"/>
  <c r="AZ36" i="17"/>
  <c r="AZ34" i="17"/>
  <c r="AZ33" i="17"/>
  <c r="AZ17" i="17"/>
  <c r="AZ29" i="17"/>
  <c r="AZ27" i="17"/>
  <c r="BG426" i="17"/>
  <c r="BG434" i="17"/>
  <c r="BG436" i="17"/>
  <c r="BG435" i="17"/>
  <c r="BG429" i="17"/>
  <c r="BG433" i="17"/>
  <c r="BG432" i="17"/>
  <c r="BG427" i="17"/>
  <c r="BG428" i="17"/>
  <c r="BG431" i="17"/>
  <c r="BG430" i="17"/>
  <c r="AI430" i="17"/>
  <c r="AI429" i="17"/>
  <c r="AI426" i="17"/>
  <c r="AI433" i="17"/>
  <c r="AI436" i="17"/>
  <c r="AI435" i="17"/>
  <c r="AI428" i="17"/>
  <c r="AI432" i="17"/>
  <c r="AI427" i="17"/>
  <c r="AI431" i="17"/>
  <c r="AI434" i="17"/>
  <c r="BH140" i="9"/>
  <c r="BH143" i="9"/>
  <c r="BH139" i="9"/>
  <c r="BH142" i="9"/>
  <c r="BH138" i="9"/>
  <c r="BH141" i="9"/>
  <c r="AZ149" i="17"/>
  <c r="AZ156" i="17"/>
  <c r="AZ146" i="17"/>
  <c r="AZ151" i="17"/>
  <c r="AZ150" i="17"/>
  <c r="AZ154" i="17"/>
  <c r="AZ152" i="17"/>
  <c r="AZ148" i="17"/>
  <c r="AZ153" i="17"/>
  <c r="AZ147" i="17"/>
  <c r="AZ155" i="17"/>
  <c r="AB309" i="17"/>
  <c r="AB306" i="17"/>
  <c r="AB312" i="17"/>
  <c r="AB313" i="17"/>
  <c r="AB316" i="17"/>
  <c r="AB307" i="17"/>
  <c r="AB315" i="17"/>
  <c r="AB308" i="17"/>
  <c r="AB310" i="17"/>
  <c r="AB311" i="17"/>
  <c r="AB314" i="17"/>
  <c r="AR306" i="17"/>
  <c r="AR316" i="17"/>
  <c r="AR313" i="17"/>
  <c r="AR312" i="17"/>
  <c r="AR315" i="17"/>
  <c r="AR311" i="17"/>
  <c r="AR307" i="17"/>
  <c r="AR314" i="17"/>
  <c r="AR308" i="17"/>
  <c r="AR310" i="17"/>
  <c r="AR309" i="17"/>
  <c r="AJ355" i="17"/>
  <c r="AJ353" i="17"/>
  <c r="AJ352" i="17"/>
  <c r="AJ351" i="17"/>
  <c r="AJ354" i="17"/>
  <c r="AJ348" i="17"/>
  <c r="AJ347" i="17"/>
  <c r="AJ356" i="17"/>
  <c r="AJ346" i="17"/>
  <c r="AJ350" i="17"/>
  <c r="AJ349" i="17"/>
  <c r="L349" i="17"/>
  <c r="L346" i="17"/>
  <c r="L347" i="17"/>
  <c r="L351" i="17"/>
  <c r="L354" i="17"/>
  <c r="L350" i="17"/>
  <c r="L353" i="17"/>
  <c r="L352" i="17"/>
  <c r="L348" i="17"/>
  <c r="L355" i="17"/>
  <c r="L356" i="17"/>
  <c r="AY150" i="17"/>
  <c r="AY151" i="17"/>
  <c r="AY146" i="17"/>
  <c r="AY147" i="17"/>
  <c r="AY148" i="17"/>
  <c r="AY155" i="17"/>
  <c r="AY153" i="17"/>
  <c r="AY154" i="17"/>
  <c r="AY156" i="17"/>
  <c r="AY149" i="17"/>
  <c r="AY152" i="17"/>
  <c r="BC140" i="9"/>
  <c r="BC143" i="9"/>
  <c r="BC139" i="9"/>
  <c r="BC142" i="9"/>
  <c r="BC138" i="9"/>
  <c r="BC141" i="9"/>
  <c r="BI419" i="9"/>
  <c r="BI422" i="9"/>
  <c r="BI420" i="9"/>
  <c r="BI423" i="9"/>
  <c r="BI418" i="9"/>
  <c r="BI421" i="9"/>
  <c r="BJ219" i="9"/>
  <c r="BJ222" i="9"/>
  <c r="BJ220" i="9"/>
  <c r="BJ223" i="9"/>
  <c r="BJ218" i="9"/>
  <c r="BJ221" i="9"/>
  <c r="BK28" i="17"/>
  <c r="BK33" i="17"/>
  <c r="BK25" i="17"/>
  <c r="BK30" i="17"/>
  <c r="BK27" i="17"/>
  <c r="BK34" i="17"/>
  <c r="BK24" i="17"/>
  <c r="BK29" i="17"/>
  <c r="BK32" i="17"/>
  <c r="BK36" i="17"/>
  <c r="BK35" i="17"/>
  <c r="BK26" i="17"/>
  <c r="BK17" i="17"/>
  <c r="BK31" i="17"/>
  <c r="S309" i="17"/>
  <c r="S310" i="17"/>
  <c r="S312" i="17"/>
  <c r="S313" i="17"/>
  <c r="S314" i="17"/>
  <c r="S307" i="17"/>
  <c r="S315" i="17"/>
  <c r="S311" i="17"/>
  <c r="S306" i="17"/>
  <c r="S308" i="17"/>
  <c r="S316" i="17"/>
  <c r="C306" i="17"/>
  <c r="C307" i="17"/>
  <c r="C308" i="17"/>
  <c r="C309" i="17"/>
  <c r="C310" i="17"/>
  <c r="AT346" i="17"/>
  <c r="AT350" i="17"/>
  <c r="AT348" i="17"/>
  <c r="AT347" i="17"/>
  <c r="AT351" i="17"/>
  <c r="AT349" i="17"/>
  <c r="AT355" i="17"/>
  <c r="AT353" i="17"/>
  <c r="AT356" i="17"/>
  <c r="AT354" i="17"/>
  <c r="AT352" i="17"/>
  <c r="BK260" i="9"/>
  <c r="BK263" i="9"/>
  <c r="BK259" i="9"/>
  <c r="BK262" i="9"/>
  <c r="BK258" i="9"/>
  <c r="BK261" i="9"/>
  <c r="BK272" i="17"/>
  <c r="BK275" i="17"/>
  <c r="BK267" i="17"/>
  <c r="BK268" i="17"/>
  <c r="BK274" i="17"/>
  <c r="BK271" i="17"/>
  <c r="BK269" i="17"/>
  <c r="BK276" i="17"/>
  <c r="BK270" i="17"/>
  <c r="BK273" i="17"/>
  <c r="BK266" i="17"/>
  <c r="AZ107" i="17"/>
  <c r="AZ116" i="17"/>
  <c r="AZ109" i="17"/>
  <c r="AZ111" i="17"/>
  <c r="AZ108" i="17"/>
  <c r="AZ112" i="17"/>
  <c r="AZ110" i="17"/>
  <c r="AZ115" i="17"/>
  <c r="AZ106" i="17"/>
  <c r="AZ114" i="17"/>
  <c r="AZ113" i="17"/>
  <c r="AR109" i="17"/>
  <c r="AR107" i="17"/>
  <c r="AR111" i="17"/>
  <c r="AR110" i="17"/>
  <c r="AR112" i="17"/>
  <c r="AR114" i="17"/>
  <c r="AR113" i="17"/>
  <c r="AR108" i="17"/>
  <c r="AR115" i="17"/>
  <c r="AR116" i="17"/>
  <c r="AR106" i="17"/>
  <c r="BB70" i="17"/>
  <c r="BB72" i="17"/>
  <c r="BB66" i="17"/>
  <c r="BB71" i="17"/>
  <c r="BB74" i="17"/>
  <c r="BB68" i="17"/>
  <c r="BB76" i="17"/>
  <c r="BB69" i="17"/>
  <c r="BB73" i="17"/>
  <c r="BB67" i="17"/>
  <c r="BB75" i="17"/>
  <c r="AY98" i="9"/>
  <c r="AY101" i="9"/>
  <c r="AY100" i="9"/>
  <c r="AY103" i="9"/>
  <c r="AY99" i="9"/>
  <c r="AY102" i="9"/>
  <c r="BH396" i="17"/>
  <c r="BH391" i="17"/>
  <c r="BH392" i="17"/>
  <c r="BH387" i="17"/>
  <c r="BH389" i="17"/>
  <c r="BH388" i="17"/>
  <c r="BH390" i="17"/>
  <c r="BH394" i="17"/>
  <c r="BH395" i="17"/>
  <c r="BH393" i="17"/>
  <c r="BH386" i="17"/>
  <c r="AJ390" i="17"/>
  <c r="AJ386" i="17"/>
  <c r="AJ389" i="17"/>
  <c r="AJ395" i="17"/>
  <c r="AJ392" i="17"/>
  <c r="AJ388" i="17"/>
  <c r="AJ394" i="17"/>
  <c r="AJ396" i="17"/>
  <c r="AJ387" i="17"/>
  <c r="AJ391" i="17"/>
  <c r="AJ393" i="17"/>
  <c r="AR299" i="9"/>
  <c r="AR302" i="9"/>
  <c r="AR298" i="9"/>
  <c r="AR301" i="9"/>
  <c r="AR300" i="9"/>
  <c r="AR303" i="9"/>
  <c r="BH299" i="9"/>
  <c r="BH302" i="9"/>
  <c r="BH298" i="9"/>
  <c r="BH301" i="9"/>
  <c r="BH300" i="9"/>
  <c r="BH303" i="9"/>
  <c r="BA109" i="17"/>
  <c r="BA106" i="17"/>
  <c r="BA110" i="17"/>
  <c r="BA112" i="17"/>
  <c r="BA116" i="17"/>
  <c r="BA108" i="17"/>
  <c r="BA113" i="17"/>
  <c r="BA111" i="17"/>
  <c r="BA114" i="17"/>
  <c r="BA107" i="17"/>
  <c r="BA115" i="17"/>
  <c r="AK115" i="17"/>
  <c r="AK116" i="17"/>
  <c r="AK108" i="17"/>
  <c r="AK110" i="17"/>
  <c r="AK107" i="17"/>
  <c r="AK112" i="17"/>
  <c r="AK106" i="17"/>
  <c r="AK113" i="17"/>
  <c r="AK114" i="17"/>
  <c r="AK111" i="17"/>
  <c r="AK109" i="17"/>
  <c r="AS434" i="17"/>
  <c r="AS429" i="17"/>
  <c r="AS428" i="17"/>
  <c r="AS430" i="17"/>
  <c r="AS433" i="17"/>
  <c r="AS435" i="17"/>
  <c r="AS432" i="17"/>
  <c r="AS431" i="17"/>
  <c r="AS436" i="17"/>
  <c r="AS427" i="17"/>
  <c r="AS426" i="17"/>
  <c r="BC110" i="17"/>
  <c r="BC107" i="17"/>
  <c r="BC115" i="17"/>
  <c r="BC108" i="17"/>
  <c r="BC113" i="17"/>
  <c r="BC114" i="17"/>
  <c r="BC106" i="17"/>
  <c r="BC111" i="17"/>
  <c r="BC116" i="17"/>
  <c r="BC112" i="17"/>
  <c r="BC109" i="17"/>
  <c r="G109" i="17"/>
  <c r="G112" i="17"/>
  <c r="G110" i="17"/>
  <c r="G114" i="17"/>
  <c r="G106" i="17"/>
  <c r="G111" i="17"/>
  <c r="G107" i="17"/>
  <c r="G113" i="17"/>
  <c r="G116" i="17"/>
  <c r="G115" i="17"/>
  <c r="G108" i="17"/>
  <c r="AI35" i="17"/>
  <c r="AI31" i="17"/>
  <c r="AI34" i="17"/>
  <c r="AI33" i="17"/>
  <c r="AI36" i="17"/>
  <c r="AI29" i="17"/>
  <c r="AI32" i="17"/>
  <c r="AI28" i="17"/>
  <c r="AI27" i="17"/>
  <c r="AI26" i="17"/>
  <c r="AI30" i="17"/>
  <c r="AQ300" i="9"/>
  <c r="AQ303" i="9"/>
  <c r="AQ298" i="9"/>
  <c r="AQ301" i="9"/>
  <c r="AQ299" i="9"/>
  <c r="AQ302" i="9"/>
  <c r="AY388" i="17"/>
  <c r="AY391" i="17"/>
  <c r="AY394" i="17"/>
  <c r="AY396" i="17"/>
  <c r="AY390" i="17"/>
  <c r="AY387" i="17"/>
  <c r="AY393" i="17"/>
  <c r="AY392" i="17"/>
  <c r="AY386" i="17"/>
  <c r="AY389" i="17"/>
  <c r="AY395" i="17"/>
  <c r="BI68" i="17"/>
  <c r="BI71" i="17"/>
  <c r="BI66" i="17"/>
  <c r="BI72" i="17"/>
  <c r="BI70" i="17"/>
  <c r="BI75" i="17"/>
  <c r="BI69" i="17"/>
  <c r="BI73" i="17"/>
  <c r="BI74" i="17"/>
  <c r="BI76" i="17"/>
  <c r="BI67" i="17"/>
  <c r="AC70" i="17"/>
  <c r="AC71" i="17"/>
  <c r="AC67" i="17"/>
  <c r="AC66" i="17"/>
  <c r="AC76" i="17"/>
  <c r="AC72" i="17"/>
  <c r="AC75" i="17"/>
  <c r="AC68" i="17"/>
  <c r="AC69" i="17"/>
  <c r="AC73" i="17"/>
  <c r="AC74" i="17"/>
  <c r="BI352" i="17"/>
  <c r="BI353" i="17"/>
  <c r="BI349" i="17"/>
  <c r="BI351" i="17"/>
  <c r="BI348" i="17"/>
  <c r="BI350" i="17"/>
  <c r="BI346" i="17"/>
  <c r="BI356" i="17"/>
  <c r="BI355" i="17"/>
  <c r="BI354" i="17"/>
  <c r="BI347" i="17"/>
  <c r="U348" i="17"/>
  <c r="U349" i="17"/>
  <c r="U347" i="17"/>
  <c r="U346" i="17"/>
  <c r="U350" i="17"/>
  <c r="BB19" i="9"/>
  <c r="BB22" i="9"/>
  <c r="BB20" i="9"/>
  <c r="BB23" i="9"/>
  <c r="BB18" i="9"/>
  <c r="BB21" i="9"/>
  <c r="BJ19" i="9"/>
  <c r="BJ22" i="9"/>
  <c r="BJ18" i="9"/>
  <c r="BJ21" i="9"/>
  <c r="BJ20" i="9"/>
  <c r="BJ23" i="9"/>
  <c r="BK426" i="17"/>
  <c r="BK432" i="17"/>
  <c r="BK431" i="17"/>
  <c r="BK434" i="17"/>
  <c r="BK435" i="17"/>
  <c r="BK427" i="17"/>
  <c r="BK428" i="17"/>
  <c r="BK433" i="17"/>
  <c r="BK430" i="17"/>
  <c r="BK429" i="17"/>
  <c r="BK436" i="17"/>
  <c r="AZ100" i="9"/>
  <c r="AZ103" i="9"/>
  <c r="AZ98" i="9"/>
  <c r="AZ101" i="9"/>
  <c r="AZ99" i="9"/>
  <c r="AZ102" i="9"/>
  <c r="K190" i="17"/>
  <c r="K196" i="17"/>
  <c r="K192" i="17"/>
  <c r="K186" i="17"/>
  <c r="K194" i="17"/>
  <c r="K188" i="17"/>
  <c r="K193" i="17"/>
  <c r="K189" i="17"/>
  <c r="K195" i="17"/>
  <c r="K187" i="17"/>
  <c r="K191" i="17"/>
  <c r="BB267" i="17"/>
  <c r="BB268" i="17"/>
  <c r="BB270" i="17"/>
  <c r="BB269" i="17"/>
  <c r="BB276" i="17"/>
  <c r="BB275" i="17"/>
  <c r="BB272" i="17"/>
  <c r="BB273" i="17"/>
  <c r="BB271" i="17"/>
  <c r="BB266" i="17"/>
  <c r="BB274" i="17"/>
  <c r="BK387" i="17"/>
  <c r="BK392" i="17"/>
  <c r="BK391" i="17"/>
  <c r="BK395" i="17"/>
  <c r="BK390" i="17"/>
  <c r="BK396" i="17"/>
  <c r="BK388" i="17"/>
  <c r="BK389" i="17"/>
  <c r="BK393" i="17"/>
  <c r="BK386" i="17"/>
  <c r="BK394" i="17"/>
  <c r="AU355" i="17"/>
  <c r="AU351" i="17"/>
  <c r="AU349" i="17"/>
  <c r="AU356" i="17"/>
  <c r="AU354" i="17"/>
  <c r="AU350" i="17"/>
  <c r="AU347" i="17"/>
  <c r="AU352" i="17"/>
  <c r="AU348" i="17"/>
  <c r="AU353" i="17"/>
  <c r="AU346" i="17"/>
  <c r="BC347" i="17"/>
  <c r="BC349" i="17"/>
  <c r="BC348" i="17"/>
  <c r="BC354" i="17"/>
  <c r="BC352" i="17"/>
  <c r="BC356" i="17"/>
  <c r="BC346" i="17"/>
  <c r="BC351" i="17"/>
  <c r="BC355" i="17"/>
  <c r="BC353" i="17"/>
  <c r="BC350" i="17"/>
  <c r="AM346" i="17"/>
  <c r="AM347" i="17"/>
  <c r="AM354" i="17"/>
  <c r="AM349" i="17"/>
  <c r="AM355" i="17"/>
  <c r="AM353" i="17"/>
  <c r="AM350" i="17"/>
  <c r="AM352" i="17"/>
  <c r="AM348" i="17"/>
  <c r="AM351" i="17"/>
  <c r="AM356" i="17"/>
  <c r="BB315" i="17"/>
  <c r="BB308" i="17"/>
  <c r="BB316" i="17"/>
  <c r="BB306" i="17"/>
  <c r="BB311" i="17"/>
  <c r="BB307" i="17"/>
  <c r="BB309" i="17"/>
  <c r="BB313" i="17"/>
  <c r="BB310" i="17"/>
  <c r="BB312" i="17"/>
  <c r="BB314" i="17"/>
  <c r="BB107" i="17"/>
  <c r="BB109" i="17"/>
  <c r="BB113" i="17"/>
  <c r="BB116" i="17"/>
  <c r="BB115" i="17"/>
  <c r="BB111" i="17"/>
  <c r="BB110" i="17"/>
  <c r="BB112" i="17"/>
  <c r="BB106" i="17"/>
  <c r="BB108" i="17"/>
  <c r="BB114" i="17"/>
  <c r="AY347" i="17"/>
  <c r="AY348" i="17"/>
  <c r="AY353" i="17"/>
  <c r="AY355" i="17"/>
  <c r="AY351" i="17"/>
  <c r="AY356" i="17"/>
  <c r="AY354" i="17"/>
  <c r="AY346" i="17"/>
  <c r="AY352" i="17"/>
  <c r="AY350" i="17"/>
  <c r="AY349" i="17"/>
  <c r="BJ140" i="9"/>
  <c r="BJ143" i="9"/>
  <c r="BJ138" i="9"/>
  <c r="BJ141" i="9"/>
  <c r="BJ139" i="9"/>
  <c r="BJ142" i="9"/>
  <c r="BI140" i="9"/>
  <c r="BI143" i="9"/>
  <c r="BI139" i="9"/>
  <c r="BI142" i="9"/>
  <c r="BI138" i="9"/>
  <c r="BI141" i="9"/>
  <c r="BH187" i="17"/>
  <c r="BH188" i="17"/>
  <c r="BH186" i="17"/>
  <c r="BH192" i="17"/>
  <c r="BH196" i="17"/>
  <c r="BH191" i="17"/>
  <c r="BH190" i="17"/>
  <c r="BH194" i="17"/>
  <c r="BH193" i="17"/>
  <c r="BH189" i="17"/>
  <c r="BH195" i="17"/>
  <c r="W194" i="17"/>
  <c r="W193" i="17"/>
  <c r="W196" i="17"/>
  <c r="W192" i="17"/>
  <c r="W195" i="17"/>
  <c r="W187" i="17"/>
  <c r="W190" i="17"/>
  <c r="W189" i="17"/>
  <c r="W191" i="17"/>
  <c r="W188" i="17"/>
  <c r="W186" i="17"/>
  <c r="AB67" i="17"/>
  <c r="AB66" i="17"/>
  <c r="AB73" i="17"/>
  <c r="AB70" i="17"/>
  <c r="AB75" i="17"/>
  <c r="AB69" i="17"/>
  <c r="AB72" i="17"/>
  <c r="AB76" i="17"/>
  <c r="AB68" i="17"/>
  <c r="AB71" i="17"/>
  <c r="AB74" i="17"/>
  <c r="BC260" i="9"/>
  <c r="BC263" i="9"/>
  <c r="BC258" i="9"/>
  <c r="BC261" i="9"/>
  <c r="BC259" i="9"/>
  <c r="BC262" i="9"/>
  <c r="N306" i="17"/>
  <c r="N307" i="17"/>
  <c r="N308" i="17"/>
  <c r="N310" i="17"/>
  <c r="N309" i="17"/>
  <c r="AT311" i="17"/>
  <c r="AT313" i="17"/>
  <c r="AT307" i="17"/>
  <c r="AT315" i="17"/>
  <c r="AT306" i="17"/>
  <c r="AT312" i="17"/>
  <c r="AT308" i="17"/>
  <c r="AT314" i="17"/>
  <c r="AT316" i="17"/>
  <c r="AT310" i="17"/>
  <c r="AT309" i="17"/>
  <c r="BD20" i="9"/>
  <c r="BD23" i="9"/>
  <c r="BD19" i="9"/>
  <c r="BD22" i="9"/>
  <c r="BD18" i="9"/>
  <c r="BD21" i="9"/>
  <c r="AT106" i="17"/>
  <c r="AT112" i="17"/>
  <c r="AT115" i="17"/>
  <c r="AT114" i="17"/>
  <c r="AT113" i="17"/>
  <c r="AT107" i="17"/>
  <c r="AT111" i="17"/>
  <c r="AT109" i="17"/>
  <c r="AT108" i="17"/>
  <c r="AT116" i="17"/>
  <c r="AT110" i="17"/>
  <c r="BJ191" i="17"/>
  <c r="BJ192" i="17"/>
  <c r="BJ195" i="17"/>
  <c r="BJ196" i="17"/>
  <c r="BJ187" i="17"/>
  <c r="BJ188" i="17"/>
  <c r="BJ186" i="17"/>
  <c r="BJ194" i="17"/>
  <c r="BJ193" i="17"/>
  <c r="BJ190" i="17"/>
  <c r="BJ189" i="17"/>
  <c r="H66" i="17"/>
  <c r="H71" i="17"/>
  <c r="H70" i="17"/>
  <c r="H74" i="17"/>
  <c r="H68" i="17"/>
  <c r="H75" i="17"/>
  <c r="H72" i="17"/>
  <c r="H73" i="17"/>
  <c r="H76" i="17"/>
  <c r="H67" i="17"/>
  <c r="H69" i="17"/>
  <c r="BI467" i="17"/>
  <c r="BI476" i="17"/>
  <c r="BI470" i="17"/>
  <c r="BI472" i="17"/>
  <c r="BI473" i="17"/>
  <c r="BI471" i="17"/>
  <c r="BI466" i="17"/>
  <c r="BI474" i="17"/>
  <c r="BI469" i="17"/>
  <c r="BI468" i="17"/>
  <c r="BI475" i="17"/>
  <c r="BG351" i="17"/>
  <c r="BG350" i="17"/>
  <c r="BG346" i="17"/>
  <c r="BG348" i="17"/>
  <c r="BG349" i="17"/>
  <c r="BG353" i="17"/>
  <c r="BG352" i="17"/>
  <c r="BG354" i="17"/>
  <c r="BG347" i="17"/>
  <c r="BG356" i="17"/>
  <c r="BG355" i="17"/>
  <c r="K348" i="17"/>
  <c r="K347" i="17"/>
  <c r="K346" i="17"/>
  <c r="K349" i="17"/>
  <c r="K350" i="17"/>
  <c r="BH18" i="9"/>
  <c r="BH21" i="9"/>
  <c r="BH19" i="9"/>
  <c r="BH22" i="9"/>
  <c r="BH20" i="9"/>
  <c r="BH23" i="9"/>
  <c r="AQ419" i="9"/>
  <c r="AQ422" i="9"/>
  <c r="AQ418" i="9"/>
  <c r="AQ421" i="9"/>
  <c r="AQ420" i="9"/>
  <c r="AQ423" i="9"/>
  <c r="V148" i="17"/>
  <c r="V146" i="17"/>
  <c r="V155" i="17"/>
  <c r="V153" i="17"/>
  <c r="V150" i="17"/>
  <c r="V152" i="17"/>
  <c r="V151" i="17"/>
  <c r="V149" i="17"/>
  <c r="V154" i="17"/>
  <c r="V156" i="17"/>
  <c r="V147" i="17"/>
  <c r="AY69" i="17"/>
  <c r="AY72" i="17"/>
  <c r="AY66" i="17"/>
  <c r="AY71" i="17"/>
  <c r="AY75" i="17"/>
  <c r="AY74" i="17"/>
  <c r="AY76" i="17"/>
  <c r="AY68" i="17"/>
  <c r="AY70" i="17"/>
  <c r="AY73" i="17"/>
  <c r="AY67" i="17"/>
  <c r="AZ189" i="17"/>
  <c r="AZ190" i="17"/>
  <c r="AZ188" i="17"/>
  <c r="AZ186" i="17"/>
  <c r="AZ191" i="17"/>
  <c r="AZ196" i="17"/>
  <c r="AZ194" i="17"/>
  <c r="AZ192" i="17"/>
  <c r="AZ193" i="17"/>
  <c r="AZ187" i="17"/>
  <c r="AZ195" i="17"/>
  <c r="BC193" i="17"/>
  <c r="BC187" i="17"/>
  <c r="BC194" i="17"/>
  <c r="BC196" i="17"/>
  <c r="BC195" i="17"/>
  <c r="BC191" i="17"/>
  <c r="BC186" i="17"/>
  <c r="BC188" i="17"/>
  <c r="BC192" i="17"/>
  <c r="BC190" i="17"/>
  <c r="BC189" i="17"/>
  <c r="AM186" i="17"/>
  <c r="AM188" i="17"/>
  <c r="AM190" i="17"/>
  <c r="AM187" i="17"/>
  <c r="AM189" i="17"/>
  <c r="BB469" i="17"/>
  <c r="BB468" i="17"/>
  <c r="BB475" i="17"/>
  <c r="BB473" i="17"/>
  <c r="BB471" i="17"/>
  <c r="BB476" i="17"/>
  <c r="BB470" i="17"/>
  <c r="BB474" i="17"/>
  <c r="BB467" i="17"/>
  <c r="BB466" i="17"/>
  <c r="BB472" i="17"/>
  <c r="AQ472" i="17"/>
  <c r="AQ473" i="17"/>
  <c r="AQ471" i="17"/>
  <c r="AQ468" i="17"/>
  <c r="AQ475" i="17"/>
  <c r="AQ466" i="17"/>
  <c r="AQ470" i="17"/>
  <c r="AQ469" i="17"/>
  <c r="AQ467" i="17"/>
  <c r="AQ476" i="17"/>
  <c r="AQ474" i="17"/>
  <c r="BH267" i="17"/>
  <c r="BH272" i="17"/>
  <c r="BH274" i="17"/>
  <c r="BH276" i="17"/>
  <c r="BH275" i="17"/>
  <c r="BH268" i="17"/>
  <c r="BH269" i="17"/>
  <c r="BH271" i="17"/>
  <c r="BH266" i="17"/>
  <c r="BH270" i="17"/>
  <c r="BH273" i="17"/>
  <c r="BH426" i="17"/>
  <c r="BH431" i="17"/>
  <c r="BH433" i="17"/>
  <c r="BH429" i="17"/>
  <c r="BH430" i="17"/>
  <c r="BH434" i="17"/>
  <c r="BH427" i="17"/>
  <c r="BH436" i="17"/>
  <c r="BH428" i="17"/>
  <c r="BH435" i="17"/>
  <c r="BH432" i="17"/>
  <c r="AJ431" i="17"/>
  <c r="AJ434" i="17"/>
  <c r="AJ435" i="17"/>
  <c r="AJ436" i="17"/>
  <c r="AJ432" i="17"/>
  <c r="AJ428" i="17"/>
  <c r="AJ429" i="17"/>
  <c r="AJ433" i="17"/>
  <c r="AJ426" i="17"/>
  <c r="AJ427" i="17"/>
  <c r="AJ430" i="17"/>
  <c r="AQ231" i="17"/>
  <c r="AQ233" i="17"/>
  <c r="AQ235" i="17"/>
  <c r="AQ227" i="17"/>
  <c r="AQ230" i="17"/>
  <c r="AQ228" i="17"/>
  <c r="AQ234" i="17"/>
  <c r="AQ229" i="17"/>
  <c r="AQ226" i="17"/>
  <c r="AQ232" i="17"/>
  <c r="AQ236" i="17"/>
  <c r="K227" i="17"/>
  <c r="K233" i="17"/>
  <c r="K230" i="17"/>
  <c r="K234" i="17"/>
  <c r="K236" i="17"/>
  <c r="K232" i="17"/>
  <c r="K229" i="17"/>
  <c r="K235" i="17"/>
  <c r="K226" i="17"/>
  <c r="K231" i="17"/>
  <c r="K228" i="17"/>
  <c r="BK473" i="17"/>
  <c r="BK475" i="17"/>
  <c r="BK474" i="17"/>
  <c r="BK470" i="17"/>
  <c r="BK476" i="17"/>
  <c r="BK471" i="17"/>
  <c r="BK466" i="17"/>
  <c r="BK467" i="17"/>
  <c r="BK472" i="17"/>
  <c r="BK469" i="17"/>
  <c r="BK468" i="17"/>
  <c r="AM466" i="17"/>
  <c r="AM468" i="17"/>
  <c r="AM467" i="17"/>
  <c r="AM470" i="17"/>
  <c r="AM469" i="17"/>
  <c r="AZ470" i="17"/>
  <c r="AZ469" i="17"/>
  <c r="AZ466" i="17"/>
  <c r="AZ475" i="17"/>
  <c r="AZ467" i="17"/>
  <c r="AZ472" i="17"/>
  <c r="AZ471" i="17"/>
  <c r="AZ468" i="17"/>
  <c r="AZ473" i="17"/>
  <c r="AZ476" i="17"/>
  <c r="AZ474" i="17"/>
  <c r="U396" i="17"/>
  <c r="U388" i="17"/>
  <c r="U391" i="17"/>
  <c r="U389" i="17"/>
  <c r="U386" i="17"/>
  <c r="U395" i="17"/>
  <c r="U392" i="17"/>
  <c r="U393" i="17"/>
  <c r="U387" i="17"/>
  <c r="U390" i="17"/>
  <c r="U394" i="17"/>
  <c r="BK233" i="17"/>
  <c r="BK235" i="17"/>
  <c r="BK227" i="17"/>
  <c r="BK236" i="17"/>
  <c r="BK228" i="17"/>
  <c r="BK230" i="17"/>
  <c r="BK232" i="17"/>
  <c r="BK229" i="17"/>
  <c r="BK231" i="17"/>
  <c r="BK226" i="17"/>
  <c r="BK234" i="17"/>
  <c r="BC300" i="9"/>
  <c r="BC303" i="9"/>
  <c r="BC298" i="9"/>
  <c r="BC301" i="9"/>
  <c r="BC299" i="9"/>
  <c r="BC302" i="9"/>
  <c r="BC309" i="17"/>
  <c r="BC308" i="17"/>
  <c r="BC311" i="17"/>
  <c r="BC315" i="17"/>
  <c r="BC314" i="17"/>
  <c r="BC307" i="17"/>
  <c r="BC312" i="17"/>
  <c r="BC316" i="17"/>
  <c r="BC310" i="17"/>
  <c r="BC313" i="17"/>
  <c r="BC306" i="17"/>
  <c r="AS194" i="17"/>
  <c r="AS191" i="17"/>
  <c r="AS192" i="17"/>
  <c r="AS187" i="17"/>
  <c r="AS193" i="17"/>
  <c r="AS188" i="17"/>
  <c r="AS186" i="17"/>
  <c r="AS196" i="17"/>
  <c r="AS195" i="17"/>
  <c r="AS189" i="17"/>
  <c r="AS190" i="17"/>
  <c r="AC186" i="17"/>
  <c r="AC188" i="17"/>
  <c r="AC190" i="17"/>
  <c r="AC187" i="17"/>
  <c r="AC189" i="17"/>
  <c r="AQ111" i="17"/>
  <c r="AQ115" i="17"/>
  <c r="AQ108" i="17"/>
  <c r="AQ109" i="17"/>
  <c r="AQ113" i="17"/>
  <c r="AQ110" i="17"/>
  <c r="AQ107" i="17"/>
  <c r="AQ116" i="17"/>
  <c r="AQ114" i="17"/>
  <c r="AQ112" i="17"/>
  <c r="AQ106" i="17"/>
  <c r="AI106" i="17"/>
  <c r="AI115" i="17"/>
  <c r="AI114" i="17"/>
  <c r="AI111" i="17"/>
  <c r="AI110" i="17"/>
  <c r="AI116" i="17"/>
  <c r="AI112" i="17"/>
  <c r="AI107" i="17"/>
  <c r="AI109" i="17"/>
  <c r="AI113" i="17"/>
  <c r="AI108" i="17"/>
  <c r="BH17" i="17"/>
  <c r="BH34" i="17"/>
  <c r="BH25" i="17"/>
  <c r="BH27" i="17"/>
  <c r="BH31" i="17"/>
  <c r="BH28" i="17"/>
  <c r="BH29" i="17"/>
  <c r="BH26" i="17"/>
  <c r="BH24" i="17"/>
  <c r="BH35" i="17"/>
  <c r="BH36" i="17"/>
  <c r="BH32" i="17"/>
  <c r="BH33" i="17"/>
  <c r="BH30" i="17"/>
  <c r="AR34" i="17"/>
  <c r="AR33" i="17"/>
  <c r="AR27" i="17"/>
  <c r="AR30" i="17"/>
  <c r="AR31" i="17"/>
  <c r="AR32" i="17"/>
  <c r="AR29" i="17"/>
  <c r="AR35" i="17"/>
  <c r="AR26" i="17"/>
  <c r="AR28" i="17"/>
  <c r="AR36" i="17"/>
  <c r="AY430" i="17"/>
  <c r="AY434" i="17"/>
  <c r="AY428" i="17"/>
  <c r="AY431" i="17"/>
  <c r="AY433" i="17"/>
  <c r="AY429" i="17"/>
  <c r="AY426" i="17"/>
  <c r="AY435" i="17"/>
  <c r="AY436" i="17"/>
  <c r="AY432" i="17"/>
  <c r="AY427" i="17"/>
  <c r="BH153" i="17"/>
  <c r="BH148" i="17"/>
  <c r="BH151" i="17"/>
  <c r="BH154" i="17"/>
  <c r="BH147" i="17"/>
  <c r="BH155" i="17"/>
  <c r="BH150" i="17"/>
  <c r="BH146" i="17"/>
  <c r="BH156" i="17"/>
  <c r="BH152" i="17"/>
  <c r="BH149" i="17"/>
  <c r="AJ146" i="17"/>
  <c r="AJ153" i="17"/>
  <c r="AJ148" i="17"/>
  <c r="AJ151" i="17"/>
  <c r="AJ150" i="17"/>
  <c r="AJ152" i="17"/>
  <c r="AJ147" i="17"/>
  <c r="AJ149" i="17"/>
  <c r="AJ155" i="17"/>
  <c r="AJ156" i="17"/>
  <c r="AJ154" i="17"/>
  <c r="L309" i="17"/>
  <c r="L308" i="17"/>
  <c r="L314" i="17"/>
  <c r="L306" i="17"/>
  <c r="L312" i="17"/>
  <c r="L310" i="17"/>
  <c r="L307" i="17"/>
  <c r="L315" i="17"/>
  <c r="L311" i="17"/>
  <c r="L316" i="17"/>
  <c r="L313" i="17"/>
  <c r="AJ312" i="17"/>
  <c r="AJ306" i="17"/>
  <c r="AJ307" i="17"/>
  <c r="AJ308" i="17"/>
  <c r="AJ309" i="17"/>
  <c r="AJ310" i="17"/>
  <c r="AJ311" i="17"/>
  <c r="AJ313" i="17"/>
  <c r="AJ314" i="17"/>
  <c r="AJ315" i="17"/>
  <c r="AJ316" i="17"/>
  <c r="AZ315" i="17"/>
  <c r="AZ306" i="17"/>
  <c r="AZ308" i="17"/>
  <c r="AZ314" i="17"/>
  <c r="AZ310" i="17"/>
  <c r="AZ312" i="17"/>
  <c r="AZ309" i="17"/>
  <c r="AZ311" i="17"/>
  <c r="AZ307" i="17"/>
  <c r="AZ316" i="17"/>
  <c r="AZ313" i="17"/>
  <c r="BH346" i="17"/>
  <c r="BH348" i="17"/>
  <c r="BH356" i="17"/>
  <c r="BH354" i="17"/>
  <c r="BH349" i="17"/>
  <c r="BH353" i="17"/>
  <c r="BH355" i="17"/>
  <c r="BH352" i="17"/>
  <c r="BH351" i="17"/>
  <c r="BH350" i="17"/>
  <c r="BH347" i="17"/>
  <c r="AB351" i="17"/>
  <c r="AB355" i="17"/>
  <c r="AB349" i="17"/>
  <c r="AB356" i="17"/>
  <c r="AB352" i="17"/>
  <c r="AB348" i="17"/>
  <c r="AB346" i="17"/>
  <c r="AB353" i="17"/>
  <c r="AB350" i="17"/>
  <c r="AB354" i="17"/>
  <c r="AB347" i="17"/>
  <c r="BG147" i="17"/>
  <c r="BG154" i="17"/>
  <c r="BG146" i="17"/>
  <c r="BG148" i="17"/>
  <c r="BG153" i="17"/>
  <c r="BG152" i="17"/>
  <c r="BG150" i="17"/>
  <c r="BG155" i="17"/>
  <c r="BG149" i="17"/>
  <c r="BG156" i="17"/>
  <c r="BG151" i="17"/>
  <c r="BK149" i="17"/>
  <c r="BK152" i="17"/>
  <c r="BK148" i="17"/>
  <c r="BK155" i="17"/>
  <c r="BK150" i="17"/>
  <c r="BK147" i="17"/>
  <c r="BK151" i="17"/>
  <c r="BK146" i="17"/>
  <c r="BK156" i="17"/>
  <c r="BK154" i="17"/>
  <c r="BK153" i="17"/>
  <c r="BC31" i="17"/>
  <c r="BC33" i="17"/>
  <c r="BC25" i="17"/>
  <c r="BC27" i="17"/>
  <c r="BC30" i="17"/>
  <c r="BC32" i="17"/>
  <c r="BC35" i="17"/>
  <c r="BC28" i="17"/>
  <c r="BC29" i="17"/>
  <c r="BC24" i="17"/>
  <c r="BC36" i="17"/>
  <c r="BC34" i="17"/>
  <c r="BC17" i="17"/>
  <c r="BC26" i="17"/>
  <c r="BG299" i="9"/>
  <c r="BG302" i="9"/>
  <c r="BG300" i="9"/>
  <c r="BG303" i="9"/>
  <c r="BG298" i="9"/>
  <c r="BG301" i="9"/>
  <c r="AY315" i="17"/>
  <c r="AY312" i="17"/>
  <c r="AY306" i="17"/>
  <c r="AY309" i="17"/>
  <c r="AY316" i="17"/>
  <c r="AY313" i="17"/>
  <c r="AY307" i="17"/>
  <c r="AY311" i="17"/>
  <c r="AY310" i="17"/>
  <c r="AY308" i="17"/>
  <c r="AY314" i="17"/>
  <c r="AI307" i="17"/>
  <c r="AI312" i="17"/>
  <c r="AI314" i="17"/>
  <c r="AI315" i="17"/>
  <c r="AI308" i="17"/>
  <c r="AI313" i="17"/>
  <c r="AI306" i="17"/>
  <c r="AI309" i="17"/>
  <c r="AI310" i="17"/>
  <c r="AI311" i="17"/>
  <c r="AI316" i="17"/>
  <c r="AA306" i="17"/>
  <c r="AA314" i="17"/>
  <c r="AA309" i="17"/>
  <c r="AA313" i="17"/>
  <c r="AA307" i="17"/>
  <c r="AA311" i="17"/>
  <c r="AA312" i="17"/>
  <c r="AA315" i="17"/>
  <c r="AA308" i="17"/>
  <c r="AA310" i="17"/>
  <c r="AA316" i="17"/>
  <c r="BJ355" i="17"/>
  <c r="BJ351" i="17"/>
  <c r="BJ356" i="17"/>
  <c r="BJ349" i="17"/>
  <c r="BJ348" i="17"/>
  <c r="BJ347" i="17"/>
  <c r="BJ350" i="17"/>
  <c r="BJ353" i="17"/>
  <c r="BJ346" i="17"/>
  <c r="BJ354" i="17"/>
  <c r="BJ352" i="17"/>
  <c r="AL348" i="17"/>
  <c r="AL346" i="17"/>
  <c r="AL349" i="17"/>
  <c r="AL347" i="17"/>
  <c r="AL350" i="17"/>
  <c r="AU270" i="17"/>
  <c r="AU269" i="17"/>
  <c r="AU266" i="17"/>
  <c r="AU274" i="17"/>
  <c r="AU275" i="17"/>
  <c r="AU268" i="17"/>
  <c r="AU276" i="17"/>
  <c r="AU267" i="17"/>
  <c r="AU273" i="17"/>
  <c r="AU272" i="17"/>
  <c r="AU271" i="17"/>
  <c r="AE268" i="17"/>
  <c r="AE266" i="17"/>
  <c r="AE269" i="17"/>
  <c r="AE267" i="17"/>
  <c r="AE270" i="17"/>
  <c r="H31" i="17"/>
  <c r="H26" i="17"/>
  <c r="H28" i="17"/>
  <c r="H35" i="17"/>
  <c r="H34" i="17"/>
  <c r="H30" i="17"/>
  <c r="H36" i="17"/>
  <c r="H33" i="17"/>
  <c r="H29" i="17"/>
  <c r="H27" i="17"/>
  <c r="H32" i="17"/>
  <c r="BJ98" i="9"/>
  <c r="BJ101" i="9"/>
  <c r="BJ100" i="9"/>
  <c r="BJ103" i="9"/>
  <c r="BJ99" i="9"/>
  <c r="BJ102" i="9"/>
  <c r="BH112" i="17"/>
  <c r="BH110" i="17"/>
  <c r="BH115" i="17"/>
  <c r="BH108" i="17"/>
  <c r="BH107" i="17"/>
  <c r="BH109" i="17"/>
  <c r="BH106" i="17"/>
  <c r="BH114" i="17"/>
  <c r="BH116" i="17"/>
  <c r="BH113" i="17"/>
  <c r="BH111" i="17"/>
  <c r="BK71" i="17"/>
  <c r="BK75" i="17"/>
  <c r="BK70" i="17"/>
  <c r="BK72" i="17"/>
  <c r="BK66" i="17"/>
  <c r="BK67" i="17"/>
  <c r="BK76" i="17"/>
  <c r="BK69" i="17"/>
  <c r="BK74" i="17"/>
  <c r="BK68" i="17"/>
  <c r="BK73" i="17"/>
  <c r="V66" i="17"/>
  <c r="V68" i="17"/>
  <c r="V67" i="17"/>
  <c r="V69" i="17"/>
  <c r="V70" i="17"/>
  <c r="AR390" i="17"/>
  <c r="AR387" i="17"/>
  <c r="AR393" i="17"/>
  <c r="AR388" i="17"/>
  <c r="AR394" i="17"/>
  <c r="AR392" i="17"/>
  <c r="AR389" i="17"/>
  <c r="AR386" i="17"/>
  <c r="AR396" i="17"/>
  <c r="AR391" i="17"/>
  <c r="AR395" i="17"/>
  <c r="BI18" i="9"/>
  <c r="BI21" i="9"/>
  <c r="BI20" i="9"/>
  <c r="BI23" i="9"/>
  <c r="BI19" i="9"/>
  <c r="BI22" i="9"/>
  <c r="BB139" i="9"/>
  <c r="BB142" i="9"/>
  <c r="BB140" i="9"/>
  <c r="BB143" i="9"/>
  <c r="BB138" i="9"/>
  <c r="BB141" i="9"/>
  <c r="BI109" i="17"/>
  <c r="BI114" i="17"/>
  <c r="BI113" i="17"/>
  <c r="BI110" i="17"/>
  <c r="BI108" i="17"/>
  <c r="BI115" i="17"/>
  <c r="BI112" i="17"/>
  <c r="BI116" i="17"/>
  <c r="BI106" i="17"/>
  <c r="BI107" i="17"/>
  <c r="BI111" i="17"/>
  <c r="M106" i="17"/>
  <c r="M107" i="17"/>
  <c r="M108" i="17"/>
  <c r="M110" i="17"/>
  <c r="M109" i="17"/>
  <c r="AK435" i="17"/>
  <c r="AK428" i="17"/>
  <c r="AK431" i="17"/>
  <c r="AK430" i="17"/>
  <c r="AK432" i="17"/>
  <c r="AK434" i="17"/>
  <c r="AK427" i="17"/>
  <c r="AK436" i="17"/>
  <c r="AK426" i="17"/>
  <c r="AK429" i="17"/>
  <c r="AK433" i="17"/>
  <c r="AC429" i="17"/>
  <c r="AC430" i="17"/>
  <c r="AC426" i="17"/>
  <c r="AC428" i="17"/>
  <c r="AC432" i="17"/>
  <c r="AC436" i="17"/>
  <c r="AC431" i="17"/>
  <c r="AC427" i="17"/>
  <c r="AC433" i="17"/>
  <c r="AC434" i="17"/>
  <c r="AC435" i="17"/>
  <c r="AU115" i="17"/>
  <c r="AU107" i="17"/>
  <c r="AU106" i="17"/>
  <c r="AU113" i="17"/>
  <c r="AU116" i="17"/>
  <c r="AU109" i="17"/>
  <c r="AU114" i="17"/>
  <c r="AU108" i="17"/>
  <c r="AU112" i="17"/>
  <c r="AU110" i="17"/>
  <c r="AU111" i="17"/>
  <c r="AZ260" i="9"/>
  <c r="AZ263" i="9"/>
  <c r="AZ259" i="9"/>
  <c r="AZ262" i="9"/>
  <c r="AZ258" i="9"/>
  <c r="AZ261" i="9"/>
  <c r="BK19" i="9"/>
  <c r="BK22" i="9"/>
  <c r="BK18" i="9"/>
  <c r="BK21" i="9"/>
  <c r="BK20" i="9"/>
  <c r="BK23" i="9"/>
  <c r="BG32" i="17"/>
  <c r="BG35" i="17"/>
  <c r="BG27" i="17"/>
  <c r="BG31" i="17"/>
  <c r="BG25" i="17"/>
  <c r="BG33" i="17"/>
  <c r="BG34" i="17"/>
  <c r="BG24" i="17"/>
  <c r="BG30" i="17"/>
  <c r="BG26" i="17"/>
  <c r="BG28" i="17"/>
  <c r="BG17" i="17"/>
  <c r="BG36" i="17"/>
  <c r="BG29" i="17"/>
  <c r="AA395" i="17"/>
  <c r="AA386" i="17"/>
  <c r="AA392" i="17"/>
  <c r="AA396" i="17"/>
  <c r="AA393" i="17"/>
  <c r="AA389" i="17"/>
  <c r="AA391" i="17"/>
  <c r="AA394" i="17"/>
  <c r="AA390" i="17"/>
  <c r="AA387" i="17"/>
  <c r="AA388" i="17"/>
  <c r="BA73" i="17"/>
  <c r="BA69" i="17"/>
  <c r="BA74" i="17"/>
  <c r="BA66" i="17"/>
  <c r="BA75" i="17"/>
  <c r="BA71" i="17"/>
  <c r="BA67" i="17"/>
  <c r="BA70" i="17"/>
  <c r="BA68" i="17"/>
  <c r="BA76" i="17"/>
  <c r="BA72" i="17"/>
  <c r="BB298" i="9"/>
  <c r="BB301" i="9"/>
  <c r="BB300" i="9"/>
  <c r="BB303" i="9"/>
  <c r="BB299" i="9"/>
  <c r="BB302" i="9"/>
  <c r="BC419" i="9"/>
  <c r="BC422" i="9"/>
  <c r="BC418" i="9"/>
  <c r="BC421" i="9"/>
  <c r="BC420" i="9"/>
  <c r="BC423" i="9"/>
  <c r="BC432" i="17"/>
  <c r="BC433" i="17"/>
  <c r="BC427" i="17"/>
  <c r="BC431" i="17"/>
  <c r="BC435" i="17"/>
  <c r="BC429" i="17"/>
  <c r="BC428" i="17"/>
  <c r="BC434" i="17"/>
  <c r="BC430" i="17"/>
  <c r="BC426" i="17"/>
  <c r="BC436" i="17"/>
  <c r="BK300" i="9"/>
  <c r="BK303" i="9"/>
  <c r="BK298" i="9"/>
  <c r="BK301" i="9"/>
  <c r="BK299" i="9"/>
  <c r="BK302" i="9"/>
  <c r="BA18" i="9"/>
  <c r="BA21" i="9"/>
  <c r="BA20" i="9"/>
  <c r="BA23" i="9"/>
  <c r="BA19" i="9"/>
  <c r="BA22" i="9"/>
  <c r="AY188" i="17"/>
  <c r="AY190" i="17"/>
  <c r="AY193" i="17"/>
  <c r="AY194" i="17"/>
  <c r="AY191" i="17"/>
  <c r="AY192" i="17"/>
  <c r="AY196" i="17"/>
  <c r="AY189" i="17"/>
  <c r="AY187" i="17"/>
  <c r="AY186" i="17"/>
  <c r="AY195" i="17"/>
  <c r="S187" i="17"/>
  <c r="S196" i="17"/>
  <c r="S189" i="17"/>
  <c r="S193" i="17"/>
  <c r="S195" i="17"/>
  <c r="S190" i="17"/>
  <c r="S194" i="17"/>
  <c r="S192" i="17"/>
  <c r="S186" i="17"/>
  <c r="S191" i="17"/>
  <c r="S188" i="17"/>
  <c r="AY418" i="9"/>
  <c r="AY421" i="9"/>
  <c r="AY419" i="9"/>
  <c r="AY422" i="9"/>
  <c r="AY420" i="9"/>
  <c r="AY423" i="9"/>
  <c r="BJ260" i="9"/>
  <c r="BJ263" i="9"/>
  <c r="BJ258" i="9"/>
  <c r="BJ261" i="9"/>
  <c r="BJ259" i="9"/>
  <c r="BJ262" i="9"/>
  <c r="BJ269" i="17"/>
  <c r="BJ275" i="17"/>
  <c r="BJ272" i="17"/>
  <c r="BJ273" i="17"/>
  <c r="BJ270" i="17"/>
  <c r="BJ276" i="17"/>
  <c r="BJ267" i="17"/>
  <c r="BJ274" i="17"/>
  <c r="BJ271" i="17"/>
  <c r="BJ266" i="17"/>
  <c r="BJ268" i="17"/>
  <c r="BI150" i="17"/>
  <c r="BI148" i="17"/>
  <c r="BI155" i="17"/>
  <c r="BI147" i="17"/>
  <c r="BI153" i="17"/>
  <c r="BI146" i="17"/>
  <c r="BI154" i="17"/>
  <c r="BI151" i="17"/>
  <c r="BI149" i="17"/>
  <c r="BI152" i="17"/>
  <c r="BI156" i="17"/>
  <c r="AU392" i="17"/>
  <c r="AU391" i="17"/>
  <c r="AU389" i="17"/>
  <c r="AU388" i="17"/>
  <c r="AU390" i="17"/>
  <c r="AU396" i="17"/>
  <c r="AU386" i="17"/>
  <c r="AU393" i="17"/>
  <c r="AU394" i="17"/>
  <c r="AU387" i="17"/>
  <c r="AU395" i="17"/>
  <c r="BA99" i="9"/>
  <c r="BA102" i="9"/>
  <c r="BA100" i="9"/>
  <c r="BA103" i="9"/>
  <c r="BA98" i="9"/>
  <c r="BA101" i="9"/>
  <c r="BK140" i="9"/>
  <c r="BK143" i="9"/>
  <c r="BK138" i="9"/>
  <c r="BK141" i="9"/>
  <c r="BK139" i="9"/>
  <c r="BK142" i="9"/>
  <c r="BC99" i="9"/>
  <c r="BC102" i="9"/>
  <c r="BC100" i="9"/>
  <c r="BC103" i="9"/>
  <c r="BC98" i="9"/>
  <c r="BC101" i="9"/>
  <c r="AR258" i="9"/>
  <c r="AR261" i="9"/>
  <c r="AR260" i="9"/>
  <c r="AR263" i="9"/>
  <c r="AR259" i="9"/>
  <c r="AR262" i="9"/>
  <c r="AY19" i="9"/>
  <c r="AY22" i="9"/>
  <c r="AY18" i="9"/>
  <c r="AY21" i="9"/>
  <c r="AY20" i="9"/>
  <c r="AY23" i="9"/>
  <c r="BC19" i="17"/>
  <c r="BC18" i="17"/>
  <c r="BC20" i="17"/>
  <c r="BH20" i="17"/>
  <c r="BH19" i="17"/>
  <c r="BH18" i="17"/>
  <c r="AZ20" i="17"/>
  <c r="AZ19" i="17"/>
  <c r="AZ18" i="17"/>
  <c r="BJ20" i="17"/>
  <c r="BJ19" i="17"/>
  <c r="BJ18" i="17"/>
  <c r="BI20" i="17"/>
  <c r="BI19" i="17"/>
  <c r="BI18" i="17"/>
  <c r="AY20" i="17"/>
  <c r="AY19" i="17"/>
  <c r="AY18" i="17"/>
  <c r="BG20" i="17"/>
  <c r="BG19" i="17"/>
  <c r="BG18" i="17"/>
  <c r="BK18" i="17"/>
  <c r="BK20" i="17"/>
  <c r="BK19" i="17"/>
  <c r="BD20" i="17"/>
  <c r="BD19" i="17"/>
  <c r="BD18" i="17"/>
  <c r="BB20" i="17"/>
  <c r="BB19" i="17"/>
  <c r="BB18" i="17"/>
  <c r="BA20" i="17"/>
  <c r="BA19" i="17"/>
  <c r="BA18" i="17"/>
  <c r="BL20" i="17"/>
  <c r="BL19" i="17"/>
  <c r="BL18" i="17"/>
  <c r="M111" i="9"/>
  <c r="T472" i="9"/>
  <c r="R116" i="21"/>
  <c r="V73" i="9"/>
  <c r="AC191" i="9"/>
  <c r="AU71" i="9"/>
  <c r="AC192" i="9"/>
  <c r="K351" i="9"/>
  <c r="U351" i="9"/>
  <c r="R128" i="21"/>
  <c r="R125" i="21"/>
  <c r="M112" i="9"/>
  <c r="T111" i="9"/>
  <c r="R5" i="21"/>
  <c r="V71" i="9"/>
  <c r="K352" i="9"/>
  <c r="T115" i="9"/>
  <c r="AL113" i="9"/>
  <c r="C432" i="9"/>
  <c r="AE312" i="9"/>
  <c r="AL353" i="9"/>
  <c r="BC23" i="17"/>
  <c r="BC22" i="17"/>
  <c r="BC21" i="17"/>
  <c r="AE272" i="9"/>
  <c r="R80" i="21"/>
  <c r="AM192" i="9"/>
  <c r="BK22" i="17"/>
  <c r="BK23" i="17"/>
  <c r="BK21" i="17"/>
  <c r="R199" i="21"/>
  <c r="BI21" i="17"/>
  <c r="BI22" i="17"/>
  <c r="BI23" i="17"/>
  <c r="BL22" i="17"/>
  <c r="BL21" i="17"/>
  <c r="BL23" i="17"/>
  <c r="BB23" i="17"/>
  <c r="BB21" i="17"/>
  <c r="AD151" i="9"/>
  <c r="BJ23" i="17"/>
  <c r="BJ21" i="17"/>
  <c r="BJ22" i="17"/>
  <c r="BG22" i="17"/>
  <c r="BG23" i="17"/>
  <c r="BG21" i="17"/>
  <c r="AL391" i="9"/>
  <c r="R113" i="21"/>
  <c r="AZ22" i="17"/>
  <c r="AZ23" i="17"/>
  <c r="AZ21" i="17"/>
  <c r="AM471" i="9"/>
  <c r="AE273" i="9"/>
  <c r="AM191" i="9"/>
  <c r="AE271" i="9"/>
  <c r="R41" i="21"/>
  <c r="BH22" i="17"/>
  <c r="BH21" i="17"/>
  <c r="BH23" i="17"/>
  <c r="R6" i="21"/>
  <c r="R40" i="21"/>
  <c r="AY22" i="17"/>
  <c r="AY21" i="17"/>
  <c r="AY23" i="17"/>
  <c r="AL351" i="9"/>
  <c r="BB22" i="17"/>
  <c r="AL111" i="9"/>
  <c r="C431" i="9"/>
  <c r="BA22" i="17"/>
  <c r="BA21" i="17"/>
  <c r="BA23" i="17"/>
  <c r="AE311" i="9"/>
  <c r="BD22" i="17"/>
  <c r="BD23" i="17"/>
  <c r="BD21" i="17"/>
  <c r="R125" i="20"/>
  <c r="AL355" i="9"/>
  <c r="U472" i="9"/>
  <c r="C315" i="17"/>
  <c r="R9" i="20"/>
  <c r="C311" i="17"/>
  <c r="R137" i="20"/>
  <c r="AL392" i="17"/>
  <c r="V71" i="17"/>
  <c r="AL352" i="17"/>
  <c r="R116" i="20"/>
  <c r="AD152" i="17"/>
  <c r="AL395" i="17"/>
  <c r="R114" i="21"/>
  <c r="AM474" i="9"/>
  <c r="M112" i="17"/>
  <c r="AM472" i="9"/>
  <c r="V75" i="9"/>
  <c r="N312" i="17"/>
  <c r="AC194" i="9"/>
  <c r="T113" i="9"/>
  <c r="R41" i="20"/>
  <c r="M32" i="9"/>
  <c r="U355" i="17"/>
  <c r="T80" i="21"/>
  <c r="M113" i="17"/>
  <c r="T41" i="21"/>
  <c r="T125" i="21"/>
  <c r="R80" i="20"/>
  <c r="S126" i="21"/>
  <c r="C434" i="9"/>
  <c r="AD155" i="17"/>
  <c r="AL353" i="17"/>
  <c r="AL391" i="17"/>
  <c r="AD151" i="17"/>
  <c r="AL351" i="17"/>
  <c r="AM192" i="17"/>
  <c r="R5" i="20"/>
  <c r="AL115" i="9"/>
  <c r="AM195" i="17"/>
  <c r="M31" i="9"/>
  <c r="S42" i="21"/>
  <c r="T7" i="21"/>
  <c r="T113" i="17"/>
  <c r="T112" i="17"/>
  <c r="M111" i="17"/>
  <c r="T40" i="21"/>
  <c r="AE312" i="17"/>
  <c r="R40" i="20"/>
  <c r="AL113" i="17"/>
  <c r="U351" i="17"/>
  <c r="AM473" i="17"/>
  <c r="T313" i="17"/>
  <c r="R198" i="21"/>
  <c r="AD432" i="9"/>
  <c r="U355" i="9"/>
  <c r="U353" i="9"/>
  <c r="M115" i="9"/>
  <c r="M113" i="9"/>
  <c r="C472" i="9"/>
  <c r="AE315" i="9"/>
  <c r="AE313" i="9"/>
  <c r="K355" i="9"/>
  <c r="K353" i="9"/>
  <c r="T311" i="17"/>
  <c r="R126" i="21"/>
  <c r="C431" i="17"/>
  <c r="AL111" i="17"/>
  <c r="AD33" i="9"/>
  <c r="E153" i="9"/>
  <c r="AC191" i="17"/>
  <c r="AM194" i="9"/>
  <c r="AM193" i="9"/>
  <c r="AM195" i="9"/>
  <c r="AD153" i="9"/>
  <c r="AD155" i="9"/>
  <c r="U471" i="9"/>
  <c r="R138" i="21"/>
  <c r="AD431" i="9"/>
  <c r="R127" i="21"/>
  <c r="AU72" i="9"/>
  <c r="AU74" i="9"/>
  <c r="R42" i="21"/>
  <c r="E151" i="9"/>
  <c r="M33" i="9"/>
  <c r="V74" i="9"/>
  <c r="V72" i="9"/>
  <c r="S125" i="21"/>
  <c r="R77" i="21"/>
  <c r="K351" i="17"/>
  <c r="AD433" i="9"/>
  <c r="T111" i="17"/>
  <c r="AD32" i="9"/>
  <c r="R76" i="21"/>
  <c r="AL114" i="9"/>
  <c r="AL112" i="9"/>
  <c r="N311" i="17"/>
  <c r="AM191" i="17"/>
  <c r="AM471" i="17"/>
  <c r="C473" i="9"/>
  <c r="R136" i="21"/>
  <c r="C471" i="9"/>
  <c r="AU71" i="17"/>
  <c r="AL395" i="9"/>
  <c r="AL393" i="9"/>
  <c r="AE314" i="9"/>
  <c r="AL112" i="17"/>
  <c r="AM473" i="9"/>
  <c r="AM475" i="9"/>
  <c r="C435" i="9"/>
  <c r="C433" i="9"/>
  <c r="R77" i="20"/>
  <c r="U354" i="9"/>
  <c r="U352" i="9"/>
  <c r="M114" i="9"/>
  <c r="R197" i="21"/>
  <c r="R9" i="21"/>
  <c r="AD152" i="9"/>
  <c r="AD154" i="9"/>
  <c r="T473" i="9"/>
  <c r="U473" i="9"/>
  <c r="AL394" i="9"/>
  <c r="AL392" i="9"/>
  <c r="AU73" i="9"/>
  <c r="AU75" i="9"/>
  <c r="R139" i="21"/>
  <c r="AD31" i="9"/>
  <c r="R7" i="21"/>
  <c r="R137" i="21"/>
  <c r="T471" i="9"/>
  <c r="T471" i="17"/>
  <c r="AC271" i="9"/>
  <c r="R78" i="21"/>
  <c r="AE311" i="17"/>
  <c r="AE275" i="9"/>
  <c r="AC273" i="9"/>
  <c r="R114" i="20"/>
  <c r="AC195" i="9"/>
  <c r="AC193" i="9"/>
  <c r="E152" i="9"/>
  <c r="R200" i="21"/>
  <c r="K354" i="9"/>
  <c r="AL354" i="9"/>
  <c r="AL352" i="9"/>
  <c r="AC272" i="9"/>
  <c r="T114" i="9"/>
  <c r="T112" i="9"/>
  <c r="U354" i="17"/>
  <c r="S137" i="21"/>
  <c r="T115" i="17"/>
  <c r="AE273" i="17"/>
  <c r="AL394" i="17"/>
  <c r="AL393" i="17"/>
  <c r="AL396" i="17"/>
  <c r="F367" i="17"/>
  <c r="T137" i="21"/>
  <c r="T114" i="21"/>
  <c r="T472" i="17"/>
  <c r="C313" i="17"/>
  <c r="R126" i="20"/>
  <c r="U113" i="21"/>
  <c r="N314" i="17"/>
  <c r="U472" i="17"/>
  <c r="T474" i="17"/>
  <c r="S138" i="21"/>
  <c r="E154" i="9"/>
  <c r="M115" i="17"/>
  <c r="U41" i="21"/>
  <c r="AD154" i="17"/>
  <c r="AL354" i="17"/>
  <c r="AM194" i="17"/>
  <c r="S41" i="21"/>
  <c r="E152" i="17"/>
  <c r="V41" i="21"/>
  <c r="M114" i="17"/>
  <c r="AM475" i="17"/>
  <c r="S200" i="21"/>
  <c r="AM474" i="17"/>
  <c r="AE272" i="17"/>
  <c r="AL115" i="17"/>
  <c r="U353" i="17"/>
  <c r="T315" i="17"/>
  <c r="AD153" i="17"/>
  <c r="AL355" i="17"/>
  <c r="S128" i="21"/>
  <c r="V76" i="17"/>
  <c r="AU76" i="17"/>
  <c r="H47" i="17"/>
  <c r="V125" i="21"/>
  <c r="T114" i="17"/>
  <c r="U42" i="21"/>
  <c r="U352" i="17"/>
  <c r="S78" i="21"/>
  <c r="AM472" i="17"/>
  <c r="AM193" i="17"/>
  <c r="U80" i="21"/>
  <c r="V80" i="21"/>
  <c r="T76" i="21"/>
  <c r="S80" i="21"/>
  <c r="AC272" i="17"/>
  <c r="AL114" i="17"/>
  <c r="S116" i="21"/>
  <c r="AD33" i="17"/>
  <c r="AE314" i="17"/>
  <c r="T473" i="17"/>
  <c r="U474" i="17"/>
  <c r="K352" i="17"/>
  <c r="K354" i="17"/>
  <c r="AC274" i="9"/>
  <c r="T474" i="9"/>
  <c r="U474" i="9"/>
  <c r="AC275" i="9"/>
  <c r="S5" i="21"/>
  <c r="U137" i="21"/>
  <c r="T116" i="21"/>
  <c r="K353" i="17"/>
  <c r="K355" i="17"/>
  <c r="T126" i="21"/>
  <c r="C475" i="9"/>
  <c r="R139" i="20"/>
  <c r="AC193" i="17"/>
  <c r="AC195" i="17"/>
  <c r="R136" i="20"/>
  <c r="C471" i="17"/>
  <c r="R76" i="20"/>
  <c r="M35" i="9"/>
  <c r="E155" i="9"/>
  <c r="T136" i="21"/>
  <c r="C473" i="17"/>
  <c r="AU74" i="17"/>
  <c r="AU72" i="17"/>
  <c r="V7" i="21"/>
  <c r="S7" i="21"/>
  <c r="AD32" i="17"/>
  <c r="R113" i="20"/>
  <c r="T5" i="21"/>
  <c r="S139" i="21"/>
  <c r="S114" i="21"/>
  <c r="R199" i="20"/>
  <c r="T197" i="21"/>
  <c r="AU73" i="17"/>
  <c r="AU75" i="17"/>
  <c r="R7" i="20"/>
  <c r="AD31" i="17"/>
  <c r="S113" i="21"/>
  <c r="T200" i="21"/>
  <c r="T198" i="21"/>
  <c r="U475" i="9"/>
  <c r="V75" i="17"/>
  <c r="V73" i="17"/>
  <c r="T128" i="21"/>
  <c r="AD34" i="9"/>
  <c r="AD435" i="9"/>
  <c r="R6" i="20"/>
  <c r="M31" i="17"/>
  <c r="T475" i="9"/>
  <c r="C314" i="17"/>
  <c r="C312" i="17"/>
  <c r="R200" i="20"/>
  <c r="S197" i="21"/>
  <c r="N315" i="17"/>
  <c r="N313" i="17"/>
  <c r="AD434" i="9"/>
  <c r="T77" i="21"/>
  <c r="C432" i="17"/>
  <c r="C434" i="17"/>
  <c r="V72" i="17"/>
  <c r="V74" i="17"/>
  <c r="AC271" i="17"/>
  <c r="R78" i="20"/>
  <c r="T139" i="21"/>
  <c r="U471" i="17"/>
  <c r="R138" i="20"/>
  <c r="S6" i="21"/>
  <c r="M32" i="17"/>
  <c r="AC273" i="17"/>
  <c r="T78" i="21"/>
  <c r="T113" i="21"/>
  <c r="AE271" i="17"/>
  <c r="AE274" i="9"/>
  <c r="R42" i="20"/>
  <c r="E151" i="17"/>
  <c r="T199" i="21"/>
  <c r="AD432" i="17"/>
  <c r="S127" i="21"/>
  <c r="AD433" i="17"/>
  <c r="T127" i="21"/>
  <c r="T42" i="21"/>
  <c r="E153" i="17"/>
  <c r="AD431" i="17"/>
  <c r="R127" i="20"/>
  <c r="C474" i="9"/>
  <c r="AC194" i="17"/>
  <c r="AC192" i="17"/>
  <c r="S199" i="21"/>
  <c r="R197" i="20"/>
  <c r="T312" i="17"/>
  <c r="T314" i="17"/>
  <c r="S136" i="21"/>
  <c r="C472" i="17"/>
  <c r="S40" i="21"/>
  <c r="C435" i="17"/>
  <c r="C433" i="17"/>
  <c r="S9" i="21"/>
  <c r="T138" i="21"/>
  <c r="U473" i="17"/>
  <c r="M34" i="9"/>
  <c r="S77" i="21"/>
  <c r="AE315" i="17"/>
  <c r="AE313" i="17"/>
  <c r="S76" i="21"/>
  <c r="M33" i="17"/>
  <c r="T6" i="21"/>
  <c r="R198" i="20"/>
  <c r="R128" i="20"/>
  <c r="S198" i="21"/>
  <c r="T9" i="21"/>
  <c r="AD35" i="9"/>
  <c r="U125" i="21"/>
  <c r="AM476" i="17"/>
  <c r="C476" i="17"/>
  <c r="T476" i="17"/>
  <c r="U476" i="17"/>
  <c r="G447" i="17"/>
  <c r="T116" i="17"/>
  <c r="M116" i="17"/>
  <c r="AL116" i="17"/>
  <c r="G87" i="17"/>
  <c r="AD156" i="17"/>
  <c r="U126" i="21"/>
  <c r="AM196" i="17"/>
  <c r="V126" i="21"/>
  <c r="T316" i="17"/>
  <c r="C316" i="17"/>
  <c r="N316" i="17"/>
  <c r="AE316" i="17"/>
  <c r="D287" i="17"/>
  <c r="E87" i="17"/>
  <c r="AL356" i="17"/>
  <c r="K356" i="17"/>
  <c r="U356" i="17"/>
  <c r="F327" i="17"/>
  <c r="F87" i="17"/>
  <c r="AC196" i="17"/>
  <c r="F167" i="17"/>
  <c r="C167" i="17"/>
  <c r="C287" i="17"/>
  <c r="C327" i="17"/>
  <c r="V76" i="21"/>
  <c r="C647" i="17"/>
  <c r="G207" i="17"/>
  <c r="AD35" i="17"/>
  <c r="V9" i="21"/>
  <c r="V137" i="21"/>
  <c r="M36" i="17"/>
  <c r="AD36" i="17"/>
  <c r="C7" i="17"/>
  <c r="V114" i="21"/>
  <c r="U9" i="21"/>
  <c r="U138" i="21"/>
  <c r="U114" i="21"/>
  <c r="D207" i="17"/>
  <c r="F287" i="17"/>
  <c r="M367" i="9"/>
  <c r="C436" i="17"/>
  <c r="G327" i="17"/>
  <c r="G47" i="17"/>
  <c r="C367" i="17"/>
  <c r="D47" i="17"/>
  <c r="G287" i="17"/>
  <c r="V6" i="21"/>
  <c r="M35" i="17"/>
  <c r="C474" i="17"/>
  <c r="U136" i="21"/>
  <c r="U200" i="21"/>
  <c r="AC275" i="17"/>
  <c r="V78" i="21"/>
  <c r="V139" i="21"/>
  <c r="V200" i="21"/>
  <c r="V5" i="21"/>
  <c r="U77" i="21"/>
  <c r="AC274" i="17"/>
  <c r="U78" i="21"/>
  <c r="U198" i="21"/>
  <c r="U139" i="21"/>
  <c r="D87" i="17"/>
  <c r="U475" i="17"/>
  <c r="V138" i="21"/>
  <c r="U40" i="21"/>
  <c r="E154" i="17"/>
  <c r="C87" i="17"/>
  <c r="T475" i="17"/>
  <c r="V113" i="21"/>
  <c r="M34" i="17"/>
  <c r="U6" i="21"/>
  <c r="V77" i="21"/>
  <c r="U197" i="21"/>
  <c r="V128" i="21"/>
  <c r="U7" i="21"/>
  <c r="AD34" i="17"/>
  <c r="C475" i="17"/>
  <c r="V136" i="21"/>
  <c r="C47" i="17"/>
  <c r="AD435" i="17"/>
  <c r="V127" i="21"/>
  <c r="V199" i="21"/>
  <c r="V197" i="21"/>
  <c r="U116" i="21"/>
  <c r="AC276" i="17"/>
  <c r="AE276" i="17"/>
  <c r="F247" i="17"/>
  <c r="V116" i="21"/>
  <c r="U5" i="21"/>
  <c r="U128" i="21"/>
  <c r="G7" i="17"/>
  <c r="U76" i="21"/>
  <c r="U199" i="21"/>
  <c r="AE274" i="17"/>
  <c r="E155" i="17"/>
  <c r="V42" i="21"/>
  <c r="V40" i="21"/>
  <c r="AD434" i="17"/>
  <c r="U127" i="21"/>
  <c r="V198" i="21"/>
  <c r="AE275" i="17"/>
  <c r="G167" i="17"/>
  <c r="E156" i="17"/>
  <c r="F127" i="17"/>
  <c r="D127" i="17"/>
  <c r="E327" i="17"/>
  <c r="D167" i="17"/>
  <c r="E7" i="17"/>
  <c r="D7" i="17"/>
  <c r="E247" i="17"/>
  <c r="C207" i="17"/>
  <c r="E207" i="17"/>
  <c r="E47" i="17"/>
  <c r="F207" i="17"/>
  <c r="E167" i="17"/>
  <c r="H167" i="17"/>
  <c r="X89" i="7"/>
  <c r="I87" i="17"/>
  <c r="H87" i="17"/>
  <c r="J87" i="17"/>
  <c r="AD436" i="17"/>
  <c r="E407" i="17"/>
  <c r="F407" i="17"/>
  <c r="J167" i="17"/>
  <c r="J207" i="17"/>
  <c r="I167" i="17"/>
  <c r="F47" i="17"/>
  <c r="G407" i="17"/>
  <c r="H287" i="17"/>
  <c r="I207" i="17"/>
  <c r="W88" i="21"/>
  <c r="H207" i="17"/>
  <c r="F7" i="17"/>
  <c r="D247" i="17"/>
  <c r="C407" i="17"/>
  <c r="I47" i="17"/>
  <c r="H327" i="17"/>
  <c r="G647" i="17"/>
  <c r="F447" i="17"/>
  <c r="F647" i="17"/>
  <c r="I327" i="17"/>
  <c r="I287" i="17"/>
  <c r="D327" i="17"/>
  <c r="J287" i="17"/>
  <c r="E287" i="17"/>
  <c r="J327" i="17"/>
  <c r="J47" i="17"/>
  <c r="E447" i="17"/>
  <c r="G127" i="17"/>
  <c r="D407" i="17"/>
  <c r="D447" i="17"/>
  <c r="H7" i="17"/>
  <c r="E168" i="17"/>
  <c r="D367" i="17"/>
  <c r="G88" i="17"/>
  <c r="E367" i="17"/>
  <c r="D168" i="17"/>
  <c r="H367" i="17"/>
  <c r="W89" i="21"/>
  <c r="AB62" i="22"/>
  <c r="F88" i="17"/>
  <c r="J168" i="17"/>
  <c r="C247" i="17"/>
  <c r="G168" i="17"/>
  <c r="F168" i="17"/>
  <c r="I168" i="17"/>
  <c r="H168" i="17"/>
  <c r="C168" i="17"/>
  <c r="H88" i="17"/>
  <c r="J407" i="17"/>
  <c r="C88" i="17"/>
  <c r="X88" i="7"/>
  <c r="H407" i="17"/>
  <c r="E647" i="17"/>
  <c r="E88" i="17"/>
  <c r="I407" i="17"/>
  <c r="D88" i="17"/>
  <c r="J88" i="17"/>
  <c r="I7" i="17"/>
  <c r="I88" i="17"/>
  <c r="J48" i="17"/>
  <c r="H48" i="17"/>
  <c r="G208" i="17"/>
  <c r="J208" i="17"/>
  <c r="G48" i="17"/>
  <c r="H208" i="17"/>
  <c r="I208" i="17"/>
  <c r="E48" i="17"/>
  <c r="E208" i="17"/>
  <c r="F208" i="17"/>
  <c r="D647" i="17"/>
  <c r="I288" i="17"/>
  <c r="C328" i="17"/>
  <c r="J647" i="17"/>
  <c r="C48" i="17"/>
  <c r="D208" i="17"/>
  <c r="J7" i="17"/>
  <c r="H647" i="17"/>
  <c r="AB61" i="22"/>
  <c r="G367" i="17"/>
  <c r="C208" i="17"/>
  <c r="E328" i="17"/>
  <c r="I647" i="17"/>
  <c r="X92" i="7"/>
  <c r="AB65" i="22"/>
  <c r="D328" i="17"/>
  <c r="H328" i="17"/>
  <c r="F328" i="17"/>
  <c r="J328" i="17"/>
  <c r="I367" i="17"/>
  <c r="C288" i="17"/>
  <c r="J367" i="17"/>
  <c r="X91" i="7"/>
  <c r="AB64" i="22"/>
  <c r="W91" i="21"/>
  <c r="E288" i="17"/>
  <c r="I48" i="17"/>
  <c r="G288" i="17"/>
  <c r="H288" i="17"/>
  <c r="F288" i="17"/>
  <c r="D288" i="17"/>
  <c r="F48" i="17"/>
  <c r="D48" i="17"/>
  <c r="I328" i="17"/>
  <c r="J288" i="17"/>
  <c r="G328" i="17"/>
  <c r="E127" i="17"/>
  <c r="G247" i="17"/>
  <c r="H247" i="17"/>
  <c r="I247" i="17"/>
  <c r="H127" i="17"/>
  <c r="C127" i="17"/>
  <c r="I127" i="17"/>
  <c r="J127" i="17"/>
  <c r="I447" i="17"/>
  <c r="C447" i="17"/>
  <c r="H447" i="17"/>
  <c r="J447" i="17"/>
  <c r="J247" i="17"/>
  <c r="AB72" i="22"/>
  <c r="W31" i="21"/>
  <c r="X65" i="7"/>
  <c r="X28" i="7"/>
  <c r="W32" i="21"/>
  <c r="J88" i="9"/>
  <c r="I88" i="9"/>
  <c r="AB73" i="22"/>
  <c r="J328" i="9"/>
  <c r="AB69" i="22"/>
  <c r="I328" i="9"/>
  <c r="W102" i="21"/>
  <c r="H328" i="9"/>
  <c r="X55" i="7"/>
  <c r="X101" i="7"/>
  <c r="I8" i="17"/>
  <c r="J208" i="9"/>
  <c r="J168" i="9"/>
  <c r="X56" i="7"/>
  <c r="H408" i="17"/>
  <c r="E408" i="17"/>
  <c r="D408" i="17"/>
  <c r="I408" i="17"/>
  <c r="H368" i="17"/>
  <c r="W66" i="21"/>
  <c r="J408" i="17"/>
  <c r="F408" i="17"/>
  <c r="G408" i="17"/>
  <c r="W53" i="21"/>
  <c r="X54" i="7"/>
  <c r="F8" i="17"/>
  <c r="I368" i="17"/>
  <c r="E8" i="17"/>
  <c r="I208" i="9"/>
  <c r="C408" i="17"/>
  <c r="X104" i="7"/>
  <c r="W68" i="21"/>
  <c r="X52" i="7"/>
  <c r="I168" i="9"/>
  <c r="X67" i="7"/>
  <c r="X64" i="7"/>
  <c r="H8" i="17"/>
  <c r="J368" i="17"/>
  <c r="C368" i="17"/>
  <c r="F648" i="17"/>
  <c r="I48" i="9"/>
  <c r="D8" i="17"/>
  <c r="D368" i="17"/>
  <c r="C8" i="17"/>
  <c r="D648" i="17"/>
  <c r="F368" i="17"/>
  <c r="E368" i="17"/>
  <c r="J8" i="17"/>
  <c r="G368" i="17"/>
  <c r="G8" i="17"/>
  <c r="C648" i="17"/>
  <c r="X17" i="7"/>
  <c r="I648" i="17"/>
  <c r="E648" i="17"/>
  <c r="J48" i="9"/>
  <c r="J248" i="17"/>
  <c r="G648" i="17"/>
  <c r="J648" i="17"/>
  <c r="H648" i="17"/>
  <c r="X19" i="7"/>
  <c r="X18" i="7"/>
  <c r="W20" i="21"/>
  <c r="X16" i="7"/>
  <c r="X21" i="7"/>
  <c r="I448" i="17"/>
  <c r="J128" i="17"/>
  <c r="E248" i="17"/>
  <c r="C448" i="17"/>
  <c r="G448" i="17"/>
  <c r="X29" i="7"/>
  <c r="AB22" i="22"/>
  <c r="W29" i="21"/>
  <c r="H128" i="17"/>
  <c r="W100" i="21"/>
  <c r="D448" i="17"/>
  <c r="F448" i="17"/>
  <c r="F248" i="17"/>
  <c r="W30" i="21"/>
  <c r="X30" i="7"/>
  <c r="AB23" i="22"/>
  <c r="J448" i="17"/>
  <c r="I128" i="17"/>
  <c r="G248" i="17"/>
  <c r="I248" i="17"/>
  <c r="D248" i="17"/>
  <c r="H448" i="17"/>
  <c r="C128" i="17"/>
  <c r="F128" i="17"/>
  <c r="D128" i="17"/>
  <c r="G128" i="17"/>
  <c r="H248" i="17"/>
  <c r="E448" i="17"/>
  <c r="C248" i="17"/>
  <c r="E128" i="17"/>
  <c r="W28" i="21"/>
  <c r="W103" i="21"/>
  <c r="AB70" i="22"/>
  <c r="AB21" i="22"/>
  <c r="X103" i="7"/>
  <c r="W101" i="21"/>
  <c r="AB24" i="22"/>
  <c r="W65" i="21"/>
  <c r="AB18" i="22"/>
  <c r="X31" i="7"/>
  <c r="X102" i="7"/>
  <c r="AB14" i="22"/>
  <c r="X32" i="7"/>
  <c r="AB41" i="22"/>
  <c r="AB46" i="22"/>
  <c r="X68" i="7"/>
  <c r="AB25" i="22"/>
  <c r="AB71" i="22"/>
  <c r="W104" i="21"/>
  <c r="AB47" i="22"/>
  <c r="W55" i="21"/>
  <c r="AB40" i="22"/>
  <c r="W54" i="21"/>
  <c r="AB16" i="22"/>
  <c r="AB37" i="22"/>
  <c r="X66" i="7"/>
  <c r="AB39" i="22"/>
  <c r="X100" i="7"/>
  <c r="W52" i="21"/>
  <c r="J408" i="9"/>
  <c r="W56" i="21"/>
  <c r="AB85" i="22"/>
  <c r="X53" i="7"/>
  <c r="W21" i="21"/>
  <c r="AB49" i="22"/>
  <c r="AB38" i="22"/>
  <c r="H408" i="9"/>
  <c r="AB88" i="22"/>
  <c r="X198" i="7"/>
  <c r="X125" i="7"/>
  <c r="I648" i="9"/>
  <c r="X126" i="7"/>
  <c r="X128" i="7"/>
  <c r="I408" i="9"/>
  <c r="X199" i="7"/>
  <c r="J648" i="9"/>
  <c r="W196" i="21"/>
  <c r="AB48" i="22"/>
  <c r="W115" i="21"/>
  <c r="W67" i="21"/>
  <c r="X200" i="7"/>
  <c r="H648" i="9"/>
  <c r="W17" i="21"/>
  <c r="W197" i="21"/>
  <c r="AB7" i="22"/>
  <c r="W116" i="21"/>
  <c r="AB45" i="22"/>
  <c r="AB15" i="22"/>
  <c r="W64" i="21"/>
  <c r="W18" i="21"/>
  <c r="AB13" i="22"/>
  <c r="I368" i="9"/>
  <c r="H368" i="9"/>
  <c r="AB79" i="22"/>
  <c r="W19" i="21"/>
  <c r="W78" i="21"/>
  <c r="AB78" i="22"/>
  <c r="AB77" i="22"/>
  <c r="J368" i="9"/>
  <c r="I8" i="9"/>
  <c r="J8" i="9"/>
  <c r="AB17" i="22"/>
  <c r="X4" i="7"/>
  <c r="AB56" i="22"/>
  <c r="X20" i="7"/>
  <c r="AB31" i="22"/>
  <c r="W16" i="21"/>
  <c r="W76" i="21"/>
  <c r="J128" i="9"/>
  <c r="I448" i="9"/>
  <c r="I248" i="9"/>
  <c r="I128" i="9"/>
  <c r="W200" i="21"/>
  <c r="H448" i="9"/>
  <c r="H248" i="9"/>
  <c r="J248" i="9"/>
  <c r="J448" i="9"/>
  <c r="X6" i="7"/>
  <c r="W112" i="21"/>
  <c r="AB87" i="22"/>
  <c r="X197" i="7"/>
  <c r="AB86" i="22"/>
  <c r="W124" i="21"/>
  <c r="W125" i="21"/>
  <c r="X124" i="7"/>
  <c r="AB89" i="22"/>
  <c r="W113" i="21"/>
  <c r="AB80" i="22"/>
  <c r="W198" i="21"/>
  <c r="W126" i="21"/>
  <c r="X116" i="7"/>
  <c r="W127" i="21"/>
  <c r="X127" i="7"/>
  <c r="W6" i="21"/>
  <c r="X113" i="7"/>
  <c r="W199" i="21"/>
  <c r="X196" i="7"/>
  <c r="W128" i="21"/>
  <c r="X115" i="7"/>
  <c r="X112" i="7"/>
  <c r="W114" i="21"/>
  <c r="AB81" i="22"/>
  <c r="X114" i="7"/>
  <c r="W79" i="21"/>
  <c r="W4" i="21"/>
  <c r="X78" i="7"/>
  <c r="AB5" i="22"/>
  <c r="AB55" i="22"/>
  <c r="W8" i="21"/>
  <c r="AB9" i="22"/>
  <c r="X8" i="7"/>
  <c r="X79" i="7"/>
  <c r="X9" i="7"/>
  <c r="AB10" i="22"/>
  <c r="W9" i="21"/>
  <c r="AB53" i="22"/>
  <c r="X5" i="7"/>
  <c r="X7" i="7"/>
  <c r="X40" i="7"/>
  <c r="X41" i="7"/>
  <c r="X42" i="7"/>
  <c r="X43" i="7"/>
  <c r="X44" i="7"/>
  <c r="X76" i="7"/>
  <c r="X77" i="7"/>
  <c r="X80" i="7"/>
  <c r="X136" i="7"/>
  <c r="X137" i="7"/>
  <c r="X138" i="7"/>
  <c r="X139" i="7"/>
  <c r="X140" i="7"/>
  <c r="F185" i="1"/>
  <c r="AB6" i="22"/>
  <c r="W5" i="21"/>
  <c r="AB8" i="22"/>
  <c r="W7" i="21"/>
  <c r="W42" i="21"/>
  <c r="AB97" i="22"/>
  <c r="W140" i="21"/>
  <c r="W40" i="21"/>
  <c r="AB29" i="22"/>
  <c r="F184" i="1"/>
  <c r="W137" i="21"/>
  <c r="AB94" i="22"/>
  <c r="AB93" i="22"/>
  <c r="W136" i="21"/>
  <c r="W41" i="21"/>
  <c r="AB30" i="22"/>
  <c r="W77" i="21"/>
  <c r="AB54" i="22"/>
  <c r="W139" i="21"/>
  <c r="AB96" i="22"/>
  <c r="AB33" i="22"/>
  <c r="W44" i="21"/>
  <c r="AB57" i="22"/>
  <c r="W80" i="21"/>
  <c r="W138" i="21"/>
  <c r="AB95" i="22"/>
  <c r="W43" i="21"/>
  <c r="AB32" i="22"/>
  <c r="C184" i="18"/>
  <c r="G184" i="18"/>
  <c r="C185" i="18"/>
  <c r="G185" i="18"/>
  <c r="F163" i="1"/>
  <c r="C163" i="18"/>
  <c r="G163" i="18"/>
  <c r="F181" i="1"/>
  <c r="F164" i="1"/>
  <c r="C164" i="18"/>
  <c r="G164" i="18"/>
  <c r="F182" i="1"/>
  <c r="G164" i="1"/>
  <c r="D164" i="18"/>
  <c r="H164" i="18"/>
  <c r="F183" i="1"/>
  <c r="G165" i="1"/>
  <c r="D165" i="18"/>
  <c r="H165" i="18"/>
  <c r="G163" i="1"/>
  <c r="D163" i="18"/>
  <c r="H163" i="18"/>
  <c r="G168" i="1"/>
  <c r="D168" i="18"/>
  <c r="H168" i="18"/>
  <c r="F165" i="1"/>
  <c r="C165" i="18"/>
  <c r="G165" i="18"/>
  <c r="F167" i="1"/>
  <c r="C167" i="18"/>
  <c r="G167" i="18"/>
  <c r="F194" i="1"/>
  <c r="C194" i="18"/>
  <c r="F188" i="1"/>
  <c r="G177" i="1"/>
  <c r="F190" i="1"/>
  <c r="C190" i="18"/>
  <c r="G169" i="1"/>
  <c r="D169" i="18"/>
  <c r="H169" i="18"/>
  <c r="F187" i="1"/>
  <c r="G171" i="1"/>
  <c r="D171" i="18"/>
  <c r="H171" i="18"/>
  <c r="F174" i="1"/>
  <c r="C174" i="18"/>
  <c r="G174" i="18"/>
  <c r="F193" i="1"/>
  <c r="C193" i="18"/>
  <c r="F176" i="1"/>
  <c r="G207" i="1"/>
  <c r="D207" i="18"/>
  <c r="H207" i="18"/>
  <c r="G208" i="1"/>
  <c r="D208" i="18"/>
  <c r="H208" i="18"/>
  <c r="G174" i="1"/>
  <c r="D174" i="18"/>
  <c r="H174" i="18"/>
  <c r="G170" i="1"/>
  <c r="D170" i="18"/>
  <c r="H170" i="18"/>
  <c r="G175" i="1"/>
  <c r="D175" i="18"/>
  <c r="H175" i="18"/>
  <c r="F172" i="1"/>
  <c r="C172" i="18"/>
  <c r="G172" i="18"/>
  <c r="F170" i="1"/>
  <c r="C170" i="18"/>
  <c r="G170" i="18"/>
  <c r="S185" i="1"/>
  <c r="F197" i="1"/>
  <c r="C197" i="18"/>
  <c r="A185" i="1"/>
  <c r="AS103" i="26"/>
  <c r="F179" i="1"/>
  <c r="F169" i="1"/>
  <c r="C169" i="18"/>
  <c r="G169" i="18"/>
  <c r="F173" i="1"/>
  <c r="C173" i="18"/>
  <c r="G173" i="18"/>
  <c r="F166" i="1"/>
  <c r="C166" i="18"/>
  <c r="G166" i="18"/>
  <c r="F177" i="1"/>
  <c r="G178" i="1"/>
  <c r="G172" i="1"/>
  <c r="D172" i="18"/>
  <c r="H172" i="18"/>
  <c r="G176" i="1"/>
  <c r="F192" i="1"/>
  <c r="C192" i="18"/>
  <c r="G166" i="1"/>
  <c r="D166" i="18"/>
  <c r="H166" i="18"/>
  <c r="F180" i="1"/>
  <c r="F171" i="1"/>
  <c r="C171" i="18"/>
  <c r="G171" i="18"/>
  <c r="F168" i="1"/>
  <c r="C168" i="18"/>
  <c r="G168" i="18"/>
  <c r="F189" i="1"/>
  <c r="G173" i="1"/>
  <c r="D173" i="18"/>
  <c r="H173" i="18"/>
  <c r="F208" i="1"/>
  <c r="C208" i="18"/>
  <c r="S184" i="1"/>
  <c r="A184" i="1"/>
  <c r="M71" i="26"/>
  <c r="F196" i="1"/>
  <c r="C196" i="18"/>
  <c r="G167" i="1"/>
  <c r="D167" i="18"/>
  <c r="H167" i="18"/>
  <c r="F186" i="1"/>
  <c r="F207" i="1"/>
  <c r="C207" i="18"/>
  <c r="F175" i="1"/>
  <c r="C175" i="18"/>
  <c r="G175" i="18"/>
  <c r="F191" i="1"/>
  <c r="C191" i="18"/>
  <c r="F178" i="1"/>
  <c r="G208" i="18"/>
  <c r="A208" i="18"/>
  <c r="G197" i="18"/>
  <c r="G207" i="18"/>
  <c r="A207" i="18"/>
  <c r="G191" i="18"/>
  <c r="I121" i="26"/>
  <c r="G194" i="18"/>
  <c r="G192" i="18"/>
  <c r="G193" i="18"/>
  <c r="G196" i="18"/>
  <c r="G190" i="18"/>
  <c r="C178" i="18"/>
  <c r="G178" i="18"/>
  <c r="C188" i="18"/>
  <c r="G188" i="18"/>
  <c r="C177" i="18"/>
  <c r="G177" i="18"/>
  <c r="D177" i="18"/>
  <c r="H177" i="18"/>
  <c r="L177" i="18"/>
  <c r="P185" i="18"/>
  <c r="D176" i="18"/>
  <c r="H176" i="18"/>
  <c r="C180" i="18"/>
  <c r="G180" i="18"/>
  <c r="C182" i="18"/>
  <c r="G182" i="18"/>
  <c r="C179" i="18"/>
  <c r="G179" i="18"/>
  <c r="C183" i="18"/>
  <c r="G183" i="18"/>
  <c r="C181" i="18"/>
  <c r="G181" i="18"/>
  <c r="C186" i="18"/>
  <c r="G186" i="18"/>
  <c r="P184" i="18"/>
  <c r="C189" i="18"/>
  <c r="G189" i="18"/>
  <c r="D178" i="18"/>
  <c r="H178" i="18"/>
  <c r="L178" i="18"/>
  <c r="C176" i="18"/>
  <c r="G176" i="18"/>
  <c r="C187" i="18"/>
  <c r="G187" i="18"/>
  <c r="I74" i="26"/>
  <c r="AS71" i="26"/>
  <c r="S163" i="1"/>
  <c r="P163" i="18"/>
  <c r="A163" i="1"/>
  <c r="L163" i="18"/>
  <c r="B164" i="1"/>
  <c r="B168" i="1"/>
  <c r="I122" i="26"/>
  <c r="I105" i="26"/>
  <c r="AS127" i="26"/>
  <c r="B165" i="1"/>
  <c r="S167" i="1"/>
  <c r="P167" i="18"/>
  <c r="AW121" i="26"/>
  <c r="S164" i="1"/>
  <c r="P164" i="18"/>
  <c r="T165" i="1"/>
  <c r="Q165" i="18"/>
  <c r="G183" i="1"/>
  <c r="T183" i="1"/>
  <c r="A164" i="1"/>
  <c r="AW74" i="26"/>
  <c r="I106" i="26"/>
  <c r="G181" i="1"/>
  <c r="AS72" i="26"/>
  <c r="A167" i="1"/>
  <c r="S182" i="1"/>
  <c r="G180" i="1"/>
  <c r="K172" i="18"/>
  <c r="L172" i="18"/>
  <c r="L165" i="18"/>
  <c r="K165" i="18"/>
  <c r="K178" i="18"/>
  <c r="F195" i="1"/>
  <c r="C195" i="18"/>
  <c r="L175" i="18"/>
  <c r="K175" i="18"/>
  <c r="F202" i="1"/>
  <c r="C202" i="18"/>
  <c r="K170" i="18"/>
  <c r="L170" i="18"/>
  <c r="L167" i="18"/>
  <c r="K167" i="18"/>
  <c r="K164" i="18"/>
  <c r="L164" i="18"/>
  <c r="L171" i="18"/>
  <c r="K171" i="18"/>
  <c r="L173" i="18"/>
  <c r="K173" i="18"/>
  <c r="L169" i="18"/>
  <c r="K169" i="18"/>
  <c r="K163" i="18"/>
  <c r="K166" i="18"/>
  <c r="L166" i="18"/>
  <c r="A181" i="1"/>
  <c r="S181" i="1"/>
  <c r="K168" i="18"/>
  <c r="L168" i="18"/>
  <c r="A165" i="1"/>
  <c r="K174" i="18"/>
  <c r="L174" i="18"/>
  <c r="T163" i="1"/>
  <c r="Q163" i="18"/>
  <c r="A182" i="1"/>
  <c r="B163" i="1"/>
  <c r="C163" i="1"/>
  <c r="M87" i="26"/>
  <c r="S194" i="1"/>
  <c r="P194" i="18"/>
  <c r="A188" i="1"/>
  <c r="T168" i="1"/>
  <c r="Q168" i="18"/>
  <c r="T164" i="1"/>
  <c r="Q164" i="18"/>
  <c r="A194" i="1"/>
  <c r="M111" i="26"/>
  <c r="G179" i="1"/>
  <c r="G194" i="1"/>
  <c r="G200" i="1"/>
  <c r="D200" i="18"/>
  <c r="H200" i="18"/>
  <c r="G193" i="1"/>
  <c r="D193" i="18"/>
  <c r="H193" i="18"/>
  <c r="A183" i="1"/>
  <c r="S165" i="1"/>
  <c r="P165" i="18"/>
  <c r="S183" i="1"/>
  <c r="AS119" i="26"/>
  <c r="AW73" i="26"/>
  <c r="G188" i="1"/>
  <c r="G195" i="1"/>
  <c r="D195" i="18"/>
  <c r="H195" i="18"/>
  <c r="T177" i="1"/>
  <c r="B177" i="1"/>
  <c r="I98" i="26"/>
  <c r="S188" i="1"/>
  <c r="AW81" i="26"/>
  <c r="A175" i="1"/>
  <c r="S175" i="1"/>
  <c r="P175" i="18"/>
  <c r="G191" i="1"/>
  <c r="D191" i="18"/>
  <c r="H191" i="18"/>
  <c r="I113" i="26"/>
  <c r="A178" i="1"/>
  <c r="S178" i="1"/>
  <c r="AW122" i="26"/>
  <c r="B167" i="1"/>
  <c r="T167" i="1"/>
  <c r="Q167" i="18"/>
  <c r="M79" i="26"/>
  <c r="G196" i="1"/>
  <c r="D196" i="18"/>
  <c r="H196" i="18"/>
  <c r="S189" i="1"/>
  <c r="A189" i="1"/>
  <c r="S171" i="1"/>
  <c r="P171" i="18"/>
  <c r="A171" i="1"/>
  <c r="AW113" i="26"/>
  <c r="G187" i="1"/>
  <c r="I114" i="26"/>
  <c r="T178" i="1"/>
  <c r="D194" i="18"/>
  <c r="H194" i="18"/>
  <c r="B178" i="1"/>
  <c r="G185" i="1"/>
  <c r="AW105" i="26"/>
  <c r="S169" i="1"/>
  <c r="P169" i="18"/>
  <c r="A169" i="1"/>
  <c r="A172" i="1"/>
  <c r="S172" i="1"/>
  <c r="P172" i="18"/>
  <c r="AW129" i="26"/>
  <c r="I24" i="27"/>
  <c r="F212" i="1"/>
  <c r="C212" i="18"/>
  <c r="T207" i="1"/>
  <c r="Q207" i="18"/>
  <c r="B207" i="1"/>
  <c r="AW114" i="26"/>
  <c r="B171" i="1"/>
  <c r="T171" i="1"/>
  <c r="Q171" i="18"/>
  <c r="S196" i="1"/>
  <c r="P196" i="18"/>
  <c r="Q75" i="26"/>
  <c r="A196" i="1"/>
  <c r="A192" i="1"/>
  <c r="S192" i="1"/>
  <c r="P192" i="18"/>
  <c r="M127" i="26"/>
  <c r="A177" i="1"/>
  <c r="S177" i="1"/>
  <c r="I97" i="26"/>
  <c r="S179" i="1"/>
  <c r="M103" i="26"/>
  <c r="F200" i="1"/>
  <c r="C200" i="18"/>
  <c r="A179" i="1"/>
  <c r="AO107" i="26"/>
  <c r="A197" i="1"/>
  <c r="S197" i="1"/>
  <c r="P197" i="18"/>
  <c r="T170" i="1"/>
  <c r="Q170" i="18"/>
  <c r="AW90" i="26"/>
  <c r="B170" i="1"/>
  <c r="S176" i="1"/>
  <c r="A176" i="1"/>
  <c r="G192" i="1"/>
  <c r="D192" i="18"/>
  <c r="H192" i="18"/>
  <c r="I129" i="26"/>
  <c r="S187" i="1"/>
  <c r="A187" i="1"/>
  <c r="AS111" i="26"/>
  <c r="G197" i="1"/>
  <c r="D197" i="18"/>
  <c r="H197" i="18"/>
  <c r="B181" i="1"/>
  <c r="A208" i="1"/>
  <c r="G211" i="1"/>
  <c r="D211" i="18"/>
  <c r="H211" i="18"/>
  <c r="I33" i="27"/>
  <c r="S208" i="1"/>
  <c r="P208" i="18"/>
  <c r="G184" i="1"/>
  <c r="I73" i="26"/>
  <c r="S168" i="1"/>
  <c r="P168" i="18"/>
  <c r="A168" i="1"/>
  <c r="S195" i="1"/>
  <c r="P195" i="18"/>
  <c r="S180" i="1"/>
  <c r="F201" i="1"/>
  <c r="C201" i="18"/>
  <c r="M119" i="26"/>
  <c r="A180" i="1"/>
  <c r="I130" i="26"/>
  <c r="B176" i="1"/>
  <c r="T176" i="1"/>
  <c r="G182" i="1"/>
  <c r="I89" i="26"/>
  <c r="A166" i="1"/>
  <c r="S166" i="1"/>
  <c r="P166" i="18"/>
  <c r="T174" i="1"/>
  <c r="Q174" i="18"/>
  <c r="B174" i="1"/>
  <c r="G190" i="1"/>
  <c r="D190" i="18"/>
  <c r="H190" i="18"/>
  <c r="AW98" i="26"/>
  <c r="G198" i="1"/>
  <c r="D198" i="18"/>
  <c r="H198" i="18"/>
  <c r="M95" i="26"/>
  <c r="A193" i="1"/>
  <c r="S193" i="1"/>
  <c r="P193" i="18"/>
  <c r="T169" i="1"/>
  <c r="Q169" i="18"/>
  <c r="B169" i="1"/>
  <c r="AW106" i="26"/>
  <c r="F211" i="1"/>
  <c r="C211" i="18"/>
  <c r="S207" i="1"/>
  <c r="P207" i="18"/>
  <c r="I23" i="27"/>
  <c r="A207" i="1"/>
  <c r="A191" i="1"/>
  <c r="AS79" i="26"/>
  <c r="G202" i="1"/>
  <c r="D202" i="18"/>
  <c r="H202" i="18"/>
  <c r="S191" i="1"/>
  <c r="P191" i="18"/>
  <c r="G186" i="1"/>
  <c r="F199" i="1"/>
  <c r="C199" i="18"/>
  <c r="AS87" i="26"/>
  <c r="S186" i="1"/>
  <c r="A186" i="1"/>
  <c r="T173" i="1"/>
  <c r="Q173" i="18"/>
  <c r="G189" i="1"/>
  <c r="I82" i="26"/>
  <c r="B173" i="1"/>
  <c r="B166" i="1"/>
  <c r="I90" i="26"/>
  <c r="T166" i="1"/>
  <c r="Q166" i="18"/>
  <c r="AW130" i="26"/>
  <c r="B172" i="1"/>
  <c r="T172" i="1"/>
  <c r="Q172" i="18"/>
  <c r="A173" i="1"/>
  <c r="S173" i="1"/>
  <c r="P173" i="18"/>
  <c r="I81" i="26"/>
  <c r="S170" i="1"/>
  <c r="P170" i="18"/>
  <c r="A170" i="1"/>
  <c r="AW89" i="26"/>
  <c r="B175" i="1"/>
  <c r="T175" i="1"/>
  <c r="Q175" i="18"/>
  <c r="AW82" i="26"/>
  <c r="I34" i="27"/>
  <c r="B208" i="1"/>
  <c r="G212" i="1"/>
  <c r="D212" i="18"/>
  <c r="H212" i="18"/>
  <c r="T208" i="1"/>
  <c r="Q208" i="18"/>
  <c r="S174" i="1"/>
  <c r="P174" i="18"/>
  <c r="AW97" i="26"/>
  <c r="A174" i="1"/>
  <c r="S190" i="1"/>
  <c r="P190" i="18"/>
  <c r="AS95" i="26"/>
  <c r="G199" i="1"/>
  <c r="D199" i="18"/>
  <c r="H199" i="18"/>
  <c r="A190" i="1"/>
  <c r="AO123" i="26"/>
  <c r="A195" i="1"/>
  <c r="G203" i="1"/>
  <c r="D203" i="18"/>
  <c r="H203" i="18"/>
  <c r="B183" i="1"/>
  <c r="C183" i="1"/>
  <c r="T181" i="1"/>
  <c r="Q181" i="18"/>
  <c r="C164" i="1"/>
  <c r="AS120" i="26"/>
  <c r="K177" i="18"/>
  <c r="C181" i="1"/>
  <c r="K176" i="18"/>
  <c r="A190" i="18"/>
  <c r="A193" i="18"/>
  <c r="Q108" i="26"/>
  <c r="A194" i="18"/>
  <c r="K191" i="18"/>
  <c r="L191" i="18"/>
  <c r="G199" i="18"/>
  <c r="A199" i="18"/>
  <c r="G211" i="18"/>
  <c r="A211" i="18"/>
  <c r="G200" i="18"/>
  <c r="A200" i="18"/>
  <c r="G202" i="18"/>
  <c r="A202" i="18"/>
  <c r="L176" i="18"/>
  <c r="K196" i="18"/>
  <c r="L196" i="18"/>
  <c r="K192" i="18"/>
  <c r="L192" i="18"/>
  <c r="A191" i="18"/>
  <c r="A197" i="18"/>
  <c r="K190" i="18"/>
  <c r="L190" i="18"/>
  <c r="K193" i="18"/>
  <c r="L193" i="18"/>
  <c r="K194" i="18"/>
  <c r="L194" i="18"/>
  <c r="K197" i="18"/>
  <c r="L197" i="18"/>
  <c r="G201" i="18"/>
  <c r="G212" i="18"/>
  <c r="A212" i="18"/>
  <c r="G195" i="18"/>
  <c r="A195" i="18"/>
  <c r="A196" i="18"/>
  <c r="A192" i="18"/>
  <c r="K207" i="18"/>
  <c r="L207" i="18"/>
  <c r="K208" i="18"/>
  <c r="L208" i="18"/>
  <c r="D188" i="18"/>
  <c r="H188" i="18"/>
  <c r="L188" i="18"/>
  <c r="D187" i="18"/>
  <c r="H187" i="18"/>
  <c r="K187" i="18"/>
  <c r="P188" i="18"/>
  <c r="P186" i="18"/>
  <c r="D189" i="18"/>
  <c r="H189" i="18"/>
  <c r="L189" i="18"/>
  <c r="D186" i="18"/>
  <c r="H186" i="18"/>
  <c r="L186" i="18"/>
  <c r="P180" i="18"/>
  <c r="P177" i="18"/>
  <c r="D185" i="18"/>
  <c r="H185" i="18"/>
  <c r="K185" i="18"/>
  <c r="Q177" i="18"/>
  <c r="P183" i="18"/>
  <c r="D181" i="18"/>
  <c r="H181" i="18"/>
  <c r="K181" i="18"/>
  <c r="D183" i="18"/>
  <c r="H183" i="18"/>
  <c r="L183" i="18"/>
  <c r="D182" i="18"/>
  <c r="H182" i="18"/>
  <c r="K182" i="18"/>
  <c r="D179" i="18"/>
  <c r="H179" i="18"/>
  <c r="K179" i="18"/>
  <c r="D180" i="18"/>
  <c r="H180" i="18"/>
  <c r="L180" i="18"/>
  <c r="Q176" i="18"/>
  <c r="P187" i="18"/>
  <c r="P176" i="18"/>
  <c r="P179" i="18"/>
  <c r="P189" i="18"/>
  <c r="P178" i="18"/>
  <c r="P182" i="18"/>
  <c r="P181" i="18"/>
  <c r="Q183" i="18"/>
  <c r="D184" i="18"/>
  <c r="H184" i="18"/>
  <c r="L184" i="18"/>
  <c r="Q178" i="18"/>
  <c r="C168" i="1"/>
  <c r="T200" i="1"/>
  <c r="Q200" i="18"/>
  <c r="S202" i="1"/>
  <c r="P202" i="18"/>
  <c r="B200" i="1"/>
  <c r="C165" i="1"/>
  <c r="C167" i="1"/>
  <c r="AO75" i="26"/>
  <c r="B180" i="1"/>
  <c r="C180" i="1"/>
  <c r="F206" i="1"/>
  <c r="M120" i="26"/>
  <c r="A202" i="1"/>
  <c r="T180" i="1"/>
  <c r="T193" i="1"/>
  <c r="Q193" i="18"/>
  <c r="B195" i="1"/>
  <c r="C195" i="1"/>
  <c r="M104" i="26"/>
  <c r="B179" i="1"/>
  <c r="C179" i="1"/>
  <c r="K184" i="18"/>
  <c r="T179" i="1"/>
  <c r="T195" i="1"/>
  <c r="Q195" i="18"/>
  <c r="C173" i="1"/>
  <c r="C207" i="1"/>
  <c r="M96" i="26"/>
  <c r="AO124" i="26"/>
  <c r="B193" i="1"/>
  <c r="C193" i="1"/>
  <c r="C174" i="1"/>
  <c r="C170" i="1"/>
  <c r="C177" i="1"/>
  <c r="B186" i="1"/>
  <c r="C186" i="1"/>
  <c r="AS88" i="26"/>
  <c r="T186" i="1"/>
  <c r="A163" i="18"/>
  <c r="T190" i="1"/>
  <c r="Q190" i="18"/>
  <c r="AS96" i="26"/>
  <c r="B190" i="1"/>
  <c r="C190" i="1"/>
  <c r="F198" i="1"/>
  <c r="C198" i="18"/>
  <c r="B182" i="1"/>
  <c r="C182" i="1"/>
  <c r="M88" i="26"/>
  <c r="T182" i="1"/>
  <c r="G201" i="1"/>
  <c r="G205" i="1"/>
  <c r="D205" i="18"/>
  <c r="H205" i="18"/>
  <c r="Q123" i="26"/>
  <c r="A201" i="1"/>
  <c r="S201" i="1"/>
  <c r="P201" i="18"/>
  <c r="M128" i="26"/>
  <c r="D201" i="18"/>
  <c r="H201" i="18"/>
  <c r="B192" i="1"/>
  <c r="C192" i="1"/>
  <c r="T192" i="1"/>
  <c r="Q192" i="18"/>
  <c r="S200" i="1"/>
  <c r="P200" i="18"/>
  <c r="A200" i="1"/>
  <c r="Q107" i="26"/>
  <c r="F205" i="1"/>
  <c r="C205" i="18"/>
  <c r="C172" i="1"/>
  <c r="C178" i="1"/>
  <c r="AK83" i="26"/>
  <c r="M80" i="26"/>
  <c r="T189" i="1"/>
  <c r="B189" i="1"/>
  <c r="C189" i="1"/>
  <c r="S211" i="1"/>
  <c r="P211" i="18"/>
  <c r="A211" i="1"/>
  <c r="I28" i="27"/>
  <c r="I29" i="27"/>
  <c r="Q25" i="27"/>
  <c r="C166" i="1"/>
  <c r="B203" i="1"/>
  <c r="C208" i="1"/>
  <c r="C176" i="1"/>
  <c r="A167" i="18"/>
  <c r="A182" i="18"/>
  <c r="T188" i="1"/>
  <c r="AS128" i="26"/>
  <c r="B188" i="1"/>
  <c r="C188" i="1"/>
  <c r="B194" i="1"/>
  <c r="C194" i="1"/>
  <c r="M112" i="26"/>
  <c r="T194" i="1"/>
  <c r="Q194" i="18"/>
  <c r="C175" i="1"/>
  <c r="T202" i="1"/>
  <c r="Q202" i="18"/>
  <c r="B202" i="1"/>
  <c r="AO76" i="26"/>
  <c r="T198" i="1"/>
  <c r="Q198" i="18"/>
  <c r="B198" i="1"/>
  <c r="Q92" i="26"/>
  <c r="A170" i="18"/>
  <c r="B184" i="1"/>
  <c r="C184" i="1"/>
  <c r="M72" i="26"/>
  <c r="T184" i="1"/>
  <c r="T197" i="1"/>
  <c r="Q197" i="18"/>
  <c r="AO108" i="26"/>
  <c r="F203" i="1"/>
  <c r="C203" i="18"/>
  <c r="B197" i="1"/>
  <c r="C197" i="1"/>
  <c r="M27" i="27"/>
  <c r="Q22" i="27"/>
  <c r="A212" i="1"/>
  <c r="S212" i="1"/>
  <c r="P212" i="18"/>
  <c r="C169" i="1"/>
  <c r="B185" i="1"/>
  <c r="C185" i="1"/>
  <c r="T185" i="1"/>
  <c r="AS104" i="26"/>
  <c r="A173" i="18"/>
  <c r="C171" i="1"/>
  <c r="A168" i="18"/>
  <c r="A165" i="18"/>
  <c r="AO92" i="26"/>
  <c r="T199" i="1"/>
  <c r="Q199" i="18"/>
  <c r="B199" i="1"/>
  <c r="G206" i="1"/>
  <c r="D206" i="18"/>
  <c r="H206" i="18"/>
  <c r="A164" i="18"/>
  <c r="T212" i="1"/>
  <c r="Q212" i="18"/>
  <c r="B212" i="1"/>
  <c r="M29" i="27"/>
  <c r="Q23" i="27"/>
  <c r="A199" i="1"/>
  <c r="S199" i="1"/>
  <c r="P199" i="18"/>
  <c r="AO91" i="26"/>
  <c r="T211" i="1"/>
  <c r="Q211" i="18"/>
  <c r="Q24" i="27"/>
  <c r="B211" i="1"/>
  <c r="A166" i="18"/>
  <c r="A169" i="18"/>
  <c r="A171" i="18"/>
  <c r="AS112" i="26"/>
  <c r="T187" i="1"/>
  <c r="B187" i="1"/>
  <c r="C187" i="1"/>
  <c r="Q76" i="26"/>
  <c r="B196" i="1"/>
  <c r="C196" i="1"/>
  <c r="F204" i="1"/>
  <c r="C204" i="18"/>
  <c r="T196" i="1"/>
  <c r="Q196" i="18"/>
  <c r="T191" i="1"/>
  <c r="Q191" i="18"/>
  <c r="B191" i="1"/>
  <c r="C191" i="1"/>
  <c r="AS80" i="26"/>
  <c r="T203" i="1"/>
  <c r="Q203" i="18"/>
  <c r="AK116" i="26"/>
  <c r="L187" i="18"/>
  <c r="K183" i="18"/>
  <c r="L179" i="18"/>
  <c r="K189" i="18"/>
  <c r="L182" i="18"/>
  <c r="K180" i="18"/>
  <c r="K188" i="18"/>
  <c r="A179" i="18"/>
  <c r="A201" i="18"/>
  <c r="L185" i="18"/>
  <c r="K199" i="18"/>
  <c r="L199" i="18"/>
  <c r="G204" i="18"/>
  <c r="A185" i="18"/>
  <c r="K212" i="18"/>
  <c r="L212" i="18"/>
  <c r="K200" i="18"/>
  <c r="L200" i="18"/>
  <c r="G205" i="18"/>
  <c r="A205" i="18"/>
  <c r="K186" i="18"/>
  <c r="A206" i="1"/>
  <c r="C206" i="18"/>
  <c r="K195" i="18"/>
  <c r="L195" i="18"/>
  <c r="K201" i="18"/>
  <c r="L201" i="18"/>
  <c r="G203" i="18"/>
  <c r="A203" i="18"/>
  <c r="G198" i="18"/>
  <c r="A198" i="18"/>
  <c r="A183" i="18"/>
  <c r="K202" i="18"/>
  <c r="L202" i="18"/>
  <c r="K211" i="18"/>
  <c r="L211" i="18"/>
  <c r="Q185" i="18"/>
  <c r="Q189" i="18"/>
  <c r="Q182" i="18"/>
  <c r="Q179" i="18"/>
  <c r="Q180" i="18"/>
  <c r="Q188" i="18"/>
  <c r="Q187" i="18"/>
  <c r="Q184" i="18"/>
  <c r="Q186" i="18"/>
  <c r="L181" i="18"/>
  <c r="S206" i="1"/>
  <c r="P206" i="18"/>
  <c r="C200" i="1"/>
  <c r="C202" i="1"/>
  <c r="A176" i="18"/>
  <c r="C199" i="1"/>
  <c r="A175" i="18"/>
  <c r="B205" i="1"/>
  <c r="U116" i="26"/>
  <c r="T205" i="1"/>
  <c r="Q205" i="18"/>
  <c r="A180" i="18"/>
  <c r="A189" i="18"/>
  <c r="T206" i="1"/>
  <c r="Q206" i="18"/>
  <c r="F210" i="1"/>
  <c r="C210" i="18"/>
  <c r="B206" i="1"/>
  <c r="C206" i="1"/>
  <c r="AK84" i="26"/>
  <c r="A186" i="18"/>
  <c r="A187" i="18"/>
  <c r="A181" i="18"/>
  <c r="Q124" i="26"/>
  <c r="B201" i="1"/>
  <c r="C201" i="1"/>
  <c r="T201" i="1"/>
  <c r="Q201" i="18"/>
  <c r="G204" i="1"/>
  <c r="D204" i="18"/>
  <c r="H204" i="18"/>
  <c r="Q91" i="26"/>
  <c r="S198" i="1"/>
  <c r="P198" i="18"/>
  <c r="A198" i="1"/>
  <c r="C198" i="1"/>
  <c r="A204" i="1"/>
  <c r="U83" i="26"/>
  <c r="F209" i="1"/>
  <c r="C209" i="18"/>
  <c r="S204" i="1"/>
  <c r="P204" i="18"/>
  <c r="C212" i="1"/>
  <c r="A184" i="18"/>
  <c r="C211" i="1"/>
  <c r="A172" i="18"/>
  <c r="AK115" i="26"/>
  <c r="S203" i="1"/>
  <c r="P203" i="18"/>
  <c r="A203" i="1"/>
  <c r="C203" i="1"/>
  <c r="G210" i="1"/>
  <c r="D210" i="18"/>
  <c r="H210" i="18"/>
  <c r="A174" i="18"/>
  <c r="A178" i="18"/>
  <c r="A205" i="1"/>
  <c r="S205" i="1"/>
  <c r="P205" i="18"/>
  <c r="G209" i="1"/>
  <c r="D209" i="18"/>
  <c r="H209" i="18"/>
  <c r="U115" i="26"/>
  <c r="A177" i="18"/>
  <c r="G209" i="18"/>
  <c r="A209" i="18"/>
  <c r="K203" i="18"/>
  <c r="L203" i="18"/>
  <c r="K204" i="18"/>
  <c r="L204" i="18"/>
  <c r="G210" i="18"/>
  <c r="A210" i="18"/>
  <c r="A204" i="18"/>
  <c r="G206" i="18"/>
  <c r="A206" i="18"/>
  <c r="K205" i="18"/>
  <c r="L205" i="18"/>
  <c r="K198" i="18"/>
  <c r="L198" i="18"/>
  <c r="C205" i="1"/>
  <c r="G214" i="1"/>
  <c r="D214" i="18"/>
  <c r="H214" i="18"/>
  <c r="B210" i="1"/>
  <c r="AG100" i="26"/>
  <c r="T210" i="1"/>
  <c r="Q210" i="18"/>
  <c r="Y99" i="26"/>
  <c r="F214" i="1"/>
  <c r="A209" i="1"/>
  <c r="S209" i="1"/>
  <c r="P209" i="18"/>
  <c r="U84" i="26"/>
  <c r="T204" i="1"/>
  <c r="Q204" i="18"/>
  <c r="B204" i="1"/>
  <c r="C204" i="1"/>
  <c r="A188" i="18"/>
  <c r="S210" i="1"/>
  <c r="P210" i="18"/>
  <c r="AG99" i="26"/>
  <c r="A210" i="1"/>
  <c r="C210" i="1"/>
  <c r="G213" i="1"/>
  <c r="D213" i="18"/>
  <c r="H213" i="18"/>
  <c r="F213" i="1"/>
  <c r="C213" i="18"/>
  <c r="T209" i="1"/>
  <c r="Q209" i="18"/>
  <c r="Y100" i="26"/>
  <c r="B209" i="1"/>
  <c r="K210" i="18"/>
  <c r="L210" i="18"/>
  <c r="H49" i="22"/>
  <c r="C214" i="18"/>
  <c r="K206" i="18"/>
  <c r="L206" i="18"/>
  <c r="G213" i="18"/>
  <c r="A213" i="18"/>
  <c r="K209" i="18"/>
  <c r="L209" i="18"/>
  <c r="L74" i="22"/>
  <c r="L72" i="22"/>
  <c r="H23" i="22"/>
  <c r="H151" i="22"/>
  <c r="J43" i="22"/>
  <c r="I16" i="22"/>
  <c r="I73" i="22"/>
  <c r="I18" i="22"/>
  <c r="L33" i="22"/>
  <c r="N71" i="22"/>
  <c r="N44" i="22"/>
  <c r="J100" i="22"/>
  <c r="J20" i="22"/>
  <c r="N123" i="22"/>
  <c r="J121" i="22"/>
  <c r="I152" i="22"/>
  <c r="K57" i="22"/>
  <c r="L139" i="22"/>
  <c r="N57" i="22"/>
  <c r="L162" i="22"/>
  <c r="N29" i="22"/>
  <c r="H25" i="22"/>
  <c r="I107" i="22"/>
  <c r="H133" i="22"/>
  <c r="I160" i="22"/>
  <c r="M98" i="22"/>
  <c r="J48" i="22"/>
  <c r="H84" i="22"/>
  <c r="J131" i="22"/>
  <c r="J99" i="22"/>
  <c r="J95" i="22"/>
  <c r="K61" i="22"/>
  <c r="H69" i="22"/>
  <c r="J136" i="22"/>
  <c r="J51" i="22"/>
  <c r="H145" i="22"/>
  <c r="J143" i="22"/>
  <c r="I163" i="22"/>
  <c r="J139" i="22"/>
  <c r="K69" i="22"/>
  <c r="K122" i="22"/>
  <c r="I115" i="22"/>
  <c r="H113" i="22"/>
  <c r="N103" i="22"/>
  <c r="N112" i="22"/>
  <c r="H57" i="22"/>
  <c r="H63" i="22"/>
  <c r="H55" i="22"/>
  <c r="L136" i="22"/>
  <c r="I79" i="22"/>
  <c r="O106" i="22"/>
  <c r="I60" i="22"/>
  <c r="I100" i="22"/>
  <c r="N90" i="22"/>
  <c r="N24" i="22"/>
  <c r="K136" i="22"/>
  <c r="K64" i="22"/>
  <c r="J101" i="22"/>
  <c r="H24" i="22"/>
  <c r="N159" i="22"/>
  <c r="H162" i="22"/>
  <c r="J39" i="22"/>
  <c r="L53" i="22"/>
  <c r="H128" i="22"/>
  <c r="K42" i="22"/>
  <c r="K115" i="22"/>
  <c r="N75" i="22"/>
  <c r="N7" i="22"/>
  <c r="M102" i="22"/>
  <c r="M25" i="22"/>
  <c r="I156" i="22"/>
  <c r="L64" i="22"/>
  <c r="N50" i="22"/>
  <c r="H121" i="22"/>
  <c r="O162" i="22"/>
  <c r="M100" i="22"/>
  <c r="I58" i="22"/>
  <c r="M142" i="22"/>
  <c r="I143" i="22"/>
  <c r="I11" i="22"/>
  <c r="O137" i="22"/>
  <c r="M71" i="22"/>
  <c r="I136" i="22"/>
  <c r="M140" i="22"/>
  <c r="I155" i="22"/>
  <c r="M83" i="22"/>
  <c r="I22" i="22"/>
  <c r="I158" i="22"/>
  <c r="M159" i="22"/>
  <c r="I123" i="22"/>
  <c r="I19" i="22"/>
  <c r="I46" i="22"/>
  <c r="M58" i="22"/>
  <c r="I108" i="22"/>
  <c r="I50" i="22"/>
  <c r="O55" i="22"/>
  <c r="I141" i="22"/>
  <c r="M38" i="22"/>
  <c r="N124" i="22"/>
  <c r="K130" i="22"/>
  <c r="N130" i="22"/>
  <c r="J133" i="22"/>
  <c r="J65" i="22"/>
  <c r="I85" i="22"/>
  <c r="I164" i="22"/>
  <c r="O87" i="22"/>
  <c r="I113" i="22"/>
  <c r="K90" i="22"/>
  <c r="N52" i="22"/>
  <c r="J129" i="22"/>
  <c r="H106" i="22"/>
  <c r="J98" i="22"/>
  <c r="N33" i="22"/>
  <c r="P33" i="22"/>
  <c r="J102" i="22"/>
  <c r="H83" i="22"/>
  <c r="H72" i="22"/>
  <c r="J19" i="22"/>
  <c r="L132" i="22"/>
  <c r="K9" i="22"/>
  <c r="K29" i="22"/>
  <c r="I138" i="22"/>
  <c r="I117" i="22"/>
  <c r="I21" i="22"/>
  <c r="M82" i="22"/>
  <c r="I88" i="22"/>
  <c r="L113" i="22"/>
  <c r="K73" i="22"/>
  <c r="L103" i="22"/>
  <c r="P103" i="22"/>
  <c r="S103" i="22"/>
  <c r="N146" i="22"/>
  <c r="J115" i="22"/>
  <c r="J49" i="22"/>
  <c r="J40" i="22"/>
  <c r="K102" i="22"/>
  <c r="L93" i="22"/>
  <c r="N163" i="22"/>
  <c r="L80" i="22"/>
  <c r="L106" i="22"/>
  <c r="K156" i="22"/>
  <c r="K15" i="22"/>
  <c r="H89" i="22"/>
  <c r="H154" i="22"/>
  <c r="N136" i="22"/>
  <c r="H98" i="22"/>
  <c r="N53" i="22"/>
  <c r="H94" i="22"/>
  <c r="N27" i="22"/>
  <c r="H6" i="22"/>
  <c r="K151" i="22"/>
  <c r="N31" i="22"/>
  <c r="L163" i="22"/>
  <c r="N150" i="22"/>
  <c r="L10" i="22"/>
  <c r="L55" i="22"/>
  <c r="H79" i="22"/>
  <c r="K60" i="22"/>
  <c r="L147" i="22"/>
  <c r="J73" i="22"/>
  <c r="L44" i="22"/>
  <c r="K58" i="22"/>
  <c r="K83" i="22"/>
  <c r="J29" i="22"/>
  <c r="H22" i="22"/>
  <c r="J151" i="22"/>
  <c r="N126" i="22"/>
  <c r="K109" i="22"/>
  <c r="J56" i="22"/>
  <c r="H91" i="22"/>
  <c r="L112" i="22"/>
  <c r="N70" i="22"/>
  <c r="H103" i="22"/>
  <c r="I37" i="22"/>
  <c r="M85" i="22"/>
  <c r="I82" i="22"/>
  <c r="I34" i="22"/>
  <c r="O67" i="22"/>
  <c r="O46" i="22"/>
  <c r="M61" i="22"/>
  <c r="I74" i="22"/>
  <c r="M151" i="22"/>
  <c r="H66" i="22"/>
  <c r="H135" i="22"/>
  <c r="L122" i="22"/>
  <c r="K13" i="22"/>
  <c r="L8" i="22"/>
  <c r="N143" i="22"/>
  <c r="K46" i="22"/>
  <c r="H93" i="22"/>
  <c r="N36" i="22"/>
  <c r="L18" i="22"/>
  <c r="J161" i="22"/>
  <c r="K66" i="22"/>
  <c r="J81" i="22"/>
  <c r="I65" i="22"/>
  <c r="I154" i="22"/>
  <c r="H9" i="22"/>
  <c r="K17" i="22"/>
  <c r="L140" i="22"/>
  <c r="N147" i="22"/>
  <c r="K6" i="22"/>
  <c r="L114" i="22"/>
  <c r="H42" i="22"/>
  <c r="L11" i="22"/>
  <c r="H5" i="22"/>
  <c r="N120" i="22"/>
  <c r="J35" i="22"/>
  <c r="J141" i="22"/>
  <c r="L30" i="22"/>
  <c r="J160" i="22"/>
  <c r="L143" i="22"/>
  <c r="H141" i="22"/>
  <c r="K149" i="22"/>
  <c r="K76" i="22"/>
  <c r="N96" i="22"/>
  <c r="L153" i="22"/>
  <c r="L58" i="22"/>
  <c r="N79" i="22"/>
  <c r="J96" i="22"/>
  <c r="H45" i="22"/>
  <c r="J162" i="22"/>
  <c r="H129" i="22"/>
  <c r="J59" i="22"/>
  <c r="N114" i="22"/>
  <c r="N12" i="22"/>
  <c r="H127" i="22"/>
  <c r="K125" i="22"/>
  <c r="H7" i="22"/>
  <c r="K129" i="22"/>
  <c r="L126" i="22"/>
  <c r="P126" i="22"/>
  <c r="S126" i="22"/>
  <c r="J62" i="22"/>
  <c r="K45" i="22"/>
  <c r="L61" i="22"/>
  <c r="N43" i="22"/>
  <c r="M119" i="22"/>
  <c r="I151" i="22"/>
  <c r="I9" i="22"/>
  <c r="M138" i="22"/>
  <c r="I39" i="22"/>
  <c r="I54" i="22"/>
  <c r="I5" i="22"/>
  <c r="I130" i="22"/>
  <c r="O112" i="22"/>
  <c r="I150" i="22"/>
  <c r="K132" i="22"/>
  <c r="N72" i="22"/>
  <c r="L121" i="22"/>
  <c r="K48" i="22"/>
  <c r="K30" i="22"/>
  <c r="L94" i="22"/>
  <c r="K105" i="22"/>
  <c r="K143" i="22"/>
  <c r="N15" i="22"/>
  <c r="H115" i="22"/>
  <c r="L26" i="22"/>
  <c r="O114" i="22"/>
  <c r="I90" i="22"/>
  <c r="H97" i="22"/>
  <c r="H155" i="22"/>
  <c r="K94" i="22"/>
  <c r="L123" i="22"/>
  <c r="J126" i="22"/>
  <c r="N25" i="22"/>
  <c r="K59" i="22"/>
  <c r="J125" i="22"/>
  <c r="L138" i="22"/>
  <c r="H76" i="22"/>
  <c r="H148" i="22"/>
  <c r="L119" i="22"/>
  <c r="K131" i="22"/>
  <c r="J119" i="22"/>
  <c r="N81" i="22"/>
  <c r="K34" i="22"/>
  <c r="N140" i="22"/>
  <c r="J13" i="22"/>
  <c r="H17" i="22"/>
  <c r="L67" i="22"/>
  <c r="K55" i="22"/>
  <c r="K80" i="22"/>
  <c r="L62" i="22"/>
  <c r="J8" i="22"/>
  <c r="K121" i="22"/>
  <c r="H160" i="22"/>
  <c r="L108" i="22"/>
  <c r="N19" i="22"/>
  <c r="L157" i="22"/>
  <c r="K134" i="22"/>
  <c r="K39" i="22"/>
  <c r="N155" i="22"/>
  <c r="H70" i="22"/>
  <c r="N13" i="22"/>
  <c r="N101" i="22"/>
  <c r="L16" i="22"/>
  <c r="H85" i="22"/>
  <c r="J74" i="22"/>
  <c r="L137" i="22"/>
  <c r="L156" i="22"/>
  <c r="K72" i="22"/>
  <c r="H81" i="22"/>
  <c r="J138" i="22"/>
  <c r="H53" i="22"/>
  <c r="K135" i="22"/>
  <c r="H111" i="22"/>
  <c r="L101" i="22"/>
  <c r="P101" i="22"/>
  <c r="S101" i="22"/>
  <c r="H102" i="22"/>
  <c r="J128" i="22"/>
  <c r="K152" i="22"/>
  <c r="K140" i="22"/>
  <c r="J157" i="22"/>
  <c r="N66" i="22"/>
  <c r="J93" i="22"/>
  <c r="K31" i="22"/>
  <c r="K93" i="22"/>
  <c r="N134" i="22"/>
  <c r="N9" i="22"/>
  <c r="J112" i="22"/>
  <c r="J5" i="22"/>
  <c r="L134" i="22"/>
  <c r="P134" i="22"/>
  <c r="L9" i="22"/>
  <c r="P9" i="22"/>
  <c r="L145" i="22"/>
  <c r="K92" i="22"/>
  <c r="N8" i="22"/>
  <c r="J104" i="22"/>
  <c r="J97" i="22"/>
  <c r="J67" i="22"/>
  <c r="L104" i="22"/>
  <c r="N88" i="22"/>
  <c r="N49" i="22"/>
  <c r="K35" i="22"/>
  <c r="J124" i="22"/>
  <c r="N128" i="22"/>
  <c r="K119" i="22"/>
  <c r="J25" i="22"/>
  <c r="N93" i="22"/>
  <c r="H46" i="22"/>
  <c r="K95" i="22"/>
  <c r="J107" i="22"/>
  <c r="H108" i="22"/>
  <c r="N37" i="22"/>
  <c r="H164" i="22"/>
  <c r="L151" i="22"/>
  <c r="J90" i="22"/>
  <c r="N157" i="22"/>
  <c r="H109" i="22"/>
  <c r="L42" i="22"/>
  <c r="K5" i="22"/>
  <c r="L135" i="22"/>
  <c r="L76" i="22"/>
  <c r="H26" i="22"/>
  <c r="H58" i="22"/>
  <c r="N51" i="22"/>
  <c r="J33" i="22"/>
  <c r="K52" i="22"/>
  <c r="L91" i="22"/>
  <c r="J87" i="22"/>
  <c r="K14" i="22"/>
  <c r="N74" i="22"/>
  <c r="N131" i="22"/>
  <c r="H56" i="22"/>
  <c r="J163" i="22"/>
  <c r="K33" i="22"/>
  <c r="N164" i="22"/>
  <c r="J75" i="22"/>
  <c r="N100" i="22"/>
  <c r="J116" i="22"/>
  <c r="K153" i="22"/>
  <c r="J14" i="22"/>
  <c r="L28" i="22"/>
  <c r="H117" i="22"/>
  <c r="H21" i="22"/>
  <c r="K53" i="22"/>
  <c r="H123" i="22"/>
  <c r="H156" i="22"/>
  <c r="J69" i="22"/>
  <c r="H157" i="22"/>
  <c r="N113" i="22"/>
  <c r="J47" i="22"/>
  <c r="K32" i="22"/>
  <c r="N68" i="22"/>
  <c r="H95" i="22"/>
  <c r="K84" i="22"/>
  <c r="K43" i="22"/>
  <c r="N73" i="22"/>
  <c r="L29" i="22"/>
  <c r="K56" i="22"/>
  <c r="J127" i="22"/>
  <c r="L120" i="22"/>
  <c r="L84" i="22"/>
  <c r="L81" i="22"/>
  <c r="H32" i="22"/>
  <c r="K111" i="22"/>
  <c r="K49" i="22"/>
  <c r="K89" i="22"/>
  <c r="L51" i="22"/>
  <c r="K78" i="22"/>
  <c r="K68" i="22"/>
  <c r="H37" i="22"/>
  <c r="J10" i="22"/>
  <c r="H122" i="22"/>
  <c r="K116" i="22"/>
  <c r="L148" i="22"/>
  <c r="H150" i="22"/>
  <c r="H59" i="22"/>
  <c r="L6" i="22"/>
  <c r="J86" i="22"/>
  <c r="H62" i="22"/>
  <c r="N94" i="22"/>
  <c r="N154" i="22"/>
  <c r="N98" i="22"/>
  <c r="L88" i="22"/>
  <c r="L79" i="22"/>
  <c r="J24" i="22"/>
  <c r="H74" i="22"/>
  <c r="N87" i="22"/>
  <c r="H27" i="22"/>
  <c r="N109" i="22"/>
  <c r="H15" i="22"/>
  <c r="I52" i="22"/>
  <c r="O140" i="22"/>
  <c r="K120" i="22"/>
  <c r="K103" i="22"/>
  <c r="J110" i="22"/>
  <c r="I29" i="22"/>
  <c r="J72" i="22"/>
  <c r="J36" i="22"/>
  <c r="N35" i="22"/>
  <c r="L95" i="22"/>
  <c r="N41" i="22"/>
  <c r="L12" i="22"/>
  <c r="P12" i="22"/>
  <c r="S12" i="22"/>
  <c r="L27" i="22"/>
  <c r="K138" i="22"/>
  <c r="N97" i="22"/>
  <c r="L20" i="22"/>
  <c r="H158" i="22"/>
  <c r="L89" i="22"/>
  <c r="L78" i="22"/>
  <c r="K106" i="22"/>
  <c r="K40" i="22"/>
  <c r="H61" i="22"/>
  <c r="L86" i="22"/>
  <c r="K38" i="22"/>
  <c r="L70" i="22"/>
  <c r="N144" i="22"/>
  <c r="H80" i="22"/>
  <c r="L115" i="22"/>
  <c r="K12" i="22"/>
  <c r="J140" i="22"/>
  <c r="L128" i="22"/>
  <c r="K126" i="22"/>
  <c r="H31" i="22"/>
  <c r="K26" i="22"/>
  <c r="J120" i="22"/>
  <c r="N58" i="22"/>
  <c r="K22" i="22"/>
  <c r="J79" i="22"/>
  <c r="I114" i="22"/>
  <c r="M148" i="22"/>
  <c r="I49" i="22"/>
  <c r="M147" i="22"/>
  <c r="M80" i="22"/>
  <c r="I89" i="22"/>
  <c r="M136" i="22"/>
  <c r="I14" i="22"/>
  <c r="M31" i="22"/>
  <c r="K100" i="22"/>
  <c r="N106" i="22"/>
  <c r="N105" i="22"/>
  <c r="N20" i="22"/>
  <c r="L164" i="22"/>
  <c r="N65" i="22"/>
  <c r="J88" i="22"/>
  <c r="L38" i="22"/>
  <c r="L14" i="22"/>
  <c r="N149" i="22"/>
  <c r="N85" i="22"/>
  <c r="L46" i="22"/>
  <c r="K112" i="22"/>
  <c r="I31" i="22"/>
  <c r="J52" i="22"/>
  <c r="L54" i="22"/>
  <c r="K19" i="22"/>
  <c r="I161" i="22"/>
  <c r="L47" i="22"/>
  <c r="K141" i="22"/>
  <c r="H139" i="22"/>
  <c r="I121" i="22"/>
  <c r="J27" i="22"/>
  <c r="I157" i="22"/>
  <c r="M92" i="22"/>
  <c r="I144" i="22"/>
  <c r="M16" i="22"/>
  <c r="I98" i="22"/>
  <c r="I68" i="22"/>
  <c r="I84" i="22"/>
  <c r="K79" i="22"/>
  <c r="I44" i="22"/>
  <c r="M21" i="22"/>
  <c r="I81" i="22"/>
  <c r="I87" i="22"/>
  <c r="I124" i="22"/>
  <c r="M137" i="22"/>
  <c r="M162" i="22"/>
  <c r="M111" i="22"/>
  <c r="I86" i="22"/>
  <c r="I148" i="22"/>
  <c r="O151" i="22"/>
  <c r="AC102" i="26"/>
  <c r="AC101" i="26"/>
  <c r="AC73" i="26"/>
  <c r="B213" i="1"/>
  <c r="T213" i="1"/>
  <c r="Q213" i="18"/>
  <c r="O17" i="22"/>
  <c r="O32" i="22"/>
  <c r="M124" i="22"/>
  <c r="M91" i="22"/>
  <c r="O130" i="22"/>
  <c r="O6" i="22"/>
  <c r="O35" i="22"/>
  <c r="O62" i="22"/>
  <c r="M95" i="22"/>
  <c r="M109" i="22"/>
  <c r="M94" i="22"/>
  <c r="M14" i="22"/>
  <c r="M46" i="22"/>
  <c r="I146" i="22"/>
  <c r="L85" i="22"/>
  <c r="H13" i="22"/>
  <c r="N108" i="22"/>
  <c r="L158" i="22"/>
  <c r="N54" i="22"/>
  <c r="J155" i="22"/>
  <c r="N138" i="22"/>
  <c r="L57" i="22"/>
  <c r="J158" i="22"/>
  <c r="H134" i="22"/>
  <c r="K124" i="22"/>
  <c r="H28" i="22"/>
  <c r="N110" i="22"/>
  <c r="H71" i="22"/>
  <c r="N30" i="22"/>
  <c r="H114" i="22"/>
  <c r="H126" i="22"/>
  <c r="L107" i="22"/>
  <c r="H131" i="22"/>
  <c r="N141" i="22"/>
  <c r="K44" i="22"/>
  <c r="K21" i="22"/>
  <c r="J64" i="22"/>
  <c r="K51" i="22"/>
  <c r="N160" i="22"/>
  <c r="K74" i="22"/>
  <c r="L31" i="22"/>
  <c r="K114" i="22"/>
  <c r="N102" i="22"/>
  <c r="L65" i="22"/>
  <c r="N118" i="22"/>
  <c r="N139" i="22"/>
  <c r="N46" i="22"/>
  <c r="J68" i="22"/>
  <c r="J122" i="22"/>
  <c r="K164" i="22"/>
  <c r="H65" i="22"/>
  <c r="K75" i="22"/>
  <c r="H124" i="22"/>
  <c r="K133" i="22"/>
  <c r="H120" i="22"/>
  <c r="K154" i="22"/>
  <c r="H153" i="22"/>
  <c r="N17" i="22"/>
  <c r="N86" i="22"/>
  <c r="J18" i="22"/>
  <c r="K157" i="22"/>
  <c r="H82" i="22"/>
  <c r="H101" i="22"/>
  <c r="H40" i="22"/>
  <c r="I125" i="22"/>
  <c r="O59" i="22"/>
  <c r="I105" i="22"/>
  <c r="I106" i="22"/>
  <c r="I62" i="22"/>
  <c r="O81" i="22"/>
  <c r="I71" i="22"/>
  <c r="I92" i="22"/>
  <c r="I55" i="22"/>
  <c r="I135" i="22"/>
  <c r="I33" i="22"/>
  <c r="O37" i="22"/>
  <c r="I119" i="22"/>
  <c r="I43" i="22"/>
  <c r="O116" i="22"/>
  <c r="M45" i="22"/>
  <c r="O43" i="22"/>
  <c r="M127" i="22"/>
  <c r="M161" i="22"/>
  <c r="O89" i="22"/>
  <c r="M106" i="22"/>
  <c r="O8" i="22"/>
  <c r="O98" i="22"/>
  <c r="M132" i="22"/>
  <c r="O36" i="22"/>
  <c r="O79" i="22"/>
  <c r="O161" i="22"/>
  <c r="Q161" i="22"/>
  <c r="T161" i="22"/>
  <c r="M13" i="22"/>
  <c r="I8" i="22"/>
  <c r="I12" i="22"/>
  <c r="O74" i="22"/>
  <c r="M37" i="22"/>
  <c r="O61" i="22"/>
  <c r="M118" i="22"/>
  <c r="O117" i="22"/>
  <c r="O146" i="22"/>
  <c r="O15" i="22"/>
  <c r="O128" i="22"/>
  <c r="O163" i="22"/>
  <c r="M97" i="22"/>
  <c r="M55" i="22"/>
  <c r="O41" i="22"/>
  <c r="O107" i="22"/>
  <c r="O64" i="22"/>
  <c r="M11" i="22"/>
  <c r="O118" i="22"/>
  <c r="Q118" i="22"/>
  <c r="T118" i="22"/>
  <c r="O160" i="22"/>
  <c r="O22" i="22"/>
  <c r="M36" i="22"/>
  <c r="O96" i="22"/>
  <c r="M113" i="22"/>
  <c r="M74" i="22"/>
  <c r="M141" i="22"/>
  <c r="M67" i="22"/>
  <c r="M86" i="22"/>
  <c r="M22" i="22"/>
  <c r="M131" i="22"/>
  <c r="O73" i="22"/>
  <c r="M50" i="22"/>
  <c r="M27" i="22"/>
  <c r="M154" i="22"/>
  <c r="M73" i="22"/>
  <c r="M107" i="22"/>
  <c r="M75" i="22"/>
  <c r="O135" i="22"/>
  <c r="M93" i="22"/>
  <c r="O101" i="22"/>
  <c r="O85" i="22"/>
  <c r="O150" i="22"/>
  <c r="M99" i="22"/>
  <c r="O25" i="22"/>
  <c r="M15" i="22"/>
  <c r="O126" i="22"/>
  <c r="M116" i="22"/>
  <c r="M90" i="22"/>
  <c r="H110" i="22"/>
  <c r="K50" i="22"/>
  <c r="L37" i="22"/>
  <c r="N14" i="22"/>
  <c r="N158" i="22"/>
  <c r="K160" i="22"/>
  <c r="N32" i="22"/>
  <c r="J58" i="22"/>
  <c r="H159" i="22"/>
  <c r="H137" i="22"/>
  <c r="N23" i="22"/>
  <c r="H51" i="22"/>
  <c r="L98" i="22"/>
  <c r="J80" i="22"/>
  <c r="J123" i="22"/>
  <c r="H10" i="22"/>
  <c r="J16" i="22"/>
  <c r="N137" i="22"/>
  <c r="J132" i="22"/>
  <c r="L133" i="22"/>
  <c r="N18" i="22"/>
  <c r="N119" i="22"/>
  <c r="H130" i="22"/>
  <c r="H18" i="22"/>
  <c r="J91" i="22"/>
  <c r="K139" i="22"/>
  <c r="L130" i="22"/>
  <c r="L13" i="22"/>
  <c r="K142" i="22"/>
  <c r="L48" i="22"/>
  <c r="J55" i="22"/>
  <c r="J94" i="22"/>
  <c r="K82" i="22"/>
  <c r="K163" i="22"/>
  <c r="N95" i="22"/>
  <c r="K20" i="22"/>
  <c r="J37" i="22"/>
  <c r="L19" i="22"/>
  <c r="H105" i="22"/>
  <c r="L69" i="22"/>
  <c r="J44" i="22"/>
  <c r="J108" i="22"/>
  <c r="L146" i="22"/>
  <c r="J105" i="22"/>
  <c r="K85" i="22"/>
  <c r="J38" i="22"/>
  <c r="H67" i="22"/>
  <c r="N28" i="22"/>
  <c r="K146" i="22"/>
  <c r="K99" i="22"/>
  <c r="I36" i="22"/>
  <c r="O158" i="22"/>
  <c r="C209" i="1"/>
  <c r="I140" i="22"/>
  <c r="I27" i="22"/>
  <c r="I30" i="22"/>
  <c r="O77" i="22"/>
  <c r="I70" i="22"/>
  <c r="I48" i="22"/>
  <c r="I95" i="22"/>
  <c r="O138" i="22"/>
  <c r="I118" i="22"/>
  <c r="I142" i="22"/>
  <c r="I120" i="22"/>
  <c r="I63" i="22"/>
  <c r="I10" i="22"/>
  <c r="M134" i="22"/>
  <c r="I104" i="22"/>
  <c r="J63" i="22"/>
  <c r="J23" i="22"/>
  <c r="J154" i="22"/>
  <c r="H29" i="22"/>
  <c r="K62" i="22"/>
  <c r="K70" i="22"/>
  <c r="N60" i="22"/>
  <c r="H152" i="22"/>
  <c r="N83" i="22"/>
  <c r="H8" i="22"/>
  <c r="L102" i="22"/>
  <c r="L118" i="22"/>
  <c r="H14" i="22"/>
  <c r="K28" i="22"/>
  <c r="N107" i="22"/>
  <c r="L152" i="22"/>
  <c r="L41" i="22"/>
  <c r="K159" i="22"/>
  <c r="N122" i="22"/>
  <c r="H142" i="22"/>
  <c r="N47" i="22"/>
  <c r="H87" i="22"/>
  <c r="L32" i="22"/>
  <c r="N11" i="22"/>
  <c r="K8" i="22"/>
  <c r="N145" i="22"/>
  <c r="N59" i="22"/>
  <c r="J117" i="22"/>
  <c r="K91" i="22"/>
  <c r="L60" i="22"/>
  <c r="H60" i="22"/>
  <c r="N61" i="22"/>
  <c r="K18" i="22"/>
  <c r="J89" i="22"/>
  <c r="J149" i="22"/>
  <c r="H12" i="22"/>
  <c r="J34" i="22"/>
  <c r="H64" i="22"/>
  <c r="K104" i="22"/>
  <c r="N153" i="22"/>
  <c r="L77" i="22"/>
  <c r="J147" i="22"/>
  <c r="N26" i="22"/>
  <c r="N152" i="22"/>
  <c r="L149" i="22"/>
  <c r="L96" i="22"/>
  <c r="L5" i="22"/>
  <c r="J54" i="22"/>
  <c r="N39" i="22"/>
  <c r="J61" i="22"/>
  <c r="O65" i="22"/>
  <c r="I91" i="22"/>
  <c r="I57" i="22"/>
  <c r="M34" i="22"/>
  <c r="M64" i="22"/>
  <c r="I162" i="22"/>
  <c r="I24" i="22"/>
  <c r="M23" i="22"/>
  <c r="I28" i="22"/>
  <c r="I127" i="22"/>
  <c r="I101" i="22"/>
  <c r="O21" i="22"/>
  <c r="I145" i="22"/>
  <c r="M49" i="22"/>
  <c r="O157" i="22"/>
  <c r="M120" i="22"/>
  <c r="M62" i="22"/>
  <c r="M88" i="22"/>
  <c r="M66" i="22"/>
  <c r="M81" i="22"/>
  <c r="O133" i="22"/>
  <c r="M123" i="22"/>
  <c r="M44" i="22"/>
  <c r="M35" i="22"/>
  <c r="O10" i="22"/>
  <c r="M150" i="22"/>
  <c r="M84" i="22"/>
  <c r="M103" i="22"/>
  <c r="I67" i="22"/>
  <c r="I78" i="22"/>
  <c r="O26" i="22"/>
  <c r="O42" i="22"/>
  <c r="M101" i="22"/>
  <c r="M43" i="22"/>
  <c r="O82" i="22"/>
  <c r="M29" i="22"/>
  <c r="O31" i="22"/>
  <c r="M41" i="22"/>
  <c r="M163" i="22"/>
  <c r="M87" i="22"/>
  <c r="M125" i="22"/>
  <c r="M8" i="22"/>
  <c r="O78" i="22"/>
  <c r="M128" i="22"/>
  <c r="I13" i="22"/>
  <c r="O29" i="22"/>
  <c r="O149" i="22"/>
  <c r="O121" i="22"/>
  <c r="O94" i="22"/>
  <c r="M18" i="22"/>
  <c r="M153" i="22"/>
  <c r="O68" i="22"/>
  <c r="O86" i="22"/>
  <c r="O48" i="22"/>
  <c r="O100" i="22"/>
  <c r="O97" i="22"/>
  <c r="M76" i="22"/>
  <c r="M57" i="22"/>
  <c r="O52" i="22"/>
  <c r="I77" i="22"/>
  <c r="M39" i="22"/>
  <c r="O83" i="22"/>
  <c r="O45" i="22"/>
  <c r="O38" i="22"/>
  <c r="M115" i="22"/>
  <c r="O156" i="22"/>
  <c r="O142" i="22"/>
  <c r="M126" i="22"/>
  <c r="O125" i="22"/>
  <c r="Q125" i="22"/>
  <c r="T125" i="22"/>
  <c r="M10" i="22"/>
  <c r="M157" i="22"/>
  <c r="M63" i="22"/>
  <c r="M164" i="22"/>
  <c r="O91" i="22"/>
  <c r="O54" i="22"/>
  <c r="H11" i="22"/>
  <c r="L21" i="22"/>
  <c r="K96" i="22"/>
  <c r="H44" i="22"/>
  <c r="K16" i="22"/>
  <c r="K97" i="22"/>
  <c r="K150" i="22"/>
  <c r="L131" i="22"/>
  <c r="K110" i="22"/>
  <c r="L150" i="22"/>
  <c r="N38" i="22"/>
  <c r="J150" i="22"/>
  <c r="J46" i="22"/>
  <c r="H92" i="22"/>
  <c r="L82" i="22"/>
  <c r="J92" i="22"/>
  <c r="N6" i="22"/>
  <c r="H20" i="22"/>
  <c r="J111" i="22"/>
  <c r="J53" i="22"/>
  <c r="H144" i="22"/>
  <c r="K137" i="22"/>
  <c r="J70" i="22"/>
  <c r="L124" i="22"/>
  <c r="J7" i="22"/>
  <c r="L127" i="22"/>
  <c r="L144" i="22"/>
  <c r="J42" i="22"/>
  <c r="J32" i="22"/>
  <c r="K27" i="22"/>
  <c r="J84" i="22"/>
  <c r="N129" i="22"/>
  <c r="H35" i="22"/>
  <c r="K117" i="22"/>
  <c r="K47" i="22"/>
  <c r="K71" i="22"/>
  <c r="L83" i="22"/>
  <c r="N34" i="22"/>
  <c r="J135" i="22"/>
  <c r="H52" i="22"/>
  <c r="N16" i="22"/>
  <c r="J106" i="22"/>
  <c r="K25" i="22"/>
  <c r="L43" i="22"/>
  <c r="L155" i="22"/>
  <c r="H90" i="22"/>
  <c r="L49" i="22"/>
  <c r="K113" i="22"/>
  <c r="N115" i="22"/>
  <c r="N67" i="22"/>
  <c r="M78" i="22"/>
  <c r="O40" i="22"/>
  <c r="O13" i="22"/>
  <c r="AC95" i="26"/>
  <c r="AC72" i="26"/>
  <c r="A214" i="1"/>
  <c r="S214" i="1"/>
  <c r="P214" i="18"/>
  <c r="I111" i="22"/>
  <c r="O154" i="22"/>
  <c r="O144" i="22"/>
  <c r="I53" i="22"/>
  <c r="I59" i="22"/>
  <c r="O19" i="22"/>
  <c r="I83" i="22"/>
  <c r="I61" i="22"/>
  <c r="M110" i="22"/>
  <c r="I32" i="22"/>
  <c r="I112" i="22"/>
  <c r="I26" i="22"/>
  <c r="I102" i="22"/>
  <c r="O80" i="22"/>
  <c r="I122" i="22"/>
  <c r="H78" i="22"/>
  <c r="J30" i="22"/>
  <c r="L24" i="22"/>
  <c r="H149" i="22"/>
  <c r="K65" i="22"/>
  <c r="N21" i="22"/>
  <c r="L110" i="22"/>
  <c r="H161" i="22"/>
  <c r="J142" i="22"/>
  <c r="H36" i="22"/>
  <c r="K155" i="22"/>
  <c r="H68" i="22"/>
  <c r="L125" i="22"/>
  <c r="K77" i="22"/>
  <c r="L73" i="22"/>
  <c r="K23" i="22"/>
  <c r="H163" i="22"/>
  <c r="H54" i="22"/>
  <c r="K11" i="22"/>
  <c r="L35" i="22"/>
  <c r="N42" i="22"/>
  <c r="L68" i="22"/>
  <c r="K54" i="22"/>
  <c r="J76" i="22"/>
  <c r="L87" i="22"/>
  <c r="H19" i="22"/>
  <c r="L116" i="22"/>
  <c r="K118" i="22"/>
  <c r="H143" i="22"/>
  <c r="H119" i="22"/>
  <c r="H50" i="22"/>
  <c r="H132" i="22"/>
  <c r="K10" i="22"/>
  <c r="N55" i="22"/>
  <c r="N151" i="22"/>
  <c r="N64" i="22"/>
  <c r="K101" i="22"/>
  <c r="J83" i="22"/>
  <c r="L142" i="22"/>
  <c r="J77" i="22"/>
  <c r="J17" i="22"/>
  <c r="L59" i="22"/>
  <c r="N92" i="22"/>
  <c r="H140" i="22"/>
  <c r="K148" i="22"/>
  <c r="J41" i="22"/>
  <c r="H43" i="22"/>
  <c r="L92" i="22"/>
  <c r="L97" i="22"/>
  <c r="K88" i="22"/>
  <c r="M65" i="22"/>
  <c r="I45" i="22"/>
  <c r="I110" i="22"/>
  <c r="I133" i="22"/>
  <c r="M28" i="22"/>
  <c r="I75" i="22"/>
  <c r="I153" i="22"/>
  <c r="I15" i="22"/>
  <c r="M108" i="22"/>
  <c r="I134" i="22"/>
  <c r="I97" i="22"/>
  <c r="M144" i="22"/>
  <c r="I25" i="22"/>
  <c r="I93" i="22"/>
  <c r="M152" i="22"/>
  <c r="M24" i="22"/>
  <c r="O155" i="22"/>
  <c r="M104" i="22"/>
  <c r="M77" i="22"/>
  <c r="M56" i="22"/>
  <c r="O84" i="22"/>
  <c r="O102" i="22"/>
  <c r="O20" i="22"/>
  <c r="M42" i="22"/>
  <c r="M156" i="22"/>
  <c r="M114" i="22"/>
  <c r="M155" i="22"/>
  <c r="O90" i="22"/>
  <c r="O129" i="22"/>
  <c r="I96" i="22"/>
  <c r="I66" i="22"/>
  <c r="M89" i="22"/>
  <c r="O7" i="22"/>
  <c r="M133" i="22"/>
  <c r="O109" i="22"/>
  <c r="O27" i="22"/>
  <c r="O50" i="22"/>
  <c r="M143" i="22"/>
  <c r="O56" i="22"/>
  <c r="O147" i="22"/>
  <c r="O60" i="22"/>
  <c r="O72" i="22"/>
  <c r="M5" i="22"/>
  <c r="O92" i="22"/>
  <c r="M158" i="22"/>
  <c r="I126" i="22"/>
  <c r="M70" i="22"/>
  <c r="M59" i="22"/>
  <c r="M68" i="22"/>
  <c r="M121" i="22"/>
  <c r="O131" i="22"/>
  <c r="O49" i="22"/>
  <c r="O93" i="22"/>
  <c r="O18" i="22"/>
  <c r="O132" i="22"/>
  <c r="M12" i="22"/>
  <c r="O113" i="22"/>
  <c r="M26" i="22"/>
  <c r="O71" i="22"/>
  <c r="O123" i="22"/>
  <c r="I17" i="22"/>
  <c r="O153" i="22"/>
  <c r="O134" i="22"/>
  <c r="M7" i="22"/>
  <c r="M17" i="22"/>
  <c r="O99" i="22"/>
  <c r="O75" i="22"/>
  <c r="O119" i="22"/>
  <c r="M52" i="22"/>
  <c r="O110" i="22"/>
  <c r="O14" i="22"/>
  <c r="Q14" i="22"/>
  <c r="O143" i="22"/>
  <c r="M72" i="22"/>
  <c r="O69" i="22"/>
  <c r="O44" i="22"/>
  <c r="L50" i="22"/>
  <c r="L117" i="22"/>
  <c r="H104" i="22"/>
  <c r="N84" i="22"/>
  <c r="N40" i="22"/>
  <c r="N111" i="22"/>
  <c r="H107" i="22"/>
  <c r="K63" i="22"/>
  <c r="K86" i="22"/>
  <c r="L63" i="22"/>
  <c r="N82" i="22"/>
  <c r="L71" i="22"/>
  <c r="J22" i="22"/>
  <c r="L15" i="22"/>
  <c r="K81" i="22"/>
  <c r="J144" i="22"/>
  <c r="N133" i="22"/>
  <c r="N77" i="22"/>
  <c r="K41" i="22"/>
  <c r="K107" i="22"/>
  <c r="N135" i="22"/>
  <c r="P135" i="22"/>
  <c r="N162" i="22"/>
  <c r="J9" i="22"/>
  <c r="L105" i="22"/>
  <c r="H39" i="22"/>
  <c r="L25" i="22"/>
  <c r="J152" i="22"/>
  <c r="J103" i="22"/>
  <c r="K162" i="22"/>
  <c r="N78" i="22"/>
  <c r="J159" i="22"/>
  <c r="N121" i="22"/>
  <c r="H77" i="22"/>
  <c r="N104" i="22"/>
  <c r="H47" i="22"/>
  <c r="K36" i="22"/>
  <c r="N63" i="22"/>
  <c r="N22" i="22"/>
  <c r="N99" i="22"/>
  <c r="H86" i="22"/>
  <c r="J85" i="22"/>
  <c r="J11" i="22"/>
  <c r="L39" i="22"/>
  <c r="N62" i="22"/>
  <c r="N56" i="22"/>
  <c r="J114" i="22"/>
  <c r="H138" i="22"/>
  <c r="L109" i="22"/>
  <c r="J130" i="22"/>
  <c r="H116" i="22"/>
  <c r="I109" i="22"/>
  <c r="O76" i="22"/>
  <c r="I131" i="22"/>
  <c r="I35" i="22"/>
  <c r="M6" i="22"/>
  <c r="I40" i="22"/>
  <c r="B214" i="1"/>
  <c r="AC97" i="26"/>
  <c r="AC71" i="26"/>
  <c r="T214" i="1"/>
  <c r="Q214" i="18"/>
  <c r="O34" i="22"/>
  <c r="P143" i="22"/>
  <c r="S143" i="22"/>
  <c r="S213" i="1"/>
  <c r="P213" i="18"/>
  <c r="A213" i="1"/>
  <c r="AC74" i="26"/>
  <c r="I159" i="22"/>
  <c r="I23" i="22"/>
  <c r="I103" i="22"/>
  <c r="O53" i="22"/>
  <c r="O105" i="22"/>
  <c r="I129" i="22"/>
  <c r="N89" i="22"/>
  <c r="L66" i="22"/>
  <c r="H41" i="22"/>
  <c r="J57" i="22"/>
  <c r="H125" i="22"/>
  <c r="K67" i="22"/>
  <c r="J137" i="22"/>
  <c r="J113" i="22"/>
  <c r="H33" i="22"/>
  <c r="J60" i="22"/>
  <c r="J71" i="22"/>
  <c r="N116" i="22"/>
  <c r="L154" i="22"/>
  <c r="N127" i="22"/>
  <c r="H38" i="22"/>
  <c r="L160" i="22"/>
  <c r="H16" i="22"/>
  <c r="L34" i="22"/>
  <c r="K127" i="22"/>
  <c r="L40" i="22"/>
  <c r="L141" i="22"/>
  <c r="J82" i="22"/>
  <c r="N80" i="22"/>
  <c r="L52" i="22"/>
  <c r="N125" i="22"/>
  <c r="N48" i="22"/>
  <c r="N76" i="22"/>
  <c r="K108" i="22"/>
  <c r="J26" i="22"/>
  <c r="H34" i="22"/>
  <c r="K147" i="22"/>
  <c r="H73" i="22"/>
  <c r="J156" i="22"/>
  <c r="J109" i="22"/>
  <c r="L159" i="22"/>
  <c r="L99" i="22"/>
  <c r="K144" i="22"/>
  <c r="N91" i="22"/>
  <c r="L90" i="22"/>
  <c r="N142" i="22"/>
  <c r="L111" i="22"/>
  <c r="H99" i="22"/>
  <c r="H112" i="22"/>
  <c r="J66" i="22"/>
  <c r="L36" i="22"/>
  <c r="J50" i="22"/>
  <c r="N45" i="22"/>
  <c r="K128" i="22"/>
  <c r="L129" i="22"/>
  <c r="L45" i="22"/>
  <c r="I99" i="22"/>
  <c r="M48" i="22"/>
  <c r="I116" i="22"/>
  <c r="I94" i="22"/>
  <c r="I64" i="22"/>
  <c r="O63" i="22"/>
  <c r="I80" i="22"/>
  <c r="I139" i="22"/>
  <c r="I76" i="22"/>
  <c r="I51" i="22"/>
  <c r="I42" i="22"/>
  <c r="O159" i="22"/>
  <c r="M146" i="22"/>
  <c r="I20" i="22"/>
  <c r="I128" i="22"/>
  <c r="M69" i="22"/>
  <c r="O5" i="22"/>
  <c r="M105" i="22"/>
  <c r="O164" i="22"/>
  <c r="O145" i="22"/>
  <c r="O23" i="22"/>
  <c r="M160" i="22"/>
  <c r="O88" i="22"/>
  <c r="M40" i="22"/>
  <c r="O16" i="22"/>
  <c r="M135" i="22"/>
  <c r="M30" i="22"/>
  <c r="O95" i="22"/>
  <c r="M54" i="22"/>
  <c r="I56" i="22"/>
  <c r="I41" i="22"/>
  <c r="O139" i="22"/>
  <c r="O120" i="22"/>
  <c r="O148" i="22"/>
  <c r="M117" i="22"/>
  <c r="O104" i="22"/>
  <c r="M60" i="22"/>
  <c r="O11" i="22"/>
  <c r="O39" i="22"/>
  <c r="O66" i="22"/>
  <c r="O47" i="22"/>
  <c r="O9" i="22"/>
  <c r="M20" i="22"/>
  <c r="O58" i="22"/>
  <c r="M139" i="22"/>
  <c r="O57" i="22"/>
  <c r="I38" i="22"/>
  <c r="O127" i="22"/>
  <c r="M130" i="22"/>
  <c r="M9" i="22"/>
  <c r="M53" i="22"/>
  <c r="O103" i="22"/>
  <c r="O12" i="22"/>
  <c r="O111" i="22"/>
  <c r="O33" i="22"/>
  <c r="O70" i="22"/>
  <c r="M129" i="22"/>
  <c r="O152" i="22"/>
  <c r="O51" i="22"/>
  <c r="O24" i="22"/>
  <c r="O108" i="22"/>
  <c r="I147" i="22"/>
  <c r="O28" i="22"/>
  <c r="M32" i="22"/>
  <c r="M96" i="22"/>
  <c r="M33" i="22"/>
  <c r="O122" i="22"/>
  <c r="O30" i="22"/>
  <c r="M149" i="22"/>
  <c r="M79" i="22"/>
  <c r="O141" i="22"/>
  <c r="O115" i="22"/>
  <c r="M51" i="22"/>
  <c r="M145" i="22"/>
  <c r="M19" i="22"/>
  <c r="M47" i="22"/>
  <c r="J164" i="22"/>
  <c r="L56" i="22"/>
  <c r="N5" i="22"/>
  <c r="L23" i="22"/>
  <c r="H146" i="22"/>
  <c r="H88" i="22"/>
  <c r="K7" i="22"/>
  <c r="J6" i="22"/>
  <c r="J153" i="22"/>
  <c r="L75" i="22"/>
  <c r="H136" i="22"/>
  <c r="H100" i="22"/>
  <c r="H96" i="22"/>
  <c r="H48" i="22"/>
  <c r="L22" i="22"/>
  <c r="H75" i="22"/>
  <c r="J45" i="22"/>
  <c r="J31" i="22"/>
  <c r="L17" i="22"/>
  <c r="L7" i="22"/>
  <c r="N161" i="22"/>
  <c r="K158" i="22"/>
  <c r="N148" i="22"/>
  <c r="J146" i="22"/>
  <c r="K145" i="22"/>
  <c r="J15" i="22"/>
  <c r="J134" i="22"/>
  <c r="H118" i="22"/>
  <c r="J148" i="22"/>
  <c r="N10" i="22"/>
  <c r="K37" i="22"/>
  <c r="L100" i="22"/>
  <c r="K24" i="22"/>
  <c r="J28" i="22"/>
  <c r="N117" i="22"/>
  <c r="N156" i="22"/>
  <c r="K161" i="22"/>
  <c r="H30" i="22"/>
  <c r="J21" i="22"/>
  <c r="K98" i="22"/>
  <c r="L161" i="22"/>
  <c r="K123" i="22"/>
  <c r="J12" i="22"/>
  <c r="N69" i="22"/>
  <c r="J118" i="22"/>
  <c r="J78" i="22"/>
  <c r="K87" i="22"/>
  <c r="J145" i="22"/>
  <c r="H147" i="22"/>
  <c r="N132" i="22"/>
  <c r="I72" i="22"/>
  <c r="O124" i="22"/>
  <c r="Q124" i="22"/>
  <c r="T124" i="22"/>
  <c r="I69" i="22"/>
  <c r="I132" i="22"/>
  <c r="I6" i="22"/>
  <c r="I47" i="22"/>
  <c r="O136" i="22"/>
  <c r="I137" i="22"/>
  <c r="I7" i="22"/>
  <c r="I149" i="22"/>
  <c r="M122" i="22"/>
  <c r="M112" i="22"/>
  <c r="Q112" i="22"/>
  <c r="T112" i="22"/>
  <c r="Q91" i="22"/>
  <c r="T91" i="22"/>
  <c r="P115" i="22"/>
  <c r="S115" i="22"/>
  <c r="P16" i="22"/>
  <c r="G214" i="18"/>
  <c r="A214" i="18"/>
  <c r="K213" i="18"/>
  <c r="L213" i="18"/>
  <c r="Q67" i="22"/>
  <c r="T67" i="22"/>
  <c r="Q102" i="22"/>
  <c r="T102" i="22"/>
  <c r="Q58" i="22"/>
  <c r="T58" i="22"/>
  <c r="Q159" i="22"/>
  <c r="T159" i="22"/>
  <c r="P26" i="22"/>
  <c r="P5" i="22"/>
  <c r="P6" i="22"/>
  <c r="P7" i="22"/>
  <c r="P8" i="22"/>
  <c r="P10" i="22"/>
  <c r="P11" i="22"/>
  <c r="P13" i="22"/>
  <c r="P14" i="22"/>
  <c r="P15" i="22"/>
  <c r="P17" i="22"/>
  <c r="P18" i="22"/>
  <c r="P19" i="22"/>
  <c r="P20" i="22"/>
  <c r="P21" i="22"/>
  <c r="P22" i="22"/>
  <c r="P23" i="22"/>
  <c r="P24" i="22"/>
  <c r="P25" i="22"/>
  <c r="P27" i="22"/>
  <c r="P28" i="22"/>
  <c r="P29" i="22"/>
  <c r="P30" i="22"/>
  <c r="P31" i="22"/>
  <c r="P32" i="22"/>
  <c r="P34" i="22"/>
  <c r="P35" i="22"/>
  <c r="P36" i="22"/>
  <c r="P37" i="22"/>
  <c r="P38" i="22"/>
  <c r="P39" i="22"/>
  <c r="P40" i="22"/>
  <c r="P41" i="22"/>
  <c r="P42" i="22"/>
  <c r="P43" i="22"/>
  <c r="P44" i="22"/>
  <c r="P45" i="22"/>
  <c r="P46" i="22"/>
  <c r="P47" i="22"/>
  <c r="P48" i="22"/>
  <c r="P49" i="22"/>
  <c r="P50" i="22"/>
  <c r="P51" i="22"/>
  <c r="P52" i="22"/>
  <c r="P53" i="22"/>
  <c r="P54" i="22"/>
  <c r="P55" i="22"/>
  <c r="P56" i="22"/>
  <c r="P57" i="22"/>
  <c r="P58" i="22"/>
  <c r="P59" i="22"/>
  <c r="P60" i="22"/>
  <c r="P61" i="22"/>
  <c r="P62" i="22"/>
  <c r="P63" i="22"/>
  <c r="P64" i="22"/>
  <c r="P65" i="22"/>
  <c r="P66" i="22"/>
  <c r="P67" i="22"/>
  <c r="P68" i="22"/>
  <c r="P69" i="22"/>
  <c r="P70" i="22"/>
  <c r="P71" i="22"/>
  <c r="P72" i="22"/>
  <c r="P73" i="22"/>
  <c r="P74" i="22"/>
  <c r="P75" i="22"/>
  <c r="P76" i="22"/>
  <c r="P77" i="22"/>
  <c r="P78" i="22"/>
  <c r="P79" i="22"/>
  <c r="P80" i="22"/>
  <c r="P81" i="22"/>
  <c r="P82" i="22"/>
  <c r="P83" i="22"/>
  <c r="P84" i="22"/>
  <c r="P85" i="22"/>
  <c r="P86" i="22"/>
  <c r="P87" i="22"/>
  <c r="P88" i="22"/>
  <c r="P89" i="22"/>
  <c r="P90" i="22"/>
  <c r="P91" i="22"/>
  <c r="P92" i="22"/>
  <c r="P93" i="22"/>
  <c r="P94" i="22"/>
  <c r="P95" i="22"/>
  <c r="P96" i="22"/>
  <c r="P97" i="22"/>
  <c r="P98" i="22"/>
  <c r="P99" i="22"/>
  <c r="P100" i="22"/>
  <c r="P102" i="22"/>
  <c r="P104" i="22"/>
  <c r="P105" i="22"/>
  <c r="P106" i="22"/>
  <c r="P107" i="22"/>
  <c r="P108" i="22"/>
  <c r="P109" i="22"/>
  <c r="P110" i="22"/>
  <c r="P111" i="22"/>
  <c r="P112" i="22"/>
  <c r="P113" i="22"/>
  <c r="P114" i="22"/>
  <c r="P116" i="22"/>
  <c r="P117" i="22"/>
  <c r="P118" i="22"/>
  <c r="P119" i="22"/>
  <c r="P120" i="22"/>
  <c r="P121" i="22"/>
  <c r="P122" i="22"/>
  <c r="P123" i="22"/>
  <c r="P124" i="22"/>
  <c r="P125" i="22"/>
  <c r="P127" i="22"/>
  <c r="P128" i="22"/>
  <c r="P129" i="22"/>
  <c r="P130" i="22"/>
  <c r="P131" i="22"/>
  <c r="P132" i="22"/>
  <c r="P133" i="22"/>
  <c r="P136" i="22"/>
  <c r="P137" i="22"/>
  <c r="P138" i="22"/>
  <c r="P139" i="22"/>
  <c r="P140" i="22"/>
  <c r="P141" i="22"/>
  <c r="P142" i="22"/>
  <c r="P144" i="22"/>
  <c r="P145" i="22"/>
  <c r="P146" i="22"/>
  <c r="P147" i="22"/>
  <c r="P148" i="22"/>
  <c r="P149" i="22"/>
  <c r="P150" i="22"/>
  <c r="P151" i="22"/>
  <c r="P152" i="22"/>
  <c r="P153" i="22"/>
  <c r="P154" i="22"/>
  <c r="P155" i="22"/>
  <c r="P156" i="22"/>
  <c r="P157" i="22"/>
  <c r="P158" i="22"/>
  <c r="P159" i="22"/>
  <c r="P160" i="22"/>
  <c r="P161" i="22"/>
  <c r="P162" i="22"/>
  <c r="P163" i="22"/>
  <c r="P164" i="22"/>
  <c r="S26" i="22"/>
  <c r="Q61" i="22"/>
  <c r="S112" i="22"/>
  <c r="S121" i="22"/>
  <c r="Q16" i="22"/>
  <c r="S74" i="22"/>
  <c r="Q39" i="22"/>
  <c r="Q164" i="22"/>
  <c r="T164" i="22"/>
  <c r="Q76" i="22"/>
  <c r="T76" i="22"/>
  <c r="Q113" i="22"/>
  <c r="T113" i="22"/>
  <c r="Q50" i="22"/>
  <c r="Q5" i="22"/>
  <c r="Q6" i="22"/>
  <c r="Q7" i="22"/>
  <c r="Q8" i="22"/>
  <c r="Q9" i="22"/>
  <c r="Q10" i="22"/>
  <c r="Q11" i="22"/>
  <c r="Q12" i="22"/>
  <c r="Q13" i="22"/>
  <c r="Q15" i="22"/>
  <c r="Q17" i="22"/>
  <c r="Q18" i="22"/>
  <c r="Q19" i="22"/>
  <c r="Q20" i="22"/>
  <c r="Q21" i="22"/>
  <c r="Q22" i="22"/>
  <c r="Q23" i="22"/>
  <c r="Q24" i="22"/>
  <c r="Q25" i="22"/>
  <c r="Q26" i="22"/>
  <c r="Q27" i="22"/>
  <c r="Q28" i="22"/>
  <c r="Q29" i="22"/>
  <c r="Q30" i="22"/>
  <c r="Q31" i="22"/>
  <c r="Q32" i="22"/>
  <c r="Q33" i="22"/>
  <c r="Q34" i="22"/>
  <c r="Q35" i="22"/>
  <c r="Q36" i="22"/>
  <c r="Q37" i="22"/>
  <c r="Q38" i="22"/>
  <c r="Q40" i="22"/>
  <c r="Q41" i="22"/>
  <c r="Q42" i="22"/>
  <c r="Q43" i="22"/>
  <c r="Q44" i="22"/>
  <c r="Q45" i="22"/>
  <c r="Q46" i="22"/>
  <c r="Q47" i="22"/>
  <c r="Q48" i="22"/>
  <c r="Q49" i="22"/>
  <c r="Q51" i="22"/>
  <c r="Q52" i="22"/>
  <c r="Q53" i="22"/>
  <c r="Q54" i="22"/>
  <c r="Q55" i="22"/>
  <c r="Q56" i="22"/>
  <c r="Q57" i="22"/>
  <c r="Q59" i="22"/>
  <c r="Q60" i="22"/>
  <c r="Q62" i="22"/>
  <c r="Q63" i="22"/>
  <c r="Q64" i="22"/>
  <c r="Q65" i="22"/>
  <c r="Q66" i="22"/>
  <c r="Q68" i="22"/>
  <c r="Q69" i="22"/>
  <c r="Q70" i="22"/>
  <c r="Q71" i="22"/>
  <c r="Q72" i="22"/>
  <c r="Q73" i="22"/>
  <c r="Q74" i="22"/>
  <c r="Q75" i="22"/>
  <c r="Q77" i="22"/>
  <c r="Q78" i="22"/>
  <c r="Q79" i="22"/>
  <c r="Q80" i="22"/>
  <c r="Q81" i="22"/>
  <c r="Q82" i="22"/>
  <c r="Q83" i="22"/>
  <c r="Q84" i="22"/>
  <c r="Q85" i="22"/>
  <c r="Q86" i="22"/>
  <c r="Q87" i="22"/>
  <c r="Q88" i="22"/>
  <c r="Q89" i="22"/>
  <c r="Q90" i="22"/>
  <c r="Q92" i="22"/>
  <c r="Q93" i="22"/>
  <c r="Q94" i="22"/>
  <c r="Q95" i="22"/>
  <c r="Q96" i="22"/>
  <c r="Q97" i="22"/>
  <c r="Q98" i="22"/>
  <c r="Q99" i="22"/>
  <c r="Q100" i="22"/>
  <c r="Q101" i="22"/>
  <c r="Q103" i="22"/>
  <c r="Q104" i="22"/>
  <c r="Q105" i="22"/>
  <c r="Q106" i="22"/>
  <c r="Q107" i="22"/>
  <c r="Q108" i="22"/>
  <c r="Q109" i="22"/>
  <c r="Q110" i="22"/>
  <c r="Q111" i="22"/>
  <c r="Q114" i="22"/>
  <c r="Q115" i="22"/>
  <c r="Q116" i="22"/>
  <c r="Q117" i="22"/>
  <c r="Q119" i="22"/>
  <c r="Q120" i="22"/>
  <c r="Q121" i="22"/>
  <c r="Q122" i="22"/>
  <c r="Q123" i="22"/>
  <c r="Q126" i="22"/>
  <c r="Q127" i="22"/>
  <c r="Q128" i="22"/>
  <c r="Q129" i="22"/>
  <c r="Q130" i="22"/>
  <c r="Q131" i="22"/>
  <c r="Q132" i="22"/>
  <c r="Q133" i="22"/>
  <c r="Q134" i="22"/>
  <c r="Q135" i="22"/>
  <c r="Q136" i="22"/>
  <c r="Q137" i="22"/>
  <c r="Q138" i="22"/>
  <c r="Q139" i="22"/>
  <c r="Q140" i="22"/>
  <c r="Q141" i="22"/>
  <c r="Q142" i="22"/>
  <c r="Q143" i="22"/>
  <c r="Q144" i="22"/>
  <c r="Q145" i="22"/>
  <c r="Q146" i="22"/>
  <c r="Q147" i="22"/>
  <c r="Q148" i="22"/>
  <c r="Q149" i="22"/>
  <c r="Q150" i="22"/>
  <c r="Q151" i="22"/>
  <c r="Q152" i="22"/>
  <c r="Q153" i="22"/>
  <c r="Q154" i="22"/>
  <c r="Q155" i="22"/>
  <c r="Q156" i="22"/>
  <c r="Q157" i="22"/>
  <c r="Q158" i="22"/>
  <c r="Q160" i="22"/>
  <c r="Q162" i="22"/>
  <c r="Q163" i="22"/>
  <c r="T50" i="22"/>
  <c r="S20" i="22"/>
  <c r="S58" i="22"/>
  <c r="S156" i="22"/>
  <c r="S148" i="22"/>
  <c r="S151" i="22"/>
  <c r="T92" i="22"/>
  <c r="S42" i="22"/>
  <c r="S67" i="22"/>
  <c r="S164" i="22"/>
  <c r="S119" i="22"/>
  <c r="T106" i="22"/>
  <c r="T151" i="22"/>
  <c r="T162" i="22"/>
  <c r="S44" i="22"/>
  <c r="T148" i="22"/>
  <c r="T109" i="22"/>
  <c r="S138" i="22"/>
  <c r="T84" i="22"/>
  <c r="S162" i="22"/>
  <c r="S91" i="22"/>
  <c r="T75" i="22"/>
  <c r="T132" i="22"/>
  <c r="T131" i="22"/>
  <c r="T154" i="22"/>
  <c r="T140" i="22"/>
  <c r="S120" i="22"/>
  <c r="S157" i="22"/>
  <c r="S104" i="22"/>
  <c r="T100" i="22"/>
  <c r="T82" i="22"/>
  <c r="T138" i="22"/>
  <c r="R114" i="22"/>
  <c r="U114" i="22"/>
  <c r="S114" i="22"/>
  <c r="S11" i="22"/>
  <c r="S147" i="22"/>
  <c r="S163" i="22"/>
  <c r="S139" i="22"/>
  <c r="S123" i="22"/>
  <c r="S122" i="22"/>
  <c r="S84" i="22"/>
  <c r="T28" i="22"/>
  <c r="T44" i="22"/>
  <c r="T108" i="22"/>
  <c r="T12" i="22"/>
  <c r="C213" i="1"/>
  <c r="T110" i="22"/>
  <c r="T153" i="22"/>
  <c r="R74" i="22"/>
  <c r="U74" i="22"/>
  <c r="S153" i="22"/>
  <c r="T99" i="22"/>
  <c r="T83" i="22"/>
  <c r="R8" i="22"/>
  <c r="T127" i="22"/>
  <c r="T66" i="22"/>
  <c r="R6" i="22"/>
  <c r="S113" i="22"/>
  <c r="T120" i="22"/>
  <c r="S145" i="22"/>
  <c r="S132" i="22"/>
  <c r="R153" i="22"/>
  <c r="U153" i="22"/>
  <c r="T51" i="22"/>
  <c r="S76" i="22"/>
  <c r="R151" i="22"/>
  <c r="U151" i="22"/>
  <c r="T115" i="22"/>
  <c r="T103" i="22"/>
  <c r="T104" i="22"/>
  <c r="T142" i="22"/>
  <c r="S108" i="22"/>
  <c r="R64" i="22"/>
  <c r="S28" i="22"/>
  <c r="T98" i="22"/>
  <c r="S51" i="22"/>
  <c r="S128" i="22"/>
  <c r="R143" i="22"/>
  <c r="U143" i="22"/>
  <c r="S140" i="22"/>
  <c r="S106" i="22"/>
  <c r="T114" i="22"/>
  <c r="R81" i="22"/>
  <c r="S27" i="22"/>
  <c r="R42" i="22"/>
  <c r="R5" i="22"/>
  <c r="R7" i="22"/>
  <c r="R9" i="22"/>
  <c r="R10" i="22"/>
  <c r="R11" i="22"/>
  <c r="R12" i="22"/>
  <c r="R13" i="22"/>
  <c r="R14" i="22"/>
  <c r="R15" i="22"/>
  <c r="R16" i="22"/>
  <c r="R17" i="22"/>
  <c r="R18" i="22"/>
  <c r="R19" i="22"/>
  <c r="R20" i="22"/>
  <c r="R21" i="22"/>
  <c r="R22" i="22"/>
  <c r="R23" i="22"/>
  <c r="R24" i="22"/>
  <c r="R25" i="22"/>
  <c r="R26" i="22"/>
  <c r="R27" i="22"/>
  <c r="R28" i="22"/>
  <c r="R29" i="22"/>
  <c r="R30" i="22"/>
  <c r="R31" i="22"/>
  <c r="R32" i="22"/>
  <c r="R33" i="22"/>
  <c r="R34" i="22"/>
  <c r="R35" i="22"/>
  <c r="R36" i="22"/>
  <c r="R37" i="22"/>
  <c r="R38" i="22"/>
  <c r="R39" i="22"/>
  <c r="R40" i="22"/>
  <c r="R41" i="22"/>
  <c r="R43" i="22"/>
  <c r="R44" i="22"/>
  <c r="R45" i="22"/>
  <c r="R46" i="22"/>
  <c r="R47" i="22"/>
  <c r="R48" i="22"/>
  <c r="R49" i="22"/>
  <c r="R50" i="22"/>
  <c r="R51" i="22"/>
  <c r="R52" i="22"/>
  <c r="R53" i="22"/>
  <c r="R54" i="22"/>
  <c r="R55" i="22"/>
  <c r="R56" i="22"/>
  <c r="R57" i="22"/>
  <c r="R58" i="22"/>
  <c r="R59" i="22"/>
  <c r="R60" i="22"/>
  <c r="R61" i="22"/>
  <c r="R62" i="22"/>
  <c r="R63" i="22"/>
  <c r="R65" i="22"/>
  <c r="R66" i="22"/>
  <c r="R67" i="22"/>
  <c r="R68" i="22"/>
  <c r="R69" i="22"/>
  <c r="R70" i="22"/>
  <c r="R71" i="22"/>
  <c r="R72" i="22"/>
  <c r="R73" i="22"/>
  <c r="R75" i="22"/>
  <c r="R76" i="22"/>
  <c r="R77" i="22"/>
  <c r="R78" i="22"/>
  <c r="R79" i="22"/>
  <c r="R80" i="22"/>
  <c r="R82" i="22"/>
  <c r="R83" i="22"/>
  <c r="R84" i="22"/>
  <c r="R85" i="22"/>
  <c r="R86" i="22"/>
  <c r="R87" i="22"/>
  <c r="R88" i="22"/>
  <c r="R89" i="22"/>
  <c r="R90" i="22"/>
  <c r="R91" i="22"/>
  <c r="R92" i="22"/>
  <c r="R93" i="22"/>
  <c r="R94" i="22"/>
  <c r="R95" i="22"/>
  <c r="R96" i="22"/>
  <c r="R97" i="22"/>
  <c r="R98" i="22"/>
  <c r="R99" i="22"/>
  <c r="R100" i="22"/>
  <c r="R101" i="22"/>
  <c r="R102" i="22"/>
  <c r="R103" i="22"/>
  <c r="R104" i="22"/>
  <c r="R105" i="22"/>
  <c r="R106" i="22"/>
  <c r="R107" i="22"/>
  <c r="R108" i="22"/>
  <c r="R109" i="22"/>
  <c r="R110" i="22"/>
  <c r="R111" i="22"/>
  <c r="R112" i="22"/>
  <c r="R113" i="22"/>
  <c r="R115" i="22"/>
  <c r="R116" i="22"/>
  <c r="R117" i="22"/>
  <c r="R118" i="22"/>
  <c r="R119" i="22"/>
  <c r="R120" i="22"/>
  <c r="R121" i="22"/>
  <c r="R122" i="22"/>
  <c r="R123" i="22"/>
  <c r="R124" i="22"/>
  <c r="R125" i="22"/>
  <c r="R126" i="22"/>
  <c r="R127" i="22"/>
  <c r="R128" i="22"/>
  <c r="R129" i="22"/>
  <c r="R130" i="22"/>
  <c r="R131" i="22"/>
  <c r="R132" i="22"/>
  <c r="AH42" i="22"/>
  <c r="AI42" i="22"/>
  <c r="U126" i="22"/>
  <c r="T152" i="22"/>
  <c r="T111" i="22"/>
  <c r="T11" i="22"/>
  <c r="R135" i="22"/>
  <c r="T63" i="22"/>
  <c r="R134" i="22"/>
  <c r="T34" i="22"/>
  <c r="T143" i="22"/>
  <c r="T119" i="22"/>
  <c r="T123" i="22"/>
  <c r="T147" i="22"/>
  <c r="T27" i="22"/>
  <c r="T90" i="22"/>
  <c r="R163" i="22"/>
  <c r="U163" i="22"/>
  <c r="AH106" i="22"/>
  <c r="AI106" i="22"/>
  <c r="R140" i="22"/>
  <c r="U140" i="22"/>
  <c r="R133" i="22"/>
  <c r="R136" i="22"/>
  <c r="R137" i="22"/>
  <c r="R138" i="22"/>
  <c r="R139" i="22"/>
  <c r="R141" i="22"/>
  <c r="R142" i="22"/>
  <c r="R144" i="22"/>
  <c r="R145" i="22"/>
  <c r="R146" i="22"/>
  <c r="R147" i="22"/>
  <c r="R148" i="22"/>
  <c r="R149" i="22"/>
  <c r="R150" i="22"/>
  <c r="R152" i="22"/>
  <c r="R154" i="22"/>
  <c r="R155" i="22"/>
  <c r="R156" i="22"/>
  <c r="R157" i="22"/>
  <c r="R158" i="22"/>
  <c r="R159" i="22"/>
  <c r="R160" i="22"/>
  <c r="R161" i="22"/>
  <c r="R162" i="22"/>
  <c r="R164" i="22"/>
  <c r="U26" i="22"/>
  <c r="T141" i="22"/>
  <c r="AH128" i="22"/>
  <c r="AI128" i="22"/>
  <c r="T139" i="22"/>
  <c r="U145" i="22"/>
  <c r="U157" i="22"/>
  <c r="U122" i="22"/>
  <c r="AH51" i="22"/>
  <c r="AI51" i="22"/>
  <c r="U67" i="22"/>
  <c r="U121" i="22"/>
  <c r="S99" i="22"/>
  <c r="S52" i="22"/>
  <c r="S160" i="22"/>
  <c r="U160" i="22"/>
  <c r="S50" i="22"/>
  <c r="S59" i="22"/>
  <c r="S68" i="22"/>
  <c r="U162" i="22"/>
  <c r="U155" i="22"/>
  <c r="S155" i="22"/>
  <c r="S83" i="22"/>
  <c r="T68" i="22"/>
  <c r="T121" i="22"/>
  <c r="T42" i="22"/>
  <c r="S152" i="22"/>
  <c r="U152" i="22"/>
  <c r="S118" i="22"/>
  <c r="U147" i="22"/>
  <c r="S98" i="22"/>
  <c r="T146" i="22"/>
  <c r="S107" i="22"/>
  <c r="S161" i="22"/>
  <c r="U161" i="22"/>
  <c r="S90" i="22"/>
  <c r="S159" i="22"/>
  <c r="U159" i="22"/>
  <c r="T105" i="22"/>
  <c r="S109" i="22"/>
  <c r="S105" i="22"/>
  <c r="T20" i="22"/>
  <c r="S125" i="22"/>
  <c r="T144" i="22"/>
  <c r="S43" i="22"/>
  <c r="S124" i="22"/>
  <c r="S131" i="22"/>
  <c r="T52" i="22"/>
  <c r="T149" i="22"/>
  <c r="T26" i="22"/>
  <c r="T157" i="22"/>
  <c r="S102" i="22"/>
  <c r="U139" i="22"/>
  <c r="T158" i="22"/>
  <c r="T101" i="22"/>
  <c r="T160" i="22"/>
  <c r="T107" i="22"/>
  <c r="T163" i="22"/>
  <c r="T117" i="22"/>
  <c r="T74" i="22"/>
  <c r="T116" i="22"/>
  <c r="T35" i="22"/>
  <c r="S75" i="22"/>
  <c r="S100" i="22"/>
  <c r="T145" i="22"/>
  <c r="S34" i="22"/>
  <c r="S66" i="22"/>
  <c r="U148" i="22"/>
  <c r="S92" i="22"/>
  <c r="S35" i="22"/>
  <c r="U164" i="22"/>
  <c r="T19" i="22"/>
  <c r="C214" i="1"/>
  <c r="S144" i="22"/>
  <c r="U144" i="22"/>
  <c r="S82" i="22"/>
  <c r="T156" i="22"/>
  <c r="S60" i="22"/>
  <c r="S146" i="22"/>
  <c r="U146" i="22"/>
  <c r="S130" i="22"/>
  <c r="T128" i="22"/>
  <c r="T59" i="22"/>
  <c r="S158" i="22"/>
  <c r="U158" i="22"/>
  <c r="U138" i="22"/>
  <c r="U156" i="22"/>
  <c r="T122" i="22"/>
  <c r="S129" i="22"/>
  <c r="S36" i="22"/>
  <c r="S111" i="22"/>
  <c r="U141" i="22"/>
  <c r="S141" i="22"/>
  <c r="U154" i="22"/>
  <c r="S154" i="22"/>
  <c r="S63" i="22"/>
  <c r="S117" i="22"/>
  <c r="T60" i="22"/>
  <c r="T129" i="22"/>
  <c r="T155" i="22"/>
  <c r="U142" i="22"/>
  <c r="S142" i="22"/>
  <c r="S116" i="22"/>
  <c r="S110" i="22"/>
  <c r="S127" i="22"/>
  <c r="U150" i="22"/>
  <c r="S150" i="22"/>
  <c r="S149" i="22"/>
  <c r="U149" i="22"/>
  <c r="S19" i="22"/>
  <c r="T126" i="22"/>
  <c r="T150" i="22"/>
  <c r="T36" i="22"/>
  <c r="T43" i="22"/>
  <c r="T130" i="22"/>
  <c r="K214" i="18"/>
  <c r="L214" i="18"/>
  <c r="U106" i="22"/>
  <c r="AH74" i="22"/>
  <c r="AI74" i="22"/>
  <c r="U42" i="22"/>
  <c r="U128" i="22"/>
  <c r="AH121" i="22"/>
  <c r="AI121" i="22"/>
  <c r="AJ121" i="22"/>
  <c r="AH114" i="22"/>
  <c r="AI114" i="22"/>
  <c r="AJ114" i="22"/>
  <c r="AH67" i="22"/>
  <c r="AI67" i="22"/>
  <c r="AJ67" i="22"/>
  <c r="AH26" i="22"/>
  <c r="AI26" i="22"/>
  <c r="AH5" i="22"/>
  <c r="AI5" i="22"/>
  <c r="AH6" i="22"/>
  <c r="AI6" i="22"/>
  <c r="AH7" i="22"/>
  <c r="AI7" i="22"/>
  <c r="AH8" i="22"/>
  <c r="AI8" i="22"/>
  <c r="AH9" i="22"/>
  <c r="AI9" i="22"/>
  <c r="AH10" i="22"/>
  <c r="AI10" i="22"/>
  <c r="AH11" i="22"/>
  <c r="AI11" i="22"/>
  <c r="AH12" i="22"/>
  <c r="AI12" i="22"/>
  <c r="AH13" i="22"/>
  <c r="AI13" i="22"/>
  <c r="AH14" i="22"/>
  <c r="AI14" i="22"/>
  <c r="AH15" i="22"/>
  <c r="AI15" i="22"/>
  <c r="AH16" i="22"/>
  <c r="AI16" i="22"/>
  <c r="AH17" i="22"/>
  <c r="AI17" i="22"/>
  <c r="AH18" i="22"/>
  <c r="AI18" i="22"/>
  <c r="AH19" i="22"/>
  <c r="AI19" i="22"/>
  <c r="AH20" i="22"/>
  <c r="AI20" i="22"/>
  <c r="AH21" i="22"/>
  <c r="AI21" i="22"/>
  <c r="AH22" i="22"/>
  <c r="AI22" i="22"/>
  <c r="AH23" i="22"/>
  <c r="AI23" i="22"/>
  <c r="AH24" i="22"/>
  <c r="AI24" i="22"/>
  <c r="AH25" i="22"/>
  <c r="AI25" i="22"/>
  <c r="AH27" i="22"/>
  <c r="AI27" i="22"/>
  <c r="AH28" i="22"/>
  <c r="AI28" i="22"/>
  <c r="AH29" i="22"/>
  <c r="AI29" i="22"/>
  <c r="AH30" i="22"/>
  <c r="AI30" i="22"/>
  <c r="AH31" i="22"/>
  <c r="AI31" i="22"/>
  <c r="AH32" i="22"/>
  <c r="AI32" i="22"/>
  <c r="AH33" i="22"/>
  <c r="AI33" i="22"/>
  <c r="AH34" i="22"/>
  <c r="AI34" i="22"/>
  <c r="AH35" i="22"/>
  <c r="AI35" i="22"/>
  <c r="AH36" i="22"/>
  <c r="AI36" i="22"/>
  <c r="AH37" i="22"/>
  <c r="AI37" i="22"/>
  <c r="AH38" i="22"/>
  <c r="AI38" i="22"/>
  <c r="AH39" i="22"/>
  <c r="AI39" i="22"/>
  <c r="AH40" i="22"/>
  <c r="AI40" i="22"/>
  <c r="AH41" i="22"/>
  <c r="AI41" i="22"/>
  <c r="AH43" i="22"/>
  <c r="AI43" i="22"/>
  <c r="AH44" i="22"/>
  <c r="AI44" i="22"/>
  <c r="AH45" i="22"/>
  <c r="AI45" i="22"/>
  <c r="AH46" i="22"/>
  <c r="AI46" i="22"/>
  <c r="AH47" i="22"/>
  <c r="AI47" i="22"/>
  <c r="AH48" i="22"/>
  <c r="AI48" i="22"/>
  <c r="AH49" i="22"/>
  <c r="AI49" i="22"/>
  <c r="AH50" i="22"/>
  <c r="AI50" i="22"/>
  <c r="AH52" i="22"/>
  <c r="AI52" i="22"/>
  <c r="AH53" i="22"/>
  <c r="AI53" i="22"/>
  <c r="AH54" i="22"/>
  <c r="AI54" i="22"/>
  <c r="AH55" i="22"/>
  <c r="AI55" i="22"/>
  <c r="AH56" i="22"/>
  <c r="AI56" i="22"/>
  <c r="AH57" i="22"/>
  <c r="AI57" i="22"/>
  <c r="AH58" i="22"/>
  <c r="AI58" i="22"/>
  <c r="AH59" i="22"/>
  <c r="AI59" i="22"/>
  <c r="AH60" i="22"/>
  <c r="AI60" i="22"/>
  <c r="AH61" i="22"/>
  <c r="AI61" i="22"/>
  <c r="AH62" i="22"/>
  <c r="AI62" i="22"/>
  <c r="AH63" i="22"/>
  <c r="AI63" i="22"/>
  <c r="AH64" i="22"/>
  <c r="AI64" i="22"/>
  <c r="AH65" i="22"/>
  <c r="AI65" i="22"/>
  <c r="AH66" i="22"/>
  <c r="AI66" i="22"/>
  <c r="AH68" i="22"/>
  <c r="AI68" i="22"/>
  <c r="AH69" i="22"/>
  <c r="AI69" i="22"/>
  <c r="AH70" i="22"/>
  <c r="AI70" i="22"/>
  <c r="AH71" i="22"/>
  <c r="AI71" i="22"/>
  <c r="AH72" i="22"/>
  <c r="AI72" i="22"/>
  <c r="AH73" i="22"/>
  <c r="AI73" i="22"/>
  <c r="AH75" i="22"/>
  <c r="AI75" i="22"/>
  <c r="AH76" i="22"/>
  <c r="AI76" i="22"/>
  <c r="AH77" i="22"/>
  <c r="AI77" i="22"/>
  <c r="AH78" i="22"/>
  <c r="AI78" i="22"/>
  <c r="AH79" i="22"/>
  <c r="AI79" i="22"/>
  <c r="AH80" i="22"/>
  <c r="AI80" i="22"/>
  <c r="AH81" i="22"/>
  <c r="AI81" i="22"/>
  <c r="AH82" i="22"/>
  <c r="AI82" i="22"/>
  <c r="AH83" i="22"/>
  <c r="AI83" i="22"/>
  <c r="AH84" i="22"/>
  <c r="AI84" i="22"/>
  <c r="AH85" i="22"/>
  <c r="AI85" i="22"/>
  <c r="AH86" i="22"/>
  <c r="AI86" i="22"/>
  <c r="AH87" i="22"/>
  <c r="AI87" i="22"/>
  <c r="AH88" i="22"/>
  <c r="AI88" i="22"/>
  <c r="AH89" i="22"/>
  <c r="AI89" i="22"/>
  <c r="AH90" i="22"/>
  <c r="AI90" i="22"/>
  <c r="AH91" i="22"/>
  <c r="AI91" i="22"/>
  <c r="AH92" i="22"/>
  <c r="AI92" i="22"/>
  <c r="AH93" i="22"/>
  <c r="AI93" i="22"/>
  <c r="AH94" i="22"/>
  <c r="AI94" i="22"/>
  <c r="AH95" i="22"/>
  <c r="AI95" i="22"/>
  <c r="AH96" i="22"/>
  <c r="AI96" i="22"/>
  <c r="AH97" i="22"/>
  <c r="AI97" i="22"/>
  <c r="AH98" i="22"/>
  <c r="AI98" i="22"/>
  <c r="AH99" i="22"/>
  <c r="AI99" i="22"/>
  <c r="AH100" i="22"/>
  <c r="AI100" i="22"/>
  <c r="AH101" i="22"/>
  <c r="AI101" i="22"/>
  <c r="AH102" i="22"/>
  <c r="AI102" i="22"/>
  <c r="AH103" i="22"/>
  <c r="AI103" i="22"/>
  <c r="AH104" i="22"/>
  <c r="AI104" i="22"/>
  <c r="AH105" i="22"/>
  <c r="AI105" i="22"/>
  <c r="AH107" i="22"/>
  <c r="AI107" i="22"/>
  <c r="AH108" i="22"/>
  <c r="AI108" i="22"/>
  <c r="AH109" i="22"/>
  <c r="AI109" i="22"/>
  <c r="AH110" i="22"/>
  <c r="AI110" i="22"/>
  <c r="AH111" i="22"/>
  <c r="AI111" i="22"/>
  <c r="AH112" i="22"/>
  <c r="AI112" i="22"/>
  <c r="AH113" i="22"/>
  <c r="AI113" i="22"/>
  <c r="AH115" i="22"/>
  <c r="AI115" i="22"/>
  <c r="AH116" i="22"/>
  <c r="AI116" i="22"/>
  <c r="AH117" i="22"/>
  <c r="AI117" i="22"/>
  <c r="AH118" i="22"/>
  <c r="AI118" i="22"/>
  <c r="AH119" i="22"/>
  <c r="AI119" i="22"/>
  <c r="AH120" i="22"/>
  <c r="AI120" i="22"/>
  <c r="AH122" i="22"/>
  <c r="AI122" i="22"/>
  <c r="AH123" i="22"/>
  <c r="AI123" i="22"/>
  <c r="AH124" i="22"/>
  <c r="AI124" i="22"/>
  <c r="AH125" i="22"/>
  <c r="AI125" i="22"/>
  <c r="AH126" i="22"/>
  <c r="AI126" i="22"/>
  <c r="AH127" i="22"/>
  <c r="AI127" i="22"/>
  <c r="AH129" i="22"/>
  <c r="AI129" i="22"/>
  <c r="AH130" i="22"/>
  <c r="AI130" i="22"/>
  <c r="AH131" i="22"/>
  <c r="AI131" i="22"/>
  <c r="AH132" i="22"/>
  <c r="AI132" i="22"/>
  <c r="AJ26" i="22"/>
  <c r="U51" i="22"/>
  <c r="AJ126" i="22"/>
  <c r="AJ122" i="22"/>
  <c r="T15" i="22"/>
  <c r="T88" i="22"/>
  <c r="S41" i="22"/>
  <c r="S21" i="22"/>
  <c r="S88" i="22"/>
  <c r="T87" i="22"/>
  <c r="S38" i="22"/>
  <c r="S29" i="22"/>
  <c r="S80" i="22"/>
  <c r="S22" i="22"/>
  <c r="U78" i="22"/>
  <c r="T81" i="22"/>
  <c r="T41" i="22"/>
  <c r="S37" i="22"/>
  <c r="U80" i="22"/>
  <c r="U28" i="22"/>
  <c r="S96" i="22"/>
  <c r="U82" i="22"/>
  <c r="U49" i="22"/>
  <c r="S53" i="22"/>
  <c r="U92" i="22"/>
  <c r="S39" i="22"/>
  <c r="U66" i="22"/>
  <c r="S45" i="22"/>
  <c r="T95" i="22"/>
  <c r="T24" i="22"/>
  <c r="S23" i="22"/>
  <c r="U100" i="22"/>
  <c r="U132" i="22"/>
  <c r="U101" i="22"/>
  <c r="T25" i="22"/>
  <c r="U13" i="22"/>
  <c r="U103" i="22"/>
  <c r="S61" i="22"/>
  <c r="S54" i="22"/>
  <c r="U32" i="22"/>
  <c r="U124" i="22"/>
  <c r="T40" i="22"/>
  <c r="AJ74" i="22"/>
  <c r="U125" i="22"/>
  <c r="S97" i="22"/>
  <c r="U71" i="22"/>
  <c r="U88" i="22"/>
  <c r="S134" i="22"/>
  <c r="T16" i="22"/>
  <c r="U123" i="22"/>
  <c r="T89" i="22"/>
  <c r="T22" i="22"/>
  <c r="T77" i="22"/>
  <c r="AJ106" i="22"/>
  <c r="S136" i="22"/>
  <c r="U38" i="22"/>
  <c r="U59" i="22"/>
  <c r="S135" i="22"/>
  <c r="U52" i="22"/>
  <c r="S137" i="22"/>
  <c r="U10" i="22"/>
  <c r="U79" i="22"/>
  <c r="U29" i="22"/>
  <c r="S62" i="22"/>
  <c r="S78" i="22"/>
  <c r="U127" i="22"/>
  <c r="U110" i="22"/>
  <c r="T135" i="22"/>
  <c r="S93" i="22"/>
  <c r="U91" i="22"/>
  <c r="U77" i="22"/>
  <c r="T133" i="22"/>
  <c r="T86" i="22"/>
  <c r="U53" i="22"/>
  <c r="S24" i="22"/>
  <c r="U73" i="22"/>
  <c r="T93" i="22"/>
  <c r="U63" i="22"/>
  <c r="S25" i="22"/>
  <c r="S79" i="22"/>
  <c r="S9" i="22"/>
  <c r="U36" i="22"/>
  <c r="U17" i="22"/>
  <c r="U95" i="22"/>
  <c r="S33" i="22"/>
  <c r="T32" i="22"/>
  <c r="S57" i="22"/>
  <c r="T8" i="22"/>
  <c r="U37" i="22"/>
  <c r="U54" i="22"/>
  <c r="U96" i="22"/>
  <c r="U94" i="22"/>
  <c r="U35" i="22"/>
  <c r="U39" i="22"/>
  <c r="U104" i="22"/>
  <c r="U45" i="22"/>
  <c r="T30" i="22"/>
  <c r="U7" i="22"/>
  <c r="U75" i="22"/>
  <c r="U89" i="22"/>
  <c r="U85" i="22"/>
  <c r="U133" i="22"/>
  <c r="U69" i="22"/>
  <c r="S55" i="22"/>
  <c r="U102" i="22"/>
  <c r="U5" i="22"/>
  <c r="T54" i="22"/>
  <c r="U18" i="22"/>
  <c r="S87" i="22"/>
  <c r="T14" i="22"/>
  <c r="U64" i="22"/>
  <c r="U90" i="22"/>
  <c r="S65" i="22"/>
  <c r="T13" i="22"/>
  <c r="T85" i="22"/>
  <c r="U84" i="22"/>
  <c r="T21" i="22"/>
  <c r="T97" i="22"/>
  <c r="U68" i="22"/>
  <c r="T49" i="22"/>
  <c r="U50" i="22"/>
  <c r="U6" i="22"/>
  <c r="U40" i="22"/>
  <c r="U99" i="22"/>
  <c r="S89" i="22"/>
  <c r="U55" i="22"/>
  <c r="U27" i="22"/>
  <c r="U47" i="22"/>
  <c r="U31" i="22"/>
  <c r="U48" i="22"/>
  <c r="U113" i="22"/>
  <c r="U72" i="22"/>
  <c r="T17" i="22"/>
  <c r="S48" i="22"/>
  <c r="U33" i="22"/>
  <c r="U136" i="22"/>
  <c r="S77" i="22"/>
  <c r="S94" i="22"/>
  <c r="U24" i="22"/>
  <c r="S73" i="22"/>
  <c r="T7" i="22"/>
  <c r="U25" i="22"/>
  <c r="S6" i="22"/>
  <c r="U111" i="22"/>
  <c r="U129" i="22"/>
  <c r="T39" i="22"/>
  <c r="S17" i="22"/>
  <c r="T6" i="22"/>
  <c r="U57" i="22"/>
  <c r="T79" i="22"/>
  <c r="T96" i="22"/>
  <c r="S70" i="22"/>
  <c r="S81" i="22"/>
  <c r="U60" i="22"/>
  <c r="T29" i="22"/>
  <c r="T72" i="22"/>
  <c r="U76" i="22"/>
  <c r="U9" i="22"/>
  <c r="S7" i="22"/>
  <c r="U86" i="22"/>
  <c r="U62" i="22"/>
  <c r="S85" i="22"/>
  <c r="S133" i="22"/>
  <c r="S69" i="22"/>
  <c r="U70" i="22"/>
  <c r="S5" i="22"/>
  <c r="U131" i="22"/>
  <c r="U43" i="22"/>
  <c r="T46" i="22"/>
  <c r="S46" i="22"/>
  <c r="U87" i="22"/>
  <c r="T71" i="22"/>
  <c r="U105" i="22"/>
  <c r="T5" i="22"/>
  <c r="T47" i="22"/>
  <c r="T62" i="22"/>
  <c r="U65" i="22"/>
  <c r="U93" i="22"/>
  <c r="T137" i="22"/>
  <c r="U118" i="22"/>
  <c r="T38" i="22"/>
  <c r="S18" i="22"/>
  <c r="S30" i="22"/>
  <c r="T55" i="22"/>
  <c r="U134" i="22"/>
  <c r="S40" i="22"/>
  <c r="T9" i="22"/>
  <c r="U56" i="22"/>
  <c r="S47" i="22"/>
  <c r="S10" i="22"/>
  <c r="AJ51" i="22"/>
  <c r="U137" i="22"/>
  <c r="U61" i="22"/>
  <c r="U115" i="22"/>
  <c r="T94" i="22"/>
  <c r="T80" i="22"/>
  <c r="U117" i="22"/>
  <c r="U15" i="22"/>
  <c r="U30" i="22"/>
  <c r="U19" i="22"/>
  <c r="T10" i="22"/>
  <c r="U16" i="22"/>
  <c r="S31" i="22"/>
  <c r="T61" i="22"/>
  <c r="U41" i="22"/>
  <c r="T31" i="22"/>
  <c r="U21" i="22"/>
  <c r="U14" i="22"/>
  <c r="U116" i="22"/>
  <c r="S15" i="22"/>
  <c r="T33" i="22"/>
  <c r="U22" i="22"/>
  <c r="T136" i="22"/>
  <c r="U20" i="22"/>
  <c r="U108" i="22"/>
  <c r="T73" i="22"/>
  <c r="U130" i="22"/>
  <c r="U120" i="22"/>
  <c r="T48" i="22"/>
  <c r="S49" i="22"/>
  <c r="S72" i="22"/>
  <c r="S14" i="22"/>
  <c r="T18" i="22"/>
  <c r="T69" i="22"/>
  <c r="U11" i="22"/>
  <c r="AJ42" i="22"/>
  <c r="T53" i="22"/>
  <c r="U34" i="22"/>
  <c r="T70" i="22"/>
  <c r="U23" i="22"/>
  <c r="U12" i="22"/>
  <c r="U44" i="22"/>
  <c r="S13" i="22"/>
  <c r="S32" i="22"/>
  <c r="T65" i="22"/>
  <c r="T78" i="22"/>
  <c r="T45" i="22"/>
  <c r="S8" i="22"/>
  <c r="U97" i="22"/>
  <c r="T56" i="22"/>
  <c r="T134" i="22"/>
  <c r="S71" i="22"/>
  <c r="U109" i="22"/>
  <c r="U58" i="22"/>
  <c r="T23" i="22"/>
  <c r="U119" i="22"/>
  <c r="U107" i="22"/>
  <c r="T37" i="22"/>
  <c r="T64" i="22"/>
  <c r="U98" i="22"/>
  <c r="U112" i="22"/>
  <c r="U83" i="22"/>
  <c r="U8" i="22"/>
  <c r="U46" i="22"/>
  <c r="S64" i="22"/>
  <c r="T57" i="22"/>
  <c r="S56" i="22"/>
  <c r="U135" i="22"/>
  <c r="S95" i="22"/>
  <c r="S16" i="22"/>
  <c r="S86" i="22"/>
  <c r="U81" i="22"/>
  <c r="AJ128" i="22"/>
  <c r="B18" i="22"/>
  <c r="B64" i="22"/>
  <c r="A8" i="22"/>
  <c r="A16" i="22"/>
  <c r="B37" i="22"/>
  <c r="A56" i="22"/>
  <c r="B10" i="22"/>
  <c r="B9" i="22"/>
  <c r="A86" i="22"/>
  <c r="AK67" i="22"/>
  <c r="A64" i="22"/>
  <c r="A159" i="22"/>
  <c r="A13" i="22"/>
  <c r="AK26" i="22"/>
  <c r="A71" i="22"/>
  <c r="A88" i="22"/>
  <c r="A52" i="22"/>
  <c r="A43" i="22"/>
  <c r="B35" i="22"/>
  <c r="AK94" i="22"/>
  <c r="AK128" i="22"/>
  <c r="A59" i="22"/>
  <c r="A161" i="22"/>
  <c r="AJ58" i="22"/>
  <c r="AK58" i="22"/>
  <c r="A32" i="22"/>
  <c r="A95" i="22"/>
  <c r="B57" i="22"/>
  <c r="B121" i="22"/>
  <c r="AK98" i="22"/>
  <c r="AJ98" i="22"/>
  <c r="AK107" i="22"/>
  <c r="AJ107" i="22"/>
  <c r="B23" i="22"/>
  <c r="B56" i="22"/>
  <c r="B45" i="22"/>
  <c r="B158" i="22"/>
  <c r="B116" i="22"/>
  <c r="B70" i="22"/>
  <c r="B53" i="22"/>
  <c r="AK11" i="22"/>
  <c r="AJ11" i="22"/>
  <c r="A14" i="22"/>
  <c r="A82" i="22"/>
  <c r="B128" i="22"/>
  <c r="AJ20" i="22"/>
  <c r="AK20" i="22"/>
  <c r="AJ22" i="22"/>
  <c r="AK22" i="22"/>
  <c r="B155" i="22"/>
  <c r="AK14" i="22"/>
  <c r="AJ14" i="22"/>
  <c r="A19" i="22"/>
  <c r="AK16" i="22"/>
  <c r="AJ16" i="22"/>
  <c r="A41" i="22"/>
  <c r="AJ56" i="22"/>
  <c r="AK56" i="22"/>
  <c r="A40" i="22"/>
  <c r="A50" i="22"/>
  <c r="B38" i="22"/>
  <c r="B137" i="22"/>
  <c r="B146" i="22"/>
  <c r="B47" i="22"/>
  <c r="A46" i="22"/>
  <c r="AK43" i="22"/>
  <c r="AJ43" i="22"/>
  <c r="B52" i="22"/>
  <c r="B74" i="22"/>
  <c r="A34" i="22"/>
  <c r="B29" i="22"/>
  <c r="A70" i="22"/>
  <c r="AJ57" i="22"/>
  <c r="AK57" i="22"/>
  <c r="B39" i="22"/>
  <c r="AJ111" i="22"/>
  <c r="AK111" i="22"/>
  <c r="AK24" i="22"/>
  <c r="AJ24" i="22"/>
  <c r="A116" i="22"/>
  <c r="AJ113" i="22"/>
  <c r="AK113" i="22"/>
  <c r="AJ27" i="22"/>
  <c r="AK27" i="22"/>
  <c r="A89" i="22"/>
  <c r="B49" i="22"/>
  <c r="A155" i="22"/>
  <c r="A65" i="22"/>
  <c r="A87" i="22"/>
  <c r="B54" i="22"/>
  <c r="AK69" i="22"/>
  <c r="AJ69" i="22"/>
  <c r="AK85" i="22"/>
  <c r="AJ85" i="22"/>
  <c r="AK75" i="22"/>
  <c r="AJ75" i="22"/>
  <c r="AK104" i="22"/>
  <c r="AJ104" i="22"/>
  <c r="AJ35" i="22"/>
  <c r="AK35" i="22"/>
  <c r="B156" i="22"/>
  <c r="AK54" i="22"/>
  <c r="AJ54" i="22"/>
  <c r="B8" i="22"/>
  <c r="AJ95" i="22"/>
  <c r="AK95" i="22"/>
  <c r="B122" i="22"/>
  <c r="A79" i="22"/>
  <c r="B93" i="22"/>
  <c r="A150" i="22"/>
  <c r="B135" i="22"/>
  <c r="AK122" i="22"/>
  <c r="A137" i="22"/>
  <c r="A135" i="22"/>
  <c r="A83" i="22"/>
  <c r="AK106" i="22"/>
  <c r="B89" i="22"/>
  <c r="B16" i="22"/>
  <c r="A97" i="22"/>
  <c r="B149" i="22"/>
  <c r="A54" i="22"/>
  <c r="AK13" i="22"/>
  <c r="AJ13" i="22"/>
  <c r="B24" i="22"/>
  <c r="AK66" i="22"/>
  <c r="AJ66" i="22"/>
  <c r="A37" i="22"/>
  <c r="A141" i="22"/>
  <c r="AJ81" i="22"/>
  <c r="AJ109" i="22"/>
  <c r="AK109" i="22"/>
  <c r="AK97" i="22"/>
  <c r="AJ97" i="22"/>
  <c r="B144" i="22"/>
  <c r="B78" i="22"/>
  <c r="AK44" i="22"/>
  <c r="AJ44" i="22"/>
  <c r="A100" i="22"/>
  <c r="B145" i="22"/>
  <c r="AK42" i="22"/>
  <c r="B69" i="22"/>
  <c r="A72" i="22"/>
  <c r="B48" i="22"/>
  <c r="AJ130" i="22"/>
  <c r="AK130" i="22"/>
  <c r="B59" i="22"/>
  <c r="B33" i="22"/>
  <c r="AK116" i="22"/>
  <c r="AJ116" i="22"/>
  <c r="B31" i="22"/>
  <c r="B126" i="22"/>
  <c r="B36" i="22"/>
  <c r="AJ15" i="22"/>
  <c r="AK15" i="22"/>
  <c r="B60" i="22"/>
  <c r="A68" i="22"/>
  <c r="B42" i="22"/>
  <c r="AJ65" i="22"/>
  <c r="AK65" i="22"/>
  <c r="B5" i="22"/>
  <c r="C3" i="24"/>
  <c r="B140" i="22"/>
  <c r="B63" i="22"/>
  <c r="B34" i="22"/>
  <c r="B119" i="22"/>
  <c r="B147" i="22"/>
  <c r="B12" i="22"/>
  <c r="B66" i="22"/>
  <c r="B50" i="22"/>
  <c r="B162" i="22"/>
  <c r="B114" i="22"/>
  <c r="B123" i="22"/>
  <c r="B27" i="22"/>
  <c r="B44" i="22"/>
  <c r="B109" i="22"/>
  <c r="B82" i="22"/>
  <c r="B115" i="22"/>
  <c r="B103" i="22"/>
  <c r="B104" i="22"/>
  <c r="B159" i="22"/>
  <c r="B110" i="22"/>
  <c r="B154" i="22"/>
  <c r="B91" i="22"/>
  <c r="B138" i="22"/>
  <c r="B141" i="22"/>
  <c r="B113" i="22"/>
  <c r="B125" i="22"/>
  <c r="B152" i="22"/>
  <c r="B11" i="22"/>
  <c r="B90" i="22"/>
  <c r="B151" i="22"/>
  <c r="B51" i="22"/>
  <c r="B120" i="22"/>
  <c r="B76" i="22"/>
  <c r="B132" i="22"/>
  <c r="B100" i="22"/>
  <c r="B67" i="22"/>
  <c r="B161" i="22"/>
  <c r="B127" i="22"/>
  <c r="B139" i="22"/>
  <c r="B99" i="22"/>
  <c r="B102" i="22"/>
  <c r="B106" i="22"/>
  <c r="B118" i="22"/>
  <c r="B84" i="22"/>
  <c r="B112" i="22"/>
  <c r="B111" i="22"/>
  <c r="B148" i="22"/>
  <c r="B143" i="22"/>
  <c r="B92" i="22"/>
  <c r="B108" i="22"/>
  <c r="B75" i="22"/>
  <c r="B131" i="22"/>
  <c r="B142" i="22"/>
  <c r="B98" i="22"/>
  <c r="B58" i="22"/>
  <c r="B153" i="22"/>
  <c r="B83" i="22"/>
  <c r="B124" i="22"/>
  <c r="B28" i="22"/>
  <c r="B164" i="22"/>
  <c r="B71" i="22"/>
  <c r="B46" i="22"/>
  <c r="C3" i="23"/>
  <c r="A5" i="22"/>
  <c r="A76" i="22"/>
  <c r="A156" i="22"/>
  <c r="A121" i="22"/>
  <c r="A132" i="22"/>
  <c r="A138" i="22"/>
  <c r="A153" i="22"/>
  <c r="A151" i="22"/>
  <c r="A28" i="22"/>
  <c r="A123" i="22"/>
  <c r="A139" i="22"/>
  <c r="A103" i="22"/>
  <c r="A42" i="22"/>
  <c r="A114" i="22"/>
  <c r="A51" i="22"/>
  <c r="A147" i="22"/>
  <c r="A20" i="22"/>
  <c r="A115" i="22"/>
  <c r="A91" i="22"/>
  <c r="A148" i="22"/>
  <c r="A84" i="22"/>
  <c r="A108" i="22"/>
  <c r="A128" i="22"/>
  <c r="A101" i="22"/>
  <c r="A11" i="22"/>
  <c r="A120" i="22"/>
  <c r="A140" i="22"/>
  <c r="A27" i="22"/>
  <c r="A106" i="22"/>
  <c r="A104" i="22"/>
  <c r="A67" i="22"/>
  <c r="A119" i="22"/>
  <c r="A145" i="22"/>
  <c r="A122" i="22"/>
  <c r="A113" i="22"/>
  <c r="A44" i="22"/>
  <c r="A157" i="22"/>
  <c r="A58" i="22"/>
  <c r="A163" i="22"/>
  <c r="A164" i="22"/>
  <c r="A112" i="22"/>
  <c r="A162" i="22"/>
  <c r="A74" i="22"/>
  <c r="A12" i="22"/>
  <c r="A143" i="22"/>
  <c r="A26" i="22"/>
  <c r="A126" i="22"/>
  <c r="A69" i="22"/>
  <c r="A85" i="22"/>
  <c r="AJ86" i="22"/>
  <c r="AK86" i="22"/>
  <c r="B72" i="22"/>
  <c r="A130" i="22"/>
  <c r="AK129" i="22"/>
  <c r="AJ129" i="22"/>
  <c r="A154" i="22"/>
  <c r="A63" i="22"/>
  <c r="A77" i="22"/>
  <c r="AK33" i="22"/>
  <c r="AJ33" i="22"/>
  <c r="AJ31" i="22"/>
  <c r="AK31" i="22"/>
  <c r="AJ29" i="22"/>
  <c r="AK29" i="22"/>
  <c r="B97" i="22"/>
  <c r="AK84" i="22"/>
  <c r="AJ84" i="22"/>
  <c r="A105" i="22"/>
  <c r="AJ18" i="22"/>
  <c r="AK18" i="22"/>
  <c r="B26" i="22"/>
  <c r="AJ102" i="22"/>
  <c r="AK102" i="22"/>
  <c r="AJ89" i="22"/>
  <c r="AK89" i="22"/>
  <c r="AK7" i="22"/>
  <c r="AJ7" i="22"/>
  <c r="AJ45" i="22"/>
  <c r="AK45" i="22"/>
  <c r="AJ96" i="22"/>
  <c r="AK96" i="22"/>
  <c r="A146" i="22"/>
  <c r="A57" i="22"/>
  <c r="A25" i="22"/>
  <c r="B129" i="22"/>
  <c r="A24" i="22"/>
  <c r="B86" i="22"/>
  <c r="AJ91" i="22"/>
  <c r="AK91" i="22"/>
  <c r="B43" i="22"/>
  <c r="AK127" i="22"/>
  <c r="AJ127" i="22"/>
  <c r="AK126" i="22"/>
  <c r="AK121" i="22"/>
  <c r="AJ52" i="22"/>
  <c r="AK52" i="22"/>
  <c r="AJ6" i="22"/>
  <c r="AK6" i="22"/>
  <c r="AJ59" i="22"/>
  <c r="AK59" i="22"/>
  <c r="B68" i="22"/>
  <c r="A107" i="22"/>
  <c r="A90" i="22"/>
  <c r="A109" i="22"/>
  <c r="B40" i="22"/>
  <c r="B157" i="22"/>
  <c r="A61" i="22"/>
  <c r="AK100" i="22"/>
  <c r="AJ100" i="22"/>
  <c r="B95" i="22"/>
  <c r="AJ92" i="22"/>
  <c r="AK92" i="22"/>
  <c r="AK82" i="22"/>
  <c r="AJ82" i="22"/>
  <c r="AJ28" i="22"/>
  <c r="AK28" i="22"/>
  <c r="B41" i="22"/>
  <c r="AJ78" i="22"/>
  <c r="AK78" i="22"/>
  <c r="B88" i="22"/>
  <c r="A38" i="22"/>
  <c r="AJ10" i="22"/>
  <c r="AK10" i="22"/>
  <c r="B65" i="22"/>
  <c r="B101" i="22"/>
  <c r="AK34" i="22"/>
  <c r="AJ34" i="22"/>
  <c r="B19" i="22"/>
  <c r="A60" i="22"/>
  <c r="AJ108" i="22"/>
  <c r="AK108" i="22"/>
  <c r="B136" i="22"/>
  <c r="A129" i="22"/>
  <c r="A15" i="22"/>
  <c r="A127" i="22"/>
  <c r="B61" i="22"/>
  <c r="B130" i="22"/>
  <c r="B80" i="22"/>
  <c r="AK115" i="22"/>
  <c r="AJ115" i="22"/>
  <c r="A10" i="22"/>
  <c r="B55" i="22"/>
  <c r="A18" i="22"/>
  <c r="AK93" i="22"/>
  <c r="AJ93" i="22"/>
  <c r="AJ64" i="22"/>
  <c r="AK64" i="22"/>
  <c r="A102" i="22"/>
  <c r="A133" i="22"/>
  <c r="AJ62" i="22"/>
  <c r="AK62" i="22"/>
  <c r="A75" i="22"/>
  <c r="AK9" i="22"/>
  <c r="AJ9" i="22"/>
  <c r="A35" i="22"/>
  <c r="AK60" i="22"/>
  <c r="AJ60" i="22"/>
  <c r="B96" i="22"/>
  <c r="B6" i="22"/>
  <c r="A6" i="22"/>
  <c r="B7" i="22"/>
  <c r="A94" i="22"/>
  <c r="A48" i="22"/>
  <c r="AK72" i="22"/>
  <c r="AJ72" i="22"/>
  <c r="AK48" i="22"/>
  <c r="AJ48" i="22"/>
  <c r="AK61" i="22"/>
  <c r="AJ61" i="22"/>
  <c r="AJ79" i="22"/>
  <c r="AK79" i="22"/>
  <c r="AK99" i="22"/>
  <c r="AJ99" i="22"/>
  <c r="AK68" i="22"/>
  <c r="AJ68" i="22"/>
  <c r="B21" i="22"/>
  <c r="B85" i="22"/>
  <c r="AJ90" i="22"/>
  <c r="AK90" i="22"/>
  <c r="B14" i="22"/>
  <c r="A55" i="22"/>
  <c r="B107" i="22"/>
  <c r="A66" i="22"/>
  <c r="AJ39" i="22"/>
  <c r="AK39" i="22"/>
  <c r="B32" i="22"/>
  <c r="AJ17" i="22"/>
  <c r="AK17" i="22"/>
  <c r="AK36" i="22"/>
  <c r="AJ36" i="22"/>
  <c r="A142" i="22"/>
  <c r="B133" i="22"/>
  <c r="AJ110" i="22"/>
  <c r="AK110" i="22"/>
  <c r="A149" i="22"/>
  <c r="AK55" i="22"/>
  <c r="AJ55" i="22"/>
  <c r="A62" i="22"/>
  <c r="AK46" i="22"/>
  <c r="AJ46" i="22"/>
  <c r="A152" i="22"/>
  <c r="B77" i="22"/>
  <c r="A134" i="22"/>
  <c r="AK71" i="22"/>
  <c r="AJ71" i="22"/>
  <c r="AK125" i="22"/>
  <c r="AJ125" i="22"/>
  <c r="B25" i="22"/>
  <c r="AJ101" i="22"/>
  <c r="AK101" i="22"/>
  <c r="A45" i="22"/>
  <c r="A53" i="22"/>
  <c r="B81" i="22"/>
  <c r="A22" i="22"/>
  <c r="B87" i="22"/>
  <c r="AJ112" i="22"/>
  <c r="AK112" i="22"/>
  <c r="AJ83" i="22"/>
  <c r="AK83" i="22"/>
  <c r="AJ119" i="22"/>
  <c r="AK119" i="22"/>
  <c r="B134" i="22"/>
  <c r="A125" i="22"/>
  <c r="A131" i="22"/>
  <c r="B117" i="22"/>
  <c r="AK12" i="22"/>
  <c r="AJ12" i="22"/>
  <c r="AJ23" i="22"/>
  <c r="AK23" i="22"/>
  <c r="A92" i="22"/>
  <c r="A49" i="22"/>
  <c r="AK120" i="22"/>
  <c r="AJ120" i="22"/>
  <c r="B73" i="22"/>
  <c r="A111" i="22"/>
  <c r="A117" i="22"/>
  <c r="A110" i="22"/>
  <c r="AJ21" i="22"/>
  <c r="AK21" i="22"/>
  <c r="AK41" i="22"/>
  <c r="AJ41" i="22"/>
  <c r="A31" i="22"/>
  <c r="AJ19" i="22"/>
  <c r="AK19" i="22"/>
  <c r="AK30" i="22"/>
  <c r="AJ30" i="22"/>
  <c r="AK117" i="22"/>
  <c r="AJ117" i="22"/>
  <c r="B94" i="22"/>
  <c r="B15" i="22"/>
  <c r="AK51" i="22"/>
  <c r="A47" i="22"/>
  <c r="A99" i="22"/>
  <c r="A30" i="22"/>
  <c r="AJ8" i="22"/>
  <c r="AK8" i="22"/>
  <c r="AJ118" i="22"/>
  <c r="AK118" i="22"/>
  <c r="A98" i="22"/>
  <c r="B62" i="22"/>
  <c r="AK105" i="22"/>
  <c r="AJ105" i="22"/>
  <c r="AK87" i="22"/>
  <c r="AJ87" i="22"/>
  <c r="AJ131" i="22"/>
  <c r="AK131" i="22"/>
  <c r="AK70" i="22"/>
  <c r="AJ70" i="22"/>
  <c r="B160" i="22"/>
  <c r="A7" i="22"/>
  <c r="AK76" i="22"/>
  <c r="AJ76" i="22"/>
  <c r="A144" i="22"/>
  <c r="A81" i="22"/>
  <c r="B79" i="22"/>
  <c r="A17" i="22"/>
  <c r="AK25" i="22"/>
  <c r="AJ25" i="22"/>
  <c r="A73" i="22"/>
  <c r="B150" i="22"/>
  <c r="B17" i="22"/>
  <c r="A21" i="22"/>
  <c r="AJ47" i="22"/>
  <c r="AK47" i="22"/>
  <c r="AJ40" i="22"/>
  <c r="AK40" i="22"/>
  <c r="AK50" i="22"/>
  <c r="AJ50" i="22"/>
  <c r="AK38" i="22"/>
  <c r="AJ38" i="22"/>
  <c r="A118" i="22"/>
  <c r="B13" i="22"/>
  <c r="B105" i="22"/>
  <c r="B20" i="22"/>
  <c r="A124" i="22"/>
  <c r="AJ5" i="22"/>
  <c r="AK5" i="22"/>
  <c r="B30" i="22"/>
  <c r="AK37" i="22"/>
  <c r="AJ37" i="22"/>
  <c r="A33" i="22"/>
  <c r="A9" i="22"/>
  <c r="AJ63" i="22"/>
  <c r="AK63" i="22"/>
  <c r="AK73" i="22"/>
  <c r="AJ73" i="22"/>
  <c r="AK53" i="22"/>
  <c r="AJ53" i="22"/>
  <c r="AK77" i="22"/>
  <c r="AJ77" i="22"/>
  <c r="A93" i="22"/>
  <c r="A29" i="22"/>
  <c r="A78" i="22"/>
  <c r="A160" i="22"/>
  <c r="AK114" i="22"/>
  <c r="A136" i="22"/>
  <c r="B22" i="22"/>
  <c r="AJ123" i="22"/>
  <c r="AK123" i="22"/>
  <c r="AJ88" i="22"/>
  <c r="AK88" i="22"/>
  <c r="AK74" i="22"/>
  <c r="AK124" i="22"/>
  <c r="AJ124" i="22"/>
  <c r="AJ32" i="22"/>
  <c r="AK32" i="22"/>
  <c r="AJ103" i="22"/>
  <c r="AK103" i="22"/>
  <c r="B163" i="22"/>
  <c r="AK132" i="22"/>
  <c r="AJ132" i="22"/>
  <c r="A23" i="22"/>
  <c r="A39" i="22"/>
  <c r="AJ49" i="22"/>
  <c r="AK49" i="22"/>
  <c r="A96" i="22"/>
  <c r="AJ80" i="22"/>
  <c r="AK80" i="22"/>
  <c r="A158" i="22"/>
  <c r="A36" i="22"/>
  <c r="AK81" i="22"/>
  <c r="AJ94" i="22"/>
  <c r="A80" i="22"/>
  <c r="B3" i="23"/>
  <c r="C4" i="23"/>
  <c r="C4" i="24"/>
  <c r="B3" i="24"/>
  <c r="C5" i="23"/>
  <c r="B4" i="23"/>
  <c r="I3" i="24"/>
  <c r="D3" i="24"/>
  <c r="H3" i="24"/>
  <c r="G3" i="24"/>
  <c r="F3" i="24"/>
  <c r="E3" i="24"/>
  <c r="C5" i="24"/>
  <c r="B4" i="24"/>
  <c r="D3" i="23"/>
  <c r="F3" i="23"/>
  <c r="H3" i="23"/>
  <c r="I3" i="23"/>
  <c r="E3" i="23"/>
  <c r="G3" i="23"/>
  <c r="I4" i="24"/>
  <c r="E4" i="24"/>
  <c r="G4" i="24"/>
  <c r="D4" i="24"/>
  <c r="F4" i="24"/>
  <c r="H4" i="24"/>
  <c r="I4" i="23"/>
  <c r="E4" i="23"/>
  <c r="G4" i="23"/>
  <c r="H4" i="23"/>
  <c r="F4" i="23"/>
  <c r="D4" i="23"/>
  <c r="C6" i="23"/>
  <c r="B5" i="23"/>
  <c r="B5" i="24"/>
  <c r="C6" i="24"/>
  <c r="I5" i="23"/>
  <c r="H5" i="23"/>
  <c r="G5" i="23"/>
  <c r="D5" i="23"/>
  <c r="E5" i="23"/>
  <c r="F5" i="23"/>
  <c r="B6" i="24"/>
  <c r="C7" i="24"/>
  <c r="H5" i="24"/>
  <c r="F5" i="24"/>
  <c r="G5" i="24"/>
  <c r="I5" i="24"/>
  <c r="D5" i="24"/>
  <c r="E5" i="24"/>
  <c r="B6" i="23"/>
  <c r="C7" i="23"/>
  <c r="C8" i="23"/>
  <c r="B7" i="23"/>
  <c r="B7" i="24"/>
  <c r="C8" i="24"/>
  <c r="I6" i="23"/>
  <c r="F6" i="23"/>
  <c r="G6" i="23"/>
  <c r="D6" i="23"/>
  <c r="H6" i="23"/>
  <c r="E6" i="23"/>
  <c r="G6" i="24"/>
  <c r="H6" i="24"/>
  <c r="D6" i="24"/>
  <c r="I6" i="24"/>
  <c r="F6" i="24"/>
  <c r="E6" i="24"/>
  <c r="C9" i="24"/>
  <c r="B8" i="24"/>
  <c r="E7" i="24"/>
  <c r="G7" i="24"/>
  <c r="H7" i="24"/>
  <c r="I7" i="24"/>
  <c r="F7" i="24"/>
  <c r="D7" i="24"/>
  <c r="F7" i="23"/>
  <c r="E7" i="23"/>
  <c r="G7" i="23"/>
  <c r="H7" i="23"/>
  <c r="I7" i="23"/>
  <c r="D7" i="23"/>
  <c r="C9" i="23"/>
  <c r="B8" i="23"/>
  <c r="C10" i="23"/>
  <c r="B9" i="23"/>
  <c r="I8" i="24"/>
  <c r="E8" i="24"/>
  <c r="H8" i="24"/>
  <c r="F8" i="24"/>
  <c r="G8" i="24"/>
  <c r="D8" i="24"/>
  <c r="F8" i="23"/>
  <c r="H8" i="23"/>
  <c r="G8" i="23"/>
  <c r="D8" i="23"/>
  <c r="E8" i="23"/>
  <c r="I8" i="23"/>
  <c r="C10" i="24"/>
  <c r="B9" i="24"/>
  <c r="E9" i="23"/>
  <c r="H9" i="23"/>
  <c r="G9" i="23"/>
  <c r="I9" i="23"/>
  <c r="D9" i="23"/>
  <c r="F9" i="23"/>
  <c r="C11" i="23"/>
  <c r="B10" i="23"/>
  <c r="F9" i="24"/>
  <c r="E9" i="24"/>
  <c r="G9" i="24"/>
  <c r="D9" i="24"/>
  <c r="I9" i="24"/>
  <c r="H9" i="24"/>
  <c r="B10" i="24"/>
  <c r="C11" i="24"/>
  <c r="I10" i="23"/>
  <c r="E10" i="23"/>
  <c r="H10" i="23"/>
  <c r="D10" i="23"/>
  <c r="F10" i="23"/>
  <c r="G10" i="23"/>
  <c r="B11" i="24"/>
  <c r="C12" i="24"/>
  <c r="H10" i="24"/>
  <c r="F10" i="24"/>
  <c r="I10" i="24"/>
  <c r="G10" i="24"/>
  <c r="D10" i="24"/>
  <c r="E10" i="24"/>
  <c r="B11" i="23"/>
  <c r="C12" i="23"/>
  <c r="Q163" i="1"/>
  <c r="N163" i="18"/>
  <c r="B12" i="24"/>
  <c r="C13" i="24"/>
  <c r="Q166" i="1"/>
  <c r="N166" i="18"/>
  <c r="C13" i="23"/>
  <c r="B12" i="23"/>
  <c r="H11" i="23"/>
  <c r="E11" i="23"/>
  <c r="F11" i="23"/>
  <c r="G11" i="23"/>
  <c r="I11" i="23"/>
  <c r="D11" i="23"/>
  <c r="G11" i="24"/>
  <c r="I11" i="24"/>
  <c r="H11" i="24"/>
  <c r="F11" i="24"/>
  <c r="D11" i="24"/>
  <c r="E11" i="24"/>
  <c r="Q164" i="1"/>
  <c r="N164" i="18"/>
  <c r="Q170" i="1"/>
  <c r="N170" i="18"/>
  <c r="C14" i="24"/>
  <c r="B13" i="24"/>
  <c r="H12" i="23"/>
  <c r="I12" i="23"/>
  <c r="D12" i="23"/>
  <c r="G12" i="23"/>
  <c r="E12" i="23"/>
  <c r="F12" i="23"/>
  <c r="I91" i="26"/>
  <c r="G12" i="24"/>
  <c r="I12" i="24"/>
  <c r="F12" i="24"/>
  <c r="D12" i="24"/>
  <c r="E12" i="24"/>
  <c r="H12" i="24"/>
  <c r="Q167" i="1"/>
  <c r="N167" i="18"/>
  <c r="Q165" i="1"/>
  <c r="N165" i="18"/>
  <c r="B13" i="23"/>
  <c r="C14" i="23"/>
  <c r="I107" i="26"/>
  <c r="Q168" i="1"/>
  <c r="N168" i="18"/>
  <c r="I123" i="26"/>
  <c r="Q171" i="1"/>
  <c r="N171" i="18"/>
  <c r="E13" i="24"/>
  <c r="F13" i="24"/>
  <c r="H13" i="24"/>
  <c r="I13" i="24"/>
  <c r="D13" i="24"/>
  <c r="G13" i="24"/>
  <c r="Q169" i="1"/>
  <c r="N169" i="18"/>
  <c r="AW75" i="26"/>
  <c r="AW123" i="26"/>
  <c r="B14" i="24"/>
  <c r="C15" i="24"/>
  <c r="C15" i="23"/>
  <c r="B14" i="23"/>
  <c r="Q174" i="1"/>
  <c r="N174" i="18"/>
  <c r="I13" i="23"/>
  <c r="F13" i="23"/>
  <c r="G13" i="23"/>
  <c r="D13" i="23"/>
  <c r="E13" i="23"/>
  <c r="H13" i="23"/>
  <c r="AW91" i="26"/>
  <c r="Q172" i="1"/>
  <c r="N172" i="18"/>
  <c r="I75" i="26"/>
  <c r="Q178" i="1"/>
  <c r="N178" i="18"/>
  <c r="C16" i="24"/>
  <c r="B15" i="24"/>
  <c r="AW99" i="26"/>
  <c r="E14" i="24"/>
  <c r="F14" i="24"/>
  <c r="G14" i="24"/>
  <c r="D14" i="24"/>
  <c r="H14" i="24"/>
  <c r="I14" i="24"/>
  <c r="Q173" i="1"/>
  <c r="N173" i="18"/>
  <c r="Q175" i="1"/>
  <c r="N175" i="18"/>
  <c r="G14" i="23"/>
  <c r="F14" i="23"/>
  <c r="E14" i="23"/>
  <c r="I14" i="23"/>
  <c r="H14" i="23"/>
  <c r="D14" i="23"/>
  <c r="C16" i="23"/>
  <c r="B15" i="23"/>
  <c r="AW107" i="26"/>
  <c r="AW115" i="26"/>
  <c r="Q176" i="1"/>
  <c r="N176" i="18"/>
  <c r="AW131" i="26"/>
  <c r="Q179" i="1"/>
  <c r="N179" i="18"/>
  <c r="H15" i="24"/>
  <c r="I15" i="24"/>
  <c r="D15" i="24"/>
  <c r="E15" i="24"/>
  <c r="F15" i="24"/>
  <c r="G15" i="24"/>
  <c r="D15" i="23"/>
  <c r="I15" i="23"/>
  <c r="G15" i="23"/>
  <c r="H15" i="23"/>
  <c r="F15" i="23"/>
  <c r="E15" i="23"/>
  <c r="B16" i="23"/>
  <c r="C17" i="23"/>
  <c r="AW83" i="26"/>
  <c r="B16" i="24"/>
  <c r="C17" i="24"/>
  <c r="Q182" i="1"/>
  <c r="N182" i="18"/>
  <c r="Q177" i="1"/>
  <c r="N177" i="18"/>
  <c r="I83" i="26"/>
  <c r="I115" i="26"/>
  <c r="Q180" i="1"/>
  <c r="N180" i="18"/>
  <c r="I131" i="26"/>
  <c r="Q186" i="1"/>
  <c r="N186" i="18"/>
  <c r="C18" i="24"/>
  <c r="B17" i="24"/>
  <c r="C18" i="23"/>
  <c r="B17" i="23"/>
  <c r="M89" i="26"/>
  <c r="I16" i="24"/>
  <c r="D16" i="24"/>
  <c r="H16" i="24"/>
  <c r="E16" i="24"/>
  <c r="F16" i="24"/>
  <c r="G16" i="24"/>
  <c r="E16" i="23"/>
  <c r="G16" i="23"/>
  <c r="D16" i="23"/>
  <c r="I16" i="23"/>
  <c r="H16" i="23"/>
  <c r="F16" i="23"/>
  <c r="Q181" i="1"/>
  <c r="N181" i="18"/>
  <c r="Q183" i="1"/>
  <c r="N183" i="18"/>
  <c r="I99" i="26"/>
  <c r="M105" i="26"/>
  <c r="Q184" i="1"/>
  <c r="N184" i="18"/>
  <c r="M121" i="26"/>
  <c r="E17" i="24"/>
  <c r="D17" i="24"/>
  <c r="F17" i="24"/>
  <c r="G17" i="24"/>
  <c r="I17" i="24"/>
  <c r="H17" i="24"/>
  <c r="Q187" i="1"/>
  <c r="N187" i="18"/>
  <c r="AS121" i="26"/>
  <c r="B18" i="24"/>
  <c r="C19" i="24"/>
  <c r="F17" i="23"/>
  <c r="G17" i="23"/>
  <c r="I17" i="23"/>
  <c r="D17" i="23"/>
  <c r="E17" i="23"/>
  <c r="H17" i="23"/>
  <c r="Q190" i="1"/>
  <c r="N190" i="18"/>
  <c r="Q185" i="1"/>
  <c r="N185" i="18"/>
  <c r="AS73" i="26"/>
  <c r="B18" i="23"/>
  <c r="C19" i="23"/>
  <c r="AS89" i="26"/>
  <c r="Q188" i="1"/>
  <c r="N188" i="18"/>
  <c r="M73" i="26"/>
  <c r="B19" i="24"/>
  <c r="C20" i="24"/>
  <c r="Q191" i="1"/>
  <c r="N191" i="18"/>
  <c r="Q189" i="1"/>
  <c r="N189" i="18"/>
  <c r="AS105" i="26"/>
  <c r="F18" i="24"/>
  <c r="H18" i="24"/>
  <c r="I18" i="24"/>
  <c r="E18" i="24"/>
  <c r="D18" i="24"/>
  <c r="G18" i="24"/>
  <c r="AS113" i="26"/>
  <c r="Q194" i="1"/>
  <c r="N194" i="18"/>
  <c r="B19" i="23"/>
  <c r="C20" i="23"/>
  <c r="H18" i="23"/>
  <c r="E18" i="23"/>
  <c r="D18" i="23"/>
  <c r="G18" i="23"/>
  <c r="F18" i="23"/>
  <c r="I18" i="23"/>
  <c r="AS97" i="26"/>
  <c r="Q192" i="1"/>
  <c r="N192" i="18"/>
  <c r="AS129" i="26"/>
  <c r="Q195" i="1"/>
  <c r="N195" i="18"/>
  <c r="AS81" i="26"/>
  <c r="Q198" i="1"/>
  <c r="N198" i="18"/>
  <c r="Q202" i="1"/>
  <c r="N202" i="18"/>
  <c r="Q193" i="1"/>
  <c r="N193" i="18"/>
  <c r="C21" i="24"/>
  <c r="B20" i="24"/>
  <c r="C21" i="23"/>
  <c r="B20" i="23"/>
  <c r="E19" i="23"/>
  <c r="D19" i="23"/>
  <c r="F19" i="23"/>
  <c r="G19" i="23"/>
  <c r="H19" i="23"/>
  <c r="I19" i="23"/>
  <c r="M113" i="26"/>
  <c r="M81" i="26"/>
  <c r="E19" i="24"/>
  <c r="F19" i="24"/>
  <c r="H19" i="24"/>
  <c r="G19" i="24"/>
  <c r="D19" i="24"/>
  <c r="I19" i="24"/>
  <c r="Q196" i="1"/>
  <c r="N196" i="18"/>
  <c r="M129" i="26"/>
  <c r="D20" i="23"/>
  <c r="I20" i="23"/>
  <c r="F20" i="23"/>
  <c r="E20" i="23"/>
  <c r="H20" i="23"/>
  <c r="G20" i="23"/>
  <c r="Q197" i="1"/>
  <c r="N197" i="18"/>
  <c r="B21" i="23"/>
  <c r="C22" i="23"/>
  <c r="M97" i="26"/>
  <c r="AO77" i="26"/>
  <c r="Q199" i="1"/>
  <c r="N199" i="18"/>
  <c r="G20" i="24"/>
  <c r="I20" i="24"/>
  <c r="H20" i="24"/>
  <c r="F20" i="24"/>
  <c r="E20" i="24"/>
  <c r="D20" i="24"/>
  <c r="C22" i="24"/>
  <c r="B21" i="24"/>
  <c r="Q93" i="26"/>
  <c r="AO125" i="26"/>
  <c r="Q200" i="1"/>
  <c r="N200" i="18"/>
  <c r="Q77" i="26"/>
  <c r="E21" i="24"/>
  <c r="H21" i="24"/>
  <c r="G21" i="24"/>
  <c r="I21" i="24"/>
  <c r="D21" i="24"/>
  <c r="F21" i="24"/>
  <c r="Q201" i="1"/>
  <c r="N201" i="18"/>
  <c r="Q203" i="1"/>
  <c r="N203" i="18"/>
  <c r="B22" i="24"/>
  <c r="C23" i="24"/>
  <c r="AO93" i="26"/>
  <c r="AO109" i="26"/>
  <c r="B22" i="23"/>
  <c r="C23" i="23"/>
  <c r="E21" i="23"/>
  <c r="I21" i="23"/>
  <c r="G21" i="23"/>
  <c r="D21" i="23"/>
  <c r="F21" i="23"/>
  <c r="H21" i="23"/>
  <c r="Q204" i="1"/>
  <c r="N204" i="18"/>
  <c r="Q206" i="1"/>
  <c r="N206" i="18"/>
  <c r="Q109" i="26"/>
  <c r="Q207" i="1"/>
  <c r="N207" i="18"/>
  <c r="Q208" i="1"/>
  <c r="N208" i="18"/>
  <c r="C24" i="24"/>
  <c r="B23" i="24"/>
  <c r="F22" i="24"/>
  <c r="I22" i="24"/>
  <c r="G22" i="24"/>
  <c r="H22" i="24"/>
  <c r="D22" i="24"/>
  <c r="E22" i="24"/>
  <c r="Q125" i="26"/>
  <c r="B23" i="23"/>
  <c r="C24" i="23"/>
  <c r="Q205" i="1"/>
  <c r="N205" i="18"/>
  <c r="F22" i="23"/>
  <c r="E22" i="23"/>
  <c r="H22" i="23"/>
  <c r="I22" i="23"/>
  <c r="D22" i="23"/>
  <c r="G22" i="23"/>
  <c r="AK117" i="26"/>
  <c r="AK85" i="26"/>
  <c r="U85" i="26"/>
  <c r="Q209" i="1"/>
  <c r="N209" i="18"/>
  <c r="D23" i="24"/>
  <c r="G23" i="24"/>
  <c r="H23" i="24"/>
  <c r="I23" i="24"/>
  <c r="E23" i="24"/>
  <c r="F23" i="24"/>
  <c r="U117" i="26"/>
  <c r="C25" i="24"/>
  <c r="B24" i="24"/>
  <c r="I35" i="27"/>
  <c r="B24" i="23"/>
  <c r="C25" i="23"/>
  <c r="H23" i="23"/>
  <c r="I23" i="23"/>
  <c r="E23" i="23"/>
  <c r="F23" i="23"/>
  <c r="D23" i="23"/>
  <c r="G23" i="23"/>
  <c r="I25" i="27"/>
  <c r="B25" i="23"/>
  <c r="C26" i="23"/>
  <c r="G24" i="24"/>
  <c r="E24" i="24"/>
  <c r="H24" i="24"/>
  <c r="D24" i="24"/>
  <c r="I24" i="24"/>
  <c r="F24" i="24"/>
  <c r="H24" i="23"/>
  <c r="G24" i="23"/>
  <c r="F24" i="23"/>
  <c r="I24" i="23"/>
  <c r="E24" i="23"/>
  <c r="D24" i="23"/>
  <c r="C26" i="24"/>
  <c r="B25" i="24"/>
  <c r="Q210" i="1"/>
  <c r="N210" i="18"/>
  <c r="Y101" i="26"/>
  <c r="I25" i="24"/>
  <c r="F25" i="24"/>
  <c r="G25" i="24"/>
  <c r="E25" i="24"/>
  <c r="D25" i="24"/>
  <c r="H25" i="24"/>
  <c r="B26" i="24"/>
  <c r="C27" i="24"/>
  <c r="Q211" i="1"/>
  <c r="N211" i="18"/>
  <c r="C27" i="23"/>
  <c r="B26" i="23"/>
  <c r="AG101" i="26"/>
  <c r="E25" i="23"/>
  <c r="D25" i="23"/>
  <c r="F25" i="23"/>
  <c r="H25" i="23"/>
  <c r="I25" i="23"/>
  <c r="G25" i="23"/>
  <c r="F26" i="23"/>
  <c r="G26" i="23"/>
  <c r="I26" i="23"/>
  <c r="H26" i="23"/>
  <c r="D26" i="23"/>
  <c r="E26" i="23"/>
  <c r="C28" i="24"/>
  <c r="B27" i="24"/>
  <c r="C28" i="23"/>
  <c r="B27" i="23"/>
  <c r="I26" i="24"/>
  <c r="D26" i="24"/>
  <c r="H26" i="24"/>
  <c r="E26" i="24"/>
  <c r="G26" i="24"/>
  <c r="F26" i="24"/>
  <c r="Q212" i="1"/>
  <c r="N212" i="18"/>
  <c r="I30" i="27"/>
  <c r="D27" i="24"/>
  <c r="G27" i="24"/>
  <c r="E27" i="24"/>
  <c r="F27" i="24"/>
  <c r="H27" i="24"/>
  <c r="I27" i="24"/>
  <c r="F27" i="23"/>
  <c r="I27" i="23"/>
  <c r="E27" i="23"/>
  <c r="D27" i="23"/>
  <c r="G27" i="23"/>
  <c r="H27" i="23"/>
  <c r="B28" i="24"/>
  <c r="C29" i="24"/>
  <c r="Q213" i="1"/>
  <c r="N213" i="18"/>
  <c r="M31" i="27"/>
  <c r="C29" i="23"/>
  <c r="B28" i="23"/>
  <c r="Q214" i="1"/>
  <c r="N214" i="18"/>
  <c r="AE215" i="1"/>
  <c r="I28" i="23"/>
  <c r="G28" i="23"/>
  <c r="D28" i="23"/>
  <c r="E28" i="23"/>
  <c r="F28" i="23"/>
  <c r="H28" i="23"/>
  <c r="B29" i="23"/>
  <c r="C30" i="23"/>
  <c r="AC103" i="26"/>
  <c r="C30" i="24"/>
  <c r="B29" i="24"/>
  <c r="E28" i="24"/>
  <c r="G28" i="24"/>
  <c r="F28" i="24"/>
  <c r="D28" i="24"/>
  <c r="I28" i="24"/>
  <c r="H28" i="24"/>
  <c r="H29" i="24"/>
  <c r="E29" i="24"/>
  <c r="I29" i="24"/>
  <c r="D29" i="24"/>
  <c r="G29" i="24"/>
  <c r="F29" i="24"/>
  <c r="B30" i="23"/>
  <c r="C31" i="23"/>
  <c r="B30" i="24"/>
  <c r="C31" i="24"/>
  <c r="H29" i="23"/>
  <c r="F29" i="23"/>
  <c r="E29" i="23"/>
  <c r="I29" i="23"/>
  <c r="D29" i="23"/>
  <c r="G29" i="23"/>
  <c r="AC99" i="26"/>
  <c r="B31" i="23"/>
  <c r="C32" i="23"/>
  <c r="C32" i="24"/>
  <c r="B31" i="24"/>
  <c r="G30" i="23"/>
  <c r="D30" i="23"/>
  <c r="H30" i="23"/>
  <c r="F30" i="23"/>
  <c r="E30" i="23"/>
  <c r="I30" i="23"/>
  <c r="F30" i="24"/>
  <c r="H30" i="24"/>
  <c r="D30" i="24"/>
  <c r="G30" i="24"/>
  <c r="I30" i="24"/>
  <c r="E30" i="24"/>
  <c r="H31" i="24"/>
  <c r="F31" i="24"/>
  <c r="I31" i="24"/>
  <c r="E31" i="24"/>
  <c r="G31" i="24"/>
  <c r="D31" i="24"/>
  <c r="B32" i="24"/>
  <c r="C33" i="24"/>
  <c r="B32" i="23"/>
  <c r="C33" i="23"/>
  <c r="G31" i="23"/>
  <c r="F31" i="23"/>
  <c r="D31" i="23"/>
  <c r="I31" i="23"/>
  <c r="H31" i="23"/>
  <c r="E31" i="23"/>
  <c r="B33" i="24"/>
  <c r="C34" i="24"/>
  <c r="D32" i="24"/>
  <c r="H32" i="24"/>
  <c r="E32" i="24"/>
  <c r="I32" i="24"/>
  <c r="G32" i="24"/>
  <c r="F32" i="24"/>
  <c r="C34" i="23"/>
  <c r="B33" i="23"/>
  <c r="E32" i="23"/>
  <c r="D32" i="23"/>
  <c r="G32" i="23"/>
  <c r="F32" i="23"/>
  <c r="H32" i="23"/>
  <c r="I32" i="23"/>
  <c r="D33" i="23"/>
  <c r="F33" i="23"/>
  <c r="I33" i="23"/>
  <c r="H33" i="23"/>
  <c r="E33" i="23"/>
  <c r="G33" i="23"/>
  <c r="C35" i="24"/>
  <c r="B34" i="24"/>
  <c r="C35" i="23"/>
  <c r="B34" i="23"/>
  <c r="F33" i="24"/>
  <c r="D33" i="24"/>
  <c r="I33" i="24"/>
  <c r="H33" i="24"/>
  <c r="G33" i="24"/>
  <c r="E33" i="24"/>
  <c r="I34" i="24"/>
  <c r="F34" i="24"/>
  <c r="G34" i="24"/>
  <c r="D34" i="24"/>
  <c r="H34" i="24"/>
  <c r="E34" i="24"/>
  <c r="C36" i="24"/>
  <c r="B35" i="24"/>
  <c r="I34" i="23"/>
  <c r="D34" i="23"/>
  <c r="E34" i="23"/>
  <c r="G34" i="23"/>
  <c r="F34" i="23"/>
  <c r="H34" i="23"/>
  <c r="C36" i="23"/>
  <c r="B35" i="23"/>
  <c r="G35" i="24"/>
  <c r="D35" i="24"/>
  <c r="H35" i="24"/>
  <c r="F35" i="24"/>
  <c r="I35" i="24"/>
  <c r="E35" i="24"/>
  <c r="B36" i="23"/>
  <c r="C37" i="23"/>
  <c r="B36" i="24"/>
  <c r="C37" i="24"/>
  <c r="I35" i="23"/>
  <c r="G35" i="23"/>
  <c r="F35" i="23"/>
  <c r="D35" i="23"/>
  <c r="E35" i="23"/>
  <c r="H35" i="23"/>
  <c r="B37" i="24"/>
  <c r="C38" i="24"/>
  <c r="B37" i="23"/>
  <c r="C38" i="23"/>
  <c r="G36" i="23"/>
  <c r="I36" i="23"/>
  <c r="D36" i="23"/>
  <c r="H36" i="23"/>
  <c r="F36" i="23"/>
  <c r="E36" i="23"/>
  <c r="I36" i="24"/>
  <c r="D36" i="24"/>
  <c r="F36" i="24"/>
  <c r="G36" i="24"/>
  <c r="H36" i="24"/>
  <c r="E36" i="24"/>
  <c r="C39" i="23"/>
  <c r="B38" i="23"/>
  <c r="H37" i="23"/>
  <c r="D37" i="23"/>
  <c r="E37" i="23"/>
  <c r="F37" i="23"/>
  <c r="I37" i="23"/>
  <c r="G37" i="23"/>
  <c r="C39" i="24"/>
  <c r="B38" i="24"/>
  <c r="E37" i="24"/>
  <c r="F37" i="24"/>
  <c r="D37" i="24"/>
  <c r="G37" i="24"/>
  <c r="I37" i="24"/>
  <c r="H37" i="24"/>
  <c r="G38" i="24"/>
  <c r="F38" i="24"/>
  <c r="I38" i="24"/>
  <c r="D38" i="24"/>
  <c r="H38" i="24"/>
  <c r="E38" i="24"/>
  <c r="D38" i="23"/>
  <c r="E38" i="23"/>
  <c r="F38" i="23"/>
  <c r="H38" i="23"/>
  <c r="G38" i="23"/>
  <c r="I38" i="23"/>
  <c r="C40" i="24"/>
  <c r="B39" i="24"/>
  <c r="C40" i="23"/>
  <c r="B39" i="23"/>
  <c r="E39" i="24"/>
  <c r="D39" i="24"/>
  <c r="F39" i="24"/>
  <c r="G39" i="24"/>
  <c r="I39" i="24"/>
  <c r="H39" i="24"/>
  <c r="H39" i="23"/>
  <c r="I39" i="23"/>
  <c r="D39" i="23"/>
  <c r="E39" i="23"/>
  <c r="F39" i="23"/>
  <c r="G39" i="23"/>
  <c r="B40" i="24"/>
  <c r="C41" i="24"/>
  <c r="C41" i="23"/>
  <c r="B40" i="23"/>
  <c r="G40" i="23"/>
  <c r="E40" i="23"/>
  <c r="F40" i="23"/>
  <c r="I40" i="23"/>
  <c r="H40" i="23"/>
  <c r="D40" i="23"/>
  <c r="G40" i="24"/>
  <c r="D40" i="24"/>
  <c r="E40" i="24"/>
  <c r="I40" i="24"/>
  <c r="F40" i="24"/>
  <c r="H40" i="24"/>
  <c r="B41" i="23"/>
  <c r="C42" i="23"/>
  <c r="C42" i="24"/>
  <c r="B41" i="24"/>
  <c r="B42" i="23"/>
  <c r="C43" i="23"/>
  <c r="G41" i="24"/>
  <c r="E41" i="24"/>
  <c r="H41" i="24"/>
  <c r="D41" i="24"/>
  <c r="I41" i="24"/>
  <c r="F41" i="24"/>
  <c r="G41" i="23"/>
  <c r="D41" i="23"/>
  <c r="H41" i="23"/>
  <c r="E41" i="23"/>
  <c r="F41" i="23"/>
  <c r="I41" i="23"/>
  <c r="C43" i="24"/>
  <c r="B42" i="24"/>
  <c r="F42" i="24"/>
  <c r="I42" i="24"/>
  <c r="D42" i="24"/>
  <c r="E42" i="24"/>
  <c r="G42" i="24"/>
  <c r="H42" i="24"/>
  <c r="B43" i="24"/>
  <c r="C44" i="24"/>
  <c r="C44" i="23"/>
  <c r="B43" i="23"/>
  <c r="H42" i="23"/>
  <c r="G42" i="23"/>
  <c r="I42" i="23"/>
  <c r="E42" i="23"/>
  <c r="D42" i="23"/>
  <c r="F42" i="23"/>
  <c r="C45" i="24"/>
  <c r="B44" i="24"/>
  <c r="H43" i="24"/>
  <c r="D43" i="24"/>
  <c r="I43" i="24"/>
  <c r="E43" i="24"/>
  <c r="F43" i="24"/>
  <c r="G43" i="24"/>
  <c r="F43" i="23"/>
  <c r="H43" i="23"/>
  <c r="I43" i="23"/>
  <c r="G43" i="23"/>
  <c r="D43" i="23"/>
  <c r="E43" i="23"/>
  <c r="C45" i="23"/>
  <c r="B44" i="23"/>
  <c r="E44" i="23"/>
  <c r="D44" i="23"/>
  <c r="I44" i="23"/>
  <c r="G44" i="23"/>
  <c r="H44" i="23"/>
  <c r="F44" i="23"/>
  <c r="C46" i="23"/>
  <c r="B45" i="23"/>
  <c r="I44" i="24"/>
  <c r="D44" i="24"/>
  <c r="G44" i="24"/>
  <c r="E44" i="24"/>
  <c r="H44" i="24"/>
  <c r="F44" i="24"/>
  <c r="B45" i="24"/>
  <c r="C46" i="24"/>
  <c r="E45" i="23"/>
  <c r="H45" i="23"/>
  <c r="I45" i="23"/>
  <c r="G45" i="23"/>
  <c r="F45" i="23"/>
  <c r="D45" i="23"/>
  <c r="B46" i="24"/>
  <c r="C47" i="24"/>
  <c r="G45" i="24"/>
  <c r="H45" i="24"/>
  <c r="E45" i="24"/>
  <c r="D45" i="24"/>
  <c r="F45" i="24"/>
  <c r="I45" i="24"/>
  <c r="C47" i="23"/>
  <c r="B46" i="23"/>
  <c r="H46" i="23"/>
  <c r="G46" i="23"/>
  <c r="D46" i="23"/>
  <c r="F46" i="23"/>
  <c r="E46" i="23"/>
  <c r="I46" i="23"/>
  <c r="C48" i="24"/>
  <c r="B47" i="24"/>
  <c r="B47" i="23"/>
  <c r="C48" i="23"/>
  <c r="D46" i="24"/>
  <c r="I46" i="24"/>
  <c r="H46" i="24"/>
  <c r="E46" i="24"/>
  <c r="F46" i="24"/>
  <c r="G46" i="24"/>
  <c r="G47" i="24"/>
  <c r="F47" i="24"/>
  <c r="D47" i="24"/>
  <c r="E47" i="24"/>
  <c r="H47" i="24"/>
  <c r="I47" i="24"/>
  <c r="B48" i="24"/>
  <c r="C49" i="24"/>
  <c r="B48" i="23"/>
  <c r="C49" i="23"/>
  <c r="I47" i="23"/>
  <c r="E47" i="23"/>
  <c r="F47" i="23"/>
  <c r="D47" i="23"/>
  <c r="H47" i="23"/>
  <c r="G47" i="23"/>
  <c r="B49" i="24"/>
  <c r="C50" i="24"/>
  <c r="D48" i="24"/>
  <c r="F48" i="24"/>
  <c r="E48" i="24"/>
  <c r="G48" i="24"/>
  <c r="H48" i="24"/>
  <c r="I48" i="24"/>
  <c r="C50" i="23"/>
  <c r="B49" i="23"/>
  <c r="I48" i="23"/>
  <c r="E48" i="23"/>
  <c r="H48" i="23"/>
  <c r="F48" i="23"/>
  <c r="D48" i="23"/>
  <c r="G48" i="23"/>
  <c r="F49" i="23"/>
  <c r="I49" i="23"/>
  <c r="G49" i="23"/>
  <c r="D49" i="23"/>
  <c r="E49" i="23"/>
  <c r="H49" i="23"/>
  <c r="B50" i="24"/>
  <c r="C51" i="24"/>
  <c r="C51" i="23"/>
  <c r="B50" i="23"/>
  <c r="G49" i="24"/>
  <c r="I49" i="24"/>
  <c r="E49" i="24"/>
  <c r="F49" i="24"/>
  <c r="H49" i="24"/>
  <c r="D49" i="24"/>
  <c r="C52" i="23"/>
  <c r="B51" i="23"/>
  <c r="C52" i="24"/>
  <c r="B51" i="24"/>
  <c r="I50" i="24"/>
  <c r="H50" i="24"/>
  <c r="G50" i="24"/>
  <c r="E50" i="24"/>
  <c r="D50" i="24"/>
  <c r="F50" i="24"/>
  <c r="D50" i="23"/>
  <c r="I50" i="23"/>
  <c r="G50" i="23"/>
  <c r="H50" i="23"/>
  <c r="F50" i="23"/>
  <c r="E50" i="23"/>
  <c r="E51" i="24"/>
  <c r="D51" i="24"/>
  <c r="G51" i="24"/>
  <c r="H51" i="24"/>
  <c r="I51" i="24"/>
  <c r="F51" i="24"/>
  <c r="B52" i="24"/>
  <c r="C53" i="24"/>
  <c r="H51" i="23"/>
  <c r="D51" i="23"/>
  <c r="F51" i="23"/>
  <c r="I51" i="23"/>
  <c r="E51" i="23"/>
  <c r="G51" i="23"/>
  <c r="C53" i="23"/>
  <c r="B52" i="23"/>
  <c r="G52" i="23"/>
  <c r="H52" i="23"/>
  <c r="E52" i="23"/>
  <c r="F52" i="23"/>
  <c r="I52" i="23"/>
  <c r="D52" i="23"/>
  <c r="B53" i="24"/>
  <c r="C54" i="24"/>
  <c r="C54" i="23"/>
  <c r="B53" i="23"/>
  <c r="E52" i="24"/>
  <c r="I52" i="24"/>
  <c r="G52" i="24"/>
  <c r="F52" i="24"/>
  <c r="H52" i="24"/>
  <c r="D52" i="24"/>
  <c r="C55" i="23"/>
  <c r="B54" i="23"/>
  <c r="B54" i="24"/>
  <c r="C55" i="24"/>
  <c r="H53" i="24"/>
  <c r="F53" i="24"/>
  <c r="D53" i="24"/>
  <c r="G53" i="24"/>
  <c r="E53" i="24"/>
  <c r="I53" i="24"/>
  <c r="G53" i="23"/>
  <c r="I53" i="23"/>
  <c r="F53" i="23"/>
  <c r="E53" i="23"/>
  <c r="D53" i="23"/>
  <c r="H53" i="23"/>
  <c r="B55" i="24"/>
  <c r="C56" i="24"/>
  <c r="D54" i="24"/>
  <c r="E54" i="24"/>
  <c r="F54" i="24"/>
  <c r="I54" i="24"/>
  <c r="G54" i="24"/>
  <c r="H54" i="24"/>
  <c r="D54" i="23"/>
  <c r="F54" i="23"/>
  <c r="I54" i="23"/>
  <c r="E54" i="23"/>
  <c r="H54" i="23"/>
  <c r="G54" i="23"/>
  <c r="B55" i="23"/>
  <c r="C56" i="23"/>
  <c r="F55" i="23"/>
  <c r="H55" i="23"/>
  <c r="D55" i="23"/>
  <c r="E55" i="23"/>
  <c r="I55" i="23"/>
  <c r="G55" i="23"/>
  <c r="B56" i="23"/>
  <c r="C57" i="23"/>
  <c r="C57" i="24"/>
  <c r="B56" i="24"/>
  <c r="I55" i="24"/>
  <c r="D55" i="24"/>
  <c r="F55" i="24"/>
  <c r="E55" i="24"/>
  <c r="H55" i="24"/>
  <c r="G55" i="24"/>
  <c r="B57" i="23"/>
  <c r="C58" i="23"/>
  <c r="I56" i="23"/>
  <c r="G56" i="23"/>
  <c r="H56" i="23"/>
  <c r="F56" i="23"/>
  <c r="D56" i="23"/>
  <c r="E56" i="23"/>
  <c r="H56" i="24"/>
  <c r="G56" i="24"/>
  <c r="E56" i="24"/>
  <c r="F56" i="24"/>
  <c r="I56" i="24"/>
  <c r="D56" i="24"/>
  <c r="C58" i="24"/>
  <c r="B57" i="24"/>
  <c r="F57" i="24"/>
  <c r="I57" i="24"/>
  <c r="H57" i="24"/>
  <c r="E57" i="24"/>
  <c r="G57" i="24"/>
  <c r="D57" i="24"/>
  <c r="B58" i="24"/>
  <c r="C59" i="24"/>
  <c r="C59" i="23"/>
  <c r="B58" i="23"/>
  <c r="I57" i="23"/>
  <c r="G57" i="23"/>
  <c r="E57" i="23"/>
  <c r="F57" i="23"/>
  <c r="H57" i="23"/>
  <c r="D57" i="23"/>
  <c r="B59" i="24"/>
  <c r="C60" i="24"/>
  <c r="F58" i="24"/>
  <c r="H58" i="24"/>
  <c r="G58" i="24"/>
  <c r="E58" i="24"/>
  <c r="D58" i="24"/>
  <c r="I58" i="24"/>
  <c r="D58" i="23"/>
  <c r="H58" i="23"/>
  <c r="G58" i="23"/>
  <c r="F58" i="23"/>
  <c r="I58" i="23"/>
  <c r="E58" i="23"/>
  <c r="B59" i="23"/>
  <c r="C60" i="23"/>
  <c r="B60" i="23"/>
  <c r="C61" i="23"/>
  <c r="E59" i="23"/>
  <c r="F59" i="23"/>
  <c r="D59" i="23"/>
  <c r="H59" i="23"/>
  <c r="G59" i="23"/>
  <c r="I59" i="23"/>
  <c r="B60" i="24"/>
  <c r="C61" i="24"/>
  <c r="E59" i="24"/>
  <c r="H59" i="24"/>
  <c r="G59" i="24"/>
  <c r="D59" i="24"/>
  <c r="F59" i="24"/>
  <c r="I59" i="24"/>
  <c r="B61" i="24"/>
  <c r="C62" i="24"/>
  <c r="B61" i="23"/>
  <c r="C62" i="23"/>
  <c r="F60" i="24"/>
  <c r="E60" i="24"/>
  <c r="H60" i="24"/>
  <c r="I60" i="24"/>
  <c r="G60" i="24"/>
  <c r="D60" i="24"/>
  <c r="G60" i="23"/>
  <c r="H60" i="23"/>
  <c r="D60" i="23"/>
  <c r="F60" i="23"/>
  <c r="E60" i="23"/>
  <c r="I60" i="23"/>
  <c r="B62" i="23"/>
  <c r="C63" i="23"/>
  <c r="D61" i="23"/>
  <c r="H61" i="23"/>
  <c r="F61" i="23"/>
  <c r="G61" i="23"/>
  <c r="E61" i="23"/>
  <c r="I61" i="23"/>
  <c r="C63" i="24"/>
  <c r="B62" i="24"/>
  <c r="E61" i="24"/>
  <c r="D61" i="24"/>
  <c r="I61" i="24"/>
  <c r="F61" i="24"/>
  <c r="G61" i="24"/>
  <c r="H61" i="24"/>
  <c r="E62" i="24"/>
  <c r="F62" i="24"/>
  <c r="I62" i="24"/>
  <c r="H62" i="24"/>
  <c r="G62" i="24"/>
  <c r="D62" i="24"/>
  <c r="B63" i="23"/>
  <c r="C64" i="23"/>
  <c r="B63" i="24"/>
  <c r="C64" i="24"/>
  <c r="E62" i="23"/>
  <c r="H62" i="23"/>
  <c r="D62" i="23"/>
  <c r="G62" i="23"/>
  <c r="I62" i="23"/>
  <c r="F62" i="23"/>
  <c r="C65" i="23"/>
  <c r="B64" i="23"/>
  <c r="E63" i="23"/>
  <c r="G63" i="23"/>
  <c r="I63" i="23"/>
  <c r="H63" i="23"/>
  <c r="D63" i="23"/>
  <c r="F63" i="23"/>
  <c r="C65" i="24"/>
  <c r="B64" i="24"/>
  <c r="G63" i="24"/>
  <c r="F63" i="24"/>
  <c r="D63" i="24"/>
  <c r="E63" i="24"/>
  <c r="I63" i="24"/>
  <c r="H63" i="24"/>
  <c r="D64" i="23"/>
  <c r="F64" i="23"/>
  <c r="G64" i="23"/>
  <c r="H64" i="23"/>
  <c r="I64" i="23"/>
  <c r="E64" i="23"/>
  <c r="I64" i="24"/>
  <c r="D64" i="24"/>
  <c r="G64" i="24"/>
  <c r="H64" i="24"/>
  <c r="F64" i="24"/>
  <c r="E64" i="24"/>
  <c r="B65" i="24"/>
  <c r="C66" i="24"/>
  <c r="C66" i="23"/>
  <c r="B65" i="23"/>
  <c r="G65" i="23"/>
  <c r="F65" i="23"/>
  <c r="H65" i="23"/>
  <c r="I65" i="23"/>
  <c r="D65" i="23"/>
  <c r="E65" i="23"/>
  <c r="B66" i="23"/>
  <c r="C67" i="23"/>
  <c r="C67" i="24"/>
  <c r="B66" i="24"/>
  <c r="I65" i="24"/>
  <c r="D65" i="24"/>
  <c r="F65" i="24"/>
  <c r="E65" i="24"/>
  <c r="G65" i="24"/>
  <c r="H65" i="24"/>
  <c r="B67" i="23"/>
  <c r="C68" i="23"/>
  <c r="H66" i="23"/>
  <c r="F66" i="23"/>
  <c r="G66" i="23"/>
  <c r="I66" i="23"/>
  <c r="D66" i="23"/>
  <c r="E66" i="23"/>
  <c r="I66" i="24"/>
  <c r="G66" i="24"/>
  <c r="F66" i="24"/>
  <c r="D66" i="24"/>
  <c r="E66" i="24"/>
  <c r="H66" i="24"/>
  <c r="B67" i="24"/>
  <c r="C68" i="24"/>
  <c r="C69" i="24"/>
  <c r="B68" i="24"/>
  <c r="D67" i="24"/>
  <c r="E67" i="24"/>
  <c r="G67" i="24"/>
  <c r="I67" i="24"/>
  <c r="F67" i="24"/>
  <c r="H67" i="24"/>
  <c r="B68" i="23"/>
  <c r="C69" i="23"/>
  <c r="G67" i="23"/>
  <c r="D67" i="23"/>
  <c r="H67" i="23"/>
  <c r="E67" i="23"/>
  <c r="I67" i="23"/>
  <c r="F67" i="23"/>
  <c r="C70" i="23"/>
  <c r="B69" i="23"/>
  <c r="H68" i="24"/>
  <c r="G68" i="24"/>
  <c r="I68" i="24"/>
  <c r="E68" i="24"/>
  <c r="F68" i="24"/>
  <c r="D68" i="24"/>
  <c r="D68" i="23"/>
  <c r="F68" i="23"/>
  <c r="H68" i="23"/>
  <c r="G68" i="23"/>
  <c r="I68" i="23"/>
  <c r="E68" i="23"/>
  <c r="C70" i="24"/>
  <c r="B69" i="24"/>
  <c r="I69" i="24"/>
  <c r="H69" i="24"/>
  <c r="E69" i="24"/>
  <c r="G69" i="24"/>
  <c r="F69" i="24"/>
  <c r="D69" i="24"/>
  <c r="C71" i="24"/>
  <c r="B70" i="24"/>
  <c r="I69" i="23"/>
  <c r="H69" i="23"/>
  <c r="F69" i="23"/>
  <c r="D69" i="23"/>
  <c r="E69" i="23"/>
  <c r="G69" i="23"/>
  <c r="C71" i="23"/>
  <c r="B70" i="23"/>
  <c r="I70" i="24"/>
  <c r="F70" i="24"/>
  <c r="G70" i="24"/>
  <c r="H70" i="24"/>
  <c r="E70" i="24"/>
  <c r="D70" i="24"/>
  <c r="B71" i="23"/>
  <c r="C72" i="23"/>
  <c r="C72" i="24"/>
  <c r="B71" i="24"/>
  <c r="D70" i="23"/>
  <c r="G70" i="23"/>
  <c r="E70" i="23"/>
  <c r="F70" i="23"/>
  <c r="H70" i="23"/>
  <c r="I70" i="23"/>
  <c r="B72" i="23"/>
  <c r="C73" i="23"/>
  <c r="F71" i="23"/>
  <c r="H71" i="23"/>
  <c r="I71" i="23"/>
  <c r="G71" i="23"/>
  <c r="D71" i="23"/>
  <c r="E71" i="23"/>
  <c r="E71" i="24"/>
  <c r="G71" i="24"/>
  <c r="I71" i="24"/>
  <c r="F71" i="24"/>
  <c r="D71" i="24"/>
  <c r="H71" i="24"/>
  <c r="B72" i="24"/>
  <c r="C73" i="24"/>
  <c r="B73" i="24"/>
  <c r="C74" i="24"/>
  <c r="E72" i="24"/>
  <c r="I72" i="24"/>
  <c r="G72" i="24"/>
  <c r="F72" i="24"/>
  <c r="D72" i="24"/>
  <c r="H72" i="24"/>
  <c r="B73" i="23"/>
  <c r="C74" i="23"/>
  <c r="G72" i="23"/>
  <c r="F72" i="23"/>
  <c r="I72" i="23"/>
  <c r="H72" i="23"/>
  <c r="E72" i="23"/>
  <c r="D72" i="23"/>
  <c r="I73" i="23"/>
  <c r="G73" i="23"/>
  <c r="H73" i="23"/>
  <c r="E73" i="23"/>
  <c r="F73" i="23"/>
  <c r="D73" i="23"/>
  <c r="B74" i="23"/>
  <c r="C75" i="23"/>
  <c r="B74" i="24"/>
  <c r="C75" i="24"/>
  <c r="E73" i="24"/>
  <c r="I73" i="24"/>
  <c r="D73" i="24"/>
  <c r="G73" i="24"/>
  <c r="H73" i="24"/>
  <c r="F73" i="24"/>
  <c r="B75" i="23"/>
  <c r="C76" i="23"/>
  <c r="E74" i="23"/>
  <c r="D74" i="23"/>
  <c r="F74" i="23"/>
  <c r="H74" i="23"/>
  <c r="I74" i="23"/>
  <c r="G74" i="23"/>
  <c r="B75" i="24"/>
  <c r="C76" i="24"/>
  <c r="D74" i="24"/>
  <c r="G74" i="24"/>
  <c r="F74" i="24"/>
  <c r="H74" i="24"/>
  <c r="E74" i="24"/>
  <c r="I74" i="24"/>
  <c r="D75" i="24"/>
  <c r="F75" i="24"/>
  <c r="H75" i="24"/>
  <c r="E75" i="24"/>
  <c r="I75" i="24"/>
  <c r="G75" i="24"/>
  <c r="B76" i="24"/>
  <c r="C77" i="24"/>
  <c r="B76" i="23"/>
  <c r="C77" i="23"/>
  <c r="I75" i="23"/>
  <c r="F75" i="23"/>
  <c r="E75" i="23"/>
  <c r="H75" i="23"/>
  <c r="G75" i="23"/>
  <c r="D75" i="23"/>
  <c r="B77" i="24"/>
  <c r="C78" i="24"/>
  <c r="I76" i="24"/>
  <c r="H76" i="24"/>
  <c r="D76" i="24"/>
  <c r="E76" i="24"/>
  <c r="F76" i="24"/>
  <c r="G76" i="24"/>
  <c r="C78" i="23"/>
  <c r="B77" i="23"/>
  <c r="G76" i="23"/>
  <c r="H76" i="23"/>
  <c r="E76" i="23"/>
  <c r="F76" i="23"/>
  <c r="I76" i="23"/>
  <c r="D76" i="23"/>
  <c r="D77" i="23"/>
  <c r="I77" i="23"/>
  <c r="E77" i="23"/>
  <c r="H77" i="23"/>
  <c r="F77" i="23"/>
  <c r="G77" i="23"/>
  <c r="B78" i="24"/>
  <c r="C79" i="24"/>
  <c r="C79" i="23"/>
  <c r="B78" i="23"/>
  <c r="H77" i="24"/>
  <c r="D77" i="24"/>
  <c r="F77" i="24"/>
  <c r="E77" i="24"/>
  <c r="I77" i="24"/>
  <c r="G77" i="24"/>
  <c r="C80" i="24"/>
  <c r="B79" i="24"/>
  <c r="F78" i="24"/>
  <c r="D78" i="24"/>
  <c r="H78" i="24"/>
  <c r="G78" i="24"/>
  <c r="E78" i="24"/>
  <c r="I78" i="24"/>
  <c r="F78" i="23"/>
  <c r="E78" i="23"/>
  <c r="G78" i="23"/>
  <c r="I78" i="23"/>
  <c r="D78" i="23"/>
  <c r="H78" i="23"/>
  <c r="B79" i="23"/>
  <c r="C80" i="23"/>
  <c r="B80" i="23"/>
  <c r="C81" i="23"/>
  <c r="I79" i="23"/>
  <c r="F79" i="23"/>
  <c r="H79" i="23"/>
  <c r="D79" i="23"/>
  <c r="E79" i="23"/>
  <c r="G79" i="23"/>
  <c r="D79" i="24"/>
  <c r="G79" i="24"/>
  <c r="F79" i="24"/>
  <c r="I79" i="24"/>
  <c r="H79" i="24"/>
  <c r="E79" i="24"/>
  <c r="C81" i="24"/>
  <c r="B80" i="24"/>
  <c r="G80" i="24"/>
  <c r="E80" i="24"/>
  <c r="D80" i="24"/>
  <c r="H80" i="24"/>
  <c r="F80" i="24"/>
  <c r="I80" i="24"/>
  <c r="C82" i="24"/>
  <c r="B81" i="24"/>
  <c r="B81" i="23"/>
  <c r="C82" i="23"/>
  <c r="F80" i="23"/>
  <c r="D80" i="23"/>
  <c r="I80" i="23"/>
  <c r="E80" i="23"/>
  <c r="G80" i="23"/>
  <c r="H80" i="23"/>
  <c r="G81" i="24"/>
  <c r="E81" i="24"/>
  <c r="I81" i="24"/>
  <c r="D81" i="24"/>
  <c r="H81" i="24"/>
  <c r="F81" i="24"/>
  <c r="B82" i="24"/>
  <c r="C83" i="24"/>
  <c r="C83" i="23"/>
  <c r="B82" i="23"/>
  <c r="E81" i="23"/>
  <c r="D81" i="23"/>
  <c r="F81" i="23"/>
  <c r="G81" i="23"/>
  <c r="H81" i="23"/>
  <c r="I81" i="23"/>
  <c r="C84" i="24"/>
  <c r="B83" i="24"/>
  <c r="D82" i="24"/>
  <c r="G82" i="24"/>
  <c r="H82" i="24"/>
  <c r="F82" i="24"/>
  <c r="I82" i="24"/>
  <c r="E82" i="24"/>
  <c r="F82" i="23"/>
  <c r="G82" i="23"/>
  <c r="I82" i="23"/>
  <c r="E82" i="23"/>
  <c r="D82" i="23"/>
  <c r="H82" i="23"/>
  <c r="B83" i="23"/>
  <c r="C84" i="23"/>
  <c r="F83" i="23"/>
  <c r="H83" i="23"/>
  <c r="D83" i="23"/>
  <c r="G83" i="23"/>
  <c r="E83" i="23"/>
  <c r="I83" i="23"/>
  <c r="D83" i="24"/>
  <c r="G83" i="24"/>
  <c r="H83" i="24"/>
  <c r="E83" i="24"/>
  <c r="F83" i="24"/>
  <c r="I83" i="24"/>
  <c r="B84" i="23"/>
  <c r="C85" i="23"/>
  <c r="C85" i="24"/>
  <c r="B84" i="24"/>
  <c r="G84" i="24"/>
  <c r="H84" i="24"/>
  <c r="D84" i="24"/>
  <c r="F84" i="24"/>
  <c r="E84" i="24"/>
  <c r="I84" i="24"/>
  <c r="B85" i="24"/>
  <c r="C86" i="24"/>
  <c r="B85" i="23"/>
  <c r="C86" i="23"/>
  <c r="H84" i="23"/>
  <c r="G84" i="23"/>
  <c r="I84" i="23"/>
  <c r="F84" i="23"/>
  <c r="D84" i="23"/>
  <c r="E84" i="23"/>
  <c r="B86" i="24"/>
  <c r="C87" i="24"/>
  <c r="G85" i="24"/>
  <c r="D85" i="24"/>
  <c r="F85" i="24"/>
  <c r="I85" i="24"/>
  <c r="H85" i="24"/>
  <c r="E85" i="24"/>
  <c r="C87" i="23"/>
  <c r="B86" i="23"/>
  <c r="F85" i="23"/>
  <c r="H85" i="23"/>
  <c r="D85" i="23"/>
  <c r="E85" i="23"/>
  <c r="G85" i="23"/>
  <c r="I85" i="23"/>
  <c r="G86" i="23"/>
  <c r="F86" i="23"/>
  <c r="H86" i="23"/>
  <c r="I86" i="23"/>
  <c r="D86" i="23"/>
  <c r="E86" i="23"/>
  <c r="C88" i="24"/>
  <c r="B87" i="24"/>
  <c r="B87" i="23"/>
  <c r="C88" i="23"/>
  <c r="I86" i="24"/>
  <c r="E86" i="24"/>
  <c r="F86" i="24"/>
  <c r="G86" i="24"/>
  <c r="D86" i="24"/>
  <c r="H86" i="24"/>
  <c r="E87" i="24"/>
  <c r="H87" i="24"/>
  <c r="F87" i="24"/>
  <c r="I87" i="24"/>
  <c r="G87" i="24"/>
  <c r="D87" i="24"/>
  <c r="B88" i="24"/>
  <c r="C89" i="24"/>
  <c r="B88" i="23"/>
  <c r="C89" i="23"/>
  <c r="F87" i="23"/>
  <c r="G87" i="23"/>
  <c r="I87" i="23"/>
  <c r="E87" i="23"/>
  <c r="D87" i="23"/>
  <c r="H87" i="23"/>
  <c r="B89" i="24"/>
  <c r="C90" i="24"/>
  <c r="G88" i="24"/>
  <c r="D88" i="24"/>
  <c r="F88" i="24"/>
  <c r="H88" i="24"/>
  <c r="I88" i="24"/>
  <c r="E88" i="24"/>
  <c r="B89" i="23"/>
  <c r="C90" i="23"/>
  <c r="F88" i="23"/>
  <c r="E88" i="23"/>
  <c r="G88" i="23"/>
  <c r="D88" i="23"/>
  <c r="H88" i="23"/>
  <c r="I88" i="23"/>
  <c r="B90" i="23"/>
  <c r="C91" i="23"/>
  <c r="B90" i="24"/>
  <c r="C91" i="24"/>
  <c r="I89" i="23"/>
  <c r="F89" i="23"/>
  <c r="H89" i="23"/>
  <c r="E89" i="23"/>
  <c r="G89" i="23"/>
  <c r="D89" i="23"/>
  <c r="F89" i="24"/>
  <c r="H89" i="24"/>
  <c r="E89" i="24"/>
  <c r="I89" i="24"/>
  <c r="D89" i="24"/>
  <c r="G89" i="24"/>
  <c r="B91" i="24"/>
  <c r="C92" i="24"/>
  <c r="H90" i="24"/>
  <c r="E90" i="24"/>
  <c r="G90" i="24"/>
  <c r="D90" i="24"/>
  <c r="I90" i="24"/>
  <c r="F90" i="24"/>
  <c r="C92" i="23"/>
  <c r="B91" i="23"/>
  <c r="H90" i="23"/>
  <c r="F90" i="23"/>
  <c r="I90" i="23"/>
  <c r="G90" i="23"/>
  <c r="D90" i="23"/>
  <c r="E90" i="23"/>
  <c r="G91" i="23"/>
  <c r="E91" i="23"/>
  <c r="F91" i="23"/>
  <c r="I91" i="23"/>
  <c r="D91" i="23"/>
  <c r="H91" i="23"/>
  <c r="B92" i="24"/>
  <c r="C93" i="24"/>
  <c r="B92" i="23"/>
  <c r="C93" i="23"/>
  <c r="H91" i="24"/>
  <c r="F91" i="24"/>
  <c r="D91" i="24"/>
  <c r="G91" i="24"/>
  <c r="I91" i="24"/>
  <c r="E91" i="24"/>
  <c r="B93" i="24"/>
  <c r="C94" i="24"/>
  <c r="I92" i="24"/>
  <c r="E92" i="24"/>
  <c r="H92" i="24"/>
  <c r="D92" i="24"/>
  <c r="G92" i="24"/>
  <c r="F92" i="24"/>
  <c r="C94" i="23"/>
  <c r="B93" i="23"/>
  <c r="G92" i="23"/>
  <c r="I92" i="23"/>
  <c r="H92" i="23"/>
  <c r="D92" i="23"/>
  <c r="E92" i="23"/>
  <c r="F92" i="23"/>
  <c r="F93" i="23"/>
  <c r="H93" i="23"/>
  <c r="D93" i="23"/>
  <c r="I93" i="23"/>
  <c r="E93" i="23"/>
  <c r="G93" i="23"/>
  <c r="B94" i="24"/>
  <c r="C95" i="24"/>
  <c r="B94" i="23"/>
  <c r="C95" i="23"/>
  <c r="E93" i="24"/>
  <c r="F93" i="24"/>
  <c r="I93" i="24"/>
  <c r="D93" i="24"/>
  <c r="H93" i="24"/>
  <c r="G93" i="24"/>
  <c r="C96" i="24"/>
  <c r="B95" i="24"/>
  <c r="D94" i="24"/>
  <c r="H94" i="24"/>
  <c r="E94" i="24"/>
  <c r="I94" i="24"/>
  <c r="F94" i="24"/>
  <c r="G94" i="24"/>
  <c r="B95" i="23"/>
  <c r="C96" i="23"/>
  <c r="F94" i="23"/>
  <c r="G94" i="23"/>
  <c r="D94" i="23"/>
  <c r="I94" i="23"/>
  <c r="H94" i="23"/>
  <c r="E94" i="23"/>
  <c r="B96" i="23"/>
  <c r="C97" i="23"/>
  <c r="E95" i="24"/>
  <c r="H95" i="24"/>
  <c r="G95" i="24"/>
  <c r="D95" i="24"/>
  <c r="I95" i="24"/>
  <c r="F95" i="24"/>
  <c r="G95" i="23"/>
  <c r="E95" i="23"/>
  <c r="H95" i="23"/>
  <c r="I95" i="23"/>
  <c r="D95" i="23"/>
  <c r="F95" i="23"/>
  <c r="B96" i="24"/>
  <c r="C97" i="24"/>
  <c r="C98" i="24"/>
  <c r="B97" i="24"/>
  <c r="H96" i="24"/>
  <c r="I96" i="24"/>
  <c r="D96" i="24"/>
  <c r="F96" i="24"/>
  <c r="G96" i="24"/>
  <c r="E96" i="24"/>
  <c r="C98" i="23"/>
  <c r="B97" i="23"/>
  <c r="D96" i="23"/>
  <c r="I96" i="23"/>
  <c r="H96" i="23"/>
  <c r="G96" i="23"/>
  <c r="F96" i="23"/>
  <c r="E96" i="23"/>
  <c r="I97" i="23"/>
  <c r="D97" i="23"/>
  <c r="G97" i="23"/>
  <c r="H97" i="23"/>
  <c r="E97" i="23"/>
  <c r="F97" i="23"/>
  <c r="E97" i="24"/>
  <c r="H97" i="24"/>
  <c r="F97" i="24"/>
  <c r="G97" i="24"/>
  <c r="I97" i="24"/>
  <c r="D97" i="24"/>
  <c r="B98" i="23"/>
  <c r="C99" i="23"/>
  <c r="B98" i="24"/>
  <c r="C99" i="24"/>
  <c r="C100" i="24"/>
  <c r="B99" i="24"/>
  <c r="D98" i="24"/>
  <c r="E98" i="24"/>
  <c r="I98" i="24"/>
  <c r="G98" i="24"/>
  <c r="F98" i="24"/>
  <c r="H98" i="24"/>
  <c r="B99" i="23"/>
  <c r="C100" i="23"/>
  <c r="F98" i="23"/>
  <c r="H98" i="23"/>
  <c r="E98" i="23"/>
  <c r="D98" i="23"/>
  <c r="I98" i="23"/>
  <c r="G98" i="23"/>
  <c r="B100" i="23"/>
  <c r="C101" i="23"/>
  <c r="I99" i="24"/>
  <c r="F99" i="24"/>
  <c r="E99" i="24"/>
  <c r="H99" i="24"/>
  <c r="G99" i="24"/>
  <c r="D99" i="24"/>
  <c r="F99" i="23"/>
  <c r="E99" i="23"/>
  <c r="I99" i="23"/>
  <c r="H99" i="23"/>
  <c r="G99" i="23"/>
  <c r="D99" i="23"/>
  <c r="C101" i="24"/>
  <c r="B100" i="24"/>
  <c r="H100" i="24"/>
  <c r="E100" i="24"/>
  <c r="I100" i="24"/>
  <c r="G100" i="24"/>
  <c r="D100" i="24"/>
  <c r="F100" i="24"/>
  <c r="B101" i="24"/>
  <c r="C102" i="24"/>
  <c r="C102" i="23"/>
  <c r="B101" i="23"/>
  <c r="H100" i="23"/>
  <c r="I100" i="23"/>
  <c r="D100" i="23"/>
  <c r="G100" i="23"/>
  <c r="F100" i="23"/>
  <c r="E100" i="23"/>
  <c r="B102" i="24"/>
  <c r="C103" i="24"/>
  <c r="E101" i="24"/>
  <c r="D101" i="24"/>
  <c r="I101" i="24"/>
  <c r="F101" i="24"/>
  <c r="G101" i="24"/>
  <c r="H101" i="24"/>
  <c r="F101" i="23"/>
  <c r="H101" i="23"/>
  <c r="G101" i="23"/>
  <c r="I101" i="23"/>
  <c r="D101" i="23"/>
  <c r="E101" i="23"/>
  <c r="B102" i="23"/>
  <c r="C103" i="23"/>
  <c r="C104" i="23"/>
  <c r="B103" i="23"/>
  <c r="G102" i="23"/>
  <c r="E102" i="23"/>
  <c r="H102" i="23"/>
  <c r="F102" i="23"/>
  <c r="I102" i="23"/>
  <c r="D102" i="23"/>
  <c r="C104" i="24"/>
  <c r="B103" i="24"/>
  <c r="I102" i="24"/>
  <c r="F102" i="24"/>
  <c r="H102" i="24"/>
  <c r="D102" i="24"/>
  <c r="E102" i="24"/>
  <c r="G102" i="24"/>
  <c r="F103" i="24"/>
  <c r="G103" i="24"/>
  <c r="I103" i="24"/>
  <c r="H103" i="24"/>
  <c r="E103" i="24"/>
  <c r="D103" i="24"/>
  <c r="I103" i="23"/>
  <c r="G103" i="23"/>
  <c r="D103" i="23"/>
  <c r="H103" i="23"/>
  <c r="E103" i="23"/>
  <c r="F103" i="23"/>
  <c r="B104" i="24"/>
  <c r="C105" i="24"/>
  <c r="B104" i="23"/>
  <c r="C105" i="23"/>
  <c r="C106" i="23"/>
  <c r="B105" i="23"/>
  <c r="H104" i="23"/>
  <c r="I104" i="23"/>
  <c r="D104" i="23"/>
  <c r="G104" i="23"/>
  <c r="E104" i="23"/>
  <c r="F104" i="23"/>
  <c r="B105" i="24"/>
  <c r="C106" i="24"/>
  <c r="I104" i="24"/>
  <c r="F104" i="24"/>
  <c r="G104" i="24"/>
  <c r="E104" i="24"/>
  <c r="H104" i="24"/>
  <c r="D104" i="24"/>
  <c r="B106" i="24"/>
  <c r="C107" i="24"/>
  <c r="G105" i="23"/>
  <c r="E105" i="23"/>
  <c r="I105" i="23"/>
  <c r="H105" i="23"/>
  <c r="F105" i="23"/>
  <c r="D105" i="23"/>
  <c r="I105" i="24"/>
  <c r="D105" i="24"/>
  <c r="H105" i="24"/>
  <c r="E105" i="24"/>
  <c r="F105" i="24"/>
  <c r="G105" i="24"/>
  <c r="B106" i="23"/>
  <c r="C107" i="23"/>
  <c r="C108" i="23"/>
  <c r="B107" i="23"/>
  <c r="G106" i="23"/>
  <c r="H106" i="23"/>
  <c r="F106" i="23"/>
  <c r="E106" i="23"/>
  <c r="D106" i="23"/>
  <c r="I106" i="23"/>
  <c r="B107" i="24"/>
  <c r="C108" i="24"/>
  <c r="E106" i="24"/>
  <c r="F106" i="24"/>
  <c r="I106" i="24"/>
  <c r="D106" i="24"/>
  <c r="G106" i="24"/>
  <c r="H106" i="24"/>
  <c r="B108" i="24"/>
  <c r="C109" i="24"/>
  <c r="D107" i="23"/>
  <c r="G107" i="23"/>
  <c r="F107" i="23"/>
  <c r="I107" i="23"/>
  <c r="H107" i="23"/>
  <c r="E107" i="23"/>
  <c r="D107" i="24"/>
  <c r="H107" i="24"/>
  <c r="G107" i="24"/>
  <c r="I107" i="24"/>
  <c r="E107" i="24"/>
  <c r="F107" i="24"/>
  <c r="B108" i="23"/>
  <c r="C109" i="23"/>
  <c r="B109" i="23"/>
  <c r="C110" i="23"/>
  <c r="F108" i="23"/>
  <c r="I108" i="23"/>
  <c r="D108" i="23"/>
  <c r="E108" i="23"/>
  <c r="G108" i="23"/>
  <c r="H108" i="23"/>
  <c r="B109" i="24"/>
  <c r="C110" i="24"/>
  <c r="I108" i="24"/>
  <c r="D108" i="24"/>
  <c r="H108" i="24"/>
  <c r="F108" i="24"/>
  <c r="E108" i="24"/>
  <c r="G108" i="24"/>
  <c r="C111" i="24"/>
  <c r="B110" i="24"/>
  <c r="C111" i="23"/>
  <c r="B110" i="23"/>
  <c r="G109" i="24"/>
  <c r="I109" i="24"/>
  <c r="F109" i="24"/>
  <c r="H109" i="24"/>
  <c r="D109" i="24"/>
  <c r="E109" i="24"/>
  <c r="D109" i="23"/>
  <c r="H109" i="23"/>
  <c r="I109" i="23"/>
  <c r="G109" i="23"/>
  <c r="F109" i="23"/>
  <c r="E109" i="23"/>
  <c r="H110" i="23"/>
  <c r="I110" i="23"/>
  <c r="D110" i="23"/>
  <c r="E110" i="23"/>
  <c r="F110" i="23"/>
  <c r="G110" i="23"/>
  <c r="B111" i="23"/>
  <c r="C112" i="23"/>
  <c r="D110" i="24"/>
  <c r="F110" i="24"/>
  <c r="I110" i="24"/>
  <c r="H110" i="24"/>
  <c r="E110" i="24"/>
  <c r="G110" i="24"/>
  <c r="B111" i="24"/>
  <c r="C112" i="24"/>
  <c r="B112" i="24"/>
  <c r="C113" i="24"/>
  <c r="C113" i="23"/>
  <c r="B112" i="23"/>
  <c r="E111" i="23"/>
  <c r="H111" i="23"/>
  <c r="I111" i="23"/>
  <c r="F111" i="23"/>
  <c r="D111" i="23"/>
  <c r="G111" i="23"/>
  <c r="F111" i="24"/>
  <c r="G111" i="24"/>
  <c r="D111" i="24"/>
  <c r="E111" i="24"/>
  <c r="H111" i="24"/>
  <c r="I111" i="24"/>
  <c r="H112" i="23"/>
  <c r="E112" i="23"/>
  <c r="D112" i="23"/>
  <c r="I112" i="23"/>
  <c r="G112" i="23"/>
  <c r="F112" i="23"/>
  <c r="B113" i="23"/>
  <c r="C114" i="23"/>
  <c r="B113" i="24"/>
  <c r="C114" i="24"/>
  <c r="D112" i="24"/>
  <c r="I112" i="24"/>
  <c r="E112" i="24"/>
  <c r="G112" i="24"/>
  <c r="H112" i="24"/>
  <c r="F112" i="24"/>
  <c r="B114" i="23"/>
  <c r="C115" i="23"/>
  <c r="H113" i="23"/>
  <c r="G113" i="23"/>
  <c r="E113" i="23"/>
  <c r="I113" i="23"/>
  <c r="D113" i="23"/>
  <c r="F113" i="23"/>
  <c r="C115" i="24"/>
  <c r="B114" i="24"/>
  <c r="E113" i="24"/>
  <c r="I113" i="24"/>
  <c r="D113" i="24"/>
  <c r="G113" i="24"/>
  <c r="H113" i="24"/>
  <c r="F113" i="24"/>
  <c r="F114" i="24"/>
  <c r="G114" i="24"/>
  <c r="E114" i="24"/>
  <c r="I114" i="24"/>
  <c r="D114" i="24"/>
  <c r="H114" i="24"/>
  <c r="B115" i="23"/>
  <c r="C116" i="23"/>
  <c r="C116" i="24"/>
  <c r="B115" i="24"/>
  <c r="G114" i="23"/>
  <c r="F114" i="23"/>
  <c r="E114" i="23"/>
  <c r="H114" i="23"/>
  <c r="D114" i="23"/>
  <c r="I114" i="23"/>
  <c r="B116" i="23"/>
  <c r="C117" i="23"/>
  <c r="G115" i="23"/>
  <c r="F115" i="23"/>
  <c r="E115" i="23"/>
  <c r="H115" i="23"/>
  <c r="D115" i="23"/>
  <c r="I115" i="23"/>
  <c r="G115" i="24"/>
  <c r="I115" i="24"/>
  <c r="H115" i="24"/>
  <c r="D115" i="24"/>
  <c r="F115" i="24"/>
  <c r="E115" i="24"/>
  <c r="C117" i="24"/>
  <c r="B116" i="24"/>
  <c r="I116" i="24"/>
  <c r="D116" i="24"/>
  <c r="G116" i="24"/>
  <c r="E116" i="24"/>
  <c r="H116" i="24"/>
  <c r="F116" i="24"/>
  <c r="B117" i="24"/>
  <c r="C118" i="24"/>
  <c r="C118" i="23"/>
  <c r="B117" i="23"/>
  <c r="H116" i="23"/>
  <c r="G116" i="23"/>
  <c r="F116" i="23"/>
  <c r="D116" i="23"/>
  <c r="E116" i="23"/>
  <c r="I116" i="23"/>
  <c r="B118" i="24"/>
  <c r="C119" i="24"/>
  <c r="I117" i="24"/>
  <c r="G117" i="24"/>
  <c r="D117" i="24"/>
  <c r="F117" i="24"/>
  <c r="E117" i="24"/>
  <c r="H117" i="24"/>
  <c r="D117" i="23"/>
  <c r="F117" i="23"/>
  <c r="I117" i="23"/>
  <c r="E117" i="23"/>
  <c r="H117" i="23"/>
  <c r="G117" i="23"/>
  <c r="C119" i="23"/>
  <c r="B118" i="23"/>
  <c r="I118" i="23"/>
  <c r="D118" i="23"/>
  <c r="H118" i="23"/>
  <c r="F118" i="23"/>
  <c r="E118" i="23"/>
  <c r="G118" i="23"/>
  <c r="B119" i="23"/>
  <c r="C120" i="23"/>
  <c r="C120" i="24"/>
  <c r="B119" i="24"/>
  <c r="H118" i="24"/>
  <c r="D118" i="24"/>
  <c r="E118" i="24"/>
  <c r="G118" i="24"/>
  <c r="I118" i="24"/>
  <c r="F118" i="24"/>
  <c r="B120" i="23"/>
  <c r="C121" i="23"/>
  <c r="H119" i="23"/>
  <c r="G119" i="23"/>
  <c r="I119" i="23"/>
  <c r="D119" i="23"/>
  <c r="E119" i="23"/>
  <c r="F119" i="23"/>
  <c r="F119" i="24"/>
  <c r="E119" i="24"/>
  <c r="H119" i="24"/>
  <c r="D119" i="24"/>
  <c r="I119" i="24"/>
  <c r="G119" i="24"/>
  <c r="C121" i="24"/>
  <c r="B120" i="24"/>
  <c r="D120" i="24"/>
  <c r="I120" i="24"/>
  <c r="E120" i="24"/>
  <c r="F120" i="24"/>
  <c r="H120" i="24"/>
  <c r="G120" i="24"/>
  <c r="B121" i="24"/>
  <c r="C122" i="24"/>
  <c r="C122" i="23"/>
  <c r="B121" i="23"/>
  <c r="D120" i="23"/>
  <c r="H120" i="23"/>
  <c r="G120" i="23"/>
  <c r="E120" i="23"/>
  <c r="F120" i="23"/>
  <c r="I120" i="23"/>
  <c r="C123" i="24"/>
  <c r="B122" i="24"/>
  <c r="D121" i="24"/>
  <c r="F121" i="24"/>
  <c r="I121" i="24"/>
  <c r="G121" i="24"/>
  <c r="E121" i="24"/>
  <c r="H121" i="24"/>
  <c r="I121" i="23"/>
  <c r="E121" i="23"/>
  <c r="D121" i="23"/>
  <c r="G121" i="23"/>
  <c r="H121" i="23"/>
  <c r="F121" i="23"/>
  <c r="B122" i="23"/>
  <c r="C123" i="23"/>
  <c r="B123" i="23"/>
  <c r="C124" i="23"/>
  <c r="D122" i="23"/>
  <c r="H122" i="23"/>
  <c r="G122" i="23"/>
  <c r="F122" i="23"/>
  <c r="I122" i="23"/>
  <c r="E122" i="23"/>
  <c r="E122" i="24"/>
  <c r="G122" i="24"/>
  <c r="D122" i="24"/>
  <c r="F122" i="24"/>
  <c r="H122" i="24"/>
  <c r="I122" i="24"/>
  <c r="C124" i="24"/>
  <c r="B123" i="24"/>
  <c r="G123" i="24"/>
  <c r="I123" i="24"/>
  <c r="H123" i="24"/>
  <c r="F123" i="24"/>
  <c r="D123" i="24"/>
  <c r="E123" i="24"/>
  <c r="C125" i="24"/>
  <c r="B124" i="24"/>
  <c r="C125" i="23"/>
  <c r="B124" i="23"/>
  <c r="H123" i="23"/>
  <c r="E123" i="23"/>
  <c r="D123" i="23"/>
  <c r="F123" i="23"/>
  <c r="I123" i="23"/>
  <c r="G123" i="23"/>
  <c r="I124" i="24"/>
  <c r="D124" i="24"/>
  <c r="F124" i="24"/>
  <c r="E124" i="24"/>
  <c r="H124" i="24"/>
  <c r="G124" i="24"/>
  <c r="B125" i="24"/>
  <c r="C126" i="24"/>
  <c r="H124" i="23"/>
  <c r="E124" i="23"/>
  <c r="G124" i="23"/>
  <c r="I124" i="23"/>
  <c r="D124" i="23"/>
  <c r="F124" i="23"/>
  <c r="B125" i="23"/>
  <c r="C126" i="23"/>
  <c r="B126" i="23"/>
  <c r="C127" i="23"/>
  <c r="C127" i="24"/>
  <c r="B126" i="24"/>
  <c r="H125" i="24"/>
  <c r="F125" i="24"/>
  <c r="D125" i="24"/>
  <c r="I125" i="24"/>
  <c r="E125" i="24"/>
  <c r="G125" i="24"/>
  <c r="F125" i="23"/>
  <c r="H125" i="23"/>
  <c r="E125" i="23"/>
  <c r="D125" i="23"/>
  <c r="G125" i="23"/>
  <c r="I125" i="23"/>
  <c r="G126" i="24"/>
  <c r="D126" i="24"/>
  <c r="F126" i="24"/>
  <c r="H126" i="24"/>
  <c r="E126" i="24"/>
  <c r="I126" i="24"/>
  <c r="B127" i="24"/>
  <c r="C128" i="24"/>
  <c r="C128" i="23"/>
  <c r="B127" i="23"/>
  <c r="D126" i="23"/>
  <c r="G126" i="23"/>
  <c r="H126" i="23"/>
  <c r="I126" i="23"/>
  <c r="E126" i="23"/>
  <c r="F126" i="23"/>
  <c r="C129" i="24"/>
  <c r="B128" i="24"/>
  <c r="F127" i="24"/>
  <c r="D127" i="24"/>
  <c r="H127" i="24"/>
  <c r="I127" i="24"/>
  <c r="G127" i="24"/>
  <c r="E127" i="24"/>
  <c r="I127" i="23"/>
  <c r="G127" i="23"/>
  <c r="D127" i="23"/>
  <c r="H127" i="23"/>
  <c r="F127" i="23"/>
  <c r="E127" i="23"/>
  <c r="C129" i="23"/>
  <c r="B128" i="23"/>
  <c r="G128" i="23"/>
  <c r="E128" i="23"/>
  <c r="H128" i="23"/>
  <c r="F128" i="23"/>
  <c r="D128" i="23"/>
  <c r="I128" i="23"/>
  <c r="C130" i="23"/>
  <c r="B129" i="23"/>
  <c r="F128" i="24"/>
  <c r="I128" i="24"/>
  <c r="E128" i="24"/>
  <c r="D128" i="24"/>
  <c r="G128" i="24"/>
  <c r="H128" i="24"/>
  <c r="B129" i="24"/>
  <c r="C130" i="24"/>
  <c r="B130" i="24"/>
  <c r="C131" i="24"/>
  <c r="H129" i="23"/>
  <c r="G129" i="23"/>
  <c r="D129" i="23"/>
  <c r="I129" i="23"/>
  <c r="F129" i="23"/>
  <c r="E129" i="23"/>
  <c r="C131" i="23"/>
  <c r="B130" i="23"/>
  <c r="H129" i="24"/>
  <c r="E129" i="24"/>
  <c r="F129" i="24"/>
  <c r="I129" i="24"/>
  <c r="D129" i="24"/>
  <c r="G129" i="24"/>
  <c r="G130" i="23"/>
  <c r="D130" i="23"/>
  <c r="E130" i="23"/>
  <c r="F130" i="23"/>
  <c r="H130" i="23"/>
  <c r="I130" i="23"/>
  <c r="C132" i="24"/>
  <c r="B131" i="24"/>
  <c r="C132" i="23"/>
  <c r="B131" i="23"/>
  <c r="I130" i="24"/>
  <c r="E130" i="24"/>
  <c r="G130" i="24"/>
  <c r="D130" i="24"/>
  <c r="H130" i="24"/>
  <c r="F130" i="24"/>
  <c r="H131" i="24"/>
  <c r="G131" i="24"/>
  <c r="D131" i="24"/>
  <c r="E131" i="24"/>
  <c r="I131" i="24"/>
  <c r="F131" i="24"/>
  <c r="C133" i="24"/>
  <c r="B132" i="24"/>
  <c r="D131" i="23"/>
  <c r="E131" i="23"/>
  <c r="H131" i="23"/>
  <c r="G131" i="23"/>
  <c r="I131" i="23"/>
  <c r="F131" i="23"/>
  <c r="B132" i="23"/>
  <c r="C133" i="23"/>
  <c r="B133" i="23"/>
  <c r="C134" i="23"/>
  <c r="E132" i="24"/>
  <c r="H132" i="24"/>
  <c r="F132" i="24"/>
  <c r="D132" i="24"/>
  <c r="G132" i="24"/>
  <c r="I132" i="24"/>
  <c r="D132" i="23"/>
  <c r="E132" i="23"/>
  <c r="G132" i="23"/>
  <c r="F132" i="23"/>
  <c r="I132" i="23"/>
  <c r="H132" i="23"/>
  <c r="B133" i="24"/>
  <c r="C134" i="24"/>
  <c r="B134" i="24"/>
  <c r="C135" i="24"/>
  <c r="H133" i="24"/>
  <c r="E133" i="24"/>
  <c r="D133" i="24"/>
  <c r="G133" i="24"/>
  <c r="I133" i="24"/>
  <c r="F133" i="24"/>
  <c r="B134" i="23"/>
  <c r="C135" i="23"/>
  <c r="E133" i="23"/>
  <c r="D133" i="23"/>
  <c r="G133" i="23"/>
  <c r="F133" i="23"/>
  <c r="H133" i="23"/>
  <c r="I133" i="23"/>
  <c r="C136" i="23"/>
  <c r="B135" i="23"/>
  <c r="C136" i="24"/>
  <c r="B135" i="24"/>
  <c r="E134" i="23"/>
  <c r="F134" i="23"/>
  <c r="G134" i="23"/>
  <c r="H134" i="23"/>
  <c r="D134" i="23"/>
  <c r="I134" i="23"/>
  <c r="D134" i="24"/>
  <c r="E134" i="24"/>
  <c r="F134" i="24"/>
  <c r="G134" i="24"/>
  <c r="H134" i="24"/>
  <c r="I134" i="24"/>
  <c r="G135" i="24"/>
  <c r="E135" i="24"/>
  <c r="F135" i="24"/>
  <c r="H135" i="24"/>
  <c r="I135" i="24"/>
  <c r="D135" i="24"/>
  <c r="C137" i="24"/>
  <c r="B136" i="24"/>
  <c r="D135" i="23"/>
  <c r="H135" i="23"/>
  <c r="G135" i="23"/>
  <c r="E135" i="23"/>
  <c r="I135" i="23"/>
  <c r="F135" i="23"/>
  <c r="B136" i="23"/>
  <c r="C137" i="23"/>
  <c r="G136" i="24"/>
  <c r="E136" i="24"/>
  <c r="D136" i="24"/>
  <c r="F136" i="24"/>
  <c r="H136" i="24"/>
  <c r="I136" i="24"/>
  <c r="E136" i="23"/>
  <c r="F136" i="23"/>
  <c r="D136" i="23"/>
  <c r="G136" i="23"/>
  <c r="I136" i="23"/>
  <c r="H136" i="23"/>
  <c r="B137" i="24"/>
  <c r="C138" i="24"/>
  <c r="C138" i="23"/>
  <c r="B137" i="23"/>
  <c r="D137" i="23"/>
  <c r="E137" i="23"/>
  <c r="G137" i="23"/>
  <c r="H137" i="23"/>
  <c r="I137" i="23"/>
  <c r="F137" i="23"/>
  <c r="B138" i="23"/>
  <c r="C139" i="23"/>
  <c r="B138" i="24"/>
  <c r="C139" i="24"/>
  <c r="H137" i="24"/>
  <c r="E137" i="24"/>
  <c r="D137" i="24"/>
  <c r="I137" i="24"/>
  <c r="G137" i="24"/>
  <c r="F137" i="24"/>
  <c r="C140" i="23"/>
  <c r="B139" i="23"/>
  <c r="F138" i="23"/>
  <c r="H138" i="23"/>
  <c r="G138" i="23"/>
  <c r="D138" i="23"/>
  <c r="E138" i="23"/>
  <c r="I138" i="23"/>
  <c r="C140" i="24"/>
  <c r="B139" i="24"/>
  <c r="H138" i="24"/>
  <c r="D138" i="24"/>
  <c r="F138" i="24"/>
  <c r="I138" i="24"/>
  <c r="E138" i="24"/>
  <c r="G138" i="24"/>
  <c r="D139" i="24"/>
  <c r="I139" i="24"/>
  <c r="E139" i="24"/>
  <c r="F139" i="24"/>
  <c r="G139" i="24"/>
  <c r="H139" i="24"/>
  <c r="E139" i="23"/>
  <c r="I139" i="23"/>
  <c r="G139" i="23"/>
  <c r="D139" i="23"/>
  <c r="F139" i="23"/>
  <c r="H139" i="23"/>
  <c r="C141" i="24"/>
  <c r="B140" i="24"/>
  <c r="C141" i="23"/>
  <c r="B140" i="23"/>
  <c r="F140" i="23"/>
  <c r="I140" i="23"/>
  <c r="G140" i="23"/>
  <c r="D140" i="23"/>
  <c r="E140" i="23"/>
  <c r="H140" i="23"/>
  <c r="I140" i="24"/>
  <c r="F140" i="24"/>
  <c r="E140" i="24"/>
  <c r="D140" i="24"/>
  <c r="H140" i="24"/>
  <c r="G140" i="24"/>
  <c r="C142" i="23"/>
  <c r="B141" i="23"/>
  <c r="B141" i="24"/>
  <c r="C142" i="24"/>
  <c r="C143" i="23"/>
  <c r="B142" i="23"/>
  <c r="C143" i="24"/>
  <c r="B142" i="24"/>
  <c r="E141" i="24"/>
  <c r="D141" i="24"/>
  <c r="G141" i="24"/>
  <c r="I141" i="24"/>
  <c r="F141" i="24"/>
  <c r="H141" i="24"/>
  <c r="F141" i="23"/>
  <c r="G141" i="23"/>
  <c r="I141" i="23"/>
  <c r="E141" i="23"/>
  <c r="H141" i="23"/>
  <c r="D141" i="23"/>
  <c r="G142" i="24"/>
  <c r="F142" i="24"/>
  <c r="H142" i="24"/>
  <c r="I142" i="24"/>
  <c r="D142" i="24"/>
  <c r="E142" i="24"/>
  <c r="B143" i="24"/>
  <c r="C144" i="24"/>
  <c r="G142" i="23"/>
  <c r="E142" i="23"/>
  <c r="I142" i="23"/>
  <c r="D142" i="23"/>
  <c r="F142" i="23"/>
  <c r="H142" i="23"/>
  <c r="C144" i="23"/>
  <c r="B143" i="23"/>
  <c r="F143" i="23"/>
  <c r="E143" i="23"/>
  <c r="I143" i="23"/>
  <c r="D143" i="23"/>
  <c r="G143" i="23"/>
  <c r="H143" i="23"/>
  <c r="C145" i="24"/>
  <c r="B144" i="24"/>
  <c r="C145" i="23"/>
  <c r="B144" i="23"/>
  <c r="H143" i="24"/>
  <c r="E143" i="24"/>
  <c r="D143" i="24"/>
  <c r="I143" i="24"/>
  <c r="G143" i="24"/>
  <c r="F143" i="24"/>
  <c r="H144" i="24"/>
  <c r="E144" i="24"/>
  <c r="D144" i="24"/>
  <c r="I144" i="24"/>
  <c r="G144" i="24"/>
  <c r="F144" i="24"/>
  <c r="B145" i="24"/>
  <c r="C146" i="24"/>
  <c r="H144" i="23"/>
  <c r="E144" i="23"/>
  <c r="I144" i="23"/>
  <c r="F144" i="23"/>
  <c r="G144" i="23"/>
  <c r="D144" i="23"/>
  <c r="B145" i="23"/>
  <c r="C146" i="23"/>
  <c r="C147" i="23"/>
  <c r="B146" i="23"/>
  <c r="C147" i="24"/>
  <c r="B146" i="24"/>
  <c r="D145" i="23"/>
  <c r="F145" i="23"/>
  <c r="G145" i="23"/>
  <c r="E145" i="23"/>
  <c r="H145" i="23"/>
  <c r="I145" i="23"/>
  <c r="H145" i="24"/>
  <c r="F145" i="24"/>
  <c r="G145" i="24"/>
  <c r="D145" i="24"/>
  <c r="E145" i="24"/>
  <c r="I145" i="24"/>
  <c r="I146" i="24"/>
  <c r="E146" i="24"/>
  <c r="G146" i="24"/>
  <c r="H146" i="24"/>
  <c r="F146" i="24"/>
  <c r="D146" i="24"/>
  <c r="C148" i="24"/>
  <c r="B147" i="24"/>
  <c r="G146" i="23"/>
  <c r="H146" i="23"/>
  <c r="F146" i="23"/>
  <c r="I146" i="23"/>
  <c r="D146" i="23"/>
  <c r="E146" i="23"/>
  <c r="B147" i="23"/>
  <c r="C148" i="23"/>
  <c r="G147" i="24"/>
  <c r="H147" i="24"/>
  <c r="I147" i="24"/>
  <c r="E147" i="24"/>
  <c r="D147" i="24"/>
  <c r="F147" i="24"/>
  <c r="I147" i="23"/>
  <c r="G147" i="23"/>
  <c r="D147" i="23"/>
  <c r="H147" i="23"/>
  <c r="E147" i="23"/>
  <c r="F147" i="23"/>
  <c r="C149" i="24"/>
  <c r="B148" i="24"/>
  <c r="B148" i="23"/>
  <c r="C149" i="23"/>
  <c r="C150" i="23"/>
  <c r="B149" i="23"/>
  <c r="I148" i="23"/>
  <c r="H148" i="23"/>
  <c r="E148" i="23"/>
  <c r="F148" i="23"/>
  <c r="G148" i="23"/>
  <c r="D148" i="23"/>
  <c r="I148" i="24"/>
  <c r="H148" i="24"/>
  <c r="G148" i="24"/>
  <c r="D148" i="24"/>
  <c r="F148" i="24"/>
  <c r="E148" i="24"/>
  <c r="B149" i="24"/>
  <c r="C150" i="24"/>
  <c r="C151" i="24"/>
  <c r="B150" i="24"/>
  <c r="G149" i="24"/>
  <c r="F149" i="24"/>
  <c r="I149" i="24"/>
  <c r="E149" i="24"/>
  <c r="H149" i="24"/>
  <c r="D149" i="24"/>
  <c r="D149" i="23"/>
  <c r="H149" i="23"/>
  <c r="G149" i="23"/>
  <c r="I149" i="23"/>
  <c r="E149" i="23"/>
  <c r="F149" i="23"/>
  <c r="B150" i="23"/>
  <c r="C151" i="23"/>
  <c r="B151" i="23"/>
  <c r="C152" i="23"/>
  <c r="I150" i="23"/>
  <c r="E150" i="23"/>
  <c r="F150" i="23"/>
  <c r="D150" i="23"/>
  <c r="G150" i="23"/>
  <c r="H150" i="23"/>
  <c r="H150" i="24"/>
  <c r="G150" i="24"/>
  <c r="F150" i="24"/>
  <c r="I150" i="24"/>
  <c r="E150" i="24"/>
  <c r="D150" i="24"/>
  <c r="C152" i="24"/>
  <c r="B151" i="24"/>
  <c r="I151" i="24"/>
  <c r="F151" i="24"/>
  <c r="H151" i="24"/>
  <c r="G151" i="24"/>
  <c r="D151" i="24"/>
  <c r="E151" i="24"/>
  <c r="C153" i="24"/>
  <c r="B152" i="24"/>
  <c r="C153" i="23"/>
  <c r="B152" i="23"/>
  <c r="H151" i="23"/>
  <c r="D151" i="23"/>
  <c r="F151" i="23"/>
  <c r="E151" i="23"/>
  <c r="G151" i="23"/>
  <c r="I151" i="23"/>
  <c r="G152" i="24"/>
  <c r="I152" i="24"/>
  <c r="H152" i="24"/>
  <c r="F152" i="24"/>
  <c r="E152" i="24"/>
  <c r="D152" i="24"/>
  <c r="C154" i="24"/>
  <c r="B153" i="24"/>
  <c r="G152" i="23"/>
  <c r="H152" i="23"/>
  <c r="F152" i="23"/>
  <c r="I152" i="23"/>
  <c r="D152" i="23"/>
  <c r="E152" i="23"/>
  <c r="B153" i="23"/>
  <c r="C154" i="23"/>
  <c r="B154" i="23"/>
  <c r="C155" i="23"/>
  <c r="D153" i="24"/>
  <c r="I153" i="24"/>
  <c r="E153" i="24"/>
  <c r="F153" i="24"/>
  <c r="G153" i="24"/>
  <c r="H153" i="24"/>
  <c r="H153" i="23"/>
  <c r="G153" i="23"/>
  <c r="D153" i="23"/>
  <c r="I153" i="23"/>
  <c r="F153" i="23"/>
  <c r="E153" i="23"/>
  <c r="C155" i="24"/>
  <c r="B154" i="24"/>
  <c r="H154" i="24"/>
  <c r="G154" i="24"/>
  <c r="E154" i="24"/>
  <c r="F154" i="24"/>
  <c r="D154" i="24"/>
  <c r="I154" i="24"/>
  <c r="B155" i="24"/>
  <c r="C156" i="24"/>
  <c r="C156" i="23"/>
  <c r="B155" i="23"/>
  <c r="G154" i="23"/>
  <c r="E154" i="23"/>
  <c r="I154" i="23"/>
  <c r="H154" i="23"/>
  <c r="D154" i="23"/>
  <c r="F154" i="23"/>
  <c r="C157" i="24"/>
  <c r="B156" i="24"/>
  <c r="D155" i="24"/>
  <c r="H155" i="24"/>
  <c r="I155" i="24"/>
  <c r="G155" i="24"/>
  <c r="E155" i="24"/>
  <c r="F155" i="24"/>
  <c r="D155" i="23"/>
  <c r="H155" i="23"/>
  <c r="F155" i="23"/>
  <c r="G155" i="23"/>
  <c r="I155" i="23"/>
  <c r="E155" i="23"/>
  <c r="B156" i="23"/>
  <c r="C157" i="23"/>
  <c r="B157" i="23"/>
  <c r="C158" i="23"/>
  <c r="G156" i="23"/>
  <c r="I156" i="23"/>
  <c r="H156" i="23"/>
  <c r="F156" i="23"/>
  <c r="E156" i="23"/>
  <c r="D156" i="23"/>
  <c r="G156" i="24"/>
  <c r="H156" i="24"/>
  <c r="D156" i="24"/>
  <c r="I156" i="24"/>
  <c r="E156" i="24"/>
  <c r="F156" i="24"/>
  <c r="C158" i="24"/>
  <c r="B157" i="24"/>
  <c r="F157" i="24"/>
  <c r="G157" i="24"/>
  <c r="E157" i="24"/>
  <c r="D157" i="24"/>
  <c r="H157" i="24"/>
  <c r="I157" i="24"/>
  <c r="C159" i="24"/>
  <c r="B158" i="24"/>
  <c r="C159" i="23"/>
  <c r="B158" i="23"/>
  <c r="H157" i="23"/>
  <c r="G157" i="23"/>
  <c r="D157" i="23"/>
  <c r="I157" i="23"/>
  <c r="E157" i="23"/>
  <c r="F157" i="23"/>
  <c r="G158" i="24"/>
  <c r="D158" i="24"/>
  <c r="F158" i="24"/>
  <c r="H158" i="24"/>
  <c r="E158" i="24"/>
  <c r="I158" i="24"/>
  <c r="C160" i="24"/>
  <c r="B159" i="24"/>
  <c r="E158" i="23"/>
  <c r="D158" i="23"/>
  <c r="G158" i="23"/>
  <c r="I158" i="23"/>
  <c r="F158" i="23"/>
  <c r="H158" i="23"/>
  <c r="B159" i="23"/>
  <c r="C160" i="23"/>
  <c r="I159" i="24"/>
  <c r="E159" i="24"/>
  <c r="H159" i="24"/>
  <c r="G159" i="24"/>
  <c r="D159" i="24"/>
  <c r="F159" i="24"/>
  <c r="F159" i="23"/>
  <c r="D159" i="23"/>
  <c r="E159" i="23"/>
  <c r="I159" i="23"/>
  <c r="H159" i="23"/>
  <c r="G159" i="23"/>
  <c r="B160" i="24"/>
  <c r="C161" i="24"/>
  <c r="B161" i="24"/>
  <c r="C161" i="23"/>
  <c r="B161" i="23"/>
  <c r="B160" i="23"/>
  <c r="G160" i="23"/>
  <c r="E160" i="23"/>
  <c r="I160" i="23"/>
  <c r="F160" i="23"/>
  <c r="H160" i="23"/>
  <c r="D160" i="23"/>
  <c r="D161" i="23"/>
  <c r="F161" i="23"/>
  <c r="I161" i="23"/>
  <c r="H161" i="23"/>
  <c r="E161" i="23"/>
  <c r="G161" i="23"/>
  <c r="G161" i="24"/>
  <c r="F161" i="24"/>
  <c r="E161" i="24"/>
  <c r="I161" i="24"/>
  <c r="H161" i="24"/>
  <c r="D161" i="24"/>
  <c r="F160" i="24"/>
  <c r="I160" i="24"/>
  <c r="D160" i="24"/>
  <c r="E160" i="24"/>
  <c r="G160" i="24"/>
  <c r="H160" i="24"/>
</calcChain>
</file>

<file path=xl/comments1.xml><?xml version="1.0" encoding="utf-8"?>
<comments xmlns="http://schemas.openxmlformats.org/spreadsheetml/2006/main">
  <authors>
    <author>Vladimír Štorek</author>
  </authors>
  <commentList>
    <comment ref="M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S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S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W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W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Q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Q1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1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1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S1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1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S1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1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W1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1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W1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U1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K1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U1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K1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2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S2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2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S2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2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W2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2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W2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Q2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2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Q2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2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2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C2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S2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3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S3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3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C3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W3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3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W3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Y3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3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Y3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3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C3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C3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3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S3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3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S3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3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W3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4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W4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Q4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4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Q4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4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4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S4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4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S4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4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W4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4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W4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U4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K4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U5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K5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5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S5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5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S5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5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W5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5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W5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Q5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5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Q5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5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6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S6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6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S6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6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W6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6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W6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</commentList>
</comments>
</file>

<file path=xl/comments2.xml><?xml version="1.0" encoding="utf-8"?>
<comments xmlns="http://schemas.openxmlformats.org/spreadsheetml/2006/main">
  <authors>
    <author>Vladimír Štorek</author>
  </authors>
  <commentList>
    <comment ref="I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1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1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1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1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1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</commentList>
</comments>
</file>

<file path=xl/comments3.xml><?xml version="1.0" encoding="utf-8"?>
<comments xmlns="http://schemas.openxmlformats.org/spreadsheetml/2006/main">
  <authors>
    <author>Vladimír Štorek</author>
  </authors>
  <commentList>
    <comment ref="H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skóre</t>
        </r>
      </text>
    </comment>
    <comment ref="J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konkrétní pořadí
</t>
        </r>
      </text>
    </comment>
    <comment ref="K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konkrétní pořadí
</t>
        </r>
      </text>
    </comment>
    <comment ref="L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body</t>
        </r>
      </text>
    </comment>
    <comment ref="N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filtr vz. zápasů</t>
        </r>
      </text>
    </comment>
    <comment ref="W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PP po prodloužení
SN po samostatných nájezdech
K kontumace
</t>
        </r>
      </text>
    </comment>
    <comment ref="J16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6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6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6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6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6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6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6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6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6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6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6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6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6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7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7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7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7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7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7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7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7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7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7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7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7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7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7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7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7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7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7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7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7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8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8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8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8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8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8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8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8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8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8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8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8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8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8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8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8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8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8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8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8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9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9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9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9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9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9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9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9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9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9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9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9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9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9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9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9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9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9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9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9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20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20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20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20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20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20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20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20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20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20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20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20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20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20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20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20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20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20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20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20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21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21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21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21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21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21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21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21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21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21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</commentList>
</comments>
</file>

<file path=xl/comments4.xml><?xml version="1.0" encoding="utf-8"?>
<comments xmlns="http://schemas.openxmlformats.org/spreadsheetml/2006/main">
  <authors>
    <author>Vladimír Štorek</author>
  </authors>
  <commentList>
    <comment ref="E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skóre</t>
        </r>
      </text>
    </comment>
    <comment ref="G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konkrétní pořadí
</t>
        </r>
      </text>
    </comment>
    <comment ref="H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konkrétní pořadí
</t>
        </r>
      </text>
    </comment>
    <comment ref="I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body</t>
        </r>
      </text>
    </comment>
    <comment ref="K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filtr vz. zápasů</t>
        </r>
      </text>
    </comment>
    <comment ref="T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PP po prodloužení
SN po samostatných nájezdech
K kontumace
</t>
        </r>
      </text>
    </comment>
  </commentList>
</comments>
</file>

<file path=xl/comments5.xml><?xml version="1.0" encoding="utf-8"?>
<comments xmlns="http://schemas.openxmlformats.org/spreadsheetml/2006/main">
  <authors>
    <author>Vladimír Štorek</author>
  </authors>
  <commentList>
    <comment ref="C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musí být nejvíce</t>
        </r>
      </text>
    </comment>
    <comment ref="A1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1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1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1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1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1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1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C1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musí být nejvíce</t>
        </r>
      </text>
    </comment>
    <comment ref="A2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2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2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2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2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2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2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L30" authorId="0">
      <text>
        <r>
          <rPr>
            <b/>
            <sz val="9"/>
            <color indexed="81"/>
            <rFont val="Tahoma"/>
            <family val="2"/>
            <charset val="238"/>
          </rPr>
          <t>Tatran cup: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sz val="9"/>
            <color indexed="81"/>
            <rFont val="Calibri"/>
            <family val="2"/>
            <charset val="238"/>
          </rPr>
          <t>menší trest (klasický dvouminutový) 1 minuta,
větší trest (klasický pětiminutový) 3 minuty,
OT 5 min</t>
        </r>
      </text>
    </comment>
    <comment ref="Q30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bez jedné periody =&gt;
u 3.tř. +2/3 min.času utkání
u 2.tř. +1/2 min.času utkání
</t>
        </r>
      </text>
    </comment>
    <comment ref="A3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C3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40 min přístup na hřiště</t>
        </r>
      </text>
    </comment>
    <comment ref="E3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min.čas 14 hod</t>
        </r>
      </text>
    </comment>
    <comment ref="A3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C32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40 min přístup na hřiště</t>
        </r>
      </text>
    </comment>
    <comment ref="E32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min.čas 14 hod</t>
        </r>
      </text>
    </comment>
    <comment ref="A3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3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3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3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3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3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3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4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4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4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4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4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4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4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4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4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4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5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5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5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5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5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5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5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C6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Možno změnit, promítá se do rozpisu</t>
        </r>
      </text>
    </comment>
    <comment ref="C6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Možno změnit, promítá se do rozpisu</t>
        </r>
      </text>
    </comment>
  </commentList>
</comments>
</file>

<file path=xl/comments6.xml><?xml version="1.0" encoding="utf-8"?>
<comments xmlns="http://schemas.openxmlformats.org/spreadsheetml/2006/main">
  <authors>
    <author>Vladimír Štorek</author>
  </authors>
  <commentList>
    <comment ref="N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O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N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O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N1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O1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W1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X1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W1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X1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1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H1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1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H1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W1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X1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1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H1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W1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X1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1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H1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1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H1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1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H1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2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H2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2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H2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Q4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R4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Q4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R4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Q4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R4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Q4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R4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Q4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R4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Q4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R4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Q4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R4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Q4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R4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</commentList>
</comments>
</file>

<file path=xl/sharedStrings.xml><?xml version="1.0" encoding="utf-8"?>
<sst xmlns="http://schemas.openxmlformats.org/spreadsheetml/2006/main" count="9702" uniqueCount="1022">
  <si>
    <t>prezentace týmů</t>
  </si>
  <si>
    <t>čas</t>
  </si>
  <si>
    <t>domácí</t>
  </si>
  <si>
    <t>hosté</t>
  </si>
  <si>
    <t>A</t>
  </si>
  <si>
    <t>B</t>
  </si>
  <si>
    <t xml:space="preserve"> o 3. místo</t>
  </si>
  <si>
    <t xml:space="preserve"> Finále</t>
  </si>
  <si>
    <t>rozdíl</t>
  </si>
  <si>
    <t>Prohra</t>
  </si>
  <si>
    <t>Remíza</t>
  </si>
  <si>
    <t>Výhra</t>
  </si>
  <si>
    <t>Pořadí</t>
  </si>
  <si>
    <t>Skóre</t>
  </si>
  <si>
    <t>Body</t>
  </si>
  <si>
    <t>Rozdíl</t>
  </si>
  <si>
    <t>D</t>
  </si>
  <si>
    <t>H</t>
  </si>
  <si>
    <t>XD</t>
  </si>
  <si>
    <t>XH</t>
  </si>
  <si>
    <t>GD</t>
  </si>
  <si>
    <t>GH</t>
  </si>
  <si>
    <t>body</t>
  </si>
  <si>
    <t>G+</t>
  </si>
  <si>
    <t>G-</t>
  </si>
  <si>
    <t>celkové pořadí</t>
  </si>
  <si>
    <t>body D</t>
  </si>
  <si>
    <t>Body H</t>
  </si>
  <si>
    <t>Góly D+</t>
  </si>
  <si>
    <t>Góly H+</t>
  </si>
  <si>
    <t>Góly D-</t>
  </si>
  <si>
    <t>Góly H-</t>
  </si>
  <si>
    <t>pořadí rozdíl skupina</t>
  </si>
  <si>
    <t>kod_pořadí</t>
  </si>
  <si>
    <t>pořadí G+ vz.z.</t>
  </si>
  <si>
    <t>pořadí G- vz.z.</t>
  </si>
  <si>
    <t>pořadí rozdíl vz.z.</t>
  </si>
  <si>
    <t>pořadí body skupina</t>
  </si>
  <si>
    <t>pořadí G+ skupina</t>
  </si>
  <si>
    <t>pořadí G- skupina</t>
  </si>
  <si>
    <t>pořadí body vz.z</t>
  </si>
  <si>
    <t>hodnocení souteže</t>
  </si>
  <si>
    <t>Pomocná mini tabulka</t>
  </si>
  <si>
    <t>Kod zap</t>
  </si>
  <si>
    <t>délka zápasu:</t>
  </si>
  <si>
    <t>začátek hraní turnaje:</t>
  </si>
  <si>
    <t>h:min</t>
  </si>
  <si>
    <t>hřiště</t>
  </si>
  <si>
    <t>začátek zápasu</t>
  </si>
  <si>
    <t>ČF 1</t>
  </si>
  <si>
    <t>ČF 2</t>
  </si>
  <si>
    <t>ČF 3</t>
  </si>
  <si>
    <t>ČF 4</t>
  </si>
  <si>
    <t>SF 1</t>
  </si>
  <si>
    <t>skupina</t>
  </si>
  <si>
    <t>výsledné skóre</t>
  </si>
  <si>
    <t>PD</t>
  </si>
  <si>
    <t>PH</t>
  </si>
  <si>
    <t>BD</t>
  </si>
  <si>
    <t>BH</t>
  </si>
  <si>
    <t>SF 2</t>
  </si>
  <si>
    <t>body skupina</t>
  </si>
  <si>
    <t>rozdíl gólů skupina</t>
  </si>
  <si>
    <t>body vzájemné zápasy</t>
  </si>
  <si>
    <t>rozdíl gólů ve vz.zápasy</t>
  </si>
  <si>
    <t>vstřelené góly ve vz.zápasy</t>
  </si>
  <si>
    <t>vstřelené góly skupina</t>
  </si>
  <si>
    <t>délka</t>
  </si>
  <si>
    <t>P15</t>
  </si>
  <si>
    <t>P17</t>
  </si>
  <si>
    <t>P18</t>
  </si>
  <si>
    <t>P21</t>
  </si>
  <si>
    <t>P22</t>
  </si>
  <si>
    <t>P23</t>
  </si>
  <si>
    <t>P24</t>
  </si>
  <si>
    <t>P16</t>
  </si>
  <si>
    <t>C</t>
  </si>
  <si>
    <t>P10</t>
  </si>
  <si>
    <t>Vyhlášení výsledků turnaje</t>
  </si>
  <si>
    <t>P01</t>
  </si>
  <si>
    <t>P02</t>
  </si>
  <si>
    <t>P03</t>
  </si>
  <si>
    <t>P04</t>
  </si>
  <si>
    <t>P05</t>
  </si>
  <si>
    <t>P06</t>
  </si>
  <si>
    <t>P07</t>
  </si>
  <si>
    <t>P08</t>
  </si>
  <si>
    <t>P09</t>
  </si>
  <si>
    <t>P27</t>
  </si>
  <si>
    <t>P28</t>
  </si>
  <si>
    <t>P29</t>
  </si>
  <si>
    <t>P30</t>
  </si>
  <si>
    <t>1A</t>
  </si>
  <si>
    <t>2B</t>
  </si>
  <si>
    <t>2A</t>
  </si>
  <si>
    <t>1B</t>
  </si>
  <si>
    <t>1C</t>
  </si>
  <si>
    <t>2D</t>
  </si>
  <si>
    <t>2C</t>
  </si>
  <si>
    <t>1D</t>
  </si>
  <si>
    <t>1.</t>
  </si>
  <si>
    <t>2.</t>
  </si>
  <si>
    <t>3.</t>
  </si>
  <si>
    <t>4.</t>
  </si>
  <si>
    <t>Body vz</t>
  </si>
  <si>
    <t>Skóre vz</t>
  </si>
  <si>
    <t>Rozdíl vz</t>
  </si>
  <si>
    <t>Pořadí bez vz</t>
  </si>
  <si>
    <t>P11</t>
  </si>
  <si>
    <t>P12</t>
  </si>
  <si>
    <t>P13</t>
  </si>
  <si>
    <t>P14</t>
  </si>
  <si>
    <t>P19</t>
  </si>
  <si>
    <t>P20</t>
  </si>
  <si>
    <t>P25</t>
  </si>
  <si>
    <t>P26</t>
  </si>
  <si>
    <t>P31</t>
  </si>
  <si>
    <t>P32</t>
  </si>
  <si>
    <t>P33</t>
  </si>
  <si>
    <t>P34</t>
  </si>
  <si>
    <t>P35</t>
  </si>
  <si>
    <t>P36</t>
  </si>
  <si>
    <t>P37</t>
  </si>
  <si>
    <t>P38</t>
  </si>
  <si>
    <t>P39</t>
  </si>
  <si>
    <t>Celkové výsledky:</t>
  </si>
  <si>
    <t>obdržené góly skupina (čím míň)</t>
  </si>
  <si>
    <t>obdržené góly ve vz.zápasy (čím míň)</t>
  </si>
  <si>
    <t>3x12 min čistý 3 min přestávka</t>
  </si>
  <si>
    <t>3x10 min hrubý</t>
  </si>
  <si>
    <t>2x10 min hrubý</t>
  </si>
  <si>
    <t>3x10 min čistý 3 min přestávka</t>
  </si>
  <si>
    <t>2x10 min čistý 3 min přestávka</t>
  </si>
  <si>
    <t>podíl gólů skupina</t>
  </si>
  <si>
    <t>podíl gólů ve vz.zápasy</t>
  </si>
  <si>
    <t>podíl</t>
  </si>
  <si>
    <t>pořadí podíl vz.z.</t>
  </si>
  <si>
    <t>pořadí podíl skupina</t>
  </si>
  <si>
    <t>body vz.z.</t>
  </si>
  <si>
    <t>G+ vz.z.</t>
  </si>
  <si>
    <t>G- vz.z.</t>
  </si>
  <si>
    <t>rozdíl vz.z.</t>
  </si>
  <si>
    <t>podíl vz.z.</t>
  </si>
  <si>
    <t>měl by být po rozdílu</t>
  </si>
  <si>
    <t>Výhra v PP nebo SN</t>
  </si>
  <si>
    <t>Prohra v PP nebo SN</t>
  </si>
  <si>
    <t>vítěz</t>
  </si>
  <si>
    <t>minimální čas na jedno utkání</t>
  </si>
  <si>
    <t>Minimální doba mezi začátky utkáni jednoho družstva</t>
  </si>
  <si>
    <t>3x9 min čistý</t>
  </si>
  <si>
    <t>3x8 min čistý</t>
  </si>
  <si>
    <t>2x8 min čistý</t>
  </si>
  <si>
    <t>3x7 min čistý</t>
  </si>
  <si>
    <t>3x9 min hrubý</t>
  </si>
  <si>
    <t>2x9 min hrubý</t>
  </si>
  <si>
    <t>3x8 min hrubý</t>
  </si>
  <si>
    <t>2x8 min hrubý</t>
  </si>
  <si>
    <t>3x7 min hrubý</t>
  </si>
  <si>
    <t>2x7 min hrubý</t>
  </si>
  <si>
    <t>3x15 min čistý 3 min přestávka</t>
  </si>
  <si>
    <t>3x13 min čistý 3 min přestávka</t>
  </si>
  <si>
    <t>2x9 min čistý 3 min přestávka</t>
  </si>
  <si>
    <t>2x7 min čistý 3 min přestávka</t>
  </si>
  <si>
    <t>3x15 min hrubý</t>
  </si>
  <si>
    <t>2x15 min hrubý</t>
  </si>
  <si>
    <t>Vyloučení</t>
  </si>
  <si>
    <t>3x15 min čistý 5 min přestávka, 10 min rozcvička na hřišti</t>
  </si>
  <si>
    <t>3x14 min čistý 3 min přestávka</t>
  </si>
  <si>
    <t>Pauza mezi utkáni jednoho družstva</t>
  </si>
  <si>
    <t xml:space="preserve">3x20 min čistý 10 min přestávka, příp. 5 min limitované prodloužení, před nímž je 2 min přestávka bez změny stran; minimálně 30 minutovou rozcvičku </t>
  </si>
  <si>
    <t xml:space="preserve">3x20 min čistý 10 min přestávka, příp. 10 min limitované prodloužení, před nímž je 2 min přestávka bez změny stran; minimálně 30 minutovou rozcvičku </t>
  </si>
  <si>
    <t>1x17 min hrubý</t>
  </si>
  <si>
    <t>spočítaný čas</t>
  </si>
  <si>
    <t>poměr délky zápasu a min.doby jedn. dr.</t>
  </si>
  <si>
    <t>porovnání proti rozpisu</t>
  </si>
  <si>
    <t>Zaokrouhleno na 5 min nahoru (u hr.č. jen 1 min)</t>
  </si>
  <si>
    <t>hraný čist. čas</t>
  </si>
  <si>
    <t>Zaokrouhleno na 5 min</t>
  </si>
  <si>
    <t>čas periody</t>
  </si>
  <si>
    <t>přestávka</t>
  </si>
  <si>
    <t>počet period</t>
  </si>
  <si>
    <t>prodloužení</t>
  </si>
  <si>
    <t>koef. čistého času</t>
  </si>
  <si>
    <t>přestávka před prodloužením</t>
  </si>
  <si>
    <t>rozcvička před zápasem</t>
  </si>
  <si>
    <t>2x12 min čistý 3 min přestávka</t>
  </si>
  <si>
    <t>Podíl</t>
  </si>
  <si>
    <t>Podíl vz</t>
  </si>
  <si>
    <t>kód záp.</t>
  </si>
  <si>
    <t>PP/ SN/ K</t>
  </si>
  <si>
    <t>kod zap. Hř.</t>
  </si>
  <si>
    <t>poř. Hř.</t>
  </si>
  <si>
    <t>priorita pořadí:</t>
  </si>
  <si>
    <t>PK</t>
  </si>
  <si>
    <t>3B</t>
  </si>
  <si>
    <t>4C</t>
  </si>
  <si>
    <t>3A</t>
  </si>
  <si>
    <t>4D</t>
  </si>
  <si>
    <t>4A</t>
  </si>
  <si>
    <t>3D</t>
  </si>
  <si>
    <t>3C</t>
  </si>
  <si>
    <t>4B</t>
  </si>
  <si>
    <t>vítěz P25</t>
  </si>
  <si>
    <t>vítěz P26</t>
  </si>
  <si>
    <t>vítěz P27</t>
  </si>
  <si>
    <t>vítěz P28</t>
  </si>
  <si>
    <t>vítěz P29</t>
  </si>
  <si>
    <t>vítěz P30</t>
  </si>
  <si>
    <t>vítěz P31</t>
  </si>
  <si>
    <t>vítěz P32</t>
  </si>
  <si>
    <t>8F 1</t>
  </si>
  <si>
    <t>8F 2</t>
  </si>
  <si>
    <t>8F 3</t>
  </si>
  <si>
    <t>8F 4</t>
  </si>
  <si>
    <t>vítěz P35</t>
  </si>
  <si>
    <t>vítěz P36</t>
  </si>
  <si>
    <t>vítěz P33</t>
  </si>
  <si>
    <t>vítěz P34</t>
  </si>
  <si>
    <t>P40</t>
  </si>
  <si>
    <t>poražený P37</t>
  </si>
  <si>
    <t>poražený P38</t>
  </si>
  <si>
    <t>vítěz P38</t>
  </si>
  <si>
    <t>vítěz P37</t>
  </si>
  <si>
    <t>6 týmů, 1 tabulka</t>
  </si>
  <si>
    <t>poražený P12</t>
  </si>
  <si>
    <t>poražený P13</t>
  </si>
  <si>
    <t>vítěz P12</t>
  </si>
  <si>
    <t>vítěz P13</t>
  </si>
  <si>
    <t>7 týmů, 2+1 tabulky</t>
  </si>
  <si>
    <t>vítěz P14</t>
  </si>
  <si>
    <t>vítěz P15</t>
  </si>
  <si>
    <t>poražený P14</t>
  </si>
  <si>
    <t>poražený P15</t>
  </si>
  <si>
    <t>poražený P16</t>
  </si>
  <si>
    <t>poražený P17</t>
  </si>
  <si>
    <t>vítěz P16</t>
  </si>
  <si>
    <t>vítěz P17</t>
  </si>
  <si>
    <t>8 týmů, 2 tabulky</t>
  </si>
  <si>
    <t>5 týmů, 1 tabulka</t>
  </si>
  <si>
    <t>6 týmů, 2 tabulka</t>
  </si>
  <si>
    <t>4 týmy, 1 tabulka</t>
  </si>
  <si>
    <t>16 týmů, 4 tabulky</t>
  </si>
  <si>
    <t>7 týmů, 1 tabulka</t>
  </si>
  <si>
    <t>o 5.místo</t>
  </si>
  <si>
    <t>o 3.místo</t>
  </si>
  <si>
    <t>ze skupiny</t>
  </si>
  <si>
    <t>o 7.místo</t>
  </si>
  <si>
    <t>P41</t>
  </si>
  <si>
    <t>P42</t>
  </si>
  <si>
    <t>P43</t>
  </si>
  <si>
    <t>P44</t>
  </si>
  <si>
    <t>P45</t>
  </si>
  <si>
    <t>vítěz P41</t>
  </si>
  <si>
    <t>vítěz P42</t>
  </si>
  <si>
    <t>P46</t>
  </si>
  <si>
    <t>vítěz P43</t>
  </si>
  <si>
    <t>vítěz P44</t>
  </si>
  <si>
    <t>P47</t>
  </si>
  <si>
    <t>poražený P45</t>
  </si>
  <si>
    <t>poražený P46</t>
  </si>
  <si>
    <t>P48</t>
  </si>
  <si>
    <t>vítěz P45</t>
  </si>
  <si>
    <t>vítěz P46</t>
  </si>
  <si>
    <t>20 týmů, 4 tabulky</t>
  </si>
  <si>
    <t>o SF 1</t>
  </si>
  <si>
    <t>o SF 2</t>
  </si>
  <si>
    <t>8 týmů, 1 tabulka</t>
  </si>
  <si>
    <t>E</t>
  </si>
  <si>
    <r>
      <t>Stručná pravidla</t>
    </r>
    <r>
      <rPr>
        <sz val="9"/>
        <color rgb="FF000000"/>
        <rFont val="Arial"/>
        <family val="2"/>
        <charset val="238"/>
      </rPr>
      <t> : Každé utkání v Penalty florbalu se hraje na sady. Jedna sada se skládá z pěti nájezdů (samostatných stříleních) na každé straně. Střelci každé dvojice střídavě vykonávají trestné střílení na brankáře druhé dvojice. Cílem dvojice je dosáhnout v těchto pěti nájezdech co nejvíce branek. Sada končí, pokud jedna dvojice vstřelí více branek po pěti nájezdech než dvojice druhá. V každém utkání se mohou odehrát dvě nebo tři sady. Utkání mohou skončit výsledky 2:0 (dvě po sobě jdoucí odehrané sady vyhrál jeden tým), nebo 2:1 ( první sadu vyhrál jeden tým, v druhé sadě vyhrál druhý tým, je proto nutná třetí rozhodující sada). Sada může být předčasně rozhodnuta, pokud se jedné z dvojic podaří zajistit si takový náskok, který druhá dvojice ani při odehrání všech pěti nájezdů nemůže vyrovnat. Příklad: 3-0, 4-1, 4-2 atd... V takovém případě sada končí. Pokud ani jedna z dvojic nevsítí v sérii pěti nájezdů branku, pokračuje hra další sérii až do konečného rozhodnutí sady systémem „náhlé smrti“, tedy v takovém případě, že jeden z dvojice střelců v daném kole vstřelí branku a druhý nikoliv.</t>
    </r>
    <r>
      <rPr>
        <b/>
        <sz val="9"/>
        <color rgb="FF000000"/>
        <rFont val="Arial"/>
        <family val="2"/>
        <charset val="238"/>
      </rPr>
      <t> </t>
    </r>
    <r>
      <rPr>
        <sz val="9"/>
        <color rgb="FF000000"/>
        <rFont val="Arial"/>
        <family val="2"/>
        <charset val="238"/>
      </rPr>
      <t>Utkání začíná střelec týmu, který je jako první uveden v zápise o utkání. Před začátkem rozhodující sady (třetí) provede rozhodčí utkání los, který rozhodne o tom, která dvojice začne samostatné střílení jako první v této rozhodující sadě. Tímto losem se pak obě dvojice řídí i při případném prodloužení rozhodujícího setu. Prodloužení provádí vždy oba střelci. V případě že první střelec vstřelí branku, druhý střelec sérii dojíždí. Sada je rozhodnuta, pokud jeden ze střelců dosáhne branky.</t>
    </r>
  </si>
  <si>
    <r>
      <t>Prizemoney</t>
    </r>
    <r>
      <rPr>
        <sz val="9"/>
        <color rgb="FF000000"/>
        <rFont val="Arial"/>
        <family val="2"/>
        <charset val="238"/>
      </rPr>
      <t> : 1.místo </t>
    </r>
    <r>
      <rPr>
        <b/>
        <sz val="9"/>
        <color rgb="FF000000"/>
        <rFont val="Arial"/>
        <family val="2"/>
        <charset val="238"/>
      </rPr>
      <t>10000 Kč</t>
    </r>
    <r>
      <rPr>
        <sz val="9"/>
        <color rgb="FF000000"/>
        <rFont val="Arial"/>
        <family val="2"/>
        <charset val="238"/>
      </rPr>
      <t>, 2.místo </t>
    </r>
    <r>
      <rPr>
        <b/>
        <sz val="9"/>
        <color rgb="FF000000"/>
        <rFont val="Arial"/>
        <family val="2"/>
        <charset val="238"/>
      </rPr>
      <t>3000 Kč</t>
    </r>
    <r>
      <rPr>
        <sz val="9"/>
        <color rgb="FF000000"/>
        <rFont val="Arial"/>
        <family val="2"/>
        <charset val="238"/>
      </rPr>
      <t>, 3.místo </t>
    </r>
    <r>
      <rPr>
        <b/>
        <sz val="9"/>
        <color rgb="FF000000"/>
        <rFont val="Arial"/>
        <family val="2"/>
        <charset val="238"/>
      </rPr>
      <t>1000 Kč</t>
    </r>
    <r>
      <rPr>
        <sz val="9"/>
        <color rgb="FF000000"/>
        <rFont val="Arial"/>
        <family val="2"/>
        <charset val="238"/>
      </rPr>
      <t> (platí pro min. 40 dvojic)</t>
    </r>
  </si>
  <si>
    <t>1.místo 5000 Kč, 2.místo 2000 Kč, 3.místo 700 Kč (platí pro min. 24 dvojic)</t>
  </si>
  <si>
    <r>
      <t>Občerstvení</t>
    </r>
    <r>
      <rPr>
        <sz val="9"/>
        <color rgb="FF000000"/>
        <rFont val="Arial"/>
        <family val="2"/>
        <charset val="238"/>
      </rPr>
      <t> : přímo v hale bufet, kousek od haly restaurace</t>
    </r>
  </si>
  <si>
    <t>poč. vítězství</t>
  </si>
  <si>
    <t>Skóre sety</t>
  </si>
  <si>
    <t>výsledné sety</t>
  </si>
  <si>
    <t>počet nájezdů</t>
  </si>
  <si>
    <t>Skóre sety
(skóre branky)</t>
  </si>
  <si>
    <t>poč. vítězst. vz</t>
  </si>
  <si>
    <t>kod</t>
  </si>
  <si>
    <t>Gólman</t>
  </si>
  <si>
    <t>Hráč</t>
  </si>
  <si>
    <t>Tým</t>
  </si>
  <si>
    <t>nájezdy</t>
  </si>
  <si>
    <t>úG</t>
  </si>
  <si>
    <t>úH</t>
  </si>
  <si>
    <t>x</t>
  </si>
  <si>
    <t>4F</t>
  </si>
  <si>
    <t>3F</t>
  </si>
  <si>
    <t>1F</t>
  </si>
  <si>
    <t>2F</t>
  </si>
  <si>
    <t>1E</t>
  </si>
  <si>
    <t>2E</t>
  </si>
  <si>
    <t>4E</t>
  </si>
  <si>
    <t>3E</t>
  </si>
  <si>
    <t>1G</t>
  </si>
  <si>
    <t>2G</t>
  </si>
  <si>
    <t>4G</t>
  </si>
  <si>
    <t>3G</t>
  </si>
  <si>
    <t>4H</t>
  </si>
  <si>
    <t>3H</t>
  </si>
  <si>
    <t>1H</t>
  </si>
  <si>
    <t>2H</t>
  </si>
  <si>
    <t>1/16F</t>
  </si>
  <si>
    <t>1/8F</t>
  </si>
  <si>
    <t>vítěz P20</t>
  </si>
  <si>
    <t>vítěz P23</t>
  </si>
  <si>
    <t>vítěz P24</t>
  </si>
  <si>
    <t>1/4F</t>
  </si>
  <si>
    <t>1/2F</t>
  </si>
  <si>
    <t>o3.m</t>
  </si>
  <si>
    <t>finále</t>
  </si>
  <si>
    <t>o 3</t>
  </si>
  <si>
    <t>Z01</t>
  </si>
  <si>
    <t>Z02</t>
  </si>
  <si>
    <t>Z03</t>
  </si>
  <si>
    <t>Z04</t>
  </si>
  <si>
    <t>Z05</t>
  </si>
  <si>
    <t>Z06</t>
  </si>
  <si>
    <t>Z07</t>
  </si>
  <si>
    <t>Z08</t>
  </si>
  <si>
    <t>Z09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</si>
  <si>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</si>
  <si>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</si>
  <si>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</si>
  <si>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</si>
  <si>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</si>
  <si>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</si>
  <si>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</si>
  <si>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</si>
  <si>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</si>
  <si>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</si>
  <si>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</si>
  <si>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Z21</t>
  </si>
  <si>
    <t>Z22</t>
  </si>
  <si>
    <t>Z23</t>
  </si>
  <si>
    <t>Z24</t>
  </si>
  <si>
    <t>Z25</t>
  </si>
  <si>
    <t>Z26</t>
  </si>
  <si>
    <t>Z27</t>
  </si>
  <si>
    <t>Z28</t>
  </si>
  <si>
    <t>Z29</t>
  </si>
  <si>
    <t>Z30</t>
  </si>
  <si>
    <t>Z31</t>
  </si>
  <si>
    <t>Z32</t>
  </si>
  <si>
    <t>Z33</t>
  </si>
  <si>
    <t>Z34</t>
  </si>
  <si>
    <t>Z35</t>
  </si>
  <si>
    <t>Z36</t>
  </si>
  <si>
    <t>Z37</t>
  </si>
  <si>
    <t>Z38</t>
  </si>
  <si>
    <t>Z39</t>
  </si>
  <si>
    <t>Z40</t>
  </si>
  <si>
    <t>Z41</t>
  </si>
  <si>
    <t>Z42</t>
  </si>
  <si>
    <t>Z43</t>
  </si>
  <si>
    <t>Z44</t>
  </si>
  <si>
    <t>Z45</t>
  </si>
  <si>
    <t>Z46</t>
  </si>
  <si>
    <t>Z47</t>
  </si>
  <si>
    <t>Z48</t>
  </si>
  <si>
    <t>Z49</t>
  </si>
  <si>
    <t>Z50</t>
  </si>
  <si>
    <t>Z51</t>
  </si>
  <si>
    <t>Z52</t>
  </si>
  <si>
    <t>Z53</t>
  </si>
  <si>
    <t>Z54</t>
  </si>
  <si>
    <t>Z55</t>
  </si>
  <si>
    <t>Z56</t>
  </si>
  <si>
    <t>Z57</t>
  </si>
  <si>
    <t>Z58</t>
  </si>
  <si>
    <t>Z59</t>
  </si>
  <si>
    <t>Z60</t>
  </si>
  <si>
    <t>Z61</t>
  </si>
  <si>
    <t>Z62</t>
  </si>
  <si>
    <t>Z63</t>
  </si>
  <si>
    <t>Z64</t>
  </si>
  <si>
    <t>Z65</t>
  </si>
  <si>
    <t>Z66</t>
  </si>
  <si>
    <t>Z67</t>
  </si>
  <si>
    <t>Z68</t>
  </si>
  <si>
    <t>Z69</t>
  </si>
  <si>
    <t>Z70</t>
  </si>
  <si>
    <t>Z71</t>
  </si>
  <si>
    <t>Z72</t>
  </si>
  <si>
    <t>Z73</t>
  </si>
  <si>
    <t>Z74</t>
  </si>
  <si>
    <t>Z75</t>
  </si>
  <si>
    <t>Z76</t>
  </si>
  <si>
    <t>Z77</t>
  </si>
  <si>
    <t>Z78</t>
  </si>
  <si>
    <t>Z79</t>
  </si>
  <si>
    <t>Z80</t>
  </si>
  <si>
    <t>Z81</t>
  </si>
  <si>
    <t>Z82</t>
  </si>
  <si>
    <t>Z83</t>
  </si>
  <si>
    <t>Z84</t>
  </si>
  <si>
    <t>Z85</t>
  </si>
  <si>
    <t>Z86</t>
  </si>
  <si>
    <t>Z87</t>
  </si>
  <si>
    <t>Z88</t>
  </si>
  <si>
    <t>Z89</t>
  </si>
  <si>
    <t>Z90</t>
  </si>
  <si>
    <t>Z91</t>
  </si>
  <si>
    <t>Z92</t>
  </si>
  <si>
    <t>Z93</t>
  </si>
  <si>
    <t>Z94</t>
  </si>
  <si>
    <t>Z95</t>
  </si>
  <si>
    <t>Z96</t>
  </si>
  <si>
    <t>Z97</t>
  </si>
  <si>
    <t>Z98</t>
  </si>
  <si>
    <t>Z99</t>
  </si>
  <si>
    <t>Z100</t>
  </si>
  <si>
    <t>Z101</t>
  </si>
  <si>
    <t>Z102</t>
  </si>
  <si>
    <t>Z103</t>
  </si>
  <si>
    <t>Z104</t>
  </si>
  <si>
    <t>Z105</t>
  </si>
  <si>
    <t>Z106</t>
  </si>
  <si>
    <t>Z107</t>
  </si>
  <si>
    <t>Z108</t>
  </si>
  <si>
    <t>Z109</t>
  </si>
  <si>
    <t>Z110</t>
  </si>
  <si>
    <t>Z111</t>
  </si>
  <si>
    <t>Z112</t>
  </si>
  <si>
    <t>Z113</t>
  </si>
  <si>
    <t>Z114</t>
  </si>
  <si>
    <t>Z115</t>
  </si>
  <si>
    <t>Z116</t>
  </si>
  <si>
    <t>Z117</t>
  </si>
  <si>
    <t>Z118</t>
  </si>
  <si>
    <t>Z119</t>
  </si>
  <si>
    <t>Z120</t>
  </si>
  <si>
    <t>vítěz P01</t>
  </si>
  <si>
    <t>vítěz P11</t>
  </si>
  <si>
    <t>vítěz P02</t>
  </si>
  <si>
    <t>vítěz P09</t>
  </si>
  <si>
    <t>vítěz P03</t>
  </si>
  <si>
    <t>vítěz P10</t>
  </si>
  <si>
    <t>vítěz P04</t>
  </si>
  <si>
    <t>vítěz P05</t>
  </si>
  <si>
    <t>vítěz P06</t>
  </si>
  <si>
    <t>vítěz P07</t>
  </si>
  <si>
    <t>vítěz P08</t>
  </si>
  <si>
    <t>vítěz P18</t>
  </si>
  <si>
    <t>vítěz P19</t>
  </si>
  <si>
    <t>poražený P29</t>
  </si>
  <si>
    <t>poražený P30</t>
  </si>
  <si>
    <t>POŘ</t>
  </si>
  <si>
    <t>JMÉNO</t>
  </si>
  <si>
    <t>hlp_G</t>
  </si>
  <si>
    <t>poř_H</t>
  </si>
  <si>
    <t>poř_G</t>
  </si>
  <si>
    <t>hlp_H</t>
  </si>
  <si>
    <t>poč.záp</t>
  </si>
  <si>
    <t>poč.V</t>
  </si>
  <si>
    <t>poč.P</t>
  </si>
  <si>
    <t>Rozdíly</t>
  </si>
  <si>
    <t>Podíly</t>
  </si>
  <si>
    <t>úDUO</t>
  </si>
  <si>
    <t>poř_DUO</t>
  </si>
  <si>
    <t>vítěz P21</t>
  </si>
  <si>
    <t>vítěz P22</t>
  </si>
  <si>
    <t>Skóre sety vz
(skóre branky vz)</t>
  </si>
  <si>
    <t>P49</t>
  </si>
  <si>
    <t>P50</t>
  </si>
  <si>
    <t>P51</t>
  </si>
  <si>
    <t>P52</t>
  </si>
  <si>
    <t>P53</t>
  </si>
  <si>
    <t>P54</t>
  </si>
  <si>
    <t>P55</t>
  </si>
  <si>
    <t>P56</t>
  </si>
  <si>
    <t>P57</t>
  </si>
  <si>
    <t>P58</t>
  </si>
  <si>
    <t>P59</t>
  </si>
  <si>
    <t>P60</t>
  </si>
  <si>
    <t>P61</t>
  </si>
  <si>
    <t>P62</t>
  </si>
  <si>
    <t>P63</t>
  </si>
  <si>
    <t>P64</t>
  </si>
  <si>
    <t>P65</t>
  </si>
  <si>
    <t>P66</t>
  </si>
  <si>
    <t>P67</t>
  </si>
  <si>
    <t>P68</t>
  </si>
  <si>
    <t>P69</t>
  </si>
  <si>
    <t>P70</t>
  </si>
  <si>
    <t>P71</t>
  </si>
  <si>
    <t>P72</t>
  </si>
  <si>
    <t>P73</t>
  </si>
  <si>
    <t>P74</t>
  </si>
  <si>
    <t>P75</t>
  </si>
  <si>
    <t>P76</t>
  </si>
  <si>
    <t>P77</t>
  </si>
  <si>
    <t>P78</t>
  </si>
  <si>
    <t>P79</t>
  </si>
  <si>
    <t>P80</t>
  </si>
  <si>
    <t>P81</t>
  </si>
  <si>
    <t>P82</t>
  </si>
  <si>
    <t>P83</t>
  </si>
  <si>
    <t>P84</t>
  </si>
  <si>
    <t>P85</t>
  </si>
  <si>
    <t>P86</t>
  </si>
  <si>
    <t>P87</t>
  </si>
  <si>
    <t>P88</t>
  </si>
  <si>
    <t>P89</t>
  </si>
  <si>
    <t>P90</t>
  </si>
  <si>
    <t>P91</t>
  </si>
  <si>
    <t>P92</t>
  </si>
  <si>
    <t>P93</t>
  </si>
  <si>
    <t>P94</t>
  </si>
  <si>
    <t>P95</t>
  </si>
  <si>
    <t>P96</t>
  </si>
  <si>
    <t>P97</t>
  </si>
  <si>
    <t>P98</t>
  </si>
  <si>
    <t>P99</t>
  </si>
  <si>
    <t>P100</t>
  </si>
  <si>
    <t>P101</t>
  </si>
  <si>
    <t>P102</t>
  </si>
  <si>
    <t>P103</t>
  </si>
  <si>
    <t>P104</t>
  </si>
  <si>
    <t>P105</t>
  </si>
  <si>
    <t>P106</t>
  </si>
  <si>
    <t>P107</t>
  </si>
  <si>
    <t>P108</t>
  </si>
  <si>
    <t>P109</t>
  </si>
  <si>
    <t>P110</t>
  </si>
  <si>
    <t>P111</t>
  </si>
  <si>
    <t>P112</t>
  </si>
  <si>
    <t>P113</t>
  </si>
  <si>
    <t>P114</t>
  </si>
  <si>
    <t>P115</t>
  </si>
  <si>
    <t>P116</t>
  </si>
  <si>
    <t>P117</t>
  </si>
  <si>
    <t>P118</t>
  </si>
  <si>
    <t>P119</t>
  </si>
  <si>
    <t>P120</t>
  </si>
  <si>
    <t>rozdíl setů skupina</t>
  </si>
  <si>
    <t>podíl setů skupina</t>
  </si>
  <si>
    <t>rozdíl setů ve vz.zápasy</t>
  </si>
  <si>
    <t>podíl setů ve vz.zápasy</t>
  </si>
  <si>
    <t>počet vítězství</t>
  </si>
  <si>
    <t>počet vítězství vzájemné zápasy</t>
  </si>
  <si>
    <t>vyhrané sety skupina</t>
  </si>
  <si>
    <t>vyhrané sety ve vz.zápasy</t>
  </si>
  <si>
    <t>prohrané sety skupina (čím míň)</t>
  </si>
  <si>
    <t>prohrané sety ve vz.zápasy (čím míň)</t>
  </si>
  <si>
    <t>sety</t>
  </si>
  <si>
    <t>skore</t>
  </si>
  <si>
    <t>Název</t>
  </si>
  <si>
    <t>P121</t>
  </si>
  <si>
    <t>P122</t>
  </si>
  <si>
    <t>P123</t>
  </si>
  <si>
    <t>P124</t>
  </si>
  <si>
    <t>P125</t>
  </si>
  <si>
    <t>P126</t>
  </si>
  <si>
    <t>P127</t>
  </si>
  <si>
    <t>Gólmani</t>
  </si>
  <si>
    <t>Hráči</t>
  </si>
  <si>
    <t>nájezdy G</t>
  </si>
  <si>
    <t>nájezdy H</t>
  </si>
  <si>
    <t>Náj.</t>
  </si>
  <si>
    <t>úsp.</t>
  </si>
  <si>
    <t>Záp./V</t>
  </si>
  <si>
    <t>poč.záp PF</t>
  </si>
  <si>
    <t>Záp. PF</t>
  </si>
  <si>
    <t>Z001</t>
  </si>
  <si>
    <t>Z002</t>
  </si>
  <si>
    <t>Z003</t>
  </si>
  <si>
    <t>Z004</t>
  </si>
  <si>
    <t>Z005</t>
  </si>
  <si>
    <t>Z006</t>
  </si>
  <si>
    <t>Z007</t>
  </si>
  <si>
    <t>Z008</t>
  </si>
  <si>
    <t>Z009</t>
  </si>
  <si>
    <t>Z010</t>
  </si>
  <si>
    <t>Z011</t>
  </si>
  <si>
    <t>Z012</t>
  </si>
  <si>
    <t>Z013</t>
  </si>
  <si>
    <t>Z014</t>
  </si>
  <si>
    <t>Z015</t>
  </si>
  <si>
    <t>Z016</t>
  </si>
  <si>
    <t>Z017</t>
  </si>
  <si>
    <t>Z018</t>
  </si>
  <si>
    <t>Z019</t>
  </si>
  <si>
    <t>Z020</t>
  </si>
  <si>
    <t>Z021</t>
  </si>
  <si>
    <t>Z022</t>
  </si>
  <si>
    <t>Z023</t>
  </si>
  <si>
    <t>Z024</t>
  </si>
  <si>
    <t>Z025</t>
  </si>
  <si>
    <t>Z026</t>
  </si>
  <si>
    <t>Z027</t>
  </si>
  <si>
    <t>Z028</t>
  </si>
  <si>
    <t>Z029</t>
  </si>
  <si>
    <t>Z030</t>
  </si>
  <si>
    <t>Z031</t>
  </si>
  <si>
    <t>Z032</t>
  </si>
  <si>
    <t>Z033</t>
  </si>
  <si>
    <t>Z034</t>
  </si>
  <si>
    <t>Z035</t>
  </si>
  <si>
    <t>Z036</t>
  </si>
  <si>
    <t>Z037</t>
  </si>
  <si>
    <t>Z038</t>
  </si>
  <si>
    <t>Z039</t>
  </si>
  <si>
    <t>Z040</t>
  </si>
  <si>
    <t>Z041</t>
  </si>
  <si>
    <t>Z042</t>
  </si>
  <si>
    <t>Z043</t>
  </si>
  <si>
    <t>Z044</t>
  </si>
  <si>
    <t>Z045</t>
  </si>
  <si>
    <t>Z046</t>
  </si>
  <si>
    <t>Z047</t>
  </si>
  <si>
    <t>Z048</t>
  </si>
  <si>
    <t>Z049</t>
  </si>
  <si>
    <t>Z050</t>
  </si>
  <si>
    <t>Z051</t>
  </si>
  <si>
    <t>Z052</t>
  </si>
  <si>
    <t>Z053</t>
  </si>
  <si>
    <t>Z054</t>
  </si>
  <si>
    <t>Z055</t>
  </si>
  <si>
    <t>Z056</t>
  </si>
  <si>
    <t>Z057</t>
  </si>
  <si>
    <t>Z058</t>
  </si>
  <si>
    <t>Z059</t>
  </si>
  <si>
    <t>Z060</t>
  </si>
  <si>
    <t>Z061</t>
  </si>
  <si>
    <t>Z062</t>
  </si>
  <si>
    <t>Z063</t>
  </si>
  <si>
    <t>Z064</t>
  </si>
  <si>
    <t>Z065</t>
  </si>
  <si>
    <t>Z066</t>
  </si>
  <si>
    <t>Z067</t>
  </si>
  <si>
    <t>Z068</t>
  </si>
  <si>
    <t>Z069</t>
  </si>
  <si>
    <t>Z070</t>
  </si>
  <si>
    <t>Z071</t>
  </si>
  <si>
    <t>Z072</t>
  </si>
  <si>
    <t>Z073</t>
  </si>
  <si>
    <t>Z074</t>
  </si>
  <si>
    <t>Z075</t>
  </si>
  <si>
    <t>Z076</t>
  </si>
  <si>
    <t>Z077</t>
  </si>
  <si>
    <t>Z078</t>
  </si>
  <si>
    <t>Z079</t>
  </si>
  <si>
    <t>Z080</t>
  </si>
  <si>
    <t>Z081</t>
  </si>
  <si>
    <t>Z082</t>
  </si>
  <si>
    <t>Z083</t>
  </si>
  <si>
    <t>Z084</t>
  </si>
  <si>
    <t>Z085</t>
  </si>
  <si>
    <t>Z086</t>
  </si>
  <si>
    <t>Z087</t>
  </si>
  <si>
    <t>Z088</t>
  </si>
  <si>
    <t>Z089</t>
  </si>
  <si>
    <t>Z090</t>
  </si>
  <si>
    <t>Z091</t>
  </si>
  <si>
    <t>Z092</t>
  </si>
  <si>
    <t>Z093</t>
  </si>
  <si>
    <t>Z094</t>
  </si>
  <si>
    <t>Z095</t>
  </si>
  <si>
    <t>Z096</t>
  </si>
  <si>
    <t>P128</t>
  </si>
  <si>
    <t>P129</t>
  </si>
  <si>
    <t>P130</t>
  </si>
  <si>
    <t>P131</t>
  </si>
  <si>
    <t>P132</t>
  </si>
  <si>
    <t>P133</t>
  </si>
  <si>
    <t>P134</t>
  </si>
  <si>
    <t>P135</t>
  </si>
  <si>
    <t>P136</t>
  </si>
  <si>
    <t>P137</t>
  </si>
  <si>
    <t>P138</t>
  </si>
  <si>
    <t>P139</t>
  </si>
  <si>
    <t>P140</t>
  </si>
  <si>
    <t>P141</t>
  </si>
  <si>
    <t>P142</t>
  </si>
  <si>
    <t>P143</t>
  </si>
  <si>
    <t>P144</t>
  </si>
  <si>
    <t>P145</t>
  </si>
  <si>
    <t>P146</t>
  </si>
  <si>
    <t>P147</t>
  </si>
  <si>
    <t>P148</t>
  </si>
  <si>
    <t>P149</t>
  </si>
  <si>
    <t>P150</t>
  </si>
  <si>
    <t>P151</t>
  </si>
  <si>
    <t>P152</t>
  </si>
  <si>
    <t>P153</t>
  </si>
  <si>
    <t>P154</t>
  </si>
  <si>
    <t>P155</t>
  </si>
  <si>
    <t>P156</t>
  </si>
  <si>
    <t>P157</t>
  </si>
  <si>
    <t>P158</t>
  </si>
  <si>
    <t>P159</t>
  </si>
  <si>
    <t>P160</t>
  </si>
  <si>
    <t>P161</t>
  </si>
  <si>
    <t>P162</t>
  </si>
  <si>
    <t>P163</t>
  </si>
  <si>
    <t>P164</t>
  </si>
  <si>
    <t>P165</t>
  </si>
  <si>
    <t>P166</t>
  </si>
  <si>
    <t>P167</t>
  </si>
  <si>
    <t>P168</t>
  </si>
  <si>
    <t>o 3. místo</t>
  </si>
  <si>
    <t>K</t>
  </si>
  <si>
    <t>kódy skupin</t>
  </si>
  <si>
    <t>ID skupiny</t>
  </si>
  <si>
    <t>ID sk - H</t>
  </si>
  <si>
    <t>ID sk - D</t>
  </si>
  <si>
    <t>rozpis zápasů</t>
  </si>
  <si>
    <t>1/32F</t>
  </si>
  <si>
    <t>se vzorci</t>
  </si>
  <si>
    <t>Z097</t>
  </si>
  <si>
    <t>Z098</t>
  </si>
  <si>
    <t>Z099</t>
  </si>
  <si>
    <t>Z121</t>
  </si>
  <si>
    <t>Z122</t>
  </si>
  <si>
    <t>Z123</t>
  </si>
  <si>
    <t>Z124</t>
  </si>
  <si>
    <t>Z125</t>
  </si>
  <si>
    <t>Z126</t>
  </si>
  <si>
    <t>Z127</t>
  </si>
  <si>
    <t>Z128</t>
  </si>
  <si>
    <t>Z129</t>
  </si>
  <si>
    <t>Z130</t>
  </si>
  <si>
    <t>1I</t>
  </si>
  <si>
    <t>1J</t>
  </si>
  <si>
    <t>2I</t>
  </si>
  <si>
    <t>2J</t>
  </si>
  <si>
    <t>3I</t>
  </si>
  <si>
    <t>4I</t>
  </si>
  <si>
    <t>3J</t>
  </si>
  <si>
    <t>4J</t>
  </si>
  <si>
    <t>F</t>
  </si>
  <si>
    <t>G</t>
  </si>
  <si>
    <t>I</t>
  </si>
  <si>
    <t>J</t>
  </si>
  <si>
    <t>L</t>
  </si>
  <si>
    <t>Z</t>
  </si>
  <si>
    <t>N</t>
  </si>
  <si>
    <t>O</t>
  </si>
  <si>
    <t>P</t>
  </si>
  <si>
    <t>Q</t>
  </si>
  <si>
    <t>W</t>
  </si>
  <si>
    <t>X</t>
  </si>
  <si>
    <t>Y</t>
  </si>
  <si>
    <t>1K</t>
  </si>
  <si>
    <t>2K</t>
  </si>
  <si>
    <t>3K</t>
  </si>
  <si>
    <t>4K</t>
  </si>
  <si>
    <t>1L</t>
  </si>
  <si>
    <t>2L</t>
  </si>
  <si>
    <t>3L</t>
  </si>
  <si>
    <t>4L</t>
  </si>
  <si>
    <t>set +</t>
  </si>
  <si>
    <t>set -</t>
  </si>
  <si>
    <t>set rozd.</t>
  </si>
  <si>
    <t>poř. V</t>
  </si>
  <si>
    <t>poř. rozd. set</t>
  </si>
  <si>
    <t>poř. úDUO</t>
  </si>
  <si>
    <t>poř. ve sk.</t>
  </si>
  <si>
    <t>poř. P</t>
  </si>
  <si>
    <t>poř. set +</t>
  </si>
  <si>
    <t>poř. set -</t>
  </si>
  <si>
    <t>kod poř.</t>
  </si>
  <si>
    <t>pořadí</t>
  </si>
  <si>
    <t>1) 1A : vítěz 4C/2D</t>
  </si>
  <si>
    <t>2) 1C : vítěz 3E/3F</t>
  </si>
  <si>
    <t>3) 2B : vítěz 2C/4D</t>
  </si>
  <si>
    <t>4) 1E : vítěz 3A/4B</t>
  </si>
  <si>
    <t>5) 1F : vítěz 4A/3B</t>
  </si>
  <si>
    <t>6) 2A : vítěz 2E/4F</t>
  </si>
  <si>
    <t>7) 1D : vítěz 4E/2F</t>
  </si>
  <si>
    <t>8) 1B : vítěz 3C/3D</t>
  </si>
  <si>
    <t>vítěz 1 : vítěz 16</t>
  </si>
  <si>
    <t>vítěz 2 : vítěz 15</t>
  </si>
  <si>
    <t>vítěz 8 : vítěz 9</t>
  </si>
  <si>
    <t>vítěz 7 : vítěz 10</t>
  </si>
  <si>
    <t>vítěz 4 : vítěz 11</t>
  </si>
  <si>
    <t>vítěz 5 : vítěz 14</t>
  </si>
  <si>
    <t>vítěz 6 : vítez 12</t>
  </si>
  <si>
    <t>vítěz 3 : vítěz 13</t>
  </si>
  <si>
    <t>13) 1L : 4G/3H</t>
  </si>
  <si>
    <t>12) 1K : vítěz 3G/4H</t>
  </si>
  <si>
    <t>14) 2G : vítěz 2K/4L</t>
  </si>
  <si>
    <t>15) 1J : 4K/2L</t>
  </si>
  <si>
    <t>9) 1G : vítěz 4I/2J</t>
  </si>
  <si>
    <t>10) 1I : vítěz 3K/3L</t>
  </si>
  <si>
    <t>11) 2H : 2I/4J</t>
  </si>
  <si>
    <t>16) 1H : 3I/3J</t>
  </si>
  <si>
    <t>vítěz P40</t>
  </si>
  <si>
    <t>vítěz P39</t>
  </si>
  <si>
    <t>4W</t>
  </si>
  <si>
    <t>1W</t>
  </si>
  <si>
    <t>2W</t>
  </si>
  <si>
    <t>3W</t>
  </si>
  <si>
    <t>začátek hraní ženského turnaje:</t>
  </si>
  <si>
    <t>poražený P47</t>
  </si>
  <si>
    <t>poražený P48</t>
  </si>
  <si>
    <t>vítěz P47</t>
  </si>
  <si>
    <t>vítěz P48</t>
  </si>
  <si>
    <t>Z131</t>
  </si>
  <si>
    <t>Z132</t>
  </si>
  <si>
    <t>Z133</t>
  </si>
  <si>
    <t>Z134</t>
  </si>
  <si>
    <t>Z135</t>
  </si>
  <si>
    <t>Z136</t>
  </si>
  <si>
    <t>Z137</t>
  </si>
  <si>
    <t>Z138</t>
  </si>
  <si>
    <t>Z139</t>
  </si>
  <si>
    <t>Z140</t>
  </si>
  <si>
    <t>počet pořadí</t>
  </si>
  <si>
    <t>Körber Daniel</t>
  </si>
  <si>
    <t>Ml.Boleslav</t>
  </si>
  <si>
    <t>Pagáč Daniel</t>
  </si>
  <si>
    <t>Vacek Miroslav</t>
  </si>
  <si>
    <t>Svoboda Tomáš</t>
  </si>
  <si>
    <t>Phantoms</t>
  </si>
  <si>
    <t>Weiss Tomáš</t>
  </si>
  <si>
    <t>Žatec</t>
  </si>
  <si>
    <t>Hlava Tomáš</t>
  </si>
  <si>
    <t>Huslička Tomáš</t>
  </si>
  <si>
    <t>Skala Vít</t>
  </si>
  <si>
    <t>Ústí</t>
  </si>
  <si>
    <t>Náchod</t>
  </si>
  <si>
    <t>Král Jakub</t>
  </si>
  <si>
    <t>Barna Jan</t>
  </si>
  <si>
    <t>Rokycany</t>
  </si>
  <si>
    <t>Michel Lukáš</t>
  </si>
  <si>
    <t>Žďár n/M</t>
  </si>
  <si>
    <t>Marvánek Jan</t>
  </si>
  <si>
    <t>Kotoun Karel</t>
  </si>
  <si>
    <t>Mařík Vladimír</t>
  </si>
  <si>
    <t>Antůšek Kryštof</t>
  </si>
  <si>
    <t>Řečník Dominik</t>
  </si>
  <si>
    <t>Vikings</t>
  </si>
  <si>
    <t>Drtina Pavel</t>
  </si>
  <si>
    <t>Most</t>
  </si>
  <si>
    <t>Janáček Petr</t>
  </si>
  <si>
    <t>Patera Tomáš</t>
  </si>
  <si>
    <t>Vojta Marek</t>
  </si>
  <si>
    <t>Stránský Milan</t>
  </si>
  <si>
    <t>Renčín Jakub</t>
  </si>
  <si>
    <t>Hejný Jan</t>
  </si>
  <si>
    <t>Vinohrady/BA</t>
  </si>
  <si>
    <t>Krbec Mikuláš</t>
  </si>
  <si>
    <t>Holub Michal</t>
  </si>
  <si>
    <t>Severa Martin</t>
  </si>
  <si>
    <t>Weiss Daniel</t>
  </si>
  <si>
    <t>Č.Lípa</t>
  </si>
  <si>
    <t>Hrdlička Jan</t>
  </si>
  <si>
    <t>Dvořák Jan</t>
  </si>
  <si>
    <t>Lovosice</t>
  </si>
  <si>
    <t>Mohelník Václav</t>
  </si>
  <si>
    <t>Hron Lukáš</t>
  </si>
  <si>
    <t>Beneš Marek</t>
  </si>
  <si>
    <t>Hašpl František</t>
  </si>
  <si>
    <t>Tatran</t>
  </si>
  <si>
    <t>Haspeklo Petr</t>
  </si>
  <si>
    <t>Horáček Luděk</t>
  </si>
  <si>
    <t>Start/Turnov</t>
  </si>
  <si>
    <t>Teplice</t>
  </si>
  <si>
    <t>Koš David</t>
  </si>
  <si>
    <t>Malý Jakub</t>
  </si>
  <si>
    <t>Topš Lukáš</t>
  </si>
  <si>
    <t>Ryšavý Daniel</t>
  </si>
  <si>
    <t>Skála Jiří</t>
  </si>
  <si>
    <t>Litvínov</t>
  </si>
  <si>
    <t>Rus Martin</t>
  </si>
  <si>
    <t>Sport Krupka</t>
  </si>
  <si>
    <t>Bendek Lukáš</t>
  </si>
  <si>
    <t>Tluček Vojtěch</t>
  </si>
  <si>
    <t>Jiránek Kamil</t>
  </si>
  <si>
    <t>Bína Josef</t>
  </si>
  <si>
    <t>Ekonom/TagoMago</t>
  </si>
  <si>
    <t>Harák Ivo</t>
  </si>
  <si>
    <t>Eckhardt Jan</t>
  </si>
  <si>
    <t>Sparta</t>
  </si>
  <si>
    <t>Kašpárek Petr</t>
  </si>
  <si>
    <t>Sčiklin Alexandr</t>
  </si>
  <si>
    <t>Hněvkovský Jan</t>
  </si>
  <si>
    <t>Šárka Michal</t>
  </si>
  <si>
    <t>Kings/Kladno</t>
  </si>
  <si>
    <t>Syryčanský Tomáš</t>
  </si>
  <si>
    <t>Hrstka Jan</t>
  </si>
  <si>
    <t>Fořt Dominik</t>
  </si>
  <si>
    <t>Fořt Petr</t>
  </si>
  <si>
    <t>T-System</t>
  </si>
  <si>
    <t>Netopilík Marek</t>
  </si>
  <si>
    <t>Průša Libor</t>
  </si>
  <si>
    <t>Průša Jan</t>
  </si>
  <si>
    <t>AZ Vrátno</t>
  </si>
  <si>
    <t>Aster Martin</t>
  </si>
  <si>
    <t>Štěpánek Tomáš</t>
  </si>
  <si>
    <t>Miško Petr</t>
  </si>
  <si>
    <t>Děčín</t>
  </si>
  <si>
    <t>Jirava Jakub</t>
  </si>
  <si>
    <t>Nový Petr</t>
  </si>
  <si>
    <t>Tomanová Daniela</t>
  </si>
  <si>
    <t>Pálfyová Barbora</t>
  </si>
  <si>
    <t>Kronychová Adriana</t>
  </si>
  <si>
    <t>Štěpánová Veronika</t>
  </si>
  <si>
    <t>Tomanová Barbora</t>
  </si>
  <si>
    <t>Melíšek Tadeáš</t>
  </si>
  <si>
    <t>Čáp Karel</t>
  </si>
  <si>
    <t>Svatek Matěj</t>
  </si>
  <si>
    <t>Heczko Lukáš</t>
  </si>
  <si>
    <t>K.Vary/Cheb</t>
  </si>
  <si>
    <t>Langhamer Jakub</t>
  </si>
  <si>
    <t>BA/Č.Budějovice</t>
  </si>
  <si>
    <t>Dóža Patrik</t>
  </si>
  <si>
    <t>Mück Lukáš</t>
  </si>
  <si>
    <t>Chodov/Č.Lípa</t>
  </si>
  <si>
    <t>Maťko Ondřej</t>
  </si>
  <si>
    <t>Bernard Jan</t>
  </si>
  <si>
    <t>Roudnice</t>
  </si>
  <si>
    <t>Chomutov</t>
  </si>
  <si>
    <t>Černý Filip</t>
  </si>
  <si>
    <t>Sparta/K.Vary</t>
  </si>
  <si>
    <t>Uher Jakub</t>
  </si>
  <si>
    <t>Málek Petr</t>
  </si>
  <si>
    <t>Ostrava/Ústí</t>
  </si>
  <si>
    <t>Stummer David</t>
  </si>
  <si>
    <t>Ordoš Robin</t>
  </si>
  <si>
    <t>Onufer Milan</t>
  </si>
  <si>
    <t>Chudomský Pavel</t>
  </si>
  <si>
    <t>Jiný tým/Fénix</t>
  </si>
  <si>
    <t>Klackobijci Chomutov</t>
  </si>
  <si>
    <t>Výborný Vojtěch</t>
  </si>
  <si>
    <t>Brno/Náchod</t>
  </si>
  <si>
    <t>Hub Adam</t>
  </si>
  <si>
    <t>Sparta/BA</t>
  </si>
  <si>
    <t>Nikolič Hynek</t>
  </si>
  <si>
    <t>Černý Jan</t>
  </si>
  <si>
    <t>Jiroud Vladislav</t>
  </si>
  <si>
    <t>Dobruška</t>
  </si>
  <si>
    <t>Novák Lukáš</t>
  </si>
  <si>
    <t>Hrůza Vojtěch</t>
  </si>
  <si>
    <t>Rychlý Patrik</t>
  </si>
  <si>
    <t>Tichý Milan</t>
  </si>
  <si>
    <t>Chyna Lukáš</t>
  </si>
  <si>
    <t>Kolstrunk Jakub</t>
  </si>
  <si>
    <t>Mück Daniel</t>
  </si>
  <si>
    <t>Ústí/Chodov</t>
  </si>
  <si>
    <t>Jäger Filip</t>
  </si>
  <si>
    <t>Mráz Filip</t>
  </si>
  <si>
    <t>Poděbrady</t>
  </si>
  <si>
    <t>Kalina Matyáš</t>
  </si>
  <si>
    <t>K.Vary/BA</t>
  </si>
  <si>
    <t>Houser Jakub</t>
  </si>
  <si>
    <t>Cheb</t>
  </si>
  <si>
    <t>Csáno Dušan</t>
  </si>
  <si>
    <t>Beer Brothers</t>
  </si>
  <si>
    <t>Zouzal Marek</t>
  </si>
  <si>
    <t>Hněvkovský Ondřej</t>
  </si>
  <si>
    <t>Vašák Jan</t>
  </si>
  <si>
    <t xml:space="preserve">BA </t>
  </si>
  <si>
    <t>Kindl Tomáš</t>
  </si>
  <si>
    <t>Bohemians/Litvínov</t>
  </si>
  <si>
    <t>Neliba Rudolf</t>
  </si>
  <si>
    <t>Zbořil Jakub</t>
  </si>
  <si>
    <t>Kryštof Petr</t>
  </si>
  <si>
    <t>Pohoda Praha/YB</t>
  </si>
  <si>
    <t>Švácha Martin</t>
  </si>
  <si>
    <t>Pechar Lukáš</t>
  </si>
  <si>
    <t>Ovocné báze/Dynamis</t>
  </si>
  <si>
    <t>Pechatý Martin</t>
  </si>
  <si>
    <t>Černý Jakub</t>
  </si>
  <si>
    <t>Novotný Pavel</t>
  </si>
  <si>
    <t xml:space="preserve">K.Vary </t>
  </si>
  <si>
    <t>Kühnel Radim</t>
  </si>
  <si>
    <t>Černý Marek</t>
  </si>
  <si>
    <t>Vybíral Jiří</t>
  </si>
  <si>
    <t>Rudiš Lukáš</t>
  </si>
  <si>
    <t>Rudiš Jakub</t>
  </si>
  <si>
    <t>Gerhard Milan</t>
  </si>
  <si>
    <t>Slivoně Aleš</t>
  </si>
  <si>
    <t>Raboch Tomáš</t>
  </si>
  <si>
    <t>Hrubá Michaela</t>
  </si>
  <si>
    <t>Doležal Jan</t>
  </si>
  <si>
    <t>?</t>
  </si>
  <si>
    <t>Hanžl Lubor</t>
  </si>
  <si>
    <t>Beran Matěj</t>
  </si>
  <si>
    <t>Petrů Martin</t>
  </si>
  <si>
    <t>Černer Ondřej</t>
  </si>
  <si>
    <t>Klackobijci/BB</t>
  </si>
  <si>
    <t>Mock Lukáš</t>
  </si>
  <si>
    <t>Haklička Martin</t>
  </si>
  <si>
    <t>Závoďančík Pavel</t>
  </si>
  <si>
    <t>Louvar Jan</t>
  </si>
  <si>
    <t>Cmíral Tomáš</t>
  </si>
  <si>
    <t>Kladno</t>
  </si>
  <si>
    <t>Kamenice</t>
  </si>
  <si>
    <t>Klímová Dominika</t>
  </si>
  <si>
    <t>Lerchová Martina</t>
  </si>
  <si>
    <t>Egersdorfová Martina</t>
  </si>
  <si>
    <t>Kuchyňková Eliška</t>
  </si>
  <si>
    <t>Ostrava/Herbadent</t>
  </si>
  <si>
    <t>Blahníková Aneta</t>
  </si>
  <si>
    <t>Teplice/Kadaň</t>
  </si>
  <si>
    <t>Z141</t>
  </si>
  <si>
    <t>Z142</t>
  </si>
  <si>
    <t>Z143</t>
  </si>
  <si>
    <t>Z144</t>
  </si>
  <si>
    <t>Z145</t>
  </si>
  <si>
    <t>Z146</t>
  </si>
  <si>
    <t>Z147</t>
  </si>
  <si>
    <t>Z148</t>
  </si>
  <si>
    <t>Z149</t>
  </si>
  <si>
    <t>Z150</t>
  </si>
  <si>
    <t>Z151</t>
  </si>
  <si>
    <t>Z152</t>
  </si>
  <si>
    <t>Z153</t>
  </si>
  <si>
    <t>Z154</t>
  </si>
  <si>
    <t>Z155</t>
  </si>
  <si>
    <t>Z156</t>
  </si>
  <si>
    <t>Z157</t>
  </si>
  <si>
    <t>Z158</t>
  </si>
  <si>
    <t>Z159</t>
  </si>
  <si>
    <t>Z160</t>
  </si>
  <si>
    <t>Šalanda Ondřej</t>
  </si>
  <si>
    <t>Krajča Aleš</t>
  </si>
  <si>
    <t>Tůma Nicolas</t>
  </si>
  <si>
    <t>Herc Daniel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</si>
</sst>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&quot;: &quot;0"/>
    <numFmt numFmtId="165" formatCode="0;;"/>
    <numFmt numFmtId="166" formatCode="0;\-0;0"/>
    <numFmt numFmtId="167" formatCode="0&quot; :&quot;"/>
    <numFmt numFmtId="168" formatCode="0&quot; &quot;"/>
    <numFmt numFmtId="169" formatCode="##\ ##\ ##\ ##\ ##\ ##;##\ ##\ ##\ ##"/>
    <numFmt numFmtId="170" formatCode="0.0"/>
    <numFmt numFmtId="171" formatCode="0.000"/>
    <numFmt numFmtId="172" formatCode="0.00;\-0.00;0.00"/>
    <numFmt numFmtId="173" formatCode="d/m/yy;@"/>
    <numFmt numFmtId="174" formatCode="0.0%"/>
  </numFmts>
  <fonts count="143" x14ac:knownFonts="1">
    <font>
      <sz val="11"/>
      <color theme="1"/>
      <name val="Calibri"/>
      <family val="2"/>
      <charset val="238"/>
      <scheme val="minor"/>
    </font>
    <font>
      <sz val="10"/>
      <name val="Arial CE"/>
    </font>
    <font>
      <sz val="12"/>
      <name val="Arial CE"/>
      <family val="2"/>
      <charset val="238"/>
    </font>
    <font>
      <sz val="10"/>
      <name val="Arial CE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sz val="10"/>
      <name val="Arial CE"/>
      <charset val="238"/>
    </font>
    <font>
      <sz val="8"/>
      <name val="Arial CE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9"/>
      <color rgb="FF000000"/>
      <name val="Arial"/>
      <family val="2"/>
      <charset val="238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rgb="FF0070C0"/>
      <name val="Calibri"/>
      <family val="2"/>
      <charset val="238"/>
      <scheme val="minor"/>
    </font>
    <font>
      <sz val="11"/>
      <color theme="0" tint="-0.1499984740745262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color rgb="FFCC0099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10"/>
      <color rgb="FF008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0"/>
      <color indexed="9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indexed="81"/>
      <name val="Calibri"/>
      <family val="2"/>
      <charset val="238"/>
    </font>
    <font>
      <sz val="8"/>
      <color theme="1"/>
      <name val="Verdana"/>
      <family val="2"/>
      <charset val="238"/>
    </font>
    <font>
      <b/>
      <sz val="7"/>
      <color theme="1"/>
      <name val="Verdana"/>
      <family val="2"/>
      <charset val="238"/>
    </font>
    <font>
      <b/>
      <sz val="10"/>
      <color rgb="FF0099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8"/>
      <color theme="0"/>
      <name val="Verdana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sz val="11"/>
      <color rgb="FF0000FF"/>
      <name val="Calibri"/>
      <family val="2"/>
      <charset val="238"/>
      <scheme val="minor"/>
    </font>
    <font>
      <sz val="11"/>
      <color rgb="FFCC0099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9"/>
      <color rgb="FF000000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b/>
      <sz val="8"/>
      <color theme="0" tint="-0.14999847407452621"/>
      <name val="Verdana"/>
      <family val="2"/>
    </font>
    <font>
      <sz val="11"/>
      <color theme="0" tint="-0.249977111117893"/>
      <name val="Calibri"/>
      <family val="2"/>
      <charset val="238"/>
      <scheme val="minor"/>
    </font>
    <font>
      <sz val="10"/>
      <name val="Verdana"/>
      <family val="2"/>
    </font>
    <font>
      <sz val="8"/>
      <name val="Arial"/>
      <family val="2"/>
      <charset val="238"/>
    </font>
    <font>
      <b/>
      <sz val="11"/>
      <color rgb="FF009900"/>
      <name val="Calibri"/>
      <family val="2"/>
      <charset val="238"/>
      <scheme val="minor"/>
    </font>
    <font>
      <b/>
      <sz val="11"/>
      <color indexed="9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b/>
      <sz val="11"/>
      <color rgb="FFCC0099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b/>
      <sz val="10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0"/>
      <color rgb="FFFFC000"/>
      <name val="Calibri"/>
      <family val="2"/>
      <charset val="238"/>
      <scheme val="minor"/>
    </font>
    <font>
      <b/>
      <sz val="10"/>
      <color theme="0" tint="-0.34998626667073579"/>
      <name val="Calibri"/>
      <family val="2"/>
      <charset val="238"/>
      <scheme val="minor"/>
    </font>
    <font>
      <b/>
      <sz val="10"/>
      <color rgb="FF33CCCC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sz val="10"/>
      <color theme="0" tint="-0.499984740745262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4"/>
      <color rgb="FF009900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4"/>
      <color rgb="FFCC0099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theme="0" tint="-0.499984740745262"/>
      <name val="Calibri"/>
      <family val="2"/>
      <charset val="238"/>
      <scheme val="minor"/>
    </font>
    <font>
      <b/>
      <sz val="14"/>
      <color rgb="FF33CCCC"/>
      <name val="Calibri"/>
      <family val="2"/>
      <charset val="238"/>
      <scheme val="minor"/>
    </font>
    <font>
      <b/>
      <sz val="14"/>
      <color rgb="FFFFC00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0"/>
      <name val="Calibri"/>
      <family val="2"/>
      <charset val="238"/>
      <scheme val="minor"/>
    </font>
    <font>
      <sz val="16"/>
      <color indexed="8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4"/>
      <color rgb="FF008000"/>
      <name val="Calibri"/>
      <family val="2"/>
      <charset val="238"/>
      <scheme val="minor"/>
    </font>
    <font>
      <b/>
      <sz val="14"/>
      <color rgb="FF0070C0"/>
      <name val="Calibri"/>
      <family val="2"/>
      <charset val="238"/>
      <scheme val="minor"/>
    </font>
    <font>
      <b/>
      <sz val="14"/>
      <color theme="0" tint="-0.34998626667073579"/>
      <name val="Calibri"/>
      <family val="2"/>
      <charset val="238"/>
      <scheme val="minor"/>
    </font>
    <font>
      <b/>
      <sz val="14"/>
      <color rgb="FF00FFFF"/>
      <name val="Calibri"/>
      <family val="2"/>
      <charset val="238"/>
      <scheme val="minor"/>
    </font>
    <font>
      <b/>
      <sz val="8"/>
      <color theme="1"/>
      <name val="Verdana"/>
      <family val="2"/>
      <charset val="238"/>
    </font>
    <font>
      <b/>
      <sz val="9"/>
      <color theme="1"/>
      <name val="Verdana"/>
      <family val="2"/>
      <charset val="238"/>
    </font>
    <font>
      <b/>
      <sz val="48"/>
      <color indexed="9"/>
      <name val="Impact"/>
      <family val="2"/>
      <charset val="238"/>
    </font>
    <font>
      <b/>
      <sz val="14"/>
      <color theme="1"/>
      <name val="Verdana"/>
      <family val="2"/>
      <charset val="238"/>
    </font>
    <font>
      <b/>
      <sz val="16"/>
      <color theme="1"/>
      <name val="Verdana"/>
      <family val="2"/>
      <charset val="238"/>
    </font>
    <font>
      <b/>
      <sz val="10"/>
      <color theme="1"/>
      <name val="Verdana"/>
      <family val="2"/>
      <charset val="238"/>
    </font>
    <font>
      <b/>
      <sz val="16"/>
      <color rgb="FF009900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b/>
      <sz val="16"/>
      <color rgb="FF0000FF"/>
      <name val="Calibri"/>
      <family val="2"/>
      <charset val="238"/>
      <scheme val="minor"/>
    </font>
    <font>
      <b/>
      <sz val="16"/>
      <color rgb="FFCC0099"/>
      <name val="Calibri"/>
      <family val="2"/>
      <charset val="238"/>
      <scheme val="minor"/>
    </font>
    <font>
      <b/>
      <sz val="16"/>
      <color theme="0" tint="-0.499984740745262"/>
      <name val="Calibri"/>
      <family val="2"/>
      <charset val="238"/>
      <scheme val="minor"/>
    </font>
    <font>
      <b/>
      <sz val="16"/>
      <color rgb="FF33CCCC"/>
      <name val="Calibri"/>
      <family val="2"/>
      <charset val="238"/>
      <scheme val="minor"/>
    </font>
    <font>
      <b/>
      <sz val="16"/>
      <color rgb="FFFFC000"/>
      <name val="Calibri"/>
      <family val="2"/>
      <charset val="238"/>
      <scheme val="minor"/>
    </font>
    <font>
      <sz val="9"/>
      <color theme="1"/>
      <name val="Verdana"/>
      <family val="2"/>
      <charset val="238"/>
    </font>
    <font>
      <sz val="11"/>
      <color theme="1"/>
      <name val="Verdana"/>
      <family val="2"/>
      <charset val="238"/>
    </font>
    <font>
      <b/>
      <sz val="11"/>
      <color rgb="FFFFFF00"/>
      <name val="Calibri"/>
      <family val="2"/>
      <charset val="238"/>
      <scheme val="minor"/>
    </font>
    <font>
      <b/>
      <sz val="48"/>
      <name val="Impact"/>
      <family val="2"/>
      <charset val="238"/>
    </font>
    <font>
      <b/>
      <sz val="10"/>
      <color rgb="FFFFFF00"/>
      <name val="Calibri"/>
      <family val="2"/>
      <charset val="238"/>
      <scheme val="minor"/>
    </font>
    <font>
      <b/>
      <sz val="16"/>
      <color rgb="FFFFFF00"/>
      <name val="Calibri"/>
      <family val="2"/>
      <charset val="238"/>
      <scheme val="minor"/>
    </font>
    <font>
      <b/>
      <sz val="14"/>
      <color rgb="FFFFFF0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4"/>
      <color indexed="9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b/>
      <sz val="12"/>
      <color rgb="FF009900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22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2"/>
      <color rgb="FFCC0099"/>
      <name val="Calibri"/>
      <family val="2"/>
      <charset val="238"/>
      <scheme val="minor"/>
    </font>
    <font>
      <b/>
      <sz val="12"/>
      <color rgb="FF33CCCC"/>
      <name val="Calibri"/>
      <family val="2"/>
      <charset val="238"/>
      <scheme val="minor"/>
    </font>
    <font>
      <b/>
      <sz val="12"/>
      <color rgb="FFFFC000"/>
      <name val="Calibri"/>
      <family val="2"/>
      <charset val="238"/>
      <scheme val="minor"/>
    </font>
    <font>
      <sz val="14"/>
      <color rgb="FFFF6699"/>
      <name val="Calibri"/>
      <family val="2"/>
      <charset val="238"/>
      <scheme val="minor"/>
    </font>
    <font>
      <b/>
      <sz val="48"/>
      <color theme="1"/>
      <name val="Impact"/>
      <family val="2"/>
      <charset val="238"/>
    </font>
    <font>
      <b/>
      <sz val="16"/>
      <color theme="1" tint="0.499984740745262"/>
      <name val="Calibri"/>
      <family val="2"/>
      <charset val="238"/>
      <scheme val="minor"/>
    </font>
    <font>
      <b/>
      <sz val="48"/>
      <color theme="1" tint="0.499984740745262"/>
      <name val="Impact"/>
      <family val="2"/>
      <charset val="238"/>
    </font>
    <font>
      <b/>
      <sz val="11"/>
      <color theme="1" tint="0.499984740745262"/>
      <name val="Calibri"/>
      <family val="2"/>
      <charset val="238"/>
      <scheme val="minor"/>
    </font>
    <font>
      <b/>
      <sz val="14"/>
      <color theme="1" tint="0.499984740745262"/>
      <name val="Calibri"/>
      <family val="2"/>
      <charset val="238"/>
      <scheme val="minor"/>
    </font>
    <font>
      <b/>
      <sz val="12"/>
      <color theme="0" tint="-0.499984740745262"/>
      <name val="Calibri"/>
      <family val="2"/>
      <charset val="238"/>
      <scheme val="minor"/>
    </font>
    <font>
      <sz val="8"/>
      <name val="Verdana"/>
      <family val="2"/>
      <charset val="238"/>
    </font>
    <font>
      <sz val="14"/>
      <color theme="1"/>
      <name val="Calibri"/>
      <family val="2"/>
      <charset val="238"/>
      <scheme val="minor"/>
    </font>
    <font>
      <sz val="14"/>
      <color theme="1"/>
      <name val="Verdana"/>
      <family val="2"/>
      <charset val="238"/>
    </font>
    <font>
      <sz val="10"/>
      <color theme="1"/>
      <name val="Times New Roman"/>
      <family val="1"/>
      <charset val="238"/>
    </font>
    <font>
      <b/>
      <sz val="48"/>
      <color rgb="FFFF6699"/>
      <name val="Impact"/>
      <family val="2"/>
      <charset val="238"/>
    </font>
    <font>
      <b/>
      <sz val="11"/>
      <color rgb="FFFF6699"/>
      <name val="Calibri"/>
      <family val="2"/>
      <charset val="238"/>
      <scheme val="minor"/>
    </font>
    <font>
      <b/>
      <sz val="11"/>
      <color theme="0" tint="-0.34998626667073579"/>
      <name val="Calibri"/>
      <family val="2"/>
      <charset val="238"/>
      <scheme val="minor"/>
    </font>
    <font>
      <sz val="22"/>
      <color theme="1"/>
      <name val="Calibri"/>
      <family val="2"/>
      <charset val="238"/>
      <scheme val="minor"/>
    </font>
    <font>
      <b/>
      <sz val="10"/>
      <color rgb="FFFF6699"/>
      <name val="Calibri"/>
      <family val="2"/>
      <charset val="238"/>
      <scheme val="minor"/>
    </font>
    <font>
      <b/>
      <sz val="12"/>
      <color theme="1"/>
      <name val="Verdana"/>
      <family val="2"/>
      <charset val="238"/>
    </font>
    <font>
      <sz val="12"/>
      <color theme="1"/>
      <name val="Calibri"/>
      <family val="2"/>
      <charset val="238"/>
      <scheme val="minor"/>
    </font>
    <font>
      <sz val="16"/>
      <color theme="0" tint="-0.14999847407452621"/>
      <name val="Calibri"/>
      <family val="2"/>
      <charset val="238"/>
      <scheme val="minor"/>
    </font>
    <font>
      <sz val="14"/>
      <color theme="0" tint="-0.14999847407452621"/>
      <name val="Calibri"/>
      <family val="2"/>
      <charset val="238"/>
      <scheme val="minor"/>
    </font>
    <font>
      <b/>
      <sz val="8"/>
      <color theme="0"/>
      <name val="Calibri"/>
      <family val="2"/>
      <charset val="238"/>
      <scheme val="minor"/>
    </font>
    <font>
      <b/>
      <sz val="8"/>
      <color rgb="FFFF6699"/>
      <name val="Calibri"/>
      <family val="2"/>
      <charset val="238"/>
      <scheme val="minor"/>
    </font>
    <font>
      <b/>
      <sz val="8"/>
      <color theme="1" tint="0.499984740745262"/>
      <name val="Calibri"/>
      <family val="2"/>
      <charset val="238"/>
      <scheme val="minor"/>
    </font>
    <font>
      <b/>
      <sz val="8"/>
      <color theme="0" tint="-0.34998626667073579"/>
      <name val="Calibri"/>
      <family val="2"/>
      <charset val="238"/>
      <scheme val="minor"/>
    </font>
    <font>
      <b/>
      <sz val="20"/>
      <color indexed="9"/>
      <name val="Calibri"/>
      <family val="2"/>
      <charset val="238"/>
      <scheme val="minor"/>
    </font>
    <font>
      <b/>
      <sz val="22"/>
      <color indexed="9"/>
      <name val="Calibri"/>
      <family val="2"/>
      <charset val="238"/>
      <scheme val="minor"/>
    </font>
    <font>
      <b/>
      <sz val="14"/>
      <color theme="0" tint="-0.14999847407452621"/>
      <name val="Calibri"/>
      <family val="2"/>
      <charset val="238"/>
      <scheme val="minor"/>
    </font>
    <font>
      <sz val="11"/>
      <name val="Verdana"/>
      <family val="2"/>
      <charset val="238"/>
    </font>
    <font>
      <sz val="12"/>
      <name val="Verdana"/>
      <family val="2"/>
      <charset val="238"/>
    </font>
    <font>
      <b/>
      <sz val="20"/>
      <color theme="0"/>
      <name val="Calibri"/>
      <family val="2"/>
      <charset val="238"/>
      <scheme val="minor"/>
    </font>
    <font>
      <b/>
      <sz val="20"/>
      <color rgb="FFFF6699"/>
      <name val="Calibri"/>
      <family val="2"/>
      <charset val="238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C6C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1A0C7"/>
        <bgColor indexed="64"/>
      </patternFill>
    </fill>
  </fills>
  <borders count="26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double">
        <color rgb="FF0070C0"/>
      </left>
      <right/>
      <top style="double">
        <color rgb="FF0070C0"/>
      </top>
      <bottom/>
      <diagonal/>
    </border>
    <border>
      <left/>
      <right/>
      <top style="double">
        <color rgb="FF0070C0"/>
      </top>
      <bottom/>
      <diagonal/>
    </border>
    <border>
      <left/>
      <right style="double">
        <color rgb="FF0070C0"/>
      </right>
      <top style="double">
        <color rgb="FF0070C0"/>
      </top>
      <bottom/>
      <diagonal/>
    </border>
    <border>
      <left style="double">
        <color rgb="FF0070C0"/>
      </left>
      <right/>
      <top/>
      <bottom/>
      <diagonal/>
    </border>
    <border>
      <left/>
      <right style="double">
        <color rgb="FF0070C0"/>
      </right>
      <top/>
      <bottom/>
      <diagonal/>
    </border>
    <border>
      <left style="double">
        <color rgb="FF0070C0"/>
      </left>
      <right/>
      <top/>
      <bottom style="double">
        <color rgb="FF0070C0"/>
      </bottom>
      <diagonal/>
    </border>
    <border>
      <left/>
      <right/>
      <top/>
      <bottom style="double">
        <color rgb="FF0070C0"/>
      </bottom>
      <diagonal/>
    </border>
    <border>
      <left/>
      <right style="double">
        <color rgb="FF0070C0"/>
      </right>
      <top/>
      <bottom style="double">
        <color rgb="FF0070C0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/>
      <top/>
      <bottom/>
      <diagonal/>
    </border>
    <border>
      <left style="thin">
        <color indexed="23"/>
      </left>
      <right/>
      <top/>
      <bottom/>
      <diagonal/>
    </border>
    <border>
      <left style="double">
        <color indexed="23"/>
      </left>
      <right style="medium">
        <color theme="1"/>
      </right>
      <top/>
      <bottom/>
      <diagonal/>
    </border>
    <border>
      <left style="medium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23"/>
      </left>
      <right/>
      <top style="medium">
        <color auto="1"/>
      </top>
      <bottom/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double">
        <color indexed="23"/>
      </left>
      <right style="medium">
        <color theme="1"/>
      </right>
      <top style="medium">
        <color auto="1"/>
      </top>
      <bottom/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indexed="23"/>
      </right>
      <top/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theme="1"/>
      </right>
      <top style="medium">
        <color auto="1"/>
      </top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 style="double">
        <color auto="1"/>
      </top>
      <bottom style="thin">
        <color auto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indexed="23"/>
      </right>
      <top style="medium">
        <color auto="1"/>
      </top>
      <bottom/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hair">
        <color auto="1"/>
      </left>
      <right style="thin">
        <color auto="1"/>
      </right>
      <top/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/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medium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 style="thin">
        <color auto="1"/>
      </right>
      <top style="medium">
        <color auto="1"/>
      </top>
      <bottom/>
      <diagonal/>
    </border>
    <border>
      <left style="thin">
        <color theme="0"/>
      </left>
      <right style="thin">
        <color theme="0"/>
      </right>
      <top/>
      <bottom style="double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indexed="64"/>
      </bottom>
      <diagonal/>
    </border>
    <border>
      <left style="medium">
        <color theme="0"/>
      </left>
      <right style="thin">
        <color theme="0"/>
      </right>
      <top style="medium">
        <color auto="1"/>
      </top>
      <bottom/>
      <diagonal/>
    </border>
    <border>
      <left style="medium">
        <color theme="0"/>
      </left>
      <right style="thin">
        <color theme="0"/>
      </right>
      <top/>
      <bottom style="double">
        <color auto="1"/>
      </bottom>
      <diagonal/>
    </border>
    <border>
      <left style="thin">
        <color theme="0"/>
      </left>
      <right style="medium">
        <color theme="0"/>
      </right>
      <top/>
      <bottom style="double">
        <color auto="1"/>
      </bottom>
      <diagonal/>
    </border>
    <border>
      <left style="medium">
        <color auto="1"/>
      </left>
      <right/>
      <top style="double">
        <color theme="0" tint="-0.34998626667073579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theme="0" tint="-0.34998626667073579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theme="0" tint="-0.34998626667073579"/>
      </top>
      <bottom style="thin">
        <color auto="1"/>
      </bottom>
      <diagonal/>
    </border>
    <border>
      <left style="thin">
        <color auto="1"/>
      </left>
      <right/>
      <top style="double">
        <color theme="0" tint="-0.34998626667073579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thin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/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double">
        <color rgb="FFFF0000"/>
      </left>
      <right/>
      <top/>
      <bottom style="double">
        <color rgb="FFFF0000"/>
      </bottom>
      <diagonal/>
    </border>
    <border>
      <left/>
      <right style="medium">
        <color indexed="64"/>
      </right>
      <top/>
      <bottom style="double">
        <color rgb="FFFF0000"/>
      </bottom>
      <diagonal/>
    </border>
    <border>
      <left style="medium">
        <color indexed="64"/>
      </left>
      <right/>
      <top/>
      <bottom style="double">
        <color rgb="FFFF0000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 style="medium">
        <color auto="1"/>
      </right>
      <top style="hair">
        <color auto="1"/>
      </top>
      <bottom style="thin">
        <color indexed="64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thin">
        <color theme="0"/>
      </left>
      <right/>
      <top style="medium">
        <color auto="1"/>
      </top>
      <bottom/>
      <diagonal/>
    </border>
    <border>
      <left style="medium">
        <color theme="0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medium">
        <color indexed="64"/>
      </bottom>
      <diagonal/>
    </border>
    <border>
      <left/>
      <right/>
      <top style="hair">
        <color auto="1"/>
      </top>
      <bottom style="medium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0"/>
      </left>
      <right style="medium">
        <color theme="0"/>
      </right>
      <top style="medium">
        <color auto="1"/>
      </top>
      <bottom/>
      <diagonal/>
    </border>
    <border>
      <left style="double">
        <color auto="1"/>
      </left>
      <right style="thin">
        <color theme="0"/>
      </right>
      <top style="medium">
        <color auto="1"/>
      </top>
      <bottom/>
      <diagonal/>
    </border>
    <border>
      <left style="double">
        <color auto="1"/>
      </left>
      <right style="thin">
        <color theme="0"/>
      </right>
      <top/>
      <bottom style="double">
        <color auto="1"/>
      </bottom>
      <diagonal/>
    </border>
    <border>
      <left style="thin">
        <color theme="0"/>
      </left>
      <right style="thin">
        <color auto="1"/>
      </right>
      <top/>
      <bottom style="double">
        <color auto="1"/>
      </bottom>
      <diagonal/>
    </border>
    <border>
      <left style="thin">
        <color theme="0"/>
      </left>
      <right/>
      <top/>
      <bottom style="double">
        <color auto="1"/>
      </bottom>
      <diagonal/>
    </border>
    <border>
      <left style="medium">
        <color theme="0"/>
      </left>
      <right style="medium">
        <color auto="1"/>
      </right>
      <top/>
      <bottom style="double">
        <color auto="1"/>
      </bottom>
      <diagonal/>
    </border>
    <border>
      <left style="medium">
        <color theme="0"/>
      </left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thin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/>
      <diagonal/>
    </border>
    <border>
      <left/>
      <right style="double">
        <color rgb="FFFF0000"/>
      </right>
      <top style="medium">
        <color auto="1"/>
      </top>
      <bottom style="double">
        <color rgb="FFFF0000"/>
      </bottom>
      <diagonal/>
    </border>
    <border>
      <left/>
      <right style="double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medium">
        <color indexed="64"/>
      </right>
      <top style="hair">
        <color auto="1"/>
      </top>
      <bottom/>
      <diagonal/>
    </border>
    <border>
      <left/>
      <right style="double">
        <color rgb="FFFF0000"/>
      </right>
      <top/>
      <bottom/>
      <diagonal/>
    </border>
    <border>
      <left style="double">
        <color rgb="FFFF0000"/>
      </left>
      <right/>
      <top style="medium">
        <color indexed="64"/>
      </top>
      <bottom/>
      <diagonal/>
    </border>
    <border>
      <left style="double">
        <color rgb="FFFF0000"/>
      </left>
      <right/>
      <top/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rgb="FFFF0000"/>
      </right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/>
      <diagonal/>
    </border>
    <border>
      <left style="hair">
        <color auto="1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 style="thin">
        <color auto="1"/>
      </left>
      <right style="hair">
        <color auto="1"/>
      </right>
      <top/>
      <bottom style="medium">
        <color indexed="64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/>
      <top/>
      <bottom style="medium">
        <color indexed="64"/>
      </bottom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medium">
        <color indexed="64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double">
        <color auto="1"/>
      </right>
      <top/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uble">
        <color rgb="FFFF0000"/>
      </left>
      <right/>
      <top style="medium">
        <color indexed="64"/>
      </top>
      <bottom style="double">
        <color rgb="FFFF0000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</borders>
  <cellStyleXfs count="4">
    <xf numFmtId="0" fontId="0" fillId="0" borderId="0"/>
    <xf numFmtId="0" fontId="1" fillId="0" borderId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</cellStyleXfs>
  <cellXfs count="213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3" fillId="0" borderId="4" xfId="1" applyFont="1" applyBorder="1" applyAlignment="1">
      <alignment horizontal="left"/>
    </xf>
    <xf numFmtId="0" fontId="3" fillId="0" borderId="4" xfId="1" applyFont="1" applyBorder="1" applyAlignment="1">
      <alignment horizontal="center" vertical="center"/>
    </xf>
    <xf numFmtId="0" fontId="3" fillId="0" borderId="5" xfId="1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7" xfId="1" applyFont="1" applyBorder="1" applyAlignment="1">
      <alignment horizontal="center" vertical="center"/>
    </xf>
    <xf numFmtId="0" fontId="3" fillId="0" borderId="8" xfId="1" applyFont="1" applyBorder="1" applyAlignment="1">
      <alignment horizontal="center" vertical="center"/>
    </xf>
    <xf numFmtId="0" fontId="3" fillId="0" borderId="9" xfId="1" applyFont="1" applyBorder="1" applyAlignment="1">
      <alignment horizontal="center" vertical="center"/>
    </xf>
    <xf numFmtId="0" fontId="3" fillId="0" borderId="0" xfId="1" applyNumberFormat="1" applyFont="1" applyAlignment="1">
      <alignment horizontal="center" vertical="center"/>
    </xf>
    <xf numFmtId="0" fontId="3" fillId="0" borderId="10" xfId="1" applyFont="1" applyBorder="1" applyAlignment="1">
      <alignment horizontal="center" vertical="center"/>
    </xf>
    <xf numFmtId="0" fontId="0" fillId="0" borderId="0" xfId="0" applyBorder="1" applyAlignment="1">
      <alignment horizontal="left"/>
    </xf>
    <xf numFmtId="0" fontId="0" fillId="0" borderId="0" xfId="0" applyBorder="1"/>
    <xf numFmtId="0" fontId="3" fillId="0" borderId="8" xfId="1" applyFont="1" applyBorder="1" applyAlignment="1">
      <alignment horizontal="left"/>
    </xf>
    <xf numFmtId="0" fontId="6" fillId="0" borderId="11" xfId="1" applyFont="1" applyFill="1" applyBorder="1" applyAlignment="1">
      <alignment vertical="center"/>
    </xf>
    <xf numFmtId="0" fontId="6" fillId="0" borderId="12" xfId="1" applyFont="1" applyFill="1" applyBorder="1" applyAlignment="1">
      <alignment vertical="center"/>
    </xf>
    <xf numFmtId="0" fontId="6" fillId="0" borderId="10" xfId="1" applyFont="1" applyFill="1" applyBorder="1" applyAlignment="1">
      <alignment vertical="center"/>
    </xf>
    <xf numFmtId="0" fontId="10" fillId="0" borderId="0" xfId="0" applyFont="1"/>
    <xf numFmtId="0" fontId="6" fillId="0" borderId="6" xfId="1" applyFont="1" applyFill="1" applyBorder="1" applyAlignment="1">
      <alignment horizontal="center" vertical="center"/>
    </xf>
    <xf numFmtId="0" fontId="6" fillId="0" borderId="7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center" vertical="center"/>
    </xf>
    <xf numFmtId="0" fontId="11" fillId="0" borderId="0" xfId="0" applyFont="1"/>
    <xf numFmtId="0" fontId="3" fillId="3" borderId="11" xfId="1" applyFont="1" applyFill="1" applyBorder="1" applyAlignment="1">
      <alignment horizontal="center"/>
    </xf>
    <xf numFmtId="0" fontId="3" fillId="0" borderId="11" xfId="1" applyFont="1" applyBorder="1" applyAlignment="1">
      <alignment horizontal="center" vertical="center"/>
    </xf>
    <xf numFmtId="0" fontId="3" fillId="0" borderId="12" xfId="1" applyFont="1" applyBorder="1" applyAlignment="1">
      <alignment horizontal="center" vertical="center"/>
    </xf>
    <xf numFmtId="165" fontId="3" fillId="4" borderId="11" xfId="1" applyNumberFormat="1" applyFont="1" applyFill="1" applyBorder="1" applyAlignment="1">
      <alignment horizontal="center" vertical="center"/>
    </xf>
    <xf numFmtId="165" fontId="3" fillId="4" borderId="5" xfId="1" applyNumberFormat="1" applyFont="1" applyFill="1" applyBorder="1" applyAlignment="1">
      <alignment horizontal="center" vertical="center"/>
    </xf>
    <xf numFmtId="165" fontId="3" fillId="4" borderId="6" xfId="1" applyNumberFormat="1" applyFont="1" applyFill="1" applyBorder="1" applyAlignment="1">
      <alignment horizontal="center" vertical="center"/>
    </xf>
    <xf numFmtId="165" fontId="3" fillId="4" borderId="12" xfId="1" applyNumberFormat="1" applyFont="1" applyFill="1" applyBorder="1" applyAlignment="1">
      <alignment horizontal="center" vertical="center"/>
    </xf>
    <xf numFmtId="165" fontId="3" fillId="4" borderId="4" xfId="1" applyNumberFormat="1" applyFont="1" applyFill="1" applyBorder="1" applyAlignment="1">
      <alignment horizontal="center" vertical="center"/>
    </xf>
    <xf numFmtId="165" fontId="3" fillId="4" borderId="7" xfId="1" applyNumberFormat="1" applyFont="1" applyFill="1" applyBorder="1" applyAlignment="1">
      <alignment horizontal="center" vertical="center"/>
    </xf>
    <xf numFmtId="0" fontId="3" fillId="3" borderId="27" xfId="1" applyFont="1" applyFill="1" applyBorder="1" applyAlignment="1">
      <alignment horizontal="center"/>
    </xf>
    <xf numFmtId="0" fontId="3" fillId="3" borderId="28" xfId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165" fontId="15" fillId="0" borderId="0" xfId="1" applyNumberFormat="1" applyFont="1" applyFill="1" applyBorder="1" applyAlignment="1">
      <alignment horizontal="center" vertical="center"/>
    </xf>
    <xf numFmtId="0" fontId="15" fillId="0" borderId="0" xfId="1" applyNumberFormat="1" applyFont="1" applyFill="1" applyBorder="1" applyAlignment="1">
      <alignment horizontal="center" vertical="center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0" xfId="0" applyFont="1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20" fontId="0" fillId="0" borderId="0" xfId="0" applyNumberFormat="1" applyProtection="1">
      <protection locked="0"/>
    </xf>
    <xf numFmtId="0" fontId="3" fillId="7" borderId="5" xfId="1" applyFont="1" applyFill="1" applyBorder="1" applyAlignment="1" applyProtection="1">
      <alignment horizontal="left"/>
    </xf>
    <xf numFmtId="0" fontId="3" fillId="0" borderId="4" xfId="1" applyFont="1" applyFill="1" applyBorder="1" applyAlignment="1">
      <alignment horizontal="center"/>
    </xf>
    <xf numFmtId="0" fontId="18" fillId="0" borderId="4" xfId="0" applyFont="1" applyBorder="1" applyAlignment="1">
      <alignment horizontal="center" vertical="center"/>
    </xf>
    <xf numFmtId="0" fontId="3" fillId="4" borderId="32" xfId="1" applyNumberFormat="1" applyFont="1" applyFill="1" applyBorder="1" applyAlignment="1">
      <alignment horizontal="center" vertical="center"/>
    </xf>
    <xf numFmtId="0" fontId="3" fillId="4" borderId="34" xfId="1" applyNumberFormat="1" applyFont="1" applyFill="1" applyBorder="1" applyAlignment="1">
      <alignment horizontal="center" vertical="center"/>
    </xf>
    <xf numFmtId="0" fontId="3" fillId="4" borderId="33" xfId="1" applyNumberFormat="1" applyFont="1" applyFill="1" applyBorder="1" applyAlignment="1">
      <alignment horizontal="center" vertical="center"/>
    </xf>
    <xf numFmtId="0" fontId="12" fillId="0" borderId="36" xfId="1" applyFont="1" applyBorder="1" applyAlignment="1">
      <alignment horizontal="center" vertical="center"/>
    </xf>
    <xf numFmtId="0" fontId="12" fillId="0" borderId="37" xfId="1" applyFont="1" applyBorder="1" applyAlignment="1">
      <alignment horizontal="center" vertical="center"/>
    </xf>
    <xf numFmtId="0" fontId="12" fillId="0" borderId="38" xfId="1" applyFont="1" applyBorder="1" applyAlignment="1">
      <alignment horizontal="center" vertical="center"/>
    </xf>
    <xf numFmtId="169" fontId="8" fillId="0" borderId="39" xfId="0" applyNumberFormat="1" applyFont="1" applyBorder="1" applyAlignment="1">
      <alignment horizontal="center" vertical="top" textRotation="90"/>
    </xf>
    <xf numFmtId="169" fontId="8" fillId="0" borderId="40" xfId="0" applyNumberFormat="1" applyFont="1" applyBorder="1" applyAlignment="1">
      <alignment horizontal="center" vertical="top" textRotation="90"/>
    </xf>
    <xf numFmtId="169" fontId="8" fillId="0" borderId="41" xfId="0" applyNumberFormat="1" applyFont="1" applyBorder="1" applyAlignment="1">
      <alignment horizontal="center" vertical="top" textRotation="90"/>
    </xf>
    <xf numFmtId="0" fontId="3" fillId="0" borderId="34" xfId="1" applyFont="1" applyFill="1" applyBorder="1" applyAlignment="1">
      <alignment horizontal="center"/>
    </xf>
    <xf numFmtId="0" fontId="10" fillId="0" borderId="32" xfId="0" applyFont="1" applyBorder="1" applyAlignment="1" applyProtection="1">
      <alignment horizontal="center" vertical="center"/>
      <protection locked="0"/>
    </xf>
    <xf numFmtId="0" fontId="3" fillId="0" borderId="34" xfId="1" applyFont="1" applyBorder="1" applyAlignment="1">
      <alignment horizontal="left"/>
    </xf>
    <xf numFmtId="0" fontId="9" fillId="0" borderId="0" xfId="0" applyFont="1" applyBorder="1"/>
    <xf numFmtId="0" fontId="0" fillId="0" borderId="0" xfId="0" applyAlignment="1">
      <alignment vertical="center"/>
    </xf>
    <xf numFmtId="0" fontId="3" fillId="0" borderId="0" xfId="0" applyNumberFormat="1" applyFont="1" applyFill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0" fillId="0" borderId="0" xfId="0" applyFont="1" applyBorder="1"/>
    <xf numFmtId="0" fontId="0" fillId="0" borderId="0" xfId="0" applyFont="1" applyAlignment="1">
      <alignment horizontal="left" vertical="center"/>
    </xf>
    <xf numFmtId="170" fontId="7" fillId="4" borderId="10" xfId="1" applyNumberFormat="1" applyFont="1" applyFill="1" applyBorder="1" applyAlignment="1">
      <alignment horizontal="center" vertical="center" textRotation="90"/>
    </xf>
    <xf numFmtId="170" fontId="7" fillId="4" borderId="42" xfId="1" applyNumberFormat="1" applyFont="1" applyFill="1" applyBorder="1" applyAlignment="1">
      <alignment horizontal="center" vertical="center" textRotation="90"/>
    </xf>
    <xf numFmtId="170" fontId="7" fillId="4" borderId="57" xfId="1" applyNumberFormat="1" applyFont="1" applyFill="1" applyBorder="1" applyAlignment="1">
      <alignment horizontal="center" vertical="center" textRotation="90"/>
    </xf>
    <xf numFmtId="0" fontId="20" fillId="0" borderId="2" xfId="0" applyFont="1" applyBorder="1" applyAlignment="1" applyProtection="1">
      <alignment horizontal="center" vertical="center"/>
      <protection locked="0"/>
    </xf>
    <xf numFmtId="0" fontId="20" fillId="0" borderId="3" xfId="0" applyFont="1" applyBorder="1" applyAlignment="1" applyProtection="1">
      <alignment horizontal="center" vertical="center"/>
      <protection locked="0"/>
    </xf>
    <xf numFmtId="0" fontId="21" fillId="0" borderId="2" xfId="0" applyFont="1" applyBorder="1" applyAlignment="1" applyProtection="1">
      <alignment horizontal="center" vertical="center"/>
      <protection locked="0"/>
    </xf>
    <xf numFmtId="0" fontId="21" fillId="0" borderId="3" xfId="0" applyFont="1" applyBorder="1" applyAlignment="1" applyProtection="1">
      <alignment horizontal="center" vertical="center"/>
      <protection locked="0"/>
    </xf>
    <xf numFmtId="0" fontId="15" fillId="13" borderId="4" xfId="1" applyNumberFormat="1" applyFont="1" applyFill="1" applyBorder="1" applyAlignment="1">
      <alignment horizontal="center" vertical="center"/>
    </xf>
    <xf numFmtId="0" fontId="15" fillId="8" borderId="4" xfId="1" applyNumberFormat="1" applyFont="1" applyFill="1" applyBorder="1" applyAlignment="1">
      <alignment horizontal="center" vertical="center"/>
    </xf>
    <xf numFmtId="0" fontId="15" fillId="10" borderId="4" xfId="1" applyNumberFormat="1" applyFont="1" applyFill="1" applyBorder="1" applyAlignment="1">
      <alignment horizontal="center" vertical="center"/>
    </xf>
    <xf numFmtId="2" fontId="15" fillId="10" borderId="4" xfId="1" applyNumberFormat="1" applyFont="1" applyFill="1" applyBorder="1" applyAlignment="1">
      <alignment horizontal="center" vertical="center" textRotation="90"/>
    </xf>
    <xf numFmtId="2" fontId="15" fillId="13" borderId="34" xfId="1" applyNumberFormat="1" applyFont="1" applyFill="1" applyBorder="1" applyAlignment="1">
      <alignment horizontal="center" vertical="center" textRotation="90"/>
    </xf>
    <xf numFmtId="169" fontId="8" fillId="0" borderId="4" xfId="0" applyNumberFormat="1" applyFont="1" applyBorder="1" applyAlignment="1">
      <alignment horizontal="center" vertical="center" textRotation="90"/>
    </xf>
    <xf numFmtId="0" fontId="25" fillId="7" borderId="11" xfId="0" applyFont="1" applyFill="1" applyBorder="1" applyAlignment="1">
      <alignment horizontal="center" vertical="center"/>
    </xf>
    <xf numFmtId="0" fontId="25" fillId="7" borderId="5" xfId="0" applyFont="1" applyFill="1" applyBorder="1" applyAlignment="1">
      <alignment horizontal="center" vertical="center"/>
    </xf>
    <xf numFmtId="0" fontId="25" fillId="7" borderId="6" xfId="0" applyFont="1" applyFill="1" applyBorder="1" applyAlignment="1">
      <alignment horizontal="center" vertical="center"/>
    </xf>
    <xf numFmtId="0" fontId="3" fillId="7" borderId="5" xfId="1" applyFont="1" applyFill="1" applyBorder="1" applyAlignment="1">
      <alignment horizontal="left"/>
    </xf>
    <xf numFmtId="0" fontId="11" fillId="0" borderId="0" xfId="0" applyFont="1" applyBorder="1"/>
    <xf numFmtId="169" fontId="8" fillId="0" borderId="7" xfId="0" applyNumberFormat="1" applyFont="1" applyBorder="1" applyAlignment="1">
      <alignment horizontal="right" vertical="top"/>
    </xf>
    <xf numFmtId="0" fontId="21" fillId="0" borderId="65" xfId="0" applyFont="1" applyBorder="1" applyAlignment="1" applyProtection="1">
      <alignment horizontal="center" vertical="center"/>
      <protection locked="0"/>
    </xf>
    <xf numFmtId="0" fontId="20" fillId="0" borderId="65" xfId="0" applyFont="1" applyBorder="1" applyAlignment="1" applyProtection="1">
      <alignment horizontal="center" vertical="center"/>
      <protection locked="0"/>
    </xf>
    <xf numFmtId="0" fontId="6" fillId="0" borderId="25" xfId="1" applyFont="1" applyFill="1" applyBorder="1" applyAlignment="1">
      <alignment horizontal="center" vertical="center"/>
    </xf>
    <xf numFmtId="0" fontId="6" fillId="0" borderId="23" xfId="1" applyFont="1" applyFill="1" applyBorder="1" applyAlignment="1">
      <alignment vertical="center"/>
    </xf>
    <xf numFmtId="0" fontId="6" fillId="0" borderId="33" xfId="1" applyFont="1" applyFill="1" applyBorder="1" applyAlignment="1">
      <alignment horizontal="center" vertical="center"/>
    </xf>
    <xf numFmtId="0" fontId="15" fillId="15" borderId="4" xfId="1" applyNumberFormat="1" applyFont="1" applyFill="1" applyBorder="1" applyAlignment="1">
      <alignment horizontal="center" vertical="center"/>
    </xf>
    <xf numFmtId="2" fontId="15" fillId="15" borderId="34" xfId="1" applyNumberFormat="1" applyFont="1" applyFill="1" applyBorder="1" applyAlignment="1">
      <alignment horizontal="center" vertical="center" textRotation="90"/>
    </xf>
    <xf numFmtId="2" fontId="15" fillId="8" borderId="4" xfId="1" applyNumberFormat="1" applyFont="1" applyFill="1" applyBorder="1" applyAlignment="1">
      <alignment horizontal="center" vertical="center" textRotation="90"/>
    </xf>
    <xf numFmtId="0" fontId="26" fillId="0" borderId="0" xfId="0" applyFont="1" applyAlignment="1">
      <alignment horizontal="center" vertical="center"/>
    </xf>
    <xf numFmtId="0" fontId="0" fillId="0" borderId="0" xfId="0" applyFont="1" applyBorder="1"/>
    <xf numFmtId="0" fontId="0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 vertical="center"/>
    </xf>
    <xf numFmtId="0" fontId="19" fillId="0" borderId="66" xfId="1" applyNumberFormat="1" applyFont="1" applyFill="1" applyBorder="1" applyAlignment="1" applyProtection="1">
      <alignment horizontal="center" vertical="center"/>
    </xf>
    <xf numFmtId="0" fontId="19" fillId="0" borderId="69" xfId="1" applyNumberFormat="1" applyFont="1" applyFill="1" applyBorder="1" applyAlignment="1" applyProtection="1">
      <alignment horizontal="center" vertical="center"/>
    </xf>
    <xf numFmtId="0" fontId="27" fillId="0" borderId="60" xfId="1" applyNumberFormat="1" applyFont="1" applyBorder="1" applyAlignment="1" applyProtection="1">
      <alignment horizontal="center" vertical="center"/>
    </xf>
    <xf numFmtId="0" fontId="19" fillId="0" borderId="4" xfId="1" applyNumberFormat="1" applyFont="1" applyFill="1" applyBorder="1" applyAlignment="1" applyProtection="1">
      <alignment horizontal="center" vertical="center"/>
    </xf>
    <xf numFmtId="0" fontId="19" fillId="0" borderId="7" xfId="1" applyNumberFormat="1" applyFont="1" applyFill="1" applyBorder="1" applyAlignment="1" applyProtection="1">
      <alignment horizontal="center" vertical="center"/>
    </xf>
    <xf numFmtId="0" fontId="27" fillId="0" borderId="4" xfId="1" applyNumberFormat="1" applyFont="1" applyBorder="1" applyAlignment="1" applyProtection="1">
      <alignment horizontal="center" vertical="center"/>
    </xf>
    <xf numFmtId="0" fontId="27" fillId="0" borderId="61" xfId="1" applyNumberFormat="1" applyFont="1" applyBorder="1" applyAlignment="1" applyProtection="1">
      <alignment horizontal="center" vertical="center"/>
    </xf>
    <xf numFmtId="0" fontId="27" fillId="0" borderId="8" xfId="1" applyNumberFormat="1" applyFont="1" applyBorder="1" applyAlignment="1" applyProtection="1">
      <alignment horizontal="center" vertical="center"/>
    </xf>
    <xf numFmtId="0" fontId="13" fillId="0" borderId="1" xfId="1" applyFont="1" applyFill="1" applyBorder="1" applyAlignment="1" applyProtection="1">
      <alignment horizontal="center" vertical="center" wrapText="1"/>
    </xf>
    <xf numFmtId="0" fontId="0" fillId="0" borderId="32" xfId="0" applyBorder="1" applyAlignment="1" applyProtection="1">
      <alignment horizontal="center" vertical="center"/>
      <protection locked="0"/>
    </xf>
    <xf numFmtId="0" fontId="0" fillId="0" borderId="34" xfId="0" applyBorder="1" applyAlignment="1">
      <alignment horizontal="left" vertical="center"/>
    </xf>
    <xf numFmtId="0" fontId="0" fillId="0" borderId="36" xfId="0" applyBorder="1" applyAlignment="1" applyProtection="1">
      <alignment horizontal="center" vertical="center"/>
      <protection locked="0"/>
    </xf>
    <xf numFmtId="0" fontId="0" fillId="0" borderId="24" xfId="0" applyBorder="1" applyAlignment="1">
      <alignment horizontal="left" vertical="center"/>
    </xf>
    <xf numFmtId="0" fontId="0" fillId="17" borderId="34" xfId="0" applyFill="1" applyBorder="1" applyAlignment="1">
      <alignment horizontal="left" vertical="center"/>
    </xf>
    <xf numFmtId="0" fontId="0" fillId="17" borderId="24" xfId="0" applyFill="1" applyBorder="1" applyAlignment="1">
      <alignment horizontal="left" vertical="center"/>
    </xf>
    <xf numFmtId="0" fontId="0" fillId="17" borderId="37" xfId="0" applyFill="1" applyBorder="1" applyAlignment="1">
      <alignment horizontal="left" vertical="center"/>
    </xf>
    <xf numFmtId="0" fontId="0" fillId="0" borderId="17" xfId="0" applyBorder="1" applyAlignment="1" applyProtection="1">
      <alignment horizontal="center" vertical="center"/>
      <protection locked="0"/>
    </xf>
    <xf numFmtId="0" fontId="0" fillId="0" borderId="18" xfId="0" applyBorder="1" applyAlignment="1">
      <alignment horizontal="left" vertical="center"/>
    </xf>
    <xf numFmtId="0" fontId="0" fillId="0" borderId="87" xfId="0" applyBorder="1" applyAlignment="1" applyProtection="1">
      <alignment horizontal="center" vertical="center"/>
      <protection locked="0"/>
    </xf>
    <xf numFmtId="0" fontId="0" fillId="17" borderId="88" xfId="0" applyFill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0" fillId="0" borderId="46" xfId="0" applyBorder="1" applyAlignment="1">
      <alignment horizontal="center" vertical="center"/>
    </xf>
    <xf numFmtId="2" fontId="0" fillId="3" borderId="90" xfId="0" applyNumberFormat="1" applyFill="1" applyBorder="1" applyAlignment="1">
      <alignment horizontal="center" vertical="center"/>
    </xf>
    <xf numFmtId="0" fontId="0" fillId="17" borderId="88" xfId="0" applyFill="1" applyBorder="1" applyAlignment="1">
      <alignment horizontal="right" vertical="center" indent="1"/>
    </xf>
    <xf numFmtId="1" fontId="0" fillId="17" borderId="18" xfId="0" applyNumberFormat="1" applyFill="1" applyBorder="1" applyAlignment="1">
      <alignment horizontal="right" vertical="center" indent="1"/>
    </xf>
    <xf numFmtId="1" fontId="0" fillId="0" borderId="89" xfId="0" applyNumberFormat="1" applyBorder="1" applyAlignment="1">
      <alignment horizontal="right" vertical="center" indent="1"/>
    </xf>
    <xf numFmtId="171" fontId="0" fillId="0" borderId="0" xfId="0" applyNumberFormat="1" applyAlignment="1">
      <alignment horizontal="right" indent="1"/>
    </xf>
    <xf numFmtId="0" fontId="0" fillId="17" borderId="34" xfId="0" applyFill="1" applyBorder="1" applyAlignment="1">
      <alignment horizontal="right" vertical="center" indent="1"/>
    </xf>
    <xf numFmtId="1" fontId="0" fillId="17" borderId="34" xfId="0" applyNumberFormat="1" applyFill="1" applyBorder="1" applyAlignment="1">
      <alignment horizontal="right" vertical="center" indent="1"/>
    </xf>
    <xf numFmtId="1" fontId="0" fillId="0" borderId="33" xfId="0" applyNumberFormat="1" applyBorder="1" applyAlignment="1">
      <alignment horizontal="right" vertical="center" indent="1"/>
    </xf>
    <xf numFmtId="0" fontId="0" fillId="0" borderId="34" xfId="0" applyFill="1" applyBorder="1" applyAlignment="1">
      <alignment horizontal="right" vertical="center" indent="1"/>
    </xf>
    <xf numFmtId="0" fontId="0" fillId="0" borderId="82" xfId="0" applyFill="1" applyBorder="1" applyAlignment="1">
      <alignment horizontal="right" vertical="center" indent="1"/>
    </xf>
    <xf numFmtId="1" fontId="0" fillId="0" borderId="34" xfId="0" applyNumberFormat="1" applyBorder="1" applyAlignment="1">
      <alignment horizontal="right" vertical="center" indent="1"/>
    </xf>
    <xf numFmtId="0" fontId="19" fillId="17" borderId="34" xfId="0" applyFont="1" applyFill="1" applyBorder="1" applyAlignment="1">
      <alignment horizontal="right" vertical="center" indent="1"/>
    </xf>
    <xf numFmtId="0" fontId="0" fillId="17" borderId="24" xfId="0" applyFill="1" applyBorder="1" applyAlignment="1">
      <alignment horizontal="right" vertical="center" indent="1"/>
    </xf>
    <xf numFmtId="1" fontId="0" fillId="17" borderId="24" xfId="0" applyNumberFormat="1" applyFill="1" applyBorder="1" applyAlignment="1">
      <alignment horizontal="right" vertical="center" indent="1"/>
    </xf>
    <xf numFmtId="1" fontId="0" fillId="0" borderId="25" xfId="0" applyNumberFormat="1" applyBorder="1" applyAlignment="1">
      <alignment horizontal="right" vertical="center" indent="1"/>
    </xf>
    <xf numFmtId="0" fontId="0" fillId="0" borderId="24" xfId="0" applyFill="1" applyBorder="1" applyAlignment="1">
      <alignment horizontal="right" vertical="center" indent="1"/>
    </xf>
    <xf numFmtId="0" fontId="0" fillId="0" borderId="81" xfId="0" applyFill="1" applyBorder="1" applyAlignment="1">
      <alignment horizontal="right" vertical="center" indent="1"/>
    </xf>
    <xf numFmtId="1" fontId="0" fillId="0" borderId="24" xfId="0" applyNumberFormat="1" applyBorder="1" applyAlignment="1">
      <alignment horizontal="right" vertical="center" indent="1"/>
    </xf>
    <xf numFmtId="0" fontId="0" fillId="17" borderId="37" xfId="0" applyFill="1" applyBorder="1" applyAlignment="1">
      <alignment horizontal="right" vertical="center" indent="1"/>
    </xf>
    <xf numFmtId="0" fontId="0" fillId="0" borderId="18" xfId="0" applyFill="1" applyBorder="1" applyAlignment="1">
      <alignment horizontal="right" vertical="center" indent="1"/>
    </xf>
    <xf numFmtId="0" fontId="0" fillId="0" borderId="0" xfId="0" applyAlignment="1">
      <alignment horizontal="right" indent="1"/>
    </xf>
    <xf numFmtId="1" fontId="0" fillId="0" borderId="8" xfId="0" applyNumberFormat="1" applyBorder="1" applyAlignment="1">
      <alignment horizontal="right" vertical="center" indent="1"/>
    </xf>
    <xf numFmtId="1" fontId="0" fillId="0" borderId="9" xfId="0" applyNumberFormat="1" applyBorder="1" applyAlignment="1">
      <alignment horizontal="right" vertical="center" indent="1"/>
    </xf>
    <xf numFmtId="1" fontId="0" fillId="17" borderId="88" xfId="0" applyNumberFormat="1" applyFill="1" applyBorder="1" applyAlignment="1">
      <alignment horizontal="right" vertical="center" indent="1"/>
    </xf>
    <xf numFmtId="0" fontId="0" fillId="0" borderId="88" xfId="0" applyFill="1" applyBorder="1" applyAlignment="1">
      <alignment horizontal="right" vertical="center" indent="1"/>
    </xf>
    <xf numFmtId="1" fontId="0" fillId="0" borderId="91" xfId="0" applyNumberFormat="1" applyFill="1" applyBorder="1" applyAlignment="1">
      <alignment horizontal="right" vertical="center" indent="1"/>
    </xf>
    <xf numFmtId="171" fontId="0" fillId="0" borderId="84" xfId="0" applyNumberFormat="1" applyFill="1" applyBorder="1" applyAlignment="1">
      <alignment horizontal="right" vertical="center" indent="1"/>
    </xf>
    <xf numFmtId="171" fontId="0" fillId="20" borderId="84" xfId="0" applyNumberFormat="1" applyFill="1" applyBorder="1" applyAlignment="1">
      <alignment horizontal="right" vertical="center" indent="1"/>
    </xf>
    <xf numFmtId="1" fontId="0" fillId="17" borderId="32" xfId="0" applyNumberFormat="1" applyFill="1" applyBorder="1" applyAlignment="1">
      <alignment horizontal="right" vertical="center" indent="1"/>
    </xf>
    <xf numFmtId="1" fontId="0" fillId="0" borderId="32" xfId="0" applyNumberFormat="1" applyBorder="1" applyAlignment="1">
      <alignment horizontal="right" vertical="center" indent="1"/>
    </xf>
    <xf numFmtId="1" fontId="0" fillId="17" borderId="23" xfId="0" applyNumberFormat="1" applyFill="1" applyBorder="1" applyAlignment="1">
      <alignment horizontal="right" vertical="center" indent="1"/>
    </xf>
    <xf numFmtId="1" fontId="0" fillId="0" borderId="23" xfId="0" applyNumberFormat="1" applyBorder="1" applyAlignment="1">
      <alignment horizontal="right" vertical="center" indent="1"/>
    </xf>
    <xf numFmtId="1" fontId="0" fillId="17" borderId="36" xfId="0" applyNumberFormat="1" applyFill="1" applyBorder="1" applyAlignment="1">
      <alignment horizontal="right" vertical="center" indent="1"/>
    </xf>
    <xf numFmtId="1" fontId="0" fillId="17" borderId="37" xfId="0" applyNumberFormat="1" applyFill="1" applyBorder="1" applyAlignment="1">
      <alignment horizontal="right" vertical="center" indent="1"/>
    </xf>
    <xf numFmtId="0" fontId="0" fillId="19" borderId="76" xfId="0" applyFill="1" applyBorder="1" applyAlignment="1">
      <alignment horizontal="right" vertical="center" indent="1"/>
    </xf>
    <xf numFmtId="2" fontId="0" fillId="0" borderId="22" xfId="0" applyNumberFormat="1" applyFill="1" applyBorder="1" applyAlignment="1">
      <alignment horizontal="right" vertical="center" indent="1"/>
    </xf>
    <xf numFmtId="1" fontId="0" fillId="0" borderId="19" xfId="0" applyNumberFormat="1" applyBorder="1" applyAlignment="1">
      <alignment horizontal="right" vertical="center" indent="1"/>
    </xf>
    <xf numFmtId="1" fontId="0" fillId="0" borderId="38" xfId="0" applyNumberFormat="1" applyBorder="1" applyAlignment="1">
      <alignment horizontal="right" vertical="center" indent="1"/>
    </xf>
    <xf numFmtId="171" fontId="0" fillId="20" borderId="58" xfId="0" applyNumberFormat="1" applyFill="1" applyBorder="1" applyAlignment="1">
      <alignment horizontal="right" vertical="center" indent="1"/>
    </xf>
    <xf numFmtId="1" fontId="0" fillId="17" borderId="87" xfId="0" applyNumberFormat="1" applyFill="1" applyBorder="1" applyAlignment="1">
      <alignment horizontal="right" vertical="center" indent="1"/>
    </xf>
    <xf numFmtId="171" fontId="0" fillId="0" borderId="15" xfId="0" applyNumberFormat="1" applyFill="1" applyBorder="1" applyAlignment="1">
      <alignment horizontal="right" vertical="center" indent="1"/>
    </xf>
    <xf numFmtId="1" fontId="0" fillId="17" borderId="8" xfId="0" applyNumberFormat="1" applyFill="1" applyBorder="1" applyAlignment="1">
      <alignment horizontal="right" vertical="center" indent="1"/>
    </xf>
    <xf numFmtId="0" fontId="0" fillId="19" borderId="72" xfId="0" applyFill="1" applyBorder="1" applyAlignment="1">
      <alignment horizontal="right" vertical="center" indent="1"/>
    </xf>
    <xf numFmtId="2" fontId="0" fillId="0" borderId="58" xfId="0" applyNumberFormat="1" applyFill="1" applyBorder="1" applyAlignment="1">
      <alignment horizontal="right" vertical="center" indent="1"/>
    </xf>
    <xf numFmtId="1" fontId="0" fillId="0" borderId="75" xfId="0" applyNumberFormat="1" applyFill="1" applyBorder="1" applyAlignment="1">
      <alignment horizontal="right" vertical="center" indent="1"/>
    </xf>
    <xf numFmtId="1" fontId="0" fillId="0" borderId="18" xfId="0" applyNumberFormat="1" applyBorder="1" applyAlignment="1">
      <alignment horizontal="right" vertical="center" indent="1"/>
    </xf>
    <xf numFmtId="2" fontId="0" fillId="0" borderId="93" xfId="0" applyNumberFormat="1" applyBorder="1" applyAlignment="1">
      <alignment horizontal="right" indent="1"/>
    </xf>
    <xf numFmtId="0" fontId="0" fillId="0" borderId="0" xfId="0" applyBorder="1" applyAlignment="1">
      <alignment horizontal="right" indent="1"/>
    </xf>
    <xf numFmtId="0" fontId="0" fillId="0" borderId="44" xfId="0" applyBorder="1" applyAlignment="1">
      <alignment horizontal="right" indent="1"/>
    </xf>
    <xf numFmtId="0" fontId="0" fillId="22" borderId="18" xfId="0" applyFill="1" applyBorder="1" applyAlignment="1">
      <alignment horizontal="left" vertical="center"/>
    </xf>
    <xf numFmtId="1" fontId="0" fillId="22" borderId="18" xfId="0" applyNumberFormat="1" applyFill="1" applyBorder="1" applyAlignment="1">
      <alignment horizontal="right" vertical="center" indent="1"/>
    </xf>
    <xf numFmtId="0" fontId="0" fillId="22" borderId="18" xfId="0" applyFill="1" applyBorder="1" applyAlignment="1">
      <alignment horizontal="right" vertical="center" indent="1"/>
    </xf>
    <xf numFmtId="0" fontId="0" fillId="22" borderId="8" xfId="0" applyFill="1" applyBorder="1" applyAlignment="1">
      <alignment horizontal="left" vertical="center"/>
    </xf>
    <xf numFmtId="1" fontId="0" fillId="22" borderId="8" xfId="0" applyNumberFormat="1" applyFill="1" applyBorder="1" applyAlignment="1">
      <alignment horizontal="right" vertical="center" indent="1"/>
    </xf>
    <xf numFmtId="0" fontId="0" fillId="22" borderId="8" xfId="0" applyFill="1" applyBorder="1" applyAlignment="1">
      <alignment horizontal="right" vertical="center" indent="1"/>
    </xf>
    <xf numFmtId="1" fontId="0" fillId="22" borderId="17" xfId="0" applyNumberFormat="1" applyFill="1" applyBorder="1" applyAlignment="1">
      <alignment horizontal="right" vertical="center" indent="1"/>
    </xf>
    <xf numFmtId="1" fontId="0" fillId="22" borderId="10" xfId="0" applyNumberFormat="1" applyFill="1" applyBorder="1" applyAlignment="1">
      <alignment horizontal="right" vertical="center" indent="1"/>
    </xf>
    <xf numFmtId="0" fontId="0" fillId="11" borderId="45" xfId="0" applyFill="1" applyBorder="1" applyAlignment="1">
      <alignment horizontal="right" vertical="center" indent="1"/>
    </xf>
    <xf numFmtId="0" fontId="0" fillId="11" borderId="82" xfId="0" applyFill="1" applyBorder="1" applyAlignment="1">
      <alignment horizontal="right" vertical="center" indent="1"/>
    </xf>
    <xf numFmtId="0" fontId="0" fillId="11" borderId="81" xfId="0" applyFill="1" applyBorder="1" applyAlignment="1">
      <alignment horizontal="right" vertical="center" indent="1"/>
    </xf>
    <xf numFmtId="0" fontId="0" fillId="11" borderId="86" xfId="0" applyFill="1" applyBorder="1" applyAlignment="1">
      <alignment horizontal="right" vertical="center" indent="1"/>
    </xf>
    <xf numFmtId="0" fontId="9" fillId="0" borderId="40" xfId="0" applyFont="1" applyBorder="1" applyAlignment="1">
      <alignment horizontal="left" textRotation="90" wrapText="1"/>
    </xf>
    <xf numFmtId="0" fontId="9" fillId="18" borderId="40" xfId="0" applyFont="1" applyFill="1" applyBorder="1" applyAlignment="1">
      <alignment horizontal="left" textRotation="90" wrapText="1"/>
    </xf>
    <xf numFmtId="0" fontId="9" fillId="19" borderId="92" xfId="0" applyFont="1" applyFill="1" applyBorder="1" applyAlignment="1">
      <alignment horizontal="left" textRotation="90" wrapText="1"/>
    </xf>
    <xf numFmtId="0" fontId="9" fillId="0" borderId="39" xfId="0" applyFont="1" applyBorder="1" applyAlignment="1">
      <alignment horizontal="left" textRotation="90" wrapText="1"/>
    </xf>
    <xf numFmtId="0" fontId="9" fillId="0" borderId="90" xfId="0" applyFont="1" applyBorder="1" applyAlignment="1">
      <alignment horizontal="left" textRotation="90" wrapText="1"/>
    </xf>
    <xf numFmtId="0" fontId="9" fillId="0" borderId="31" xfId="0" applyFont="1" applyFill="1" applyBorder="1" applyAlignment="1">
      <alignment horizontal="left" textRotation="90" wrapText="1"/>
    </xf>
    <xf numFmtId="0" fontId="8" fillId="0" borderId="17" xfId="0" applyFont="1" applyBorder="1" applyAlignment="1">
      <alignment horizontal="left" textRotation="90" wrapText="1"/>
    </xf>
    <xf numFmtId="0" fontId="9" fillId="0" borderId="76" xfId="0" applyFont="1" applyBorder="1" applyAlignment="1">
      <alignment horizontal="left" textRotation="90" wrapText="1"/>
    </xf>
    <xf numFmtId="0" fontId="9" fillId="0" borderId="41" xfId="0" applyFont="1" applyFill="1" applyBorder="1" applyAlignment="1">
      <alignment horizontal="left" textRotation="90" wrapText="1"/>
    </xf>
    <xf numFmtId="0" fontId="29" fillId="19" borderId="39" xfId="0" applyFont="1" applyFill="1" applyBorder="1" applyAlignment="1">
      <alignment horizontal="left" textRotation="90" wrapText="1"/>
    </xf>
    <xf numFmtId="0" fontId="9" fillId="19" borderId="40" xfId="0" applyFont="1" applyFill="1" applyBorder="1" applyAlignment="1">
      <alignment horizontal="left" textRotation="90" wrapText="1"/>
    </xf>
    <xf numFmtId="0" fontId="9" fillId="19" borderId="41" xfId="0" applyFont="1" applyFill="1" applyBorder="1" applyAlignment="1">
      <alignment horizontal="left" textRotation="90" wrapText="1"/>
    </xf>
    <xf numFmtId="0" fontId="9" fillId="0" borderId="90" xfId="0" applyFont="1" applyFill="1" applyBorder="1" applyAlignment="1">
      <alignment horizontal="left" textRotation="90" wrapText="1"/>
    </xf>
    <xf numFmtId="1" fontId="0" fillId="22" borderId="22" xfId="0" applyNumberFormat="1" applyFill="1" applyBorder="1" applyAlignment="1">
      <alignment horizontal="right" vertical="center" indent="1"/>
    </xf>
    <xf numFmtId="2" fontId="0" fillId="0" borderId="26" xfId="0" applyNumberFormat="1" applyFill="1" applyBorder="1" applyAlignment="1">
      <alignment horizontal="right" vertical="center" indent="1"/>
    </xf>
    <xf numFmtId="2" fontId="8" fillId="22" borderId="4" xfId="0" applyNumberFormat="1" applyFont="1" applyFill="1" applyBorder="1" applyAlignment="1">
      <alignment horizontal="right" vertical="center" indent="1"/>
    </xf>
    <xf numFmtId="1" fontId="0" fillId="22" borderId="4" xfId="0" applyNumberFormat="1" applyFill="1" applyBorder="1" applyAlignment="1">
      <alignment horizontal="right" vertical="center" indent="1"/>
    </xf>
    <xf numFmtId="2" fontId="8" fillId="21" borderId="17" xfId="0" applyNumberFormat="1" applyFont="1" applyFill="1" applyBorder="1" applyAlignment="1">
      <alignment horizontal="right" vertical="center" indent="1"/>
    </xf>
    <xf numFmtId="0" fontId="0" fillId="21" borderId="18" xfId="0" applyFill="1" applyBorder="1" applyAlignment="1">
      <alignment horizontal="right" vertical="center" indent="1"/>
    </xf>
    <xf numFmtId="1" fontId="0" fillId="22" borderId="58" xfId="0" applyNumberFormat="1" applyFill="1" applyBorder="1" applyAlignment="1">
      <alignment horizontal="right" vertical="center" indent="1"/>
    </xf>
    <xf numFmtId="2" fontId="8" fillId="21" borderId="10" xfId="0" applyNumberFormat="1" applyFont="1" applyFill="1" applyBorder="1" applyAlignment="1">
      <alignment horizontal="right" vertical="center" indent="1"/>
    </xf>
    <xf numFmtId="0" fontId="0" fillId="21" borderId="8" xfId="0" applyFill="1" applyBorder="1" applyAlignment="1">
      <alignment horizontal="right" vertical="center" indent="1"/>
    </xf>
    <xf numFmtId="1" fontId="0" fillId="17" borderId="15" xfId="0" applyNumberFormat="1" applyFill="1" applyBorder="1" applyAlignment="1">
      <alignment horizontal="right" vertical="center" indent="1"/>
    </xf>
    <xf numFmtId="2" fontId="8" fillId="11" borderId="87" xfId="0" applyNumberFormat="1" applyFont="1" applyFill="1" applyBorder="1" applyAlignment="1">
      <alignment horizontal="right" vertical="center" indent="1"/>
    </xf>
    <xf numFmtId="1" fontId="0" fillId="11" borderId="88" xfId="0" applyNumberFormat="1" applyFill="1" applyBorder="1" applyAlignment="1">
      <alignment horizontal="right" vertical="center" indent="1"/>
    </xf>
    <xf numFmtId="1" fontId="0" fillId="17" borderId="84" xfId="0" applyNumberFormat="1" applyFill="1" applyBorder="1" applyAlignment="1">
      <alignment horizontal="right" vertical="center" indent="1"/>
    </xf>
    <xf numFmtId="2" fontId="8" fillId="11" borderId="32" xfId="0" applyNumberFormat="1" applyFont="1" applyFill="1" applyBorder="1" applyAlignment="1">
      <alignment horizontal="right" vertical="center" indent="1"/>
    </xf>
    <xf numFmtId="0" fontId="0" fillId="11" borderId="34" xfId="0" applyFill="1" applyBorder="1" applyAlignment="1">
      <alignment horizontal="right" vertical="center" indent="1"/>
    </xf>
    <xf numFmtId="1" fontId="0" fillId="0" borderId="84" xfId="0" applyNumberFormat="1" applyBorder="1" applyAlignment="1">
      <alignment horizontal="right" vertical="center" indent="1"/>
    </xf>
    <xf numFmtId="2" fontId="8" fillId="0" borderId="32" xfId="0" applyNumberFormat="1" applyFont="1" applyFill="1" applyBorder="1" applyAlignment="1">
      <alignment horizontal="right" vertical="center" indent="1"/>
    </xf>
    <xf numFmtId="1" fontId="0" fillId="17" borderId="83" xfId="0" applyNumberFormat="1" applyFill="1" applyBorder="1" applyAlignment="1">
      <alignment horizontal="right" vertical="center" indent="1"/>
    </xf>
    <xf numFmtId="2" fontId="8" fillId="11" borderId="23" xfId="0" applyNumberFormat="1" applyFont="1" applyFill="1" applyBorder="1" applyAlignment="1">
      <alignment horizontal="right" vertical="center" indent="1"/>
    </xf>
    <xf numFmtId="0" fontId="0" fillId="11" borderId="24" xfId="0" applyFill="1" applyBorder="1" applyAlignment="1">
      <alignment horizontal="right" vertical="center" indent="1"/>
    </xf>
    <xf numFmtId="1" fontId="0" fillId="0" borderId="83" xfId="0" applyNumberFormat="1" applyBorder="1" applyAlignment="1">
      <alignment horizontal="right" vertical="center" indent="1"/>
    </xf>
    <xf numFmtId="2" fontId="8" fillId="0" borderId="23" xfId="0" applyNumberFormat="1" applyFont="1" applyFill="1" applyBorder="1" applyAlignment="1">
      <alignment horizontal="right" vertical="center" indent="1"/>
    </xf>
    <xf numFmtId="1" fontId="0" fillId="17" borderId="21" xfId="0" applyNumberFormat="1" applyFill="1" applyBorder="1" applyAlignment="1">
      <alignment horizontal="right" vertical="center" indent="1"/>
    </xf>
    <xf numFmtId="2" fontId="8" fillId="11" borderId="36" xfId="0" applyNumberFormat="1" applyFont="1" applyFill="1" applyBorder="1" applyAlignment="1">
      <alignment horizontal="right" vertical="center" indent="1"/>
    </xf>
    <xf numFmtId="0" fontId="0" fillId="11" borderId="37" xfId="0" applyFill="1" applyBorder="1" applyAlignment="1">
      <alignment horizontal="right" vertical="center" indent="1"/>
    </xf>
    <xf numFmtId="1" fontId="0" fillId="0" borderId="22" xfId="0" applyNumberFormat="1" applyBorder="1" applyAlignment="1">
      <alignment horizontal="right" vertical="center" indent="1"/>
    </xf>
    <xf numFmtId="2" fontId="0" fillId="0" borderId="0" xfId="0" applyNumberFormat="1" applyAlignment="1">
      <alignment horizontal="right" indent="1"/>
    </xf>
    <xf numFmtId="2" fontId="8" fillId="0" borderId="43" xfId="0" applyNumberFormat="1" applyFont="1" applyFill="1" applyBorder="1" applyAlignment="1">
      <alignment horizontal="right" vertical="center" indent="1"/>
    </xf>
    <xf numFmtId="0" fontId="0" fillId="11" borderId="8" xfId="0" applyFill="1" applyBorder="1" applyAlignment="1">
      <alignment horizontal="left" vertical="center"/>
    </xf>
    <xf numFmtId="1" fontId="0" fillId="11" borderId="85" xfId="0" applyNumberFormat="1" applyFill="1" applyBorder="1" applyAlignment="1">
      <alignment horizontal="right" vertical="center" indent="1"/>
    </xf>
    <xf numFmtId="0" fontId="0" fillId="11" borderId="8" xfId="0" applyFill="1" applyBorder="1" applyAlignment="1">
      <alignment horizontal="right" vertical="center" indent="1"/>
    </xf>
    <xf numFmtId="1" fontId="0" fillId="11" borderId="8" xfId="0" applyNumberFormat="1" applyFill="1" applyBorder="1" applyAlignment="1">
      <alignment horizontal="right" vertical="center" indent="1"/>
    </xf>
    <xf numFmtId="1" fontId="0" fillId="0" borderId="58" xfId="0" applyNumberFormat="1" applyBorder="1" applyAlignment="1">
      <alignment horizontal="right" vertical="center" indent="1"/>
    </xf>
    <xf numFmtId="0" fontId="0" fillId="0" borderId="0" xfId="0" applyAlignment="1">
      <alignment horizontal="center"/>
    </xf>
    <xf numFmtId="0" fontId="19" fillId="0" borderId="67" xfId="1" applyNumberFormat="1" applyFont="1" applyFill="1" applyBorder="1" applyAlignment="1" applyProtection="1">
      <alignment horizontal="center" vertical="center"/>
    </xf>
    <xf numFmtId="0" fontId="19" fillId="0" borderId="27" xfId="1" applyNumberFormat="1" applyFont="1" applyFill="1" applyBorder="1" applyAlignment="1" applyProtection="1">
      <alignment horizontal="center" vertical="center"/>
    </xf>
    <xf numFmtId="166" fontId="12" fillId="2" borderId="59" xfId="1" applyNumberFormat="1" applyFont="1" applyFill="1" applyBorder="1" applyAlignment="1" applyProtection="1">
      <alignment horizontal="center" vertical="center"/>
    </xf>
    <xf numFmtId="166" fontId="12" fillId="2" borderId="66" xfId="1" applyNumberFormat="1" applyFont="1" applyFill="1" applyBorder="1" applyAlignment="1" applyProtection="1">
      <alignment horizontal="center" vertical="center"/>
    </xf>
    <xf numFmtId="166" fontId="12" fillId="2" borderId="60" xfId="1" applyNumberFormat="1" applyFont="1" applyFill="1" applyBorder="1" applyAlignment="1" applyProtection="1">
      <alignment horizontal="center" vertical="center"/>
    </xf>
    <xf numFmtId="166" fontId="12" fillId="2" borderId="4" xfId="1" applyNumberFormat="1" applyFont="1" applyFill="1" applyBorder="1" applyAlignment="1" applyProtection="1">
      <alignment horizontal="center" vertical="center"/>
    </xf>
    <xf numFmtId="167" fontId="12" fillId="2" borderId="67" xfId="1" applyNumberFormat="1" applyFont="1" applyFill="1" applyBorder="1" applyAlignment="1" applyProtection="1">
      <alignment horizontal="right" vertical="center"/>
    </xf>
    <xf numFmtId="167" fontId="12" fillId="2" borderId="27" xfId="1" applyNumberFormat="1" applyFont="1" applyFill="1" applyBorder="1" applyAlignment="1" applyProtection="1">
      <alignment horizontal="right" vertical="center"/>
    </xf>
    <xf numFmtId="0" fontId="29" fillId="7" borderId="108" xfId="0" applyFont="1" applyFill="1" applyBorder="1" applyAlignment="1">
      <alignment horizontal="left" vertical="top" textRotation="90" wrapText="1"/>
    </xf>
    <xf numFmtId="0" fontId="29" fillId="7" borderId="46" xfId="0" applyFont="1" applyFill="1" applyBorder="1" applyAlignment="1">
      <alignment horizontal="left" vertical="top" textRotation="90" wrapText="1"/>
    </xf>
    <xf numFmtId="0" fontId="29" fillId="20" borderId="46" xfId="0" applyFont="1" applyFill="1" applyBorder="1" applyAlignment="1">
      <alignment horizontal="left" vertical="top" textRotation="90" wrapText="1"/>
    </xf>
    <xf numFmtId="173" fontId="29" fillId="7" borderId="109" xfId="0" applyNumberFormat="1" applyFont="1" applyFill="1" applyBorder="1" applyAlignment="1">
      <alignment horizontal="left" vertical="top" textRotation="90" wrapText="1"/>
    </xf>
    <xf numFmtId="164" fontId="29" fillId="7" borderId="47" xfId="0" applyNumberFormat="1" applyFont="1" applyFill="1" applyBorder="1" applyAlignment="1">
      <alignment horizontal="left" vertical="top" textRotation="90" wrapText="1"/>
    </xf>
    <xf numFmtId="0" fontId="29" fillId="7" borderId="92" xfId="0" applyFont="1" applyFill="1" applyBorder="1" applyAlignment="1">
      <alignment horizontal="left" vertical="top" textRotation="90" wrapText="1"/>
    </xf>
    <xf numFmtId="0" fontId="29" fillId="7" borderId="47" xfId="0" applyFont="1" applyFill="1" applyBorder="1" applyAlignment="1">
      <alignment horizontal="left" vertical="top" textRotation="90" wrapText="1"/>
    </xf>
    <xf numFmtId="0" fontId="31" fillId="23" borderId="110" xfId="0" applyFont="1" applyFill="1" applyBorder="1" applyAlignment="1">
      <alignment horizontal="center" vertical="center"/>
    </xf>
    <xf numFmtId="0" fontId="31" fillId="23" borderId="111" xfId="0" applyFont="1" applyFill="1" applyBorder="1" applyAlignment="1">
      <alignment horizontal="center" vertical="center"/>
    </xf>
    <xf numFmtId="0" fontId="31" fillId="20" borderId="112" xfId="0" applyFont="1" applyFill="1" applyBorder="1" applyAlignment="1">
      <alignment horizontal="center" vertical="center"/>
    </xf>
    <xf numFmtId="0" fontId="31" fillId="20" borderId="110" xfId="0" applyFont="1" applyFill="1" applyBorder="1" applyAlignment="1">
      <alignment horizontal="center" vertical="center"/>
    </xf>
    <xf numFmtId="0" fontId="31" fillId="23" borderId="113" xfId="0" applyFont="1" applyFill="1" applyBorder="1" applyAlignment="1">
      <alignment horizontal="center" vertical="center"/>
    </xf>
    <xf numFmtId="0" fontId="31" fillId="23" borderId="112" xfId="0" applyFont="1" applyFill="1" applyBorder="1" applyAlignment="1">
      <alignment horizontal="center" vertical="center"/>
    </xf>
    <xf numFmtId="0" fontId="31" fillId="23" borderId="114" xfId="0" applyFont="1" applyFill="1" applyBorder="1" applyAlignment="1">
      <alignment horizontal="center" vertical="center"/>
    </xf>
    <xf numFmtId="173" fontId="32" fillId="24" borderId="120" xfId="0" applyNumberFormat="1" applyFont="1" applyFill="1" applyBorder="1" applyAlignment="1">
      <alignment horizontal="center" vertical="top" wrapText="1"/>
    </xf>
    <xf numFmtId="173" fontId="32" fillId="24" borderId="121" xfId="0" applyNumberFormat="1" applyFont="1" applyFill="1" applyBorder="1" applyAlignment="1">
      <alignment horizontal="center" vertical="top" wrapText="1"/>
    </xf>
    <xf numFmtId="173" fontId="32" fillId="24" borderId="123" xfId="0" applyNumberFormat="1" applyFont="1" applyFill="1" applyBorder="1" applyAlignment="1">
      <alignment horizontal="center" vertical="top" wrapText="1"/>
    </xf>
    <xf numFmtId="20" fontId="31" fillId="23" borderId="112" xfId="0" applyNumberFormat="1" applyFont="1" applyFill="1" applyBorder="1" applyAlignment="1">
      <alignment horizontal="center" vertical="center"/>
    </xf>
    <xf numFmtId="173" fontId="32" fillId="24" borderId="124" xfId="0" applyNumberFormat="1" applyFont="1" applyFill="1" applyBorder="1" applyAlignment="1">
      <alignment horizontal="center" vertical="center" wrapText="1"/>
    </xf>
    <xf numFmtId="20" fontId="31" fillId="4" borderId="112" xfId="0" applyNumberFormat="1" applyFont="1" applyFill="1" applyBorder="1" applyAlignment="1">
      <alignment horizontal="center" vertical="center"/>
    </xf>
    <xf numFmtId="0" fontId="31" fillId="23" borderId="125" xfId="0" applyFont="1" applyFill="1" applyBorder="1" applyAlignment="1">
      <alignment horizontal="center" vertical="center"/>
    </xf>
    <xf numFmtId="0" fontId="31" fillId="23" borderId="126" xfId="0" applyFont="1" applyFill="1" applyBorder="1" applyAlignment="1">
      <alignment horizontal="center" vertical="center"/>
    </xf>
    <xf numFmtId="0" fontId="31" fillId="4" borderId="117" xfId="0" applyFont="1" applyFill="1" applyBorder="1" applyAlignment="1">
      <alignment horizontal="center" vertical="center"/>
    </xf>
    <xf numFmtId="0" fontId="31" fillId="4" borderId="117" xfId="0" applyFont="1" applyFill="1" applyBorder="1" applyAlignment="1" applyProtection="1">
      <alignment horizontal="center" vertical="center"/>
    </xf>
    <xf numFmtId="0" fontId="31" fillId="4" borderId="128" xfId="0" applyFont="1" applyFill="1" applyBorder="1" applyAlignment="1">
      <alignment horizontal="left" vertical="center"/>
    </xf>
    <xf numFmtId="0" fontId="0" fillId="0" borderId="117" xfId="0" applyFont="1" applyBorder="1" applyAlignment="1">
      <alignment horizontal="center" vertical="center"/>
    </xf>
    <xf numFmtId="0" fontId="0" fillId="0" borderId="128" xfId="0" applyFont="1" applyBorder="1" applyAlignment="1">
      <alignment horizontal="center" vertical="center"/>
    </xf>
    <xf numFmtId="0" fontId="31" fillId="0" borderId="118" xfId="0" applyFont="1" applyFill="1" applyBorder="1" applyAlignment="1">
      <alignment horizontal="center" vertical="center"/>
    </xf>
    <xf numFmtId="0" fontId="31" fillId="0" borderId="125" xfId="0" applyFont="1" applyFill="1" applyBorder="1" applyAlignment="1">
      <alignment horizontal="center" vertical="center"/>
    </xf>
    <xf numFmtId="0" fontId="31" fillId="4" borderId="127" xfId="0" applyFont="1" applyFill="1" applyBorder="1" applyAlignment="1" applyProtection="1">
      <alignment horizontal="center" vertical="center"/>
    </xf>
    <xf numFmtId="167" fontId="31" fillId="4" borderId="117" xfId="0" applyNumberFormat="1" applyFont="1" applyFill="1" applyBorder="1" applyAlignment="1">
      <alignment horizontal="left" vertical="center"/>
    </xf>
    <xf numFmtId="167" fontId="31" fillId="4" borderId="117" xfId="0" applyNumberFormat="1" applyFont="1" applyFill="1" applyBorder="1" applyAlignment="1">
      <alignment horizontal="right" vertical="center"/>
    </xf>
    <xf numFmtId="0" fontId="31" fillId="4" borderId="117" xfId="0" applyFont="1" applyFill="1" applyBorder="1" applyAlignment="1">
      <alignment horizontal="right" vertical="center" indent="1"/>
    </xf>
    <xf numFmtId="165" fontId="31" fillId="4" borderId="117" xfId="0" applyNumberFormat="1" applyFont="1" applyFill="1" applyBorder="1" applyAlignment="1">
      <alignment horizontal="center" vertical="center"/>
    </xf>
    <xf numFmtId="0" fontId="31" fillId="0" borderId="125" xfId="0" applyFont="1" applyBorder="1" applyAlignment="1" applyProtection="1">
      <alignment horizontal="center" vertical="center"/>
    </xf>
    <xf numFmtId="0" fontId="3" fillId="0" borderId="23" xfId="1" applyFont="1" applyBorder="1" applyAlignment="1">
      <alignment horizontal="center" vertical="center"/>
    </xf>
    <xf numFmtId="0" fontId="3" fillId="0" borderId="24" xfId="1" applyFont="1" applyBorder="1" applyAlignment="1">
      <alignment horizontal="center" vertical="center"/>
    </xf>
    <xf numFmtId="0" fontId="3" fillId="0" borderId="25" xfId="1" applyFont="1" applyBorder="1" applyAlignment="1">
      <alignment horizontal="center" vertical="center"/>
    </xf>
    <xf numFmtId="0" fontId="12" fillId="0" borderId="0" xfId="1" applyFont="1" applyBorder="1" applyAlignment="1">
      <alignment horizontal="left"/>
    </xf>
    <xf numFmtId="0" fontId="2" fillId="0" borderId="12" xfId="1" applyFont="1" applyBorder="1" applyAlignment="1">
      <alignment horizontal="left"/>
    </xf>
    <xf numFmtId="0" fontId="8" fillId="0" borderId="27" xfId="0" applyFont="1" applyBorder="1" applyAlignment="1">
      <alignment horizontal="center"/>
    </xf>
    <xf numFmtId="0" fontId="2" fillId="0" borderId="10" xfId="1" applyFont="1" applyBorder="1" applyAlignment="1">
      <alignment horizontal="left"/>
    </xf>
    <xf numFmtId="0" fontId="8" fillId="0" borderId="99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34" xfId="0" applyFill="1" applyBorder="1" applyAlignment="1">
      <alignment horizontal="center"/>
    </xf>
    <xf numFmtId="0" fontId="0" fillId="20" borderId="4" xfId="0" applyFill="1" applyBorder="1" applyAlignment="1">
      <alignment horizontal="center" vertical="center"/>
    </xf>
    <xf numFmtId="0" fontId="0" fillId="20" borderId="4" xfId="0" applyFill="1" applyBorder="1" applyAlignment="1">
      <alignment horizontal="left" vertical="center"/>
    </xf>
    <xf numFmtId="0" fontId="0" fillId="0" borderId="0" xfId="0" applyFill="1" applyBorder="1"/>
    <xf numFmtId="0" fontId="0" fillId="0" borderId="4" xfId="0" applyFont="1" applyBorder="1" applyAlignment="1" applyProtection="1">
      <alignment horizontal="center" vertical="center"/>
    </xf>
    <xf numFmtId="0" fontId="0" fillId="11" borderId="4" xfId="0" applyFill="1" applyBorder="1" applyAlignment="1">
      <alignment horizontal="center" vertical="center"/>
    </xf>
    <xf numFmtId="0" fontId="0" fillId="0" borderId="45" xfId="0" applyFill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4" borderId="24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19" fillId="4" borderId="4" xfId="0" applyNumberFormat="1" applyFont="1" applyFill="1" applyBorder="1" applyAlignment="1">
      <alignment horizontal="center" vertical="center"/>
    </xf>
    <xf numFmtId="0" fontId="0" fillId="20" borderId="4" xfId="0" applyFont="1" applyFill="1" applyBorder="1" applyAlignment="1">
      <alignment horizontal="center" vertical="center"/>
    </xf>
    <xf numFmtId="0" fontId="0" fillId="0" borderId="4" xfId="0" applyBorder="1" applyAlignment="1" applyProtection="1">
      <alignment horizontal="center" vertical="center"/>
    </xf>
    <xf numFmtId="0" fontId="31" fillId="20" borderId="118" xfId="0" applyFont="1" applyFill="1" applyBorder="1" applyAlignment="1">
      <alignment horizontal="right" vertical="center"/>
    </xf>
    <xf numFmtId="0" fontId="31" fillId="20" borderId="116" xfId="0" applyFont="1" applyFill="1" applyBorder="1" applyAlignment="1">
      <alignment vertical="center"/>
    </xf>
    <xf numFmtId="0" fontId="31" fillId="0" borderId="115" xfId="0" applyFont="1" applyFill="1" applyBorder="1" applyAlignment="1">
      <alignment horizontal="center" vertical="center"/>
    </xf>
    <xf numFmtId="0" fontId="35" fillId="9" borderId="115" xfId="0" applyFont="1" applyFill="1" applyBorder="1" applyAlignment="1">
      <alignment horizontal="center" vertical="center"/>
    </xf>
    <xf numFmtId="0" fontId="35" fillId="10" borderId="115" xfId="0" applyFont="1" applyFill="1" applyBorder="1" applyAlignment="1">
      <alignment horizontal="center" vertical="center"/>
    </xf>
    <xf numFmtId="0" fontId="35" fillId="16" borderId="115" xfId="0" applyFont="1" applyFill="1" applyBorder="1" applyAlignment="1">
      <alignment horizontal="center" vertical="center"/>
    </xf>
    <xf numFmtId="0" fontId="35" fillId="8" borderId="115" xfId="0" applyFont="1" applyFill="1" applyBorder="1" applyAlignment="1">
      <alignment horizontal="center" vertical="center"/>
    </xf>
    <xf numFmtId="0" fontId="34" fillId="11" borderId="4" xfId="0" applyFont="1" applyFill="1" applyBorder="1" applyAlignment="1">
      <alignment horizontal="center" vertical="center"/>
    </xf>
    <xf numFmtId="0" fontId="0" fillId="4" borderId="0" xfId="0" applyFill="1" applyBorder="1" applyAlignment="1">
      <alignment horizontal="center"/>
    </xf>
    <xf numFmtId="0" fontId="0" fillId="20" borderId="0" xfId="0" applyFill="1" applyBorder="1" applyAlignment="1">
      <alignment horizontal="center" vertical="center"/>
    </xf>
    <xf numFmtId="0" fontId="34" fillId="11" borderId="0" xfId="0" applyFont="1" applyFill="1" applyBorder="1" applyAlignment="1">
      <alignment horizontal="center" vertical="center"/>
    </xf>
    <xf numFmtId="0" fontId="0" fillId="11" borderId="0" xfId="0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20" borderId="0" xfId="0" applyFont="1" applyFill="1" applyBorder="1" applyAlignment="1">
      <alignment horizontal="center" vertical="center"/>
    </xf>
    <xf numFmtId="0" fontId="37" fillId="0" borderId="4" xfId="0" applyFont="1" applyBorder="1" applyAlignment="1" applyProtection="1">
      <alignment horizontal="center" vertical="center"/>
    </xf>
    <xf numFmtId="0" fontId="36" fillId="0" borderId="4" xfId="0" applyFont="1" applyBorder="1" applyAlignment="1" applyProtection="1">
      <alignment horizontal="center" vertical="center"/>
    </xf>
    <xf numFmtId="0" fontId="38" fillId="0" borderId="4" xfId="0" applyFont="1" applyBorder="1" applyAlignment="1" applyProtection="1">
      <alignment horizontal="center" vertical="center"/>
    </xf>
    <xf numFmtId="0" fontId="39" fillId="0" borderId="4" xfId="0" applyFont="1" applyBorder="1" applyAlignment="1" applyProtection="1">
      <alignment horizontal="center" vertical="center"/>
    </xf>
    <xf numFmtId="0" fontId="39" fillId="0" borderId="8" xfId="0" applyFont="1" applyBorder="1" applyAlignment="1" applyProtection="1">
      <alignment horizontal="center" vertical="center"/>
    </xf>
    <xf numFmtId="0" fontId="19" fillId="4" borderId="8" xfId="0" applyNumberFormat="1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19" fillId="0" borderId="24" xfId="0" applyFont="1" applyBorder="1" applyAlignment="1" applyProtection="1">
      <alignment horizontal="center" vertical="center"/>
    </xf>
    <xf numFmtId="0" fontId="19" fillId="0" borderId="4" xfId="0" applyFont="1" applyBorder="1" applyAlignment="1" applyProtection="1">
      <alignment horizontal="center" vertical="center"/>
    </xf>
    <xf numFmtId="0" fontId="19" fillId="0" borderId="8" xfId="0" applyFont="1" applyBorder="1" applyAlignment="1" applyProtection="1">
      <alignment horizontal="center" vertical="center"/>
    </xf>
    <xf numFmtId="0" fontId="14" fillId="0" borderId="48" xfId="1" applyFont="1" applyBorder="1"/>
    <xf numFmtId="0" fontId="14" fillId="0" borderId="49" xfId="1" applyFont="1" applyBorder="1"/>
    <xf numFmtId="0" fontId="14" fillId="0" borderId="49" xfId="1" applyFont="1" applyBorder="1" applyProtection="1"/>
    <xf numFmtId="0" fontId="14" fillId="0" borderId="50" xfId="1" applyFont="1" applyBorder="1" applyProtection="1"/>
    <xf numFmtId="0" fontId="14" fillId="0" borderId="0" xfId="1" applyFont="1"/>
    <xf numFmtId="0" fontId="14" fillId="0" borderId="51" xfId="1" applyFont="1" applyBorder="1"/>
    <xf numFmtId="0" fontId="14" fillId="0" borderId="52" xfId="1" applyFont="1" applyBorder="1" applyProtection="1"/>
    <xf numFmtId="0" fontId="14" fillId="0" borderId="51" xfId="1" applyFont="1" applyFill="1" applyBorder="1"/>
    <xf numFmtId="0" fontId="14" fillId="0" borderId="0" xfId="1" applyFont="1" applyFill="1" applyBorder="1"/>
    <xf numFmtId="0" fontId="28" fillId="0" borderId="0" xfId="1" applyNumberFormat="1" applyFont="1" applyFill="1" applyBorder="1" applyAlignment="1" applyProtection="1">
      <alignment horizontal="right" vertical="center"/>
    </xf>
    <xf numFmtId="0" fontId="14" fillId="0" borderId="52" xfId="1" applyFont="1" applyFill="1" applyBorder="1" applyProtection="1"/>
    <xf numFmtId="0" fontId="14" fillId="0" borderId="0" xfId="1" applyFont="1" applyFill="1"/>
    <xf numFmtId="0" fontId="14" fillId="0" borderId="0" xfId="1" applyFont="1" applyBorder="1"/>
    <xf numFmtId="0" fontId="15" fillId="0" borderId="0" xfId="1" applyFont="1" applyBorder="1" applyAlignment="1" applyProtection="1">
      <alignment horizontal="right" vertical="center"/>
    </xf>
    <xf numFmtId="0" fontId="28" fillId="0" borderId="0" xfId="1" applyNumberFormat="1" applyFont="1" applyFill="1" applyBorder="1" applyAlignment="1" applyProtection="1">
      <alignment horizontal="center"/>
    </xf>
    <xf numFmtId="0" fontId="14" fillId="0" borderId="0" xfId="1" applyFont="1" applyBorder="1" applyAlignment="1">
      <alignment horizontal="right" vertical="center"/>
    </xf>
    <xf numFmtId="0" fontId="40" fillId="0" borderId="0" xfId="0" applyFont="1" applyBorder="1"/>
    <xf numFmtId="0" fontId="14" fillId="0" borderId="53" xfId="1" applyFont="1" applyBorder="1"/>
    <xf numFmtId="0" fontId="40" fillId="0" borderId="54" xfId="0" applyFont="1" applyBorder="1"/>
    <xf numFmtId="0" fontId="14" fillId="0" borderId="55" xfId="1" applyFont="1" applyBorder="1"/>
    <xf numFmtId="0" fontId="14" fillId="0" borderId="0" xfId="1" applyFont="1" applyAlignment="1">
      <alignment horizontal="right" vertical="center"/>
    </xf>
    <xf numFmtId="0" fontId="14" fillId="0" borderId="0" xfId="1" applyFont="1" applyAlignment="1">
      <alignment horizontal="right"/>
    </xf>
    <xf numFmtId="164" fontId="14" fillId="0" borderId="0" xfId="1" applyNumberFormat="1" applyFont="1" applyAlignment="1">
      <alignment horizontal="left"/>
    </xf>
    <xf numFmtId="0" fontId="40" fillId="0" borderId="0" xfId="0" applyFont="1"/>
    <xf numFmtId="0" fontId="14" fillId="0" borderId="0" xfId="1" applyFont="1" applyAlignment="1">
      <alignment vertical="center"/>
    </xf>
    <xf numFmtId="0" fontId="11" fillId="0" borderId="0" xfId="0" applyFont="1" applyAlignment="1">
      <alignment wrapText="1"/>
    </xf>
    <xf numFmtId="0" fontId="41" fillId="0" borderId="0" xfId="0" applyFont="1" applyAlignment="1">
      <alignment wrapText="1"/>
    </xf>
    <xf numFmtId="0" fontId="0" fillId="0" borderId="0" xfId="0" applyAlignment="1">
      <alignment horizontal="center"/>
    </xf>
    <xf numFmtId="172" fontId="14" fillId="0" borderId="49" xfId="1" applyNumberFormat="1" applyFont="1" applyBorder="1"/>
    <xf numFmtId="0" fontId="14" fillId="0" borderId="49" xfId="1" applyFont="1" applyBorder="1" applyAlignment="1">
      <alignment horizontal="left"/>
    </xf>
    <xf numFmtId="0" fontId="14" fillId="0" borderId="0" xfId="1" applyFont="1" applyAlignment="1">
      <alignment horizontal="left"/>
    </xf>
    <xf numFmtId="0" fontId="0" fillId="0" borderId="0" xfId="0" applyAlignment="1">
      <alignment horizontal="center"/>
    </xf>
    <xf numFmtId="166" fontId="12" fillId="2" borderId="61" xfId="1" applyNumberFormat="1" applyFont="1" applyFill="1" applyBorder="1" applyAlignment="1" applyProtection="1">
      <alignment horizontal="center" vertical="center"/>
    </xf>
    <xf numFmtId="167" fontId="12" fillId="2" borderId="99" xfId="1" applyNumberFormat="1" applyFont="1" applyFill="1" applyBorder="1" applyAlignment="1" applyProtection="1">
      <alignment horizontal="right" vertical="center"/>
    </xf>
    <xf numFmtId="166" fontId="12" fillId="2" borderId="8" xfId="1" applyNumberFormat="1" applyFont="1" applyFill="1" applyBorder="1" applyAlignment="1" applyProtection="1">
      <alignment horizontal="center" vertical="center"/>
    </xf>
    <xf numFmtId="168" fontId="12" fillId="2" borderId="68" xfId="1" applyNumberFormat="1" applyFont="1" applyFill="1" applyBorder="1" applyAlignment="1" applyProtection="1">
      <alignment horizontal="left" vertical="center"/>
    </xf>
    <xf numFmtId="168" fontId="12" fillId="2" borderId="29" xfId="1" applyNumberFormat="1" applyFont="1" applyFill="1" applyBorder="1" applyAlignment="1" applyProtection="1">
      <alignment horizontal="left" vertical="center"/>
    </xf>
    <xf numFmtId="168" fontId="12" fillId="2" borderId="42" xfId="1" applyNumberFormat="1" applyFont="1" applyFill="1" applyBorder="1" applyAlignment="1" applyProtection="1">
      <alignment horizontal="left" vertical="center"/>
    </xf>
    <xf numFmtId="167" fontId="12" fillId="2" borderId="35" xfId="1" applyNumberFormat="1" applyFont="1" applyFill="1" applyBorder="1" applyAlignment="1" applyProtection="1">
      <alignment horizontal="right" vertical="center"/>
    </xf>
    <xf numFmtId="0" fontId="0" fillId="0" borderId="0" xfId="0" applyAlignment="1">
      <alignment wrapText="1"/>
    </xf>
    <xf numFmtId="0" fontId="14" fillId="0" borderId="0" xfId="1" applyFont="1" applyBorder="1" applyAlignment="1">
      <alignment wrapText="1"/>
    </xf>
    <xf numFmtId="0" fontId="33" fillId="0" borderId="115" xfId="0" applyFont="1" applyBorder="1" applyAlignment="1" applyProtection="1">
      <alignment vertical="center"/>
      <protection locked="0"/>
    </xf>
    <xf numFmtId="0" fontId="21" fillId="0" borderId="115" xfId="0" applyFont="1" applyBorder="1" applyAlignment="1" applyProtection="1">
      <alignment horizontal="center" vertical="center"/>
      <protection locked="0"/>
    </xf>
    <xf numFmtId="0" fontId="21" fillId="0" borderId="115" xfId="0" applyFont="1" applyBorder="1" applyAlignment="1" applyProtection="1">
      <alignment vertical="center"/>
      <protection locked="0"/>
    </xf>
    <xf numFmtId="0" fontId="17" fillId="0" borderId="115" xfId="0" applyFont="1" applyBorder="1" applyAlignment="1" applyProtection="1">
      <alignment horizontal="center" vertical="center"/>
      <protection locked="0"/>
    </xf>
    <xf numFmtId="0" fontId="17" fillId="0" borderId="115" xfId="0" applyFont="1" applyBorder="1" applyAlignment="1" applyProtection="1">
      <alignment vertical="center"/>
      <protection locked="0"/>
    </xf>
    <xf numFmtId="0" fontId="20" fillId="0" borderId="115" xfId="0" applyFont="1" applyBorder="1" applyAlignment="1" applyProtection="1">
      <alignment horizontal="center" vertical="center"/>
      <protection locked="0"/>
    </xf>
    <xf numFmtId="0" fontId="20" fillId="0" borderId="115" xfId="0" applyFont="1" applyBorder="1" applyAlignment="1" applyProtection="1">
      <alignment vertical="center"/>
      <protection locked="0"/>
    </xf>
    <xf numFmtId="174" fontId="33" fillId="0" borderId="115" xfId="3" applyNumberFormat="1" applyFont="1" applyBorder="1" applyAlignment="1" applyProtection="1">
      <alignment vertical="center"/>
      <protection locked="0"/>
    </xf>
    <xf numFmtId="0" fontId="33" fillId="0" borderId="115" xfId="0" applyFont="1" applyBorder="1" applyAlignment="1" applyProtection="1">
      <alignment horizontal="center" vertical="center"/>
      <protection locked="0"/>
    </xf>
    <xf numFmtId="0" fontId="31" fillId="25" borderId="118" xfId="0" applyFont="1" applyFill="1" applyBorder="1" applyAlignment="1">
      <alignment horizontal="right" vertical="center"/>
    </xf>
    <xf numFmtId="0" fontId="31" fillId="25" borderId="116" xfId="0" applyFont="1" applyFill="1" applyBorder="1" applyAlignment="1">
      <alignment vertical="center"/>
    </xf>
    <xf numFmtId="0" fontId="31" fillId="13" borderId="118" xfId="0" applyFont="1" applyFill="1" applyBorder="1" applyAlignment="1">
      <alignment horizontal="right" vertical="center"/>
    </xf>
    <xf numFmtId="0" fontId="31" fillId="13" borderId="116" xfId="0" applyFont="1" applyFill="1" applyBorder="1" applyAlignment="1">
      <alignment vertical="center"/>
    </xf>
    <xf numFmtId="0" fontId="31" fillId="26" borderId="118" xfId="0" applyFont="1" applyFill="1" applyBorder="1" applyAlignment="1">
      <alignment horizontal="right" vertical="center"/>
    </xf>
    <xf numFmtId="0" fontId="31" fillId="26" borderId="116" xfId="0" applyFont="1" applyFill="1" applyBorder="1" applyAlignment="1">
      <alignment vertical="center"/>
    </xf>
    <xf numFmtId="0" fontId="31" fillId="3" borderId="118" xfId="0" applyFont="1" applyFill="1" applyBorder="1" applyAlignment="1">
      <alignment horizontal="right" vertical="center"/>
    </xf>
    <xf numFmtId="0" fontId="31" fillId="3" borderId="116" xfId="0" applyFont="1" applyFill="1" applyBorder="1" applyAlignment="1">
      <alignment vertical="center"/>
    </xf>
    <xf numFmtId="0" fontId="31" fillId="27" borderId="118" xfId="0" applyFont="1" applyFill="1" applyBorder="1" applyAlignment="1">
      <alignment horizontal="right" vertical="center"/>
    </xf>
    <xf numFmtId="0" fontId="31" fillId="27" borderId="116" xfId="0" applyFont="1" applyFill="1" applyBorder="1" applyAlignment="1">
      <alignment vertical="center"/>
    </xf>
    <xf numFmtId="0" fontId="31" fillId="14" borderId="118" xfId="0" applyFont="1" applyFill="1" applyBorder="1" applyAlignment="1">
      <alignment horizontal="right" vertical="center"/>
    </xf>
    <xf numFmtId="0" fontId="31" fillId="14" borderId="116" xfId="0" applyFont="1" applyFill="1" applyBorder="1" applyAlignment="1">
      <alignment vertical="center"/>
    </xf>
    <xf numFmtId="0" fontId="31" fillId="28" borderId="118" xfId="0" applyFont="1" applyFill="1" applyBorder="1" applyAlignment="1">
      <alignment horizontal="right" vertical="center"/>
    </xf>
    <xf numFmtId="0" fontId="31" fillId="28" borderId="116" xfId="0" applyFont="1" applyFill="1" applyBorder="1" applyAlignment="1">
      <alignment vertical="center"/>
    </xf>
    <xf numFmtId="0" fontId="31" fillId="15" borderId="118" xfId="0" applyFont="1" applyFill="1" applyBorder="1" applyAlignment="1">
      <alignment horizontal="right" vertical="center"/>
    </xf>
    <xf numFmtId="0" fontId="31" fillId="15" borderId="116" xfId="0" applyFont="1" applyFill="1" applyBorder="1" applyAlignment="1">
      <alignment vertical="center"/>
    </xf>
    <xf numFmtId="0" fontId="31" fillId="26" borderId="118" xfId="0" applyFont="1" applyFill="1" applyBorder="1" applyAlignment="1">
      <alignment horizontal="left" vertical="center"/>
    </xf>
    <xf numFmtId="0" fontId="31" fillId="3" borderId="118" xfId="0" applyFont="1" applyFill="1" applyBorder="1" applyAlignment="1">
      <alignment horizontal="left" vertical="center"/>
    </xf>
    <xf numFmtId="0" fontId="31" fillId="28" borderId="118" xfId="0" applyFont="1" applyFill="1" applyBorder="1" applyAlignment="1">
      <alignment horizontal="left" vertical="center"/>
    </xf>
    <xf numFmtId="0" fontId="31" fillId="15" borderId="118" xfId="0" applyFont="1" applyFill="1" applyBorder="1" applyAlignment="1">
      <alignment horizontal="left" vertical="center"/>
    </xf>
    <xf numFmtId="0" fontId="14" fillId="0" borderId="0" xfId="1" applyFont="1" applyBorder="1" applyAlignment="1" applyProtection="1">
      <alignment wrapText="1"/>
    </xf>
    <xf numFmtId="0" fontId="14" fillId="0" borderId="0" xfId="1" applyFont="1" applyBorder="1" applyProtection="1"/>
    <xf numFmtId="0" fontId="14" fillId="0" borderId="0" xfId="1" applyFont="1" applyFill="1" applyBorder="1" applyProtection="1"/>
    <xf numFmtId="0" fontId="33" fillId="0" borderId="125" xfId="0" applyFont="1" applyBorder="1" applyAlignment="1" applyProtection="1">
      <alignment horizontal="center" vertical="center"/>
      <protection locked="0"/>
    </xf>
    <xf numFmtId="0" fontId="33" fillId="0" borderId="119" xfId="0" applyFont="1" applyBorder="1" applyAlignment="1" applyProtection="1">
      <alignment horizontal="center" vertical="center"/>
      <protection locked="0"/>
    </xf>
    <xf numFmtId="0" fontId="21" fillId="0" borderId="119" xfId="0" applyFont="1" applyBorder="1" applyAlignment="1" applyProtection="1">
      <alignment horizontal="center" vertical="center"/>
      <protection locked="0"/>
    </xf>
    <xf numFmtId="0" fontId="17" fillId="0" borderId="119" xfId="0" applyFont="1" applyBorder="1" applyAlignment="1" applyProtection="1">
      <alignment horizontal="center" vertical="center"/>
      <protection locked="0"/>
    </xf>
    <xf numFmtId="0" fontId="20" fillId="0" borderId="119" xfId="0" applyFont="1" applyBorder="1" applyAlignment="1" applyProtection="1">
      <alignment horizontal="center" vertical="center"/>
      <protection locked="0"/>
    </xf>
    <xf numFmtId="0" fontId="33" fillId="0" borderId="116" xfId="0" applyFont="1" applyBorder="1" applyAlignment="1" applyProtection="1">
      <alignment horizontal="center" vertical="center"/>
      <protection locked="0"/>
    </xf>
    <xf numFmtId="0" fontId="33" fillId="0" borderId="118" xfId="0" applyFont="1" applyBorder="1" applyAlignment="1" applyProtection="1">
      <alignment vertical="center"/>
      <protection locked="0"/>
    </xf>
    <xf numFmtId="0" fontId="21" fillId="0" borderId="118" xfId="0" applyFont="1" applyBorder="1" applyAlignment="1" applyProtection="1">
      <alignment vertical="center"/>
      <protection locked="0"/>
    </xf>
    <xf numFmtId="0" fontId="17" fillId="0" borderId="118" xfId="0" applyFont="1" applyBorder="1" applyAlignment="1" applyProtection="1">
      <alignment vertical="center"/>
      <protection locked="0"/>
    </xf>
    <xf numFmtId="0" fontId="20" fillId="0" borderId="118" xfId="0" applyFont="1" applyBorder="1" applyAlignment="1" applyProtection="1">
      <alignment vertical="center"/>
      <protection locked="0"/>
    </xf>
    <xf numFmtId="0" fontId="24" fillId="0" borderId="133" xfId="0" applyFont="1" applyBorder="1" applyAlignment="1" applyProtection="1">
      <alignment horizontal="center" vertical="center"/>
      <protection locked="0"/>
    </xf>
    <xf numFmtId="0" fontId="21" fillId="0" borderId="133" xfId="0" applyFont="1" applyBorder="1" applyAlignment="1" applyProtection="1">
      <alignment horizontal="center" vertical="center"/>
      <protection locked="0"/>
    </xf>
    <xf numFmtId="0" fontId="17" fillId="0" borderId="133" xfId="0" applyFont="1" applyBorder="1" applyAlignment="1" applyProtection="1">
      <alignment horizontal="center" vertical="center"/>
      <protection locked="0"/>
    </xf>
    <xf numFmtId="0" fontId="20" fillId="0" borderId="133" xfId="0" applyFont="1" applyBorder="1" applyAlignment="1" applyProtection="1">
      <alignment horizontal="center" vertical="center"/>
      <protection locked="0"/>
    </xf>
    <xf numFmtId="0" fontId="43" fillId="0" borderId="0" xfId="0" applyFont="1" applyBorder="1" applyAlignment="1">
      <alignment horizontal="right"/>
    </xf>
    <xf numFmtId="0" fontId="44" fillId="0" borderId="0" xfId="0" applyFont="1" applyAlignment="1">
      <alignment horizontal="right" vertical="center"/>
    </xf>
    <xf numFmtId="0" fontId="0" fillId="0" borderId="0" xfId="0" applyAlignment="1">
      <alignment horizontal="center" vertical="top" wrapText="1"/>
    </xf>
    <xf numFmtId="0" fontId="0" fillId="0" borderId="132" xfId="0" applyBorder="1" applyAlignment="1">
      <alignment horizontal="center" vertical="top" wrapText="1"/>
    </xf>
    <xf numFmtId="0" fontId="0" fillId="0" borderId="43" xfId="0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26" xfId="0" applyBorder="1" applyAlignment="1">
      <alignment horizontal="center" vertical="top" wrapText="1"/>
    </xf>
    <xf numFmtId="0" fontId="0" fillId="0" borderId="0" xfId="0" applyAlignment="1">
      <alignment vertical="top"/>
    </xf>
    <xf numFmtId="0" fontId="46" fillId="0" borderId="0" xfId="0" applyFont="1"/>
    <xf numFmtId="0" fontId="31" fillId="0" borderId="112" xfId="0" applyFont="1" applyFill="1" applyBorder="1" applyAlignment="1">
      <alignment horizontal="center" vertical="center"/>
    </xf>
    <xf numFmtId="165" fontId="47" fillId="0" borderId="74" xfId="1" applyNumberFormat="1" applyFont="1" applyFill="1" applyBorder="1" applyAlignment="1" applyProtection="1">
      <alignment horizontal="center" textRotation="90" wrapText="1"/>
    </xf>
    <xf numFmtId="165" fontId="47" fillId="0" borderId="73" xfId="1" applyNumberFormat="1" applyFont="1" applyFill="1" applyBorder="1" applyAlignment="1" applyProtection="1">
      <alignment horizontal="center" textRotation="90" wrapText="1"/>
    </xf>
    <xf numFmtId="0" fontId="48" fillId="9" borderId="100" xfId="1" applyFont="1" applyFill="1" applyBorder="1" applyAlignment="1" applyProtection="1">
      <alignment horizontal="center" textRotation="90" wrapText="1"/>
    </xf>
    <xf numFmtId="0" fontId="48" fillId="9" borderId="18" xfId="1" applyFont="1" applyFill="1" applyBorder="1" applyAlignment="1" applyProtection="1">
      <alignment horizontal="center" textRotation="90" wrapText="1"/>
    </xf>
    <xf numFmtId="0" fontId="48" fillId="9" borderId="19" xfId="1" applyFont="1" applyFill="1" applyBorder="1" applyAlignment="1" applyProtection="1">
      <alignment horizontal="center" textRotation="90" wrapText="1"/>
    </xf>
    <xf numFmtId="0" fontId="48" fillId="11" borderId="17" xfId="1" applyFont="1" applyFill="1" applyBorder="1" applyAlignment="1" applyProtection="1">
      <alignment horizontal="center" textRotation="90" wrapText="1"/>
    </xf>
    <xf numFmtId="0" fontId="42" fillId="11" borderId="18" xfId="1" applyFont="1" applyFill="1" applyBorder="1" applyAlignment="1" applyProtection="1">
      <alignment horizontal="center" textRotation="90"/>
    </xf>
    <xf numFmtId="0" fontId="42" fillId="11" borderId="19" xfId="1" applyFont="1" applyFill="1" applyBorder="1" applyAlignment="1" applyProtection="1">
      <alignment horizontal="center" textRotation="90"/>
    </xf>
    <xf numFmtId="0" fontId="12" fillId="0" borderId="16" xfId="1" applyFont="1" applyFill="1" applyBorder="1" applyAlignment="1" applyProtection="1">
      <alignment horizontal="center" vertical="center" wrapText="1"/>
    </xf>
    <xf numFmtId="0" fontId="12" fillId="0" borderId="22" xfId="1" applyFont="1" applyFill="1" applyBorder="1" applyAlignment="1" applyProtection="1">
      <alignment horizontal="center" vertical="center" wrapText="1"/>
    </xf>
    <xf numFmtId="0" fontId="18" fillId="0" borderId="62" xfId="1" applyFont="1" applyBorder="1" applyAlignment="1" applyProtection="1">
      <alignment horizontal="center" vertical="center" wrapText="1"/>
    </xf>
    <xf numFmtId="0" fontId="18" fillId="0" borderId="63" xfId="1" applyFont="1" applyBorder="1" applyAlignment="1" applyProtection="1">
      <alignment horizontal="center" vertical="center" wrapText="1"/>
    </xf>
    <xf numFmtId="0" fontId="18" fillId="0" borderId="63" xfId="1" applyFont="1" applyFill="1" applyBorder="1" applyAlignment="1" applyProtection="1">
      <alignment horizontal="center" vertical="center" wrapText="1"/>
    </xf>
    <xf numFmtId="0" fontId="18" fillId="0" borderId="45" xfId="1" applyFont="1" applyBorder="1" applyAlignment="1" applyProtection="1">
      <alignment horizontal="center" vertical="center" wrapText="1"/>
    </xf>
    <xf numFmtId="0" fontId="48" fillId="9" borderId="101" xfId="1" applyFont="1" applyFill="1" applyBorder="1" applyAlignment="1" applyProtection="1">
      <alignment horizontal="center" textRotation="90" wrapText="1"/>
    </xf>
    <xf numFmtId="0" fontId="48" fillId="9" borderId="88" xfId="1" applyFont="1" applyFill="1" applyBorder="1" applyAlignment="1" applyProtection="1">
      <alignment horizontal="center" textRotation="90" wrapText="1"/>
    </xf>
    <xf numFmtId="0" fontId="48" fillId="9" borderId="89" xfId="1" applyFont="1" applyFill="1" applyBorder="1" applyAlignment="1" applyProtection="1">
      <alignment horizontal="center" textRotation="90" wrapText="1"/>
    </xf>
    <xf numFmtId="0" fontId="48" fillId="9" borderId="59" xfId="1" applyNumberFormat="1" applyFont="1" applyFill="1" applyBorder="1" applyAlignment="1" applyProtection="1">
      <alignment horizontal="center" vertical="center"/>
    </xf>
    <xf numFmtId="172" fontId="12" fillId="2" borderId="69" xfId="1" applyNumberFormat="1" applyFont="1" applyFill="1" applyBorder="1" applyAlignment="1" applyProtection="1">
      <alignment horizontal="center" vertical="center"/>
    </xf>
    <xf numFmtId="166" fontId="19" fillId="4" borderId="56" xfId="1" applyNumberFormat="1" applyFont="1" applyFill="1" applyBorder="1" applyAlignment="1" applyProtection="1">
      <alignment horizontal="center" vertical="center"/>
    </xf>
    <xf numFmtId="166" fontId="19" fillId="4" borderId="66" xfId="1" applyNumberFormat="1" applyFont="1" applyFill="1" applyBorder="1" applyAlignment="1" applyProtection="1">
      <alignment horizontal="center" vertical="center"/>
    </xf>
    <xf numFmtId="167" fontId="19" fillId="4" borderId="67" xfId="1" applyNumberFormat="1" applyFont="1" applyFill="1" applyBorder="1" applyAlignment="1" applyProtection="1">
      <alignment horizontal="right" vertical="center"/>
    </xf>
    <xf numFmtId="168" fontId="19" fillId="4" borderId="68" xfId="1" applyNumberFormat="1" applyFont="1" applyFill="1" applyBorder="1" applyAlignment="1" applyProtection="1">
      <alignment horizontal="left" vertical="center"/>
    </xf>
    <xf numFmtId="172" fontId="19" fillId="4" borderId="69" xfId="1" applyNumberFormat="1" applyFont="1" applyFill="1" applyBorder="1" applyAlignment="1" applyProtection="1">
      <alignment horizontal="center" vertical="center"/>
    </xf>
    <xf numFmtId="166" fontId="12" fillId="2" borderId="96" xfId="1" applyNumberFormat="1" applyFont="1" applyFill="1" applyBorder="1" applyAlignment="1" applyProtection="1">
      <alignment horizontal="center" vertical="center"/>
    </xf>
    <xf numFmtId="0" fontId="12" fillId="0" borderId="70" xfId="0" applyFont="1" applyBorder="1" applyAlignment="1" applyProtection="1">
      <alignment horizontal="center" vertical="center"/>
    </xf>
    <xf numFmtId="0" fontId="12" fillId="0" borderId="71" xfId="0" applyFont="1" applyBorder="1" applyAlignment="1" applyProtection="1">
      <alignment horizontal="center" vertical="center"/>
    </xf>
    <xf numFmtId="0" fontId="12" fillId="0" borderId="70" xfId="0" applyFont="1" applyBorder="1" applyAlignment="1" applyProtection="1">
      <alignment vertical="center"/>
    </xf>
    <xf numFmtId="0" fontId="48" fillId="9" borderId="4" xfId="1" applyNumberFormat="1" applyFont="1" applyFill="1" applyBorder="1" applyAlignment="1" applyProtection="1">
      <alignment horizontal="center" vertical="center"/>
    </xf>
    <xf numFmtId="172" fontId="12" fillId="2" borderId="7" xfId="1" applyNumberFormat="1" applyFont="1" applyFill="1" applyBorder="1" applyAlignment="1" applyProtection="1">
      <alignment horizontal="center" vertical="center"/>
    </xf>
    <xf numFmtId="166" fontId="19" fillId="4" borderId="12" xfId="1" applyNumberFormat="1" applyFont="1" applyFill="1" applyBorder="1" applyAlignment="1" applyProtection="1">
      <alignment horizontal="center" vertical="center"/>
    </xf>
    <xf numFmtId="166" fontId="19" fillId="4" borderId="4" xfId="1" applyNumberFormat="1" applyFont="1" applyFill="1" applyBorder="1" applyAlignment="1" applyProtection="1">
      <alignment horizontal="center" vertical="center"/>
    </xf>
    <xf numFmtId="167" fontId="19" fillId="4" borderId="27" xfId="1" applyNumberFormat="1" applyFont="1" applyFill="1" applyBorder="1" applyAlignment="1" applyProtection="1">
      <alignment horizontal="right" vertical="center"/>
    </xf>
    <xf numFmtId="168" fontId="19" fillId="4" borderId="29" xfId="1" applyNumberFormat="1" applyFont="1" applyFill="1" applyBorder="1" applyAlignment="1" applyProtection="1">
      <alignment horizontal="left" vertical="center"/>
    </xf>
    <xf numFmtId="172" fontId="19" fillId="4" borderId="7" xfId="1" applyNumberFormat="1" applyFont="1" applyFill="1" applyBorder="1" applyAlignment="1" applyProtection="1">
      <alignment horizontal="center" vertical="center"/>
    </xf>
    <xf numFmtId="166" fontId="12" fillId="2" borderId="97" xfId="1" applyNumberFormat="1" applyFont="1" applyFill="1" applyBorder="1" applyAlignment="1" applyProtection="1">
      <alignment horizontal="center" vertical="center"/>
    </xf>
    <xf numFmtId="0" fontId="12" fillId="0" borderId="30" xfId="0" applyFont="1" applyBorder="1" applyAlignment="1" applyProtection="1">
      <alignment horizontal="center" vertical="center"/>
    </xf>
    <xf numFmtId="0" fontId="12" fillId="0" borderId="20" xfId="0" applyFont="1" applyBorder="1" applyAlignment="1" applyProtection="1">
      <alignment horizontal="center" vertical="center"/>
    </xf>
    <xf numFmtId="0" fontId="12" fillId="0" borderId="30" xfId="0" applyFont="1" applyBorder="1" applyAlignment="1" applyProtection="1">
      <alignment horizontal="left" vertical="center"/>
    </xf>
    <xf numFmtId="0" fontId="12" fillId="0" borderId="30" xfId="0" applyFont="1" applyBorder="1" applyAlignment="1" applyProtection="1">
      <alignment vertical="center"/>
    </xf>
    <xf numFmtId="166" fontId="12" fillId="2" borderId="20" xfId="1" applyNumberFormat="1" applyFont="1" applyFill="1" applyBorder="1" applyAlignment="1" applyProtection="1">
      <alignment horizontal="center" vertical="center"/>
    </xf>
    <xf numFmtId="0" fontId="12" fillId="0" borderId="30" xfId="1" applyFont="1" applyFill="1" applyBorder="1" applyAlignment="1" applyProtection="1">
      <alignment horizontal="left" vertical="center"/>
    </xf>
    <xf numFmtId="172" fontId="12" fillId="2" borderId="9" xfId="1" applyNumberFormat="1" applyFont="1" applyFill="1" applyBorder="1" applyAlignment="1" applyProtection="1">
      <alignment horizontal="center" vertical="center"/>
    </xf>
    <xf numFmtId="166" fontId="19" fillId="4" borderId="10" xfId="1" applyNumberFormat="1" applyFont="1" applyFill="1" applyBorder="1" applyAlignment="1" applyProtection="1">
      <alignment horizontal="center" vertical="center"/>
    </xf>
    <xf numFmtId="166" fontId="19" fillId="4" borderId="8" xfId="1" applyNumberFormat="1" applyFont="1" applyFill="1" applyBorder="1" applyAlignment="1" applyProtection="1">
      <alignment horizontal="center" vertical="center"/>
    </xf>
    <xf numFmtId="167" fontId="19" fillId="4" borderId="35" xfId="1" applyNumberFormat="1" applyFont="1" applyFill="1" applyBorder="1" applyAlignment="1" applyProtection="1">
      <alignment horizontal="right" vertical="center"/>
    </xf>
    <xf numFmtId="168" fontId="19" fillId="4" borderId="42" xfId="1" applyNumberFormat="1" applyFont="1" applyFill="1" applyBorder="1" applyAlignment="1" applyProtection="1">
      <alignment horizontal="left" vertical="center"/>
    </xf>
    <xf numFmtId="172" fontId="19" fillId="4" borderId="9" xfId="1" applyNumberFormat="1" applyFont="1" applyFill="1" applyBorder="1" applyAlignment="1" applyProtection="1">
      <alignment horizontal="center" vertical="center"/>
    </xf>
    <xf numFmtId="166" fontId="12" fillId="2" borderId="57" xfId="1" applyNumberFormat="1" applyFont="1" applyFill="1" applyBorder="1" applyAlignment="1" applyProtection="1">
      <alignment horizontal="center" vertical="center"/>
    </xf>
    <xf numFmtId="0" fontId="12" fillId="0" borderId="58" xfId="0" applyFont="1" applyBorder="1" applyAlignment="1" applyProtection="1">
      <alignment horizontal="center" vertical="center"/>
    </xf>
    <xf numFmtId="0" fontId="12" fillId="0" borderId="57" xfId="0" applyFont="1" applyBorder="1" applyAlignment="1" applyProtection="1">
      <alignment horizontal="center" vertical="center"/>
    </xf>
    <xf numFmtId="0" fontId="12" fillId="0" borderId="58" xfId="1" applyFont="1" applyFill="1" applyBorder="1" applyAlignment="1" applyProtection="1">
      <alignment horizontal="left" vertical="center"/>
    </xf>
    <xf numFmtId="0" fontId="19" fillId="0" borderId="0" xfId="1" applyNumberFormat="1" applyFont="1" applyFill="1" applyBorder="1" applyAlignment="1" applyProtection="1">
      <alignment horizontal="right" vertical="center"/>
    </xf>
    <xf numFmtId="0" fontId="48" fillId="0" borderId="0" xfId="1" applyNumberFormat="1" applyFont="1" applyFill="1" applyBorder="1" applyAlignment="1" applyProtection="1">
      <alignment horizontal="right" vertical="center"/>
    </xf>
    <xf numFmtId="166" fontId="12" fillId="0" borderId="0" xfId="1" applyNumberFormat="1" applyFont="1" applyFill="1" applyBorder="1" applyAlignment="1" applyProtection="1">
      <alignment horizontal="center"/>
    </xf>
    <xf numFmtId="166" fontId="12" fillId="0" borderId="0" xfId="1" applyNumberFormat="1" applyFont="1" applyFill="1" applyBorder="1" applyAlignment="1" applyProtection="1">
      <alignment horizontal="right"/>
    </xf>
    <xf numFmtId="164" fontId="12" fillId="0" borderId="0" xfId="1" applyNumberFormat="1" applyFont="1" applyFill="1" applyBorder="1" applyAlignment="1" applyProtection="1">
      <alignment horizontal="left"/>
    </xf>
    <xf numFmtId="0" fontId="12" fillId="0" borderId="0" xfId="1" applyFont="1" applyFill="1" applyBorder="1" applyProtection="1"/>
    <xf numFmtId="165" fontId="19" fillId="0" borderId="0" xfId="1" applyNumberFormat="1" applyFont="1" applyFill="1" applyBorder="1" applyAlignment="1" applyProtection="1">
      <alignment horizontal="center" vertical="center"/>
    </xf>
    <xf numFmtId="0" fontId="19" fillId="0" borderId="0" xfId="1" applyFont="1" applyFill="1" applyBorder="1" applyProtection="1"/>
    <xf numFmtId="0" fontId="19" fillId="0" borderId="0" xfId="1" applyFont="1" applyFill="1" applyBorder="1" applyAlignment="1" applyProtection="1">
      <alignment horizontal="right"/>
    </xf>
    <xf numFmtId="0" fontId="19" fillId="0" borderId="0" xfId="1" applyFont="1" applyFill="1" applyBorder="1" applyAlignment="1" applyProtection="1">
      <alignment horizontal="left"/>
    </xf>
    <xf numFmtId="0" fontId="12" fillId="0" borderId="0" xfId="1" applyFont="1" applyFill="1" applyBorder="1" applyAlignment="1" applyProtection="1">
      <alignment horizontal="center" vertical="center"/>
    </xf>
    <xf numFmtId="0" fontId="12" fillId="0" borderId="0" xfId="1" applyFont="1" applyFill="1" applyBorder="1" applyAlignment="1" applyProtection="1">
      <alignment horizontal="left" vertical="center"/>
    </xf>
    <xf numFmtId="0" fontId="19" fillId="0" borderId="0" xfId="1" applyFont="1" applyBorder="1"/>
    <xf numFmtId="0" fontId="19" fillId="0" borderId="0" xfId="1" applyFont="1" applyBorder="1" applyAlignment="1" applyProtection="1">
      <alignment horizontal="right" vertical="center"/>
    </xf>
    <xf numFmtId="0" fontId="12" fillId="0" borderId="0" xfId="1" applyFont="1" applyBorder="1" applyProtection="1"/>
    <xf numFmtId="0" fontId="12" fillId="0" borderId="0" xfId="1" applyFont="1" applyBorder="1" applyAlignment="1" applyProtection="1">
      <alignment horizontal="right"/>
    </xf>
    <xf numFmtId="164" fontId="12" fillId="0" borderId="0" xfId="1" applyNumberFormat="1" applyFont="1" applyBorder="1" applyAlignment="1" applyProtection="1">
      <alignment horizontal="left"/>
    </xf>
    <xf numFmtId="0" fontId="19" fillId="0" borderId="0" xfId="1" applyFont="1" applyBorder="1" applyProtection="1"/>
    <xf numFmtId="0" fontId="40" fillId="0" borderId="0" xfId="0" applyFont="1" applyBorder="1" applyProtection="1"/>
    <xf numFmtId="0" fontId="19" fillId="0" borderId="0" xfId="1" applyFont="1" applyBorder="1" applyAlignment="1" applyProtection="1">
      <alignment horizontal="right"/>
    </xf>
    <xf numFmtId="0" fontId="19" fillId="0" borderId="0" xfId="1" applyFont="1" applyBorder="1" applyAlignment="1" applyProtection="1">
      <alignment horizontal="left"/>
    </xf>
    <xf numFmtId="0" fontId="19" fillId="0" borderId="0" xfId="1" applyFont="1" applyBorder="1" applyAlignment="1" applyProtection="1">
      <alignment horizontal="center" vertical="center"/>
    </xf>
    <xf numFmtId="0" fontId="19" fillId="0" borderId="0" xfId="1" applyFont="1" applyBorder="1" applyAlignment="1" applyProtection="1">
      <alignment vertical="center"/>
    </xf>
    <xf numFmtId="165" fontId="34" fillId="0" borderId="74" xfId="1" applyNumberFormat="1" applyFont="1" applyFill="1" applyBorder="1" applyAlignment="1" applyProtection="1">
      <alignment horizontal="center" textRotation="90" wrapText="1"/>
    </xf>
    <xf numFmtId="165" fontId="34" fillId="0" borderId="73" xfId="1" applyNumberFormat="1" applyFont="1" applyFill="1" applyBorder="1" applyAlignment="1" applyProtection="1">
      <alignment horizontal="center" textRotation="90" wrapText="1"/>
    </xf>
    <xf numFmtId="0" fontId="48" fillId="10" borderId="100" xfId="1" applyFont="1" applyFill="1" applyBorder="1" applyAlignment="1" applyProtection="1">
      <alignment horizontal="center" textRotation="90" wrapText="1"/>
    </xf>
    <xf numFmtId="0" fontId="48" fillId="10" borderId="18" xfId="1" applyFont="1" applyFill="1" applyBorder="1" applyAlignment="1" applyProtection="1">
      <alignment horizontal="center" textRotation="90" wrapText="1"/>
    </xf>
    <xf numFmtId="0" fontId="48" fillId="10" borderId="19" xfId="1" applyFont="1" applyFill="1" applyBorder="1" applyAlignment="1" applyProtection="1">
      <alignment horizontal="center" textRotation="90" wrapText="1"/>
    </xf>
    <xf numFmtId="0" fontId="48" fillId="12" borderId="17" xfId="1" applyFont="1" applyFill="1" applyBorder="1" applyAlignment="1" applyProtection="1">
      <alignment horizontal="center" textRotation="90" wrapText="1"/>
    </xf>
    <xf numFmtId="0" fontId="42" fillId="12" borderId="18" xfId="1" applyFont="1" applyFill="1" applyBorder="1" applyAlignment="1" applyProtection="1">
      <alignment horizontal="center" textRotation="90"/>
    </xf>
    <xf numFmtId="0" fontId="42" fillId="12" borderId="19" xfId="1" applyFont="1" applyFill="1" applyBorder="1" applyAlignment="1" applyProtection="1">
      <alignment horizontal="center" textRotation="90"/>
    </xf>
    <xf numFmtId="0" fontId="48" fillId="10" borderId="103" xfId="1" applyFont="1" applyFill="1" applyBorder="1" applyAlignment="1" applyProtection="1">
      <alignment horizontal="center" textRotation="90" wrapText="1"/>
    </xf>
    <xf numFmtId="0" fontId="48" fillId="10" borderId="102" xfId="1" applyFont="1" applyFill="1" applyBorder="1" applyAlignment="1" applyProtection="1">
      <alignment horizontal="center" textRotation="90" wrapText="1"/>
    </xf>
    <xf numFmtId="0" fontId="48" fillId="10" borderId="104" xfId="1" applyFont="1" applyFill="1" applyBorder="1" applyAlignment="1" applyProtection="1">
      <alignment horizontal="center" textRotation="90" wrapText="1"/>
    </xf>
    <xf numFmtId="0" fontId="48" fillId="10" borderId="59" xfId="1" applyNumberFormat="1" applyFont="1" applyFill="1" applyBorder="1" applyAlignment="1" applyProtection="1">
      <alignment horizontal="center" vertical="center"/>
    </xf>
    <xf numFmtId="0" fontId="48" fillId="10" borderId="4" xfId="1" applyNumberFormat="1" applyFont="1" applyFill="1" applyBorder="1" applyAlignment="1" applyProtection="1">
      <alignment horizontal="center" vertical="center"/>
    </xf>
    <xf numFmtId="167" fontId="27" fillId="0" borderId="0" xfId="1" applyNumberFormat="1" applyFont="1" applyBorder="1" applyAlignment="1" applyProtection="1">
      <alignment horizontal="right" vertical="center"/>
    </xf>
    <xf numFmtId="0" fontId="48" fillId="0" borderId="0" xfId="1" applyNumberFormat="1" applyFont="1" applyFill="1" applyBorder="1" applyAlignment="1" applyProtection="1">
      <alignment horizontal="center"/>
    </xf>
    <xf numFmtId="166" fontId="12" fillId="2" borderId="0" xfId="1" applyNumberFormat="1" applyFont="1" applyFill="1" applyBorder="1" applyAlignment="1" applyProtection="1">
      <alignment horizontal="center"/>
    </xf>
    <xf numFmtId="167" fontId="12" fillId="2" borderId="0" xfId="1" applyNumberFormat="1" applyFont="1" applyFill="1" applyBorder="1" applyAlignment="1" applyProtection="1">
      <alignment horizontal="right"/>
    </xf>
    <xf numFmtId="168" fontId="12" fillId="2" borderId="0" xfId="1" applyNumberFormat="1" applyFont="1" applyFill="1" applyBorder="1" applyAlignment="1" applyProtection="1">
      <alignment horizontal="left"/>
    </xf>
    <xf numFmtId="166" fontId="19" fillId="2" borderId="0" xfId="1" applyNumberFormat="1" applyFont="1" applyFill="1" applyBorder="1" applyAlignment="1" applyProtection="1">
      <alignment horizontal="center"/>
    </xf>
    <xf numFmtId="167" fontId="19" fillId="2" borderId="0" xfId="1" applyNumberFormat="1" applyFont="1" applyFill="1" applyBorder="1" applyAlignment="1" applyProtection="1">
      <alignment horizontal="right"/>
    </xf>
    <xf numFmtId="168" fontId="19" fillId="2" borderId="0" xfId="1" applyNumberFormat="1" applyFont="1" applyFill="1" applyBorder="1" applyAlignment="1" applyProtection="1">
      <alignment horizontal="left"/>
    </xf>
    <xf numFmtId="166" fontId="12" fillId="2" borderId="0" xfId="1" applyNumberFormat="1" applyFont="1" applyFill="1" applyBorder="1" applyAlignment="1" applyProtection="1">
      <alignment horizontal="center" vertical="center"/>
    </xf>
    <xf numFmtId="167" fontId="12" fillId="0" borderId="0" xfId="1" applyNumberFormat="1" applyFont="1" applyFill="1" applyBorder="1" applyAlignment="1" applyProtection="1">
      <alignment horizontal="right"/>
    </xf>
    <xf numFmtId="168" fontId="12" fillId="0" borderId="0" xfId="1" applyNumberFormat="1" applyFont="1" applyFill="1" applyBorder="1" applyAlignment="1" applyProtection="1">
      <alignment horizontal="left"/>
    </xf>
    <xf numFmtId="166" fontId="19" fillId="0" borderId="0" xfId="1" applyNumberFormat="1" applyFont="1" applyFill="1" applyBorder="1" applyAlignment="1" applyProtection="1">
      <alignment horizontal="center"/>
    </xf>
    <xf numFmtId="167" fontId="19" fillId="0" borderId="0" xfId="1" applyNumberFormat="1" applyFont="1" applyFill="1" applyBorder="1" applyAlignment="1" applyProtection="1">
      <alignment horizontal="right"/>
    </xf>
    <xf numFmtId="168" fontId="19" fillId="0" borderId="0" xfId="1" applyNumberFormat="1" applyFont="1" applyFill="1" applyBorder="1" applyAlignment="1" applyProtection="1">
      <alignment horizontal="left"/>
    </xf>
    <xf numFmtId="166" fontId="12" fillId="0" borderId="0" xfId="1" applyNumberFormat="1" applyFont="1" applyFill="1" applyBorder="1" applyAlignment="1" applyProtection="1">
      <alignment horizontal="center" vertical="center"/>
    </xf>
    <xf numFmtId="165" fontId="49" fillId="0" borderId="74" xfId="1" applyNumberFormat="1" applyFont="1" applyFill="1" applyBorder="1" applyAlignment="1" applyProtection="1">
      <alignment horizontal="center" textRotation="90" wrapText="1"/>
    </xf>
    <xf numFmtId="165" fontId="49" fillId="0" borderId="73" xfId="1" applyNumberFormat="1" applyFont="1" applyFill="1" applyBorder="1" applyAlignment="1" applyProtection="1">
      <alignment horizontal="center" textRotation="90" wrapText="1"/>
    </xf>
    <xf numFmtId="0" fontId="48" fillId="6" borderId="100" xfId="1" applyFont="1" applyFill="1" applyBorder="1" applyAlignment="1" applyProtection="1">
      <alignment horizontal="center" textRotation="90" wrapText="1"/>
    </xf>
    <xf numFmtId="0" fontId="48" fillId="6" borderId="18" xfId="1" applyFont="1" applyFill="1" applyBorder="1" applyAlignment="1" applyProtection="1">
      <alignment horizontal="center" textRotation="90" wrapText="1"/>
    </xf>
    <xf numFmtId="0" fontId="48" fillId="6" borderId="19" xfId="1" applyFont="1" applyFill="1" applyBorder="1" applyAlignment="1" applyProtection="1">
      <alignment horizontal="center" textRotation="90" wrapText="1"/>
    </xf>
    <xf numFmtId="0" fontId="48" fillId="5" borderId="17" xfId="1" applyFont="1" applyFill="1" applyBorder="1" applyAlignment="1" applyProtection="1">
      <alignment horizontal="center" textRotation="90" wrapText="1"/>
    </xf>
    <xf numFmtId="0" fontId="42" fillId="5" borderId="18" xfId="1" applyFont="1" applyFill="1" applyBorder="1" applyAlignment="1" applyProtection="1">
      <alignment horizontal="center" textRotation="90"/>
    </xf>
    <xf numFmtId="0" fontId="42" fillId="5" borderId="19" xfId="1" applyFont="1" applyFill="1" applyBorder="1" applyAlignment="1" applyProtection="1">
      <alignment horizontal="center" textRotation="90"/>
    </xf>
    <xf numFmtId="0" fontId="12" fillId="6" borderId="103" xfId="1" applyFont="1" applyFill="1" applyBorder="1" applyAlignment="1" applyProtection="1">
      <alignment horizontal="center" vertical="center" textRotation="90"/>
    </xf>
    <xf numFmtId="0" fontId="12" fillId="6" borderId="107" xfId="1" applyFont="1" applyFill="1" applyBorder="1" applyAlignment="1" applyProtection="1">
      <alignment horizontal="right" vertical="center" textRotation="90"/>
    </xf>
    <xf numFmtId="0" fontId="12" fillId="6" borderId="98" xfId="1" applyFont="1" applyFill="1" applyBorder="1" applyAlignment="1" applyProtection="1">
      <alignment horizontal="left" vertical="center" textRotation="90"/>
    </xf>
    <xf numFmtId="0" fontId="12" fillId="6" borderId="102" xfId="1" applyFont="1" applyFill="1" applyBorder="1" applyAlignment="1" applyProtection="1">
      <alignment horizontal="center" vertical="center" textRotation="90"/>
    </xf>
    <xf numFmtId="0" fontId="12" fillId="6" borderId="104" xfId="1" applyFont="1" applyFill="1" applyBorder="1" applyAlignment="1" applyProtection="1">
      <alignment horizontal="center" vertical="center" textRotation="90"/>
    </xf>
    <xf numFmtId="0" fontId="48" fillId="16" borderId="59" xfId="1" applyNumberFormat="1" applyFont="1" applyFill="1" applyBorder="1" applyAlignment="1" applyProtection="1">
      <alignment horizontal="center" vertical="center"/>
    </xf>
    <xf numFmtId="0" fontId="48" fillId="16" borderId="4" xfId="1" applyNumberFormat="1" applyFont="1" applyFill="1" applyBorder="1" applyAlignment="1" applyProtection="1">
      <alignment horizontal="center" vertical="center"/>
    </xf>
    <xf numFmtId="167" fontId="19" fillId="4" borderId="99" xfId="1" applyNumberFormat="1" applyFont="1" applyFill="1" applyBorder="1" applyAlignment="1" applyProtection="1">
      <alignment horizontal="right" vertical="center"/>
    </xf>
    <xf numFmtId="0" fontId="19" fillId="0" borderId="0" xfId="1" applyFont="1" applyBorder="1" applyAlignment="1">
      <alignment horizontal="right" vertical="center"/>
    </xf>
    <xf numFmtId="0" fontId="19" fillId="0" borderId="0" xfId="1" applyFont="1" applyBorder="1" applyAlignment="1">
      <alignment horizontal="right"/>
    </xf>
    <xf numFmtId="164" fontId="19" fillId="0" borderId="0" xfId="1" applyNumberFormat="1" applyFont="1" applyBorder="1" applyAlignment="1">
      <alignment horizontal="left"/>
    </xf>
    <xf numFmtId="0" fontId="19" fillId="0" borderId="0" xfId="1" applyFont="1" applyBorder="1" applyAlignment="1">
      <alignment horizontal="left"/>
    </xf>
    <xf numFmtId="0" fontId="19" fillId="0" borderId="0" xfId="1" applyFont="1" applyBorder="1" applyAlignment="1">
      <alignment vertical="center"/>
    </xf>
    <xf numFmtId="165" fontId="50" fillId="0" borderId="74" xfId="1" applyNumberFormat="1" applyFont="1" applyFill="1" applyBorder="1" applyAlignment="1" applyProtection="1">
      <alignment horizontal="center" textRotation="90" wrapText="1"/>
    </xf>
    <xf numFmtId="165" fontId="50" fillId="0" borderId="73" xfId="1" applyNumberFormat="1" applyFont="1" applyFill="1" applyBorder="1" applyAlignment="1" applyProtection="1">
      <alignment horizontal="center" textRotation="90" wrapText="1"/>
    </xf>
    <xf numFmtId="165" fontId="50" fillId="0" borderId="76" xfId="1" applyNumberFormat="1" applyFont="1" applyFill="1" applyBorder="1" applyAlignment="1" applyProtection="1">
      <alignment horizontal="center" textRotation="90" wrapText="1"/>
    </xf>
    <xf numFmtId="0" fontId="48" fillId="8" borderId="100" xfId="1" applyFont="1" applyFill="1" applyBorder="1" applyAlignment="1" applyProtection="1">
      <alignment horizontal="center" textRotation="90" wrapText="1"/>
    </xf>
    <xf numFmtId="0" fontId="48" fillId="8" borderId="18" xfId="1" applyFont="1" applyFill="1" applyBorder="1" applyAlignment="1" applyProtection="1">
      <alignment horizontal="center" textRotation="90" wrapText="1"/>
    </xf>
    <xf numFmtId="0" fontId="48" fillId="8" borderId="19" xfId="1" applyFont="1" applyFill="1" applyBorder="1" applyAlignment="1" applyProtection="1">
      <alignment horizontal="center" textRotation="90" wrapText="1"/>
    </xf>
    <xf numFmtId="0" fontId="48" fillId="14" borderId="17" xfId="1" applyFont="1" applyFill="1" applyBorder="1" applyAlignment="1" applyProtection="1">
      <alignment horizontal="center" textRotation="90" wrapText="1"/>
    </xf>
    <xf numFmtId="0" fontId="42" fillId="14" borderId="18" xfId="1" applyFont="1" applyFill="1" applyBorder="1" applyAlignment="1" applyProtection="1">
      <alignment horizontal="center" textRotation="90"/>
    </xf>
    <xf numFmtId="0" fontId="42" fillId="14" borderId="105" xfId="1" applyFont="1" applyFill="1" applyBorder="1" applyAlignment="1" applyProtection="1">
      <alignment horizontal="center" textRotation="90"/>
    </xf>
    <xf numFmtId="0" fontId="48" fillId="8" borderId="103" xfId="1" applyFont="1" applyFill="1" applyBorder="1" applyAlignment="1" applyProtection="1">
      <alignment horizontal="center" textRotation="90" wrapText="1"/>
    </xf>
    <xf numFmtId="0" fontId="48" fillId="8" borderId="102" xfId="1" applyFont="1" applyFill="1" applyBorder="1" applyAlignment="1" applyProtection="1">
      <alignment horizontal="center" textRotation="90" wrapText="1"/>
    </xf>
    <xf numFmtId="0" fontId="48" fillId="8" borderId="104" xfId="1" applyFont="1" applyFill="1" applyBorder="1" applyAlignment="1" applyProtection="1">
      <alignment horizontal="center" textRotation="90" wrapText="1"/>
    </xf>
    <xf numFmtId="0" fontId="48" fillId="8" borderId="59" xfId="1" applyNumberFormat="1" applyFont="1" applyFill="1" applyBorder="1" applyAlignment="1" applyProtection="1">
      <alignment horizontal="center" vertical="center"/>
    </xf>
    <xf numFmtId="0" fontId="48" fillId="8" borderId="4" xfId="1" applyNumberFormat="1" applyFont="1" applyFill="1" applyBorder="1" applyAlignment="1" applyProtection="1">
      <alignment horizontal="center" vertical="center"/>
    </xf>
    <xf numFmtId="0" fontId="48" fillId="8" borderId="9" xfId="1" applyNumberFormat="1" applyFont="1" applyFill="1" applyBorder="1" applyAlignment="1" applyProtection="1">
      <alignment horizontal="center" vertical="center"/>
    </xf>
    <xf numFmtId="0" fontId="19" fillId="0" borderId="54" xfId="1" applyFont="1" applyBorder="1"/>
    <xf numFmtId="0" fontId="19" fillId="0" borderId="54" xfId="1" applyFont="1" applyBorder="1" applyAlignment="1">
      <alignment horizontal="right" vertical="center"/>
    </xf>
    <xf numFmtId="0" fontId="19" fillId="0" borderId="54" xfId="1" applyFont="1" applyBorder="1" applyAlignment="1">
      <alignment horizontal="right"/>
    </xf>
    <xf numFmtId="164" fontId="19" fillId="0" borderId="54" xfId="1" applyNumberFormat="1" applyFont="1" applyBorder="1" applyAlignment="1">
      <alignment horizontal="left"/>
    </xf>
    <xf numFmtId="0" fontId="19" fillId="0" borderId="54" xfId="1" applyFont="1" applyBorder="1" applyAlignment="1">
      <alignment horizontal="left"/>
    </xf>
    <xf numFmtId="0" fontId="19" fillId="0" borderId="54" xfId="1" applyFont="1" applyBorder="1" applyAlignment="1">
      <alignment vertical="center"/>
    </xf>
    <xf numFmtId="0" fontId="19" fillId="0" borderId="51" xfId="1" applyFont="1" applyBorder="1" applyAlignment="1">
      <alignment vertical="center"/>
    </xf>
    <xf numFmtId="0" fontId="48" fillId="9" borderId="100" xfId="1" applyFont="1" applyFill="1" applyBorder="1" applyAlignment="1" applyProtection="1">
      <alignment horizontal="center" vertical="center" textRotation="90" wrapText="1"/>
    </xf>
    <xf numFmtId="0" fontId="48" fillId="9" borderId="18" xfId="1" applyFont="1" applyFill="1" applyBorder="1" applyAlignment="1" applyProtection="1">
      <alignment horizontal="center" vertical="center" textRotation="90" wrapText="1"/>
    </xf>
    <xf numFmtId="0" fontId="48" fillId="9" borderId="19" xfId="1" applyFont="1" applyFill="1" applyBorder="1" applyAlignment="1" applyProtection="1">
      <alignment horizontal="center" vertical="center" textRotation="90" wrapText="1"/>
    </xf>
    <xf numFmtId="0" fontId="48" fillId="11" borderId="17" xfId="1" applyFont="1" applyFill="1" applyBorder="1" applyAlignment="1" applyProtection="1">
      <alignment horizontal="center" vertical="center" textRotation="90" wrapText="1"/>
    </xf>
    <xf numFmtId="0" fontId="42" fillId="11" borderId="18" xfId="1" applyFont="1" applyFill="1" applyBorder="1" applyAlignment="1" applyProtection="1">
      <alignment horizontal="center" vertical="center" textRotation="90"/>
    </xf>
    <xf numFmtId="0" fontId="42" fillId="11" borderId="19" xfId="1" applyFont="1" applyFill="1" applyBorder="1" applyAlignment="1" applyProtection="1">
      <alignment horizontal="center" vertical="center" textRotation="90"/>
    </xf>
    <xf numFmtId="0" fontId="48" fillId="9" borderId="94" xfId="1" applyFont="1" applyFill="1" applyBorder="1" applyAlignment="1" applyProtection="1">
      <alignment horizontal="center" vertical="center" textRotation="90" wrapText="1"/>
    </xf>
    <xf numFmtId="0" fontId="19" fillId="0" borderId="51" xfId="1" applyFont="1" applyFill="1" applyBorder="1" applyAlignment="1">
      <alignment vertical="center"/>
    </xf>
    <xf numFmtId="166" fontId="12" fillId="0" borderId="0" xfId="1" applyNumberFormat="1" applyFont="1" applyFill="1" applyBorder="1" applyAlignment="1" applyProtection="1">
      <alignment horizontal="right" vertical="center"/>
    </xf>
    <xf numFmtId="164" fontId="12" fillId="0" borderId="0" xfId="1" applyNumberFormat="1" applyFont="1" applyFill="1" applyBorder="1" applyAlignment="1" applyProtection="1">
      <alignment horizontal="left" vertical="center"/>
    </xf>
    <xf numFmtId="0" fontId="12" fillId="0" borderId="0" xfId="1" applyFont="1" applyFill="1" applyBorder="1" applyAlignment="1" applyProtection="1">
      <alignment vertical="center"/>
    </xf>
    <xf numFmtId="0" fontId="19" fillId="0" borderId="0" xfId="1" applyFont="1" applyFill="1" applyBorder="1" applyAlignment="1" applyProtection="1">
      <alignment vertical="center"/>
    </xf>
    <xf numFmtId="0" fontId="19" fillId="0" borderId="0" xfId="1" applyFont="1" applyFill="1" applyBorder="1" applyAlignment="1" applyProtection="1">
      <alignment horizontal="right" vertical="center"/>
    </xf>
    <xf numFmtId="0" fontId="19" fillId="0" borderId="0" xfId="1" applyFont="1" applyFill="1" applyBorder="1" applyAlignment="1" applyProtection="1">
      <alignment horizontal="left" vertical="center"/>
    </xf>
    <xf numFmtId="0" fontId="12" fillId="0" borderId="0" xfId="1" applyFont="1" applyBorder="1" applyAlignment="1" applyProtection="1">
      <alignment vertical="center"/>
    </xf>
    <xf numFmtId="0" fontId="12" fillId="0" borderId="0" xfId="1" applyFont="1" applyBorder="1" applyAlignment="1" applyProtection="1">
      <alignment horizontal="right" vertical="center"/>
    </xf>
    <xf numFmtId="164" fontId="12" fillId="0" borderId="0" xfId="1" applyNumberFormat="1" applyFont="1" applyBorder="1" applyAlignment="1" applyProtection="1">
      <alignment horizontal="left" vertical="center"/>
    </xf>
    <xf numFmtId="0" fontId="40" fillId="0" borderId="0" xfId="0" applyFont="1" applyBorder="1" applyAlignment="1" applyProtection="1">
      <alignment vertical="center"/>
    </xf>
    <xf numFmtId="0" fontId="19" fillId="0" borderId="0" xfId="1" applyFont="1" applyBorder="1" applyAlignment="1" applyProtection="1">
      <alignment horizontal="left" vertical="center"/>
    </xf>
    <xf numFmtId="0" fontId="40" fillId="0" borderId="0" xfId="0" applyFont="1" applyBorder="1" applyAlignment="1">
      <alignment vertical="center"/>
    </xf>
    <xf numFmtId="0" fontId="48" fillId="0" borderId="0" xfId="1" applyNumberFormat="1" applyFont="1" applyFill="1" applyBorder="1" applyAlignment="1" applyProtection="1">
      <alignment horizontal="center" vertical="center"/>
    </xf>
    <xf numFmtId="167" fontId="12" fillId="2" borderId="0" xfId="1" applyNumberFormat="1" applyFont="1" applyFill="1" applyBorder="1" applyAlignment="1" applyProtection="1">
      <alignment horizontal="right" vertical="center"/>
    </xf>
    <xf numFmtId="168" fontId="12" fillId="2" borderId="0" xfId="1" applyNumberFormat="1" applyFont="1" applyFill="1" applyBorder="1" applyAlignment="1" applyProtection="1">
      <alignment horizontal="left" vertical="center"/>
    </xf>
    <xf numFmtId="166" fontId="19" fillId="2" borderId="0" xfId="1" applyNumberFormat="1" applyFont="1" applyFill="1" applyBorder="1" applyAlignment="1" applyProtection="1">
      <alignment horizontal="center" vertical="center"/>
    </xf>
    <xf numFmtId="167" fontId="19" fillId="2" borderId="0" xfId="1" applyNumberFormat="1" applyFont="1" applyFill="1" applyBorder="1" applyAlignment="1" applyProtection="1">
      <alignment horizontal="right" vertical="center"/>
    </xf>
    <xf numFmtId="168" fontId="19" fillId="2" borderId="0" xfId="1" applyNumberFormat="1" applyFont="1" applyFill="1" applyBorder="1" applyAlignment="1" applyProtection="1">
      <alignment horizontal="left" vertical="center"/>
    </xf>
    <xf numFmtId="167" fontId="12" fillId="0" borderId="0" xfId="1" applyNumberFormat="1" applyFont="1" applyFill="1" applyBorder="1" applyAlignment="1" applyProtection="1">
      <alignment horizontal="right" vertical="center"/>
    </xf>
    <xf numFmtId="168" fontId="12" fillId="0" borderId="0" xfId="1" applyNumberFormat="1" applyFont="1" applyFill="1" applyBorder="1" applyAlignment="1" applyProtection="1">
      <alignment horizontal="left" vertical="center"/>
    </xf>
    <xf numFmtId="166" fontId="19" fillId="0" borderId="0" xfId="1" applyNumberFormat="1" applyFont="1" applyFill="1" applyBorder="1" applyAlignment="1" applyProtection="1">
      <alignment horizontal="center" vertical="center"/>
    </xf>
    <xf numFmtId="167" fontId="19" fillId="0" borderId="0" xfId="1" applyNumberFormat="1" applyFont="1" applyFill="1" applyBorder="1" applyAlignment="1" applyProtection="1">
      <alignment horizontal="right" vertical="center"/>
    </xf>
    <xf numFmtId="168" fontId="19" fillId="0" borderId="0" xfId="1" applyNumberFormat="1" applyFont="1" applyFill="1" applyBorder="1" applyAlignment="1" applyProtection="1">
      <alignment horizontal="left" vertical="center"/>
    </xf>
    <xf numFmtId="164" fontId="19" fillId="0" borderId="0" xfId="1" applyNumberFormat="1" applyFont="1" applyBorder="1" applyAlignment="1">
      <alignment horizontal="left" vertical="center"/>
    </xf>
    <xf numFmtId="0" fontId="19" fillId="0" borderId="0" xfId="1" applyFont="1" applyBorder="1" applyAlignment="1">
      <alignment horizontal="left" vertical="center"/>
    </xf>
    <xf numFmtId="0" fontId="19" fillId="0" borderId="53" xfId="1" applyFont="1" applyBorder="1" applyAlignment="1">
      <alignment vertical="center"/>
    </xf>
    <xf numFmtId="164" fontId="19" fillId="0" borderId="54" xfId="1" applyNumberFormat="1" applyFont="1" applyBorder="1" applyAlignment="1">
      <alignment horizontal="left" vertical="center"/>
    </xf>
    <xf numFmtId="0" fontId="40" fillId="0" borderId="54" xfId="0" applyFont="1" applyBorder="1" applyAlignment="1">
      <alignment vertical="center"/>
    </xf>
    <xf numFmtId="0" fontId="19" fillId="0" borderId="54" xfId="1" applyFont="1" applyBorder="1" applyAlignment="1">
      <alignment horizontal="left" vertical="center"/>
    </xf>
    <xf numFmtId="172" fontId="12" fillId="2" borderId="67" xfId="1" applyNumberFormat="1" applyFont="1" applyFill="1" applyBorder="1" applyAlignment="1" applyProtection="1">
      <alignment horizontal="center" vertical="center"/>
    </xf>
    <xf numFmtId="172" fontId="12" fillId="2" borderId="27" xfId="1" applyNumberFormat="1" applyFont="1" applyFill="1" applyBorder="1" applyAlignment="1" applyProtection="1">
      <alignment horizontal="center" vertical="center"/>
    </xf>
    <xf numFmtId="172" fontId="12" fillId="2" borderId="99" xfId="1" applyNumberFormat="1" applyFont="1" applyFill="1" applyBorder="1" applyAlignment="1" applyProtection="1">
      <alignment horizontal="center" vertical="center"/>
    </xf>
    <xf numFmtId="174" fontId="33" fillId="0" borderId="116" xfId="3" applyNumberFormat="1" applyFont="1" applyBorder="1" applyAlignment="1" applyProtection="1">
      <alignment vertical="center"/>
      <protection locked="0"/>
    </xf>
    <xf numFmtId="0" fontId="0" fillId="0" borderId="111" xfId="0" applyBorder="1" applyAlignment="1">
      <alignment horizontal="center" vertical="top" wrapText="1"/>
    </xf>
    <xf numFmtId="0" fontId="33" fillId="0" borderId="127" xfId="0" applyFont="1" applyBorder="1" applyAlignment="1" applyProtection="1">
      <alignment horizontal="center" vertical="center"/>
      <protection locked="0"/>
    </xf>
    <xf numFmtId="0" fontId="48" fillId="9" borderId="18" xfId="1" applyFont="1" applyFill="1" applyBorder="1" applyAlignment="1" applyProtection="1">
      <alignment horizontal="center" textRotation="90" wrapText="1"/>
    </xf>
    <xf numFmtId="0" fontId="48" fillId="10" borderId="102" xfId="1" applyFont="1" applyFill="1" applyBorder="1" applyAlignment="1" applyProtection="1">
      <alignment horizontal="center" textRotation="90" wrapText="1"/>
    </xf>
    <xf numFmtId="0" fontId="48" fillId="8" borderId="102" xfId="1" applyFont="1" applyFill="1" applyBorder="1" applyAlignment="1" applyProtection="1">
      <alignment horizontal="center" textRotation="90" wrapText="1"/>
    </xf>
    <xf numFmtId="0" fontId="42" fillId="14" borderId="18" xfId="1" applyFont="1" applyFill="1" applyBorder="1" applyAlignment="1" applyProtection="1">
      <alignment horizontal="center" textRotation="90"/>
    </xf>
    <xf numFmtId="0" fontId="48" fillId="6" borderId="18" xfId="1" applyFont="1" applyFill="1" applyBorder="1" applyAlignment="1" applyProtection="1">
      <alignment horizontal="center" textRotation="90" wrapText="1"/>
    </xf>
    <xf numFmtId="0" fontId="42" fillId="5" borderId="18" xfId="1" applyFont="1" applyFill="1" applyBorder="1" applyAlignment="1" applyProtection="1">
      <alignment horizontal="center" textRotation="90"/>
    </xf>
    <xf numFmtId="0" fontId="48" fillId="8" borderId="18" xfId="1" applyFont="1" applyFill="1" applyBorder="1" applyAlignment="1" applyProtection="1">
      <alignment horizontal="center" textRotation="90" wrapText="1"/>
    </xf>
    <xf numFmtId="0" fontId="42" fillId="12" borderId="18" xfId="1" applyFont="1" applyFill="1" applyBorder="1" applyAlignment="1" applyProtection="1">
      <alignment horizontal="center" textRotation="90"/>
    </xf>
    <xf numFmtId="0" fontId="48" fillId="10" borderId="18" xfId="1" applyFont="1" applyFill="1" applyBorder="1" applyAlignment="1" applyProtection="1">
      <alignment horizontal="center" textRotation="90" wrapText="1"/>
    </xf>
    <xf numFmtId="0" fontId="19" fillId="0" borderId="51" xfId="1" applyFont="1" applyBorder="1" applyAlignment="1"/>
    <xf numFmtId="0" fontId="48" fillId="10" borderId="94" xfId="1" applyFont="1" applyFill="1" applyBorder="1" applyAlignment="1" applyProtection="1">
      <alignment horizontal="center" textRotation="90" wrapText="1"/>
    </xf>
    <xf numFmtId="0" fontId="12" fillId="0" borderId="16" xfId="1" applyFont="1" applyFill="1" applyBorder="1" applyAlignment="1" applyProtection="1">
      <alignment horizontal="center" wrapText="1"/>
    </xf>
    <xf numFmtId="0" fontId="12" fillId="0" borderId="22" xfId="1" applyFont="1" applyFill="1" applyBorder="1" applyAlignment="1" applyProtection="1">
      <alignment horizontal="center" wrapText="1"/>
    </xf>
    <xf numFmtId="0" fontId="14" fillId="0" borderId="52" xfId="1" applyFont="1" applyBorder="1" applyAlignment="1" applyProtection="1"/>
    <xf numFmtId="0" fontId="14" fillId="0" borderId="0" xfId="1" applyFont="1" applyAlignment="1"/>
    <xf numFmtId="0" fontId="48" fillId="6" borderId="94" xfId="1" applyFont="1" applyFill="1" applyBorder="1" applyAlignment="1" applyProtection="1">
      <alignment horizontal="center" textRotation="90" wrapText="1"/>
    </xf>
    <xf numFmtId="0" fontId="48" fillId="8" borderId="77" xfId="1" applyFont="1" applyFill="1" applyBorder="1" applyAlignment="1" applyProtection="1">
      <alignment horizontal="center" textRotation="90" wrapText="1"/>
    </xf>
    <xf numFmtId="0" fontId="48" fillId="9" borderId="94" xfId="1" applyFont="1" applyFill="1" applyBorder="1" applyAlignment="1" applyProtection="1">
      <alignment horizontal="center" textRotation="90" wrapText="1"/>
    </xf>
    <xf numFmtId="0" fontId="18" fillId="0" borderId="62" xfId="1" applyFont="1" applyBorder="1" applyAlignment="1" applyProtection="1">
      <alignment horizontal="center" wrapText="1"/>
    </xf>
    <xf numFmtId="0" fontId="18" fillId="0" borderId="63" xfId="1" applyFont="1" applyBorder="1" applyAlignment="1" applyProtection="1">
      <alignment horizontal="center" wrapText="1"/>
    </xf>
    <xf numFmtId="0" fontId="18" fillId="0" borderId="63" xfId="1" applyFont="1" applyFill="1" applyBorder="1" applyAlignment="1" applyProtection="1">
      <alignment horizontal="center" wrapText="1"/>
    </xf>
    <xf numFmtId="0" fontId="18" fillId="0" borderId="45" xfId="1" applyFont="1" applyBorder="1" applyAlignment="1" applyProtection="1">
      <alignment horizontal="center" wrapText="1"/>
    </xf>
    <xf numFmtId="0" fontId="48" fillId="8" borderId="64" xfId="1" applyFont="1" applyFill="1" applyBorder="1" applyAlignment="1" applyProtection="1">
      <alignment horizontal="center" textRotation="90" wrapText="1"/>
    </xf>
    <xf numFmtId="0" fontId="19" fillId="0" borderId="26" xfId="1" applyFont="1" applyBorder="1" applyAlignment="1" applyProtection="1">
      <alignment horizontal="center"/>
    </xf>
    <xf numFmtId="0" fontId="19" fillId="0" borderId="15" xfId="1" applyFont="1" applyBorder="1" applyAlignment="1" applyProtection="1"/>
    <xf numFmtId="0" fontId="12" fillId="6" borderId="103" xfId="1" applyFont="1" applyFill="1" applyBorder="1" applyAlignment="1" applyProtection="1">
      <alignment horizontal="center" textRotation="90"/>
    </xf>
    <xf numFmtId="0" fontId="12" fillId="6" borderId="107" xfId="1" applyFont="1" applyFill="1" applyBorder="1" applyAlignment="1" applyProtection="1">
      <alignment horizontal="right" textRotation="90"/>
    </xf>
    <xf numFmtId="0" fontId="12" fillId="6" borderId="98" xfId="1" applyFont="1" applyFill="1" applyBorder="1" applyAlignment="1" applyProtection="1">
      <alignment horizontal="left" textRotation="90"/>
    </xf>
    <xf numFmtId="0" fontId="12" fillId="6" borderId="102" xfId="1" applyFont="1" applyFill="1" applyBorder="1" applyAlignment="1" applyProtection="1">
      <alignment horizontal="center" textRotation="90"/>
    </xf>
    <xf numFmtId="0" fontId="12" fillId="6" borderId="104" xfId="1" applyFont="1" applyFill="1" applyBorder="1" applyAlignment="1" applyProtection="1">
      <alignment horizontal="center" textRotation="90"/>
    </xf>
    <xf numFmtId="0" fontId="12" fillId="6" borderId="95" xfId="1" applyFont="1" applyFill="1" applyBorder="1" applyAlignment="1" applyProtection="1">
      <alignment horizontal="center" textRotation="90"/>
    </xf>
    <xf numFmtId="0" fontId="48" fillId="10" borderId="64" xfId="1" applyFont="1" applyFill="1" applyBorder="1" applyAlignment="1" applyProtection="1">
      <alignment horizontal="center" textRotation="90" wrapText="1"/>
    </xf>
    <xf numFmtId="0" fontId="48" fillId="9" borderId="95" xfId="1" applyFont="1" applyFill="1" applyBorder="1" applyAlignment="1" applyProtection="1">
      <alignment horizontal="center" textRotation="90" wrapText="1"/>
    </xf>
    <xf numFmtId="0" fontId="51" fillId="0" borderId="0" xfId="0" applyFont="1"/>
    <xf numFmtId="0" fontId="52" fillId="0" borderId="65" xfId="0" applyFont="1" applyBorder="1" applyAlignment="1" applyProtection="1">
      <alignment horizontal="center" vertical="center"/>
      <protection locked="0"/>
    </xf>
    <xf numFmtId="0" fontId="52" fillId="0" borderId="2" xfId="0" applyFont="1" applyBorder="1" applyAlignment="1" applyProtection="1">
      <alignment horizontal="center" vertical="center"/>
      <protection locked="0"/>
    </xf>
    <xf numFmtId="0" fontId="52" fillId="0" borderId="3" xfId="0" applyFont="1" applyBorder="1" applyAlignment="1" applyProtection="1">
      <alignment horizontal="center" vertical="center"/>
      <protection locked="0"/>
    </xf>
    <xf numFmtId="0" fontId="13" fillId="0" borderId="2" xfId="0" applyFont="1" applyBorder="1" applyAlignment="1" applyProtection="1">
      <alignment horizontal="center" vertical="center"/>
      <protection locked="0"/>
    </xf>
    <xf numFmtId="0" fontId="13" fillId="0" borderId="3" xfId="0" applyFont="1" applyBorder="1" applyAlignment="1" applyProtection="1">
      <alignment horizontal="center" vertical="center"/>
      <protection locked="0"/>
    </xf>
    <xf numFmtId="0" fontId="55" fillId="0" borderId="1" xfId="1" applyFont="1" applyFill="1" applyBorder="1" applyAlignment="1" applyProtection="1">
      <alignment horizontal="center" vertical="center" wrapText="1"/>
    </xf>
    <xf numFmtId="0" fontId="55" fillId="0" borderId="65" xfId="0" applyFont="1" applyFill="1" applyBorder="1" applyAlignment="1" applyProtection="1">
      <alignment horizontal="center" vertical="center"/>
      <protection locked="0"/>
    </xf>
    <xf numFmtId="0" fontId="55" fillId="0" borderId="2" xfId="0" applyFont="1" applyFill="1" applyBorder="1" applyAlignment="1" applyProtection="1">
      <alignment horizontal="center" vertical="center"/>
      <protection locked="0"/>
    </xf>
    <xf numFmtId="0" fontId="55" fillId="0" borderId="3" xfId="0" applyFont="1" applyFill="1" applyBorder="1" applyAlignment="1" applyProtection="1">
      <alignment horizontal="center" vertical="center"/>
      <protection locked="0"/>
    </xf>
    <xf numFmtId="0" fontId="56" fillId="0" borderId="1" xfId="1" applyFont="1" applyFill="1" applyBorder="1" applyAlignment="1" applyProtection="1">
      <alignment horizontal="center" vertical="center" wrapText="1"/>
    </xf>
    <xf numFmtId="0" fontId="56" fillId="0" borderId="65" xfId="0" applyFont="1" applyFill="1" applyBorder="1" applyAlignment="1" applyProtection="1">
      <alignment horizontal="center" vertical="center"/>
      <protection locked="0"/>
    </xf>
    <xf numFmtId="0" fontId="56" fillId="0" borderId="2" xfId="0" applyFont="1" applyFill="1" applyBorder="1" applyAlignment="1" applyProtection="1">
      <alignment horizontal="center" vertical="center"/>
      <protection locked="0"/>
    </xf>
    <xf numFmtId="0" fontId="56" fillId="0" borderId="3" xfId="0" applyFont="1" applyFill="1" applyBorder="1" applyAlignment="1" applyProtection="1">
      <alignment horizontal="center" vertical="center"/>
      <protection locked="0"/>
    </xf>
    <xf numFmtId="20" fontId="31" fillId="0" borderId="114" xfId="0" applyNumberFormat="1" applyFont="1" applyFill="1" applyBorder="1" applyAlignment="1">
      <alignment horizontal="center" vertical="center"/>
    </xf>
    <xf numFmtId="20" fontId="31" fillId="23" borderId="114" xfId="0" applyNumberFormat="1" applyFont="1" applyFill="1" applyBorder="1" applyAlignment="1">
      <alignment horizontal="center" vertical="center"/>
    </xf>
    <xf numFmtId="0" fontId="31" fillId="23" borderId="117" xfId="0" applyFont="1" applyFill="1" applyBorder="1" applyAlignment="1">
      <alignment horizontal="center" vertical="center"/>
    </xf>
    <xf numFmtId="0" fontId="57" fillId="0" borderId="65" xfId="0" applyFont="1" applyFill="1" applyBorder="1" applyAlignment="1" applyProtection="1">
      <alignment horizontal="center" vertical="center"/>
      <protection locked="0"/>
    </xf>
    <xf numFmtId="0" fontId="57" fillId="0" borderId="2" xfId="0" applyFont="1" applyFill="1" applyBorder="1" applyAlignment="1" applyProtection="1">
      <alignment horizontal="center" vertical="center"/>
      <protection locked="0"/>
    </xf>
    <xf numFmtId="0" fontId="57" fillId="0" borderId="3" xfId="0" applyFont="1" applyFill="1" applyBorder="1" applyAlignment="1" applyProtection="1">
      <alignment horizontal="center" vertical="center"/>
      <protection locked="0"/>
    </xf>
    <xf numFmtId="0" fontId="24" fillId="0" borderId="2" xfId="0" applyFont="1" applyBorder="1" applyAlignment="1" applyProtection="1">
      <alignment horizontal="center" vertical="center"/>
      <protection locked="0"/>
    </xf>
    <xf numFmtId="0" fontId="24" fillId="0" borderId="3" xfId="0" applyFont="1" applyBorder="1" applyAlignment="1" applyProtection="1">
      <alignment horizontal="center" vertical="center"/>
      <protection locked="0"/>
    </xf>
    <xf numFmtId="0" fontId="0" fillId="0" borderId="116" xfId="0" applyBorder="1" applyAlignment="1">
      <alignment horizontal="left" vertical="center"/>
    </xf>
    <xf numFmtId="0" fontId="0" fillId="0" borderId="125" xfId="0" applyBorder="1" applyAlignment="1">
      <alignment horizontal="center" vertical="center"/>
    </xf>
    <xf numFmtId="0" fontId="0" fillId="0" borderId="119" xfId="0" applyBorder="1" applyAlignment="1">
      <alignment horizontal="center" vertical="center"/>
    </xf>
    <xf numFmtId="174" fontId="0" fillId="0" borderId="134" xfId="3" applyNumberFormat="1" applyFont="1" applyBorder="1" applyAlignment="1">
      <alignment vertical="center"/>
    </xf>
    <xf numFmtId="0" fontId="45" fillId="0" borderId="125" xfId="0" applyFont="1" applyBorder="1" applyAlignment="1">
      <alignment horizontal="center" vertical="center"/>
    </xf>
    <xf numFmtId="0" fontId="0" fillId="9" borderId="4" xfId="0" applyFill="1" applyBorder="1" applyAlignment="1">
      <alignment horizontal="center"/>
    </xf>
    <xf numFmtId="0" fontId="0" fillId="10" borderId="4" xfId="0" applyFill="1" applyBorder="1" applyAlignment="1">
      <alignment horizontal="center"/>
    </xf>
    <xf numFmtId="0" fontId="0" fillId="16" borderId="4" xfId="0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54" fillId="30" borderId="4" xfId="0" applyFont="1" applyFill="1" applyBorder="1" applyAlignment="1">
      <alignment horizontal="center"/>
    </xf>
    <xf numFmtId="0" fontId="0" fillId="34" borderId="4" xfId="0" applyFill="1" applyBorder="1" applyAlignment="1">
      <alignment horizontal="center"/>
    </xf>
    <xf numFmtId="0" fontId="0" fillId="33" borderId="4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53" fillId="0" borderId="133" xfId="0" applyFont="1" applyBorder="1" applyAlignment="1" applyProtection="1">
      <alignment horizontal="center" vertical="center"/>
      <protection locked="0"/>
    </xf>
    <xf numFmtId="0" fontId="53" fillId="0" borderId="115" xfId="0" applyFont="1" applyBorder="1" applyAlignment="1" applyProtection="1">
      <alignment vertical="center"/>
      <protection locked="0"/>
    </xf>
    <xf numFmtId="0" fontId="53" fillId="0" borderId="118" xfId="0" applyFont="1" applyBorder="1" applyAlignment="1" applyProtection="1">
      <alignment vertical="center"/>
      <protection locked="0"/>
    </xf>
    <xf numFmtId="0" fontId="53" fillId="0" borderId="115" xfId="0" applyFont="1" applyBorder="1" applyAlignment="1" applyProtection="1">
      <alignment horizontal="center" vertical="center"/>
      <protection locked="0"/>
    </xf>
    <xf numFmtId="0" fontId="53" fillId="0" borderId="119" xfId="0" applyFont="1" applyBorder="1" applyAlignment="1" applyProtection="1">
      <alignment horizontal="center" vertical="center"/>
      <protection locked="0"/>
    </xf>
    <xf numFmtId="0" fontId="59" fillId="0" borderId="133" xfId="0" applyFont="1" applyBorder="1" applyAlignment="1" applyProtection="1">
      <alignment horizontal="center" vertical="center"/>
      <protection locked="0"/>
    </xf>
    <xf numFmtId="0" fontId="59" fillId="0" borderId="115" xfId="0" applyFont="1" applyBorder="1" applyAlignment="1" applyProtection="1">
      <alignment vertical="center"/>
      <protection locked="0"/>
    </xf>
    <xf numFmtId="0" fontId="59" fillId="0" borderId="118" xfId="0" applyFont="1" applyBorder="1" applyAlignment="1" applyProtection="1">
      <alignment vertical="center"/>
      <protection locked="0"/>
    </xf>
    <xf numFmtId="0" fontId="59" fillId="0" borderId="115" xfId="0" applyFont="1" applyBorder="1" applyAlignment="1" applyProtection="1">
      <alignment horizontal="center" vertical="center"/>
      <protection locked="0"/>
    </xf>
    <xf numFmtId="0" fontId="59" fillId="0" borderId="119" xfId="0" applyFont="1" applyBorder="1" applyAlignment="1" applyProtection="1">
      <alignment horizontal="center" vertical="center"/>
      <protection locked="0"/>
    </xf>
    <xf numFmtId="0" fontId="55" fillId="0" borderId="133" xfId="0" applyFont="1" applyBorder="1" applyAlignment="1" applyProtection="1">
      <alignment horizontal="center" vertical="center"/>
      <protection locked="0"/>
    </xf>
    <xf numFmtId="0" fontId="55" fillId="0" borderId="115" xfId="0" applyFont="1" applyBorder="1" applyAlignment="1" applyProtection="1">
      <alignment vertical="center"/>
      <protection locked="0"/>
    </xf>
    <xf numFmtId="0" fontId="55" fillId="0" borderId="118" xfId="0" applyFont="1" applyBorder="1" applyAlignment="1" applyProtection="1">
      <alignment vertical="center"/>
      <protection locked="0"/>
    </xf>
    <xf numFmtId="0" fontId="55" fillId="0" borderId="115" xfId="0" applyFont="1" applyBorder="1" applyAlignment="1" applyProtection="1">
      <alignment horizontal="center" vertical="center"/>
      <protection locked="0"/>
    </xf>
    <xf numFmtId="0" fontId="55" fillId="0" borderId="119" xfId="0" applyFont="1" applyBorder="1" applyAlignment="1" applyProtection="1">
      <alignment horizontal="center" vertical="center"/>
      <protection locked="0"/>
    </xf>
    <xf numFmtId="0" fontId="57" fillId="0" borderId="133" xfId="0" applyFont="1" applyBorder="1" applyAlignment="1" applyProtection="1">
      <alignment horizontal="center" vertical="center"/>
      <protection locked="0"/>
    </xf>
    <xf numFmtId="0" fontId="57" fillId="0" borderId="115" xfId="0" applyFont="1" applyBorder="1" applyAlignment="1" applyProtection="1">
      <alignment vertical="center"/>
      <protection locked="0"/>
    </xf>
    <xf numFmtId="0" fontId="57" fillId="0" borderId="118" xfId="0" applyFont="1" applyBorder="1" applyAlignment="1" applyProtection="1">
      <alignment vertical="center"/>
      <protection locked="0"/>
    </xf>
    <xf numFmtId="0" fontId="57" fillId="0" borderId="115" xfId="0" applyFont="1" applyBorder="1" applyAlignment="1" applyProtection="1">
      <alignment horizontal="center" vertical="center"/>
      <protection locked="0"/>
    </xf>
    <xf numFmtId="0" fontId="57" fillId="0" borderId="119" xfId="0" applyFont="1" applyBorder="1" applyAlignment="1" applyProtection="1">
      <alignment horizontal="center" vertical="center"/>
      <protection locked="0"/>
    </xf>
    <xf numFmtId="169" fontId="8" fillId="27" borderId="7" xfId="0" applyNumberFormat="1" applyFont="1" applyFill="1" applyBorder="1" applyAlignment="1">
      <alignment horizontal="right" vertical="top"/>
    </xf>
    <xf numFmtId="0" fontId="10" fillId="27" borderId="12" xfId="0" applyFont="1" applyFill="1" applyBorder="1" applyAlignment="1" applyProtection="1">
      <alignment horizontal="center" vertical="center"/>
      <protection locked="0"/>
    </xf>
    <xf numFmtId="0" fontId="3" fillId="27" borderId="4" xfId="1" applyFont="1" applyFill="1" applyBorder="1" applyAlignment="1">
      <alignment horizontal="left"/>
    </xf>
    <xf numFmtId="0" fontId="10" fillId="27" borderId="32" xfId="0" applyFont="1" applyFill="1" applyBorder="1" applyAlignment="1" applyProtection="1">
      <alignment horizontal="center" vertical="center"/>
      <protection locked="0"/>
    </xf>
    <xf numFmtId="0" fontId="3" fillId="27" borderId="34" xfId="1" applyFont="1" applyFill="1" applyBorder="1" applyAlignment="1">
      <alignment horizontal="left"/>
    </xf>
    <xf numFmtId="0" fontId="10" fillId="27" borderId="10" xfId="0" applyFont="1" applyFill="1" applyBorder="1" applyAlignment="1" applyProtection="1">
      <alignment horizontal="center" vertical="center"/>
      <protection locked="0"/>
    </xf>
    <xf numFmtId="0" fontId="3" fillId="27" borderId="8" xfId="1" applyFont="1" applyFill="1" applyBorder="1" applyAlignment="1">
      <alignment horizontal="left"/>
    </xf>
    <xf numFmtId="0" fontId="10" fillId="15" borderId="11" xfId="0" applyFont="1" applyFill="1" applyBorder="1" applyAlignment="1" applyProtection="1">
      <alignment horizontal="center" vertical="center"/>
    </xf>
    <xf numFmtId="0" fontId="3" fillId="15" borderId="5" xfId="1" applyFont="1" applyFill="1" applyBorder="1" applyAlignment="1" applyProtection="1">
      <alignment horizontal="left"/>
    </xf>
    <xf numFmtId="169" fontId="8" fillId="15" borderId="7" xfId="0" applyNumberFormat="1" applyFont="1" applyFill="1" applyBorder="1" applyAlignment="1">
      <alignment horizontal="right" vertical="top"/>
    </xf>
    <xf numFmtId="0" fontId="10" fillId="15" borderId="11" xfId="0" applyFont="1" applyFill="1" applyBorder="1" applyAlignment="1" applyProtection="1">
      <alignment horizontal="center" vertical="center"/>
      <protection locked="0"/>
    </xf>
    <xf numFmtId="0" fontId="3" fillId="15" borderId="5" xfId="1" applyFont="1" applyFill="1" applyBorder="1" applyAlignment="1">
      <alignment horizontal="left"/>
    </xf>
    <xf numFmtId="169" fontId="8" fillId="7" borderId="7" xfId="0" applyNumberFormat="1" applyFont="1" applyFill="1" applyBorder="1" applyAlignment="1">
      <alignment horizontal="right" vertical="top"/>
    </xf>
    <xf numFmtId="0" fontId="10" fillId="7" borderId="135" xfId="0" applyFont="1" applyFill="1" applyBorder="1" applyAlignment="1" applyProtection="1">
      <alignment horizontal="center" vertical="center"/>
    </xf>
    <xf numFmtId="0" fontId="10" fillId="7" borderId="135" xfId="0" applyFont="1" applyFill="1" applyBorder="1" applyAlignment="1" applyProtection="1">
      <alignment horizontal="center" vertical="center"/>
      <protection locked="0"/>
    </xf>
    <xf numFmtId="0" fontId="12" fillId="0" borderId="39" xfId="0" applyFont="1" applyFill="1" applyBorder="1" applyAlignment="1">
      <alignment horizontal="center" vertical="top"/>
    </xf>
    <xf numFmtId="0" fontId="12" fillId="0" borderId="92" xfId="0" applyFont="1" applyFill="1" applyBorder="1" applyAlignment="1">
      <alignment horizontal="center" vertical="top"/>
    </xf>
    <xf numFmtId="0" fontId="8" fillId="0" borderId="90" xfId="0" applyFont="1" applyBorder="1" applyAlignment="1">
      <alignment horizontal="center" vertical="top" wrapText="1"/>
    </xf>
    <xf numFmtId="0" fontId="31" fillId="0" borderId="137" xfId="0" applyFont="1" applyFill="1" applyBorder="1" applyAlignment="1">
      <alignment horizontal="center" vertical="center"/>
    </xf>
    <xf numFmtId="0" fontId="0" fillId="0" borderId="13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9" borderId="27" xfId="0" applyFill="1" applyBorder="1" applyAlignment="1">
      <alignment horizontal="center"/>
    </xf>
    <xf numFmtId="0" fontId="0" fillId="10" borderId="27" xfId="0" applyFill="1" applyBorder="1" applyAlignment="1">
      <alignment horizontal="center"/>
    </xf>
    <xf numFmtId="0" fontId="0" fillId="33" borderId="27" xfId="0" applyFill="1" applyBorder="1" applyAlignment="1">
      <alignment horizontal="center"/>
    </xf>
    <xf numFmtId="0" fontId="0" fillId="0" borderId="29" xfId="0" applyBorder="1" applyAlignment="1">
      <alignment horizontal="center" vertical="center"/>
    </xf>
    <xf numFmtId="0" fontId="0" fillId="16" borderId="27" xfId="0" applyFill="1" applyBorder="1" applyAlignment="1">
      <alignment horizontal="center"/>
    </xf>
    <xf numFmtId="0" fontId="0" fillId="8" borderId="27" xfId="0" applyFill="1" applyBorder="1" applyAlignment="1">
      <alignment horizontal="center"/>
    </xf>
    <xf numFmtId="0" fontId="54" fillId="30" borderId="27" xfId="0" applyFont="1" applyFill="1" applyBorder="1" applyAlignment="1">
      <alignment horizontal="center"/>
    </xf>
    <xf numFmtId="0" fontId="0" fillId="3" borderId="27" xfId="0" applyFill="1" applyBorder="1" applyAlignment="1">
      <alignment horizontal="center"/>
    </xf>
    <xf numFmtId="0" fontId="0" fillId="34" borderId="27" xfId="0" applyFill="1" applyBorder="1" applyAlignment="1">
      <alignment horizontal="center"/>
    </xf>
    <xf numFmtId="0" fontId="0" fillId="0" borderId="4" xfId="0" applyFill="1" applyBorder="1" applyAlignment="1">
      <alignment horizontal="center" vertical="center"/>
    </xf>
    <xf numFmtId="0" fontId="0" fillId="0" borderId="4" xfId="0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0" fontId="0" fillId="0" borderId="29" xfId="0" applyFill="1" applyBorder="1" applyAlignment="1">
      <alignment horizontal="center" vertical="center"/>
    </xf>
    <xf numFmtId="0" fontId="31" fillId="0" borderId="125" xfId="0" applyFont="1" applyFill="1" applyBorder="1" applyAlignment="1">
      <alignment horizontal="left" vertical="center"/>
    </xf>
    <xf numFmtId="20" fontId="0" fillId="0" borderId="0" xfId="0" applyNumberFormat="1"/>
    <xf numFmtId="0" fontId="31" fillId="0" borderId="117" xfId="0" applyFont="1" applyFill="1" applyBorder="1" applyAlignment="1">
      <alignment horizontal="center" vertical="center"/>
    </xf>
    <xf numFmtId="0" fontId="33" fillId="0" borderId="141" xfId="0" applyFont="1" applyBorder="1" applyAlignment="1" applyProtection="1">
      <alignment horizontal="center" vertical="center"/>
      <protection locked="0"/>
    </xf>
    <xf numFmtId="0" fontId="0" fillId="0" borderId="112" xfId="0" applyBorder="1" applyAlignment="1">
      <alignment horizontal="center" vertical="top" textRotation="90" wrapText="1"/>
    </xf>
    <xf numFmtId="0" fontId="0" fillId="0" borderId="136" xfId="0" applyBorder="1" applyAlignment="1">
      <alignment horizontal="center" vertical="top" textRotation="90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textRotation="90"/>
    </xf>
    <xf numFmtId="0" fontId="0" fillId="0" borderId="0" xfId="0" applyAlignment="1">
      <alignment vertical="center" wrapText="1"/>
    </xf>
    <xf numFmtId="0" fontId="8" fillId="0" borderId="142" xfId="0" applyFont="1" applyBorder="1" applyAlignment="1">
      <alignment horizontal="center" vertical="top" wrapText="1"/>
    </xf>
    <xf numFmtId="0" fontId="0" fillId="0" borderId="115" xfId="0" applyBorder="1" applyAlignment="1">
      <alignment horizontal="center" vertical="center"/>
    </xf>
    <xf numFmtId="0" fontId="8" fillId="0" borderId="143" xfId="0" applyFont="1" applyBorder="1" applyAlignment="1">
      <alignment horizontal="left" vertical="top" wrapText="1"/>
    </xf>
    <xf numFmtId="0" fontId="8" fillId="0" borderId="14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70" fillId="0" borderId="0" xfId="1" applyFont="1" applyBorder="1"/>
    <xf numFmtId="0" fontId="70" fillId="0" borderId="0" xfId="1" applyFont="1" applyBorder="1" applyProtection="1"/>
    <xf numFmtId="0" fontId="70" fillId="0" borderId="0" xfId="1" applyNumberFormat="1" applyFont="1" applyFill="1" applyBorder="1" applyAlignment="1" applyProtection="1">
      <alignment horizontal="right" vertical="center"/>
    </xf>
    <xf numFmtId="0" fontId="70" fillId="0" borderId="0" xfId="1" applyFont="1" applyBorder="1" applyAlignment="1" applyProtection="1">
      <alignment horizontal="right" vertical="center"/>
    </xf>
    <xf numFmtId="0" fontId="71" fillId="0" borderId="62" xfId="1" applyFont="1" applyBorder="1" applyAlignment="1" applyProtection="1">
      <alignment horizontal="center" vertical="center" wrapText="1"/>
    </xf>
    <xf numFmtId="0" fontId="71" fillId="0" borderId="63" xfId="1" applyFont="1" applyBorder="1" applyAlignment="1" applyProtection="1">
      <alignment horizontal="center" vertical="center" wrapText="1"/>
    </xf>
    <xf numFmtId="0" fontId="71" fillId="0" borderId="63" xfId="1" applyFont="1" applyFill="1" applyBorder="1" applyAlignment="1" applyProtection="1">
      <alignment horizontal="center" vertical="center" wrapText="1"/>
    </xf>
    <xf numFmtId="0" fontId="71" fillId="0" borderId="45" xfId="1" applyFont="1" applyBorder="1" applyAlignment="1" applyProtection="1">
      <alignment horizontal="center" vertical="center" wrapText="1"/>
    </xf>
    <xf numFmtId="167" fontId="72" fillId="0" borderId="0" xfId="1" applyNumberFormat="1" applyFont="1" applyBorder="1" applyAlignment="1" applyProtection="1">
      <alignment horizontal="right" vertical="center"/>
    </xf>
    <xf numFmtId="0" fontId="70" fillId="0" borderId="0" xfId="1" applyFont="1" applyBorder="1" applyAlignment="1">
      <alignment horizontal="right" vertical="center"/>
    </xf>
    <xf numFmtId="0" fontId="71" fillId="0" borderId="62" xfId="1" applyFont="1" applyFill="1" applyBorder="1" applyAlignment="1" applyProtection="1">
      <alignment horizontal="center" vertical="center" wrapText="1"/>
    </xf>
    <xf numFmtId="0" fontId="71" fillId="0" borderId="45" xfId="1" applyFont="1" applyFill="1" applyBorder="1" applyAlignment="1" applyProtection="1">
      <alignment horizontal="center" vertical="center" wrapText="1"/>
    </xf>
    <xf numFmtId="0" fontId="70" fillId="0" borderId="0" xfId="1" applyFont="1" applyAlignment="1">
      <alignment horizontal="right" vertical="center"/>
    </xf>
    <xf numFmtId="0" fontId="70" fillId="0" borderId="0" xfId="1" applyFont="1" applyBorder="1" applyAlignment="1">
      <alignment horizontal="left"/>
    </xf>
    <xf numFmtId="166" fontId="73" fillId="0" borderId="0" xfId="1" applyNumberFormat="1" applyFont="1" applyFill="1" applyBorder="1" applyAlignment="1" applyProtection="1">
      <alignment horizontal="center"/>
    </xf>
    <xf numFmtId="166" fontId="73" fillId="0" borderId="0" xfId="1" applyNumberFormat="1" applyFont="1" applyFill="1" applyBorder="1" applyAlignment="1" applyProtection="1">
      <alignment horizontal="right"/>
    </xf>
    <xf numFmtId="164" fontId="73" fillId="0" borderId="0" xfId="1" applyNumberFormat="1" applyFont="1" applyFill="1" applyBorder="1" applyAlignment="1" applyProtection="1">
      <alignment horizontal="left"/>
    </xf>
    <xf numFmtId="0" fontId="73" fillId="0" borderId="0" xfId="1" applyFont="1" applyFill="1" applyBorder="1" applyProtection="1"/>
    <xf numFmtId="165" fontId="70" fillId="0" borderId="0" xfId="1" applyNumberFormat="1" applyFont="1" applyFill="1" applyBorder="1" applyAlignment="1" applyProtection="1">
      <alignment horizontal="center" vertical="center"/>
    </xf>
    <xf numFmtId="0" fontId="70" fillId="0" borderId="0" xfId="1" applyFont="1" applyFill="1" applyBorder="1" applyProtection="1"/>
    <xf numFmtId="0" fontId="70" fillId="0" borderId="0" xfId="1" applyFont="1" applyFill="1" applyBorder="1" applyAlignment="1" applyProtection="1">
      <alignment horizontal="right"/>
    </xf>
    <xf numFmtId="0" fontId="70" fillId="0" borderId="0" xfId="1" applyFont="1" applyFill="1" applyBorder="1" applyAlignment="1" applyProtection="1">
      <alignment horizontal="left"/>
    </xf>
    <xf numFmtId="0" fontId="73" fillId="0" borderId="0" xfId="1" applyFont="1" applyBorder="1" applyProtection="1"/>
    <xf numFmtId="0" fontId="73" fillId="0" borderId="0" xfId="1" applyFont="1" applyBorder="1" applyAlignment="1" applyProtection="1">
      <alignment horizontal="right"/>
    </xf>
    <xf numFmtId="164" fontId="73" fillId="0" borderId="0" xfId="1" applyNumberFormat="1" applyFont="1" applyBorder="1" applyAlignment="1" applyProtection="1">
      <alignment horizontal="left"/>
    </xf>
    <xf numFmtId="0" fontId="74" fillId="0" borderId="0" xfId="0" applyFont="1" applyBorder="1" applyProtection="1"/>
    <xf numFmtId="0" fontId="70" fillId="0" borderId="0" xfId="1" applyFont="1" applyBorder="1" applyAlignment="1" applyProtection="1">
      <alignment horizontal="right"/>
    </xf>
    <xf numFmtId="0" fontId="70" fillId="0" borderId="0" xfId="1" applyFont="1" applyBorder="1" applyAlignment="1" applyProtection="1">
      <alignment horizontal="left"/>
    </xf>
    <xf numFmtId="166" fontId="73" fillId="2" borderId="0" xfId="1" applyNumberFormat="1" applyFont="1" applyFill="1" applyBorder="1" applyAlignment="1" applyProtection="1">
      <alignment horizontal="center"/>
    </xf>
    <xf numFmtId="167" fontId="73" fillId="2" borderId="0" xfId="1" applyNumberFormat="1" applyFont="1" applyFill="1" applyBorder="1" applyAlignment="1" applyProtection="1">
      <alignment horizontal="right"/>
    </xf>
    <xf numFmtId="168" fontId="73" fillId="2" borderId="0" xfId="1" applyNumberFormat="1" applyFont="1" applyFill="1" applyBorder="1" applyAlignment="1" applyProtection="1">
      <alignment horizontal="left"/>
    </xf>
    <xf numFmtId="166" fontId="70" fillId="2" borderId="0" xfId="1" applyNumberFormat="1" applyFont="1" applyFill="1" applyBorder="1" applyAlignment="1" applyProtection="1">
      <alignment horizontal="center"/>
    </xf>
    <xf numFmtId="167" fontId="70" fillId="2" borderId="0" xfId="1" applyNumberFormat="1" applyFont="1" applyFill="1" applyBorder="1" applyAlignment="1" applyProtection="1">
      <alignment horizontal="right"/>
    </xf>
    <xf numFmtId="168" fontId="70" fillId="2" borderId="0" xfId="1" applyNumberFormat="1" applyFont="1" applyFill="1" applyBorder="1" applyAlignment="1" applyProtection="1">
      <alignment horizontal="left"/>
    </xf>
    <xf numFmtId="167" fontId="73" fillId="0" borderId="0" xfId="1" applyNumberFormat="1" applyFont="1" applyFill="1" applyBorder="1" applyAlignment="1" applyProtection="1">
      <alignment horizontal="right"/>
    </xf>
    <xf numFmtId="168" fontId="73" fillId="0" borderId="0" xfId="1" applyNumberFormat="1" applyFont="1" applyFill="1" applyBorder="1" applyAlignment="1" applyProtection="1">
      <alignment horizontal="left"/>
    </xf>
    <xf numFmtId="166" fontId="70" fillId="0" borderId="0" xfId="1" applyNumberFormat="1" applyFont="1" applyFill="1" applyBorder="1" applyAlignment="1" applyProtection="1">
      <alignment horizontal="center"/>
    </xf>
    <xf numFmtId="167" fontId="70" fillId="0" borderId="0" xfId="1" applyNumberFormat="1" applyFont="1" applyFill="1" applyBorder="1" applyAlignment="1" applyProtection="1">
      <alignment horizontal="right"/>
    </xf>
    <xf numFmtId="168" fontId="70" fillId="0" borderId="0" xfId="1" applyNumberFormat="1" applyFont="1" applyFill="1" applyBorder="1" applyAlignment="1" applyProtection="1">
      <alignment horizontal="left"/>
    </xf>
    <xf numFmtId="0" fontId="70" fillId="0" borderId="0" xfId="1" applyFont="1" applyBorder="1" applyAlignment="1">
      <alignment horizontal="right"/>
    </xf>
    <xf numFmtId="164" fontId="70" fillId="0" borderId="0" xfId="1" applyNumberFormat="1" applyFont="1" applyBorder="1" applyAlignment="1">
      <alignment horizontal="left"/>
    </xf>
    <xf numFmtId="0" fontId="74" fillId="0" borderId="0" xfId="0" applyFont="1" applyBorder="1"/>
    <xf numFmtId="0" fontId="70" fillId="0" borderId="0" xfId="1" applyFont="1"/>
    <xf numFmtId="0" fontId="70" fillId="0" borderId="0" xfId="1" applyFont="1" applyAlignment="1">
      <alignment horizontal="right"/>
    </xf>
    <xf numFmtId="164" fontId="70" fillId="0" borderId="0" xfId="1" applyNumberFormat="1" applyFont="1" applyAlignment="1">
      <alignment horizontal="left"/>
    </xf>
    <xf numFmtId="0" fontId="74" fillId="0" borderId="0" xfId="0" applyFont="1"/>
    <xf numFmtId="0" fontId="70" fillId="0" borderId="0" xfId="1" applyFont="1" applyAlignment="1">
      <alignment horizontal="left"/>
    </xf>
    <xf numFmtId="0" fontId="0" fillId="0" borderId="0" xfId="0" applyAlignment="1">
      <alignment horizontal="right" vertical="center"/>
    </xf>
    <xf numFmtId="0" fontId="0" fillId="0" borderId="119" xfId="0" applyFill="1" applyBorder="1" applyAlignment="1">
      <alignment horizontal="center" vertical="center"/>
    </xf>
    <xf numFmtId="0" fontId="8" fillId="0" borderId="46" xfId="0" applyFont="1" applyBorder="1" applyAlignment="1">
      <alignment horizontal="left" vertical="top" wrapText="1"/>
    </xf>
    <xf numFmtId="165" fontId="0" fillId="0" borderId="115" xfId="0" applyNumberFormat="1" applyBorder="1" applyAlignment="1">
      <alignment horizontal="center" vertical="center"/>
    </xf>
    <xf numFmtId="0" fontId="31" fillId="4" borderId="144" xfId="0" applyFont="1" applyFill="1" applyBorder="1" applyAlignment="1" applyProtection="1">
      <alignment horizontal="center" vertical="center"/>
    </xf>
    <xf numFmtId="0" fontId="31" fillId="4" borderId="111" xfId="0" applyFont="1" applyFill="1" applyBorder="1" applyAlignment="1">
      <alignment horizontal="center" vertical="center"/>
    </xf>
    <xf numFmtId="167" fontId="31" fillId="4" borderId="111" xfId="0" applyNumberFormat="1" applyFont="1" applyFill="1" applyBorder="1" applyAlignment="1">
      <alignment horizontal="left" vertical="center" wrapText="1"/>
    </xf>
    <xf numFmtId="0" fontId="31" fillId="4" borderId="111" xfId="0" applyFont="1" applyFill="1" applyBorder="1" applyAlignment="1" applyProtection="1">
      <alignment horizontal="center" vertical="center" wrapText="1"/>
    </xf>
    <xf numFmtId="167" fontId="81" fillId="4" borderId="144" xfId="0" applyNumberFormat="1" applyFont="1" applyFill="1" applyBorder="1" applyAlignment="1">
      <alignment horizontal="right" vertical="center"/>
    </xf>
    <xf numFmtId="0" fontId="81" fillId="4" borderId="145" xfId="0" applyFont="1" applyFill="1" applyBorder="1" applyAlignment="1">
      <alignment horizontal="right" vertical="center" indent="1"/>
    </xf>
    <xf numFmtId="165" fontId="31" fillId="4" borderId="111" xfId="0" applyNumberFormat="1" applyFont="1" applyFill="1" applyBorder="1" applyAlignment="1">
      <alignment horizontal="center" vertical="center"/>
    </xf>
    <xf numFmtId="167" fontId="31" fillId="4" borderId="144" xfId="0" applyNumberFormat="1" applyFont="1" applyFill="1" applyBorder="1" applyAlignment="1">
      <alignment horizontal="right" vertical="center"/>
    </xf>
    <xf numFmtId="0" fontId="31" fillId="4" borderId="111" xfId="0" applyFont="1" applyFill="1" applyBorder="1" applyAlignment="1">
      <alignment horizontal="right" vertical="center" indent="1"/>
    </xf>
    <xf numFmtId="167" fontId="31" fillId="4" borderId="111" xfId="0" applyNumberFormat="1" applyFont="1" applyFill="1" applyBorder="1" applyAlignment="1">
      <alignment horizontal="right" vertical="center"/>
    </xf>
    <xf numFmtId="0" fontId="31" fillId="4" borderId="146" xfId="0" applyFont="1" applyFill="1" applyBorder="1" applyAlignment="1">
      <alignment horizontal="right" vertical="center" indent="1"/>
    </xf>
    <xf numFmtId="0" fontId="31" fillId="4" borderId="147" xfId="0" applyFont="1" applyFill="1" applyBorder="1" applyAlignment="1">
      <alignment horizontal="left" vertical="center"/>
    </xf>
    <xf numFmtId="173" fontId="80" fillId="24" borderId="148" xfId="0" applyNumberFormat="1" applyFont="1" applyFill="1" applyBorder="1" applyAlignment="1">
      <alignment horizontal="center" vertical="top" wrapText="1"/>
    </xf>
    <xf numFmtId="173" fontId="80" fillId="24" borderId="149" xfId="0" applyNumberFormat="1" applyFont="1" applyFill="1" applyBorder="1" applyAlignment="1">
      <alignment horizontal="center" vertical="top" wrapText="1"/>
    </xf>
    <xf numFmtId="173" fontId="81" fillId="24" borderId="149" xfId="0" applyNumberFormat="1" applyFont="1" applyFill="1" applyBorder="1" applyAlignment="1">
      <alignment horizontal="center" vertical="top" wrapText="1"/>
    </xf>
    <xf numFmtId="173" fontId="81" fillId="24" borderId="46" xfId="0" applyNumberFormat="1" applyFont="1" applyFill="1" applyBorder="1" applyAlignment="1">
      <alignment horizontal="center" vertical="top" wrapText="1"/>
    </xf>
    <xf numFmtId="173" fontId="81" fillId="24" borderId="41" xfId="0" applyNumberFormat="1" applyFont="1" applyFill="1" applyBorder="1" applyAlignment="1">
      <alignment horizontal="center" vertical="top" wrapText="1"/>
    </xf>
    <xf numFmtId="20" fontId="0" fillId="0" borderId="39" xfId="0" applyNumberFormat="1" applyFont="1" applyBorder="1" applyAlignment="1" applyProtection="1">
      <alignment horizontal="center" vertical="top" wrapText="1"/>
    </xf>
    <xf numFmtId="0" fontId="0" fillId="0" borderId="92" xfId="0" applyFont="1" applyBorder="1" applyAlignment="1" applyProtection="1">
      <alignment horizontal="center" vertical="top"/>
    </xf>
    <xf numFmtId="0" fontId="0" fillId="0" borderId="0" xfId="0" applyFill="1"/>
    <xf numFmtId="0" fontId="0" fillId="0" borderId="116" xfId="0" applyFill="1" applyBorder="1" applyAlignment="1">
      <alignment horizontal="left" vertical="center"/>
    </xf>
    <xf numFmtId="0" fontId="0" fillId="0" borderId="125" xfId="0" applyFill="1" applyBorder="1" applyAlignment="1">
      <alignment horizontal="center" vertical="center"/>
    </xf>
    <xf numFmtId="0" fontId="0" fillId="0" borderId="115" xfId="0" applyFill="1" applyBorder="1" applyAlignment="1">
      <alignment horizontal="center" vertical="center"/>
    </xf>
    <xf numFmtId="165" fontId="0" fillId="0" borderId="115" xfId="0" applyNumberFormat="1" applyFill="1" applyBorder="1" applyAlignment="1">
      <alignment horizontal="center" vertical="center"/>
    </xf>
    <xf numFmtId="0" fontId="58" fillId="0" borderId="63" xfId="1" applyFont="1" applyBorder="1" applyAlignment="1" applyProtection="1">
      <alignment horizontal="center" vertical="center" wrapText="1"/>
    </xf>
    <xf numFmtId="0" fontId="24" fillId="0" borderId="65" xfId="0" applyFont="1" applyBorder="1" applyAlignment="1" applyProtection="1">
      <alignment horizontal="center" vertical="center"/>
      <protection locked="0"/>
    </xf>
    <xf numFmtId="0" fontId="13" fillId="0" borderId="153" xfId="0" applyFont="1" applyBorder="1" applyAlignment="1" applyProtection="1">
      <alignment horizontal="center" vertical="center"/>
      <protection locked="0"/>
    </xf>
    <xf numFmtId="0" fontId="61" fillId="0" borderId="0" xfId="1" applyFont="1" applyBorder="1" applyAlignment="1" applyProtection="1"/>
    <xf numFmtId="0" fontId="82" fillId="9" borderId="1" xfId="1" applyFont="1" applyFill="1" applyBorder="1" applyAlignment="1" applyProtection="1">
      <alignment horizontal="center" vertical="center"/>
    </xf>
    <xf numFmtId="0" fontId="76" fillId="9" borderId="43" xfId="1" applyFont="1" applyFill="1" applyBorder="1" applyAlignment="1" applyProtection="1">
      <alignment horizontal="center" vertical="center"/>
    </xf>
    <xf numFmtId="0" fontId="77" fillId="0" borderId="0" xfId="1" applyFont="1" applyFill="1" applyBorder="1" applyAlignment="1" applyProtection="1">
      <alignment horizontal="left"/>
    </xf>
    <xf numFmtId="0" fontId="82" fillId="10" borderId="1" xfId="1" applyFont="1" applyFill="1" applyBorder="1" applyAlignment="1" applyProtection="1">
      <alignment horizontal="center" vertical="center"/>
    </xf>
    <xf numFmtId="0" fontId="63" fillId="10" borderId="43" xfId="1" applyFont="1" applyFill="1" applyBorder="1" applyAlignment="1" applyProtection="1">
      <alignment horizontal="center" vertical="center"/>
    </xf>
    <xf numFmtId="0" fontId="82" fillId="16" borderId="1" xfId="1" applyFont="1" applyFill="1" applyBorder="1" applyAlignment="1" applyProtection="1">
      <alignment horizontal="center" vertical="center"/>
    </xf>
    <xf numFmtId="0" fontId="64" fillId="16" borderId="43" xfId="1" applyFont="1" applyFill="1" applyBorder="1" applyAlignment="1" applyProtection="1">
      <alignment horizontal="center" vertical="center"/>
    </xf>
    <xf numFmtId="0" fontId="61" fillId="0" borderId="0" xfId="1" applyFont="1" applyBorder="1" applyAlignment="1"/>
    <xf numFmtId="0" fontId="82" fillId="8" borderId="1" xfId="1" applyFont="1" applyFill="1" applyBorder="1" applyAlignment="1" applyProtection="1">
      <alignment horizontal="center" vertical="center"/>
    </xf>
    <xf numFmtId="0" fontId="65" fillId="8" borderId="43" xfId="1" applyFont="1" applyFill="1" applyBorder="1" applyAlignment="1" applyProtection="1">
      <alignment horizontal="center" vertical="center"/>
    </xf>
    <xf numFmtId="0" fontId="82" fillId="30" borderId="1" xfId="1" applyFont="1" applyFill="1" applyBorder="1" applyAlignment="1" applyProtection="1">
      <alignment horizontal="center" vertical="center"/>
    </xf>
    <xf numFmtId="0" fontId="66" fillId="30" borderId="43" xfId="1" applyFont="1" applyFill="1" applyBorder="1" applyAlignment="1" applyProtection="1">
      <alignment horizontal="center" vertical="center"/>
    </xf>
    <xf numFmtId="0" fontId="82" fillId="34" borderId="1" xfId="1" applyFont="1" applyFill="1" applyBorder="1" applyAlignment="1" applyProtection="1">
      <alignment horizontal="center" vertical="center"/>
    </xf>
    <xf numFmtId="0" fontId="78" fillId="34" borderId="43" xfId="1" applyFont="1" applyFill="1" applyBorder="1" applyAlignment="1" applyProtection="1">
      <alignment horizontal="center" vertical="center"/>
    </xf>
    <xf numFmtId="0" fontId="82" fillId="33" borderId="1" xfId="1" applyFont="1" applyFill="1" applyBorder="1" applyAlignment="1" applyProtection="1">
      <alignment horizontal="center" vertical="center"/>
    </xf>
    <xf numFmtId="0" fontId="79" fillId="33" borderId="43" xfId="1" applyFont="1" applyFill="1" applyBorder="1" applyAlignment="1" applyProtection="1">
      <alignment horizontal="center" vertical="center"/>
    </xf>
    <xf numFmtId="0" fontId="82" fillId="3" borderId="1" xfId="1" applyFont="1" applyFill="1" applyBorder="1" applyAlignment="1" applyProtection="1">
      <alignment horizontal="center" vertical="center"/>
    </xf>
    <xf numFmtId="0" fontId="69" fillId="3" borderId="43" xfId="1" applyFont="1" applyFill="1" applyBorder="1" applyAlignment="1" applyProtection="1">
      <alignment horizontal="center" vertical="center"/>
    </xf>
    <xf numFmtId="0" fontId="61" fillId="0" borderId="0" xfId="1" applyFont="1" applyAlignment="1"/>
    <xf numFmtId="0" fontId="31" fillId="31" borderId="4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0" fillId="0" borderId="161" xfId="0" applyBorder="1" applyAlignment="1">
      <alignment horizontal="center" vertical="center"/>
    </xf>
    <xf numFmtId="0" fontId="0" fillId="0" borderId="164" xfId="0" applyBorder="1" applyAlignment="1">
      <alignment horizontal="center" vertical="center"/>
    </xf>
    <xf numFmtId="0" fontId="0" fillId="0" borderId="165" xfId="0" applyFill="1" applyBorder="1" applyAlignment="1">
      <alignment horizontal="center" vertical="center"/>
    </xf>
    <xf numFmtId="0" fontId="0" fillId="0" borderId="166" xfId="0" applyFill="1" applyBorder="1"/>
    <xf numFmtId="0" fontId="0" fillId="0" borderId="167" xfId="0" applyBorder="1"/>
    <xf numFmtId="0" fontId="0" fillId="0" borderId="168" xfId="0" applyBorder="1"/>
    <xf numFmtId="0" fontId="0" fillId="0" borderId="170" xfId="0" applyBorder="1" applyAlignment="1">
      <alignment horizontal="center" vertical="center"/>
    </xf>
    <xf numFmtId="0" fontId="0" fillId="0" borderId="171" xfId="0" applyBorder="1"/>
    <xf numFmtId="0" fontId="0" fillId="0" borderId="78" xfId="0" applyBorder="1"/>
    <xf numFmtId="0" fontId="0" fillId="0" borderId="79" xfId="0" applyBorder="1"/>
    <xf numFmtId="0" fontId="0" fillId="0" borderId="62" xfId="0" applyBorder="1" applyAlignment="1">
      <alignment horizontal="center" vertical="center"/>
    </xf>
    <xf numFmtId="0" fontId="0" fillId="0" borderId="174" xfId="0" applyBorder="1" applyAlignment="1">
      <alignment horizontal="center" vertical="center"/>
    </xf>
    <xf numFmtId="0" fontId="0" fillId="0" borderId="106" xfId="0" applyBorder="1"/>
    <xf numFmtId="0" fontId="0" fillId="0" borderId="0" xfId="0" applyBorder="1" applyAlignment="1">
      <alignment textRotation="90"/>
    </xf>
    <xf numFmtId="0" fontId="0" fillId="0" borderId="169" xfId="0" applyBorder="1" applyAlignment="1">
      <alignment textRotation="90"/>
    </xf>
    <xf numFmtId="0" fontId="0" fillId="0" borderId="173" xfId="0" applyBorder="1" applyAlignment="1">
      <alignment textRotation="90"/>
    </xf>
    <xf numFmtId="0" fontId="0" fillId="0" borderId="172" xfId="0" applyBorder="1" applyAlignment="1">
      <alignment textRotation="90"/>
    </xf>
    <xf numFmtId="0" fontId="0" fillId="0" borderId="0" xfId="0" applyFill="1" applyAlignment="1">
      <alignment textRotation="90"/>
    </xf>
    <xf numFmtId="0" fontId="31" fillId="0" borderId="172" xfId="0" applyFont="1" applyFill="1" applyBorder="1" applyAlignment="1">
      <alignment horizontal="center" vertical="center" textRotation="90"/>
    </xf>
    <xf numFmtId="0" fontId="31" fillId="31" borderId="24" xfId="0" applyFont="1" applyFill="1" applyBorder="1" applyAlignment="1">
      <alignment horizontal="center" vertical="center"/>
    </xf>
    <xf numFmtId="0" fontId="31" fillId="20" borderId="113" xfId="0" applyFont="1" applyFill="1" applyBorder="1" applyAlignment="1">
      <alignment horizontal="right" vertical="center"/>
    </xf>
    <xf numFmtId="0" fontId="31" fillId="20" borderId="114" xfId="0" applyFont="1" applyFill="1" applyBorder="1" applyAlignment="1">
      <alignment horizontal="right" vertical="center"/>
    </xf>
    <xf numFmtId="0" fontId="0" fillId="0" borderId="111" xfId="0" applyFont="1" applyBorder="1" applyAlignment="1">
      <alignment horizontal="center" vertical="center"/>
    </xf>
    <xf numFmtId="0" fontId="0" fillId="0" borderId="146" xfId="0" applyFont="1" applyBorder="1" applyAlignment="1">
      <alignment horizontal="center" vertical="center"/>
    </xf>
    <xf numFmtId="0" fontId="31" fillId="0" borderId="175" xfId="0" applyFont="1" applyFill="1" applyBorder="1" applyAlignment="1">
      <alignment horizontal="center" vertical="center"/>
    </xf>
    <xf numFmtId="0" fontId="31" fillId="0" borderId="176" xfId="0" applyFont="1" applyFill="1" applyBorder="1" applyAlignment="1">
      <alignment horizontal="center" vertical="center"/>
    </xf>
    <xf numFmtId="0" fontId="31" fillId="0" borderId="147" xfId="0" applyFont="1" applyFill="1" applyBorder="1" applyAlignment="1">
      <alignment horizontal="center" vertical="center"/>
    </xf>
    <xf numFmtId="0" fontId="31" fillId="23" borderId="177" xfId="0" applyFont="1" applyFill="1" applyBorder="1" applyAlignment="1">
      <alignment horizontal="center" vertical="center"/>
    </xf>
    <xf numFmtId="0" fontId="31" fillId="23" borderId="131" xfId="0" applyFont="1" applyFill="1" applyBorder="1" applyAlignment="1">
      <alignment horizontal="center" vertical="center"/>
    </xf>
    <xf numFmtId="0" fontId="31" fillId="23" borderId="178" xfId="0" applyFont="1" applyFill="1" applyBorder="1" applyAlignment="1">
      <alignment horizontal="center" vertical="center"/>
    </xf>
    <xf numFmtId="0" fontId="0" fillId="0" borderId="181" xfId="0" applyFont="1" applyBorder="1" applyAlignment="1">
      <alignment horizontal="center" vertical="center"/>
    </xf>
    <xf numFmtId="0" fontId="0" fillId="0" borderId="182" xfId="0" applyFont="1" applyBorder="1" applyAlignment="1">
      <alignment horizontal="center" vertical="center"/>
    </xf>
    <xf numFmtId="0" fontId="31" fillId="23" borderId="175" xfId="0" applyFont="1" applyFill="1" applyBorder="1" applyAlignment="1">
      <alignment horizontal="center" vertical="center"/>
    </xf>
    <xf numFmtId="0" fontId="31" fillId="23" borderId="176" xfId="0" applyFont="1" applyFill="1" applyBorder="1" applyAlignment="1">
      <alignment horizontal="center" vertical="center"/>
    </xf>
    <xf numFmtId="0" fontId="31" fillId="23" borderId="115" xfId="0" applyFont="1" applyFill="1" applyBorder="1" applyAlignment="1">
      <alignment horizontal="center" vertical="center"/>
    </xf>
    <xf numFmtId="0" fontId="31" fillId="23" borderId="137" xfId="0" applyFont="1" applyFill="1" applyBorder="1" applyAlignment="1">
      <alignment horizontal="center" vertical="center"/>
    </xf>
    <xf numFmtId="0" fontId="31" fillId="23" borderId="183" xfId="0" applyFont="1" applyFill="1" applyBorder="1" applyAlignment="1">
      <alignment horizontal="center" vertical="center"/>
    </xf>
    <xf numFmtId="0" fontId="31" fillId="23" borderId="184" xfId="0" applyFont="1" applyFill="1" applyBorder="1" applyAlignment="1">
      <alignment horizontal="center" vertical="center"/>
    </xf>
    <xf numFmtId="0" fontId="31" fillId="23" borderId="185" xfId="0" applyFont="1" applyFill="1" applyBorder="1" applyAlignment="1">
      <alignment horizontal="center" vertical="center"/>
    </xf>
    <xf numFmtId="0" fontId="53" fillId="0" borderId="0" xfId="0" applyFont="1" applyAlignment="1">
      <alignment vertical="center"/>
    </xf>
    <xf numFmtId="0" fontId="86" fillId="0" borderId="65" xfId="0" applyFont="1" applyBorder="1" applyAlignment="1" applyProtection="1">
      <alignment vertical="center"/>
      <protection locked="0"/>
    </xf>
    <xf numFmtId="0" fontId="86" fillId="0" borderId="2" xfId="0" applyFont="1" applyBorder="1" applyAlignment="1" applyProtection="1">
      <alignment vertical="center"/>
      <protection locked="0"/>
    </xf>
    <xf numFmtId="0" fontId="87" fillId="0" borderId="65" xfId="0" applyFont="1" applyBorder="1" applyAlignment="1" applyProtection="1">
      <alignment vertical="center"/>
      <protection locked="0"/>
    </xf>
    <xf numFmtId="0" fontId="87" fillId="0" borderId="2" xfId="0" applyFont="1" applyBorder="1" applyAlignment="1" applyProtection="1">
      <alignment vertical="center"/>
      <protection locked="0"/>
    </xf>
    <xf numFmtId="0" fontId="88" fillId="0" borderId="65" xfId="0" applyFont="1" applyBorder="1" applyAlignment="1" applyProtection="1">
      <alignment vertical="center"/>
      <protection locked="0"/>
    </xf>
    <xf numFmtId="0" fontId="88" fillId="0" borderId="2" xfId="0" applyFont="1" applyBorder="1" applyAlignment="1" applyProtection="1">
      <alignment vertical="center"/>
      <protection locked="0"/>
    </xf>
    <xf numFmtId="0" fontId="89" fillId="0" borderId="65" xfId="0" applyFont="1" applyBorder="1" applyAlignment="1" applyProtection="1">
      <alignment vertical="center"/>
      <protection locked="0"/>
    </xf>
    <xf numFmtId="0" fontId="89" fillId="0" borderId="2" xfId="0" applyFont="1" applyBorder="1" applyAlignment="1" applyProtection="1">
      <alignment vertical="center"/>
      <protection locked="0"/>
    </xf>
    <xf numFmtId="0" fontId="90" fillId="0" borderId="65" xfId="0" applyFont="1" applyFill="1" applyBorder="1" applyAlignment="1" applyProtection="1">
      <alignment vertical="center"/>
      <protection locked="0"/>
    </xf>
    <xf numFmtId="0" fontId="90" fillId="0" borderId="2" xfId="0" applyFont="1" applyFill="1" applyBorder="1" applyAlignment="1" applyProtection="1">
      <alignment vertical="center"/>
      <protection locked="0"/>
    </xf>
    <xf numFmtId="0" fontId="91" fillId="0" borderId="65" xfId="0" applyFont="1" applyFill="1" applyBorder="1" applyAlignment="1" applyProtection="1">
      <alignment vertical="center"/>
      <protection locked="0"/>
    </xf>
    <xf numFmtId="0" fontId="91" fillId="0" borderId="2" xfId="0" applyFont="1" applyFill="1" applyBorder="1" applyAlignment="1" applyProtection="1">
      <alignment vertical="center"/>
      <protection locked="0"/>
    </xf>
    <xf numFmtId="0" fontId="92" fillId="0" borderId="65" xfId="0" applyFont="1" applyFill="1" applyBorder="1" applyAlignment="1" applyProtection="1">
      <alignment vertical="center"/>
      <protection locked="0"/>
    </xf>
    <xf numFmtId="0" fontId="92" fillId="0" borderId="2" xfId="0" applyFont="1" applyFill="1" applyBorder="1" applyAlignment="1" applyProtection="1">
      <alignment vertical="center"/>
      <protection locked="0"/>
    </xf>
    <xf numFmtId="0" fontId="73" fillId="0" borderId="153" xfId="0" applyFont="1" applyBorder="1" applyAlignment="1" applyProtection="1">
      <alignment vertical="center"/>
      <protection locked="0"/>
    </xf>
    <xf numFmtId="0" fontId="73" fillId="0" borderId="2" xfId="0" applyFont="1" applyBorder="1" applyAlignment="1" applyProtection="1">
      <alignment vertical="center"/>
      <protection locked="0"/>
    </xf>
    <xf numFmtId="166" fontId="73" fillId="2" borderId="60" xfId="1" applyNumberFormat="1" applyFont="1" applyFill="1" applyBorder="1" applyAlignment="1" applyProtection="1">
      <alignment horizontal="center" vertical="center" wrapText="1"/>
    </xf>
    <xf numFmtId="166" fontId="73" fillId="2" borderId="61" xfId="1" applyNumberFormat="1" applyFont="1" applyFill="1" applyBorder="1" applyAlignment="1" applyProtection="1">
      <alignment horizontal="center" vertical="center" wrapText="1"/>
    </xf>
    <xf numFmtId="0" fontId="94" fillId="4" borderId="160" xfId="0" applyFont="1" applyFill="1" applyBorder="1" applyAlignment="1" applyProtection="1">
      <alignment horizontal="left" vertical="top"/>
    </xf>
    <xf numFmtId="0" fontId="94" fillId="4" borderId="163" xfId="0" applyFont="1" applyFill="1" applyBorder="1" applyAlignment="1" applyProtection="1">
      <alignment horizontal="left" vertical="top"/>
    </xf>
    <xf numFmtId="0" fontId="93" fillId="0" borderId="0" xfId="0" applyFont="1" applyAlignment="1">
      <alignment horizontal="right" vertical="top"/>
    </xf>
    <xf numFmtId="0" fontId="31" fillId="0" borderId="0" xfId="0" applyFont="1" applyFill="1" applyBorder="1" applyAlignment="1">
      <alignment horizontal="right" vertical="center"/>
    </xf>
    <xf numFmtId="0" fontId="62" fillId="0" borderId="3" xfId="0" applyFont="1" applyBorder="1" applyAlignment="1" applyProtection="1">
      <alignment vertical="center"/>
      <protection locked="0"/>
    </xf>
    <xf numFmtId="0" fontId="63" fillId="0" borderId="3" xfId="0" applyFont="1" applyBorder="1" applyAlignment="1" applyProtection="1">
      <alignment vertical="center"/>
      <protection locked="0"/>
    </xf>
    <xf numFmtId="0" fontId="64" fillId="0" borderId="3" xfId="0" applyFont="1" applyBorder="1" applyAlignment="1" applyProtection="1">
      <alignment vertical="center"/>
      <protection locked="0"/>
    </xf>
    <xf numFmtId="0" fontId="65" fillId="0" borderId="3" xfId="0" applyFont="1" applyBorder="1" applyAlignment="1" applyProtection="1">
      <alignment vertical="center"/>
      <protection locked="0"/>
    </xf>
    <xf numFmtId="0" fontId="66" fillId="0" borderId="3" xfId="0" applyFont="1" applyBorder="1" applyAlignment="1" applyProtection="1">
      <alignment vertical="center"/>
      <protection locked="0"/>
    </xf>
    <xf numFmtId="0" fontId="67" fillId="0" borderId="3" xfId="0" applyFont="1" applyFill="1" applyBorder="1" applyAlignment="1" applyProtection="1">
      <alignment vertical="center"/>
      <protection locked="0"/>
    </xf>
    <xf numFmtId="0" fontId="68" fillId="0" borderId="3" xfId="0" applyFont="1" applyFill="1" applyBorder="1" applyAlignment="1" applyProtection="1">
      <alignment vertical="center"/>
      <protection locked="0"/>
    </xf>
    <xf numFmtId="0" fontId="69" fillId="0" borderId="3" xfId="0" applyFont="1" applyFill="1" applyBorder="1" applyAlignment="1" applyProtection="1">
      <alignment vertical="center"/>
      <protection locked="0"/>
    </xf>
    <xf numFmtId="0" fontId="48" fillId="8" borderId="18" xfId="1" applyFont="1" applyFill="1" applyBorder="1" applyAlignment="1" applyProtection="1">
      <alignment horizontal="center" textRotation="90" wrapText="1"/>
    </xf>
    <xf numFmtId="0" fontId="42" fillId="14" borderId="18" xfId="1" applyFont="1" applyFill="1" applyBorder="1" applyAlignment="1" applyProtection="1">
      <alignment horizontal="center" textRotation="90"/>
    </xf>
    <xf numFmtId="0" fontId="48" fillId="8" borderId="102" xfId="1" applyFont="1" applyFill="1" applyBorder="1" applyAlignment="1" applyProtection="1">
      <alignment horizontal="center" textRotation="90" wrapText="1"/>
    </xf>
    <xf numFmtId="0" fontId="48" fillId="10" borderId="102" xfId="1" applyFont="1" applyFill="1" applyBorder="1" applyAlignment="1" applyProtection="1">
      <alignment horizontal="center" textRotation="90" wrapText="1"/>
    </xf>
    <xf numFmtId="0" fontId="48" fillId="6" borderId="18" xfId="1" applyFont="1" applyFill="1" applyBorder="1" applyAlignment="1" applyProtection="1">
      <alignment horizontal="center" textRotation="90" wrapText="1"/>
    </xf>
    <xf numFmtId="0" fontId="42" fillId="5" borderId="18" xfId="1" applyFont="1" applyFill="1" applyBorder="1" applyAlignment="1" applyProtection="1">
      <alignment horizontal="center" textRotation="90"/>
    </xf>
    <xf numFmtId="0" fontId="48" fillId="9" borderId="18" xfId="1" applyFont="1" applyFill="1" applyBorder="1" applyAlignment="1" applyProtection="1">
      <alignment horizontal="center" textRotation="90" wrapText="1"/>
    </xf>
    <xf numFmtId="0" fontId="48" fillId="10" borderId="18" xfId="1" applyFont="1" applyFill="1" applyBorder="1" applyAlignment="1" applyProtection="1">
      <alignment horizontal="center" textRotation="90" wrapText="1"/>
    </xf>
    <xf numFmtId="0" fontId="42" fillId="12" borderId="18" xfId="1" applyFont="1" applyFill="1" applyBorder="1" applyAlignment="1" applyProtection="1">
      <alignment horizontal="center" textRotation="90"/>
    </xf>
    <xf numFmtId="0" fontId="0" fillId="0" borderId="0" xfId="0" applyAlignment="1">
      <alignment horizontal="center" vertical="center"/>
    </xf>
    <xf numFmtId="0" fontId="25" fillId="7" borderId="11" xfId="0" applyFont="1" applyFill="1" applyBorder="1" applyAlignment="1">
      <alignment horizontal="center" vertical="center" textRotation="90"/>
    </xf>
    <xf numFmtId="0" fontId="25" fillId="7" borderId="5" xfId="0" applyFont="1" applyFill="1" applyBorder="1" applyAlignment="1">
      <alignment horizontal="center" vertical="center" textRotation="90"/>
    </xf>
    <xf numFmtId="0" fontId="12" fillId="25" borderId="59" xfId="1" applyNumberFormat="1" applyFont="1" applyFill="1" applyBorder="1" applyAlignment="1" applyProtection="1">
      <alignment horizontal="center" vertical="center"/>
    </xf>
    <xf numFmtId="0" fontId="12" fillId="25" borderId="4" xfId="1" applyNumberFormat="1" applyFont="1" applyFill="1" applyBorder="1" applyAlignment="1" applyProtection="1">
      <alignment horizontal="center" vertical="center"/>
    </xf>
    <xf numFmtId="0" fontId="12" fillId="25" borderId="100" xfId="1" applyFont="1" applyFill="1" applyBorder="1" applyAlignment="1" applyProtection="1">
      <alignment horizontal="center" textRotation="90" wrapText="1"/>
    </xf>
    <xf numFmtId="0" fontId="12" fillId="25" borderId="19" xfId="1" applyFont="1" applyFill="1" applyBorder="1" applyAlignment="1" applyProtection="1">
      <alignment horizontal="center" textRotation="90" wrapText="1"/>
    </xf>
    <xf numFmtId="0" fontId="12" fillId="25" borderId="103" xfId="1" applyFont="1" applyFill="1" applyBorder="1" applyAlignment="1" applyProtection="1">
      <alignment horizontal="center" textRotation="90" wrapText="1"/>
    </xf>
    <xf numFmtId="0" fontId="12" fillId="25" borderId="104" xfId="1" applyFont="1" applyFill="1" applyBorder="1" applyAlignment="1" applyProtection="1">
      <alignment horizontal="center" textRotation="90" wrapText="1"/>
    </xf>
    <xf numFmtId="0" fontId="48" fillId="32" borderId="17" xfId="1" applyFont="1" applyFill="1" applyBorder="1" applyAlignment="1" applyProtection="1">
      <alignment horizontal="center" textRotation="90" wrapText="1"/>
    </xf>
    <xf numFmtId="0" fontId="42" fillId="32" borderId="105" xfId="1" applyFont="1" applyFill="1" applyBorder="1" applyAlignment="1" applyProtection="1">
      <alignment horizontal="center" textRotation="90"/>
    </xf>
    <xf numFmtId="0" fontId="96" fillId="25" borderId="1" xfId="1" applyFont="1" applyFill="1" applyBorder="1" applyAlignment="1" applyProtection="1">
      <alignment horizontal="center" vertical="center"/>
    </xf>
    <xf numFmtId="0" fontId="66" fillId="25" borderId="43" xfId="1" applyFont="1" applyFill="1" applyBorder="1" applyAlignment="1" applyProtection="1">
      <alignment horizontal="center" vertical="center"/>
    </xf>
    <xf numFmtId="0" fontId="97" fillId="0" borderId="1" xfId="1" applyFont="1" applyFill="1" applyBorder="1" applyAlignment="1" applyProtection="1">
      <alignment horizontal="center" vertical="center" wrapText="1"/>
    </xf>
    <xf numFmtId="0" fontId="86" fillId="0" borderId="190" xfId="0" applyFont="1" applyBorder="1" applyAlignment="1" applyProtection="1">
      <alignment vertical="center"/>
      <protection locked="0"/>
    </xf>
    <xf numFmtId="0" fontId="86" fillId="0" borderId="191" xfId="0" applyFont="1" applyBorder="1" applyAlignment="1" applyProtection="1">
      <alignment vertical="center"/>
      <protection locked="0"/>
    </xf>
    <xf numFmtId="0" fontId="86" fillId="0" borderId="192" xfId="0" applyFont="1" applyBorder="1" applyAlignment="1" applyProtection="1">
      <alignment vertical="center"/>
      <protection locked="0"/>
    </xf>
    <xf numFmtId="0" fontId="97" fillId="31" borderId="133" xfId="0" applyFont="1" applyFill="1" applyBorder="1" applyAlignment="1" applyProtection="1">
      <alignment horizontal="center" vertical="center"/>
      <protection locked="0"/>
    </xf>
    <xf numFmtId="0" fontId="97" fillId="31" borderId="115" xfId="0" applyFont="1" applyFill="1" applyBorder="1" applyAlignment="1" applyProtection="1">
      <alignment vertical="center"/>
      <protection locked="0"/>
    </xf>
    <xf numFmtId="0" fontId="97" fillId="31" borderId="118" xfId="0" applyFont="1" applyFill="1" applyBorder="1" applyAlignment="1" applyProtection="1">
      <alignment vertical="center"/>
      <protection locked="0"/>
    </xf>
    <xf numFmtId="0" fontId="97" fillId="31" borderId="115" xfId="0" applyFont="1" applyFill="1" applyBorder="1" applyAlignment="1" applyProtection="1">
      <alignment horizontal="center" vertical="center"/>
      <protection locked="0"/>
    </xf>
    <xf numFmtId="0" fontId="97" fillId="31" borderId="119" xfId="0" applyFont="1" applyFill="1" applyBorder="1" applyAlignment="1" applyProtection="1">
      <alignment horizontal="center" vertical="center"/>
      <protection locked="0"/>
    </xf>
    <xf numFmtId="0" fontId="97" fillId="31" borderId="125" xfId="0" applyFont="1" applyFill="1" applyBorder="1" applyAlignment="1" applyProtection="1">
      <alignment horizontal="center" vertical="center"/>
      <protection locked="0"/>
    </xf>
    <xf numFmtId="0" fontId="97" fillId="31" borderId="116" xfId="0" applyFont="1" applyFill="1" applyBorder="1" applyAlignment="1" applyProtection="1">
      <alignment horizontal="center" vertical="center"/>
      <protection locked="0"/>
    </xf>
    <xf numFmtId="0" fontId="97" fillId="31" borderId="141" xfId="0" applyFont="1" applyFill="1" applyBorder="1" applyAlignment="1" applyProtection="1">
      <alignment horizontal="center" vertical="center"/>
      <protection locked="0"/>
    </xf>
    <xf numFmtId="174" fontId="97" fillId="31" borderId="115" xfId="3" applyNumberFormat="1" applyFont="1" applyFill="1" applyBorder="1" applyAlignment="1" applyProtection="1">
      <alignment vertical="center"/>
      <protection locked="0"/>
    </xf>
    <xf numFmtId="174" fontId="97" fillId="31" borderId="116" xfId="3" applyNumberFormat="1" applyFont="1" applyFill="1" applyBorder="1" applyAlignment="1" applyProtection="1">
      <alignment vertical="center"/>
      <protection locked="0"/>
    </xf>
    <xf numFmtId="0" fontId="97" fillId="31" borderId="127" xfId="0" applyFont="1" applyFill="1" applyBorder="1" applyAlignment="1" applyProtection="1">
      <alignment horizontal="center" vertical="center"/>
      <protection locked="0"/>
    </xf>
    <xf numFmtId="0" fontId="15" fillId="25" borderId="4" xfId="1" applyNumberFormat="1" applyFont="1" applyFill="1" applyBorder="1" applyAlignment="1">
      <alignment horizontal="center" vertical="center"/>
    </xf>
    <xf numFmtId="2" fontId="15" fillId="25" borderId="4" xfId="1" applyNumberFormat="1" applyFont="1" applyFill="1" applyBorder="1" applyAlignment="1">
      <alignment horizontal="center" vertical="center" textRotation="90"/>
    </xf>
    <xf numFmtId="0" fontId="3" fillId="0" borderId="34" xfId="1" applyFont="1" applyFill="1" applyBorder="1" applyAlignment="1">
      <alignment horizontal="center" textRotation="90"/>
    </xf>
    <xf numFmtId="0" fontId="3" fillId="0" borderId="4" xfId="1" applyFont="1" applyFill="1" applyBorder="1" applyAlignment="1">
      <alignment horizontal="center" textRotation="90"/>
    </xf>
    <xf numFmtId="0" fontId="31" fillId="23" borderId="193" xfId="0" applyFont="1" applyFill="1" applyBorder="1" applyAlignment="1">
      <alignment horizontal="center" vertical="center"/>
    </xf>
    <xf numFmtId="0" fontId="31" fillId="23" borderId="194" xfId="0" applyFont="1" applyFill="1" applyBorder="1" applyAlignment="1">
      <alignment horizontal="center" vertical="center"/>
    </xf>
    <xf numFmtId="172" fontId="19" fillId="4" borderId="4" xfId="1" applyNumberFormat="1" applyFont="1" applyFill="1" applyBorder="1" applyAlignment="1" applyProtection="1">
      <alignment horizontal="center" vertical="center"/>
    </xf>
    <xf numFmtId="0" fontId="12" fillId="25" borderId="18" xfId="1" applyFont="1" applyFill="1" applyBorder="1" applyAlignment="1" applyProtection="1">
      <alignment horizontal="center" textRotation="90" wrapText="1"/>
    </xf>
    <xf numFmtId="0" fontId="42" fillId="32" borderId="18" xfId="1" applyFont="1" applyFill="1" applyBorder="1" applyAlignment="1" applyProtection="1">
      <alignment horizontal="center" textRotation="90"/>
    </xf>
    <xf numFmtId="0" fontId="12" fillId="25" borderId="102" xfId="1" applyFont="1" applyFill="1" applyBorder="1" applyAlignment="1" applyProtection="1">
      <alignment horizontal="center" textRotation="90" wrapText="1"/>
    </xf>
    <xf numFmtId="0" fontId="0" fillId="0" borderId="0" xfId="0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35" borderId="11" xfId="1" applyFont="1" applyFill="1" applyBorder="1" applyAlignment="1">
      <alignment horizontal="center" vertical="center"/>
    </xf>
    <xf numFmtId="0" fontId="3" fillId="35" borderId="5" xfId="1" applyFont="1" applyFill="1" applyBorder="1" applyAlignment="1">
      <alignment horizontal="center" vertical="center"/>
    </xf>
    <xf numFmtId="0" fontId="3" fillId="35" borderId="6" xfId="1" applyFont="1" applyFill="1" applyBorder="1" applyAlignment="1">
      <alignment horizontal="center" vertical="center"/>
    </xf>
    <xf numFmtId="0" fontId="3" fillId="35" borderId="12" xfId="1" applyFont="1" applyFill="1" applyBorder="1" applyAlignment="1">
      <alignment horizontal="center" vertical="center"/>
    </xf>
    <xf numFmtId="0" fontId="3" fillId="35" borderId="4" xfId="1" applyFont="1" applyFill="1" applyBorder="1" applyAlignment="1">
      <alignment horizontal="center" vertical="center"/>
    </xf>
    <xf numFmtId="0" fontId="3" fillId="35" borderId="7" xfId="1" applyFont="1" applyFill="1" applyBorder="1" applyAlignment="1">
      <alignment horizontal="center" vertical="center"/>
    </xf>
    <xf numFmtId="0" fontId="3" fillId="35" borderId="10" xfId="1" applyFont="1" applyFill="1" applyBorder="1" applyAlignment="1">
      <alignment horizontal="center" vertical="center"/>
    </xf>
    <xf numFmtId="0" fontId="3" fillId="35" borderId="8" xfId="1" applyFont="1" applyFill="1" applyBorder="1" applyAlignment="1">
      <alignment horizontal="center" vertical="center"/>
    </xf>
    <xf numFmtId="0" fontId="3" fillId="35" borderId="9" xfId="1" applyFont="1" applyFill="1" applyBorder="1" applyAlignment="1">
      <alignment horizontal="center" vertical="center"/>
    </xf>
    <xf numFmtId="0" fontId="3" fillId="14" borderId="11" xfId="1" applyFont="1" applyFill="1" applyBorder="1" applyAlignment="1">
      <alignment horizontal="center" vertical="center"/>
    </xf>
    <xf numFmtId="0" fontId="3" fillId="14" borderId="5" xfId="1" applyFont="1" applyFill="1" applyBorder="1" applyAlignment="1">
      <alignment horizontal="center" vertical="center"/>
    </xf>
    <xf numFmtId="0" fontId="3" fillId="14" borderId="6" xfId="1" applyFont="1" applyFill="1" applyBorder="1" applyAlignment="1">
      <alignment horizontal="center" vertical="center"/>
    </xf>
    <xf numFmtId="0" fontId="3" fillId="14" borderId="12" xfId="1" applyFont="1" applyFill="1" applyBorder="1" applyAlignment="1">
      <alignment horizontal="center" vertical="center"/>
    </xf>
    <xf numFmtId="0" fontId="3" fillId="14" borderId="4" xfId="1" applyFont="1" applyFill="1" applyBorder="1" applyAlignment="1">
      <alignment horizontal="center" vertical="center"/>
    </xf>
    <xf numFmtId="0" fontId="3" fillId="14" borderId="7" xfId="1" applyFont="1" applyFill="1" applyBorder="1" applyAlignment="1">
      <alignment horizontal="center" vertical="center"/>
    </xf>
    <xf numFmtId="0" fontId="3" fillId="14" borderId="10" xfId="1" applyFont="1" applyFill="1" applyBorder="1" applyAlignment="1">
      <alignment horizontal="center" vertical="center"/>
    </xf>
    <xf numFmtId="0" fontId="3" fillId="14" borderId="8" xfId="1" applyFont="1" applyFill="1" applyBorder="1" applyAlignment="1">
      <alignment horizontal="center" vertical="center"/>
    </xf>
    <xf numFmtId="0" fontId="3" fillId="14" borderId="9" xfId="1" applyFont="1" applyFill="1" applyBorder="1" applyAlignment="1">
      <alignment horizontal="center" vertical="center"/>
    </xf>
    <xf numFmtId="0" fontId="3" fillId="14" borderId="13" xfId="1" applyFont="1" applyFill="1" applyBorder="1" applyAlignment="1">
      <alignment horizontal="center" vertical="center"/>
    </xf>
    <xf numFmtId="0" fontId="3" fillId="14" borderId="27" xfId="1" applyFont="1" applyFill="1" applyBorder="1" applyAlignment="1">
      <alignment horizontal="center" vertical="center"/>
    </xf>
    <xf numFmtId="0" fontId="3" fillId="14" borderId="32" xfId="1" applyFont="1" applyFill="1" applyBorder="1" applyAlignment="1">
      <alignment horizontal="center" vertical="center"/>
    </xf>
    <xf numFmtId="0" fontId="3" fillId="14" borderId="34" xfId="1" applyFont="1" applyFill="1" applyBorder="1" applyAlignment="1">
      <alignment horizontal="center" vertical="center"/>
    </xf>
    <xf numFmtId="0" fontId="3" fillId="14" borderId="33" xfId="1" applyFont="1" applyFill="1" applyBorder="1" applyAlignment="1">
      <alignment horizontal="center" vertical="center"/>
    </xf>
    <xf numFmtId="0" fontId="3" fillId="14" borderId="35" xfId="1" applyFont="1" applyFill="1" applyBorder="1" applyAlignment="1">
      <alignment horizontal="center" vertical="center"/>
    </xf>
    <xf numFmtId="165" fontId="95" fillId="31" borderId="73" xfId="1" applyNumberFormat="1" applyFont="1" applyFill="1" applyBorder="1" applyAlignment="1" applyProtection="1">
      <alignment horizontal="center" textRotation="90" wrapText="1"/>
    </xf>
    <xf numFmtId="165" fontId="95" fillId="31" borderId="76" xfId="1" applyNumberFormat="1" applyFont="1" applyFill="1" applyBorder="1" applyAlignment="1" applyProtection="1">
      <alignment horizontal="center" textRotation="90" wrapText="1"/>
    </xf>
    <xf numFmtId="0" fontId="48" fillId="3" borderId="100" xfId="1" applyFont="1" applyFill="1" applyBorder="1" applyAlignment="1" applyProtection="1">
      <alignment horizontal="center" textRotation="90" wrapText="1"/>
    </xf>
    <xf numFmtId="0" fontId="48" fillId="3" borderId="18" xfId="1" applyFont="1" applyFill="1" applyBorder="1" applyAlignment="1" applyProtection="1">
      <alignment horizontal="center" textRotation="90" wrapText="1"/>
    </xf>
    <xf numFmtId="0" fontId="12" fillId="25" borderId="77" xfId="1" applyFont="1" applyFill="1" applyBorder="1" applyAlignment="1" applyProtection="1">
      <alignment horizontal="center" textRotation="90" wrapText="1"/>
    </xf>
    <xf numFmtId="0" fontId="12" fillId="25" borderId="64" xfId="1" applyFont="1" applyFill="1" applyBorder="1" applyAlignment="1" applyProtection="1">
      <alignment horizontal="center" textRotation="90" wrapText="1"/>
    </xf>
    <xf numFmtId="0" fontId="12" fillId="32" borderId="17" xfId="1" applyFont="1" applyFill="1" applyBorder="1" applyAlignment="1" applyProtection="1">
      <alignment horizontal="center" textRotation="90" wrapText="1"/>
    </xf>
    <xf numFmtId="0" fontId="12" fillId="32" borderId="18" xfId="1" applyFont="1" applyFill="1" applyBorder="1" applyAlignment="1" applyProtection="1">
      <alignment horizontal="center" textRotation="90"/>
    </xf>
    <xf numFmtId="0" fontId="12" fillId="32" borderId="105" xfId="1" applyFont="1" applyFill="1" applyBorder="1" applyAlignment="1" applyProtection="1">
      <alignment horizontal="center" textRotation="90"/>
    </xf>
    <xf numFmtId="0" fontId="3" fillId="14" borderId="12" xfId="1" applyFont="1" applyFill="1" applyBorder="1" applyAlignment="1">
      <alignment horizontal="center" vertical="center" textRotation="90"/>
    </xf>
    <xf numFmtId="0" fontId="3" fillId="14" borderId="4" xfId="1" applyFont="1" applyFill="1" applyBorder="1" applyAlignment="1">
      <alignment horizontal="center" vertical="center" textRotation="90"/>
    </xf>
    <xf numFmtId="0" fontId="3" fillId="14" borderId="7" xfId="1" applyFont="1" applyFill="1" applyBorder="1" applyAlignment="1">
      <alignment horizontal="center" vertical="center" textRotation="90"/>
    </xf>
    <xf numFmtId="0" fontId="97" fillId="36" borderId="65" xfId="0" applyFont="1" applyFill="1" applyBorder="1" applyAlignment="1" applyProtection="1">
      <alignment horizontal="center" vertical="center"/>
      <protection locked="0"/>
    </xf>
    <xf numFmtId="0" fontId="97" fillId="36" borderId="2" xfId="0" applyFont="1" applyFill="1" applyBorder="1" applyAlignment="1" applyProtection="1">
      <alignment horizontal="center" vertical="center"/>
      <protection locked="0"/>
    </xf>
    <xf numFmtId="0" fontId="98" fillId="36" borderId="65" xfId="0" applyFont="1" applyFill="1" applyBorder="1" applyAlignment="1" applyProtection="1">
      <alignment vertical="center"/>
      <protection locked="0"/>
    </xf>
    <xf numFmtId="0" fontId="98" fillId="36" borderId="2" xfId="0" applyFont="1" applyFill="1" applyBorder="1" applyAlignment="1" applyProtection="1">
      <alignment vertical="center"/>
      <protection locked="0"/>
    </xf>
    <xf numFmtId="0" fontId="99" fillId="36" borderId="3" xfId="0" applyFont="1" applyFill="1" applyBorder="1" applyAlignment="1" applyProtection="1">
      <alignment vertical="center"/>
      <protection locked="0"/>
    </xf>
    <xf numFmtId="0" fontId="19" fillId="0" borderId="1" xfId="1" applyFont="1" applyBorder="1" applyAlignment="1"/>
    <xf numFmtId="0" fontId="19" fillId="0" borderId="43" xfId="1" applyFont="1" applyBorder="1" applyAlignment="1"/>
    <xf numFmtId="0" fontId="19" fillId="0" borderId="43" xfId="1" applyFont="1" applyBorder="1" applyAlignment="1">
      <alignment vertical="center"/>
    </xf>
    <xf numFmtId="0" fontId="19" fillId="0" borderId="200" xfId="1" applyFont="1" applyBorder="1" applyAlignment="1">
      <alignment vertical="center"/>
    </xf>
    <xf numFmtId="0" fontId="100" fillId="34" borderId="43" xfId="0" applyFont="1" applyFill="1" applyBorder="1" applyAlignment="1" applyProtection="1">
      <alignment horizontal="center" vertical="center"/>
      <protection locked="0"/>
    </xf>
    <xf numFmtId="0" fontId="100" fillId="34" borderId="65" xfId="0" applyFont="1" applyFill="1" applyBorder="1" applyAlignment="1" applyProtection="1">
      <alignment horizontal="center" vertical="center"/>
      <protection locked="0"/>
    </xf>
    <xf numFmtId="0" fontId="100" fillId="34" borderId="2" xfId="0" applyFont="1" applyFill="1" applyBorder="1" applyAlignment="1" applyProtection="1">
      <alignment horizontal="center" vertical="center"/>
      <protection locked="0"/>
    </xf>
    <xf numFmtId="0" fontId="100" fillId="34" borderId="3" xfId="0" applyFont="1" applyFill="1" applyBorder="1" applyAlignment="1" applyProtection="1">
      <alignment horizontal="center" vertical="center"/>
      <protection locked="0"/>
    </xf>
    <xf numFmtId="0" fontId="25" fillId="7" borderId="6" xfId="0" applyFont="1" applyFill="1" applyBorder="1" applyAlignment="1">
      <alignment horizontal="center" vertical="center" textRotation="90"/>
    </xf>
    <xf numFmtId="0" fontId="15" fillId="25" borderId="12" xfId="1" applyNumberFormat="1" applyFont="1" applyFill="1" applyBorder="1" applyAlignment="1">
      <alignment horizontal="center" vertical="center"/>
    </xf>
    <xf numFmtId="0" fontId="15" fillId="25" borderId="7" xfId="1" applyNumberFormat="1" applyFont="1" applyFill="1" applyBorder="1" applyAlignment="1">
      <alignment horizontal="center" vertical="center"/>
    </xf>
    <xf numFmtId="2" fontId="15" fillId="25" borderId="12" xfId="1" applyNumberFormat="1" applyFont="1" applyFill="1" applyBorder="1" applyAlignment="1">
      <alignment horizontal="center" vertical="center" textRotation="90"/>
    </xf>
    <xf numFmtId="2" fontId="15" fillId="25" borderId="7" xfId="1" applyNumberFormat="1" applyFont="1" applyFill="1" applyBorder="1" applyAlignment="1">
      <alignment horizontal="center" vertical="center" textRotation="90"/>
    </xf>
    <xf numFmtId="169" fontId="8" fillId="0" borderId="12" xfId="0" applyNumberFormat="1" applyFont="1" applyBorder="1" applyAlignment="1">
      <alignment horizontal="center" vertical="center" textRotation="90"/>
    </xf>
    <xf numFmtId="169" fontId="8" fillId="0" borderId="7" xfId="0" applyNumberFormat="1" applyFont="1" applyBorder="1" applyAlignment="1">
      <alignment horizontal="center" vertical="center" textRotation="90"/>
    </xf>
    <xf numFmtId="0" fontId="48" fillId="8" borderId="103" xfId="1" applyFont="1" applyFill="1" applyBorder="1" applyAlignment="1" applyProtection="1">
      <alignment horizontal="center" vertical="top" textRotation="90" wrapText="1"/>
    </xf>
    <xf numFmtId="0" fontId="48" fillId="8" borderId="107" xfId="1" applyFont="1" applyFill="1" applyBorder="1" applyAlignment="1" applyProtection="1">
      <alignment horizontal="center" vertical="top" textRotation="90" wrapText="1"/>
    </xf>
    <xf numFmtId="0" fontId="48" fillId="8" borderId="201" xfId="1" applyFont="1" applyFill="1" applyBorder="1" applyAlignment="1" applyProtection="1">
      <alignment horizontal="center" vertical="top" textRotation="90" wrapText="1"/>
    </xf>
    <xf numFmtId="165" fontId="103" fillId="0" borderId="73" xfId="1" applyNumberFormat="1" applyFont="1" applyFill="1" applyBorder="1" applyAlignment="1" applyProtection="1">
      <alignment horizontal="center" textRotation="90" wrapText="1"/>
    </xf>
    <xf numFmtId="166" fontId="73" fillId="2" borderId="202" xfId="1" applyNumberFormat="1" applyFont="1" applyFill="1" applyBorder="1" applyAlignment="1" applyProtection="1">
      <alignment horizontal="center" vertical="center" wrapText="1"/>
    </xf>
    <xf numFmtId="0" fontId="42" fillId="11" borderId="18" xfId="1" applyFont="1" applyFill="1" applyBorder="1" applyAlignment="1" applyProtection="1">
      <alignment horizontal="center" textRotation="90" wrapText="1"/>
    </xf>
    <xf numFmtId="0" fontId="42" fillId="11" borderId="19" xfId="1" applyFont="1" applyFill="1" applyBorder="1" applyAlignment="1" applyProtection="1">
      <alignment horizontal="center" textRotation="90" wrapText="1"/>
    </xf>
    <xf numFmtId="0" fontId="48" fillId="9" borderId="22" xfId="1" applyFont="1" applyFill="1" applyBorder="1" applyAlignment="1" applyProtection="1">
      <alignment horizontal="center" textRotation="90" wrapText="1"/>
    </xf>
    <xf numFmtId="0" fontId="48" fillId="9" borderId="103" xfId="1" applyFont="1" applyFill="1" applyBorder="1" applyAlignment="1" applyProtection="1">
      <alignment horizontal="center" textRotation="90" wrapText="1"/>
    </xf>
    <xf numFmtId="0" fontId="48" fillId="9" borderId="104" xfId="1" applyFont="1" applyFill="1" applyBorder="1" applyAlignment="1" applyProtection="1">
      <alignment horizontal="center" textRotation="90" wrapText="1"/>
    </xf>
    <xf numFmtId="0" fontId="48" fillId="9" borderId="201" xfId="1" applyFont="1" applyFill="1" applyBorder="1" applyAlignment="1" applyProtection="1">
      <alignment horizontal="center" textRotation="90" wrapText="1"/>
    </xf>
    <xf numFmtId="0" fontId="48" fillId="10" borderId="107" xfId="1" applyFont="1" applyFill="1" applyBorder="1" applyAlignment="1" applyProtection="1">
      <alignment horizontal="center" textRotation="90" wrapText="1"/>
    </xf>
    <xf numFmtId="0" fontId="48" fillId="10" borderId="76" xfId="1" applyFont="1" applyFill="1" applyBorder="1" applyAlignment="1" applyProtection="1">
      <alignment horizontal="center" textRotation="90" wrapText="1"/>
    </xf>
    <xf numFmtId="0" fontId="48" fillId="28" borderId="17" xfId="1" applyFont="1" applyFill="1" applyBorder="1" applyAlignment="1" applyProtection="1">
      <alignment horizontal="center" textRotation="90" wrapText="1"/>
    </xf>
    <xf numFmtId="0" fontId="42" fillId="28" borderId="18" xfId="1" applyFont="1" applyFill="1" applyBorder="1" applyAlignment="1" applyProtection="1">
      <alignment horizontal="center" textRotation="90" wrapText="1"/>
    </xf>
    <xf numFmtId="0" fontId="42" fillId="28" borderId="19" xfId="1" applyFont="1" applyFill="1" applyBorder="1" applyAlignment="1" applyProtection="1">
      <alignment horizontal="center" textRotation="90" wrapText="1"/>
    </xf>
    <xf numFmtId="0" fontId="48" fillId="10" borderId="22" xfId="1" applyFont="1" applyFill="1" applyBorder="1" applyAlignment="1" applyProtection="1">
      <alignment horizontal="center" textRotation="90" wrapText="1"/>
    </xf>
    <xf numFmtId="0" fontId="48" fillId="10" borderId="201" xfId="1" applyFont="1" applyFill="1" applyBorder="1" applyAlignment="1" applyProtection="1">
      <alignment horizontal="center" textRotation="90" wrapText="1"/>
    </xf>
    <xf numFmtId="166" fontId="61" fillId="4" borderId="12" xfId="1" applyNumberFormat="1" applyFont="1" applyFill="1" applyBorder="1" applyAlignment="1" applyProtection="1">
      <alignment horizontal="center" vertical="center" wrapText="1"/>
    </xf>
    <xf numFmtId="166" fontId="61" fillId="4" borderId="4" xfId="1" applyNumberFormat="1" applyFont="1" applyFill="1" applyBorder="1" applyAlignment="1" applyProtection="1">
      <alignment horizontal="center" vertical="center" wrapText="1"/>
    </xf>
    <xf numFmtId="167" fontId="61" fillId="4" borderId="27" xfId="1" applyNumberFormat="1" applyFont="1" applyFill="1" applyBorder="1" applyAlignment="1" applyProtection="1">
      <alignment horizontal="right" vertical="center" wrapText="1"/>
    </xf>
    <xf numFmtId="168" fontId="61" fillId="4" borderId="29" xfId="1" applyNumberFormat="1" applyFont="1" applyFill="1" applyBorder="1" applyAlignment="1" applyProtection="1">
      <alignment horizontal="left" vertical="center" wrapText="1"/>
    </xf>
    <xf numFmtId="172" fontId="61" fillId="4" borderId="7" xfId="1" applyNumberFormat="1" applyFont="1" applyFill="1" applyBorder="1" applyAlignment="1" applyProtection="1">
      <alignment horizontal="center" vertical="center" wrapText="1"/>
    </xf>
    <xf numFmtId="166" fontId="61" fillId="4" borderId="10" xfId="1" applyNumberFormat="1" applyFont="1" applyFill="1" applyBorder="1" applyAlignment="1" applyProtection="1">
      <alignment horizontal="center" vertical="center" wrapText="1"/>
    </xf>
    <xf numFmtId="166" fontId="61" fillId="4" borderId="8" xfId="1" applyNumberFormat="1" applyFont="1" applyFill="1" applyBorder="1" applyAlignment="1" applyProtection="1">
      <alignment horizontal="center" vertical="center" wrapText="1"/>
    </xf>
    <xf numFmtId="167" fontId="61" fillId="4" borderId="99" xfId="1" applyNumberFormat="1" applyFont="1" applyFill="1" applyBorder="1" applyAlignment="1" applyProtection="1">
      <alignment horizontal="right" vertical="center" wrapText="1"/>
    </xf>
    <xf numFmtId="168" fontId="61" fillId="4" borderId="42" xfId="1" applyNumberFormat="1" applyFont="1" applyFill="1" applyBorder="1" applyAlignment="1" applyProtection="1">
      <alignment horizontal="left" vertical="center" wrapText="1"/>
    </xf>
    <xf numFmtId="172" fontId="61" fillId="4" borderId="9" xfId="1" applyNumberFormat="1" applyFont="1" applyFill="1" applyBorder="1" applyAlignment="1" applyProtection="1">
      <alignment horizontal="center" vertical="center" wrapText="1"/>
    </xf>
    <xf numFmtId="0" fontId="61" fillId="0" borderId="66" xfId="1" applyNumberFormat="1" applyFont="1" applyFill="1" applyBorder="1" applyAlignment="1" applyProtection="1">
      <alignment horizontal="center" vertical="center" wrapText="1"/>
    </xf>
    <xf numFmtId="0" fontId="61" fillId="0" borderId="67" xfId="1" applyNumberFormat="1" applyFont="1" applyFill="1" applyBorder="1" applyAlignment="1" applyProtection="1">
      <alignment horizontal="center" vertical="center" wrapText="1"/>
    </xf>
    <xf numFmtId="0" fontId="61" fillId="0" borderId="60" xfId="1" applyNumberFormat="1" applyFont="1" applyFill="1" applyBorder="1" applyAlignment="1" applyProtection="1">
      <alignment horizontal="center" vertical="center" wrapText="1"/>
    </xf>
    <xf numFmtId="0" fontId="101" fillId="9" borderId="4" xfId="1" applyNumberFormat="1" applyFont="1" applyFill="1" applyBorder="1" applyAlignment="1" applyProtection="1">
      <alignment horizontal="center" vertical="center" wrapText="1"/>
    </xf>
    <xf numFmtId="0" fontId="61" fillId="0" borderId="4" xfId="1" applyNumberFormat="1" applyFont="1" applyFill="1" applyBorder="1" applyAlignment="1" applyProtection="1">
      <alignment horizontal="center" vertical="center" wrapText="1"/>
    </xf>
    <xf numFmtId="0" fontId="61" fillId="0" borderId="27" xfId="1" applyNumberFormat="1" applyFont="1" applyFill="1" applyBorder="1" applyAlignment="1" applyProtection="1">
      <alignment horizontal="center" vertical="center" wrapText="1"/>
    </xf>
    <xf numFmtId="0" fontId="61" fillId="0" borderId="61" xfId="1" applyNumberFormat="1" applyFont="1" applyFill="1" applyBorder="1" applyAlignment="1" applyProtection="1">
      <alignment horizontal="center" vertical="center" wrapText="1"/>
    </xf>
    <xf numFmtId="0" fontId="61" fillId="0" borderId="8" xfId="1" applyNumberFormat="1" applyFont="1" applyFill="1" applyBorder="1" applyAlignment="1" applyProtection="1">
      <alignment horizontal="center" vertical="center" wrapText="1"/>
    </xf>
    <xf numFmtId="0" fontId="101" fillId="9" borderId="99" xfId="1" applyNumberFormat="1" applyFont="1" applyFill="1" applyBorder="1" applyAlignment="1" applyProtection="1">
      <alignment horizontal="center" vertical="center" wrapText="1"/>
    </xf>
    <xf numFmtId="0" fontId="12" fillId="16" borderId="103" xfId="1" applyFont="1" applyFill="1" applyBorder="1" applyAlignment="1" applyProtection="1">
      <alignment horizontal="center" vertical="center" textRotation="90"/>
    </xf>
    <xf numFmtId="0" fontId="12" fillId="16" borderId="107" xfId="1" applyFont="1" applyFill="1" applyBorder="1" applyAlignment="1" applyProtection="1">
      <alignment horizontal="right" vertical="center" textRotation="90"/>
    </xf>
    <xf numFmtId="0" fontId="12" fillId="16" borderId="98" xfId="1" applyFont="1" applyFill="1" applyBorder="1" applyAlignment="1" applyProtection="1">
      <alignment horizontal="left" vertical="center" textRotation="90"/>
    </xf>
    <xf numFmtId="0" fontId="12" fillId="16" borderId="102" xfId="1" applyFont="1" applyFill="1" applyBorder="1" applyAlignment="1" applyProtection="1">
      <alignment horizontal="center" vertical="center" textRotation="90"/>
    </xf>
    <xf numFmtId="0" fontId="12" fillId="16" borderId="107" xfId="1" applyFont="1" applyFill="1" applyBorder="1" applyAlignment="1" applyProtection="1">
      <alignment horizontal="center" vertical="center" textRotation="90"/>
    </xf>
    <xf numFmtId="0" fontId="48" fillId="16" borderId="100" xfId="1" applyFont="1" applyFill="1" applyBorder="1" applyAlignment="1" applyProtection="1">
      <alignment horizontal="center" textRotation="90" wrapText="1"/>
    </xf>
    <xf numFmtId="0" fontId="48" fillId="16" borderId="76" xfId="1" applyFont="1" applyFill="1" applyBorder="1" applyAlignment="1" applyProtection="1">
      <alignment horizontal="center" textRotation="90" wrapText="1"/>
    </xf>
    <xf numFmtId="0" fontId="48" fillId="17" borderId="17" xfId="1" applyFont="1" applyFill="1" applyBorder="1" applyAlignment="1" applyProtection="1">
      <alignment horizontal="center" textRotation="90" wrapText="1"/>
    </xf>
    <xf numFmtId="0" fontId="42" fillId="17" borderId="18" xfId="1" applyFont="1" applyFill="1" applyBorder="1" applyAlignment="1" applyProtection="1">
      <alignment horizontal="center" textRotation="90" wrapText="1"/>
    </xf>
    <xf numFmtId="0" fontId="42" fillId="17" borderId="19" xfId="1" applyFont="1" applyFill="1" applyBorder="1" applyAlignment="1" applyProtection="1">
      <alignment horizontal="center" textRotation="90" wrapText="1"/>
    </xf>
    <xf numFmtId="0" fontId="48" fillId="16" borderId="22" xfId="1" applyFont="1" applyFill="1" applyBorder="1" applyAlignment="1" applyProtection="1">
      <alignment horizontal="center" textRotation="90" wrapText="1"/>
    </xf>
    <xf numFmtId="0" fontId="12" fillId="16" borderId="201" xfId="1" applyFont="1" applyFill="1" applyBorder="1" applyAlignment="1" applyProtection="1">
      <alignment horizontal="center" vertical="center" textRotation="90"/>
    </xf>
    <xf numFmtId="0" fontId="48" fillId="8" borderId="76" xfId="1" applyFont="1" applyFill="1" applyBorder="1" applyAlignment="1" applyProtection="1">
      <alignment horizontal="center" textRotation="90" wrapText="1"/>
    </xf>
    <xf numFmtId="0" fontId="42" fillId="14" borderId="18" xfId="1" applyFont="1" applyFill="1" applyBorder="1" applyAlignment="1" applyProtection="1">
      <alignment horizontal="center" textRotation="90" wrapText="1"/>
    </xf>
    <xf numFmtId="0" fontId="42" fillId="14" borderId="19" xfId="1" applyFont="1" applyFill="1" applyBorder="1" applyAlignment="1" applyProtection="1">
      <alignment horizontal="center" textRotation="90" wrapText="1"/>
    </xf>
    <xf numFmtId="0" fontId="48" fillId="8" borderId="22" xfId="1" applyFont="1" applyFill="1" applyBorder="1" applyAlignment="1" applyProtection="1">
      <alignment horizontal="center" textRotation="90" wrapText="1"/>
    </xf>
    <xf numFmtId="165" fontId="104" fillId="0" borderId="73" xfId="1" applyNumberFormat="1" applyFont="1" applyFill="1" applyBorder="1" applyAlignment="1" applyProtection="1">
      <alignment horizontal="center" textRotation="90" wrapText="1"/>
    </xf>
    <xf numFmtId="0" fontId="105" fillId="0" borderId="2" xfId="0" applyFont="1" applyBorder="1" applyAlignment="1" applyProtection="1">
      <alignment vertical="center" wrapText="1"/>
      <protection locked="0"/>
    </xf>
    <xf numFmtId="0" fontId="105" fillId="0" borderId="3" xfId="0" applyFont="1" applyBorder="1" applyAlignment="1" applyProtection="1">
      <alignment vertical="center" wrapText="1"/>
      <protection locked="0"/>
    </xf>
    <xf numFmtId="0" fontId="48" fillId="30" borderId="139" xfId="1" applyFont="1" applyFill="1" applyBorder="1" applyAlignment="1" applyProtection="1">
      <alignment horizontal="center" textRotation="90" wrapText="1"/>
    </xf>
    <xf numFmtId="0" fontId="48" fillId="30" borderId="76" xfId="1" applyFont="1" applyFill="1" applyBorder="1" applyAlignment="1" applyProtection="1">
      <alignment horizontal="center" textRotation="90" wrapText="1"/>
    </xf>
    <xf numFmtId="0" fontId="48" fillId="31" borderId="150" xfId="1" applyFont="1" applyFill="1" applyBorder="1" applyAlignment="1" applyProtection="1">
      <alignment horizontal="center" textRotation="90" wrapText="1"/>
    </xf>
    <xf numFmtId="0" fontId="42" fillId="31" borderId="138" xfId="1" applyFont="1" applyFill="1" applyBorder="1" applyAlignment="1" applyProtection="1">
      <alignment horizontal="center" textRotation="90" wrapText="1"/>
    </xf>
    <xf numFmtId="0" fontId="42" fillId="31" borderId="187" xfId="1" applyFont="1" applyFill="1" applyBorder="1" applyAlignment="1" applyProtection="1">
      <alignment horizontal="center" textRotation="90" wrapText="1"/>
    </xf>
    <xf numFmtId="0" fontId="48" fillId="30" borderId="188" xfId="1" applyFont="1" applyFill="1" applyBorder="1" applyAlignment="1" applyProtection="1">
      <alignment horizontal="center" textRotation="90" wrapText="1"/>
    </xf>
    <xf numFmtId="165" fontId="25" fillId="0" borderId="73" xfId="1" applyNumberFormat="1" applyFont="1" applyFill="1" applyBorder="1" applyAlignment="1" applyProtection="1">
      <alignment horizontal="center" textRotation="90" wrapText="1"/>
    </xf>
    <xf numFmtId="167" fontId="61" fillId="2" borderId="27" xfId="1" applyNumberFormat="1" applyFont="1" applyFill="1" applyBorder="1" applyAlignment="1" applyProtection="1">
      <alignment horizontal="right" vertical="center" wrapText="1"/>
    </xf>
    <xf numFmtId="168" fontId="61" fillId="2" borderId="29" xfId="1" applyNumberFormat="1" applyFont="1" applyFill="1" applyBorder="1" applyAlignment="1" applyProtection="1">
      <alignment horizontal="left" vertical="center" wrapText="1"/>
    </xf>
    <xf numFmtId="166" fontId="61" fillId="2" borderId="4" xfId="1" applyNumberFormat="1" applyFont="1" applyFill="1" applyBorder="1" applyAlignment="1" applyProtection="1">
      <alignment horizontal="center" vertical="center" wrapText="1"/>
    </xf>
    <xf numFmtId="172" fontId="61" fillId="2" borderId="7" xfId="1" applyNumberFormat="1" applyFont="1" applyFill="1" applyBorder="1" applyAlignment="1" applyProtection="1">
      <alignment horizontal="center" vertical="center" wrapText="1"/>
    </xf>
    <xf numFmtId="167" fontId="61" fillId="2" borderId="99" xfId="1" applyNumberFormat="1" applyFont="1" applyFill="1" applyBorder="1" applyAlignment="1" applyProtection="1">
      <alignment horizontal="right" vertical="center" wrapText="1"/>
    </xf>
    <xf numFmtId="168" fontId="61" fillId="2" borderId="42" xfId="1" applyNumberFormat="1" applyFont="1" applyFill="1" applyBorder="1" applyAlignment="1" applyProtection="1">
      <alignment horizontal="left" vertical="center" wrapText="1"/>
    </xf>
    <xf numFmtId="166" fontId="61" fillId="2" borderId="8" xfId="1" applyNumberFormat="1" applyFont="1" applyFill="1" applyBorder="1" applyAlignment="1" applyProtection="1">
      <alignment horizontal="center" vertical="center" wrapText="1"/>
    </xf>
    <xf numFmtId="172" fontId="61" fillId="2" borderId="9" xfId="1" applyNumberFormat="1" applyFont="1" applyFill="1" applyBorder="1" applyAlignment="1" applyProtection="1">
      <alignment horizontal="center" vertical="center" wrapText="1"/>
    </xf>
    <xf numFmtId="167" fontId="14" fillId="2" borderId="81" xfId="1" applyNumberFormat="1" applyFont="1" applyFill="1" applyBorder="1" applyAlignment="1" applyProtection="1">
      <alignment horizontal="right" vertical="center" wrapText="1"/>
    </xf>
    <xf numFmtId="168" fontId="14" fillId="2" borderId="157" xfId="1" applyNumberFormat="1" applyFont="1" applyFill="1" applyBorder="1" applyAlignment="1" applyProtection="1">
      <alignment horizontal="left" vertical="center" wrapText="1"/>
    </xf>
    <xf numFmtId="166" fontId="14" fillId="2" borderId="24" xfId="1" applyNumberFormat="1" applyFont="1" applyFill="1" applyBorder="1" applyAlignment="1" applyProtection="1">
      <alignment horizontal="center" vertical="center" wrapText="1"/>
    </xf>
    <xf numFmtId="172" fontId="14" fillId="2" borderId="25" xfId="1" applyNumberFormat="1" applyFont="1" applyFill="1" applyBorder="1" applyAlignment="1" applyProtection="1">
      <alignment horizontal="center" vertical="center" wrapText="1"/>
    </xf>
    <xf numFmtId="167" fontId="14" fillId="2" borderId="27" xfId="1" applyNumberFormat="1" applyFont="1" applyFill="1" applyBorder="1" applyAlignment="1" applyProtection="1">
      <alignment horizontal="right" vertical="center" wrapText="1"/>
    </xf>
    <xf numFmtId="168" fontId="14" fillId="2" borderId="29" xfId="1" applyNumberFormat="1" applyFont="1" applyFill="1" applyBorder="1" applyAlignment="1" applyProtection="1">
      <alignment horizontal="left" vertical="center" wrapText="1"/>
    </xf>
    <xf numFmtId="166" fontId="14" fillId="2" borderId="4" xfId="1" applyNumberFormat="1" applyFont="1" applyFill="1" applyBorder="1" applyAlignment="1" applyProtection="1">
      <alignment horizontal="center" vertical="center" wrapText="1"/>
    </xf>
    <xf numFmtId="172" fontId="14" fillId="2" borderId="7" xfId="1" applyNumberFormat="1" applyFont="1" applyFill="1" applyBorder="1" applyAlignment="1" applyProtection="1">
      <alignment horizontal="center" vertical="center" wrapText="1"/>
    </xf>
    <xf numFmtId="166" fontId="14" fillId="4" borderId="24" xfId="1" applyNumberFormat="1" applyFont="1" applyFill="1" applyBorder="1" applyAlignment="1" applyProtection="1">
      <alignment horizontal="center" vertical="center" wrapText="1"/>
    </xf>
    <xf numFmtId="167" fontId="14" fillId="4" borderId="81" xfId="1" applyNumberFormat="1" applyFont="1" applyFill="1" applyBorder="1" applyAlignment="1" applyProtection="1">
      <alignment horizontal="right" vertical="center" wrapText="1"/>
    </xf>
    <xf numFmtId="168" fontId="14" fillId="4" borderId="157" xfId="1" applyNumberFormat="1" applyFont="1" applyFill="1" applyBorder="1" applyAlignment="1" applyProtection="1">
      <alignment horizontal="left" vertical="center" wrapText="1"/>
    </xf>
    <xf numFmtId="172" fontId="14" fillId="4" borderId="25" xfId="1" applyNumberFormat="1" applyFont="1" applyFill="1" applyBorder="1" applyAlignment="1" applyProtection="1">
      <alignment horizontal="center" vertical="center" wrapText="1"/>
    </xf>
    <xf numFmtId="166" fontId="14" fillId="4" borderId="4" xfId="1" applyNumberFormat="1" applyFont="1" applyFill="1" applyBorder="1" applyAlignment="1" applyProtection="1">
      <alignment horizontal="center" vertical="center" wrapText="1"/>
    </xf>
    <xf numFmtId="167" fontId="14" fillId="4" borderId="27" xfId="1" applyNumberFormat="1" applyFont="1" applyFill="1" applyBorder="1" applyAlignment="1" applyProtection="1">
      <alignment horizontal="right" vertical="center" wrapText="1"/>
    </xf>
    <xf numFmtId="168" fontId="14" fillId="4" borderId="29" xfId="1" applyNumberFormat="1" applyFont="1" applyFill="1" applyBorder="1" applyAlignment="1" applyProtection="1">
      <alignment horizontal="left" vertical="center" wrapText="1"/>
    </xf>
    <xf numFmtId="172" fontId="14" fillId="4" borderId="7" xfId="1" applyNumberFormat="1" applyFont="1" applyFill="1" applyBorder="1" applyAlignment="1" applyProtection="1">
      <alignment horizontal="center" vertical="center" wrapText="1"/>
    </xf>
    <xf numFmtId="166" fontId="25" fillId="4" borderId="24" xfId="1" applyNumberFormat="1" applyFont="1" applyFill="1" applyBorder="1" applyAlignment="1" applyProtection="1">
      <alignment horizontal="center" vertical="center" wrapText="1"/>
    </xf>
    <xf numFmtId="166" fontId="25" fillId="4" borderId="4" xfId="1" applyNumberFormat="1" applyFont="1" applyFill="1" applyBorder="1" applyAlignment="1" applyProtection="1">
      <alignment horizontal="center" vertical="center" wrapText="1"/>
    </xf>
    <xf numFmtId="166" fontId="66" fillId="4" borderId="24" xfId="1" applyNumberFormat="1" applyFont="1" applyFill="1" applyBorder="1" applyAlignment="1" applyProtection="1">
      <alignment horizontal="center" vertical="center" wrapText="1"/>
    </xf>
    <xf numFmtId="166" fontId="66" fillId="4" borderId="4" xfId="1" applyNumberFormat="1" applyFont="1" applyFill="1" applyBorder="1" applyAlignment="1" applyProtection="1">
      <alignment horizontal="center" vertical="center" wrapText="1"/>
    </xf>
    <xf numFmtId="166" fontId="14" fillId="4" borderId="23" xfId="1" applyNumberFormat="1" applyFont="1" applyFill="1" applyBorder="1" applyAlignment="1" applyProtection="1">
      <alignment horizontal="center" vertical="center" wrapText="1"/>
    </xf>
    <xf numFmtId="166" fontId="14" fillId="4" borderId="12" xfId="1" applyNumberFormat="1" applyFont="1" applyFill="1" applyBorder="1" applyAlignment="1" applyProtection="1">
      <alignment horizontal="center" vertical="center" wrapText="1"/>
    </xf>
    <xf numFmtId="166" fontId="106" fillId="2" borderId="70" xfId="1" applyNumberFormat="1" applyFont="1" applyFill="1" applyBorder="1" applyAlignment="1" applyProtection="1">
      <alignment horizontal="center" vertical="center"/>
    </xf>
    <xf numFmtId="166" fontId="106" fillId="2" borderId="30" xfId="1" applyNumberFormat="1" applyFont="1" applyFill="1" applyBorder="1" applyAlignment="1" applyProtection="1">
      <alignment horizontal="center" vertical="center"/>
    </xf>
    <xf numFmtId="0" fontId="8" fillId="34" borderId="103" xfId="1" applyFont="1" applyFill="1" applyBorder="1" applyAlignment="1" applyProtection="1">
      <alignment horizontal="center" textRotation="90" wrapText="1"/>
    </xf>
    <xf numFmtId="0" fontId="8" fillId="34" borderId="102" xfId="1" applyFont="1" applyFill="1" applyBorder="1" applyAlignment="1" applyProtection="1">
      <alignment horizontal="center" textRotation="90" wrapText="1"/>
    </xf>
    <xf numFmtId="0" fontId="8" fillId="34" borderId="107" xfId="1" applyFont="1" applyFill="1" applyBorder="1" applyAlignment="1" applyProtection="1">
      <alignment horizontal="center" textRotation="90" wrapText="1"/>
    </xf>
    <xf numFmtId="0" fontId="108" fillId="0" borderId="60" xfId="1" applyNumberFormat="1" applyFont="1" applyBorder="1" applyAlignment="1" applyProtection="1">
      <alignment horizontal="center" vertical="center" wrapText="1"/>
    </xf>
    <xf numFmtId="0" fontId="101" fillId="10" borderId="4" xfId="1" applyNumberFormat="1" applyFont="1" applyFill="1" applyBorder="1" applyAlignment="1" applyProtection="1">
      <alignment horizontal="center" vertical="center" wrapText="1"/>
    </xf>
    <xf numFmtId="0" fontId="108" fillId="0" borderId="4" xfId="1" applyNumberFormat="1" applyFont="1" applyBorder="1" applyAlignment="1" applyProtection="1">
      <alignment horizontal="center" vertical="center" wrapText="1"/>
    </xf>
    <xf numFmtId="0" fontId="108" fillId="0" borderId="61" xfId="1" applyNumberFormat="1" applyFont="1" applyBorder="1" applyAlignment="1" applyProtection="1">
      <alignment horizontal="center" vertical="center" wrapText="1"/>
    </xf>
    <xf numFmtId="0" fontId="108" fillId="0" borderId="8" xfId="1" applyNumberFormat="1" applyFont="1" applyBorder="1" applyAlignment="1" applyProtection="1">
      <alignment horizontal="center" vertical="center" wrapText="1"/>
    </xf>
    <xf numFmtId="0" fontId="101" fillId="10" borderId="8" xfId="1" applyNumberFormat="1" applyFont="1" applyFill="1" applyBorder="1" applyAlignment="1" applyProtection="1">
      <alignment horizontal="center" vertical="center" wrapText="1"/>
    </xf>
    <xf numFmtId="0" fontId="101" fillId="16" borderId="4" xfId="1" applyNumberFormat="1" applyFont="1" applyFill="1" applyBorder="1" applyAlignment="1" applyProtection="1">
      <alignment horizontal="center" vertical="center" wrapText="1"/>
    </xf>
    <xf numFmtId="0" fontId="101" fillId="16" borderId="99" xfId="1" applyNumberFormat="1" applyFont="1" applyFill="1" applyBorder="1" applyAlignment="1" applyProtection="1">
      <alignment horizontal="center" vertical="center" wrapText="1"/>
    </xf>
    <xf numFmtId="0" fontId="108" fillId="0" borderId="60" xfId="1" applyNumberFormat="1" applyFont="1" applyBorder="1" applyAlignment="1" applyProtection="1">
      <alignment horizontal="center" vertical="top" wrapText="1"/>
    </xf>
    <xf numFmtId="0" fontId="101" fillId="8" borderId="4" xfId="1" applyNumberFormat="1" applyFont="1" applyFill="1" applyBorder="1" applyAlignment="1" applyProtection="1">
      <alignment horizontal="center" vertical="center" wrapText="1"/>
    </xf>
    <xf numFmtId="0" fontId="101" fillId="8" borderId="99" xfId="1" applyNumberFormat="1" applyFont="1" applyFill="1" applyBorder="1" applyAlignment="1" applyProtection="1">
      <alignment horizontal="center" vertical="center" wrapText="1"/>
    </xf>
    <xf numFmtId="0" fontId="101" fillId="30" borderId="154" xfId="1" applyNumberFormat="1" applyFont="1" applyFill="1" applyBorder="1" applyAlignment="1" applyProtection="1">
      <alignment horizontal="center" vertical="center" wrapText="1"/>
    </xf>
    <xf numFmtId="0" fontId="61" fillId="0" borderId="155" xfId="1" applyNumberFormat="1" applyFont="1" applyFill="1" applyBorder="1" applyAlignment="1" applyProtection="1">
      <alignment horizontal="center" vertical="center" wrapText="1"/>
    </xf>
    <xf numFmtId="0" fontId="61" fillId="0" borderId="156" xfId="1" applyNumberFormat="1" applyFont="1" applyFill="1" applyBorder="1" applyAlignment="1" applyProtection="1">
      <alignment horizontal="center" vertical="center" wrapText="1"/>
    </xf>
    <xf numFmtId="0" fontId="101" fillId="30" borderId="4" xfId="1" applyNumberFormat="1" applyFont="1" applyFill="1" applyBorder="1" applyAlignment="1" applyProtection="1">
      <alignment horizontal="center" vertical="center" wrapText="1"/>
    </xf>
    <xf numFmtId="0" fontId="101" fillId="30" borderId="99" xfId="1" applyNumberFormat="1" applyFont="1" applyFill="1" applyBorder="1" applyAlignment="1" applyProtection="1">
      <alignment horizontal="center" vertical="center" wrapText="1"/>
    </xf>
    <xf numFmtId="0" fontId="102" fillId="34" borderId="59" xfId="1" applyNumberFormat="1" applyFont="1" applyFill="1" applyBorder="1" applyAlignment="1" applyProtection="1">
      <alignment horizontal="center" vertical="center" wrapText="1"/>
    </xf>
    <xf numFmtId="0" fontId="102" fillId="34" borderId="4" xfId="1" applyNumberFormat="1" applyFont="1" applyFill="1" applyBorder="1" applyAlignment="1" applyProtection="1">
      <alignment horizontal="center" vertical="center" wrapText="1"/>
    </xf>
    <xf numFmtId="0" fontId="102" fillId="34" borderId="99" xfId="1" applyNumberFormat="1" applyFont="1" applyFill="1" applyBorder="1" applyAlignment="1" applyProtection="1">
      <alignment horizontal="center" vertical="center" wrapText="1"/>
    </xf>
    <xf numFmtId="0" fontId="102" fillId="33" borderId="59" xfId="1" applyNumberFormat="1" applyFont="1" applyFill="1" applyBorder="1" applyAlignment="1" applyProtection="1">
      <alignment horizontal="center" vertical="center" wrapText="1"/>
    </xf>
    <xf numFmtId="0" fontId="102" fillId="33" borderId="4" xfId="1" applyNumberFormat="1" applyFont="1" applyFill="1" applyBorder="1" applyAlignment="1" applyProtection="1">
      <alignment horizontal="center" vertical="center" wrapText="1"/>
    </xf>
    <xf numFmtId="0" fontId="102" fillId="33" borderId="99" xfId="1" applyNumberFormat="1" applyFont="1" applyFill="1" applyBorder="1" applyAlignment="1" applyProtection="1">
      <alignment horizontal="center" vertical="center" wrapText="1"/>
    </xf>
    <xf numFmtId="0" fontId="12" fillId="33" borderId="103" xfId="1" applyFont="1" applyFill="1" applyBorder="1" applyAlignment="1" applyProtection="1">
      <alignment horizontal="center" vertical="center" textRotation="90"/>
    </xf>
    <xf numFmtId="0" fontId="12" fillId="33" borderId="107" xfId="1" applyFont="1" applyFill="1" applyBorder="1" applyAlignment="1" applyProtection="1">
      <alignment horizontal="right" vertical="center" textRotation="90"/>
    </xf>
    <xf numFmtId="0" fontId="12" fillId="33" borderId="98" xfId="1" applyFont="1" applyFill="1" applyBorder="1" applyAlignment="1" applyProtection="1">
      <alignment horizontal="left" vertical="center" textRotation="90"/>
    </xf>
    <xf numFmtId="0" fontId="12" fillId="33" borderId="102" xfId="1" applyFont="1" applyFill="1" applyBorder="1" applyAlignment="1" applyProtection="1">
      <alignment horizontal="center" vertical="center" textRotation="90"/>
    </xf>
    <xf numFmtId="0" fontId="12" fillId="33" borderId="107" xfId="1" applyFont="1" applyFill="1" applyBorder="1" applyAlignment="1" applyProtection="1">
      <alignment horizontal="center" vertical="center" textRotation="90"/>
    </xf>
    <xf numFmtId="0" fontId="48" fillId="33" borderId="100" xfId="1" applyFont="1" applyFill="1" applyBorder="1" applyAlignment="1" applyProtection="1">
      <alignment horizontal="center" textRotation="90" wrapText="1"/>
    </xf>
    <xf numFmtId="0" fontId="48" fillId="33" borderId="18" xfId="1" applyFont="1" applyFill="1" applyBorder="1" applyAlignment="1" applyProtection="1">
      <alignment horizontal="center" textRotation="90" wrapText="1"/>
    </xf>
    <xf numFmtId="0" fontId="48" fillId="33" borderId="76" xfId="1" applyFont="1" applyFill="1" applyBorder="1" applyAlignment="1" applyProtection="1">
      <alignment horizontal="center" textRotation="90" wrapText="1"/>
    </xf>
    <xf numFmtId="0" fontId="12" fillId="29" borderId="17" xfId="1" applyFont="1" applyFill="1" applyBorder="1" applyAlignment="1" applyProtection="1">
      <alignment horizontal="center" textRotation="90" wrapText="1"/>
    </xf>
    <xf numFmtId="0" fontId="12" fillId="29" borderId="18" xfId="1" applyFont="1" applyFill="1" applyBorder="1" applyAlignment="1" applyProtection="1">
      <alignment horizontal="center" textRotation="90" wrapText="1"/>
    </xf>
    <xf numFmtId="0" fontId="12" fillId="29" borderId="19" xfId="1" applyFont="1" applyFill="1" applyBorder="1" applyAlignment="1" applyProtection="1">
      <alignment horizontal="center" textRotation="90" wrapText="1"/>
    </xf>
    <xf numFmtId="0" fontId="48" fillId="33" borderId="22" xfId="1" applyFont="1" applyFill="1" applyBorder="1" applyAlignment="1" applyProtection="1">
      <alignment horizontal="center" textRotation="90" wrapText="1"/>
    </xf>
    <xf numFmtId="0" fontId="12" fillId="33" borderId="201" xfId="1" applyFont="1" applyFill="1" applyBorder="1" applyAlignment="1" applyProtection="1">
      <alignment horizontal="center" vertical="center" textRotation="90"/>
    </xf>
    <xf numFmtId="0" fontId="48" fillId="34" borderId="100" xfId="1" applyFont="1" applyFill="1" applyBorder="1" applyAlignment="1" applyProtection="1">
      <alignment horizontal="center" textRotation="90" wrapText="1"/>
    </xf>
    <xf numFmtId="0" fontId="48" fillId="34" borderId="18" xfId="1" applyFont="1" applyFill="1" applyBorder="1" applyAlignment="1" applyProtection="1">
      <alignment horizontal="center" textRotation="90" wrapText="1"/>
    </xf>
    <xf numFmtId="0" fontId="48" fillId="34" borderId="76" xfId="1" applyFont="1" applyFill="1" applyBorder="1" applyAlignment="1" applyProtection="1">
      <alignment horizontal="center" textRotation="90" wrapText="1"/>
    </xf>
    <xf numFmtId="0" fontId="42" fillId="31" borderId="203" xfId="1" applyFont="1" applyFill="1" applyBorder="1" applyAlignment="1" applyProtection="1">
      <alignment horizontal="center" textRotation="90" wrapText="1"/>
    </xf>
    <xf numFmtId="0" fontId="48" fillId="34" borderId="22" xfId="1" applyFont="1" applyFill="1" applyBorder="1" applyAlignment="1" applyProtection="1">
      <alignment horizontal="center" textRotation="90" wrapText="1"/>
    </xf>
    <xf numFmtId="0" fontId="8" fillId="34" borderId="201" xfId="1" applyFont="1" applyFill="1" applyBorder="1" applyAlignment="1" applyProtection="1">
      <alignment horizontal="center" textRotation="90" wrapText="1"/>
    </xf>
    <xf numFmtId="166" fontId="106" fillId="2" borderId="83" xfId="1" applyNumberFormat="1" applyFont="1" applyFill="1" applyBorder="1" applyAlignment="1" applyProtection="1">
      <alignment horizontal="center" vertical="center"/>
    </xf>
    <xf numFmtId="0" fontId="48" fillId="30" borderId="204" xfId="1" applyFont="1" applyFill="1" applyBorder="1" applyAlignment="1" applyProtection="1">
      <alignment horizontal="center" textRotation="90" wrapText="1"/>
    </xf>
    <xf numFmtId="0" fontId="48" fillId="30" borderId="205" xfId="1" applyFont="1" applyFill="1" applyBorder="1" applyAlignment="1" applyProtection="1">
      <alignment horizontal="center" textRotation="90" wrapText="1"/>
    </xf>
    <xf numFmtId="0" fontId="48" fillId="30" borderId="206" xfId="1" applyFont="1" applyFill="1" applyBorder="1" applyAlignment="1" applyProtection="1">
      <alignment horizontal="center" textRotation="90" wrapText="1"/>
    </xf>
    <xf numFmtId="0" fontId="48" fillId="30" borderId="107" xfId="1" applyFont="1" applyFill="1" applyBorder="1" applyAlignment="1" applyProtection="1">
      <alignment horizontal="center" textRotation="90" wrapText="1"/>
    </xf>
    <xf numFmtId="0" fontId="48" fillId="30" borderId="208" xfId="1" applyFont="1" applyFill="1" applyBorder="1" applyAlignment="1" applyProtection="1">
      <alignment horizontal="center" textRotation="90" wrapText="1"/>
    </xf>
    <xf numFmtId="0" fontId="12" fillId="3" borderId="103" xfId="1" applyFont="1" applyFill="1" applyBorder="1" applyAlignment="1" applyProtection="1">
      <alignment horizontal="center" textRotation="90" wrapText="1"/>
    </xf>
    <xf numFmtId="0" fontId="12" fillId="3" borderId="102" xfId="1" applyFont="1" applyFill="1" applyBorder="1" applyAlignment="1" applyProtection="1">
      <alignment horizontal="center" textRotation="90" wrapText="1"/>
    </xf>
    <xf numFmtId="0" fontId="12" fillId="3" borderId="107" xfId="1" applyFont="1" applyFill="1" applyBorder="1" applyAlignment="1" applyProtection="1">
      <alignment horizontal="center" textRotation="90" wrapText="1"/>
    </xf>
    <xf numFmtId="0" fontId="48" fillId="3" borderId="76" xfId="1" applyFont="1" applyFill="1" applyBorder="1" applyAlignment="1" applyProtection="1">
      <alignment horizontal="center" textRotation="90" wrapText="1"/>
    </xf>
    <xf numFmtId="0" fontId="12" fillId="32" borderId="18" xfId="1" applyFont="1" applyFill="1" applyBorder="1" applyAlignment="1" applyProtection="1">
      <alignment horizontal="center" textRotation="90" wrapText="1"/>
    </xf>
    <xf numFmtId="0" fontId="12" fillId="32" borderId="19" xfId="1" applyFont="1" applyFill="1" applyBorder="1" applyAlignment="1" applyProtection="1">
      <alignment horizontal="center" textRotation="90" wrapText="1"/>
    </xf>
    <xf numFmtId="0" fontId="48" fillId="3" borderId="22" xfId="1" applyFont="1" applyFill="1" applyBorder="1" applyAlignment="1" applyProtection="1">
      <alignment horizontal="center" textRotation="90" wrapText="1"/>
    </xf>
    <xf numFmtId="0" fontId="12" fillId="3" borderId="201" xfId="1" applyFont="1" applyFill="1" applyBorder="1" applyAlignment="1" applyProtection="1">
      <alignment horizontal="center" textRotation="90" wrapText="1"/>
    </xf>
    <xf numFmtId="0" fontId="102" fillId="3" borderId="59" xfId="1" applyNumberFormat="1" applyFont="1" applyFill="1" applyBorder="1" applyAlignment="1" applyProtection="1">
      <alignment horizontal="center" vertical="center" wrapText="1"/>
    </xf>
    <xf numFmtId="0" fontId="102" fillId="3" borderId="4" xfId="1" applyNumberFormat="1" applyFont="1" applyFill="1" applyBorder="1" applyAlignment="1" applyProtection="1">
      <alignment horizontal="center" vertical="center" wrapText="1"/>
    </xf>
    <xf numFmtId="0" fontId="102" fillId="3" borderId="99" xfId="1" applyNumberFormat="1" applyFont="1" applyFill="1" applyBorder="1" applyAlignment="1" applyProtection="1">
      <alignment horizontal="center" vertical="center" wrapText="1"/>
    </xf>
    <xf numFmtId="165" fontId="105" fillId="0" borderId="74" xfId="1" applyNumberFormat="1" applyFont="1" applyFill="1" applyBorder="1" applyAlignment="1" applyProtection="1">
      <alignment horizontal="center" textRotation="90" wrapText="1"/>
    </xf>
    <xf numFmtId="165" fontId="105" fillId="0" borderId="73" xfId="1" applyNumberFormat="1" applyFont="1" applyFill="1" applyBorder="1" applyAlignment="1" applyProtection="1">
      <alignment horizontal="center" textRotation="90" wrapText="1"/>
    </xf>
    <xf numFmtId="165" fontId="109" fillId="0" borderId="73" xfId="1" applyNumberFormat="1" applyFont="1" applyFill="1" applyBorder="1" applyAlignment="1" applyProtection="1">
      <alignment horizontal="center" textRotation="90" wrapText="1"/>
    </xf>
    <xf numFmtId="0" fontId="48" fillId="8" borderId="107" xfId="1" applyFont="1" applyFill="1" applyBorder="1" applyAlignment="1" applyProtection="1">
      <alignment horizontal="center" textRotation="90" wrapText="1"/>
    </xf>
    <xf numFmtId="0" fontId="48" fillId="8" borderId="201" xfId="1" applyFont="1" applyFill="1" applyBorder="1" applyAlignment="1" applyProtection="1">
      <alignment horizontal="center" textRotation="90" wrapText="1"/>
    </xf>
    <xf numFmtId="165" fontId="110" fillId="0" borderId="73" xfId="1" applyNumberFormat="1" applyFont="1" applyFill="1" applyBorder="1" applyAlignment="1" applyProtection="1">
      <alignment horizontal="center" textRotation="90" wrapText="1"/>
    </xf>
    <xf numFmtId="165" fontId="111" fillId="0" borderId="73" xfId="1" applyNumberFormat="1" applyFont="1" applyFill="1" applyBorder="1" applyAlignment="1" applyProtection="1">
      <alignment horizontal="center" textRotation="90" wrapText="1"/>
    </xf>
    <xf numFmtId="0" fontId="66" fillId="16" borderId="43" xfId="1" applyFont="1" applyFill="1" applyBorder="1" applyAlignment="1" applyProtection="1">
      <alignment horizontal="center" vertical="center"/>
    </xf>
    <xf numFmtId="0" fontId="66" fillId="9" borderId="43" xfId="1" applyFont="1" applyFill="1" applyBorder="1" applyAlignment="1" applyProtection="1">
      <alignment horizontal="center" vertical="center"/>
    </xf>
    <xf numFmtId="0" fontId="66" fillId="9" borderId="4" xfId="1" applyNumberFormat="1" applyFont="1" applyFill="1" applyBorder="1" applyAlignment="1" applyProtection="1">
      <alignment horizontal="center" vertical="center" wrapText="1"/>
    </xf>
    <xf numFmtId="0" fontId="66" fillId="9" borderId="99" xfId="1" applyNumberFormat="1" applyFont="1" applyFill="1" applyBorder="1" applyAlignment="1" applyProtection="1">
      <alignment horizontal="center" vertical="center" wrapText="1"/>
    </xf>
    <xf numFmtId="0" fontId="73" fillId="10" borderId="103" xfId="1" applyFont="1" applyFill="1" applyBorder="1" applyAlignment="1" applyProtection="1">
      <alignment horizontal="center" textRotation="90" wrapText="1"/>
    </xf>
    <xf numFmtId="0" fontId="73" fillId="10" borderId="102" xfId="1" applyFont="1" applyFill="1" applyBorder="1" applyAlignment="1" applyProtection="1">
      <alignment horizontal="center" textRotation="90" wrapText="1"/>
    </xf>
    <xf numFmtId="0" fontId="73" fillId="10" borderId="107" xfId="1" applyFont="1" applyFill="1" applyBorder="1" applyAlignment="1" applyProtection="1">
      <alignment horizontal="center" textRotation="90" wrapText="1"/>
    </xf>
    <xf numFmtId="0" fontId="73" fillId="10" borderId="15" xfId="1" applyFont="1" applyFill="1" applyBorder="1" applyAlignment="1" applyProtection="1">
      <alignment horizontal="center" textRotation="90" wrapText="1"/>
    </xf>
    <xf numFmtId="0" fontId="66" fillId="10" borderId="43" xfId="1" applyFont="1" applyFill="1" applyBorder="1" applyAlignment="1" applyProtection="1">
      <alignment horizontal="center" vertical="center"/>
    </xf>
    <xf numFmtId="0" fontId="96" fillId="10" borderId="1" xfId="1" applyFont="1" applyFill="1" applyBorder="1" applyAlignment="1" applyProtection="1">
      <alignment horizontal="center" vertical="center"/>
    </xf>
    <xf numFmtId="0" fontId="12" fillId="10" borderId="100" xfId="1" applyFont="1" applyFill="1" applyBorder="1" applyAlignment="1" applyProtection="1">
      <alignment horizontal="center" textRotation="90" wrapText="1"/>
    </xf>
    <xf numFmtId="0" fontId="12" fillId="10" borderId="18" xfId="1" applyFont="1" applyFill="1" applyBorder="1" applyAlignment="1" applyProtection="1">
      <alignment horizontal="center" textRotation="90" wrapText="1"/>
    </xf>
    <xf numFmtId="0" fontId="12" fillId="10" borderId="76" xfId="1" applyFont="1" applyFill="1" applyBorder="1" applyAlignment="1" applyProtection="1">
      <alignment horizontal="center" textRotation="90" wrapText="1"/>
    </xf>
    <xf numFmtId="0" fontId="12" fillId="28" borderId="17" xfId="1" applyFont="1" applyFill="1" applyBorder="1" applyAlignment="1" applyProtection="1">
      <alignment horizontal="center" textRotation="90" wrapText="1"/>
    </xf>
    <xf numFmtId="0" fontId="12" fillId="28" borderId="18" xfId="1" applyFont="1" applyFill="1" applyBorder="1" applyAlignment="1" applyProtection="1">
      <alignment horizontal="center" textRotation="90" wrapText="1"/>
    </xf>
    <xf numFmtId="0" fontId="12" fillId="28" borderId="19" xfId="1" applyFont="1" applyFill="1" applyBorder="1" applyAlignment="1" applyProtection="1">
      <alignment horizontal="center" textRotation="90" wrapText="1"/>
    </xf>
    <xf numFmtId="0" fontId="12" fillId="10" borderId="22" xfId="1" applyFont="1" applyFill="1" applyBorder="1" applyAlignment="1" applyProtection="1">
      <alignment horizontal="center" textRotation="90" wrapText="1"/>
    </xf>
    <xf numFmtId="0" fontId="112" fillId="0" borderId="66" xfId="1" applyNumberFormat="1" applyFont="1" applyFill="1" applyBorder="1" applyAlignment="1" applyProtection="1">
      <alignment horizontal="center" vertical="center" wrapText="1"/>
    </xf>
    <xf numFmtId="0" fontId="112" fillId="0" borderId="67" xfId="1" applyNumberFormat="1" applyFont="1" applyFill="1" applyBorder="1" applyAlignment="1" applyProtection="1">
      <alignment horizontal="center" vertical="center" wrapText="1"/>
    </xf>
    <xf numFmtId="0" fontId="112" fillId="0" borderId="4" xfId="1" applyNumberFormat="1" applyFont="1" applyFill="1" applyBorder="1" applyAlignment="1" applyProtection="1">
      <alignment horizontal="center" vertical="center" wrapText="1"/>
    </xf>
    <xf numFmtId="0" fontId="112" fillId="0" borderId="27" xfId="1" applyNumberFormat="1" applyFont="1" applyFill="1" applyBorder="1" applyAlignment="1" applyProtection="1">
      <alignment horizontal="center" vertical="center" wrapText="1"/>
    </xf>
    <xf numFmtId="0" fontId="112" fillId="0" borderId="60" xfId="1" applyNumberFormat="1" applyFont="1" applyBorder="1" applyAlignment="1" applyProtection="1">
      <alignment horizontal="center" vertical="center" wrapText="1"/>
    </xf>
    <xf numFmtId="0" fontId="112" fillId="0" borderId="4" xfId="1" applyNumberFormat="1" applyFont="1" applyBorder="1" applyAlignment="1" applyProtection="1">
      <alignment horizontal="center" vertical="center" wrapText="1"/>
    </xf>
    <xf numFmtId="0" fontId="112" fillId="0" borderId="61" xfId="1" applyNumberFormat="1" applyFont="1" applyBorder="1" applyAlignment="1" applyProtection="1">
      <alignment horizontal="center" vertical="center" wrapText="1"/>
    </xf>
    <xf numFmtId="0" fontId="112" fillId="0" borderId="8" xfId="1" applyNumberFormat="1" applyFont="1" applyBorder="1" applyAlignment="1" applyProtection="1">
      <alignment horizontal="center" vertical="center" wrapText="1"/>
    </xf>
    <xf numFmtId="0" fontId="66" fillId="8" borderId="43" xfId="1" applyFont="1" applyFill="1" applyBorder="1" applyAlignment="1" applyProtection="1">
      <alignment horizontal="center" vertical="center"/>
    </xf>
    <xf numFmtId="0" fontId="73" fillId="16" borderId="15" xfId="1" applyFont="1" applyFill="1" applyBorder="1" applyAlignment="1" applyProtection="1">
      <alignment horizontal="center" textRotation="90" wrapText="1"/>
    </xf>
    <xf numFmtId="166" fontId="14" fillId="4" borderId="10" xfId="1" applyNumberFormat="1" applyFont="1" applyFill="1" applyBorder="1" applyAlignment="1" applyProtection="1">
      <alignment horizontal="center" vertical="center" wrapText="1"/>
    </xf>
    <xf numFmtId="166" fontId="14" fillId="4" borderId="8" xfId="1" applyNumberFormat="1" applyFont="1" applyFill="1" applyBorder="1" applyAlignment="1" applyProtection="1">
      <alignment horizontal="center" vertical="center" wrapText="1"/>
    </xf>
    <xf numFmtId="167" fontId="14" fillId="4" borderId="99" xfId="1" applyNumberFormat="1" applyFont="1" applyFill="1" applyBorder="1" applyAlignment="1" applyProtection="1">
      <alignment horizontal="right" vertical="center" wrapText="1"/>
    </xf>
    <xf numFmtId="168" fontId="14" fillId="4" borderId="42" xfId="1" applyNumberFormat="1" applyFont="1" applyFill="1" applyBorder="1" applyAlignment="1" applyProtection="1">
      <alignment horizontal="left" vertical="center" wrapText="1"/>
    </xf>
    <xf numFmtId="172" fontId="14" fillId="4" borderId="9" xfId="1" applyNumberFormat="1" applyFont="1" applyFill="1" applyBorder="1" applyAlignment="1" applyProtection="1">
      <alignment horizontal="center" vertical="center" wrapText="1"/>
    </xf>
    <xf numFmtId="0" fontId="113" fillId="8" borderId="1" xfId="1" applyFont="1" applyFill="1" applyBorder="1" applyAlignment="1" applyProtection="1">
      <alignment horizontal="center" vertical="center"/>
    </xf>
    <xf numFmtId="0" fontId="8" fillId="8" borderId="100" xfId="1" applyFont="1" applyFill="1" applyBorder="1" applyAlignment="1" applyProtection="1">
      <alignment horizontal="center" textRotation="90" wrapText="1"/>
    </xf>
    <xf numFmtId="0" fontId="8" fillId="8" borderId="18" xfId="1" applyFont="1" applyFill="1" applyBorder="1" applyAlignment="1" applyProtection="1">
      <alignment horizontal="center" textRotation="90" wrapText="1"/>
    </xf>
    <xf numFmtId="0" fontId="8" fillId="8" borderId="76" xfId="1" applyFont="1" applyFill="1" applyBorder="1" applyAlignment="1" applyProtection="1">
      <alignment horizontal="center" textRotation="90" wrapText="1"/>
    </xf>
    <xf numFmtId="0" fontId="8" fillId="14" borderId="17" xfId="1" applyFont="1" applyFill="1" applyBorder="1" applyAlignment="1" applyProtection="1">
      <alignment horizontal="center" textRotation="90" wrapText="1"/>
    </xf>
    <xf numFmtId="0" fontId="8" fillId="14" borderId="18" xfId="1" applyFont="1" applyFill="1" applyBorder="1" applyAlignment="1" applyProtection="1">
      <alignment horizontal="center" textRotation="90" wrapText="1"/>
    </xf>
    <xf numFmtId="0" fontId="8" fillId="14" borderId="19" xfId="1" applyFont="1" applyFill="1" applyBorder="1" applyAlignment="1" applyProtection="1">
      <alignment horizontal="center" textRotation="90" wrapText="1"/>
    </xf>
    <xf numFmtId="0" fontId="8" fillId="8" borderId="22" xfId="1" applyFont="1" applyFill="1" applyBorder="1" applyAlignment="1" applyProtection="1">
      <alignment horizontal="center" textRotation="90" wrapText="1"/>
    </xf>
    <xf numFmtId="0" fontId="75" fillId="8" borderId="103" xfId="1" applyFont="1" applyFill="1" applyBorder="1" applyAlignment="1" applyProtection="1">
      <alignment horizontal="center" textRotation="90" wrapText="1"/>
    </xf>
    <xf numFmtId="0" fontId="75" fillId="8" borderId="102" xfId="1" applyFont="1" applyFill="1" applyBorder="1" applyAlignment="1" applyProtection="1">
      <alignment horizontal="center" textRotation="90" wrapText="1"/>
    </xf>
    <xf numFmtId="0" fontId="75" fillId="8" borderId="107" xfId="1" applyFont="1" applyFill="1" applyBorder="1" applyAlignment="1" applyProtection="1">
      <alignment horizontal="center" textRotation="90" wrapText="1"/>
    </xf>
    <xf numFmtId="0" fontId="75" fillId="8" borderId="15" xfId="1" applyFont="1" applyFill="1" applyBorder="1" applyAlignment="1" applyProtection="1">
      <alignment horizontal="center" textRotation="90" wrapText="1"/>
    </xf>
    <xf numFmtId="0" fontId="115" fillId="16" borderId="1" xfId="1" applyFont="1" applyFill="1" applyBorder="1" applyAlignment="1" applyProtection="1">
      <alignment horizontal="center" vertical="center"/>
    </xf>
    <xf numFmtId="0" fontId="116" fillId="16" borderId="100" xfId="1" applyFont="1" applyFill="1" applyBorder="1" applyAlignment="1" applyProtection="1">
      <alignment horizontal="center" textRotation="90" wrapText="1"/>
    </xf>
    <xf numFmtId="0" fontId="116" fillId="16" borderId="18" xfId="1" applyFont="1" applyFill="1" applyBorder="1" applyAlignment="1" applyProtection="1">
      <alignment horizontal="center" textRotation="90" wrapText="1"/>
    </xf>
    <xf numFmtId="0" fontId="116" fillId="16" borderId="76" xfId="1" applyFont="1" applyFill="1" applyBorder="1" applyAlignment="1" applyProtection="1">
      <alignment horizontal="center" textRotation="90" wrapText="1"/>
    </xf>
    <xf numFmtId="0" fontId="116" fillId="17" borderId="17" xfId="1" applyFont="1" applyFill="1" applyBorder="1" applyAlignment="1" applyProtection="1">
      <alignment horizontal="center" textRotation="90" wrapText="1"/>
    </xf>
    <xf numFmtId="0" fontId="116" fillId="17" borderId="18" xfId="1" applyFont="1" applyFill="1" applyBorder="1" applyAlignment="1" applyProtection="1">
      <alignment horizontal="center" textRotation="90" wrapText="1"/>
    </xf>
    <xf numFmtId="0" fontId="116" fillId="17" borderId="19" xfId="1" applyFont="1" applyFill="1" applyBorder="1" applyAlignment="1" applyProtection="1">
      <alignment horizontal="center" textRotation="90" wrapText="1"/>
    </xf>
    <xf numFmtId="0" fontId="114" fillId="16" borderId="103" xfId="1" applyFont="1" applyFill="1" applyBorder="1" applyAlignment="1" applyProtection="1">
      <alignment horizontal="center" textRotation="90" wrapText="1"/>
    </xf>
    <xf numFmtId="0" fontId="114" fillId="16" borderId="102" xfId="1" applyFont="1" applyFill="1" applyBorder="1" applyAlignment="1" applyProtection="1">
      <alignment horizontal="center" textRotation="90" wrapText="1"/>
    </xf>
    <xf numFmtId="0" fontId="114" fillId="16" borderId="107" xfId="1" applyFont="1" applyFill="1" applyBorder="1" applyAlignment="1" applyProtection="1">
      <alignment horizontal="center" textRotation="90" wrapText="1"/>
    </xf>
    <xf numFmtId="167" fontId="14" fillId="2" borderId="99" xfId="1" applyNumberFormat="1" applyFont="1" applyFill="1" applyBorder="1" applyAlignment="1" applyProtection="1">
      <alignment horizontal="right" vertical="center" wrapText="1"/>
    </xf>
    <xf numFmtId="168" fontId="14" fillId="2" borderId="42" xfId="1" applyNumberFormat="1" applyFont="1" applyFill="1" applyBorder="1" applyAlignment="1" applyProtection="1">
      <alignment horizontal="left" vertical="center" wrapText="1"/>
    </xf>
    <xf numFmtId="166" fontId="14" fillId="2" borderId="8" xfId="1" applyNumberFormat="1" applyFont="1" applyFill="1" applyBorder="1" applyAlignment="1" applyProtection="1">
      <alignment horizontal="center" vertical="center" wrapText="1"/>
    </xf>
    <xf numFmtId="172" fontId="14" fillId="2" borderId="9" xfId="1" applyNumberFormat="1" applyFont="1" applyFill="1" applyBorder="1" applyAlignment="1" applyProtection="1">
      <alignment horizontal="center" vertical="center" wrapText="1"/>
    </xf>
    <xf numFmtId="0" fontId="66" fillId="10" borderId="59" xfId="1" applyNumberFormat="1" applyFont="1" applyFill="1" applyBorder="1" applyAlignment="1" applyProtection="1">
      <alignment horizontal="center" vertical="center" wrapText="1"/>
    </xf>
    <xf numFmtId="0" fontId="66" fillId="10" borderId="4" xfId="1" applyNumberFormat="1" applyFont="1" applyFill="1" applyBorder="1" applyAlignment="1" applyProtection="1">
      <alignment horizontal="center" vertical="center" wrapText="1"/>
    </xf>
    <xf numFmtId="0" fontId="66" fillId="10" borderId="99" xfId="1" applyNumberFormat="1" applyFont="1" applyFill="1" applyBorder="1" applyAlignment="1" applyProtection="1">
      <alignment horizontal="center" vertical="center" wrapText="1"/>
    </xf>
    <xf numFmtId="0" fontId="107" fillId="8" borderId="59" xfId="1" applyNumberFormat="1" applyFont="1" applyFill="1" applyBorder="1" applyAlignment="1" applyProtection="1">
      <alignment horizontal="center" vertical="center" wrapText="1"/>
    </xf>
    <xf numFmtId="0" fontId="107" fillId="8" borderId="4" xfId="1" applyNumberFormat="1" applyFont="1" applyFill="1" applyBorder="1" applyAlignment="1" applyProtection="1">
      <alignment horizontal="center" vertical="center" wrapText="1"/>
    </xf>
    <xf numFmtId="0" fontId="107" fillId="8" borderId="99" xfId="1" applyNumberFormat="1" applyFont="1" applyFill="1" applyBorder="1" applyAlignment="1" applyProtection="1">
      <alignment horizontal="center" vertical="center" wrapText="1"/>
    </xf>
    <xf numFmtId="0" fontId="117" fillId="16" borderId="59" xfId="1" applyNumberFormat="1" applyFont="1" applyFill="1" applyBorder="1" applyAlignment="1" applyProtection="1">
      <alignment horizontal="center" vertical="center" wrapText="1"/>
    </xf>
    <xf numFmtId="0" fontId="117" fillId="16" borderId="4" xfId="1" applyNumberFormat="1" applyFont="1" applyFill="1" applyBorder="1" applyAlignment="1" applyProtection="1">
      <alignment horizontal="center" vertical="center" wrapText="1"/>
    </xf>
    <xf numFmtId="0" fontId="117" fillId="16" borderId="99" xfId="1" applyNumberFormat="1" applyFont="1" applyFill="1" applyBorder="1" applyAlignment="1" applyProtection="1">
      <alignment horizontal="center" vertical="center" wrapText="1"/>
    </xf>
    <xf numFmtId="0" fontId="109" fillId="0" borderId="65" xfId="0" applyFont="1" applyFill="1" applyBorder="1" applyAlignment="1" applyProtection="1">
      <alignment vertical="center" wrapText="1"/>
      <protection locked="0"/>
    </xf>
    <xf numFmtId="0" fontId="109" fillId="0" borderId="2" xfId="0" applyFont="1" applyFill="1" applyBorder="1" applyAlignment="1" applyProtection="1">
      <alignment vertical="center" wrapText="1"/>
      <protection locked="0"/>
    </xf>
    <xf numFmtId="0" fontId="109" fillId="0" borderId="3" xfId="0" applyFont="1" applyFill="1" applyBorder="1" applyAlignment="1" applyProtection="1">
      <alignment vertical="center" wrapText="1"/>
      <protection locked="0"/>
    </xf>
    <xf numFmtId="0" fontId="104" fillId="37" borderId="65" xfId="0" applyFont="1" applyFill="1" applyBorder="1" applyAlignment="1" applyProtection="1">
      <alignment vertical="center" wrapText="1"/>
      <protection locked="0"/>
    </xf>
    <xf numFmtId="0" fontId="104" fillId="37" borderId="2" xfId="0" applyFont="1" applyFill="1" applyBorder="1" applyAlignment="1" applyProtection="1">
      <alignment vertical="center" wrapText="1"/>
      <protection locked="0"/>
    </xf>
    <xf numFmtId="0" fontId="104" fillId="37" borderId="3" xfId="0" applyFont="1" applyFill="1" applyBorder="1" applyAlignment="1" applyProtection="1">
      <alignment vertical="center" wrapText="1"/>
      <protection locked="0"/>
    </xf>
    <xf numFmtId="165" fontId="109" fillId="0" borderId="74" xfId="1" applyNumberFormat="1" applyFont="1" applyFill="1" applyBorder="1" applyAlignment="1" applyProtection="1">
      <alignment horizontal="center" textRotation="90" wrapText="1"/>
    </xf>
    <xf numFmtId="165" fontId="109" fillId="0" borderId="76" xfId="1" applyNumberFormat="1" applyFont="1" applyFill="1" applyBorder="1" applyAlignment="1" applyProtection="1">
      <alignment horizontal="center" textRotation="90" wrapText="1"/>
    </xf>
    <xf numFmtId="165" fontId="104" fillId="0" borderId="74" xfId="1" applyNumberFormat="1" applyFont="1" applyFill="1" applyBorder="1" applyAlignment="1" applyProtection="1">
      <alignment horizontal="center" textRotation="90" wrapText="1"/>
    </xf>
    <xf numFmtId="165" fontId="105" fillId="0" borderId="210" xfId="1" applyNumberFormat="1" applyFont="1" applyFill="1" applyBorder="1" applyAlignment="1" applyProtection="1">
      <alignment horizontal="left" vertical="center" wrapText="1"/>
    </xf>
    <xf numFmtId="165" fontId="105" fillId="0" borderId="211" xfId="1" applyNumberFormat="1" applyFont="1" applyFill="1" applyBorder="1" applyAlignment="1" applyProtection="1">
      <alignment horizontal="left" vertical="center" wrapText="1"/>
    </xf>
    <xf numFmtId="165" fontId="105" fillId="0" borderId="212" xfId="1" applyNumberFormat="1" applyFont="1" applyFill="1" applyBorder="1" applyAlignment="1" applyProtection="1">
      <alignment horizontal="left" vertical="center" wrapText="1"/>
    </xf>
    <xf numFmtId="165" fontId="103" fillId="0" borderId="211" xfId="1" applyNumberFormat="1" applyFont="1" applyFill="1" applyBorder="1" applyAlignment="1" applyProtection="1">
      <alignment horizontal="left" vertical="center" wrapText="1"/>
    </xf>
    <xf numFmtId="165" fontId="103" fillId="0" borderId="212" xfId="1" applyNumberFormat="1" applyFont="1" applyFill="1" applyBorder="1" applyAlignment="1" applyProtection="1">
      <alignment horizontal="left" vertical="center" wrapText="1"/>
    </xf>
    <xf numFmtId="0" fontId="111" fillId="0" borderId="65" xfId="0" applyFont="1" applyFill="1" applyBorder="1" applyAlignment="1" applyProtection="1">
      <alignment vertical="center" wrapText="1"/>
      <protection locked="0"/>
    </xf>
    <xf numFmtId="0" fontId="111" fillId="0" borderId="2" xfId="0" applyFont="1" applyFill="1" applyBorder="1" applyAlignment="1" applyProtection="1">
      <alignment vertical="center" wrapText="1"/>
      <protection locked="0"/>
    </xf>
    <xf numFmtId="0" fontId="111" fillId="0" borderId="3" xfId="0" applyFont="1" applyFill="1" applyBorder="1" applyAlignment="1" applyProtection="1">
      <alignment vertical="center" wrapText="1"/>
      <protection locked="0"/>
    </xf>
    <xf numFmtId="165" fontId="111" fillId="0" borderId="74" xfId="1" applyNumberFormat="1" applyFont="1" applyFill="1" applyBorder="1" applyAlignment="1" applyProtection="1">
      <alignment horizontal="center" textRotation="90" wrapText="1"/>
    </xf>
    <xf numFmtId="165" fontId="111" fillId="0" borderId="76" xfId="1" applyNumberFormat="1" applyFont="1" applyFill="1" applyBorder="1" applyAlignment="1" applyProtection="1">
      <alignment horizontal="center" textRotation="90" wrapText="1"/>
    </xf>
    <xf numFmtId="0" fontId="110" fillId="0" borderId="65" xfId="0" applyFont="1" applyFill="1" applyBorder="1" applyAlignment="1" applyProtection="1">
      <alignment vertical="center" wrapText="1"/>
      <protection locked="0"/>
    </xf>
    <xf numFmtId="0" fontId="110" fillId="0" borderId="2" xfId="0" applyFont="1" applyFill="1" applyBorder="1" applyAlignment="1" applyProtection="1">
      <alignment vertical="center" wrapText="1"/>
      <protection locked="0"/>
    </xf>
    <xf numFmtId="0" fontId="110" fillId="0" borderId="3" xfId="0" applyFont="1" applyFill="1" applyBorder="1" applyAlignment="1" applyProtection="1">
      <alignment vertical="center" wrapText="1"/>
      <protection locked="0"/>
    </xf>
    <xf numFmtId="165" fontId="110" fillId="0" borderId="74" xfId="1" applyNumberFormat="1" applyFont="1" applyFill="1" applyBorder="1" applyAlignment="1" applyProtection="1">
      <alignment horizontal="center" textRotation="90" wrapText="1"/>
    </xf>
    <xf numFmtId="0" fontId="118" fillId="0" borderId="65" xfId="0" applyFont="1" applyFill="1" applyBorder="1" applyAlignment="1" applyProtection="1">
      <alignment vertical="center" wrapText="1"/>
      <protection locked="0"/>
    </xf>
    <xf numFmtId="0" fontId="118" fillId="0" borderId="2" xfId="0" applyFont="1" applyFill="1" applyBorder="1" applyAlignment="1" applyProtection="1">
      <alignment vertical="center" wrapText="1"/>
      <protection locked="0"/>
    </xf>
    <xf numFmtId="0" fontId="118" fillId="0" borderId="3" xfId="0" applyFont="1" applyFill="1" applyBorder="1" applyAlignment="1" applyProtection="1">
      <alignment vertical="center" wrapText="1"/>
      <protection locked="0"/>
    </xf>
    <xf numFmtId="165" fontId="118" fillId="0" borderId="74" xfId="1" applyNumberFormat="1" applyFont="1" applyFill="1" applyBorder="1" applyAlignment="1" applyProtection="1">
      <alignment horizontal="center" textRotation="90" wrapText="1"/>
    </xf>
    <xf numFmtId="165" fontId="118" fillId="0" borderId="73" xfId="1" applyNumberFormat="1" applyFont="1" applyFill="1" applyBorder="1" applyAlignment="1" applyProtection="1">
      <alignment horizontal="center" textRotation="90" wrapText="1"/>
    </xf>
    <xf numFmtId="0" fontId="25" fillId="0" borderId="153" xfId="0" applyFont="1" applyBorder="1" applyAlignment="1" applyProtection="1">
      <alignment vertical="center" wrapText="1"/>
      <protection locked="0"/>
    </xf>
    <xf numFmtId="0" fontId="25" fillId="0" borderId="2" xfId="0" applyFont="1" applyBorder="1" applyAlignment="1" applyProtection="1">
      <alignment vertical="center" wrapText="1"/>
      <protection locked="0"/>
    </xf>
    <xf numFmtId="0" fontId="25" fillId="0" borderId="3" xfId="0" applyFont="1" applyBorder="1" applyAlignment="1" applyProtection="1">
      <alignment vertical="center" wrapText="1"/>
      <protection locked="0"/>
    </xf>
    <xf numFmtId="165" fontId="25" fillId="0" borderId="74" xfId="1" applyNumberFormat="1" applyFont="1" applyFill="1" applyBorder="1" applyAlignment="1" applyProtection="1">
      <alignment horizontal="center" textRotation="90" wrapText="1"/>
    </xf>
    <xf numFmtId="0" fontId="109" fillId="0" borderId="2" xfId="0" applyFont="1" applyBorder="1" applyAlignment="1" applyProtection="1">
      <alignment vertical="center" wrapText="1"/>
      <protection locked="0"/>
    </xf>
    <xf numFmtId="0" fontId="109" fillId="0" borderId="3" xfId="0" applyFont="1" applyBorder="1" applyAlignment="1" applyProtection="1">
      <alignment vertical="center" wrapText="1"/>
      <protection locked="0"/>
    </xf>
    <xf numFmtId="0" fontId="104" fillId="0" borderId="2" xfId="0" applyFont="1" applyBorder="1" applyAlignment="1" applyProtection="1">
      <alignment vertical="center" wrapText="1"/>
      <protection locked="0"/>
    </xf>
    <xf numFmtId="0" fontId="104" fillId="0" borderId="3" xfId="0" applyFont="1" applyBorder="1" applyAlignment="1" applyProtection="1">
      <alignment vertical="center" wrapText="1"/>
      <protection locked="0"/>
    </xf>
    <xf numFmtId="0" fontId="103" fillId="0" borderId="2" xfId="0" applyFont="1" applyBorder="1" applyAlignment="1" applyProtection="1">
      <alignment vertical="center" wrapText="1"/>
      <protection locked="0"/>
    </xf>
    <xf numFmtId="0" fontId="103" fillId="0" borderId="3" xfId="0" applyFont="1" applyBorder="1" applyAlignment="1" applyProtection="1">
      <alignment vertical="center" wrapText="1"/>
      <protection locked="0"/>
    </xf>
    <xf numFmtId="0" fontId="103" fillId="0" borderId="192" xfId="0" applyFont="1" applyBorder="1" applyAlignment="1" applyProtection="1">
      <alignment vertical="center" wrapText="1"/>
      <protection locked="0"/>
    </xf>
    <xf numFmtId="0" fontId="0" fillId="4" borderId="4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48" fillId="10" borderId="18" xfId="1" applyFont="1" applyFill="1" applyBorder="1" applyAlignment="1" applyProtection="1">
      <alignment horizontal="center" textRotation="90" wrapText="1"/>
    </xf>
    <xf numFmtId="0" fontId="48" fillId="10" borderId="102" xfId="1" applyFont="1" applyFill="1" applyBorder="1" applyAlignment="1" applyProtection="1">
      <alignment horizontal="center" textRotation="90" wrapText="1"/>
    </xf>
    <xf numFmtId="0" fontId="48" fillId="16" borderId="18" xfId="1" applyFont="1" applyFill="1" applyBorder="1" applyAlignment="1" applyProtection="1">
      <alignment horizontal="center" textRotation="90" wrapText="1"/>
    </xf>
    <xf numFmtId="0" fontId="48" fillId="8" borderId="18" xfId="1" applyFont="1" applyFill="1" applyBorder="1" applyAlignment="1" applyProtection="1">
      <alignment horizontal="center" textRotation="90" wrapText="1"/>
    </xf>
    <xf numFmtId="0" fontId="48" fillId="8" borderId="102" xfId="1" applyFont="1" applyFill="1" applyBorder="1" applyAlignment="1" applyProtection="1">
      <alignment horizontal="center" textRotation="90" wrapText="1"/>
    </xf>
    <xf numFmtId="0" fontId="48" fillId="34" borderId="18" xfId="1" applyFont="1" applyFill="1" applyBorder="1" applyAlignment="1" applyProtection="1">
      <alignment horizontal="center" textRotation="90" wrapText="1"/>
    </xf>
    <xf numFmtId="0" fontId="42" fillId="31" borderId="138" xfId="1" applyFont="1" applyFill="1" applyBorder="1" applyAlignment="1" applyProtection="1">
      <alignment horizontal="center" textRotation="90" wrapText="1"/>
    </xf>
    <xf numFmtId="0" fontId="8" fillId="34" borderId="102" xfId="1" applyFont="1" applyFill="1" applyBorder="1" applyAlignment="1" applyProtection="1">
      <alignment horizontal="center" textRotation="90" wrapText="1"/>
    </xf>
    <xf numFmtId="0" fontId="48" fillId="33" borderId="18" xfId="1" applyFont="1" applyFill="1" applyBorder="1" applyAlignment="1" applyProtection="1">
      <alignment horizontal="center" textRotation="90" wrapText="1"/>
    </xf>
    <xf numFmtId="0" fontId="48" fillId="8" borderId="102" xfId="1" applyFont="1" applyFill="1" applyBorder="1" applyAlignment="1" applyProtection="1">
      <alignment horizontal="center" vertical="top" textRotation="90" wrapText="1"/>
    </xf>
    <xf numFmtId="0" fontId="48" fillId="9" borderId="18" xfId="1" applyFont="1" applyFill="1" applyBorder="1" applyAlignment="1" applyProtection="1">
      <alignment horizontal="center" textRotation="90" wrapText="1"/>
    </xf>
    <xf numFmtId="0" fontId="48" fillId="9" borderId="102" xfId="1" applyFont="1" applyFill="1" applyBorder="1" applyAlignment="1" applyProtection="1">
      <alignment horizontal="center" textRotation="90" wrapText="1"/>
    </xf>
    <xf numFmtId="0" fontId="48" fillId="3" borderId="18" xfId="1" applyFont="1" applyFill="1" applyBorder="1" applyAlignment="1" applyProtection="1">
      <alignment horizontal="center" textRotation="90" wrapText="1"/>
    </xf>
    <xf numFmtId="0" fontId="12" fillId="3" borderId="102" xfId="1" applyFont="1" applyFill="1" applyBorder="1" applyAlignment="1" applyProtection="1">
      <alignment horizontal="center" textRotation="90" wrapText="1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ill="1" applyAlignment="1">
      <alignment vertical="top" wrapText="1"/>
    </xf>
    <xf numFmtId="0" fontId="119" fillId="0" borderId="111" xfId="0" applyFont="1" applyFill="1" applyBorder="1" applyAlignment="1">
      <alignment horizontal="center" vertical="center"/>
    </xf>
    <xf numFmtId="0" fontId="31" fillId="20" borderId="111" xfId="0" applyFont="1" applyFill="1" applyBorder="1" applyAlignment="1">
      <alignment horizontal="center" vertical="center"/>
    </xf>
    <xf numFmtId="0" fontId="31" fillId="0" borderId="111" xfId="0" applyFont="1" applyFill="1" applyBorder="1" applyAlignment="1">
      <alignment horizontal="center" vertical="center"/>
    </xf>
    <xf numFmtId="0" fontId="31" fillId="4" borderId="199" xfId="0" applyFont="1" applyFill="1" applyBorder="1" applyAlignment="1" applyProtection="1">
      <alignment horizontal="left" vertical="top" wrapText="1"/>
    </xf>
    <xf numFmtId="0" fontId="0" fillId="0" borderId="0" xfId="0" applyFill="1" applyBorder="1" applyAlignment="1">
      <alignment vertical="top" wrapText="1"/>
    </xf>
    <xf numFmtId="0" fontId="31" fillId="4" borderId="195" xfId="0" applyFont="1" applyFill="1" applyBorder="1" applyAlignment="1" applyProtection="1">
      <alignment horizontal="left" vertical="top" wrapText="1"/>
    </xf>
    <xf numFmtId="0" fontId="8" fillId="4" borderId="0" xfId="0" applyFont="1" applyFill="1" applyAlignment="1">
      <alignment horizontal="center" vertical="center" wrapText="1"/>
    </xf>
    <xf numFmtId="0" fontId="31" fillId="0" borderId="0" xfId="0" applyFont="1" applyAlignment="1">
      <alignment horizontal="right" vertical="top"/>
    </xf>
    <xf numFmtId="0" fontId="31" fillId="20" borderId="199" xfId="0" applyFont="1" applyFill="1" applyBorder="1" applyAlignment="1" applyProtection="1">
      <alignment horizontal="left" vertical="top" wrapText="1"/>
    </xf>
    <xf numFmtId="0" fontId="31" fillId="0" borderId="0" xfId="0" applyFont="1" applyFill="1" applyBorder="1" applyAlignment="1">
      <alignment horizontal="right" vertical="top" wrapText="1"/>
    </xf>
    <xf numFmtId="0" fontId="0" fillId="0" borderId="4" xfId="0" applyBorder="1" applyAlignment="1" applyProtection="1">
      <alignment vertical="center"/>
    </xf>
    <xf numFmtId="0" fontId="119" fillId="0" borderId="131" xfId="0" applyFont="1" applyFill="1" applyBorder="1" applyAlignment="1">
      <alignment horizontal="center" vertical="center"/>
    </xf>
    <xf numFmtId="0" fontId="31" fillId="0" borderId="131" xfId="0" applyFont="1" applyFill="1" applyBorder="1" applyAlignment="1">
      <alignment horizontal="center" vertical="center"/>
    </xf>
    <xf numFmtId="0" fontId="31" fillId="20" borderId="195" xfId="0" applyFont="1" applyFill="1" applyBorder="1" applyAlignment="1" applyProtection="1">
      <alignment horizontal="left" vertical="top" wrapText="1"/>
    </xf>
    <xf numFmtId="0" fontId="0" fillId="0" borderId="213" xfId="0" applyBorder="1" applyAlignment="1">
      <alignment horizontal="center" vertical="center"/>
    </xf>
    <xf numFmtId="0" fontId="119" fillId="0" borderId="194" xfId="0" applyFont="1" applyFill="1" applyBorder="1" applyAlignment="1">
      <alignment horizontal="center" vertical="center"/>
    </xf>
    <xf numFmtId="0" fontId="31" fillId="0" borderId="194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vertical="center"/>
    </xf>
    <xf numFmtId="0" fontId="0" fillId="0" borderId="74" xfId="0" applyBorder="1" applyAlignment="1">
      <alignment horizontal="center" vertical="center"/>
    </xf>
    <xf numFmtId="0" fontId="0" fillId="0" borderId="0" xfId="0" applyFill="1" applyBorder="1" applyAlignment="1">
      <alignment textRotation="90"/>
    </xf>
    <xf numFmtId="0" fontId="31" fillId="0" borderId="0" xfId="0" applyFont="1" applyFill="1" applyBorder="1" applyAlignment="1">
      <alignment vertical="center" textRotation="90"/>
    </xf>
    <xf numFmtId="0" fontId="31" fillId="0" borderId="0" xfId="0" applyFont="1" applyFill="1" applyBorder="1" applyAlignment="1" applyProtection="1">
      <alignment vertical="top" wrapText="1"/>
    </xf>
    <xf numFmtId="0" fontId="0" fillId="0" borderId="0" xfId="0" applyFill="1" applyBorder="1" applyAlignment="1">
      <alignment vertical="center"/>
    </xf>
    <xf numFmtId="0" fontId="0" fillId="0" borderId="16" xfId="0" applyBorder="1" applyAlignment="1">
      <alignment textRotation="90"/>
    </xf>
    <xf numFmtId="0" fontId="0" fillId="0" borderId="214" xfId="0" applyBorder="1" applyAlignment="1">
      <alignment textRotation="90"/>
    </xf>
    <xf numFmtId="0" fontId="0" fillId="0" borderId="171" xfId="0" applyFill="1" applyBorder="1"/>
    <xf numFmtId="0" fontId="0" fillId="0" borderId="169" xfId="0" applyFill="1" applyBorder="1" applyAlignment="1">
      <alignment textRotation="90"/>
    </xf>
    <xf numFmtId="0" fontId="0" fillId="0" borderId="172" xfId="0" applyFill="1" applyBorder="1" applyAlignment="1">
      <alignment textRotation="90"/>
    </xf>
    <xf numFmtId="0" fontId="0" fillId="0" borderId="62" xfId="0" applyFill="1" applyBorder="1" applyAlignment="1">
      <alignment horizontal="center" vertical="center"/>
    </xf>
    <xf numFmtId="0" fontId="31" fillId="20" borderId="215" xfId="0" applyFont="1" applyFill="1" applyBorder="1" applyAlignment="1" applyProtection="1">
      <alignment horizontal="left" vertical="top" wrapText="1"/>
    </xf>
    <xf numFmtId="0" fontId="0" fillId="0" borderId="161" xfId="0" applyBorder="1" applyAlignment="1">
      <alignment horizontal="center" vertical="center"/>
    </xf>
    <xf numFmtId="0" fontId="31" fillId="20" borderId="216" xfId="0" applyFont="1" applyFill="1" applyBorder="1" applyAlignment="1" applyProtection="1">
      <alignment vertical="top" wrapText="1"/>
    </xf>
    <xf numFmtId="0" fontId="0" fillId="0" borderId="79" xfId="0" applyBorder="1" applyAlignment="1">
      <alignment textRotation="90"/>
    </xf>
    <xf numFmtId="0" fontId="31" fillId="20" borderId="217" xfId="0" applyFont="1" applyFill="1" applyBorder="1" applyAlignment="1" applyProtection="1">
      <alignment horizontal="left" vertical="top" wrapText="1"/>
    </xf>
    <xf numFmtId="0" fontId="31" fillId="20" borderId="86" xfId="0" applyFont="1" applyFill="1" applyBorder="1" applyAlignment="1" applyProtection="1">
      <alignment vertical="top" wrapText="1"/>
    </xf>
    <xf numFmtId="0" fontId="0" fillId="0" borderId="164" xfId="0" applyBorder="1" applyAlignment="1">
      <alignment horizontal="center" vertical="center"/>
    </xf>
    <xf numFmtId="0" fontId="0" fillId="0" borderId="43" xfId="0" applyBorder="1"/>
    <xf numFmtId="0" fontId="31" fillId="0" borderId="198" xfId="0" applyFont="1" applyFill="1" applyBorder="1" applyAlignment="1">
      <alignment horizontal="center" vertical="center"/>
    </xf>
    <xf numFmtId="0" fontId="31" fillId="0" borderId="218" xfId="0" applyFont="1" applyFill="1" applyBorder="1" applyAlignment="1">
      <alignment horizontal="center" vertical="center" textRotation="90"/>
    </xf>
    <xf numFmtId="0" fontId="31" fillId="0" borderId="219" xfId="0" applyFont="1" applyBorder="1" applyAlignment="1">
      <alignment horizontal="right" vertical="top"/>
    </xf>
    <xf numFmtId="0" fontId="0" fillId="0" borderId="74" xfId="0" applyFill="1" applyBorder="1" applyAlignment="1">
      <alignment horizontal="center" vertical="center"/>
    </xf>
    <xf numFmtId="0" fontId="31" fillId="0" borderId="172" xfId="0" applyFont="1" applyFill="1" applyBorder="1" applyAlignment="1">
      <alignment horizontal="right" vertical="top" wrapText="1"/>
    </xf>
    <xf numFmtId="0" fontId="0" fillId="0" borderId="172" xfId="0" applyFill="1" applyBorder="1" applyAlignment="1">
      <alignment vertical="top" wrapText="1"/>
    </xf>
    <xf numFmtId="0" fontId="31" fillId="0" borderId="181" xfId="0" applyFont="1" applyFill="1" applyBorder="1" applyAlignment="1">
      <alignment horizontal="center" vertical="center"/>
    </xf>
    <xf numFmtId="0" fontId="31" fillId="0" borderId="220" xfId="0" applyFont="1" applyFill="1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0" fillId="0" borderId="1" xfId="0" applyFill="1" applyBorder="1"/>
    <xf numFmtId="0" fontId="0" fillId="0" borderId="93" xfId="0" applyFill="1" applyBorder="1" applyAlignment="1">
      <alignment textRotation="90"/>
    </xf>
    <xf numFmtId="0" fontId="0" fillId="0" borderId="93" xfId="0" applyFill="1" applyBorder="1" applyAlignment="1">
      <alignment vertical="top" wrapText="1"/>
    </xf>
    <xf numFmtId="0" fontId="0" fillId="0" borderId="93" xfId="0" applyFill="1" applyBorder="1" applyAlignment="1">
      <alignment horizontal="center" vertical="center"/>
    </xf>
    <xf numFmtId="0" fontId="0" fillId="0" borderId="93" xfId="0" applyFill="1" applyBorder="1"/>
    <xf numFmtId="0" fontId="0" fillId="0" borderId="16" xfId="0" applyFill="1" applyBorder="1"/>
    <xf numFmtId="0" fontId="31" fillId="0" borderId="0" xfId="0" applyFont="1" applyFill="1" applyBorder="1" applyAlignment="1" applyProtection="1">
      <alignment horizontal="left" vertical="top" wrapText="1"/>
    </xf>
    <xf numFmtId="0" fontId="0" fillId="0" borderId="43" xfId="0" applyFill="1" applyBorder="1"/>
    <xf numFmtId="0" fontId="0" fillId="0" borderId="26" xfId="0" applyBorder="1"/>
    <xf numFmtId="0" fontId="8" fillId="0" borderId="0" xfId="0" applyFont="1" applyFill="1" applyBorder="1" applyAlignment="1">
      <alignment vertical="center" wrapText="1"/>
    </xf>
    <xf numFmtId="0" fontId="31" fillId="0" borderId="0" xfId="0" applyFont="1" applyFill="1" applyBorder="1" applyAlignment="1">
      <alignment horizontal="right" vertical="top"/>
    </xf>
    <xf numFmtId="0" fontId="31" fillId="0" borderId="0" xfId="0" applyFont="1" applyBorder="1" applyAlignment="1">
      <alignment horizontal="right" vertical="top"/>
    </xf>
    <xf numFmtId="0" fontId="0" fillId="0" borderId="0" xfId="0" applyBorder="1" applyAlignment="1">
      <alignment horizontal="right" vertical="center"/>
    </xf>
    <xf numFmtId="0" fontId="0" fillId="0" borderId="106" xfId="0" applyFill="1" applyBorder="1"/>
    <xf numFmtId="0" fontId="0" fillId="0" borderId="200" xfId="0" applyFill="1" applyBorder="1"/>
    <xf numFmtId="0" fontId="0" fillId="0" borderId="44" xfId="0" applyBorder="1" applyAlignment="1">
      <alignment textRotation="90"/>
    </xf>
    <xf numFmtId="0" fontId="0" fillId="0" borderId="44" xfId="0" applyFill="1" applyBorder="1" applyAlignment="1">
      <alignment vertical="top" wrapText="1"/>
    </xf>
    <xf numFmtId="0" fontId="0" fillId="0" borderId="44" xfId="0" applyBorder="1" applyAlignment="1">
      <alignment horizontal="center" vertical="center"/>
    </xf>
    <xf numFmtId="0" fontId="0" fillId="0" borderId="44" xfId="0" applyBorder="1"/>
    <xf numFmtId="0" fontId="0" fillId="0" borderId="44" xfId="0" applyFill="1" applyBorder="1" applyAlignment="1">
      <alignment horizontal="center" vertical="center"/>
    </xf>
    <xf numFmtId="0" fontId="0" fillId="0" borderId="214" xfId="0" applyBorder="1"/>
    <xf numFmtId="0" fontId="85" fillId="0" borderId="0" xfId="0" applyFont="1" applyFill="1" applyBorder="1" applyAlignment="1">
      <alignment vertical="center"/>
    </xf>
    <xf numFmtId="0" fontId="53" fillId="0" borderId="0" xfId="0" applyFont="1" applyFill="1" applyBorder="1" applyAlignment="1">
      <alignment vertical="center"/>
    </xf>
    <xf numFmtId="0" fontId="85" fillId="0" borderId="0" xfId="0" applyFont="1" applyFill="1" applyBorder="1" applyAlignment="1">
      <alignment horizontal="center" vertical="center"/>
    </xf>
    <xf numFmtId="0" fontId="31" fillId="23" borderId="0" xfId="0" applyFont="1" applyFill="1" applyBorder="1" applyAlignment="1">
      <alignment horizontal="center" vertical="center"/>
    </xf>
    <xf numFmtId="0" fontId="31" fillId="20" borderId="0" xfId="0" applyFont="1" applyFill="1" applyBorder="1" applyAlignment="1">
      <alignment horizontal="center" vertical="center"/>
    </xf>
    <xf numFmtId="0" fontId="31" fillId="20" borderId="221" xfId="0" applyFont="1" applyFill="1" applyBorder="1" applyAlignment="1">
      <alignment horizontal="center" vertical="center"/>
    </xf>
    <xf numFmtId="0" fontId="0" fillId="0" borderId="223" xfId="0" applyFill="1" applyBorder="1" applyAlignment="1">
      <alignment vertical="top" wrapText="1"/>
    </xf>
    <xf numFmtId="0" fontId="31" fillId="23" borderId="221" xfId="0" applyFont="1" applyFill="1" applyBorder="1" applyAlignment="1">
      <alignment horizontal="center" vertical="center"/>
    </xf>
    <xf numFmtId="0" fontId="0" fillId="0" borderId="224" xfId="0" applyBorder="1" applyAlignment="1">
      <alignment horizontal="center" vertical="center"/>
    </xf>
    <xf numFmtId="0" fontId="0" fillId="0" borderId="225" xfId="0" applyBorder="1" applyAlignment="1">
      <alignment horizontal="center" vertical="center"/>
    </xf>
    <xf numFmtId="0" fontId="0" fillId="0" borderId="226" xfId="0" applyBorder="1" applyAlignment="1">
      <alignment textRotation="90"/>
    </xf>
    <xf numFmtId="0" fontId="31" fillId="23" borderId="220" xfId="0" applyFont="1" applyFill="1" applyBorder="1" applyAlignment="1">
      <alignment horizontal="center" vertical="center"/>
    </xf>
    <xf numFmtId="0" fontId="31" fillId="20" borderId="220" xfId="0" applyFont="1" applyFill="1" applyBorder="1" applyAlignment="1">
      <alignment horizontal="center" vertical="center"/>
    </xf>
    <xf numFmtId="0" fontId="83" fillId="0" borderId="44" xfId="0" applyFont="1" applyFill="1" applyBorder="1" applyAlignment="1">
      <alignment vertical="center"/>
    </xf>
    <xf numFmtId="0" fontId="120" fillId="0" borderId="16" xfId="0" applyFont="1" applyBorder="1" applyAlignment="1">
      <alignment vertical="center"/>
    </xf>
    <xf numFmtId="0" fontId="31" fillId="20" borderId="131" xfId="0" applyFont="1" applyFill="1" applyBorder="1" applyAlignment="1">
      <alignment horizontal="center" vertical="center"/>
    </xf>
    <xf numFmtId="0" fontId="31" fillId="20" borderId="181" xfId="0" applyFont="1" applyFill="1" applyBorder="1" applyAlignment="1">
      <alignment horizontal="center" vertical="center"/>
    </xf>
    <xf numFmtId="0" fontId="121" fillId="20" borderId="216" xfId="0" applyFont="1" applyFill="1" applyBorder="1" applyAlignment="1" applyProtection="1">
      <alignment vertical="top" wrapText="1"/>
    </xf>
    <xf numFmtId="0" fontId="120" fillId="0" borderId="146" xfId="0" applyFont="1" applyBorder="1" applyAlignment="1">
      <alignment vertical="center"/>
    </xf>
    <xf numFmtId="0" fontId="31" fillId="20" borderId="228" xfId="0" applyFont="1" applyFill="1" applyBorder="1" applyAlignment="1" applyProtection="1">
      <alignment horizontal="left" vertical="top" wrapText="1"/>
    </xf>
    <xf numFmtId="0" fontId="120" fillId="0" borderId="222" xfId="0" applyFont="1" applyBorder="1" applyAlignment="1">
      <alignment vertical="center"/>
    </xf>
    <xf numFmtId="0" fontId="31" fillId="20" borderId="117" xfId="0" applyFont="1" applyFill="1" applyBorder="1" applyAlignment="1">
      <alignment horizontal="center" vertical="center"/>
    </xf>
    <xf numFmtId="0" fontId="121" fillId="20" borderId="86" xfId="0" applyFont="1" applyFill="1" applyBorder="1" applyAlignment="1" applyProtection="1">
      <alignment vertical="top" wrapText="1"/>
    </xf>
    <xf numFmtId="0" fontId="120" fillId="0" borderId="214" xfId="0" applyFont="1" applyBorder="1" applyAlignment="1">
      <alignment vertical="center"/>
    </xf>
    <xf numFmtId="0" fontId="0" fillId="0" borderId="219" xfId="0" applyBorder="1" applyAlignment="1">
      <alignment textRotation="90"/>
    </xf>
    <xf numFmtId="0" fontId="31" fillId="0" borderId="74" xfId="0" applyFont="1" applyBorder="1" applyAlignment="1">
      <alignment horizontal="right" vertical="top"/>
    </xf>
    <xf numFmtId="0" fontId="0" fillId="0" borderId="0" xfId="0" applyBorder="1" applyAlignment="1" applyProtection="1">
      <alignment vertical="center"/>
    </xf>
    <xf numFmtId="0" fontId="83" fillId="0" borderId="0" xfId="0" applyFont="1" applyFill="1" applyBorder="1" applyAlignment="1">
      <alignment vertical="center"/>
    </xf>
    <xf numFmtId="0" fontId="94" fillId="0" borderId="0" xfId="0" applyFont="1" applyFill="1" applyBorder="1" applyAlignment="1">
      <alignment vertical="center" textRotation="90"/>
    </xf>
    <xf numFmtId="0" fontId="0" fillId="0" borderId="0" xfId="0" applyFont="1" applyFill="1" applyBorder="1" applyAlignment="1">
      <alignment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93" xfId="0" applyFont="1" applyFill="1" applyBorder="1" applyAlignment="1">
      <alignment vertical="center" textRotation="90"/>
    </xf>
    <xf numFmtId="0" fontId="0" fillId="0" borderId="93" xfId="0" applyBorder="1" applyAlignment="1">
      <alignment textRotation="90"/>
    </xf>
    <xf numFmtId="0" fontId="0" fillId="0" borderId="93" xfId="0" applyBorder="1" applyAlignment="1">
      <alignment horizontal="center" vertical="center"/>
    </xf>
    <xf numFmtId="0" fontId="0" fillId="0" borderId="93" xfId="0" applyBorder="1"/>
    <xf numFmtId="0" fontId="0" fillId="0" borderId="93" xfId="0" applyBorder="1" applyAlignment="1" applyProtection="1">
      <alignment vertical="center"/>
    </xf>
    <xf numFmtId="0" fontId="0" fillId="0" borderId="16" xfId="0" applyBorder="1"/>
    <xf numFmtId="0" fontId="31" fillId="0" borderId="44" xfId="0" applyFont="1" applyFill="1" applyBorder="1" applyAlignment="1">
      <alignment vertical="center" textRotation="90"/>
    </xf>
    <xf numFmtId="0" fontId="0" fillId="0" borderId="44" xfId="0" applyBorder="1" applyAlignment="1" applyProtection="1">
      <alignment vertical="center"/>
    </xf>
    <xf numFmtId="0" fontId="93" fillId="0" borderId="0" xfId="0" applyFont="1" applyBorder="1" applyAlignment="1">
      <alignment horizontal="right" vertical="top"/>
    </xf>
    <xf numFmtId="0" fontId="0" fillId="25" borderId="0" xfId="0" applyFill="1"/>
    <xf numFmtId="0" fontId="31" fillId="0" borderId="44" xfId="0" applyFont="1" applyFill="1" applyBorder="1" applyAlignment="1" applyProtection="1">
      <alignment horizontal="left" vertical="top" wrapText="1"/>
    </xf>
    <xf numFmtId="0" fontId="31" fillId="0" borderId="172" xfId="0" applyFont="1" applyBorder="1" applyAlignment="1">
      <alignment horizontal="right" vertical="top"/>
    </xf>
    <xf numFmtId="0" fontId="0" fillId="0" borderId="0" xfId="0" applyFill="1" applyAlignment="1">
      <alignment horizontal="center"/>
    </xf>
    <xf numFmtId="0" fontId="122" fillId="0" borderId="0" xfId="0" applyFont="1" applyAlignment="1">
      <alignment vertical="center"/>
    </xf>
    <xf numFmtId="0" fontId="0" fillId="4" borderId="0" xfId="0" applyFill="1"/>
    <xf numFmtId="0" fontId="31" fillId="0" borderId="113" xfId="0" applyFont="1" applyFill="1" applyBorder="1" applyAlignment="1">
      <alignment horizontal="center" vertical="center"/>
    </xf>
    <xf numFmtId="0" fontId="119" fillId="23" borderId="111" xfId="0" applyFont="1" applyFill="1" applyBorder="1" applyAlignment="1">
      <alignment horizontal="center" vertical="center"/>
    </xf>
    <xf numFmtId="0" fontId="31" fillId="23" borderId="147" xfId="0" applyFont="1" applyFill="1" applyBorder="1" applyAlignment="1">
      <alignment horizontal="center" vertical="center"/>
    </xf>
    <xf numFmtId="0" fontId="31" fillId="23" borderId="233" xfId="0" applyFont="1" applyFill="1" applyBorder="1" applyAlignment="1">
      <alignment horizontal="center" vertical="center"/>
    </xf>
    <xf numFmtId="0" fontId="31" fillId="23" borderId="108" xfId="0" applyFont="1" applyFill="1" applyBorder="1" applyAlignment="1">
      <alignment horizontal="center" vertical="center"/>
    </xf>
    <xf numFmtId="0" fontId="31" fillId="23" borderId="44" xfId="0" applyFont="1" applyFill="1" applyBorder="1" applyAlignment="1">
      <alignment horizontal="center" vertical="center"/>
    </xf>
    <xf numFmtId="0" fontId="31" fillId="31" borderId="8" xfId="0" applyFont="1" applyFill="1" applyBorder="1" applyAlignment="1">
      <alignment horizontal="center" vertical="center"/>
    </xf>
    <xf numFmtId="0" fontId="31" fillId="23" borderId="234" xfId="0" applyFont="1" applyFill="1" applyBorder="1" applyAlignment="1">
      <alignment horizontal="center" vertical="center"/>
    </xf>
    <xf numFmtId="0" fontId="0" fillId="0" borderId="194" xfId="0" applyFont="1" applyBorder="1" applyAlignment="1">
      <alignment horizontal="center" vertical="center"/>
    </xf>
    <xf numFmtId="0" fontId="0" fillId="0" borderId="164" xfId="0" applyFont="1" applyBorder="1" applyAlignment="1">
      <alignment horizontal="center" vertical="center"/>
    </xf>
    <xf numFmtId="0" fontId="31" fillId="23" borderId="235" xfId="0" applyFont="1" applyFill="1" applyBorder="1" applyAlignment="1">
      <alignment horizontal="center" vertical="center"/>
    </xf>
    <xf numFmtId="0" fontId="31" fillId="23" borderId="163" xfId="0" applyFont="1" applyFill="1" applyBorder="1" applyAlignment="1">
      <alignment horizontal="center" vertical="center"/>
    </xf>
    <xf numFmtId="0" fontId="31" fillId="23" borderId="236" xfId="0" applyFont="1" applyFill="1" applyBorder="1" applyAlignment="1">
      <alignment horizontal="center" vertical="center"/>
    </xf>
    <xf numFmtId="20" fontId="31" fillId="23" borderId="234" xfId="0" applyNumberFormat="1" applyFont="1" applyFill="1" applyBorder="1" applyAlignment="1">
      <alignment horizontal="center" vertical="center"/>
    </xf>
    <xf numFmtId="0" fontId="31" fillId="23" borderId="186" xfId="0" applyFont="1" applyFill="1" applyBorder="1" applyAlignment="1">
      <alignment horizontal="center" vertical="center"/>
    </xf>
    <xf numFmtId="0" fontId="31" fillId="23" borderId="189" xfId="0" applyFont="1" applyFill="1" applyBorder="1" applyAlignment="1">
      <alignment horizontal="center" vertical="center"/>
    </xf>
    <xf numFmtId="20" fontId="31" fillId="23" borderId="178" xfId="0" applyNumberFormat="1" applyFont="1" applyFill="1" applyBorder="1" applyAlignment="1">
      <alignment horizontal="center" vertical="center"/>
    </xf>
    <xf numFmtId="0" fontId="119" fillId="23" borderId="131" xfId="0" applyFont="1" applyFill="1" applyBorder="1" applyAlignment="1">
      <alignment horizontal="center" vertical="center"/>
    </xf>
    <xf numFmtId="0" fontId="119" fillId="23" borderId="181" xfId="0" applyFont="1" applyFill="1" applyBorder="1" applyAlignment="1">
      <alignment horizontal="center" vertical="center"/>
    </xf>
    <xf numFmtId="0" fontId="119" fillId="23" borderId="194" xfId="0" applyFont="1" applyFill="1" applyBorder="1" applyAlignment="1">
      <alignment horizontal="center" vertical="center"/>
    </xf>
    <xf numFmtId="0" fontId="31" fillId="23" borderId="181" xfId="0" applyFont="1" applyFill="1" applyBorder="1" applyAlignment="1">
      <alignment horizontal="center" vertical="center"/>
    </xf>
    <xf numFmtId="167" fontId="31" fillId="4" borderId="111" xfId="0" applyNumberFormat="1" applyFont="1" applyFill="1" applyBorder="1" applyAlignment="1">
      <alignment horizontal="left" vertical="center"/>
    </xf>
    <xf numFmtId="0" fontId="31" fillId="7" borderId="175" xfId="0" applyFont="1" applyFill="1" applyBorder="1" applyAlignment="1">
      <alignment horizontal="center" vertical="center"/>
    </xf>
    <xf numFmtId="0" fontId="31" fillId="7" borderId="176" xfId="0" applyFont="1" applyFill="1" applyBorder="1" applyAlignment="1">
      <alignment horizontal="center" vertical="center"/>
    </xf>
    <xf numFmtId="0" fontId="31" fillId="7" borderId="111" xfId="0" applyFont="1" applyFill="1" applyBorder="1" applyAlignment="1">
      <alignment horizontal="center" vertical="center"/>
    </xf>
    <xf numFmtId="0" fontId="31" fillId="7" borderId="147" xfId="0" applyFont="1" applyFill="1" applyBorder="1" applyAlignment="1">
      <alignment horizontal="center" vertical="center"/>
    </xf>
    <xf numFmtId="0" fontId="31" fillId="7" borderId="235" xfId="0" applyFont="1" applyFill="1" applyBorder="1" applyAlignment="1">
      <alignment horizontal="center" vertical="center"/>
    </xf>
    <xf numFmtId="0" fontId="31" fillId="7" borderId="163" xfId="0" applyFont="1" applyFill="1" applyBorder="1" applyAlignment="1">
      <alignment horizontal="center" vertical="center"/>
    </xf>
    <xf numFmtId="0" fontId="31" fillId="7" borderId="44" xfId="0" applyFont="1" applyFill="1" applyBorder="1" applyAlignment="1">
      <alignment horizontal="center" vertical="center"/>
    </xf>
    <xf numFmtId="0" fontId="31" fillId="7" borderId="236" xfId="0" applyFont="1" applyFill="1" applyBorder="1" applyAlignment="1">
      <alignment horizontal="center" vertical="center"/>
    </xf>
    <xf numFmtId="0" fontId="123" fillId="9" borderId="1" xfId="1" applyFont="1" applyFill="1" applyBorder="1" applyAlignment="1" applyProtection="1">
      <alignment horizontal="center" vertical="center"/>
    </xf>
    <xf numFmtId="0" fontId="124" fillId="9" borderId="100" xfId="1" applyFont="1" applyFill="1" applyBorder="1" applyAlignment="1" applyProtection="1">
      <alignment horizontal="center" textRotation="90" wrapText="1"/>
    </xf>
    <xf numFmtId="0" fontId="124" fillId="9" borderId="18" xfId="1" applyFont="1" applyFill="1" applyBorder="1" applyAlignment="1" applyProtection="1">
      <alignment horizontal="center" textRotation="90" wrapText="1"/>
    </xf>
    <xf numFmtId="0" fontId="124" fillId="9" borderId="19" xfId="1" applyFont="1" applyFill="1" applyBorder="1" applyAlignment="1" applyProtection="1">
      <alignment horizontal="center" textRotation="90" wrapText="1"/>
    </xf>
    <xf numFmtId="0" fontId="124" fillId="11" borderId="17" xfId="1" applyFont="1" applyFill="1" applyBorder="1" applyAlignment="1" applyProtection="1">
      <alignment horizontal="center" textRotation="90" wrapText="1"/>
    </xf>
    <xf numFmtId="0" fontId="124" fillId="11" borderId="18" xfId="1" applyFont="1" applyFill="1" applyBorder="1" applyAlignment="1" applyProtection="1">
      <alignment horizontal="center" textRotation="90" wrapText="1"/>
    </xf>
    <xf numFmtId="0" fontId="124" fillId="11" borderId="19" xfId="1" applyFont="1" applyFill="1" applyBorder="1" applyAlignment="1" applyProtection="1">
      <alignment horizontal="center" textRotation="90" wrapText="1"/>
    </xf>
    <xf numFmtId="0" fontId="124" fillId="9" borderId="22" xfId="1" applyFont="1" applyFill="1" applyBorder="1" applyAlignment="1" applyProtection="1">
      <alignment horizontal="center" textRotation="90" wrapText="1"/>
    </xf>
    <xf numFmtId="0" fontId="124" fillId="9" borderId="103" xfId="1" applyFont="1" applyFill="1" applyBorder="1" applyAlignment="1" applyProtection="1">
      <alignment horizontal="center" textRotation="90" wrapText="1"/>
    </xf>
    <xf numFmtId="0" fontId="124" fillId="9" borderId="102" xfId="1" applyFont="1" applyFill="1" applyBorder="1" applyAlignment="1" applyProtection="1">
      <alignment horizontal="center" textRotation="90" wrapText="1"/>
    </xf>
    <xf numFmtId="0" fontId="124" fillId="9" borderId="107" xfId="1" applyFont="1" applyFill="1" applyBorder="1" applyAlignment="1" applyProtection="1">
      <alignment horizontal="center" textRotation="90" wrapText="1"/>
    </xf>
    <xf numFmtId="0" fontId="124" fillId="9" borderId="201" xfId="1" applyFont="1" applyFill="1" applyBorder="1" applyAlignment="1" applyProtection="1">
      <alignment horizontal="center" textRotation="90" wrapText="1"/>
    </xf>
    <xf numFmtId="0" fontId="125" fillId="32" borderId="17" xfId="1" applyFont="1" applyFill="1" applyBorder="1" applyAlignment="1" applyProtection="1">
      <alignment horizontal="center" textRotation="90" wrapText="1"/>
    </xf>
    <xf numFmtId="0" fontId="125" fillId="32" borderId="18" xfId="1" applyFont="1" applyFill="1" applyBorder="1" applyAlignment="1" applyProtection="1">
      <alignment horizontal="center" textRotation="90" wrapText="1"/>
    </xf>
    <xf numFmtId="0" fontId="125" fillId="32" borderId="19" xfId="1" applyFont="1" applyFill="1" applyBorder="1" applyAlignment="1" applyProtection="1">
      <alignment horizontal="center" textRotation="90" wrapText="1"/>
    </xf>
    <xf numFmtId="165" fontId="103" fillId="0" borderId="238" xfId="1" applyNumberFormat="1" applyFont="1" applyFill="1" applyBorder="1" applyAlignment="1" applyProtection="1">
      <alignment horizontal="left" vertical="center" wrapText="1"/>
    </xf>
    <xf numFmtId="0" fontId="112" fillId="0" borderId="202" xfId="1" applyNumberFormat="1" applyFont="1" applyBorder="1" applyAlignment="1" applyProtection="1">
      <alignment horizontal="center" vertical="center" wrapText="1"/>
    </xf>
    <xf numFmtId="0" fontId="112" fillId="0" borderId="24" xfId="1" applyNumberFormat="1" applyFont="1" applyBorder="1" applyAlignment="1" applyProtection="1">
      <alignment horizontal="center" vertical="center" wrapText="1"/>
    </xf>
    <xf numFmtId="0" fontId="66" fillId="9" borderId="24" xfId="1" applyNumberFormat="1" applyFont="1" applyFill="1" applyBorder="1" applyAlignment="1" applyProtection="1">
      <alignment horizontal="center" vertical="center" wrapText="1"/>
    </xf>
    <xf numFmtId="0" fontId="112" fillId="0" borderId="24" xfId="1" applyNumberFormat="1" applyFont="1" applyFill="1" applyBorder="1" applyAlignment="1" applyProtection="1">
      <alignment horizontal="center" vertical="center" wrapText="1"/>
    </xf>
    <xf numFmtId="0" fontId="112" fillId="0" borderId="81" xfId="1" applyNumberFormat="1" applyFont="1" applyFill="1" applyBorder="1" applyAlignment="1" applyProtection="1">
      <alignment horizontal="center" vertical="center" wrapText="1"/>
    </xf>
    <xf numFmtId="0" fontId="112" fillId="0" borderId="8" xfId="1" applyNumberFormat="1" applyFont="1" applyFill="1" applyBorder="1" applyAlignment="1" applyProtection="1">
      <alignment horizontal="center" vertical="center" wrapText="1"/>
    </xf>
    <xf numFmtId="0" fontId="112" fillId="0" borderId="99" xfId="1" applyNumberFormat="1" applyFont="1" applyFill="1" applyBorder="1" applyAlignment="1" applyProtection="1">
      <alignment horizontal="center" vertical="center" wrapText="1"/>
    </xf>
    <xf numFmtId="166" fontId="106" fillId="2" borderId="58" xfId="1" applyNumberFormat="1" applyFont="1" applyFill="1" applyBorder="1" applyAlignment="1" applyProtection="1">
      <alignment horizontal="center" vertical="center"/>
    </xf>
    <xf numFmtId="0" fontId="109" fillId="0" borderId="240" xfId="0" applyFont="1" applyBorder="1" applyAlignment="1" applyProtection="1">
      <alignment vertical="center" wrapText="1"/>
      <protection locked="0"/>
    </xf>
    <xf numFmtId="0" fontId="108" fillId="0" borderId="202" xfId="1" applyNumberFormat="1" applyFont="1" applyBorder="1" applyAlignment="1" applyProtection="1">
      <alignment horizontal="center" vertical="center" wrapText="1"/>
    </xf>
    <xf numFmtId="0" fontId="108" fillId="0" borderId="24" xfId="1" applyNumberFormat="1" applyFont="1" applyBorder="1" applyAlignment="1" applyProtection="1">
      <alignment horizontal="center" vertical="center" wrapText="1"/>
    </xf>
    <xf numFmtId="0" fontId="101" fillId="8" borderId="24" xfId="1" applyNumberFormat="1" applyFont="1" applyFill="1" applyBorder="1" applyAlignment="1" applyProtection="1">
      <alignment horizontal="center" vertical="center" wrapText="1"/>
    </xf>
    <xf numFmtId="0" fontId="61" fillId="0" borderId="24" xfId="1" applyNumberFormat="1" applyFont="1" applyFill="1" applyBorder="1" applyAlignment="1" applyProtection="1">
      <alignment horizontal="center" vertical="center" wrapText="1"/>
    </xf>
    <xf numFmtId="0" fontId="61" fillId="0" borderId="81" xfId="1" applyNumberFormat="1" applyFont="1" applyFill="1" applyBorder="1" applyAlignment="1" applyProtection="1">
      <alignment horizontal="center" vertical="center" wrapText="1"/>
    </xf>
    <xf numFmtId="0" fontId="61" fillId="0" borderId="99" xfId="1" applyNumberFormat="1" applyFont="1" applyFill="1" applyBorder="1" applyAlignment="1" applyProtection="1">
      <alignment horizontal="center" vertical="center" wrapText="1"/>
    </xf>
    <xf numFmtId="0" fontId="104" fillId="0" borderId="240" xfId="0" applyFont="1" applyBorder="1" applyAlignment="1" applyProtection="1">
      <alignment vertical="center" wrapText="1"/>
      <protection locked="0"/>
    </xf>
    <xf numFmtId="0" fontId="101" fillId="16" borderId="24" xfId="1" applyNumberFormat="1" applyFont="1" applyFill="1" applyBorder="1" applyAlignment="1" applyProtection="1">
      <alignment horizontal="center" vertical="center" wrapText="1"/>
    </xf>
    <xf numFmtId="0" fontId="105" fillId="0" borderId="240" xfId="0" applyFont="1" applyBorder="1" applyAlignment="1" applyProtection="1">
      <alignment vertical="center" wrapText="1"/>
      <protection locked="0"/>
    </xf>
    <xf numFmtId="0" fontId="101" fillId="10" borderId="24" xfId="1" applyNumberFormat="1" applyFont="1" applyFill="1" applyBorder="1" applyAlignment="1" applyProtection="1">
      <alignment horizontal="center" vertical="center" wrapText="1"/>
    </xf>
    <xf numFmtId="167" fontId="61" fillId="2" borderId="81" xfId="1" applyNumberFormat="1" applyFont="1" applyFill="1" applyBorder="1" applyAlignment="1" applyProtection="1">
      <alignment horizontal="right" vertical="center" wrapText="1"/>
    </xf>
    <xf numFmtId="168" fontId="61" fillId="2" borderId="157" xfId="1" applyNumberFormat="1" applyFont="1" applyFill="1" applyBorder="1" applyAlignment="1" applyProtection="1">
      <alignment horizontal="left" vertical="center" wrapText="1"/>
    </xf>
    <xf numFmtId="166" fontId="61" fillId="2" borderId="24" xfId="1" applyNumberFormat="1" applyFont="1" applyFill="1" applyBorder="1" applyAlignment="1" applyProtection="1">
      <alignment horizontal="center" vertical="center" wrapText="1"/>
    </xf>
    <xf numFmtId="172" fontId="61" fillId="2" borderId="25" xfId="1" applyNumberFormat="1" applyFont="1" applyFill="1" applyBorder="1" applyAlignment="1" applyProtection="1">
      <alignment horizontal="center" vertical="center" wrapText="1"/>
    </xf>
    <xf numFmtId="166" fontId="61" fillId="4" borderId="23" xfId="1" applyNumberFormat="1" applyFont="1" applyFill="1" applyBorder="1" applyAlignment="1" applyProtection="1">
      <alignment horizontal="center" vertical="center" wrapText="1"/>
    </xf>
    <xf numFmtId="166" fontId="61" fillId="4" borderId="24" xfId="1" applyNumberFormat="1" applyFont="1" applyFill="1" applyBorder="1" applyAlignment="1" applyProtection="1">
      <alignment horizontal="center" vertical="center" wrapText="1"/>
    </xf>
    <xf numFmtId="167" fontId="61" fillId="4" borderId="81" xfId="1" applyNumberFormat="1" applyFont="1" applyFill="1" applyBorder="1" applyAlignment="1" applyProtection="1">
      <alignment horizontal="right" vertical="center" wrapText="1"/>
    </xf>
    <xf numFmtId="168" fontId="61" fillId="4" borderId="157" xfId="1" applyNumberFormat="1" applyFont="1" applyFill="1" applyBorder="1" applyAlignment="1" applyProtection="1">
      <alignment horizontal="left" vertical="center" wrapText="1"/>
    </xf>
    <xf numFmtId="172" fontId="61" fillId="4" borderId="25" xfId="1" applyNumberFormat="1" applyFont="1" applyFill="1" applyBorder="1" applyAlignment="1" applyProtection="1">
      <alignment horizontal="center" vertical="center" wrapText="1"/>
    </xf>
    <xf numFmtId="0" fontId="103" fillId="0" borderId="240" xfId="0" applyFont="1" applyBorder="1" applyAlignment="1" applyProtection="1">
      <alignment vertical="center" wrapText="1"/>
      <protection locked="0"/>
    </xf>
    <xf numFmtId="0" fontId="61" fillId="0" borderId="202" xfId="1" applyNumberFormat="1" applyFont="1" applyFill="1" applyBorder="1" applyAlignment="1" applyProtection="1">
      <alignment horizontal="center" vertical="center" wrapText="1"/>
    </xf>
    <xf numFmtId="0" fontId="101" fillId="9" borderId="24" xfId="1" applyNumberFormat="1" applyFont="1" applyFill="1" applyBorder="1" applyAlignment="1" applyProtection="1">
      <alignment horizontal="center" vertical="center" wrapText="1"/>
    </xf>
    <xf numFmtId="0" fontId="111" fillId="0" borderId="240" xfId="0" applyFont="1" applyFill="1" applyBorder="1" applyAlignment="1" applyProtection="1">
      <alignment vertical="center" wrapText="1"/>
      <protection locked="0"/>
    </xf>
    <xf numFmtId="0" fontId="102" fillId="3" borderId="24" xfId="1" applyNumberFormat="1" applyFont="1" applyFill="1" applyBorder="1" applyAlignment="1" applyProtection="1">
      <alignment horizontal="center" vertical="center" wrapText="1"/>
    </xf>
    <xf numFmtId="0" fontId="110" fillId="0" borderId="240" xfId="0" applyFont="1" applyFill="1" applyBorder="1" applyAlignment="1" applyProtection="1">
      <alignment vertical="center" wrapText="1"/>
      <protection locked="0"/>
    </xf>
    <xf numFmtId="0" fontId="102" fillId="33" borderId="24" xfId="1" applyNumberFormat="1" applyFont="1" applyFill="1" applyBorder="1" applyAlignment="1" applyProtection="1">
      <alignment horizontal="center" vertical="center" wrapText="1"/>
    </xf>
    <xf numFmtId="0" fontId="125" fillId="29" borderId="17" xfId="1" applyFont="1" applyFill="1" applyBorder="1" applyAlignment="1" applyProtection="1">
      <alignment horizontal="center" textRotation="90" wrapText="1"/>
    </xf>
    <xf numFmtId="0" fontId="125" fillId="29" borderId="18" xfId="1" applyFont="1" applyFill="1" applyBorder="1" applyAlignment="1" applyProtection="1">
      <alignment horizontal="center" textRotation="90" wrapText="1"/>
    </xf>
    <xf numFmtId="0" fontId="125" fillId="29" borderId="19" xfId="1" applyFont="1" applyFill="1" applyBorder="1" applyAlignment="1" applyProtection="1">
      <alignment horizontal="center" textRotation="90" wrapText="1"/>
    </xf>
    <xf numFmtId="0" fontId="118" fillId="0" borderId="240" xfId="0" applyFont="1" applyFill="1" applyBorder="1" applyAlignment="1" applyProtection="1">
      <alignment vertical="center" wrapText="1"/>
      <protection locked="0"/>
    </xf>
    <xf numFmtId="0" fontId="102" fillId="34" borderId="24" xfId="1" applyNumberFormat="1" applyFont="1" applyFill="1" applyBorder="1" applyAlignment="1" applyProtection="1">
      <alignment horizontal="center" vertical="center" wrapText="1"/>
    </xf>
    <xf numFmtId="0" fontId="103" fillId="0" borderId="241" xfId="0" applyFont="1" applyBorder="1" applyAlignment="1" applyProtection="1">
      <alignment vertical="center" wrapText="1"/>
      <protection locked="0"/>
    </xf>
    <xf numFmtId="0" fontId="25" fillId="0" borderId="240" xfId="0" applyFont="1" applyBorder="1" applyAlignment="1" applyProtection="1">
      <alignment vertical="center" wrapText="1"/>
      <protection locked="0"/>
    </xf>
    <xf numFmtId="0" fontId="101" fillId="30" borderId="24" xfId="1" applyNumberFormat="1" applyFont="1" applyFill="1" applyBorder="1" applyAlignment="1" applyProtection="1">
      <alignment horizontal="center" vertical="center" wrapText="1"/>
    </xf>
    <xf numFmtId="0" fontId="116" fillId="11" borderId="17" xfId="1" applyFont="1" applyFill="1" applyBorder="1" applyAlignment="1" applyProtection="1">
      <alignment horizontal="center" textRotation="90" wrapText="1"/>
    </xf>
    <xf numFmtId="0" fontId="116" fillId="11" borderId="18" xfId="1" applyFont="1" applyFill="1" applyBorder="1" applyAlignment="1" applyProtection="1">
      <alignment horizontal="center" textRotation="90" wrapText="1"/>
    </xf>
    <xf numFmtId="0" fontId="116" fillId="11" borderId="19" xfId="1" applyFont="1" applyFill="1" applyBorder="1" applyAlignment="1" applyProtection="1">
      <alignment horizontal="center" textRotation="90" wrapText="1"/>
    </xf>
    <xf numFmtId="166" fontId="12" fillId="2" borderId="242" xfId="1" applyNumberFormat="1" applyFont="1" applyFill="1" applyBorder="1" applyAlignment="1" applyProtection="1">
      <alignment horizontal="center" vertical="center"/>
    </xf>
    <xf numFmtId="166" fontId="12" fillId="2" borderId="158" xfId="1" applyNumberFormat="1" applyFont="1" applyFill="1" applyBorder="1" applyAlignment="1" applyProtection="1">
      <alignment horizontal="center" vertical="center"/>
    </xf>
    <xf numFmtId="166" fontId="12" fillId="2" borderId="243" xfId="1" applyNumberFormat="1" applyFont="1" applyFill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horizontal="center" vertical="center"/>
    </xf>
    <xf numFmtId="0" fontId="107" fillId="0" borderId="4" xfId="0" applyFont="1" applyBorder="1" applyAlignment="1" applyProtection="1">
      <alignment vertical="center"/>
    </xf>
    <xf numFmtId="0" fontId="0" fillId="5" borderId="0" xfId="0" applyFill="1" applyAlignment="1">
      <alignment horizontal="center"/>
    </xf>
    <xf numFmtId="0" fontId="0" fillId="5" borderId="0" xfId="0" applyFill="1" applyAlignment="1">
      <alignment horizontal="center" textRotation="90"/>
    </xf>
    <xf numFmtId="0" fontId="0" fillId="0" borderId="175" xfId="0" applyBorder="1" applyAlignment="1">
      <alignment horizontal="center" vertical="center"/>
    </xf>
    <xf numFmtId="0" fontId="0" fillId="0" borderId="176" xfId="0" applyBorder="1" applyAlignment="1">
      <alignment horizontal="center" vertical="center"/>
    </xf>
    <xf numFmtId="0" fontId="0" fillId="0" borderId="114" xfId="0" applyBorder="1" applyAlignment="1">
      <alignment horizontal="center" vertical="center"/>
    </xf>
    <xf numFmtId="0" fontId="0" fillId="0" borderId="136" xfId="0" applyBorder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 vertical="top"/>
    </xf>
    <xf numFmtId="0" fontId="13" fillId="4" borderId="133" xfId="0" applyFont="1" applyFill="1" applyBorder="1" applyAlignment="1" applyProtection="1">
      <alignment horizontal="center" vertical="center"/>
      <protection locked="0"/>
    </xf>
    <xf numFmtId="0" fontId="13" fillId="4" borderId="115" xfId="0" applyFont="1" applyFill="1" applyBorder="1" applyAlignment="1" applyProtection="1">
      <alignment vertical="center"/>
      <protection locked="0"/>
    </xf>
    <xf numFmtId="0" fontId="13" fillId="4" borderId="118" xfId="0" applyFont="1" applyFill="1" applyBorder="1" applyAlignment="1" applyProtection="1">
      <alignment vertical="center"/>
      <protection locked="0"/>
    </xf>
    <xf numFmtId="0" fontId="13" fillId="4" borderId="115" xfId="0" applyFont="1" applyFill="1" applyBorder="1" applyAlignment="1" applyProtection="1">
      <alignment horizontal="center" vertical="center"/>
      <protection locked="0"/>
    </xf>
    <xf numFmtId="0" fontId="13" fillId="4" borderId="119" xfId="0" applyFont="1" applyFill="1" applyBorder="1" applyAlignment="1" applyProtection="1">
      <alignment horizontal="center" vertical="center"/>
      <protection locked="0"/>
    </xf>
    <xf numFmtId="0" fontId="13" fillId="4" borderId="125" xfId="0" applyFont="1" applyFill="1" applyBorder="1" applyAlignment="1" applyProtection="1">
      <alignment horizontal="center" vertical="center"/>
      <protection locked="0"/>
    </xf>
    <xf numFmtId="0" fontId="13" fillId="4" borderId="116" xfId="0" applyFont="1" applyFill="1" applyBorder="1" applyAlignment="1" applyProtection="1">
      <alignment horizontal="center" vertical="center"/>
      <protection locked="0"/>
    </xf>
    <xf numFmtId="0" fontId="13" fillId="4" borderId="141" xfId="0" applyFont="1" applyFill="1" applyBorder="1" applyAlignment="1" applyProtection="1">
      <alignment horizontal="center" vertical="center"/>
      <protection locked="0"/>
    </xf>
    <xf numFmtId="174" fontId="13" fillId="4" borderId="115" xfId="3" applyNumberFormat="1" applyFont="1" applyFill="1" applyBorder="1" applyAlignment="1" applyProtection="1">
      <alignment vertical="center"/>
      <protection locked="0"/>
    </xf>
    <xf numFmtId="174" fontId="13" fillId="4" borderId="116" xfId="3" applyNumberFormat="1" applyFont="1" applyFill="1" applyBorder="1" applyAlignment="1" applyProtection="1">
      <alignment vertical="center"/>
      <protection locked="0"/>
    </xf>
    <xf numFmtId="0" fontId="13" fillId="4" borderId="127" xfId="0" applyFont="1" applyFill="1" applyBorder="1" applyAlignment="1" applyProtection="1">
      <alignment horizontal="center" vertical="center"/>
      <protection locked="0"/>
    </xf>
    <xf numFmtId="0" fontId="19" fillId="4" borderId="175" xfId="0" applyFont="1" applyFill="1" applyBorder="1" applyAlignment="1">
      <alignment horizontal="center" vertical="center"/>
    </xf>
    <xf numFmtId="0" fontId="19" fillId="4" borderId="176" xfId="0" applyFont="1" applyFill="1" applyBorder="1" applyAlignment="1">
      <alignment horizontal="center" vertical="center"/>
    </xf>
    <xf numFmtId="0" fontId="19" fillId="4" borderId="114" xfId="0" applyFont="1" applyFill="1" applyBorder="1" applyAlignment="1">
      <alignment horizontal="center" vertical="center"/>
    </xf>
    <xf numFmtId="0" fontId="19" fillId="4" borderId="136" xfId="0" applyFont="1" applyFill="1" applyBorder="1" applyAlignment="1">
      <alignment horizontal="center" vertical="center"/>
    </xf>
    <xf numFmtId="0" fontId="19" fillId="0" borderId="0" xfId="0" applyFont="1"/>
    <xf numFmtId="0" fontId="19" fillId="31" borderId="175" xfId="0" applyFont="1" applyFill="1" applyBorder="1" applyAlignment="1">
      <alignment horizontal="center" vertical="center"/>
    </xf>
    <xf numFmtId="0" fontId="19" fillId="31" borderId="176" xfId="0" applyFont="1" applyFill="1" applyBorder="1" applyAlignment="1">
      <alignment horizontal="center" vertical="center"/>
    </xf>
    <xf numFmtId="0" fontId="19" fillId="31" borderId="114" xfId="0" applyFont="1" applyFill="1" applyBorder="1" applyAlignment="1">
      <alignment horizontal="center" vertical="center"/>
    </xf>
    <xf numFmtId="0" fontId="19" fillId="31" borderId="136" xfId="0" applyFont="1" applyFill="1" applyBorder="1" applyAlignment="1">
      <alignment horizontal="center" vertical="center"/>
    </xf>
    <xf numFmtId="0" fontId="19" fillId="31" borderId="0" xfId="0" applyFont="1" applyFill="1" applyBorder="1" applyAlignment="1">
      <alignment horizontal="center" vertical="center"/>
    </xf>
    <xf numFmtId="0" fontId="19" fillId="31" borderId="0" xfId="0" applyFont="1" applyFill="1" applyAlignment="1">
      <alignment horizontal="center" vertical="center"/>
    </xf>
    <xf numFmtId="0" fontId="31" fillId="25" borderId="179" xfId="0" applyFont="1" applyFill="1" applyBorder="1" applyAlignment="1">
      <alignment horizontal="right" vertical="center"/>
    </xf>
    <xf numFmtId="0" fontId="31" fillId="25" borderId="180" xfId="0" applyFont="1" applyFill="1" applyBorder="1" applyAlignment="1">
      <alignment horizontal="right" vertical="center"/>
    </xf>
    <xf numFmtId="0" fontId="128" fillId="0" borderId="115" xfId="0" applyFont="1" applyBorder="1" applyAlignment="1" applyProtection="1">
      <alignment horizontal="center" vertical="center"/>
    </xf>
    <xf numFmtId="0" fontId="128" fillId="0" borderId="176" xfId="0" applyFont="1" applyFill="1" applyBorder="1" applyAlignment="1" applyProtection="1">
      <alignment horizontal="center" vertical="center"/>
    </xf>
    <xf numFmtId="0" fontId="128" fillId="0" borderId="115" xfId="0" applyFont="1" applyFill="1" applyBorder="1" applyAlignment="1" applyProtection="1">
      <alignment horizontal="center" vertical="center"/>
    </xf>
    <xf numFmtId="0" fontId="128" fillId="0" borderId="163" xfId="0" applyFont="1" applyFill="1" applyBorder="1" applyAlignment="1" applyProtection="1">
      <alignment horizontal="center" vertical="center"/>
    </xf>
    <xf numFmtId="0" fontId="128" fillId="23" borderId="176" xfId="0" applyFont="1" applyFill="1" applyBorder="1" applyAlignment="1" applyProtection="1">
      <alignment horizontal="center" vertical="center"/>
    </xf>
    <xf numFmtId="0" fontId="128" fillId="23" borderId="115" xfId="0" applyFont="1" applyFill="1" applyBorder="1" applyAlignment="1" applyProtection="1">
      <alignment horizontal="center" vertical="center"/>
    </xf>
    <xf numFmtId="0" fontId="128" fillId="23" borderId="184" xfId="0" applyFont="1" applyFill="1" applyBorder="1" applyAlignment="1" applyProtection="1">
      <alignment horizontal="center" vertical="center"/>
    </xf>
    <xf numFmtId="0" fontId="128" fillId="23" borderId="163" xfId="0" applyFont="1" applyFill="1" applyBorder="1" applyAlignment="1" applyProtection="1">
      <alignment horizontal="center" vertical="center"/>
    </xf>
    <xf numFmtId="0" fontId="128" fillId="7" borderId="176" xfId="0" applyFont="1" applyFill="1" applyBorder="1" applyAlignment="1" applyProtection="1">
      <alignment horizontal="center" vertical="center"/>
    </xf>
    <xf numFmtId="0" fontId="128" fillId="7" borderId="163" xfId="0" applyFont="1" applyFill="1" applyBorder="1" applyAlignment="1" applyProtection="1">
      <alignment horizontal="center" vertical="center"/>
    </xf>
    <xf numFmtId="0" fontId="0" fillId="4" borderId="24" xfId="0" applyFill="1" applyBorder="1" applyAlignment="1">
      <alignment horizontal="center" vertical="center"/>
    </xf>
    <xf numFmtId="0" fontId="31" fillId="0" borderId="159" xfId="0" applyFont="1" applyFill="1" applyBorder="1" applyAlignment="1">
      <alignment horizontal="center" vertical="center" textRotation="90"/>
    </xf>
    <xf numFmtId="0" fontId="31" fillId="0" borderId="162" xfId="0" applyFont="1" applyFill="1" applyBorder="1" applyAlignment="1">
      <alignment horizontal="center" vertical="center" textRotation="90"/>
    </xf>
    <xf numFmtId="0" fontId="31" fillId="0" borderId="0" xfId="0" applyFont="1" applyFill="1" applyBorder="1" applyAlignment="1">
      <alignment horizontal="center" vertical="center" textRotation="90"/>
    </xf>
    <xf numFmtId="0" fontId="0" fillId="0" borderId="161" xfId="0" applyBorder="1" applyAlignment="1">
      <alignment horizontal="center" vertical="center"/>
    </xf>
    <xf numFmtId="0" fontId="0" fillId="0" borderId="164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31" fillId="4" borderId="110" xfId="0" applyFont="1" applyFill="1" applyBorder="1" applyAlignment="1">
      <alignment horizontal="center" vertical="center"/>
    </xf>
    <xf numFmtId="0" fontId="31" fillId="4" borderId="113" xfId="0" applyFont="1" applyFill="1" applyBorder="1" applyAlignment="1">
      <alignment horizontal="center" vertical="center"/>
    </xf>
    <xf numFmtId="0" fontId="31" fillId="4" borderId="112" xfId="0" applyFont="1" applyFill="1" applyBorder="1" applyAlignment="1">
      <alignment horizontal="center" vertical="center"/>
    </xf>
    <xf numFmtId="0" fontId="31" fillId="4" borderId="114" xfId="0" applyFont="1" applyFill="1" applyBorder="1" applyAlignment="1">
      <alignment horizontal="center" vertical="center"/>
    </xf>
    <xf numFmtId="0" fontId="31" fillId="4" borderId="108" xfId="0" applyFont="1" applyFill="1" applyBorder="1" applyAlignment="1">
      <alignment horizontal="center" vertical="center"/>
    </xf>
    <xf numFmtId="0" fontId="31" fillId="4" borderId="44" xfId="0" applyFont="1" applyFill="1" applyBorder="1" applyAlignment="1">
      <alignment horizontal="center" vertical="center"/>
    </xf>
    <xf numFmtId="0" fontId="31" fillId="4" borderId="233" xfId="0" applyFont="1" applyFill="1" applyBorder="1" applyAlignment="1">
      <alignment horizontal="center" vertical="center"/>
    </xf>
    <xf numFmtId="0" fontId="31" fillId="4" borderId="234" xfId="0" applyFont="1" applyFill="1" applyBorder="1" applyAlignment="1">
      <alignment horizontal="center" vertical="center"/>
    </xf>
    <xf numFmtId="0" fontId="31" fillId="4" borderId="237" xfId="0" applyFont="1" applyFill="1" applyBorder="1" applyAlignment="1">
      <alignment horizontal="center" vertical="center"/>
    </xf>
    <xf numFmtId="20" fontId="31" fillId="23" borderId="237" xfId="0" applyNumberFormat="1" applyFont="1" applyFill="1" applyBorder="1" applyAlignment="1">
      <alignment horizontal="center" vertical="center"/>
    </xf>
    <xf numFmtId="0" fontId="31" fillId="23" borderId="244" xfId="0" applyFont="1" applyFill="1" applyBorder="1" applyAlignment="1">
      <alignment horizontal="center" vertical="center"/>
    </xf>
    <xf numFmtId="0" fontId="31" fillId="23" borderId="245" xfId="0" applyFont="1" applyFill="1" applyBorder="1" applyAlignment="1">
      <alignment horizontal="center" vertical="center"/>
    </xf>
    <xf numFmtId="0" fontId="0" fillId="4" borderId="88" xfId="0" applyFill="1" applyBorder="1" applyAlignment="1">
      <alignment horizontal="center" vertical="center"/>
    </xf>
    <xf numFmtId="0" fontId="31" fillId="23" borderId="228" xfId="0" applyFont="1" applyFill="1" applyBorder="1" applyAlignment="1">
      <alignment horizontal="center" vertical="center"/>
    </xf>
    <xf numFmtId="0" fontId="31" fillId="23" borderId="246" xfId="0" applyFont="1" applyFill="1" applyBorder="1" applyAlignment="1">
      <alignment horizontal="center" vertical="center"/>
    </xf>
    <xf numFmtId="0" fontId="31" fillId="0" borderId="247" xfId="0" applyFont="1" applyFill="1" applyBorder="1" applyAlignment="1">
      <alignment horizontal="center" vertical="center"/>
    </xf>
    <xf numFmtId="0" fontId="31" fillId="0" borderId="248" xfId="0" applyFont="1" applyFill="1" applyBorder="1" applyAlignment="1">
      <alignment horizontal="center" vertical="center"/>
    </xf>
    <xf numFmtId="0" fontId="31" fillId="0" borderId="229" xfId="0" applyFont="1" applyFill="1" applyBorder="1" applyAlignment="1">
      <alignment horizontal="center" vertical="center"/>
    </xf>
    <xf numFmtId="0" fontId="128" fillId="0" borderId="229" xfId="0" applyFont="1" applyBorder="1" applyAlignment="1" applyProtection="1">
      <alignment horizontal="center" vertical="center"/>
    </xf>
    <xf numFmtId="0" fontId="31" fillId="0" borderId="250" xfId="0" applyFont="1" applyFill="1" applyBorder="1" applyAlignment="1">
      <alignment horizontal="center" vertical="center"/>
    </xf>
    <xf numFmtId="0" fontId="31" fillId="23" borderId="247" xfId="0" applyFont="1" applyFill="1" applyBorder="1" applyAlignment="1">
      <alignment horizontal="center" vertical="center"/>
    </xf>
    <xf numFmtId="0" fontId="31" fillId="23" borderId="251" xfId="0" applyFont="1" applyFill="1" applyBorder="1" applyAlignment="1">
      <alignment horizontal="center" vertical="center"/>
    </xf>
    <xf numFmtId="20" fontId="31" fillId="23" borderId="228" xfId="0" applyNumberFormat="1" applyFont="1" applyFill="1" applyBorder="1" applyAlignment="1">
      <alignment horizontal="center" vertical="center"/>
    </xf>
    <xf numFmtId="20" fontId="31" fillId="23" borderId="246" xfId="0" applyNumberFormat="1" applyFont="1" applyFill="1" applyBorder="1" applyAlignment="1">
      <alignment horizontal="center" vertical="center"/>
    </xf>
    <xf numFmtId="0" fontId="31" fillId="23" borderId="118" xfId="0" applyFont="1" applyFill="1" applyBorder="1" applyAlignment="1">
      <alignment horizontal="center" vertical="center"/>
    </xf>
    <xf numFmtId="0" fontId="0" fillId="4" borderId="252" xfId="0" applyFill="1" applyBorder="1" applyAlignment="1">
      <alignment horizontal="center" vertical="center"/>
    </xf>
    <xf numFmtId="0" fontId="31" fillId="23" borderId="141" xfId="0" applyFont="1" applyFill="1" applyBorder="1" applyAlignment="1">
      <alignment horizontal="center" vertical="center"/>
    </xf>
    <xf numFmtId="0" fontId="31" fillId="23" borderId="116" xfId="0" applyFont="1" applyFill="1" applyBorder="1" applyAlignment="1">
      <alignment horizontal="center" vertical="center"/>
    </xf>
    <xf numFmtId="0" fontId="31" fillId="4" borderId="126" xfId="0" applyFont="1" applyFill="1" applyBorder="1" applyAlignment="1">
      <alignment horizontal="center" vertical="center"/>
    </xf>
    <xf numFmtId="0" fontId="31" fillId="4" borderId="118" xfId="0" applyFont="1" applyFill="1" applyBorder="1" applyAlignment="1">
      <alignment horizontal="center" vertical="center"/>
    </xf>
    <xf numFmtId="0" fontId="31" fillId="4" borderId="141" xfId="0" applyFont="1" applyFill="1" applyBorder="1" applyAlignment="1">
      <alignment horizontal="center" vertical="center"/>
    </xf>
    <xf numFmtId="0" fontId="31" fillId="4" borderId="116" xfId="0" applyFont="1" applyFill="1" applyBorder="1" applyAlignment="1">
      <alignment horizontal="center" vertical="center"/>
    </xf>
    <xf numFmtId="20" fontId="31" fillId="23" borderId="253" xfId="0" applyNumberFormat="1" applyFont="1" applyFill="1" applyBorder="1" applyAlignment="1">
      <alignment horizontal="center" vertical="center"/>
    </xf>
    <xf numFmtId="0" fontId="0" fillId="0" borderId="128" xfId="0" applyBorder="1" applyAlignment="1">
      <alignment horizontal="center" vertical="center"/>
    </xf>
    <xf numFmtId="173" fontId="81" fillId="24" borderId="109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31" fillId="0" borderId="43" xfId="0" applyFont="1" applyFill="1" applyBorder="1" applyAlignment="1">
      <alignment horizontal="right" vertical="center"/>
    </xf>
    <xf numFmtId="0" fontId="31" fillId="0" borderId="26" xfId="0" applyFont="1" applyFill="1" applyBorder="1" applyAlignment="1" applyProtection="1">
      <alignment vertical="top" wrapText="1"/>
    </xf>
    <xf numFmtId="0" fontId="31" fillId="0" borderId="43" xfId="0" applyFont="1" applyFill="1" applyBorder="1" applyAlignment="1">
      <alignment horizontal="center" vertical="center"/>
    </xf>
    <xf numFmtId="0" fontId="122" fillId="0" borderId="0" xfId="0" applyFont="1" applyBorder="1" applyAlignment="1">
      <alignment vertical="center"/>
    </xf>
    <xf numFmtId="0" fontId="31" fillId="32" borderId="111" xfId="0" applyFont="1" applyFill="1" applyBorder="1" applyAlignment="1">
      <alignment horizontal="center" vertical="center"/>
    </xf>
    <xf numFmtId="0" fontId="31" fillId="32" borderId="183" xfId="0" applyFont="1" applyFill="1" applyBorder="1" applyAlignment="1">
      <alignment horizontal="center" vertical="center"/>
    </xf>
    <xf numFmtId="0" fontId="31" fillId="32" borderId="184" xfId="0" applyFont="1" applyFill="1" applyBorder="1" applyAlignment="1">
      <alignment horizontal="center" vertical="center"/>
    </xf>
    <xf numFmtId="0" fontId="31" fillId="32" borderId="131" xfId="0" applyFont="1" applyFill="1" applyBorder="1" applyAlignment="1">
      <alignment horizontal="center" vertical="center"/>
    </xf>
    <xf numFmtId="0" fontId="128" fillId="32" borderId="184" xfId="0" applyFont="1" applyFill="1" applyBorder="1" applyAlignment="1" applyProtection="1">
      <alignment horizontal="center" vertical="center"/>
    </xf>
    <xf numFmtId="0" fontId="31" fillId="32" borderId="185" xfId="0" applyFont="1" applyFill="1" applyBorder="1" applyAlignment="1">
      <alignment horizontal="center" vertical="center"/>
    </xf>
    <xf numFmtId="0" fontId="31" fillId="32" borderId="235" xfId="0" applyFont="1" applyFill="1" applyBorder="1" applyAlignment="1">
      <alignment horizontal="center" vertical="center"/>
    </xf>
    <xf numFmtId="0" fontId="31" fillId="32" borderId="163" xfId="0" applyFont="1" applyFill="1" applyBorder="1" applyAlignment="1">
      <alignment horizontal="center" vertical="center"/>
    </xf>
    <xf numFmtId="0" fontId="31" fillId="32" borderId="236" xfId="0" applyFont="1" applyFill="1" applyBorder="1" applyAlignment="1">
      <alignment horizontal="center" vertical="center"/>
    </xf>
    <xf numFmtId="0" fontId="94" fillId="0" borderId="0" xfId="0" applyFont="1" applyFill="1" applyBorder="1" applyAlignment="1" applyProtection="1">
      <alignment horizontal="left" vertical="top"/>
    </xf>
    <xf numFmtId="0" fontId="93" fillId="0" borderId="0" xfId="0" applyFont="1" applyFill="1" applyAlignment="1">
      <alignment horizontal="right" vertical="top"/>
    </xf>
    <xf numFmtId="0" fontId="0" fillId="0" borderId="256" xfId="0" applyBorder="1" applyAlignment="1">
      <alignment horizontal="center" vertical="center"/>
    </xf>
    <xf numFmtId="0" fontId="31" fillId="32" borderId="125" xfId="0" applyFont="1" applyFill="1" applyBorder="1" applyAlignment="1">
      <alignment horizontal="center" vertical="center"/>
    </xf>
    <xf numFmtId="0" fontId="31" fillId="32" borderId="118" xfId="0" applyFont="1" applyFill="1" applyBorder="1" applyAlignment="1">
      <alignment horizontal="center" vertical="center"/>
    </xf>
    <xf numFmtId="0" fontId="31" fillId="32" borderId="115" xfId="0" applyFont="1" applyFill="1" applyBorder="1" applyAlignment="1">
      <alignment horizontal="center" vertical="center"/>
    </xf>
    <xf numFmtId="0" fontId="31" fillId="32" borderId="137" xfId="0" applyFont="1" applyFill="1" applyBorder="1" applyAlignment="1">
      <alignment horizontal="center" vertical="center"/>
    </xf>
    <xf numFmtId="0" fontId="31" fillId="32" borderId="196" xfId="0" applyFont="1" applyFill="1" applyBorder="1" applyAlignment="1">
      <alignment horizontal="center" vertical="center"/>
    </xf>
    <xf numFmtId="167" fontId="83" fillId="32" borderId="116" xfId="0" applyNumberFormat="1" applyFont="1" applyFill="1" applyBorder="1" applyAlignment="1" applyProtection="1">
      <alignment horizontal="right" vertical="center"/>
    </xf>
    <xf numFmtId="0" fontId="83" fillId="32" borderId="118" xfId="0" applyFont="1" applyFill="1" applyBorder="1" applyAlignment="1" applyProtection="1">
      <alignment horizontal="left" vertical="center"/>
    </xf>
    <xf numFmtId="167" fontId="83" fillId="0" borderId="116" xfId="0" applyNumberFormat="1" applyFont="1" applyFill="1" applyBorder="1" applyAlignment="1" applyProtection="1">
      <alignment horizontal="right" vertical="center"/>
    </xf>
    <xf numFmtId="0" fontId="83" fillId="0" borderId="118" xfId="0" applyFont="1" applyFill="1" applyBorder="1" applyAlignment="1" applyProtection="1">
      <alignment horizontal="left" vertical="center"/>
    </xf>
    <xf numFmtId="167" fontId="83" fillId="0" borderId="114" xfId="0" applyNumberFormat="1" applyFont="1" applyFill="1" applyBorder="1" applyAlignment="1" applyProtection="1">
      <alignment horizontal="right" vertical="center"/>
    </xf>
    <xf numFmtId="0" fontId="83" fillId="0" borderId="113" xfId="0" applyFont="1" applyFill="1" applyBorder="1" applyAlignment="1" applyProtection="1">
      <alignment horizontal="left" vertical="center"/>
    </xf>
    <xf numFmtId="167" fontId="83" fillId="32" borderId="197" xfId="0" applyNumberFormat="1" applyFont="1" applyFill="1" applyBorder="1" applyAlignment="1" applyProtection="1">
      <alignment horizontal="right" vertical="center"/>
    </xf>
    <xf numFmtId="0" fontId="83" fillId="32" borderId="196" xfId="0" applyFont="1" applyFill="1" applyBorder="1" applyAlignment="1" applyProtection="1">
      <alignment horizontal="left" vertical="center"/>
    </xf>
    <xf numFmtId="167" fontId="83" fillId="23" borderId="114" xfId="0" applyNumberFormat="1" applyFont="1" applyFill="1" applyBorder="1" applyAlignment="1" applyProtection="1">
      <alignment horizontal="right" vertical="center"/>
    </xf>
    <xf numFmtId="0" fontId="83" fillId="23" borderId="113" xfId="0" applyFont="1" applyFill="1" applyBorder="1" applyAlignment="1" applyProtection="1">
      <alignment horizontal="left" vertical="center"/>
    </xf>
    <xf numFmtId="167" fontId="83" fillId="23" borderId="116" xfId="0" applyNumberFormat="1" applyFont="1" applyFill="1" applyBorder="1" applyAlignment="1" applyProtection="1">
      <alignment horizontal="right" vertical="center"/>
    </xf>
    <xf numFmtId="0" fontId="83" fillId="23" borderId="118" xfId="0" applyFont="1" applyFill="1" applyBorder="1" applyAlignment="1" applyProtection="1">
      <alignment horizontal="left" vertical="center"/>
    </xf>
    <xf numFmtId="167" fontId="83" fillId="23" borderId="180" xfId="0" applyNumberFormat="1" applyFont="1" applyFill="1" applyBorder="1" applyAlignment="1" applyProtection="1">
      <alignment horizontal="right" vertical="center"/>
    </xf>
    <xf numFmtId="0" fontId="83" fillId="23" borderId="179" xfId="0" applyFont="1" applyFill="1" applyBorder="1" applyAlignment="1" applyProtection="1">
      <alignment horizontal="left" vertical="center"/>
    </xf>
    <xf numFmtId="167" fontId="83" fillId="23" borderId="197" xfId="0" applyNumberFormat="1" applyFont="1" applyFill="1" applyBorder="1" applyAlignment="1" applyProtection="1">
      <alignment horizontal="right" vertical="center"/>
    </xf>
    <xf numFmtId="0" fontId="83" fillId="23" borderId="196" xfId="0" applyFont="1" applyFill="1" applyBorder="1" applyAlignment="1" applyProtection="1">
      <alignment horizontal="left" vertical="center"/>
    </xf>
    <xf numFmtId="167" fontId="83" fillId="32" borderId="180" xfId="0" applyNumberFormat="1" applyFont="1" applyFill="1" applyBorder="1" applyAlignment="1" applyProtection="1">
      <alignment horizontal="right" vertical="center"/>
    </xf>
    <xf numFmtId="0" fontId="83" fillId="32" borderId="179" xfId="0" applyFont="1" applyFill="1" applyBorder="1" applyAlignment="1" applyProtection="1">
      <alignment horizontal="left" vertical="center"/>
    </xf>
    <xf numFmtId="167" fontId="83" fillId="7" borderId="114" xfId="0" applyNumberFormat="1" applyFont="1" applyFill="1" applyBorder="1" applyAlignment="1" applyProtection="1">
      <alignment horizontal="right" vertical="center"/>
    </xf>
    <xf numFmtId="0" fontId="83" fillId="7" borderId="113" xfId="0" applyFont="1" applyFill="1" applyBorder="1" applyAlignment="1" applyProtection="1">
      <alignment horizontal="left" vertical="center"/>
    </xf>
    <xf numFmtId="167" fontId="83" fillId="7" borderId="197" xfId="0" applyNumberFormat="1" applyFont="1" applyFill="1" applyBorder="1" applyAlignment="1" applyProtection="1">
      <alignment horizontal="right" vertical="center"/>
    </xf>
    <xf numFmtId="0" fontId="83" fillId="7" borderId="196" xfId="0" applyFont="1" applyFill="1" applyBorder="1" applyAlignment="1" applyProtection="1">
      <alignment horizontal="left" vertical="center"/>
    </xf>
    <xf numFmtId="0" fontId="31" fillId="32" borderId="115" xfId="0" applyFont="1" applyFill="1" applyBorder="1" applyAlignment="1" applyProtection="1">
      <alignment horizontal="left" vertical="center" wrapText="1"/>
    </xf>
    <xf numFmtId="0" fontId="31" fillId="0" borderId="115" xfId="0" applyFont="1" applyFill="1" applyBorder="1" applyAlignment="1" applyProtection="1">
      <alignment horizontal="left" vertical="center" wrapText="1"/>
    </xf>
    <xf numFmtId="0" fontId="31" fillId="0" borderId="176" xfId="0" applyFont="1" applyFill="1" applyBorder="1" applyAlignment="1" applyProtection="1">
      <alignment horizontal="left" vertical="center" wrapText="1"/>
    </xf>
    <xf numFmtId="0" fontId="31" fillId="32" borderId="163" xfId="0" applyFont="1" applyFill="1" applyBorder="1" applyAlignment="1" applyProtection="1">
      <alignment horizontal="left" vertical="center" wrapText="1"/>
    </xf>
    <xf numFmtId="0" fontId="31" fillId="23" borderId="176" xfId="0" applyFont="1" applyFill="1" applyBorder="1" applyAlignment="1" applyProtection="1">
      <alignment horizontal="left" vertical="center" wrapText="1"/>
    </xf>
    <xf numFmtId="0" fontId="31" fillId="23" borderId="115" xfId="0" applyFont="1" applyFill="1" applyBorder="1" applyAlignment="1" applyProtection="1">
      <alignment horizontal="left" vertical="center" wrapText="1"/>
    </xf>
    <xf numFmtId="0" fontId="31" fillId="23" borderId="184" xfId="0" applyFont="1" applyFill="1" applyBorder="1" applyAlignment="1" applyProtection="1">
      <alignment horizontal="left" vertical="center" wrapText="1"/>
    </xf>
    <xf numFmtId="0" fontId="31" fillId="23" borderId="163" xfId="0" applyFont="1" applyFill="1" applyBorder="1" applyAlignment="1" applyProtection="1">
      <alignment horizontal="left" vertical="center" wrapText="1"/>
    </xf>
    <xf numFmtId="0" fontId="31" fillId="32" borderId="184" xfId="0" applyFont="1" applyFill="1" applyBorder="1" applyAlignment="1" applyProtection="1">
      <alignment horizontal="left" vertical="center" wrapText="1"/>
    </xf>
    <xf numFmtId="0" fontId="31" fillId="7" borderId="176" xfId="0" applyFont="1" applyFill="1" applyBorder="1" applyAlignment="1" applyProtection="1">
      <alignment horizontal="left" vertical="center" wrapText="1"/>
    </xf>
    <xf numFmtId="0" fontId="31" fillId="7" borderId="163" xfId="0" applyFont="1" applyFill="1" applyBorder="1" applyAlignment="1" applyProtection="1">
      <alignment horizontal="left" vertical="center" wrapText="1"/>
    </xf>
    <xf numFmtId="167" fontId="129" fillId="32" borderId="116" xfId="0" applyNumberFormat="1" applyFont="1" applyFill="1" applyBorder="1" applyAlignment="1" applyProtection="1">
      <alignment horizontal="right" vertical="center"/>
    </xf>
    <xf numFmtId="0" fontId="129" fillId="32" borderId="118" xfId="0" applyFont="1" applyFill="1" applyBorder="1" applyAlignment="1" applyProtection="1">
      <alignment horizontal="left" vertical="center"/>
    </xf>
    <xf numFmtId="167" fontId="129" fillId="0" borderId="116" xfId="0" applyNumberFormat="1" applyFont="1" applyFill="1" applyBorder="1" applyAlignment="1" applyProtection="1">
      <alignment horizontal="right" vertical="center"/>
    </xf>
    <xf numFmtId="0" fontId="129" fillId="0" borderId="118" xfId="0" applyFont="1" applyFill="1" applyBorder="1" applyAlignment="1" applyProtection="1">
      <alignment horizontal="left" vertical="center"/>
    </xf>
    <xf numFmtId="167" fontId="129" fillId="0" borderId="114" xfId="0" applyNumberFormat="1" applyFont="1" applyFill="1" applyBorder="1" applyAlignment="1" applyProtection="1">
      <alignment horizontal="right" vertical="center"/>
    </xf>
    <xf numFmtId="0" fontId="129" fillId="0" borderId="113" xfId="0" applyFont="1" applyFill="1" applyBorder="1" applyAlignment="1" applyProtection="1">
      <alignment horizontal="left" vertical="center"/>
    </xf>
    <xf numFmtId="167" fontId="129" fillId="32" borderId="197" xfId="0" applyNumberFormat="1" applyFont="1" applyFill="1" applyBorder="1" applyAlignment="1" applyProtection="1">
      <alignment horizontal="right" vertical="center"/>
    </xf>
    <xf numFmtId="0" fontId="129" fillId="32" borderId="196" xfId="0" applyFont="1" applyFill="1" applyBorder="1" applyAlignment="1" applyProtection="1">
      <alignment horizontal="left" vertical="center"/>
    </xf>
    <xf numFmtId="167" fontId="129" fillId="23" borderId="114" xfId="0" applyNumberFormat="1" applyFont="1" applyFill="1" applyBorder="1" applyAlignment="1" applyProtection="1">
      <alignment horizontal="right" vertical="center"/>
    </xf>
    <xf numFmtId="0" fontId="129" fillId="23" borderId="113" xfId="0" applyFont="1" applyFill="1" applyBorder="1" applyAlignment="1" applyProtection="1">
      <alignment horizontal="left" vertical="center"/>
    </xf>
    <xf numFmtId="167" fontId="129" fillId="23" borderId="116" xfId="0" applyNumberFormat="1" applyFont="1" applyFill="1" applyBorder="1" applyAlignment="1" applyProtection="1">
      <alignment horizontal="right" vertical="center"/>
    </xf>
    <xf numFmtId="0" fontId="129" fillId="23" borderId="118" xfId="0" applyFont="1" applyFill="1" applyBorder="1" applyAlignment="1" applyProtection="1">
      <alignment horizontal="left" vertical="center"/>
    </xf>
    <xf numFmtId="167" fontId="129" fillId="23" borderId="180" xfId="0" applyNumberFormat="1" applyFont="1" applyFill="1" applyBorder="1" applyAlignment="1" applyProtection="1">
      <alignment horizontal="right" vertical="center"/>
    </xf>
    <xf numFmtId="0" fontId="129" fillId="23" borderId="179" xfId="0" applyFont="1" applyFill="1" applyBorder="1" applyAlignment="1" applyProtection="1">
      <alignment horizontal="left" vertical="center"/>
    </xf>
    <xf numFmtId="167" fontId="129" fillId="23" borderId="197" xfId="0" applyNumberFormat="1" applyFont="1" applyFill="1" applyBorder="1" applyAlignment="1" applyProtection="1">
      <alignment horizontal="right" vertical="center"/>
    </xf>
    <xf numFmtId="0" fontId="129" fillId="23" borderId="196" xfId="0" applyFont="1" applyFill="1" applyBorder="1" applyAlignment="1" applyProtection="1">
      <alignment horizontal="left" vertical="center"/>
    </xf>
    <xf numFmtId="167" fontId="129" fillId="32" borderId="180" xfId="0" applyNumberFormat="1" applyFont="1" applyFill="1" applyBorder="1" applyAlignment="1" applyProtection="1">
      <alignment horizontal="right" vertical="center"/>
    </xf>
    <xf numFmtId="0" fontId="129" fillId="32" borderId="179" xfId="0" applyFont="1" applyFill="1" applyBorder="1" applyAlignment="1" applyProtection="1">
      <alignment horizontal="left" vertical="center"/>
    </xf>
    <xf numFmtId="167" fontId="129" fillId="7" borderId="114" xfId="0" applyNumberFormat="1" applyFont="1" applyFill="1" applyBorder="1" applyAlignment="1" applyProtection="1">
      <alignment horizontal="right" vertical="center"/>
    </xf>
    <xf numFmtId="0" fontId="129" fillId="7" borderId="113" xfId="0" applyFont="1" applyFill="1" applyBorder="1" applyAlignment="1" applyProtection="1">
      <alignment horizontal="left" vertical="center"/>
    </xf>
    <xf numFmtId="167" fontId="129" fillId="7" borderId="197" xfId="0" applyNumberFormat="1" applyFont="1" applyFill="1" applyBorder="1" applyAlignment="1" applyProtection="1">
      <alignment horizontal="right" vertical="center"/>
    </xf>
    <xf numFmtId="0" fontId="129" fillId="7" borderId="196" xfId="0" applyFont="1" applyFill="1" applyBorder="1" applyAlignment="1" applyProtection="1">
      <alignment horizontal="left" vertical="center"/>
    </xf>
    <xf numFmtId="0" fontId="0" fillId="0" borderId="175" xfId="0" applyBorder="1" applyAlignment="1">
      <alignment horizontal="center" vertical="top" wrapText="1"/>
    </xf>
    <xf numFmtId="0" fontId="0" fillId="0" borderId="176" xfId="0" applyBorder="1" applyAlignment="1">
      <alignment vertical="top" wrapText="1"/>
    </xf>
    <xf numFmtId="0" fontId="19" fillId="4" borderId="125" xfId="0" applyFont="1" applyFill="1" applyBorder="1" applyAlignment="1">
      <alignment horizontal="center" vertical="center"/>
    </xf>
    <xf numFmtId="0" fontId="19" fillId="4" borderId="115" xfId="0" applyFont="1" applyFill="1" applyBorder="1" applyAlignment="1">
      <alignment horizontal="center" vertical="center"/>
    </xf>
    <xf numFmtId="0" fontId="0" fillId="5" borderId="114" xfId="0" applyFill="1" applyBorder="1" applyAlignment="1">
      <alignment vertical="top"/>
    </xf>
    <xf numFmtId="0" fontId="0" fillId="5" borderId="116" xfId="0" applyFill="1" applyBorder="1" applyAlignment="1">
      <alignment horizontal="center" vertical="center"/>
    </xf>
    <xf numFmtId="0" fontId="0" fillId="0" borderId="146" xfId="0" applyBorder="1" applyAlignment="1">
      <alignment vertical="top" wrapText="1"/>
    </xf>
    <xf numFmtId="0" fontId="19" fillId="4" borderId="128" xfId="0" applyFont="1" applyFill="1" applyBorder="1" applyAlignment="1">
      <alignment horizontal="center" vertical="center"/>
    </xf>
    <xf numFmtId="0" fontId="0" fillId="3" borderId="257" xfId="0" applyFill="1" applyBorder="1" applyAlignment="1">
      <alignment vertical="top"/>
    </xf>
    <xf numFmtId="0" fontId="0" fillId="3" borderId="134" xfId="0" applyFill="1" applyBorder="1" applyAlignment="1">
      <alignment horizontal="center" vertical="center"/>
    </xf>
    <xf numFmtId="0" fontId="19" fillId="3" borderId="134" xfId="0" applyFont="1" applyFill="1" applyBorder="1" applyAlignment="1">
      <alignment horizontal="center" vertical="center"/>
    </xf>
    <xf numFmtId="0" fontId="19" fillId="5" borderId="116" xfId="0" applyFont="1" applyFill="1" applyBorder="1" applyAlignment="1">
      <alignment horizontal="center" vertical="center"/>
    </xf>
    <xf numFmtId="0" fontId="61" fillId="0" borderId="259" xfId="1" applyNumberFormat="1" applyFont="1" applyFill="1" applyBorder="1" applyAlignment="1" applyProtection="1">
      <alignment horizontal="center" vertical="center" wrapText="1"/>
    </xf>
    <xf numFmtId="0" fontId="61" fillId="0" borderId="34" xfId="1" applyNumberFormat="1" applyFont="1" applyFill="1" applyBorder="1" applyAlignment="1" applyProtection="1">
      <alignment horizontal="center" vertical="center" wrapText="1"/>
    </xf>
    <xf numFmtId="0" fontId="61" fillId="0" borderId="82" xfId="1" applyNumberFormat="1" applyFont="1" applyFill="1" applyBorder="1" applyAlignment="1" applyProtection="1">
      <alignment horizontal="center" vertical="center" wrapText="1"/>
    </xf>
    <xf numFmtId="166" fontId="73" fillId="2" borderId="259" xfId="1" applyNumberFormat="1" applyFont="1" applyFill="1" applyBorder="1" applyAlignment="1" applyProtection="1">
      <alignment horizontal="center" vertical="center" wrapText="1"/>
    </xf>
    <xf numFmtId="167" fontId="61" fillId="2" borderId="82" xfId="1" applyNumberFormat="1" applyFont="1" applyFill="1" applyBorder="1" applyAlignment="1" applyProtection="1">
      <alignment horizontal="right" vertical="center" wrapText="1"/>
    </xf>
    <xf numFmtId="168" fontId="61" fillId="2" borderId="255" xfId="1" applyNumberFormat="1" applyFont="1" applyFill="1" applyBorder="1" applyAlignment="1" applyProtection="1">
      <alignment horizontal="left" vertical="center" wrapText="1"/>
    </xf>
    <xf numFmtId="166" fontId="61" fillId="2" borderId="34" xfId="1" applyNumberFormat="1" applyFont="1" applyFill="1" applyBorder="1" applyAlignment="1" applyProtection="1">
      <alignment horizontal="center" vertical="center" wrapText="1"/>
    </xf>
    <xf numFmtId="172" fontId="61" fillId="2" borderId="33" xfId="1" applyNumberFormat="1" applyFont="1" applyFill="1" applyBorder="1" applyAlignment="1" applyProtection="1">
      <alignment horizontal="center" vertical="center" wrapText="1"/>
    </xf>
    <xf numFmtId="166" fontId="14" fillId="4" borderId="32" xfId="1" applyNumberFormat="1" applyFont="1" applyFill="1" applyBorder="1" applyAlignment="1" applyProtection="1">
      <alignment horizontal="center" vertical="center" wrapText="1"/>
    </xf>
    <xf numFmtId="166" fontId="14" fillId="4" borderId="34" xfId="1" applyNumberFormat="1" applyFont="1" applyFill="1" applyBorder="1" applyAlignment="1" applyProtection="1">
      <alignment horizontal="center" vertical="center" wrapText="1"/>
    </xf>
    <xf numFmtId="167" fontId="14" fillId="4" borderId="82" xfId="1" applyNumberFormat="1" applyFont="1" applyFill="1" applyBorder="1" applyAlignment="1" applyProtection="1">
      <alignment horizontal="right" vertical="center" wrapText="1"/>
    </xf>
    <xf numFmtId="168" fontId="14" fillId="4" borderId="255" xfId="1" applyNumberFormat="1" applyFont="1" applyFill="1" applyBorder="1" applyAlignment="1" applyProtection="1">
      <alignment horizontal="left" vertical="center" wrapText="1"/>
    </xf>
    <xf numFmtId="172" fontId="14" fillId="4" borderId="33" xfId="1" applyNumberFormat="1" applyFont="1" applyFill="1" applyBorder="1" applyAlignment="1" applyProtection="1">
      <alignment horizontal="center" vertical="center" wrapText="1"/>
    </xf>
    <xf numFmtId="166" fontId="106" fillId="2" borderId="84" xfId="1" applyNumberFormat="1" applyFont="1" applyFill="1" applyBorder="1" applyAlignment="1" applyProtection="1">
      <alignment horizontal="center" vertical="center"/>
    </xf>
    <xf numFmtId="0" fontId="108" fillId="0" borderId="259" xfId="1" applyNumberFormat="1" applyFont="1" applyBorder="1" applyAlignment="1" applyProtection="1">
      <alignment horizontal="center" vertical="center" wrapText="1"/>
    </xf>
    <xf numFmtId="0" fontId="108" fillId="0" borderId="34" xfId="1" applyNumberFormat="1" applyFont="1" applyBorder="1" applyAlignment="1" applyProtection="1">
      <alignment horizontal="center" vertical="center" wrapText="1"/>
    </xf>
    <xf numFmtId="0" fontId="130" fillId="4" borderId="45" xfId="1" applyFont="1" applyFill="1" applyBorder="1" applyAlignment="1" applyProtection="1">
      <alignment horizontal="center" vertical="center" wrapText="1"/>
    </xf>
    <xf numFmtId="0" fontId="131" fillId="4" borderId="66" xfId="1" applyNumberFormat="1" applyFont="1" applyFill="1" applyBorder="1" applyAlignment="1" applyProtection="1">
      <alignment horizontal="center" vertical="center" wrapText="1"/>
    </xf>
    <xf numFmtId="0" fontId="131" fillId="4" borderId="4" xfId="1" applyNumberFormat="1" applyFont="1" applyFill="1" applyBorder="1" applyAlignment="1" applyProtection="1">
      <alignment horizontal="center" vertical="center" wrapText="1"/>
    </xf>
    <xf numFmtId="0" fontId="131" fillId="4" borderId="8" xfId="1" applyNumberFormat="1" applyFont="1" applyFill="1" applyBorder="1" applyAlignment="1" applyProtection="1">
      <alignment horizontal="center" vertical="center" wrapText="1"/>
    </xf>
    <xf numFmtId="0" fontId="62" fillId="0" borderId="190" xfId="0" applyFont="1" applyBorder="1" applyAlignment="1" applyProtection="1">
      <alignment vertical="center" wrapText="1"/>
      <protection locked="0"/>
    </xf>
    <xf numFmtId="0" fontId="62" fillId="0" borderId="191" xfId="0" applyFont="1" applyBorder="1" applyAlignment="1" applyProtection="1">
      <alignment vertical="center" wrapText="1"/>
      <protection locked="0"/>
    </xf>
    <xf numFmtId="0" fontId="62" fillId="0" borderId="258" xfId="0" applyFont="1" applyBorder="1" applyAlignment="1" applyProtection="1">
      <alignment vertical="center" wrapText="1"/>
      <protection locked="0"/>
    </xf>
    <xf numFmtId="0" fontId="62" fillId="0" borderId="192" xfId="0" applyFont="1" applyBorder="1" applyAlignment="1" applyProtection="1">
      <alignment vertical="center" wrapText="1"/>
      <protection locked="0"/>
    </xf>
    <xf numFmtId="165" fontId="62" fillId="0" borderId="74" xfId="1" applyNumberFormat="1" applyFont="1" applyFill="1" applyBorder="1" applyAlignment="1" applyProtection="1">
      <alignment horizontal="center" textRotation="90" wrapText="1"/>
    </xf>
    <xf numFmtId="165" fontId="62" fillId="0" borderId="73" xfId="1" applyNumberFormat="1" applyFont="1" applyFill="1" applyBorder="1" applyAlignment="1" applyProtection="1">
      <alignment horizontal="center" textRotation="90" wrapText="1"/>
    </xf>
    <xf numFmtId="0" fontId="63" fillId="0" borderId="65" xfId="0" applyFont="1" applyBorder="1" applyAlignment="1" applyProtection="1">
      <alignment vertical="center" wrapText="1"/>
      <protection locked="0"/>
    </xf>
    <xf numFmtId="0" fontId="63" fillId="0" borderId="2" xfId="0" applyFont="1" applyBorder="1" applyAlignment="1" applyProtection="1">
      <alignment vertical="center" wrapText="1"/>
      <protection locked="0"/>
    </xf>
    <xf numFmtId="0" fontId="63" fillId="0" borderId="260" xfId="0" applyFont="1" applyBorder="1" applyAlignment="1" applyProtection="1">
      <alignment vertical="center" wrapText="1"/>
      <protection locked="0"/>
    </xf>
    <xf numFmtId="0" fontId="63" fillId="0" borderId="3" xfId="0" applyFont="1" applyBorder="1" applyAlignment="1" applyProtection="1">
      <alignment vertical="center" wrapText="1"/>
      <protection locked="0"/>
    </xf>
    <xf numFmtId="166" fontId="66" fillId="2" borderId="202" xfId="1" applyNumberFormat="1" applyFont="1" applyFill="1" applyBorder="1" applyAlignment="1" applyProtection="1">
      <alignment horizontal="center" vertical="center" wrapText="1"/>
    </xf>
    <xf numFmtId="166" fontId="66" fillId="2" borderId="60" xfId="1" applyNumberFormat="1" applyFont="1" applyFill="1" applyBorder="1" applyAlignment="1" applyProtection="1">
      <alignment horizontal="center" vertical="center" wrapText="1"/>
    </xf>
    <xf numFmtId="166" fontId="66" fillId="2" borderId="259" xfId="1" applyNumberFormat="1" applyFont="1" applyFill="1" applyBorder="1" applyAlignment="1" applyProtection="1">
      <alignment horizontal="center" vertical="center" wrapText="1"/>
    </xf>
    <xf numFmtId="166" fontId="61" fillId="4" borderId="32" xfId="1" applyNumberFormat="1" applyFont="1" applyFill="1" applyBorder="1" applyAlignment="1" applyProtection="1">
      <alignment horizontal="center" vertical="center" wrapText="1"/>
    </xf>
    <xf numFmtId="166" fontId="61" fillId="4" borderId="34" xfId="1" applyNumberFormat="1" applyFont="1" applyFill="1" applyBorder="1" applyAlignment="1" applyProtection="1">
      <alignment horizontal="center" vertical="center" wrapText="1"/>
    </xf>
    <xf numFmtId="167" fontId="61" fillId="4" borderId="82" xfId="1" applyNumberFormat="1" applyFont="1" applyFill="1" applyBorder="1" applyAlignment="1" applyProtection="1">
      <alignment horizontal="right" vertical="center" wrapText="1"/>
    </xf>
    <xf numFmtId="168" fontId="61" fillId="4" borderId="255" xfId="1" applyNumberFormat="1" applyFont="1" applyFill="1" applyBorder="1" applyAlignment="1" applyProtection="1">
      <alignment horizontal="left" vertical="center" wrapText="1"/>
    </xf>
    <xf numFmtId="172" fontId="61" fillId="4" borderId="33" xfId="1" applyNumberFormat="1" applyFont="1" applyFill="1" applyBorder="1" applyAlignment="1" applyProtection="1">
      <alignment horizontal="center" vertical="center" wrapText="1"/>
    </xf>
    <xf numFmtId="166" fontId="66" fillId="2" borderId="61" xfId="1" applyNumberFormat="1" applyFont="1" applyFill="1" applyBorder="1" applyAlignment="1" applyProtection="1">
      <alignment horizontal="center" vertical="center" wrapText="1"/>
    </xf>
    <xf numFmtId="0" fontId="137" fillId="10" borderId="59" xfId="1" applyNumberFormat="1" applyFont="1" applyFill="1" applyBorder="1" applyAlignment="1" applyProtection="1">
      <alignment horizontal="center" vertical="center" wrapText="1"/>
    </xf>
    <xf numFmtId="0" fontId="137" fillId="10" borderId="4" xfId="1" applyNumberFormat="1" applyFont="1" applyFill="1" applyBorder="1" applyAlignment="1" applyProtection="1">
      <alignment horizontal="center" vertical="center" wrapText="1"/>
    </xf>
    <xf numFmtId="0" fontId="137" fillId="10" borderId="34" xfId="1" applyNumberFormat="1" applyFont="1" applyFill="1" applyBorder="1" applyAlignment="1" applyProtection="1">
      <alignment horizontal="center" vertical="center" wrapText="1"/>
    </xf>
    <xf numFmtId="0" fontId="137" fillId="10" borderId="8" xfId="1" applyNumberFormat="1" applyFont="1" applyFill="1" applyBorder="1" applyAlignment="1" applyProtection="1">
      <alignment horizontal="center" vertical="center" wrapText="1"/>
    </xf>
    <xf numFmtId="0" fontId="65" fillId="0" borderId="65" xfId="0" applyFont="1" applyBorder="1" applyAlignment="1" applyProtection="1">
      <alignment vertical="center" wrapText="1"/>
      <protection locked="0"/>
    </xf>
    <xf numFmtId="0" fontId="65" fillId="0" borderId="2" xfId="0" applyFont="1" applyBorder="1" applyAlignment="1" applyProtection="1">
      <alignment vertical="center" wrapText="1"/>
      <protection locked="0"/>
    </xf>
    <xf numFmtId="0" fontId="65" fillId="0" borderId="3" xfId="0" applyFont="1" applyBorder="1" applyAlignment="1" applyProtection="1">
      <alignment vertical="center" wrapText="1"/>
      <protection locked="0"/>
    </xf>
    <xf numFmtId="0" fontId="64" fillId="0" borderId="65" xfId="0" applyFont="1" applyBorder="1" applyAlignment="1" applyProtection="1">
      <alignment vertical="center" wrapText="1"/>
      <protection locked="0"/>
    </xf>
    <xf numFmtId="0" fontId="64" fillId="0" borderId="2" xfId="0" applyFont="1" applyBorder="1" applyAlignment="1" applyProtection="1">
      <alignment vertical="center" wrapText="1"/>
      <protection locked="0"/>
    </xf>
    <xf numFmtId="0" fontId="64" fillId="0" borderId="3" xfId="0" applyFont="1" applyBorder="1" applyAlignment="1" applyProtection="1">
      <alignment vertical="center" wrapText="1"/>
      <protection locked="0"/>
    </xf>
    <xf numFmtId="0" fontId="66" fillId="0" borderId="153" xfId="0" applyFont="1" applyBorder="1" applyAlignment="1" applyProtection="1">
      <alignment vertical="center" wrapText="1"/>
      <protection locked="0"/>
    </xf>
    <xf numFmtId="0" fontId="66" fillId="0" borderId="2" xfId="0" applyFont="1" applyBorder="1" applyAlignment="1" applyProtection="1">
      <alignment vertical="center" wrapText="1"/>
      <protection locked="0"/>
    </xf>
    <xf numFmtId="0" fontId="67" fillId="0" borderId="65" xfId="0" applyFont="1" applyFill="1" applyBorder="1" applyAlignment="1" applyProtection="1">
      <alignment vertical="center" wrapText="1"/>
      <protection locked="0"/>
    </xf>
    <xf numFmtId="0" fontId="67" fillId="0" borderId="2" xfId="0" applyFont="1" applyFill="1" applyBorder="1" applyAlignment="1" applyProtection="1">
      <alignment vertical="center" wrapText="1"/>
      <protection locked="0"/>
    </xf>
    <xf numFmtId="0" fontId="68" fillId="0" borderId="65" xfId="0" applyFont="1" applyFill="1" applyBorder="1" applyAlignment="1" applyProtection="1">
      <alignment vertical="center" wrapText="1"/>
      <protection locked="0"/>
    </xf>
    <xf numFmtId="0" fontId="68" fillId="0" borderId="2" xfId="0" applyFont="1" applyFill="1" applyBorder="1" applyAlignment="1" applyProtection="1">
      <alignment vertical="center" wrapText="1"/>
      <protection locked="0"/>
    </xf>
    <xf numFmtId="0" fontId="68" fillId="0" borderId="3" xfId="0" applyFont="1" applyFill="1" applyBorder="1" applyAlignment="1" applyProtection="1">
      <alignment vertical="center" wrapText="1"/>
      <protection locked="0"/>
    </xf>
    <xf numFmtId="0" fontId="69" fillId="0" borderId="65" xfId="0" applyFont="1" applyFill="1" applyBorder="1" applyAlignment="1" applyProtection="1">
      <alignment vertical="center" wrapText="1"/>
      <protection locked="0"/>
    </xf>
    <xf numFmtId="0" fontId="69" fillId="0" borderId="2" xfId="0" applyFont="1" applyFill="1" applyBorder="1" applyAlignment="1" applyProtection="1">
      <alignment vertical="center" wrapText="1"/>
      <protection locked="0"/>
    </xf>
    <xf numFmtId="0" fontId="69" fillId="0" borderId="3" xfId="0" applyFont="1" applyFill="1" applyBorder="1" applyAlignment="1" applyProtection="1">
      <alignment vertical="center" wrapText="1"/>
      <protection locked="0"/>
    </xf>
    <xf numFmtId="0" fontId="62" fillId="0" borderId="65" xfId="0" applyFont="1" applyBorder="1" applyAlignment="1" applyProtection="1">
      <alignment vertical="center" wrapText="1"/>
      <protection locked="0"/>
    </xf>
    <xf numFmtId="0" fontId="62" fillId="0" borderId="2" xfId="0" applyFont="1" applyBorder="1" applyAlignment="1" applyProtection="1">
      <alignment vertical="center" wrapText="1"/>
      <protection locked="0"/>
    </xf>
    <xf numFmtId="0" fontId="62" fillId="0" borderId="3" xfId="0" applyFont="1" applyBorder="1" applyAlignment="1" applyProtection="1">
      <alignment vertical="center" wrapText="1"/>
      <protection locked="0"/>
    </xf>
    <xf numFmtId="165" fontId="62" fillId="0" borderId="239" xfId="1" applyNumberFormat="1" applyFont="1" applyFill="1" applyBorder="1" applyAlignment="1" applyProtection="1">
      <alignment horizontal="left" vertical="center" wrapText="1"/>
    </xf>
    <xf numFmtId="165" fontId="62" fillId="0" borderId="191" xfId="1" applyNumberFormat="1" applyFont="1" applyFill="1" applyBorder="1" applyAlignment="1" applyProtection="1">
      <alignment horizontal="left" vertical="center" wrapText="1"/>
    </xf>
    <xf numFmtId="165" fontId="62" fillId="0" borderId="192" xfId="1" applyNumberFormat="1" applyFont="1" applyFill="1" applyBorder="1" applyAlignment="1" applyProtection="1">
      <alignment horizontal="left" vertical="center" wrapText="1"/>
    </xf>
    <xf numFmtId="0" fontId="137" fillId="9" borderId="59" xfId="1" applyNumberFormat="1" applyFont="1" applyFill="1" applyBorder="1" applyAlignment="1" applyProtection="1">
      <alignment horizontal="center" vertical="center" wrapText="1"/>
    </xf>
    <xf numFmtId="0" fontId="137" fillId="9" borderId="4" xfId="1" applyNumberFormat="1" applyFont="1" applyFill="1" applyBorder="1" applyAlignment="1" applyProtection="1">
      <alignment horizontal="center" vertical="center" wrapText="1"/>
    </xf>
    <xf numFmtId="0" fontId="137" fillId="9" borderId="34" xfId="1" applyNumberFormat="1" applyFont="1" applyFill="1" applyBorder="1" applyAlignment="1" applyProtection="1">
      <alignment horizontal="center" vertical="center" wrapText="1"/>
    </xf>
    <xf numFmtId="0" fontId="137" fillId="9" borderId="8" xfId="1" applyNumberFormat="1" applyFont="1" applyFill="1" applyBorder="1" applyAlignment="1" applyProtection="1">
      <alignment horizontal="center" vertical="center" wrapText="1"/>
    </xf>
    <xf numFmtId="0" fontId="136" fillId="16" borderId="59" xfId="1" applyNumberFormat="1" applyFont="1" applyFill="1" applyBorder="1" applyAlignment="1" applyProtection="1">
      <alignment horizontal="center" vertical="center" wrapText="1"/>
    </xf>
    <xf numFmtId="0" fontId="136" fillId="16" borderId="4" xfId="1" applyNumberFormat="1" applyFont="1" applyFill="1" applyBorder="1" applyAlignment="1" applyProtection="1">
      <alignment horizontal="center" vertical="center" wrapText="1"/>
    </xf>
    <xf numFmtId="0" fontId="136" fillId="16" borderId="8" xfId="1" applyNumberFormat="1" applyFont="1" applyFill="1" applyBorder="1" applyAlignment="1" applyProtection="1">
      <alignment horizontal="center" vertical="center" wrapText="1"/>
    </xf>
    <xf numFmtId="0" fontId="136" fillId="8" borderId="59" xfId="1" applyNumberFormat="1" applyFont="1" applyFill="1" applyBorder="1" applyAlignment="1" applyProtection="1">
      <alignment horizontal="center" vertical="center" wrapText="1"/>
    </xf>
    <xf numFmtId="0" fontId="136" fillId="8" borderId="4" xfId="1" applyNumberFormat="1" applyFont="1" applyFill="1" applyBorder="1" applyAlignment="1" applyProtection="1">
      <alignment horizontal="center" vertical="center" wrapText="1"/>
    </xf>
    <xf numFmtId="0" fontId="136" fillId="8" borderId="8" xfId="1" applyNumberFormat="1" applyFont="1" applyFill="1" applyBorder="1" applyAlignment="1" applyProtection="1">
      <alignment horizontal="center" vertical="center" wrapText="1"/>
    </xf>
    <xf numFmtId="165" fontId="63" fillId="0" borderId="74" xfId="1" applyNumberFormat="1" applyFont="1" applyFill="1" applyBorder="1" applyAlignment="1" applyProtection="1">
      <alignment horizontal="center" textRotation="90" wrapText="1"/>
    </xf>
    <xf numFmtId="165" fontId="63" fillId="0" borderId="73" xfId="1" applyNumberFormat="1" applyFont="1" applyFill="1" applyBorder="1" applyAlignment="1" applyProtection="1">
      <alignment horizontal="center" textRotation="90" wrapText="1"/>
    </xf>
    <xf numFmtId="165" fontId="65" fillId="0" borderId="74" xfId="1" applyNumberFormat="1" applyFont="1" applyFill="1" applyBorder="1" applyAlignment="1" applyProtection="1">
      <alignment horizontal="center" textRotation="90" wrapText="1"/>
    </xf>
    <xf numFmtId="165" fontId="65" fillId="0" borderId="73" xfId="1" applyNumberFormat="1" applyFont="1" applyFill="1" applyBorder="1" applyAlignment="1" applyProtection="1">
      <alignment horizontal="center" textRotation="90" wrapText="1"/>
    </xf>
    <xf numFmtId="165" fontId="64" fillId="0" borderId="74" xfId="1" applyNumberFormat="1" applyFont="1" applyFill="1" applyBorder="1" applyAlignment="1" applyProtection="1">
      <alignment horizontal="center" textRotation="90" wrapText="1"/>
    </xf>
    <xf numFmtId="165" fontId="64" fillId="0" borderId="73" xfId="1" applyNumberFormat="1" applyFont="1" applyFill="1" applyBorder="1" applyAlignment="1" applyProtection="1">
      <alignment horizontal="center" textRotation="90" wrapText="1"/>
    </xf>
    <xf numFmtId="165" fontId="66" fillId="0" borderId="74" xfId="1" applyNumberFormat="1" applyFont="1" applyFill="1" applyBorder="1" applyAlignment="1" applyProtection="1">
      <alignment horizontal="center" textRotation="90" wrapText="1"/>
    </xf>
    <xf numFmtId="165" fontId="66" fillId="0" borderId="73" xfId="1" applyNumberFormat="1" applyFont="1" applyFill="1" applyBorder="1" applyAlignment="1" applyProtection="1">
      <alignment horizontal="center" textRotation="90" wrapText="1"/>
    </xf>
    <xf numFmtId="165" fontId="138" fillId="4" borderId="73" xfId="1" applyNumberFormat="1" applyFont="1" applyFill="1" applyBorder="1" applyAlignment="1" applyProtection="1">
      <alignment horizontal="center" textRotation="90" wrapText="1"/>
    </xf>
    <xf numFmtId="165" fontId="67" fillId="0" borderId="74" xfId="1" applyNumberFormat="1" applyFont="1" applyFill="1" applyBorder="1" applyAlignment="1" applyProtection="1">
      <alignment horizontal="center" textRotation="90" wrapText="1"/>
    </xf>
    <xf numFmtId="165" fontId="67" fillId="0" borderId="73" xfId="1" applyNumberFormat="1" applyFont="1" applyFill="1" applyBorder="1" applyAlignment="1" applyProtection="1">
      <alignment horizontal="center" textRotation="90" wrapText="1"/>
    </xf>
    <xf numFmtId="165" fontId="68" fillId="0" borderId="74" xfId="1" applyNumberFormat="1" applyFont="1" applyFill="1" applyBorder="1" applyAlignment="1" applyProtection="1">
      <alignment horizontal="center" textRotation="90" wrapText="1"/>
    </xf>
    <xf numFmtId="165" fontId="68" fillId="0" borderId="73" xfId="1" applyNumberFormat="1" applyFont="1" applyFill="1" applyBorder="1" applyAlignment="1" applyProtection="1">
      <alignment horizontal="center" textRotation="90" wrapText="1"/>
    </xf>
    <xf numFmtId="165" fontId="69" fillId="0" borderId="74" xfId="1" applyNumberFormat="1" applyFont="1" applyFill="1" applyBorder="1" applyAlignment="1" applyProtection="1">
      <alignment horizontal="center" textRotation="90" wrapText="1"/>
    </xf>
    <xf numFmtId="165" fontId="69" fillId="0" borderId="73" xfId="1" applyNumberFormat="1" applyFont="1" applyFill="1" applyBorder="1" applyAlignment="1" applyProtection="1">
      <alignment horizontal="center" textRotation="90" wrapText="1"/>
    </xf>
    <xf numFmtId="0" fontId="128" fillId="25" borderId="115" xfId="0" applyFont="1" applyFill="1" applyBorder="1" applyAlignment="1" applyProtection="1">
      <alignment horizontal="center" vertical="center"/>
    </xf>
    <xf numFmtId="0" fontId="139" fillId="37" borderId="160" xfId="0" applyFont="1" applyFill="1" applyBorder="1" applyAlignment="1" applyProtection="1">
      <alignment horizontal="left" vertical="top"/>
    </xf>
    <xf numFmtId="0" fontId="139" fillId="37" borderId="163" xfId="0" applyFont="1" applyFill="1" applyBorder="1" applyAlignment="1" applyProtection="1">
      <alignment horizontal="left" vertical="top"/>
    </xf>
    <xf numFmtId="0" fontId="127" fillId="32" borderId="133" xfId="0" applyFont="1" applyFill="1" applyBorder="1" applyAlignment="1" applyProtection="1">
      <alignment horizontal="center" vertical="center"/>
      <protection locked="0"/>
    </xf>
    <xf numFmtId="0" fontId="127" fillId="32" borderId="118" xfId="0" applyFont="1" applyFill="1" applyBorder="1" applyAlignment="1" applyProtection="1">
      <alignment vertical="center"/>
      <protection locked="0"/>
    </xf>
    <xf numFmtId="0" fontId="127" fillId="32" borderId="115" xfId="0" applyFont="1" applyFill="1" applyBorder="1" applyAlignment="1" applyProtection="1">
      <alignment horizontal="center" vertical="center"/>
      <protection locked="0"/>
    </xf>
    <xf numFmtId="0" fontId="127" fillId="32" borderId="119" xfId="0" applyFont="1" applyFill="1" applyBorder="1" applyAlignment="1" applyProtection="1">
      <alignment horizontal="center" vertical="center"/>
      <protection locked="0"/>
    </xf>
    <xf numFmtId="0" fontId="127" fillId="32" borderId="125" xfId="0" applyFont="1" applyFill="1" applyBorder="1" applyAlignment="1" applyProtection="1">
      <alignment horizontal="center" vertical="center"/>
      <protection locked="0"/>
    </xf>
    <xf numFmtId="0" fontId="127" fillId="32" borderId="116" xfId="0" applyFont="1" applyFill="1" applyBorder="1" applyAlignment="1" applyProtection="1">
      <alignment horizontal="center" vertical="center"/>
      <protection locked="0"/>
    </xf>
    <xf numFmtId="0" fontId="127" fillId="32" borderId="141" xfId="0" applyFont="1" applyFill="1" applyBorder="1" applyAlignment="1" applyProtection="1">
      <alignment horizontal="center" vertical="center"/>
      <protection locked="0"/>
    </xf>
    <xf numFmtId="174" fontId="127" fillId="32" borderId="115" xfId="3" applyNumberFormat="1" applyFont="1" applyFill="1" applyBorder="1" applyAlignment="1" applyProtection="1">
      <alignment vertical="center"/>
      <protection locked="0"/>
    </xf>
    <xf numFmtId="174" fontId="127" fillId="32" borderId="116" xfId="3" applyNumberFormat="1" applyFont="1" applyFill="1" applyBorder="1" applyAlignment="1" applyProtection="1">
      <alignment vertical="center"/>
      <protection locked="0"/>
    </xf>
    <xf numFmtId="0" fontId="127" fillId="32" borderId="127" xfId="0" applyFont="1" applyFill="1" applyBorder="1" applyAlignment="1" applyProtection="1">
      <alignment horizontal="center" vertical="center"/>
      <protection locked="0"/>
    </xf>
    <xf numFmtId="0" fontId="0" fillId="0" borderId="128" xfId="0" applyBorder="1" applyAlignment="1">
      <alignment horizontal="center" vertical="center"/>
    </xf>
    <xf numFmtId="0" fontId="127" fillId="25" borderId="115" xfId="0" applyFont="1" applyFill="1" applyBorder="1" applyAlignment="1" applyProtection="1">
      <alignment vertical="center"/>
      <protection locked="0"/>
    </xf>
    <xf numFmtId="0" fontId="127" fillId="25" borderId="118" xfId="0" applyFont="1" applyFill="1" applyBorder="1" applyAlignment="1" applyProtection="1">
      <alignment vertical="center"/>
      <protection locked="0"/>
    </xf>
    <xf numFmtId="0" fontId="31" fillId="20" borderId="234" xfId="0" applyFont="1" applyFill="1" applyBorder="1" applyAlignment="1">
      <alignment horizontal="center" vertical="center"/>
    </xf>
    <xf numFmtId="0" fontId="31" fillId="20" borderId="108" xfId="0" applyFont="1" applyFill="1" applyBorder="1" applyAlignment="1">
      <alignment horizontal="center" vertical="center"/>
    </xf>
    <xf numFmtId="0" fontId="31" fillId="23" borderId="237" xfId="0" applyFont="1" applyFill="1" applyBorder="1" applyAlignment="1">
      <alignment horizontal="center" vertical="center"/>
    </xf>
    <xf numFmtId="0" fontId="31" fillId="0" borderId="234" xfId="0" applyFont="1" applyFill="1" applyBorder="1" applyAlignment="1">
      <alignment horizontal="center" vertical="center"/>
    </xf>
    <xf numFmtId="0" fontId="31" fillId="31" borderId="88" xfId="0" applyFont="1" applyFill="1" applyBorder="1" applyAlignment="1">
      <alignment horizontal="center" vertical="center"/>
    </xf>
    <xf numFmtId="0" fontId="31" fillId="20" borderId="244" xfId="0" applyFont="1" applyFill="1" applyBorder="1" applyAlignment="1">
      <alignment horizontal="right" vertical="center"/>
    </xf>
    <xf numFmtId="0" fontId="31" fillId="20" borderId="246" xfId="0" applyFont="1" applyFill="1" applyBorder="1" applyAlignment="1">
      <alignment horizontal="right" vertical="center"/>
    </xf>
    <xf numFmtId="0" fontId="0" fillId="0" borderId="221" xfId="0" applyFont="1" applyBorder="1" applyAlignment="1">
      <alignment horizontal="center" vertical="center"/>
    </xf>
    <xf numFmtId="0" fontId="0" fillId="0" borderId="222" xfId="0" applyFont="1" applyBorder="1" applyAlignment="1">
      <alignment horizontal="center" vertical="center"/>
    </xf>
    <xf numFmtId="0" fontId="31" fillId="23" borderId="229" xfId="0" applyFont="1" applyFill="1" applyBorder="1" applyAlignment="1">
      <alignment horizontal="center" vertical="center"/>
    </xf>
    <xf numFmtId="0" fontId="31" fillId="23" borderId="229" xfId="0" applyFont="1" applyFill="1" applyBorder="1" applyAlignment="1" applyProtection="1">
      <alignment horizontal="left" vertical="center" wrapText="1"/>
    </xf>
    <xf numFmtId="167" fontId="83" fillId="23" borderId="249" xfId="0" applyNumberFormat="1" applyFont="1" applyFill="1" applyBorder="1" applyAlignment="1" applyProtection="1">
      <alignment horizontal="right" vertical="center"/>
    </xf>
    <xf numFmtId="0" fontId="83" fillId="23" borderId="248" xfId="0" applyFont="1" applyFill="1" applyBorder="1" applyAlignment="1" applyProtection="1">
      <alignment horizontal="left" vertical="center"/>
    </xf>
    <xf numFmtId="0" fontId="128" fillId="23" borderId="229" xfId="0" applyFont="1" applyFill="1" applyBorder="1" applyAlignment="1" applyProtection="1">
      <alignment horizontal="center" vertical="center"/>
    </xf>
    <xf numFmtId="167" fontId="129" fillId="23" borderId="249" xfId="0" applyNumberFormat="1" applyFont="1" applyFill="1" applyBorder="1" applyAlignment="1" applyProtection="1">
      <alignment horizontal="right" vertical="center"/>
    </xf>
    <xf numFmtId="0" fontId="129" fillId="23" borderId="248" xfId="0" applyFont="1" applyFill="1" applyBorder="1" applyAlignment="1" applyProtection="1">
      <alignment horizontal="left" vertical="center"/>
    </xf>
    <xf numFmtId="0" fontId="31" fillId="23" borderId="250" xfId="0" applyFont="1" applyFill="1" applyBorder="1" applyAlignment="1">
      <alignment horizontal="center" vertical="center"/>
    </xf>
    <xf numFmtId="20" fontId="31" fillId="23" borderId="111" xfId="0" applyNumberFormat="1" applyFont="1" applyFill="1" applyBorder="1" applyAlignment="1">
      <alignment horizontal="center" vertical="center"/>
    </xf>
    <xf numFmtId="0" fontId="31" fillId="23" borderId="261" xfId="0" applyFont="1" applyFill="1" applyBorder="1" applyAlignment="1">
      <alignment horizontal="center" vertical="center"/>
    </xf>
    <xf numFmtId="0" fontId="31" fillId="23" borderId="262" xfId="0" applyFont="1" applyFill="1" applyBorder="1" applyAlignment="1">
      <alignment horizontal="center" vertical="center"/>
    </xf>
    <xf numFmtId="0" fontId="31" fillId="23" borderId="198" xfId="0" applyFont="1" applyFill="1" applyBorder="1" applyAlignment="1">
      <alignment horizontal="center" vertical="center"/>
    </xf>
    <xf numFmtId="0" fontId="31" fillId="31" borderId="5" xfId="0" applyFont="1" applyFill="1" applyBorder="1" applyAlignment="1">
      <alignment horizontal="center" vertical="center"/>
    </xf>
    <xf numFmtId="0" fontId="31" fillId="23" borderId="199" xfId="0" applyFont="1" applyFill="1" applyBorder="1" applyAlignment="1">
      <alignment horizontal="center" vertical="center"/>
    </xf>
    <xf numFmtId="0" fontId="31" fillId="25" borderId="261" xfId="0" applyFont="1" applyFill="1" applyBorder="1" applyAlignment="1">
      <alignment horizontal="right" vertical="center"/>
    </xf>
    <xf numFmtId="0" fontId="31" fillId="25" borderId="263" xfId="0" applyFont="1" applyFill="1" applyBorder="1" applyAlignment="1">
      <alignment horizontal="right" vertical="center"/>
    </xf>
    <xf numFmtId="0" fontId="0" fillId="0" borderId="198" xfId="0" applyFont="1" applyBorder="1" applyAlignment="1">
      <alignment horizontal="center" vertical="center"/>
    </xf>
    <xf numFmtId="0" fontId="0" fillId="0" borderId="161" xfId="0" applyFont="1" applyBorder="1" applyAlignment="1">
      <alignment horizontal="center" vertical="center"/>
    </xf>
    <xf numFmtId="0" fontId="31" fillId="32" borderId="264" xfId="0" applyFont="1" applyFill="1" applyBorder="1" applyAlignment="1">
      <alignment horizontal="center" vertical="center"/>
    </xf>
    <xf numFmtId="0" fontId="31" fillId="32" borderId="160" xfId="0" applyFont="1" applyFill="1" applyBorder="1" applyAlignment="1">
      <alignment horizontal="center" vertical="center"/>
    </xf>
    <xf numFmtId="0" fontId="31" fillId="32" borderId="198" xfId="0" applyFont="1" applyFill="1" applyBorder="1" applyAlignment="1">
      <alignment horizontal="center" vertical="center"/>
    </xf>
    <xf numFmtId="0" fontId="31" fillId="32" borderId="160" xfId="0" applyFont="1" applyFill="1" applyBorder="1" applyAlignment="1" applyProtection="1">
      <alignment horizontal="left" vertical="center" wrapText="1"/>
    </xf>
    <xf numFmtId="167" fontId="83" fillId="32" borderId="263" xfId="0" applyNumberFormat="1" applyFont="1" applyFill="1" applyBorder="1" applyAlignment="1" applyProtection="1">
      <alignment horizontal="right" vertical="center"/>
    </xf>
    <xf numFmtId="0" fontId="83" fillId="32" borderId="261" xfId="0" applyFont="1" applyFill="1" applyBorder="1" applyAlignment="1" applyProtection="1">
      <alignment horizontal="left" vertical="center"/>
    </xf>
    <xf numFmtId="0" fontId="128" fillId="32" borderId="160" xfId="0" applyFont="1" applyFill="1" applyBorder="1" applyAlignment="1" applyProtection="1">
      <alignment horizontal="center" vertical="center"/>
    </xf>
    <xf numFmtId="167" fontId="129" fillId="32" borderId="263" xfId="0" applyNumberFormat="1" applyFont="1" applyFill="1" applyBorder="1" applyAlignment="1" applyProtection="1">
      <alignment horizontal="right" vertical="center"/>
    </xf>
    <xf numFmtId="0" fontId="129" fillId="32" borderId="261" xfId="0" applyFont="1" applyFill="1" applyBorder="1" applyAlignment="1" applyProtection="1">
      <alignment horizontal="left" vertical="center"/>
    </xf>
    <xf numFmtId="0" fontId="31" fillId="32" borderId="265" xfId="0" applyFont="1" applyFill="1" applyBorder="1" applyAlignment="1">
      <alignment horizontal="center" vertical="center"/>
    </xf>
    <xf numFmtId="0" fontId="31" fillId="23" borderId="264" xfId="0" applyFont="1" applyFill="1" applyBorder="1" applyAlignment="1">
      <alignment horizontal="center" vertical="center"/>
    </xf>
    <xf numFmtId="20" fontId="31" fillId="23" borderId="199" xfId="0" applyNumberFormat="1" applyFont="1" applyFill="1" applyBorder="1" applyAlignment="1">
      <alignment horizontal="center" vertical="center"/>
    </xf>
    <xf numFmtId="20" fontId="31" fillId="23" borderId="263" xfId="0" applyNumberFormat="1" applyFont="1" applyFill="1" applyBorder="1" applyAlignment="1">
      <alignment horizontal="center" vertical="center"/>
    </xf>
    <xf numFmtId="0" fontId="31" fillId="31" borderId="37" xfId="0" applyFont="1" applyFill="1" applyBorder="1" applyAlignment="1">
      <alignment horizontal="center" vertical="center"/>
    </xf>
    <xf numFmtId="0" fontId="31" fillId="20" borderId="233" xfId="0" applyFont="1" applyFill="1" applyBorder="1" applyAlignment="1">
      <alignment horizontal="right" vertical="center"/>
    </xf>
    <xf numFmtId="0" fontId="31" fillId="20" borderId="237" xfId="0" applyFont="1" applyFill="1" applyBorder="1" applyAlignment="1">
      <alignment horizontal="right" vertical="center"/>
    </xf>
    <xf numFmtId="0" fontId="31" fillId="20" borderId="186" xfId="0" applyFont="1" applyFill="1" applyBorder="1" applyAlignment="1">
      <alignment horizontal="right" vertical="center"/>
    </xf>
    <xf numFmtId="0" fontId="31" fillId="20" borderId="253" xfId="0" applyFont="1" applyFill="1" applyBorder="1" applyAlignment="1">
      <alignment horizontal="right" vertical="center"/>
    </xf>
    <xf numFmtId="0" fontId="0" fillId="9" borderId="4" xfId="0" applyFill="1" applyBorder="1" applyAlignment="1">
      <alignment horizontal="center" vertical="center"/>
    </xf>
    <xf numFmtId="0" fontId="0" fillId="10" borderId="4" xfId="0" applyFill="1" applyBorder="1" applyAlignment="1">
      <alignment horizontal="center" vertical="center"/>
    </xf>
    <xf numFmtId="0" fontId="0" fillId="25" borderId="4" xfId="0" applyFill="1" applyBorder="1" applyAlignment="1">
      <alignment horizontal="center" vertical="center"/>
    </xf>
    <xf numFmtId="0" fontId="0" fillId="25" borderId="8" xfId="0" applyFill="1" applyBorder="1" applyAlignment="1">
      <alignment horizontal="center" vertical="center"/>
    </xf>
    <xf numFmtId="0" fontId="64" fillId="0" borderId="260" xfId="0" applyFont="1" applyBorder="1" applyAlignment="1" applyProtection="1">
      <alignment vertical="center" wrapText="1"/>
      <protection locked="0"/>
    </xf>
    <xf numFmtId="0" fontId="136" fillId="16" borderId="34" xfId="1" applyNumberFormat="1" applyFont="1" applyFill="1" applyBorder="1" applyAlignment="1" applyProtection="1">
      <alignment horizontal="center" vertical="center" wrapText="1"/>
    </xf>
    <xf numFmtId="0" fontId="65" fillId="0" borderId="260" xfId="0" applyFont="1" applyBorder="1" applyAlignment="1" applyProtection="1">
      <alignment vertical="center" wrapText="1"/>
      <protection locked="0"/>
    </xf>
    <xf numFmtId="0" fontId="136" fillId="8" borderId="34" xfId="1" applyNumberFormat="1" applyFont="1" applyFill="1" applyBorder="1" applyAlignment="1" applyProtection="1">
      <alignment horizontal="center" vertical="center" wrapText="1"/>
    </xf>
    <xf numFmtId="0" fontId="67" fillId="0" borderId="260" xfId="0" applyFont="1" applyFill="1" applyBorder="1" applyAlignment="1" applyProtection="1">
      <alignment vertical="center" wrapText="1"/>
      <protection locked="0"/>
    </xf>
    <xf numFmtId="167" fontId="14" fillId="2" borderId="82" xfId="1" applyNumberFormat="1" applyFont="1" applyFill="1" applyBorder="1" applyAlignment="1" applyProtection="1">
      <alignment horizontal="right" vertical="center" wrapText="1"/>
    </xf>
    <xf numFmtId="168" fontId="14" fillId="2" borderId="255" xfId="1" applyNumberFormat="1" applyFont="1" applyFill="1" applyBorder="1" applyAlignment="1" applyProtection="1">
      <alignment horizontal="left" vertical="center" wrapText="1"/>
    </xf>
    <xf numFmtId="166" fontId="14" fillId="2" borderId="34" xfId="1" applyNumberFormat="1" applyFont="1" applyFill="1" applyBorder="1" applyAlignment="1" applyProtection="1">
      <alignment horizontal="center" vertical="center" wrapText="1"/>
    </xf>
    <xf numFmtId="172" fontId="14" fillId="2" borderId="33" xfId="1" applyNumberFormat="1" applyFont="1" applyFill="1" applyBorder="1" applyAlignment="1" applyProtection="1">
      <alignment horizontal="center" vertical="center" wrapText="1"/>
    </xf>
    <xf numFmtId="0" fontId="66" fillId="0" borderId="260" xfId="0" applyFont="1" applyBorder="1" applyAlignment="1" applyProtection="1">
      <alignment vertical="center" wrapText="1"/>
      <protection locked="0"/>
    </xf>
    <xf numFmtId="0" fontId="31" fillId="0" borderId="229" xfId="0" applyFont="1" applyFill="1" applyBorder="1" applyAlignment="1" applyProtection="1">
      <alignment horizontal="left" vertical="center" wrapText="1"/>
    </xf>
    <xf numFmtId="167" fontId="83" fillId="0" borderId="249" xfId="0" applyNumberFormat="1" applyFont="1" applyFill="1" applyBorder="1" applyAlignment="1" applyProtection="1">
      <alignment horizontal="right" vertical="center"/>
    </xf>
    <xf numFmtId="0" fontId="83" fillId="0" borderId="248" xfId="0" applyFont="1" applyFill="1" applyBorder="1" applyAlignment="1" applyProtection="1">
      <alignment horizontal="left" vertical="center"/>
    </xf>
    <xf numFmtId="167" fontId="129" fillId="0" borderId="249" xfId="0" applyNumberFormat="1" applyFont="1" applyFill="1" applyBorder="1" applyAlignment="1" applyProtection="1">
      <alignment horizontal="right" vertical="center"/>
    </xf>
    <xf numFmtId="0" fontId="129" fillId="0" borderId="248" xfId="0" applyFont="1" applyFill="1" applyBorder="1" applyAlignment="1" applyProtection="1">
      <alignment horizontal="left" vertical="center"/>
    </xf>
    <xf numFmtId="0" fontId="29" fillId="7" borderId="108" xfId="0" applyFont="1" applyFill="1" applyBorder="1" applyAlignment="1">
      <alignment horizontal="left" vertical="top" wrapText="1"/>
    </xf>
    <xf numFmtId="0" fontId="136" fillId="30" borderId="154" xfId="1" applyNumberFormat="1" applyFont="1" applyFill="1" applyBorder="1" applyAlignment="1" applyProtection="1">
      <alignment horizontal="center" vertical="center" wrapText="1"/>
    </xf>
    <xf numFmtId="0" fontId="136" fillId="30" borderId="4" xfId="1" applyNumberFormat="1" applyFont="1" applyFill="1" applyBorder="1" applyAlignment="1" applyProtection="1">
      <alignment horizontal="center" vertical="center" wrapText="1"/>
    </xf>
    <xf numFmtId="0" fontId="136" fillId="30" borderId="34" xfId="1" applyNumberFormat="1" applyFont="1" applyFill="1" applyBorder="1" applyAlignment="1" applyProtection="1">
      <alignment horizontal="center" vertical="center" wrapText="1"/>
    </xf>
    <xf numFmtId="0" fontId="136" fillId="30" borderId="8" xfId="1" applyNumberFormat="1" applyFont="1" applyFill="1" applyBorder="1" applyAlignment="1" applyProtection="1">
      <alignment horizontal="center" vertical="center" wrapText="1"/>
    </xf>
    <xf numFmtId="0" fontId="141" fillId="34" borderId="59" xfId="1" applyNumberFormat="1" applyFont="1" applyFill="1" applyBorder="1" applyAlignment="1" applyProtection="1">
      <alignment horizontal="center" vertical="center" wrapText="1"/>
    </xf>
    <xf numFmtId="0" fontId="141" fillId="34" borderId="4" xfId="1" applyNumberFormat="1" applyFont="1" applyFill="1" applyBorder="1" applyAlignment="1" applyProtection="1">
      <alignment horizontal="center" vertical="center" wrapText="1"/>
    </xf>
    <xf numFmtId="0" fontId="141" fillId="34" borderId="34" xfId="1" applyNumberFormat="1" applyFont="1" applyFill="1" applyBorder="1" applyAlignment="1" applyProtection="1">
      <alignment horizontal="center" vertical="center" wrapText="1"/>
    </xf>
    <xf numFmtId="0" fontId="141" fillId="34" borderId="8" xfId="1" applyNumberFormat="1" applyFont="1" applyFill="1" applyBorder="1" applyAlignment="1" applyProtection="1">
      <alignment horizontal="center" vertical="center" wrapText="1"/>
    </xf>
    <xf numFmtId="0" fontId="141" fillId="33" borderId="59" xfId="1" applyNumberFormat="1" applyFont="1" applyFill="1" applyBorder="1" applyAlignment="1" applyProtection="1">
      <alignment horizontal="center" vertical="center" wrapText="1"/>
    </xf>
    <xf numFmtId="0" fontId="141" fillId="33" borderId="4" xfId="1" applyNumberFormat="1" applyFont="1" applyFill="1" applyBorder="1" applyAlignment="1" applyProtection="1">
      <alignment horizontal="center" vertical="center" wrapText="1"/>
    </xf>
    <xf numFmtId="0" fontId="141" fillId="33" borderId="8" xfId="1" applyNumberFormat="1" applyFont="1" applyFill="1" applyBorder="1" applyAlignment="1" applyProtection="1">
      <alignment horizontal="center" vertical="center" wrapText="1"/>
    </xf>
    <xf numFmtId="0" fontId="141" fillId="3" borderId="59" xfId="1" applyNumberFormat="1" applyFont="1" applyFill="1" applyBorder="1" applyAlignment="1" applyProtection="1">
      <alignment horizontal="center" vertical="center" wrapText="1"/>
    </xf>
    <xf numFmtId="0" fontId="141" fillId="3" borderId="4" xfId="1" applyNumberFormat="1" applyFont="1" applyFill="1" applyBorder="1" applyAlignment="1" applyProtection="1">
      <alignment horizontal="center" vertical="center" wrapText="1"/>
    </xf>
    <xf numFmtId="0" fontId="141" fillId="3" borderId="8" xfId="1" applyNumberFormat="1" applyFont="1" applyFill="1" applyBorder="1" applyAlignment="1" applyProtection="1">
      <alignment horizontal="center" vertical="center" wrapText="1"/>
    </xf>
    <xf numFmtId="0" fontId="136" fillId="9" borderId="59" xfId="1" applyNumberFormat="1" applyFont="1" applyFill="1" applyBorder="1" applyAlignment="1" applyProtection="1">
      <alignment horizontal="center" vertical="center" wrapText="1"/>
    </xf>
    <xf numFmtId="0" fontId="136" fillId="9" borderId="4" xfId="1" applyNumberFormat="1" applyFont="1" applyFill="1" applyBorder="1" applyAlignment="1" applyProtection="1">
      <alignment horizontal="center" vertical="center" wrapText="1"/>
    </xf>
    <xf numFmtId="0" fontId="136" fillId="9" borderId="8" xfId="1" applyNumberFormat="1" applyFont="1" applyFill="1" applyBorder="1" applyAlignment="1" applyProtection="1">
      <alignment horizontal="center" vertical="center" wrapText="1"/>
    </xf>
    <xf numFmtId="0" fontId="136" fillId="10" borderId="59" xfId="1" applyNumberFormat="1" applyFont="1" applyFill="1" applyBorder="1" applyAlignment="1" applyProtection="1">
      <alignment horizontal="center" vertical="center" wrapText="1"/>
    </xf>
    <xf numFmtId="0" fontId="136" fillId="10" borderId="4" xfId="1" applyNumberFormat="1" applyFont="1" applyFill="1" applyBorder="1" applyAlignment="1" applyProtection="1">
      <alignment horizontal="center" vertical="center" wrapText="1"/>
    </xf>
    <xf numFmtId="0" fontId="136" fillId="10" borderId="8" xfId="1" applyNumberFormat="1" applyFont="1" applyFill="1" applyBorder="1" applyAlignment="1" applyProtection="1">
      <alignment horizontal="center" vertical="center" wrapText="1"/>
    </xf>
    <xf numFmtId="0" fontId="142" fillId="9" borderId="59" xfId="1" applyNumberFormat="1" applyFont="1" applyFill="1" applyBorder="1" applyAlignment="1" applyProtection="1">
      <alignment horizontal="center" vertical="center" wrapText="1"/>
    </xf>
    <xf numFmtId="0" fontId="142" fillId="9" borderId="4" xfId="1" applyNumberFormat="1" applyFont="1" applyFill="1" applyBorder="1" applyAlignment="1" applyProtection="1">
      <alignment horizontal="center" vertical="center" wrapText="1"/>
    </xf>
    <xf numFmtId="0" fontId="142" fillId="9" borderId="8" xfId="1" applyNumberFormat="1" applyFont="1" applyFill="1" applyBorder="1" applyAlignment="1" applyProtection="1">
      <alignment horizontal="center" vertical="center" wrapText="1"/>
    </xf>
    <xf numFmtId="0" fontId="66" fillId="0" borderId="192" xfId="0" applyFont="1" applyBorder="1" applyAlignment="1" applyProtection="1">
      <alignment vertical="center" wrapText="1"/>
      <protection locked="0"/>
    </xf>
    <xf numFmtId="0" fontId="65" fillId="0" borderId="192" xfId="0" applyFont="1" applyBorder="1" applyAlignment="1" applyProtection="1">
      <alignment vertical="center" wrapText="1"/>
      <protection locked="0"/>
    </xf>
    <xf numFmtId="0" fontId="64" fillId="0" borderId="192" xfId="0" applyFont="1" applyBorder="1" applyAlignment="1" applyProtection="1">
      <alignment vertical="center" wrapText="1"/>
      <protection locked="0"/>
    </xf>
    <xf numFmtId="0" fontId="61" fillId="0" borderId="0" xfId="1" applyFont="1" applyBorder="1" applyAlignment="1">
      <alignment horizontal="right"/>
    </xf>
    <xf numFmtId="164" fontId="61" fillId="0" borderId="0" xfId="1" applyNumberFormat="1" applyFont="1" applyBorder="1" applyAlignment="1">
      <alignment horizontal="left"/>
    </xf>
    <xf numFmtId="0" fontId="61" fillId="0" borderId="0" xfId="1" applyFont="1" applyBorder="1"/>
    <xf numFmtId="0" fontId="120" fillId="0" borderId="0" xfId="0" applyFont="1" applyBorder="1"/>
    <xf numFmtId="0" fontId="61" fillId="0" borderId="0" xfId="1" applyFont="1" applyBorder="1" applyAlignment="1">
      <alignment horizontal="left"/>
    </xf>
    <xf numFmtId="0" fontId="67" fillId="0" borderId="3" xfId="0" applyFont="1" applyFill="1" applyBorder="1" applyAlignment="1" applyProtection="1">
      <alignment vertical="center" wrapText="1"/>
      <protection locked="0"/>
    </xf>
    <xf numFmtId="169" fontId="8" fillId="25" borderId="4" xfId="0" applyNumberFormat="1" applyFont="1" applyFill="1" applyBorder="1" applyAlignment="1">
      <alignment horizontal="center" vertical="center" textRotation="90"/>
    </xf>
    <xf numFmtId="0" fontId="12" fillId="25" borderId="37" xfId="1" applyFont="1" applyFill="1" applyBorder="1" applyAlignment="1">
      <alignment horizontal="center" vertical="center"/>
    </xf>
    <xf numFmtId="0" fontId="48" fillId="3" borderId="18" xfId="1" applyFont="1" applyFill="1" applyBorder="1" applyAlignment="1" applyProtection="1">
      <alignment horizontal="center" textRotation="90" wrapText="1"/>
    </xf>
    <xf numFmtId="0" fontId="12" fillId="32" borderId="76" xfId="1" applyFont="1" applyFill="1" applyBorder="1" applyAlignment="1" applyProtection="1">
      <alignment horizontal="center" textRotation="90" wrapText="1"/>
    </xf>
    <xf numFmtId="0" fontId="12" fillId="32" borderId="75" xfId="1" applyFont="1" applyFill="1" applyBorder="1" applyAlignment="1" applyProtection="1">
      <alignment horizontal="center" textRotation="90" wrapText="1"/>
    </xf>
    <xf numFmtId="0" fontId="12" fillId="3" borderId="102" xfId="1" applyFont="1" applyFill="1" applyBorder="1" applyAlignment="1" applyProtection="1">
      <alignment horizontal="center" textRotation="90" wrapText="1"/>
    </xf>
    <xf numFmtId="0" fontId="12" fillId="32" borderId="78" xfId="1" applyFont="1" applyFill="1" applyBorder="1" applyAlignment="1" applyProtection="1">
      <alignment horizontal="center"/>
    </xf>
    <xf numFmtId="0" fontId="12" fillId="32" borderId="79" xfId="1" applyFont="1" applyFill="1" applyBorder="1" applyAlignment="1" applyProtection="1">
      <alignment horizontal="center"/>
    </xf>
    <xf numFmtId="0" fontId="12" fillId="32" borderId="106" xfId="1" applyFont="1" applyFill="1" applyBorder="1" applyAlignment="1" applyProtection="1">
      <alignment horizontal="center"/>
    </xf>
    <xf numFmtId="0" fontId="48" fillId="9" borderId="18" xfId="1" applyFont="1" applyFill="1" applyBorder="1" applyAlignment="1" applyProtection="1">
      <alignment horizontal="center" textRotation="90" wrapText="1"/>
    </xf>
    <xf numFmtId="0" fontId="116" fillId="11" borderId="76" xfId="1" applyFont="1" applyFill="1" applyBorder="1" applyAlignment="1" applyProtection="1">
      <alignment horizontal="center" textRotation="90" wrapText="1"/>
    </xf>
    <xf numFmtId="0" fontId="116" fillId="11" borderId="75" xfId="1" applyFont="1" applyFill="1" applyBorder="1" applyAlignment="1" applyProtection="1">
      <alignment horizontal="center" textRotation="90" wrapText="1"/>
    </xf>
    <xf numFmtId="0" fontId="48" fillId="9" borderId="102" xfId="1" applyFont="1" applyFill="1" applyBorder="1" applyAlignment="1" applyProtection="1">
      <alignment horizontal="center" textRotation="90" wrapText="1"/>
    </xf>
    <xf numFmtId="0" fontId="134" fillId="11" borderId="78" xfId="1" applyFont="1" applyFill="1" applyBorder="1" applyAlignment="1" applyProtection="1">
      <alignment horizontal="center"/>
    </xf>
    <xf numFmtId="0" fontId="134" fillId="11" borderId="79" xfId="1" applyFont="1" applyFill="1" applyBorder="1" applyAlignment="1" applyProtection="1">
      <alignment horizontal="center"/>
    </xf>
    <xf numFmtId="0" fontId="134" fillId="11" borderId="106" xfId="1" applyFont="1" applyFill="1" applyBorder="1" applyAlignment="1" applyProtection="1">
      <alignment horizontal="center"/>
    </xf>
    <xf numFmtId="0" fontId="12" fillId="29" borderId="78" xfId="1" applyFont="1" applyFill="1" applyBorder="1" applyAlignment="1" applyProtection="1">
      <alignment horizontal="center"/>
    </xf>
    <xf numFmtId="0" fontId="12" fillId="29" borderId="79" xfId="1" applyFont="1" applyFill="1" applyBorder="1" applyAlignment="1" applyProtection="1">
      <alignment horizontal="center"/>
    </xf>
    <xf numFmtId="0" fontId="12" fillId="29" borderId="106" xfId="1" applyFont="1" applyFill="1" applyBorder="1" applyAlignment="1" applyProtection="1">
      <alignment horizontal="center"/>
    </xf>
    <xf numFmtId="0" fontId="125" fillId="32" borderId="76" xfId="1" applyFont="1" applyFill="1" applyBorder="1" applyAlignment="1" applyProtection="1">
      <alignment horizontal="center" textRotation="90" wrapText="1"/>
    </xf>
    <xf numFmtId="0" fontId="125" fillId="32" borderId="75" xfId="1" applyFont="1" applyFill="1" applyBorder="1" applyAlignment="1" applyProtection="1">
      <alignment horizontal="center" textRotation="90" wrapText="1"/>
    </xf>
    <xf numFmtId="0" fontId="8" fillId="34" borderId="102" xfId="1" applyFont="1" applyFill="1" applyBorder="1" applyAlignment="1" applyProtection="1">
      <alignment horizontal="center" textRotation="90" wrapText="1"/>
    </xf>
    <xf numFmtId="0" fontId="42" fillId="31" borderId="151" xfId="1" applyFont="1" applyFill="1" applyBorder="1" applyAlignment="1" applyProtection="1">
      <alignment horizontal="center"/>
    </xf>
    <xf numFmtId="0" fontId="42" fillId="31" borderId="140" xfId="1" applyFont="1" applyFill="1" applyBorder="1" applyAlignment="1" applyProtection="1">
      <alignment horizontal="center"/>
    </xf>
    <xf numFmtId="0" fontId="42" fillId="31" borderId="152" xfId="1" applyFont="1" applyFill="1" applyBorder="1" applyAlignment="1" applyProtection="1">
      <alignment horizontal="center"/>
    </xf>
    <xf numFmtId="0" fontId="48" fillId="33" borderId="18" xfId="1" applyFont="1" applyFill="1" applyBorder="1" applyAlignment="1" applyProtection="1">
      <alignment horizontal="center" textRotation="90" wrapText="1"/>
    </xf>
    <xf numFmtId="0" fontId="12" fillId="29" borderId="76" xfId="1" applyFont="1" applyFill="1" applyBorder="1" applyAlignment="1" applyProtection="1">
      <alignment horizontal="center" textRotation="90" wrapText="1"/>
    </xf>
    <xf numFmtId="0" fontId="12" fillId="29" borderId="75" xfId="1" applyFont="1" applyFill="1" applyBorder="1" applyAlignment="1" applyProtection="1">
      <alignment horizontal="center" textRotation="90" wrapText="1"/>
    </xf>
    <xf numFmtId="0" fontId="48" fillId="30" borderId="138" xfId="1" applyFont="1" applyFill="1" applyBorder="1" applyAlignment="1" applyProtection="1">
      <alignment horizontal="center" textRotation="90" wrapText="1"/>
    </xf>
    <xf numFmtId="0" fontId="42" fillId="31" borderId="138" xfId="1" applyFont="1" applyFill="1" applyBorder="1" applyAlignment="1" applyProtection="1">
      <alignment horizontal="center" textRotation="90" wrapText="1"/>
    </xf>
    <xf numFmtId="0" fontId="48" fillId="30" borderId="140" xfId="1" applyFont="1" applyFill="1" applyBorder="1" applyAlignment="1" applyProtection="1">
      <alignment horizontal="center" textRotation="90" wrapText="1"/>
    </xf>
    <xf numFmtId="0" fontId="42" fillId="31" borderId="207" xfId="1" applyFont="1" applyFill="1" applyBorder="1" applyAlignment="1" applyProtection="1">
      <alignment horizontal="center"/>
    </xf>
    <xf numFmtId="0" fontId="48" fillId="34" borderId="18" xfId="1" applyFont="1" applyFill="1" applyBorder="1" applyAlignment="1" applyProtection="1">
      <alignment horizontal="center" textRotation="90" wrapText="1"/>
    </xf>
    <xf numFmtId="0" fontId="135" fillId="32" borderId="78" xfId="1" applyFont="1" applyFill="1" applyBorder="1" applyAlignment="1" applyProtection="1">
      <alignment horizontal="center"/>
    </xf>
    <xf numFmtId="0" fontId="135" fillId="32" borderId="79" xfId="1" applyFont="1" applyFill="1" applyBorder="1" applyAlignment="1" applyProtection="1">
      <alignment horizontal="center"/>
    </xf>
    <xf numFmtId="0" fontId="135" fillId="32" borderId="106" xfId="1" applyFont="1" applyFill="1" applyBorder="1" applyAlignment="1" applyProtection="1">
      <alignment horizontal="center"/>
    </xf>
    <xf numFmtId="0" fontId="48" fillId="8" borderId="18" xfId="1" applyFont="1" applyFill="1" applyBorder="1" applyAlignment="1" applyProtection="1">
      <alignment horizontal="center" textRotation="90" wrapText="1"/>
    </xf>
    <xf numFmtId="0" fontId="42" fillId="14" borderId="76" xfId="1" applyFont="1" applyFill="1" applyBorder="1" applyAlignment="1" applyProtection="1">
      <alignment horizontal="center" textRotation="90" wrapText="1"/>
    </xf>
    <xf numFmtId="0" fontId="42" fillId="14" borderId="75" xfId="1" applyFont="1" applyFill="1" applyBorder="1" applyAlignment="1" applyProtection="1">
      <alignment horizontal="center" textRotation="90" wrapText="1"/>
    </xf>
    <xf numFmtId="0" fontId="42" fillId="11" borderId="76" xfId="1" applyFont="1" applyFill="1" applyBorder="1" applyAlignment="1" applyProtection="1">
      <alignment horizontal="center" textRotation="90" wrapText="1"/>
    </xf>
    <xf numFmtId="0" fontId="42" fillId="11" borderId="75" xfId="1" applyFont="1" applyFill="1" applyBorder="1" applyAlignment="1" applyProtection="1">
      <alignment horizontal="center" textRotation="90" wrapText="1"/>
    </xf>
    <xf numFmtId="0" fontId="132" fillId="11" borderId="78" xfId="1" applyFont="1" applyFill="1" applyBorder="1" applyAlignment="1" applyProtection="1">
      <alignment horizontal="center"/>
    </xf>
    <xf numFmtId="0" fontId="132" fillId="11" borderId="79" xfId="1" applyFont="1" applyFill="1" applyBorder="1" applyAlignment="1" applyProtection="1">
      <alignment horizontal="center"/>
    </xf>
    <xf numFmtId="0" fontId="132" fillId="11" borderId="106" xfId="1" applyFont="1" applyFill="1" applyBorder="1" applyAlignment="1" applyProtection="1">
      <alignment horizontal="center"/>
    </xf>
    <xf numFmtId="0" fontId="48" fillId="10" borderId="18" xfId="1" applyFont="1" applyFill="1" applyBorder="1" applyAlignment="1" applyProtection="1">
      <alignment horizontal="center" textRotation="90" wrapText="1"/>
    </xf>
    <xf numFmtId="0" fontId="42" fillId="28" borderId="76" xfId="1" applyFont="1" applyFill="1" applyBorder="1" applyAlignment="1" applyProtection="1">
      <alignment horizontal="center" textRotation="90" wrapText="1"/>
    </xf>
    <xf numFmtId="0" fontId="42" fillId="28" borderId="75" xfId="1" applyFont="1" applyFill="1" applyBorder="1" applyAlignment="1" applyProtection="1">
      <alignment horizontal="center" textRotation="90" wrapText="1"/>
    </xf>
    <xf numFmtId="0" fontId="48" fillId="10" borderId="102" xfId="1" applyFont="1" applyFill="1" applyBorder="1" applyAlignment="1" applyProtection="1">
      <alignment horizontal="center" textRotation="90" wrapText="1"/>
    </xf>
    <xf numFmtId="0" fontId="132" fillId="12" borderId="78" xfId="1" applyFont="1" applyFill="1" applyBorder="1" applyAlignment="1" applyProtection="1">
      <alignment horizontal="center"/>
    </xf>
    <xf numFmtId="0" fontId="132" fillId="12" borderId="79" xfId="1" applyFont="1" applyFill="1" applyBorder="1" applyAlignment="1" applyProtection="1">
      <alignment horizontal="center"/>
    </xf>
    <xf numFmtId="0" fontId="132" fillId="12" borderId="106" xfId="1" applyFont="1" applyFill="1" applyBorder="1" applyAlignment="1" applyProtection="1">
      <alignment horizontal="center"/>
    </xf>
    <xf numFmtId="0" fontId="48" fillId="16" borderId="18" xfId="1" applyFont="1" applyFill="1" applyBorder="1" applyAlignment="1" applyProtection="1">
      <alignment horizontal="center" textRotation="90" wrapText="1"/>
    </xf>
    <xf numFmtId="0" fontId="42" fillId="17" borderId="76" xfId="1" applyFont="1" applyFill="1" applyBorder="1" applyAlignment="1" applyProtection="1">
      <alignment horizontal="center" textRotation="90" wrapText="1"/>
    </xf>
    <xf numFmtId="0" fontId="42" fillId="17" borderId="75" xfId="1" applyFont="1" applyFill="1" applyBorder="1" applyAlignment="1" applyProtection="1">
      <alignment horizontal="center" textRotation="90" wrapText="1"/>
    </xf>
    <xf numFmtId="0" fontId="132" fillId="5" borderId="78" xfId="1" applyFont="1" applyFill="1" applyBorder="1" applyAlignment="1" applyProtection="1">
      <alignment horizontal="center"/>
    </xf>
    <xf numFmtId="0" fontId="132" fillId="5" borderId="79" xfId="1" applyFont="1" applyFill="1" applyBorder="1" applyAlignment="1" applyProtection="1">
      <alignment horizontal="center"/>
    </xf>
    <xf numFmtId="0" fontId="132" fillId="5" borderId="106" xfId="1" applyFont="1" applyFill="1" applyBorder="1" applyAlignment="1" applyProtection="1">
      <alignment horizontal="center"/>
    </xf>
    <xf numFmtId="0" fontId="48" fillId="8" borderId="102" xfId="1" applyFont="1" applyFill="1" applyBorder="1" applyAlignment="1" applyProtection="1">
      <alignment horizontal="center" vertical="top" textRotation="90" wrapText="1"/>
    </xf>
    <xf numFmtId="0" fontId="132" fillId="14" borderId="78" xfId="1" applyFont="1" applyFill="1" applyBorder="1" applyAlignment="1" applyProtection="1">
      <alignment horizontal="center"/>
    </xf>
    <xf numFmtId="0" fontId="132" fillId="14" borderId="79" xfId="1" applyFont="1" applyFill="1" applyBorder="1" applyAlignment="1" applyProtection="1">
      <alignment horizontal="center"/>
    </xf>
    <xf numFmtId="0" fontId="132" fillId="14" borderId="106" xfId="1" applyFont="1" applyFill="1" applyBorder="1" applyAlignment="1" applyProtection="1">
      <alignment horizontal="center"/>
    </xf>
    <xf numFmtId="0" fontId="132" fillId="31" borderId="151" xfId="1" applyFont="1" applyFill="1" applyBorder="1" applyAlignment="1" applyProtection="1">
      <alignment horizontal="center"/>
    </xf>
    <xf numFmtId="0" fontId="132" fillId="31" borderId="140" xfId="1" applyFont="1" applyFill="1" applyBorder="1" applyAlignment="1" applyProtection="1">
      <alignment horizontal="center"/>
    </xf>
    <xf numFmtId="0" fontId="132" fillId="31" borderId="207" xfId="1" applyFont="1" applyFill="1" applyBorder="1" applyAlignment="1" applyProtection="1">
      <alignment horizontal="center"/>
    </xf>
    <xf numFmtId="0" fontId="132" fillId="31" borderId="209" xfId="1" applyFont="1" applyFill="1" applyBorder="1" applyAlignment="1" applyProtection="1">
      <alignment horizontal="center"/>
    </xf>
    <xf numFmtId="0" fontId="132" fillId="31" borderId="79" xfId="1" applyFont="1" applyFill="1" applyBorder="1" applyAlignment="1" applyProtection="1">
      <alignment horizontal="center"/>
    </xf>
    <xf numFmtId="0" fontId="132" fillId="31" borderId="106" xfId="1" applyFont="1" applyFill="1" applyBorder="1" applyAlignment="1" applyProtection="1">
      <alignment horizontal="center"/>
    </xf>
    <xf numFmtId="0" fontId="125" fillId="29" borderId="76" xfId="1" applyFont="1" applyFill="1" applyBorder="1" applyAlignment="1" applyProtection="1">
      <alignment horizontal="center" textRotation="90" wrapText="1"/>
    </xf>
    <xf numFmtId="0" fontId="125" fillId="29" borderId="75" xfId="1" applyFont="1" applyFill="1" applyBorder="1" applyAlignment="1" applyProtection="1">
      <alignment horizontal="center" textRotation="90" wrapText="1"/>
    </xf>
    <xf numFmtId="0" fontId="135" fillId="29" borderId="78" xfId="1" applyFont="1" applyFill="1" applyBorder="1" applyAlignment="1" applyProtection="1">
      <alignment horizontal="center"/>
    </xf>
    <xf numFmtId="0" fontId="135" fillId="29" borderId="79" xfId="1" applyFont="1" applyFill="1" applyBorder="1" applyAlignment="1" applyProtection="1">
      <alignment horizontal="center"/>
    </xf>
    <xf numFmtId="0" fontId="135" fillId="29" borderId="106" xfId="1" applyFont="1" applyFill="1" applyBorder="1" applyAlignment="1" applyProtection="1">
      <alignment horizontal="center"/>
    </xf>
    <xf numFmtId="0" fontId="8" fillId="8" borderId="18" xfId="1" applyFont="1" applyFill="1" applyBorder="1" applyAlignment="1" applyProtection="1">
      <alignment horizontal="center" textRotation="90" wrapText="1"/>
    </xf>
    <xf numFmtId="0" fontId="8" fillId="38" borderId="76" xfId="1" applyFont="1" applyFill="1" applyBorder="1" applyAlignment="1" applyProtection="1">
      <alignment horizontal="center" textRotation="90" wrapText="1"/>
    </xf>
    <xf numFmtId="0" fontId="8" fillId="38" borderId="75" xfId="1" applyFont="1" applyFill="1" applyBorder="1" applyAlignment="1" applyProtection="1">
      <alignment horizontal="center" textRotation="90" wrapText="1"/>
    </xf>
    <xf numFmtId="0" fontId="75" fillId="8" borderId="102" xfId="1" applyFont="1" applyFill="1" applyBorder="1" applyAlignment="1" applyProtection="1">
      <alignment horizontal="center" textRotation="90" wrapText="1"/>
    </xf>
    <xf numFmtId="0" fontId="8" fillId="38" borderId="78" xfId="1" applyFont="1" applyFill="1" applyBorder="1" applyAlignment="1" applyProtection="1">
      <alignment horizontal="center"/>
    </xf>
    <xf numFmtId="0" fontId="8" fillId="38" borderId="79" xfId="1" applyFont="1" applyFill="1" applyBorder="1" applyAlignment="1" applyProtection="1">
      <alignment horizontal="center"/>
    </xf>
    <xf numFmtId="0" fontId="8" fillId="38" borderId="106" xfId="1" applyFont="1" applyFill="1" applyBorder="1" applyAlignment="1" applyProtection="1">
      <alignment horizontal="center"/>
    </xf>
    <xf numFmtId="0" fontId="48" fillId="8" borderId="102" xfId="1" applyFont="1" applyFill="1" applyBorder="1" applyAlignment="1" applyProtection="1">
      <alignment horizontal="center" textRotation="90" wrapText="1"/>
    </xf>
    <xf numFmtId="0" fontId="116" fillId="16" borderId="18" xfId="1" applyFont="1" applyFill="1" applyBorder="1" applyAlignment="1" applyProtection="1">
      <alignment horizontal="center" textRotation="90" wrapText="1"/>
    </xf>
    <xf numFmtId="0" fontId="116" fillId="17" borderId="76" xfId="1" applyFont="1" applyFill="1" applyBorder="1" applyAlignment="1" applyProtection="1">
      <alignment horizontal="center" textRotation="90" wrapText="1"/>
    </xf>
    <xf numFmtId="0" fontId="116" fillId="17" borderId="75" xfId="1" applyFont="1" applyFill="1" applyBorder="1" applyAlignment="1" applyProtection="1">
      <alignment horizontal="center" textRotation="90" wrapText="1"/>
    </xf>
    <xf numFmtId="0" fontId="114" fillId="16" borderId="102" xfId="1" applyFont="1" applyFill="1" applyBorder="1" applyAlignment="1" applyProtection="1">
      <alignment horizontal="center" textRotation="90" wrapText="1"/>
    </xf>
    <xf numFmtId="0" fontId="116" fillId="5" borderId="78" xfId="1" applyFont="1" applyFill="1" applyBorder="1" applyAlignment="1" applyProtection="1">
      <alignment horizontal="center"/>
    </xf>
    <xf numFmtId="0" fontId="116" fillId="5" borderId="79" xfId="1" applyFont="1" applyFill="1" applyBorder="1" applyAlignment="1" applyProtection="1">
      <alignment horizontal="center"/>
    </xf>
    <xf numFmtId="0" fontId="116" fillId="5" borderId="106" xfId="1" applyFont="1" applyFill="1" applyBorder="1" applyAlignment="1" applyProtection="1">
      <alignment horizontal="center"/>
    </xf>
    <xf numFmtId="0" fontId="124" fillId="9" borderId="18" xfId="1" applyFont="1" applyFill="1" applyBorder="1" applyAlignment="1" applyProtection="1">
      <alignment horizontal="center" textRotation="90" wrapText="1"/>
    </xf>
    <xf numFmtId="0" fontId="124" fillId="11" borderId="76" xfId="1" applyFont="1" applyFill="1" applyBorder="1" applyAlignment="1" applyProtection="1">
      <alignment horizontal="center" textRotation="90" wrapText="1"/>
    </xf>
    <xf numFmtId="0" fontId="124" fillId="11" borderId="75" xfId="1" applyFont="1" applyFill="1" applyBorder="1" applyAlignment="1" applyProtection="1">
      <alignment horizontal="center" textRotation="90" wrapText="1"/>
    </xf>
    <xf numFmtId="0" fontId="124" fillId="9" borderId="102" xfId="1" applyFont="1" applyFill="1" applyBorder="1" applyAlignment="1" applyProtection="1">
      <alignment horizontal="center" textRotation="90" wrapText="1"/>
    </xf>
    <xf numFmtId="0" fontId="133" fillId="11" borderId="78" xfId="1" applyFont="1" applyFill="1" applyBorder="1" applyAlignment="1" applyProtection="1">
      <alignment horizontal="center" wrapText="1"/>
    </xf>
    <xf numFmtId="0" fontId="133" fillId="11" borderId="79" xfId="1" applyFont="1" applyFill="1" applyBorder="1" applyAlignment="1" applyProtection="1">
      <alignment horizontal="center" wrapText="1"/>
    </xf>
    <xf numFmtId="0" fontId="133" fillId="11" borderId="106" xfId="1" applyFont="1" applyFill="1" applyBorder="1" applyAlignment="1" applyProtection="1">
      <alignment horizontal="center" wrapText="1"/>
    </xf>
    <xf numFmtId="0" fontId="12" fillId="10" borderId="18" xfId="1" applyFont="1" applyFill="1" applyBorder="1" applyAlignment="1" applyProtection="1">
      <alignment horizontal="center" textRotation="90" wrapText="1"/>
    </xf>
    <xf numFmtId="0" fontId="12" fillId="28" borderId="76" xfId="1" applyFont="1" applyFill="1" applyBorder="1" applyAlignment="1" applyProtection="1">
      <alignment horizontal="center" textRotation="90" wrapText="1"/>
    </xf>
    <xf numFmtId="0" fontId="12" fillId="28" borderId="75" xfId="1" applyFont="1" applyFill="1" applyBorder="1" applyAlignment="1" applyProtection="1">
      <alignment horizontal="center" textRotation="90" wrapText="1"/>
    </xf>
    <xf numFmtId="0" fontId="73" fillId="10" borderId="102" xfId="1" applyFont="1" applyFill="1" applyBorder="1" applyAlignment="1" applyProtection="1">
      <alignment horizontal="center" textRotation="90" wrapText="1"/>
    </xf>
    <xf numFmtId="0" fontId="12" fillId="28" borderId="78" xfId="1" applyFont="1" applyFill="1" applyBorder="1" applyAlignment="1" applyProtection="1">
      <alignment horizontal="center"/>
    </xf>
    <xf numFmtId="0" fontId="12" fillId="28" borderId="79" xfId="1" applyFont="1" applyFill="1" applyBorder="1" applyAlignment="1" applyProtection="1">
      <alignment horizontal="center"/>
    </xf>
    <xf numFmtId="0" fontId="12" fillId="28" borderId="106" xfId="1" applyFont="1" applyFill="1" applyBorder="1" applyAlignment="1" applyProtection="1">
      <alignment horizontal="center"/>
    </xf>
    <xf numFmtId="0" fontId="31" fillId="0" borderId="159" xfId="0" applyFont="1" applyFill="1" applyBorder="1" applyAlignment="1">
      <alignment horizontal="center" vertical="center" textRotation="90"/>
    </xf>
    <xf numFmtId="0" fontId="31" fillId="0" borderId="162" xfId="0" applyFont="1" applyFill="1" applyBorder="1" applyAlignment="1">
      <alignment horizontal="center" vertical="center" textRotation="90"/>
    </xf>
    <xf numFmtId="0" fontId="31" fillId="0" borderId="0" xfId="0" applyFont="1" applyFill="1" applyBorder="1" applyAlignment="1">
      <alignment horizontal="center" vertical="center" textRotation="90"/>
    </xf>
    <xf numFmtId="0" fontId="83" fillId="0" borderId="44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 textRotation="90"/>
    </xf>
    <xf numFmtId="0" fontId="31" fillId="0" borderId="43" xfId="0" applyFont="1" applyFill="1" applyBorder="1" applyAlignment="1">
      <alignment horizontal="center" vertical="center" textRotation="90"/>
    </xf>
    <xf numFmtId="0" fontId="31" fillId="0" borderId="200" xfId="0" applyFont="1" applyFill="1" applyBorder="1" applyAlignment="1">
      <alignment horizontal="center" vertical="center" textRotation="90"/>
    </xf>
    <xf numFmtId="0" fontId="94" fillId="4" borderId="93" xfId="0" applyFont="1" applyFill="1" applyBorder="1" applyAlignment="1" applyProtection="1">
      <alignment horizontal="left" vertical="top"/>
    </xf>
    <xf numFmtId="0" fontId="94" fillId="4" borderId="111" xfId="0" applyFont="1" applyFill="1" applyBorder="1" applyAlignment="1" applyProtection="1">
      <alignment horizontal="left" vertical="top"/>
    </xf>
    <xf numFmtId="0" fontId="74" fillId="0" borderId="16" xfId="0" applyFont="1" applyBorder="1" applyAlignment="1">
      <alignment horizontal="center" vertical="center"/>
    </xf>
    <xf numFmtId="0" fontId="74" fillId="0" borderId="146" xfId="0" applyFont="1" applyBorder="1" applyAlignment="1">
      <alignment horizontal="center" vertical="center"/>
    </xf>
    <xf numFmtId="0" fontId="94" fillId="4" borderId="229" xfId="0" applyFont="1" applyFill="1" applyBorder="1" applyAlignment="1" applyProtection="1">
      <alignment horizontal="left" vertical="top"/>
    </xf>
    <xf numFmtId="0" fontId="94" fillId="4" borderId="230" xfId="0" applyFont="1" applyFill="1" applyBorder="1" applyAlignment="1" applyProtection="1">
      <alignment horizontal="left" vertical="top"/>
    </xf>
    <xf numFmtId="0" fontId="74" fillId="0" borderId="231" xfId="0" applyFont="1" applyBorder="1" applyAlignment="1">
      <alignment horizontal="center" vertical="center"/>
    </xf>
    <xf numFmtId="0" fontId="74" fillId="0" borderId="232" xfId="0" applyFont="1" applyBorder="1" applyAlignment="1">
      <alignment horizontal="center" vertical="center"/>
    </xf>
    <xf numFmtId="0" fontId="84" fillId="0" borderId="44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31" fillId="0" borderId="17" xfId="0" applyFont="1" applyFill="1" applyBorder="1" applyAlignment="1">
      <alignment horizontal="center" vertical="center" textRotation="90"/>
    </xf>
    <xf numFmtId="0" fontId="31" fillId="0" borderId="36" xfId="0" applyFont="1" applyFill="1" applyBorder="1" applyAlignment="1">
      <alignment horizontal="center" vertical="center" textRotation="90"/>
    </xf>
    <xf numFmtId="0" fontId="0" fillId="0" borderId="128" xfId="0" applyBorder="1" applyAlignment="1">
      <alignment horizontal="center" vertical="center"/>
    </xf>
    <xf numFmtId="0" fontId="0" fillId="0" borderId="164" xfId="0" applyBorder="1" applyAlignment="1">
      <alignment horizontal="center" vertical="center"/>
    </xf>
    <xf numFmtId="0" fontId="31" fillId="0" borderId="44" xfId="0" applyFont="1" applyFill="1" applyBorder="1" applyAlignment="1">
      <alignment horizontal="center" vertical="center" textRotation="90"/>
    </xf>
    <xf numFmtId="0" fontId="0" fillId="0" borderId="161" xfId="0" applyBorder="1" applyAlignment="1">
      <alignment horizontal="center" vertical="center"/>
    </xf>
    <xf numFmtId="0" fontId="85" fillId="0" borderId="82" xfId="0" applyFont="1" applyFill="1" applyBorder="1" applyAlignment="1">
      <alignment horizontal="center" vertical="center"/>
    </xf>
    <xf numFmtId="0" fontId="85" fillId="0" borderId="254" xfId="0" applyFont="1" applyFill="1" applyBorder="1" applyAlignment="1">
      <alignment horizontal="center" vertical="center"/>
    </xf>
    <xf numFmtId="0" fontId="85" fillId="0" borderId="255" xfId="0" applyFont="1" applyFill="1" applyBorder="1" applyAlignment="1">
      <alignment horizontal="center" vertical="center"/>
    </xf>
    <xf numFmtId="0" fontId="0" fillId="0" borderId="27" xfId="0" applyBorder="1" applyAlignment="1">
      <alignment horizontal="center"/>
    </xf>
    <xf numFmtId="0" fontId="0" fillId="0" borderId="158" xfId="0" applyBorder="1" applyAlignment="1">
      <alignment horizontal="center"/>
    </xf>
    <xf numFmtId="0" fontId="0" fillId="0" borderId="29" xfId="0" applyBorder="1" applyAlignment="1">
      <alignment horizontal="center"/>
    </xf>
    <xf numFmtId="0" fontId="126" fillId="0" borderId="222" xfId="0" applyFont="1" applyBorder="1" applyAlignment="1">
      <alignment horizontal="center" vertical="center"/>
    </xf>
    <xf numFmtId="0" fontId="126" fillId="0" borderId="214" xfId="0" applyFont="1" applyBorder="1" applyAlignment="1">
      <alignment horizontal="center" vertical="center"/>
    </xf>
    <xf numFmtId="0" fontId="83" fillId="0" borderId="227" xfId="0" applyFont="1" applyFill="1" applyBorder="1" applyAlignment="1">
      <alignment horizontal="center" vertical="center"/>
    </xf>
    <xf numFmtId="0" fontId="94" fillId="0" borderId="1" xfId="0" applyFont="1" applyFill="1" applyBorder="1" applyAlignment="1">
      <alignment horizontal="center" vertical="center" textRotation="90"/>
    </xf>
    <xf numFmtId="0" fontId="94" fillId="0" borderId="43" xfId="0" applyFont="1" applyFill="1" applyBorder="1" applyAlignment="1">
      <alignment horizontal="center" vertical="center" textRotation="90"/>
    </xf>
    <xf numFmtId="0" fontId="94" fillId="0" borderId="200" xfId="0" applyFont="1" applyFill="1" applyBorder="1" applyAlignment="1">
      <alignment horizontal="center" vertical="center" textRotation="90"/>
    </xf>
    <xf numFmtId="0" fontId="140" fillId="37" borderId="93" xfId="0" applyFont="1" applyFill="1" applyBorder="1" applyAlignment="1" applyProtection="1">
      <alignment horizontal="left" vertical="top" wrapText="1"/>
    </xf>
    <xf numFmtId="0" fontId="140" fillId="37" borderId="111" xfId="0" applyFont="1" applyFill="1" applyBorder="1" applyAlignment="1" applyProtection="1">
      <alignment horizontal="left" vertical="top" wrapText="1"/>
    </xf>
    <xf numFmtId="0" fontId="126" fillId="0" borderId="16" xfId="0" applyFont="1" applyBorder="1" applyAlignment="1">
      <alignment horizontal="center" vertical="center"/>
    </xf>
    <xf numFmtId="0" fontId="126" fillId="0" borderId="146" xfId="0" applyFont="1" applyBorder="1" applyAlignment="1">
      <alignment horizontal="center" vertical="center"/>
    </xf>
    <xf numFmtId="0" fontId="140" fillId="37" borderId="221" xfId="0" applyFont="1" applyFill="1" applyBorder="1" applyAlignment="1" applyProtection="1">
      <alignment horizontal="left" vertical="top" wrapText="1"/>
    </xf>
    <xf numFmtId="0" fontId="140" fillId="37" borderId="44" xfId="0" applyFont="1" applyFill="1" applyBorder="1" applyAlignment="1" applyProtection="1">
      <alignment horizontal="left" vertical="top" wrapText="1"/>
    </xf>
    <xf numFmtId="0" fontId="85" fillId="0" borderId="27" xfId="0" applyFont="1" applyFill="1" applyBorder="1" applyAlignment="1">
      <alignment horizontal="center" vertical="center"/>
    </xf>
    <xf numFmtId="0" fontId="85" fillId="0" borderId="158" xfId="0" applyFont="1" applyFill="1" applyBorder="1" applyAlignment="1">
      <alignment horizontal="center" vertical="center"/>
    </xf>
    <xf numFmtId="0" fontId="85" fillId="0" borderId="29" xfId="0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horizontal="center" vertical="center"/>
    </xf>
    <xf numFmtId="0" fontId="60" fillId="0" borderId="44" xfId="0" applyFont="1" applyBorder="1" applyAlignment="1">
      <alignment horizontal="center" vertical="center"/>
    </xf>
    <xf numFmtId="173" fontId="81" fillId="24" borderId="14" xfId="0" applyNumberFormat="1" applyFont="1" applyFill="1" applyBorder="1" applyAlignment="1">
      <alignment horizontal="center" vertical="top" wrapText="1"/>
    </xf>
    <xf numFmtId="173" fontId="81" fillId="24" borderId="47" xfId="0" applyNumberFormat="1" applyFont="1" applyFill="1" applyBorder="1" applyAlignment="1">
      <alignment horizontal="center" vertical="top" wrapText="1"/>
    </xf>
    <xf numFmtId="173" fontId="81" fillId="24" borderId="46" xfId="0" applyNumberFormat="1" applyFont="1" applyFill="1" applyBorder="1" applyAlignment="1">
      <alignment horizontal="center" vertical="top" wrapText="1"/>
    </xf>
    <xf numFmtId="173" fontId="81" fillId="24" borderId="109" xfId="0" applyNumberFormat="1" applyFont="1" applyFill="1" applyBorder="1" applyAlignment="1">
      <alignment horizontal="center" vertical="top" wrapText="1"/>
    </xf>
    <xf numFmtId="173" fontId="81" fillId="24" borderId="31" xfId="0" applyNumberFormat="1" applyFont="1" applyFill="1" applyBorder="1" applyAlignment="1">
      <alignment horizontal="center" vertical="top" wrapText="1"/>
    </xf>
    <xf numFmtId="173" fontId="32" fillId="24" borderId="122" xfId="0" applyNumberFormat="1" applyFont="1" applyFill="1" applyBorder="1" applyAlignment="1">
      <alignment horizontal="center" vertical="top" wrapText="1"/>
    </xf>
    <xf numFmtId="173" fontId="32" fillId="24" borderId="93" xfId="0" applyNumberFormat="1" applyFont="1" applyFill="1" applyBorder="1" applyAlignment="1">
      <alignment horizontal="center" vertical="top" wrapText="1"/>
    </xf>
    <xf numFmtId="0" fontId="42" fillId="14" borderId="18" xfId="1" applyFont="1" applyFill="1" applyBorder="1" applyAlignment="1" applyProtection="1">
      <alignment horizontal="center" textRotation="90"/>
    </xf>
    <xf numFmtId="0" fontId="48" fillId="6" borderId="18" xfId="1" applyFont="1" applyFill="1" applyBorder="1" applyAlignment="1" applyProtection="1">
      <alignment horizontal="center" textRotation="90" wrapText="1"/>
    </xf>
    <xf numFmtId="0" fontId="42" fillId="11" borderId="76" xfId="1" applyFont="1" applyFill="1" applyBorder="1" applyAlignment="1" applyProtection="1">
      <alignment horizontal="center" textRotation="90"/>
    </xf>
    <xf numFmtId="0" fontId="42" fillId="11" borderId="75" xfId="1" applyFont="1" applyFill="1" applyBorder="1" applyAlignment="1" applyProtection="1">
      <alignment horizontal="center" textRotation="90"/>
    </xf>
    <xf numFmtId="0" fontId="42" fillId="11" borderId="78" xfId="1" applyFont="1" applyFill="1" applyBorder="1" applyAlignment="1" applyProtection="1">
      <alignment horizontal="center"/>
    </xf>
    <xf numFmtId="0" fontId="42" fillId="11" borderId="79" xfId="1" applyFont="1" applyFill="1" applyBorder="1" applyAlignment="1" applyProtection="1">
      <alignment horizontal="center"/>
    </xf>
    <xf numFmtId="0" fontId="42" fillId="11" borderId="106" xfId="1" applyFont="1" applyFill="1" applyBorder="1" applyAlignment="1" applyProtection="1">
      <alignment horizontal="center"/>
    </xf>
    <xf numFmtId="0" fontId="42" fillId="12" borderId="18" xfId="1" applyFont="1" applyFill="1" applyBorder="1" applyAlignment="1" applyProtection="1">
      <alignment horizontal="center" textRotation="90"/>
    </xf>
    <xf numFmtId="0" fontId="42" fillId="5" borderId="78" xfId="1" applyFont="1" applyFill="1" applyBorder="1" applyAlignment="1" applyProtection="1">
      <alignment horizontal="center"/>
    </xf>
    <xf numFmtId="0" fontId="42" fillId="5" borderId="79" xfId="1" applyFont="1" applyFill="1" applyBorder="1" applyAlignment="1" applyProtection="1">
      <alignment horizontal="center"/>
    </xf>
    <xf numFmtId="0" fontId="42" fillId="5" borderId="106" xfId="1" applyFont="1" applyFill="1" applyBorder="1" applyAlignment="1" applyProtection="1">
      <alignment horizontal="center"/>
    </xf>
    <xf numFmtId="0" fontId="42" fillId="14" borderId="78" xfId="1" applyFont="1" applyFill="1" applyBorder="1" applyAlignment="1" applyProtection="1">
      <alignment horizontal="center"/>
    </xf>
    <xf numFmtId="0" fontId="42" fillId="14" borderId="79" xfId="1" applyFont="1" applyFill="1" applyBorder="1" applyAlignment="1" applyProtection="1">
      <alignment horizontal="center"/>
    </xf>
    <xf numFmtId="0" fontId="42" fillId="14" borderId="80" xfId="1" applyFont="1" applyFill="1" applyBorder="1" applyAlignment="1" applyProtection="1">
      <alignment horizontal="center"/>
    </xf>
    <xf numFmtId="0" fontId="42" fillId="12" borderId="78" xfId="1" applyFont="1" applyFill="1" applyBorder="1" applyAlignment="1" applyProtection="1">
      <alignment horizontal="center"/>
    </xf>
    <xf numFmtId="0" fontId="42" fillId="12" borderId="79" xfId="1" applyFont="1" applyFill="1" applyBorder="1" applyAlignment="1" applyProtection="1">
      <alignment horizontal="center"/>
    </xf>
    <xf numFmtId="0" fontId="42" fillId="12" borderId="80" xfId="1" applyFont="1" applyFill="1" applyBorder="1" applyAlignment="1" applyProtection="1">
      <alignment horizontal="center"/>
    </xf>
    <xf numFmtId="0" fontId="42" fillId="5" borderId="18" xfId="1" applyFont="1" applyFill="1" applyBorder="1" applyAlignment="1" applyProtection="1">
      <alignment horizontal="center" textRotation="90"/>
    </xf>
    <xf numFmtId="0" fontId="42" fillId="11" borderId="76" xfId="1" applyFont="1" applyFill="1" applyBorder="1" applyAlignment="1" applyProtection="1">
      <alignment horizontal="center" vertical="center" textRotation="90"/>
    </xf>
    <xf numFmtId="0" fontId="42" fillId="11" borderId="75" xfId="1" applyFont="1" applyFill="1" applyBorder="1" applyAlignment="1" applyProtection="1">
      <alignment horizontal="center" vertical="center" textRotation="90"/>
    </xf>
    <xf numFmtId="0" fontId="48" fillId="9" borderId="18" xfId="1" applyFont="1" applyFill="1" applyBorder="1" applyAlignment="1" applyProtection="1">
      <alignment horizontal="center" vertical="center" textRotation="90" wrapText="1"/>
    </xf>
    <xf numFmtId="0" fontId="42" fillId="11" borderId="43" xfId="1" applyFont="1" applyFill="1" applyBorder="1" applyAlignment="1" applyProtection="1">
      <alignment horizontal="center"/>
    </xf>
    <xf numFmtId="0" fontId="42" fillId="11" borderId="0" xfId="1" applyFont="1" applyFill="1" applyBorder="1" applyAlignment="1" applyProtection="1">
      <alignment horizontal="center"/>
    </xf>
    <xf numFmtId="0" fontId="42" fillId="11" borderId="26" xfId="1" applyFont="1" applyFill="1" applyBorder="1" applyAlignment="1" applyProtection="1">
      <alignment horizontal="center"/>
    </xf>
    <xf numFmtId="0" fontId="12" fillId="32" borderId="80" xfId="1" applyFont="1" applyFill="1" applyBorder="1" applyAlignment="1" applyProtection="1">
      <alignment horizontal="center"/>
    </xf>
    <xf numFmtId="0" fontId="42" fillId="5" borderId="78" xfId="1" applyFont="1" applyFill="1" applyBorder="1" applyAlignment="1" applyProtection="1">
      <alignment horizontal="center" vertical="top"/>
    </xf>
    <xf numFmtId="0" fontId="42" fillId="5" borderId="79" xfId="1" applyFont="1" applyFill="1" applyBorder="1" applyAlignment="1" applyProtection="1">
      <alignment horizontal="center" vertical="top"/>
    </xf>
    <xf numFmtId="0" fontId="42" fillId="5" borderId="106" xfId="1" applyFont="1" applyFill="1" applyBorder="1" applyAlignment="1" applyProtection="1">
      <alignment horizontal="center" vertical="top"/>
    </xf>
    <xf numFmtId="0" fontId="42" fillId="32" borderId="18" xfId="1" applyFont="1" applyFill="1" applyBorder="1" applyAlignment="1" applyProtection="1">
      <alignment horizontal="center" textRotation="90"/>
    </xf>
    <xf numFmtId="0" fontId="42" fillId="32" borderId="78" xfId="1" applyFont="1" applyFill="1" applyBorder="1" applyAlignment="1" applyProtection="1">
      <alignment horizontal="center"/>
    </xf>
    <xf numFmtId="0" fontId="42" fillId="32" borderId="79" xfId="1" applyFont="1" applyFill="1" applyBorder="1" applyAlignment="1" applyProtection="1">
      <alignment horizontal="center"/>
    </xf>
    <xf numFmtId="0" fontId="42" fillId="32" borderId="80" xfId="1" applyFont="1" applyFill="1" applyBorder="1" applyAlignment="1" applyProtection="1">
      <alignment horizontal="center"/>
    </xf>
    <xf numFmtId="0" fontId="14" fillId="14" borderId="12" xfId="1" applyFont="1" applyFill="1" applyBorder="1" applyAlignment="1">
      <alignment horizontal="left" vertical="center"/>
    </xf>
    <xf numFmtId="0" fontId="14" fillId="14" borderId="7" xfId="1" applyFont="1" applyFill="1" applyBorder="1" applyAlignment="1">
      <alignment horizontal="left" vertical="center"/>
    </xf>
    <xf numFmtId="0" fontId="14" fillId="14" borderId="10" xfId="1" applyFont="1" applyFill="1" applyBorder="1" applyAlignment="1">
      <alignment horizontal="left" vertical="center"/>
    </xf>
    <xf numFmtId="0" fontId="14" fillId="14" borderId="9" xfId="1" applyFont="1" applyFill="1" applyBorder="1" applyAlignment="1">
      <alignment horizontal="left" vertical="center"/>
    </xf>
    <xf numFmtId="0" fontId="14" fillId="35" borderId="11" xfId="1" applyFont="1" applyFill="1" applyBorder="1" applyAlignment="1">
      <alignment horizontal="left" vertical="center"/>
    </xf>
    <xf numFmtId="0" fontId="14" fillId="35" borderId="6" xfId="1" applyFont="1" applyFill="1" applyBorder="1" applyAlignment="1">
      <alignment horizontal="left" vertical="center"/>
    </xf>
    <xf numFmtId="0" fontId="14" fillId="35" borderId="12" xfId="1" applyFont="1" applyFill="1" applyBorder="1" applyAlignment="1">
      <alignment horizontal="left" vertical="center"/>
    </xf>
    <xf numFmtId="0" fontId="14" fillId="35" borderId="7" xfId="1" applyFont="1" applyFill="1" applyBorder="1" applyAlignment="1">
      <alignment horizontal="left" vertical="center"/>
    </xf>
    <xf numFmtId="0" fontId="14" fillId="35" borderId="10" xfId="1" applyFont="1" applyFill="1" applyBorder="1" applyAlignment="1">
      <alignment horizontal="left" vertical="center"/>
    </xf>
    <xf numFmtId="0" fontId="14" fillId="35" borderId="9" xfId="1" applyFont="1" applyFill="1" applyBorder="1" applyAlignment="1">
      <alignment horizontal="left" vertical="center"/>
    </xf>
    <xf numFmtId="0" fontId="14" fillId="0" borderId="36" xfId="1" applyFont="1" applyBorder="1" applyAlignment="1">
      <alignment horizontal="left" vertical="center"/>
    </xf>
    <xf numFmtId="0" fontId="14" fillId="0" borderId="38" xfId="1" applyFont="1" applyBorder="1" applyAlignment="1">
      <alignment horizontal="left" vertical="center"/>
    </xf>
    <xf numFmtId="0" fontId="0" fillId="0" borderId="129" xfId="0" applyBorder="1" applyAlignment="1">
      <alignment horizontal="center"/>
    </xf>
    <xf numFmtId="0" fontId="0" fillId="0" borderId="130" xfId="0" applyBorder="1" applyAlignment="1">
      <alignment horizontal="center"/>
    </xf>
    <xf numFmtId="0" fontId="0" fillId="14" borderId="12" xfId="0" applyFill="1" applyBorder="1" applyAlignment="1">
      <alignment horizontal="center"/>
    </xf>
    <xf numFmtId="0" fontId="0" fillId="14" borderId="27" xfId="0" applyFill="1" applyBorder="1" applyAlignment="1">
      <alignment horizontal="center"/>
    </xf>
    <xf numFmtId="0" fontId="14" fillId="4" borderId="11" xfId="1" applyFont="1" applyFill="1" applyBorder="1" applyAlignment="1">
      <alignment horizontal="left" vertical="center"/>
    </xf>
    <xf numFmtId="0" fontId="14" fillId="4" borderId="6" xfId="1" applyFont="1" applyFill="1" applyBorder="1" applyAlignment="1">
      <alignment horizontal="left" vertical="center"/>
    </xf>
    <xf numFmtId="0" fontId="14" fillId="4" borderId="12" xfId="1" applyFont="1" applyFill="1" applyBorder="1" applyAlignment="1">
      <alignment horizontal="left" vertical="center"/>
    </xf>
    <xf numFmtId="0" fontId="14" fillId="4" borderId="7" xfId="1" applyFont="1" applyFill="1" applyBorder="1" applyAlignment="1">
      <alignment horizontal="left" vertical="center"/>
    </xf>
    <xf numFmtId="0" fontId="14" fillId="4" borderId="10" xfId="1" applyFont="1" applyFill="1" applyBorder="1" applyAlignment="1">
      <alignment horizontal="left" vertical="center"/>
    </xf>
    <xf numFmtId="0" fontId="14" fillId="4" borderId="9" xfId="1" applyFont="1" applyFill="1" applyBorder="1" applyAlignment="1">
      <alignment horizontal="left" vertical="center"/>
    </xf>
    <xf numFmtId="0" fontId="14" fillId="14" borderId="11" xfId="1" applyFont="1" applyFill="1" applyBorder="1" applyAlignment="1">
      <alignment horizontal="left" vertical="center"/>
    </xf>
    <xf numFmtId="0" fontId="14" fillId="14" borderId="6" xfId="1" applyFont="1" applyFill="1" applyBorder="1" applyAlignment="1">
      <alignment horizontal="left" vertical="center"/>
    </xf>
    <xf numFmtId="0" fontId="14" fillId="8" borderId="4" xfId="1" applyFont="1" applyFill="1" applyBorder="1" applyAlignment="1">
      <alignment horizontal="left" vertical="center"/>
    </xf>
    <xf numFmtId="0" fontId="14" fillId="7" borderId="12" xfId="1" applyFont="1" applyFill="1" applyBorder="1" applyAlignment="1">
      <alignment horizontal="left" vertical="center"/>
    </xf>
    <xf numFmtId="0" fontId="14" fillId="7" borderId="7" xfId="1" applyFont="1" applyFill="1" applyBorder="1" applyAlignment="1">
      <alignment horizontal="left" vertical="center"/>
    </xf>
    <xf numFmtId="0" fontId="14" fillId="7" borderId="10" xfId="1" applyFont="1" applyFill="1" applyBorder="1" applyAlignment="1">
      <alignment horizontal="left" vertical="center"/>
    </xf>
    <xf numFmtId="0" fontId="14" fillId="7" borderId="9" xfId="1" applyFont="1" applyFill="1" applyBorder="1" applyAlignment="1">
      <alignment horizontal="left" vertic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25" fillId="7" borderId="43" xfId="0" applyFont="1" applyFill="1" applyBorder="1" applyAlignment="1">
      <alignment horizontal="center"/>
    </xf>
    <xf numFmtId="0" fontId="25" fillId="7" borderId="26" xfId="0" applyFont="1" applyFill="1" applyBorder="1" applyAlignment="1">
      <alignment horizontal="center"/>
    </xf>
    <xf numFmtId="0" fontId="14" fillId="15" borderId="4" xfId="1" applyFont="1" applyFill="1" applyBorder="1" applyAlignment="1">
      <alignment horizontal="left" vertical="center"/>
    </xf>
    <xf numFmtId="0" fontId="14" fillId="10" borderId="4" xfId="1" applyFont="1" applyFill="1" applyBorder="1" applyAlignment="1">
      <alignment horizontal="left" vertical="center"/>
    </xf>
    <xf numFmtId="0" fontId="14" fillId="13" borderId="4" xfId="1" applyFont="1" applyFill="1" applyBorder="1" applyAlignment="1">
      <alignment horizontal="left" vertical="center"/>
    </xf>
    <xf numFmtId="0" fontId="0" fillId="14" borderId="12" xfId="0" applyFill="1" applyBorder="1" applyAlignment="1">
      <alignment horizontal="center" textRotation="90"/>
    </xf>
    <xf numFmtId="0" fontId="0" fillId="14" borderId="27" xfId="0" applyFill="1" applyBorder="1" applyAlignment="1">
      <alignment horizontal="center" textRotation="90"/>
    </xf>
    <xf numFmtId="0" fontId="14" fillId="7" borderId="27" xfId="1" applyFont="1" applyFill="1" applyBorder="1" applyAlignment="1">
      <alignment horizontal="left" vertical="center"/>
    </xf>
    <xf numFmtId="0" fontId="14" fillId="7" borderId="99" xfId="1" applyFont="1" applyFill="1" applyBorder="1" applyAlignment="1">
      <alignment horizontal="left" vertical="center"/>
    </xf>
    <xf numFmtId="0" fontId="25" fillId="7" borderId="0" xfId="0" applyFont="1" applyFill="1" applyBorder="1" applyAlignment="1">
      <alignment horizontal="center"/>
    </xf>
    <xf numFmtId="0" fontId="14" fillId="25" borderId="4" xfId="1" applyFont="1" applyFill="1" applyBorder="1" applyAlignment="1">
      <alignment horizontal="left" vertical="center"/>
    </xf>
    <xf numFmtId="0" fontId="14" fillId="25" borderId="27" xfId="1" applyFont="1" applyFill="1" applyBorder="1" applyAlignment="1">
      <alignment horizontal="left" vertical="center"/>
    </xf>
    <xf numFmtId="0" fontId="0" fillId="0" borderId="13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4">
    <cellStyle name="Normální" xfId="0" builtinId="0"/>
    <cellStyle name="normální 2" xfId="1"/>
    <cellStyle name="procent 2" xfId="2"/>
    <cellStyle name="Procenta" xfId="3" builtinId="5"/>
  </cellStyles>
  <dxfs count="3374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00CC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00CC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00CC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00CC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ill>
        <patternFill>
          <bgColor rgb="FF009900"/>
        </patternFill>
      </fill>
    </dxf>
    <dxf>
      <fill>
        <patternFill>
          <bgColor rgb="FFFF0000"/>
        </patternFill>
      </fill>
    </dxf>
    <dxf>
      <fill>
        <patternFill>
          <bgColor rgb="FF0000FF"/>
        </patternFill>
      </fill>
    </dxf>
    <dxf>
      <fill>
        <patternFill>
          <bgColor rgb="FFCC3399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0" tint="-0.499984740745262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9900"/>
        </patternFill>
      </fill>
    </dxf>
    <dxf>
      <fill>
        <patternFill>
          <bgColor rgb="FF0000FF"/>
        </patternFill>
      </fill>
    </dxf>
    <dxf>
      <fill>
        <patternFill>
          <bgColor rgb="FFFF0000"/>
        </patternFill>
      </fill>
    </dxf>
    <dxf>
      <fill>
        <patternFill>
          <bgColor rgb="FFCC0099"/>
        </patternFill>
      </fill>
    </dxf>
    <dxf>
      <fill>
        <patternFill>
          <bgColor rgb="FF009900"/>
        </patternFill>
      </fill>
    </dxf>
    <dxf>
      <fill>
        <patternFill>
          <bgColor rgb="FFFF0000"/>
        </patternFill>
      </fill>
    </dxf>
    <dxf>
      <fill>
        <patternFill>
          <bgColor rgb="FF0000FF"/>
        </patternFill>
      </fill>
    </dxf>
    <dxf>
      <fill>
        <patternFill>
          <bgColor rgb="FFCC3399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0" tint="-0.499984740745262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9900"/>
        </patternFill>
      </fill>
    </dxf>
    <dxf>
      <fill>
        <patternFill>
          <bgColor rgb="FF0000FF"/>
        </patternFill>
      </fill>
    </dxf>
    <dxf>
      <fill>
        <patternFill>
          <bgColor rgb="FFFF0000"/>
        </patternFill>
      </fill>
    </dxf>
    <dxf>
      <fill>
        <patternFill>
          <bgColor rgb="FFCC0099"/>
        </patternFill>
      </fill>
    </dxf>
    <dxf>
      <font>
        <color rgb="FFFF6699"/>
      </font>
      <fill>
        <patternFill patternType="solid">
          <bgColor rgb="FFFFFF99"/>
        </patternFill>
      </fill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b/>
        <i val="0"/>
        <u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b/>
        <i val="0"/>
        <u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ill>
        <patternFill>
          <bgColor rgb="FF009900"/>
        </patternFill>
      </fill>
    </dxf>
    <dxf>
      <fill>
        <patternFill>
          <bgColor rgb="FFFF0000"/>
        </patternFill>
      </fill>
    </dxf>
    <dxf>
      <fill>
        <patternFill>
          <bgColor rgb="FF0000FF"/>
        </patternFill>
      </fill>
    </dxf>
    <dxf>
      <fill>
        <patternFill>
          <bgColor rgb="FFCC3399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0" tint="-0.499984740745262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9900"/>
        </patternFill>
      </fill>
    </dxf>
    <dxf>
      <fill>
        <patternFill>
          <bgColor rgb="FF0000FF"/>
        </patternFill>
      </fill>
    </dxf>
    <dxf>
      <fill>
        <patternFill>
          <bgColor rgb="FFFF0000"/>
        </patternFill>
      </fill>
    </dxf>
    <dxf>
      <fill>
        <patternFill>
          <bgColor rgb="FFCC0099"/>
        </patternFill>
      </fill>
    </dxf>
    <dxf>
      <fill>
        <patternFill>
          <bgColor rgb="FF009900"/>
        </patternFill>
      </fill>
    </dxf>
    <dxf>
      <fill>
        <patternFill>
          <bgColor rgb="FFFF0000"/>
        </patternFill>
      </fill>
    </dxf>
    <dxf>
      <fill>
        <patternFill>
          <bgColor rgb="FF0000FF"/>
        </patternFill>
      </fill>
    </dxf>
    <dxf>
      <fill>
        <patternFill>
          <bgColor rgb="FFCC3399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0" tint="-0.499984740745262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9900"/>
        </patternFill>
      </fill>
    </dxf>
    <dxf>
      <fill>
        <patternFill>
          <bgColor rgb="FF0000FF"/>
        </patternFill>
      </fill>
    </dxf>
    <dxf>
      <fill>
        <patternFill>
          <bgColor rgb="FFFF0000"/>
        </patternFill>
      </fill>
    </dxf>
    <dxf>
      <fill>
        <patternFill>
          <bgColor rgb="FFCC0099"/>
        </patternFill>
      </fill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b/>
        <i val="0"/>
        <u/>
      </font>
    </dxf>
    <dxf>
      <font>
        <color rgb="FFFF6699"/>
      </font>
      <fill>
        <patternFill patternType="solid">
          <bgColor rgb="FFFFFF99"/>
        </patternFill>
      </fill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b/>
        <i val="0"/>
        <u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b/>
        <i val="0"/>
        <u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b/>
        <i val="0"/>
        <u/>
      </font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0000"/>
      </font>
      <fill>
        <patternFill>
          <bgColor theme="9" tint="0.39994506668294322"/>
        </patternFill>
      </fill>
    </dxf>
    <dxf>
      <font>
        <b/>
        <i val="0"/>
        <color rgb="FFFF0000"/>
      </font>
      <fill>
        <patternFill>
          <bgColor theme="9" tint="0.39994506668294322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9C0006"/>
      </font>
      <fill>
        <patternFill>
          <bgColor rgb="FFFFC7CE"/>
        </patternFill>
      </fill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9C0006"/>
      </font>
      <fill>
        <patternFill>
          <bgColor rgb="FFFFC7CE"/>
        </patternFill>
      </fill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00B050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ill>
        <patternFill>
          <bgColor rgb="FF00CC00"/>
        </patternFill>
      </fill>
    </dxf>
    <dxf>
      <fill>
        <patternFill>
          <bgColor rgb="FF00CC00"/>
        </patternFill>
      </fill>
    </dxf>
  </dxfs>
  <tableStyles count="0" defaultTableStyle="TableStyleMedium9" defaultPivotStyle="PivotStyleLight16"/>
  <colors>
    <mruColors>
      <color rgb="FFFFFF99"/>
      <color rgb="FFFF6699"/>
      <color rgb="FFCC0099"/>
      <color rgb="FFFF99CC"/>
      <color rgb="FFFF66FF"/>
      <color rgb="FFFF33CC"/>
      <color rgb="FFB1A0C7"/>
      <color rgb="FF0000FF"/>
      <color rgb="FFFF66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torekvla/AppData/Local/Microsoft/Windows/Temporary%20Internet%20Files/Content.Outlook/FG4SD7SI/Z&#225;pisy/z&#225;pis%20o%20utk&#225;n&#23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ápis po slučování"/>
      <sheetName val="pomoc"/>
    </sheetNames>
    <sheetDataSet>
      <sheetData sheetId="0"/>
      <sheetData sheetId="1">
        <row r="2">
          <cell r="A2" t="str">
            <v>G</v>
          </cell>
        </row>
        <row r="3">
          <cell r="A3" t="str">
            <v>C</v>
          </cell>
        </row>
      </sheetData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00FF"/>
  </sheetPr>
  <dimension ref="A1:X239"/>
  <sheetViews>
    <sheetView tabSelected="1" workbookViewId="0">
      <selection activeCell="A17" sqref="A17"/>
    </sheetView>
  </sheetViews>
  <sheetFormatPr defaultColWidth="8.85546875" defaultRowHeight="21" x14ac:dyDescent="0.35"/>
  <cols>
    <col min="1" max="1" width="1.7109375" style="323" customWidth="1"/>
    <col min="2" max="2" width="4.140625" style="323" hidden="1" customWidth="1"/>
    <col min="3" max="3" width="17.85546875" style="840" customWidth="1"/>
    <col min="4" max="5" width="7.140625" style="755" customWidth="1"/>
    <col min="6" max="6" width="7.85546875" style="755" customWidth="1"/>
    <col min="7" max="7" width="7.140625" style="755" customWidth="1"/>
    <col min="8" max="8" width="8.7109375" style="755" customWidth="1"/>
    <col min="9" max="9" width="7.140625" style="755" customWidth="1"/>
    <col min="10" max="10" width="8.7109375" style="755" hidden="1" customWidth="1"/>
    <col min="11" max="11" width="9.140625" style="339" hidden="1" customWidth="1"/>
    <col min="12" max="12" width="5.42578125" style="785" customWidth="1"/>
    <col min="13" max="13" width="5" style="786" customWidth="1"/>
    <col min="14" max="14" width="5" style="787" customWidth="1"/>
    <col min="15" max="15" width="7.28515625" style="785" customWidth="1"/>
    <col min="16" max="16" width="8.42578125" style="785" hidden="1" customWidth="1"/>
    <col min="17" max="17" width="3.42578125" style="785" hidden="1" customWidth="1"/>
    <col min="18" max="18" width="3.42578125" style="788" customWidth="1"/>
    <col min="19" max="19" width="5" style="786" customWidth="1"/>
    <col min="20" max="20" width="5" style="789" customWidth="1"/>
    <col min="21" max="21" width="6.140625" style="785" customWidth="1"/>
    <col min="22" max="22" width="6.85546875" style="785" hidden="1" customWidth="1"/>
    <col min="23" max="23" width="5.42578125" style="785" customWidth="1"/>
    <col min="24" max="24" width="6.42578125" style="323" customWidth="1"/>
  </cols>
  <sheetData>
    <row r="1" spans="1:24" ht="3.75" customHeight="1" thickBot="1" x14ac:dyDescent="0.4">
      <c r="A1" s="331"/>
      <c r="C1" s="821"/>
      <c r="D1" s="743"/>
      <c r="E1" s="744"/>
      <c r="F1" s="743"/>
      <c r="G1" s="744"/>
      <c r="H1" s="743"/>
      <c r="I1" s="744"/>
      <c r="J1" s="743"/>
      <c r="K1" s="390"/>
      <c r="L1" s="743"/>
      <c r="M1" s="744"/>
      <c r="N1" s="756"/>
      <c r="O1" s="744"/>
      <c r="P1" s="743"/>
      <c r="Q1" s="744"/>
      <c r="R1" s="743"/>
      <c r="S1" s="744"/>
      <c r="T1" s="756"/>
      <c r="U1" s="744"/>
      <c r="V1" s="743"/>
      <c r="W1" s="744"/>
      <c r="X1" s="390"/>
    </row>
    <row r="2" spans="1:24" s="358" customFormat="1" ht="82.5" customHeight="1" x14ac:dyDescent="0.25">
      <c r="A2" s="359"/>
      <c r="B2" s="106"/>
      <c r="C2" s="822" t="str">
        <f>D4</f>
        <v>A</v>
      </c>
      <c r="D2" s="1719" t="str">
        <f>C4</f>
        <v>Svatek/ 
Heczko</v>
      </c>
      <c r="E2" s="1720" t="str">
        <f>C5</f>
        <v>Renčín/ 
Hejný</v>
      </c>
      <c r="F2" s="1720" t="str">
        <f>C6</f>
        <v>Skála/ 
Šalanda</v>
      </c>
      <c r="G2" s="1720" t="str">
        <f>C7</f>
        <v>Hněvkovský/ 
Šárka</v>
      </c>
      <c r="H2" s="1720" t="str">
        <f>C8</f>
        <v>Michel/ 
Langhamer</v>
      </c>
      <c r="I2" s="1720" t="str">
        <f>C9</f>
        <v>Melíšek/ 
Koš</v>
      </c>
      <c r="J2" s="1025" t="str">
        <f>C10</f>
        <v/>
      </c>
      <c r="K2" s="1025" t="str">
        <f>C11</f>
        <v/>
      </c>
      <c r="L2" s="418" t="s">
        <v>272</v>
      </c>
      <c r="M2" s="1907" t="s">
        <v>276</v>
      </c>
      <c r="N2" s="1907"/>
      <c r="O2" s="1303" t="s">
        <v>456</v>
      </c>
      <c r="P2" s="420" t="s">
        <v>457</v>
      </c>
      <c r="Q2" s="421" t="s">
        <v>107</v>
      </c>
      <c r="R2" s="1027" t="s">
        <v>277</v>
      </c>
      <c r="S2" s="1937" t="s">
        <v>462</v>
      </c>
      <c r="T2" s="1938"/>
      <c r="U2" s="1027" t="s">
        <v>106</v>
      </c>
      <c r="V2" s="1028" t="s">
        <v>187</v>
      </c>
      <c r="W2" s="1029" t="s">
        <v>12</v>
      </c>
      <c r="X2" s="389"/>
    </row>
    <row r="3" spans="1:24" ht="6" customHeight="1" thickBot="1" x14ac:dyDescent="0.3">
      <c r="A3" s="331"/>
      <c r="B3" s="1011" t="str">
        <f>VLOOKUP(B4-1,'pravidla turnaje'!$A$64:$B$83,2,0)</f>
        <v>A</v>
      </c>
      <c r="C3" s="823"/>
      <c r="D3" s="747">
        <f>B4</f>
        <v>11</v>
      </c>
      <c r="E3" s="748">
        <f>B5</f>
        <v>12</v>
      </c>
      <c r="F3" s="748">
        <f>B6</f>
        <v>13</v>
      </c>
      <c r="G3" s="749">
        <f>B7</f>
        <v>14</v>
      </c>
      <c r="H3" s="748">
        <f>B8</f>
        <v>15</v>
      </c>
      <c r="I3" s="750">
        <f>B9</f>
        <v>16</v>
      </c>
      <c r="J3" s="750">
        <f>B10</f>
        <v>17</v>
      </c>
      <c r="K3" s="818">
        <f>B11</f>
        <v>18</v>
      </c>
      <c r="L3" s="1030"/>
      <c r="M3" s="1910"/>
      <c r="N3" s="1910"/>
      <c r="O3" s="1304"/>
      <c r="P3" s="1031"/>
      <c r="Q3" s="1939" t="s">
        <v>42</v>
      </c>
      <c r="R3" s="1940"/>
      <c r="S3" s="1940"/>
      <c r="T3" s="1940"/>
      <c r="U3" s="1940"/>
      <c r="V3" s="1941"/>
      <c r="W3" s="1032"/>
      <c r="X3" s="390"/>
    </row>
    <row r="4" spans="1:24" ht="36.75" customHeight="1" thickTop="1" x14ac:dyDescent="0.25">
      <c r="A4" s="331"/>
      <c r="B4" s="819">
        <v>11</v>
      </c>
      <c r="C4" s="1715" t="str">
        <f>VLOOKUP($B4,jednotlivci!$C$5:$G$164,5,0)</f>
        <v>Svatek/ 
Heczko</v>
      </c>
      <c r="D4" s="1760" t="str">
        <f>B3</f>
        <v>A</v>
      </c>
      <c r="E4" s="1050" t="str">
        <f>IF(OR(Tabulka!E4=":",Tabulka!E4=""),"",CONCATENATE(Tabulka!E4,CHAR(10),"(",'Tabulka-skore'!E4,")"))</f>
        <v>0:2
(2:4)</v>
      </c>
      <c r="F4" s="1050" t="str">
        <f>IF(OR(Tabulka!F4=":",Tabulka!F4=""),"",CONCATENATE(Tabulka!F4,CHAR(10),"(",'Tabulka-skore'!F4,")"))</f>
        <v>2:0
(4:1)</v>
      </c>
      <c r="G4" s="1050" t="str">
        <f>IF(OR(Tabulka!G4=":",Tabulka!G4=""),"",CONCATENATE(Tabulka!G4,CHAR(10),"(",'Tabulka-skore'!G4,")"))</f>
        <v>2:0
(5:2)</v>
      </c>
      <c r="H4" s="1050" t="str">
        <f>IF(OR(Tabulka!H4=":",Tabulka!H4=""),"",CONCATENATE(Tabulka!H4,CHAR(10),"(",'Tabulka-skore'!H4,")"))</f>
        <v>2:0
(4:1)</v>
      </c>
      <c r="I4" s="1050" t="str">
        <f>IF(OR(Tabulka!I4=":",Tabulka!I4=""),"",CONCATENATE(Tabulka!I4,CHAR(10),"(",'Tabulka-skore'!I4,")"))</f>
        <v>2:0
(5:1)</v>
      </c>
      <c r="J4" s="1050" t="str">
        <f>IF(OR(Tabulka!J4=":",Tabulka!J4=""),"",CONCATENATE(Tabulka!J4,CHAR(10),"(",'Tabulka-skore'!J4,")"))</f>
        <v/>
      </c>
      <c r="K4" s="1051" t="str">
        <f>IF(OR(Tabulka!K4=":",Tabulka!K4=""),"",CONCATENATE(Tabulka!K4,CHAR(10),"(",'Tabulka-skore'!K4,")"))</f>
        <v/>
      </c>
      <c r="L4" s="1026">
        <f>Tabulka!L4</f>
        <v>4</v>
      </c>
      <c r="M4" s="1489" t="str">
        <f ca="1">IF(Tabulka!M4="","",CONCATENATE(Tabulka!M4,":",CHAR(10),"(",'Tabulka-skore'!M4,":"))</f>
        <v>8:
(20:</v>
      </c>
      <c r="N4" s="1490" t="str">
        <f ca="1">IF(Tabulka!N4="","",CONCATENATE(Tabulka!N4,CHAR(10),'Tabulka-skore'!N4,")"))</f>
        <v>2
9)</v>
      </c>
      <c r="O4" s="1491" t="str">
        <f ca="1">IF(Tabulka!O4="","",CONCATENATE(Tabulka!O4,CHAR(10),"(",'Tabulka-skore'!O4,")"))</f>
        <v>6
(11)</v>
      </c>
      <c r="P4" s="1492" t="str">
        <f ca="1">IF(Tabulka!P4="","",IFERROR(CONCATENATE(ROUND(Tabulka!P4,2),CHAR(10),"(",ROUND('Tabulka-skore'!P4,2),")"),""))</f>
        <v>4
(2,22)</v>
      </c>
      <c r="Q4" s="1493">
        <f>Tabulka!Q4</f>
        <v>2</v>
      </c>
      <c r="R4" s="1111" t="str">
        <f>Tabulka!R4</f>
        <v/>
      </c>
      <c r="S4" s="1495" t="str">
        <f>IF(Tabulka!S4="","",CONCATENATE(Tabulka!S4,":",CHAR(10),"(",'Tabulka-skore'!S4,":"))</f>
        <v/>
      </c>
      <c r="T4" s="1496" t="str">
        <f>IF(Tabulka!T4="","",CONCATENATE(Tabulka!T4,CHAR(10),'Tabulka-skore'!T4,")"))</f>
        <v/>
      </c>
      <c r="U4" s="1494" t="str">
        <f>IF(Tabulka!U4="","",CONCATENATE(Tabulka!U4,CHAR(10),"(",'Tabulka-skore'!U4,")"))</f>
        <v/>
      </c>
      <c r="V4" s="1104" t="str">
        <f>IF(Tabulka!V4="","",IFERROR(CONCATENATE(ROUND(Tabulka!V4,2),CHAR(10),"(",ROUND('Tabulka-skore'!V4,2),")"),""))</f>
        <v/>
      </c>
      <c r="W4" s="1115">
        <f ca="1">Tabulka!W4</f>
        <v>2</v>
      </c>
      <c r="X4" s="390"/>
    </row>
    <row r="5" spans="1:24" ht="36.75" customHeight="1" x14ac:dyDescent="0.25">
      <c r="A5" s="331"/>
      <c r="B5" s="658">
        <v>12</v>
      </c>
      <c r="C5" s="1716" t="str">
        <f>VLOOKUP($B5,jednotlivci!$C$5:$G$164,5,0)</f>
        <v>Renčín/ 
Hejný</v>
      </c>
      <c r="D5" s="1052" t="str">
        <f>IF(OR(Tabulka!D5=":",Tabulka!D5=""),"",CONCATENATE(Tabulka!D5,CHAR(10),"(",'Tabulka-skore'!D5,")"))</f>
        <v>2:0
(4:2)</v>
      </c>
      <c r="E5" s="1761" t="str">
        <f>D4</f>
        <v>A</v>
      </c>
      <c r="F5" s="1054" t="str">
        <f>IF(OR(Tabulka!F5=":",Tabulka!F5=""),"",CONCATENATE(Tabulka!F5,CHAR(10),"(",'Tabulka-skore'!F5,")"))</f>
        <v>2:0
(6:3)</v>
      </c>
      <c r="G5" s="1054" t="str">
        <f>IF(OR(Tabulka!G5=":",Tabulka!G5=""),"",CONCATENATE(Tabulka!G5,CHAR(10),"(",'Tabulka-skore'!G5,")"))</f>
        <v>2:0
(6:4)</v>
      </c>
      <c r="H5" s="1054" t="str">
        <f>IF(OR(Tabulka!H5=":",Tabulka!H5=""),"",CONCATENATE(Tabulka!H5,CHAR(10),"(",'Tabulka-skore'!H5,")"))</f>
        <v>2:0
(6:1)</v>
      </c>
      <c r="I5" s="1054" t="str">
        <f>IF(OR(Tabulka!I5=":",Tabulka!I5=""),"",CONCATENATE(Tabulka!I5,CHAR(10),"(",'Tabulka-skore'!I5,")"))</f>
        <v>2:1
(6:4)</v>
      </c>
      <c r="J5" s="1054" t="str">
        <f>IF(OR(Tabulka!J5=":",Tabulka!J5=""),"",CONCATENATE(Tabulka!J5,CHAR(10),"(",'Tabulka-skore'!J5,")"))</f>
        <v/>
      </c>
      <c r="K5" s="1055" t="str">
        <f>IF(OR(Tabulka!K5=":",Tabulka!K5=""),"",CONCATENATE(Tabulka!K5,CHAR(10),"(",'Tabulka-skore'!K5,")"))</f>
        <v/>
      </c>
      <c r="L5" s="900">
        <f>Tabulka!L5</f>
        <v>5</v>
      </c>
      <c r="M5" s="1085" t="str">
        <f ca="1">IF(Tabulka!M5="","",CONCATENATE(Tabulka!M5,":",CHAR(10),"(",'Tabulka-skore'!M5,":"))</f>
        <v>10:
(28:</v>
      </c>
      <c r="N5" s="1086" t="str">
        <f ca="1">IF(Tabulka!N5="","",CONCATENATE(Tabulka!N5,CHAR(10),'Tabulka-skore'!N5,")"))</f>
        <v>1
14)</v>
      </c>
      <c r="O5" s="1087" t="str">
        <f ca="1">IF(Tabulka!O5="","",CONCATENATE(Tabulka!O5,CHAR(10),"(",'Tabulka-skore'!O5,")"))</f>
        <v>9
(14)</v>
      </c>
      <c r="P5" s="1088" t="str">
        <f ca="1">IF(Tabulka!P5="","",IFERROR(CONCATENATE(ROUND(Tabulka!P5,2),CHAR(10),"(",ROUND('Tabulka-skore'!P5,2),")"),""))</f>
        <v>10
(2)</v>
      </c>
      <c r="Q5" s="1040">
        <f>Tabulka!Q5</f>
        <v>1</v>
      </c>
      <c r="R5" s="1112" t="str">
        <f>Tabulka!R5</f>
        <v/>
      </c>
      <c r="S5" s="1042" t="str">
        <f>IF(Tabulka!S5="","",CONCATENATE(Tabulka!S5,":",CHAR(10),"(",'Tabulka-skore'!S5,":"))</f>
        <v/>
      </c>
      <c r="T5" s="1043" t="str">
        <f>IF(Tabulka!T5="","",CONCATENATE(Tabulka!T5,CHAR(10),'Tabulka-skore'!T5,")"))</f>
        <v/>
      </c>
      <c r="U5" s="1041" t="str">
        <f>IF(Tabulka!U5="","",CONCATENATE(Tabulka!U5,CHAR(10),"(",'Tabulka-skore'!U5,")"))</f>
        <v/>
      </c>
      <c r="V5" s="1108" t="str">
        <f>IF(Tabulka!V5="","",IFERROR(CONCATENATE(ROUND(Tabulka!V5,2),CHAR(10),"(",ROUND('Tabulka-skore'!V5,2),")"),""))</f>
        <v/>
      </c>
      <c r="W5" s="1116">
        <f ca="1">Tabulka!W5</f>
        <v>1</v>
      </c>
      <c r="X5" s="390"/>
    </row>
    <row r="6" spans="1:24" ht="36.75" customHeight="1" x14ac:dyDescent="0.25">
      <c r="A6" s="331"/>
      <c r="B6" s="658">
        <v>13</v>
      </c>
      <c r="C6" s="1716" t="str">
        <f>VLOOKUP($B6,jednotlivci!$C$5:$G$164,5,0)</f>
        <v>Skála/ 
Šalanda</v>
      </c>
      <c r="D6" s="1052" t="str">
        <f>IF(OR(Tabulka!D6=":",Tabulka!D6=""),"",CONCATENATE(Tabulka!D6,CHAR(10),"(",'Tabulka-skore'!D6,")"))</f>
        <v>0:2
(1:4)</v>
      </c>
      <c r="E6" s="1054" t="str">
        <f>IF(OR(Tabulka!E6=":",Tabulka!E6=""),"",CONCATENATE(Tabulka!E6,CHAR(10),"(",'Tabulka-skore'!E6,")"))</f>
        <v>0:2
(3:6)</v>
      </c>
      <c r="F6" s="1761" t="str">
        <f>E5</f>
        <v>A</v>
      </c>
      <c r="G6" s="1054" t="str">
        <f>IF(OR(Tabulka!G6=":",Tabulka!G6=""),"",CONCATENATE(Tabulka!G6,CHAR(10),"(",'Tabulka-skore'!G6,")"))</f>
        <v>0:2
(2:6)</v>
      </c>
      <c r="H6" s="1054" t="str">
        <f>IF(OR(Tabulka!H6=":",Tabulka!H6=""),"",CONCATENATE(Tabulka!H6,CHAR(10),"(",'Tabulka-skore'!H6,")"))</f>
        <v>1:2
(5:6)</v>
      </c>
      <c r="I6" s="1054" t="str">
        <f>IF(OR(Tabulka!I6=":",Tabulka!I6=""),"",CONCATENATE(Tabulka!I6,CHAR(10),"(",'Tabulka-skore'!I6,")"))</f>
        <v>1:2
(6:9)</v>
      </c>
      <c r="J6" s="1054" t="str">
        <f>IF(OR(Tabulka!J6=":",Tabulka!J6=""),"",CONCATENATE(Tabulka!J6,CHAR(10),"(",'Tabulka-skore'!J6,")"))</f>
        <v/>
      </c>
      <c r="K6" s="1055" t="str">
        <f>IF(OR(Tabulka!K6=":",Tabulka!K6=""),"",CONCATENATE(Tabulka!K6,CHAR(10),"(",'Tabulka-skore'!K6,")"))</f>
        <v/>
      </c>
      <c r="L6" s="900">
        <f>Tabulka!L6</f>
        <v>0</v>
      </c>
      <c r="M6" s="1085" t="str">
        <f ca="1">IF(Tabulka!M6="","",CONCATENATE(Tabulka!M6,":",CHAR(10),"(",'Tabulka-skore'!M6,":"))</f>
        <v>2:
(17:</v>
      </c>
      <c r="N6" s="1086" t="str">
        <f ca="1">IF(Tabulka!N6="","",CONCATENATE(Tabulka!N6,CHAR(10),'Tabulka-skore'!N6,")"))</f>
        <v>10
31)</v>
      </c>
      <c r="O6" s="1087" t="str">
        <f ca="1">IF(Tabulka!O6="","",CONCATENATE(Tabulka!O6,CHAR(10),"(",'Tabulka-skore'!O6,")"))</f>
        <v>-8
(-14)</v>
      </c>
      <c r="P6" s="1088" t="str">
        <f ca="1">IF(Tabulka!P6="","",IFERROR(CONCATENATE(ROUND(Tabulka!P6,2),CHAR(10),"(",ROUND('Tabulka-skore'!P6,2),")"),""))</f>
        <v>0,2
(0,55)</v>
      </c>
      <c r="Q6" s="1040">
        <f>Tabulka!Q6</f>
        <v>6</v>
      </c>
      <c r="R6" s="1112" t="str">
        <f>Tabulka!R6</f>
        <v/>
      </c>
      <c r="S6" s="1042" t="str">
        <f>IF(Tabulka!S6="","",CONCATENATE(Tabulka!S6,":",CHAR(10),"(",'Tabulka-skore'!S6,":"))</f>
        <v/>
      </c>
      <c r="T6" s="1043" t="str">
        <f>IF(Tabulka!T6="","",CONCATENATE(Tabulka!T6,CHAR(10),'Tabulka-skore'!T6,")"))</f>
        <v/>
      </c>
      <c r="U6" s="1041" t="str">
        <f>IF(Tabulka!U6="","",CONCATENATE(Tabulka!U6,CHAR(10),"(",'Tabulka-skore'!U6,")"))</f>
        <v/>
      </c>
      <c r="V6" s="1108" t="str">
        <f>IF(Tabulka!V6="","",IFERROR(CONCATENATE(ROUND(Tabulka!V6,2),CHAR(10),"(",ROUND('Tabulka-skore'!V6,2),")"),""))</f>
        <v/>
      </c>
      <c r="W6" s="1116">
        <f ca="1">Tabulka!W6</f>
        <v>6</v>
      </c>
      <c r="X6" s="390"/>
    </row>
    <row r="7" spans="1:24" ht="36.75" customHeight="1" x14ac:dyDescent="0.25">
      <c r="A7" s="331"/>
      <c r="B7" s="658">
        <v>14</v>
      </c>
      <c r="C7" s="1716" t="str">
        <f>VLOOKUP($B7,jednotlivci!$C$5:$G$164,5,0)</f>
        <v>Hněvkovský/ 
Šárka</v>
      </c>
      <c r="D7" s="1052" t="str">
        <f>IF(OR(Tabulka!D7=":",Tabulka!D7=""),"",CONCATENATE(Tabulka!D7,CHAR(10),"(",'Tabulka-skore'!D7,")"))</f>
        <v>0:2
(2:5)</v>
      </c>
      <c r="E7" s="1054" t="str">
        <f>IF(OR(Tabulka!E7=":",Tabulka!E7=""),"",CONCATENATE(Tabulka!E7,CHAR(10),"(",'Tabulka-skore'!E7,")"))</f>
        <v>0:2
(4:6)</v>
      </c>
      <c r="F7" s="1054" t="str">
        <f>IF(OR(Tabulka!F7=":",Tabulka!F7=""),"",CONCATENATE(Tabulka!F7,CHAR(10),"(",'Tabulka-skore'!F7,")"))</f>
        <v>2:0
(6:2)</v>
      </c>
      <c r="G7" s="1761" t="str">
        <f>F6</f>
        <v>A</v>
      </c>
      <c r="H7" s="1054" t="str">
        <f>IF(OR(Tabulka!H7=":",Tabulka!H7=""),"",CONCATENATE(Tabulka!H7,CHAR(10),"(",'Tabulka-skore'!H7,")"))</f>
        <v>2:0
(5:2)</v>
      </c>
      <c r="I7" s="1054" t="str">
        <f>IF(OR(Tabulka!I7=":",Tabulka!I7=""),"",CONCATENATE(Tabulka!I7,CHAR(10),"(",'Tabulka-skore'!I7,")"))</f>
        <v>2:0
(5:2)</v>
      </c>
      <c r="J7" s="1054" t="str">
        <f>IF(OR(Tabulka!J7=":",Tabulka!J7=""),"",CONCATENATE(Tabulka!J7,CHAR(10),"(",'Tabulka-skore'!J7,")"))</f>
        <v/>
      </c>
      <c r="K7" s="1055" t="str">
        <f>IF(OR(Tabulka!K7=":",Tabulka!K7=""),"",CONCATENATE(Tabulka!K7,CHAR(10),"(",'Tabulka-skore'!K7,")"))</f>
        <v/>
      </c>
      <c r="L7" s="900">
        <f>Tabulka!L7</f>
        <v>3</v>
      </c>
      <c r="M7" s="1085" t="str">
        <f ca="1">IF(Tabulka!M7="","",CONCATENATE(Tabulka!M7,":",CHAR(10),"(",'Tabulka-skore'!M7,":"))</f>
        <v>6:
(22:</v>
      </c>
      <c r="N7" s="1086" t="str">
        <f ca="1">IF(Tabulka!N7="","",CONCATENATE(Tabulka!N7,CHAR(10),'Tabulka-skore'!N7,")"))</f>
        <v>4
17)</v>
      </c>
      <c r="O7" s="1087" t="str">
        <f ca="1">IF(Tabulka!O7="","",CONCATENATE(Tabulka!O7,CHAR(10),"(",'Tabulka-skore'!O7,")"))</f>
        <v>2
(5)</v>
      </c>
      <c r="P7" s="1088" t="str">
        <f ca="1">IF(Tabulka!P7="","",IFERROR(CONCATENATE(ROUND(Tabulka!P7,2),CHAR(10),"(",ROUND('Tabulka-skore'!P7,2),")"),""))</f>
        <v>1,5
(1,29)</v>
      </c>
      <c r="Q7" s="1040">
        <f>Tabulka!Q7</f>
        <v>3</v>
      </c>
      <c r="R7" s="1112" t="str">
        <f>Tabulka!R7</f>
        <v/>
      </c>
      <c r="S7" s="1042" t="str">
        <f>IF(Tabulka!S7="","",CONCATENATE(Tabulka!S7,":",CHAR(10),"(",'Tabulka-skore'!S7,":"))</f>
        <v/>
      </c>
      <c r="T7" s="1043" t="str">
        <f>IF(Tabulka!T7="","",CONCATENATE(Tabulka!T7,CHAR(10),'Tabulka-skore'!T7,")"))</f>
        <v/>
      </c>
      <c r="U7" s="1041" t="str">
        <f>IF(Tabulka!U7="","",CONCATENATE(Tabulka!U7,CHAR(10),"(",'Tabulka-skore'!U7,")"))</f>
        <v/>
      </c>
      <c r="V7" s="1108" t="str">
        <f>IF(Tabulka!V7="","",IFERROR(CONCATENATE(ROUND(Tabulka!V7,2),CHAR(10),"(",ROUND('Tabulka-skore'!V7,2),")"),""))</f>
        <v/>
      </c>
      <c r="W7" s="1116">
        <f ca="1">Tabulka!W7</f>
        <v>3</v>
      </c>
      <c r="X7" s="390"/>
    </row>
    <row r="8" spans="1:24" ht="36.75" customHeight="1" x14ac:dyDescent="0.25">
      <c r="A8" s="331"/>
      <c r="B8" s="658">
        <v>15</v>
      </c>
      <c r="C8" s="1717" t="str">
        <f>VLOOKUP($B8,jednotlivci!$C$5:$G$164,5,0)</f>
        <v>Michel/ 
Langhamer</v>
      </c>
      <c r="D8" s="1695" t="str">
        <f>IF(OR(Tabulka!D8=":",Tabulka!D8=""),"",CONCATENATE(Tabulka!D8,CHAR(10),"(",'Tabulka-skore'!D8,")"))</f>
        <v>0:2
(1:4)</v>
      </c>
      <c r="E8" s="1696" t="str">
        <f>IF(OR(Tabulka!E8=":",Tabulka!E8=""),"",CONCATENATE(Tabulka!E8,CHAR(10),"(",'Tabulka-skore'!E8,")"))</f>
        <v>0:2
(1:6)</v>
      </c>
      <c r="F8" s="1696" t="str">
        <f>IF(OR(Tabulka!F8=":",Tabulka!F8=""),"",CONCATENATE(Tabulka!F8,CHAR(10),"(",'Tabulka-skore'!F8,")"))</f>
        <v>2:1
(6:5)</v>
      </c>
      <c r="G8" s="1696" t="str">
        <f>IF(OR(Tabulka!G8=":",Tabulka!G8=""),"",CONCATENATE(Tabulka!G8,CHAR(10),"(",'Tabulka-skore'!G8,")"))</f>
        <v>0:2
(2:5)</v>
      </c>
      <c r="H8" s="1762" t="str">
        <f>G7</f>
        <v>A</v>
      </c>
      <c r="I8" s="1696" t="str">
        <f>IF(OR(Tabulka!I8=":",Tabulka!I8=""),"",CONCATENATE(Tabulka!I8,CHAR(10),"(",'Tabulka-skore'!I8,")"))</f>
        <v>0:2
(2:4)</v>
      </c>
      <c r="J8" s="1696" t="str">
        <f>IF(OR(Tabulka!J8=":",Tabulka!J8=""),"",CONCATENATE(Tabulka!J8,CHAR(10),"(",'Tabulka-skore'!J8,")"))</f>
        <v/>
      </c>
      <c r="K8" s="1697" t="str">
        <f>IF(OR(Tabulka!K8=":",Tabulka!K8=""),"",CONCATENATE(Tabulka!K8,CHAR(10),"(",'Tabulka-skore'!K8,")"))</f>
        <v/>
      </c>
      <c r="L8" s="1698">
        <f>Tabulka!L8</f>
        <v>1</v>
      </c>
      <c r="M8" s="1699" t="str">
        <f ca="1">IF(Tabulka!M8="","",CONCATENATE(Tabulka!M8,":",CHAR(10),"(",'Tabulka-skore'!M8,":"))</f>
        <v>2:
(12:</v>
      </c>
      <c r="N8" s="1700" t="str">
        <f ca="1">IF(Tabulka!N8="","",CONCATENATE(Tabulka!N8,CHAR(10),'Tabulka-skore'!N8,")"))</f>
        <v>9
24)</v>
      </c>
      <c r="O8" s="1701" t="str">
        <f ca="1">IF(Tabulka!O8="","",CONCATENATE(Tabulka!O8,CHAR(10),"(",'Tabulka-skore'!O8,")"))</f>
        <v>-7
(-12)</v>
      </c>
      <c r="P8" s="1702" t="str">
        <f ca="1">IF(Tabulka!P8="","",IFERROR(CONCATENATE(ROUND(Tabulka!P8,2),CHAR(10),"(",ROUND('Tabulka-skore'!P8,2),")"),""))</f>
        <v>0,22
(0,5)</v>
      </c>
      <c r="Q8" s="1728">
        <f>Tabulka!Q8</f>
        <v>5</v>
      </c>
      <c r="R8" s="1729" t="str">
        <f>Tabulka!R8</f>
        <v/>
      </c>
      <c r="S8" s="1730" t="str">
        <f>IF(Tabulka!S8="","",CONCATENATE(Tabulka!S8,":",CHAR(10),"(",'Tabulka-skore'!S8,":"))</f>
        <v/>
      </c>
      <c r="T8" s="1731" t="str">
        <f>IF(Tabulka!T8="","",CONCATENATE(Tabulka!T8,CHAR(10),'Tabulka-skore'!T8,")"))</f>
        <v/>
      </c>
      <c r="U8" s="1729" t="str">
        <f>IF(Tabulka!U8="","",CONCATENATE(Tabulka!U8,CHAR(10),"(",'Tabulka-skore'!U8,")"))</f>
        <v/>
      </c>
      <c r="V8" s="1707" t="str">
        <f>IF(Tabulka!V8="","",IFERROR(CONCATENATE(ROUND(Tabulka!V8,2),CHAR(10),"(",ROUND('Tabulka-skore'!V8,2),")"),""))</f>
        <v/>
      </c>
      <c r="W8" s="1708">
        <f ca="1">Tabulka!W8</f>
        <v>5</v>
      </c>
      <c r="X8" s="390"/>
    </row>
    <row r="9" spans="1:24" ht="36.75" customHeight="1" thickBot="1" x14ac:dyDescent="0.3">
      <c r="A9" s="331"/>
      <c r="B9" s="658">
        <v>16</v>
      </c>
      <c r="C9" s="1718" t="str">
        <f>VLOOKUP($B9,jednotlivci!$C$5:$G$164,5,0)</f>
        <v>Melíšek/ 
Koš</v>
      </c>
      <c r="D9" s="1056" t="str">
        <f>IF(OR(Tabulka!D9=":",Tabulka!D9=""),"",CONCATENATE(Tabulka!D9,CHAR(10),"(",'Tabulka-skore'!D9,")"))</f>
        <v>0:2
(1:5)</v>
      </c>
      <c r="E9" s="1057" t="str">
        <f>IF(OR(Tabulka!E9=":",Tabulka!E9=""),"",CONCATENATE(Tabulka!E9,CHAR(10),"(",'Tabulka-skore'!E9,")"))</f>
        <v>1:2
(4:6)</v>
      </c>
      <c r="F9" s="1057" t="str">
        <f>IF(OR(Tabulka!F9=":",Tabulka!F9=""),"",CONCATENATE(Tabulka!F9,CHAR(10),"(",'Tabulka-skore'!F9,")"))</f>
        <v>2:1
(9:6)</v>
      </c>
      <c r="G9" s="1057" t="str">
        <f>IF(OR(Tabulka!G9=":",Tabulka!G9=""),"",CONCATENATE(Tabulka!G9,CHAR(10),"(",'Tabulka-skore'!G9,")"))</f>
        <v>0:2
(2:5)</v>
      </c>
      <c r="H9" s="1057" t="str">
        <f>IF(OR(Tabulka!H9=":",Tabulka!H9=""),"",CONCATENATE(Tabulka!H9,CHAR(10),"(",'Tabulka-skore'!H9,")"))</f>
        <v>2:0
(4:2)</v>
      </c>
      <c r="I9" s="1763" t="str">
        <f>H8</f>
        <v>A</v>
      </c>
      <c r="J9" s="1057" t="str">
        <f>IF(OR(Tabulka!J9=":",Tabulka!J9=""),"",CONCATENATE(Tabulka!J9,CHAR(10),"(",'Tabulka-skore'!J9,")"))</f>
        <v/>
      </c>
      <c r="K9" s="1484" t="str">
        <f>IF(OR(Tabulka!K9=":",Tabulka!K9=""),"",CONCATENATE(Tabulka!K9,CHAR(10),"(",'Tabulka-skore'!K9,")"))</f>
        <v/>
      </c>
      <c r="L9" s="901">
        <f>Tabulka!L9</f>
        <v>2</v>
      </c>
      <c r="M9" s="1089" t="str">
        <f ca="1">IF(Tabulka!M9="","",CONCATENATE(Tabulka!M9,":",CHAR(10),"(",'Tabulka-skore'!M9,":"))</f>
        <v>5:
(20:</v>
      </c>
      <c r="N9" s="1090" t="str">
        <f ca="1">IF(Tabulka!N9="","",CONCATENATE(Tabulka!N9,CHAR(10),'Tabulka-skore'!N9,")"))</f>
        <v>7
24)</v>
      </c>
      <c r="O9" s="1091" t="str">
        <f ca="1">IF(Tabulka!O9="","",CONCATENATE(Tabulka!O9,CHAR(10),"(",'Tabulka-skore'!O9,")"))</f>
        <v>-2
(-4)</v>
      </c>
      <c r="P9" s="1092" t="str">
        <f ca="1">IF(Tabulka!P9="","",IFERROR(CONCATENATE(ROUND(Tabulka!P9,2),CHAR(10),"(",ROUND('Tabulka-skore'!P9,2),")"),""))</f>
        <v>0,71
(0,83)</v>
      </c>
      <c r="Q9" s="1045">
        <f>Tabulka!Q9</f>
        <v>4</v>
      </c>
      <c r="R9" s="1046" t="str">
        <f>Tabulka!R9</f>
        <v/>
      </c>
      <c r="S9" s="1047" t="str">
        <f>IF(Tabulka!S9="","",CONCATENATE(Tabulka!S9,":",CHAR(10),"(",'Tabulka-skore'!S9,":"))</f>
        <v/>
      </c>
      <c r="T9" s="1048" t="str">
        <f>IF(Tabulka!T9="","",CONCATENATE(Tabulka!T9,CHAR(10),'Tabulka-skore'!T9,")"))</f>
        <v/>
      </c>
      <c r="U9" s="1046" t="str">
        <f>IF(Tabulka!U9="","",CONCATENATE(Tabulka!U9,CHAR(10),"(",'Tabulka-skore'!U9,")"))</f>
        <v/>
      </c>
      <c r="V9" s="1216" t="str">
        <f>IF(Tabulka!V9="","",IFERROR(CONCATENATE(ROUND(Tabulka!V9,2),CHAR(10),"(",ROUND('Tabulka-skore'!V9,2),")"),""))</f>
        <v/>
      </c>
      <c r="W9" s="1477">
        <f ca="1">Tabulka!W9</f>
        <v>4</v>
      </c>
      <c r="X9" s="390"/>
    </row>
    <row r="10" spans="1:24" ht="37.5" hidden="1" customHeight="1" x14ac:dyDescent="0.25">
      <c r="A10" s="331"/>
      <c r="B10" s="658">
        <v>17</v>
      </c>
      <c r="C10" s="1510" t="str">
        <f>VLOOKUP($B10,jednotlivci!$C$5:$G$164,5,0)</f>
        <v/>
      </c>
      <c r="D10" s="1499" t="str">
        <f>IF(OR(Tabulka!D10=":",Tabulka!D10=""),"",CONCATENATE(Tabulka!D10,CHAR(10),"(",'Tabulka-skore'!D10,")"))</f>
        <v/>
      </c>
      <c r="E10" s="1482" t="str">
        <f>IF(OR(Tabulka!E10=":",Tabulka!E10=""),"",CONCATENATE(Tabulka!E10,CHAR(10),"(",'Tabulka-skore'!E10,")"))</f>
        <v/>
      </c>
      <c r="F10" s="1482" t="str">
        <f>IF(OR(Tabulka!F10=":",Tabulka!F10=""),"",CONCATENATE(Tabulka!F10,CHAR(10),"(",'Tabulka-skore'!F10,")"))</f>
        <v/>
      </c>
      <c r="G10" s="1482" t="str">
        <f>IF(OR(Tabulka!G10=":",Tabulka!G10=""),"",CONCATENATE(Tabulka!G10,CHAR(10),"(",'Tabulka-skore'!G10,")"))</f>
        <v/>
      </c>
      <c r="H10" s="1482" t="str">
        <f>IF(OR(Tabulka!H10=":",Tabulka!H10=""),"",CONCATENATE(Tabulka!H10,CHAR(10),"(",'Tabulka-skore'!H10,")"))</f>
        <v/>
      </c>
      <c r="I10" s="1482" t="str">
        <f>IF(OR(Tabulka!I10=":",Tabulka!I10=""),"",CONCATENATE(Tabulka!I10,CHAR(10),"(",'Tabulka-skore'!I10,")"))</f>
        <v/>
      </c>
      <c r="J10" s="1500" t="str">
        <f>I9</f>
        <v>A</v>
      </c>
      <c r="K10" s="1483" t="str">
        <f>IF(OR(Tabulka!K10=":",Tabulka!K10=""),"",CONCATENATE(Tabulka!K10,CHAR(10),"(",'Tabulka-skore'!K10,")"))</f>
        <v/>
      </c>
      <c r="L10" s="1026" t="str">
        <f>Tabulka!L10</f>
        <v/>
      </c>
      <c r="M10" s="1489" t="str">
        <f>IF(Tabulka!M10="","",CONCATENATE(Tabulka!M10,":",CHAR(10),"(",'Tabulka-skore'!M10,":"))</f>
        <v/>
      </c>
      <c r="N10" s="1490" t="str">
        <f>IF(Tabulka!N10="","",CONCATENATE(Tabulka!N10,CHAR(10),'Tabulka-skore'!N10,")"))</f>
        <v/>
      </c>
      <c r="O10" s="1491" t="str">
        <f>IF(Tabulka!O10="","",CONCATENATE(Tabulka!O10,CHAR(10),"(",'Tabulka-skore'!O10,")"))</f>
        <v/>
      </c>
      <c r="P10" s="1492" t="str">
        <f>IF(Tabulka!P10="","",IFERROR(CONCATENATE(ROUND(Tabulka!P10,2),CHAR(10),"(",ROUND('Tabulka-skore'!P10,2),")"),""))</f>
        <v/>
      </c>
      <c r="Q10" s="1113" t="str">
        <f>Tabulka!Q10</f>
        <v/>
      </c>
      <c r="R10" s="1101" t="str">
        <f>Tabulka!R10</f>
        <v/>
      </c>
      <c r="S10" s="1102" t="str">
        <f>IF(Tabulka!S10="","",CONCATENATE(Tabulka!S10,":",CHAR(10),"(",'Tabulka-skore'!S10,":"))</f>
        <v/>
      </c>
      <c r="T10" s="1103" t="str">
        <f>IF(Tabulka!T10="","",CONCATENATE(Tabulka!T10,CHAR(10),'Tabulka-skore'!T10,")"))</f>
        <v/>
      </c>
      <c r="U10" s="1101" t="str">
        <f>IF(Tabulka!U10="","",CONCATENATE(Tabulka!U10,CHAR(10),"(",'Tabulka-skore'!U10,")"))</f>
        <v/>
      </c>
      <c r="V10" s="1104" t="str">
        <f>IF(Tabulka!V10="","",IFERROR(CONCATENATE(ROUND(Tabulka!V10,2),CHAR(10),"(",ROUND('Tabulka-skore'!V10,2),")"),""))</f>
        <v/>
      </c>
      <c r="W10" s="1161" t="str">
        <f>Tabulka!W10</f>
        <v/>
      </c>
      <c r="X10" s="390"/>
    </row>
    <row r="11" spans="1:24" ht="33.75" hidden="1" customHeight="1" thickBot="1" x14ac:dyDescent="0.3">
      <c r="A11" s="331"/>
      <c r="B11" s="659">
        <v>18</v>
      </c>
      <c r="C11" s="1290" t="str">
        <f>VLOOKUP($B11,jednotlivci!$C$5:$G$164,5,0)</f>
        <v/>
      </c>
      <c r="D11" s="1056" t="str">
        <f>IF(OR(Tabulka!D11=":",Tabulka!D11=""),"",CONCATENATE(Tabulka!D11,CHAR(10),"(",'Tabulka-skore'!D11,")"))</f>
        <v/>
      </c>
      <c r="E11" s="1057" t="str">
        <f>IF(OR(Tabulka!E11=":",Tabulka!E11=""),"",CONCATENATE(Tabulka!E11,CHAR(10),"(",'Tabulka-skore'!E11,")"))</f>
        <v/>
      </c>
      <c r="F11" s="1057" t="str">
        <f>IF(OR(Tabulka!F11=":",Tabulka!F11=""),"",CONCATENATE(Tabulka!F11,CHAR(10),"(",'Tabulka-skore'!F11,")"))</f>
        <v/>
      </c>
      <c r="G11" s="1057" t="str">
        <f>IF(OR(Tabulka!G11=":",Tabulka!G11=""),"",CONCATENATE(Tabulka!G11,CHAR(10),"(",'Tabulka-skore'!G11,")"))</f>
        <v/>
      </c>
      <c r="H11" s="1057" t="str">
        <f>IF(OR(Tabulka!H11=":",Tabulka!H11=""),"",CONCATENATE(Tabulka!H11,CHAR(10),"(",'Tabulka-skore'!H11,")"))</f>
        <v/>
      </c>
      <c r="I11" s="1057" t="str">
        <f>IF(OR(Tabulka!I11=":",Tabulka!I11=""),"",CONCATENATE(Tabulka!I11,CHAR(10),"(",'Tabulka-skore'!I11,")"))</f>
        <v/>
      </c>
      <c r="J11" s="1057" t="str">
        <f>IF(OR(Tabulka!J11=":",Tabulka!J11=""),"",CONCATENATE(Tabulka!J11,CHAR(10),"(",'Tabulka-skore'!J11,")"))</f>
        <v/>
      </c>
      <c r="K11" s="1058" t="str">
        <f>J10</f>
        <v>A</v>
      </c>
      <c r="L11" s="901" t="str">
        <f>Tabulka!L11</f>
        <v/>
      </c>
      <c r="M11" s="1089" t="str">
        <f>IF(Tabulka!M11="","",CONCATENATE(Tabulka!M11,":",CHAR(10),"(",'Tabulka-skore'!M11,":"))</f>
        <v/>
      </c>
      <c r="N11" s="1090" t="str">
        <f>IF(Tabulka!N11="","",CONCATENATE(Tabulka!N11,CHAR(10),'Tabulka-skore'!N11,")"))</f>
        <v/>
      </c>
      <c r="O11" s="1091" t="str">
        <f>IF(Tabulka!O11="","",CONCATENATE(Tabulka!O11,CHAR(10),"(",'Tabulka-skore'!O11,")"))</f>
        <v/>
      </c>
      <c r="P11" s="1092" t="str">
        <f>IF(Tabulka!P11="","",IFERROR(CONCATENATE(ROUND(Tabulka!P11,2),CHAR(10),"(",ROUND('Tabulka-skore'!P11,2),")"),""))</f>
        <v/>
      </c>
      <c r="Q11" s="1212" t="str">
        <f>Tabulka!Q11</f>
        <v/>
      </c>
      <c r="R11" s="1213" t="str">
        <f>Tabulka!R11</f>
        <v/>
      </c>
      <c r="S11" s="1214" t="str">
        <f>IF(Tabulka!S11="","",CONCATENATE(Tabulka!S11,":",CHAR(10),"(",'Tabulka-skore'!S11,":"))</f>
        <v/>
      </c>
      <c r="T11" s="1215" t="str">
        <f>IF(Tabulka!T11="","",CONCATENATE(Tabulka!T11,CHAR(10),'Tabulka-skore'!T11,")"))</f>
        <v/>
      </c>
      <c r="U11" s="1213" t="str">
        <f>IF(Tabulka!U11="","",CONCATENATE(Tabulka!U11,CHAR(10),"(",'Tabulka-skore'!U11,")"))</f>
        <v/>
      </c>
      <c r="V11" s="1216" t="str">
        <f>IF(Tabulka!V11="","",IFERROR(CONCATENATE(ROUND(Tabulka!V11,2),CHAR(10),"(",ROUND('Tabulka-skore'!V11,2),")"),""))</f>
        <v/>
      </c>
      <c r="W11" s="1116" t="str">
        <f>Tabulka!W11</f>
        <v/>
      </c>
      <c r="X11" s="390"/>
    </row>
    <row r="12" spans="1:24" ht="3.75" customHeight="1" x14ac:dyDescent="0.35">
      <c r="A12" s="327"/>
      <c r="B12" s="327"/>
      <c r="C12" s="824"/>
      <c r="D12" s="745"/>
      <c r="E12" s="745"/>
      <c r="F12" s="745"/>
      <c r="G12" s="745"/>
      <c r="H12" s="745"/>
      <c r="I12" s="745"/>
      <c r="J12" s="745"/>
      <c r="K12" s="328"/>
      <c r="L12" s="757"/>
      <c r="M12" s="758"/>
      <c r="N12" s="759"/>
      <c r="O12" s="760"/>
      <c r="P12" s="760"/>
      <c r="Q12" s="761"/>
      <c r="R12" s="762"/>
      <c r="S12" s="763"/>
      <c r="T12" s="764"/>
      <c r="U12" s="762"/>
      <c r="V12" s="762"/>
      <c r="W12" s="762"/>
      <c r="X12" s="391"/>
    </row>
    <row r="13" spans="1:24" ht="3.75" customHeight="1" thickBot="1" x14ac:dyDescent="0.4">
      <c r="A13" s="331"/>
      <c r="B13" s="331"/>
      <c r="C13" s="821"/>
      <c r="D13" s="746"/>
      <c r="E13" s="746"/>
      <c r="F13" s="746"/>
      <c r="G13" s="746"/>
      <c r="H13" s="746"/>
      <c r="I13" s="746"/>
      <c r="J13" s="746"/>
      <c r="K13" s="332"/>
      <c r="L13" s="765"/>
      <c r="M13" s="766"/>
      <c r="N13" s="767"/>
      <c r="O13" s="765"/>
      <c r="P13" s="765"/>
      <c r="Q13" s="744"/>
      <c r="R13" s="768"/>
      <c r="S13" s="769"/>
      <c r="T13" s="770"/>
      <c r="U13" s="744"/>
      <c r="V13" s="744"/>
      <c r="W13" s="744"/>
      <c r="X13" s="390"/>
    </row>
    <row r="14" spans="1:24" s="358" customFormat="1" ht="71.25" customHeight="1" x14ac:dyDescent="0.25">
      <c r="A14" s="359"/>
      <c r="B14" s="106"/>
      <c r="C14" s="825" t="str">
        <f>D16</f>
        <v>B</v>
      </c>
      <c r="D14" s="1770" t="str">
        <f>C16</f>
        <v>Bendek/ 
Tluček</v>
      </c>
      <c r="E14" s="1771" t="str">
        <f>C17</f>
        <v>Haspeklo/ 
Horáček</v>
      </c>
      <c r="F14" s="1771" t="str">
        <f>C18</f>
        <v>Dóža/ 
Mück</v>
      </c>
      <c r="G14" s="1771" t="str">
        <f>C19</f>
        <v>Maťko/ 
Bernard</v>
      </c>
      <c r="H14" s="1771" t="str">
        <f>C20</f>
        <v>Harák/ 
Čáp</v>
      </c>
      <c r="I14" s="1771" t="str">
        <f>C21</f>
        <v>Marvánek/ 
Černý</v>
      </c>
      <c r="J14" s="1179" t="str">
        <f>C22</f>
        <v/>
      </c>
      <c r="K14" s="1179" t="str">
        <f>C23</f>
        <v/>
      </c>
      <c r="L14" s="493" t="s">
        <v>272</v>
      </c>
      <c r="M14" s="1942" t="s">
        <v>276</v>
      </c>
      <c r="N14" s="1942"/>
      <c r="O14" s="1293" t="s">
        <v>456</v>
      </c>
      <c r="P14" s="1034" t="s">
        <v>457</v>
      </c>
      <c r="Q14" s="1035" t="s">
        <v>107</v>
      </c>
      <c r="R14" s="1036" t="s">
        <v>277</v>
      </c>
      <c r="S14" s="1943" t="s">
        <v>462</v>
      </c>
      <c r="T14" s="1944"/>
      <c r="U14" s="1036" t="s">
        <v>106</v>
      </c>
      <c r="V14" s="1037" t="s">
        <v>187</v>
      </c>
      <c r="W14" s="1038" t="s">
        <v>12</v>
      </c>
      <c r="X14" s="389"/>
    </row>
    <row r="15" spans="1:24" ht="3.75" customHeight="1" thickBot="1" x14ac:dyDescent="0.3">
      <c r="A15" s="331"/>
      <c r="B15" s="1011" t="str">
        <f>VLOOKUP(B16-1,'pravidla turnaje'!$A$64:$B$83,2,0)</f>
        <v>B</v>
      </c>
      <c r="C15" s="826"/>
      <c r="D15" s="747">
        <f>B16</f>
        <v>21</v>
      </c>
      <c r="E15" s="748">
        <f>B17</f>
        <v>22</v>
      </c>
      <c r="F15" s="748">
        <f>B18</f>
        <v>23</v>
      </c>
      <c r="G15" s="749">
        <f>B19</f>
        <v>24</v>
      </c>
      <c r="H15" s="748">
        <f>B20</f>
        <v>25</v>
      </c>
      <c r="I15" s="750">
        <f>B21</f>
        <v>26</v>
      </c>
      <c r="J15" s="750">
        <f>B22</f>
        <v>27</v>
      </c>
      <c r="K15" s="750">
        <f>B23</f>
        <v>28</v>
      </c>
      <c r="L15" s="499"/>
      <c r="M15" s="1945"/>
      <c r="N15" s="1945"/>
      <c r="O15" s="1294"/>
      <c r="P15" s="1033"/>
      <c r="Q15" s="1946" t="s">
        <v>42</v>
      </c>
      <c r="R15" s="1947"/>
      <c r="S15" s="1947"/>
      <c r="T15" s="1947"/>
      <c r="U15" s="1947"/>
      <c r="V15" s="1948"/>
      <c r="W15" s="1039"/>
      <c r="X15" s="390"/>
    </row>
    <row r="16" spans="1:24" ht="36.75" customHeight="1" thickTop="1" x14ac:dyDescent="0.25">
      <c r="A16" s="331"/>
      <c r="B16" s="86">
        <v>21</v>
      </c>
      <c r="C16" s="1721" t="str">
        <f>VLOOKUP($B16,jednotlivci!$C$5:$G$164,5,0)</f>
        <v>Bendek/ 
Tluček</v>
      </c>
      <c r="D16" s="1734" t="str">
        <f>B15</f>
        <v>B</v>
      </c>
      <c r="E16" s="1050" t="str">
        <f>IF(OR(Tabulka!E16=":",Tabulka!E16=""),"",CONCATENATE(Tabulka!E16,CHAR(10),"(",'Tabulka-skore'!E16,")"))</f>
        <v>0:2
(1:5)</v>
      </c>
      <c r="F16" s="1050" t="str">
        <f>IF(OR(Tabulka!F16=":",Tabulka!F16=""),"",CONCATENATE(Tabulka!F16,CHAR(10),"(",'Tabulka-skore'!F16,")"))</f>
        <v>0:2
(1:4)</v>
      </c>
      <c r="G16" s="1050" t="str">
        <f>IF(OR(Tabulka!G16=":",Tabulka!G16=""),"",CONCATENATE(Tabulka!G16,CHAR(10),"(",'Tabulka-skore'!G16,")"))</f>
        <v>1:2
(6:7)</v>
      </c>
      <c r="H16" s="1050" t="str">
        <f>IF(OR(Tabulka!H16=":",Tabulka!H16=""),"",CONCATENATE(Tabulka!H16,CHAR(10),"(",'Tabulka-skore'!H16,")"))</f>
        <v>0:2
(4:6)</v>
      </c>
      <c r="I16" s="1050" t="str">
        <f>IF(OR(Tabulka!I16=":",Tabulka!I16=""),"",CONCATENATE(Tabulka!I16,CHAR(10),"(",'Tabulka-skore'!I16,")"))</f>
        <v>2:1
(6:6)</v>
      </c>
      <c r="J16" s="1050" t="str">
        <f>IF(OR(Tabulka!J16=":",Tabulka!J16=""),"",CONCATENATE(Tabulka!J16,CHAR(10),"(",'Tabulka-skore'!J16,")"))</f>
        <v/>
      </c>
      <c r="K16" s="1051" t="str">
        <f>IF(OR(Tabulka!K16=":",Tabulka!K16=""),"",CONCATENATE(Tabulka!K16,CHAR(10),"(",'Tabulka-skore'!K16,")"))</f>
        <v/>
      </c>
      <c r="L16" s="1725">
        <f>Tabulka!L16</f>
        <v>1</v>
      </c>
      <c r="M16" s="1489" t="str">
        <f ca="1">IF(Tabulka!M16="","",CONCATENATE(Tabulka!M16,":",CHAR(10),"(",'Tabulka-skore'!M16,":"))</f>
        <v>3:
(18:</v>
      </c>
      <c r="N16" s="1490" t="str">
        <f ca="1">IF(Tabulka!N16="","",CONCATENATE(Tabulka!N16,CHAR(10),'Tabulka-skore'!N16,")"))</f>
        <v>9
28)</v>
      </c>
      <c r="O16" s="1491" t="str">
        <f ca="1">IF(Tabulka!O16="","",CONCATENATE(Tabulka!O16,CHAR(10),"(",'Tabulka-skore'!O16,")"))</f>
        <v>-6
(-10)</v>
      </c>
      <c r="P16" s="1492" t="str">
        <f ca="1">IF(Tabulka!P16="","",IFERROR(CONCATENATE(ROUND(Tabulka!P16,2),CHAR(10),"(",ROUND('Tabulka-skore'!P16,2),")"),""))</f>
        <v>0,33
(0,64)</v>
      </c>
      <c r="Q16" s="1493">
        <f>Tabulka!Q16</f>
        <v>5</v>
      </c>
      <c r="R16" s="1111">
        <f>Tabulka!R16</f>
        <v>0</v>
      </c>
      <c r="S16" s="1495" t="str">
        <f>IF(Tabulka!S16="","",CONCATENATE(Tabulka!S16,":",CHAR(10),"(",'Tabulka-skore'!S16,":"))</f>
        <v>0:
(4:</v>
      </c>
      <c r="T16" s="1496" t="str">
        <f>IF(Tabulka!T16="","",CONCATENATE(Tabulka!T16,CHAR(10),'Tabulka-skore'!T16,")"))</f>
        <v>2
6)</v>
      </c>
      <c r="U16" s="1494" t="str">
        <f>IF(Tabulka!U16="","",CONCATENATE(Tabulka!U16,CHAR(10),"(",'Tabulka-skore'!U16,")"))</f>
        <v>-2
(-2)</v>
      </c>
      <c r="V16" s="1497" t="str">
        <f>IF(Tabulka!V16="","",IFERROR(CONCATENATE(ROUND(Tabulka!V16,2),CHAR(10),"(",ROUND('Tabulka-skore'!V16,2),")"),""))</f>
        <v>0
(0,67)</v>
      </c>
      <c r="W16" s="1115">
        <f ca="1">Tabulka!W16</f>
        <v>6</v>
      </c>
      <c r="X16" s="390"/>
    </row>
    <row r="17" spans="1:24" ht="36.75" customHeight="1" x14ac:dyDescent="0.25">
      <c r="A17" s="331"/>
      <c r="B17" s="72">
        <v>22</v>
      </c>
      <c r="C17" s="1722" t="str">
        <f>VLOOKUP($B17,jednotlivci!$C$5:$G$164,5,0)</f>
        <v>Haspeklo/ 
Horáček</v>
      </c>
      <c r="D17" s="1120" t="str">
        <f>IF(OR(Tabulka!D17=":",Tabulka!D17=""),"",CONCATENATE(Tabulka!D17,CHAR(10),"(",'Tabulka-skore'!D17,")"))</f>
        <v>2:0
(5:1)</v>
      </c>
      <c r="E17" s="1735" t="str">
        <f>D16</f>
        <v>B</v>
      </c>
      <c r="F17" s="1054" t="str">
        <f>IF(OR(Tabulka!F17=":",Tabulka!F17=""),"",CONCATENATE(Tabulka!F17,CHAR(10),"(",'Tabulka-skore'!F17,")"))</f>
        <v>0:2
(4:6)</v>
      </c>
      <c r="G17" s="1054" t="str">
        <f>IF(OR(Tabulka!G17=":",Tabulka!G17=""),"",CONCATENATE(Tabulka!G17,CHAR(10),"(",'Tabulka-skore'!G17,")"))</f>
        <v>2:0
(5:1)</v>
      </c>
      <c r="H17" s="1054" t="str">
        <f>IF(OR(Tabulka!H17=":",Tabulka!H17=""),"",CONCATENATE(Tabulka!H17,CHAR(10),"(",'Tabulka-skore'!H17,")"))</f>
        <v>2:0
(5:1)</v>
      </c>
      <c r="I17" s="1054" t="str">
        <f>IF(OR(Tabulka!I17=":",Tabulka!I17=""),"",CONCATENATE(Tabulka!I17,CHAR(10),"(",'Tabulka-skore'!I17,")"))</f>
        <v>2:0
(5:1)</v>
      </c>
      <c r="J17" s="1054" t="str">
        <f>IF(OR(Tabulka!J17=":",Tabulka!J17=""),"",CONCATENATE(Tabulka!J17,CHAR(10),"(",'Tabulka-skore'!J17,")"))</f>
        <v/>
      </c>
      <c r="K17" s="1055" t="str">
        <f>IF(OR(Tabulka!K17=":",Tabulka!K17=""),"",CONCATENATE(Tabulka!K17,CHAR(10),"(",'Tabulka-skore'!K17,")"))</f>
        <v/>
      </c>
      <c r="L17" s="1726">
        <f>Tabulka!L17</f>
        <v>4</v>
      </c>
      <c r="M17" s="1085" t="str">
        <f ca="1">IF(Tabulka!M17="","",CONCATENATE(Tabulka!M17,":",CHAR(10),"(",'Tabulka-skore'!M17,":"))</f>
        <v>8:
(24:</v>
      </c>
      <c r="N17" s="1086" t="str">
        <f ca="1">IF(Tabulka!N17="","",CONCATENATE(Tabulka!N17,CHAR(10),'Tabulka-skore'!N17,")"))</f>
        <v>2
10)</v>
      </c>
      <c r="O17" s="1087" t="str">
        <f ca="1">IF(Tabulka!O17="","",CONCATENATE(Tabulka!O17,CHAR(10),"(",'Tabulka-skore'!O17,")"))</f>
        <v>6
(14)</v>
      </c>
      <c r="P17" s="1088" t="str">
        <f ca="1">IF(Tabulka!P17="","",IFERROR(CONCATENATE(ROUND(Tabulka!P17,2),CHAR(10),"(",ROUND('Tabulka-skore'!P17,2),")"),""))</f>
        <v>4
(2,4)</v>
      </c>
      <c r="Q17" s="1040">
        <f>Tabulka!Q17</f>
        <v>1</v>
      </c>
      <c r="R17" s="1112">
        <f>Tabulka!R17</f>
        <v>0</v>
      </c>
      <c r="S17" s="1042" t="str">
        <f>IF(Tabulka!S17="","",CONCATENATE(Tabulka!S17,":",CHAR(10),"(",'Tabulka-skore'!S17,":"))</f>
        <v>0:
(4:</v>
      </c>
      <c r="T17" s="1043" t="str">
        <f>IF(Tabulka!T17="","",CONCATENATE(Tabulka!T17,CHAR(10),'Tabulka-skore'!T17,")"))</f>
        <v>2
6)</v>
      </c>
      <c r="U17" s="1041" t="str">
        <f>IF(Tabulka!U17="","",CONCATENATE(Tabulka!U17,CHAR(10),"(",'Tabulka-skore'!U17,")"))</f>
        <v>-2
(-2)</v>
      </c>
      <c r="V17" s="1044" t="str">
        <f>IF(Tabulka!V17="","",IFERROR(CONCATENATE(ROUND(Tabulka!V17,2),CHAR(10),"(",ROUND('Tabulka-skore'!V17,2),")"),""))</f>
        <v>0
(0,67)</v>
      </c>
      <c r="W17" s="1116">
        <f ca="1">Tabulka!W17</f>
        <v>2</v>
      </c>
      <c r="X17" s="390"/>
    </row>
    <row r="18" spans="1:24" ht="36.75" customHeight="1" x14ac:dyDescent="0.25">
      <c r="A18" s="331"/>
      <c r="B18" s="72">
        <v>23</v>
      </c>
      <c r="C18" s="1722" t="str">
        <f>VLOOKUP($B18,jednotlivci!$C$5:$G$164,5,0)</f>
        <v>Dóža/ 
Mück</v>
      </c>
      <c r="D18" s="1120" t="str">
        <f>IF(OR(Tabulka!D18=":",Tabulka!D18=""),"",CONCATENATE(Tabulka!D18,CHAR(10),"(",'Tabulka-skore'!D18,")"))</f>
        <v>2:0
(4:1)</v>
      </c>
      <c r="E18" s="1122" t="str">
        <f>IF(OR(Tabulka!E18=":",Tabulka!E18=""),"",CONCATENATE(Tabulka!E18,CHAR(10),"(",'Tabulka-skore'!E18,")"))</f>
        <v>2:0
(6:4)</v>
      </c>
      <c r="F18" s="1735" t="str">
        <f>E17</f>
        <v>B</v>
      </c>
      <c r="G18" s="1054" t="str">
        <f>IF(OR(Tabulka!G18=":",Tabulka!G18=""),"",CONCATENATE(Tabulka!G18,CHAR(10),"(",'Tabulka-skore'!G18,")"))</f>
        <v>2:0
(4:1)</v>
      </c>
      <c r="H18" s="1054" t="str">
        <f>IF(OR(Tabulka!H18=":",Tabulka!H18=""),"",CONCATENATE(Tabulka!H18,CHAR(10),"(",'Tabulka-skore'!H18,")"))</f>
        <v>2:0
(5:1)</v>
      </c>
      <c r="I18" s="1054" t="str">
        <f>IF(OR(Tabulka!I18=":",Tabulka!I18=""),"",CONCATENATE(Tabulka!I18,CHAR(10),"(",'Tabulka-skore'!I18,")"))</f>
        <v>0:2
(3:5)</v>
      </c>
      <c r="J18" s="1054" t="str">
        <f>IF(OR(Tabulka!J18=":",Tabulka!J18=""),"",CONCATENATE(Tabulka!J18,CHAR(10),"(",'Tabulka-skore'!J18,")"))</f>
        <v/>
      </c>
      <c r="K18" s="1055" t="str">
        <f>IF(OR(Tabulka!K18=":",Tabulka!K18=""),"",CONCATENATE(Tabulka!K18,CHAR(10),"(",'Tabulka-skore'!K18,")"))</f>
        <v/>
      </c>
      <c r="L18" s="1726">
        <f>Tabulka!L18</f>
        <v>4</v>
      </c>
      <c r="M18" s="1085" t="str">
        <f ca="1">IF(Tabulka!M18="","",CONCATENATE(Tabulka!M18,":",CHAR(10),"(",'Tabulka-skore'!M18,":"))</f>
        <v>8:
(22:</v>
      </c>
      <c r="N18" s="1086" t="str">
        <f ca="1">IF(Tabulka!N18="","",CONCATENATE(Tabulka!N18,CHAR(10),'Tabulka-skore'!N18,")"))</f>
        <v>2
12)</v>
      </c>
      <c r="O18" s="1087" t="str">
        <f ca="1">IF(Tabulka!O18="","",CONCATENATE(Tabulka!O18,CHAR(10),"(",'Tabulka-skore'!O18,")"))</f>
        <v>6
(10)</v>
      </c>
      <c r="P18" s="1088" t="str">
        <f ca="1">IF(Tabulka!P18="","",IFERROR(CONCATENATE(ROUND(Tabulka!P18,2),CHAR(10),"(",ROUND('Tabulka-skore'!P18,2),")"),""))</f>
        <v>4
(1,83)</v>
      </c>
      <c r="Q18" s="1040">
        <f>Tabulka!Q18</f>
        <v>1</v>
      </c>
      <c r="R18" s="1112">
        <f>Tabulka!R18</f>
        <v>1</v>
      </c>
      <c r="S18" s="1042" t="str">
        <f>IF(Tabulka!S18="","",CONCATENATE(Tabulka!S18,":",CHAR(10),"(",'Tabulka-skore'!S18,":"))</f>
        <v>2:
(6:</v>
      </c>
      <c r="T18" s="1043" t="str">
        <f>IF(Tabulka!T18="","",CONCATENATE(Tabulka!T18,CHAR(10),'Tabulka-skore'!T18,")"))</f>
        <v>0
4)</v>
      </c>
      <c r="U18" s="1041" t="str">
        <f>IF(Tabulka!U18="","",CONCATENATE(Tabulka!U18,CHAR(10),"(",'Tabulka-skore'!U18,")"))</f>
        <v>2
(2)</v>
      </c>
      <c r="V18" s="1044" t="str">
        <f>IF(Tabulka!V18="","",IFERROR(CONCATENATE(ROUND(Tabulka!V18,2),CHAR(10),"(",ROUND('Tabulka-skore'!V18,2),")"),""))</f>
        <v>11
(1,5)</v>
      </c>
      <c r="W18" s="1116">
        <f ca="1">Tabulka!W18</f>
        <v>1</v>
      </c>
      <c r="X18" s="390"/>
    </row>
    <row r="19" spans="1:24" ht="36.75" customHeight="1" x14ac:dyDescent="0.25">
      <c r="A19" s="331"/>
      <c r="B19" s="72">
        <v>24</v>
      </c>
      <c r="C19" s="1722" t="str">
        <f>VLOOKUP($B19,jednotlivci!$C$5:$G$164,5,0)</f>
        <v>Maťko/ 
Bernard</v>
      </c>
      <c r="D19" s="1120" t="str">
        <f>IF(OR(Tabulka!D19=":",Tabulka!D19=""),"",CONCATENATE(Tabulka!D19,CHAR(10),"(",'Tabulka-skore'!D19,")"))</f>
        <v>2:1
(7:6)</v>
      </c>
      <c r="E19" s="1122" t="str">
        <f>IF(OR(Tabulka!E19=":",Tabulka!E19=""),"",CONCATENATE(Tabulka!E19,CHAR(10),"(",'Tabulka-skore'!E19,")"))</f>
        <v>0:2
(1:5)</v>
      </c>
      <c r="F19" s="1122" t="str">
        <f>IF(OR(Tabulka!F19=":",Tabulka!F19=""),"",CONCATENATE(Tabulka!F19,CHAR(10),"(",'Tabulka-skore'!F19,")"))</f>
        <v>0:2
(1:4)</v>
      </c>
      <c r="G19" s="1735" t="str">
        <f>F18</f>
        <v>B</v>
      </c>
      <c r="H19" s="1054" t="str">
        <f>IF(OR(Tabulka!H19=":",Tabulka!H19=""),"",CONCATENATE(Tabulka!H19,CHAR(10),"(",'Tabulka-skore'!H19,")"))</f>
        <v>2:0
(5:4)</v>
      </c>
      <c r="I19" s="1054" t="str">
        <f>IF(OR(Tabulka!I19=":",Tabulka!I19=""),"",CONCATENATE(Tabulka!I19,CHAR(10),"(",'Tabulka-skore'!I19,")"))</f>
        <v>1:2
(7:9)</v>
      </c>
      <c r="J19" s="1054" t="str">
        <f>IF(OR(Tabulka!J19=":",Tabulka!J19=""),"",CONCATENATE(Tabulka!J19,CHAR(10),"(",'Tabulka-skore'!J19,")"))</f>
        <v/>
      </c>
      <c r="K19" s="1055" t="str">
        <f>IF(OR(Tabulka!K19=":",Tabulka!K19=""),"",CONCATENATE(Tabulka!K19,CHAR(10),"(",'Tabulka-skore'!K19,")"))</f>
        <v/>
      </c>
      <c r="L19" s="1726">
        <f>Tabulka!L19</f>
        <v>2</v>
      </c>
      <c r="M19" s="1085" t="str">
        <f ca="1">IF(Tabulka!M19="","",CONCATENATE(Tabulka!M19,":",CHAR(10),"(",'Tabulka-skore'!M19,":"))</f>
        <v>5:
(21:</v>
      </c>
      <c r="N19" s="1086" t="str">
        <f ca="1">IF(Tabulka!N19="","",CONCATENATE(Tabulka!N19,CHAR(10),'Tabulka-skore'!N19,")"))</f>
        <v>7
28)</v>
      </c>
      <c r="O19" s="1087" t="str">
        <f ca="1">IF(Tabulka!O19="","",CONCATENATE(Tabulka!O19,CHAR(10),"(",'Tabulka-skore'!O19,")"))</f>
        <v>-2
(-7)</v>
      </c>
      <c r="P19" s="1088" t="str">
        <f ca="1">IF(Tabulka!P19="","",IFERROR(CONCATENATE(ROUND(Tabulka!P19,2),CHAR(10),"(",ROUND('Tabulka-skore'!P19,2),")"),""))</f>
        <v>0,71
(0,75)</v>
      </c>
      <c r="Q19" s="1040">
        <f>Tabulka!Q19</f>
        <v>4</v>
      </c>
      <c r="R19" s="1112" t="str">
        <f>Tabulka!R19</f>
        <v/>
      </c>
      <c r="S19" s="1042" t="str">
        <f>IF(Tabulka!S19="","",CONCATENATE(Tabulka!S19,":",CHAR(10),"(",'Tabulka-skore'!S19,":"))</f>
        <v/>
      </c>
      <c r="T19" s="1043" t="str">
        <f>IF(Tabulka!T19="","",CONCATENATE(Tabulka!T19,CHAR(10),'Tabulka-skore'!T19,")"))</f>
        <v/>
      </c>
      <c r="U19" s="1041" t="str">
        <f>IF(Tabulka!U19="","",CONCATENATE(Tabulka!U19,CHAR(10),"(",'Tabulka-skore'!U19,")"))</f>
        <v/>
      </c>
      <c r="V19" s="1044" t="str">
        <f>IF(Tabulka!V19="","",IFERROR(CONCATENATE(ROUND(Tabulka!V19,2),CHAR(10),"(",ROUND('Tabulka-skore'!V19,2),")"),""))</f>
        <v/>
      </c>
      <c r="W19" s="1116">
        <f ca="1">Tabulka!W19</f>
        <v>4</v>
      </c>
      <c r="X19" s="390"/>
    </row>
    <row r="20" spans="1:24" ht="36.75" customHeight="1" x14ac:dyDescent="0.25">
      <c r="A20" s="331"/>
      <c r="B20" s="72">
        <v>25</v>
      </c>
      <c r="C20" s="1723" t="str">
        <f>VLOOKUP($B20,jednotlivci!$C$5:$G$164,5,0)</f>
        <v>Harák/ 
Čáp</v>
      </c>
      <c r="D20" s="1709" t="str">
        <f>IF(OR(Tabulka!D20=":",Tabulka!D20=""),"",CONCATENATE(Tabulka!D20,CHAR(10),"(",'Tabulka-skore'!D20,")"))</f>
        <v>2:0
(6:4)</v>
      </c>
      <c r="E20" s="1710" t="str">
        <f>IF(OR(Tabulka!E20=":",Tabulka!E20=""),"",CONCATENATE(Tabulka!E20,CHAR(10),"(",'Tabulka-skore'!E20,")"))</f>
        <v>0:2
(1:5)</v>
      </c>
      <c r="F20" s="1710" t="str">
        <f>IF(OR(Tabulka!F20=":",Tabulka!F20=""),"",CONCATENATE(Tabulka!F20,CHAR(10),"(",'Tabulka-skore'!F20,")"))</f>
        <v>0:2
(1:5)</v>
      </c>
      <c r="G20" s="1710" t="str">
        <f>IF(OR(Tabulka!G20=":",Tabulka!G20=""),"",CONCATENATE(Tabulka!G20,CHAR(10),"(",'Tabulka-skore'!G20,")"))</f>
        <v>0:2
(4:5)</v>
      </c>
      <c r="H20" s="1736" t="str">
        <f>G19</f>
        <v>B</v>
      </c>
      <c r="I20" s="1696" t="str">
        <f>IF(OR(Tabulka!I20=":",Tabulka!I20=""),"",CONCATENATE(Tabulka!I20,CHAR(10),"(",'Tabulka-skore'!I20,")"))</f>
        <v>0:2
(2:5)</v>
      </c>
      <c r="J20" s="1696" t="str">
        <f>IF(OR(Tabulka!J20=":",Tabulka!J20=""),"",CONCATENATE(Tabulka!J20,CHAR(10),"(",'Tabulka-skore'!J20,")"))</f>
        <v/>
      </c>
      <c r="K20" s="1697" t="str">
        <f>IF(OR(Tabulka!K20=":",Tabulka!K20=""),"",CONCATENATE(Tabulka!K20,CHAR(10),"(",'Tabulka-skore'!K20,")"))</f>
        <v/>
      </c>
      <c r="L20" s="1727">
        <f>Tabulka!L20</f>
        <v>1</v>
      </c>
      <c r="M20" s="1699" t="str">
        <f ca="1">IF(Tabulka!M20="","",CONCATENATE(Tabulka!M20,":",CHAR(10),"(",'Tabulka-skore'!M20,":"))</f>
        <v>2:
(14:</v>
      </c>
      <c r="N20" s="1700" t="str">
        <f ca="1">IF(Tabulka!N20="","",CONCATENATE(Tabulka!N20,CHAR(10),'Tabulka-skore'!N20,")"))</f>
        <v>8
24)</v>
      </c>
      <c r="O20" s="1701" t="str">
        <f ca="1">IF(Tabulka!O20="","",CONCATENATE(Tabulka!O20,CHAR(10),"(",'Tabulka-skore'!O20,")"))</f>
        <v>-6
(-10)</v>
      </c>
      <c r="P20" s="1702" t="str">
        <f ca="1">IF(Tabulka!P20="","",IFERROR(CONCATENATE(ROUND(Tabulka!P20,2),CHAR(10),"(",ROUND('Tabulka-skore'!P20,2),")"),""))</f>
        <v>0,25
(0,58)</v>
      </c>
      <c r="Q20" s="1728">
        <f>Tabulka!Q20</f>
        <v>5</v>
      </c>
      <c r="R20" s="1729">
        <f>Tabulka!R20</f>
        <v>1</v>
      </c>
      <c r="S20" s="1730" t="str">
        <f>IF(Tabulka!S20="","",CONCATENATE(Tabulka!S20,":",CHAR(10),"(",'Tabulka-skore'!S20,":"))</f>
        <v>2:
(6:</v>
      </c>
      <c r="T20" s="1731" t="str">
        <f>IF(Tabulka!T20="","",CONCATENATE(Tabulka!T20,CHAR(10),'Tabulka-skore'!T20,")"))</f>
        <v>0
4)</v>
      </c>
      <c r="U20" s="1729" t="str">
        <f>IF(Tabulka!U20="","",CONCATENATE(Tabulka!U20,CHAR(10),"(",'Tabulka-skore'!U20,")"))</f>
        <v>2
(2)</v>
      </c>
      <c r="V20" s="1732" t="str">
        <f>IF(Tabulka!V20="","",IFERROR(CONCATENATE(ROUND(Tabulka!V20,2),CHAR(10),"(",ROUND('Tabulka-skore'!V20,2),")"),""))</f>
        <v>11
(1,5)</v>
      </c>
      <c r="W20" s="1708">
        <f ca="1">Tabulka!W20</f>
        <v>5</v>
      </c>
      <c r="X20" s="390"/>
    </row>
    <row r="21" spans="1:24" ht="36.75" customHeight="1" thickBot="1" x14ac:dyDescent="0.3">
      <c r="A21" s="331"/>
      <c r="B21" s="72">
        <v>26</v>
      </c>
      <c r="C21" s="1724" t="str">
        <f>VLOOKUP($B21,jednotlivci!$C$5:$G$164,5,0)</f>
        <v>Marvánek/ 
Černý</v>
      </c>
      <c r="D21" s="1123" t="str">
        <f>IF(OR(Tabulka!D21=":",Tabulka!D21=""),"",CONCATENATE(Tabulka!D21,CHAR(10),"(",'Tabulka-skore'!D21,")"))</f>
        <v>1:2
(6:6)</v>
      </c>
      <c r="E21" s="1124" t="str">
        <f>IF(OR(Tabulka!E21=":",Tabulka!E21=""),"",CONCATENATE(Tabulka!E21,CHAR(10),"(",'Tabulka-skore'!E21,")"))</f>
        <v>0:2
(1:5)</v>
      </c>
      <c r="F21" s="1124" t="str">
        <f>IF(OR(Tabulka!F21=":",Tabulka!F21=""),"",CONCATENATE(Tabulka!F21,CHAR(10),"(",'Tabulka-skore'!F21,")"))</f>
        <v>2:0
(5:3)</v>
      </c>
      <c r="G21" s="1124" t="str">
        <f>IF(OR(Tabulka!G21=":",Tabulka!G21=""),"",CONCATENATE(Tabulka!G21,CHAR(10),"(",'Tabulka-skore'!G21,")"))</f>
        <v>2:1
(9:7)</v>
      </c>
      <c r="H21" s="1124" t="str">
        <f>IF(OR(Tabulka!H21=":",Tabulka!H21=""),"",CONCATENATE(Tabulka!H21,CHAR(10),"(",'Tabulka-skore'!H21,")"))</f>
        <v>2:0
(5:2)</v>
      </c>
      <c r="I21" s="1737" t="str">
        <f>H20</f>
        <v>B</v>
      </c>
      <c r="J21" s="1057" t="str">
        <f>IF(OR(Tabulka!J21=":",Tabulka!J21=""),"",CONCATENATE(Tabulka!J21,CHAR(10),"(",'Tabulka-skore'!J21,")"))</f>
        <v/>
      </c>
      <c r="K21" s="1484" t="str">
        <f>IF(OR(Tabulka!K21=":",Tabulka!K21=""),"",CONCATENATE(Tabulka!K21,CHAR(10),"(",'Tabulka-skore'!K21,")"))</f>
        <v/>
      </c>
      <c r="L21" s="1733">
        <f>Tabulka!L21</f>
        <v>3</v>
      </c>
      <c r="M21" s="1089" t="str">
        <f ca="1">IF(Tabulka!M21="","",CONCATENATE(Tabulka!M21,":",CHAR(10),"(",'Tabulka-skore'!M21,":"))</f>
        <v>7:
(26:</v>
      </c>
      <c r="N21" s="1090" t="str">
        <f ca="1">IF(Tabulka!N21="","",CONCATENATE(Tabulka!N21,CHAR(10),'Tabulka-skore'!N21,")"))</f>
        <v>5
23)</v>
      </c>
      <c r="O21" s="1091" t="str">
        <f ca="1">IF(Tabulka!O21="","",CONCATENATE(Tabulka!O21,CHAR(10),"(",'Tabulka-skore'!O21,")"))</f>
        <v>2
(3)</v>
      </c>
      <c r="P21" s="1092" t="str">
        <f ca="1">IF(Tabulka!P21="","",IFERROR(CONCATENATE(ROUND(Tabulka!P21,2),CHAR(10),"(",ROUND('Tabulka-skore'!P21,2),")"),""))</f>
        <v>1,4
(1,13)</v>
      </c>
      <c r="Q21" s="1045">
        <f>Tabulka!Q21</f>
        <v>3</v>
      </c>
      <c r="R21" s="1046" t="str">
        <f>Tabulka!R21</f>
        <v/>
      </c>
      <c r="S21" s="1047" t="str">
        <f>IF(Tabulka!S21="","",CONCATENATE(Tabulka!S21,":",CHAR(10),"(",'Tabulka-skore'!S21,":"))</f>
        <v/>
      </c>
      <c r="T21" s="1048" t="str">
        <f>IF(Tabulka!T21="","",CONCATENATE(Tabulka!T21,CHAR(10),'Tabulka-skore'!T21,")"))</f>
        <v/>
      </c>
      <c r="U21" s="1046" t="str">
        <f>IF(Tabulka!U21="","",CONCATENATE(Tabulka!U21,CHAR(10),"(",'Tabulka-skore'!U21,")"))</f>
        <v/>
      </c>
      <c r="V21" s="1049" t="str">
        <f>IF(Tabulka!V21="","",IFERROR(CONCATENATE(ROUND(Tabulka!V21,2),CHAR(10),"(",ROUND('Tabulka-skore'!V21,2),")"),""))</f>
        <v/>
      </c>
      <c r="W21" s="1477">
        <f ca="1">Tabulka!W21</f>
        <v>3</v>
      </c>
      <c r="X21" s="390"/>
    </row>
    <row r="22" spans="1:24" ht="36" hidden="1" customHeight="1" x14ac:dyDescent="0.25">
      <c r="A22" s="331"/>
      <c r="B22" s="72">
        <v>27</v>
      </c>
      <c r="C22" s="1487" t="str">
        <f>VLOOKUP($B22,jednotlivci!$C$5:$G$164,5,0)</f>
        <v/>
      </c>
      <c r="D22" s="1479" t="str">
        <f>IF(OR(Tabulka!D22=":",Tabulka!D22=""),"",CONCATENATE(Tabulka!D22,CHAR(10),"(",'Tabulka-skore'!D22,")"))</f>
        <v/>
      </c>
      <c r="E22" s="1480" t="str">
        <f>IF(OR(Tabulka!E22=":",Tabulka!E22=""),"",CONCATENATE(Tabulka!E22,CHAR(10),"(",'Tabulka-skore'!E22,")"))</f>
        <v/>
      </c>
      <c r="F22" s="1480" t="str">
        <f>IF(OR(Tabulka!F22=":",Tabulka!F22=""),"",CONCATENATE(Tabulka!F22,CHAR(10),"(",'Tabulka-skore'!F22,")"))</f>
        <v/>
      </c>
      <c r="G22" s="1480" t="str">
        <f>IF(OR(Tabulka!G22=":",Tabulka!G22=""),"",CONCATENATE(Tabulka!G22,CHAR(10),"(",'Tabulka-skore'!G22,")"))</f>
        <v/>
      </c>
      <c r="H22" s="1480" t="str">
        <f>IF(OR(Tabulka!H22=":",Tabulka!H22=""),"",CONCATENATE(Tabulka!H22,CHAR(10),"(",'Tabulka-skore'!H22,")"))</f>
        <v/>
      </c>
      <c r="I22" s="1480" t="str">
        <f>IF(OR(Tabulka!I22=":",Tabulka!I22=""),"",CONCATENATE(Tabulka!I22,CHAR(10),"(",'Tabulka-skore'!I22,")"))</f>
        <v/>
      </c>
      <c r="J22" s="1488" t="str">
        <f>I21</f>
        <v>B</v>
      </c>
      <c r="K22" s="1483" t="str">
        <f>IF(OR(Tabulka!K22=":",Tabulka!K22=""),"",CONCATENATE(Tabulka!K22,CHAR(10),"(",'Tabulka-skore'!K22,")"))</f>
        <v/>
      </c>
      <c r="L22" s="1026" t="str">
        <f>Tabulka!L22</f>
        <v/>
      </c>
      <c r="M22" s="1489" t="str">
        <f>IF(Tabulka!M22="","",CONCATENATE(Tabulka!M22,":",CHAR(10),"(",'Tabulka-skore'!M22,":"))</f>
        <v/>
      </c>
      <c r="N22" s="1490" t="str">
        <f>IF(Tabulka!N22="","",CONCATENATE(Tabulka!N22,CHAR(10),'Tabulka-skore'!N22,")"))</f>
        <v/>
      </c>
      <c r="O22" s="1491" t="str">
        <f>IF(Tabulka!O22="","",CONCATENATE(Tabulka!O22,CHAR(10),"(",'Tabulka-skore'!O22,")"))</f>
        <v/>
      </c>
      <c r="P22" s="1492" t="str">
        <f>IF(Tabulka!P22="","",IFERROR(CONCATENATE(ROUND(Tabulka!P22,2),CHAR(10),"(",ROUND('Tabulka-skore'!P22,2),")"),""))</f>
        <v/>
      </c>
      <c r="Q22" s="1113" t="str">
        <f>Tabulka!Q22</f>
        <v/>
      </c>
      <c r="R22" s="1101" t="str">
        <f>Tabulka!R22</f>
        <v/>
      </c>
      <c r="S22" s="1102" t="str">
        <f>IF(Tabulka!S22="","",CONCATENATE(Tabulka!S22,":",CHAR(10),"(",'Tabulka-skore'!S22,":"))</f>
        <v/>
      </c>
      <c r="T22" s="1103" t="str">
        <f>IF(Tabulka!T22="","",CONCATENATE(Tabulka!T22,CHAR(10),'Tabulka-skore'!T22,")"))</f>
        <v/>
      </c>
      <c r="U22" s="1101" t="str">
        <f>IF(Tabulka!U22="","",CONCATENATE(Tabulka!U22,CHAR(10),"(",'Tabulka-skore'!U22,")"))</f>
        <v/>
      </c>
      <c r="V22" s="1104" t="str">
        <f>IF(Tabulka!V22="","",IFERROR(CONCATENATE(ROUND(Tabulka!V22,2),CHAR(10),"(",ROUND('Tabulka-skore'!V22,2),")"),""))</f>
        <v/>
      </c>
      <c r="W22" s="1161" t="str">
        <f>Tabulka!W22</f>
        <v/>
      </c>
      <c r="X22" s="390"/>
    </row>
    <row r="23" spans="1:24" ht="33.75" hidden="1" customHeight="1" thickBot="1" x14ac:dyDescent="0.3">
      <c r="A23" s="331"/>
      <c r="B23" s="73">
        <v>28</v>
      </c>
      <c r="C23" s="1077" t="str">
        <f>VLOOKUP($B23,jednotlivci!$C$5:$G$164,5,0)</f>
        <v/>
      </c>
      <c r="D23" s="1123" t="str">
        <f>IF(OR(Tabulka!D23=":",Tabulka!D23=""),"",CONCATENATE(Tabulka!D23,CHAR(10),"(",'Tabulka-skore'!D23,")"))</f>
        <v/>
      </c>
      <c r="E23" s="1124" t="str">
        <f>IF(OR(Tabulka!E23=":",Tabulka!E23=""),"",CONCATENATE(Tabulka!E23,CHAR(10),"(",'Tabulka-skore'!E23,")"))</f>
        <v/>
      </c>
      <c r="F23" s="1124" t="str">
        <f>IF(OR(Tabulka!F23=":",Tabulka!F23=""),"",CONCATENATE(Tabulka!F23,CHAR(10),"(",'Tabulka-skore'!F23,")"))</f>
        <v/>
      </c>
      <c r="G23" s="1124" t="str">
        <f>IF(OR(Tabulka!G23=":",Tabulka!G23=""),"",CONCATENATE(Tabulka!G23,CHAR(10),"(",'Tabulka-skore'!G23,")"))</f>
        <v/>
      </c>
      <c r="H23" s="1124" t="str">
        <f>IF(OR(Tabulka!H23=":",Tabulka!H23=""),"",CONCATENATE(Tabulka!H23,CHAR(10),"(",'Tabulka-skore'!H23,")"))</f>
        <v/>
      </c>
      <c r="I23" s="1124" t="str">
        <f>IF(OR(Tabulka!I23=":",Tabulka!I23=""),"",CONCATENATE(Tabulka!I23,CHAR(10),"(",'Tabulka-skore'!I23,")"))</f>
        <v/>
      </c>
      <c r="J23" s="1124" t="str">
        <f>IF(OR(Tabulka!J23=":",Tabulka!J23=""),"",CONCATENATE(Tabulka!J23,CHAR(10),"(",'Tabulka-skore'!J23,")"))</f>
        <v/>
      </c>
      <c r="K23" s="1125" t="str">
        <f>J22</f>
        <v>B</v>
      </c>
      <c r="L23" s="901" t="str">
        <f>Tabulka!L23</f>
        <v/>
      </c>
      <c r="M23" s="1089" t="str">
        <f>IF(Tabulka!M23="","",CONCATENATE(Tabulka!M23,":",CHAR(10),"(",'Tabulka-skore'!M23,":"))</f>
        <v/>
      </c>
      <c r="N23" s="1090" t="str">
        <f>IF(Tabulka!N23="","",CONCATENATE(Tabulka!N23,CHAR(10),'Tabulka-skore'!N23,")"))</f>
        <v/>
      </c>
      <c r="O23" s="1091" t="str">
        <f>IF(Tabulka!O23="","",CONCATENATE(Tabulka!O23,CHAR(10),"(",'Tabulka-skore'!O23,")"))</f>
        <v/>
      </c>
      <c r="P23" s="1092" t="str">
        <f>IF(Tabulka!P23="","",IFERROR(CONCATENATE(ROUND(Tabulka!P23,2),CHAR(10),"(",ROUND('Tabulka-skore'!P23,2),")"),""))</f>
        <v/>
      </c>
      <c r="Q23" s="1212" t="str">
        <f>Tabulka!Q23</f>
        <v/>
      </c>
      <c r="R23" s="1213" t="str">
        <f>Tabulka!R23</f>
        <v/>
      </c>
      <c r="S23" s="1214" t="str">
        <f>IF(Tabulka!S23="","",CONCATENATE(Tabulka!S23,":",CHAR(10),"(",'Tabulka-skore'!S23,":"))</f>
        <v/>
      </c>
      <c r="T23" s="1215" t="str">
        <f>IF(Tabulka!T23="","",CONCATENATE(Tabulka!T23,CHAR(10),'Tabulka-skore'!T23,")"))</f>
        <v/>
      </c>
      <c r="U23" s="1213" t="str">
        <f>IF(Tabulka!U23="","",CONCATENATE(Tabulka!U23,CHAR(10),"(",'Tabulka-skore'!U23,")"))</f>
        <v/>
      </c>
      <c r="V23" s="1216" t="str">
        <f>IF(Tabulka!V23="","",IFERROR(CONCATENATE(ROUND(Tabulka!V23,2),CHAR(10),"(",ROUND('Tabulka-skore'!V23,2),")"),""))</f>
        <v/>
      </c>
      <c r="W23" s="1116" t="str">
        <f>Tabulka!W23</f>
        <v/>
      </c>
      <c r="X23" s="390"/>
    </row>
    <row r="24" spans="1:24" ht="5.0999999999999996" customHeight="1" x14ac:dyDescent="0.35">
      <c r="A24" s="331"/>
      <c r="B24" s="61"/>
      <c r="C24" s="824"/>
      <c r="D24" s="751"/>
      <c r="E24" s="751"/>
      <c r="F24" s="751"/>
      <c r="G24" s="751"/>
      <c r="H24" s="751"/>
      <c r="I24" s="751"/>
      <c r="J24" s="751"/>
      <c r="K24" s="333"/>
      <c r="L24" s="771"/>
      <c r="M24" s="772"/>
      <c r="N24" s="773"/>
      <c r="O24" s="771"/>
      <c r="P24" s="771"/>
      <c r="Q24" s="774"/>
      <c r="R24" s="774"/>
      <c r="S24" s="775"/>
      <c r="T24" s="776"/>
      <c r="U24" s="774"/>
      <c r="V24" s="774"/>
      <c r="W24" s="771"/>
      <c r="X24" s="390"/>
    </row>
    <row r="25" spans="1:24" ht="5.0999999999999996" customHeight="1" thickBot="1" x14ac:dyDescent="0.4">
      <c r="A25" s="331"/>
      <c r="B25" s="61"/>
      <c r="C25" s="824"/>
      <c r="D25" s="751"/>
      <c r="E25" s="751"/>
      <c r="F25" s="751"/>
      <c r="G25" s="751"/>
      <c r="H25" s="751"/>
      <c r="I25" s="751"/>
      <c r="J25" s="751"/>
      <c r="K25" s="333"/>
      <c r="L25" s="757"/>
      <c r="M25" s="777"/>
      <c r="N25" s="778"/>
      <c r="O25" s="757"/>
      <c r="P25" s="757"/>
      <c r="Q25" s="779"/>
      <c r="R25" s="779"/>
      <c r="S25" s="780"/>
      <c r="T25" s="781"/>
      <c r="U25" s="779"/>
      <c r="V25" s="779"/>
      <c r="W25" s="757"/>
      <c r="X25" s="390"/>
    </row>
    <row r="26" spans="1:24" ht="66.75" customHeight="1" x14ac:dyDescent="0.25">
      <c r="A26" s="331"/>
      <c r="B26" s="106"/>
      <c r="C26" s="827" t="str">
        <f>D28</f>
        <v>C</v>
      </c>
      <c r="D26" s="1774" t="str">
        <f>C28</f>
        <v>Uher/ 
Málek</v>
      </c>
      <c r="E26" s="1775" t="str">
        <f>C29</f>
        <v>Stummer/ 
Hlava</v>
      </c>
      <c r="F26" s="1775" t="str">
        <f>C30</f>
        <v>Beneš/ 
Hašpl</v>
      </c>
      <c r="G26" s="1775" t="str">
        <f>C31</f>
        <v>Vacek/ 
Svoboda</v>
      </c>
      <c r="H26" s="1775" t="str">
        <f>C32</f>
        <v>Drtina/ 
Ordoš</v>
      </c>
      <c r="I26" s="1775" t="str">
        <f>C33</f>
        <v>Nový/ 
Onufer</v>
      </c>
      <c r="J26" s="1075" t="str">
        <f>C34</f>
        <v/>
      </c>
      <c r="K26" s="1075" t="str">
        <f>C35</f>
        <v/>
      </c>
      <c r="L26" s="1064" t="s">
        <v>272</v>
      </c>
      <c r="M26" s="1949" t="s">
        <v>276</v>
      </c>
      <c r="N26" s="1949"/>
      <c r="O26" s="1295" t="s">
        <v>456</v>
      </c>
      <c r="P26" s="1065" t="s">
        <v>457</v>
      </c>
      <c r="Q26" s="1066" t="s">
        <v>107</v>
      </c>
      <c r="R26" s="1067" t="s">
        <v>277</v>
      </c>
      <c r="S26" s="1950" t="s">
        <v>462</v>
      </c>
      <c r="T26" s="1951"/>
      <c r="U26" s="1067" t="s">
        <v>106</v>
      </c>
      <c r="V26" s="1068" t="s">
        <v>187</v>
      </c>
      <c r="W26" s="1069" t="s">
        <v>12</v>
      </c>
      <c r="X26" s="390"/>
    </row>
    <row r="27" spans="1:24" ht="3.75" customHeight="1" thickBot="1" x14ac:dyDescent="0.3">
      <c r="A27" s="331"/>
      <c r="B27" s="1011" t="str">
        <f>VLOOKUP(B28-1,'pravidla turnaje'!$A$64:$B$83,2,0)</f>
        <v>C</v>
      </c>
      <c r="C27" s="828"/>
      <c r="D27" s="747">
        <f>B28</f>
        <v>31</v>
      </c>
      <c r="E27" s="748">
        <f>B29</f>
        <v>32</v>
      </c>
      <c r="F27" s="748">
        <f>B30</f>
        <v>33</v>
      </c>
      <c r="G27" s="749">
        <f>B31</f>
        <v>34</v>
      </c>
      <c r="H27" s="748">
        <f>B32</f>
        <v>35</v>
      </c>
      <c r="I27" s="748">
        <f>B33</f>
        <v>36</v>
      </c>
      <c r="J27" s="750">
        <f>B34</f>
        <v>37</v>
      </c>
      <c r="K27" s="750">
        <f>B35</f>
        <v>38</v>
      </c>
      <c r="L27" s="1059"/>
      <c r="M27" s="1060"/>
      <c r="N27" s="1061"/>
      <c r="O27" s="1062"/>
      <c r="P27" s="1063"/>
      <c r="Q27" s="1952" t="s">
        <v>42</v>
      </c>
      <c r="R27" s="1953"/>
      <c r="S27" s="1953"/>
      <c r="T27" s="1953"/>
      <c r="U27" s="1953"/>
      <c r="V27" s="1954"/>
      <c r="W27" s="1070"/>
      <c r="X27" s="390"/>
    </row>
    <row r="28" spans="1:24" ht="37.5" customHeight="1" thickTop="1" x14ac:dyDescent="0.25">
      <c r="A28" s="331"/>
      <c r="B28" s="639">
        <v>31</v>
      </c>
      <c r="C28" s="1741" t="str">
        <f>VLOOKUP($B28,jednotlivci!$C$5:$G$164,5,0)</f>
        <v>Uher/ 
Málek</v>
      </c>
      <c r="D28" s="1764" t="str">
        <f>B27</f>
        <v>C</v>
      </c>
      <c r="E28" s="1050" t="str">
        <f>IF(OR(Tabulka!E28=":",Tabulka!E28=""),"",CONCATENATE(Tabulka!E28,CHAR(10),"(",'Tabulka-skore'!E28,")"))</f>
        <v>0:2
(3:5)</v>
      </c>
      <c r="F28" s="1050" t="str">
        <f>IF(OR(Tabulka!F28=":",Tabulka!F28=""),"",CONCATENATE(Tabulka!F28,CHAR(10),"(",'Tabulka-skore'!F28,")"))</f>
        <v>0:2
(1:4)</v>
      </c>
      <c r="G28" s="1050" t="str">
        <f>IF(OR(Tabulka!G28=":",Tabulka!G28=""),"",CONCATENATE(Tabulka!G28,CHAR(10),"(",'Tabulka-skore'!G28,")"))</f>
        <v>2:1
(7:7)</v>
      </c>
      <c r="H28" s="1050" t="str">
        <f>IF(OR(Tabulka!H28=":",Tabulka!H28=""),"",CONCATENATE(Tabulka!H28,CHAR(10),"(",'Tabulka-skore'!H28,")"))</f>
        <v>2:0
(7:3)</v>
      </c>
      <c r="I28" s="1050" t="str">
        <f>IF(OR(Tabulka!I28=":",Tabulka!I28=""),"",CONCATENATE(Tabulka!I28,CHAR(10),"(",'Tabulka-skore'!I28,")"))</f>
        <v>2:1
(8:5)</v>
      </c>
      <c r="J28" s="1050" t="str">
        <f>IF(OR(Tabulka!J28=":",Tabulka!J28=""),"",CONCATENATE(Tabulka!J28,CHAR(10),"(",'Tabulka-skore'!J28,")"))</f>
        <v/>
      </c>
      <c r="K28" s="1051" t="str">
        <f>IF(OR(Tabulka!K28=":",Tabulka!K28=""),"",CONCATENATE(Tabulka!K28,CHAR(10),"(",'Tabulka-skore'!K28,")"))</f>
        <v/>
      </c>
      <c r="L28" s="1026">
        <f>Tabulka!L28</f>
        <v>3</v>
      </c>
      <c r="M28" s="1489" t="str">
        <f ca="1">IF(Tabulka!M28="","",CONCATENATE(Tabulka!M28,":",CHAR(10),"(",'Tabulka-skore'!M28,":"))</f>
        <v>6:
(26:</v>
      </c>
      <c r="N28" s="1490" t="str">
        <f ca="1">IF(Tabulka!N28="","",CONCATENATE(Tabulka!N28,CHAR(10),'Tabulka-skore'!N28,")"))</f>
        <v>6
24)</v>
      </c>
      <c r="O28" s="1491" t="str">
        <f ca="1">IF(Tabulka!O28="","",CONCATENATE(Tabulka!O28,CHAR(10),"(",'Tabulka-skore'!O28,")"))</f>
        <v>0
(2)</v>
      </c>
      <c r="P28" s="1492" t="str">
        <f ca="1">IF(Tabulka!P28="","",IFERROR(CONCATENATE(ROUND(Tabulka!P28,2),CHAR(10),"(",ROUND('Tabulka-skore'!P28,2),")"),""))</f>
        <v>1
(1,08)</v>
      </c>
      <c r="Q28" s="1493">
        <f>Tabulka!Q28</f>
        <v>3</v>
      </c>
      <c r="R28" s="1111">
        <f>Tabulka!R28</f>
        <v>1</v>
      </c>
      <c r="S28" s="1495" t="str">
        <f>IF(Tabulka!S28="","",CONCATENATE(Tabulka!S28,":",CHAR(10),"(",'Tabulka-skore'!S28,":"))</f>
        <v>2:
(7:</v>
      </c>
      <c r="T28" s="1496" t="str">
        <f>IF(Tabulka!T28="","",CONCATENATE(Tabulka!T28,CHAR(10),'Tabulka-skore'!T28,")"))</f>
        <v>1
7)</v>
      </c>
      <c r="U28" s="1494" t="str">
        <f>IF(Tabulka!U28="","",CONCATENATE(Tabulka!U28,CHAR(10),"(",'Tabulka-skore'!U28,")"))</f>
        <v>1
(0)</v>
      </c>
      <c r="V28" s="1104" t="str">
        <f>IF(Tabulka!V28="","",IFERROR(CONCATENATE(ROUND(Tabulka!V28,2),CHAR(10),"(",ROUND('Tabulka-skore'!V28,2),")"),""))</f>
        <v>2
(1)</v>
      </c>
      <c r="W28" s="1115">
        <f ca="1">Tabulka!W28</f>
        <v>3</v>
      </c>
      <c r="X28" s="390"/>
    </row>
    <row r="29" spans="1:24" ht="37.5" customHeight="1" x14ac:dyDescent="0.25">
      <c r="A29" s="331"/>
      <c r="B29" s="640">
        <v>32</v>
      </c>
      <c r="C29" s="1742" t="str">
        <f>VLOOKUP($B29,jednotlivci!$C$5:$G$164,5,0)</f>
        <v>Stummer/ 
Hlava</v>
      </c>
      <c r="D29" s="1120" t="str">
        <f>IF(OR(Tabulka!D29=":",Tabulka!D29=""),"",CONCATENATE(Tabulka!D29,CHAR(10),"(",'Tabulka-skore'!D29,")"))</f>
        <v>2:0
(5:3)</v>
      </c>
      <c r="E29" s="1765" t="str">
        <f>D28</f>
        <v>C</v>
      </c>
      <c r="F29" s="1054" t="str">
        <f>IF(OR(Tabulka!F29=":",Tabulka!F29=""),"",CONCATENATE(Tabulka!F29,CHAR(10),"(",'Tabulka-skore'!F29,")"))</f>
        <v>2:0
(7:6)</v>
      </c>
      <c r="G29" s="1054" t="str">
        <f>IF(OR(Tabulka!G29=":",Tabulka!G29=""),"",CONCATENATE(Tabulka!G29,CHAR(10),"(",'Tabulka-skore'!G29,")"))</f>
        <v>1:2
(7:7)</v>
      </c>
      <c r="H29" s="1054" t="str">
        <f>IF(OR(Tabulka!H29=":",Tabulka!H29=""),"",CONCATENATE(Tabulka!H29,CHAR(10),"(",'Tabulka-skore'!H29,")"))</f>
        <v>2:0
(7:2)</v>
      </c>
      <c r="I29" s="1054" t="str">
        <f>IF(OR(Tabulka!I29=":",Tabulka!I29=""),"",CONCATENATE(Tabulka!I29,CHAR(10),"(",'Tabulka-skore'!I29,")"))</f>
        <v>2:0
(4:0)</v>
      </c>
      <c r="J29" s="1054" t="str">
        <f>IF(OR(Tabulka!J29=":",Tabulka!J29=""),"",CONCATENATE(Tabulka!J29,CHAR(10),"(",'Tabulka-skore'!J29,")"))</f>
        <v/>
      </c>
      <c r="K29" s="1055" t="str">
        <f>IF(OR(Tabulka!K29=":",Tabulka!K29=""),"",CONCATENATE(Tabulka!K29,CHAR(10),"(",'Tabulka-skore'!K29,")"))</f>
        <v/>
      </c>
      <c r="L29" s="900">
        <f>Tabulka!L29</f>
        <v>4</v>
      </c>
      <c r="M29" s="1085" t="str">
        <f ca="1">IF(Tabulka!M29="","",CONCATENATE(Tabulka!M29,":",CHAR(10),"(",'Tabulka-skore'!M29,":"))</f>
        <v>9:
(30:</v>
      </c>
      <c r="N29" s="1086" t="str">
        <f ca="1">IF(Tabulka!N29="","",CONCATENATE(Tabulka!N29,CHAR(10),'Tabulka-skore'!N29,")"))</f>
        <v>2
18)</v>
      </c>
      <c r="O29" s="1087" t="str">
        <f ca="1">IF(Tabulka!O29="","",CONCATENATE(Tabulka!O29,CHAR(10),"(",'Tabulka-skore'!O29,")"))</f>
        <v>7
(12)</v>
      </c>
      <c r="P29" s="1088" t="str">
        <f ca="1">IF(Tabulka!P29="","",IFERROR(CONCATENATE(ROUND(Tabulka!P29,2),CHAR(10),"(",ROUND('Tabulka-skore'!P29,2),")"),""))</f>
        <v>4,5
(1,67)</v>
      </c>
      <c r="Q29" s="1040">
        <f>Tabulka!Q29</f>
        <v>1</v>
      </c>
      <c r="R29" s="1112">
        <f>Tabulka!R29</f>
        <v>1</v>
      </c>
      <c r="S29" s="1042" t="str">
        <f>IF(Tabulka!S29="","",CONCATENATE(Tabulka!S29,":",CHAR(10),"(",'Tabulka-skore'!S29,":"))</f>
        <v>2:
(7:</v>
      </c>
      <c r="T29" s="1043" t="str">
        <f>IF(Tabulka!T29="","",CONCATENATE(Tabulka!T29,CHAR(10),'Tabulka-skore'!T29,")"))</f>
        <v>0
6)</v>
      </c>
      <c r="U29" s="1041" t="str">
        <f>IF(Tabulka!U29="","",CONCATENATE(Tabulka!U29,CHAR(10),"(",'Tabulka-skore'!U29,")"))</f>
        <v>2
(1)</v>
      </c>
      <c r="V29" s="1108" t="str">
        <f>IF(Tabulka!V29="","",IFERROR(CONCATENATE(ROUND(Tabulka!V29,2),CHAR(10),"(",ROUND('Tabulka-skore'!V29,2),")"),""))</f>
        <v>10
(1,17)</v>
      </c>
      <c r="W29" s="1116">
        <f ca="1">Tabulka!W29</f>
        <v>1</v>
      </c>
      <c r="X29" s="390"/>
    </row>
    <row r="30" spans="1:24" ht="37.5" customHeight="1" x14ac:dyDescent="0.25">
      <c r="A30" s="331"/>
      <c r="B30" s="640">
        <v>33</v>
      </c>
      <c r="C30" s="1742" t="str">
        <f>VLOOKUP($B30,jednotlivci!$C$5:$G$164,5,0)</f>
        <v>Beneš/ 
Hašpl</v>
      </c>
      <c r="D30" s="1120" t="str">
        <f>IF(OR(Tabulka!D30=":",Tabulka!D30=""),"",CONCATENATE(Tabulka!D30,CHAR(10),"(",'Tabulka-skore'!D30,")"))</f>
        <v>2:0
(4:1)</v>
      </c>
      <c r="E30" s="1122" t="str">
        <f>IF(OR(Tabulka!E30=":",Tabulka!E30=""),"",CONCATENATE(Tabulka!E30,CHAR(10),"(",'Tabulka-skore'!E30,")"))</f>
        <v>0:2
(6:7)</v>
      </c>
      <c r="F30" s="1765" t="str">
        <f>E29</f>
        <v>C</v>
      </c>
      <c r="G30" s="1054" t="str">
        <f>IF(OR(Tabulka!G30=":",Tabulka!G30=""),"",CONCATENATE(Tabulka!G30,CHAR(10),"(",'Tabulka-skore'!G30,")"))</f>
        <v>2:0
(6:3)</v>
      </c>
      <c r="H30" s="1054" t="str">
        <f>IF(OR(Tabulka!H30=":",Tabulka!H30=""),"",CONCATENATE(Tabulka!H30,CHAR(10),"(",'Tabulka-skore'!H30,")"))</f>
        <v>2:0
(6:2)</v>
      </c>
      <c r="I30" s="1054" t="str">
        <f>IF(OR(Tabulka!I30=":",Tabulka!I30=""),"",CONCATENATE(Tabulka!I30,CHAR(10),"(",'Tabulka-skore'!I30,")"))</f>
        <v>2:0
(5:1)</v>
      </c>
      <c r="J30" s="1054" t="str">
        <f>IF(OR(Tabulka!J30=":",Tabulka!J30=""),"",CONCATENATE(Tabulka!J30,CHAR(10),"(",'Tabulka-skore'!J30,")"))</f>
        <v/>
      </c>
      <c r="K30" s="1055" t="str">
        <f>IF(OR(Tabulka!K30=":",Tabulka!K30=""),"",CONCATENATE(Tabulka!K30,CHAR(10),"(",'Tabulka-skore'!K30,")"))</f>
        <v/>
      </c>
      <c r="L30" s="900">
        <f>Tabulka!L30</f>
        <v>4</v>
      </c>
      <c r="M30" s="1085" t="str">
        <f ca="1">IF(Tabulka!M30="","",CONCATENATE(Tabulka!M30,":",CHAR(10),"(",'Tabulka-skore'!M30,":"))</f>
        <v>8:
(27:</v>
      </c>
      <c r="N30" s="1086" t="str">
        <f ca="1">IF(Tabulka!N30="","",CONCATENATE(Tabulka!N30,CHAR(10),'Tabulka-skore'!N30,")"))</f>
        <v>2
14)</v>
      </c>
      <c r="O30" s="1087" t="str">
        <f ca="1">IF(Tabulka!O30="","",CONCATENATE(Tabulka!O30,CHAR(10),"(",'Tabulka-skore'!O30,")"))</f>
        <v>6
(13)</v>
      </c>
      <c r="P30" s="1088" t="str">
        <f ca="1">IF(Tabulka!P30="","",IFERROR(CONCATENATE(ROUND(Tabulka!P30,2),CHAR(10),"(",ROUND('Tabulka-skore'!P30,2),")"),""))</f>
        <v>4
(1,93)</v>
      </c>
      <c r="Q30" s="1040">
        <f>Tabulka!Q30</f>
        <v>1</v>
      </c>
      <c r="R30" s="1112">
        <f>Tabulka!R30</f>
        <v>0</v>
      </c>
      <c r="S30" s="1042" t="str">
        <f>IF(Tabulka!S30="","",CONCATENATE(Tabulka!S30,":",CHAR(10),"(",'Tabulka-skore'!S30,":"))</f>
        <v>0:
(6:</v>
      </c>
      <c r="T30" s="1043" t="str">
        <f>IF(Tabulka!T30="","",CONCATENATE(Tabulka!T30,CHAR(10),'Tabulka-skore'!T30,")"))</f>
        <v>2
7)</v>
      </c>
      <c r="U30" s="1041" t="str">
        <f>IF(Tabulka!U30="","",CONCATENATE(Tabulka!U30,CHAR(10),"(",'Tabulka-skore'!U30,")"))</f>
        <v>-2
(-1)</v>
      </c>
      <c r="V30" s="1108" t="str">
        <f>IF(Tabulka!V30="","",IFERROR(CONCATENATE(ROUND(Tabulka!V30,2),CHAR(10),"(",ROUND('Tabulka-skore'!V30,2),")"),""))</f>
        <v>0
(0,86)</v>
      </c>
      <c r="W30" s="1116">
        <f ca="1">Tabulka!W30</f>
        <v>2</v>
      </c>
      <c r="X30" s="390"/>
    </row>
    <row r="31" spans="1:24" ht="37.5" customHeight="1" x14ac:dyDescent="0.25">
      <c r="A31" s="331"/>
      <c r="B31" s="640">
        <v>34</v>
      </c>
      <c r="C31" s="1742" t="str">
        <f>VLOOKUP($B31,jednotlivci!$C$5:$G$164,5,0)</f>
        <v>Vacek/ 
Svoboda</v>
      </c>
      <c r="D31" s="1120" t="str">
        <f>IF(OR(Tabulka!D31=":",Tabulka!D31=""),"",CONCATENATE(Tabulka!D31,CHAR(10),"(",'Tabulka-skore'!D31,")"))</f>
        <v>1:2
(7:7)</v>
      </c>
      <c r="E31" s="1122" t="str">
        <f>IF(OR(Tabulka!E31=":",Tabulka!E31=""),"",CONCATENATE(Tabulka!E31,CHAR(10),"(",'Tabulka-skore'!E31,")"))</f>
        <v>2:1
(7:7)</v>
      </c>
      <c r="F31" s="1122" t="str">
        <f>IF(OR(Tabulka!F31=":",Tabulka!F31=""),"",CONCATENATE(Tabulka!F31,CHAR(10),"(",'Tabulka-skore'!F31,")"))</f>
        <v>0:2
(3:6)</v>
      </c>
      <c r="G31" s="1765" t="str">
        <f>F30</f>
        <v>C</v>
      </c>
      <c r="H31" s="1054" t="str">
        <f>IF(OR(Tabulka!H31=":",Tabulka!H31=""),"",CONCATENATE(Tabulka!H31,CHAR(10),"(",'Tabulka-skore'!H31,")"))</f>
        <v>2:1
(5:3)</v>
      </c>
      <c r="I31" s="1054" t="str">
        <f>IF(OR(Tabulka!I31=":",Tabulka!I31=""),"",CONCATENATE(Tabulka!I31,CHAR(10),"(",'Tabulka-skore'!I31,")"))</f>
        <v>2:0
(5:2)</v>
      </c>
      <c r="J31" s="1054" t="str">
        <f>IF(OR(Tabulka!J31=":",Tabulka!J31=""),"",CONCATENATE(Tabulka!J31,CHAR(10),"(",'Tabulka-skore'!J31,")"))</f>
        <v/>
      </c>
      <c r="K31" s="1055" t="str">
        <f>IF(OR(Tabulka!K31=":",Tabulka!K31=""),"",CONCATENATE(Tabulka!K31,CHAR(10),"(",'Tabulka-skore'!K31,")"))</f>
        <v/>
      </c>
      <c r="L31" s="900">
        <f>Tabulka!L31</f>
        <v>3</v>
      </c>
      <c r="M31" s="1085" t="str">
        <f ca="1">IF(Tabulka!M31="","",CONCATENATE(Tabulka!M31,":",CHAR(10),"(",'Tabulka-skore'!M31,":"))</f>
        <v>7:
(27:</v>
      </c>
      <c r="N31" s="1086" t="str">
        <f ca="1">IF(Tabulka!N31="","",CONCATENATE(Tabulka!N31,CHAR(10),'Tabulka-skore'!N31,")"))</f>
        <v>6
25)</v>
      </c>
      <c r="O31" s="1087" t="str">
        <f ca="1">IF(Tabulka!O31="","",CONCATENATE(Tabulka!O31,CHAR(10),"(",'Tabulka-skore'!O31,")"))</f>
        <v>1
(2)</v>
      </c>
      <c r="P31" s="1088" t="str">
        <f ca="1">IF(Tabulka!P31="","",IFERROR(CONCATENATE(ROUND(Tabulka!P31,2),CHAR(10),"(",ROUND('Tabulka-skore'!P31,2),")"),""))</f>
        <v>1,17
(1,08)</v>
      </c>
      <c r="Q31" s="1040">
        <f>Tabulka!Q31</f>
        <v>3</v>
      </c>
      <c r="R31" s="1112">
        <f>Tabulka!R31</f>
        <v>0</v>
      </c>
      <c r="S31" s="1042" t="str">
        <f>IF(Tabulka!S31="","",CONCATENATE(Tabulka!S31,":",CHAR(10),"(",'Tabulka-skore'!S31,":"))</f>
        <v>1:
(7:</v>
      </c>
      <c r="T31" s="1043" t="str">
        <f>IF(Tabulka!T31="","",CONCATENATE(Tabulka!T31,CHAR(10),'Tabulka-skore'!T31,")"))</f>
        <v>2
7)</v>
      </c>
      <c r="U31" s="1041" t="str">
        <f>IF(Tabulka!U31="","",CONCATENATE(Tabulka!U31,CHAR(10),"(",'Tabulka-skore'!U31,")"))</f>
        <v>-1
(0)</v>
      </c>
      <c r="V31" s="1108" t="str">
        <f>IF(Tabulka!V31="","",IFERROR(CONCATENATE(ROUND(Tabulka!V31,2),CHAR(10),"(",ROUND('Tabulka-skore'!V31,2),")"),""))</f>
        <v>0,5
(1)</v>
      </c>
      <c r="W31" s="1116">
        <f ca="1">Tabulka!W31</f>
        <v>4</v>
      </c>
      <c r="X31" s="390"/>
    </row>
    <row r="32" spans="1:24" ht="37.5" customHeight="1" x14ac:dyDescent="0.25">
      <c r="A32" s="331"/>
      <c r="B32" s="640">
        <v>35</v>
      </c>
      <c r="C32" s="1850" t="str">
        <f>VLOOKUP($B32,jednotlivci!$C$5:$G$164,5,0)</f>
        <v>Drtina/ 
Ordoš</v>
      </c>
      <c r="D32" s="1709" t="str">
        <f>IF(OR(Tabulka!D32=":",Tabulka!D32=""),"",CONCATENATE(Tabulka!D32,CHAR(10),"(",'Tabulka-skore'!D32,")"))</f>
        <v>0:2
(3:7)</v>
      </c>
      <c r="E32" s="1710" t="str">
        <f>IF(OR(Tabulka!E32=":",Tabulka!E32=""),"",CONCATENATE(Tabulka!E32,CHAR(10),"(",'Tabulka-skore'!E32,")"))</f>
        <v>0:2
(2:7)</v>
      </c>
      <c r="F32" s="1710" t="str">
        <f>IF(OR(Tabulka!F32=":",Tabulka!F32=""),"",CONCATENATE(Tabulka!F32,CHAR(10),"(",'Tabulka-skore'!F32,")"))</f>
        <v>0:2
(2:6)</v>
      </c>
      <c r="G32" s="1710" t="str">
        <f>IF(OR(Tabulka!G32=":",Tabulka!G32=""),"",CONCATENATE(Tabulka!G32,CHAR(10),"(",'Tabulka-skore'!G32,")"))</f>
        <v>1:2
(3:5)</v>
      </c>
      <c r="H32" s="1851" t="str">
        <f>G31</f>
        <v>C</v>
      </c>
      <c r="I32" s="1696" t="str">
        <f>IF(OR(Tabulka!I32=":",Tabulka!I32=""),"",CONCATENATE(Tabulka!I32,CHAR(10),"(",'Tabulka-skore'!I32,")"))</f>
        <v>2:0
(4:0)</v>
      </c>
      <c r="J32" s="1696" t="str">
        <f>IF(OR(Tabulka!J32=":",Tabulka!J32=""),"",CONCATENATE(Tabulka!J32,CHAR(10),"(",'Tabulka-skore'!J32,")"))</f>
        <v/>
      </c>
      <c r="K32" s="1697" t="str">
        <f>IF(OR(Tabulka!K32=":",Tabulka!K32=""),"",CONCATENATE(Tabulka!K32,CHAR(10),"(",'Tabulka-skore'!K32,")"))</f>
        <v/>
      </c>
      <c r="L32" s="1698">
        <f>Tabulka!L32</f>
        <v>1</v>
      </c>
      <c r="M32" s="1699" t="str">
        <f ca="1">IF(Tabulka!M32="","",CONCATENATE(Tabulka!M32,":",CHAR(10),"(",'Tabulka-skore'!M32,":"))</f>
        <v>3:
(14:</v>
      </c>
      <c r="N32" s="1700" t="str">
        <f ca="1">IF(Tabulka!N32="","",CONCATENATE(Tabulka!N32,CHAR(10),'Tabulka-skore'!N32,")"))</f>
        <v>8
25)</v>
      </c>
      <c r="O32" s="1701" t="str">
        <f ca="1">IF(Tabulka!O32="","",CONCATENATE(Tabulka!O32,CHAR(10),"(",'Tabulka-skore'!O32,")"))</f>
        <v>-5
(-11)</v>
      </c>
      <c r="P32" s="1702" t="str">
        <f ca="1">IF(Tabulka!P32="","",IFERROR(CONCATENATE(ROUND(Tabulka!P32,2),CHAR(10),"(",ROUND('Tabulka-skore'!P32,2),")"),""))</f>
        <v>0,38
(0,56)</v>
      </c>
      <c r="Q32" s="1728">
        <f>Tabulka!Q32</f>
        <v>5</v>
      </c>
      <c r="R32" s="1729" t="str">
        <f>Tabulka!R32</f>
        <v/>
      </c>
      <c r="S32" s="1730" t="str">
        <f>IF(Tabulka!S32="","",CONCATENATE(Tabulka!S32,":",CHAR(10),"(",'Tabulka-skore'!S32,":"))</f>
        <v/>
      </c>
      <c r="T32" s="1731" t="str">
        <f>IF(Tabulka!T32="","",CONCATENATE(Tabulka!T32,CHAR(10),'Tabulka-skore'!T32,")"))</f>
        <v/>
      </c>
      <c r="U32" s="1729" t="str">
        <f>IF(Tabulka!U32="","",CONCATENATE(Tabulka!U32,CHAR(10),"(",'Tabulka-skore'!U32,")"))</f>
        <v/>
      </c>
      <c r="V32" s="1707" t="str">
        <f>IF(Tabulka!V32="","",IFERROR(CONCATENATE(ROUND(Tabulka!V32,2),CHAR(10),"(",ROUND('Tabulka-skore'!V32,2),")"),""))</f>
        <v/>
      </c>
      <c r="W32" s="1708">
        <f ca="1">Tabulka!W32</f>
        <v>5</v>
      </c>
      <c r="X32" s="390"/>
    </row>
    <row r="33" spans="1:24" ht="37.5" customHeight="1" thickBot="1" x14ac:dyDescent="0.3">
      <c r="A33" s="331"/>
      <c r="B33" s="640">
        <v>36</v>
      </c>
      <c r="C33" s="1891" t="str">
        <f>VLOOKUP($B33,jednotlivci!$C$5:$G$164,5,0)</f>
        <v>Nový/ 
Onufer</v>
      </c>
      <c r="D33" s="1123" t="str">
        <f>IF(OR(Tabulka!D33=":",Tabulka!D33=""),"",CONCATENATE(Tabulka!D33,CHAR(10),"(",'Tabulka-skore'!D33,")"))</f>
        <v>1:2
(5:8)</v>
      </c>
      <c r="E33" s="1124" t="str">
        <f>IF(OR(Tabulka!E33=":",Tabulka!E33=""),"",CONCATENATE(Tabulka!E33,CHAR(10),"(",'Tabulka-skore'!E33,")"))</f>
        <v>0:2
(0:4)</v>
      </c>
      <c r="F33" s="1124" t="str">
        <f>IF(OR(Tabulka!F33=":",Tabulka!F33=""),"",CONCATENATE(Tabulka!F33,CHAR(10),"(",'Tabulka-skore'!F33,")"))</f>
        <v>0:2
(1:5)</v>
      </c>
      <c r="G33" s="1124" t="str">
        <f>IF(OR(Tabulka!G33=":",Tabulka!G33=""),"",CONCATENATE(Tabulka!G33,CHAR(10),"(",'Tabulka-skore'!G33,")"))</f>
        <v>0:2
(2:5)</v>
      </c>
      <c r="H33" s="1124" t="str">
        <f>IF(OR(Tabulka!H33=":",Tabulka!H33=""),"",CONCATENATE(Tabulka!H33,CHAR(10),"(",'Tabulka-skore'!H33,")"))</f>
        <v>0:2
(0:4)</v>
      </c>
      <c r="I33" s="1851" t="str">
        <f>H32</f>
        <v>C</v>
      </c>
      <c r="J33" s="1057" t="str">
        <f>IF(OR(Tabulka!J33=":",Tabulka!J33=""),"",CONCATENATE(Tabulka!J33,CHAR(10),"(",'Tabulka-skore'!J33,")"))</f>
        <v/>
      </c>
      <c r="K33" s="1484" t="str">
        <f>IF(OR(Tabulka!K33=":",Tabulka!K33=""),"",CONCATENATE(Tabulka!K33,CHAR(10),"(",'Tabulka-skore'!K33,")"))</f>
        <v/>
      </c>
      <c r="L33" s="901">
        <f>Tabulka!L33</f>
        <v>0</v>
      </c>
      <c r="M33" s="1089" t="str">
        <f ca="1">IF(Tabulka!M33="","",CONCATENATE(Tabulka!M33,":",CHAR(10),"(",'Tabulka-skore'!M33,":"))</f>
        <v>1:
(8:</v>
      </c>
      <c r="N33" s="1090" t="str">
        <f ca="1">IF(Tabulka!N33="","",CONCATENATE(Tabulka!N33,CHAR(10),'Tabulka-skore'!N33,")"))</f>
        <v>10
26)</v>
      </c>
      <c r="O33" s="1091" t="str">
        <f ca="1">IF(Tabulka!O33="","",CONCATENATE(Tabulka!O33,CHAR(10),"(",'Tabulka-skore'!O33,")"))</f>
        <v>-9
(-18)</v>
      </c>
      <c r="P33" s="1092" t="str">
        <f ca="1">IF(Tabulka!P33="","",IFERROR(CONCATENATE(ROUND(Tabulka!P33,2),CHAR(10),"(",ROUND('Tabulka-skore'!P33,2),")"),""))</f>
        <v>0,1
(0,31)</v>
      </c>
      <c r="Q33" s="1045">
        <f>Tabulka!Q33</f>
        <v>6</v>
      </c>
      <c r="R33" s="1046" t="str">
        <f>Tabulka!R33</f>
        <v/>
      </c>
      <c r="S33" s="1047" t="str">
        <f>IF(Tabulka!S33="","",CONCATENATE(Tabulka!S33,":",CHAR(10),"(",'Tabulka-skore'!S33,":"))</f>
        <v/>
      </c>
      <c r="T33" s="1048" t="str">
        <f>IF(Tabulka!T33="","",CONCATENATE(Tabulka!T33,CHAR(10),'Tabulka-skore'!T33,")"))</f>
        <v/>
      </c>
      <c r="U33" s="1046" t="str">
        <f>IF(Tabulka!U33="","",CONCATENATE(Tabulka!U33,CHAR(10),"(",'Tabulka-skore'!U33,")"))</f>
        <v/>
      </c>
      <c r="V33" s="1216" t="str">
        <f>IF(Tabulka!V33="","",IFERROR(CONCATENATE(ROUND(Tabulka!V33,2),CHAR(10),"(",ROUND('Tabulka-skore'!V33,2),")"),""))</f>
        <v/>
      </c>
      <c r="W33" s="1477">
        <f ca="1">Tabulka!W33</f>
        <v>6</v>
      </c>
      <c r="X33" s="390"/>
    </row>
    <row r="34" spans="1:24" ht="33.75" hidden="1" customHeight="1" x14ac:dyDescent="0.25">
      <c r="A34" s="331"/>
      <c r="B34" s="640">
        <v>37</v>
      </c>
      <c r="C34" s="1485" t="str">
        <f>VLOOKUP($B34,jednotlivci!$C$5:$G$164,5,0)</f>
        <v/>
      </c>
      <c r="D34" s="1479" t="str">
        <f>IF(OR(Tabulka!D34=":",Tabulka!D34=""),"",CONCATENATE(Tabulka!D34,CHAR(10),"(",'Tabulka-skore'!D34,")"))</f>
        <v/>
      </c>
      <c r="E34" s="1480" t="str">
        <f>IF(OR(Tabulka!E34=":",Tabulka!E34=""),"",CONCATENATE(Tabulka!E34,CHAR(10),"(",'Tabulka-skore'!E34,")"))</f>
        <v/>
      </c>
      <c r="F34" s="1480" t="str">
        <f>IF(OR(Tabulka!F34=":",Tabulka!F34=""),"",CONCATENATE(Tabulka!F34,CHAR(10),"(",'Tabulka-skore'!F34,")"))</f>
        <v/>
      </c>
      <c r="G34" s="1480" t="str">
        <f>IF(OR(Tabulka!G34=":",Tabulka!G34=""),"",CONCATENATE(Tabulka!G34,CHAR(10),"(",'Tabulka-skore'!G34,")"))</f>
        <v/>
      </c>
      <c r="H34" s="1480" t="str">
        <f>IF(OR(Tabulka!H34=":",Tabulka!H34=""),"",CONCATENATE(Tabulka!H34,CHAR(10),"(",'Tabulka-skore'!H34,")"))</f>
        <v/>
      </c>
      <c r="I34" s="1480" t="str">
        <f>IF(OR(Tabulka!I34=":",Tabulka!I34=""),"",CONCATENATE(Tabulka!I34,CHAR(10),"(",'Tabulka-skore'!I34,")"))</f>
        <v/>
      </c>
      <c r="J34" s="1486" t="str">
        <f>I33</f>
        <v>C</v>
      </c>
      <c r="K34" s="1483" t="str">
        <f>IF(OR(Tabulka!K34=":",Tabulka!K34=""),"",CONCATENATE(Tabulka!K34,CHAR(10),"(",'Tabulka-skore'!K34,")"))</f>
        <v/>
      </c>
      <c r="L34" s="1026" t="str">
        <f>Tabulka!L34</f>
        <v/>
      </c>
      <c r="M34" s="1489" t="str">
        <f>IF(Tabulka!M34="","",CONCATENATE(Tabulka!M34,":",CHAR(10),"(",'Tabulka-skore'!M34,":"))</f>
        <v/>
      </c>
      <c r="N34" s="1490" t="str">
        <f>IF(Tabulka!N34="","",CONCATENATE(Tabulka!N34,CHAR(10),'Tabulka-skore'!N34,")"))</f>
        <v/>
      </c>
      <c r="O34" s="1491" t="str">
        <f>IF(Tabulka!O34="","",CONCATENATE(Tabulka!O34,CHAR(10),"(",'Tabulka-skore'!O34,")"))</f>
        <v/>
      </c>
      <c r="P34" s="1492" t="str">
        <f>IF(Tabulka!P34="","",IFERROR(CONCATENATE(ROUND(Tabulka!P34,2),CHAR(10),"(",ROUND('Tabulka-skore'!P34,2),")"),""))</f>
        <v/>
      </c>
      <c r="Q34" s="1113" t="str">
        <f>Tabulka!Q34</f>
        <v/>
      </c>
      <c r="R34" s="1101" t="str">
        <f>Tabulka!R34</f>
        <v/>
      </c>
      <c r="S34" s="1102" t="str">
        <f>IF(Tabulka!S34="","",CONCATENATE(Tabulka!S34,":",CHAR(10),"(",'Tabulka-skore'!S34,":"))</f>
        <v/>
      </c>
      <c r="T34" s="1103" t="str">
        <f>IF(Tabulka!T34="","",CONCATENATE(Tabulka!T34,CHAR(10),'Tabulka-skore'!T34,")"))</f>
        <v/>
      </c>
      <c r="U34" s="1101" t="str">
        <f>IF(Tabulka!U34="","",CONCATENATE(Tabulka!U34,CHAR(10),"(",'Tabulka-skore'!U34,")"))</f>
        <v/>
      </c>
      <c r="V34" s="1104" t="str">
        <f>IF(Tabulka!V34="","",IFERROR(CONCATENATE(ROUND(Tabulka!V34,2),CHAR(10),"(",ROUND('Tabulka-skore'!V34,2),")"),""))</f>
        <v/>
      </c>
      <c r="W34" s="1161" t="str">
        <f>Tabulka!W34</f>
        <v/>
      </c>
      <c r="X34" s="390"/>
    </row>
    <row r="35" spans="1:24" ht="33.75" hidden="1" customHeight="1" thickBot="1" x14ac:dyDescent="0.3">
      <c r="A35" s="331"/>
      <c r="B35" s="641">
        <v>38</v>
      </c>
      <c r="C35" s="1287" t="str">
        <f>VLOOKUP($B35,jednotlivci!$C$5:$G$164,5,0)</f>
        <v/>
      </c>
      <c r="D35" s="1123" t="str">
        <f>IF(OR(Tabulka!D35=":",Tabulka!D35=""),"",CONCATENATE(Tabulka!D35,CHAR(10),"(",'Tabulka-skore'!D35,")"))</f>
        <v/>
      </c>
      <c r="E35" s="1124" t="str">
        <f>IF(OR(Tabulka!E35=":",Tabulka!E35=""),"",CONCATENATE(Tabulka!E35,CHAR(10),"(",'Tabulka-skore'!E35,")"))</f>
        <v/>
      </c>
      <c r="F35" s="1124" t="str">
        <f>IF(OR(Tabulka!F35=":",Tabulka!F35=""),"",CONCATENATE(Tabulka!F35,CHAR(10),"(",'Tabulka-skore'!F35,")"))</f>
        <v/>
      </c>
      <c r="G35" s="1124" t="str">
        <f>IF(OR(Tabulka!G35=":",Tabulka!G35=""),"",CONCATENATE(Tabulka!G35,CHAR(10),"(",'Tabulka-skore'!G35,")"))</f>
        <v/>
      </c>
      <c r="H35" s="1124" t="str">
        <f>IF(OR(Tabulka!H35=":",Tabulka!H35=""),"",CONCATENATE(Tabulka!H35,CHAR(10),"(",'Tabulka-skore'!H35,")"))</f>
        <v/>
      </c>
      <c r="I35" s="1124" t="str">
        <f>IF(OR(Tabulka!I35=":",Tabulka!I35=""),"",CONCATENATE(Tabulka!I35,CHAR(10),"(",'Tabulka-skore'!I35,")"))</f>
        <v/>
      </c>
      <c r="J35" s="1124" t="str">
        <f>IF(OR(Tabulka!J35=":",Tabulka!J35=""),"",CONCATENATE(Tabulka!J35,CHAR(10),"(",'Tabulka-skore'!J35,")"))</f>
        <v/>
      </c>
      <c r="K35" s="1127" t="str">
        <f>J34</f>
        <v>C</v>
      </c>
      <c r="L35" s="901" t="str">
        <f>Tabulka!L35</f>
        <v/>
      </c>
      <c r="M35" s="1089" t="str">
        <f>IF(Tabulka!M35="","",CONCATENATE(Tabulka!M35,":",CHAR(10),"(",'Tabulka-skore'!M35,":"))</f>
        <v/>
      </c>
      <c r="N35" s="1090" t="str">
        <f>IF(Tabulka!N35="","",CONCATENATE(Tabulka!N35,CHAR(10),'Tabulka-skore'!N35,")"))</f>
        <v/>
      </c>
      <c r="O35" s="1091" t="str">
        <f>IF(Tabulka!O35="","",CONCATENATE(Tabulka!O35,CHAR(10),"(",'Tabulka-skore'!O35,")"))</f>
        <v/>
      </c>
      <c r="P35" s="1092" t="str">
        <f>IF(Tabulka!P35="","",IFERROR(CONCATENATE(ROUND(Tabulka!P35,2),CHAR(10),"(",ROUND('Tabulka-skore'!P35,2),")"),""))</f>
        <v/>
      </c>
      <c r="Q35" s="1212" t="str">
        <f>Tabulka!Q35</f>
        <v/>
      </c>
      <c r="R35" s="1213" t="str">
        <f>Tabulka!R35</f>
        <v/>
      </c>
      <c r="S35" s="1214" t="str">
        <f>IF(Tabulka!S35="","",CONCATENATE(Tabulka!S35,":",CHAR(10),"(",'Tabulka-skore'!S35,":"))</f>
        <v/>
      </c>
      <c r="T35" s="1215" t="str">
        <f>IF(Tabulka!T35="","",CONCATENATE(Tabulka!T35,CHAR(10),'Tabulka-skore'!T35,")"))</f>
        <v/>
      </c>
      <c r="U35" s="1213" t="str">
        <f>IF(Tabulka!U35="","",CONCATENATE(Tabulka!U35,CHAR(10),"(",'Tabulka-skore'!U35,")"))</f>
        <v/>
      </c>
      <c r="V35" s="1216" t="str">
        <f>IF(Tabulka!V35="","",IFERROR(CONCATENATE(ROUND(Tabulka!V35,2),CHAR(10),"(",ROUND('Tabulka-skore'!V35,2),")"),""))</f>
        <v/>
      </c>
      <c r="W35" s="1116" t="str">
        <f>Tabulka!W35</f>
        <v/>
      </c>
      <c r="X35" s="390"/>
    </row>
    <row r="36" spans="1:24" ht="5.0999999999999996" customHeight="1" x14ac:dyDescent="0.35">
      <c r="A36" s="331"/>
      <c r="B36" s="61"/>
      <c r="C36" s="824"/>
      <c r="D36" s="751"/>
      <c r="E36" s="751"/>
      <c r="F36" s="751"/>
      <c r="G36" s="751"/>
      <c r="H36" s="751"/>
      <c r="I36" s="751"/>
      <c r="J36" s="751"/>
      <c r="K36" s="333"/>
      <c r="L36" s="771"/>
      <c r="M36" s="772"/>
      <c r="N36" s="773"/>
      <c r="O36" s="771"/>
      <c r="P36" s="771"/>
      <c r="Q36" s="774"/>
      <c r="R36" s="774"/>
      <c r="S36" s="775"/>
      <c r="T36" s="776"/>
      <c r="U36" s="774"/>
      <c r="V36" s="774"/>
      <c r="W36" s="771"/>
      <c r="X36" s="391"/>
    </row>
    <row r="37" spans="1:24" ht="5.0999999999999996" customHeight="1" thickBot="1" x14ac:dyDescent="0.4">
      <c r="A37" s="331"/>
      <c r="B37" s="331"/>
      <c r="C37" s="829"/>
      <c r="D37" s="752"/>
      <c r="E37" s="752"/>
      <c r="F37" s="752"/>
      <c r="G37" s="752"/>
      <c r="H37" s="752"/>
      <c r="I37" s="752"/>
      <c r="J37" s="752"/>
      <c r="K37" s="334"/>
      <c r="L37" s="743"/>
      <c r="M37" s="782"/>
      <c r="N37" s="783"/>
      <c r="O37" s="743"/>
      <c r="P37" s="743"/>
      <c r="Q37" s="743"/>
      <c r="R37" s="784"/>
      <c r="S37" s="782"/>
      <c r="T37" s="756"/>
      <c r="U37" s="743"/>
      <c r="V37" s="743"/>
      <c r="W37" s="743"/>
      <c r="X37" s="390"/>
    </row>
    <row r="38" spans="1:24" ht="81.75" customHeight="1" x14ac:dyDescent="0.25">
      <c r="A38" s="331"/>
      <c r="B38" s="106"/>
      <c r="C38" s="830" t="str">
        <f>D40</f>
        <v>D</v>
      </c>
      <c r="D38" s="1772" t="str">
        <f>C40</f>
        <v>Chudomský/ 
Ryšavý</v>
      </c>
      <c r="E38" s="1773" t="str">
        <f>C41</f>
        <v>Janáček/ 
Patera</v>
      </c>
      <c r="F38" s="1773" t="str">
        <f>C42</f>
        <v>Krajča/ 
Hron</v>
      </c>
      <c r="G38" s="1773" t="str">
        <f>C43</f>
        <v>Výborný/ 
Aster</v>
      </c>
      <c r="H38" s="1773" t="str">
        <f>C44</f>
        <v>Hub/ 
Pagáč</v>
      </c>
      <c r="I38" s="1773" t="str">
        <f>C45</f>
        <v>Vojta/ 
Nikolič</v>
      </c>
      <c r="J38" s="1180" t="str">
        <f>C46</f>
        <v/>
      </c>
      <c r="K38" s="1180" t="str">
        <f>C47</f>
        <v/>
      </c>
      <c r="L38" s="543" t="s">
        <v>272</v>
      </c>
      <c r="M38" s="1934" t="s">
        <v>276</v>
      </c>
      <c r="N38" s="1934"/>
      <c r="O38" s="1296" t="s">
        <v>456</v>
      </c>
      <c r="P38" s="1071" t="s">
        <v>457</v>
      </c>
      <c r="Q38" s="546" t="s">
        <v>107</v>
      </c>
      <c r="R38" s="1072" t="s">
        <v>277</v>
      </c>
      <c r="S38" s="1935" t="s">
        <v>462</v>
      </c>
      <c r="T38" s="1936"/>
      <c r="U38" s="1072" t="s">
        <v>106</v>
      </c>
      <c r="V38" s="1073" t="s">
        <v>187</v>
      </c>
      <c r="W38" s="1074" t="s">
        <v>12</v>
      </c>
      <c r="X38" s="390"/>
    </row>
    <row r="39" spans="1:24" ht="3" customHeight="1" thickBot="1" x14ac:dyDescent="0.3">
      <c r="A39" s="331"/>
      <c r="B39" s="1011" t="str">
        <f>VLOOKUP(B40-1,'pravidla turnaje'!$A$64:$B$83,2,0)</f>
        <v>D</v>
      </c>
      <c r="C39" s="831"/>
      <c r="D39" s="747">
        <f>B40</f>
        <v>41</v>
      </c>
      <c r="E39" s="748">
        <f>B41</f>
        <v>42</v>
      </c>
      <c r="F39" s="748">
        <f>B42</f>
        <v>43</v>
      </c>
      <c r="G39" s="749">
        <f>B43</f>
        <v>44</v>
      </c>
      <c r="H39" s="748">
        <f>B44</f>
        <v>45</v>
      </c>
      <c r="I39" s="748">
        <f>B45</f>
        <v>46</v>
      </c>
      <c r="J39" s="750">
        <f>B46</f>
        <v>47</v>
      </c>
      <c r="K39" s="750">
        <f>B47</f>
        <v>48</v>
      </c>
      <c r="L39" s="1022"/>
      <c r="M39" s="1955"/>
      <c r="N39" s="1955"/>
      <c r="O39" s="1302"/>
      <c r="P39" s="1023"/>
      <c r="Q39" s="1956" t="s">
        <v>42</v>
      </c>
      <c r="R39" s="1957"/>
      <c r="S39" s="1957"/>
      <c r="T39" s="1957"/>
      <c r="U39" s="1957"/>
      <c r="V39" s="1958"/>
      <c r="W39" s="1024"/>
      <c r="X39" s="390"/>
    </row>
    <row r="40" spans="1:24" ht="36.75" customHeight="1" thickTop="1" x14ac:dyDescent="0.25">
      <c r="A40" s="331"/>
      <c r="B40" s="87">
        <v>41</v>
      </c>
      <c r="C40" s="1738" t="str">
        <f>VLOOKUP($B40,jednotlivci!$C$5:$G$164,5,0)</f>
        <v>Chudomský/ 
Ryšavý</v>
      </c>
      <c r="D40" s="1767" t="str">
        <f>B39</f>
        <v>D</v>
      </c>
      <c r="E40" s="1050" t="str">
        <f>IF(OR(Tabulka!E40=":",Tabulka!E40=""),"",CONCATENATE(Tabulka!E40,CHAR(10),"(",'Tabulka-skore'!E40,")"))</f>
        <v>2:0
(4:1)</v>
      </c>
      <c r="F40" s="1050" t="str">
        <f>IF(OR(Tabulka!F40=":",Tabulka!F40=""),"",CONCATENATE(Tabulka!F40,CHAR(10),"(",'Tabulka-skore'!F40,")"))</f>
        <v>2:0
(6:4)</v>
      </c>
      <c r="G40" s="1050" t="str">
        <f>IF(OR(Tabulka!G40=":",Tabulka!G40=""),"",CONCATENATE(Tabulka!G40,CHAR(10),"(",'Tabulka-skore'!G40,")"))</f>
        <v>1:2
(5:6)</v>
      </c>
      <c r="H40" s="1050" t="str">
        <f>IF(OR(Tabulka!H40=":",Tabulka!H40=""),"",CONCATENATE(Tabulka!H40,CHAR(10),"(",'Tabulka-skore'!H40,")"))</f>
        <v>2:0
(4:1)</v>
      </c>
      <c r="I40" s="1050" t="str">
        <f>IF(OR(Tabulka!I40=":",Tabulka!I40=""),"",CONCATENATE(Tabulka!I40,CHAR(10),"(",'Tabulka-skore'!I40,")"))</f>
        <v>1:2
(5:6)</v>
      </c>
      <c r="J40" s="1050" t="str">
        <f>IF(OR(Tabulka!J40=":",Tabulka!J40=""),"",CONCATENATE(Tabulka!J40,CHAR(10),"(",'Tabulka-skore'!J40,")"))</f>
        <v/>
      </c>
      <c r="K40" s="1051" t="str">
        <f>IF(OR(Tabulka!K40=":",Tabulka!K40=""),"",CONCATENATE(Tabulka!K40,CHAR(10),"(",'Tabulka-skore'!K40,")"))</f>
        <v/>
      </c>
      <c r="L40" s="1026">
        <f>Tabulka!L40</f>
        <v>3</v>
      </c>
      <c r="M40" s="1489" t="str">
        <f ca="1">IF(Tabulka!M40="","",CONCATENATE(Tabulka!M40,":",CHAR(10),"(",'Tabulka-skore'!M40,":"))</f>
        <v>8:
(24:</v>
      </c>
      <c r="N40" s="1490" t="str">
        <f ca="1">IF(Tabulka!N40="","",CONCATENATE(Tabulka!N40,CHAR(10),'Tabulka-skore'!N40,")"))</f>
        <v>4
18)</v>
      </c>
      <c r="O40" s="1491" t="str">
        <f ca="1">IF(Tabulka!O40="","",CONCATENATE(Tabulka!O40,CHAR(10),"(",'Tabulka-skore'!O40,")"))</f>
        <v>4
(6)</v>
      </c>
      <c r="P40" s="1492" t="str">
        <f ca="1">IF(Tabulka!P40="","",IFERROR(CONCATENATE(ROUND(Tabulka!P40,2),CHAR(10),"(",ROUND('Tabulka-skore'!P40,2),")"),""))</f>
        <v>2
(1,33)</v>
      </c>
      <c r="Q40" s="1493">
        <f>Tabulka!Q40</f>
        <v>3</v>
      </c>
      <c r="R40" s="1111" t="str">
        <f>Tabulka!R40</f>
        <v/>
      </c>
      <c r="S40" s="1495" t="str">
        <f>IF(Tabulka!S40="","",CONCATENATE(Tabulka!S40,":",CHAR(10),"(",'Tabulka-skore'!S40,":"))</f>
        <v/>
      </c>
      <c r="T40" s="1496" t="str">
        <f>IF(Tabulka!T40="","",CONCATENATE(Tabulka!T40,CHAR(10),'Tabulka-skore'!T40,")"))</f>
        <v/>
      </c>
      <c r="U40" s="1494" t="str">
        <f>IF(Tabulka!U40="","",CONCATENATE(Tabulka!U40,CHAR(10),"(",'Tabulka-skore'!U40,")"))</f>
        <v/>
      </c>
      <c r="V40" s="1104" t="str">
        <f>IF(Tabulka!V40="","",IFERROR(CONCATENATE(ROUND(Tabulka!V40,2),CHAR(10),"(",ROUND('Tabulka-skore'!V40,2),")"),""))</f>
        <v/>
      </c>
      <c r="W40" s="1115">
        <f ca="1">Tabulka!W40</f>
        <v>3</v>
      </c>
      <c r="X40" s="390"/>
    </row>
    <row r="41" spans="1:24" ht="36.75" customHeight="1" x14ac:dyDescent="0.25">
      <c r="A41" s="331"/>
      <c r="B41" s="70">
        <v>42</v>
      </c>
      <c r="C41" s="1739" t="str">
        <f>VLOOKUP($B41,jednotlivci!$C$5:$G$164,5,0)</f>
        <v>Janáček/ 
Patera</v>
      </c>
      <c r="D41" s="1128" t="str">
        <f>IF(OR(Tabulka!D41=":",Tabulka!D41=""),"",CONCATENATE(Tabulka!D41,CHAR(10),"(",'Tabulka-skore'!D41,")"))</f>
        <v>0:2
(1:4)</v>
      </c>
      <c r="E41" s="1768" t="str">
        <f>D40</f>
        <v>D</v>
      </c>
      <c r="F41" s="1054" t="str">
        <f>IF(OR(Tabulka!F41=":",Tabulka!F41=""),"",CONCATENATE(Tabulka!F41,CHAR(10),"(",'Tabulka-skore'!F41,")"))</f>
        <v>2:0
(5:3)</v>
      </c>
      <c r="G41" s="1054" t="str">
        <f>IF(OR(Tabulka!G41=":",Tabulka!G41=""),"",CONCATENATE(Tabulka!G41,CHAR(10),"(",'Tabulka-skore'!G41,")"))</f>
        <v>1:2
(4:6)</v>
      </c>
      <c r="H41" s="1054" t="str">
        <f>IF(OR(Tabulka!H41=":",Tabulka!H41=""),"",CONCATENATE(Tabulka!H41,CHAR(10),"(",'Tabulka-skore'!H41,")"))</f>
        <v>2:0
(6:0)</v>
      </c>
      <c r="I41" s="1054" t="str">
        <f>IF(OR(Tabulka!I41=":",Tabulka!I41=""),"",CONCATENATE(Tabulka!I41,CHAR(10),"(",'Tabulka-skore'!I41,")"))</f>
        <v>1:2
(5:7)</v>
      </c>
      <c r="J41" s="1054" t="str">
        <f>IF(OR(Tabulka!J41=":",Tabulka!J41=""),"",CONCATENATE(Tabulka!J41,CHAR(10),"(",'Tabulka-skore'!J41,")"))</f>
        <v/>
      </c>
      <c r="K41" s="1055" t="str">
        <f>IF(OR(Tabulka!K41=":",Tabulka!K41=""),"",CONCATENATE(Tabulka!K41,CHAR(10),"(",'Tabulka-skore'!K41,")"))</f>
        <v/>
      </c>
      <c r="L41" s="900">
        <f>Tabulka!L41</f>
        <v>2</v>
      </c>
      <c r="M41" s="1085" t="str">
        <f ca="1">IF(Tabulka!M41="","",CONCATENATE(Tabulka!M41,":",CHAR(10),"(",'Tabulka-skore'!M41,":"))</f>
        <v>6:
(21:</v>
      </c>
      <c r="N41" s="1086" t="str">
        <f ca="1">IF(Tabulka!N41="","",CONCATENATE(Tabulka!N41,CHAR(10),'Tabulka-skore'!N41,")"))</f>
        <v>6
20)</v>
      </c>
      <c r="O41" s="1087" t="str">
        <f ca="1">IF(Tabulka!O41="","",CONCATENATE(Tabulka!O41,CHAR(10),"(",'Tabulka-skore'!O41,")"))</f>
        <v>0
(1)</v>
      </c>
      <c r="P41" s="1088" t="str">
        <f ca="1">IF(Tabulka!P41="","",IFERROR(CONCATENATE(ROUND(Tabulka!P41,2),CHAR(10),"(",ROUND('Tabulka-skore'!P41,2),")"),""))</f>
        <v>1
(1,05)</v>
      </c>
      <c r="Q41" s="1040">
        <f>Tabulka!Q41</f>
        <v>4</v>
      </c>
      <c r="R41" s="1112" t="str">
        <f>Tabulka!R41</f>
        <v/>
      </c>
      <c r="S41" s="1042" t="str">
        <f>IF(Tabulka!S41="","",CONCATENATE(Tabulka!S41,":",CHAR(10),"(",'Tabulka-skore'!S41,":"))</f>
        <v/>
      </c>
      <c r="T41" s="1043" t="str">
        <f>IF(Tabulka!T41="","",CONCATENATE(Tabulka!T41,CHAR(10),'Tabulka-skore'!T41,")"))</f>
        <v/>
      </c>
      <c r="U41" s="1041" t="str">
        <f>IF(Tabulka!U41="","",CONCATENATE(Tabulka!U41,CHAR(10),"(",'Tabulka-skore'!U41,")"))</f>
        <v/>
      </c>
      <c r="V41" s="1108" t="str">
        <f>IF(Tabulka!V41="","",IFERROR(CONCATENATE(ROUND(Tabulka!V41,2),CHAR(10),"(",ROUND('Tabulka-skore'!V41,2),")"),""))</f>
        <v/>
      </c>
      <c r="W41" s="1116">
        <f ca="1">Tabulka!W41</f>
        <v>4</v>
      </c>
      <c r="X41" s="390"/>
    </row>
    <row r="42" spans="1:24" ht="36.75" customHeight="1" x14ac:dyDescent="0.25">
      <c r="A42" s="331"/>
      <c r="B42" s="70">
        <v>43</v>
      </c>
      <c r="C42" s="1739" t="str">
        <f>VLOOKUP($B42,jednotlivci!$C$5:$G$164,5,0)</f>
        <v>Krajča/ 
Hron</v>
      </c>
      <c r="D42" s="1120" t="str">
        <f>IF(OR(Tabulka!D42=":",Tabulka!D42=""),"",CONCATENATE(Tabulka!D42,CHAR(10),"(",'Tabulka-skore'!D42,")"))</f>
        <v>0:2
(4:6)</v>
      </c>
      <c r="E42" s="1122" t="str">
        <f>IF(OR(Tabulka!E42=":",Tabulka!E42=""),"",CONCATENATE(Tabulka!E42,CHAR(10),"(",'Tabulka-skore'!E42,")"))</f>
        <v>0:2
(3:5)</v>
      </c>
      <c r="F42" s="1768" t="str">
        <f>E41</f>
        <v>D</v>
      </c>
      <c r="G42" s="1054" t="str">
        <f>IF(OR(Tabulka!G42=":",Tabulka!G42=""),"",CONCATENATE(Tabulka!G42,CHAR(10),"(",'Tabulka-skore'!G42,")"))</f>
        <v>0:2
(4:4)</v>
      </c>
      <c r="H42" s="1054" t="str">
        <f>IF(OR(Tabulka!H42=":",Tabulka!H42=""),"",CONCATENATE(Tabulka!H42,CHAR(10),"(",'Tabulka-skore'!H42,")"))</f>
        <v>1:2
(5:5)</v>
      </c>
      <c r="I42" s="1054" t="str">
        <f>IF(OR(Tabulka!I42=":",Tabulka!I42=""),"",CONCATENATE(Tabulka!I42,CHAR(10),"(",'Tabulka-skore'!I42,")"))</f>
        <v>0:2
(3:5)</v>
      </c>
      <c r="J42" s="1054" t="str">
        <f>IF(OR(Tabulka!J42=":",Tabulka!J42=""),"",CONCATENATE(Tabulka!J42,CHAR(10),"(",'Tabulka-skore'!J42,")"))</f>
        <v/>
      </c>
      <c r="K42" s="1055" t="str">
        <f>IF(OR(Tabulka!K42=":",Tabulka!K42=""),"",CONCATENATE(Tabulka!K42,CHAR(10),"(",'Tabulka-skore'!K42,")"))</f>
        <v/>
      </c>
      <c r="L42" s="900">
        <f>Tabulka!L42</f>
        <v>0</v>
      </c>
      <c r="M42" s="1085" t="str">
        <f ca="1">IF(Tabulka!M42="","",CONCATENATE(Tabulka!M42,":",CHAR(10),"(",'Tabulka-skore'!M42,":"))</f>
        <v>1:
(19:</v>
      </c>
      <c r="N42" s="1086" t="str">
        <f ca="1">IF(Tabulka!N42="","",CONCATENATE(Tabulka!N42,CHAR(10),'Tabulka-skore'!N42,")"))</f>
        <v>10
25)</v>
      </c>
      <c r="O42" s="1087" t="str">
        <f ca="1">IF(Tabulka!O42="","",CONCATENATE(Tabulka!O42,CHAR(10),"(",'Tabulka-skore'!O42,")"))</f>
        <v>-9
(-6)</v>
      </c>
      <c r="P42" s="1088" t="str">
        <f ca="1">IF(Tabulka!P42="","",IFERROR(CONCATENATE(ROUND(Tabulka!P42,2),CHAR(10),"(",ROUND('Tabulka-skore'!P42,2),")"),""))</f>
        <v>0,1
(0,76)</v>
      </c>
      <c r="Q42" s="1040">
        <f>Tabulka!Q42</f>
        <v>6</v>
      </c>
      <c r="R42" s="1112" t="str">
        <f>Tabulka!R42</f>
        <v/>
      </c>
      <c r="S42" s="1042" t="str">
        <f>IF(Tabulka!S42="","",CONCATENATE(Tabulka!S42,":",CHAR(10),"(",'Tabulka-skore'!S42,":"))</f>
        <v/>
      </c>
      <c r="T42" s="1043" t="str">
        <f>IF(Tabulka!T42="","",CONCATENATE(Tabulka!T42,CHAR(10),'Tabulka-skore'!T42,")"))</f>
        <v/>
      </c>
      <c r="U42" s="1041" t="str">
        <f>IF(Tabulka!U42="","",CONCATENATE(Tabulka!U42,CHAR(10),"(",'Tabulka-skore'!U42,")"))</f>
        <v/>
      </c>
      <c r="V42" s="1108" t="str">
        <f>IF(Tabulka!V42="","",IFERROR(CONCATENATE(ROUND(Tabulka!V42,2),CHAR(10),"(",ROUND('Tabulka-skore'!V42,2),")"),""))</f>
        <v/>
      </c>
      <c r="W42" s="1116">
        <f ca="1">Tabulka!W42</f>
        <v>6</v>
      </c>
      <c r="X42" s="390"/>
    </row>
    <row r="43" spans="1:24" ht="36.75" customHeight="1" x14ac:dyDescent="0.25">
      <c r="A43" s="331"/>
      <c r="B43" s="70">
        <v>44</v>
      </c>
      <c r="C43" s="1739" t="str">
        <f>VLOOKUP($B43,jednotlivci!$C$5:$G$164,5,0)</f>
        <v>Výborný/ 
Aster</v>
      </c>
      <c r="D43" s="1120" t="str">
        <f>IF(OR(Tabulka!D43=":",Tabulka!D43=""),"",CONCATENATE(Tabulka!D43,CHAR(10),"(",'Tabulka-skore'!D43,")"))</f>
        <v>2:1
(6:5)</v>
      </c>
      <c r="E43" s="1122" t="str">
        <f>IF(OR(Tabulka!E43=":",Tabulka!E43=""),"",CONCATENATE(Tabulka!E43,CHAR(10),"(",'Tabulka-skore'!E43,")"))</f>
        <v>2:1
(6:4)</v>
      </c>
      <c r="F43" s="1122" t="str">
        <f>IF(OR(Tabulka!F43=":",Tabulka!F43=""),"",CONCATENATE(Tabulka!F43,CHAR(10),"(",'Tabulka-skore'!F43,")"))</f>
        <v>2:0
(4:4)</v>
      </c>
      <c r="G43" s="1768" t="str">
        <f>F42</f>
        <v>D</v>
      </c>
      <c r="H43" s="1054" t="str">
        <f>IF(OR(Tabulka!H43=":",Tabulka!H43=""),"",CONCATENATE(Tabulka!H43,CHAR(10),"(",'Tabulka-skore'!H43,")"))</f>
        <v>2:1
(5:3)</v>
      </c>
      <c r="I43" s="1054" t="str">
        <f>IF(OR(Tabulka!I43=":",Tabulka!I43=""),"",CONCATENATE(Tabulka!I43,CHAR(10),"(",'Tabulka-skore'!I43,")"))</f>
        <v>2:1
(7:6)</v>
      </c>
      <c r="J43" s="1054" t="str">
        <f>IF(OR(Tabulka!J43=":",Tabulka!J43=""),"",CONCATENATE(Tabulka!J43,CHAR(10),"(",'Tabulka-skore'!J43,")"))</f>
        <v/>
      </c>
      <c r="K43" s="1055" t="str">
        <f>IF(OR(Tabulka!K43=":",Tabulka!K43=""),"",CONCATENATE(Tabulka!K43,CHAR(10),"(",'Tabulka-skore'!K43,")"))</f>
        <v/>
      </c>
      <c r="L43" s="900">
        <f>Tabulka!L43</f>
        <v>5</v>
      </c>
      <c r="M43" s="1085" t="str">
        <f ca="1">IF(Tabulka!M43="","",CONCATENATE(Tabulka!M43,":",CHAR(10),"(",'Tabulka-skore'!M43,":"))</f>
        <v>10:
(28:</v>
      </c>
      <c r="N43" s="1086" t="str">
        <f ca="1">IF(Tabulka!N43="","",CONCATENATE(Tabulka!N43,CHAR(10),'Tabulka-skore'!N43,")"))</f>
        <v>4
22)</v>
      </c>
      <c r="O43" s="1087" t="str">
        <f ca="1">IF(Tabulka!O43="","",CONCATENATE(Tabulka!O43,CHAR(10),"(",'Tabulka-skore'!O43,")"))</f>
        <v>6
(6)</v>
      </c>
      <c r="P43" s="1088" t="str">
        <f ca="1">IF(Tabulka!P43="","",IFERROR(CONCATENATE(ROUND(Tabulka!P43,2),CHAR(10),"(",ROUND('Tabulka-skore'!P43,2),")"),""))</f>
        <v>2,5
(1,27)</v>
      </c>
      <c r="Q43" s="1040">
        <f>Tabulka!Q43</f>
        <v>1</v>
      </c>
      <c r="R43" s="1112" t="str">
        <f>Tabulka!R43</f>
        <v/>
      </c>
      <c r="S43" s="1042" t="str">
        <f>IF(Tabulka!S43="","",CONCATENATE(Tabulka!S43,":",CHAR(10),"(",'Tabulka-skore'!S43,":"))</f>
        <v/>
      </c>
      <c r="T43" s="1043" t="str">
        <f>IF(Tabulka!T43="","",CONCATENATE(Tabulka!T43,CHAR(10),'Tabulka-skore'!T43,")"))</f>
        <v/>
      </c>
      <c r="U43" s="1041" t="str">
        <f>IF(Tabulka!U43="","",CONCATENATE(Tabulka!U43,CHAR(10),"(",'Tabulka-skore'!U43,")"))</f>
        <v/>
      </c>
      <c r="V43" s="1108" t="str">
        <f>IF(Tabulka!V43="","",IFERROR(CONCATENATE(ROUND(Tabulka!V43,2),CHAR(10),"(",ROUND('Tabulka-skore'!V43,2),")"),""))</f>
        <v/>
      </c>
      <c r="W43" s="1116">
        <f ca="1">Tabulka!W43</f>
        <v>1</v>
      </c>
      <c r="X43" s="390"/>
    </row>
    <row r="44" spans="1:24" ht="36.75" customHeight="1" x14ac:dyDescent="0.25">
      <c r="A44" s="331"/>
      <c r="B44" s="70">
        <v>45</v>
      </c>
      <c r="C44" s="1852" t="str">
        <f>VLOOKUP($B44,jednotlivci!$C$5:$G$164,5,0)</f>
        <v>Hub/ 
Pagáč</v>
      </c>
      <c r="D44" s="1709" t="str">
        <f>IF(OR(Tabulka!D44=":",Tabulka!D44=""),"",CONCATENATE(Tabulka!D44,CHAR(10),"(",'Tabulka-skore'!D44,")"))</f>
        <v>0:2
(1:4)</v>
      </c>
      <c r="E44" s="1710" t="str">
        <f>IF(OR(Tabulka!E44=":",Tabulka!E44=""),"",CONCATENATE(Tabulka!E44,CHAR(10),"(",'Tabulka-skore'!E44,")"))</f>
        <v>0:2
(0:6)</v>
      </c>
      <c r="F44" s="1710" t="str">
        <f>IF(OR(Tabulka!F44=":",Tabulka!F44=""),"",CONCATENATE(Tabulka!F44,CHAR(10),"(",'Tabulka-skore'!F44,")"))</f>
        <v>2:1
(5:5)</v>
      </c>
      <c r="G44" s="1710" t="str">
        <f>IF(OR(Tabulka!G44=":",Tabulka!G44=""),"",CONCATENATE(Tabulka!G44,CHAR(10),"(",'Tabulka-skore'!G44,")"))</f>
        <v>1:2
(3:5)</v>
      </c>
      <c r="H44" s="1853" t="str">
        <f>G43</f>
        <v>D</v>
      </c>
      <c r="I44" s="1054" t="str">
        <f>IF(OR(Tabulka!I44=":",Tabulka!I44=""),"",CONCATENATE(Tabulka!I44,CHAR(10),"(",'Tabulka-skore'!I44,")"))</f>
        <v>1:2
(4:7)</v>
      </c>
      <c r="J44" s="1696" t="str">
        <f>IF(OR(Tabulka!J44=":",Tabulka!J44=""),"",CONCATENATE(Tabulka!J44,CHAR(10),"(",'Tabulka-skore'!J44,")"))</f>
        <v/>
      </c>
      <c r="K44" s="1697" t="str">
        <f>IF(OR(Tabulka!K44=":",Tabulka!K44=""),"",CONCATENATE(Tabulka!K44,CHAR(10),"(",'Tabulka-skore'!K44,")"))</f>
        <v/>
      </c>
      <c r="L44" s="1698">
        <f>Tabulka!L44</f>
        <v>1</v>
      </c>
      <c r="M44" s="1699" t="str">
        <f ca="1">IF(Tabulka!M44="","",CONCATENATE(Tabulka!M44,":",CHAR(10),"(",'Tabulka-skore'!M44,":"))</f>
        <v>4:
(13:</v>
      </c>
      <c r="N44" s="1700" t="str">
        <f ca="1">IF(Tabulka!N44="","",CONCATENATE(Tabulka!N44,CHAR(10),'Tabulka-skore'!N44,")"))</f>
        <v>9
27)</v>
      </c>
      <c r="O44" s="1701" t="str">
        <f ca="1">IF(Tabulka!O44="","",CONCATENATE(Tabulka!O44,CHAR(10),"(",'Tabulka-skore'!O44,")"))</f>
        <v>-5
(-14)</v>
      </c>
      <c r="P44" s="1702" t="str">
        <f ca="1">IF(Tabulka!P44="","",IFERROR(CONCATENATE(ROUND(Tabulka!P44,2),CHAR(10),"(",ROUND('Tabulka-skore'!P44,2),")"),""))</f>
        <v>0,44
(0,48)</v>
      </c>
      <c r="Q44" s="1728">
        <f>Tabulka!Q44</f>
        <v>5</v>
      </c>
      <c r="R44" s="1729" t="str">
        <f>Tabulka!R44</f>
        <v/>
      </c>
      <c r="S44" s="1730" t="str">
        <f>IF(Tabulka!S44="","",CONCATENATE(Tabulka!S44,":",CHAR(10),"(",'Tabulka-skore'!S44,":"))</f>
        <v/>
      </c>
      <c r="T44" s="1731" t="str">
        <f>IF(Tabulka!T44="","",CONCATENATE(Tabulka!T44,CHAR(10),'Tabulka-skore'!T44,")"))</f>
        <v/>
      </c>
      <c r="U44" s="1729" t="str">
        <f>IF(Tabulka!U44="","",CONCATENATE(Tabulka!U44,CHAR(10),"(",'Tabulka-skore'!U44,")"))</f>
        <v/>
      </c>
      <c r="V44" s="1707" t="str">
        <f>IF(Tabulka!V44="","",IFERROR(CONCATENATE(ROUND(Tabulka!V44,2),CHAR(10),"(",ROUND('Tabulka-skore'!V44,2),")"),""))</f>
        <v/>
      </c>
      <c r="W44" s="1708">
        <f ca="1">Tabulka!W44</f>
        <v>5</v>
      </c>
      <c r="X44" s="390"/>
    </row>
    <row r="45" spans="1:24" ht="36.75" customHeight="1" thickBot="1" x14ac:dyDescent="0.3">
      <c r="A45" s="331"/>
      <c r="B45" s="70">
        <v>46</v>
      </c>
      <c r="C45" s="1890" t="str">
        <f>VLOOKUP($B45,jednotlivci!$C$5:$G$164,5,0)</f>
        <v>Vojta/ 
Nikolič</v>
      </c>
      <c r="D45" s="1123" t="str">
        <f>IF(OR(Tabulka!D45=":",Tabulka!D45=""),"",CONCATENATE(Tabulka!D45,CHAR(10),"(",'Tabulka-skore'!D45,")"))</f>
        <v>2:1
(6:5)</v>
      </c>
      <c r="E45" s="1124" t="str">
        <f>IF(OR(Tabulka!E45=":",Tabulka!E45=""),"",CONCATENATE(Tabulka!E45,CHAR(10),"(",'Tabulka-skore'!E45,")"))</f>
        <v>2:1
(7:5)</v>
      </c>
      <c r="F45" s="1124" t="str">
        <f>IF(OR(Tabulka!F45=":",Tabulka!F45=""),"",CONCATENATE(Tabulka!F45,CHAR(10),"(",'Tabulka-skore'!F45,")"))</f>
        <v>2:0
(5:3)</v>
      </c>
      <c r="G45" s="1124" t="str">
        <f>IF(OR(Tabulka!G45=":",Tabulka!G45=""),"",CONCATENATE(Tabulka!G45,CHAR(10),"(",'Tabulka-skore'!G45,")"))</f>
        <v>1:2
(6:7)</v>
      </c>
      <c r="H45" s="1124" t="str">
        <f>IF(OR(Tabulka!H45=":",Tabulka!H45=""),"",CONCATENATE(Tabulka!H45,CHAR(10),"(",'Tabulka-skore'!H45,")"))</f>
        <v>2:1
(7:4)</v>
      </c>
      <c r="I45" s="1853" t="str">
        <f>H44</f>
        <v>D</v>
      </c>
      <c r="J45" s="1057" t="str">
        <f>IF(OR(Tabulka!J45=":",Tabulka!J45=""),"",CONCATENATE(Tabulka!J45,CHAR(10),"(",'Tabulka-skore'!J45,")"))</f>
        <v/>
      </c>
      <c r="K45" s="1484" t="str">
        <f>IF(OR(Tabulka!K45=":",Tabulka!K45=""),"",CONCATENATE(Tabulka!K45,CHAR(10),"(",'Tabulka-skore'!K45,")"))</f>
        <v/>
      </c>
      <c r="L45" s="901">
        <f>Tabulka!L45</f>
        <v>4</v>
      </c>
      <c r="M45" s="1089" t="str">
        <f ca="1">IF(Tabulka!M45="","",CONCATENATE(Tabulka!M45,":",CHAR(10),"(",'Tabulka-skore'!M45,":"))</f>
        <v>9:
(31:</v>
      </c>
      <c r="N45" s="1090" t="str">
        <f ca="1">IF(Tabulka!N45="","",CONCATENATE(Tabulka!N45,CHAR(10),'Tabulka-skore'!N45,")"))</f>
        <v>5
24)</v>
      </c>
      <c r="O45" s="1091" t="str">
        <f ca="1">IF(Tabulka!O45="","",CONCATENATE(Tabulka!O45,CHAR(10),"(",'Tabulka-skore'!O45,")"))</f>
        <v>4
(7)</v>
      </c>
      <c r="P45" s="1092" t="str">
        <f ca="1">IF(Tabulka!P45="","",IFERROR(CONCATENATE(ROUND(Tabulka!P45,2),CHAR(10),"(",ROUND('Tabulka-skore'!P45,2),")"),""))</f>
        <v>1,8
(1,29)</v>
      </c>
      <c r="Q45" s="1045">
        <f>Tabulka!Q45</f>
        <v>2</v>
      </c>
      <c r="R45" s="1046" t="str">
        <f>Tabulka!R45</f>
        <v/>
      </c>
      <c r="S45" s="1047" t="str">
        <f>IF(Tabulka!S45="","",CONCATENATE(Tabulka!S45,":",CHAR(10),"(",'Tabulka-skore'!S45,":"))</f>
        <v/>
      </c>
      <c r="T45" s="1048" t="str">
        <f>IF(Tabulka!T45="","",CONCATENATE(Tabulka!T45,CHAR(10),'Tabulka-skore'!T45,")"))</f>
        <v/>
      </c>
      <c r="U45" s="1046" t="str">
        <f>IF(Tabulka!U45="","",CONCATENATE(Tabulka!U45,CHAR(10),"(",'Tabulka-skore'!U45,")"))</f>
        <v/>
      </c>
      <c r="V45" s="1216" t="str">
        <f>IF(Tabulka!V45="","",IFERROR(CONCATENATE(ROUND(Tabulka!V45,2),CHAR(10),"(",ROUND('Tabulka-skore'!V45,2),")"),""))</f>
        <v/>
      </c>
      <c r="W45" s="1477">
        <f ca="1">Tabulka!W45</f>
        <v>2</v>
      </c>
      <c r="X45" s="390"/>
    </row>
    <row r="46" spans="1:24" ht="36" hidden="1" customHeight="1" x14ac:dyDescent="0.25">
      <c r="A46" s="331"/>
      <c r="B46" s="70">
        <v>47</v>
      </c>
      <c r="C46" s="1478" t="str">
        <f>VLOOKUP($B46,jednotlivci!$C$5:$G$164,5,0)</f>
        <v/>
      </c>
      <c r="D46" s="1479" t="str">
        <f>IF(OR(Tabulka!D46=":",Tabulka!D46=""),"",CONCATENATE(Tabulka!D46,CHAR(10),"(",'Tabulka-skore'!D46,")"))</f>
        <v/>
      </c>
      <c r="E46" s="1480" t="str">
        <f>IF(OR(Tabulka!E46=":",Tabulka!E46=""),"",CONCATENATE(Tabulka!E46,CHAR(10),"(",'Tabulka-skore'!E46,")"))</f>
        <v/>
      </c>
      <c r="F46" s="1480" t="str">
        <f>IF(OR(Tabulka!F46=":",Tabulka!F46=""),"",CONCATENATE(Tabulka!F46,CHAR(10),"(",'Tabulka-skore'!F46,")"))</f>
        <v/>
      </c>
      <c r="G46" s="1480" t="str">
        <f>IF(OR(Tabulka!G46=":",Tabulka!G46=""),"",CONCATENATE(Tabulka!G46,CHAR(10),"(",'Tabulka-skore'!G46,")"))</f>
        <v/>
      </c>
      <c r="H46" s="1480" t="str">
        <f>IF(OR(Tabulka!H46=":",Tabulka!H46=""),"",CONCATENATE(Tabulka!H46,CHAR(10),"(",'Tabulka-skore'!H46,")"))</f>
        <v/>
      </c>
      <c r="I46" s="1480" t="str">
        <f>IF(OR(Tabulka!I46=":",Tabulka!I46=""),"",CONCATENATE(Tabulka!I46,CHAR(10),"(",'Tabulka-skore'!I46,")"))</f>
        <v/>
      </c>
      <c r="J46" s="1481" t="str">
        <f>I45</f>
        <v>D</v>
      </c>
      <c r="K46" s="1483" t="str">
        <f>IF(OR(Tabulka!K46=":",Tabulka!K46=""),"",CONCATENATE(Tabulka!K46,CHAR(10),"(",'Tabulka-skore'!K46,")"))</f>
        <v/>
      </c>
      <c r="L46" s="1026" t="str">
        <f>Tabulka!L46</f>
        <v/>
      </c>
      <c r="M46" s="1489" t="str">
        <f>IF(Tabulka!M46="","",CONCATENATE(Tabulka!M46,":",CHAR(10),"(",'Tabulka-skore'!M46,":"))</f>
        <v/>
      </c>
      <c r="N46" s="1490" t="str">
        <f>IF(Tabulka!N46="","",CONCATENATE(Tabulka!N46,CHAR(10),'Tabulka-skore'!N46,")"))</f>
        <v/>
      </c>
      <c r="O46" s="1491" t="str">
        <f>IF(Tabulka!O46="","",CONCATENATE(Tabulka!O46,CHAR(10),"(",'Tabulka-skore'!O46,")"))</f>
        <v/>
      </c>
      <c r="P46" s="1492" t="str">
        <f>IF(Tabulka!P46="","",IFERROR(CONCATENATE(ROUND(Tabulka!P46,2),CHAR(10),"(",ROUND('Tabulka-skore'!P46,2),")"),""))</f>
        <v/>
      </c>
      <c r="Q46" s="1493" t="str">
        <f>Tabulka!Q46</f>
        <v/>
      </c>
      <c r="R46" s="1494" t="str">
        <f>Tabulka!R46</f>
        <v/>
      </c>
      <c r="S46" s="1495" t="str">
        <f>IF(Tabulka!S46="","",CONCATENATE(Tabulka!S46,":",CHAR(10),"(",'Tabulka-skore'!S46,":"))</f>
        <v/>
      </c>
      <c r="T46" s="1496" t="str">
        <f>IF(Tabulka!T46="","",CONCATENATE(Tabulka!T46,CHAR(10),'Tabulka-skore'!T46,")"))</f>
        <v/>
      </c>
      <c r="U46" s="1494" t="str">
        <f>IF(Tabulka!U46="","",CONCATENATE(Tabulka!U46,CHAR(10),"(",'Tabulka-skore'!U46,")"))</f>
        <v/>
      </c>
      <c r="V46" s="1104" t="str">
        <f>IF(Tabulka!V46="","",IFERROR(CONCATENATE(ROUND(Tabulka!V46,2),CHAR(10),"(",ROUND('Tabulka-skore'!V46,2),")"),""))</f>
        <v/>
      </c>
      <c r="W46" s="1161" t="str">
        <f>Tabulka!W46</f>
        <v/>
      </c>
      <c r="X46" s="390"/>
    </row>
    <row r="47" spans="1:24" ht="33.75" hidden="1" customHeight="1" thickBot="1" x14ac:dyDescent="0.3">
      <c r="A47" s="331"/>
      <c r="B47" s="71">
        <v>48</v>
      </c>
      <c r="C47" s="1285" t="str">
        <f>VLOOKUP($B47,jednotlivci!$C$5:$G$164,5,0)</f>
        <v/>
      </c>
      <c r="D47" s="1123" t="str">
        <f>IF(OR(Tabulka!D47=":",Tabulka!D47=""),"",CONCATENATE(Tabulka!D47,CHAR(10),"(",'Tabulka-skore'!D47,")"))</f>
        <v/>
      </c>
      <c r="E47" s="1124" t="str">
        <f>IF(OR(Tabulka!E47=":",Tabulka!E47=""),"",CONCATENATE(Tabulka!E47,CHAR(10),"(",'Tabulka-skore'!E47,")"))</f>
        <v/>
      </c>
      <c r="F47" s="1124" t="str">
        <f>IF(OR(Tabulka!F47=":",Tabulka!F47=""),"",CONCATENATE(Tabulka!F47,CHAR(10),"(",'Tabulka-skore'!F47,")"))</f>
        <v/>
      </c>
      <c r="G47" s="1124" t="str">
        <f>IF(OR(Tabulka!G47=":",Tabulka!G47=""),"",CONCATENATE(Tabulka!G47,CHAR(10),"(",'Tabulka-skore'!G47,")"))</f>
        <v/>
      </c>
      <c r="H47" s="1124" t="str">
        <f>IF(OR(Tabulka!H47=":",Tabulka!H47=""),"",CONCATENATE(Tabulka!H47,CHAR(10),"(",'Tabulka-skore'!H47,")"))</f>
        <v/>
      </c>
      <c r="I47" s="1124" t="str">
        <f>IF(OR(Tabulka!I47=":",Tabulka!I47=""),"",CONCATENATE(Tabulka!I47,CHAR(10),"(",'Tabulka-skore'!I47,")"))</f>
        <v/>
      </c>
      <c r="J47" s="1124" t="str">
        <f>IF(OR(Tabulka!J47=":",Tabulka!J47=""),"",CONCATENATE(Tabulka!J47,CHAR(10),"(",'Tabulka-skore'!J47,")"))</f>
        <v/>
      </c>
      <c r="K47" s="1130" t="str">
        <f>J46</f>
        <v>D</v>
      </c>
      <c r="L47" s="901" t="str">
        <f>Tabulka!L47</f>
        <v/>
      </c>
      <c r="M47" s="1089" t="str">
        <f>IF(Tabulka!M47="","",CONCATENATE(Tabulka!M47,":",CHAR(10),"(",'Tabulka-skore'!M47,":"))</f>
        <v/>
      </c>
      <c r="N47" s="1090" t="str">
        <f>IF(Tabulka!N47="","",CONCATENATE(Tabulka!N47,CHAR(10),'Tabulka-skore'!N47,")"))</f>
        <v/>
      </c>
      <c r="O47" s="1091" t="str">
        <f>IF(Tabulka!O47="","",CONCATENATE(Tabulka!O47,CHAR(10),"(",'Tabulka-skore'!O47,")"))</f>
        <v/>
      </c>
      <c r="P47" s="1092" t="str">
        <f>IF(Tabulka!P47="","",IFERROR(CONCATENATE(ROUND(Tabulka!P47,2),CHAR(10),"(",ROUND('Tabulka-skore'!P47,2),")"),""))</f>
        <v/>
      </c>
      <c r="Q47" s="1045" t="str">
        <f>Tabulka!Q47</f>
        <v/>
      </c>
      <c r="R47" s="1046" t="str">
        <f>Tabulka!R47</f>
        <v/>
      </c>
      <c r="S47" s="1047" t="str">
        <f>IF(Tabulka!S47="","",CONCATENATE(Tabulka!S47,":",CHAR(10),"(",'Tabulka-skore'!S47,":"))</f>
        <v/>
      </c>
      <c r="T47" s="1048" t="str">
        <f>IF(Tabulka!T47="","",CONCATENATE(Tabulka!T47,CHAR(10),'Tabulka-skore'!T47,")"))</f>
        <v/>
      </c>
      <c r="U47" s="1046" t="str">
        <f>IF(Tabulka!U47="","",CONCATENATE(Tabulka!U47,CHAR(10),"(",'Tabulka-skore'!U47,")"))</f>
        <v/>
      </c>
      <c r="V47" s="1216" t="str">
        <f>IF(Tabulka!V47="","",IFERROR(CONCATENATE(ROUND(Tabulka!V47,2),CHAR(10),"(",ROUND('Tabulka-skore'!V47,2),")"),""))</f>
        <v/>
      </c>
      <c r="W47" s="1116" t="str">
        <f>Tabulka!W47</f>
        <v/>
      </c>
      <c r="X47" s="390"/>
    </row>
    <row r="48" spans="1:24" ht="3.75" customHeight="1" x14ac:dyDescent="0.35">
      <c r="A48" s="331"/>
      <c r="B48" s="331"/>
      <c r="C48" s="829"/>
      <c r="D48" s="752"/>
      <c r="E48" s="752"/>
      <c r="F48" s="752"/>
      <c r="G48" s="752"/>
      <c r="H48" s="752"/>
      <c r="I48" s="752"/>
      <c r="J48" s="752"/>
      <c r="K48" s="334"/>
      <c r="L48" s="743"/>
      <c r="M48" s="1892"/>
      <c r="N48" s="1893"/>
      <c r="O48" s="1894"/>
      <c r="P48" s="1894"/>
      <c r="Q48" s="1894"/>
      <c r="R48" s="1895"/>
      <c r="S48" s="1892"/>
      <c r="T48" s="1896"/>
      <c r="U48" s="1894"/>
      <c r="V48" s="743"/>
      <c r="W48" s="743"/>
      <c r="X48" s="391"/>
    </row>
    <row r="49" spans="1:24" ht="3.75" customHeight="1" thickBot="1" x14ac:dyDescent="0.4">
      <c r="A49" s="331"/>
      <c r="B49" s="331"/>
      <c r="C49" s="829"/>
      <c r="D49" s="752"/>
      <c r="E49" s="752"/>
      <c r="F49" s="752"/>
      <c r="G49" s="752"/>
      <c r="H49" s="752"/>
      <c r="I49" s="752"/>
      <c r="J49" s="752"/>
      <c r="K49" s="334"/>
      <c r="L49" s="743"/>
      <c r="M49" s="782"/>
      <c r="N49" s="783"/>
      <c r="O49" s="743"/>
      <c r="P49" s="743"/>
      <c r="Q49" s="743"/>
      <c r="R49" s="784"/>
      <c r="S49" s="782"/>
      <c r="T49" s="756"/>
      <c r="U49" s="743"/>
      <c r="V49" s="743"/>
      <c r="W49" s="743"/>
      <c r="X49" s="331"/>
    </row>
    <row r="50" spans="1:24" ht="60" customHeight="1" x14ac:dyDescent="0.25">
      <c r="A50" s="331"/>
      <c r="B50" s="106"/>
      <c r="C50" s="832" t="str">
        <f>D52</f>
        <v>E</v>
      </c>
      <c r="D50" s="1776" t="str">
        <f>C52</f>
        <v>Černý/ 
Jiroud</v>
      </c>
      <c r="E50" s="1777" t="str">
        <f>C53</f>
        <v>Novák/ 
Stránský</v>
      </c>
      <c r="F50" s="1777" t="str">
        <f>C54</f>
        <v>Hrůza/ 
Rychlý</v>
      </c>
      <c r="G50" s="1777" t="str">
        <f>C55</f>
        <v>Krbec/ 
Netopilík</v>
      </c>
      <c r="H50" s="1777" t="str">
        <f>C56</f>
        <v>Tichý/ 
Chyna</v>
      </c>
      <c r="I50" s="1777" t="str">
        <f>C57</f>
        <v>Severa/ 
Weiss</v>
      </c>
      <c r="J50" s="1084" t="str">
        <f>C58</f>
        <v/>
      </c>
      <c r="K50" s="1084" t="str">
        <f>C59</f>
        <v/>
      </c>
      <c r="L50" s="1162" t="s">
        <v>272</v>
      </c>
      <c r="M50" s="1926" t="s">
        <v>276</v>
      </c>
      <c r="N50" s="1926"/>
      <c r="O50" s="1078" t="s">
        <v>456</v>
      </c>
      <c r="P50" s="1079" t="s">
        <v>457</v>
      </c>
      <c r="Q50" s="1080" t="s">
        <v>107</v>
      </c>
      <c r="R50" s="1299" t="s">
        <v>277</v>
      </c>
      <c r="S50" s="1927" t="s">
        <v>462</v>
      </c>
      <c r="T50" s="1927"/>
      <c r="U50" s="1299" t="s">
        <v>106</v>
      </c>
      <c r="V50" s="1082" t="s">
        <v>187</v>
      </c>
      <c r="W50" s="1083" t="s">
        <v>12</v>
      </c>
      <c r="X50" s="390"/>
    </row>
    <row r="51" spans="1:24" ht="7.5" customHeight="1" thickBot="1" x14ac:dyDescent="0.3">
      <c r="A51" s="331"/>
      <c r="B51" s="1011" t="str">
        <f>VLOOKUP(B52-1,'pravidla turnaje'!$A$64:$B$83,2,0)</f>
        <v>E</v>
      </c>
      <c r="C51" s="833"/>
      <c r="D51" s="747">
        <f>B52</f>
        <v>51</v>
      </c>
      <c r="E51" s="748">
        <f>B53</f>
        <v>52</v>
      </c>
      <c r="F51" s="748">
        <f>B54</f>
        <v>53</v>
      </c>
      <c r="G51" s="749">
        <f>B55</f>
        <v>54</v>
      </c>
      <c r="H51" s="748">
        <f>B56</f>
        <v>55</v>
      </c>
      <c r="I51" s="748">
        <f>B57</f>
        <v>56</v>
      </c>
      <c r="J51" s="750">
        <f>B58</f>
        <v>57</v>
      </c>
      <c r="K51" s="750">
        <f>B59</f>
        <v>58</v>
      </c>
      <c r="L51" s="1163"/>
      <c r="M51" s="1928"/>
      <c r="N51" s="1928"/>
      <c r="O51" s="1164"/>
      <c r="P51" s="1165"/>
      <c r="Q51" s="1959" t="s">
        <v>42</v>
      </c>
      <c r="R51" s="1960"/>
      <c r="S51" s="1960"/>
      <c r="T51" s="1960"/>
      <c r="U51" s="1960"/>
      <c r="V51" s="1961"/>
      <c r="W51" s="1166"/>
      <c r="X51" s="390"/>
    </row>
    <row r="52" spans="1:24" ht="39" customHeight="1" thickTop="1" x14ac:dyDescent="0.25">
      <c r="A52" s="331"/>
      <c r="B52" s="820">
        <v>51</v>
      </c>
      <c r="C52" s="1744" t="str">
        <f>VLOOKUP($B52,jednotlivci!$C$5:$G$164,5,0)</f>
        <v>Černý/ 
Jiroud</v>
      </c>
      <c r="D52" s="1866" t="str">
        <f>B51</f>
        <v>E</v>
      </c>
      <c r="E52" s="1132" t="str">
        <f>IF(OR(Tabulka!E52=":",Tabulka!E52=""),"",CONCATENATE(Tabulka!E52,CHAR(10),"(",'Tabulka-skore'!E52,")"))</f>
        <v>0:2
(3:5)</v>
      </c>
      <c r="F52" s="1132" t="str">
        <f>IF(OR(Tabulka!F52=":",Tabulka!F52=""),"",CONCATENATE(Tabulka!F52,CHAR(10),"(",'Tabulka-skore'!F52,")"))</f>
        <v>1:2
(3:5)</v>
      </c>
      <c r="G52" s="1132" t="str">
        <f>IF(OR(Tabulka!G52=":",Tabulka!G52=""),"",CONCATENATE(Tabulka!G52,CHAR(10),"(",'Tabulka-skore'!G52,")"))</f>
        <v>1:2
(4:6)</v>
      </c>
      <c r="H52" s="1132" t="str">
        <f>IF(OR(Tabulka!H52=":",Tabulka!H52=""),"",CONCATENATE(Tabulka!H52,CHAR(10),"(",'Tabulka-skore'!H52,")"))</f>
        <v>0:2
(1:5)</v>
      </c>
      <c r="I52" s="1132" t="str">
        <f>IF(OR(Tabulka!I52=":",Tabulka!I52=""),"",CONCATENATE(Tabulka!I52,CHAR(10),"(",'Tabulka-skore'!I52,")"))</f>
        <v>1:2
(4:7)</v>
      </c>
      <c r="J52" s="1132" t="str">
        <f>IF(OR(Tabulka!J52=":",Tabulka!J52=""),"",CONCATENATE(Tabulka!J52,CHAR(10),"(",'Tabulka-skore'!J52,")"))</f>
        <v/>
      </c>
      <c r="K52" s="1133" t="str">
        <f>IF(OR(Tabulka!K52=":",Tabulka!K52=""),"",CONCATENATE(Tabulka!K52,CHAR(10),"(",'Tabulka-skore'!K52,")"))</f>
        <v/>
      </c>
      <c r="L52" s="1026">
        <f>Tabulka!L52</f>
        <v>0</v>
      </c>
      <c r="M52" s="1093" t="str">
        <f ca="1">IF(Tabulka!M52="","",CONCATENATE(Tabulka!M52,":",CHAR(10),"(",'Tabulka-skore'!M52,":"))</f>
        <v>3:
(15:</v>
      </c>
      <c r="N52" s="1094" t="str">
        <f ca="1">IF(Tabulka!N52="","",CONCATENATE(Tabulka!N52,CHAR(10),'Tabulka-skore'!N52,")"))</f>
        <v>10
28)</v>
      </c>
      <c r="O52" s="1095" t="str">
        <f ca="1">IF(Tabulka!O52="","",CONCATENATE(Tabulka!O52,CHAR(10),"(",'Tabulka-skore'!O52,")"))</f>
        <v>-7
(-13)</v>
      </c>
      <c r="P52" s="1096" t="str">
        <f ca="1">IF(Tabulka!P52="","",IFERROR(CONCATENATE(ROUND(Tabulka!P52,2),CHAR(10),"(",ROUND('Tabulka-skore'!P52,2),")"),""))</f>
        <v>0,3
(0,54)</v>
      </c>
      <c r="Q52" s="1113">
        <f>Tabulka!Q52</f>
        <v>6</v>
      </c>
      <c r="R52" s="1109" t="str">
        <f>Tabulka!R52</f>
        <v/>
      </c>
      <c r="S52" s="1102" t="str">
        <f>IF(Tabulka!S52="","",CONCATENATE(Tabulka!S52,":",CHAR(10),"(",'Tabulka-skore'!S52,":"))</f>
        <v/>
      </c>
      <c r="T52" s="1103" t="str">
        <f>IF(Tabulka!T52="","",CONCATENATE(Tabulka!T52,CHAR(10),'Tabulka-skore'!T52,")"))</f>
        <v/>
      </c>
      <c r="U52" s="1101" t="str">
        <f>IF(Tabulka!U52="","",CONCATENATE(Tabulka!U52,CHAR(10),"(",'Tabulka-skore'!U52,")"))</f>
        <v/>
      </c>
      <c r="V52" s="1104" t="str">
        <f>IF(Tabulka!V52="","",IFERROR(CONCATENATE(ROUND(Tabulka!V52,2),CHAR(10),"(",ROUND('Tabulka-skore'!V52,2),")"),""))</f>
        <v/>
      </c>
      <c r="W52" s="1161">
        <f ca="1">Tabulka!W52</f>
        <v>6</v>
      </c>
      <c r="X52" s="390"/>
    </row>
    <row r="53" spans="1:24" ht="39" customHeight="1" x14ac:dyDescent="0.25">
      <c r="A53" s="331"/>
      <c r="B53" s="642">
        <v>52</v>
      </c>
      <c r="C53" s="1745" t="str">
        <f>VLOOKUP($B53,jednotlivci!$C$5:$G$164,5,0)</f>
        <v>Novák/ 
Stránský</v>
      </c>
      <c r="D53" s="1120" t="str">
        <f>IF(OR(Tabulka!D53=":",Tabulka!D53=""),"",CONCATENATE(Tabulka!D53,CHAR(10),"(",'Tabulka-skore'!D53,")"))</f>
        <v>2:0
(5:3)</v>
      </c>
      <c r="E53" s="1867" t="str">
        <f>D52</f>
        <v>E</v>
      </c>
      <c r="F53" s="1054" t="str">
        <f>IF(OR(Tabulka!F53=":",Tabulka!F53=""),"",CONCATENATE(Tabulka!F53,CHAR(10),"(",'Tabulka-skore'!F53,")"))</f>
        <v>1:2
(4:5)</v>
      </c>
      <c r="G53" s="1054" t="str">
        <f>IF(OR(Tabulka!G53=":",Tabulka!G53=""),"",CONCATENATE(Tabulka!G53,CHAR(10),"(",'Tabulka-skore'!G53,")"))</f>
        <v>0:2
(3:6)</v>
      </c>
      <c r="H53" s="1054" t="str">
        <f>IF(OR(Tabulka!H53=":",Tabulka!H53=""),"",CONCATENATE(Tabulka!H53,CHAR(10),"(",'Tabulka-skore'!H53,")"))</f>
        <v>0:2
(1:5)</v>
      </c>
      <c r="I53" s="1054" t="str">
        <f>IF(OR(Tabulka!I53=":",Tabulka!I53=""),"",CONCATENATE(Tabulka!I53,CHAR(10),"(",'Tabulka-skore'!I53,")"))</f>
        <v>0:2
(2:4)</v>
      </c>
      <c r="J53" s="1054" t="str">
        <f>IF(OR(Tabulka!J53=":",Tabulka!J53=""),"",CONCATENATE(Tabulka!J53,CHAR(10),"(",'Tabulka-skore'!J53,")"))</f>
        <v/>
      </c>
      <c r="K53" s="1055" t="str">
        <f>IF(OR(Tabulka!K53=":",Tabulka!K53=""),"",CONCATENATE(Tabulka!K53,CHAR(10),"(",'Tabulka-skore'!K53,")"))</f>
        <v/>
      </c>
      <c r="L53" s="900">
        <f>Tabulka!L53</f>
        <v>1</v>
      </c>
      <c r="M53" s="1097" t="str">
        <f ca="1">IF(Tabulka!M53="","",CONCATENATE(Tabulka!M53,":",CHAR(10),"(",'Tabulka-skore'!M53,":"))</f>
        <v>3:
(15:</v>
      </c>
      <c r="N53" s="1098" t="str">
        <f ca="1">IF(Tabulka!N53="","",CONCATENATE(Tabulka!N53,CHAR(10),'Tabulka-skore'!N53,")"))</f>
        <v>8
23)</v>
      </c>
      <c r="O53" s="1099" t="str">
        <f ca="1">IF(Tabulka!O53="","",CONCATENATE(Tabulka!O53,CHAR(10),"(",'Tabulka-skore'!O53,")"))</f>
        <v>-5
(-8)</v>
      </c>
      <c r="P53" s="1100" t="str">
        <f ca="1">IF(Tabulka!P53="","",IFERROR(CONCATENATE(ROUND(Tabulka!P53,2),CHAR(10),"(",ROUND('Tabulka-skore'!P53,2),")"),""))</f>
        <v>0,38
(0,65)</v>
      </c>
      <c r="Q53" s="1114">
        <f>Tabulka!Q53</f>
        <v>5</v>
      </c>
      <c r="R53" s="1110" t="str">
        <f>Tabulka!R53</f>
        <v/>
      </c>
      <c r="S53" s="1106" t="str">
        <f>IF(Tabulka!S53="","",CONCATENATE(Tabulka!S53,":",CHAR(10),"(",'Tabulka-skore'!S53,":"))</f>
        <v/>
      </c>
      <c r="T53" s="1107" t="str">
        <f>IF(Tabulka!T53="","",CONCATENATE(Tabulka!T53,CHAR(10),'Tabulka-skore'!T53,")"))</f>
        <v/>
      </c>
      <c r="U53" s="1105" t="str">
        <f>IF(Tabulka!U53="","",CONCATENATE(Tabulka!U53,CHAR(10),"(",'Tabulka-skore'!U53,")"))</f>
        <v/>
      </c>
      <c r="V53" s="1108" t="str">
        <f>IF(Tabulka!V53="","",IFERROR(CONCATENATE(ROUND(Tabulka!V53,2),CHAR(10),"(",ROUND('Tabulka-skore'!V53,2),")"),""))</f>
        <v/>
      </c>
      <c r="W53" s="1116">
        <f ca="1">Tabulka!W53</f>
        <v>5</v>
      </c>
      <c r="X53" s="390"/>
    </row>
    <row r="54" spans="1:24" ht="39" customHeight="1" x14ac:dyDescent="0.25">
      <c r="A54" s="331"/>
      <c r="B54" s="642">
        <v>53</v>
      </c>
      <c r="C54" s="1745" t="str">
        <f>VLOOKUP($B54,jednotlivci!$C$5:$G$164,5,0)</f>
        <v>Hrůza/ 
Rychlý</v>
      </c>
      <c r="D54" s="1120" t="str">
        <f>IF(OR(Tabulka!D54=":",Tabulka!D54=""),"",CONCATENATE(Tabulka!D54,CHAR(10),"(",'Tabulka-skore'!D54,")"))</f>
        <v>2:1
(5:3)</v>
      </c>
      <c r="E54" s="1122" t="str">
        <f>IF(OR(Tabulka!E54=":",Tabulka!E54=""),"",CONCATENATE(Tabulka!E54,CHAR(10),"(",'Tabulka-skore'!E54,")"))</f>
        <v>2:1
(5:4)</v>
      </c>
      <c r="F54" s="1867" t="str">
        <f>E53</f>
        <v>E</v>
      </c>
      <c r="G54" s="1054" t="str">
        <f>IF(OR(Tabulka!G54=":",Tabulka!G54=""),"",CONCATENATE(Tabulka!G54,CHAR(10),"(",'Tabulka-skore'!G54,")"))</f>
        <v>2:0
(5:1)</v>
      </c>
      <c r="H54" s="1054" t="str">
        <f>IF(OR(Tabulka!H54=":",Tabulka!H54=""),"",CONCATENATE(Tabulka!H54,CHAR(10),"(",'Tabulka-skore'!H54,")"))</f>
        <v>0:2
(4:7)</v>
      </c>
      <c r="I54" s="1054" t="str">
        <f>IF(OR(Tabulka!I54=":",Tabulka!I54=""),"",CONCATENATE(Tabulka!I54,CHAR(10),"(",'Tabulka-skore'!I54,")"))</f>
        <v>2:0
(4:1)</v>
      </c>
      <c r="J54" s="1054" t="str">
        <f>IF(OR(Tabulka!J54=":",Tabulka!J54=""),"",CONCATENATE(Tabulka!J54,CHAR(10),"(",'Tabulka-skore'!J54,")"))</f>
        <v/>
      </c>
      <c r="K54" s="1055" t="str">
        <f>IF(OR(Tabulka!K54=":",Tabulka!K54=""),"",CONCATENATE(Tabulka!K54,CHAR(10),"(",'Tabulka-skore'!K54,")"))</f>
        <v/>
      </c>
      <c r="L54" s="900">
        <f>Tabulka!L54</f>
        <v>4</v>
      </c>
      <c r="M54" s="1097" t="str">
        <f ca="1">IF(Tabulka!M54="","",CONCATENATE(Tabulka!M54,":",CHAR(10),"(",'Tabulka-skore'!M54,":"))</f>
        <v>8:
(23:</v>
      </c>
      <c r="N54" s="1098" t="str">
        <f ca="1">IF(Tabulka!N54="","",CONCATENATE(Tabulka!N54,CHAR(10),'Tabulka-skore'!N54,")"))</f>
        <v>4
16)</v>
      </c>
      <c r="O54" s="1099" t="str">
        <f ca="1">IF(Tabulka!O54="","",CONCATENATE(Tabulka!O54,CHAR(10),"(",'Tabulka-skore'!O54,")"))</f>
        <v>4
(7)</v>
      </c>
      <c r="P54" s="1100" t="str">
        <f ca="1">IF(Tabulka!P54="","",IFERROR(CONCATENATE(ROUND(Tabulka!P54,2),CHAR(10),"(",ROUND('Tabulka-skore'!P54,2),")"),""))</f>
        <v>2
(1,44)</v>
      </c>
      <c r="Q54" s="1114">
        <f>Tabulka!Q54</f>
        <v>2</v>
      </c>
      <c r="R54" s="1110" t="str">
        <f>Tabulka!R54</f>
        <v/>
      </c>
      <c r="S54" s="1106" t="str">
        <f>IF(Tabulka!S54="","",CONCATENATE(Tabulka!S54,":",CHAR(10),"(",'Tabulka-skore'!S54,":"))</f>
        <v/>
      </c>
      <c r="T54" s="1107" t="str">
        <f>IF(Tabulka!T54="","",CONCATENATE(Tabulka!T54,CHAR(10),'Tabulka-skore'!T54,")"))</f>
        <v/>
      </c>
      <c r="U54" s="1105" t="str">
        <f>IF(Tabulka!U54="","",CONCATENATE(Tabulka!U54,CHAR(10),"(",'Tabulka-skore'!U54,")"))</f>
        <v/>
      </c>
      <c r="V54" s="1108" t="str">
        <f>IF(Tabulka!V54="","",IFERROR(CONCATENATE(ROUND(Tabulka!V54,2),CHAR(10),"(",ROUND('Tabulka-skore'!V54,2),")"),""))</f>
        <v/>
      </c>
      <c r="W54" s="1116">
        <f ca="1">Tabulka!W54</f>
        <v>2</v>
      </c>
      <c r="X54" s="390"/>
    </row>
    <row r="55" spans="1:24" ht="39" customHeight="1" x14ac:dyDescent="0.25">
      <c r="A55" s="331"/>
      <c r="B55" s="642">
        <v>54</v>
      </c>
      <c r="C55" s="1745" t="str">
        <f>VLOOKUP($B55,jednotlivci!$C$5:$G$164,5,0)</f>
        <v>Krbec/ 
Netopilík</v>
      </c>
      <c r="D55" s="1120" t="str">
        <f>IF(OR(Tabulka!D55=":",Tabulka!D55=""),"",CONCATENATE(Tabulka!D55,CHAR(10),"(",'Tabulka-skore'!D55,")"))</f>
        <v>2:1
(6:4)</v>
      </c>
      <c r="E55" s="1122" t="str">
        <f>IF(OR(Tabulka!E55=":",Tabulka!E55=""),"",CONCATENATE(Tabulka!E55,CHAR(10),"(",'Tabulka-skore'!E55,")"))</f>
        <v>2:0
(6:3)</v>
      </c>
      <c r="F55" s="1122" t="str">
        <f>IF(OR(Tabulka!F55=":",Tabulka!F55=""),"",CONCATENATE(Tabulka!F55,CHAR(10),"(",'Tabulka-skore'!F55,")"))</f>
        <v>0:2
(1:5)</v>
      </c>
      <c r="G55" s="1867" t="str">
        <f>F54</f>
        <v>E</v>
      </c>
      <c r="H55" s="1054" t="str">
        <f>IF(OR(Tabulka!H55=":",Tabulka!H55=""),"",CONCATENATE(Tabulka!H55,CHAR(10),"(",'Tabulka-skore'!H55,")"))</f>
        <v>0:2
(5:8)</v>
      </c>
      <c r="I55" s="1054" t="str">
        <f>IF(OR(Tabulka!I55=":",Tabulka!I55=""),"",CONCATENATE(Tabulka!I55,CHAR(10),"(",'Tabulka-skore'!I55,")"))</f>
        <v>2:0
(4:1)</v>
      </c>
      <c r="J55" s="1054" t="str">
        <f>IF(OR(Tabulka!J55=":",Tabulka!J55=""),"",CONCATENATE(Tabulka!J55,CHAR(10),"(",'Tabulka-skore'!J55,")"))</f>
        <v/>
      </c>
      <c r="K55" s="1055" t="str">
        <f>IF(OR(Tabulka!K55=":",Tabulka!K55=""),"",CONCATENATE(Tabulka!K55,CHAR(10),"(",'Tabulka-skore'!K55,")"))</f>
        <v/>
      </c>
      <c r="L55" s="900">
        <f>Tabulka!L55</f>
        <v>3</v>
      </c>
      <c r="M55" s="1097" t="str">
        <f ca="1">IF(Tabulka!M55="","",CONCATENATE(Tabulka!M55,":",CHAR(10),"(",'Tabulka-skore'!M55,":"))</f>
        <v>6:
(22:</v>
      </c>
      <c r="N55" s="1098" t="str">
        <f ca="1">IF(Tabulka!N55="","",CONCATENATE(Tabulka!N55,CHAR(10),'Tabulka-skore'!N55,")"))</f>
        <v>5
21)</v>
      </c>
      <c r="O55" s="1099" t="str">
        <f ca="1">IF(Tabulka!O55="","",CONCATENATE(Tabulka!O55,CHAR(10),"(",'Tabulka-skore'!O55,")"))</f>
        <v>1
(1)</v>
      </c>
      <c r="P55" s="1100" t="str">
        <f ca="1">IF(Tabulka!P55="","",IFERROR(CONCATENATE(ROUND(Tabulka!P55,2),CHAR(10),"(",ROUND('Tabulka-skore'!P55,2),")"),""))</f>
        <v>1,2
(1,05)</v>
      </c>
      <c r="Q55" s="1114">
        <f>Tabulka!Q55</f>
        <v>3</v>
      </c>
      <c r="R55" s="1110" t="str">
        <f>Tabulka!R55</f>
        <v/>
      </c>
      <c r="S55" s="1106" t="str">
        <f>IF(Tabulka!S55="","",CONCATENATE(Tabulka!S55,":",CHAR(10),"(",'Tabulka-skore'!S55,":"))</f>
        <v/>
      </c>
      <c r="T55" s="1107" t="str">
        <f>IF(Tabulka!T55="","",CONCATENATE(Tabulka!T55,CHAR(10),'Tabulka-skore'!T55,")"))</f>
        <v/>
      </c>
      <c r="U55" s="1105" t="str">
        <f>IF(Tabulka!U55="","",CONCATENATE(Tabulka!U55,CHAR(10),"(",'Tabulka-skore'!U55,")"))</f>
        <v/>
      </c>
      <c r="V55" s="1108" t="str">
        <f>IF(Tabulka!V55="","",IFERROR(CONCATENATE(ROUND(Tabulka!V55,2),CHAR(10),"(",ROUND('Tabulka-skore'!V55,2),")"),""))</f>
        <v/>
      </c>
      <c r="W55" s="1116">
        <f ca="1">Tabulka!W55</f>
        <v>3</v>
      </c>
      <c r="X55" s="390"/>
    </row>
    <row r="56" spans="1:24" ht="39" customHeight="1" x14ac:dyDescent="0.25">
      <c r="A56" s="331"/>
      <c r="B56" s="642">
        <v>55</v>
      </c>
      <c r="C56" s="1859" t="str">
        <f>VLOOKUP($B56,jednotlivci!$C$5:$G$164,5,0)</f>
        <v>Tichý/ 
Chyna</v>
      </c>
      <c r="D56" s="1709" t="str">
        <f>IF(OR(Tabulka!D56=":",Tabulka!D56=""),"",CONCATENATE(Tabulka!D56,CHAR(10),"(",'Tabulka-skore'!D56,")"))</f>
        <v>2:0
(5:1)</v>
      </c>
      <c r="E56" s="1710" t="str">
        <f>IF(OR(Tabulka!E56=":",Tabulka!E56=""),"",CONCATENATE(Tabulka!E56,CHAR(10),"(",'Tabulka-skore'!E56,")"))</f>
        <v>2:0
(5:1)</v>
      </c>
      <c r="F56" s="1710" t="str">
        <f>IF(OR(Tabulka!F56=":",Tabulka!F56=""),"",CONCATENATE(Tabulka!F56,CHAR(10),"(",'Tabulka-skore'!F56,")"))</f>
        <v>2:0
(7:4)</v>
      </c>
      <c r="G56" s="1710" t="str">
        <f>IF(OR(Tabulka!G56=":",Tabulka!G56=""),"",CONCATENATE(Tabulka!G56,CHAR(10),"(",'Tabulka-skore'!G56,")"))</f>
        <v>2:0
(8:5)</v>
      </c>
      <c r="H56" s="1868" t="str">
        <f>G55</f>
        <v>E</v>
      </c>
      <c r="I56" s="1696" t="str">
        <f>IF(OR(Tabulka!I56=":",Tabulka!I56=""),"",CONCATENATE(Tabulka!I56,CHAR(10),"(",'Tabulka-skore'!I56,")"))</f>
        <v>2:0
(6:2)</v>
      </c>
      <c r="J56" s="1696" t="str">
        <f>IF(OR(Tabulka!J56=":",Tabulka!J56=""),"",CONCATENATE(Tabulka!J56,CHAR(10),"(",'Tabulka-skore'!J56,")"))</f>
        <v/>
      </c>
      <c r="K56" s="1697" t="str">
        <f>IF(OR(Tabulka!K56=":",Tabulka!K56=""),"",CONCATENATE(Tabulka!K56,CHAR(10),"(",'Tabulka-skore'!K56,")"))</f>
        <v/>
      </c>
      <c r="L56" s="1698">
        <f>Tabulka!L56</f>
        <v>5</v>
      </c>
      <c r="M56" s="1855" t="str">
        <f ca="1">IF(Tabulka!M56="","",CONCATENATE(Tabulka!M56,":",CHAR(10),"(",'Tabulka-skore'!M56,":"))</f>
        <v>10:
(31:</v>
      </c>
      <c r="N56" s="1856" t="str">
        <f ca="1">IF(Tabulka!N56="","",CONCATENATE(Tabulka!N56,CHAR(10),'Tabulka-skore'!N56,")"))</f>
        <v>0
13)</v>
      </c>
      <c r="O56" s="1857" t="str">
        <f ca="1">IF(Tabulka!O56="","",CONCATENATE(Tabulka!O56,CHAR(10),"(",'Tabulka-skore'!O56,")"))</f>
        <v>10
(18)</v>
      </c>
      <c r="P56" s="1858" t="str">
        <f>IF(Tabulka!P56="","",IFERROR(CONCATENATE(ROUND(Tabulka!P56,2),CHAR(10),"(",ROUND('Tabulka-skore'!P56,2),")"),""))</f>
        <v/>
      </c>
      <c r="Q56" s="1703">
        <f>Tabulka!Q56</f>
        <v>1</v>
      </c>
      <c r="R56" s="1704" t="str">
        <f>Tabulka!R56</f>
        <v/>
      </c>
      <c r="S56" s="1705" t="str">
        <f>IF(Tabulka!S56="","",CONCATENATE(Tabulka!S56,":",CHAR(10),"(",'Tabulka-skore'!S56,":"))</f>
        <v/>
      </c>
      <c r="T56" s="1706" t="str">
        <f>IF(Tabulka!T56="","",CONCATENATE(Tabulka!T56,CHAR(10),'Tabulka-skore'!T56,")"))</f>
        <v/>
      </c>
      <c r="U56" s="1704" t="str">
        <f>IF(Tabulka!U56="","",CONCATENATE(Tabulka!U56,CHAR(10),"(",'Tabulka-skore'!U56,")"))</f>
        <v/>
      </c>
      <c r="V56" s="1707" t="str">
        <f>IF(Tabulka!V56="","",IFERROR(CONCATENATE(ROUND(Tabulka!V56,2),CHAR(10),"(",ROUND('Tabulka-skore'!V56,2),")"),""))</f>
        <v/>
      </c>
      <c r="W56" s="1708">
        <f ca="1">Tabulka!W56</f>
        <v>1</v>
      </c>
      <c r="X56" s="390"/>
    </row>
    <row r="57" spans="1:24" ht="36" customHeight="1" thickBot="1" x14ac:dyDescent="0.3">
      <c r="A57" s="331"/>
      <c r="B57" s="642">
        <v>56</v>
      </c>
      <c r="C57" s="1889" t="str">
        <f>VLOOKUP($B57,jednotlivci!$C$5:$G$164,5,0)</f>
        <v>Severa/ 
Weiss</v>
      </c>
      <c r="D57" s="1123" t="str">
        <f>IF(OR(Tabulka!D57=":",Tabulka!D57=""),"",CONCATENATE(Tabulka!D57,CHAR(10),"(",'Tabulka-skore'!D57,")"))</f>
        <v>2:1
(7:4)</v>
      </c>
      <c r="E57" s="1124" t="str">
        <f>IF(OR(Tabulka!E57=":",Tabulka!E57=""),"",CONCATENATE(Tabulka!E57,CHAR(10),"(",'Tabulka-skore'!E57,")"))</f>
        <v>2:0
(4:2)</v>
      </c>
      <c r="F57" s="1124" t="str">
        <f>IF(OR(Tabulka!F57=":",Tabulka!F57=""),"",CONCATENATE(Tabulka!F57,CHAR(10),"(",'Tabulka-skore'!F57,")"))</f>
        <v>0:2
(1:4)</v>
      </c>
      <c r="G57" s="1124" t="str">
        <f>IF(OR(Tabulka!G57=":",Tabulka!G57=""),"",CONCATENATE(Tabulka!G57,CHAR(10),"(",'Tabulka-skore'!G57,")"))</f>
        <v>0:2
(1:4)</v>
      </c>
      <c r="H57" s="1124" t="str">
        <f>IF(OR(Tabulka!H57=":",Tabulka!H57=""),"",CONCATENATE(Tabulka!H57,CHAR(10),"(",'Tabulka-skore'!H57,")"))</f>
        <v>0:2
(2:6)</v>
      </c>
      <c r="I57" s="1869" t="str">
        <f>H56</f>
        <v>E</v>
      </c>
      <c r="J57" s="1057" t="str">
        <f>IF(OR(Tabulka!J57=":",Tabulka!J57=""),"",CONCATENATE(Tabulka!J57,CHAR(10),"(",'Tabulka-skore'!J57,")"))</f>
        <v/>
      </c>
      <c r="K57" s="1484" t="str">
        <f>IF(OR(Tabulka!K57=":",Tabulka!K57=""),"",CONCATENATE(Tabulka!K57,CHAR(10),"(",'Tabulka-skore'!K57,")"))</f>
        <v/>
      </c>
      <c r="L57" s="901">
        <f>Tabulka!L57</f>
        <v>2</v>
      </c>
      <c r="M57" s="1239" t="str">
        <f ca="1">IF(Tabulka!M57="","",CONCATENATE(Tabulka!M57,":",CHAR(10),"(",'Tabulka-skore'!M57,":"))</f>
        <v>4:
(15:</v>
      </c>
      <c r="N57" s="1240" t="str">
        <f ca="1">IF(Tabulka!N57="","",CONCATENATE(Tabulka!N57,CHAR(10),'Tabulka-skore'!N57,")"))</f>
        <v>7
20)</v>
      </c>
      <c r="O57" s="1241" t="str">
        <f ca="1">IF(Tabulka!O57="","",CONCATENATE(Tabulka!O57,CHAR(10),"(",'Tabulka-skore'!O57,")"))</f>
        <v>-3
(-5)</v>
      </c>
      <c r="P57" s="1242" t="str">
        <f ca="1">IF(Tabulka!P57="","",IFERROR(CONCATENATE(ROUND(Tabulka!P57,2),CHAR(10),"(",ROUND('Tabulka-skore'!P57,2),")"),""))</f>
        <v>0,57
(0,75)</v>
      </c>
      <c r="Q57" s="1212">
        <f>Tabulka!Q57</f>
        <v>4</v>
      </c>
      <c r="R57" s="1213" t="str">
        <f>Tabulka!R57</f>
        <v/>
      </c>
      <c r="S57" s="1214" t="str">
        <f>IF(Tabulka!S57="","",CONCATENATE(Tabulka!S57,":",CHAR(10),"(",'Tabulka-skore'!S57,":"))</f>
        <v/>
      </c>
      <c r="T57" s="1215" t="str">
        <f>IF(Tabulka!T57="","",CONCATENATE(Tabulka!T57,CHAR(10),'Tabulka-skore'!T57,")"))</f>
        <v/>
      </c>
      <c r="U57" s="1213" t="str">
        <f>IF(Tabulka!U57="","",CONCATENATE(Tabulka!U57,CHAR(10),"(",'Tabulka-skore'!U57,")"))</f>
        <v/>
      </c>
      <c r="V57" s="1216" t="str">
        <f>IF(Tabulka!V57="","",IFERROR(CONCATENATE(ROUND(Tabulka!V57,2),CHAR(10),"(",ROUND('Tabulka-skore'!V57,2),")"),""))</f>
        <v/>
      </c>
      <c r="W57" s="1477">
        <f ca="1">Tabulka!W57</f>
        <v>4</v>
      </c>
      <c r="X57" s="390"/>
    </row>
    <row r="58" spans="1:24" ht="36" hidden="1" customHeight="1" x14ac:dyDescent="0.25">
      <c r="A58" s="331"/>
      <c r="B58" s="642">
        <v>57</v>
      </c>
      <c r="C58" s="1511" t="str">
        <f>VLOOKUP($B58,jednotlivci!$C$5:$G$164,5,0)</f>
        <v/>
      </c>
      <c r="D58" s="1479" t="str">
        <f>IF(OR(Tabulka!D58=":",Tabulka!D58=""),"",CONCATENATE(Tabulka!D58,CHAR(10),"(",'Tabulka-skore'!D58,")"))</f>
        <v/>
      </c>
      <c r="E58" s="1480" t="str">
        <f>IF(OR(Tabulka!E58=":",Tabulka!E58=""),"",CONCATENATE(Tabulka!E58,CHAR(10),"(",'Tabulka-skore'!E58,")"))</f>
        <v/>
      </c>
      <c r="F58" s="1480" t="str">
        <f>IF(OR(Tabulka!F58=":",Tabulka!F58=""),"",CONCATENATE(Tabulka!F58,CHAR(10),"(",'Tabulka-skore'!F58,")"))</f>
        <v/>
      </c>
      <c r="G58" s="1480" t="str">
        <f>IF(OR(Tabulka!G58=":",Tabulka!G58=""),"",CONCATENATE(Tabulka!G58,CHAR(10),"(",'Tabulka-skore'!G58,")"))</f>
        <v/>
      </c>
      <c r="H58" s="1480" t="str">
        <f>IF(OR(Tabulka!H58=":",Tabulka!H58=""),"",CONCATENATE(Tabulka!H58,CHAR(10),"(",'Tabulka-skore'!H58,")"))</f>
        <v/>
      </c>
      <c r="I58" s="1480" t="str">
        <f>IF(OR(Tabulka!I58=":",Tabulka!I58=""),"",CONCATENATE(Tabulka!I58,CHAR(10),"(",'Tabulka-skore'!I58,")"))</f>
        <v/>
      </c>
      <c r="J58" s="1512" t="str">
        <f>I57</f>
        <v>E</v>
      </c>
      <c r="K58" s="1483" t="str">
        <f>IF(OR(Tabulka!K58=":",Tabulka!K58=""),"",CONCATENATE(Tabulka!K58,CHAR(10),"(",'Tabulka-skore'!K58,")"))</f>
        <v/>
      </c>
      <c r="L58" s="1026" t="str">
        <f>Tabulka!L58</f>
        <v/>
      </c>
      <c r="M58" s="1489" t="str">
        <f>IF(Tabulka!M58="","",CONCATENATE(Tabulka!M58,":",CHAR(10),"(",'Tabulka-skore'!M58,":"))</f>
        <v/>
      </c>
      <c r="N58" s="1490" t="str">
        <f>IF(Tabulka!N58="","",CONCATENATE(Tabulka!N58,CHAR(10),'Tabulka-skore'!N58,")"))</f>
        <v/>
      </c>
      <c r="O58" s="1491" t="str">
        <f>IF(Tabulka!O58="","",CONCATENATE(Tabulka!O58,CHAR(10),"(",'Tabulka-skore'!O58,")"))</f>
        <v/>
      </c>
      <c r="P58" s="1492" t="str">
        <f>IF(Tabulka!P58="","",IFERROR(CONCATENATE(ROUND(Tabulka!P58,2),CHAR(10),"(",ROUND('Tabulka-skore'!P58,2),")"),""))</f>
        <v/>
      </c>
      <c r="Q58" s="1113" t="str">
        <f>Tabulka!Q58</f>
        <v/>
      </c>
      <c r="R58" s="1101" t="str">
        <f>Tabulka!R58</f>
        <v/>
      </c>
      <c r="S58" s="1102" t="str">
        <f>IF(Tabulka!S58="","",CONCATENATE(Tabulka!S58,":",CHAR(10),"(",'Tabulka-skore'!S58,":"))</f>
        <v/>
      </c>
      <c r="T58" s="1103" t="str">
        <f>IF(Tabulka!T58="","",CONCATENATE(Tabulka!T58,CHAR(10),'Tabulka-skore'!T58,")"))</f>
        <v/>
      </c>
      <c r="U58" s="1101" t="str">
        <f>IF(Tabulka!U58="","",CONCATENATE(Tabulka!U58,CHAR(10),"(",'Tabulka-skore'!U58,")"))</f>
        <v/>
      </c>
      <c r="V58" s="1104" t="str">
        <f>IF(Tabulka!V58="","",IFERROR(CONCATENATE(ROUND(Tabulka!V58,2),CHAR(10),"(",ROUND('Tabulka-skore'!V58,2),")"),""))</f>
        <v/>
      </c>
      <c r="W58" s="1161" t="str">
        <f>Tabulka!W58</f>
        <v/>
      </c>
      <c r="X58" s="390"/>
    </row>
    <row r="59" spans="1:24" ht="33.75" hidden="1" customHeight="1" thickBot="1" x14ac:dyDescent="0.3">
      <c r="A59" s="331"/>
      <c r="B59" s="643">
        <v>58</v>
      </c>
      <c r="C59" s="1282" t="str">
        <f>VLOOKUP($B59,jednotlivci!$C$5:$G$164,5,0)</f>
        <v/>
      </c>
      <c r="D59" s="1123" t="str">
        <f>IF(OR(Tabulka!D59=":",Tabulka!D59=""),"",CONCATENATE(Tabulka!D59,CHAR(10),"(",'Tabulka-skore'!D59,")"))</f>
        <v/>
      </c>
      <c r="E59" s="1124" t="str">
        <f>IF(OR(Tabulka!E59=":",Tabulka!E59=""),"",CONCATENATE(Tabulka!E59,CHAR(10),"(",'Tabulka-skore'!E59,")"))</f>
        <v/>
      </c>
      <c r="F59" s="1124" t="str">
        <f>IF(OR(Tabulka!F59=":",Tabulka!F59=""),"",CONCATENATE(Tabulka!F59,CHAR(10),"(",'Tabulka-skore'!F59,")"))</f>
        <v/>
      </c>
      <c r="G59" s="1124" t="str">
        <f>IF(OR(Tabulka!G59=":",Tabulka!G59=""),"",CONCATENATE(Tabulka!G59,CHAR(10),"(",'Tabulka-skore'!G59,")"))</f>
        <v/>
      </c>
      <c r="H59" s="1124" t="str">
        <f>IF(OR(Tabulka!H59=":",Tabulka!H59=""),"",CONCATENATE(Tabulka!H59,CHAR(10),"(",'Tabulka-skore'!H59,")"))</f>
        <v/>
      </c>
      <c r="I59" s="1124" t="str">
        <f>IF(OR(Tabulka!I59=":",Tabulka!I59=""),"",CONCATENATE(Tabulka!I59,CHAR(10),"(",'Tabulka-skore'!I59,")"))</f>
        <v/>
      </c>
      <c r="J59" s="1124" t="str">
        <f>IF(OR(Tabulka!J59=":",Tabulka!J59=""),"",CONCATENATE(Tabulka!J59,CHAR(10),"(",'Tabulka-skore'!J59,")"))</f>
        <v/>
      </c>
      <c r="K59" s="1135" t="str">
        <f>J58</f>
        <v>E</v>
      </c>
      <c r="L59" s="901" t="str">
        <f>Tabulka!L59</f>
        <v/>
      </c>
      <c r="M59" s="1089" t="str">
        <f>IF(Tabulka!M59="","",CONCATENATE(Tabulka!M59,":",CHAR(10),"(",'Tabulka-skore'!M59,":"))</f>
        <v/>
      </c>
      <c r="N59" s="1090" t="str">
        <f>IF(Tabulka!N59="","",CONCATENATE(Tabulka!N59,CHAR(10),'Tabulka-skore'!N59,")"))</f>
        <v/>
      </c>
      <c r="O59" s="1091" t="str">
        <f>IF(Tabulka!O59="","",CONCATENATE(Tabulka!O59,CHAR(10),"(",'Tabulka-skore'!O59,")"))</f>
        <v/>
      </c>
      <c r="P59" s="1092" t="str">
        <f>IF(Tabulka!P59="","",IFERROR(CONCATENATE(ROUND(Tabulka!P59,2),CHAR(10),"(",ROUND('Tabulka-skore'!P59,2),")"),""))</f>
        <v/>
      </c>
      <c r="Q59" s="1212" t="str">
        <f>Tabulka!Q59</f>
        <v/>
      </c>
      <c r="R59" s="1213" t="str">
        <f>Tabulka!R59</f>
        <v/>
      </c>
      <c r="S59" s="1214" t="str">
        <f>IF(Tabulka!S59="","",CONCATENATE(Tabulka!S59,":",CHAR(10),"(",'Tabulka-skore'!S59,":"))</f>
        <v/>
      </c>
      <c r="T59" s="1215" t="str">
        <f>IF(Tabulka!T59="","",CONCATENATE(Tabulka!T59,CHAR(10),'Tabulka-skore'!T59,")"))</f>
        <v/>
      </c>
      <c r="U59" s="1213" t="str">
        <f>IF(Tabulka!U59="","",CONCATENATE(Tabulka!U59,CHAR(10),"(",'Tabulka-skore'!U59,")"))</f>
        <v/>
      </c>
      <c r="V59" s="1216" t="str">
        <f>IF(Tabulka!V59="","",IFERROR(CONCATENATE(ROUND(Tabulka!V59,2),CHAR(10),"(",ROUND('Tabulka-skore'!V59,2),")"),""))</f>
        <v/>
      </c>
      <c r="W59" s="1477" t="str">
        <f>Tabulka!W59</f>
        <v/>
      </c>
      <c r="X59" s="390"/>
    </row>
    <row r="60" spans="1:24" ht="5.0999999999999996" customHeight="1" x14ac:dyDescent="0.35">
      <c r="A60" s="327"/>
      <c r="B60" s="327"/>
      <c r="C60" s="824"/>
      <c r="D60" s="745"/>
      <c r="E60" s="745"/>
      <c r="F60" s="745"/>
      <c r="G60" s="745"/>
      <c r="H60" s="745"/>
      <c r="I60" s="745"/>
      <c r="J60" s="745"/>
      <c r="K60" s="328"/>
      <c r="L60" s="757"/>
      <c r="M60" s="758"/>
      <c r="N60" s="759"/>
      <c r="O60" s="760"/>
      <c r="P60" s="760"/>
      <c r="Q60" s="761"/>
      <c r="R60" s="762"/>
      <c r="S60" s="763"/>
      <c r="T60" s="764"/>
      <c r="U60" s="762"/>
      <c r="V60" s="762"/>
      <c r="W60" s="762"/>
      <c r="X60" s="391"/>
    </row>
    <row r="61" spans="1:24" ht="5.0999999999999996" customHeight="1" thickBot="1" x14ac:dyDescent="0.4">
      <c r="A61" s="331"/>
      <c r="B61" s="331"/>
      <c r="C61" s="821"/>
      <c r="D61" s="746"/>
      <c r="E61" s="746"/>
      <c r="F61" s="746"/>
      <c r="G61" s="746"/>
      <c r="H61" s="746"/>
      <c r="I61" s="746"/>
      <c r="J61" s="746"/>
      <c r="K61" s="332"/>
      <c r="L61" s="765"/>
      <c r="M61" s="766"/>
      <c r="N61" s="767"/>
      <c r="O61" s="765"/>
      <c r="P61" s="765"/>
      <c r="Q61" s="744"/>
      <c r="R61" s="768"/>
      <c r="S61" s="769"/>
      <c r="T61" s="770"/>
      <c r="U61" s="744"/>
      <c r="V61" s="744"/>
      <c r="W61" s="744"/>
      <c r="X61" s="390"/>
    </row>
    <row r="62" spans="1:24" ht="65.25" customHeight="1" x14ac:dyDescent="0.25">
      <c r="A62" s="331"/>
      <c r="B62" s="648"/>
      <c r="C62" s="834" t="str">
        <f>D64</f>
        <v>F</v>
      </c>
      <c r="D62" s="1779" t="str">
        <f>C64</f>
        <v>Kolstrunk/ 
Mück</v>
      </c>
      <c r="E62" s="1780" t="str">
        <f>C65</f>
        <v>Jäger/ 
Mráz</v>
      </c>
      <c r="F62" s="1780" t="str">
        <f>C66</f>
        <v>Kalina/ 
Körber</v>
      </c>
      <c r="G62" s="1780" t="str">
        <f>C67</f>
        <v>Průša/ 
Průša</v>
      </c>
      <c r="H62" s="1780" t="str">
        <f>C68</f>
        <v>Tůma/ 
Houser</v>
      </c>
      <c r="I62" s="1780" t="str">
        <f>C69</f>
        <v>Jiránek/ 
Bína</v>
      </c>
      <c r="J62" s="1279" t="str">
        <f>C70</f>
        <v/>
      </c>
      <c r="K62" s="1279" t="str">
        <f>C71</f>
        <v/>
      </c>
      <c r="L62" s="1155" t="s">
        <v>272</v>
      </c>
      <c r="M62" s="1930" t="s">
        <v>276</v>
      </c>
      <c r="N62" s="1930"/>
      <c r="O62" s="1298" t="s">
        <v>456</v>
      </c>
      <c r="P62" s="1157" t="s">
        <v>457</v>
      </c>
      <c r="Q62" s="1080" t="s">
        <v>107</v>
      </c>
      <c r="R62" s="1299" t="s">
        <v>277</v>
      </c>
      <c r="S62" s="1927" t="s">
        <v>462</v>
      </c>
      <c r="T62" s="1927"/>
      <c r="U62" s="1299" t="s">
        <v>106</v>
      </c>
      <c r="V62" s="1158" t="s">
        <v>187</v>
      </c>
      <c r="W62" s="1159" t="s">
        <v>12</v>
      </c>
      <c r="X62" s="390"/>
    </row>
    <row r="63" spans="1:24" ht="3.75" customHeight="1" thickBot="1" x14ac:dyDescent="0.3">
      <c r="A63" s="331"/>
      <c r="B63" s="1011" t="str">
        <f>VLOOKUP(B64-1,'pravidla turnaje'!$A$64:$B$83,2,0)</f>
        <v>F</v>
      </c>
      <c r="C63" s="835"/>
      <c r="D63" s="753">
        <f>B64</f>
        <v>61</v>
      </c>
      <c r="E63" s="749">
        <f>B65</f>
        <v>62</v>
      </c>
      <c r="F63" s="749">
        <f>B66</f>
        <v>63</v>
      </c>
      <c r="G63" s="749">
        <f>B67</f>
        <v>64</v>
      </c>
      <c r="H63" s="749">
        <f>B68</f>
        <v>65</v>
      </c>
      <c r="I63" s="749">
        <f>B69</f>
        <v>66</v>
      </c>
      <c r="J63" s="754">
        <f>B70</f>
        <v>67</v>
      </c>
      <c r="K63" s="754">
        <f>B71</f>
        <v>68</v>
      </c>
      <c r="L63" s="1117"/>
      <c r="M63" s="1919"/>
      <c r="N63" s="1919"/>
      <c r="O63" s="1300"/>
      <c r="P63" s="1119"/>
      <c r="Q63" s="1962" t="s">
        <v>42</v>
      </c>
      <c r="R63" s="1963"/>
      <c r="S63" s="1963"/>
      <c r="T63" s="1963"/>
      <c r="U63" s="1963"/>
      <c r="V63" s="1964"/>
      <c r="W63" s="1160"/>
      <c r="X63" s="390"/>
    </row>
    <row r="64" spans="1:24" ht="39" customHeight="1" thickTop="1" x14ac:dyDescent="0.25">
      <c r="A64" s="331"/>
      <c r="B64" s="649">
        <v>61</v>
      </c>
      <c r="C64" s="1746" t="str">
        <f>VLOOKUP($B64,jednotlivci!$C$5:$G$164,5,0)</f>
        <v>Kolstrunk/ 
Mück</v>
      </c>
      <c r="D64" s="1870" t="str">
        <f>B63</f>
        <v>F</v>
      </c>
      <c r="E64" s="1050" t="str">
        <f>IF(OR(Tabulka!E64=":",Tabulka!E64=""),"",CONCATENATE(Tabulka!E64,CHAR(10),"(",'Tabulka-skore'!E64,")"))</f>
        <v>2:0
(6:2)</v>
      </c>
      <c r="F64" s="1050" t="str">
        <f>IF(OR(Tabulka!F64=":",Tabulka!F64=""),"",CONCATENATE(Tabulka!F64,CHAR(10),"(",'Tabulka-skore'!F64,")"))</f>
        <v>2:0
(5:2)</v>
      </c>
      <c r="G64" s="1050" t="str">
        <f>IF(OR(Tabulka!G64=":",Tabulka!G64=""),"",CONCATENATE(Tabulka!G64,CHAR(10),"(",'Tabulka-skore'!G64,")"))</f>
        <v>2:0
(4:2)</v>
      </c>
      <c r="H64" s="1050" t="str">
        <f>IF(OR(Tabulka!H64=":",Tabulka!H64=""),"",CONCATENATE(Tabulka!H64,CHAR(10),"(",'Tabulka-skore'!H64,")"))</f>
        <v>2:0
(4:0)</v>
      </c>
      <c r="I64" s="1050" t="str">
        <f>IF(OR(Tabulka!I64=":",Tabulka!I64=""),"",CONCATENATE(Tabulka!I64,CHAR(10),"(",'Tabulka-skore'!I64,")"))</f>
        <v>2:1
(4:2)</v>
      </c>
      <c r="J64" s="1050" t="str">
        <f>IF(OR(Tabulka!J64=":",Tabulka!J64=""),"",CONCATENATE(Tabulka!J64,CHAR(10),"(",'Tabulka-skore'!J64,")"))</f>
        <v/>
      </c>
      <c r="K64" s="1051" t="str">
        <f>IF(OR(Tabulka!K64=":",Tabulka!K64=""),"",CONCATENATE(Tabulka!K64,CHAR(10),"(",'Tabulka-skore'!K64,")"))</f>
        <v/>
      </c>
      <c r="L64" s="1026">
        <f>Tabulka!L64</f>
        <v>5</v>
      </c>
      <c r="M64" s="1093" t="str">
        <f ca="1">IF(Tabulka!M64="","",CONCATENATE(Tabulka!M64,":",CHAR(10),"(",'Tabulka-skore'!M64,":"))</f>
        <v>10:
(23:</v>
      </c>
      <c r="N64" s="1094" t="str">
        <f ca="1">IF(Tabulka!N64="","",CONCATENATE(Tabulka!N64,CHAR(10),'Tabulka-skore'!N64,")"))</f>
        <v>1
8)</v>
      </c>
      <c r="O64" s="1095" t="str">
        <f ca="1">IF(Tabulka!O64="","",CONCATENATE(Tabulka!O64,CHAR(10),"(",'Tabulka-skore'!O64,")"))</f>
        <v>9
(15)</v>
      </c>
      <c r="P64" s="1096" t="str">
        <f ca="1">IF(Tabulka!P64="","",IFERROR(CONCATENATE(ROUND(Tabulka!P64,2),CHAR(10),"(",ROUND('Tabulka-skore'!P64,2),")"),""))</f>
        <v>10
(2,88)</v>
      </c>
      <c r="Q64" s="1113">
        <f>Tabulka!Q64</f>
        <v>1</v>
      </c>
      <c r="R64" s="1109" t="str">
        <f>Tabulka!R64</f>
        <v/>
      </c>
      <c r="S64" s="1102" t="str">
        <f>IF(Tabulka!S64="","",CONCATENATE(Tabulka!S64,":",CHAR(10),"(",'Tabulka-skore'!S64,":"))</f>
        <v/>
      </c>
      <c r="T64" s="1103" t="str">
        <f>IF(Tabulka!T64="","",CONCATENATE(Tabulka!T64,CHAR(10),'Tabulka-skore'!T64,")"))</f>
        <v/>
      </c>
      <c r="U64" s="1101" t="str">
        <f>IF(Tabulka!U64="","",CONCATENATE(Tabulka!U64,CHAR(10),"(",'Tabulka-skore'!U64,")"))</f>
        <v/>
      </c>
      <c r="V64" s="1104" t="str">
        <f>IF(Tabulka!V64="","",IFERROR(CONCATENATE(ROUND(Tabulka!V64,2),CHAR(10),"(",ROUND('Tabulka-skore'!V64,2),")"),""))</f>
        <v/>
      </c>
      <c r="W64" s="1115">
        <f ca="1">Tabulka!W64</f>
        <v>1</v>
      </c>
      <c r="X64" s="390"/>
    </row>
    <row r="65" spans="1:24" ht="39" customHeight="1" x14ac:dyDescent="0.25">
      <c r="A65" s="331"/>
      <c r="B65" s="650">
        <v>62</v>
      </c>
      <c r="C65" s="1747" t="str">
        <f>VLOOKUP($B65,jednotlivci!$C$5:$G$164,5,0)</f>
        <v>Jäger/ 
Mráz</v>
      </c>
      <c r="D65" s="1120" t="str">
        <f>IF(OR(Tabulka!D65=":",Tabulka!D65=""),"",CONCATENATE(Tabulka!D65,CHAR(10),"(",'Tabulka-skore'!D65,")"))</f>
        <v>0:2
(2:6)</v>
      </c>
      <c r="E65" s="1871" t="str">
        <f>D64</f>
        <v>F</v>
      </c>
      <c r="F65" s="1054" t="str">
        <f>IF(OR(Tabulka!F65=":",Tabulka!F65=""),"",CONCATENATE(Tabulka!F65,CHAR(10),"(",'Tabulka-skore'!F65,")"))</f>
        <v>0:2
(0:6)</v>
      </c>
      <c r="G65" s="1054" t="str">
        <f>IF(OR(Tabulka!G65=":",Tabulka!G65=""),"",CONCATENATE(Tabulka!G65,CHAR(10),"(",'Tabulka-skore'!G65,")"))</f>
        <v>2:0
(6:2)</v>
      </c>
      <c r="H65" s="1054" t="str">
        <f>IF(OR(Tabulka!H65=":",Tabulka!H65=""),"",CONCATENATE(Tabulka!H65,CHAR(10),"(",'Tabulka-skore'!H65,")"))</f>
        <v>2:1
(7:6)</v>
      </c>
      <c r="I65" s="1054" t="str">
        <f>IF(OR(Tabulka!I65=":",Tabulka!I65=""),"",CONCATENATE(Tabulka!I65,CHAR(10),"(",'Tabulka-skore'!I65,")"))</f>
        <v>1:2
(4:6)</v>
      </c>
      <c r="J65" s="1054" t="str">
        <f>IF(OR(Tabulka!J65=":",Tabulka!J65=""),"",CONCATENATE(Tabulka!J65,CHAR(10),"(",'Tabulka-skore'!J65,")"))</f>
        <v/>
      </c>
      <c r="K65" s="1055" t="str">
        <f>IF(OR(Tabulka!K65=":",Tabulka!K65=""),"",CONCATENATE(Tabulka!K65,CHAR(10),"(",'Tabulka-skore'!K65,")"))</f>
        <v/>
      </c>
      <c r="L65" s="900">
        <f>Tabulka!L65</f>
        <v>2</v>
      </c>
      <c r="M65" s="1097" t="str">
        <f ca="1">IF(Tabulka!M65="","",CONCATENATE(Tabulka!M65,":",CHAR(10),"(",'Tabulka-skore'!M65,":"))</f>
        <v>5:
(19:</v>
      </c>
      <c r="N65" s="1098" t="str">
        <f ca="1">IF(Tabulka!N65="","",CONCATENATE(Tabulka!N65,CHAR(10),'Tabulka-skore'!N65,")"))</f>
        <v>7
26)</v>
      </c>
      <c r="O65" s="1099" t="str">
        <f ca="1">IF(Tabulka!O65="","",CONCATENATE(Tabulka!O65,CHAR(10),"(",'Tabulka-skore'!O65,")"))</f>
        <v>-2
(-7)</v>
      </c>
      <c r="P65" s="1100" t="str">
        <f ca="1">IF(Tabulka!P65="","",IFERROR(CONCATENATE(ROUND(Tabulka!P65,2),CHAR(10),"(",ROUND('Tabulka-skore'!P65,2),")"),""))</f>
        <v>0,71
(0,73)</v>
      </c>
      <c r="Q65" s="1114">
        <f>Tabulka!Q65</f>
        <v>3</v>
      </c>
      <c r="R65" s="1110">
        <f>Tabulka!R65</f>
        <v>1</v>
      </c>
      <c r="S65" s="1106" t="str">
        <f>IF(Tabulka!S65="","",CONCATENATE(Tabulka!S65,":",CHAR(10),"(",'Tabulka-skore'!S65,":"))</f>
        <v>2:
(6:</v>
      </c>
      <c r="T65" s="1107" t="str">
        <f>IF(Tabulka!T65="","",CONCATENATE(Tabulka!T65,CHAR(10),'Tabulka-skore'!T65,")"))</f>
        <v>2
8)</v>
      </c>
      <c r="U65" s="1105" t="str">
        <f>IF(Tabulka!U65="","",CONCATENATE(Tabulka!U65,CHAR(10),"(",'Tabulka-skore'!U65,")"))</f>
        <v>0
(-2)</v>
      </c>
      <c r="V65" s="1108" t="str">
        <f>IF(Tabulka!V65="","",IFERROR(CONCATENATE(ROUND(Tabulka!V65,2),CHAR(10),"(",ROUND('Tabulka-skore'!V65,2),")"),""))</f>
        <v>1
(0,75)</v>
      </c>
      <c r="W65" s="1116">
        <f ca="1">Tabulka!W65</f>
        <v>4</v>
      </c>
      <c r="X65" s="390"/>
    </row>
    <row r="66" spans="1:24" ht="39" customHeight="1" x14ac:dyDescent="0.25">
      <c r="A66" s="331"/>
      <c r="B66" s="650">
        <v>63</v>
      </c>
      <c r="C66" s="1747" t="str">
        <f>VLOOKUP($B66,jednotlivci!$C$5:$G$164,5,0)</f>
        <v>Kalina/ 
Körber</v>
      </c>
      <c r="D66" s="1120" t="str">
        <f>IF(OR(Tabulka!D66=":",Tabulka!D66=""),"",CONCATENATE(Tabulka!D66,CHAR(10),"(",'Tabulka-skore'!D66,")"))</f>
        <v>0:2
(2:5)</v>
      </c>
      <c r="E66" s="1122" t="str">
        <f>IF(OR(Tabulka!E66=":",Tabulka!E66=""),"",CONCATENATE(Tabulka!E66,CHAR(10),"(",'Tabulka-skore'!E66,")"))</f>
        <v>2:0
(6:0)</v>
      </c>
      <c r="F66" s="1871" t="str">
        <f>E65</f>
        <v>F</v>
      </c>
      <c r="G66" s="1054" t="str">
        <f>IF(OR(Tabulka!G66=":",Tabulka!G66=""),"",CONCATENATE(Tabulka!G66,CHAR(10),"(",'Tabulka-skore'!G66,")"))</f>
        <v>0:2
(3:6)</v>
      </c>
      <c r="H66" s="1054" t="str">
        <f>IF(OR(Tabulka!H66=":",Tabulka!H66=""),"",CONCATENATE(Tabulka!H66,CHAR(10),"(",'Tabulka-skore'!H66,")"))</f>
        <v>2:0
(8:6)</v>
      </c>
      <c r="I66" s="1054" t="str">
        <f>IF(OR(Tabulka!I66=":",Tabulka!I66=""),"",CONCATENATE(Tabulka!I66,CHAR(10),"(",'Tabulka-skore'!I66,")"))</f>
        <v>0:2
(1:4)</v>
      </c>
      <c r="J66" s="1054" t="str">
        <f>IF(OR(Tabulka!J66=":",Tabulka!J66=""),"",CONCATENATE(Tabulka!J66,CHAR(10),"(",'Tabulka-skore'!J66,")"))</f>
        <v/>
      </c>
      <c r="K66" s="1055" t="str">
        <f>IF(OR(Tabulka!K66=":",Tabulka!K66=""),"",CONCATENATE(Tabulka!K66,CHAR(10),"(",'Tabulka-skore'!K66,")"))</f>
        <v/>
      </c>
      <c r="L66" s="900">
        <f>Tabulka!L66</f>
        <v>2</v>
      </c>
      <c r="M66" s="1097" t="str">
        <f ca="1">IF(Tabulka!M66="","",CONCATENATE(Tabulka!M66,":",CHAR(10),"(",'Tabulka-skore'!M66,":"))</f>
        <v>4:
(20:</v>
      </c>
      <c r="N66" s="1098" t="str">
        <f ca="1">IF(Tabulka!N66="","",CONCATENATE(Tabulka!N66,CHAR(10),'Tabulka-skore'!N66,")"))</f>
        <v>6
21)</v>
      </c>
      <c r="O66" s="1099" t="str">
        <f ca="1">IF(Tabulka!O66="","",CONCATENATE(Tabulka!O66,CHAR(10),"(",'Tabulka-skore'!O66,")"))</f>
        <v>-2
(-1)</v>
      </c>
      <c r="P66" s="1100" t="str">
        <f ca="1">IF(Tabulka!P66="","",IFERROR(CONCATENATE(ROUND(Tabulka!P66,2),CHAR(10),"(",ROUND('Tabulka-skore'!P66,2),")"),""))</f>
        <v>0,67
(0,95)</v>
      </c>
      <c r="Q66" s="1114">
        <f>Tabulka!Q66</f>
        <v>3</v>
      </c>
      <c r="R66" s="1110">
        <f>Tabulka!R66</f>
        <v>1</v>
      </c>
      <c r="S66" s="1106" t="str">
        <f>IF(Tabulka!S66="","",CONCATENATE(Tabulka!S66,":",CHAR(10),"(",'Tabulka-skore'!S66,":"))</f>
        <v>2:
(9:</v>
      </c>
      <c r="T66" s="1107" t="str">
        <f>IF(Tabulka!T66="","",CONCATENATE(Tabulka!T66,CHAR(10),'Tabulka-skore'!T66,")"))</f>
        <v>2
6)</v>
      </c>
      <c r="U66" s="1105" t="str">
        <f>IF(Tabulka!U66="","",CONCATENATE(Tabulka!U66,CHAR(10),"(",'Tabulka-skore'!U66,")"))</f>
        <v>0
(3)</v>
      </c>
      <c r="V66" s="1108" t="str">
        <f>IF(Tabulka!V66="","",IFERROR(CONCATENATE(ROUND(Tabulka!V66,2),CHAR(10),"(",ROUND('Tabulka-skore'!V66,2),")"),""))</f>
        <v>1
(1,5)</v>
      </c>
      <c r="W66" s="1116">
        <f ca="1">Tabulka!W66</f>
        <v>3</v>
      </c>
      <c r="X66" s="390"/>
    </row>
    <row r="67" spans="1:24" ht="39" customHeight="1" x14ac:dyDescent="0.25">
      <c r="A67" s="331"/>
      <c r="B67" s="650">
        <v>64</v>
      </c>
      <c r="C67" s="1747" t="str">
        <f>VLOOKUP($B67,jednotlivci!$C$5:$G$164,5,0)</f>
        <v>Průša/ 
Průša</v>
      </c>
      <c r="D67" s="1120" t="str">
        <f>IF(OR(Tabulka!D67=":",Tabulka!D67=""),"",CONCATENATE(Tabulka!D67,CHAR(10),"(",'Tabulka-skore'!D67,")"))</f>
        <v>0:2
(2:4)</v>
      </c>
      <c r="E67" s="1122" t="str">
        <f>IF(OR(Tabulka!E67=":",Tabulka!E67=""),"",CONCATENATE(Tabulka!E67,CHAR(10),"(",'Tabulka-skore'!E67,")"))</f>
        <v>0:2
(2:6)</v>
      </c>
      <c r="F67" s="1122" t="str">
        <f>IF(OR(Tabulka!F67=":",Tabulka!F67=""),"",CONCATENATE(Tabulka!F67,CHAR(10),"(",'Tabulka-skore'!F67,")"))</f>
        <v>2:0
(6:3)</v>
      </c>
      <c r="G67" s="1871" t="str">
        <f>F66</f>
        <v>F</v>
      </c>
      <c r="H67" s="1054" t="str">
        <f>IF(OR(Tabulka!H67=":",Tabulka!H67=""),"",CONCATENATE(Tabulka!H67,CHAR(10),"(",'Tabulka-skore'!H67,")"))</f>
        <v>2:1
(7:4)</v>
      </c>
      <c r="I67" s="1054" t="str">
        <f>IF(OR(Tabulka!I67=":",Tabulka!I67=""),"",CONCATENATE(Tabulka!I67,CHAR(10),"(",'Tabulka-skore'!I67,")"))</f>
        <v>0:2
(0:4)</v>
      </c>
      <c r="J67" s="1054" t="str">
        <f>IF(OR(Tabulka!J67=":",Tabulka!J67=""),"",CONCATENATE(Tabulka!J67,CHAR(10),"(",'Tabulka-skore'!J67,")"))</f>
        <v/>
      </c>
      <c r="K67" s="1055" t="str">
        <f>IF(OR(Tabulka!K67=":",Tabulka!K67=""),"",CONCATENATE(Tabulka!K67,CHAR(10),"(",'Tabulka-skore'!K67,")"))</f>
        <v/>
      </c>
      <c r="L67" s="900">
        <f>Tabulka!L67</f>
        <v>2</v>
      </c>
      <c r="M67" s="1097" t="str">
        <f ca="1">IF(Tabulka!M67="","",CONCATENATE(Tabulka!M67,":",CHAR(10),"(",'Tabulka-skore'!M67,":"))</f>
        <v>4:
(17:</v>
      </c>
      <c r="N67" s="1098" t="str">
        <f ca="1">IF(Tabulka!N67="","",CONCATENATE(Tabulka!N67,CHAR(10),'Tabulka-skore'!N67,")"))</f>
        <v>7
21)</v>
      </c>
      <c r="O67" s="1099" t="str">
        <f ca="1">IF(Tabulka!O67="","",CONCATENATE(Tabulka!O67,CHAR(10),"(",'Tabulka-skore'!O67,")"))</f>
        <v>-3
(-4)</v>
      </c>
      <c r="P67" s="1100" t="str">
        <f ca="1">IF(Tabulka!P67="","",IFERROR(CONCATENATE(ROUND(Tabulka!P67,2),CHAR(10),"(",ROUND('Tabulka-skore'!P67,2),")"),""))</f>
        <v>0,57
(0,81)</v>
      </c>
      <c r="Q67" s="1114">
        <f>Tabulka!Q67</f>
        <v>3</v>
      </c>
      <c r="R67" s="1110">
        <f>Tabulka!R67</f>
        <v>1</v>
      </c>
      <c r="S67" s="1106" t="str">
        <f>IF(Tabulka!S67="","",CONCATENATE(Tabulka!S67,":",CHAR(10),"(",'Tabulka-skore'!S67,":"))</f>
        <v>2:
(8:</v>
      </c>
      <c r="T67" s="1107" t="str">
        <f>IF(Tabulka!T67="","",CONCATENATE(Tabulka!T67,CHAR(10),'Tabulka-skore'!T67,")"))</f>
        <v>2
9)</v>
      </c>
      <c r="U67" s="1105" t="str">
        <f>IF(Tabulka!U67="","",CONCATENATE(Tabulka!U67,CHAR(10),"(",'Tabulka-skore'!U67,")"))</f>
        <v>0
(-1)</v>
      </c>
      <c r="V67" s="1108" t="str">
        <f>IF(Tabulka!V67="","",IFERROR(CONCATENATE(ROUND(Tabulka!V67,2),CHAR(10),"(",ROUND('Tabulka-skore'!V67,2),")"),""))</f>
        <v>1
(0,89)</v>
      </c>
      <c r="W67" s="1116">
        <f ca="1">Tabulka!W67</f>
        <v>5</v>
      </c>
      <c r="X67" s="390"/>
    </row>
    <row r="68" spans="1:24" ht="39" customHeight="1" x14ac:dyDescent="0.25">
      <c r="A68" s="331"/>
      <c r="B68" s="650">
        <v>65</v>
      </c>
      <c r="C68" s="1854" t="str">
        <f>VLOOKUP($B68,jednotlivci!$C$5:$G$164,5,0)</f>
        <v>Tůma/ 
Houser</v>
      </c>
      <c r="D68" s="1709" t="str">
        <f>IF(OR(Tabulka!D68=":",Tabulka!D68=""),"",CONCATENATE(Tabulka!D68,CHAR(10),"(",'Tabulka-skore'!D68,")"))</f>
        <v>0:2
(0:4)</v>
      </c>
      <c r="E68" s="1710" t="str">
        <f>IF(OR(Tabulka!E68=":",Tabulka!E68=""),"",CONCATENATE(Tabulka!E68,CHAR(10),"(",'Tabulka-skore'!E68,")"))</f>
        <v>1:2
(6:7)</v>
      </c>
      <c r="F68" s="1710" t="str">
        <f>IF(OR(Tabulka!F68=":",Tabulka!F68=""),"",CONCATENATE(Tabulka!F68,CHAR(10),"(",'Tabulka-skore'!F68,")"))</f>
        <v>0:2
(6:8)</v>
      </c>
      <c r="G68" s="1710" t="str">
        <f>IF(OR(Tabulka!G68=":",Tabulka!G68=""),"",CONCATENATE(Tabulka!G68,CHAR(10),"(",'Tabulka-skore'!G68,")"))</f>
        <v>1:2
(4:7)</v>
      </c>
      <c r="H68" s="1872" t="str">
        <f>G67</f>
        <v>F</v>
      </c>
      <c r="I68" s="1696" t="str">
        <f>IF(OR(Tabulka!I68=":",Tabulka!I68=""),"",CONCATENATE(Tabulka!I68,CHAR(10),"(",'Tabulka-skore'!I68,")"))</f>
        <v>0:2
(1:6)</v>
      </c>
      <c r="J68" s="1696" t="str">
        <f>IF(OR(Tabulka!J68=":",Tabulka!J68=""),"",CONCATENATE(Tabulka!J68,CHAR(10),"(",'Tabulka-skore'!J68,")"))</f>
        <v/>
      </c>
      <c r="K68" s="1697" t="str">
        <f>IF(OR(Tabulka!K68=":",Tabulka!K68=""),"",CONCATENATE(Tabulka!K68,CHAR(10),"(",'Tabulka-skore'!K68,")"))</f>
        <v/>
      </c>
      <c r="L68" s="1698">
        <f>Tabulka!L68</f>
        <v>0</v>
      </c>
      <c r="M68" s="1855" t="str">
        <f ca="1">IF(Tabulka!M68="","",CONCATENATE(Tabulka!M68,":",CHAR(10),"(",'Tabulka-skore'!M68,":"))</f>
        <v>2:
(17:</v>
      </c>
      <c r="N68" s="1856" t="str">
        <f ca="1">IF(Tabulka!N68="","",CONCATENATE(Tabulka!N68,CHAR(10),'Tabulka-skore'!N68,")"))</f>
        <v>10
32)</v>
      </c>
      <c r="O68" s="1857" t="str">
        <f ca="1">IF(Tabulka!O68="","",CONCATENATE(Tabulka!O68,CHAR(10),"(",'Tabulka-skore'!O68,")"))</f>
        <v>-8
(-15)</v>
      </c>
      <c r="P68" s="1858" t="str">
        <f ca="1">IF(Tabulka!P68="","",IFERROR(CONCATENATE(ROUND(Tabulka!P68,2),CHAR(10),"(",ROUND('Tabulka-skore'!P68,2),")"),""))</f>
        <v>0,2
(0,53)</v>
      </c>
      <c r="Q68" s="1703">
        <f>Tabulka!Q68</f>
        <v>6</v>
      </c>
      <c r="R68" s="1704" t="str">
        <f>Tabulka!R68</f>
        <v/>
      </c>
      <c r="S68" s="1705" t="str">
        <f>IF(Tabulka!S68="","",CONCATENATE(Tabulka!S68,":",CHAR(10),"(",'Tabulka-skore'!S68,":"))</f>
        <v/>
      </c>
      <c r="T68" s="1706" t="str">
        <f>IF(Tabulka!T68="","",CONCATENATE(Tabulka!T68,CHAR(10),'Tabulka-skore'!T68,")"))</f>
        <v/>
      </c>
      <c r="U68" s="1704" t="str">
        <f>IF(Tabulka!U68="","",CONCATENATE(Tabulka!U68,CHAR(10),"(",'Tabulka-skore'!U68,")"))</f>
        <v/>
      </c>
      <c r="V68" s="1707" t="str">
        <f>IF(Tabulka!V68="","",IFERROR(CONCATENATE(ROUND(Tabulka!V68,2),CHAR(10),"(",ROUND('Tabulka-skore'!V68,2),")"),""))</f>
        <v/>
      </c>
      <c r="W68" s="1708">
        <f ca="1">Tabulka!W68</f>
        <v>6</v>
      </c>
      <c r="X68" s="390"/>
    </row>
    <row r="69" spans="1:24" ht="34.5" customHeight="1" thickBot="1" x14ac:dyDescent="0.3">
      <c r="A69" s="331"/>
      <c r="B69" s="650">
        <v>66</v>
      </c>
      <c r="C69" s="1897" t="str">
        <f>VLOOKUP($B69,jednotlivci!$C$5:$G$164,5,0)</f>
        <v>Jiránek/ 
Bína</v>
      </c>
      <c r="D69" s="1123" t="str">
        <f>IF(OR(Tabulka!D69=":",Tabulka!D69=""),"",CONCATENATE(Tabulka!D69,CHAR(10),"(",'Tabulka-skore'!D69,")"))</f>
        <v>1:2
(2:4)</v>
      </c>
      <c r="E69" s="1124" t="str">
        <f>IF(OR(Tabulka!E69=":",Tabulka!E69=""),"",CONCATENATE(Tabulka!E69,CHAR(10),"(",'Tabulka-skore'!E69,")"))</f>
        <v>2:1
(6:4)</v>
      </c>
      <c r="F69" s="1124" t="str">
        <f>IF(OR(Tabulka!F69=":",Tabulka!F69=""),"",CONCATENATE(Tabulka!F69,CHAR(10),"(",'Tabulka-skore'!F69,")"))</f>
        <v>2:0
(4:1)</v>
      </c>
      <c r="G69" s="1124" t="str">
        <f>IF(OR(Tabulka!G69=":",Tabulka!G69=""),"",CONCATENATE(Tabulka!G69,CHAR(10),"(",'Tabulka-skore'!G69,")"))</f>
        <v>2:0
(4:0)</v>
      </c>
      <c r="H69" s="1124" t="str">
        <f>IF(OR(Tabulka!H69=":",Tabulka!H69=""),"",CONCATENATE(Tabulka!H69,CHAR(10),"(",'Tabulka-skore'!H69,")"))</f>
        <v>2:0
(6:1)</v>
      </c>
      <c r="I69" s="1873" t="str">
        <f>H68</f>
        <v>F</v>
      </c>
      <c r="J69" s="1057" t="str">
        <f>IF(OR(Tabulka!J69=":",Tabulka!J69=""),"",CONCATENATE(Tabulka!J69,CHAR(10),"(",'Tabulka-skore'!J69,")"))</f>
        <v/>
      </c>
      <c r="K69" s="1484" t="str">
        <f>IF(OR(Tabulka!K69=":",Tabulka!K69=""),"",CONCATENATE(Tabulka!K69,CHAR(10),"(",'Tabulka-skore'!K69,")"))</f>
        <v/>
      </c>
      <c r="L69" s="901">
        <f>Tabulka!L69</f>
        <v>4</v>
      </c>
      <c r="M69" s="1239" t="str">
        <f ca="1">IF(Tabulka!M69="","",CONCATENATE(Tabulka!M69,":",CHAR(10),"(",'Tabulka-skore'!M69,":"))</f>
        <v>9:
(22:</v>
      </c>
      <c r="N69" s="1240" t="str">
        <f ca="1">IF(Tabulka!N69="","",CONCATENATE(Tabulka!N69,CHAR(10),'Tabulka-skore'!N69,")"))</f>
        <v>3
10)</v>
      </c>
      <c r="O69" s="1241" t="str">
        <f ca="1">IF(Tabulka!O69="","",CONCATENATE(Tabulka!O69,CHAR(10),"(",'Tabulka-skore'!O69,")"))</f>
        <v>6
(12)</v>
      </c>
      <c r="P69" s="1242" t="str">
        <f ca="1">IF(Tabulka!P69="","",IFERROR(CONCATENATE(ROUND(Tabulka!P69,2),CHAR(10),"(",ROUND('Tabulka-skore'!P69,2),")"),""))</f>
        <v>3
(2,2)</v>
      </c>
      <c r="Q69" s="1212">
        <f>Tabulka!Q69</f>
        <v>2</v>
      </c>
      <c r="R69" s="1213" t="str">
        <f>Tabulka!R69</f>
        <v/>
      </c>
      <c r="S69" s="1214" t="str">
        <f>IF(Tabulka!S69="","",CONCATENATE(Tabulka!S69,":",CHAR(10),"(",'Tabulka-skore'!S69,":"))</f>
        <v/>
      </c>
      <c r="T69" s="1215" t="str">
        <f>IF(Tabulka!T69="","",CONCATENATE(Tabulka!T69,CHAR(10),'Tabulka-skore'!T69,")"))</f>
        <v/>
      </c>
      <c r="U69" s="1213" t="str">
        <f>IF(Tabulka!U69="","",CONCATENATE(Tabulka!U69,CHAR(10),"(",'Tabulka-skore'!U69,")"))</f>
        <v/>
      </c>
      <c r="V69" s="1216" t="str">
        <f>IF(Tabulka!V69="","",IFERROR(CONCATENATE(ROUND(Tabulka!V69,2),CHAR(10),"(",ROUND('Tabulka-skore'!V69,2),")"),""))</f>
        <v/>
      </c>
      <c r="W69" s="1477">
        <f ca="1">Tabulka!W69</f>
        <v>2</v>
      </c>
      <c r="X69" s="390"/>
    </row>
    <row r="70" spans="1:24" ht="34.5" hidden="1" customHeight="1" x14ac:dyDescent="0.25">
      <c r="A70" s="331"/>
      <c r="B70" s="650">
        <v>67</v>
      </c>
      <c r="C70" s="1508" t="str">
        <f>VLOOKUP($B70,jednotlivci!$C$5:$G$164,5,0)</f>
        <v/>
      </c>
      <c r="D70" s="1479" t="str">
        <f>IF(OR(Tabulka!D70=":",Tabulka!D70=""),"",CONCATENATE(Tabulka!D70,CHAR(10),"(",'Tabulka-skore'!D70,")"))</f>
        <v/>
      </c>
      <c r="E70" s="1480" t="str">
        <f>IF(OR(Tabulka!E70=":",Tabulka!E70=""),"",CONCATENATE(Tabulka!E70,CHAR(10),"(",'Tabulka-skore'!E70,")"))</f>
        <v/>
      </c>
      <c r="F70" s="1480" t="str">
        <f>IF(OR(Tabulka!F70=":",Tabulka!F70=""),"",CONCATENATE(Tabulka!F70,CHAR(10),"(",'Tabulka-skore'!F70,")"))</f>
        <v/>
      </c>
      <c r="G70" s="1480" t="str">
        <f>IF(OR(Tabulka!G70=":",Tabulka!G70=""),"",CONCATENATE(Tabulka!G70,CHAR(10),"(",'Tabulka-skore'!G70,")"))</f>
        <v/>
      </c>
      <c r="H70" s="1480" t="str">
        <f>IF(OR(Tabulka!H70=":",Tabulka!H70=""),"",CONCATENATE(Tabulka!H70,CHAR(10),"(",'Tabulka-skore'!H70,")"))</f>
        <v/>
      </c>
      <c r="I70" s="1480" t="str">
        <f>IF(OR(Tabulka!I70=":",Tabulka!I70=""),"",CONCATENATE(Tabulka!I70,CHAR(10),"(",'Tabulka-skore'!I70,")"))</f>
        <v/>
      </c>
      <c r="J70" s="1509" t="str">
        <f>I69</f>
        <v>F</v>
      </c>
      <c r="K70" s="1483" t="str">
        <f>IF(OR(Tabulka!K70=":",Tabulka!K70=""),"",CONCATENATE(Tabulka!K70,CHAR(10),"(",'Tabulka-skore'!K70,")"))</f>
        <v/>
      </c>
      <c r="L70" s="1026" t="str">
        <f>Tabulka!L70</f>
        <v/>
      </c>
      <c r="M70" s="1093" t="str">
        <f>IF(Tabulka!M70="","",CONCATENATE(Tabulka!M70,":",CHAR(10),"(",'Tabulka-skore'!M70,":"))</f>
        <v/>
      </c>
      <c r="N70" s="1094" t="str">
        <f>IF(Tabulka!N70="","",CONCATENATE(Tabulka!N70,CHAR(10),'Tabulka-skore'!N70,")"))</f>
        <v/>
      </c>
      <c r="O70" s="1095" t="str">
        <f>IF(Tabulka!O70="","",CONCATENATE(Tabulka!O70,CHAR(10),"(",'Tabulka-skore'!O70,")"))</f>
        <v/>
      </c>
      <c r="P70" s="1096" t="str">
        <f>IF(Tabulka!P70="","",IFERROR(CONCATENATE(ROUND(Tabulka!P70,2),CHAR(10),"(",ROUND('Tabulka-skore'!P70,2),")"),""))</f>
        <v/>
      </c>
      <c r="Q70" s="1113" t="str">
        <f>Tabulka!Q70</f>
        <v/>
      </c>
      <c r="R70" s="1101" t="str">
        <f>Tabulka!R70</f>
        <v/>
      </c>
      <c r="S70" s="1102" t="str">
        <f>IF(Tabulka!S70="","",CONCATENATE(Tabulka!S70,":",CHAR(10),"(",'Tabulka-skore'!S70,":"))</f>
        <v/>
      </c>
      <c r="T70" s="1103" t="str">
        <f>IF(Tabulka!T70="","",CONCATENATE(Tabulka!T70,CHAR(10),'Tabulka-skore'!T70,")"))</f>
        <v/>
      </c>
      <c r="U70" s="1101" t="str">
        <f>IF(Tabulka!U70="","",CONCATENATE(Tabulka!U70,CHAR(10),"(",'Tabulka-skore'!U70,")"))</f>
        <v/>
      </c>
      <c r="V70" s="1104" t="str">
        <f>IF(Tabulka!V70="","",IFERROR(CONCATENATE(ROUND(Tabulka!V70,2),CHAR(10),"(",ROUND('Tabulka-skore'!V70,2),")"),""))</f>
        <v/>
      </c>
      <c r="W70" s="1161" t="str">
        <f>Tabulka!W70</f>
        <v/>
      </c>
      <c r="X70" s="390"/>
    </row>
    <row r="71" spans="1:24" ht="33.75" hidden="1" customHeight="1" thickBot="1" x14ac:dyDescent="0.3">
      <c r="A71" s="331"/>
      <c r="B71" s="651">
        <v>68</v>
      </c>
      <c r="C71" s="1277" t="str">
        <f>VLOOKUP($B71,jednotlivci!$C$5:$G$164,5,0)</f>
        <v/>
      </c>
      <c r="D71" s="1123" t="str">
        <f>IF(OR(Tabulka!D71=":",Tabulka!D71=""),"",CONCATENATE(Tabulka!D71,CHAR(10),"(",'Tabulka-skore'!D71,")"))</f>
        <v/>
      </c>
      <c r="E71" s="1124" t="str">
        <f>IF(OR(Tabulka!E71=":",Tabulka!E71=""),"",CONCATENATE(Tabulka!E71,CHAR(10),"(",'Tabulka-skore'!E71,")"))</f>
        <v/>
      </c>
      <c r="F71" s="1124" t="str">
        <f>IF(OR(Tabulka!F71=":",Tabulka!F71=""),"",CONCATENATE(Tabulka!F71,CHAR(10),"(",'Tabulka-skore'!F71,")"))</f>
        <v/>
      </c>
      <c r="G71" s="1124" t="str">
        <f>IF(OR(Tabulka!G71=":",Tabulka!G71=""),"",CONCATENATE(Tabulka!G71,CHAR(10),"(",'Tabulka-skore'!G71,")"))</f>
        <v/>
      </c>
      <c r="H71" s="1124" t="str">
        <f>IF(OR(Tabulka!H71=":",Tabulka!H71=""),"",CONCATENATE(Tabulka!H71,CHAR(10),"(",'Tabulka-skore'!H71,")"))</f>
        <v/>
      </c>
      <c r="I71" s="1124" t="str">
        <f>IF(OR(Tabulka!I71=":",Tabulka!I71=""),"",CONCATENATE(Tabulka!I71,CHAR(10),"(",'Tabulka-skore'!I71,")"))</f>
        <v/>
      </c>
      <c r="J71" s="1124" t="str">
        <f>IF(OR(Tabulka!J71=":",Tabulka!J71=""),"",CONCATENATE(Tabulka!J71,CHAR(10),"(",'Tabulka-skore'!J71,")"))</f>
        <v/>
      </c>
      <c r="K71" s="1138" t="str">
        <f>J70</f>
        <v>F</v>
      </c>
      <c r="L71" s="901" t="str">
        <f>Tabulka!L71</f>
        <v/>
      </c>
      <c r="M71" s="1239" t="str">
        <f>IF(Tabulka!M71="","",CONCATENATE(Tabulka!M71,":",CHAR(10),"(",'Tabulka-skore'!M71,":"))</f>
        <v/>
      </c>
      <c r="N71" s="1240" t="str">
        <f>IF(Tabulka!N71="","",CONCATENATE(Tabulka!N71,CHAR(10),'Tabulka-skore'!N71,")"))</f>
        <v/>
      </c>
      <c r="O71" s="1241" t="str">
        <f>IF(Tabulka!O71="","",CONCATENATE(Tabulka!O71,CHAR(10),"(",'Tabulka-skore'!O71,")"))</f>
        <v/>
      </c>
      <c r="P71" s="1242" t="str">
        <f>IF(Tabulka!P71="","",IFERROR(CONCATENATE(ROUND(Tabulka!P71,2),CHAR(10),"(",ROUND('Tabulka-skore'!P71,2),")"),""))</f>
        <v/>
      </c>
      <c r="Q71" s="1212" t="str">
        <f>Tabulka!Q71</f>
        <v/>
      </c>
      <c r="R71" s="1213" t="str">
        <f>Tabulka!R71</f>
        <v/>
      </c>
      <c r="S71" s="1214" t="str">
        <f>IF(Tabulka!S71="","",CONCATENATE(Tabulka!S71,":",CHAR(10),"(",'Tabulka-skore'!S71,":"))</f>
        <v/>
      </c>
      <c r="T71" s="1215" t="str">
        <f>IF(Tabulka!T71="","",CONCATENATE(Tabulka!T71,CHAR(10),'Tabulka-skore'!T71,")"))</f>
        <v/>
      </c>
      <c r="U71" s="1213" t="str">
        <f>IF(Tabulka!U71="","",CONCATENATE(Tabulka!U71,CHAR(10),"(",'Tabulka-skore'!U71,")"))</f>
        <v/>
      </c>
      <c r="V71" s="1216" t="str">
        <f>IF(Tabulka!V71="","",IFERROR(CONCATENATE(ROUND(Tabulka!V71,2),CHAR(10),"(",ROUND('Tabulka-skore'!V71,2),")"),""))</f>
        <v/>
      </c>
      <c r="W71" s="1116" t="str">
        <f>Tabulka!W71</f>
        <v/>
      </c>
      <c r="X71" s="390"/>
    </row>
    <row r="72" spans="1:24" ht="5.0999999999999996" customHeight="1" x14ac:dyDescent="0.35">
      <c r="A72" s="331"/>
      <c r="B72" s="61"/>
      <c r="C72" s="824"/>
      <c r="D72" s="751"/>
      <c r="E72" s="751"/>
      <c r="F72" s="751"/>
      <c r="G72" s="751"/>
      <c r="H72" s="751"/>
      <c r="I72" s="751"/>
      <c r="J72" s="751"/>
      <c r="K72" s="333"/>
      <c r="L72" s="771"/>
      <c r="M72" s="772"/>
      <c r="N72" s="773"/>
      <c r="O72" s="771"/>
      <c r="P72" s="771"/>
      <c r="Q72" s="774"/>
      <c r="R72" s="774"/>
      <c r="S72" s="775"/>
      <c r="T72" s="776"/>
      <c r="U72" s="774"/>
      <c r="V72" s="774"/>
      <c r="W72" s="771"/>
      <c r="X72" s="390"/>
    </row>
    <row r="73" spans="1:24" ht="5.0999999999999996" customHeight="1" thickBot="1" x14ac:dyDescent="0.4">
      <c r="A73" s="331"/>
      <c r="B73" s="61"/>
      <c r="C73" s="824"/>
      <c r="D73" s="751"/>
      <c r="E73" s="751"/>
      <c r="F73" s="751"/>
      <c r="G73" s="751"/>
      <c r="H73" s="751"/>
      <c r="I73" s="751"/>
      <c r="J73" s="751"/>
      <c r="K73" s="333"/>
      <c r="L73" s="757"/>
      <c r="M73" s="777"/>
      <c r="N73" s="778"/>
      <c r="O73" s="757"/>
      <c r="P73" s="757"/>
      <c r="Q73" s="779"/>
      <c r="R73" s="779"/>
      <c r="S73" s="780"/>
      <c r="T73" s="781"/>
      <c r="U73" s="779"/>
      <c r="V73" s="779"/>
      <c r="W73" s="757"/>
      <c r="X73" s="390"/>
    </row>
    <row r="74" spans="1:24" ht="86.25" customHeight="1" x14ac:dyDescent="0.25">
      <c r="A74" s="331"/>
      <c r="B74" s="106"/>
      <c r="C74" s="836" t="str">
        <f>D76</f>
        <v>G</v>
      </c>
      <c r="D74" s="1781" t="str">
        <f>C76</f>
        <v>Mohelník/ 
Csáno</v>
      </c>
      <c r="E74" s="1782" t="str">
        <f>C77</f>
        <v>Fořt/ 
Fořt</v>
      </c>
      <c r="F74" s="1782" t="str">
        <f>C78</f>
        <v>Zouzal/ 
Eckhardt</v>
      </c>
      <c r="G74" s="1782" t="str">
        <f>C79</f>
        <v>Hněvkovský/ 
Vašák</v>
      </c>
      <c r="H74" s="1782" t="str">
        <f>C80</f>
        <v>Kindl/ 
Kotoun</v>
      </c>
      <c r="I74" s="1778" t="str">
        <f>C81</f>
        <v/>
      </c>
      <c r="J74" s="1183" t="str">
        <f>C82</f>
        <v/>
      </c>
      <c r="K74" s="1183" t="str">
        <f>C83</f>
        <v/>
      </c>
      <c r="L74" s="1147" t="s">
        <v>272</v>
      </c>
      <c r="M74" s="1923" t="s">
        <v>276</v>
      </c>
      <c r="N74" s="1923"/>
      <c r="O74" s="1301" t="s">
        <v>456</v>
      </c>
      <c r="P74" s="1149" t="s">
        <v>457</v>
      </c>
      <c r="Q74" s="1505" t="s">
        <v>107</v>
      </c>
      <c r="R74" s="1506" t="s">
        <v>277</v>
      </c>
      <c r="S74" s="1965" t="s">
        <v>462</v>
      </c>
      <c r="T74" s="1966"/>
      <c r="U74" s="1506" t="s">
        <v>106</v>
      </c>
      <c r="V74" s="1507" t="s">
        <v>187</v>
      </c>
      <c r="W74" s="1153" t="s">
        <v>12</v>
      </c>
      <c r="X74" s="390"/>
    </row>
    <row r="75" spans="1:24" ht="9.75" customHeight="1" thickBot="1" x14ac:dyDescent="0.3">
      <c r="A75" s="331"/>
      <c r="B75" s="1011" t="str">
        <f>VLOOKUP(B76-1,'pravidla turnaje'!$A$64:$B$83,2,0)</f>
        <v>G</v>
      </c>
      <c r="C75" s="837"/>
      <c r="D75" s="753">
        <f>B76</f>
        <v>71</v>
      </c>
      <c r="E75" s="749">
        <f>B77</f>
        <v>72</v>
      </c>
      <c r="F75" s="749">
        <f>B78</f>
        <v>73</v>
      </c>
      <c r="G75" s="749">
        <f>B79</f>
        <v>74</v>
      </c>
      <c r="H75" s="749">
        <f>B80</f>
        <v>75</v>
      </c>
      <c r="I75" s="1711">
        <f>B81</f>
        <v>76</v>
      </c>
      <c r="J75" s="754">
        <f>B82</f>
        <v>77</v>
      </c>
      <c r="K75" s="754">
        <f>B83</f>
        <v>78</v>
      </c>
      <c r="L75" s="1142"/>
      <c r="M75" s="1143"/>
      <c r="N75" s="1144"/>
      <c r="O75" s="1145"/>
      <c r="P75" s="1146"/>
      <c r="Q75" s="1967" t="s">
        <v>42</v>
      </c>
      <c r="R75" s="1968"/>
      <c r="S75" s="1968"/>
      <c r="T75" s="1968"/>
      <c r="U75" s="1968"/>
      <c r="V75" s="1969"/>
      <c r="W75" s="1154"/>
      <c r="X75" s="390"/>
    </row>
    <row r="76" spans="1:24" ht="39" customHeight="1" thickTop="1" x14ac:dyDescent="0.25">
      <c r="A76" s="331"/>
      <c r="B76" s="655">
        <v>71</v>
      </c>
      <c r="C76" s="1748" t="str">
        <f>VLOOKUP($B76,jednotlivci!$C$5:$G$164,5,0)</f>
        <v>Mohelník/ 
Csáno</v>
      </c>
      <c r="D76" s="1874" t="str">
        <f>B75</f>
        <v>G</v>
      </c>
      <c r="E76" s="1050" t="str">
        <f>IF(OR(Tabulka!E76=":",Tabulka!E76=""),"",CONCATENATE(Tabulka!E76,CHAR(10),"(",'Tabulka-skore'!E76,")"))</f>
        <v>1:2
(7:8)</v>
      </c>
      <c r="F76" s="1050" t="str">
        <f>IF(OR(Tabulka!F76=":",Tabulka!F76=""),"",CONCATENATE(Tabulka!F76,CHAR(10),"(",'Tabulka-skore'!F76,")"))</f>
        <v>0:2
(2:5)</v>
      </c>
      <c r="G76" s="1050" t="str">
        <f>IF(OR(Tabulka!G76=":",Tabulka!G76=""),"",CONCATENATE(Tabulka!G76,CHAR(10),"(",'Tabulka-skore'!G76,")"))</f>
        <v>1:2
(5:7)</v>
      </c>
      <c r="H76" s="1050" t="str">
        <f>IF(OR(Tabulka!H76=":",Tabulka!H76=""),"",CONCATENATE(Tabulka!H76,CHAR(10),"(",'Tabulka-skore'!H76,")"))</f>
        <v>0:2
(3:5)</v>
      </c>
      <c r="I76" s="1712" t="str">
        <f>IF(OR(Tabulka!I76=":",Tabulka!I76=""),"",CONCATENATE(Tabulka!I76,CHAR(10),"(",'Tabulka-skore'!I76,")"))</f>
        <v/>
      </c>
      <c r="J76" s="1050" t="str">
        <f>IF(OR(Tabulka!J76=":",Tabulka!J76=""),"",CONCATENATE(Tabulka!J76,CHAR(10),"(",'Tabulka-skore'!J76,")"))</f>
        <v/>
      </c>
      <c r="K76" s="1051" t="str">
        <f>IF(OR(Tabulka!K76=":",Tabulka!K76=""),"",CONCATENATE(Tabulka!K76,CHAR(10),"(",'Tabulka-skore'!K76,")"))</f>
        <v/>
      </c>
      <c r="L76" s="1026">
        <f>Tabulka!L76</f>
        <v>0</v>
      </c>
      <c r="M76" s="1093" t="str">
        <f ca="1">IF(Tabulka!M76="","",CONCATENATE(Tabulka!M76,":",CHAR(10),"(",'Tabulka-skore'!M76,":"))</f>
        <v>2:
(17:</v>
      </c>
      <c r="N76" s="1094" t="str">
        <f ca="1">IF(Tabulka!N76="","",CONCATENATE(Tabulka!N76,CHAR(10),'Tabulka-skore'!N76,")"))</f>
        <v>8
25)</v>
      </c>
      <c r="O76" s="1095" t="str">
        <f ca="1">IF(Tabulka!O76="","",CONCATENATE(Tabulka!O76,CHAR(10),"(",'Tabulka-skore'!O76,")"))</f>
        <v>-6
(-8)</v>
      </c>
      <c r="P76" s="1096" t="str">
        <f ca="1">IF(Tabulka!P76="","",IFERROR(CONCATENATE(ROUND(Tabulka!P76,2),CHAR(10),"(",ROUND('Tabulka-skore'!P76,2),")"),""))</f>
        <v>0,25
(0,68)</v>
      </c>
      <c r="Q76" s="1113">
        <f>Tabulka!Q76</f>
        <v>5</v>
      </c>
      <c r="R76" s="1109" t="str">
        <f>Tabulka!R76</f>
        <v/>
      </c>
      <c r="S76" s="1102" t="str">
        <f>IF(Tabulka!S76="","",CONCATENATE(Tabulka!S76,":",CHAR(10),"(",'Tabulka-skore'!S76,":"))</f>
        <v/>
      </c>
      <c r="T76" s="1103" t="str">
        <f>IF(Tabulka!T76="","",CONCATENATE(Tabulka!T76,CHAR(10),'Tabulka-skore'!T76,")"))</f>
        <v/>
      </c>
      <c r="U76" s="1101" t="str">
        <f>IF(Tabulka!U76="","",CONCATENATE(Tabulka!U76,CHAR(10),"(",'Tabulka-skore'!U76,")"))</f>
        <v/>
      </c>
      <c r="V76" s="1104" t="str">
        <f>IF(Tabulka!V76="","",IFERROR(CONCATENATE(ROUND(Tabulka!V76,2),CHAR(10),"(",ROUND('Tabulka-skore'!V76,2),")"),""))</f>
        <v/>
      </c>
      <c r="W76" s="1115">
        <f ca="1">Tabulka!W76</f>
        <v>5</v>
      </c>
      <c r="X76" s="390"/>
    </row>
    <row r="77" spans="1:24" ht="39" customHeight="1" x14ac:dyDescent="0.25">
      <c r="A77" s="331"/>
      <c r="B77" s="656">
        <v>72</v>
      </c>
      <c r="C77" s="1749" t="str">
        <f>VLOOKUP($B77,jednotlivci!$C$5:$G$164,5,0)</f>
        <v>Fořt/ 
Fořt</v>
      </c>
      <c r="D77" s="1120" t="str">
        <f>IF(OR(Tabulka!D77=":",Tabulka!D77=""),"",CONCATENATE(Tabulka!D77,CHAR(10),"(",'Tabulka-skore'!D77,")"))</f>
        <v>2:1
(8:7)</v>
      </c>
      <c r="E77" s="1875" t="str">
        <f>D76</f>
        <v>G</v>
      </c>
      <c r="F77" s="1054" t="str">
        <f>IF(OR(Tabulka!F77=":",Tabulka!F77=""),"",CONCATENATE(Tabulka!F77,CHAR(10),"(",'Tabulka-skore'!F77,")"))</f>
        <v>0:2
(0:4)</v>
      </c>
      <c r="G77" s="1054" t="str">
        <f>IF(OR(Tabulka!G77=":",Tabulka!G77=""),"",CONCATENATE(Tabulka!G77,CHAR(10),"(",'Tabulka-skore'!G77,")"))</f>
        <v>0:2
(0:6)</v>
      </c>
      <c r="H77" s="1054" t="str">
        <f>IF(OR(Tabulka!H77=":",Tabulka!H77=""),"",CONCATENATE(Tabulka!H77,CHAR(10),"(",'Tabulka-skore'!H77,")"))</f>
        <v>1:2
(3:4)</v>
      </c>
      <c r="I77" s="1713" t="str">
        <f>IF(OR(Tabulka!I77=":",Tabulka!I77=""),"",CONCATENATE(Tabulka!I77,CHAR(10),"(",'Tabulka-skore'!I77,")"))</f>
        <v/>
      </c>
      <c r="J77" s="1054" t="str">
        <f>IF(OR(Tabulka!J77=":",Tabulka!J77=""),"",CONCATENATE(Tabulka!J77,CHAR(10),"(",'Tabulka-skore'!J77,")"))</f>
        <v/>
      </c>
      <c r="K77" s="1055" t="str">
        <f>IF(OR(Tabulka!K77=":",Tabulka!K77=""),"",CONCATENATE(Tabulka!K77,CHAR(10),"(",'Tabulka-skore'!K77,")"))</f>
        <v/>
      </c>
      <c r="L77" s="900">
        <f>Tabulka!L77</f>
        <v>1</v>
      </c>
      <c r="M77" s="1097" t="str">
        <f ca="1">IF(Tabulka!M77="","",CONCATENATE(Tabulka!M77,":",CHAR(10),"(",'Tabulka-skore'!M77,":"))</f>
        <v>3:
(11:</v>
      </c>
      <c r="N77" s="1098" t="str">
        <f ca="1">IF(Tabulka!N77="","",CONCATENATE(Tabulka!N77,CHAR(10),'Tabulka-skore'!N77,")"))</f>
        <v>7
21)</v>
      </c>
      <c r="O77" s="1099" t="str">
        <f ca="1">IF(Tabulka!O77="","",CONCATENATE(Tabulka!O77,CHAR(10),"(",'Tabulka-skore'!O77,")"))</f>
        <v>-4
(-10)</v>
      </c>
      <c r="P77" s="1100" t="str">
        <f ca="1">IF(Tabulka!P77="","",IFERROR(CONCATENATE(ROUND(Tabulka!P77,2),CHAR(10),"(",ROUND('Tabulka-skore'!P77,2),")"),""))</f>
        <v>0,43
(0,52)</v>
      </c>
      <c r="Q77" s="1114">
        <f>Tabulka!Q77</f>
        <v>4</v>
      </c>
      <c r="R77" s="1110" t="str">
        <f>Tabulka!R77</f>
        <v/>
      </c>
      <c r="S77" s="1106" t="str">
        <f>IF(Tabulka!S77="","",CONCATENATE(Tabulka!S77,":",CHAR(10),"(",'Tabulka-skore'!S77,":"))</f>
        <v/>
      </c>
      <c r="T77" s="1107" t="str">
        <f>IF(Tabulka!T77="","",CONCATENATE(Tabulka!T77,CHAR(10),'Tabulka-skore'!T77,")"))</f>
        <v/>
      </c>
      <c r="U77" s="1105" t="str">
        <f>IF(Tabulka!U77="","",CONCATENATE(Tabulka!U77,CHAR(10),"(",'Tabulka-skore'!U77,")"))</f>
        <v/>
      </c>
      <c r="V77" s="1108" t="str">
        <f>IF(Tabulka!V77="","",IFERROR(CONCATENATE(ROUND(Tabulka!V77,2),CHAR(10),"(",ROUND('Tabulka-skore'!V77,2),")"),""))</f>
        <v/>
      </c>
      <c r="W77" s="1116">
        <f ca="1">Tabulka!W77</f>
        <v>4</v>
      </c>
      <c r="X77" s="390"/>
    </row>
    <row r="78" spans="1:24" ht="39" customHeight="1" x14ac:dyDescent="0.25">
      <c r="A78" s="331"/>
      <c r="B78" s="656">
        <v>73</v>
      </c>
      <c r="C78" s="1749" t="str">
        <f>VLOOKUP($B78,jednotlivci!$C$5:$G$164,5,0)</f>
        <v>Zouzal/ 
Eckhardt</v>
      </c>
      <c r="D78" s="1120" t="str">
        <f>IF(OR(Tabulka!D78=":",Tabulka!D78=""),"",CONCATENATE(Tabulka!D78,CHAR(10),"(",'Tabulka-skore'!D78,")"))</f>
        <v>2:0
(5:2)</v>
      </c>
      <c r="E78" s="1122" t="str">
        <f>IF(OR(Tabulka!E78=":",Tabulka!E78=""),"",CONCATENATE(Tabulka!E78,CHAR(10),"(",'Tabulka-skore'!E78,")"))</f>
        <v>2:0
(4:0)</v>
      </c>
      <c r="F78" s="1875" t="str">
        <f>E77</f>
        <v>G</v>
      </c>
      <c r="G78" s="1054" t="str">
        <f>IF(OR(Tabulka!G78=":",Tabulka!G78=""),"",CONCATENATE(Tabulka!G78,CHAR(10),"(",'Tabulka-skore'!G78,")"))</f>
        <v>2:1
(7:5)</v>
      </c>
      <c r="H78" s="1054" t="str">
        <f>IF(OR(Tabulka!H78=":",Tabulka!H78=""),"",CONCATENATE(Tabulka!H78,CHAR(10),"(",'Tabulka-skore'!H78,")"))</f>
        <v>2:1
(7:6)</v>
      </c>
      <c r="I78" s="1713" t="str">
        <f>IF(OR(Tabulka!I78=":",Tabulka!I78=""),"",CONCATENATE(Tabulka!I78,CHAR(10),"(",'Tabulka-skore'!I78,")"))</f>
        <v/>
      </c>
      <c r="J78" s="1054" t="str">
        <f>IF(OR(Tabulka!J78=":",Tabulka!J78=""),"",CONCATENATE(Tabulka!J78,CHAR(10),"(",'Tabulka-skore'!J78,")"))</f>
        <v/>
      </c>
      <c r="K78" s="1055" t="str">
        <f>IF(OR(Tabulka!K78=":",Tabulka!K78=""),"",CONCATENATE(Tabulka!K78,CHAR(10),"(",'Tabulka-skore'!K78,")"))</f>
        <v/>
      </c>
      <c r="L78" s="900">
        <f>Tabulka!L78</f>
        <v>4</v>
      </c>
      <c r="M78" s="1097" t="str">
        <f ca="1">IF(Tabulka!M78="","",CONCATENATE(Tabulka!M78,":",CHAR(10),"(",'Tabulka-skore'!M78,":"))</f>
        <v>8:
(23:</v>
      </c>
      <c r="N78" s="1098" t="str">
        <f ca="1">IF(Tabulka!N78="","",CONCATENATE(Tabulka!N78,CHAR(10),'Tabulka-skore'!N78,")"))</f>
        <v>2
13)</v>
      </c>
      <c r="O78" s="1099" t="str">
        <f ca="1">IF(Tabulka!O78="","",CONCATENATE(Tabulka!O78,CHAR(10),"(",'Tabulka-skore'!O78,")"))</f>
        <v>6
(10)</v>
      </c>
      <c r="P78" s="1100" t="str">
        <f ca="1">IF(Tabulka!P78="","",IFERROR(CONCATENATE(ROUND(Tabulka!P78,2),CHAR(10),"(",ROUND('Tabulka-skore'!P78,2),")"),""))</f>
        <v>4
(1,77)</v>
      </c>
      <c r="Q78" s="1114">
        <f>Tabulka!Q78</f>
        <v>1</v>
      </c>
      <c r="R78" s="1110" t="str">
        <f>Tabulka!R78</f>
        <v/>
      </c>
      <c r="S78" s="1106" t="str">
        <f>IF(Tabulka!S78="","",CONCATENATE(Tabulka!S78,":",CHAR(10),"(",'Tabulka-skore'!S78,":"))</f>
        <v/>
      </c>
      <c r="T78" s="1107" t="str">
        <f>IF(Tabulka!T78="","",CONCATENATE(Tabulka!T78,CHAR(10),'Tabulka-skore'!T78,")"))</f>
        <v/>
      </c>
      <c r="U78" s="1105" t="str">
        <f>IF(Tabulka!U78="","",CONCATENATE(Tabulka!U78,CHAR(10),"(",'Tabulka-skore'!U78,")"))</f>
        <v/>
      </c>
      <c r="V78" s="1108" t="str">
        <f>IF(Tabulka!V78="","",IFERROR(CONCATENATE(ROUND(Tabulka!V78,2),CHAR(10),"(",ROUND('Tabulka-skore'!V78,2),")"),""))</f>
        <v/>
      </c>
      <c r="W78" s="1116">
        <f ca="1">Tabulka!W78</f>
        <v>1</v>
      </c>
      <c r="X78" s="390"/>
    </row>
    <row r="79" spans="1:24" ht="39" customHeight="1" x14ac:dyDescent="0.25">
      <c r="A79" s="331"/>
      <c r="B79" s="656">
        <v>74</v>
      </c>
      <c r="C79" s="1749" t="str">
        <f>VLOOKUP($B79,jednotlivci!$C$5:$G$164,5,0)</f>
        <v>Hněvkovský/ 
Vašák</v>
      </c>
      <c r="D79" s="1120" t="str">
        <f>IF(OR(Tabulka!D79=":",Tabulka!D79=""),"",CONCATENATE(Tabulka!D79,CHAR(10),"(",'Tabulka-skore'!D79,")"))</f>
        <v>2:1
(7:5)</v>
      </c>
      <c r="E79" s="1122" t="str">
        <f>IF(OR(Tabulka!E79=":",Tabulka!E79=""),"",CONCATENATE(Tabulka!E79,CHAR(10),"(",'Tabulka-skore'!E79,")"))</f>
        <v>2:0
(6:0)</v>
      </c>
      <c r="F79" s="1122" t="str">
        <f>IF(OR(Tabulka!F79=":",Tabulka!F79=""),"",CONCATENATE(Tabulka!F79,CHAR(10),"(",'Tabulka-skore'!F79,")"))</f>
        <v>1:2
(5:7)</v>
      </c>
      <c r="G79" s="1875" t="str">
        <f>F78</f>
        <v>G</v>
      </c>
      <c r="H79" s="1054" t="str">
        <f>IF(OR(Tabulka!H79=":",Tabulka!H79=""),"",CONCATENATE(Tabulka!H79,CHAR(10),"(",'Tabulka-skore'!H79,")"))</f>
        <v>1:2
(4:6)</v>
      </c>
      <c r="I79" s="1713" t="str">
        <f>IF(OR(Tabulka!I79=":",Tabulka!I79=""),"",CONCATENATE(Tabulka!I79,CHAR(10),"(",'Tabulka-skore'!I79,")"))</f>
        <v/>
      </c>
      <c r="J79" s="1054" t="str">
        <f>IF(OR(Tabulka!J79=":",Tabulka!J79=""),"",CONCATENATE(Tabulka!J79,CHAR(10),"(",'Tabulka-skore'!J79,")"))</f>
        <v/>
      </c>
      <c r="K79" s="1055" t="str">
        <f>IF(OR(Tabulka!K79=":",Tabulka!K79=""),"",CONCATENATE(Tabulka!K79,CHAR(10),"(",'Tabulka-skore'!K79,")"))</f>
        <v/>
      </c>
      <c r="L79" s="900">
        <f>Tabulka!L79</f>
        <v>2</v>
      </c>
      <c r="M79" s="1097" t="str">
        <f ca="1">IF(Tabulka!M79="","",CONCATENATE(Tabulka!M79,":",CHAR(10),"(",'Tabulka-skore'!M79,":"))</f>
        <v>6:
(22:</v>
      </c>
      <c r="N79" s="1098" t="str">
        <f ca="1">IF(Tabulka!N79="","",CONCATENATE(Tabulka!N79,CHAR(10),'Tabulka-skore'!N79,")"))</f>
        <v>5
18)</v>
      </c>
      <c r="O79" s="1099" t="str">
        <f ca="1">IF(Tabulka!O79="","",CONCATENATE(Tabulka!O79,CHAR(10),"(",'Tabulka-skore'!O79,")"))</f>
        <v>1
(4)</v>
      </c>
      <c r="P79" s="1100" t="str">
        <f ca="1">IF(Tabulka!P79="","",IFERROR(CONCATENATE(ROUND(Tabulka!P79,2),CHAR(10),"(",ROUND('Tabulka-skore'!P79,2),")"),""))</f>
        <v>1,2
(1,22)</v>
      </c>
      <c r="Q79" s="1114">
        <f>Tabulka!Q79</f>
        <v>3</v>
      </c>
      <c r="R79" s="1110" t="str">
        <f>Tabulka!R79</f>
        <v/>
      </c>
      <c r="S79" s="1106" t="str">
        <f>IF(Tabulka!S79="","",CONCATENATE(Tabulka!S79,":",CHAR(10),"(",'Tabulka-skore'!S79,":"))</f>
        <v/>
      </c>
      <c r="T79" s="1107" t="str">
        <f>IF(Tabulka!T79="","",CONCATENATE(Tabulka!T79,CHAR(10),'Tabulka-skore'!T79,")"))</f>
        <v/>
      </c>
      <c r="U79" s="1105" t="str">
        <f>IF(Tabulka!U79="","",CONCATENATE(Tabulka!U79,CHAR(10),"(",'Tabulka-skore'!U79,")"))</f>
        <v/>
      </c>
      <c r="V79" s="1108" t="str">
        <f>IF(Tabulka!V79="","",IFERROR(CONCATENATE(ROUND(Tabulka!V79,2),CHAR(10),"(",ROUND('Tabulka-skore'!V79,2),")"),""))</f>
        <v/>
      </c>
      <c r="W79" s="1116">
        <f ca="1">Tabulka!W79</f>
        <v>3</v>
      </c>
      <c r="X79" s="390"/>
    </row>
    <row r="80" spans="1:24" ht="39" customHeight="1" thickBot="1" x14ac:dyDescent="0.3">
      <c r="A80" s="331"/>
      <c r="B80" s="656">
        <v>75</v>
      </c>
      <c r="C80" s="1750" t="str">
        <f>VLOOKUP($B80,jednotlivci!$C$5:$G$164,5,0)</f>
        <v>Kindl/ 
Kotoun</v>
      </c>
      <c r="D80" s="1123" t="str">
        <f>IF(OR(Tabulka!D80=":",Tabulka!D80=""),"",CONCATENATE(Tabulka!D80,CHAR(10),"(",'Tabulka-skore'!D80,")"))</f>
        <v>2:0
(5:3)</v>
      </c>
      <c r="E80" s="1124" t="str">
        <f>IF(OR(Tabulka!E80=":",Tabulka!E80=""),"",CONCATENATE(Tabulka!E80,CHAR(10),"(",'Tabulka-skore'!E80,")"))</f>
        <v>2:1
(4:3)</v>
      </c>
      <c r="F80" s="1124" t="str">
        <f>IF(OR(Tabulka!F80=":",Tabulka!F80=""),"",CONCATENATE(Tabulka!F80,CHAR(10),"(",'Tabulka-skore'!F80,")"))</f>
        <v>1:2
(6:7)</v>
      </c>
      <c r="G80" s="1124" t="str">
        <f>IF(OR(Tabulka!G80=":",Tabulka!G80=""),"",CONCATENATE(Tabulka!G80,CHAR(10),"(",'Tabulka-skore'!G80,")"))</f>
        <v>2:1
(6:4)</v>
      </c>
      <c r="H80" s="1876" t="str">
        <f>G79</f>
        <v>G</v>
      </c>
      <c r="I80" s="1714" t="str">
        <f>IF(OR(Tabulka!I80=":",Tabulka!I80=""),"",CONCATENATE(Tabulka!I80,CHAR(10),"(",'Tabulka-skore'!I80,")"))</f>
        <v/>
      </c>
      <c r="J80" s="1057" t="str">
        <f>IF(OR(Tabulka!J80=":",Tabulka!J80=""),"",CONCATENATE(Tabulka!J80,CHAR(10),"(",'Tabulka-skore'!J80,")"))</f>
        <v/>
      </c>
      <c r="K80" s="1484" t="str">
        <f>IF(OR(Tabulka!K80=":",Tabulka!K80=""),"",CONCATENATE(Tabulka!K80,CHAR(10),"(",'Tabulka-skore'!K80,")"))</f>
        <v/>
      </c>
      <c r="L80" s="901">
        <f>Tabulka!L80</f>
        <v>3</v>
      </c>
      <c r="M80" s="1239" t="str">
        <f ca="1">IF(Tabulka!M80="","",CONCATENATE(Tabulka!M80,":",CHAR(10),"(",'Tabulka-skore'!M80,":"))</f>
        <v>7:
(21:</v>
      </c>
      <c r="N80" s="1240" t="str">
        <f ca="1">IF(Tabulka!N80="","",CONCATENATE(Tabulka!N80,CHAR(10),'Tabulka-skore'!N80,")"))</f>
        <v>4
17)</v>
      </c>
      <c r="O80" s="1241" t="str">
        <f ca="1">IF(Tabulka!O80="","",CONCATENATE(Tabulka!O80,CHAR(10),"(",'Tabulka-skore'!O80,")"))</f>
        <v>3
(4)</v>
      </c>
      <c r="P80" s="1242" t="str">
        <f ca="1">IF(Tabulka!P80="","",IFERROR(CONCATENATE(ROUND(Tabulka!P80,2),CHAR(10),"(",ROUND('Tabulka-skore'!P80,2),")"),""))</f>
        <v>1,75
(1,24)</v>
      </c>
      <c r="Q80" s="1212">
        <f>Tabulka!Q80</f>
        <v>2</v>
      </c>
      <c r="R80" s="1213" t="str">
        <f>Tabulka!R80</f>
        <v/>
      </c>
      <c r="S80" s="1214" t="str">
        <f>IF(Tabulka!S80="","",CONCATENATE(Tabulka!S80,":",CHAR(10),"(",'Tabulka-skore'!S80,":"))</f>
        <v/>
      </c>
      <c r="T80" s="1215" t="str">
        <f>IF(Tabulka!T80="","",CONCATENATE(Tabulka!T80,CHAR(10),'Tabulka-skore'!T80,")"))</f>
        <v/>
      </c>
      <c r="U80" s="1213" t="str">
        <f>IF(Tabulka!U80="","",CONCATENATE(Tabulka!U80,CHAR(10),"(",'Tabulka-skore'!U80,")"))</f>
        <v/>
      </c>
      <c r="V80" s="1216" t="str">
        <f>IF(Tabulka!V80="","",IFERROR(CONCATENATE(ROUND(Tabulka!V80,2),CHAR(10),"(",ROUND('Tabulka-skore'!V80,2),")"),""))</f>
        <v/>
      </c>
      <c r="W80" s="1477">
        <f ca="1">Tabulka!W80</f>
        <v>2</v>
      </c>
      <c r="X80" s="390"/>
    </row>
    <row r="81" spans="1:24" ht="35.25" hidden="1" customHeight="1" x14ac:dyDescent="0.25">
      <c r="A81" s="331"/>
      <c r="B81" s="656">
        <v>76</v>
      </c>
      <c r="C81" s="1503" t="str">
        <f>VLOOKUP($B81,jednotlivci!$C$5:$G$164,5,0)</f>
        <v/>
      </c>
      <c r="D81" s="1479" t="str">
        <f>IF(OR(Tabulka!D81=":",Tabulka!D81=""),"",CONCATENATE(Tabulka!D81,CHAR(10),"(",'Tabulka-skore'!D81,")"))</f>
        <v/>
      </c>
      <c r="E81" s="1480" t="str">
        <f>IF(OR(Tabulka!E81=":",Tabulka!E81=""),"",CONCATENATE(Tabulka!E81,CHAR(10),"(",'Tabulka-skore'!E81,")"))</f>
        <v/>
      </c>
      <c r="F81" s="1480" t="str">
        <f>IF(OR(Tabulka!F81=":",Tabulka!F81=""),"",CONCATENATE(Tabulka!F81,CHAR(10),"(",'Tabulka-skore'!F81,")"))</f>
        <v/>
      </c>
      <c r="G81" s="1480" t="str">
        <f>IF(OR(Tabulka!G81=":",Tabulka!G81=""),"",CONCATENATE(Tabulka!G81,CHAR(10),"(",'Tabulka-skore'!G81,")"))</f>
        <v/>
      </c>
      <c r="H81" s="1480" t="str">
        <f>IF(OR(Tabulka!H81=":",Tabulka!H81=""),"",CONCATENATE(Tabulka!H81,CHAR(10),"(",'Tabulka-skore'!H81,")"))</f>
        <v/>
      </c>
      <c r="I81" s="1504" t="str">
        <f>H80</f>
        <v>G</v>
      </c>
      <c r="J81" s="1482" t="str">
        <f>IF(OR(Tabulka!J81=":",Tabulka!J81=""),"",CONCATENATE(Tabulka!J81,CHAR(10),"(",'Tabulka-skore'!J81,")"))</f>
        <v/>
      </c>
      <c r="K81" s="1483" t="str">
        <f>IF(OR(Tabulka!K81=":",Tabulka!K81=""),"",CONCATENATE(Tabulka!K81,CHAR(10),"(",'Tabulka-skore'!K81,")"))</f>
        <v/>
      </c>
      <c r="L81" s="1026" t="str">
        <f>Tabulka!L81</f>
        <v/>
      </c>
      <c r="M81" s="1093" t="str">
        <f>IF(Tabulka!M81="","",CONCATENATE(Tabulka!M81,":",CHAR(10),"(",'Tabulka-skore'!M81,":"))</f>
        <v/>
      </c>
      <c r="N81" s="1094" t="str">
        <f>IF(Tabulka!N81="","",CONCATENATE(Tabulka!N81,CHAR(10),'Tabulka-skore'!N81,")"))</f>
        <v/>
      </c>
      <c r="O81" s="1095" t="str">
        <f>IF(Tabulka!O81="","",CONCATENATE(Tabulka!O81,CHAR(10),"(",'Tabulka-skore'!O81,")"))</f>
        <v/>
      </c>
      <c r="P81" s="1096" t="str">
        <f>IF(Tabulka!P81="","",IFERROR(CONCATENATE(ROUND(Tabulka!P81,2),CHAR(10),"(",ROUND('Tabulka-skore'!P81,2),")"),""))</f>
        <v/>
      </c>
      <c r="Q81" s="1113" t="str">
        <f>Tabulka!Q81</f>
        <v/>
      </c>
      <c r="R81" s="1101" t="str">
        <f>Tabulka!R81</f>
        <v/>
      </c>
      <c r="S81" s="1102" t="str">
        <f>IF(Tabulka!S81="","",CONCATENATE(Tabulka!S81,":",CHAR(10),"(",'Tabulka-skore'!S81,":"))</f>
        <v/>
      </c>
      <c r="T81" s="1103" t="str">
        <f>IF(Tabulka!T81="","",CONCATENATE(Tabulka!T81,CHAR(10),'Tabulka-skore'!T81,")"))</f>
        <v/>
      </c>
      <c r="U81" s="1101" t="str">
        <f>IF(Tabulka!U81="","",CONCATENATE(Tabulka!U81,CHAR(10),"(",'Tabulka-skore'!U81,")"))</f>
        <v/>
      </c>
      <c r="V81" s="1104" t="str">
        <f>IF(Tabulka!V81="","",IFERROR(CONCATENATE(ROUND(Tabulka!V81,2),CHAR(10),"(",ROUND('Tabulka-skore'!V81,2),")"),""))</f>
        <v/>
      </c>
      <c r="W81" s="1161" t="str">
        <f>Tabulka!W81</f>
        <v/>
      </c>
      <c r="X81" s="390"/>
    </row>
    <row r="82" spans="1:24" ht="35.25" hidden="1" customHeight="1" x14ac:dyDescent="0.25">
      <c r="A82" s="331"/>
      <c r="B82" s="656">
        <v>77</v>
      </c>
      <c r="C82" s="1272" t="str">
        <f>VLOOKUP($B82,jednotlivci!$C$5:$G$164,5,0)</f>
        <v/>
      </c>
      <c r="D82" s="1120" t="str">
        <f>IF(OR(Tabulka!D82=":",Tabulka!D82=""),"",CONCATENATE(Tabulka!D82,CHAR(10),"(",'Tabulka-skore'!D82,")"))</f>
        <v/>
      </c>
      <c r="E82" s="1122" t="str">
        <f>IF(OR(Tabulka!E82=":",Tabulka!E82=""),"",CONCATENATE(Tabulka!E82,CHAR(10),"(",'Tabulka-skore'!E82,")"))</f>
        <v/>
      </c>
      <c r="F82" s="1122" t="str">
        <f>IF(OR(Tabulka!F82=":",Tabulka!F82=""),"",CONCATENATE(Tabulka!F82,CHAR(10),"(",'Tabulka-skore'!F82,")"))</f>
        <v/>
      </c>
      <c r="G82" s="1122" t="str">
        <f>IF(OR(Tabulka!G82=":",Tabulka!G82=""),"",CONCATENATE(Tabulka!G82,CHAR(10),"(",'Tabulka-skore'!G82,")"))</f>
        <v/>
      </c>
      <c r="H82" s="1122" t="str">
        <f>IF(OR(Tabulka!H82=":",Tabulka!H82=""),"",CONCATENATE(Tabulka!H82,CHAR(10),"(",'Tabulka-skore'!H82,")"))</f>
        <v/>
      </c>
      <c r="I82" s="1122" t="str">
        <f>IF(OR(Tabulka!I82=":",Tabulka!I82=""),"",CONCATENATE(Tabulka!I82,CHAR(10),"(",'Tabulka-skore'!I82,")"))</f>
        <v/>
      </c>
      <c r="J82" s="1140" t="str">
        <f>I81</f>
        <v>G</v>
      </c>
      <c r="K82" s="1055" t="str">
        <f>IF(OR(Tabulka!K82=":",Tabulka!K82=""),"",CONCATENATE(Tabulka!K82,CHAR(10),"(",'Tabulka-skore'!K82,")"))</f>
        <v/>
      </c>
      <c r="L82" s="900" t="str">
        <f>Tabulka!L82</f>
        <v/>
      </c>
      <c r="M82" s="1097" t="str">
        <f>IF(Tabulka!M82="","",CONCATENATE(Tabulka!M82,":",CHAR(10),"(",'Tabulka-skore'!M82,":"))</f>
        <v/>
      </c>
      <c r="N82" s="1098" t="str">
        <f>IF(Tabulka!N82="","",CONCATENATE(Tabulka!N82,CHAR(10),'Tabulka-skore'!N82,")"))</f>
        <v/>
      </c>
      <c r="O82" s="1099" t="str">
        <f>IF(Tabulka!O82="","",CONCATENATE(Tabulka!O82,CHAR(10),"(",'Tabulka-skore'!O82,")"))</f>
        <v/>
      </c>
      <c r="P82" s="1100" t="str">
        <f>IF(Tabulka!P82="","",IFERROR(CONCATENATE(ROUND(Tabulka!P82,2),CHAR(10),"(",ROUND('Tabulka-skore'!P82,2),")"),""))</f>
        <v/>
      </c>
      <c r="Q82" s="1114" t="str">
        <f>Tabulka!Q82</f>
        <v/>
      </c>
      <c r="R82" s="1105" t="str">
        <f>Tabulka!R82</f>
        <v/>
      </c>
      <c r="S82" s="1106" t="str">
        <f>IF(Tabulka!S82="","",CONCATENATE(Tabulka!S82,":",CHAR(10),"(",'Tabulka-skore'!S82,":"))</f>
        <v/>
      </c>
      <c r="T82" s="1107" t="str">
        <f>IF(Tabulka!T82="","",CONCATENATE(Tabulka!T82,CHAR(10),'Tabulka-skore'!T82,")"))</f>
        <v/>
      </c>
      <c r="U82" s="1105" t="str">
        <f>IF(Tabulka!U82="","",CONCATENATE(Tabulka!U82,CHAR(10),"(",'Tabulka-skore'!U82,")"))</f>
        <v/>
      </c>
      <c r="V82" s="1108" t="str">
        <f>IF(Tabulka!V82="","",IFERROR(CONCATENATE(ROUND(Tabulka!V82,2),CHAR(10),"(",ROUND('Tabulka-skore'!V82,2),")"),""))</f>
        <v/>
      </c>
      <c r="W82" s="1116" t="str">
        <f>Tabulka!W82</f>
        <v/>
      </c>
      <c r="X82" s="390"/>
    </row>
    <row r="83" spans="1:24" ht="33.75" hidden="1" customHeight="1" thickBot="1" x14ac:dyDescent="0.3">
      <c r="A83" s="331"/>
      <c r="B83" s="657">
        <v>78</v>
      </c>
      <c r="C83" s="1273" t="str">
        <f>VLOOKUP($B83,jednotlivci!$C$5:$G$164,5,0)</f>
        <v/>
      </c>
      <c r="D83" s="1123" t="str">
        <f>IF(OR(Tabulka!D83=":",Tabulka!D83=""),"",CONCATENATE(Tabulka!D83,CHAR(10),"(",'Tabulka-skore'!D83,")"))</f>
        <v/>
      </c>
      <c r="E83" s="1124" t="str">
        <f>IF(OR(Tabulka!E83=":",Tabulka!E83=""),"",CONCATENATE(Tabulka!E83,CHAR(10),"(",'Tabulka-skore'!E83,")"))</f>
        <v/>
      </c>
      <c r="F83" s="1124" t="str">
        <f>IF(OR(Tabulka!F83=":",Tabulka!F83=""),"",CONCATENATE(Tabulka!F83,CHAR(10),"(",'Tabulka-skore'!F83,")"))</f>
        <v/>
      </c>
      <c r="G83" s="1124" t="str">
        <f>IF(OR(Tabulka!G83=":",Tabulka!G83=""),"",CONCATENATE(Tabulka!G83,CHAR(10),"(",'Tabulka-skore'!G83,")"))</f>
        <v/>
      </c>
      <c r="H83" s="1124" t="str">
        <f>IF(OR(Tabulka!H83=":",Tabulka!H83=""),"",CONCATENATE(Tabulka!H83,CHAR(10),"(",'Tabulka-skore'!H83,")"))</f>
        <v/>
      </c>
      <c r="I83" s="1124" t="str">
        <f>IF(OR(Tabulka!I83=":",Tabulka!I83=""),"",CONCATENATE(Tabulka!I83,CHAR(10),"(",'Tabulka-skore'!I83,")"))</f>
        <v/>
      </c>
      <c r="J83" s="1124" t="str">
        <f>IF(OR(Tabulka!J83=":",Tabulka!J83=""),"",CONCATENATE(Tabulka!J83,CHAR(10),"(",'Tabulka-skore'!J83,")"))</f>
        <v/>
      </c>
      <c r="K83" s="1141" t="str">
        <f>J82</f>
        <v>G</v>
      </c>
      <c r="L83" s="901" t="str">
        <f>Tabulka!L83</f>
        <v/>
      </c>
      <c r="M83" s="1239" t="str">
        <f>IF(Tabulka!M83="","",CONCATENATE(Tabulka!M83,":",CHAR(10),"(",'Tabulka-skore'!M83,":"))</f>
        <v/>
      </c>
      <c r="N83" s="1240" t="str">
        <f>IF(Tabulka!N83="","",CONCATENATE(Tabulka!N83,CHAR(10),'Tabulka-skore'!N83,")"))</f>
        <v/>
      </c>
      <c r="O83" s="1241" t="str">
        <f>IF(Tabulka!O83="","",CONCATENATE(Tabulka!O83,CHAR(10),"(",'Tabulka-skore'!O83,")"))</f>
        <v/>
      </c>
      <c r="P83" s="1242" t="str">
        <f>IF(Tabulka!P83="","",IFERROR(CONCATENATE(ROUND(Tabulka!P83,2),CHAR(10),"(",ROUND('Tabulka-skore'!P83,2),")"),""))</f>
        <v/>
      </c>
      <c r="Q83" s="1212" t="str">
        <f>Tabulka!Q83</f>
        <v/>
      </c>
      <c r="R83" s="1213" t="str">
        <f>Tabulka!R83</f>
        <v/>
      </c>
      <c r="S83" s="1214" t="str">
        <f>IF(Tabulka!S83="","",CONCATENATE(Tabulka!S83,":",CHAR(10),"(",'Tabulka-skore'!S83,":"))</f>
        <v/>
      </c>
      <c r="T83" s="1215" t="str">
        <f>IF(Tabulka!T83="","",CONCATENATE(Tabulka!T83,CHAR(10),'Tabulka-skore'!T83,")"))</f>
        <v/>
      </c>
      <c r="U83" s="1213" t="str">
        <f>IF(Tabulka!U83="","",CONCATENATE(Tabulka!U83,CHAR(10),"(",'Tabulka-skore'!U83,")"))</f>
        <v/>
      </c>
      <c r="V83" s="1216" t="str">
        <f>IF(Tabulka!V83="","",IFERROR(CONCATENATE(ROUND(Tabulka!V83,2),CHAR(10),"(",ROUND('Tabulka-skore'!V83,2),")"),""))</f>
        <v/>
      </c>
      <c r="W83" s="1116" t="str">
        <f>Tabulka!W83</f>
        <v/>
      </c>
      <c r="X83" s="390"/>
    </row>
    <row r="84" spans="1:24" ht="5.25" customHeight="1" x14ac:dyDescent="0.35">
      <c r="A84" s="331"/>
      <c r="B84" s="61"/>
      <c r="C84" s="824"/>
      <c r="D84" s="751"/>
      <c r="E84" s="751"/>
      <c r="F84" s="751"/>
      <c r="G84" s="751"/>
      <c r="H84" s="751"/>
      <c r="I84" s="751"/>
      <c r="J84" s="751"/>
      <c r="K84" s="333"/>
      <c r="L84" s="771"/>
      <c r="M84" s="772"/>
      <c r="N84" s="773"/>
      <c r="O84" s="771"/>
      <c r="P84" s="771"/>
      <c r="Q84" s="774"/>
      <c r="R84" s="774"/>
      <c r="S84" s="775"/>
      <c r="T84" s="776"/>
      <c r="U84" s="774"/>
      <c r="V84" s="774"/>
      <c r="W84" s="771"/>
      <c r="X84" s="391"/>
    </row>
    <row r="85" spans="1:24" ht="5.0999999999999996" customHeight="1" thickBot="1" x14ac:dyDescent="0.4">
      <c r="A85" s="331"/>
      <c r="B85" s="331"/>
      <c r="C85" s="829"/>
      <c r="D85" s="752"/>
      <c r="E85" s="752"/>
      <c r="F85" s="752"/>
      <c r="G85" s="752"/>
      <c r="H85" s="752"/>
      <c r="I85" s="752"/>
      <c r="J85" s="752"/>
      <c r="K85" s="334"/>
      <c r="L85" s="743"/>
      <c r="M85" s="782"/>
      <c r="N85" s="783"/>
      <c r="O85" s="743"/>
      <c r="P85" s="743"/>
      <c r="Q85" s="743"/>
      <c r="R85" s="784"/>
      <c r="S85" s="782"/>
      <c r="T85" s="756"/>
      <c r="U85" s="743"/>
      <c r="V85" s="743"/>
      <c r="W85" s="743"/>
      <c r="X85" s="390"/>
    </row>
    <row r="86" spans="1:24" ht="86.25" customHeight="1" x14ac:dyDescent="0.25">
      <c r="A86" s="331"/>
      <c r="B86" s="644"/>
      <c r="C86" s="838" t="str">
        <f>D88</f>
        <v>H</v>
      </c>
      <c r="D86" s="1783" t="str">
        <f>C88</f>
        <v>Neliba/ 
Zbořil</v>
      </c>
      <c r="E86" s="1784" t="str">
        <f>C89</f>
        <v>Huslička/ 
Skala</v>
      </c>
      <c r="F86" s="1784" t="str">
        <f>C90</f>
        <v>Štěpánek/ 
Miško</v>
      </c>
      <c r="G86" s="1784" t="str">
        <f>C91</f>
        <v>Mařík/ 
Kryštof</v>
      </c>
      <c r="H86" s="1784" t="str">
        <f>C92</f>
        <v>Švácha/ 
Pechar</v>
      </c>
      <c r="I86" s="1778" t="str">
        <f>C93</f>
        <v/>
      </c>
      <c r="J86" s="1184" t="str">
        <f>C94</f>
        <v/>
      </c>
      <c r="K86" s="1184" t="str">
        <f>C95</f>
        <v/>
      </c>
      <c r="L86" s="992" t="s">
        <v>272</v>
      </c>
      <c r="M86" s="1900" t="s">
        <v>276</v>
      </c>
      <c r="N86" s="1900"/>
      <c r="O86" s="1305" t="s">
        <v>456</v>
      </c>
      <c r="P86" s="1170" t="s">
        <v>457</v>
      </c>
      <c r="Q86" s="1466" t="s">
        <v>107</v>
      </c>
      <c r="R86" s="1467" t="s">
        <v>277</v>
      </c>
      <c r="S86" s="1917" t="s">
        <v>462</v>
      </c>
      <c r="T86" s="1918"/>
      <c r="U86" s="1467" t="s">
        <v>106</v>
      </c>
      <c r="V86" s="1468" t="s">
        <v>187</v>
      </c>
      <c r="W86" s="1173" t="s">
        <v>12</v>
      </c>
      <c r="X86" s="390"/>
    </row>
    <row r="87" spans="1:24" ht="9" customHeight="1" thickBot="1" x14ac:dyDescent="0.3">
      <c r="A87" s="331"/>
      <c r="B87" s="1011" t="str">
        <f>VLOOKUP(B88-1,'pravidla turnaje'!$A$64:$B$83,2,0)</f>
        <v>H</v>
      </c>
      <c r="C87" s="839"/>
      <c r="D87" s="753">
        <f>B88</f>
        <v>81</v>
      </c>
      <c r="E87" s="749">
        <f>B89</f>
        <v>82</v>
      </c>
      <c r="F87" s="749">
        <f>B90</f>
        <v>83</v>
      </c>
      <c r="G87" s="749">
        <f>B91</f>
        <v>84</v>
      </c>
      <c r="H87" s="749">
        <f>B92</f>
        <v>85</v>
      </c>
      <c r="I87" s="1711">
        <f>B93</f>
        <v>86</v>
      </c>
      <c r="J87" s="754">
        <f>B94</f>
        <v>87</v>
      </c>
      <c r="K87" s="754">
        <f>B95</f>
        <v>88</v>
      </c>
      <c r="L87" s="1167"/>
      <c r="M87" s="1903"/>
      <c r="N87" s="1903"/>
      <c r="O87" s="1306"/>
      <c r="P87" s="1169"/>
      <c r="Q87" s="1931" t="s">
        <v>42</v>
      </c>
      <c r="R87" s="1932"/>
      <c r="S87" s="1932"/>
      <c r="T87" s="1932"/>
      <c r="U87" s="1932"/>
      <c r="V87" s="1933"/>
      <c r="W87" s="1174"/>
      <c r="X87" s="390"/>
    </row>
    <row r="88" spans="1:24" ht="39" customHeight="1" thickTop="1" x14ac:dyDescent="0.25">
      <c r="A88" s="331"/>
      <c r="B88" s="645">
        <v>81</v>
      </c>
      <c r="C88" s="1751" t="str">
        <f>VLOOKUP($B88,jednotlivci!$C$5:$G$164,5,0)</f>
        <v>Neliba/ 
Zbořil</v>
      </c>
      <c r="D88" s="1877" t="str">
        <f>B87</f>
        <v>H</v>
      </c>
      <c r="E88" s="1050" t="str">
        <f>IF(OR(Tabulka!E88=":",Tabulka!E88=""),"",CONCATENATE(Tabulka!E88,CHAR(10),"(",'Tabulka-skore'!E88,")"))</f>
        <v>0:2
(3:6)</v>
      </c>
      <c r="F88" s="1050" t="str">
        <f>IF(OR(Tabulka!F88=":",Tabulka!F88=""),"",CONCATENATE(Tabulka!F88,CHAR(10),"(",'Tabulka-skore'!F88,")"))</f>
        <v>0:2
(2:4)</v>
      </c>
      <c r="G88" s="1050" t="str">
        <f>IF(OR(Tabulka!G88=":",Tabulka!G88=""),"",CONCATENATE(Tabulka!G88,CHAR(10),"(",'Tabulka-skore'!G88,")"))</f>
        <v>1:2
(2:6)</v>
      </c>
      <c r="H88" s="1050" t="str">
        <f>IF(OR(Tabulka!H88=":",Tabulka!H88=""),"",CONCATENATE(Tabulka!H88,CHAR(10),"(",'Tabulka-skore'!H88,")"))</f>
        <v>0:2
(4:6)</v>
      </c>
      <c r="I88" s="1712" t="str">
        <f>IF(OR(Tabulka!I88=":",Tabulka!I88=""),"",CONCATENATE(Tabulka!I88,CHAR(10),"(",'Tabulka-skore'!I88,")"))</f>
        <v/>
      </c>
      <c r="J88" s="1050" t="str">
        <f>IF(OR(Tabulka!J88=":",Tabulka!J88=""),"",CONCATENATE(Tabulka!J88,CHAR(10),"(",'Tabulka-skore'!J88,")"))</f>
        <v/>
      </c>
      <c r="K88" s="1051" t="str">
        <f>IF(OR(Tabulka!K88=":",Tabulka!K88=""),"",CONCATENATE(Tabulka!K88,CHAR(10),"(",'Tabulka-skore'!K88,")"))</f>
        <v/>
      </c>
      <c r="L88" s="1026">
        <f>Tabulka!L88</f>
        <v>0</v>
      </c>
      <c r="M88" s="1093" t="str">
        <f ca="1">IF(Tabulka!M88="","",CONCATENATE(Tabulka!M88,":",CHAR(10),"(",'Tabulka-skore'!M88,":"))</f>
        <v>1:
(11:</v>
      </c>
      <c r="N88" s="1094" t="str">
        <f ca="1">IF(Tabulka!N88="","",CONCATENATE(Tabulka!N88,CHAR(10),'Tabulka-skore'!N88,")"))</f>
        <v>8
22)</v>
      </c>
      <c r="O88" s="1095" t="str">
        <f ca="1">IF(Tabulka!O88="","",CONCATENATE(Tabulka!O88,CHAR(10),"(",'Tabulka-skore'!O88,")"))</f>
        <v>-7
(-11)</v>
      </c>
      <c r="P88" s="1096" t="str">
        <f ca="1">IF(Tabulka!P88="","",IFERROR(CONCATENATE(ROUND(Tabulka!P88,2),CHAR(10),"(",ROUND('Tabulka-skore'!P88,2),")"),""))</f>
        <v>0,13
(0,5)</v>
      </c>
      <c r="Q88" s="1113">
        <f>Tabulka!Q88</f>
        <v>5</v>
      </c>
      <c r="R88" s="1111" t="str">
        <f>Tabulka!R88</f>
        <v/>
      </c>
      <c r="S88" s="1102" t="str">
        <f>IF(Tabulka!S88="","",CONCATENATE(Tabulka!S88,":",CHAR(10),"(",'Tabulka-skore'!S88,":"))</f>
        <v/>
      </c>
      <c r="T88" s="1103" t="str">
        <f>IF(Tabulka!T88="","",CONCATENATE(Tabulka!T88,CHAR(10),'Tabulka-skore'!T88,")"))</f>
        <v/>
      </c>
      <c r="U88" s="1101" t="str">
        <f>IF(Tabulka!U88="","",CONCATENATE(Tabulka!U88,CHAR(10),"(",'Tabulka-skore'!U88,")"))</f>
        <v/>
      </c>
      <c r="V88" s="1104" t="str">
        <f>IF(Tabulka!V88="","",IFERROR(CONCATENATE(ROUND(Tabulka!V88,2),CHAR(10),"(",ROUND('Tabulka-skore'!V88,2),")"),""))</f>
        <v/>
      </c>
      <c r="W88" s="1115">
        <f>Tabulka!W88</f>
        <v>5</v>
      </c>
      <c r="X88" s="390"/>
    </row>
    <row r="89" spans="1:24" ht="39" customHeight="1" x14ac:dyDescent="0.25">
      <c r="A89" s="331"/>
      <c r="B89" s="646">
        <v>82</v>
      </c>
      <c r="C89" s="1752" t="str">
        <f>VLOOKUP($B89,jednotlivci!$C$5:$G$164,5,0)</f>
        <v>Huslička/ 
Skala</v>
      </c>
      <c r="D89" s="1120" t="str">
        <f>IF(OR(Tabulka!D89=":",Tabulka!D89=""),"",CONCATENATE(Tabulka!D89,CHAR(10),"(",'Tabulka-skore'!D89,")"))</f>
        <v>2:0
(6:3)</v>
      </c>
      <c r="E89" s="1878" t="str">
        <f>D88</f>
        <v>H</v>
      </c>
      <c r="F89" s="1054" t="str">
        <f>IF(OR(Tabulka!F89=":",Tabulka!F89=""),"",CONCATENATE(Tabulka!F89,CHAR(10),"(",'Tabulka-skore'!F89,")"))</f>
        <v>2:1
(7:4)</v>
      </c>
      <c r="G89" s="1054" t="str">
        <f>IF(OR(Tabulka!G89=":",Tabulka!G89=""),"",CONCATENATE(Tabulka!G89,CHAR(10),"(",'Tabulka-skore'!G89,")"))</f>
        <v>2:0
(5:2)</v>
      </c>
      <c r="H89" s="1054" t="str">
        <f>IF(OR(Tabulka!H89=":",Tabulka!H89=""),"",CONCATENATE(Tabulka!H89,CHAR(10),"(",'Tabulka-skore'!H89,")"))</f>
        <v>1:2
(13:15)</v>
      </c>
      <c r="I89" s="1713" t="str">
        <f>IF(OR(Tabulka!I89=":",Tabulka!I89=""),"",CONCATENATE(Tabulka!I89,CHAR(10),"(",'Tabulka-skore'!I89,")"))</f>
        <v/>
      </c>
      <c r="J89" s="1054" t="str">
        <f>IF(OR(Tabulka!J89=":",Tabulka!J89=""),"",CONCATENATE(Tabulka!J89,CHAR(10),"(",'Tabulka-skore'!J89,")"))</f>
        <v/>
      </c>
      <c r="K89" s="1055" t="str">
        <f>IF(OR(Tabulka!K89=":",Tabulka!K89=""),"",CONCATENATE(Tabulka!K89,CHAR(10),"(",'Tabulka-skore'!K89,")"))</f>
        <v/>
      </c>
      <c r="L89" s="900">
        <f>Tabulka!L89</f>
        <v>3</v>
      </c>
      <c r="M89" s="1097" t="str">
        <f ca="1">IF(Tabulka!M89="","",CONCATENATE(Tabulka!M89,":",CHAR(10),"(",'Tabulka-skore'!M89,":"))</f>
        <v>7:
(31:</v>
      </c>
      <c r="N89" s="1098" t="str">
        <f ca="1">IF(Tabulka!N89="","",CONCATENATE(Tabulka!N89,CHAR(10),'Tabulka-skore'!N89,")"))</f>
        <v>3
24)</v>
      </c>
      <c r="O89" s="1099" t="str">
        <f ca="1">IF(Tabulka!O89="","",CONCATENATE(Tabulka!O89,CHAR(10),"(",'Tabulka-skore'!O89,")"))</f>
        <v>4
(7)</v>
      </c>
      <c r="P89" s="1100" t="str">
        <f ca="1">IF(Tabulka!P89="","",IFERROR(CONCATENATE(ROUND(Tabulka!P89,2),CHAR(10),"(",ROUND('Tabulka-skore'!P89,2),")"),""))</f>
        <v>2,33
(1,29)</v>
      </c>
      <c r="Q89" s="1114">
        <f>Tabulka!Q89</f>
        <v>1</v>
      </c>
      <c r="R89" s="1112">
        <f>Tabulka!R89</f>
        <v>1</v>
      </c>
      <c r="S89" s="1106" t="str">
        <f>IF(Tabulka!S89="","",CONCATENATE(Tabulka!S89,":",CHAR(10),"(",'Tabulka-skore'!S89,":"))</f>
        <v>3:
(20:</v>
      </c>
      <c r="T89" s="1107" t="str">
        <f>IF(Tabulka!T89="","",CONCATENATE(Tabulka!T89,CHAR(10),'Tabulka-skore'!T89,")"))</f>
        <v>3
19)</v>
      </c>
      <c r="U89" s="1105" t="str">
        <f>IF(Tabulka!U89="","",CONCATENATE(Tabulka!U89,CHAR(10),"(",'Tabulka-skore'!U89,")"))</f>
        <v>0
(1)</v>
      </c>
      <c r="V89" s="1108" t="str">
        <f>IF(Tabulka!V89="","",IFERROR(CONCATENATE(ROUND(Tabulka!V89,2),CHAR(10),"(",ROUND('Tabulka-skore'!V89,2),")"),""))</f>
        <v>1
(1,05)</v>
      </c>
      <c r="W89" s="1116">
        <f>Tabulka!W89</f>
        <v>1</v>
      </c>
      <c r="X89" s="390"/>
    </row>
    <row r="90" spans="1:24" ht="39" customHeight="1" x14ac:dyDescent="0.25">
      <c r="A90" s="331"/>
      <c r="B90" s="646">
        <v>83</v>
      </c>
      <c r="C90" s="1752" t="str">
        <f>VLOOKUP($B90,jednotlivci!$C$5:$G$164,5,0)</f>
        <v>Štěpánek/ 
Miško</v>
      </c>
      <c r="D90" s="1120" t="str">
        <f>IF(OR(Tabulka!D90=":",Tabulka!D90=""),"",CONCATENATE(Tabulka!D90,CHAR(10),"(",'Tabulka-skore'!D90,")"))</f>
        <v>2:0
(4:2)</v>
      </c>
      <c r="E90" s="1122" t="str">
        <f>IF(OR(Tabulka!E90=":",Tabulka!E90=""),"",CONCATENATE(Tabulka!E90,CHAR(10),"(",'Tabulka-skore'!E90,")"))</f>
        <v>1:2
(4:7)</v>
      </c>
      <c r="F90" s="1878" t="str">
        <f>E89</f>
        <v>H</v>
      </c>
      <c r="G90" s="1054" t="str">
        <f>IF(OR(Tabulka!G90=":",Tabulka!G90=""),"",CONCATENATE(Tabulka!G90,CHAR(10),"(",'Tabulka-skore'!G90,")"))</f>
        <v>2:1
(7:7)</v>
      </c>
      <c r="H90" s="1054" t="str">
        <f>IF(OR(Tabulka!H90=":",Tabulka!H90=""),"",CONCATENATE(Tabulka!H90,CHAR(10),"(",'Tabulka-skore'!H90,")"))</f>
        <v>2:1
(9:5)</v>
      </c>
      <c r="I90" s="1713" t="str">
        <f>IF(OR(Tabulka!I90=":",Tabulka!I90=""),"",CONCATENATE(Tabulka!I90,CHAR(10),"(",'Tabulka-skore'!I90,")"))</f>
        <v/>
      </c>
      <c r="J90" s="1054" t="str">
        <f>IF(OR(Tabulka!J90=":",Tabulka!J90=""),"",CONCATENATE(Tabulka!J90,CHAR(10),"(",'Tabulka-skore'!J90,")"))</f>
        <v/>
      </c>
      <c r="K90" s="1055" t="str">
        <f>IF(OR(Tabulka!K90=":",Tabulka!K90=""),"",CONCATENATE(Tabulka!K90,CHAR(10),"(",'Tabulka-skore'!K90,")"))</f>
        <v/>
      </c>
      <c r="L90" s="900">
        <f>Tabulka!L90</f>
        <v>3</v>
      </c>
      <c r="M90" s="1097" t="str">
        <f ca="1">IF(Tabulka!M90="","",CONCATENATE(Tabulka!M90,":",CHAR(10),"(",'Tabulka-skore'!M90,":"))</f>
        <v>7:
(24:</v>
      </c>
      <c r="N90" s="1098" t="str">
        <f ca="1">IF(Tabulka!N90="","",CONCATENATE(Tabulka!N90,CHAR(10),'Tabulka-skore'!N90,")"))</f>
        <v>4
21)</v>
      </c>
      <c r="O90" s="1099" t="str">
        <f ca="1">IF(Tabulka!O90="","",CONCATENATE(Tabulka!O90,CHAR(10),"(",'Tabulka-skore'!O90,")"))</f>
        <v>3
(3)</v>
      </c>
      <c r="P90" s="1100" t="str">
        <f ca="1">IF(Tabulka!P90="","",IFERROR(CONCATENATE(ROUND(Tabulka!P90,2),CHAR(10),"(",ROUND('Tabulka-skore'!P90,2),")"),""))</f>
        <v>1,75
(1,14)</v>
      </c>
      <c r="Q90" s="1114">
        <f>Tabulka!Q90</f>
        <v>1</v>
      </c>
      <c r="R90" s="1112">
        <f>Tabulka!R90</f>
        <v>1</v>
      </c>
      <c r="S90" s="1106" t="str">
        <f>IF(Tabulka!S90="","",CONCATENATE(Tabulka!S90,":",CHAR(10),"(",'Tabulka-skore'!S90,":"))</f>
        <v>3:
(13:</v>
      </c>
      <c r="T90" s="1107" t="str">
        <f>IF(Tabulka!T90="","",CONCATENATE(Tabulka!T90,CHAR(10),'Tabulka-skore'!T90,")"))</f>
        <v>3
12)</v>
      </c>
      <c r="U90" s="1105" t="str">
        <f>IF(Tabulka!U90="","",CONCATENATE(Tabulka!U90,CHAR(10),"(",'Tabulka-skore'!U90,")"))</f>
        <v>0
(1)</v>
      </c>
      <c r="V90" s="1108" t="str">
        <f>IF(Tabulka!V90="","",IFERROR(CONCATENATE(ROUND(Tabulka!V90,2),CHAR(10),"(",ROUND('Tabulka-skore'!V90,2),")"),""))</f>
        <v>1
(1,08)</v>
      </c>
      <c r="W90" s="1116">
        <f>Tabulka!W90</f>
        <v>2</v>
      </c>
      <c r="X90" s="390"/>
    </row>
    <row r="91" spans="1:24" ht="39" customHeight="1" x14ac:dyDescent="0.25">
      <c r="A91" s="331"/>
      <c r="B91" s="646">
        <v>84</v>
      </c>
      <c r="C91" s="1752" t="str">
        <f>VLOOKUP($B91,jednotlivci!$C$5:$G$164,5,0)</f>
        <v>Mařík/ 
Kryštof</v>
      </c>
      <c r="D91" s="1120" t="str">
        <f>IF(OR(Tabulka!D91=":",Tabulka!D91=""),"",CONCATENATE(Tabulka!D91,CHAR(10),"(",'Tabulka-skore'!D91,")"))</f>
        <v>2:1
(6:2)</v>
      </c>
      <c r="E91" s="1122" t="str">
        <f>IF(OR(Tabulka!E91=":",Tabulka!E91=""),"",CONCATENATE(Tabulka!E91,CHAR(10),"(",'Tabulka-skore'!E91,")"))</f>
        <v>0:2
(2:5)</v>
      </c>
      <c r="F91" s="1122" t="str">
        <f>IF(OR(Tabulka!F91=":",Tabulka!F91=""),"",CONCATENATE(Tabulka!F91,CHAR(10),"(",'Tabulka-skore'!F91,")"))</f>
        <v>1:2
(7:7)</v>
      </c>
      <c r="G91" s="1878" t="str">
        <f>F90</f>
        <v>H</v>
      </c>
      <c r="H91" s="1054" t="str">
        <f>IF(OR(Tabulka!H91=":",Tabulka!H91=""),"",CONCATENATE(Tabulka!H91,CHAR(10),"(",'Tabulka-skore'!H91,")"))</f>
        <v>1:2
(4:6)</v>
      </c>
      <c r="I91" s="1713" t="str">
        <f>IF(OR(Tabulka!I91=":",Tabulka!I91=""),"",CONCATENATE(Tabulka!I91,CHAR(10),"(",'Tabulka-skore'!I91,")"))</f>
        <v/>
      </c>
      <c r="J91" s="1054" t="str">
        <f>IF(OR(Tabulka!J91=":",Tabulka!J91=""),"",CONCATENATE(Tabulka!J91,CHAR(10),"(",'Tabulka-skore'!J91,")"))</f>
        <v/>
      </c>
      <c r="K91" s="1055" t="str">
        <f>IF(OR(Tabulka!K91=":",Tabulka!K91=""),"",CONCATENATE(Tabulka!K91,CHAR(10),"(",'Tabulka-skore'!K91,")"))</f>
        <v/>
      </c>
      <c r="L91" s="900">
        <f>Tabulka!L91</f>
        <v>1</v>
      </c>
      <c r="M91" s="1097" t="str">
        <f ca="1">IF(Tabulka!M91="","",CONCATENATE(Tabulka!M91,":",CHAR(10),"(",'Tabulka-skore'!M91,":"))</f>
        <v>4:
(19:</v>
      </c>
      <c r="N91" s="1098" t="str">
        <f ca="1">IF(Tabulka!N91="","",CONCATENATE(Tabulka!N91,CHAR(10),'Tabulka-skore'!N91,")"))</f>
        <v>7
20)</v>
      </c>
      <c r="O91" s="1099" t="str">
        <f ca="1">IF(Tabulka!O91="","",CONCATENATE(Tabulka!O91,CHAR(10),"(",'Tabulka-skore'!O91,")"))</f>
        <v>-3
(-1)</v>
      </c>
      <c r="P91" s="1100" t="str">
        <f ca="1">IF(Tabulka!P91="","",IFERROR(CONCATENATE(ROUND(Tabulka!P91,2),CHAR(10),"(",ROUND('Tabulka-skore'!P91,2),")"),""))</f>
        <v>0,57
(0,95)</v>
      </c>
      <c r="Q91" s="1114">
        <f>Tabulka!Q91</f>
        <v>4</v>
      </c>
      <c r="R91" s="1112" t="str">
        <f>Tabulka!R91</f>
        <v/>
      </c>
      <c r="S91" s="1106" t="str">
        <f>IF(Tabulka!S91="","",CONCATENATE(Tabulka!S91,":",CHAR(10),"(",'Tabulka-skore'!S91,":"))</f>
        <v/>
      </c>
      <c r="T91" s="1107" t="str">
        <f>IF(Tabulka!T91="","",CONCATENATE(Tabulka!T91,CHAR(10),'Tabulka-skore'!T91,")"))</f>
        <v/>
      </c>
      <c r="U91" s="1105" t="str">
        <f>IF(Tabulka!U91="","",CONCATENATE(Tabulka!U91,CHAR(10),"(",'Tabulka-skore'!U91,")"))</f>
        <v/>
      </c>
      <c r="V91" s="1108" t="str">
        <f>IF(Tabulka!V91="","",IFERROR(CONCATENATE(ROUND(Tabulka!V91,2),CHAR(10),"(",ROUND('Tabulka-skore'!V91,2),")"),""))</f>
        <v/>
      </c>
      <c r="W91" s="1116">
        <f>Tabulka!W91</f>
        <v>4</v>
      </c>
      <c r="X91" s="390"/>
    </row>
    <row r="92" spans="1:24" ht="39" customHeight="1" thickBot="1" x14ac:dyDescent="0.3">
      <c r="A92" s="331"/>
      <c r="B92" s="646">
        <v>85</v>
      </c>
      <c r="C92" s="1753" t="str">
        <f>VLOOKUP($B92,jednotlivci!$C$5:$G$164,5,0)</f>
        <v>Švácha/ 
Pechar</v>
      </c>
      <c r="D92" s="1123" t="str">
        <f>IF(OR(Tabulka!D92=":",Tabulka!D92=""),"",CONCATENATE(Tabulka!D92,CHAR(10),"(",'Tabulka-skore'!D92,")"))</f>
        <v>2:0
(6:4)</v>
      </c>
      <c r="E92" s="1124" t="str">
        <f>IF(OR(Tabulka!E92=":",Tabulka!E92=""),"",CONCATENATE(Tabulka!E92,CHAR(10),"(",'Tabulka-skore'!E92,")"))</f>
        <v>2:1
(15:13)</v>
      </c>
      <c r="F92" s="1124" t="str">
        <f>IF(OR(Tabulka!F92=":",Tabulka!F92=""),"",CONCATENATE(Tabulka!F92,CHAR(10),"(",'Tabulka-skore'!F92,")"))</f>
        <v>1:2
(5:9)</v>
      </c>
      <c r="G92" s="1124" t="str">
        <f>IF(OR(Tabulka!G92=":",Tabulka!G92=""),"",CONCATENATE(Tabulka!G92,CHAR(10),"(",'Tabulka-skore'!G92,")"))</f>
        <v>2:1
(6:4)</v>
      </c>
      <c r="H92" s="1879" t="str">
        <f>G91</f>
        <v>H</v>
      </c>
      <c r="I92" s="1714" t="str">
        <f>IF(OR(Tabulka!I92=":",Tabulka!I92=""),"",CONCATENATE(Tabulka!I92,CHAR(10),"(",'Tabulka-skore'!I92,")"))</f>
        <v/>
      </c>
      <c r="J92" s="1057" t="str">
        <f>IF(OR(Tabulka!J92=":",Tabulka!J92=""),"",CONCATENATE(Tabulka!J92,CHAR(10),"(",'Tabulka-skore'!J92,")"))</f>
        <v/>
      </c>
      <c r="K92" s="1484" t="str">
        <f>IF(OR(Tabulka!K92=":",Tabulka!K92=""),"",CONCATENATE(Tabulka!K92,CHAR(10),"(",'Tabulka-skore'!K92,")"))</f>
        <v/>
      </c>
      <c r="L92" s="901">
        <f>Tabulka!L92</f>
        <v>3</v>
      </c>
      <c r="M92" s="1239" t="str">
        <f ca="1">IF(Tabulka!M92="","",CONCATENATE(Tabulka!M92,":",CHAR(10),"(",'Tabulka-skore'!M92,":"))</f>
        <v>7:
(32:</v>
      </c>
      <c r="N92" s="1240" t="str">
        <f ca="1">IF(Tabulka!N92="","",CONCATENATE(Tabulka!N92,CHAR(10),'Tabulka-skore'!N92,")"))</f>
        <v>4
30)</v>
      </c>
      <c r="O92" s="1241" t="str">
        <f ca="1">IF(Tabulka!O92="","",CONCATENATE(Tabulka!O92,CHAR(10),"(",'Tabulka-skore'!O92,")"))</f>
        <v>3
(2)</v>
      </c>
      <c r="P92" s="1092" t="str">
        <f ca="1">IF(Tabulka!P92="","",IFERROR(CONCATENATE(ROUND(Tabulka!P92,2),CHAR(10),"(",ROUND('Tabulka-skore'!P92,2),")"),""))</f>
        <v>1,75
(1,07)</v>
      </c>
      <c r="Q92" s="1045">
        <f>Tabulka!Q92</f>
        <v>1</v>
      </c>
      <c r="R92" s="1046">
        <f>Tabulka!R92</f>
        <v>1</v>
      </c>
      <c r="S92" s="1214" t="str">
        <f>IF(Tabulka!S92="","",CONCATENATE(Tabulka!S92,":",CHAR(10),"(",'Tabulka-skore'!S92,":"))</f>
        <v>3:
(20:</v>
      </c>
      <c r="T92" s="1215" t="str">
        <f>IF(Tabulka!T92="","",CONCATENATE(Tabulka!T92,CHAR(10),'Tabulka-skore'!T92,")"))</f>
        <v>3
22)</v>
      </c>
      <c r="U92" s="1213" t="str">
        <f>IF(Tabulka!U92="","",CONCATENATE(Tabulka!U92,CHAR(10),"(",'Tabulka-skore'!U92,")"))</f>
        <v>0
(-2)</v>
      </c>
      <c r="V92" s="1049" t="str">
        <f>IF(Tabulka!V92="","",IFERROR(CONCATENATE(ROUND(Tabulka!V92,2),CHAR(10),"(",ROUND('Tabulka-skore'!V92,2),")"),""))</f>
        <v>1
(0,91)</v>
      </c>
      <c r="W92" s="1116">
        <f>Tabulka!W92</f>
        <v>3</v>
      </c>
      <c r="X92" s="390"/>
    </row>
    <row r="93" spans="1:24" ht="35.25" hidden="1" customHeight="1" x14ac:dyDescent="0.25">
      <c r="A93" s="331"/>
      <c r="B93" s="646">
        <v>86</v>
      </c>
      <c r="C93" s="1501" t="str">
        <f>VLOOKUP($B93,jednotlivci!$C$5:$G$164,5,0)</f>
        <v/>
      </c>
      <c r="D93" s="1479" t="str">
        <f>IF(OR(Tabulka!D93=":",Tabulka!D93=""),"",CONCATENATE(Tabulka!D93,CHAR(10),"(",'Tabulka-skore'!D93,")"))</f>
        <v/>
      </c>
      <c r="E93" s="1480" t="str">
        <f>IF(OR(Tabulka!E93=":",Tabulka!E93=""),"",CONCATENATE(Tabulka!E93,CHAR(10),"(",'Tabulka-skore'!E93,")"))</f>
        <v/>
      </c>
      <c r="F93" s="1480" t="str">
        <f>IF(OR(Tabulka!F93=":",Tabulka!F93=""),"",CONCATENATE(Tabulka!F93,CHAR(10),"(",'Tabulka-skore'!F93,")"))</f>
        <v/>
      </c>
      <c r="G93" s="1480" t="str">
        <f>IF(OR(Tabulka!G93=":",Tabulka!G93=""),"",CONCATENATE(Tabulka!G93,CHAR(10),"(",'Tabulka-skore'!G93,")"))</f>
        <v/>
      </c>
      <c r="H93" s="1480" t="str">
        <f>IF(OR(Tabulka!H93=":",Tabulka!H93=""),"",CONCATENATE(Tabulka!H93,CHAR(10),"(",'Tabulka-skore'!H93,")"))</f>
        <v/>
      </c>
      <c r="I93" s="1502" t="str">
        <f>H92</f>
        <v>H</v>
      </c>
      <c r="J93" s="1482" t="str">
        <f>IF(OR(Tabulka!J93=":",Tabulka!J93=""),"",CONCATENATE(Tabulka!J93,CHAR(10),"(",'Tabulka-skore'!J93,")"))</f>
        <v/>
      </c>
      <c r="K93" s="1483" t="str">
        <f>IF(OR(Tabulka!K93=":",Tabulka!K93=""),"",CONCATENATE(Tabulka!K93,CHAR(10),"(",'Tabulka-skore'!K93,")"))</f>
        <v/>
      </c>
      <c r="L93" s="1026" t="str">
        <f>Tabulka!L93</f>
        <v/>
      </c>
      <c r="M93" s="1489" t="str">
        <f>IF(Tabulka!M93="","",CONCATENATE(Tabulka!M93,":",CHAR(10),"(",'Tabulka-skore'!M93,":"))</f>
        <v/>
      </c>
      <c r="N93" s="1490" t="str">
        <f>IF(Tabulka!N93="","",CONCATENATE(Tabulka!N93,CHAR(10),'Tabulka-skore'!N93,")"))</f>
        <v/>
      </c>
      <c r="O93" s="1491" t="str">
        <f>IF(Tabulka!O93="","",CONCATENATE(Tabulka!O93,CHAR(10),"(",'Tabulka-skore'!O93,")"))</f>
        <v/>
      </c>
      <c r="P93" s="1492" t="str">
        <f>IF(Tabulka!P93="","",IFERROR(CONCATENATE(ROUND(Tabulka!P93,2),CHAR(10),"(",ROUND('Tabulka-skore'!P93,2),")"),""))</f>
        <v/>
      </c>
      <c r="Q93" s="1493" t="str">
        <f>Tabulka!Q93</f>
        <v/>
      </c>
      <c r="R93" s="1494" t="str">
        <f>Tabulka!R93</f>
        <v/>
      </c>
      <c r="S93" s="1495" t="str">
        <f>IF(Tabulka!S93="","",CONCATENATE(Tabulka!S93,":",CHAR(10),"(",'Tabulka-skore'!S93,":"))</f>
        <v/>
      </c>
      <c r="T93" s="1496" t="str">
        <f>IF(Tabulka!T93="","",CONCATENATE(Tabulka!T93,CHAR(10),'Tabulka-skore'!T93,")"))</f>
        <v/>
      </c>
      <c r="U93" s="1494" t="str">
        <f>IF(Tabulka!U93="","",CONCATENATE(Tabulka!U93,CHAR(10),"(",'Tabulka-skore'!U93,")"))</f>
        <v/>
      </c>
      <c r="V93" s="1497" t="str">
        <f>IF(Tabulka!V93="","",IFERROR(CONCATENATE(ROUND(Tabulka!V93,2),CHAR(10),"(",ROUND('Tabulka-skore'!V93,2),")"),""))</f>
        <v/>
      </c>
      <c r="W93" s="1161" t="str">
        <f>Tabulka!W93</f>
        <v/>
      </c>
      <c r="X93" s="390"/>
    </row>
    <row r="94" spans="1:24" ht="35.25" hidden="1" customHeight="1" x14ac:dyDescent="0.25">
      <c r="A94" s="331"/>
      <c r="B94" s="646">
        <v>87</v>
      </c>
      <c r="C94" s="1267" t="str">
        <f>VLOOKUP($B94,jednotlivci!$C$5:$G$164,5,0)</f>
        <v/>
      </c>
      <c r="D94" s="1120" t="str">
        <f>IF(OR(Tabulka!D94=":",Tabulka!D94=""),"",CONCATENATE(Tabulka!D94,CHAR(10),"(",'Tabulka-skore'!D94,")"))</f>
        <v/>
      </c>
      <c r="E94" s="1122" t="str">
        <f>IF(OR(Tabulka!E94=":",Tabulka!E94=""),"",CONCATENATE(Tabulka!E94,CHAR(10),"(",'Tabulka-skore'!E94,")"))</f>
        <v/>
      </c>
      <c r="F94" s="1122" t="str">
        <f>IF(OR(Tabulka!F94=":",Tabulka!F94=""),"",CONCATENATE(Tabulka!F94,CHAR(10),"(",'Tabulka-skore'!F94,")"))</f>
        <v/>
      </c>
      <c r="G94" s="1122" t="str">
        <f>IF(OR(Tabulka!G94=":",Tabulka!G94=""),"",CONCATENATE(Tabulka!G94,CHAR(10),"(",'Tabulka-skore'!G94,")"))</f>
        <v/>
      </c>
      <c r="H94" s="1122" t="str">
        <f>IF(OR(Tabulka!H94=":",Tabulka!H94=""),"",CONCATENATE(Tabulka!H94,CHAR(10),"(",'Tabulka-skore'!H94,")"))</f>
        <v/>
      </c>
      <c r="I94" s="1122" t="str">
        <f>IF(OR(Tabulka!I94=":",Tabulka!I94=""),"",CONCATENATE(Tabulka!I94,CHAR(10),"(",'Tabulka-skore'!I94,")"))</f>
        <v/>
      </c>
      <c r="J94" s="1176" t="str">
        <f>I93</f>
        <v>H</v>
      </c>
      <c r="K94" s="1055" t="str">
        <f>IF(OR(Tabulka!K94=":",Tabulka!K94=""),"",CONCATENATE(Tabulka!K94,CHAR(10),"(",'Tabulka-skore'!K94,")"))</f>
        <v/>
      </c>
      <c r="L94" s="900" t="str">
        <f>Tabulka!L94</f>
        <v/>
      </c>
      <c r="M94" s="1085" t="str">
        <f>IF(Tabulka!M94="","",CONCATENATE(Tabulka!M94,":",CHAR(10),"(",'Tabulka-skore'!M94,":"))</f>
        <v/>
      </c>
      <c r="N94" s="1086" t="str">
        <f>IF(Tabulka!N94="","",CONCATENATE(Tabulka!N94,CHAR(10),'Tabulka-skore'!N94,")"))</f>
        <v/>
      </c>
      <c r="O94" s="1087" t="str">
        <f>IF(Tabulka!O94="","",CONCATENATE(Tabulka!O94,CHAR(10),"(",'Tabulka-skore'!O94,")"))</f>
        <v/>
      </c>
      <c r="P94" s="1088" t="str">
        <f>IF(Tabulka!P94="","",IFERROR(CONCATENATE(ROUND(Tabulka!P94,2),CHAR(10),"(",ROUND('Tabulka-skore'!P94,2),")"),""))</f>
        <v/>
      </c>
      <c r="Q94" s="1040" t="str">
        <f>Tabulka!Q94</f>
        <v/>
      </c>
      <c r="R94" s="1041" t="str">
        <f>Tabulka!R94</f>
        <v/>
      </c>
      <c r="S94" s="1042" t="str">
        <f>IF(Tabulka!S94="","",CONCATENATE(Tabulka!S94,":",CHAR(10),"(",'Tabulka-skore'!S94,":"))</f>
        <v/>
      </c>
      <c r="T94" s="1043" t="str">
        <f>IF(Tabulka!T94="","",CONCATENATE(Tabulka!T94,CHAR(10),'Tabulka-skore'!T94,")"))</f>
        <v/>
      </c>
      <c r="U94" s="1041" t="str">
        <f>IF(Tabulka!U94="","",CONCATENATE(Tabulka!U94,CHAR(10),"(",'Tabulka-skore'!U94,")"))</f>
        <v/>
      </c>
      <c r="V94" s="1044" t="str">
        <f>IF(Tabulka!V94="","",IFERROR(CONCATENATE(ROUND(Tabulka!V94,2),CHAR(10),"(",ROUND('Tabulka-skore'!V94,2),")"),""))</f>
        <v/>
      </c>
      <c r="W94" s="1116" t="str">
        <f>Tabulka!W94</f>
        <v/>
      </c>
      <c r="X94" s="390"/>
    </row>
    <row r="95" spans="1:24" ht="33.75" hidden="1" customHeight="1" thickBot="1" x14ac:dyDescent="0.3">
      <c r="A95" s="331"/>
      <c r="B95" s="647">
        <v>88</v>
      </c>
      <c r="C95" s="1268" t="str">
        <f>VLOOKUP($B95,jednotlivci!$C$5:$G$164,5,0)</f>
        <v/>
      </c>
      <c r="D95" s="1123" t="str">
        <f>IF(OR(Tabulka!D95=":",Tabulka!D95=""),"",CONCATENATE(Tabulka!D95,CHAR(10),"(",'Tabulka-skore'!D95,")"))</f>
        <v/>
      </c>
      <c r="E95" s="1124" t="str">
        <f>IF(OR(Tabulka!E95=":",Tabulka!E95=""),"",CONCATENATE(Tabulka!E95,CHAR(10),"(",'Tabulka-skore'!E95,")"))</f>
        <v/>
      </c>
      <c r="F95" s="1124" t="str">
        <f>IF(OR(Tabulka!F95=":",Tabulka!F95=""),"",CONCATENATE(Tabulka!F95,CHAR(10),"(",'Tabulka-skore'!F95,")"))</f>
        <v/>
      </c>
      <c r="G95" s="1124" t="str">
        <f>IF(OR(Tabulka!G95=":",Tabulka!G95=""),"",CONCATENATE(Tabulka!G95,CHAR(10),"(",'Tabulka-skore'!G95,")"))</f>
        <v/>
      </c>
      <c r="H95" s="1124" t="str">
        <f>IF(OR(Tabulka!H95=":",Tabulka!H95=""),"",CONCATENATE(Tabulka!H95,CHAR(10),"(",'Tabulka-skore'!H95,")"))</f>
        <v/>
      </c>
      <c r="I95" s="1124" t="str">
        <f>IF(OR(Tabulka!I95=":",Tabulka!I95=""),"",CONCATENATE(Tabulka!I95,CHAR(10),"(",'Tabulka-skore'!I95,")"))</f>
        <v/>
      </c>
      <c r="J95" s="1124" t="str">
        <f>IF(OR(Tabulka!J95=":",Tabulka!J95=""),"",CONCATENATE(Tabulka!J95,CHAR(10),"(",'Tabulka-skore'!J95,")"))</f>
        <v/>
      </c>
      <c r="K95" s="1177" t="str">
        <f>J94</f>
        <v>H</v>
      </c>
      <c r="L95" s="901" t="str">
        <f>Tabulka!L95</f>
        <v/>
      </c>
      <c r="M95" s="1089" t="str">
        <f>IF(Tabulka!M95="","",CONCATENATE(Tabulka!M95,":",CHAR(10),"(",'Tabulka-skore'!M95,":"))</f>
        <v/>
      </c>
      <c r="N95" s="1090" t="str">
        <f>IF(Tabulka!N95="","",CONCATENATE(Tabulka!N95,CHAR(10),'Tabulka-skore'!N95,")"))</f>
        <v/>
      </c>
      <c r="O95" s="1091" t="str">
        <f>IF(Tabulka!O95="","",CONCATENATE(Tabulka!O95,CHAR(10),"(",'Tabulka-skore'!O95,")"))</f>
        <v/>
      </c>
      <c r="P95" s="1092" t="str">
        <f>IF(Tabulka!P95="","",IFERROR(CONCATENATE(ROUND(Tabulka!P95,2),CHAR(10),"(",ROUND('Tabulka-skore'!P95,2),")"),""))</f>
        <v/>
      </c>
      <c r="Q95" s="1045" t="str">
        <f>Tabulka!Q95</f>
        <v/>
      </c>
      <c r="R95" s="1046" t="str">
        <f>Tabulka!R95</f>
        <v/>
      </c>
      <c r="S95" s="1047" t="str">
        <f>IF(Tabulka!S95="","",CONCATENATE(Tabulka!S95,":",CHAR(10),"(",'Tabulka-skore'!S95,":"))</f>
        <v/>
      </c>
      <c r="T95" s="1048" t="str">
        <f>IF(Tabulka!T95="","",CONCATENATE(Tabulka!T95,CHAR(10),'Tabulka-skore'!T95,")"))</f>
        <v/>
      </c>
      <c r="U95" s="1046" t="str">
        <f>IF(Tabulka!U95="","",CONCATENATE(Tabulka!U95,CHAR(10),"(",'Tabulka-skore'!U95,")"))</f>
        <v/>
      </c>
      <c r="V95" s="1049" t="str">
        <f>IF(Tabulka!V95="","",IFERROR(CONCATENATE(ROUND(Tabulka!V95,2),CHAR(10),"(",ROUND('Tabulka-skore'!V95,2),")"),""))</f>
        <v/>
      </c>
      <c r="W95" s="1116" t="str">
        <f>Tabulka!W95</f>
        <v/>
      </c>
      <c r="X95" s="390"/>
    </row>
    <row r="96" spans="1:24" ht="3.75" customHeight="1" x14ac:dyDescent="0.35">
      <c r="A96" s="327"/>
      <c r="B96" s="327"/>
      <c r="C96" s="824"/>
      <c r="D96" s="745"/>
      <c r="E96" s="745"/>
      <c r="F96" s="745"/>
      <c r="G96" s="745"/>
      <c r="H96" s="745"/>
      <c r="I96" s="745"/>
      <c r="J96" s="745"/>
      <c r="K96" s="328"/>
      <c r="L96" s="757"/>
      <c r="M96" s="758"/>
      <c r="N96" s="759"/>
      <c r="O96" s="760"/>
      <c r="P96" s="760"/>
      <c r="Q96" s="761"/>
      <c r="R96" s="762"/>
      <c r="S96" s="763"/>
      <c r="T96" s="764"/>
      <c r="U96" s="762"/>
      <c r="V96" s="762"/>
      <c r="W96" s="762"/>
      <c r="X96" s="391"/>
    </row>
    <row r="97" spans="1:24" ht="5.0999999999999996" customHeight="1" thickBot="1" x14ac:dyDescent="0.4">
      <c r="A97" s="331"/>
      <c r="B97" s="331"/>
      <c r="C97" s="821"/>
      <c r="D97" s="746"/>
      <c r="E97" s="746"/>
      <c r="F97" s="746"/>
      <c r="G97" s="746"/>
      <c r="H97" s="746"/>
      <c r="I97" s="746"/>
      <c r="J97" s="746"/>
      <c r="K97" s="332"/>
      <c r="L97" s="765"/>
      <c r="M97" s="766"/>
      <c r="N97" s="767"/>
      <c r="O97" s="765"/>
      <c r="P97" s="765"/>
      <c r="Q97" s="744"/>
      <c r="R97" s="768"/>
      <c r="S97" s="769"/>
      <c r="T97" s="770"/>
      <c r="U97" s="744"/>
      <c r="V97" s="744"/>
      <c r="W97" s="744"/>
      <c r="X97" s="390"/>
    </row>
    <row r="98" spans="1:24" s="358" customFormat="1" ht="86.25" customHeight="1" x14ac:dyDescent="0.25">
      <c r="A98" s="359"/>
      <c r="B98" s="106"/>
      <c r="C98" s="822" t="str">
        <f>D100</f>
        <v>I</v>
      </c>
      <c r="D98" s="1719" t="str">
        <f>C100</f>
        <v>Pechatý/ 
Holub</v>
      </c>
      <c r="E98" s="1720" t="str">
        <f>C101</f>
        <v>Král/ 
Barna</v>
      </c>
      <c r="F98" s="1720" t="str">
        <f>C102</f>
        <v>Černý/ 
Novotný</v>
      </c>
      <c r="G98" s="1720" t="str">
        <f>C103</f>
        <v>Kühnel/ 
Černý</v>
      </c>
      <c r="H98" s="1720" t="str">
        <f>C104</f>
        <v>Syryčanský/ 
Hrstka</v>
      </c>
      <c r="I98" s="1778" t="str">
        <f>C105</f>
        <v/>
      </c>
      <c r="J98" s="1025" t="str">
        <f>C106</f>
        <v/>
      </c>
      <c r="K98" s="1025" t="str">
        <f>C107</f>
        <v/>
      </c>
      <c r="L98" s="418" t="s">
        <v>272</v>
      </c>
      <c r="M98" s="1907" t="s">
        <v>276</v>
      </c>
      <c r="N98" s="1907"/>
      <c r="O98" s="1303" t="s">
        <v>456</v>
      </c>
      <c r="P98" s="420" t="s">
        <v>457</v>
      </c>
      <c r="Q98" s="1513" t="s">
        <v>107</v>
      </c>
      <c r="R98" s="1514" t="s">
        <v>277</v>
      </c>
      <c r="S98" s="1908" t="s">
        <v>462</v>
      </c>
      <c r="T98" s="1909"/>
      <c r="U98" s="1514" t="s">
        <v>106</v>
      </c>
      <c r="V98" s="1515" t="s">
        <v>187</v>
      </c>
      <c r="W98" s="1029" t="s">
        <v>12</v>
      </c>
      <c r="X98" s="389"/>
    </row>
    <row r="99" spans="1:24" ht="9" customHeight="1" thickBot="1" x14ac:dyDescent="0.3">
      <c r="A99" s="331"/>
      <c r="B99" s="1011" t="str">
        <f>VLOOKUP(B100-1,'pravidla turnaje'!$A$64:$B$83,2,0)</f>
        <v>I</v>
      </c>
      <c r="C99" s="823"/>
      <c r="D99" s="747">
        <f>B100</f>
        <v>91</v>
      </c>
      <c r="E99" s="748">
        <f>B101</f>
        <v>92</v>
      </c>
      <c r="F99" s="748">
        <f>B102</f>
        <v>93</v>
      </c>
      <c r="G99" s="749">
        <f>B103</f>
        <v>94</v>
      </c>
      <c r="H99" s="748">
        <f>B104</f>
        <v>95</v>
      </c>
      <c r="I99" s="1711">
        <f>B105</f>
        <v>96</v>
      </c>
      <c r="J99" s="750">
        <f>B106</f>
        <v>97</v>
      </c>
      <c r="K99" s="818">
        <f>B107</f>
        <v>98</v>
      </c>
      <c r="L99" s="1030"/>
      <c r="M99" s="1910"/>
      <c r="N99" s="1910"/>
      <c r="O99" s="1304"/>
      <c r="P99" s="1031"/>
      <c r="Q99" s="1911" t="s">
        <v>42</v>
      </c>
      <c r="R99" s="1912"/>
      <c r="S99" s="1912"/>
      <c r="T99" s="1912"/>
      <c r="U99" s="1912"/>
      <c r="V99" s="1913"/>
      <c r="W99" s="1032"/>
      <c r="X99" s="390"/>
    </row>
    <row r="100" spans="1:24" ht="39" customHeight="1" thickTop="1" x14ac:dyDescent="0.25">
      <c r="A100" s="331"/>
      <c r="B100" s="819">
        <v>91</v>
      </c>
      <c r="C100" s="1754" t="str">
        <f>VLOOKUP($B100,jednotlivci!$C$5:$G$164,5,0)</f>
        <v>Pechatý/ 
Holub</v>
      </c>
      <c r="D100" s="1880" t="str">
        <f>B99</f>
        <v>I</v>
      </c>
      <c r="E100" s="1050" t="str">
        <f>IF(OR(Tabulka!E100=":",Tabulka!E100=""),"",CONCATENATE(Tabulka!E100,CHAR(10),"(",'Tabulka-skore'!E100,")"))</f>
        <v>1:2
(5:7)</v>
      </c>
      <c r="F100" s="1050" t="str">
        <f>IF(OR(Tabulka!F100=":",Tabulka!F100=""),"",CONCATENATE(Tabulka!F100,CHAR(10),"(",'Tabulka-skore'!F100,")"))</f>
        <v>1:2
(5:8)</v>
      </c>
      <c r="G100" s="1050" t="str">
        <f>IF(OR(Tabulka!G100=":",Tabulka!G100=""),"",CONCATENATE(Tabulka!G100,CHAR(10),"(",'Tabulka-skore'!G100,")"))</f>
        <v>1:2
(7:9)</v>
      </c>
      <c r="H100" s="1050" t="str">
        <f>IF(OR(Tabulka!H100=":",Tabulka!H100=""),"",CONCATENATE(Tabulka!H100,CHAR(10),"(",'Tabulka-skore'!H100,")"))</f>
        <v>0:2
(4:6)</v>
      </c>
      <c r="I100" s="1712" t="str">
        <f>IF(OR(Tabulka!I100=":",Tabulka!I100=""),"",CONCATENATE(Tabulka!I100,CHAR(10),"(",'Tabulka-skore'!I100,")"))</f>
        <v/>
      </c>
      <c r="J100" s="1050" t="str">
        <f>IF(OR(Tabulka!J100=":",Tabulka!J100=""),"",CONCATENATE(Tabulka!J100,CHAR(10),"(",'Tabulka-skore'!J100,")"))</f>
        <v/>
      </c>
      <c r="K100" s="1051" t="str">
        <f>IF(OR(Tabulka!K100=":",Tabulka!K100=""),"",CONCATENATE(Tabulka!K100,CHAR(10),"(",'Tabulka-skore'!K100,")"))</f>
        <v/>
      </c>
      <c r="L100" s="1026">
        <f>Tabulka!L100</f>
        <v>0</v>
      </c>
      <c r="M100" s="1093" t="str">
        <f ca="1">IF(Tabulka!M100="","",CONCATENATE(Tabulka!M100,":",CHAR(10),"(",'Tabulka-skore'!M100,":"))</f>
        <v>3:
(21:</v>
      </c>
      <c r="N100" s="1094" t="str">
        <f ca="1">IF(Tabulka!N100="","",CONCATENATE(Tabulka!N100,CHAR(10),'Tabulka-skore'!N100,")"))</f>
        <v>8
30)</v>
      </c>
      <c r="O100" s="1095" t="str">
        <f ca="1">IF(Tabulka!O100="","",CONCATENATE(Tabulka!O100,CHAR(10),"(",'Tabulka-skore'!O100,")"))</f>
        <v>-5
(-9)</v>
      </c>
      <c r="P100" s="1096" t="str">
        <f ca="1">IF(Tabulka!P100="","",IFERROR(CONCATENATE(ROUND(Tabulka!P100,2),CHAR(10),"(",ROUND('Tabulka-skore'!P100,2),")"),""))</f>
        <v>0,38
(0,7)</v>
      </c>
      <c r="Q100" s="1113">
        <f>Tabulka!Q100</f>
        <v>5</v>
      </c>
      <c r="R100" s="1111" t="str">
        <f>Tabulka!R100</f>
        <v/>
      </c>
      <c r="S100" s="1102" t="str">
        <f>IF(Tabulka!S100="","",CONCATENATE(Tabulka!S100,":",CHAR(10),"(",'Tabulka-skore'!S100,":"))</f>
        <v/>
      </c>
      <c r="T100" s="1103" t="str">
        <f>IF(Tabulka!T100="","",CONCATENATE(Tabulka!T100,CHAR(10),'Tabulka-skore'!T100,")"))</f>
        <v/>
      </c>
      <c r="U100" s="1101" t="str">
        <f>IF(Tabulka!U100="","",CONCATENATE(Tabulka!U100,CHAR(10),"(",'Tabulka-skore'!U100,")"))</f>
        <v/>
      </c>
      <c r="V100" s="1104" t="str">
        <f>IF(Tabulka!V100="","",IFERROR(CONCATENATE(ROUND(Tabulka!V100,2),CHAR(10),"(",ROUND('Tabulka-skore'!V100,2),")"),""))</f>
        <v/>
      </c>
      <c r="W100" s="1161">
        <f ca="1">Tabulka!W100</f>
        <v>5</v>
      </c>
      <c r="X100" s="390"/>
    </row>
    <row r="101" spans="1:24" ht="39" customHeight="1" x14ac:dyDescent="0.25">
      <c r="A101" s="331"/>
      <c r="B101" s="658">
        <v>92</v>
      </c>
      <c r="C101" s="1755" t="str">
        <f>VLOOKUP($B101,jednotlivci!$C$5:$G$164,5,0)</f>
        <v>Král/ 
Barna</v>
      </c>
      <c r="D101" s="1052" t="str">
        <f>IF(OR(Tabulka!D101=":",Tabulka!D101=""),"",CONCATENATE(Tabulka!D101,CHAR(10),"(",'Tabulka-skore'!D101,")"))</f>
        <v>2:1
(7:5)</v>
      </c>
      <c r="E101" s="1881" t="str">
        <f>D100</f>
        <v>I</v>
      </c>
      <c r="F101" s="1054" t="str">
        <f>IF(OR(Tabulka!F101=":",Tabulka!F101=""),"",CONCATENATE(Tabulka!F101,CHAR(10),"(",'Tabulka-skore'!F101,")"))</f>
        <v>0:2
(2:5)</v>
      </c>
      <c r="G101" s="1054" t="str">
        <f>IF(OR(Tabulka!G101=":",Tabulka!G101=""),"",CONCATENATE(Tabulka!G101,CHAR(10),"(",'Tabulka-skore'!G101,")"))</f>
        <v>2:1
(4:2)</v>
      </c>
      <c r="H101" s="1054" t="str">
        <f>IF(OR(Tabulka!H101=":",Tabulka!H101=""),"",CONCATENATE(Tabulka!H101,CHAR(10),"(",'Tabulka-skore'!H101,")"))</f>
        <v>2:1
(5:5)</v>
      </c>
      <c r="I101" s="1713" t="str">
        <f>IF(OR(Tabulka!I101=":",Tabulka!I101=""),"",CONCATENATE(Tabulka!I101,CHAR(10),"(",'Tabulka-skore'!I101,")"))</f>
        <v/>
      </c>
      <c r="J101" s="1054" t="str">
        <f>IF(OR(Tabulka!J101=":",Tabulka!J101=""),"",CONCATENATE(Tabulka!J101,CHAR(10),"(",'Tabulka-skore'!J101,")"))</f>
        <v/>
      </c>
      <c r="K101" s="1055" t="str">
        <f>IF(OR(Tabulka!K101=":",Tabulka!K101=""),"",CONCATENATE(Tabulka!K101,CHAR(10),"(",'Tabulka-skore'!K101,")"))</f>
        <v/>
      </c>
      <c r="L101" s="900">
        <f>Tabulka!L101</f>
        <v>3</v>
      </c>
      <c r="M101" s="1097" t="str">
        <f ca="1">IF(Tabulka!M101="","",CONCATENATE(Tabulka!M101,":",CHAR(10),"(",'Tabulka-skore'!M101,":"))</f>
        <v>6:
(18:</v>
      </c>
      <c r="N101" s="1098" t="str">
        <f ca="1">IF(Tabulka!N101="","",CONCATENATE(Tabulka!N101,CHAR(10),'Tabulka-skore'!N101,")"))</f>
        <v>5
17)</v>
      </c>
      <c r="O101" s="1099" t="str">
        <f ca="1">IF(Tabulka!O101="","",CONCATENATE(Tabulka!O101,CHAR(10),"(",'Tabulka-skore'!O101,")"))</f>
        <v>1
(1)</v>
      </c>
      <c r="P101" s="1100" t="str">
        <f ca="1">IF(Tabulka!P101="","",IFERROR(CONCATENATE(ROUND(Tabulka!P101,2),CHAR(10),"(",ROUND('Tabulka-skore'!P101,2),")"),""))</f>
        <v>1,2
(1,06)</v>
      </c>
      <c r="Q101" s="1114">
        <f>Tabulka!Q101</f>
        <v>1</v>
      </c>
      <c r="R101" s="1112">
        <f>Tabulka!R101</f>
        <v>1</v>
      </c>
      <c r="S101" s="1106" t="str">
        <f>IF(Tabulka!S101="","",CONCATENATE(Tabulka!S101,":",CHAR(10),"(",'Tabulka-skore'!S101,":"))</f>
        <v>2:
(6:</v>
      </c>
      <c r="T101" s="1107" t="str">
        <f>IF(Tabulka!T101="","",CONCATENATE(Tabulka!T101,CHAR(10),'Tabulka-skore'!T101,")"))</f>
        <v>3
7)</v>
      </c>
      <c r="U101" s="1105" t="str">
        <f>IF(Tabulka!U101="","",CONCATENATE(Tabulka!U101,CHAR(10),"(",'Tabulka-skore'!U101,")"))</f>
        <v>-1
(-1)</v>
      </c>
      <c r="V101" s="1108" t="str">
        <f>IF(Tabulka!V101="","",IFERROR(CONCATENATE(ROUND(Tabulka!V101,2),CHAR(10),"(",ROUND('Tabulka-skore'!V101,2),")"),""))</f>
        <v>0,67
(0,86)</v>
      </c>
      <c r="W101" s="1116">
        <f ca="1">Tabulka!W101</f>
        <v>3</v>
      </c>
      <c r="X101" s="390"/>
    </row>
    <row r="102" spans="1:24" ht="39" customHeight="1" x14ac:dyDescent="0.25">
      <c r="A102" s="331"/>
      <c r="B102" s="658">
        <v>93</v>
      </c>
      <c r="C102" s="1755" t="str">
        <f>VLOOKUP($B102,jednotlivci!$C$5:$G$164,5,0)</f>
        <v>Černý/ 
Novotný</v>
      </c>
      <c r="D102" s="1052" t="str">
        <f>IF(OR(Tabulka!D102=":",Tabulka!D102=""),"",CONCATENATE(Tabulka!D102,CHAR(10),"(",'Tabulka-skore'!D102,")"))</f>
        <v>2:1
(8:5)</v>
      </c>
      <c r="E102" s="1054" t="str">
        <f>IF(OR(Tabulka!E102=":",Tabulka!E102=""),"",CONCATENATE(Tabulka!E102,CHAR(10),"(",'Tabulka-skore'!E102,")"))</f>
        <v>2:0
(5:2)</v>
      </c>
      <c r="F102" s="1881" t="str">
        <f>E101</f>
        <v>I</v>
      </c>
      <c r="G102" s="1054" t="str">
        <f>IF(OR(Tabulka!G102=":",Tabulka!G102=""),"",CONCATENATE(Tabulka!G102,CHAR(10),"(",'Tabulka-skore'!G102,")"))</f>
        <v>1:2
(9:9)</v>
      </c>
      <c r="H102" s="1054" t="str">
        <f>IF(OR(Tabulka!H102=":",Tabulka!H102=""),"",CONCATENATE(Tabulka!H102,CHAR(10),"(",'Tabulka-skore'!H102,")"))</f>
        <v>2:1
(10:7)</v>
      </c>
      <c r="I102" s="1713" t="str">
        <f>IF(OR(Tabulka!I102=":",Tabulka!I102=""),"",CONCATENATE(Tabulka!I102,CHAR(10),"(",'Tabulka-skore'!I102,")"))</f>
        <v/>
      </c>
      <c r="J102" s="1054" t="str">
        <f>IF(OR(Tabulka!J102=":",Tabulka!J102=""),"",CONCATENATE(Tabulka!J102,CHAR(10),"(",'Tabulka-skore'!J102,")"))</f>
        <v/>
      </c>
      <c r="K102" s="1055" t="str">
        <f>IF(OR(Tabulka!K102=":",Tabulka!K102=""),"",CONCATENATE(Tabulka!K102,CHAR(10),"(",'Tabulka-skore'!K102,")"))</f>
        <v/>
      </c>
      <c r="L102" s="900">
        <f>Tabulka!L102</f>
        <v>3</v>
      </c>
      <c r="M102" s="1097" t="str">
        <f ca="1">IF(Tabulka!M102="","",CONCATENATE(Tabulka!M102,":",CHAR(10),"(",'Tabulka-skore'!M102,":"))</f>
        <v>7:
(32:</v>
      </c>
      <c r="N102" s="1098" t="str">
        <f ca="1">IF(Tabulka!N102="","",CONCATENATE(Tabulka!N102,CHAR(10),'Tabulka-skore'!N102,")"))</f>
        <v>4
23)</v>
      </c>
      <c r="O102" s="1099" t="str">
        <f ca="1">IF(Tabulka!O102="","",CONCATENATE(Tabulka!O102,CHAR(10),"(",'Tabulka-skore'!O102,")"))</f>
        <v>3
(9)</v>
      </c>
      <c r="P102" s="1100" t="str">
        <f ca="1">IF(Tabulka!P102="","",IFERROR(CONCATENATE(ROUND(Tabulka!P102,2),CHAR(10),"(",ROUND('Tabulka-skore'!P102,2),")"),""))</f>
        <v>1,75
(1,39)</v>
      </c>
      <c r="Q102" s="1114">
        <f>Tabulka!Q102</f>
        <v>1</v>
      </c>
      <c r="R102" s="1112">
        <f>Tabulka!R102</f>
        <v>1</v>
      </c>
      <c r="S102" s="1106" t="str">
        <f>IF(Tabulka!S102="","",CONCATENATE(Tabulka!S102,":",CHAR(10),"(",'Tabulka-skore'!S102,":"))</f>
        <v>3:
(14:</v>
      </c>
      <c r="T102" s="1107" t="str">
        <f>IF(Tabulka!T102="","",CONCATENATE(Tabulka!T102,CHAR(10),'Tabulka-skore'!T102,")"))</f>
        <v>2
11)</v>
      </c>
      <c r="U102" s="1105" t="str">
        <f>IF(Tabulka!U102="","",CONCATENATE(Tabulka!U102,CHAR(10),"(",'Tabulka-skore'!U102,")"))</f>
        <v>1
(3)</v>
      </c>
      <c r="V102" s="1108" t="str">
        <f>IF(Tabulka!V102="","",IFERROR(CONCATENATE(ROUND(Tabulka!V102,2),CHAR(10),"(",ROUND('Tabulka-skore'!V102,2),")"),""))</f>
        <v>1,5
(1,27)</v>
      </c>
      <c r="W102" s="1116">
        <f ca="1">Tabulka!W102</f>
        <v>1</v>
      </c>
      <c r="X102" s="390"/>
    </row>
    <row r="103" spans="1:24" ht="39" customHeight="1" x14ac:dyDescent="0.25">
      <c r="A103" s="331"/>
      <c r="B103" s="658">
        <v>94</v>
      </c>
      <c r="C103" s="1755" t="str">
        <f>VLOOKUP($B103,jednotlivci!$C$5:$G$164,5,0)</f>
        <v>Kühnel/ 
Černý</v>
      </c>
      <c r="D103" s="1052" t="str">
        <f>IF(OR(Tabulka!D103=":",Tabulka!D103=""),"",CONCATENATE(Tabulka!D103,CHAR(10),"(",'Tabulka-skore'!D103,")"))</f>
        <v>2:1
(9:7)</v>
      </c>
      <c r="E103" s="1054" t="str">
        <f>IF(OR(Tabulka!E103=":",Tabulka!E103=""),"",CONCATENATE(Tabulka!E103,CHAR(10),"(",'Tabulka-skore'!E103,")"))</f>
        <v>1:2
(2:4)</v>
      </c>
      <c r="F103" s="1054" t="str">
        <f>IF(OR(Tabulka!F103=":",Tabulka!F103=""),"",CONCATENATE(Tabulka!F103,CHAR(10),"(",'Tabulka-skore'!F103,")"))</f>
        <v>2:1
(9:9)</v>
      </c>
      <c r="G103" s="1881" t="str">
        <f>F102</f>
        <v>I</v>
      </c>
      <c r="H103" s="1054" t="str">
        <f>IF(OR(Tabulka!H103=":",Tabulka!H103=""),"",CONCATENATE(Tabulka!H103,CHAR(10),"(",'Tabulka-skore'!H103,")"))</f>
        <v>2:1
(5:4)</v>
      </c>
      <c r="I103" s="1713" t="str">
        <f>IF(OR(Tabulka!I103=":",Tabulka!I103=""),"",CONCATENATE(Tabulka!I103,CHAR(10),"(",'Tabulka-skore'!I103,")"))</f>
        <v/>
      </c>
      <c r="J103" s="1054" t="str">
        <f>IF(OR(Tabulka!J103=":",Tabulka!J103=""),"",CONCATENATE(Tabulka!J103,CHAR(10),"(",'Tabulka-skore'!J103,")"))</f>
        <v/>
      </c>
      <c r="K103" s="1055" t="str">
        <f>IF(OR(Tabulka!K103=":",Tabulka!K103=""),"",CONCATENATE(Tabulka!K103,CHAR(10),"(",'Tabulka-skore'!K103,")"))</f>
        <v/>
      </c>
      <c r="L103" s="900">
        <f>Tabulka!L103</f>
        <v>3</v>
      </c>
      <c r="M103" s="1097" t="str">
        <f ca="1">IF(Tabulka!M103="","",CONCATENATE(Tabulka!M103,":",CHAR(10),"(",'Tabulka-skore'!M103,":"))</f>
        <v>7:
(25:</v>
      </c>
      <c r="N103" s="1098" t="str">
        <f ca="1">IF(Tabulka!N103="","",CONCATENATE(Tabulka!N103,CHAR(10),'Tabulka-skore'!N103,")"))</f>
        <v>5
24)</v>
      </c>
      <c r="O103" s="1099" t="str">
        <f ca="1">IF(Tabulka!O103="","",CONCATENATE(Tabulka!O103,CHAR(10),"(",'Tabulka-skore'!O103,")"))</f>
        <v>2
(1)</v>
      </c>
      <c r="P103" s="1100" t="str">
        <f ca="1">IF(Tabulka!P103="","",IFERROR(CONCATENATE(ROUND(Tabulka!P103,2),CHAR(10),"(",ROUND('Tabulka-skore'!P103,2),")"),""))</f>
        <v>1,4
(1,04)</v>
      </c>
      <c r="Q103" s="1114">
        <f>Tabulka!Q103</f>
        <v>1</v>
      </c>
      <c r="R103" s="1112">
        <f>Tabulka!R103</f>
        <v>1</v>
      </c>
      <c r="S103" s="1106" t="str">
        <f>IF(Tabulka!S103="","",CONCATENATE(Tabulka!S103,":",CHAR(10),"(",'Tabulka-skore'!S103,":"))</f>
        <v>3:
(11:</v>
      </c>
      <c r="T103" s="1107" t="str">
        <f>IF(Tabulka!T103="","",CONCATENATE(Tabulka!T103,CHAR(10),'Tabulka-skore'!T103,")"))</f>
        <v>3
13)</v>
      </c>
      <c r="U103" s="1105" t="str">
        <f>IF(Tabulka!U103="","",CONCATENATE(Tabulka!U103,CHAR(10),"(",'Tabulka-skore'!U103,")"))</f>
        <v>0
(-2)</v>
      </c>
      <c r="V103" s="1108" t="str">
        <f>IF(Tabulka!V103="","",IFERROR(CONCATENATE(ROUND(Tabulka!V103,2),CHAR(10),"(",ROUND('Tabulka-skore'!V103,2),")"),""))</f>
        <v>1
(0,85)</v>
      </c>
      <c r="W103" s="1116">
        <f ca="1">Tabulka!W103</f>
        <v>2</v>
      </c>
      <c r="X103" s="390"/>
    </row>
    <row r="104" spans="1:24" ht="39" customHeight="1" thickBot="1" x14ac:dyDescent="0.3">
      <c r="A104" s="331"/>
      <c r="B104" s="658">
        <v>95</v>
      </c>
      <c r="C104" s="1756" t="str">
        <f>VLOOKUP($B104,jednotlivci!$C$5:$G$164,5,0)</f>
        <v>Syryčanský/ 
Hrstka</v>
      </c>
      <c r="D104" s="1056" t="str">
        <f>IF(OR(Tabulka!D104=":",Tabulka!D104=""),"",CONCATENATE(Tabulka!D104,CHAR(10),"(",'Tabulka-skore'!D104,")"))</f>
        <v>2:0
(6:4)</v>
      </c>
      <c r="E104" s="1057" t="str">
        <f>IF(OR(Tabulka!E104=":",Tabulka!E104=""),"",CONCATENATE(Tabulka!E104,CHAR(10),"(",'Tabulka-skore'!E104,")"))</f>
        <v>1:2
(5:5)</v>
      </c>
      <c r="F104" s="1057" t="str">
        <f>IF(OR(Tabulka!F104=":",Tabulka!F104=""),"",CONCATENATE(Tabulka!F104,CHAR(10),"(",'Tabulka-skore'!F104,")"))</f>
        <v>1:2
(7:10)</v>
      </c>
      <c r="G104" s="1057" t="str">
        <f>IF(OR(Tabulka!G104=":",Tabulka!G104=""),"",CONCATENATE(Tabulka!G104,CHAR(10),"(",'Tabulka-skore'!G104,")"))</f>
        <v>1:2
(4:5)</v>
      </c>
      <c r="H104" s="1882" t="str">
        <f>G103</f>
        <v>I</v>
      </c>
      <c r="I104" s="1714" t="str">
        <f>IF(OR(Tabulka!I104=":",Tabulka!I104=""),"",CONCATENATE(Tabulka!I104,CHAR(10),"(",'Tabulka-skore'!I104,")"))</f>
        <v/>
      </c>
      <c r="J104" s="1057" t="str">
        <f>IF(OR(Tabulka!J104=":",Tabulka!J104=""),"",CONCATENATE(Tabulka!J104,CHAR(10),"(",'Tabulka-skore'!J104,")"))</f>
        <v/>
      </c>
      <c r="K104" s="1484" t="str">
        <f>IF(OR(Tabulka!K104=":",Tabulka!K104=""),"",CONCATENATE(Tabulka!K104,CHAR(10),"(",'Tabulka-skore'!K104,")"))</f>
        <v/>
      </c>
      <c r="L104" s="901">
        <f>Tabulka!L104</f>
        <v>1</v>
      </c>
      <c r="M104" s="1239" t="str">
        <f ca="1">IF(Tabulka!M104="","",CONCATENATE(Tabulka!M104,":",CHAR(10),"(",'Tabulka-skore'!M104,":"))</f>
        <v>5:
(22:</v>
      </c>
      <c r="N104" s="1240" t="str">
        <f ca="1">IF(Tabulka!N104="","",CONCATENATE(Tabulka!N104,CHAR(10),'Tabulka-skore'!N104,")"))</f>
        <v>6
24)</v>
      </c>
      <c r="O104" s="1241" t="str">
        <f ca="1">IF(Tabulka!O104="","",CONCATENATE(Tabulka!O104,CHAR(10),"(",'Tabulka-skore'!O104,")"))</f>
        <v>-1
(-2)</v>
      </c>
      <c r="P104" s="1242" t="str">
        <f ca="1">IF(Tabulka!P104="","",IFERROR(CONCATENATE(ROUND(Tabulka!P104,2),CHAR(10),"(",ROUND('Tabulka-skore'!P104,2),")"),""))</f>
        <v>0,83
(0,92)</v>
      </c>
      <c r="Q104" s="1212">
        <f>Tabulka!Q104</f>
        <v>4</v>
      </c>
      <c r="R104" s="1213" t="str">
        <f>Tabulka!R104</f>
        <v/>
      </c>
      <c r="S104" s="1214" t="str">
        <f>IF(Tabulka!S104="","",CONCATENATE(Tabulka!S104,":",CHAR(10),"(",'Tabulka-skore'!S104,":"))</f>
        <v/>
      </c>
      <c r="T104" s="1215" t="str">
        <f>IF(Tabulka!T104="","",CONCATENATE(Tabulka!T104,CHAR(10),'Tabulka-skore'!T104,")"))</f>
        <v/>
      </c>
      <c r="U104" s="1213" t="str">
        <f>IF(Tabulka!U104="","",CONCATENATE(Tabulka!U104,CHAR(10),"(",'Tabulka-skore'!U104,")"))</f>
        <v/>
      </c>
      <c r="V104" s="1049" t="str">
        <f>IF(Tabulka!V104="","",IFERROR(CONCATENATE(ROUND(Tabulka!V104,2),CHAR(10),"(",ROUND('Tabulka-skore'!V104,2),")"),""))</f>
        <v/>
      </c>
      <c r="W104" s="1477">
        <f ca="1">Tabulka!W104</f>
        <v>4</v>
      </c>
      <c r="X104" s="390"/>
    </row>
    <row r="105" spans="1:24" ht="37.5" hidden="1" customHeight="1" x14ac:dyDescent="0.25">
      <c r="A105" s="331"/>
      <c r="B105" s="658">
        <v>96</v>
      </c>
      <c r="C105" s="1498" t="str">
        <f>VLOOKUP($B105,jednotlivci!$C$5:$G$164,5,0)</f>
        <v/>
      </c>
      <c r="D105" s="1499" t="str">
        <f>IF(OR(Tabulka!D105=":",Tabulka!D105=""),"",CONCATENATE(Tabulka!D105,CHAR(10),"(",'Tabulka-skore'!D105,")"))</f>
        <v/>
      </c>
      <c r="E105" s="1482" t="str">
        <f>IF(OR(Tabulka!E105=":",Tabulka!E105=""),"",CONCATENATE(Tabulka!E105,CHAR(10),"(",'Tabulka-skore'!E105,")"))</f>
        <v/>
      </c>
      <c r="F105" s="1482" t="str">
        <f>IF(OR(Tabulka!F105=":",Tabulka!F105=""),"",CONCATENATE(Tabulka!F105,CHAR(10),"(",'Tabulka-skore'!F105,")"))</f>
        <v/>
      </c>
      <c r="G105" s="1482" t="str">
        <f>IF(OR(Tabulka!G105=":",Tabulka!G105=""),"",CONCATENATE(Tabulka!G105,CHAR(10),"(",'Tabulka-skore'!G105,")"))</f>
        <v/>
      </c>
      <c r="H105" s="1482" t="str">
        <f>IF(OR(Tabulka!H105=":",Tabulka!H105=""),"",CONCATENATE(Tabulka!H105,CHAR(10),"(",'Tabulka-skore'!H105,")"))</f>
        <v/>
      </c>
      <c r="I105" s="1500" t="str">
        <f>H104</f>
        <v>I</v>
      </c>
      <c r="J105" s="1482" t="str">
        <f>IF(OR(Tabulka!J105=":",Tabulka!J105=""),"",CONCATENATE(Tabulka!J105,CHAR(10),"(",'Tabulka-skore'!J105,")"))</f>
        <v/>
      </c>
      <c r="K105" s="1483" t="str">
        <f>IF(OR(Tabulka!K105=":",Tabulka!K105=""),"",CONCATENATE(Tabulka!K105,CHAR(10),"(",'Tabulka-skore'!K105,")"))</f>
        <v/>
      </c>
      <c r="L105" s="1026" t="str">
        <f>Tabulka!L105</f>
        <v/>
      </c>
      <c r="M105" s="1489" t="str">
        <f>IF(Tabulka!M105="","",CONCATENATE(Tabulka!M105,":",CHAR(10),"(",'Tabulka-skore'!M105,":"))</f>
        <v/>
      </c>
      <c r="N105" s="1490" t="str">
        <f>IF(Tabulka!N105="","",CONCATENATE(Tabulka!N105,CHAR(10),'Tabulka-skore'!N105,")"))</f>
        <v/>
      </c>
      <c r="O105" s="1491" t="str">
        <f>IF(Tabulka!O105="","",CONCATENATE(Tabulka!O105,CHAR(10),"(",'Tabulka-skore'!O105,")"))</f>
        <v/>
      </c>
      <c r="P105" s="1492" t="str">
        <f>IF(Tabulka!P105="","",IFERROR(CONCATENATE(ROUND(Tabulka!P105,2),CHAR(10),"(",ROUND('Tabulka-skore'!P105,2),")"),""))</f>
        <v/>
      </c>
      <c r="Q105" s="1493" t="str">
        <f>Tabulka!Q105</f>
        <v/>
      </c>
      <c r="R105" s="1494" t="str">
        <f>Tabulka!R105</f>
        <v/>
      </c>
      <c r="S105" s="1495" t="str">
        <f>IF(Tabulka!S105="","",CONCATENATE(Tabulka!S105,":",CHAR(10),"(",'Tabulka-skore'!S105,":"))</f>
        <v/>
      </c>
      <c r="T105" s="1496" t="str">
        <f>IF(Tabulka!T105="","",CONCATENATE(Tabulka!T105,CHAR(10),'Tabulka-skore'!T105,")"))</f>
        <v/>
      </c>
      <c r="U105" s="1494" t="str">
        <f>IF(Tabulka!U105="","",CONCATENATE(Tabulka!U105,CHAR(10),"(",'Tabulka-skore'!U105,")"))</f>
        <v/>
      </c>
      <c r="V105" s="1497" t="str">
        <f>IF(Tabulka!V105="","",IFERROR(CONCATENATE(ROUND(Tabulka!V105,2),CHAR(10),"(",ROUND('Tabulka-skore'!V105,2),")"),""))</f>
        <v/>
      </c>
      <c r="W105" s="1161" t="str">
        <f>Tabulka!W105</f>
        <v/>
      </c>
      <c r="X105" s="390"/>
    </row>
    <row r="106" spans="1:24" ht="37.5" hidden="1" customHeight="1" x14ac:dyDescent="0.25">
      <c r="A106" s="331"/>
      <c r="B106" s="658">
        <v>97</v>
      </c>
      <c r="C106" s="1288" t="str">
        <f>VLOOKUP($B106,jednotlivci!$C$5:$G$164,5,0)</f>
        <v/>
      </c>
      <c r="D106" s="1052" t="str">
        <f>IF(OR(Tabulka!D106=":",Tabulka!D106=""),"",CONCATENATE(Tabulka!D106,CHAR(10),"(",'Tabulka-skore'!D106,")"))</f>
        <v/>
      </c>
      <c r="E106" s="1054" t="str">
        <f>IF(OR(Tabulka!E106=":",Tabulka!E106=""),"",CONCATENATE(Tabulka!E106,CHAR(10),"(",'Tabulka-skore'!E106,")"))</f>
        <v/>
      </c>
      <c r="F106" s="1054" t="str">
        <f>IF(OR(Tabulka!F106=":",Tabulka!F106=""),"",CONCATENATE(Tabulka!F106,CHAR(10),"(",'Tabulka-skore'!F106,")"))</f>
        <v/>
      </c>
      <c r="G106" s="1054" t="str">
        <f>IF(OR(Tabulka!G106=":",Tabulka!G106=""),"",CONCATENATE(Tabulka!G106,CHAR(10),"(",'Tabulka-skore'!G106,")"))</f>
        <v/>
      </c>
      <c r="H106" s="1054" t="str">
        <f>IF(OR(Tabulka!H106=":",Tabulka!H106=""),"",CONCATENATE(Tabulka!H106,CHAR(10),"(",'Tabulka-skore'!H106,")"))</f>
        <v/>
      </c>
      <c r="I106" s="1054" t="str">
        <f>IF(OR(Tabulka!I106=":",Tabulka!I106=""),"",CONCATENATE(Tabulka!I106,CHAR(10),"(",'Tabulka-skore'!I106,")"))</f>
        <v/>
      </c>
      <c r="J106" s="1053" t="str">
        <f>I105</f>
        <v>I</v>
      </c>
      <c r="K106" s="1055" t="str">
        <f>IF(OR(Tabulka!K106=":",Tabulka!K106=""),"",CONCATENATE(Tabulka!K106,CHAR(10),"(",'Tabulka-skore'!K106,")"))</f>
        <v/>
      </c>
      <c r="L106" s="900" t="str">
        <f>Tabulka!L106</f>
        <v/>
      </c>
      <c r="M106" s="1085" t="str">
        <f>IF(Tabulka!M106="","",CONCATENATE(Tabulka!M106,":",CHAR(10),"(",'Tabulka-skore'!M106,":"))</f>
        <v/>
      </c>
      <c r="N106" s="1086" t="str">
        <f>IF(Tabulka!N106="","",CONCATENATE(Tabulka!N106,CHAR(10),'Tabulka-skore'!N106,")"))</f>
        <v/>
      </c>
      <c r="O106" s="1087" t="str">
        <f>IF(Tabulka!O106="","",CONCATENATE(Tabulka!O106,CHAR(10),"(",'Tabulka-skore'!O106,")"))</f>
        <v/>
      </c>
      <c r="P106" s="1088" t="str">
        <f>IF(Tabulka!P106="","",IFERROR(CONCATENATE(ROUND(Tabulka!P106,2),CHAR(10),"(",ROUND('Tabulka-skore'!P106,2),")"),""))</f>
        <v/>
      </c>
      <c r="Q106" s="1040" t="str">
        <f>Tabulka!Q106</f>
        <v/>
      </c>
      <c r="R106" s="1041" t="str">
        <f>Tabulka!R106</f>
        <v/>
      </c>
      <c r="S106" s="1042" t="str">
        <f>IF(Tabulka!S106="","",CONCATENATE(Tabulka!S106,":",CHAR(10),"(",'Tabulka-skore'!S106,":"))</f>
        <v/>
      </c>
      <c r="T106" s="1043" t="str">
        <f>IF(Tabulka!T106="","",CONCATENATE(Tabulka!T106,CHAR(10),'Tabulka-skore'!T106,")"))</f>
        <v/>
      </c>
      <c r="U106" s="1041" t="str">
        <f>IF(Tabulka!U106="","",CONCATENATE(Tabulka!U106,CHAR(10),"(",'Tabulka-skore'!U106,")"))</f>
        <v/>
      </c>
      <c r="V106" s="1044" t="str">
        <f>IF(Tabulka!V106="","",IFERROR(CONCATENATE(ROUND(Tabulka!V106,2),CHAR(10),"(",ROUND('Tabulka-skore'!V106,2),")"),""))</f>
        <v/>
      </c>
      <c r="W106" s="1116" t="str">
        <f>Tabulka!W106</f>
        <v/>
      </c>
      <c r="X106" s="390"/>
    </row>
    <row r="107" spans="1:24" ht="33.75" hidden="1" customHeight="1" thickBot="1" x14ac:dyDescent="0.3">
      <c r="A107" s="331"/>
      <c r="B107" s="658">
        <v>98</v>
      </c>
      <c r="C107" s="1289" t="str">
        <f>VLOOKUP($B107,jednotlivci!$C$5:$G$164,5,0)</f>
        <v/>
      </c>
      <c r="D107" s="1056" t="str">
        <f>IF(OR(Tabulka!D107=":",Tabulka!D107=""),"",CONCATENATE(Tabulka!D107,CHAR(10),"(",'Tabulka-skore'!D107,")"))</f>
        <v/>
      </c>
      <c r="E107" s="1057" t="str">
        <f>IF(OR(Tabulka!E107=":",Tabulka!E107=""),"",CONCATENATE(Tabulka!E107,CHAR(10),"(",'Tabulka-skore'!E107,")"))</f>
        <v/>
      </c>
      <c r="F107" s="1057" t="str">
        <f>IF(OR(Tabulka!F107=":",Tabulka!F107=""),"",CONCATENATE(Tabulka!F107,CHAR(10),"(",'Tabulka-skore'!F107,")"))</f>
        <v/>
      </c>
      <c r="G107" s="1057" t="str">
        <f>IF(OR(Tabulka!G107=":",Tabulka!G107=""),"",CONCATENATE(Tabulka!G107,CHAR(10),"(",'Tabulka-skore'!G107,")"))</f>
        <v/>
      </c>
      <c r="H107" s="1057" t="str">
        <f>IF(OR(Tabulka!H107=":",Tabulka!H107=""),"",CONCATENATE(Tabulka!H107,CHAR(10),"(",'Tabulka-skore'!H107,")"))</f>
        <v/>
      </c>
      <c r="I107" s="1057" t="str">
        <f>IF(OR(Tabulka!I107=":",Tabulka!I107=""),"",CONCATENATE(Tabulka!I107,CHAR(10),"(",'Tabulka-skore'!I107,")"))</f>
        <v/>
      </c>
      <c r="J107" s="1057" t="str">
        <f>IF(OR(Tabulka!J107=":",Tabulka!J107=""),"",CONCATENATE(Tabulka!J107,CHAR(10),"(",'Tabulka-skore'!J107,")"))</f>
        <v/>
      </c>
      <c r="K107" s="1058" t="str">
        <f>J106</f>
        <v>I</v>
      </c>
      <c r="L107" s="901" t="str">
        <f>Tabulka!L107</f>
        <v/>
      </c>
      <c r="M107" s="1089" t="str">
        <f>IF(Tabulka!M107="","",CONCATENATE(Tabulka!M107,":",CHAR(10),"(",'Tabulka-skore'!M107,":"))</f>
        <v/>
      </c>
      <c r="N107" s="1090" t="str">
        <f>IF(Tabulka!N107="","",CONCATENATE(Tabulka!N107,CHAR(10),'Tabulka-skore'!N107,")"))</f>
        <v/>
      </c>
      <c r="O107" s="1091" t="str">
        <f>IF(Tabulka!O107="","",CONCATENATE(Tabulka!O107,CHAR(10),"(",'Tabulka-skore'!O107,")"))</f>
        <v/>
      </c>
      <c r="P107" s="1092" t="str">
        <f>IF(Tabulka!P107="","",IFERROR(CONCATENATE(ROUND(Tabulka!P107,2),CHAR(10),"(",ROUND('Tabulka-skore'!P107,2),")"),""))</f>
        <v/>
      </c>
      <c r="Q107" s="1045" t="str">
        <f>Tabulka!Q107</f>
        <v/>
      </c>
      <c r="R107" s="1046" t="str">
        <f>Tabulka!R107</f>
        <v/>
      </c>
      <c r="S107" s="1047" t="str">
        <f>IF(Tabulka!S107="","",CONCATENATE(Tabulka!S107,":",CHAR(10),"(",'Tabulka-skore'!S107,":"))</f>
        <v/>
      </c>
      <c r="T107" s="1048" t="str">
        <f>IF(Tabulka!T107="","",CONCATENATE(Tabulka!T107,CHAR(10),'Tabulka-skore'!T107,")"))</f>
        <v/>
      </c>
      <c r="U107" s="1046" t="str">
        <f>IF(Tabulka!U107="","",CONCATENATE(Tabulka!U107,CHAR(10),"(",'Tabulka-skore'!U107,")"))</f>
        <v/>
      </c>
      <c r="V107" s="1049" t="str">
        <f>IF(Tabulka!V107="","",IFERROR(CONCATENATE(ROUND(Tabulka!V107,2),CHAR(10),"(",ROUND('Tabulka-skore'!V107,2),")"),""))</f>
        <v/>
      </c>
      <c r="W107" s="1116" t="str">
        <f>Tabulka!W107</f>
        <v/>
      </c>
      <c r="X107" s="390"/>
    </row>
    <row r="108" spans="1:24" ht="3.75" customHeight="1" x14ac:dyDescent="0.35">
      <c r="A108" s="327"/>
      <c r="B108" s="327"/>
      <c r="C108" s="824"/>
      <c r="D108" s="745"/>
      <c r="E108" s="745"/>
      <c r="F108" s="745"/>
      <c r="G108" s="745"/>
      <c r="H108" s="745"/>
      <c r="I108" s="745"/>
      <c r="J108" s="745"/>
      <c r="K108" s="328"/>
      <c r="L108" s="757"/>
      <c r="M108" s="758"/>
      <c r="N108" s="759"/>
      <c r="O108" s="760"/>
      <c r="P108" s="760"/>
      <c r="Q108" s="761"/>
      <c r="R108" s="762"/>
      <c r="S108" s="763"/>
      <c r="T108" s="764"/>
      <c r="U108" s="762"/>
      <c r="V108" s="762"/>
      <c r="W108" s="762"/>
      <c r="X108" s="391"/>
    </row>
    <row r="109" spans="1:24" ht="5.0999999999999996" customHeight="1" thickBot="1" x14ac:dyDescent="0.4">
      <c r="A109" s="331"/>
      <c r="B109" s="331"/>
      <c r="C109" s="821"/>
      <c r="D109" s="746"/>
      <c r="E109" s="746"/>
      <c r="F109" s="746"/>
      <c r="G109" s="746"/>
      <c r="H109" s="746"/>
      <c r="I109" s="746"/>
      <c r="J109" s="746"/>
      <c r="K109" s="332"/>
      <c r="L109" s="765"/>
      <c r="M109" s="766"/>
      <c r="N109" s="767"/>
      <c r="O109" s="765"/>
      <c r="P109" s="765"/>
      <c r="Q109" s="744"/>
      <c r="R109" s="768"/>
      <c r="S109" s="769"/>
      <c r="T109" s="770"/>
      <c r="U109" s="744"/>
      <c r="V109" s="744"/>
      <c r="W109" s="744"/>
      <c r="X109" s="390"/>
    </row>
    <row r="110" spans="1:24" s="358" customFormat="1" ht="86.25" customHeight="1" x14ac:dyDescent="0.25">
      <c r="A110" s="359"/>
      <c r="B110" s="106"/>
      <c r="C110" s="825" t="str">
        <f>D112</f>
        <v>J</v>
      </c>
      <c r="D110" s="1770" t="str">
        <f>C112</f>
        <v>Antůšek/ 
Řečník</v>
      </c>
      <c r="E110" s="1771" t="str">
        <f>C113</f>
        <v>Herc/ 
Vybíral</v>
      </c>
      <c r="F110" s="1771" t="str">
        <f>C114</f>
        <v>Rudiš/ 
Rudiš</v>
      </c>
      <c r="G110" s="1771" t="str">
        <f>C115</f>
        <v>Hrdlička/ 
Dvořák</v>
      </c>
      <c r="H110" s="1771" t="str">
        <f>C116</f>
        <v>Gerhard/ 
Slivoně</v>
      </c>
      <c r="I110" s="1778" t="str">
        <f>C117</f>
        <v/>
      </c>
      <c r="J110" s="1179" t="str">
        <f>C118</f>
        <v/>
      </c>
      <c r="K110" s="1179" t="str">
        <f>C119</f>
        <v/>
      </c>
      <c r="L110" s="493" t="s">
        <v>272</v>
      </c>
      <c r="M110" s="1942" t="s">
        <v>276</v>
      </c>
      <c r="N110" s="1942"/>
      <c r="O110" s="1293" t="s">
        <v>456</v>
      </c>
      <c r="P110" s="1034" t="s">
        <v>457</v>
      </c>
      <c r="Q110" s="1035" t="s">
        <v>107</v>
      </c>
      <c r="R110" s="1036" t="s">
        <v>277</v>
      </c>
      <c r="S110" s="1943" t="s">
        <v>462</v>
      </c>
      <c r="T110" s="1944"/>
      <c r="U110" s="1036" t="s">
        <v>106</v>
      </c>
      <c r="V110" s="1037" t="s">
        <v>187</v>
      </c>
      <c r="W110" s="1038" t="s">
        <v>12</v>
      </c>
      <c r="X110" s="389"/>
    </row>
    <row r="111" spans="1:24" ht="10.5" customHeight="1" thickBot="1" x14ac:dyDescent="0.3">
      <c r="A111" s="331"/>
      <c r="B111" s="1011" t="str">
        <f>VLOOKUP(B112-1,'pravidla turnaje'!$A$64:$B$83,2,0)</f>
        <v>J</v>
      </c>
      <c r="C111" s="826"/>
      <c r="D111" s="747">
        <f>B112</f>
        <v>101</v>
      </c>
      <c r="E111" s="748">
        <f>B113</f>
        <v>102</v>
      </c>
      <c r="F111" s="748">
        <f>B114</f>
        <v>103</v>
      </c>
      <c r="G111" s="749">
        <f>B115</f>
        <v>104</v>
      </c>
      <c r="H111" s="748">
        <f>B116</f>
        <v>105</v>
      </c>
      <c r="I111" s="1711">
        <f>B117</f>
        <v>106</v>
      </c>
      <c r="J111" s="750">
        <f>B118</f>
        <v>107</v>
      </c>
      <c r="K111" s="750">
        <f>B119</f>
        <v>108</v>
      </c>
      <c r="L111" s="499"/>
      <c r="M111" s="1945"/>
      <c r="N111" s="1945"/>
      <c r="O111" s="1294"/>
      <c r="P111" s="1033"/>
      <c r="Q111" s="1946" t="s">
        <v>42</v>
      </c>
      <c r="R111" s="1947"/>
      <c r="S111" s="1947"/>
      <c r="T111" s="1947"/>
      <c r="U111" s="1947"/>
      <c r="V111" s="1948"/>
      <c r="W111" s="1039"/>
      <c r="X111" s="390"/>
    </row>
    <row r="112" spans="1:24" ht="39" customHeight="1" thickTop="1" x14ac:dyDescent="0.25">
      <c r="A112" s="331"/>
      <c r="B112" s="86">
        <v>101</v>
      </c>
      <c r="C112" s="1721" t="str">
        <f>VLOOKUP($B112,jednotlivci!$C$5:$G$164,5,0)</f>
        <v>Antůšek/ 
Řečník</v>
      </c>
      <c r="D112" s="1883" t="str">
        <f>B111</f>
        <v>J</v>
      </c>
      <c r="E112" s="1050" t="str">
        <f>IF(OR(Tabulka!E112=":",Tabulka!E112=""),"",CONCATENATE(Tabulka!E112,CHAR(10),"(",'Tabulka-skore'!E112,")"))</f>
        <v>2:0
(6:1)</v>
      </c>
      <c r="F112" s="1050" t="str">
        <f>IF(OR(Tabulka!F112=":",Tabulka!F112=""),"",CONCATENATE(Tabulka!F112,CHAR(10),"(",'Tabulka-skore'!F112,")"))</f>
        <v>0:2
(3:4)</v>
      </c>
      <c r="G112" s="1050" t="str">
        <f>IF(OR(Tabulka!G112=":",Tabulka!G112=""),"",CONCATENATE(Tabulka!G112,CHAR(10),"(",'Tabulka-skore'!G112,")"))</f>
        <v>2:0
(5:2)</v>
      </c>
      <c r="H112" s="1050" t="str">
        <f>IF(OR(Tabulka!H112=":",Tabulka!H112=""),"",CONCATENATE(Tabulka!H112,CHAR(10),"(",'Tabulka-skore'!H112,")"))</f>
        <v>2:0
(5:2)</v>
      </c>
      <c r="I112" s="1712" t="str">
        <f>IF(OR(Tabulka!I112=":",Tabulka!I112=""),"",CONCATENATE(Tabulka!I112,CHAR(10),"(",'Tabulka-skore'!I112,")"))</f>
        <v/>
      </c>
      <c r="J112" s="1050" t="str">
        <f>IF(OR(Tabulka!J112=":",Tabulka!J112=""),"",CONCATENATE(Tabulka!J112,CHAR(10),"(",'Tabulka-skore'!J112,")"))</f>
        <v/>
      </c>
      <c r="K112" s="1051" t="str">
        <f>IF(OR(Tabulka!K112=":",Tabulka!K112=""),"",CONCATENATE(Tabulka!K112,CHAR(10),"(",'Tabulka-skore'!K112,")"))</f>
        <v/>
      </c>
      <c r="L112" s="1026">
        <f>Tabulka!L112</f>
        <v>3</v>
      </c>
      <c r="M112" s="1093" t="str">
        <f ca="1">IF(Tabulka!M112="","",CONCATENATE(Tabulka!M112,":",CHAR(10),"(",'Tabulka-skore'!M112,":"))</f>
        <v>6:
(19:</v>
      </c>
      <c r="N112" s="1094" t="str">
        <f ca="1">IF(Tabulka!N112="","",CONCATENATE(Tabulka!N112,CHAR(10),'Tabulka-skore'!N112,")"))</f>
        <v>2
9)</v>
      </c>
      <c r="O112" s="1095" t="str">
        <f ca="1">IF(Tabulka!O112="","",CONCATENATE(Tabulka!O112,CHAR(10),"(",'Tabulka-skore'!O112,")"))</f>
        <v>4
(10)</v>
      </c>
      <c r="P112" s="1096" t="str">
        <f ca="1">IF(Tabulka!P112="","",IFERROR(CONCATENATE(ROUND(Tabulka!P112,2),CHAR(10),"(",ROUND('Tabulka-skore'!P112,2),")"),""))</f>
        <v>3
(2,11)</v>
      </c>
      <c r="Q112" s="1113">
        <f>Tabulka!Q112</f>
        <v>1</v>
      </c>
      <c r="R112" s="1111" t="str">
        <f>Tabulka!R112</f>
        <v/>
      </c>
      <c r="S112" s="1102" t="str">
        <f>IF(Tabulka!S112="","",CONCATENATE(Tabulka!S112,":",CHAR(10),"(",'Tabulka-skore'!S112,":"))</f>
        <v/>
      </c>
      <c r="T112" s="1103" t="str">
        <f>IF(Tabulka!T112="","",CONCATENATE(Tabulka!T112,CHAR(10),'Tabulka-skore'!T112,")"))</f>
        <v/>
      </c>
      <c r="U112" s="1101" t="str">
        <f>IF(Tabulka!U112="","",CONCATENATE(Tabulka!U112,CHAR(10),"(",'Tabulka-skore'!U112,")"))</f>
        <v/>
      </c>
      <c r="V112" s="1104" t="str">
        <f>IF(Tabulka!V112="","",IFERROR(CONCATENATE(ROUND(Tabulka!V112,2),CHAR(10),"(",ROUND('Tabulka-skore'!V112,2),")"),""))</f>
        <v/>
      </c>
      <c r="W112" s="1115">
        <f ca="1">Tabulka!W112</f>
        <v>1</v>
      </c>
      <c r="X112" s="390"/>
    </row>
    <row r="113" spans="1:24" ht="39" customHeight="1" x14ac:dyDescent="0.25">
      <c r="A113" s="331"/>
      <c r="B113" s="72">
        <v>102</v>
      </c>
      <c r="C113" s="1722" t="str">
        <f>VLOOKUP($B113,jednotlivci!$C$5:$G$164,5,0)</f>
        <v>Herc/ 
Vybíral</v>
      </c>
      <c r="D113" s="1120" t="str">
        <f>IF(OR(Tabulka!D113=":",Tabulka!D113=""),"",CONCATENATE(Tabulka!D113,CHAR(10),"(",'Tabulka-skore'!D113,")"))</f>
        <v>0:2
(1:6)</v>
      </c>
      <c r="E113" s="1884" t="str">
        <f>D112</f>
        <v>J</v>
      </c>
      <c r="F113" s="1054" t="str">
        <f>IF(OR(Tabulka!F113=":",Tabulka!F113=""),"",CONCATENATE(Tabulka!F113,CHAR(10),"(",'Tabulka-skore'!F113,")"))</f>
        <v>2:1
(7:5)</v>
      </c>
      <c r="G113" s="1054" t="str">
        <f>IF(OR(Tabulka!G113=":",Tabulka!G113=""),"",CONCATENATE(Tabulka!G113,CHAR(10),"(",'Tabulka-skore'!G113,")"))</f>
        <v>2:1
(6:6)</v>
      </c>
      <c r="H113" s="1054" t="str">
        <f>IF(OR(Tabulka!H113=":",Tabulka!H113=""),"",CONCATENATE(Tabulka!H113,CHAR(10),"(",'Tabulka-skore'!H113,")"))</f>
        <v>0:2
(2:5)</v>
      </c>
      <c r="I113" s="1713" t="str">
        <f>IF(OR(Tabulka!I113=":",Tabulka!I113=""),"",CONCATENATE(Tabulka!I113,CHAR(10),"(",'Tabulka-skore'!I113,")"))</f>
        <v/>
      </c>
      <c r="J113" s="1054" t="str">
        <f>IF(OR(Tabulka!J113=":",Tabulka!J113=""),"",CONCATENATE(Tabulka!J113,CHAR(10),"(",'Tabulka-skore'!J113,")"))</f>
        <v/>
      </c>
      <c r="K113" s="1055" t="str">
        <f>IF(OR(Tabulka!K113=":",Tabulka!K113=""),"",CONCATENATE(Tabulka!K113,CHAR(10),"(",'Tabulka-skore'!K113,")"))</f>
        <v/>
      </c>
      <c r="L113" s="900">
        <f>Tabulka!L113</f>
        <v>2</v>
      </c>
      <c r="M113" s="1097" t="str">
        <f ca="1">IF(Tabulka!M113="","",CONCATENATE(Tabulka!M113,":",CHAR(10),"(",'Tabulka-skore'!M113,":"))</f>
        <v>4:
(16:</v>
      </c>
      <c r="N113" s="1098" t="str">
        <f ca="1">IF(Tabulka!N113="","",CONCATENATE(Tabulka!N113,CHAR(10),'Tabulka-skore'!N113,")"))</f>
        <v>6
22)</v>
      </c>
      <c r="O113" s="1099" t="str">
        <f ca="1">IF(Tabulka!O113="","",CONCATENATE(Tabulka!O113,CHAR(10),"(",'Tabulka-skore'!O113,")"))</f>
        <v>-2
(-6)</v>
      </c>
      <c r="P113" s="1100" t="str">
        <f ca="1">IF(Tabulka!P113="","",IFERROR(CONCATENATE(ROUND(Tabulka!P113,2),CHAR(10),"(",ROUND('Tabulka-skore'!P113,2),")"),""))</f>
        <v>0,67
(0,73)</v>
      </c>
      <c r="Q113" s="1114">
        <f>Tabulka!Q113</f>
        <v>2</v>
      </c>
      <c r="R113" s="1112">
        <f>Tabulka!R113</f>
        <v>2</v>
      </c>
      <c r="S113" s="1106" t="str">
        <f>IF(Tabulka!S113="","",CONCATENATE(Tabulka!S113,":",CHAR(10),"(",'Tabulka-skore'!S113,":"))</f>
        <v>4:
(13:</v>
      </c>
      <c r="T113" s="1107" t="str">
        <f>IF(Tabulka!T113="","",CONCATENATE(Tabulka!T113,CHAR(10),'Tabulka-skore'!T113,")"))</f>
        <v>2
11)</v>
      </c>
      <c r="U113" s="1105" t="str">
        <f>IF(Tabulka!U113="","",CONCATENATE(Tabulka!U113,CHAR(10),"(",'Tabulka-skore'!U113,")"))</f>
        <v>2
(2)</v>
      </c>
      <c r="V113" s="1108" t="str">
        <f>IF(Tabulka!V113="","",IFERROR(CONCATENATE(ROUND(Tabulka!V113,2),CHAR(10),"(",ROUND('Tabulka-skore'!V113,2),")"),""))</f>
        <v>2
(1,18)</v>
      </c>
      <c r="W113" s="1116">
        <f ca="1">Tabulka!W113</f>
        <v>2</v>
      </c>
      <c r="X113" s="390"/>
    </row>
    <row r="114" spans="1:24" ht="39" customHeight="1" x14ac:dyDescent="0.25">
      <c r="A114" s="331"/>
      <c r="B114" s="72">
        <v>103</v>
      </c>
      <c r="C114" s="1722" t="str">
        <f>VLOOKUP($B114,jednotlivci!$C$5:$G$164,5,0)</f>
        <v>Rudiš/ 
Rudiš</v>
      </c>
      <c r="D114" s="1120" t="str">
        <f>IF(OR(Tabulka!D114=":",Tabulka!D114=""),"",CONCATENATE(Tabulka!D114,CHAR(10),"(",'Tabulka-skore'!D114,")"))</f>
        <v>2:0
(4:3)</v>
      </c>
      <c r="E114" s="1122" t="str">
        <f>IF(OR(Tabulka!E114=":",Tabulka!E114=""),"",CONCATENATE(Tabulka!E114,CHAR(10),"(",'Tabulka-skore'!E114,")"))</f>
        <v>1:2
(5:7)</v>
      </c>
      <c r="F114" s="1884" t="str">
        <f>E113</f>
        <v>J</v>
      </c>
      <c r="G114" s="1054" t="str">
        <f>IF(OR(Tabulka!G114=":",Tabulka!G114=""),"",CONCATENATE(Tabulka!G114,CHAR(10),"(",'Tabulka-skore'!G114,")"))</f>
        <v>0:2
(0:2)</v>
      </c>
      <c r="H114" s="1054" t="str">
        <f>IF(OR(Tabulka!H114=":",Tabulka!H114=""),"",CONCATENATE(Tabulka!H114,CHAR(10),"(",'Tabulka-skore'!H114,")"))</f>
        <v>2:0
(7:5)</v>
      </c>
      <c r="I114" s="1713" t="str">
        <f>IF(OR(Tabulka!I114=":",Tabulka!I114=""),"",CONCATENATE(Tabulka!I114,CHAR(10),"(",'Tabulka-skore'!I114,")"))</f>
        <v/>
      </c>
      <c r="J114" s="1054" t="str">
        <f>IF(OR(Tabulka!J114=":",Tabulka!J114=""),"",CONCATENATE(Tabulka!J114,CHAR(10),"(",'Tabulka-skore'!J114,")"))</f>
        <v/>
      </c>
      <c r="K114" s="1055" t="str">
        <f>IF(OR(Tabulka!K114=":",Tabulka!K114=""),"",CONCATENATE(Tabulka!K114,CHAR(10),"(",'Tabulka-skore'!K114,")"))</f>
        <v/>
      </c>
      <c r="L114" s="900">
        <f>Tabulka!L114</f>
        <v>2</v>
      </c>
      <c r="M114" s="1097" t="str">
        <f ca="1">IF(Tabulka!M114="","",CONCATENATE(Tabulka!M114,":",CHAR(10),"(",'Tabulka-skore'!M114,":"))</f>
        <v>5:
(16:</v>
      </c>
      <c r="N114" s="1098" t="str">
        <f ca="1">IF(Tabulka!N114="","",CONCATENATE(Tabulka!N114,CHAR(10),'Tabulka-skore'!N114,")"))</f>
        <v>4
17)</v>
      </c>
      <c r="O114" s="1099" t="str">
        <f ca="1">IF(Tabulka!O114="","",CONCATENATE(Tabulka!O114,CHAR(10),"(",'Tabulka-skore'!O114,")"))</f>
        <v>1
(-1)</v>
      </c>
      <c r="P114" s="1100" t="str">
        <f ca="1">IF(Tabulka!P114="","",IFERROR(CONCATENATE(ROUND(Tabulka!P114,2),CHAR(10),"(",ROUND('Tabulka-skore'!P114,2),")"),""))</f>
        <v>1,25
(0,94)</v>
      </c>
      <c r="Q114" s="1114">
        <f>Tabulka!Q114</f>
        <v>2</v>
      </c>
      <c r="R114" s="1112">
        <f>Tabulka!R114</f>
        <v>0</v>
      </c>
      <c r="S114" s="1106" t="str">
        <f>IF(Tabulka!S114="","",CONCATENATE(Tabulka!S114,":",CHAR(10),"(",'Tabulka-skore'!S114,":"))</f>
        <v>1:
(5:</v>
      </c>
      <c r="T114" s="1107" t="str">
        <f>IF(Tabulka!T114="","",CONCATENATE(Tabulka!T114,CHAR(10),'Tabulka-skore'!T114,")"))</f>
        <v>4
9)</v>
      </c>
      <c r="U114" s="1105" t="str">
        <f>IF(Tabulka!U114="","",CONCATENATE(Tabulka!U114,CHAR(10),"(",'Tabulka-skore'!U114,")"))</f>
        <v>-3
(-4)</v>
      </c>
      <c r="V114" s="1108" t="str">
        <f>IF(Tabulka!V114="","",IFERROR(CONCATENATE(ROUND(Tabulka!V114,2),CHAR(10),"(",ROUND('Tabulka-skore'!V114,2),")"),""))</f>
        <v>0,25
(0,56)</v>
      </c>
      <c r="W114" s="1116">
        <f ca="1">Tabulka!W114</f>
        <v>4</v>
      </c>
      <c r="X114" s="390"/>
    </row>
    <row r="115" spans="1:24" ht="39" customHeight="1" x14ac:dyDescent="0.25">
      <c r="A115" s="331"/>
      <c r="B115" s="72">
        <v>104</v>
      </c>
      <c r="C115" s="1722" t="str">
        <f>VLOOKUP($B115,jednotlivci!$C$5:$G$164,5,0)</f>
        <v>Hrdlička/ 
Dvořák</v>
      </c>
      <c r="D115" s="1120" t="str">
        <f>IF(OR(Tabulka!D115=":",Tabulka!D115=""),"",CONCATENATE(Tabulka!D115,CHAR(10),"(",'Tabulka-skore'!D115,")"))</f>
        <v>0:2
(2:5)</v>
      </c>
      <c r="E115" s="1122" t="str">
        <f>IF(OR(Tabulka!E115=":",Tabulka!E115=""),"",CONCATENATE(Tabulka!E115,CHAR(10),"(",'Tabulka-skore'!E115,")"))</f>
        <v>1:2
(6:6)</v>
      </c>
      <c r="F115" s="1122" t="str">
        <f>IF(OR(Tabulka!F115=":",Tabulka!F115=""),"",CONCATENATE(Tabulka!F115,CHAR(10),"(",'Tabulka-skore'!F115,")"))</f>
        <v>2:0
(2:0)</v>
      </c>
      <c r="G115" s="1884" t="str">
        <f>F114</f>
        <v>J</v>
      </c>
      <c r="H115" s="1054" t="str">
        <f>IF(OR(Tabulka!H115=":",Tabulka!H115=""),"",CONCATENATE(Tabulka!H115,CHAR(10),"(",'Tabulka-skore'!H115,")"))</f>
        <v>2:0
(5:1)</v>
      </c>
      <c r="I115" s="1713" t="str">
        <f>IF(OR(Tabulka!I115=":",Tabulka!I115=""),"",CONCATENATE(Tabulka!I115,CHAR(10),"(",'Tabulka-skore'!I115,")"))</f>
        <v/>
      </c>
      <c r="J115" s="1054" t="str">
        <f>IF(OR(Tabulka!J115=":",Tabulka!J115=""),"",CONCATENATE(Tabulka!J115,CHAR(10),"(",'Tabulka-skore'!J115,")"))</f>
        <v/>
      </c>
      <c r="K115" s="1055" t="str">
        <f>IF(OR(Tabulka!K115=":",Tabulka!K115=""),"",CONCATENATE(Tabulka!K115,CHAR(10),"(",'Tabulka-skore'!K115,")"))</f>
        <v/>
      </c>
      <c r="L115" s="900">
        <f>Tabulka!L115</f>
        <v>2</v>
      </c>
      <c r="M115" s="1097" t="str">
        <f ca="1">IF(Tabulka!M115="","",CONCATENATE(Tabulka!M115,":",CHAR(10),"(",'Tabulka-skore'!M115,":"))</f>
        <v>5:
(15:</v>
      </c>
      <c r="N115" s="1098" t="str">
        <f ca="1">IF(Tabulka!N115="","",CONCATENATE(Tabulka!N115,CHAR(10),'Tabulka-skore'!N115,")"))</f>
        <v>4
12)</v>
      </c>
      <c r="O115" s="1099" t="str">
        <f ca="1">IF(Tabulka!O115="","",CONCATENATE(Tabulka!O115,CHAR(10),"(",'Tabulka-skore'!O115,")"))</f>
        <v>1
(3)</v>
      </c>
      <c r="P115" s="1100" t="str">
        <f ca="1">IF(Tabulka!P115="","",IFERROR(CONCATENATE(ROUND(Tabulka!P115,2),CHAR(10),"(",ROUND('Tabulka-skore'!P115,2),")"),""))</f>
        <v>1,25
(1,25)</v>
      </c>
      <c r="Q115" s="1114">
        <f>Tabulka!Q115</f>
        <v>2</v>
      </c>
      <c r="R115" s="1112">
        <f>Tabulka!R115</f>
        <v>1</v>
      </c>
      <c r="S115" s="1106" t="str">
        <f>IF(Tabulka!S115="","",CONCATENATE(Tabulka!S115,":",CHAR(10),"(",'Tabulka-skore'!S115,":"))</f>
        <v>3:
(8:</v>
      </c>
      <c r="T115" s="1107" t="str">
        <f>IF(Tabulka!T115="","",CONCATENATE(Tabulka!T115,CHAR(10),'Tabulka-skore'!T115,")"))</f>
        <v>2
6)</v>
      </c>
      <c r="U115" s="1105" t="str">
        <f>IF(Tabulka!U115="","",CONCATENATE(Tabulka!U115,CHAR(10),"(",'Tabulka-skore'!U115,")"))</f>
        <v>1
(2)</v>
      </c>
      <c r="V115" s="1108" t="str">
        <f>IF(Tabulka!V115="","",IFERROR(CONCATENATE(ROUND(Tabulka!V115,2),CHAR(10),"(",ROUND('Tabulka-skore'!V115,2),")"),""))</f>
        <v>1,5
(1,33)</v>
      </c>
      <c r="W115" s="1116">
        <f ca="1">Tabulka!W115</f>
        <v>3</v>
      </c>
      <c r="X115" s="390"/>
    </row>
    <row r="116" spans="1:24" ht="39" customHeight="1" thickBot="1" x14ac:dyDescent="0.3">
      <c r="A116" s="331"/>
      <c r="B116" s="72">
        <v>105</v>
      </c>
      <c r="C116" s="1724" t="str">
        <f>VLOOKUP($B116,jednotlivci!$C$5:$G$164,5,0)</f>
        <v>Gerhard/ 
Slivoně</v>
      </c>
      <c r="D116" s="1123" t="str">
        <f>IF(OR(Tabulka!D116=":",Tabulka!D116=""),"",CONCATENATE(Tabulka!D116,CHAR(10),"(",'Tabulka-skore'!D116,")"))</f>
        <v>0:2
(2:5)</v>
      </c>
      <c r="E116" s="1124" t="str">
        <f>IF(OR(Tabulka!E116=":",Tabulka!E116=""),"",CONCATENATE(Tabulka!E116,CHAR(10),"(",'Tabulka-skore'!E116,")"))</f>
        <v>2:0
(5:2)</v>
      </c>
      <c r="F116" s="1124" t="str">
        <f>IF(OR(Tabulka!F116=":",Tabulka!F116=""),"",CONCATENATE(Tabulka!F116,CHAR(10),"(",'Tabulka-skore'!F116,")"))</f>
        <v>0:2
(5:7)</v>
      </c>
      <c r="G116" s="1124" t="str">
        <f>IF(OR(Tabulka!G116=":",Tabulka!G116=""),"",CONCATENATE(Tabulka!G116,CHAR(10),"(",'Tabulka-skore'!G116,")"))</f>
        <v>0:2
(1:5)</v>
      </c>
      <c r="H116" s="1885" t="str">
        <f>G115</f>
        <v>J</v>
      </c>
      <c r="I116" s="1714" t="str">
        <f>IF(OR(Tabulka!I116=":",Tabulka!I116=""),"",CONCATENATE(Tabulka!I116,CHAR(10),"(",'Tabulka-skore'!I116,")"))</f>
        <v/>
      </c>
      <c r="J116" s="1057" t="str">
        <f>IF(OR(Tabulka!J116=":",Tabulka!J116=""),"",CONCATENATE(Tabulka!J116,CHAR(10),"(",'Tabulka-skore'!J116,")"))</f>
        <v/>
      </c>
      <c r="K116" s="1484" t="str">
        <f>IF(OR(Tabulka!K116=":",Tabulka!K116=""),"",CONCATENATE(Tabulka!K116,CHAR(10),"(",'Tabulka-skore'!K116,")"))</f>
        <v/>
      </c>
      <c r="L116" s="901">
        <f>Tabulka!L116</f>
        <v>1</v>
      </c>
      <c r="M116" s="1089" t="str">
        <f ca="1">IF(Tabulka!M116="","",CONCATENATE(Tabulka!M116,":",CHAR(10),"(",'Tabulka-skore'!M116,":"))</f>
        <v>2:
(13:</v>
      </c>
      <c r="N116" s="1090" t="str">
        <f ca="1">IF(Tabulka!N116="","",CONCATENATE(Tabulka!N116,CHAR(10),'Tabulka-skore'!N116,")"))</f>
        <v>6
19)</v>
      </c>
      <c r="O116" s="1091" t="str">
        <f ca="1">IF(Tabulka!O116="","",CONCATENATE(Tabulka!O116,CHAR(10),"(",'Tabulka-skore'!O116,")"))</f>
        <v>-4
(-6)</v>
      </c>
      <c r="P116" s="1092" t="str">
        <f ca="1">IF(Tabulka!P116="","",IFERROR(CONCATENATE(ROUND(Tabulka!P116,2),CHAR(10),"(",ROUND('Tabulka-skore'!P116,2),")"),""))</f>
        <v>0,33
(0,68)</v>
      </c>
      <c r="Q116" s="1045">
        <f>Tabulka!Q116</f>
        <v>5</v>
      </c>
      <c r="R116" s="1046" t="str">
        <f>Tabulka!R116</f>
        <v/>
      </c>
      <c r="S116" s="1047" t="str">
        <f>IF(Tabulka!S116="","",CONCATENATE(Tabulka!S116,":",CHAR(10),"(",'Tabulka-skore'!S116,":"))</f>
        <v/>
      </c>
      <c r="T116" s="1048" t="str">
        <f>IF(Tabulka!T116="","",CONCATENATE(Tabulka!T116,CHAR(10),'Tabulka-skore'!T116,")"))</f>
        <v/>
      </c>
      <c r="U116" s="1046" t="str">
        <f>IF(Tabulka!U116="","",CONCATENATE(Tabulka!U116,CHAR(10),"(",'Tabulka-skore'!U116,")"))</f>
        <v/>
      </c>
      <c r="V116" s="1049" t="str">
        <f>IF(Tabulka!V116="","",IFERROR(CONCATENATE(ROUND(Tabulka!V116,2),CHAR(10),"(",ROUND('Tabulka-skore'!V116,2),")"),""))</f>
        <v/>
      </c>
      <c r="W116" s="1477">
        <f ca="1">Tabulka!W116</f>
        <v>5</v>
      </c>
      <c r="X116" s="390"/>
    </row>
    <row r="117" spans="1:24" ht="36" hidden="1" customHeight="1" x14ac:dyDescent="0.25">
      <c r="A117" s="331"/>
      <c r="B117" s="72">
        <v>106</v>
      </c>
      <c r="C117" s="1487" t="str">
        <f>VLOOKUP($B117,jednotlivci!$C$5:$G$164,5,0)</f>
        <v/>
      </c>
      <c r="D117" s="1479" t="str">
        <f>IF(OR(Tabulka!D117=":",Tabulka!D117=""),"",CONCATENATE(Tabulka!D117,CHAR(10),"(",'Tabulka-skore'!D117,")"))</f>
        <v/>
      </c>
      <c r="E117" s="1480" t="str">
        <f>IF(OR(Tabulka!E117=":",Tabulka!E117=""),"",CONCATENATE(Tabulka!E117,CHAR(10),"(",'Tabulka-skore'!E117,")"))</f>
        <v/>
      </c>
      <c r="F117" s="1480" t="str">
        <f>IF(OR(Tabulka!F117=":",Tabulka!F117=""),"",CONCATENATE(Tabulka!F117,CHAR(10),"(",'Tabulka-skore'!F117,")"))</f>
        <v/>
      </c>
      <c r="G117" s="1480" t="str">
        <f>IF(OR(Tabulka!G117=":",Tabulka!G117=""),"",CONCATENATE(Tabulka!G117,CHAR(10),"(",'Tabulka-skore'!G117,")"))</f>
        <v/>
      </c>
      <c r="H117" s="1480" t="str">
        <f>IF(OR(Tabulka!H117=":",Tabulka!H117=""),"",CONCATENATE(Tabulka!H117,CHAR(10),"(",'Tabulka-skore'!H117,")"))</f>
        <v/>
      </c>
      <c r="I117" s="1488" t="str">
        <f>H116</f>
        <v>J</v>
      </c>
      <c r="J117" s="1482" t="str">
        <f>IF(OR(Tabulka!J117=":",Tabulka!J117=""),"",CONCATENATE(Tabulka!J117,CHAR(10),"(",'Tabulka-skore'!J117,")"))</f>
        <v/>
      </c>
      <c r="K117" s="1483" t="str">
        <f>IF(OR(Tabulka!K117=":",Tabulka!K117=""),"",CONCATENATE(Tabulka!K117,CHAR(10),"(",'Tabulka-skore'!K117,")"))</f>
        <v/>
      </c>
      <c r="L117" s="1026" t="str">
        <f>Tabulka!L117</f>
        <v/>
      </c>
      <c r="M117" s="1489" t="str">
        <f>IF(Tabulka!M117="","",CONCATENATE(Tabulka!M117,":",CHAR(10),"(",'Tabulka-skore'!M117,":"))</f>
        <v/>
      </c>
      <c r="N117" s="1490" t="str">
        <f>IF(Tabulka!N117="","",CONCATENATE(Tabulka!N117,CHAR(10),'Tabulka-skore'!N117,")"))</f>
        <v/>
      </c>
      <c r="O117" s="1491" t="str">
        <f>IF(Tabulka!O117="","",CONCATENATE(Tabulka!O117,CHAR(10),"(",'Tabulka-skore'!O117,")"))</f>
        <v/>
      </c>
      <c r="P117" s="1492" t="str">
        <f>IF(Tabulka!P117="","",IFERROR(CONCATENATE(ROUND(Tabulka!P117,2),CHAR(10),"(",ROUND('Tabulka-skore'!P117,2),")"),""))</f>
        <v/>
      </c>
      <c r="Q117" s="1493" t="str">
        <f>Tabulka!Q117</f>
        <v/>
      </c>
      <c r="R117" s="1494" t="str">
        <f>Tabulka!R117</f>
        <v/>
      </c>
      <c r="S117" s="1495" t="str">
        <f>IF(Tabulka!S117="","",CONCATENATE(Tabulka!S117,":",CHAR(10),"(",'Tabulka-skore'!S117,":"))</f>
        <v/>
      </c>
      <c r="T117" s="1496" t="str">
        <f>IF(Tabulka!T117="","",CONCATENATE(Tabulka!T117,CHAR(10),'Tabulka-skore'!T117,")"))</f>
        <v/>
      </c>
      <c r="U117" s="1494" t="str">
        <f>IF(Tabulka!U117="","",CONCATENATE(Tabulka!U117,CHAR(10),"(",'Tabulka-skore'!U117,")"))</f>
        <v/>
      </c>
      <c r="V117" s="1497" t="str">
        <f>IF(Tabulka!V117="","",IFERROR(CONCATENATE(ROUND(Tabulka!V117,2),CHAR(10),"(",ROUND('Tabulka-skore'!V117,2),")"),""))</f>
        <v/>
      </c>
      <c r="W117" s="1161" t="str">
        <f>Tabulka!W117</f>
        <v/>
      </c>
      <c r="X117" s="390"/>
    </row>
    <row r="118" spans="1:24" ht="36" hidden="1" customHeight="1" x14ac:dyDescent="0.25">
      <c r="A118" s="331"/>
      <c r="B118" s="72">
        <v>107</v>
      </c>
      <c r="C118" s="1076" t="str">
        <f>VLOOKUP($B118,jednotlivci!$C$5:$G$164,5,0)</f>
        <v/>
      </c>
      <c r="D118" s="1120" t="str">
        <f>IF(OR(Tabulka!D118=":",Tabulka!D118=""),"",CONCATENATE(Tabulka!D118,CHAR(10),"(",'Tabulka-skore'!D118,")"))</f>
        <v/>
      </c>
      <c r="E118" s="1122" t="str">
        <f>IF(OR(Tabulka!E118=":",Tabulka!E118=""),"",CONCATENATE(Tabulka!E118,CHAR(10),"(",'Tabulka-skore'!E118,")"))</f>
        <v/>
      </c>
      <c r="F118" s="1122" t="str">
        <f>IF(OR(Tabulka!F118=":",Tabulka!F118=""),"",CONCATENATE(Tabulka!F118,CHAR(10),"(",'Tabulka-skore'!F118,")"))</f>
        <v/>
      </c>
      <c r="G118" s="1122" t="str">
        <f>IF(OR(Tabulka!G118=":",Tabulka!G118=""),"",CONCATENATE(Tabulka!G118,CHAR(10),"(",'Tabulka-skore'!G118,")"))</f>
        <v/>
      </c>
      <c r="H118" s="1122" t="str">
        <f>IF(OR(Tabulka!H118=":",Tabulka!H118=""),"",CONCATENATE(Tabulka!H118,CHAR(10),"(",'Tabulka-skore'!H118,")"))</f>
        <v/>
      </c>
      <c r="I118" s="1122" t="str">
        <f>IF(OR(Tabulka!I118=":",Tabulka!I118=""),"",CONCATENATE(Tabulka!I118,CHAR(10),"(",'Tabulka-skore'!I118,")"))</f>
        <v/>
      </c>
      <c r="J118" s="1121" t="str">
        <f>I117</f>
        <v>J</v>
      </c>
      <c r="K118" s="1055" t="str">
        <f>IF(OR(Tabulka!K118=":",Tabulka!K118=""),"",CONCATENATE(Tabulka!K118,CHAR(10),"(",'Tabulka-skore'!K118,")"))</f>
        <v/>
      </c>
      <c r="L118" s="900" t="str">
        <f>Tabulka!L118</f>
        <v/>
      </c>
      <c r="M118" s="1085" t="str">
        <f>IF(Tabulka!M118="","",CONCATENATE(Tabulka!M118,":",CHAR(10),"(",'Tabulka-skore'!M118,":"))</f>
        <v/>
      </c>
      <c r="N118" s="1086" t="str">
        <f>IF(Tabulka!N118="","",CONCATENATE(Tabulka!N118,CHAR(10),'Tabulka-skore'!N118,")"))</f>
        <v/>
      </c>
      <c r="O118" s="1087" t="str">
        <f>IF(Tabulka!O118="","",CONCATENATE(Tabulka!O118,CHAR(10),"(",'Tabulka-skore'!O118,")"))</f>
        <v/>
      </c>
      <c r="P118" s="1088" t="str">
        <f>IF(Tabulka!P118="","",IFERROR(CONCATENATE(ROUND(Tabulka!P118,2),CHAR(10),"(",ROUND('Tabulka-skore'!P118,2),")"),""))</f>
        <v/>
      </c>
      <c r="Q118" s="1040" t="str">
        <f>Tabulka!Q118</f>
        <v/>
      </c>
      <c r="R118" s="1041" t="str">
        <f>Tabulka!R118</f>
        <v/>
      </c>
      <c r="S118" s="1042" t="str">
        <f>IF(Tabulka!S118="","",CONCATENATE(Tabulka!S118,":",CHAR(10),"(",'Tabulka-skore'!S118,":"))</f>
        <v/>
      </c>
      <c r="T118" s="1043" t="str">
        <f>IF(Tabulka!T118="","",CONCATENATE(Tabulka!T118,CHAR(10),'Tabulka-skore'!T118,")"))</f>
        <v/>
      </c>
      <c r="U118" s="1041" t="str">
        <f>IF(Tabulka!U118="","",CONCATENATE(Tabulka!U118,CHAR(10),"(",'Tabulka-skore'!U118,")"))</f>
        <v/>
      </c>
      <c r="V118" s="1044" t="str">
        <f>IF(Tabulka!V118="","",IFERROR(CONCATENATE(ROUND(Tabulka!V118,2),CHAR(10),"(",ROUND('Tabulka-skore'!V118,2),")"),""))</f>
        <v/>
      </c>
      <c r="W118" s="1116" t="str">
        <f>Tabulka!W118</f>
        <v/>
      </c>
      <c r="X118" s="390"/>
    </row>
    <row r="119" spans="1:24" ht="33.75" hidden="1" customHeight="1" thickBot="1" x14ac:dyDescent="0.3">
      <c r="A119" s="331"/>
      <c r="B119" s="72">
        <v>108</v>
      </c>
      <c r="C119" s="1077" t="str">
        <f>VLOOKUP($B119,jednotlivci!$C$5:$G$164,5,0)</f>
        <v/>
      </c>
      <c r="D119" s="1123" t="str">
        <f>IF(OR(Tabulka!D119=":",Tabulka!D119=""),"",CONCATENATE(Tabulka!D119,CHAR(10),"(",'Tabulka-skore'!D119,")"))</f>
        <v/>
      </c>
      <c r="E119" s="1124" t="str">
        <f>IF(OR(Tabulka!E119=":",Tabulka!E119=""),"",CONCATENATE(Tabulka!E119,CHAR(10),"(",'Tabulka-skore'!E119,")"))</f>
        <v/>
      </c>
      <c r="F119" s="1124" t="str">
        <f>IF(OR(Tabulka!F119=":",Tabulka!F119=""),"",CONCATENATE(Tabulka!F119,CHAR(10),"(",'Tabulka-skore'!F119,")"))</f>
        <v/>
      </c>
      <c r="G119" s="1124" t="str">
        <f>IF(OR(Tabulka!G119=":",Tabulka!G119=""),"",CONCATENATE(Tabulka!G119,CHAR(10),"(",'Tabulka-skore'!G119,")"))</f>
        <v/>
      </c>
      <c r="H119" s="1124" t="str">
        <f>IF(OR(Tabulka!H119=":",Tabulka!H119=""),"",CONCATENATE(Tabulka!H119,CHAR(10),"(",'Tabulka-skore'!H119,")"))</f>
        <v/>
      </c>
      <c r="I119" s="1124" t="str">
        <f>IF(OR(Tabulka!I119=":",Tabulka!I119=""),"",CONCATENATE(Tabulka!I119,CHAR(10),"(",'Tabulka-skore'!I119,")"))</f>
        <v/>
      </c>
      <c r="J119" s="1124" t="str">
        <f>IF(OR(Tabulka!J119=":",Tabulka!J119=""),"",CONCATENATE(Tabulka!J119,CHAR(10),"(",'Tabulka-skore'!J119,")"))</f>
        <v/>
      </c>
      <c r="K119" s="1125" t="str">
        <f>J118</f>
        <v>J</v>
      </c>
      <c r="L119" s="901" t="str">
        <f>Tabulka!L119</f>
        <v/>
      </c>
      <c r="M119" s="1089" t="str">
        <f>IF(Tabulka!M119="","",CONCATENATE(Tabulka!M119,":",CHAR(10),"(",'Tabulka-skore'!M119,":"))</f>
        <v/>
      </c>
      <c r="N119" s="1090" t="str">
        <f>IF(Tabulka!N119="","",CONCATENATE(Tabulka!N119,CHAR(10),'Tabulka-skore'!N119,")"))</f>
        <v/>
      </c>
      <c r="O119" s="1091" t="str">
        <f>IF(Tabulka!O119="","",CONCATENATE(Tabulka!O119,CHAR(10),"(",'Tabulka-skore'!O119,")"))</f>
        <v/>
      </c>
      <c r="P119" s="1092" t="str">
        <f>IF(Tabulka!P119="","",IFERROR(CONCATENATE(ROUND(Tabulka!P119,2),CHAR(10),"(",ROUND('Tabulka-skore'!P119,2),")"),""))</f>
        <v/>
      </c>
      <c r="Q119" s="1045" t="str">
        <f>Tabulka!Q119</f>
        <v/>
      </c>
      <c r="R119" s="1046" t="str">
        <f>Tabulka!R119</f>
        <v/>
      </c>
      <c r="S119" s="1047" t="str">
        <f>IF(Tabulka!S119="","",CONCATENATE(Tabulka!S119,":",CHAR(10),"(",'Tabulka-skore'!S119,":"))</f>
        <v/>
      </c>
      <c r="T119" s="1048" t="str">
        <f>IF(Tabulka!T119="","",CONCATENATE(Tabulka!T119,CHAR(10),'Tabulka-skore'!T119,")"))</f>
        <v/>
      </c>
      <c r="U119" s="1046" t="str">
        <f>IF(Tabulka!U119="","",CONCATENATE(Tabulka!U119,CHAR(10),"(",'Tabulka-skore'!U119,")"))</f>
        <v/>
      </c>
      <c r="V119" s="1049" t="str">
        <f>IF(Tabulka!V119="","",IFERROR(CONCATENATE(ROUND(Tabulka!V119,2),CHAR(10),"(",ROUND('Tabulka-skore'!V119,2),")"),""))</f>
        <v/>
      </c>
      <c r="W119" s="1116" t="str">
        <f>Tabulka!W119</f>
        <v/>
      </c>
      <c r="X119" s="390"/>
    </row>
    <row r="120" spans="1:24" ht="5.0999999999999996" customHeight="1" x14ac:dyDescent="0.35">
      <c r="A120" s="331"/>
      <c r="B120" s="61"/>
      <c r="C120" s="824"/>
      <c r="D120" s="751"/>
      <c r="E120" s="751"/>
      <c r="F120" s="751"/>
      <c r="G120" s="751"/>
      <c r="H120" s="751"/>
      <c r="I120" s="751"/>
      <c r="J120" s="751"/>
      <c r="K120" s="333"/>
      <c r="L120" s="771"/>
      <c r="M120" s="772"/>
      <c r="N120" s="773"/>
      <c r="O120" s="771"/>
      <c r="P120" s="771"/>
      <c r="Q120" s="774"/>
      <c r="R120" s="774"/>
      <c r="S120" s="775"/>
      <c r="T120" s="776"/>
      <c r="U120" s="774"/>
      <c r="V120" s="774"/>
      <c r="W120" s="771"/>
      <c r="X120" s="390"/>
    </row>
    <row r="121" spans="1:24" ht="5.0999999999999996" customHeight="1" thickBot="1" x14ac:dyDescent="0.4">
      <c r="A121" s="331"/>
      <c r="B121" s="61"/>
      <c r="C121" s="824"/>
      <c r="D121" s="751"/>
      <c r="E121" s="751"/>
      <c r="F121" s="751"/>
      <c r="G121" s="751"/>
      <c r="H121" s="751"/>
      <c r="I121" s="751"/>
      <c r="J121" s="751"/>
      <c r="K121" s="333"/>
      <c r="L121" s="757"/>
      <c r="M121" s="777"/>
      <c r="N121" s="778"/>
      <c r="O121" s="757"/>
      <c r="P121" s="757"/>
      <c r="Q121" s="779"/>
      <c r="R121" s="779"/>
      <c r="S121" s="780"/>
      <c r="T121" s="781"/>
      <c r="U121" s="779"/>
      <c r="V121" s="779"/>
      <c r="W121" s="757"/>
      <c r="X121" s="390"/>
    </row>
    <row r="122" spans="1:24" ht="86.25" customHeight="1" x14ac:dyDescent="0.25">
      <c r="A122" s="331"/>
      <c r="B122" s="106"/>
      <c r="C122" s="827" t="str">
        <f>D124</f>
        <v>K</v>
      </c>
      <c r="D122" s="1774" t="str">
        <f>C124</f>
        <v>Raboch/ 
Weiss</v>
      </c>
      <c r="E122" s="1775" t="str">
        <f>C125</f>
        <v>Rus/ 
Jirava</v>
      </c>
      <c r="F122" s="1775" t="str">
        <f>C126</f>
        <v>Hrubá/ 
Doležal</v>
      </c>
      <c r="G122" s="1775" t="str">
        <f>C127</f>
        <v>Malý/ 
Topš</v>
      </c>
      <c r="H122" s="1775" t="str">
        <f>C128</f>
        <v>Hanžl/ 
Beran</v>
      </c>
      <c r="I122" s="1778" t="str">
        <f>C129</f>
        <v/>
      </c>
      <c r="J122" s="1075" t="str">
        <f>C130</f>
        <v/>
      </c>
      <c r="K122" s="1075" t="str">
        <f>C131</f>
        <v/>
      </c>
      <c r="L122" s="1064" t="s">
        <v>272</v>
      </c>
      <c r="M122" s="1949" t="s">
        <v>276</v>
      </c>
      <c r="N122" s="1949"/>
      <c r="O122" s="1295" t="s">
        <v>456</v>
      </c>
      <c r="P122" s="1065" t="s">
        <v>457</v>
      </c>
      <c r="Q122" s="1066" t="s">
        <v>107</v>
      </c>
      <c r="R122" s="1067" t="s">
        <v>277</v>
      </c>
      <c r="S122" s="1950" t="s">
        <v>462</v>
      </c>
      <c r="T122" s="1951"/>
      <c r="U122" s="1067" t="s">
        <v>106</v>
      </c>
      <c r="V122" s="1068" t="s">
        <v>187</v>
      </c>
      <c r="W122" s="1069" t="s">
        <v>12</v>
      </c>
      <c r="X122" s="390"/>
    </row>
    <row r="123" spans="1:24" ht="9.75" customHeight="1" thickBot="1" x14ac:dyDescent="0.3">
      <c r="A123" s="331"/>
      <c r="B123" s="1011" t="str">
        <f>VLOOKUP(B124-1,'pravidla turnaje'!$A$64:$B$83,2,0)</f>
        <v>K</v>
      </c>
      <c r="C123" s="828"/>
      <c r="D123" s="747">
        <f>B124</f>
        <v>111</v>
      </c>
      <c r="E123" s="748">
        <f>B125</f>
        <v>112</v>
      </c>
      <c r="F123" s="748">
        <f>B126</f>
        <v>113</v>
      </c>
      <c r="G123" s="749">
        <f>B127</f>
        <v>114</v>
      </c>
      <c r="H123" s="748">
        <f>B128</f>
        <v>115</v>
      </c>
      <c r="I123" s="1711">
        <f>B129</f>
        <v>116</v>
      </c>
      <c r="J123" s="750">
        <f>B130</f>
        <v>117</v>
      </c>
      <c r="K123" s="750">
        <f>B131</f>
        <v>118</v>
      </c>
      <c r="L123" s="1059"/>
      <c r="M123" s="1060"/>
      <c r="N123" s="1061"/>
      <c r="O123" s="1062"/>
      <c r="P123" s="1063"/>
      <c r="Q123" s="1952" t="s">
        <v>42</v>
      </c>
      <c r="R123" s="1953"/>
      <c r="S123" s="1953"/>
      <c r="T123" s="1953"/>
      <c r="U123" s="1953"/>
      <c r="V123" s="1954"/>
      <c r="W123" s="1070"/>
      <c r="X123" s="390"/>
    </row>
    <row r="124" spans="1:24" ht="39" customHeight="1" thickTop="1" x14ac:dyDescent="0.25">
      <c r="A124" s="331"/>
      <c r="B124" s="639">
        <v>111</v>
      </c>
      <c r="C124" s="1741" t="str">
        <f>VLOOKUP($B124,jednotlivci!$C$5:$G$164,5,0)</f>
        <v>Raboch/ 
Weiss</v>
      </c>
      <c r="D124" s="1764" t="str">
        <f>B123</f>
        <v>K</v>
      </c>
      <c r="E124" s="1050" t="str">
        <f>IF(OR(Tabulka!E124=":",Tabulka!E124=""),"",CONCATENATE(Tabulka!E124,CHAR(10),"(",'Tabulka-skore'!E124,")"))</f>
        <v>1:2
(5:7)</v>
      </c>
      <c r="F124" s="1050" t="str">
        <f>IF(OR(Tabulka!F124=":",Tabulka!F124=""),"",CONCATENATE(Tabulka!F124,CHAR(10),"(",'Tabulka-skore'!F124,")"))</f>
        <v>1:2
(3:5)</v>
      </c>
      <c r="G124" s="1050" t="str">
        <f>IF(OR(Tabulka!G124=":",Tabulka!G124=""),"",CONCATENATE(Tabulka!G124,CHAR(10),"(",'Tabulka-skore'!G124,")"))</f>
        <v>0:2
(0:3)</v>
      </c>
      <c r="H124" s="1050" t="str">
        <f>IF(OR(Tabulka!H124=":",Tabulka!H124=""),"",CONCATENATE(Tabulka!H124,CHAR(10),"(",'Tabulka-skore'!H124,")"))</f>
        <v>2:1
(6:3)</v>
      </c>
      <c r="I124" s="1712" t="str">
        <f>IF(OR(Tabulka!I124=":",Tabulka!I124=""),"",CONCATENATE(Tabulka!I124,CHAR(10),"(",'Tabulka-skore'!I124,")"))</f>
        <v/>
      </c>
      <c r="J124" s="1050" t="str">
        <f>IF(OR(Tabulka!J124=":",Tabulka!J124=""),"",CONCATENATE(Tabulka!J124,CHAR(10),"(",'Tabulka-skore'!J124,")"))</f>
        <v/>
      </c>
      <c r="K124" s="1051" t="str">
        <f>IF(OR(Tabulka!K124=":",Tabulka!K124=""),"",CONCATENATE(Tabulka!K124,CHAR(10),"(",'Tabulka-skore'!K124,")"))</f>
        <v/>
      </c>
      <c r="L124" s="1026">
        <f>Tabulka!L124</f>
        <v>1</v>
      </c>
      <c r="M124" s="1093" t="str">
        <f ca="1">IF(Tabulka!M124="","",CONCATENATE(Tabulka!M124,":",CHAR(10),"(",'Tabulka-skore'!M124,":"))</f>
        <v>4:
(14:</v>
      </c>
      <c r="N124" s="1094" t="str">
        <f ca="1">IF(Tabulka!N124="","",CONCATENATE(Tabulka!N124,CHAR(10),'Tabulka-skore'!N124,")"))</f>
        <v>7
18)</v>
      </c>
      <c r="O124" s="1095" t="str">
        <f ca="1">IF(Tabulka!O124="","",CONCATENATE(Tabulka!O124,CHAR(10),"(",'Tabulka-skore'!O124,")"))</f>
        <v>-3
(-4)</v>
      </c>
      <c r="P124" s="1096" t="str">
        <f ca="1">IF(Tabulka!P124="","",IFERROR(CONCATENATE(ROUND(Tabulka!P124,2),CHAR(10),"(",ROUND('Tabulka-skore'!P124,2),")"),""))</f>
        <v>0,57
(0,78)</v>
      </c>
      <c r="Q124" s="1113">
        <f>Tabulka!Q124</f>
        <v>4</v>
      </c>
      <c r="R124" s="1109" t="str">
        <f>Tabulka!R124</f>
        <v/>
      </c>
      <c r="S124" s="1102" t="str">
        <f>IF(Tabulka!S124="","",CONCATENATE(Tabulka!S124,":",CHAR(10),"(",'Tabulka-skore'!S124,":"))</f>
        <v/>
      </c>
      <c r="T124" s="1103" t="str">
        <f>IF(Tabulka!T124="","",CONCATENATE(Tabulka!T124,CHAR(10),'Tabulka-skore'!T124,")"))</f>
        <v/>
      </c>
      <c r="U124" s="1101" t="str">
        <f>IF(Tabulka!U124="","",CONCATENATE(Tabulka!U124,CHAR(10),"(",'Tabulka-skore'!U124,")"))</f>
        <v/>
      </c>
      <c r="V124" s="1104" t="str">
        <f>IF(Tabulka!V124="","",IFERROR(CONCATENATE(ROUND(Tabulka!V124,2),CHAR(10),"(",ROUND('Tabulka-skore'!V124,2),")"),""))</f>
        <v/>
      </c>
      <c r="W124" s="1115">
        <f ca="1">Tabulka!W124</f>
        <v>4</v>
      </c>
      <c r="X124" s="390"/>
    </row>
    <row r="125" spans="1:24" ht="39" customHeight="1" x14ac:dyDescent="0.25">
      <c r="A125" s="331"/>
      <c r="B125" s="640">
        <v>112</v>
      </c>
      <c r="C125" s="1742" t="str">
        <f>VLOOKUP($B125,jednotlivci!$C$5:$G$164,5,0)</f>
        <v>Rus/ 
Jirava</v>
      </c>
      <c r="D125" s="1120" t="str">
        <f>IF(OR(Tabulka!D125=":",Tabulka!D125=""),"",CONCATENATE(Tabulka!D125,CHAR(10),"(",'Tabulka-skore'!D125,")"))</f>
        <v>2:1
(7:5)</v>
      </c>
      <c r="E125" s="1765" t="str">
        <f>D124</f>
        <v>K</v>
      </c>
      <c r="F125" s="1054" t="str">
        <f>IF(OR(Tabulka!F125=":",Tabulka!F125=""),"",CONCATENATE(Tabulka!F125,CHAR(10),"(",'Tabulka-skore'!F125,")"))</f>
        <v>2:1
(5:2)</v>
      </c>
      <c r="G125" s="1054" t="str">
        <f>IF(OR(Tabulka!G125=":",Tabulka!G125=""),"",CONCATENATE(Tabulka!G125,CHAR(10),"(",'Tabulka-skore'!G125,")"))</f>
        <v>1:2
(4:4)</v>
      </c>
      <c r="H125" s="1054" t="str">
        <f>IF(OR(Tabulka!H125=":",Tabulka!H125=""),"",CONCATENATE(Tabulka!H125,CHAR(10),"(",'Tabulka-skore'!H125,")"))</f>
        <v>2:0
(5:2)</v>
      </c>
      <c r="I125" s="1713" t="str">
        <f>IF(OR(Tabulka!I125=":",Tabulka!I125=""),"",CONCATENATE(Tabulka!I125,CHAR(10),"(",'Tabulka-skore'!I125,")"))</f>
        <v/>
      </c>
      <c r="J125" s="1054" t="str">
        <f>IF(OR(Tabulka!J125=":",Tabulka!J125=""),"",CONCATENATE(Tabulka!J125,CHAR(10),"(",'Tabulka-skore'!J125,")"))</f>
        <v/>
      </c>
      <c r="K125" s="1055" t="str">
        <f>IF(OR(Tabulka!K125=":",Tabulka!K125=""),"",CONCATENATE(Tabulka!K125,CHAR(10),"(",'Tabulka-skore'!K125,")"))</f>
        <v/>
      </c>
      <c r="L125" s="900">
        <f>Tabulka!L125</f>
        <v>3</v>
      </c>
      <c r="M125" s="1097" t="str">
        <f ca="1">IF(Tabulka!M125="","",CONCATENATE(Tabulka!M125,":",CHAR(10),"(",'Tabulka-skore'!M125,":"))</f>
        <v>7:
(21:</v>
      </c>
      <c r="N125" s="1098" t="str">
        <f ca="1">IF(Tabulka!N125="","",CONCATENATE(Tabulka!N125,CHAR(10),'Tabulka-skore'!N125,")"))</f>
        <v>4
13)</v>
      </c>
      <c r="O125" s="1099" t="str">
        <f ca="1">IF(Tabulka!O125="","",CONCATENATE(Tabulka!O125,CHAR(10),"(",'Tabulka-skore'!O125,")"))</f>
        <v>3
(8)</v>
      </c>
      <c r="P125" s="1100" t="str">
        <f ca="1">IF(Tabulka!P125="","",IFERROR(CONCATENATE(ROUND(Tabulka!P125,2),CHAR(10),"(",ROUND('Tabulka-skore'!P125,2),")"),""))</f>
        <v>1,75
(1,62)</v>
      </c>
      <c r="Q125" s="1114">
        <f>Tabulka!Q125</f>
        <v>2</v>
      </c>
      <c r="R125" s="1110" t="str">
        <f>Tabulka!R125</f>
        <v/>
      </c>
      <c r="S125" s="1106" t="str">
        <f>IF(Tabulka!S125="","",CONCATENATE(Tabulka!S125,":",CHAR(10),"(",'Tabulka-skore'!S125,":"))</f>
        <v/>
      </c>
      <c r="T125" s="1107" t="str">
        <f>IF(Tabulka!T125="","",CONCATENATE(Tabulka!T125,CHAR(10),'Tabulka-skore'!T125,")"))</f>
        <v/>
      </c>
      <c r="U125" s="1105" t="str">
        <f>IF(Tabulka!U125="","",CONCATENATE(Tabulka!U125,CHAR(10),"(",'Tabulka-skore'!U125,")"))</f>
        <v/>
      </c>
      <c r="V125" s="1108" t="str">
        <f>IF(Tabulka!V125="","",IFERROR(CONCATENATE(ROUND(Tabulka!V125,2),CHAR(10),"(",ROUND('Tabulka-skore'!V125,2),")"),""))</f>
        <v/>
      </c>
      <c r="W125" s="1116">
        <f ca="1">Tabulka!W125</f>
        <v>2</v>
      </c>
      <c r="X125" s="390"/>
    </row>
    <row r="126" spans="1:24" ht="39" customHeight="1" x14ac:dyDescent="0.25">
      <c r="A126" s="331"/>
      <c r="B126" s="640">
        <v>113</v>
      </c>
      <c r="C126" s="1742" t="str">
        <f>VLOOKUP($B126,jednotlivci!$C$5:$G$164,5,0)</f>
        <v>Hrubá/ 
Doležal</v>
      </c>
      <c r="D126" s="1120" t="str">
        <f>IF(OR(Tabulka!D126=":",Tabulka!D126=""),"",CONCATENATE(Tabulka!D126,CHAR(10),"(",'Tabulka-skore'!D126,")"))</f>
        <v>2:1
(5:3)</v>
      </c>
      <c r="E126" s="1122" t="str">
        <f>IF(OR(Tabulka!E126=":",Tabulka!E126=""),"",CONCATENATE(Tabulka!E126,CHAR(10),"(",'Tabulka-skore'!E126,")"))</f>
        <v>1:2
(2:5)</v>
      </c>
      <c r="F126" s="1765" t="str">
        <f>E125</f>
        <v>K</v>
      </c>
      <c r="G126" s="1054" t="str">
        <f>IF(OR(Tabulka!G126=":",Tabulka!G126=""),"",CONCATENATE(Tabulka!G126,CHAR(10),"(",'Tabulka-skore'!G126,")"))</f>
        <v>0:2
(0:3)</v>
      </c>
      <c r="H126" s="1054" t="str">
        <f>IF(OR(Tabulka!H126=":",Tabulka!H126=""),"",CONCATENATE(Tabulka!H126,CHAR(10),"(",'Tabulka-skore'!H126,")"))</f>
        <v>2:1
(7:4)</v>
      </c>
      <c r="I126" s="1713" t="str">
        <f>IF(OR(Tabulka!I126=":",Tabulka!I126=""),"",CONCATENATE(Tabulka!I126,CHAR(10),"(",'Tabulka-skore'!I126,")"))</f>
        <v/>
      </c>
      <c r="J126" s="1054" t="str">
        <f>IF(OR(Tabulka!J126=":",Tabulka!J126=""),"",CONCATENATE(Tabulka!J126,CHAR(10),"(",'Tabulka-skore'!J126,")"))</f>
        <v/>
      </c>
      <c r="K126" s="1055" t="str">
        <f>IF(OR(Tabulka!K126=":",Tabulka!K126=""),"",CONCATENATE(Tabulka!K126,CHAR(10),"(",'Tabulka-skore'!K126,")"))</f>
        <v/>
      </c>
      <c r="L126" s="900">
        <f>Tabulka!L126</f>
        <v>2</v>
      </c>
      <c r="M126" s="1097" t="str">
        <f ca="1">IF(Tabulka!M126="","",CONCATENATE(Tabulka!M126,":",CHAR(10),"(",'Tabulka-skore'!M126,":"))</f>
        <v>5:
(14:</v>
      </c>
      <c r="N126" s="1098" t="str">
        <f ca="1">IF(Tabulka!N126="","",CONCATENATE(Tabulka!N126,CHAR(10),'Tabulka-skore'!N126,")"))</f>
        <v>6
15)</v>
      </c>
      <c r="O126" s="1099" t="str">
        <f ca="1">IF(Tabulka!O126="","",CONCATENATE(Tabulka!O126,CHAR(10),"(",'Tabulka-skore'!O126,")"))</f>
        <v>-1
(-1)</v>
      </c>
      <c r="P126" s="1100" t="str">
        <f ca="1">IF(Tabulka!P126="","",IFERROR(CONCATENATE(ROUND(Tabulka!P126,2),CHAR(10),"(",ROUND('Tabulka-skore'!P126,2),")"),""))</f>
        <v>0,83
(0,93)</v>
      </c>
      <c r="Q126" s="1114">
        <f>Tabulka!Q126</f>
        <v>3</v>
      </c>
      <c r="R126" s="1110" t="str">
        <f>Tabulka!R126</f>
        <v/>
      </c>
      <c r="S126" s="1106" t="str">
        <f>IF(Tabulka!S126="","",CONCATENATE(Tabulka!S126,":",CHAR(10),"(",'Tabulka-skore'!S126,":"))</f>
        <v/>
      </c>
      <c r="T126" s="1107" t="str">
        <f>IF(Tabulka!T126="","",CONCATENATE(Tabulka!T126,CHAR(10),'Tabulka-skore'!T126,")"))</f>
        <v/>
      </c>
      <c r="U126" s="1105" t="str">
        <f>IF(Tabulka!U126="","",CONCATENATE(Tabulka!U126,CHAR(10),"(",'Tabulka-skore'!U126,")"))</f>
        <v/>
      </c>
      <c r="V126" s="1108" t="str">
        <f>IF(Tabulka!V126="","",IFERROR(CONCATENATE(ROUND(Tabulka!V126,2),CHAR(10),"(",ROUND('Tabulka-skore'!V126,2),")"),""))</f>
        <v/>
      </c>
      <c r="W126" s="1116">
        <f ca="1">Tabulka!W126</f>
        <v>3</v>
      </c>
      <c r="X126" s="390"/>
    </row>
    <row r="127" spans="1:24" ht="39" customHeight="1" x14ac:dyDescent="0.25">
      <c r="A127" s="331"/>
      <c r="B127" s="640">
        <v>114</v>
      </c>
      <c r="C127" s="1742" t="str">
        <f>VLOOKUP($B127,jednotlivci!$C$5:$G$164,5,0)</f>
        <v>Malý/ 
Topš</v>
      </c>
      <c r="D127" s="1120" t="str">
        <f>IF(OR(Tabulka!D127=":",Tabulka!D127=""),"",CONCATENATE(Tabulka!D127,CHAR(10),"(",'Tabulka-skore'!D127,")"))</f>
        <v>2:0
(3:0)</v>
      </c>
      <c r="E127" s="1122" t="str">
        <f>IF(OR(Tabulka!E127=":",Tabulka!E127=""),"",CONCATENATE(Tabulka!E127,CHAR(10),"(",'Tabulka-skore'!E127,")"))</f>
        <v>2:1
(4:4)</v>
      </c>
      <c r="F127" s="1122" t="str">
        <f>IF(OR(Tabulka!F127=":",Tabulka!F127=""),"",CONCATENATE(Tabulka!F127,CHAR(10),"(",'Tabulka-skore'!F127,")"))</f>
        <v>2:0
(3:0)</v>
      </c>
      <c r="G127" s="1765" t="str">
        <f>F126</f>
        <v>K</v>
      </c>
      <c r="H127" s="1054" t="str">
        <f>IF(OR(Tabulka!H127=":",Tabulka!H127=""),"",CONCATENATE(Tabulka!H127,CHAR(10),"(",'Tabulka-skore'!H127,")"))</f>
        <v>2:0
(3:0)</v>
      </c>
      <c r="I127" s="1713" t="str">
        <f>IF(OR(Tabulka!I127=":",Tabulka!I127=""),"",CONCATENATE(Tabulka!I127,CHAR(10),"(",'Tabulka-skore'!I127,")"))</f>
        <v/>
      </c>
      <c r="J127" s="1054" t="str">
        <f>IF(OR(Tabulka!J127=":",Tabulka!J127=""),"",CONCATENATE(Tabulka!J127,CHAR(10),"(",'Tabulka-skore'!J127,")"))</f>
        <v/>
      </c>
      <c r="K127" s="1055" t="str">
        <f>IF(OR(Tabulka!K127=":",Tabulka!K127=""),"",CONCATENATE(Tabulka!K127,CHAR(10),"(",'Tabulka-skore'!K127,")"))</f>
        <v/>
      </c>
      <c r="L127" s="900">
        <f>Tabulka!L127</f>
        <v>4</v>
      </c>
      <c r="M127" s="1097" t="str">
        <f ca="1">IF(Tabulka!M127="","",CONCATENATE(Tabulka!M127,":",CHAR(10),"(",'Tabulka-skore'!M127,":"))</f>
        <v>8:
(13:</v>
      </c>
      <c r="N127" s="1098" t="str">
        <f ca="1">IF(Tabulka!N127="","",CONCATENATE(Tabulka!N127,CHAR(10),'Tabulka-skore'!N127,")"))</f>
        <v>1
4)</v>
      </c>
      <c r="O127" s="1099" t="str">
        <f ca="1">IF(Tabulka!O127="","",CONCATENATE(Tabulka!O127,CHAR(10),"(",'Tabulka-skore'!O127,")"))</f>
        <v>7
(9)</v>
      </c>
      <c r="P127" s="1100" t="str">
        <f ca="1">IF(Tabulka!P127="","",IFERROR(CONCATENATE(ROUND(Tabulka!P127,2),CHAR(10),"(",ROUND('Tabulka-skore'!P127,2),")"),""))</f>
        <v>8
(3,25)</v>
      </c>
      <c r="Q127" s="1114">
        <f>Tabulka!Q127</f>
        <v>1</v>
      </c>
      <c r="R127" s="1110" t="str">
        <f>Tabulka!R127</f>
        <v/>
      </c>
      <c r="S127" s="1106" t="str">
        <f>IF(Tabulka!S127="","",CONCATENATE(Tabulka!S127,":",CHAR(10),"(",'Tabulka-skore'!S127,":"))</f>
        <v/>
      </c>
      <c r="T127" s="1107" t="str">
        <f>IF(Tabulka!T127="","",CONCATENATE(Tabulka!T127,CHAR(10),'Tabulka-skore'!T127,")"))</f>
        <v/>
      </c>
      <c r="U127" s="1105" t="str">
        <f>IF(Tabulka!U127="","",CONCATENATE(Tabulka!U127,CHAR(10),"(",'Tabulka-skore'!U127,")"))</f>
        <v/>
      </c>
      <c r="V127" s="1108" t="str">
        <f>IF(Tabulka!V127="","",IFERROR(CONCATENATE(ROUND(Tabulka!V127,2),CHAR(10),"(",ROUND('Tabulka-skore'!V127,2),")"),""))</f>
        <v/>
      </c>
      <c r="W127" s="1116">
        <f ca="1">Tabulka!W127</f>
        <v>1</v>
      </c>
      <c r="X127" s="390"/>
    </row>
    <row r="128" spans="1:24" ht="39" customHeight="1" thickBot="1" x14ac:dyDescent="0.3">
      <c r="A128" s="331"/>
      <c r="B128" s="640">
        <v>115</v>
      </c>
      <c r="C128" s="1743" t="str">
        <f>VLOOKUP($B128,jednotlivci!$C$5:$G$164,5,0)</f>
        <v>Hanžl/ 
Beran</v>
      </c>
      <c r="D128" s="1123" t="str">
        <f>IF(OR(Tabulka!D128=":",Tabulka!D128=""),"",CONCATENATE(Tabulka!D128,CHAR(10),"(",'Tabulka-skore'!D128,")"))</f>
        <v>1:2
(3:6)</v>
      </c>
      <c r="E128" s="1124" t="str">
        <f>IF(OR(Tabulka!E128=":",Tabulka!E128=""),"",CONCATENATE(Tabulka!E128,CHAR(10),"(",'Tabulka-skore'!E128,")"))</f>
        <v>0:2
(2:5)</v>
      </c>
      <c r="F128" s="1124" t="str">
        <f>IF(OR(Tabulka!F128=":",Tabulka!F128=""),"",CONCATENATE(Tabulka!F128,CHAR(10),"(",'Tabulka-skore'!F128,")"))</f>
        <v>1:2
(4:7)</v>
      </c>
      <c r="G128" s="1124" t="str">
        <f>IF(OR(Tabulka!G128=":",Tabulka!G128=""),"",CONCATENATE(Tabulka!G128,CHAR(10),"(",'Tabulka-skore'!G128,")"))</f>
        <v>0:2
(0:3)</v>
      </c>
      <c r="H128" s="1766" t="str">
        <f>G127</f>
        <v>K</v>
      </c>
      <c r="I128" s="1714" t="str">
        <f>IF(OR(Tabulka!I128=":",Tabulka!I128=""),"",CONCATENATE(Tabulka!I128,CHAR(10),"(",'Tabulka-skore'!I128,")"))</f>
        <v/>
      </c>
      <c r="J128" s="1057" t="str">
        <f>IF(OR(Tabulka!J128=":",Tabulka!J128=""),"",CONCATENATE(Tabulka!J128,CHAR(10),"(",'Tabulka-skore'!J128,")"))</f>
        <v/>
      </c>
      <c r="K128" s="1484" t="str">
        <f>IF(OR(Tabulka!K128=":",Tabulka!K128=""),"",CONCATENATE(Tabulka!K128,CHAR(10),"(",'Tabulka-skore'!K128,")"))</f>
        <v/>
      </c>
      <c r="L128" s="901">
        <f>Tabulka!L128</f>
        <v>0</v>
      </c>
      <c r="M128" s="1239" t="str">
        <f ca="1">IF(Tabulka!M128="","",CONCATENATE(Tabulka!M128,":",CHAR(10),"(",'Tabulka-skore'!M128,":"))</f>
        <v>2:
(9:</v>
      </c>
      <c r="N128" s="1240" t="str">
        <f ca="1">IF(Tabulka!N128="","",CONCATENATE(Tabulka!N128,CHAR(10),'Tabulka-skore'!N128,")"))</f>
        <v>8
21)</v>
      </c>
      <c r="O128" s="1241" t="str">
        <f ca="1">IF(Tabulka!O128="","",CONCATENATE(Tabulka!O128,CHAR(10),"(",'Tabulka-skore'!O128,")"))</f>
        <v>-6
(-12)</v>
      </c>
      <c r="P128" s="1242" t="str">
        <f ca="1">IF(Tabulka!P128="","",IFERROR(CONCATENATE(ROUND(Tabulka!P128,2),CHAR(10),"(",ROUND('Tabulka-skore'!P128,2),")"),""))</f>
        <v>0,25
(0,43)</v>
      </c>
      <c r="Q128" s="1212">
        <f>Tabulka!Q128</f>
        <v>5</v>
      </c>
      <c r="R128" s="1213" t="str">
        <f>Tabulka!R128</f>
        <v/>
      </c>
      <c r="S128" s="1214" t="str">
        <f>IF(Tabulka!S128="","",CONCATENATE(Tabulka!S128,":",CHAR(10),"(",'Tabulka-skore'!S128,":"))</f>
        <v/>
      </c>
      <c r="T128" s="1215" t="str">
        <f>IF(Tabulka!T128="","",CONCATENATE(Tabulka!T128,CHAR(10),'Tabulka-skore'!T128,")"))</f>
        <v/>
      </c>
      <c r="U128" s="1213" t="str">
        <f>IF(Tabulka!U128="","",CONCATENATE(Tabulka!U128,CHAR(10),"(",'Tabulka-skore'!U128,")"))</f>
        <v/>
      </c>
      <c r="V128" s="1216" t="str">
        <f>IF(Tabulka!V128="","",IFERROR(CONCATENATE(ROUND(Tabulka!V128,2),CHAR(10),"(",ROUND('Tabulka-skore'!V128,2),")"),""))</f>
        <v/>
      </c>
      <c r="W128" s="1477">
        <f ca="1">Tabulka!W128</f>
        <v>5</v>
      </c>
      <c r="X128" s="390"/>
    </row>
    <row r="129" spans="1:24" ht="33.75" hidden="1" customHeight="1" x14ac:dyDescent="0.25">
      <c r="A129" s="331"/>
      <c r="B129" s="640">
        <v>116</v>
      </c>
      <c r="C129" s="1485" t="str">
        <f>VLOOKUP($B129,jednotlivci!$C$5:$G$164,5,0)</f>
        <v/>
      </c>
      <c r="D129" s="1479" t="str">
        <f>IF(OR(Tabulka!D129=":",Tabulka!D129=""),"",CONCATENATE(Tabulka!D129,CHAR(10),"(",'Tabulka-skore'!D129,")"))</f>
        <v/>
      </c>
      <c r="E129" s="1480" t="str">
        <f>IF(OR(Tabulka!E129=":",Tabulka!E129=""),"",CONCATENATE(Tabulka!E129,CHAR(10),"(",'Tabulka-skore'!E129,")"))</f>
        <v/>
      </c>
      <c r="F129" s="1480" t="str">
        <f>IF(OR(Tabulka!F129=":",Tabulka!F129=""),"",CONCATENATE(Tabulka!F129,CHAR(10),"(",'Tabulka-skore'!F129,")"))</f>
        <v/>
      </c>
      <c r="G129" s="1480" t="str">
        <f>IF(OR(Tabulka!G129=":",Tabulka!G129=""),"",CONCATENATE(Tabulka!G129,CHAR(10),"(",'Tabulka-skore'!G129,")"))</f>
        <v/>
      </c>
      <c r="H129" s="1480" t="str">
        <f>IF(OR(Tabulka!H129=":",Tabulka!H129=""),"",CONCATENATE(Tabulka!H129,CHAR(10),"(",'Tabulka-skore'!H129,")"))</f>
        <v/>
      </c>
      <c r="I129" s="1486" t="str">
        <f>H128</f>
        <v>K</v>
      </c>
      <c r="J129" s="1482" t="str">
        <f>IF(OR(Tabulka!J129=":",Tabulka!J129=""),"",CONCATENATE(Tabulka!J129,CHAR(10),"(",'Tabulka-skore'!J129,")"))</f>
        <v/>
      </c>
      <c r="K129" s="1483" t="str">
        <f>IF(OR(Tabulka!K129=":",Tabulka!K129=""),"",CONCATENATE(Tabulka!K129,CHAR(10),"(",'Tabulka-skore'!K129,")"))</f>
        <v/>
      </c>
      <c r="L129" s="1026" t="str">
        <f>Tabulka!L129</f>
        <v/>
      </c>
      <c r="M129" s="1093" t="str">
        <f>IF(Tabulka!M129="","",CONCATENATE(Tabulka!M129,":",CHAR(10),"(",'Tabulka-skore'!M129,":"))</f>
        <v/>
      </c>
      <c r="N129" s="1094" t="str">
        <f>IF(Tabulka!N129="","",CONCATENATE(Tabulka!N129,CHAR(10),'Tabulka-skore'!N129,")"))</f>
        <v/>
      </c>
      <c r="O129" s="1095" t="str">
        <f>IF(Tabulka!O129="","",CONCATENATE(Tabulka!O129,CHAR(10),"(",'Tabulka-skore'!O129,")"))</f>
        <v/>
      </c>
      <c r="P129" s="1096" t="str">
        <f>IF(Tabulka!P129="","",IFERROR(CONCATENATE(ROUND(Tabulka!P129,2),CHAR(10),"(",ROUND('Tabulka-skore'!P129,2),")"),""))</f>
        <v/>
      </c>
      <c r="Q129" s="1113" t="str">
        <f>Tabulka!Q129</f>
        <v/>
      </c>
      <c r="R129" s="1101" t="str">
        <f>Tabulka!R129</f>
        <v/>
      </c>
      <c r="S129" s="1102" t="str">
        <f>IF(Tabulka!S129="","",CONCATENATE(Tabulka!S129,":",CHAR(10),"(",'Tabulka-skore'!S129,":"))</f>
        <v/>
      </c>
      <c r="T129" s="1103" t="str">
        <f>IF(Tabulka!T129="","",CONCATENATE(Tabulka!T129,CHAR(10),'Tabulka-skore'!T129,")"))</f>
        <v/>
      </c>
      <c r="U129" s="1101" t="str">
        <f>IF(Tabulka!U129="","",CONCATENATE(Tabulka!U129,CHAR(10),"(",'Tabulka-skore'!U129,")"))</f>
        <v/>
      </c>
      <c r="V129" s="1104" t="str">
        <f>IF(Tabulka!V129="","",IFERROR(CONCATENATE(ROUND(Tabulka!V129,2),CHAR(10),"(",ROUND('Tabulka-skore'!V129,2),")"),""))</f>
        <v/>
      </c>
      <c r="W129" s="1161" t="str">
        <f>Tabulka!W129</f>
        <v/>
      </c>
      <c r="X129" s="390"/>
    </row>
    <row r="130" spans="1:24" ht="33.75" hidden="1" customHeight="1" x14ac:dyDescent="0.25">
      <c r="A130" s="331"/>
      <c r="B130" s="640">
        <v>117</v>
      </c>
      <c r="C130" s="1286" t="str">
        <f>VLOOKUP($B130,jednotlivci!$C$5:$G$164,5,0)</f>
        <v/>
      </c>
      <c r="D130" s="1120" t="str">
        <f>IF(OR(Tabulka!D130=":",Tabulka!D130=""),"",CONCATENATE(Tabulka!D130,CHAR(10),"(",'Tabulka-skore'!D130,")"))</f>
        <v/>
      </c>
      <c r="E130" s="1122" t="str">
        <f>IF(OR(Tabulka!E130=":",Tabulka!E130=""),"",CONCATENATE(Tabulka!E130,CHAR(10),"(",'Tabulka-skore'!E130,")"))</f>
        <v/>
      </c>
      <c r="F130" s="1122" t="str">
        <f>IF(OR(Tabulka!F130=":",Tabulka!F130=""),"",CONCATENATE(Tabulka!F130,CHAR(10),"(",'Tabulka-skore'!F130,")"))</f>
        <v/>
      </c>
      <c r="G130" s="1122" t="str">
        <f>IF(OR(Tabulka!G130=":",Tabulka!G130=""),"",CONCATENATE(Tabulka!G130,CHAR(10),"(",'Tabulka-skore'!G130,")"))</f>
        <v/>
      </c>
      <c r="H130" s="1122" t="str">
        <f>IF(OR(Tabulka!H130=":",Tabulka!H130=""),"",CONCATENATE(Tabulka!H130,CHAR(10),"(",'Tabulka-skore'!H130,")"))</f>
        <v/>
      </c>
      <c r="I130" s="1122" t="str">
        <f>IF(OR(Tabulka!I130=":",Tabulka!I130=""),"",CONCATENATE(Tabulka!I130,CHAR(10),"(",'Tabulka-skore'!I130,")"))</f>
        <v/>
      </c>
      <c r="J130" s="1126" t="str">
        <f>I129</f>
        <v>K</v>
      </c>
      <c r="K130" s="1055" t="str">
        <f>IF(OR(Tabulka!K130=":",Tabulka!K130=""),"",CONCATENATE(Tabulka!K130,CHAR(10),"(",'Tabulka-skore'!K130,")"))</f>
        <v/>
      </c>
      <c r="L130" s="900" t="str">
        <f>Tabulka!L130</f>
        <v/>
      </c>
      <c r="M130" s="1097" t="str">
        <f>IF(Tabulka!M130="","",CONCATENATE(Tabulka!M130,":",CHAR(10),"(",'Tabulka-skore'!M130,":"))</f>
        <v/>
      </c>
      <c r="N130" s="1098" t="str">
        <f>IF(Tabulka!N130="","",CONCATENATE(Tabulka!N130,CHAR(10),'Tabulka-skore'!N130,")"))</f>
        <v/>
      </c>
      <c r="O130" s="1099" t="str">
        <f>IF(Tabulka!O130="","",CONCATENATE(Tabulka!O130,CHAR(10),"(",'Tabulka-skore'!O130,")"))</f>
        <v/>
      </c>
      <c r="P130" s="1100" t="str">
        <f>IF(Tabulka!P130="","",IFERROR(CONCATENATE(ROUND(Tabulka!P130,2),CHAR(10),"(",ROUND('Tabulka-skore'!P130,2),")"),""))</f>
        <v/>
      </c>
      <c r="Q130" s="1114" t="str">
        <f>Tabulka!Q130</f>
        <v/>
      </c>
      <c r="R130" s="1105" t="str">
        <f>Tabulka!R130</f>
        <v/>
      </c>
      <c r="S130" s="1106" t="str">
        <f>IF(Tabulka!S130="","",CONCATENATE(Tabulka!S130,":",CHAR(10),"(",'Tabulka-skore'!S130,":"))</f>
        <v/>
      </c>
      <c r="T130" s="1107" t="str">
        <f>IF(Tabulka!T130="","",CONCATENATE(Tabulka!T130,CHAR(10),'Tabulka-skore'!T130,")"))</f>
        <v/>
      </c>
      <c r="U130" s="1105" t="str">
        <f>IF(Tabulka!U130="","",CONCATENATE(Tabulka!U130,CHAR(10),"(",'Tabulka-skore'!U130,")"))</f>
        <v/>
      </c>
      <c r="V130" s="1108" t="str">
        <f>IF(Tabulka!V130="","",IFERROR(CONCATENATE(ROUND(Tabulka!V130,2),CHAR(10),"(",ROUND('Tabulka-skore'!V130,2),")"),""))</f>
        <v/>
      </c>
      <c r="W130" s="1116" t="str">
        <f>Tabulka!W130</f>
        <v/>
      </c>
      <c r="X130" s="390"/>
    </row>
    <row r="131" spans="1:24" ht="33.75" hidden="1" customHeight="1" thickBot="1" x14ac:dyDescent="0.3">
      <c r="A131" s="331"/>
      <c r="B131" s="640">
        <v>118</v>
      </c>
      <c r="C131" s="1287" t="str">
        <f>VLOOKUP($B131,jednotlivci!$C$5:$G$164,5,0)</f>
        <v/>
      </c>
      <c r="D131" s="1123" t="str">
        <f>IF(OR(Tabulka!D131=":",Tabulka!D131=""),"",CONCATENATE(Tabulka!D131,CHAR(10),"(",'Tabulka-skore'!D131,")"))</f>
        <v/>
      </c>
      <c r="E131" s="1124" t="str">
        <f>IF(OR(Tabulka!E131=":",Tabulka!E131=""),"",CONCATENATE(Tabulka!E131,CHAR(10),"(",'Tabulka-skore'!E131,")"))</f>
        <v/>
      </c>
      <c r="F131" s="1124" t="str">
        <f>IF(OR(Tabulka!F131=":",Tabulka!F131=""),"",CONCATENATE(Tabulka!F131,CHAR(10),"(",'Tabulka-skore'!F131,")"))</f>
        <v/>
      </c>
      <c r="G131" s="1124" t="str">
        <f>IF(OR(Tabulka!G131=":",Tabulka!G131=""),"",CONCATENATE(Tabulka!G131,CHAR(10),"(",'Tabulka-skore'!G131,")"))</f>
        <v/>
      </c>
      <c r="H131" s="1124" t="str">
        <f>IF(OR(Tabulka!H131=":",Tabulka!H131=""),"",CONCATENATE(Tabulka!H131,CHAR(10),"(",'Tabulka-skore'!H131,")"))</f>
        <v/>
      </c>
      <c r="I131" s="1124" t="str">
        <f>IF(OR(Tabulka!I131=":",Tabulka!I131=""),"",CONCATENATE(Tabulka!I131,CHAR(10),"(",'Tabulka-skore'!I131,")"))</f>
        <v/>
      </c>
      <c r="J131" s="1124" t="str">
        <f>IF(OR(Tabulka!J131=":",Tabulka!J131=""),"",CONCATENATE(Tabulka!J131,CHAR(10),"(",'Tabulka-skore'!J131,")"))</f>
        <v/>
      </c>
      <c r="K131" s="1127" t="str">
        <f>J130</f>
        <v>K</v>
      </c>
      <c r="L131" s="901" t="str">
        <f>Tabulka!L131</f>
        <v/>
      </c>
      <c r="M131" s="1239" t="str">
        <f>IF(Tabulka!M131="","",CONCATENATE(Tabulka!M131,":",CHAR(10),"(",'Tabulka-skore'!M131,":"))</f>
        <v/>
      </c>
      <c r="N131" s="1240" t="str">
        <f>IF(Tabulka!N131="","",CONCATENATE(Tabulka!N131,CHAR(10),'Tabulka-skore'!N131,")"))</f>
        <v/>
      </c>
      <c r="O131" s="1241" t="str">
        <f>IF(Tabulka!O131="","",CONCATENATE(Tabulka!O131,CHAR(10),"(",'Tabulka-skore'!O131,")"))</f>
        <v/>
      </c>
      <c r="P131" s="1242" t="str">
        <f>IF(Tabulka!P131="","",IFERROR(CONCATENATE(ROUND(Tabulka!P131,2),CHAR(10),"(",ROUND('Tabulka-skore'!P131,2),")"),""))</f>
        <v/>
      </c>
      <c r="Q131" s="1212" t="str">
        <f>Tabulka!Q131</f>
        <v/>
      </c>
      <c r="R131" s="1213" t="str">
        <f>Tabulka!R131</f>
        <v/>
      </c>
      <c r="S131" s="1214" t="str">
        <f>IF(Tabulka!S131="","",CONCATENATE(Tabulka!S131,":",CHAR(10),"(",'Tabulka-skore'!S131,":"))</f>
        <v/>
      </c>
      <c r="T131" s="1215" t="str">
        <f>IF(Tabulka!T131="","",CONCATENATE(Tabulka!T131,CHAR(10),'Tabulka-skore'!T131,")"))</f>
        <v/>
      </c>
      <c r="U131" s="1213" t="str">
        <f>IF(Tabulka!U131="","",CONCATENATE(Tabulka!U131,CHAR(10),"(",'Tabulka-skore'!U131,")"))</f>
        <v/>
      </c>
      <c r="V131" s="1216" t="str">
        <f>IF(Tabulka!V131="","",IFERROR(CONCATENATE(ROUND(Tabulka!V131,2),CHAR(10),"(",ROUND('Tabulka-skore'!V131,2),")"),""))</f>
        <v/>
      </c>
      <c r="W131" s="1116" t="str">
        <f>Tabulka!W131</f>
        <v/>
      </c>
      <c r="X131" s="390"/>
    </row>
    <row r="132" spans="1:24" ht="5.0999999999999996" customHeight="1" x14ac:dyDescent="0.35">
      <c r="A132" s="331"/>
      <c r="B132" s="61"/>
      <c r="C132" s="824"/>
      <c r="D132" s="751"/>
      <c r="E132" s="751"/>
      <c r="F132" s="751"/>
      <c r="G132" s="751"/>
      <c r="H132" s="751"/>
      <c r="I132" s="751"/>
      <c r="J132" s="751"/>
      <c r="K132" s="333"/>
      <c r="L132" s="771"/>
      <c r="M132" s="772"/>
      <c r="N132" s="773"/>
      <c r="O132" s="771"/>
      <c r="P132" s="771"/>
      <c r="Q132" s="774"/>
      <c r="R132" s="774"/>
      <c r="S132" s="775"/>
      <c r="T132" s="776"/>
      <c r="U132" s="774"/>
      <c r="V132" s="774"/>
      <c r="W132" s="771"/>
      <c r="X132" s="391"/>
    </row>
    <row r="133" spans="1:24" ht="5.0999999999999996" customHeight="1" thickBot="1" x14ac:dyDescent="0.4">
      <c r="A133" s="331"/>
      <c r="B133" s="331"/>
      <c r="C133" s="829"/>
      <c r="D133" s="752"/>
      <c r="E133" s="752"/>
      <c r="F133" s="752"/>
      <c r="G133" s="752"/>
      <c r="H133" s="752"/>
      <c r="I133" s="752"/>
      <c r="J133" s="752"/>
      <c r="K133" s="334"/>
      <c r="L133" s="743"/>
      <c r="M133" s="782"/>
      <c r="N133" s="783"/>
      <c r="O133" s="743"/>
      <c r="P133" s="743"/>
      <c r="Q133" s="743"/>
      <c r="R133" s="784"/>
      <c r="S133" s="782"/>
      <c r="T133" s="756"/>
      <c r="U133" s="743"/>
      <c r="V133" s="743"/>
      <c r="W133" s="743"/>
      <c r="X133" s="390"/>
    </row>
    <row r="134" spans="1:24" ht="86.25" customHeight="1" x14ac:dyDescent="0.25">
      <c r="A134" s="331"/>
      <c r="B134" s="106"/>
      <c r="C134" s="830" t="str">
        <f>D136</f>
        <v>L</v>
      </c>
      <c r="D134" s="1772" t="str">
        <f>C136</f>
        <v>Petrů/ 
Černer</v>
      </c>
      <c r="E134" s="1773" t="str">
        <f>C137</f>
        <v>Mock/ 
Dvořák</v>
      </c>
      <c r="F134" s="1773" t="str">
        <f>C138</f>
        <v>Haklička/ 
Závoďančík</v>
      </c>
      <c r="G134" s="1773" t="str">
        <f>C139</f>
        <v>Louvar/ 
Cmíral</v>
      </c>
      <c r="H134" s="1773" t="str">
        <f>C140</f>
        <v>Kašpárek/ 
Sčiklin</v>
      </c>
      <c r="I134" s="1778" t="str">
        <f>C141</f>
        <v/>
      </c>
      <c r="J134" s="1180" t="str">
        <f>C142</f>
        <v/>
      </c>
      <c r="K134" s="1180" t="str">
        <f>C143</f>
        <v/>
      </c>
      <c r="L134" s="543" t="s">
        <v>272</v>
      </c>
      <c r="M134" s="1934" t="s">
        <v>276</v>
      </c>
      <c r="N134" s="1934"/>
      <c r="O134" s="1296" t="s">
        <v>456</v>
      </c>
      <c r="P134" s="1071" t="s">
        <v>457</v>
      </c>
      <c r="Q134" s="546" t="s">
        <v>107</v>
      </c>
      <c r="R134" s="1072" t="s">
        <v>277</v>
      </c>
      <c r="S134" s="1935" t="s">
        <v>462</v>
      </c>
      <c r="T134" s="1936"/>
      <c r="U134" s="1072" t="s">
        <v>106</v>
      </c>
      <c r="V134" s="1073" t="s">
        <v>187</v>
      </c>
      <c r="W134" s="1074" t="s">
        <v>12</v>
      </c>
      <c r="X134" s="390"/>
    </row>
    <row r="135" spans="1:24" ht="10.5" customHeight="1" thickBot="1" x14ac:dyDescent="0.3">
      <c r="A135" s="331"/>
      <c r="B135" s="1011" t="str">
        <f>VLOOKUP(B136-1,'pravidla turnaje'!$A$64:$B$83,2,0)</f>
        <v>L</v>
      </c>
      <c r="C135" s="831"/>
      <c r="D135" s="747">
        <f>B136</f>
        <v>121</v>
      </c>
      <c r="E135" s="748">
        <f>B137</f>
        <v>122</v>
      </c>
      <c r="F135" s="748">
        <f>B138</f>
        <v>123</v>
      </c>
      <c r="G135" s="749">
        <f>B139</f>
        <v>124</v>
      </c>
      <c r="H135" s="748">
        <f>B140</f>
        <v>125</v>
      </c>
      <c r="I135" s="1711">
        <f>B141</f>
        <v>126</v>
      </c>
      <c r="J135" s="750">
        <f>B142</f>
        <v>127</v>
      </c>
      <c r="K135" s="750">
        <f>B143</f>
        <v>128</v>
      </c>
      <c r="L135" s="549"/>
      <c r="M135" s="1977"/>
      <c r="N135" s="1977"/>
      <c r="O135" s="1297"/>
      <c r="P135" s="1181"/>
      <c r="Q135" s="1956" t="s">
        <v>42</v>
      </c>
      <c r="R135" s="1957"/>
      <c r="S135" s="1957"/>
      <c r="T135" s="1957"/>
      <c r="U135" s="1957"/>
      <c r="V135" s="1958"/>
      <c r="W135" s="1182"/>
      <c r="X135" s="390"/>
    </row>
    <row r="136" spans="1:24" ht="39" customHeight="1" thickTop="1" x14ac:dyDescent="0.25">
      <c r="A136" s="331"/>
      <c r="B136" s="87">
        <v>121</v>
      </c>
      <c r="C136" s="1738" t="str">
        <f>VLOOKUP($B136,jednotlivci!$C$5:$G$164,5,0)</f>
        <v>Petrů/ 
Černer</v>
      </c>
      <c r="D136" s="1767" t="str">
        <f>B135</f>
        <v>L</v>
      </c>
      <c r="E136" s="1050" t="str">
        <f>IF(OR(Tabulka!E136=":",Tabulka!E136=""),"",CONCATENATE(Tabulka!E136,CHAR(10),"(",'Tabulka-skore'!E136,")"))</f>
        <v>0:2
(1:4)</v>
      </c>
      <c r="F136" s="1050" t="str">
        <f>IF(OR(Tabulka!F136=":",Tabulka!F136=""),"",CONCATENATE(Tabulka!F136,CHAR(10),"(",'Tabulka-skore'!F136,")"))</f>
        <v>2:0
(6:0)</v>
      </c>
      <c r="G136" s="1050" t="str">
        <f>IF(OR(Tabulka!G136=":",Tabulka!G136=""),"",CONCATENATE(Tabulka!G136,CHAR(10),"(",'Tabulka-skore'!G136,")"))</f>
        <v>1:2
(2:6)</v>
      </c>
      <c r="H136" s="1050" t="str">
        <f>IF(OR(Tabulka!H136=":",Tabulka!H136=""),"",CONCATENATE(Tabulka!H136,CHAR(10),"(",'Tabulka-skore'!H136,")"))</f>
        <v>0:2
(1:6)</v>
      </c>
      <c r="I136" s="1712" t="str">
        <f>IF(OR(Tabulka!I136=":",Tabulka!I136=""),"",CONCATENATE(Tabulka!I136,CHAR(10),"(",'Tabulka-skore'!I136,")"))</f>
        <v/>
      </c>
      <c r="J136" s="1050" t="str">
        <f>IF(OR(Tabulka!J136=":",Tabulka!J136=""),"",CONCATENATE(Tabulka!J136,CHAR(10),"(",'Tabulka-skore'!J136,")"))</f>
        <v/>
      </c>
      <c r="K136" s="1051" t="str">
        <f>IF(OR(Tabulka!K136=":",Tabulka!K136=""),"",CONCATENATE(Tabulka!K136,CHAR(10),"(",'Tabulka-skore'!K136,")"))</f>
        <v/>
      </c>
      <c r="L136" s="1026">
        <f>Tabulka!L136</f>
        <v>1</v>
      </c>
      <c r="M136" s="1093" t="str">
        <f ca="1">IF(Tabulka!M136="","",CONCATENATE(Tabulka!M136,":",CHAR(10),"(",'Tabulka-skore'!M136,":"))</f>
        <v>3:
(10:</v>
      </c>
      <c r="N136" s="1094" t="str">
        <f ca="1">IF(Tabulka!N136="","",CONCATENATE(Tabulka!N136,CHAR(10),'Tabulka-skore'!N136,")"))</f>
        <v>6
16)</v>
      </c>
      <c r="O136" s="1095" t="str">
        <f ca="1">IF(Tabulka!O136="","",CONCATENATE(Tabulka!O136,CHAR(10),"(",'Tabulka-skore'!O136,")"))</f>
        <v>-3
(-6)</v>
      </c>
      <c r="P136" s="1096" t="str">
        <f ca="1">IF(Tabulka!P136="","",IFERROR(CONCATENATE(ROUND(Tabulka!P136,2),CHAR(10),"(",ROUND('Tabulka-skore'!P136,2),")"),""))</f>
        <v>0,5
(0,63)</v>
      </c>
      <c r="Q136" s="1113">
        <f>Tabulka!Q136</f>
        <v>4</v>
      </c>
      <c r="R136" s="1109" t="str">
        <f>Tabulka!R136</f>
        <v/>
      </c>
      <c r="S136" s="1102" t="str">
        <f>IF(Tabulka!S136="","",CONCATENATE(Tabulka!S136,":",CHAR(10),"(",'Tabulka-skore'!S136,":"))</f>
        <v/>
      </c>
      <c r="T136" s="1103" t="str">
        <f>IF(Tabulka!T136="","",CONCATENATE(Tabulka!T136,CHAR(10),'Tabulka-skore'!T136,")"))</f>
        <v/>
      </c>
      <c r="U136" s="1101" t="str">
        <f>IF(Tabulka!U136="","",CONCATENATE(Tabulka!U136,CHAR(10),"(",'Tabulka-skore'!U136,")"))</f>
        <v/>
      </c>
      <c r="V136" s="1104" t="str">
        <f>IF(Tabulka!V136="","",IFERROR(CONCATENATE(ROUND(Tabulka!V136,2),CHAR(10),"(",ROUND('Tabulka-skore'!V136,2),")"),""))</f>
        <v/>
      </c>
      <c r="W136" s="1115">
        <f ca="1">Tabulka!W136</f>
        <v>4</v>
      </c>
      <c r="X136" s="390"/>
    </row>
    <row r="137" spans="1:24" ht="39" customHeight="1" x14ac:dyDescent="0.25">
      <c r="A137" s="331"/>
      <c r="B137" s="70">
        <v>122</v>
      </c>
      <c r="C137" s="1739" t="str">
        <f>VLOOKUP($B137,jednotlivci!$C$5:$G$164,5,0)</f>
        <v>Mock/ 
Dvořák</v>
      </c>
      <c r="D137" s="1128" t="str">
        <f>IF(OR(Tabulka!D137=":",Tabulka!D137=""),"",CONCATENATE(Tabulka!D137,CHAR(10),"(",'Tabulka-skore'!D137,")"))</f>
        <v>2:0
(4:1)</v>
      </c>
      <c r="E137" s="1768" t="str">
        <f>D136</f>
        <v>L</v>
      </c>
      <c r="F137" s="1054" t="str">
        <f>IF(OR(Tabulka!F137=":",Tabulka!F137=""),"",CONCATENATE(Tabulka!F137,CHAR(10),"(",'Tabulka-skore'!F137,")"))</f>
        <v>2:0
(6:0)</v>
      </c>
      <c r="G137" s="1054" t="str">
        <f>IF(OR(Tabulka!G137=":",Tabulka!G137=""),"",CONCATENATE(Tabulka!G137,CHAR(10),"(",'Tabulka-skore'!G137,")"))</f>
        <v>1:2
(4:7)</v>
      </c>
      <c r="H137" s="1054" t="str">
        <f>IF(OR(Tabulka!H137=":",Tabulka!H137=""),"",CONCATENATE(Tabulka!H137,CHAR(10),"(",'Tabulka-skore'!H137,")"))</f>
        <v>2:1
(8:7)</v>
      </c>
      <c r="I137" s="1713" t="str">
        <f>IF(OR(Tabulka!I137=":",Tabulka!I137=""),"",CONCATENATE(Tabulka!I137,CHAR(10),"(",'Tabulka-skore'!I137,")"))</f>
        <v/>
      </c>
      <c r="J137" s="1054" t="str">
        <f>IF(OR(Tabulka!J137=":",Tabulka!J137=""),"",CONCATENATE(Tabulka!J137,CHAR(10),"(",'Tabulka-skore'!J137,")"))</f>
        <v/>
      </c>
      <c r="K137" s="1055" t="str">
        <f>IF(OR(Tabulka!K137=":",Tabulka!K137=""),"",CONCATENATE(Tabulka!K137,CHAR(10),"(",'Tabulka-skore'!K137,")"))</f>
        <v/>
      </c>
      <c r="L137" s="900">
        <f>Tabulka!L137</f>
        <v>3</v>
      </c>
      <c r="M137" s="1097" t="str">
        <f ca="1">IF(Tabulka!M137="","",CONCATENATE(Tabulka!M137,":",CHAR(10),"(",'Tabulka-skore'!M137,":"))</f>
        <v>7:
(22:</v>
      </c>
      <c r="N137" s="1098" t="str">
        <f ca="1">IF(Tabulka!N137="","",CONCATENATE(Tabulka!N137,CHAR(10),'Tabulka-skore'!N137,")"))</f>
        <v>3
15)</v>
      </c>
      <c r="O137" s="1099" t="str">
        <f ca="1">IF(Tabulka!O137="","",CONCATENATE(Tabulka!O137,CHAR(10),"(",'Tabulka-skore'!O137,")"))</f>
        <v>4
(7)</v>
      </c>
      <c r="P137" s="1100" t="str">
        <f ca="1">IF(Tabulka!P137="","",IFERROR(CONCATENATE(ROUND(Tabulka!P137,2),CHAR(10),"(",ROUND('Tabulka-skore'!P137,2),")"),""))</f>
        <v>2,33
(1,47)</v>
      </c>
      <c r="Q137" s="1114">
        <f>Tabulka!Q137</f>
        <v>2</v>
      </c>
      <c r="R137" s="1110" t="str">
        <f>Tabulka!R137</f>
        <v/>
      </c>
      <c r="S137" s="1106" t="str">
        <f>IF(Tabulka!S137="","",CONCATENATE(Tabulka!S137,":",CHAR(10),"(",'Tabulka-skore'!S137,":"))</f>
        <v/>
      </c>
      <c r="T137" s="1107" t="str">
        <f>IF(Tabulka!T137="","",CONCATENATE(Tabulka!T137,CHAR(10),'Tabulka-skore'!T137,")"))</f>
        <v/>
      </c>
      <c r="U137" s="1105" t="str">
        <f>IF(Tabulka!U137="","",CONCATENATE(Tabulka!U137,CHAR(10),"(",'Tabulka-skore'!U137,")"))</f>
        <v/>
      </c>
      <c r="V137" s="1108" t="str">
        <f>IF(Tabulka!V137="","",IFERROR(CONCATENATE(ROUND(Tabulka!V137,2),CHAR(10),"(",ROUND('Tabulka-skore'!V137,2),")"),""))</f>
        <v/>
      </c>
      <c r="W137" s="1116">
        <f ca="1">Tabulka!W137</f>
        <v>2</v>
      </c>
      <c r="X137" s="390"/>
    </row>
    <row r="138" spans="1:24" ht="39" customHeight="1" x14ac:dyDescent="0.25">
      <c r="A138" s="331"/>
      <c r="B138" s="70">
        <v>123</v>
      </c>
      <c r="C138" s="1739" t="str">
        <f>VLOOKUP($B138,jednotlivci!$C$5:$G$164,5,0)</f>
        <v>Haklička/ 
Závoďančík</v>
      </c>
      <c r="D138" s="1120" t="str">
        <f>IF(OR(Tabulka!D138=":",Tabulka!D138=""),"",CONCATENATE(Tabulka!D138,CHAR(10),"(",'Tabulka-skore'!D138,")"))</f>
        <v>0:2
(0:6)</v>
      </c>
      <c r="E138" s="1122" t="str">
        <f>IF(OR(Tabulka!E138=":",Tabulka!E138=""),"",CONCATENATE(Tabulka!E138,CHAR(10),"(",'Tabulka-skore'!E138,")"))</f>
        <v>0:2
(0:6)</v>
      </c>
      <c r="F138" s="1768" t="str">
        <f>E137</f>
        <v>L</v>
      </c>
      <c r="G138" s="1054" t="str">
        <f>IF(OR(Tabulka!G138=":",Tabulka!G138=""),"",CONCATENATE(Tabulka!G138,CHAR(10),"(",'Tabulka-skore'!G138,")"))</f>
        <v>0:2
(0:6)</v>
      </c>
      <c r="H138" s="1054" t="str">
        <f>IF(OR(Tabulka!H138=":",Tabulka!H138=""),"",CONCATENATE(Tabulka!H138,CHAR(10),"(",'Tabulka-skore'!H138,")"))</f>
        <v>0:2
(0:6)</v>
      </c>
      <c r="I138" s="1713" t="str">
        <f>IF(OR(Tabulka!I138=":",Tabulka!I138=""),"",CONCATENATE(Tabulka!I138,CHAR(10),"(",'Tabulka-skore'!I138,")"))</f>
        <v/>
      </c>
      <c r="J138" s="1054" t="str">
        <f>IF(OR(Tabulka!J138=":",Tabulka!J138=""),"",CONCATENATE(Tabulka!J138,CHAR(10),"(",'Tabulka-skore'!J138,")"))</f>
        <v/>
      </c>
      <c r="K138" s="1055" t="str">
        <f>IF(OR(Tabulka!K138=":",Tabulka!K138=""),"",CONCATENATE(Tabulka!K138,CHAR(10),"(",'Tabulka-skore'!K138,")"))</f>
        <v/>
      </c>
      <c r="L138" s="900">
        <f>Tabulka!L138</f>
        <v>0</v>
      </c>
      <c r="M138" s="1097" t="str">
        <f ca="1">IF(Tabulka!M138="","",CONCATENATE(Tabulka!M138,":",CHAR(10),"(",'Tabulka-skore'!M138,":"))</f>
        <v>0:
(0:</v>
      </c>
      <c r="N138" s="1098" t="str">
        <f ca="1">IF(Tabulka!N138="","",CONCATENATE(Tabulka!N138,CHAR(10),'Tabulka-skore'!N138,")"))</f>
        <v>8
24)</v>
      </c>
      <c r="O138" s="1099" t="str">
        <f ca="1">IF(Tabulka!O138="","",CONCATENATE(Tabulka!O138,CHAR(10),"(",'Tabulka-skore'!O138,")"))</f>
        <v>-8
(-24)</v>
      </c>
      <c r="P138" s="1100" t="str">
        <f ca="1">IF(Tabulka!P138="","",IFERROR(CONCATENATE(ROUND(Tabulka!P138,2),CHAR(10),"(",ROUND('Tabulka-skore'!P138,2),")"),""))</f>
        <v>0
(0)</v>
      </c>
      <c r="Q138" s="1114">
        <f>Tabulka!Q138</f>
        <v>5</v>
      </c>
      <c r="R138" s="1110" t="str">
        <f>Tabulka!R138</f>
        <v/>
      </c>
      <c r="S138" s="1106" t="str">
        <f>IF(Tabulka!S138="","",CONCATENATE(Tabulka!S138,":",CHAR(10),"(",'Tabulka-skore'!S138,":"))</f>
        <v/>
      </c>
      <c r="T138" s="1107" t="str">
        <f>IF(Tabulka!T138="","",CONCATENATE(Tabulka!T138,CHAR(10),'Tabulka-skore'!T138,")"))</f>
        <v/>
      </c>
      <c r="U138" s="1105" t="str">
        <f>IF(Tabulka!U138="","",CONCATENATE(Tabulka!U138,CHAR(10),"(",'Tabulka-skore'!U138,")"))</f>
        <v/>
      </c>
      <c r="V138" s="1108" t="str">
        <f>IF(Tabulka!V138="","",IFERROR(CONCATENATE(ROUND(Tabulka!V138,2),CHAR(10),"(",ROUND('Tabulka-skore'!V138,2),")"),""))</f>
        <v/>
      </c>
      <c r="W138" s="1116">
        <f ca="1">Tabulka!W138</f>
        <v>5</v>
      </c>
      <c r="X138" s="390"/>
    </row>
    <row r="139" spans="1:24" ht="39" customHeight="1" x14ac:dyDescent="0.25">
      <c r="A139" s="331"/>
      <c r="B139" s="70">
        <v>124</v>
      </c>
      <c r="C139" s="1739" t="str">
        <f>VLOOKUP($B139,jednotlivci!$C$5:$G$164,5,0)</f>
        <v>Louvar/ 
Cmíral</v>
      </c>
      <c r="D139" s="1120" t="str">
        <f>IF(OR(Tabulka!D139=":",Tabulka!D139=""),"",CONCATENATE(Tabulka!D139,CHAR(10),"(",'Tabulka-skore'!D139,")"))</f>
        <v>2:1
(6:2)</v>
      </c>
      <c r="E139" s="1122" t="str">
        <f>IF(OR(Tabulka!E139=":",Tabulka!E139=""),"",CONCATENATE(Tabulka!E139,CHAR(10),"(",'Tabulka-skore'!E139,")"))</f>
        <v>2:1
(7:4)</v>
      </c>
      <c r="F139" s="1122" t="str">
        <f>IF(OR(Tabulka!F139=":",Tabulka!F139=""),"",CONCATENATE(Tabulka!F139,CHAR(10),"(",'Tabulka-skore'!F139,")"))</f>
        <v>2:0
(6:0)</v>
      </c>
      <c r="G139" s="1768" t="str">
        <f>F138</f>
        <v>L</v>
      </c>
      <c r="H139" s="1054" t="str">
        <f>IF(OR(Tabulka!H139=":",Tabulka!H139=""),"",CONCATENATE(Tabulka!H139,CHAR(10),"(",'Tabulka-skore'!H139,")"))</f>
        <v>2:0
(6:2)</v>
      </c>
      <c r="I139" s="1713" t="str">
        <f>IF(OR(Tabulka!I139=":",Tabulka!I139=""),"",CONCATENATE(Tabulka!I139,CHAR(10),"(",'Tabulka-skore'!I139,")"))</f>
        <v/>
      </c>
      <c r="J139" s="1054" t="str">
        <f>IF(OR(Tabulka!J139=":",Tabulka!J139=""),"",CONCATENATE(Tabulka!J139,CHAR(10),"(",'Tabulka-skore'!J139,")"))</f>
        <v/>
      </c>
      <c r="K139" s="1055" t="str">
        <f>IF(OR(Tabulka!K139=":",Tabulka!K139=""),"",CONCATENATE(Tabulka!K139,CHAR(10),"(",'Tabulka-skore'!K139,")"))</f>
        <v/>
      </c>
      <c r="L139" s="900">
        <f>Tabulka!L139</f>
        <v>4</v>
      </c>
      <c r="M139" s="1097" t="str">
        <f ca="1">IF(Tabulka!M139="","",CONCATENATE(Tabulka!M139,":",CHAR(10),"(",'Tabulka-skore'!M139,":"))</f>
        <v>8:
(25:</v>
      </c>
      <c r="N139" s="1098" t="str">
        <f ca="1">IF(Tabulka!N139="","",CONCATENATE(Tabulka!N139,CHAR(10),'Tabulka-skore'!N139,")"))</f>
        <v>2
8)</v>
      </c>
      <c r="O139" s="1099" t="str">
        <f ca="1">IF(Tabulka!O139="","",CONCATENATE(Tabulka!O139,CHAR(10),"(",'Tabulka-skore'!O139,")"))</f>
        <v>6
(17)</v>
      </c>
      <c r="P139" s="1100" t="str">
        <f ca="1">IF(Tabulka!P139="","",IFERROR(CONCATENATE(ROUND(Tabulka!P139,2),CHAR(10),"(",ROUND('Tabulka-skore'!P139,2),")"),""))</f>
        <v>4
(3,13)</v>
      </c>
      <c r="Q139" s="1114">
        <f>Tabulka!Q139</f>
        <v>1</v>
      </c>
      <c r="R139" s="1110" t="str">
        <f>Tabulka!R139</f>
        <v/>
      </c>
      <c r="S139" s="1106" t="str">
        <f>IF(Tabulka!S139="","",CONCATENATE(Tabulka!S139,":",CHAR(10),"(",'Tabulka-skore'!S139,":"))</f>
        <v/>
      </c>
      <c r="T139" s="1107" t="str">
        <f>IF(Tabulka!T139="","",CONCATENATE(Tabulka!T139,CHAR(10),'Tabulka-skore'!T139,")"))</f>
        <v/>
      </c>
      <c r="U139" s="1105" t="str">
        <f>IF(Tabulka!U139="","",CONCATENATE(Tabulka!U139,CHAR(10),"(",'Tabulka-skore'!U139,")"))</f>
        <v/>
      </c>
      <c r="V139" s="1108" t="str">
        <f>IF(Tabulka!V139="","",IFERROR(CONCATENATE(ROUND(Tabulka!V139,2),CHAR(10),"(",ROUND('Tabulka-skore'!V139,2),")"),""))</f>
        <v/>
      </c>
      <c r="W139" s="1116">
        <f ca="1">Tabulka!W139</f>
        <v>1</v>
      </c>
      <c r="X139" s="390"/>
    </row>
    <row r="140" spans="1:24" ht="39" customHeight="1" thickBot="1" x14ac:dyDescent="0.3">
      <c r="A140" s="331"/>
      <c r="B140" s="70">
        <v>125</v>
      </c>
      <c r="C140" s="1740" t="str">
        <f>VLOOKUP($B140,jednotlivci!$C$5:$G$164,5,0)</f>
        <v>Kašpárek/ 
Sčiklin</v>
      </c>
      <c r="D140" s="1123" t="str">
        <f>IF(OR(Tabulka!D140=":",Tabulka!D140=""),"",CONCATENATE(Tabulka!D140,CHAR(10),"(",'Tabulka-skore'!D140,")"))</f>
        <v>2:0
(6:1)</v>
      </c>
      <c r="E140" s="1124" t="str">
        <f>IF(OR(Tabulka!E140=":",Tabulka!E140=""),"",CONCATENATE(Tabulka!E140,CHAR(10),"(",'Tabulka-skore'!E140,")"))</f>
        <v>1:2
(7:8)</v>
      </c>
      <c r="F140" s="1124" t="str">
        <f>IF(OR(Tabulka!F140=":",Tabulka!F140=""),"",CONCATENATE(Tabulka!F140,CHAR(10),"(",'Tabulka-skore'!F140,")"))</f>
        <v>2:0
(6:0)</v>
      </c>
      <c r="G140" s="1124" t="str">
        <f>IF(OR(Tabulka!G140=":",Tabulka!G140=""),"",CONCATENATE(Tabulka!G140,CHAR(10),"(",'Tabulka-skore'!G140,")"))</f>
        <v>0:2
(2:6)</v>
      </c>
      <c r="H140" s="1769" t="str">
        <f>G139</f>
        <v>L</v>
      </c>
      <c r="I140" s="1714" t="str">
        <f>IF(OR(Tabulka!I140=":",Tabulka!I140=""),"",CONCATENATE(Tabulka!I140,CHAR(10),"(",'Tabulka-skore'!I140,")"))</f>
        <v/>
      </c>
      <c r="J140" s="1057" t="str">
        <f>IF(OR(Tabulka!J140=":",Tabulka!J140=""),"",CONCATENATE(Tabulka!J140,CHAR(10),"(",'Tabulka-skore'!J140,")"))</f>
        <v/>
      </c>
      <c r="K140" s="1484" t="str">
        <f>IF(OR(Tabulka!K140=":",Tabulka!K140=""),"",CONCATENATE(Tabulka!K140,CHAR(10),"(",'Tabulka-skore'!K140,")"))</f>
        <v/>
      </c>
      <c r="L140" s="901">
        <f>Tabulka!L140</f>
        <v>2</v>
      </c>
      <c r="M140" s="1239" t="str">
        <f ca="1">IF(Tabulka!M140="","",CONCATENATE(Tabulka!M140,":",CHAR(10),"(",'Tabulka-skore'!M140,":"))</f>
        <v>5:
(21:</v>
      </c>
      <c r="N140" s="1240" t="str">
        <f ca="1">IF(Tabulka!N140="","",CONCATENATE(Tabulka!N140,CHAR(10),'Tabulka-skore'!N140,")"))</f>
        <v>4
15)</v>
      </c>
      <c r="O140" s="1241" t="str">
        <f ca="1">IF(Tabulka!O140="","",CONCATENATE(Tabulka!O140,CHAR(10),"(",'Tabulka-skore'!O140,")"))</f>
        <v>1
(6)</v>
      </c>
      <c r="P140" s="1242" t="str">
        <f ca="1">IF(Tabulka!P140="","",IFERROR(CONCATENATE(ROUND(Tabulka!P140,2),CHAR(10),"(",ROUND('Tabulka-skore'!P140,2),")"),""))</f>
        <v>1,25
(1,4)</v>
      </c>
      <c r="Q140" s="1212">
        <f>Tabulka!Q140</f>
        <v>3</v>
      </c>
      <c r="R140" s="1213" t="str">
        <f>Tabulka!R140</f>
        <v/>
      </c>
      <c r="S140" s="1214" t="str">
        <f>IF(Tabulka!S140="","",CONCATENATE(Tabulka!S140,":",CHAR(10),"(",'Tabulka-skore'!S140,":"))</f>
        <v/>
      </c>
      <c r="T140" s="1215" t="str">
        <f>IF(Tabulka!T140="","",CONCATENATE(Tabulka!T140,CHAR(10),'Tabulka-skore'!T140,")"))</f>
        <v/>
      </c>
      <c r="U140" s="1213" t="str">
        <f>IF(Tabulka!U140="","",CONCATENATE(Tabulka!U140,CHAR(10),"(",'Tabulka-skore'!U140,")"))</f>
        <v/>
      </c>
      <c r="V140" s="1216" t="str">
        <f>IF(Tabulka!V140="","",IFERROR(CONCATENATE(ROUND(Tabulka!V140,2),CHAR(10),"(",ROUND('Tabulka-skore'!V140,2),")"),""))</f>
        <v/>
      </c>
      <c r="W140" s="1477">
        <f ca="1">Tabulka!W140</f>
        <v>3</v>
      </c>
      <c r="X140" s="390"/>
    </row>
    <row r="141" spans="1:24" ht="36" hidden="1" customHeight="1" x14ac:dyDescent="0.25">
      <c r="A141" s="331"/>
      <c r="B141" s="70">
        <v>126</v>
      </c>
      <c r="C141" s="1478" t="str">
        <f>VLOOKUP($B141,jednotlivci!$C$5:$G$164,5,0)</f>
        <v/>
      </c>
      <c r="D141" s="1479" t="str">
        <f>IF(OR(Tabulka!D141=":",Tabulka!D141=""),"",CONCATENATE(Tabulka!D141,CHAR(10),"(",'Tabulka-skore'!D141,")"))</f>
        <v/>
      </c>
      <c r="E141" s="1480" t="str">
        <f>IF(OR(Tabulka!E141=":",Tabulka!E141=""),"",CONCATENATE(Tabulka!E141,CHAR(10),"(",'Tabulka-skore'!E141,")"))</f>
        <v/>
      </c>
      <c r="F141" s="1480" t="str">
        <f>IF(OR(Tabulka!F141=":",Tabulka!F141=""),"",CONCATENATE(Tabulka!F141,CHAR(10),"(",'Tabulka-skore'!F141,")"))</f>
        <v/>
      </c>
      <c r="G141" s="1480" t="str">
        <f>IF(OR(Tabulka!G141=":",Tabulka!G141=""),"",CONCATENATE(Tabulka!G141,CHAR(10),"(",'Tabulka-skore'!G141,")"))</f>
        <v/>
      </c>
      <c r="H141" s="1480" t="str">
        <f>IF(OR(Tabulka!H141=":",Tabulka!H141=""),"",CONCATENATE(Tabulka!H141,CHAR(10),"(",'Tabulka-skore'!H141,")"))</f>
        <v/>
      </c>
      <c r="I141" s="1481" t="str">
        <f>H140</f>
        <v>L</v>
      </c>
      <c r="J141" s="1482" t="str">
        <f>IF(OR(Tabulka!J141=":",Tabulka!J141=""),"",CONCATENATE(Tabulka!J141,CHAR(10),"(",'Tabulka-skore'!J141,")"))</f>
        <v/>
      </c>
      <c r="K141" s="1483" t="str">
        <f>IF(OR(Tabulka!K141=":",Tabulka!K141=""),"",CONCATENATE(Tabulka!K141,CHAR(10),"(",'Tabulka-skore'!K141,")"))</f>
        <v/>
      </c>
      <c r="L141" s="1026" t="str">
        <f>Tabulka!L141</f>
        <v/>
      </c>
      <c r="M141" s="1093" t="str">
        <f>IF(Tabulka!M141="","",CONCATENATE(Tabulka!M141,":",CHAR(10),"(",'Tabulka-skore'!M141,":"))</f>
        <v/>
      </c>
      <c r="N141" s="1094" t="str">
        <f>IF(Tabulka!N141="","",CONCATENATE(Tabulka!N141,CHAR(10),'Tabulka-skore'!N141,")"))</f>
        <v/>
      </c>
      <c r="O141" s="1095" t="str">
        <f>IF(Tabulka!O141="","",CONCATENATE(Tabulka!O141,CHAR(10),"(",'Tabulka-skore'!O141,")"))</f>
        <v/>
      </c>
      <c r="P141" s="1096" t="str">
        <f>IF(Tabulka!P141="","",IFERROR(CONCATENATE(ROUND(Tabulka!P141,2),CHAR(10),"(",ROUND('Tabulka-skore'!P141,2),")"),""))</f>
        <v/>
      </c>
      <c r="Q141" s="1113" t="str">
        <f>Tabulka!Q141</f>
        <v/>
      </c>
      <c r="R141" s="1101" t="str">
        <f>Tabulka!R141</f>
        <v/>
      </c>
      <c r="S141" s="1102" t="str">
        <f>IF(Tabulka!S141="","",CONCATENATE(Tabulka!S141,":",CHAR(10),"(",'Tabulka-skore'!S141,":"))</f>
        <v/>
      </c>
      <c r="T141" s="1103" t="str">
        <f>IF(Tabulka!T141="","",CONCATENATE(Tabulka!T141,CHAR(10),'Tabulka-skore'!T141,")"))</f>
        <v/>
      </c>
      <c r="U141" s="1101" t="str">
        <f>IF(Tabulka!U141="","",CONCATENATE(Tabulka!U141,CHAR(10),"(",'Tabulka-skore'!U141,")"))</f>
        <v/>
      </c>
      <c r="V141" s="1104" t="str">
        <f>IF(Tabulka!V141="","",IFERROR(CONCATENATE(ROUND(Tabulka!V141,2),CHAR(10),"(",ROUND('Tabulka-skore'!V141,2),")"),""))</f>
        <v/>
      </c>
      <c r="W141" s="1161" t="str">
        <f>Tabulka!W141</f>
        <v/>
      </c>
      <c r="X141" s="390"/>
    </row>
    <row r="142" spans="1:24" ht="36" hidden="1" customHeight="1" x14ac:dyDescent="0.25">
      <c r="A142" s="331"/>
      <c r="B142" s="70">
        <v>127</v>
      </c>
      <c r="C142" s="1284" t="str">
        <f>VLOOKUP($B142,jednotlivci!$C$5:$G$164,5,0)</f>
        <v/>
      </c>
      <c r="D142" s="1120" t="str">
        <f>IF(OR(Tabulka!D142=":",Tabulka!D142=""),"",CONCATENATE(Tabulka!D142,CHAR(10),"(",'Tabulka-skore'!D142,")"))</f>
        <v/>
      </c>
      <c r="E142" s="1122" t="str">
        <f>IF(OR(Tabulka!E142=":",Tabulka!E142=""),"",CONCATENATE(Tabulka!E142,CHAR(10),"(",'Tabulka-skore'!E142,")"))</f>
        <v/>
      </c>
      <c r="F142" s="1122" t="str">
        <f>IF(OR(Tabulka!F142=":",Tabulka!F142=""),"",CONCATENATE(Tabulka!F142,CHAR(10),"(",'Tabulka-skore'!F142,")"))</f>
        <v/>
      </c>
      <c r="G142" s="1122" t="str">
        <f>IF(OR(Tabulka!G142=":",Tabulka!G142=""),"",CONCATENATE(Tabulka!G142,CHAR(10),"(",'Tabulka-skore'!G142,")"))</f>
        <v/>
      </c>
      <c r="H142" s="1122" t="str">
        <f>IF(OR(Tabulka!H142=":",Tabulka!H142=""),"",CONCATENATE(Tabulka!H142,CHAR(10),"(",'Tabulka-skore'!H142,")"))</f>
        <v/>
      </c>
      <c r="I142" s="1122" t="str">
        <f>IF(OR(Tabulka!I142=":",Tabulka!I142=""),"",CONCATENATE(Tabulka!I142,CHAR(10),"(",'Tabulka-skore'!I142,")"))</f>
        <v/>
      </c>
      <c r="J142" s="1129" t="str">
        <f>I141</f>
        <v>L</v>
      </c>
      <c r="K142" s="1055" t="str">
        <f>IF(OR(Tabulka!K142=":",Tabulka!K142=""),"",CONCATENATE(Tabulka!K142,CHAR(10),"(",'Tabulka-skore'!K142,")"))</f>
        <v/>
      </c>
      <c r="L142" s="900" t="str">
        <f>Tabulka!L142</f>
        <v/>
      </c>
      <c r="M142" s="1097" t="str">
        <f>IF(Tabulka!M142="","",CONCATENATE(Tabulka!M142,":",CHAR(10),"(",'Tabulka-skore'!M142,":"))</f>
        <v/>
      </c>
      <c r="N142" s="1098" t="str">
        <f>IF(Tabulka!N142="","",CONCATENATE(Tabulka!N142,CHAR(10),'Tabulka-skore'!N142,")"))</f>
        <v/>
      </c>
      <c r="O142" s="1099" t="str">
        <f>IF(Tabulka!O142="","",CONCATENATE(Tabulka!O142,CHAR(10),"(",'Tabulka-skore'!O142,")"))</f>
        <v/>
      </c>
      <c r="P142" s="1100" t="str">
        <f>IF(Tabulka!P142="","",IFERROR(CONCATENATE(ROUND(Tabulka!P142,2),CHAR(10),"(",ROUND('Tabulka-skore'!P142,2),")"),""))</f>
        <v/>
      </c>
      <c r="Q142" s="1114" t="str">
        <f>Tabulka!Q142</f>
        <v/>
      </c>
      <c r="R142" s="1105" t="str">
        <f>Tabulka!R142</f>
        <v/>
      </c>
      <c r="S142" s="1106" t="str">
        <f>IF(Tabulka!S142="","",CONCATENATE(Tabulka!S142,":",CHAR(10),"(",'Tabulka-skore'!S142,":"))</f>
        <v/>
      </c>
      <c r="T142" s="1107" t="str">
        <f>IF(Tabulka!T142="","",CONCATENATE(Tabulka!T142,CHAR(10),'Tabulka-skore'!T142,")"))</f>
        <v/>
      </c>
      <c r="U142" s="1105" t="str">
        <f>IF(Tabulka!U142="","",CONCATENATE(Tabulka!U142,CHAR(10),"(",'Tabulka-skore'!U142,")"))</f>
        <v/>
      </c>
      <c r="V142" s="1108" t="str">
        <f>IF(Tabulka!V142="","",IFERROR(CONCATENATE(ROUND(Tabulka!V142,2),CHAR(10),"(",ROUND('Tabulka-skore'!V142,2),")"),""))</f>
        <v/>
      </c>
      <c r="W142" s="1116" t="str">
        <f>Tabulka!W142</f>
        <v/>
      </c>
      <c r="X142" s="390"/>
    </row>
    <row r="143" spans="1:24" ht="33.75" hidden="1" customHeight="1" thickBot="1" x14ac:dyDescent="0.3">
      <c r="A143" s="331"/>
      <c r="B143" s="70">
        <v>128</v>
      </c>
      <c r="C143" s="1285" t="str">
        <f>VLOOKUP($B143,jednotlivci!$C$5:$G$164,5,0)</f>
        <v/>
      </c>
      <c r="D143" s="1123" t="str">
        <f>IF(OR(Tabulka!D143=":",Tabulka!D143=""),"",CONCATENATE(Tabulka!D143,CHAR(10),"(",'Tabulka-skore'!D143,")"))</f>
        <v/>
      </c>
      <c r="E143" s="1124" t="str">
        <f>IF(OR(Tabulka!E143=":",Tabulka!E143=""),"",CONCATENATE(Tabulka!E143,CHAR(10),"(",'Tabulka-skore'!E143,")"))</f>
        <v/>
      </c>
      <c r="F143" s="1124" t="str">
        <f>IF(OR(Tabulka!F143=":",Tabulka!F143=""),"",CONCATENATE(Tabulka!F143,CHAR(10),"(",'Tabulka-skore'!F143,")"))</f>
        <v/>
      </c>
      <c r="G143" s="1124" t="str">
        <f>IF(OR(Tabulka!G143=":",Tabulka!G143=""),"",CONCATENATE(Tabulka!G143,CHAR(10),"(",'Tabulka-skore'!G143,")"))</f>
        <v/>
      </c>
      <c r="H143" s="1124" t="str">
        <f>IF(OR(Tabulka!H143=":",Tabulka!H143=""),"",CONCATENATE(Tabulka!H143,CHAR(10),"(",'Tabulka-skore'!H143,")"))</f>
        <v/>
      </c>
      <c r="I143" s="1124" t="str">
        <f>IF(OR(Tabulka!I143=":",Tabulka!I143=""),"",CONCATENATE(Tabulka!I143,CHAR(10),"(",'Tabulka-skore'!I143,")"))</f>
        <v/>
      </c>
      <c r="J143" s="1124" t="str">
        <f>IF(OR(Tabulka!J143=":",Tabulka!J143=""),"",CONCATENATE(Tabulka!J143,CHAR(10),"(",'Tabulka-skore'!J143,")"))</f>
        <v/>
      </c>
      <c r="K143" s="1130" t="str">
        <f>J142</f>
        <v>L</v>
      </c>
      <c r="L143" s="901" t="str">
        <f>Tabulka!L143</f>
        <v/>
      </c>
      <c r="M143" s="1239" t="str">
        <f>IF(Tabulka!M143="","",CONCATENATE(Tabulka!M143,":",CHAR(10),"(",'Tabulka-skore'!M143,":"))</f>
        <v/>
      </c>
      <c r="N143" s="1240" t="str">
        <f>IF(Tabulka!N143="","",CONCATENATE(Tabulka!N143,CHAR(10),'Tabulka-skore'!N143,")"))</f>
        <v/>
      </c>
      <c r="O143" s="1241" t="str">
        <f>IF(Tabulka!O143="","",CONCATENATE(Tabulka!O143,CHAR(10),"(",'Tabulka-skore'!O143,")"))</f>
        <v/>
      </c>
      <c r="P143" s="1242" t="str">
        <f>IF(Tabulka!P143="","",IFERROR(CONCATENATE(ROUND(Tabulka!P143,2),CHAR(10),"(",ROUND('Tabulka-skore'!P143,2),")"),""))</f>
        <v/>
      </c>
      <c r="Q143" s="1212" t="str">
        <f>Tabulka!Q143</f>
        <v/>
      </c>
      <c r="R143" s="1213" t="str">
        <f>Tabulka!R143</f>
        <v/>
      </c>
      <c r="S143" s="1214" t="str">
        <f>IF(Tabulka!S143="","",CONCATENATE(Tabulka!S143,":",CHAR(10),"(",'Tabulka-skore'!S143,":"))</f>
        <v/>
      </c>
      <c r="T143" s="1215" t="str">
        <f>IF(Tabulka!T143="","",CONCATENATE(Tabulka!T143,CHAR(10),'Tabulka-skore'!T143,")"))</f>
        <v/>
      </c>
      <c r="U143" s="1213" t="str">
        <f>IF(Tabulka!U143="","",CONCATENATE(Tabulka!U143,CHAR(10),"(",'Tabulka-skore'!U143,")"))</f>
        <v/>
      </c>
      <c r="V143" s="1216" t="str">
        <f>IF(Tabulka!V143="","",IFERROR(CONCATENATE(ROUND(Tabulka!V143,2),CHAR(10),"(",ROUND('Tabulka-skore'!V143,2),")"),""))</f>
        <v/>
      </c>
      <c r="W143" s="1116" t="str">
        <f>Tabulka!W143</f>
        <v/>
      </c>
      <c r="X143" s="390"/>
    </row>
    <row r="144" spans="1:24" ht="3.75" customHeight="1" x14ac:dyDescent="0.35">
      <c r="A144" s="331"/>
      <c r="B144" s="331"/>
      <c r="C144" s="829"/>
      <c r="D144" s="752"/>
      <c r="E144" s="752"/>
      <c r="F144" s="752"/>
      <c r="G144" s="752"/>
      <c r="H144" s="752"/>
      <c r="I144" s="752"/>
      <c r="J144" s="752"/>
      <c r="K144" s="334"/>
      <c r="L144" s="743"/>
      <c r="M144" s="782"/>
      <c r="N144" s="783"/>
      <c r="O144" s="743"/>
      <c r="P144" s="743"/>
      <c r="Q144" s="743"/>
      <c r="R144" s="784"/>
      <c r="S144" s="782"/>
      <c r="T144" s="756"/>
      <c r="U144" s="743"/>
      <c r="V144" s="743"/>
      <c r="W144" s="743"/>
      <c r="X144" s="391"/>
    </row>
    <row r="145" spans="1:24" ht="3.75" customHeight="1" x14ac:dyDescent="0.35">
      <c r="A145" s="331"/>
      <c r="B145" s="331"/>
      <c r="C145" s="829"/>
      <c r="D145" s="752"/>
      <c r="E145" s="752"/>
      <c r="F145" s="752"/>
      <c r="G145" s="752"/>
      <c r="H145" s="752"/>
      <c r="I145" s="752"/>
      <c r="J145" s="752"/>
      <c r="K145" s="334"/>
      <c r="L145" s="743"/>
      <c r="M145" s="782"/>
      <c r="N145" s="783"/>
      <c r="O145" s="743"/>
      <c r="P145" s="743"/>
      <c r="Q145" s="743"/>
      <c r="R145" s="784"/>
      <c r="S145" s="782"/>
      <c r="T145" s="756"/>
      <c r="U145" s="743"/>
      <c r="V145" s="743"/>
      <c r="W145" s="743"/>
      <c r="X145" s="331"/>
    </row>
    <row r="146" spans="1:24" ht="48.75" hidden="1" customHeight="1" x14ac:dyDescent="0.25">
      <c r="A146" s="331"/>
      <c r="B146" s="106"/>
      <c r="C146" s="832" t="str">
        <f>D148</f>
        <v>N</v>
      </c>
      <c r="D146" s="1283" t="str">
        <f>C148</f>
        <v/>
      </c>
      <c r="E146" s="1084" t="str">
        <f>C149</f>
        <v/>
      </c>
      <c r="F146" s="1084" t="str">
        <f>C150</f>
        <v/>
      </c>
      <c r="G146" s="1084" t="str">
        <f>C151</f>
        <v/>
      </c>
      <c r="H146" s="1084" t="str">
        <f>C152</f>
        <v/>
      </c>
      <c r="I146" s="1084" t="str">
        <f>C153</f>
        <v/>
      </c>
      <c r="J146" s="1084" t="str">
        <f>C154</f>
        <v/>
      </c>
      <c r="K146" s="1084" t="str">
        <f>C155</f>
        <v/>
      </c>
      <c r="L146" s="1162" t="s">
        <v>272</v>
      </c>
      <c r="M146" s="1926" t="s">
        <v>276</v>
      </c>
      <c r="N146" s="1926"/>
      <c r="O146" s="1078" t="s">
        <v>456</v>
      </c>
      <c r="P146" s="1079" t="s">
        <v>457</v>
      </c>
      <c r="Q146" s="1080" t="s">
        <v>107</v>
      </c>
      <c r="R146" s="1081" t="s">
        <v>277</v>
      </c>
      <c r="S146" s="1927" t="s">
        <v>462</v>
      </c>
      <c r="T146" s="1927"/>
      <c r="U146" s="1081" t="s">
        <v>106</v>
      </c>
      <c r="V146" s="1082" t="s">
        <v>187</v>
      </c>
      <c r="W146" s="1083" t="s">
        <v>12</v>
      </c>
      <c r="X146" s="390"/>
    </row>
    <row r="147" spans="1:24" ht="11.25" hidden="1" customHeight="1" thickBot="1" x14ac:dyDescent="0.3">
      <c r="A147" s="331"/>
      <c r="B147" s="1011" t="str">
        <f>VLOOKUP(B148-1,'pravidla turnaje'!$A$64:$B$83,2,0)</f>
        <v>N</v>
      </c>
      <c r="C147" s="833"/>
      <c r="D147" s="747">
        <f>B148</f>
        <v>131</v>
      </c>
      <c r="E147" s="748">
        <f>B149</f>
        <v>132</v>
      </c>
      <c r="F147" s="748">
        <f>B150</f>
        <v>133</v>
      </c>
      <c r="G147" s="749">
        <f>B151</f>
        <v>134</v>
      </c>
      <c r="H147" s="748">
        <f>B152</f>
        <v>135</v>
      </c>
      <c r="I147" s="750">
        <f>B153</f>
        <v>136</v>
      </c>
      <c r="J147" s="750">
        <f>B154</f>
        <v>137</v>
      </c>
      <c r="K147" s="750">
        <f>B155</f>
        <v>138</v>
      </c>
      <c r="L147" s="1163"/>
      <c r="M147" s="1928"/>
      <c r="N147" s="1928"/>
      <c r="O147" s="1164"/>
      <c r="P147" s="1165"/>
      <c r="Q147" s="1920" t="s">
        <v>42</v>
      </c>
      <c r="R147" s="1921"/>
      <c r="S147" s="1921"/>
      <c r="T147" s="1921"/>
      <c r="U147" s="1921"/>
      <c r="V147" s="1929"/>
      <c r="W147" s="1166"/>
      <c r="X147" s="390"/>
    </row>
    <row r="148" spans="1:24" ht="36" hidden="1" customHeight="1" thickTop="1" x14ac:dyDescent="0.25">
      <c r="A148" s="331"/>
      <c r="B148" s="820">
        <v>131</v>
      </c>
      <c r="C148" s="1280" t="str">
        <f>VLOOKUP($B148,jednotlivci!$C$5:$G$164,5,0)</f>
        <v/>
      </c>
      <c r="D148" s="1131" t="str">
        <f>B147</f>
        <v>N</v>
      </c>
      <c r="E148" s="1132" t="str">
        <f>IF(OR(Tabulka!E148=":",Tabulka!E148=""),"",CONCATENATE(Tabulka!E148,CHAR(10),"(",'Tabulka-skore'!E148,")"))</f>
        <v/>
      </c>
      <c r="F148" s="1132" t="str">
        <f>IF(OR(Tabulka!F148=":",Tabulka!F148=""),"",CONCATENATE(Tabulka!F148,CHAR(10),"(",'Tabulka-skore'!F148,")"))</f>
        <v/>
      </c>
      <c r="G148" s="1132" t="str">
        <f>IF(OR(Tabulka!G148=":",Tabulka!G148=""),"",CONCATENATE(Tabulka!G148,CHAR(10),"(",'Tabulka-skore'!G148,")"))</f>
        <v/>
      </c>
      <c r="H148" s="1132" t="str">
        <f>IF(OR(Tabulka!H148=":",Tabulka!H148=""),"",CONCATENATE(Tabulka!H148,CHAR(10),"(",'Tabulka-skore'!H148,")"))</f>
        <v/>
      </c>
      <c r="I148" s="1132" t="str">
        <f>IF(OR(Tabulka!I148=":",Tabulka!I148=""),"",CONCATENATE(Tabulka!I148,CHAR(10),"(",'Tabulka-skore'!I148,")"))</f>
        <v/>
      </c>
      <c r="J148" s="1132" t="str">
        <f>IF(OR(Tabulka!J148=":",Tabulka!J148=""),"",CONCATENATE(Tabulka!J148,CHAR(10),"(",'Tabulka-skore'!J148,")"))</f>
        <v/>
      </c>
      <c r="K148" s="1133" t="str">
        <f>IF(OR(Tabulka!K148=":",Tabulka!K148=""),"",CONCATENATE(Tabulka!K148,CHAR(10),"(",'Tabulka-skore'!K148,")"))</f>
        <v/>
      </c>
      <c r="L148" s="1026" t="str">
        <f>Tabulka!L148</f>
        <v/>
      </c>
      <c r="M148" s="1093" t="str">
        <f>IF(Tabulka!M148="","",CONCATENATE(Tabulka!M148,":",CHAR(10),"(",'Tabulka-skore'!M148,":"))</f>
        <v/>
      </c>
      <c r="N148" s="1094" t="str">
        <f>IF(Tabulka!N148="","",CONCATENATE(Tabulka!N148,CHAR(10),'Tabulka-skore'!N148,")"))</f>
        <v/>
      </c>
      <c r="O148" s="1095" t="str">
        <f>IF(Tabulka!O148="","",CONCATENATE(Tabulka!O148,CHAR(10),"(",'Tabulka-skore'!O148,")"))</f>
        <v/>
      </c>
      <c r="P148" s="1096" t="str">
        <f>IF(Tabulka!P148="","",IFERROR(CONCATENATE(ROUND(Tabulka!P148,2),CHAR(10),"(",ROUND('Tabulka-skore'!P148,2),")"),""))</f>
        <v/>
      </c>
      <c r="Q148" s="1113" t="str">
        <f>Tabulka!Q148</f>
        <v/>
      </c>
      <c r="R148" s="1109" t="str">
        <f>Tabulka!R148</f>
        <v/>
      </c>
      <c r="S148" s="1102" t="str">
        <f>IF(Tabulka!S148="","",CONCATENATE(Tabulka!S148,":",CHAR(10),"(",'Tabulka-skore'!S148,":"))</f>
        <v/>
      </c>
      <c r="T148" s="1103" t="str">
        <f>IF(Tabulka!T148="","",CONCATENATE(Tabulka!T148,CHAR(10),'Tabulka-skore'!T148,")"))</f>
        <v/>
      </c>
      <c r="U148" s="1101" t="str">
        <f>IF(Tabulka!U148="","",CONCATENATE(Tabulka!U148,CHAR(10),"(",'Tabulka-skore'!U148,")"))</f>
        <v/>
      </c>
      <c r="V148" s="1104" t="str">
        <f>IF(Tabulka!V148="","",IFERROR(CONCATENATE(ROUND(Tabulka!V148,2),CHAR(10),"(",ROUND('Tabulka-skore'!V148,2),")"),""))</f>
        <v/>
      </c>
      <c r="W148" s="1161" t="str">
        <f>Tabulka!W148</f>
        <v/>
      </c>
      <c r="X148" s="390"/>
    </row>
    <row r="149" spans="1:24" ht="36" hidden="1" customHeight="1" x14ac:dyDescent="0.25">
      <c r="A149" s="331"/>
      <c r="B149" s="642">
        <v>132</v>
      </c>
      <c r="C149" s="1281" t="str">
        <f>VLOOKUP($B149,jednotlivci!$C$5:$G$164,5,0)</f>
        <v/>
      </c>
      <c r="D149" s="1120" t="str">
        <f>IF(OR(Tabulka!D149=":",Tabulka!D149=""),"",CONCATENATE(Tabulka!D149,CHAR(10),"(",'Tabulka-skore'!D149,")"))</f>
        <v/>
      </c>
      <c r="E149" s="1134" t="str">
        <f>D148</f>
        <v>N</v>
      </c>
      <c r="F149" s="1054" t="str">
        <f>IF(OR(Tabulka!F149=":",Tabulka!F149=""),"",CONCATENATE(Tabulka!F149,CHAR(10),"(",'Tabulka-skore'!F149,")"))</f>
        <v/>
      </c>
      <c r="G149" s="1054" t="str">
        <f>IF(OR(Tabulka!G149=":",Tabulka!G149=""),"",CONCATENATE(Tabulka!G149,CHAR(10),"(",'Tabulka-skore'!G149,")"))</f>
        <v/>
      </c>
      <c r="H149" s="1054" t="str">
        <f>IF(OR(Tabulka!H149=":",Tabulka!H149=""),"",CONCATENATE(Tabulka!H149,CHAR(10),"(",'Tabulka-skore'!H149,")"))</f>
        <v/>
      </c>
      <c r="I149" s="1054" t="str">
        <f>IF(OR(Tabulka!I149=":",Tabulka!I149=""),"",CONCATENATE(Tabulka!I149,CHAR(10),"(",'Tabulka-skore'!I149,")"))</f>
        <v/>
      </c>
      <c r="J149" s="1054" t="str">
        <f>IF(OR(Tabulka!J149=":",Tabulka!J149=""),"",CONCATENATE(Tabulka!J149,CHAR(10),"(",'Tabulka-skore'!J149,")"))</f>
        <v/>
      </c>
      <c r="K149" s="1055" t="str">
        <f>IF(OR(Tabulka!K149=":",Tabulka!K149=""),"",CONCATENATE(Tabulka!K149,CHAR(10),"(",'Tabulka-skore'!K149,")"))</f>
        <v/>
      </c>
      <c r="L149" s="900" t="str">
        <f>Tabulka!L149</f>
        <v/>
      </c>
      <c r="M149" s="1097" t="str">
        <f>IF(Tabulka!M149="","",CONCATENATE(Tabulka!M149,":",CHAR(10),"(",'Tabulka-skore'!M149,":"))</f>
        <v/>
      </c>
      <c r="N149" s="1098" t="str">
        <f>IF(Tabulka!N149="","",CONCATENATE(Tabulka!N149,CHAR(10),'Tabulka-skore'!N149,")"))</f>
        <v/>
      </c>
      <c r="O149" s="1099" t="str">
        <f>IF(Tabulka!O149="","",CONCATENATE(Tabulka!O149,CHAR(10),"(",'Tabulka-skore'!O149,")"))</f>
        <v/>
      </c>
      <c r="P149" s="1100" t="str">
        <f>IF(Tabulka!P149="","",IFERROR(CONCATENATE(ROUND(Tabulka!P149,2),CHAR(10),"(",ROUND('Tabulka-skore'!P149,2),")"),""))</f>
        <v/>
      </c>
      <c r="Q149" s="1114" t="str">
        <f>Tabulka!Q149</f>
        <v/>
      </c>
      <c r="R149" s="1110" t="str">
        <f>Tabulka!R149</f>
        <v/>
      </c>
      <c r="S149" s="1106" t="str">
        <f>IF(Tabulka!S149="","",CONCATENATE(Tabulka!S149,":",CHAR(10),"(",'Tabulka-skore'!S149,":"))</f>
        <v/>
      </c>
      <c r="T149" s="1107" t="str">
        <f>IF(Tabulka!T149="","",CONCATENATE(Tabulka!T149,CHAR(10),'Tabulka-skore'!T149,")"))</f>
        <v/>
      </c>
      <c r="U149" s="1105" t="str">
        <f>IF(Tabulka!U149="","",CONCATENATE(Tabulka!U149,CHAR(10),"(",'Tabulka-skore'!U149,")"))</f>
        <v/>
      </c>
      <c r="V149" s="1108" t="str">
        <f>IF(Tabulka!V149="","",IFERROR(CONCATENATE(ROUND(Tabulka!V149,2),CHAR(10),"(",ROUND('Tabulka-skore'!V149,2),")"),""))</f>
        <v/>
      </c>
      <c r="W149" s="1116" t="str">
        <f>Tabulka!W149</f>
        <v/>
      </c>
      <c r="X149" s="390"/>
    </row>
    <row r="150" spans="1:24" ht="36" hidden="1" customHeight="1" x14ac:dyDescent="0.25">
      <c r="A150" s="331"/>
      <c r="B150" s="642">
        <v>133</v>
      </c>
      <c r="C150" s="1281" t="str">
        <f>VLOOKUP($B150,jednotlivci!$C$5:$G$164,5,0)</f>
        <v/>
      </c>
      <c r="D150" s="1120" t="str">
        <f>IF(OR(Tabulka!D150=":",Tabulka!D150=""),"",CONCATENATE(Tabulka!D150,CHAR(10),"(",'Tabulka-skore'!D150,")"))</f>
        <v/>
      </c>
      <c r="E150" s="1122" t="str">
        <f>IF(OR(Tabulka!E150=":",Tabulka!E150=""),"",CONCATENATE(Tabulka!E150,CHAR(10),"(",'Tabulka-skore'!E150,")"))</f>
        <v/>
      </c>
      <c r="F150" s="1134" t="str">
        <f>E149</f>
        <v>N</v>
      </c>
      <c r="G150" s="1054" t="str">
        <f>IF(OR(Tabulka!G150=":",Tabulka!G150=""),"",CONCATENATE(Tabulka!G150,CHAR(10),"(",'Tabulka-skore'!G150,")"))</f>
        <v/>
      </c>
      <c r="H150" s="1054" t="str">
        <f>IF(OR(Tabulka!H150=":",Tabulka!H150=""),"",CONCATENATE(Tabulka!H150,CHAR(10),"(",'Tabulka-skore'!H150,")"))</f>
        <v/>
      </c>
      <c r="I150" s="1054" t="str">
        <f>IF(OR(Tabulka!I150=":",Tabulka!I150=""),"",CONCATENATE(Tabulka!I150,CHAR(10),"(",'Tabulka-skore'!I150,")"))</f>
        <v/>
      </c>
      <c r="J150" s="1054" t="str">
        <f>IF(OR(Tabulka!J150=":",Tabulka!J150=""),"",CONCATENATE(Tabulka!J150,CHAR(10),"(",'Tabulka-skore'!J150,")"))</f>
        <v/>
      </c>
      <c r="K150" s="1055" t="str">
        <f>IF(OR(Tabulka!K150=":",Tabulka!K150=""),"",CONCATENATE(Tabulka!K150,CHAR(10),"(",'Tabulka-skore'!K150,")"))</f>
        <v/>
      </c>
      <c r="L150" s="900" t="str">
        <f>Tabulka!L150</f>
        <v/>
      </c>
      <c r="M150" s="1097" t="str">
        <f>IF(Tabulka!M150="","",CONCATENATE(Tabulka!M150,":",CHAR(10),"(",'Tabulka-skore'!M150,":"))</f>
        <v/>
      </c>
      <c r="N150" s="1098" t="str">
        <f>IF(Tabulka!N150="","",CONCATENATE(Tabulka!N150,CHAR(10),'Tabulka-skore'!N150,")"))</f>
        <v/>
      </c>
      <c r="O150" s="1099" t="str">
        <f>IF(Tabulka!O150="","",CONCATENATE(Tabulka!O150,CHAR(10),"(",'Tabulka-skore'!O150,")"))</f>
        <v/>
      </c>
      <c r="P150" s="1100" t="str">
        <f>IF(Tabulka!P150="","",IFERROR(CONCATENATE(ROUND(Tabulka!P150,2),CHAR(10),"(",ROUND('Tabulka-skore'!P150,2),")"),""))</f>
        <v/>
      </c>
      <c r="Q150" s="1114" t="str">
        <f>Tabulka!Q150</f>
        <v/>
      </c>
      <c r="R150" s="1110" t="str">
        <f>Tabulka!R150</f>
        <v/>
      </c>
      <c r="S150" s="1106" t="str">
        <f>IF(Tabulka!S150="","",CONCATENATE(Tabulka!S150,":",CHAR(10),"(",'Tabulka-skore'!S150,":"))</f>
        <v/>
      </c>
      <c r="T150" s="1107" t="str">
        <f>IF(Tabulka!T150="","",CONCATENATE(Tabulka!T150,CHAR(10),'Tabulka-skore'!T150,")"))</f>
        <v/>
      </c>
      <c r="U150" s="1105" t="str">
        <f>IF(Tabulka!U150="","",CONCATENATE(Tabulka!U150,CHAR(10),"(",'Tabulka-skore'!U150,")"))</f>
        <v/>
      </c>
      <c r="V150" s="1108" t="str">
        <f>IF(Tabulka!V150="","",IFERROR(CONCATENATE(ROUND(Tabulka!V150,2),CHAR(10),"(",ROUND('Tabulka-skore'!V150,2),")"),""))</f>
        <v/>
      </c>
      <c r="W150" s="1116" t="str">
        <f>Tabulka!W150</f>
        <v/>
      </c>
      <c r="X150" s="390"/>
    </row>
    <row r="151" spans="1:24" ht="36" hidden="1" customHeight="1" x14ac:dyDescent="0.25">
      <c r="A151" s="331"/>
      <c r="B151" s="642">
        <v>134</v>
      </c>
      <c r="C151" s="1281" t="str">
        <f>VLOOKUP($B151,jednotlivci!$C$5:$G$164,5,0)</f>
        <v/>
      </c>
      <c r="D151" s="1120" t="str">
        <f>IF(OR(Tabulka!D151=":",Tabulka!D151=""),"",CONCATENATE(Tabulka!D151,CHAR(10),"(",'Tabulka-skore'!D151,")"))</f>
        <v/>
      </c>
      <c r="E151" s="1122" t="str">
        <f>IF(OR(Tabulka!E151=":",Tabulka!E151=""),"",CONCATENATE(Tabulka!E151,CHAR(10),"(",'Tabulka-skore'!E151,")"))</f>
        <v/>
      </c>
      <c r="F151" s="1122" t="str">
        <f>IF(OR(Tabulka!F151=":",Tabulka!F151=""),"",CONCATENATE(Tabulka!F151,CHAR(10),"(",'Tabulka-skore'!F151,")"))</f>
        <v/>
      </c>
      <c r="G151" s="1134" t="str">
        <f>F150</f>
        <v>N</v>
      </c>
      <c r="H151" s="1054" t="str">
        <f>IF(OR(Tabulka!H151=":",Tabulka!H151=""),"",CONCATENATE(Tabulka!H151,CHAR(10),"(",'Tabulka-skore'!H151,")"))</f>
        <v/>
      </c>
      <c r="I151" s="1054" t="str">
        <f>IF(OR(Tabulka!I151=":",Tabulka!I151=""),"",CONCATENATE(Tabulka!I151,CHAR(10),"(",'Tabulka-skore'!I151,")"))</f>
        <v/>
      </c>
      <c r="J151" s="1054" t="str">
        <f>IF(OR(Tabulka!J151=":",Tabulka!J151=""),"",CONCATENATE(Tabulka!J151,CHAR(10),"(",'Tabulka-skore'!J151,")"))</f>
        <v/>
      </c>
      <c r="K151" s="1055" t="str">
        <f>IF(OR(Tabulka!K151=":",Tabulka!K151=""),"",CONCATENATE(Tabulka!K151,CHAR(10),"(",'Tabulka-skore'!K151,")"))</f>
        <v/>
      </c>
      <c r="L151" s="900" t="str">
        <f>Tabulka!L151</f>
        <v/>
      </c>
      <c r="M151" s="1097" t="str">
        <f>IF(Tabulka!M151="","",CONCATENATE(Tabulka!M151,":",CHAR(10),"(",'Tabulka-skore'!M151,":"))</f>
        <v/>
      </c>
      <c r="N151" s="1098" t="str">
        <f>IF(Tabulka!N151="","",CONCATENATE(Tabulka!N151,CHAR(10),'Tabulka-skore'!N151,")"))</f>
        <v/>
      </c>
      <c r="O151" s="1099" t="str">
        <f>IF(Tabulka!O151="","",CONCATENATE(Tabulka!O151,CHAR(10),"(",'Tabulka-skore'!O151,")"))</f>
        <v/>
      </c>
      <c r="P151" s="1100" t="str">
        <f>IF(Tabulka!P151="","",IFERROR(CONCATENATE(ROUND(Tabulka!P151,2),CHAR(10),"(",ROUND('Tabulka-skore'!P151,2),")"),""))</f>
        <v/>
      </c>
      <c r="Q151" s="1114" t="str">
        <f>Tabulka!Q151</f>
        <v/>
      </c>
      <c r="R151" s="1110" t="str">
        <f>Tabulka!R151</f>
        <v/>
      </c>
      <c r="S151" s="1106" t="str">
        <f>IF(Tabulka!S151="","",CONCATENATE(Tabulka!S151,":",CHAR(10),"(",'Tabulka-skore'!S151,":"))</f>
        <v/>
      </c>
      <c r="T151" s="1107" t="str">
        <f>IF(Tabulka!T151="","",CONCATENATE(Tabulka!T151,CHAR(10),'Tabulka-skore'!T151,")"))</f>
        <v/>
      </c>
      <c r="U151" s="1105" t="str">
        <f>IF(Tabulka!U151="","",CONCATENATE(Tabulka!U151,CHAR(10),"(",'Tabulka-skore'!U151,")"))</f>
        <v/>
      </c>
      <c r="V151" s="1108" t="str">
        <f>IF(Tabulka!V151="","",IFERROR(CONCATENATE(ROUND(Tabulka!V151,2),CHAR(10),"(",ROUND('Tabulka-skore'!V151,2),")"),""))</f>
        <v/>
      </c>
      <c r="W151" s="1116" t="str">
        <f>Tabulka!W151</f>
        <v/>
      </c>
      <c r="X151" s="390"/>
    </row>
    <row r="152" spans="1:24" ht="36" hidden="1" customHeight="1" x14ac:dyDescent="0.25">
      <c r="A152" s="331"/>
      <c r="B152" s="642">
        <v>135</v>
      </c>
      <c r="C152" s="1281" t="str">
        <f>VLOOKUP($B152,jednotlivci!$C$5:$G$164,5,0)</f>
        <v/>
      </c>
      <c r="D152" s="1120" t="str">
        <f>IF(OR(Tabulka!D152=":",Tabulka!D152=""),"",CONCATENATE(Tabulka!D152,CHAR(10),"(",'Tabulka-skore'!D152,")"))</f>
        <v/>
      </c>
      <c r="E152" s="1122" t="str">
        <f>IF(OR(Tabulka!E152=":",Tabulka!E152=""),"",CONCATENATE(Tabulka!E152,CHAR(10),"(",'Tabulka-skore'!E152,")"))</f>
        <v/>
      </c>
      <c r="F152" s="1122" t="str">
        <f>IF(OR(Tabulka!F152=":",Tabulka!F152=""),"",CONCATENATE(Tabulka!F152,CHAR(10),"(",'Tabulka-skore'!F152,")"))</f>
        <v/>
      </c>
      <c r="G152" s="1122" t="str">
        <f>IF(OR(Tabulka!G152=":",Tabulka!G152=""),"",CONCATENATE(Tabulka!G152,CHAR(10),"(",'Tabulka-skore'!G152,")"))</f>
        <v/>
      </c>
      <c r="H152" s="1134" t="str">
        <f>G151</f>
        <v>N</v>
      </c>
      <c r="I152" s="1054" t="str">
        <f>IF(OR(Tabulka!I152=":",Tabulka!I152=""),"",CONCATENATE(Tabulka!I152,CHAR(10),"(",'Tabulka-skore'!I152,")"))</f>
        <v/>
      </c>
      <c r="J152" s="1054" t="str">
        <f>IF(OR(Tabulka!J152=":",Tabulka!J152=""),"",CONCATENATE(Tabulka!J152,CHAR(10),"(",'Tabulka-skore'!J152,")"))</f>
        <v/>
      </c>
      <c r="K152" s="1055" t="str">
        <f>IF(OR(Tabulka!K152=":",Tabulka!K152=""),"",CONCATENATE(Tabulka!K152,CHAR(10),"(",'Tabulka-skore'!K152,")"))</f>
        <v/>
      </c>
      <c r="L152" s="900" t="str">
        <f>Tabulka!L152</f>
        <v/>
      </c>
      <c r="M152" s="1097" t="str">
        <f>IF(Tabulka!M152="","",CONCATENATE(Tabulka!M152,":",CHAR(10),"(",'Tabulka-skore'!M152,":"))</f>
        <v/>
      </c>
      <c r="N152" s="1098" t="str">
        <f>IF(Tabulka!N152="","",CONCATENATE(Tabulka!N152,CHAR(10),'Tabulka-skore'!N152,")"))</f>
        <v/>
      </c>
      <c r="O152" s="1099" t="str">
        <f>IF(Tabulka!O152="","",CONCATENATE(Tabulka!O152,CHAR(10),"(",'Tabulka-skore'!O152,")"))</f>
        <v/>
      </c>
      <c r="P152" s="1100" t="str">
        <f>IF(Tabulka!P152="","",IFERROR(CONCATENATE(ROUND(Tabulka!P152,2),CHAR(10),"(",ROUND('Tabulka-skore'!P152,2),")"),""))</f>
        <v/>
      </c>
      <c r="Q152" s="1114" t="str">
        <f>Tabulka!Q152</f>
        <v/>
      </c>
      <c r="R152" s="1105" t="str">
        <f>Tabulka!R152</f>
        <v/>
      </c>
      <c r="S152" s="1106" t="str">
        <f>IF(Tabulka!S152="","",CONCATENATE(Tabulka!S152,":",CHAR(10),"(",'Tabulka-skore'!S152,":"))</f>
        <v/>
      </c>
      <c r="T152" s="1107" t="str">
        <f>IF(Tabulka!T152="","",CONCATENATE(Tabulka!T152,CHAR(10),'Tabulka-skore'!T152,")"))</f>
        <v/>
      </c>
      <c r="U152" s="1105" t="str">
        <f>IF(Tabulka!U152="","",CONCATENATE(Tabulka!U152,CHAR(10),"(",'Tabulka-skore'!U152,")"))</f>
        <v/>
      </c>
      <c r="V152" s="1108" t="str">
        <f>IF(Tabulka!V152="","",IFERROR(CONCATENATE(ROUND(Tabulka!V152,2),CHAR(10),"(",ROUND('Tabulka-skore'!V152,2),")"),""))</f>
        <v/>
      </c>
      <c r="W152" s="1116" t="str">
        <f>Tabulka!W152</f>
        <v/>
      </c>
      <c r="X152" s="390"/>
    </row>
    <row r="153" spans="1:24" ht="36" hidden="1" customHeight="1" x14ac:dyDescent="0.25">
      <c r="A153" s="331"/>
      <c r="B153" s="642">
        <v>136</v>
      </c>
      <c r="C153" s="1281" t="str">
        <f>VLOOKUP($B153,jednotlivci!$C$5:$G$164,5,0)</f>
        <v/>
      </c>
      <c r="D153" s="1120" t="str">
        <f>IF(OR(Tabulka!D153=":",Tabulka!D153=""),"",CONCATENATE(Tabulka!D153,CHAR(10),"(",'Tabulka-skore'!D153,")"))</f>
        <v/>
      </c>
      <c r="E153" s="1122" t="str">
        <f>IF(OR(Tabulka!E153=":",Tabulka!E153=""),"",CONCATENATE(Tabulka!E153,CHAR(10),"(",'Tabulka-skore'!E153,")"))</f>
        <v/>
      </c>
      <c r="F153" s="1122" t="str">
        <f>IF(OR(Tabulka!F153=":",Tabulka!F153=""),"",CONCATENATE(Tabulka!F153,CHAR(10),"(",'Tabulka-skore'!F153,")"))</f>
        <v/>
      </c>
      <c r="G153" s="1122" t="str">
        <f>IF(OR(Tabulka!G153=":",Tabulka!G153=""),"",CONCATENATE(Tabulka!G153,CHAR(10),"(",'Tabulka-skore'!G153,")"))</f>
        <v/>
      </c>
      <c r="H153" s="1122" t="str">
        <f>IF(OR(Tabulka!H153=":",Tabulka!H153=""),"",CONCATENATE(Tabulka!H153,CHAR(10),"(",'Tabulka-skore'!H153,")"))</f>
        <v/>
      </c>
      <c r="I153" s="1134" t="str">
        <f>H152</f>
        <v>N</v>
      </c>
      <c r="J153" s="1054" t="str">
        <f>IF(OR(Tabulka!J153=":",Tabulka!J153=""),"",CONCATENATE(Tabulka!J153,CHAR(10),"(",'Tabulka-skore'!J153,")"))</f>
        <v/>
      </c>
      <c r="K153" s="1055" t="str">
        <f>IF(OR(Tabulka!K153=":",Tabulka!K153=""),"",CONCATENATE(Tabulka!K153,CHAR(10),"(",'Tabulka-skore'!K153,")"))</f>
        <v/>
      </c>
      <c r="L153" s="900" t="str">
        <f>Tabulka!L153</f>
        <v/>
      </c>
      <c r="M153" s="1097" t="str">
        <f>IF(Tabulka!M153="","",CONCATENATE(Tabulka!M153,":",CHAR(10),"(",'Tabulka-skore'!M153,":"))</f>
        <v/>
      </c>
      <c r="N153" s="1098" t="str">
        <f>IF(Tabulka!N153="","",CONCATENATE(Tabulka!N153,CHAR(10),'Tabulka-skore'!N153,")"))</f>
        <v/>
      </c>
      <c r="O153" s="1099" t="str">
        <f>IF(Tabulka!O153="","",CONCATENATE(Tabulka!O153,CHAR(10),"(",'Tabulka-skore'!O153,")"))</f>
        <v/>
      </c>
      <c r="P153" s="1100" t="str">
        <f>IF(Tabulka!P153="","",IFERROR(CONCATENATE(ROUND(Tabulka!P153,2),CHAR(10),"(",ROUND('Tabulka-skore'!P153,2),")"),""))</f>
        <v/>
      </c>
      <c r="Q153" s="1114" t="str">
        <f>Tabulka!Q153</f>
        <v/>
      </c>
      <c r="R153" s="1105" t="str">
        <f>Tabulka!R153</f>
        <v/>
      </c>
      <c r="S153" s="1106" t="str">
        <f>IF(Tabulka!S153="","",CONCATENATE(Tabulka!S153,":",CHAR(10),"(",'Tabulka-skore'!S153,":"))</f>
        <v/>
      </c>
      <c r="T153" s="1107" t="str">
        <f>IF(Tabulka!T153="","",CONCATENATE(Tabulka!T153,CHAR(10),'Tabulka-skore'!T153,")"))</f>
        <v/>
      </c>
      <c r="U153" s="1105" t="str">
        <f>IF(Tabulka!U153="","",CONCATENATE(Tabulka!U153,CHAR(10),"(",'Tabulka-skore'!U153,")"))</f>
        <v/>
      </c>
      <c r="V153" s="1108" t="str">
        <f>IF(Tabulka!V153="","",IFERROR(CONCATENATE(ROUND(Tabulka!V153,2),CHAR(10),"(",ROUND('Tabulka-skore'!V153,2),")"),""))</f>
        <v/>
      </c>
      <c r="W153" s="1116" t="str">
        <f>Tabulka!W153</f>
        <v/>
      </c>
      <c r="X153" s="390"/>
    </row>
    <row r="154" spans="1:24" ht="36" hidden="1" customHeight="1" x14ac:dyDescent="0.25">
      <c r="A154" s="331"/>
      <c r="B154" s="642">
        <v>137</v>
      </c>
      <c r="C154" s="1281" t="str">
        <f>VLOOKUP($B154,jednotlivci!$C$5:$G$164,5,0)</f>
        <v/>
      </c>
      <c r="D154" s="1120" t="str">
        <f>IF(OR(Tabulka!D154=":",Tabulka!D154=""),"",CONCATENATE(Tabulka!D154,CHAR(10),"(",'Tabulka-skore'!D154,")"))</f>
        <v/>
      </c>
      <c r="E154" s="1122" t="str">
        <f>IF(OR(Tabulka!E154=":",Tabulka!E154=""),"",CONCATENATE(Tabulka!E154,CHAR(10),"(",'Tabulka-skore'!E154,")"))</f>
        <v/>
      </c>
      <c r="F154" s="1122" t="str">
        <f>IF(OR(Tabulka!F154=":",Tabulka!F154=""),"",CONCATENATE(Tabulka!F154,CHAR(10),"(",'Tabulka-skore'!F154,")"))</f>
        <v/>
      </c>
      <c r="G154" s="1122" t="str">
        <f>IF(OR(Tabulka!G154=":",Tabulka!G154=""),"",CONCATENATE(Tabulka!G154,CHAR(10),"(",'Tabulka-skore'!G154,")"))</f>
        <v/>
      </c>
      <c r="H154" s="1122" t="str">
        <f>IF(OR(Tabulka!H154=":",Tabulka!H154=""),"",CONCATENATE(Tabulka!H154,CHAR(10),"(",'Tabulka-skore'!H154,")"))</f>
        <v/>
      </c>
      <c r="I154" s="1122" t="str">
        <f>IF(OR(Tabulka!I154=":",Tabulka!I154=""),"",CONCATENATE(Tabulka!I154,CHAR(10),"(",'Tabulka-skore'!I154,")"))</f>
        <v/>
      </c>
      <c r="J154" s="1134" t="str">
        <f>I153</f>
        <v>N</v>
      </c>
      <c r="K154" s="1055" t="str">
        <f>IF(OR(Tabulka!K154=":",Tabulka!K154=""),"",CONCATENATE(Tabulka!K154,CHAR(10),"(",'Tabulka-skore'!K154,")"))</f>
        <v/>
      </c>
      <c r="L154" s="900" t="str">
        <f>Tabulka!L154</f>
        <v/>
      </c>
      <c r="M154" s="1097" t="str">
        <f>IF(Tabulka!M154="","",CONCATENATE(Tabulka!M154,":",CHAR(10),"(",'Tabulka-skore'!M154,":"))</f>
        <v/>
      </c>
      <c r="N154" s="1098" t="str">
        <f>IF(Tabulka!N154="","",CONCATENATE(Tabulka!N154,CHAR(10),'Tabulka-skore'!N154,")"))</f>
        <v/>
      </c>
      <c r="O154" s="1099" t="str">
        <f>IF(Tabulka!O154="","",CONCATENATE(Tabulka!O154,CHAR(10),"(",'Tabulka-skore'!O154,")"))</f>
        <v/>
      </c>
      <c r="P154" s="1100" t="str">
        <f>IF(Tabulka!P154="","",IFERROR(CONCATENATE(ROUND(Tabulka!P154,2),CHAR(10),"(",ROUND('Tabulka-skore'!P154,2),")"),""))</f>
        <v/>
      </c>
      <c r="Q154" s="1114" t="str">
        <f>Tabulka!Q154</f>
        <v/>
      </c>
      <c r="R154" s="1105" t="str">
        <f>Tabulka!R154</f>
        <v/>
      </c>
      <c r="S154" s="1106" t="str">
        <f>IF(Tabulka!S154="","",CONCATENATE(Tabulka!S154,":",CHAR(10),"(",'Tabulka-skore'!S154,":"))</f>
        <v/>
      </c>
      <c r="T154" s="1107" t="str">
        <f>IF(Tabulka!T154="","",CONCATENATE(Tabulka!T154,CHAR(10),'Tabulka-skore'!T154,")"))</f>
        <v/>
      </c>
      <c r="U154" s="1105" t="str">
        <f>IF(Tabulka!U154="","",CONCATENATE(Tabulka!U154,CHAR(10),"(",'Tabulka-skore'!U154,")"))</f>
        <v/>
      </c>
      <c r="V154" s="1108" t="str">
        <f>IF(Tabulka!V154="","",IFERROR(CONCATENATE(ROUND(Tabulka!V154,2),CHAR(10),"(",ROUND('Tabulka-skore'!V154,2),")"),""))</f>
        <v/>
      </c>
      <c r="W154" s="1116" t="str">
        <f>Tabulka!W154</f>
        <v/>
      </c>
      <c r="X154" s="390"/>
    </row>
    <row r="155" spans="1:24" ht="33.75" hidden="1" customHeight="1" thickBot="1" x14ac:dyDescent="0.3">
      <c r="A155" s="331"/>
      <c r="B155" s="642">
        <v>138</v>
      </c>
      <c r="C155" s="1282" t="str">
        <f>VLOOKUP($B155,jednotlivci!$C$5:$G$164,5,0)</f>
        <v/>
      </c>
      <c r="D155" s="1123" t="str">
        <f>IF(OR(Tabulka!D155=":",Tabulka!D155=""),"",CONCATENATE(Tabulka!D155,CHAR(10),"(",'Tabulka-skore'!D155,")"))</f>
        <v/>
      </c>
      <c r="E155" s="1124" t="str">
        <f>IF(OR(Tabulka!E155=":",Tabulka!E155=""),"",CONCATENATE(Tabulka!E155,CHAR(10),"(",'Tabulka-skore'!E155,")"))</f>
        <v/>
      </c>
      <c r="F155" s="1124" t="str">
        <f>IF(OR(Tabulka!F155=":",Tabulka!F155=""),"",CONCATENATE(Tabulka!F155,CHAR(10),"(",'Tabulka-skore'!F155,")"))</f>
        <v/>
      </c>
      <c r="G155" s="1124" t="str">
        <f>IF(OR(Tabulka!G155=":",Tabulka!G155=""),"",CONCATENATE(Tabulka!G155,CHAR(10),"(",'Tabulka-skore'!G155,")"))</f>
        <v/>
      </c>
      <c r="H155" s="1124" t="str">
        <f>IF(OR(Tabulka!H155=":",Tabulka!H155=""),"",CONCATENATE(Tabulka!H155,CHAR(10),"(",'Tabulka-skore'!H155,")"))</f>
        <v/>
      </c>
      <c r="I155" s="1124" t="str">
        <f>IF(OR(Tabulka!I155=":",Tabulka!I155=""),"",CONCATENATE(Tabulka!I155,CHAR(10),"(",'Tabulka-skore'!I155,")"))</f>
        <v/>
      </c>
      <c r="J155" s="1124" t="str">
        <f>IF(OR(Tabulka!J155=":",Tabulka!J155=""),"",CONCATENATE(Tabulka!J155,CHAR(10),"(",'Tabulka-skore'!J155,")"))</f>
        <v/>
      </c>
      <c r="K155" s="1135" t="str">
        <f>J154</f>
        <v>N</v>
      </c>
      <c r="L155" s="901" t="str">
        <f>Tabulka!L155</f>
        <v/>
      </c>
      <c r="M155" s="1239" t="str">
        <f>IF(Tabulka!M155="","",CONCATENATE(Tabulka!M155,":",CHAR(10),"(",'Tabulka-skore'!M155,":"))</f>
        <v/>
      </c>
      <c r="N155" s="1240" t="str">
        <f>IF(Tabulka!N155="","",CONCATENATE(Tabulka!N155,CHAR(10),'Tabulka-skore'!N155,")"))</f>
        <v/>
      </c>
      <c r="O155" s="1241" t="str">
        <f>IF(Tabulka!O155="","",CONCATENATE(Tabulka!O155,CHAR(10),"(",'Tabulka-skore'!O155,")"))</f>
        <v/>
      </c>
      <c r="P155" s="1242" t="str">
        <f>IF(Tabulka!P155="","",IFERROR(CONCATENATE(ROUND(Tabulka!P155,2),CHAR(10),"(",ROUND('Tabulka-skore'!P155,2),")"),""))</f>
        <v/>
      </c>
      <c r="Q155" s="1212" t="str">
        <f>Tabulka!Q155</f>
        <v/>
      </c>
      <c r="R155" s="1213" t="str">
        <f>Tabulka!R155</f>
        <v/>
      </c>
      <c r="S155" s="1214" t="str">
        <f>IF(Tabulka!S155="","",CONCATENATE(Tabulka!S155,":",CHAR(10),"(",'Tabulka-skore'!S155,":"))</f>
        <v/>
      </c>
      <c r="T155" s="1215" t="str">
        <f>IF(Tabulka!T155="","",CONCATENATE(Tabulka!T155,CHAR(10),'Tabulka-skore'!T155,")"))</f>
        <v/>
      </c>
      <c r="U155" s="1213" t="str">
        <f>IF(Tabulka!U155="","",CONCATENATE(Tabulka!U155,CHAR(10),"(",'Tabulka-skore'!U155,")"))</f>
        <v/>
      </c>
      <c r="V155" s="1216" t="str">
        <f>IF(Tabulka!V155="","",IFERROR(CONCATENATE(ROUND(Tabulka!V155,2),CHAR(10),"(",ROUND('Tabulka-skore'!V155,2),")"),""))</f>
        <v/>
      </c>
      <c r="W155" s="1116" t="str">
        <f>Tabulka!W155</f>
        <v/>
      </c>
      <c r="X155" s="390"/>
    </row>
    <row r="156" spans="1:24" ht="5.0999999999999996" hidden="1" customHeight="1" x14ac:dyDescent="0.35">
      <c r="A156" s="327"/>
      <c r="B156" s="327"/>
      <c r="C156" s="824"/>
      <c r="D156" s="745"/>
      <c r="E156" s="745"/>
      <c r="F156" s="745"/>
      <c r="G156" s="745"/>
      <c r="H156" s="745"/>
      <c r="I156" s="745"/>
      <c r="J156" s="745"/>
      <c r="K156" s="328"/>
      <c r="L156" s="757"/>
      <c r="M156" s="758"/>
      <c r="N156" s="759"/>
      <c r="O156" s="760"/>
      <c r="P156" s="760"/>
      <c r="Q156" s="761"/>
      <c r="R156" s="762"/>
      <c r="S156" s="763"/>
      <c r="T156" s="764"/>
      <c r="U156" s="762"/>
      <c r="V156" s="762"/>
      <c r="W156" s="762"/>
      <c r="X156" s="391"/>
    </row>
    <row r="157" spans="1:24" ht="5.0999999999999996" hidden="1" customHeight="1" thickBot="1" x14ac:dyDescent="0.4">
      <c r="A157" s="331"/>
      <c r="B157" s="331"/>
      <c r="C157" s="821"/>
      <c r="D157" s="746"/>
      <c r="E157" s="746"/>
      <c r="F157" s="746"/>
      <c r="G157" s="746"/>
      <c r="H157" s="746"/>
      <c r="I157" s="746"/>
      <c r="J157" s="746"/>
      <c r="K157" s="332"/>
      <c r="L157" s="765"/>
      <c r="M157" s="766"/>
      <c r="N157" s="767"/>
      <c r="O157" s="765"/>
      <c r="P157" s="765"/>
      <c r="Q157" s="744"/>
      <c r="R157" s="768"/>
      <c r="S157" s="769"/>
      <c r="T157" s="770"/>
      <c r="U157" s="744"/>
      <c r="V157" s="744"/>
      <c r="W157" s="744"/>
      <c r="X157" s="390"/>
    </row>
    <row r="158" spans="1:24" ht="48.75" hidden="1" customHeight="1" x14ac:dyDescent="0.25">
      <c r="A158" s="331"/>
      <c r="B158" s="648"/>
      <c r="C158" s="834" t="str">
        <f>D160</f>
        <v>O</v>
      </c>
      <c r="D158" s="1278" t="str">
        <f>C160</f>
        <v/>
      </c>
      <c r="E158" s="1279" t="str">
        <f>C161</f>
        <v/>
      </c>
      <c r="F158" s="1279" t="str">
        <f>C162</f>
        <v/>
      </c>
      <c r="G158" s="1279" t="str">
        <f>C163</f>
        <v/>
      </c>
      <c r="H158" s="1279" t="str">
        <f>C164</f>
        <v/>
      </c>
      <c r="I158" s="1279" t="str">
        <f>C165</f>
        <v/>
      </c>
      <c r="J158" s="1279" t="str">
        <f>C166</f>
        <v/>
      </c>
      <c r="K158" s="1279" t="str">
        <f>C167</f>
        <v/>
      </c>
      <c r="L158" s="1155" t="s">
        <v>272</v>
      </c>
      <c r="M158" s="1930" t="s">
        <v>276</v>
      </c>
      <c r="N158" s="1930"/>
      <c r="O158" s="1156" t="s">
        <v>456</v>
      </c>
      <c r="P158" s="1157" t="s">
        <v>457</v>
      </c>
      <c r="Q158" s="1080" t="s">
        <v>107</v>
      </c>
      <c r="R158" s="1081" t="s">
        <v>277</v>
      </c>
      <c r="S158" s="1927" t="s">
        <v>462</v>
      </c>
      <c r="T158" s="1927"/>
      <c r="U158" s="1081" t="s">
        <v>106</v>
      </c>
      <c r="V158" s="1158" t="s">
        <v>187</v>
      </c>
      <c r="W158" s="1159" t="s">
        <v>12</v>
      </c>
      <c r="X158" s="390"/>
    </row>
    <row r="159" spans="1:24" ht="11.25" hidden="1" customHeight="1" thickBot="1" x14ac:dyDescent="0.3">
      <c r="A159" s="331"/>
      <c r="B159" s="1011" t="str">
        <f>VLOOKUP(B160-1,'pravidla turnaje'!$A$64:$B$83,2,0)</f>
        <v>O</v>
      </c>
      <c r="C159" s="835"/>
      <c r="D159" s="753">
        <f>B160</f>
        <v>141</v>
      </c>
      <c r="E159" s="749">
        <f>B161</f>
        <v>142</v>
      </c>
      <c r="F159" s="749">
        <f>B162</f>
        <v>143</v>
      </c>
      <c r="G159" s="749">
        <f>B163</f>
        <v>144</v>
      </c>
      <c r="H159" s="749">
        <f>B164</f>
        <v>145</v>
      </c>
      <c r="I159" s="754">
        <f>B165</f>
        <v>146</v>
      </c>
      <c r="J159" s="754">
        <f>B166</f>
        <v>147</v>
      </c>
      <c r="K159" s="754">
        <f>B167</f>
        <v>148</v>
      </c>
      <c r="L159" s="1117"/>
      <c r="M159" s="1919"/>
      <c r="N159" s="1919"/>
      <c r="O159" s="1118"/>
      <c r="P159" s="1119"/>
      <c r="Q159" s="1920" t="s">
        <v>42</v>
      </c>
      <c r="R159" s="1921"/>
      <c r="S159" s="1921"/>
      <c r="T159" s="1921"/>
      <c r="U159" s="1921"/>
      <c r="V159" s="1922"/>
      <c r="W159" s="1160"/>
      <c r="X159" s="390"/>
    </row>
    <row r="160" spans="1:24" ht="34.5" hidden="1" customHeight="1" thickTop="1" x14ac:dyDescent="0.25">
      <c r="A160" s="331"/>
      <c r="B160" s="649">
        <v>141</v>
      </c>
      <c r="C160" s="1275" t="str">
        <f>VLOOKUP($B160,jednotlivci!$C$5:$G$164,5,0)</f>
        <v/>
      </c>
      <c r="D160" s="1136" t="str">
        <f>B159</f>
        <v>O</v>
      </c>
      <c r="E160" s="1050" t="str">
        <f>IF(OR(Tabulka!E160=":",Tabulka!E160=""),"",CONCATENATE(Tabulka!E160,CHAR(10),"(",'Tabulka-skore'!E160,")"))</f>
        <v/>
      </c>
      <c r="F160" s="1050" t="str">
        <f>IF(OR(Tabulka!F160=":",Tabulka!F160=""),"",CONCATENATE(Tabulka!F160,CHAR(10),"(",'Tabulka-skore'!F160,")"))</f>
        <v/>
      </c>
      <c r="G160" s="1050" t="str">
        <f>IF(OR(Tabulka!G160=":",Tabulka!G160=""),"",CONCATENATE(Tabulka!G160,CHAR(10),"(",'Tabulka-skore'!G160,")"))</f>
        <v/>
      </c>
      <c r="H160" s="1050" t="str">
        <f>IF(OR(Tabulka!H160=":",Tabulka!H160=""),"",CONCATENATE(Tabulka!H160,CHAR(10),"(",'Tabulka-skore'!H160,")"))</f>
        <v/>
      </c>
      <c r="I160" s="1050" t="str">
        <f>IF(OR(Tabulka!I160=":",Tabulka!I160=""),"",CONCATENATE(Tabulka!I160,CHAR(10),"(",'Tabulka-skore'!I160,")"))</f>
        <v/>
      </c>
      <c r="J160" s="1050" t="str">
        <f>IF(OR(Tabulka!J160=":",Tabulka!J160=""),"",CONCATENATE(Tabulka!J160,CHAR(10),"(",'Tabulka-skore'!J160,")"))</f>
        <v/>
      </c>
      <c r="K160" s="1051" t="str">
        <f>IF(OR(Tabulka!K160=":",Tabulka!K160=""),"",CONCATENATE(Tabulka!K160,CHAR(10),"(",'Tabulka-skore'!K160,")"))</f>
        <v/>
      </c>
      <c r="L160" s="1026" t="str">
        <f>Tabulka!L160</f>
        <v/>
      </c>
      <c r="M160" s="1093" t="str">
        <f>IF(Tabulka!M160="","",CONCATENATE(Tabulka!M160,":",CHAR(10),"(",'Tabulka-skore'!M160,":"))</f>
        <v/>
      </c>
      <c r="N160" s="1094" t="str">
        <f>IF(Tabulka!N160="","",CONCATENATE(Tabulka!N160,CHAR(10),'Tabulka-skore'!N160,")"))</f>
        <v/>
      </c>
      <c r="O160" s="1095" t="str">
        <f>IF(Tabulka!O160="","",CONCATENATE(Tabulka!O160,CHAR(10),"(",'Tabulka-skore'!O160,")"))</f>
        <v/>
      </c>
      <c r="P160" s="1096" t="str">
        <f>IF(Tabulka!P160="","",IFERROR(CONCATENATE(ROUND(Tabulka!P160,2),CHAR(10),"(",ROUND('Tabulka-skore'!P160,2),")"),""))</f>
        <v/>
      </c>
      <c r="Q160" s="1113" t="str">
        <f>Tabulka!Q160</f>
        <v/>
      </c>
      <c r="R160" s="1109" t="str">
        <f>Tabulka!R160</f>
        <v/>
      </c>
      <c r="S160" s="1102" t="str">
        <f>IF(Tabulka!S160="","",CONCATENATE(Tabulka!S160,":",CHAR(10),"(",'Tabulka-skore'!S160,":"))</f>
        <v/>
      </c>
      <c r="T160" s="1103" t="str">
        <f>IF(Tabulka!T160="","",CONCATENATE(Tabulka!T160,CHAR(10),'Tabulka-skore'!T160,")"))</f>
        <v/>
      </c>
      <c r="U160" s="1101" t="str">
        <f>IF(Tabulka!U160="","",CONCATENATE(Tabulka!U160,CHAR(10),"(",'Tabulka-skore'!U160,")"))</f>
        <v/>
      </c>
      <c r="V160" s="1104" t="str">
        <f>IF(Tabulka!V160="","",IFERROR(CONCATENATE(ROUND(Tabulka!V160,2),CHAR(10),"(",ROUND('Tabulka-skore'!V160,2),")"),""))</f>
        <v/>
      </c>
      <c r="W160" s="1115" t="str">
        <f>Tabulka!W160</f>
        <v/>
      </c>
      <c r="X160" s="390"/>
    </row>
    <row r="161" spans="1:24" ht="34.5" hidden="1" customHeight="1" x14ac:dyDescent="0.25">
      <c r="A161" s="331"/>
      <c r="B161" s="650">
        <v>142</v>
      </c>
      <c r="C161" s="1276" t="str">
        <f>VLOOKUP($B161,jednotlivci!$C$5:$G$164,5,0)</f>
        <v/>
      </c>
      <c r="D161" s="1120" t="str">
        <f>IF(OR(Tabulka!D161=":",Tabulka!D161=""),"",CONCATENATE(Tabulka!D161,CHAR(10),"(",'Tabulka-skore'!D161,")"))</f>
        <v/>
      </c>
      <c r="E161" s="1137" t="str">
        <f>D160</f>
        <v>O</v>
      </c>
      <c r="F161" s="1054" t="str">
        <f>IF(OR(Tabulka!F161=":",Tabulka!F161=""),"",CONCATENATE(Tabulka!F161,CHAR(10),"(",'Tabulka-skore'!F161,")"))</f>
        <v/>
      </c>
      <c r="G161" s="1054" t="str">
        <f>IF(OR(Tabulka!G161=":",Tabulka!G161=""),"",CONCATENATE(Tabulka!G161,CHAR(10),"(",'Tabulka-skore'!G161,")"))</f>
        <v/>
      </c>
      <c r="H161" s="1054" t="str">
        <f>IF(OR(Tabulka!H161=":",Tabulka!H161=""),"",CONCATENATE(Tabulka!H161,CHAR(10),"(",'Tabulka-skore'!H161,")"))</f>
        <v/>
      </c>
      <c r="I161" s="1054" t="str">
        <f>IF(OR(Tabulka!I161=":",Tabulka!I161=""),"",CONCATENATE(Tabulka!I161,CHAR(10),"(",'Tabulka-skore'!I161,")"))</f>
        <v/>
      </c>
      <c r="J161" s="1054" t="str">
        <f>IF(OR(Tabulka!J161=":",Tabulka!J161=""),"",CONCATENATE(Tabulka!J161,CHAR(10),"(",'Tabulka-skore'!J161,")"))</f>
        <v/>
      </c>
      <c r="K161" s="1055" t="str">
        <f>IF(OR(Tabulka!K161=":",Tabulka!K161=""),"",CONCATENATE(Tabulka!K161,CHAR(10),"(",'Tabulka-skore'!K161,")"))</f>
        <v/>
      </c>
      <c r="L161" s="900" t="str">
        <f>Tabulka!L161</f>
        <v/>
      </c>
      <c r="M161" s="1097" t="str">
        <f>IF(Tabulka!M161="","",CONCATENATE(Tabulka!M161,":",CHAR(10),"(",'Tabulka-skore'!M161,":"))</f>
        <v/>
      </c>
      <c r="N161" s="1098" t="str">
        <f>IF(Tabulka!N161="","",CONCATENATE(Tabulka!N161,CHAR(10),'Tabulka-skore'!N161,")"))</f>
        <v/>
      </c>
      <c r="O161" s="1099" t="str">
        <f>IF(Tabulka!O161="","",CONCATENATE(Tabulka!O161,CHAR(10),"(",'Tabulka-skore'!O161,")"))</f>
        <v/>
      </c>
      <c r="P161" s="1100" t="str">
        <f>IF(Tabulka!P161="","",IFERROR(CONCATENATE(ROUND(Tabulka!P161,2),CHAR(10),"(",ROUND('Tabulka-skore'!P161,2),")"),""))</f>
        <v/>
      </c>
      <c r="Q161" s="1114" t="str">
        <f>Tabulka!Q161</f>
        <v/>
      </c>
      <c r="R161" s="1110" t="str">
        <f>Tabulka!R161</f>
        <v/>
      </c>
      <c r="S161" s="1106" t="str">
        <f>IF(Tabulka!S161="","",CONCATENATE(Tabulka!S161,":",CHAR(10),"(",'Tabulka-skore'!S161,":"))</f>
        <v/>
      </c>
      <c r="T161" s="1107" t="str">
        <f>IF(Tabulka!T161="","",CONCATENATE(Tabulka!T161,CHAR(10),'Tabulka-skore'!T161,")"))</f>
        <v/>
      </c>
      <c r="U161" s="1105" t="str">
        <f>IF(Tabulka!U161="","",CONCATENATE(Tabulka!U161,CHAR(10),"(",'Tabulka-skore'!U161,")"))</f>
        <v/>
      </c>
      <c r="V161" s="1108" t="str">
        <f>IF(Tabulka!V161="","",IFERROR(CONCATENATE(ROUND(Tabulka!V161,2),CHAR(10),"(",ROUND('Tabulka-skore'!V161,2),")"),""))</f>
        <v/>
      </c>
      <c r="W161" s="1116" t="str">
        <f>Tabulka!W161</f>
        <v/>
      </c>
      <c r="X161" s="390"/>
    </row>
    <row r="162" spans="1:24" ht="34.5" hidden="1" customHeight="1" x14ac:dyDescent="0.25">
      <c r="A162" s="331"/>
      <c r="B162" s="650">
        <v>143</v>
      </c>
      <c r="C162" s="1276" t="str">
        <f>VLOOKUP($B162,jednotlivci!$C$5:$G$164,5,0)</f>
        <v/>
      </c>
      <c r="D162" s="1120" t="str">
        <f>IF(OR(Tabulka!D162=":",Tabulka!D162=""),"",CONCATENATE(Tabulka!D162,CHAR(10),"(",'Tabulka-skore'!D162,")"))</f>
        <v/>
      </c>
      <c r="E162" s="1122" t="str">
        <f>IF(OR(Tabulka!E162=":",Tabulka!E162=""),"",CONCATENATE(Tabulka!E162,CHAR(10),"(",'Tabulka-skore'!E162,")"))</f>
        <v/>
      </c>
      <c r="F162" s="1137" t="str">
        <f>E161</f>
        <v>O</v>
      </c>
      <c r="G162" s="1054" t="str">
        <f>IF(OR(Tabulka!G162=":",Tabulka!G162=""),"",CONCATENATE(Tabulka!G162,CHAR(10),"(",'Tabulka-skore'!G162,")"))</f>
        <v/>
      </c>
      <c r="H162" s="1054" t="str">
        <f>IF(OR(Tabulka!H162=":",Tabulka!H162=""),"",CONCATENATE(Tabulka!H162,CHAR(10),"(",'Tabulka-skore'!H162,")"))</f>
        <v/>
      </c>
      <c r="I162" s="1054" t="str">
        <f>IF(OR(Tabulka!I162=":",Tabulka!I162=""),"",CONCATENATE(Tabulka!I162,CHAR(10),"(",'Tabulka-skore'!I162,")"))</f>
        <v/>
      </c>
      <c r="J162" s="1054" t="str">
        <f>IF(OR(Tabulka!J162=":",Tabulka!J162=""),"",CONCATENATE(Tabulka!J162,CHAR(10),"(",'Tabulka-skore'!J162,")"))</f>
        <v/>
      </c>
      <c r="K162" s="1055" t="str">
        <f>IF(OR(Tabulka!K162=":",Tabulka!K162=""),"",CONCATENATE(Tabulka!K162,CHAR(10),"(",'Tabulka-skore'!K162,")"))</f>
        <v/>
      </c>
      <c r="L162" s="900" t="str">
        <f>Tabulka!L162</f>
        <v/>
      </c>
      <c r="M162" s="1097" t="str">
        <f>IF(Tabulka!M162="","",CONCATENATE(Tabulka!M162,":",CHAR(10),"(",'Tabulka-skore'!M162,":"))</f>
        <v/>
      </c>
      <c r="N162" s="1098" t="str">
        <f>IF(Tabulka!N162="","",CONCATENATE(Tabulka!N162,CHAR(10),'Tabulka-skore'!N162,")"))</f>
        <v/>
      </c>
      <c r="O162" s="1099" t="str">
        <f>IF(Tabulka!O162="","",CONCATENATE(Tabulka!O162,CHAR(10),"(",'Tabulka-skore'!O162,")"))</f>
        <v/>
      </c>
      <c r="P162" s="1100" t="str">
        <f>IF(Tabulka!P162="","",IFERROR(CONCATENATE(ROUND(Tabulka!P162,2),CHAR(10),"(",ROUND('Tabulka-skore'!P162,2),")"),""))</f>
        <v/>
      </c>
      <c r="Q162" s="1114" t="str">
        <f>Tabulka!Q162</f>
        <v/>
      </c>
      <c r="R162" s="1110" t="str">
        <f>Tabulka!R162</f>
        <v/>
      </c>
      <c r="S162" s="1106" t="str">
        <f>IF(Tabulka!S162="","",CONCATENATE(Tabulka!S162,":",CHAR(10),"(",'Tabulka-skore'!S162,":"))</f>
        <v/>
      </c>
      <c r="T162" s="1107" t="str">
        <f>IF(Tabulka!T162="","",CONCATENATE(Tabulka!T162,CHAR(10),'Tabulka-skore'!T162,")"))</f>
        <v/>
      </c>
      <c r="U162" s="1105" t="str">
        <f>IF(Tabulka!U162="","",CONCATENATE(Tabulka!U162,CHAR(10),"(",'Tabulka-skore'!U162,")"))</f>
        <v/>
      </c>
      <c r="V162" s="1108" t="str">
        <f>IF(Tabulka!V162="","",IFERROR(CONCATENATE(ROUND(Tabulka!V162,2),CHAR(10),"(",ROUND('Tabulka-skore'!V162,2),")"),""))</f>
        <v/>
      </c>
      <c r="W162" s="1116" t="str">
        <f>Tabulka!W162</f>
        <v/>
      </c>
      <c r="X162" s="390"/>
    </row>
    <row r="163" spans="1:24" ht="34.5" hidden="1" customHeight="1" x14ac:dyDescent="0.25">
      <c r="A163" s="331"/>
      <c r="B163" s="650">
        <v>144</v>
      </c>
      <c r="C163" s="1276" t="str">
        <f>VLOOKUP($B163,jednotlivci!$C$5:$G$164,5,0)</f>
        <v/>
      </c>
      <c r="D163" s="1120" t="str">
        <f>IF(OR(Tabulka!D163=":",Tabulka!D163=""),"",CONCATENATE(Tabulka!D163,CHAR(10),"(",'Tabulka-skore'!D163,")"))</f>
        <v/>
      </c>
      <c r="E163" s="1122" t="str">
        <f>IF(OR(Tabulka!E163=":",Tabulka!E163=""),"",CONCATENATE(Tabulka!E163,CHAR(10),"(",'Tabulka-skore'!E163,")"))</f>
        <v/>
      </c>
      <c r="F163" s="1122" t="str">
        <f>IF(OR(Tabulka!F163=":",Tabulka!F163=""),"",CONCATENATE(Tabulka!F163,CHAR(10),"(",'Tabulka-skore'!F163,")"))</f>
        <v/>
      </c>
      <c r="G163" s="1137" t="str">
        <f>F162</f>
        <v>O</v>
      </c>
      <c r="H163" s="1054" t="str">
        <f>IF(OR(Tabulka!H163=":",Tabulka!H163=""),"",CONCATENATE(Tabulka!H163,CHAR(10),"(",'Tabulka-skore'!H163,")"))</f>
        <v/>
      </c>
      <c r="I163" s="1054" t="str">
        <f>IF(OR(Tabulka!I163=":",Tabulka!I163=""),"",CONCATENATE(Tabulka!I163,CHAR(10),"(",'Tabulka-skore'!I163,")"))</f>
        <v/>
      </c>
      <c r="J163" s="1054" t="str">
        <f>IF(OR(Tabulka!J163=":",Tabulka!J163=""),"",CONCATENATE(Tabulka!J163,CHAR(10),"(",'Tabulka-skore'!J163,")"))</f>
        <v/>
      </c>
      <c r="K163" s="1055" t="str">
        <f>IF(OR(Tabulka!K163=":",Tabulka!K163=""),"",CONCATENATE(Tabulka!K163,CHAR(10),"(",'Tabulka-skore'!K163,")"))</f>
        <v/>
      </c>
      <c r="L163" s="900" t="str">
        <f>Tabulka!L163</f>
        <v/>
      </c>
      <c r="M163" s="1097" t="str">
        <f>IF(Tabulka!M163="","",CONCATENATE(Tabulka!M163,":",CHAR(10),"(",'Tabulka-skore'!M163,":"))</f>
        <v/>
      </c>
      <c r="N163" s="1098" t="str">
        <f>IF(Tabulka!N163="","",CONCATENATE(Tabulka!N163,CHAR(10),'Tabulka-skore'!N163,")"))</f>
        <v/>
      </c>
      <c r="O163" s="1099" t="str">
        <f>IF(Tabulka!O163="","",CONCATENATE(Tabulka!O163,CHAR(10),"(",'Tabulka-skore'!O163,")"))</f>
        <v/>
      </c>
      <c r="P163" s="1100" t="str">
        <f>IF(Tabulka!P163="","",IFERROR(CONCATENATE(ROUND(Tabulka!P163,2),CHAR(10),"(",ROUND('Tabulka-skore'!P163,2),")"),""))</f>
        <v/>
      </c>
      <c r="Q163" s="1114" t="str">
        <f>Tabulka!Q163</f>
        <v/>
      </c>
      <c r="R163" s="1110" t="str">
        <f>Tabulka!R163</f>
        <v/>
      </c>
      <c r="S163" s="1106" t="str">
        <f>IF(Tabulka!S163="","",CONCATENATE(Tabulka!S163,":",CHAR(10),"(",'Tabulka-skore'!S163,":"))</f>
        <v/>
      </c>
      <c r="T163" s="1107" t="str">
        <f>IF(Tabulka!T163="","",CONCATENATE(Tabulka!T163,CHAR(10),'Tabulka-skore'!T163,")"))</f>
        <v/>
      </c>
      <c r="U163" s="1105" t="str">
        <f>IF(Tabulka!U163="","",CONCATENATE(Tabulka!U163,CHAR(10),"(",'Tabulka-skore'!U163,")"))</f>
        <v/>
      </c>
      <c r="V163" s="1108" t="str">
        <f>IF(Tabulka!V163="","",IFERROR(CONCATENATE(ROUND(Tabulka!V163,2),CHAR(10),"(",ROUND('Tabulka-skore'!V163,2),")"),""))</f>
        <v/>
      </c>
      <c r="W163" s="1116" t="str">
        <f>Tabulka!W163</f>
        <v/>
      </c>
      <c r="X163" s="390"/>
    </row>
    <row r="164" spans="1:24" ht="34.5" hidden="1" customHeight="1" x14ac:dyDescent="0.25">
      <c r="A164" s="331"/>
      <c r="B164" s="650">
        <v>145</v>
      </c>
      <c r="C164" s="1276" t="str">
        <f>VLOOKUP($B164,jednotlivci!$C$5:$G$164,5,0)</f>
        <v/>
      </c>
      <c r="D164" s="1120" t="str">
        <f>IF(OR(Tabulka!D164=":",Tabulka!D164=""),"",CONCATENATE(Tabulka!D164,CHAR(10),"(",'Tabulka-skore'!D164,")"))</f>
        <v/>
      </c>
      <c r="E164" s="1122" t="str">
        <f>IF(OR(Tabulka!E164=":",Tabulka!E164=""),"",CONCATENATE(Tabulka!E164,CHAR(10),"(",'Tabulka-skore'!E164,")"))</f>
        <v/>
      </c>
      <c r="F164" s="1122" t="str">
        <f>IF(OR(Tabulka!F164=":",Tabulka!F164=""),"",CONCATENATE(Tabulka!F164,CHAR(10),"(",'Tabulka-skore'!F164,")"))</f>
        <v/>
      </c>
      <c r="G164" s="1122" t="str">
        <f>IF(OR(Tabulka!G164=":",Tabulka!G164=""),"",CONCATENATE(Tabulka!G164,CHAR(10),"(",'Tabulka-skore'!G164,")"))</f>
        <v/>
      </c>
      <c r="H164" s="1137" t="str">
        <f>G163</f>
        <v>O</v>
      </c>
      <c r="I164" s="1054" t="str">
        <f>IF(OR(Tabulka!I164=":",Tabulka!I164=""),"",CONCATENATE(Tabulka!I164,CHAR(10),"(",'Tabulka-skore'!I164,")"))</f>
        <v/>
      </c>
      <c r="J164" s="1054" t="str">
        <f>IF(OR(Tabulka!J164=":",Tabulka!J164=""),"",CONCATENATE(Tabulka!J164,CHAR(10),"(",'Tabulka-skore'!J164,")"))</f>
        <v/>
      </c>
      <c r="K164" s="1055" t="str">
        <f>IF(OR(Tabulka!K164=":",Tabulka!K164=""),"",CONCATENATE(Tabulka!K164,CHAR(10),"(",'Tabulka-skore'!K164,")"))</f>
        <v/>
      </c>
      <c r="L164" s="900" t="str">
        <f>Tabulka!L164</f>
        <v/>
      </c>
      <c r="M164" s="1097" t="str">
        <f>IF(Tabulka!M164="","",CONCATENATE(Tabulka!M164,":",CHAR(10),"(",'Tabulka-skore'!M164,":"))</f>
        <v/>
      </c>
      <c r="N164" s="1098" t="str">
        <f>IF(Tabulka!N164="","",CONCATENATE(Tabulka!N164,CHAR(10),'Tabulka-skore'!N164,")"))</f>
        <v/>
      </c>
      <c r="O164" s="1099" t="str">
        <f>IF(Tabulka!O164="","",CONCATENATE(Tabulka!O164,CHAR(10),"(",'Tabulka-skore'!O164,")"))</f>
        <v/>
      </c>
      <c r="P164" s="1100" t="str">
        <f>IF(Tabulka!P164="","",IFERROR(CONCATENATE(ROUND(Tabulka!P164,2),CHAR(10),"(",ROUND('Tabulka-skore'!P164,2),")"),""))</f>
        <v/>
      </c>
      <c r="Q164" s="1114" t="str">
        <f>Tabulka!Q164</f>
        <v/>
      </c>
      <c r="R164" s="1105" t="str">
        <f>Tabulka!R164</f>
        <v/>
      </c>
      <c r="S164" s="1106" t="str">
        <f>IF(Tabulka!S164="","",CONCATENATE(Tabulka!S164,":",CHAR(10),"(",'Tabulka-skore'!S164,":"))</f>
        <v/>
      </c>
      <c r="T164" s="1107" t="str">
        <f>IF(Tabulka!T164="","",CONCATENATE(Tabulka!T164,CHAR(10),'Tabulka-skore'!T164,")"))</f>
        <v/>
      </c>
      <c r="U164" s="1105" t="str">
        <f>IF(Tabulka!U164="","",CONCATENATE(Tabulka!U164,CHAR(10),"(",'Tabulka-skore'!U164,")"))</f>
        <v/>
      </c>
      <c r="V164" s="1108" t="str">
        <f>IF(Tabulka!V164="","",IFERROR(CONCATENATE(ROUND(Tabulka!V164,2),CHAR(10),"(",ROUND('Tabulka-skore'!V164,2),")"),""))</f>
        <v/>
      </c>
      <c r="W164" s="1116" t="str">
        <f>Tabulka!W164</f>
        <v/>
      </c>
      <c r="X164" s="390"/>
    </row>
    <row r="165" spans="1:24" ht="34.5" hidden="1" customHeight="1" x14ac:dyDescent="0.25">
      <c r="A165" s="331"/>
      <c r="B165" s="650">
        <v>146</v>
      </c>
      <c r="C165" s="1276" t="str">
        <f>VLOOKUP($B165,jednotlivci!$C$5:$G$164,5,0)</f>
        <v/>
      </c>
      <c r="D165" s="1120" t="str">
        <f>IF(OR(Tabulka!D165=":",Tabulka!D165=""),"",CONCATENATE(Tabulka!D165,CHAR(10),"(",'Tabulka-skore'!D165,")"))</f>
        <v/>
      </c>
      <c r="E165" s="1122" t="str">
        <f>IF(OR(Tabulka!E165=":",Tabulka!E165=""),"",CONCATENATE(Tabulka!E165,CHAR(10),"(",'Tabulka-skore'!E165,")"))</f>
        <v/>
      </c>
      <c r="F165" s="1122" t="str">
        <f>IF(OR(Tabulka!F165=":",Tabulka!F165=""),"",CONCATENATE(Tabulka!F165,CHAR(10),"(",'Tabulka-skore'!F165,")"))</f>
        <v/>
      </c>
      <c r="G165" s="1122" t="str">
        <f>IF(OR(Tabulka!G165=":",Tabulka!G165=""),"",CONCATENATE(Tabulka!G165,CHAR(10),"(",'Tabulka-skore'!G165,")"))</f>
        <v/>
      </c>
      <c r="H165" s="1122" t="str">
        <f>IF(OR(Tabulka!H165=":",Tabulka!H165=""),"",CONCATENATE(Tabulka!H165,CHAR(10),"(",'Tabulka-skore'!H165,")"))</f>
        <v/>
      </c>
      <c r="I165" s="1137" t="str">
        <f>H164</f>
        <v>O</v>
      </c>
      <c r="J165" s="1054" t="str">
        <f>IF(OR(Tabulka!J165=":",Tabulka!J165=""),"",CONCATENATE(Tabulka!J165,CHAR(10),"(",'Tabulka-skore'!J165,")"))</f>
        <v/>
      </c>
      <c r="K165" s="1055" t="str">
        <f>IF(OR(Tabulka!K165=":",Tabulka!K165=""),"",CONCATENATE(Tabulka!K165,CHAR(10),"(",'Tabulka-skore'!K165,")"))</f>
        <v/>
      </c>
      <c r="L165" s="900" t="str">
        <f>Tabulka!L165</f>
        <v/>
      </c>
      <c r="M165" s="1097" t="str">
        <f>IF(Tabulka!M165="","",CONCATENATE(Tabulka!M165,":",CHAR(10),"(",'Tabulka-skore'!M165,":"))</f>
        <v/>
      </c>
      <c r="N165" s="1098" t="str">
        <f>IF(Tabulka!N165="","",CONCATENATE(Tabulka!N165,CHAR(10),'Tabulka-skore'!N165,")"))</f>
        <v/>
      </c>
      <c r="O165" s="1099" t="str">
        <f>IF(Tabulka!O165="","",CONCATENATE(Tabulka!O165,CHAR(10),"(",'Tabulka-skore'!O165,")"))</f>
        <v/>
      </c>
      <c r="P165" s="1100" t="str">
        <f>IF(Tabulka!P165="","",IFERROR(CONCATENATE(ROUND(Tabulka!P165,2),CHAR(10),"(",ROUND('Tabulka-skore'!P165,2),")"),""))</f>
        <v/>
      </c>
      <c r="Q165" s="1114" t="str">
        <f>Tabulka!Q165</f>
        <v/>
      </c>
      <c r="R165" s="1105" t="str">
        <f>Tabulka!R165</f>
        <v/>
      </c>
      <c r="S165" s="1106" t="str">
        <f>IF(Tabulka!S165="","",CONCATENATE(Tabulka!S165,":",CHAR(10),"(",'Tabulka-skore'!S165,":"))</f>
        <v/>
      </c>
      <c r="T165" s="1107" t="str">
        <f>IF(Tabulka!T165="","",CONCATENATE(Tabulka!T165,CHAR(10),'Tabulka-skore'!T165,")"))</f>
        <v/>
      </c>
      <c r="U165" s="1105" t="str">
        <f>IF(Tabulka!U165="","",CONCATENATE(Tabulka!U165,CHAR(10),"(",'Tabulka-skore'!U165,")"))</f>
        <v/>
      </c>
      <c r="V165" s="1108" t="str">
        <f>IF(Tabulka!V165="","",IFERROR(CONCATENATE(ROUND(Tabulka!V165,2),CHAR(10),"(",ROUND('Tabulka-skore'!V165,2),")"),""))</f>
        <v/>
      </c>
      <c r="W165" s="1116" t="str">
        <f>Tabulka!W165</f>
        <v/>
      </c>
      <c r="X165" s="390"/>
    </row>
    <row r="166" spans="1:24" ht="34.5" hidden="1" customHeight="1" x14ac:dyDescent="0.25">
      <c r="A166" s="331"/>
      <c r="B166" s="650">
        <v>147</v>
      </c>
      <c r="C166" s="1276" t="str">
        <f>VLOOKUP($B166,jednotlivci!$C$5:$G$164,5,0)</f>
        <v/>
      </c>
      <c r="D166" s="1120" t="str">
        <f>IF(OR(Tabulka!D166=":",Tabulka!D166=""),"",CONCATENATE(Tabulka!D166,CHAR(10),"(",'Tabulka-skore'!D166,")"))</f>
        <v/>
      </c>
      <c r="E166" s="1122" t="str">
        <f>IF(OR(Tabulka!E166=":",Tabulka!E166=""),"",CONCATENATE(Tabulka!E166,CHAR(10),"(",'Tabulka-skore'!E166,")"))</f>
        <v/>
      </c>
      <c r="F166" s="1122" t="str">
        <f>IF(OR(Tabulka!F166=":",Tabulka!F166=""),"",CONCATENATE(Tabulka!F166,CHAR(10),"(",'Tabulka-skore'!F166,")"))</f>
        <v/>
      </c>
      <c r="G166" s="1122" t="str">
        <f>IF(OR(Tabulka!G166=":",Tabulka!G166=""),"",CONCATENATE(Tabulka!G166,CHAR(10),"(",'Tabulka-skore'!G166,")"))</f>
        <v/>
      </c>
      <c r="H166" s="1122" t="str">
        <f>IF(OR(Tabulka!H166=":",Tabulka!H166=""),"",CONCATENATE(Tabulka!H166,CHAR(10),"(",'Tabulka-skore'!H166,")"))</f>
        <v/>
      </c>
      <c r="I166" s="1122" t="str">
        <f>IF(OR(Tabulka!I166=":",Tabulka!I166=""),"",CONCATENATE(Tabulka!I166,CHAR(10),"(",'Tabulka-skore'!I166,")"))</f>
        <v/>
      </c>
      <c r="J166" s="1137" t="str">
        <f>I165</f>
        <v>O</v>
      </c>
      <c r="K166" s="1055" t="str">
        <f>IF(OR(Tabulka!K166=":",Tabulka!K166=""),"",CONCATENATE(Tabulka!K166,CHAR(10),"(",'Tabulka-skore'!K166,")"))</f>
        <v/>
      </c>
      <c r="L166" s="900" t="str">
        <f>Tabulka!L166</f>
        <v/>
      </c>
      <c r="M166" s="1097" t="str">
        <f>IF(Tabulka!M166="","",CONCATENATE(Tabulka!M166,":",CHAR(10),"(",'Tabulka-skore'!M166,":"))</f>
        <v/>
      </c>
      <c r="N166" s="1098" t="str">
        <f>IF(Tabulka!N166="","",CONCATENATE(Tabulka!N166,CHAR(10),'Tabulka-skore'!N166,")"))</f>
        <v/>
      </c>
      <c r="O166" s="1099" t="str">
        <f>IF(Tabulka!O166="","",CONCATENATE(Tabulka!O166,CHAR(10),"(",'Tabulka-skore'!O166,")"))</f>
        <v/>
      </c>
      <c r="P166" s="1100" t="str">
        <f>IF(Tabulka!P166="","",IFERROR(CONCATENATE(ROUND(Tabulka!P166,2),CHAR(10),"(",ROUND('Tabulka-skore'!P166,2),")"),""))</f>
        <v/>
      </c>
      <c r="Q166" s="1114" t="str">
        <f>Tabulka!Q166</f>
        <v/>
      </c>
      <c r="R166" s="1105" t="str">
        <f>Tabulka!R166</f>
        <v/>
      </c>
      <c r="S166" s="1106" t="str">
        <f>IF(Tabulka!S166="","",CONCATENATE(Tabulka!S166,":",CHAR(10),"(",'Tabulka-skore'!S166,":"))</f>
        <v/>
      </c>
      <c r="T166" s="1107" t="str">
        <f>IF(Tabulka!T166="","",CONCATENATE(Tabulka!T166,CHAR(10),'Tabulka-skore'!T166,")"))</f>
        <v/>
      </c>
      <c r="U166" s="1105" t="str">
        <f>IF(Tabulka!U166="","",CONCATENATE(Tabulka!U166,CHAR(10),"(",'Tabulka-skore'!U166,")"))</f>
        <v/>
      </c>
      <c r="V166" s="1108" t="str">
        <f>IF(Tabulka!V166="","",IFERROR(CONCATENATE(ROUND(Tabulka!V166,2),CHAR(10),"(",ROUND('Tabulka-skore'!V166,2),")"),""))</f>
        <v/>
      </c>
      <c r="W166" s="1116" t="str">
        <f>Tabulka!W166</f>
        <v/>
      </c>
      <c r="X166" s="390"/>
    </row>
    <row r="167" spans="1:24" ht="33.75" hidden="1" customHeight="1" thickBot="1" x14ac:dyDescent="0.3">
      <c r="A167" s="331"/>
      <c r="B167" s="650">
        <v>148</v>
      </c>
      <c r="C167" s="1277" t="str">
        <f>VLOOKUP($B167,jednotlivci!$C$5:$G$164,5,0)</f>
        <v/>
      </c>
      <c r="D167" s="1123" t="str">
        <f>IF(OR(Tabulka!D167=":",Tabulka!D167=""),"",CONCATENATE(Tabulka!D167,CHAR(10),"(",'Tabulka-skore'!D167,")"))</f>
        <v/>
      </c>
      <c r="E167" s="1124" t="str">
        <f>IF(OR(Tabulka!E167=":",Tabulka!E167=""),"",CONCATENATE(Tabulka!E167,CHAR(10),"(",'Tabulka-skore'!E167,")"))</f>
        <v/>
      </c>
      <c r="F167" s="1124" t="str">
        <f>IF(OR(Tabulka!F167=":",Tabulka!F167=""),"",CONCATENATE(Tabulka!F167,CHAR(10),"(",'Tabulka-skore'!F167,")"))</f>
        <v/>
      </c>
      <c r="G167" s="1124" t="str">
        <f>IF(OR(Tabulka!G167=":",Tabulka!G167=""),"",CONCATENATE(Tabulka!G167,CHAR(10),"(",'Tabulka-skore'!G167,")"))</f>
        <v/>
      </c>
      <c r="H167" s="1124" t="str">
        <f>IF(OR(Tabulka!H167=":",Tabulka!H167=""),"",CONCATENATE(Tabulka!H167,CHAR(10),"(",'Tabulka-skore'!H167,")"))</f>
        <v/>
      </c>
      <c r="I167" s="1124" t="str">
        <f>IF(OR(Tabulka!I167=":",Tabulka!I167=""),"",CONCATENATE(Tabulka!I167,CHAR(10),"(",'Tabulka-skore'!I167,")"))</f>
        <v/>
      </c>
      <c r="J167" s="1124" t="str">
        <f>IF(OR(Tabulka!J167=":",Tabulka!J167=""),"",CONCATENATE(Tabulka!J167,CHAR(10),"(",'Tabulka-skore'!J167,")"))</f>
        <v/>
      </c>
      <c r="K167" s="1138" t="str">
        <f>J166</f>
        <v>O</v>
      </c>
      <c r="L167" s="901" t="str">
        <f>Tabulka!L167</f>
        <v/>
      </c>
      <c r="M167" s="1239" t="str">
        <f>IF(Tabulka!M167="","",CONCATENATE(Tabulka!M167,":",CHAR(10),"(",'Tabulka-skore'!M167,":"))</f>
        <v/>
      </c>
      <c r="N167" s="1240" t="str">
        <f>IF(Tabulka!N167="","",CONCATENATE(Tabulka!N167,CHAR(10),'Tabulka-skore'!N167,")"))</f>
        <v/>
      </c>
      <c r="O167" s="1241" t="str">
        <f>IF(Tabulka!O167="","",CONCATENATE(Tabulka!O167,CHAR(10),"(",'Tabulka-skore'!O167,")"))</f>
        <v/>
      </c>
      <c r="P167" s="1242" t="str">
        <f>IF(Tabulka!P167="","",IFERROR(CONCATENATE(ROUND(Tabulka!P167,2),CHAR(10),"(",ROUND('Tabulka-skore'!P167,2),")"),""))</f>
        <v/>
      </c>
      <c r="Q167" s="1212" t="str">
        <f>Tabulka!Q167</f>
        <v/>
      </c>
      <c r="R167" s="1213" t="str">
        <f>Tabulka!R167</f>
        <v/>
      </c>
      <c r="S167" s="1214" t="str">
        <f>IF(Tabulka!S167="","",CONCATENATE(Tabulka!S167,":",CHAR(10),"(",'Tabulka-skore'!S167,":"))</f>
        <v/>
      </c>
      <c r="T167" s="1215" t="str">
        <f>IF(Tabulka!T167="","",CONCATENATE(Tabulka!T167,CHAR(10),'Tabulka-skore'!T167,")"))</f>
        <v/>
      </c>
      <c r="U167" s="1213" t="str">
        <f>IF(Tabulka!U167="","",CONCATENATE(Tabulka!U167,CHAR(10),"(",'Tabulka-skore'!U167,")"))</f>
        <v/>
      </c>
      <c r="V167" s="1216" t="str">
        <f>IF(Tabulka!V167="","",IFERROR(CONCATENATE(ROUND(Tabulka!V167,2),CHAR(10),"(",ROUND('Tabulka-skore'!V167,2),")"),""))</f>
        <v/>
      </c>
      <c r="W167" s="1116" t="str">
        <f>Tabulka!W167</f>
        <v/>
      </c>
      <c r="X167" s="390"/>
    </row>
    <row r="168" spans="1:24" ht="5.0999999999999996" hidden="1" customHeight="1" x14ac:dyDescent="0.35">
      <c r="A168" s="331"/>
      <c r="B168" s="61"/>
      <c r="C168" s="824"/>
      <c r="D168" s="751"/>
      <c r="E168" s="751"/>
      <c r="F168" s="751"/>
      <c r="G168" s="751"/>
      <c r="H168" s="751"/>
      <c r="I168" s="751"/>
      <c r="J168" s="751"/>
      <c r="K168" s="333"/>
      <c r="L168" s="771"/>
      <c r="M168" s="772"/>
      <c r="N168" s="773"/>
      <c r="O168" s="771"/>
      <c r="P168" s="771"/>
      <c r="Q168" s="774"/>
      <c r="R168" s="774"/>
      <c r="S168" s="775"/>
      <c r="T168" s="776"/>
      <c r="U168" s="774"/>
      <c r="V168" s="774"/>
      <c r="W168" s="771"/>
      <c r="X168" s="390"/>
    </row>
    <row r="169" spans="1:24" ht="5.0999999999999996" hidden="1" customHeight="1" thickBot="1" x14ac:dyDescent="0.4">
      <c r="A169" s="331"/>
      <c r="B169" s="61"/>
      <c r="C169" s="824"/>
      <c r="D169" s="751"/>
      <c r="E169" s="751"/>
      <c r="F169" s="751"/>
      <c r="G169" s="751"/>
      <c r="H169" s="751"/>
      <c r="I169" s="751"/>
      <c r="J169" s="751"/>
      <c r="K169" s="333"/>
      <c r="L169" s="757"/>
      <c r="M169" s="777"/>
      <c r="N169" s="778"/>
      <c r="O169" s="757"/>
      <c r="P169" s="757"/>
      <c r="Q169" s="779"/>
      <c r="R169" s="779"/>
      <c r="S169" s="780"/>
      <c r="T169" s="781"/>
      <c r="U169" s="779"/>
      <c r="V169" s="779"/>
      <c r="W169" s="757"/>
      <c r="X169" s="390"/>
    </row>
    <row r="170" spans="1:24" ht="48.75" hidden="1" customHeight="1" x14ac:dyDescent="0.25">
      <c r="A170" s="331"/>
      <c r="B170" s="106"/>
      <c r="C170" s="836" t="str">
        <f>D172</f>
        <v>P</v>
      </c>
      <c r="D170" s="1274" t="str">
        <f>C172</f>
        <v/>
      </c>
      <c r="E170" s="1183" t="str">
        <f>C173</f>
        <v/>
      </c>
      <c r="F170" s="1183" t="str">
        <f>C174</f>
        <v/>
      </c>
      <c r="G170" s="1183" t="str">
        <f>C175</f>
        <v/>
      </c>
      <c r="H170" s="1183" t="str">
        <f>C176</f>
        <v/>
      </c>
      <c r="I170" s="1183" t="str">
        <f>C177</f>
        <v/>
      </c>
      <c r="J170" s="1183" t="str">
        <f>C178</f>
        <v/>
      </c>
      <c r="K170" s="1183" t="str">
        <f>C179</f>
        <v/>
      </c>
      <c r="L170" s="1147" t="s">
        <v>272</v>
      </c>
      <c r="M170" s="1923" t="s">
        <v>276</v>
      </c>
      <c r="N170" s="1923"/>
      <c r="O170" s="1148" t="s">
        <v>456</v>
      </c>
      <c r="P170" s="1149" t="s">
        <v>457</v>
      </c>
      <c r="Q170" s="1150" t="s">
        <v>107</v>
      </c>
      <c r="R170" s="1151" t="s">
        <v>277</v>
      </c>
      <c r="S170" s="1924" t="s">
        <v>462</v>
      </c>
      <c r="T170" s="1925"/>
      <c r="U170" s="1151" t="s">
        <v>106</v>
      </c>
      <c r="V170" s="1152" t="s">
        <v>187</v>
      </c>
      <c r="W170" s="1153" t="s">
        <v>12</v>
      </c>
      <c r="X170" s="390"/>
    </row>
    <row r="171" spans="1:24" ht="11.25" hidden="1" customHeight="1" thickBot="1" x14ac:dyDescent="0.3">
      <c r="A171" s="331"/>
      <c r="B171" s="1011" t="str">
        <f>VLOOKUP(B172-1,'pravidla turnaje'!$A$64:$B$83,2,0)</f>
        <v>P</v>
      </c>
      <c r="C171" s="837"/>
      <c r="D171" s="753">
        <f>B172</f>
        <v>151</v>
      </c>
      <c r="E171" s="749">
        <f>B173</f>
        <v>152</v>
      </c>
      <c r="F171" s="749">
        <f>B174</f>
        <v>153</v>
      </c>
      <c r="G171" s="749">
        <f>B175</f>
        <v>154</v>
      </c>
      <c r="H171" s="749">
        <f>B176</f>
        <v>155</v>
      </c>
      <c r="I171" s="754">
        <f>B177</f>
        <v>156</v>
      </c>
      <c r="J171" s="754">
        <f>B178</f>
        <v>157</v>
      </c>
      <c r="K171" s="754">
        <f>B179</f>
        <v>158</v>
      </c>
      <c r="L171" s="1142"/>
      <c r="M171" s="1143"/>
      <c r="N171" s="1144"/>
      <c r="O171" s="1145"/>
      <c r="P171" s="1146"/>
      <c r="Q171" s="1914" t="s">
        <v>42</v>
      </c>
      <c r="R171" s="1915"/>
      <c r="S171" s="1915"/>
      <c r="T171" s="1915"/>
      <c r="U171" s="1915"/>
      <c r="V171" s="1916"/>
      <c r="W171" s="1154"/>
      <c r="X171" s="390"/>
    </row>
    <row r="172" spans="1:24" ht="35.25" hidden="1" customHeight="1" thickTop="1" x14ac:dyDescent="0.25">
      <c r="A172" s="331"/>
      <c r="B172" s="655">
        <v>151</v>
      </c>
      <c r="C172" s="1271" t="str">
        <f>VLOOKUP($B172,jednotlivci!$C$5:$G$164,5,0)</f>
        <v/>
      </c>
      <c r="D172" s="1139" t="str">
        <f>B171</f>
        <v>P</v>
      </c>
      <c r="E172" s="1050" t="str">
        <f>IF(OR(Tabulka!E172=":",Tabulka!E172=""),"",CONCATENATE(Tabulka!E172,CHAR(10),"(",'Tabulka-skore'!E172,")"))</f>
        <v/>
      </c>
      <c r="F172" s="1050" t="str">
        <f>IF(OR(Tabulka!F172=":",Tabulka!F172=""),"",CONCATENATE(Tabulka!F172,CHAR(10),"(",'Tabulka-skore'!F172,")"))</f>
        <v/>
      </c>
      <c r="G172" s="1050" t="str">
        <f>IF(OR(Tabulka!G172=":",Tabulka!G172=""),"",CONCATENATE(Tabulka!G172,CHAR(10),"(",'Tabulka-skore'!G172,")"))</f>
        <v/>
      </c>
      <c r="H172" s="1050" t="str">
        <f>IF(OR(Tabulka!H172=":",Tabulka!H172=""),"",CONCATENATE(Tabulka!H172,CHAR(10),"(",'Tabulka-skore'!H172,")"))</f>
        <v/>
      </c>
      <c r="I172" s="1050" t="str">
        <f>IF(OR(Tabulka!I172=":",Tabulka!I172=""),"",CONCATENATE(Tabulka!I172,CHAR(10),"(",'Tabulka-skore'!I172,")"))</f>
        <v/>
      </c>
      <c r="J172" s="1050" t="str">
        <f>IF(OR(Tabulka!J172=":",Tabulka!J172=""),"",CONCATENATE(Tabulka!J172,CHAR(10),"(",'Tabulka-skore'!J172,")"))</f>
        <v/>
      </c>
      <c r="K172" s="1051" t="str">
        <f>IF(OR(Tabulka!K172=":",Tabulka!K172=""),"",CONCATENATE(Tabulka!K172,CHAR(10),"(",'Tabulka-skore'!K172,")"))</f>
        <v/>
      </c>
      <c r="L172" s="1026" t="str">
        <f>Tabulka!L172</f>
        <v/>
      </c>
      <c r="M172" s="1093" t="str">
        <f>IF(Tabulka!M172="","",CONCATENATE(Tabulka!M172,":",CHAR(10),"(",'Tabulka-skore'!M172,":"))</f>
        <v/>
      </c>
      <c r="N172" s="1094" t="str">
        <f>IF(Tabulka!N172="","",CONCATENATE(Tabulka!N172,CHAR(10),'Tabulka-skore'!N172,")"))</f>
        <v/>
      </c>
      <c r="O172" s="1095" t="str">
        <f>IF(Tabulka!O172="","",CONCATENATE(Tabulka!O172,CHAR(10),"(",'Tabulka-skore'!O172,")"))</f>
        <v/>
      </c>
      <c r="P172" s="1096" t="str">
        <f>IF(Tabulka!P172="","",IFERROR(CONCATENATE(ROUND(Tabulka!P172,2),CHAR(10),"(",ROUND('Tabulka-skore'!P172,2),")"),""))</f>
        <v/>
      </c>
      <c r="Q172" s="1113" t="str">
        <f>Tabulka!Q172</f>
        <v/>
      </c>
      <c r="R172" s="1109" t="str">
        <f>Tabulka!R172</f>
        <v/>
      </c>
      <c r="S172" s="1102" t="str">
        <f>IF(Tabulka!S172="","",CONCATENATE(Tabulka!S172,":",CHAR(10),"(",'Tabulka-skore'!S172,":"))</f>
        <v/>
      </c>
      <c r="T172" s="1103" t="str">
        <f>IF(Tabulka!T172="","",CONCATENATE(Tabulka!T172,CHAR(10),'Tabulka-skore'!T172,")"))</f>
        <v/>
      </c>
      <c r="U172" s="1101" t="str">
        <f>IF(Tabulka!U172="","",CONCATENATE(Tabulka!U172,CHAR(10),"(",'Tabulka-skore'!U172,")"))</f>
        <v/>
      </c>
      <c r="V172" s="1104" t="str">
        <f>IF(Tabulka!V172="","",IFERROR(CONCATENATE(ROUND(Tabulka!V172,2),CHAR(10),"(",ROUND('Tabulka-skore'!V172,2),")"),""))</f>
        <v/>
      </c>
      <c r="W172" s="1115" t="str">
        <f>Tabulka!W172</f>
        <v/>
      </c>
      <c r="X172" s="390"/>
    </row>
    <row r="173" spans="1:24" ht="35.25" hidden="1" customHeight="1" x14ac:dyDescent="0.25">
      <c r="A173" s="331"/>
      <c r="B173" s="656">
        <v>152</v>
      </c>
      <c r="C173" s="1272" t="str">
        <f>VLOOKUP($B173,jednotlivci!$C$5:$G$164,5,0)</f>
        <v/>
      </c>
      <c r="D173" s="1120" t="str">
        <f>IF(OR(Tabulka!D173=":",Tabulka!D173=""),"",CONCATENATE(Tabulka!D173,CHAR(10),"(",'Tabulka-skore'!D173,")"))</f>
        <v/>
      </c>
      <c r="E173" s="1140" t="str">
        <f>D172</f>
        <v>P</v>
      </c>
      <c r="F173" s="1054" t="str">
        <f>IF(OR(Tabulka!F173=":",Tabulka!F173=""),"",CONCATENATE(Tabulka!F173,CHAR(10),"(",'Tabulka-skore'!F173,")"))</f>
        <v/>
      </c>
      <c r="G173" s="1054" t="str">
        <f>IF(OR(Tabulka!G173=":",Tabulka!G173=""),"",CONCATENATE(Tabulka!G173,CHAR(10),"(",'Tabulka-skore'!G173,")"))</f>
        <v/>
      </c>
      <c r="H173" s="1054" t="str">
        <f>IF(OR(Tabulka!H173=":",Tabulka!H173=""),"",CONCATENATE(Tabulka!H173,CHAR(10),"(",'Tabulka-skore'!H173,")"))</f>
        <v/>
      </c>
      <c r="I173" s="1054" t="str">
        <f>IF(OR(Tabulka!I173=":",Tabulka!I173=""),"",CONCATENATE(Tabulka!I173,CHAR(10),"(",'Tabulka-skore'!I173,")"))</f>
        <v/>
      </c>
      <c r="J173" s="1054" t="str">
        <f>IF(OR(Tabulka!J173=":",Tabulka!J173=""),"",CONCATENATE(Tabulka!J173,CHAR(10),"(",'Tabulka-skore'!J173,")"))</f>
        <v/>
      </c>
      <c r="K173" s="1055" t="str">
        <f>IF(OR(Tabulka!K173=":",Tabulka!K173=""),"",CONCATENATE(Tabulka!K173,CHAR(10),"(",'Tabulka-skore'!K173,")"))</f>
        <v/>
      </c>
      <c r="L173" s="900" t="str">
        <f>Tabulka!L173</f>
        <v/>
      </c>
      <c r="M173" s="1097" t="str">
        <f>IF(Tabulka!M173="","",CONCATENATE(Tabulka!M173,":",CHAR(10),"(",'Tabulka-skore'!M173,":"))</f>
        <v/>
      </c>
      <c r="N173" s="1098" t="str">
        <f>IF(Tabulka!N173="","",CONCATENATE(Tabulka!N173,CHAR(10),'Tabulka-skore'!N173,")"))</f>
        <v/>
      </c>
      <c r="O173" s="1099" t="str">
        <f>IF(Tabulka!O173="","",CONCATENATE(Tabulka!O173,CHAR(10),"(",'Tabulka-skore'!O173,")"))</f>
        <v/>
      </c>
      <c r="P173" s="1100" t="str">
        <f>IF(Tabulka!P173="","",IFERROR(CONCATENATE(ROUND(Tabulka!P173,2),CHAR(10),"(",ROUND('Tabulka-skore'!P173,2),")"),""))</f>
        <v/>
      </c>
      <c r="Q173" s="1114" t="str">
        <f>Tabulka!Q173</f>
        <v/>
      </c>
      <c r="R173" s="1110" t="str">
        <f>Tabulka!R173</f>
        <v/>
      </c>
      <c r="S173" s="1106" t="str">
        <f>IF(Tabulka!S173="","",CONCATENATE(Tabulka!S173,":",CHAR(10),"(",'Tabulka-skore'!S173,":"))</f>
        <v/>
      </c>
      <c r="T173" s="1107" t="str">
        <f>IF(Tabulka!T173="","",CONCATENATE(Tabulka!T173,CHAR(10),'Tabulka-skore'!T173,")"))</f>
        <v/>
      </c>
      <c r="U173" s="1105" t="str">
        <f>IF(Tabulka!U173="","",CONCATENATE(Tabulka!U173,CHAR(10),"(",'Tabulka-skore'!U173,")"))</f>
        <v/>
      </c>
      <c r="V173" s="1108" t="str">
        <f>IF(Tabulka!V173="","",IFERROR(CONCATENATE(ROUND(Tabulka!V173,2),CHAR(10),"(",ROUND('Tabulka-skore'!V173,2),")"),""))</f>
        <v/>
      </c>
      <c r="W173" s="1116" t="str">
        <f>Tabulka!W173</f>
        <v/>
      </c>
      <c r="X173" s="390"/>
    </row>
    <row r="174" spans="1:24" ht="35.25" hidden="1" customHeight="1" x14ac:dyDescent="0.25">
      <c r="A174" s="331"/>
      <c r="B174" s="656">
        <v>153</v>
      </c>
      <c r="C174" s="1272" t="str">
        <f>VLOOKUP($B174,jednotlivci!$C$5:$G$164,5,0)</f>
        <v/>
      </c>
      <c r="D174" s="1120" t="str">
        <f>IF(OR(Tabulka!D174=":",Tabulka!D174=""),"",CONCATENATE(Tabulka!D174,CHAR(10),"(",'Tabulka-skore'!D174,")"))</f>
        <v/>
      </c>
      <c r="E174" s="1122" t="str">
        <f>IF(OR(Tabulka!E174=":",Tabulka!E174=""),"",CONCATENATE(Tabulka!E174,CHAR(10),"(",'Tabulka-skore'!E174,")"))</f>
        <v/>
      </c>
      <c r="F174" s="1140" t="str">
        <f>E173</f>
        <v>P</v>
      </c>
      <c r="G174" s="1054" t="str">
        <f>IF(OR(Tabulka!G174=":",Tabulka!G174=""),"",CONCATENATE(Tabulka!G174,CHAR(10),"(",'Tabulka-skore'!G174,")"))</f>
        <v/>
      </c>
      <c r="H174" s="1054" t="str">
        <f>IF(OR(Tabulka!H174=":",Tabulka!H174=""),"",CONCATENATE(Tabulka!H174,CHAR(10),"(",'Tabulka-skore'!H174,")"))</f>
        <v/>
      </c>
      <c r="I174" s="1054" t="str">
        <f>IF(OR(Tabulka!I174=":",Tabulka!I174=""),"",CONCATENATE(Tabulka!I174,CHAR(10),"(",'Tabulka-skore'!I174,")"))</f>
        <v/>
      </c>
      <c r="J174" s="1054" t="str">
        <f>IF(OR(Tabulka!J174=":",Tabulka!J174=""),"",CONCATENATE(Tabulka!J174,CHAR(10),"(",'Tabulka-skore'!J174,")"))</f>
        <v/>
      </c>
      <c r="K174" s="1055" t="str">
        <f>IF(OR(Tabulka!K174=":",Tabulka!K174=""),"",CONCATENATE(Tabulka!K174,CHAR(10),"(",'Tabulka-skore'!K174,")"))</f>
        <v/>
      </c>
      <c r="L174" s="900" t="str">
        <f>Tabulka!L174</f>
        <v/>
      </c>
      <c r="M174" s="1097" t="str">
        <f>IF(Tabulka!M174="","",CONCATENATE(Tabulka!M174,":",CHAR(10),"(",'Tabulka-skore'!M174,":"))</f>
        <v/>
      </c>
      <c r="N174" s="1098" t="str">
        <f>IF(Tabulka!N174="","",CONCATENATE(Tabulka!N174,CHAR(10),'Tabulka-skore'!N174,")"))</f>
        <v/>
      </c>
      <c r="O174" s="1099" t="str">
        <f>IF(Tabulka!O174="","",CONCATENATE(Tabulka!O174,CHAR(10),"(",'Tabulka-skore'!O174,")"))</f>
        <v/>
      </c>
      <c r="P174" s="1100" t="str">
        <f>IF(Tabulka!P174="","",IFERROR(CONCATENATE(ROUND(Tabulka!P174,2),CHAR(10),"(",ROUND('Tabulka-skore'!P174,2),")"),""))</f>
        <v/>
      </c>
      <c r="Q174" s="1114" t="str">
        <f>Tabulka!Q174</f>
        <v/>
      </c>
      <c r="R174" s="1110" t="str">
        <f>Tabulka!R174</f>
        <v/>
      </c>
      <c r="S174" s="1106" t="str">
        <f>IF(Tabulka!S174="","",CONCATENATE(Tabulka!S174,":",CHAR(10),"(",'Tabulka-skore'!S174,":"))</f>
        <v/>
      </c>
      <c r="T174" s="1107" t="str">
        <f>IF(Tabulka!T174="","",CONCATENATE(Tabulka!T174,CHAR(10),'Tabulka-skore'!T174,")"))</f>
        <v/>
      </c>
      <c r="U174" s="1105" t="str">
        <f>IF(Tabulka!U174="","",CONCATENATE(Tabulka!U174,CHAR(10),"(",'Tabulka-skore'!U174,")"))</f>
        <v/>
      </c>
      <c r="V174" s="1108" t="str">
        <f>IF(Tabulka!V174="","",IFERROR(CONCATENATE(ROUND(Tabulka!V174,2),CHAR(10),"(",ROUND('Tabulka-skore'!V174,2),")"),""))</f>
        <v/>
      </c>
      <c r="W174" s="1116" t="str">
        <f>Tabulka!W174</f>
        <v/>
      </c>
      <c r="X174" s="390"/>
    </row>
    <row r="175" spans="1:24" ht="35.25" hidden="1" customHeight="1" x14ac:dyDescent="0.25">
      <c r="A175" s="331"/>
      <c r="B175" s="656">
        <v>154</v>
      </c>
      <c r="C175" s="1272" t="str">
        <f>VLOOKUP($B175,jednotlivci!$C$5:$G$164,5,0)</f>
        <v/>
      </c>
      <c r="D175" s="1120" t="str">
        <f>IF(OR(Tabulka!D175=":",Tabulka!D175=""),"",CONCATENATE(Tabulka!D175,CHAR(10),"(",'Tabulka-skore'!D175,")"))</f>
        <v/>
      </c>
      <c r="E175" s="1122" t="str">
        <f>IF(OR(Tabulka!E175=":",Tabulka!E175=""),"",CONCATENATE(Tabulka!E175,CHAR(10),"(",'Tabulka-skore'!E175,")"))</f>
        <v/>
      </c>
      <c r="F175" s="1122" t="str">
        <f>IF(OR(Tabulka!F175=":",Tabulka!F175=""),"",CONCATENATE(Tabulka!F175,CHAR(10),"(",'Tabulka-skore'!F175,")"))</f>
        <v/>
      </c>
      <c r="G175" s="1140" t="str">
        <f>F174</f>
        <v>P</v>
      </c>
      <c r="H175" s="1054" t="str">
        <f>IF(OR(Tabulka!H175=":",Tabulka!H175=""),"",CONCATENATE(Tabulka!H175,CHAR(10),"(",'Tabulka-skore'!H175,")"))</f>
        <v/>
      </c>
      <c r="I175" s="1054" t="str">
        <f>IF(OR(Tabulka!I175=":",Tabulka!I175=""),"",CONCATENATE(Tabulka!I175,CHAR(10),"(",'Tabulka-skore'!I175,")"))</f>
        <v/>
      </c>
      <c r="J175" s="1054" t="str">
        <f>IF(OR(Tabulka!J175=":",Tabulka!J175=""),"",CONCATENATE(Tabulka!J175,CHAR(10),"(",'Tabulka-skore'!J175,")"))</f>
        <v/>
      </c>
      <c r="K175" s="1055" t="str">
        <f>IF(OR(Tabulka!K175=":",Tabulka!K175=""),"",CONCATENATE(Tabulka!K175,CHAR(10),"(",'Tabulka-skore'!K175,")"))</f>
        <v/>
      </c>
      <c r="L175" s="900" t="str">
        <f>Tabulka!L175</f>
        <v/>
      </c>
      <c r="M175" s="1097" t="str">
        <f>IF(Tabulka!M175="","",CONCATENATE(Tabulka!M175,":",CHAR(10),"(",'Tabulka-skore'!M175,":"))</f>
        <v/>
      </c>
      <c r="N175" s="1098" t="str">
        <f>IF(Tabulka!N175="","",CONCATENATE(Tabulka!N175,CHAR(10),'Tabulka-skore'!N175,")"))</f>
        <v/>
      </c>
      <c r="O175" s="1099" t="str">
        <f>IF(Tabulka!O175="","",CONCATENATE(Tabulka!O175,CHAR(10),"(",'Tabulka-skore'!O175,")"))</f>
        <v/>
      </c>
      <c r="P175" s="1100" t="str">
        <f>IF(Tabulka!P175="","",IFERROR(CONCATENATE(ROUND(Tabulka!P175,2),CHAR(10),"(",ROUND('Tabulka-skore'!P175,2),")"),""))</f>
        <v/>
      </c>
      <c r="Q175" s="1114" t="str">
        <f>Tabulka!Q175</f>
        <v/>
      </c>
      <c r="R175" s="1110" t="str">
        <f>Tabulka!R175</f>
        <v/>
      </c>
      <c r="S175" s="1106" t="str">
        <f>IF(Tabulka!S175="","",CONCATENATE(Tabulka!S175,":",CHAR(10),"(",'Tabulka-skore'!S175,":"))</f>
        <v/>
      </c>
      <c r="T175" s="1107" t="str">
        <f>IF(Tabulka!T175="","",CONCATENATE(Tabulka!T175,CHAR(10),'Tabulka-skore'!T175,")"))</f>
        <v/>
      </c>
      <c r="U175" s="1105" t="str">
        <f>IF(Tabulka!U175="","",CONCATENATE(Tabulka!U175,CHAR(10),"(",'Tabulka-skore'!U175,")"))</f>
        <v/>
      </c>
      <c r="V175" s="1108" t="str">
        <f>IF(Tabulka!V175="","",IFERROR(CONCATENATE(ROUND(Tabulka!V175,2),CHAR(10),"(",ROUND('Tabulka-skore'!V175,2),")"),""))</f>
        <v/>
      </c>
      <c r="W175" s="1116" t="str">
        <f>Tabulka!W175</f>
        <v/>
      </c>
      <c r="X175" s="390"/>
    </row>
    <row r="176" spans="1:24" ht="35.25" hidden="1" customHeight="1" x14ac:dyDescent="0.25">
      <c r="A176" s="331"/>
      <c r="B176" s="656">
        <v>155</v>
      </c>
      <c r="C176" s="1272" t="str">
        <f>VLOOKUP($B176,jednotlivci!$C$5:$G$164,5,0)</f>
        <v/>
      </c>
      <c r="D176" s="1120" t="str">
        <f>IF(OR(Tabulka!D176=":",Tabulka!D176=""),"",CONCATENATE(Tabulka!D176,CHAR(10),"(",'Tabulka-skore'!D176,")"))</f>
        <v/>
      </c>
      <c r="E176" s="1122" t="str">
        <f>IF(OR(Tabulka!E176=":",Tabulka!E176=""),"",CONCATENATE(Tabulka!E176,CHAR(10),"(",'Tabulka-skore'!E176,")"))</f>
        <v/>
      </c>
      <c r="F176" s="1122" t="str">
        <f>IF(OR(Tabulka!F176=":",Tabulka!F176=""),"",CONCATENATE(Tabulka!F176,CHAR(10),"(",'Tabulka-skore'!F176,")"))</f>
        <v/>
      </c>
      <c r="G176" s="1122" t="str">
        <f>IF(OR(Tabulka!G176=":",Tabulka!G176=""),"",CONCATENATE(Tabulka!G176,CHAR(10),"(",'Tabulka-skore'!G176,")"))</f>
        <v/>
      </c>
      <c r="H176" s="1140" t="str">
        <f>G175</f>
        <v>P</v>
      </c>
      <c r="I176" s="1054" t="str">
        <f>IF(OR(Tabulka!I176=":",Tabulka!I176=""),"",CONCATENATE(Tabulka!I176,CHAR(10),"(",'Tabulka-skore'!I176,")"))</f>
        <v/>
      </c>
      <c r="J176" s="1054" t="str">
        <f>IF(OR(Tabulka!J176=":",Tabulka!J176=""),"",CONCATENATE(Tabulka!J176,CHAR(10),"(",'Tabulka-skore'!J176,")"))</f>
        <v/>
      </c>
      <c r="K176" s="1055" t="str">
        <f>IF(OR(Tabulka!K176=":",Tabulka!K176=""),"",CONCATENATE(Tabulka!K176,CHAR(10),"(",'Tabulka-skore'!K176,")"))</f>
        <v/>
      </c>
      <c r="L176" s="900" t="str">
        <f>Tabulka!L176</f>
        <v/>
      </c>
      <c r="M176" s="1097" t="str">
        <f>IF(Tabulka!M176="","",CONCATENATE(Tabulka!M176,":",CHAR(10),"(",'Tabulka-skore'!M176,":"))</f>
        <v/>
      </c>
      <c r="N176" s="1098" t="str">
        <f>IF(Tabulka!N176="","",CONCATENATE(Tabulka!N176,CHAR(10),'Tabulka-skore'!N176,")"))</f>
        <v/>
      </c>
      <c r="O176" s="1099" t="str">
        <f>IF(Tabulka!O176="","",CONCATENATE(Tabulka!O176,CHAR(10),"(",'Tabulka-skore'!O176,")"))</f>
        <v/>
      </c>
      <c r="P176" s="1100" t="str">
        <f>IF(Tabulka!P176="","",IFERROR(CONCATENATE(ROUND(Tabulka!P176,2),CHAR(10),"(",ROUND('Tabulka-skore'!P176,2),")"),""))</f>
        <v/>
      </c>
      <c r="Q176" s="1114" t="str">
        <f>Tabulka!Q176</f>
        <v/>
      </c>
      <c r="R176" s="1105" t="str">
        <f>Tabulka!R176</f>
        <v/>
      </c>
      <c r="S176" s="1106" t="str">
        <f>IF(Tabulka!S176="","",CONCATENATE(Tabulka!S176,":",CHAR(10),"(",'Tabulka-skore'!S176,":"))</f>
        <v/>
      </c>
      <c r="T176" s="1107" t="str">
        <f>IF(Tabulka!T176="","",CONCATENATE(Tabulka!T176,CHAR(10),'Tabulka-skore'!T176,")"))</f>
        <v/>
      </c>
      <c r="U176" s="1105" t="str">
        <f>IF(Tabulka!U176="","",CONCATENATE(Tabulka!U176,CHAR(10),"(",'Tabulka-skore'!U176,")"))</f>
        <v/>
      </c>
      <c r="V176" s="1108" t="str">
        <f>IF(Tabulka!V176="","",IFERROR(CONCATENATE(ROUND(Tabulka!V176,2),CHAR(10),"(",ROUND('Tabulka-skore'!V176,2),")"),""))</f>
        <v/>
      </c>
      <c r="W176" s="1116" t="str">
        <f>Tabulka!W176</f>
        <v/>
      </c>
      <c r="X176" s="390"/>
    </row>
    <row r="177" spans="1:24" ht="35.25" hidden="1" customHeight="1" x14ac:dyDescent="0.25">
      <c r="A177" s="331"/>
      <c r="B177" s="656">
        <v>156</v>
      </c>
      <c r="C177" s="1272" t="str">
        <f>VLOOKUP($B177,jednotlivci!$C$5:$G$164,5,0)</f>
        <v/>
      </c>
      <c r="D177" s="1120" t="str">
        <f>IF(OR(Tabulka!D177=":",Tabulka!D177=""),"",CONCATENATE(Tabulka!D177,CHAR(10),"(",'Tabulka-skore'!D177,")"))</f>
        <v/>
      </c>
      <c r="E177" s="1122" t="str">
        <f>IF(OR(Tabulka!E177=":",Tabulka!E177=""),"",CONCATENATE(Tabulka!E177,CHAR(10),"(",'Tabulka-skore'!E177,")"))</f>
        <v/>
      </c>
      <c r="F177" s="1122" t="str">
        <f>IF(OR(Tabulka!F177=":",Tabulka!F177=""),"",CONCATENATE(Tabulka!F177,CHAR(10),"(",'Tabulka-skore'!F177,")"))</f>
        <v/>
      </c>
      <c r="G177" s="1122" t="str">
        <f>IF(OR(Tabulka!G177=":",Tabulka!G177=""),"",CONCATENATE(Tabulka!G177,CHAR(10),"(",'Tabulka-skore'!G177,")"))</f>
        <v/>
      </c>
      <c r="H177" s="1122" t="str">
        <f>IF(OR(Tabulka!H177=":",Tabulka!H177=""),"",CONCATENATE(Tabulka!H177,CHAR(10),"(",'Tabulka-skore'!H177,")"))</f>
        <v/>
      </c>
      <c r="I177" s="1140" t="str">
        <f>H176</f>
        <v>P</v>
      </c>
      <c r="J177" s="1054" t="str">
        <f>IF(OR(Tabulka!J177=":",Tabulka!J177=""),"",CONCATENATE(Tabulka!J177,CHAR(10),"(",'Tabulka-skore'!J177,")"))</f>
        <v/>
      </c>
      <c r="K177" s="1055" t="str">
        <f>IF(OR(Tabulka!K177=":",Tabulka!K177=""),"",CONCATENATE(Tabulka!K177,CHAR(10),"(",'Tabulka-skore'!K177,")"))</f>
        <v/>
      </c>
      <c r="L177" s="900" t="str">
        <f>Tabulka!L177</f>
        <v/>
      </c>
      <c r="M177" s="1097" t="str">
        <f>IF(Tabulka!M177="","",CONCATENATE(Tabulka!M177,":",CHAR(10),"(",'Tabulka-skore'!M177,":"))</f>
        <v/>
      </c>
      <c r="N177" s="1098" t="str">
        <f>IF(Tabulka!N177="","",CONCATENATE(Tabulka!N177,CHAR(10),'Tabulka-skore'!N177,")"))</f>
        <v/>
      </c>
      <c r="O177" s="1099" t="str">
        <f>IF(Tabulka!O177="","",CONCATENATE(Tabulka!O177,CHAR(10),"(",'Tabulka-skore'!O177,")"))</f>
        <v/>
      </c>
      <c r="P177" s="1100" t="str">
        <f>IF(Tabulka!P177="","",IFERROR(CONCATENATE(ROUND(Tabulka!P177,2),CHAR(10),"(",ROUND('Tabulka-skore'!P177,2),")"),""))</f>
        <v/>
      </c>
      <c r="Q177" s="1114" t="str">
        <f>Tabulka!Q177</f>
        <v/>
      </c>
      <c r="R177" s="1105" t="str">
        <f>Tabulka!R177</f>
        <v/>
      </c>
      <c r="S177" s="1106" t="str">
        <f>IF(Tabulka!S177="","",CONCATENATE(Tabulka!S177,":",CHAR(10),"(",'Tabulka-skore'!S177,":"))</f>
        <v/>
      </c>
      <c r="T177" s="1107" t="str">
        <f>IF(Tabulka!T177="","",CONCATENATE(Tabulka!T177,CHAR(10),'Tabulka-skore'!T177,")"))</f>
        <v/>
      </c>
      <c r="U177" s="1105" t="str">
        <f>IF(Tabulka!U177="","",CONCATENATE(Tabulka!U177,CHAR(10),"(",'Tabulka-skore'!U177,")"))</f>
        <v/>
      </c>
      <c r="V177" s="1108" t="str">
        <f>IF(Tabulka!V177="","",IFERROR(CONCATENATE(ROUND(Tabulka!V177,2),CHAR(10),"(",ROUND('Tabulka-skore'!V177,2),")"),""))</f>
        <v/>
      </c>
      <c r="W177" s="1116" t="str">
        <f>Tabulka!W177</f>
        <v/>
      </c>
      <c r="X177" s="390"/>
    </row>
    <row r="178" spans="1:24" ht="35.25" hidden="1" customHeight="1" x14ac:dyDescent="0.25">
      <c r="A178" s="331"/>
      <c r="B178" s="656">
        <v>157</v>
      </c>
      <c r="C178" s="1272" t="str">
        <f>VLOOKUP($B178,jednotlivci!$C$5:$G$164,5,0)</f>
        <v/>
      </c>
      <c r="D178" s="1120" t="str">
        <f>IF(OR(Tabulka!D178=":",Tabulka!D178=""),"",CONCATENATE(Tabulka!D178,CHAR(10),"(",'Tabulka-skore'!D178,")"))</f>
        <v/>
      </c>
      <c r="E178" s="1122" t="str">
        <f>IF(OR(Tabulka!E178=":",Tabulka!E178=""),"",CONCATENATE(Tabulka!E178,CHAR(10),"(",'Tabulka-skore'!E178,")"))</f>
        <v/>
      </c>
      <c r="F178" s="1122" t="str">
        <f>IF(OR(Tabulka!F178=":",Tabulka!F178=""),"",CONCATENATE(Tabulka!F178,CHAR(10),"(",'Tabulka-skore'!F178,")"))</f>
        <v/>
      </c>
      <c r="G178" s="1122" t="str">
        <f>IF(OR(Tabulka!G178=":",Tabulka!G178=""),"",CONCATENATE(Tabulka!G178,CHAR(10),"(",'Tabulka-skore'!G178,")"))</f>
        <v/>
      </c>
      <c r="H178" s="1122" t="str">
        <f>IF(OR(Tabulka!H178=":",Tabulka!H178=""),"",CONCATENATE(Tabulka!H178,CHAR(10),"(",'Tabulka-skore'!H178,")"))</f>
        <v/>
      </c>
      <c r="I178" s="1122" t="str">
        <f>IF(OR(Tabulka!I178=":",Tabulka!I178=""),"",CONCATENATE(Tabulka!I178,CHAR(10),"(",'Tabulka-skore'!I178,")"))</f>
        <v/>
      </c>
      <c r="J178" s="1140" t="str">
        <f>I177</f>
        <v>P</v>
      </c>
      <c r="K178" s="1055" t="str">
        <f>IF(OR(Tabulka!K178=":",Tabulka!K178=""),"",CONCATENATE(Tabulka!K178,CHAR(10),"(",'Tabulka-skore'!K178,")"))</f>
        <v/>
      </c>
      <c r="L178" s="900" t="str">
        <f>Tabulka!L178</f>
        <v/>
      </c>
      <c r="M178" s="1097" t="str">
        <f>IF(Tabulka!M178="","",CONCATENATE(Tabulka!M178,":",CHAR(10),"(",'Tabulka-skore'!M178,":"))</f>
        <v/>
      </c>
      <c r="N178" s="1098" t="str">
        <f>IF(Tabulka!N178="","",CONCATENATE(Tabulka!N178,CHAR(10),'Tabulka-skore'!N178,")"))</f>
        <v/>
      </c>
      <c r="O178" s="1099" t="str">
        <f>IF(Tabulka!O178="","",CONCATENATE(Tabulka!O178,CHAR(10),"(",'Tabulka-skore'!O178,")"))</f>
        <v/>
      </c>
      <c r="P178" s="1100" t="str">
        <f>IF(Tabulka!P178="","",IFERROR(CONCATENATE(ROUND(Tabulka!P178,2),CHAR(10),"(",ROUND('Tabulka-skore'!P178,2),")"),""))</f>
        <v/>
      </c>
      <c r="Q178" s="1114" t="str">
        <f>Tabulka!Q178</f>
        <v/>
      </c>
      <c r="R178" s="1105" t="str">
        <f>Tabulka!R178</f>
        <v/>
      </c>
      <c r="S178" s="1106" t="str">
        <f>IF(Tabulka!S178="","",CONCATENATE(Tabulka!S178,":",CHAR(10),"(",'Tabulka-skore'!S178,":"))</f>
        <v/>
      </c>
      <c r="T178" s="1107" t="str">
        <f>IF(Tabulka!T178="","",CONCATENATE(Tabulka!T178,CHAR(10),'Tabulka-skore'!T178,")"))</f>
        <v/>
      </c>
      <c r="U178" s="1105" t="str">
        <f>IF(Tabulka!U178="","",CONCATENATE(Tabulka!U178,CHAR(10),"(",'Tabulka-skore'!U178,")"))</f>
        <v/>
      </c>
      <c r="V178" s="1108" t="str">
        <f>IF(Tabulka!V178="","",IFERROR(CONCATENATE(ROUND(Tabulka!V178,2),CHAR(10),"(",ROUND('Tabulka-skore'!V178,2),")"),""))</f>
        <v/>
      </c>
      <c r="W178" s="1116" t="str">
        <f>Tabulka!W178</f>
        <v/>
      </c>
      <c r="X178" s="390"/>
    </row>
    <row r="179" spans="1:24" ht="33.75" hidden="1" customHeight="1" thickBot="1" x14ac:dyDescent="0.3">
      <c r="A179" s="331"/>
      <c r="B179" s="656">
        <v>158</v>
      </c>
      <c r="C179" s="1273" t="str">
        <f>VLOOKUP($B179,jednotlivci!$C$5:$G$164,5,0)</f>
        <v/>
      </c>
      <c r="D179" s="1123" t="str">
        <f>IF(OR(Tabulka!D179=":",Tabulka!D179=""),"",CONCATENATE(Tabulka!D179,CHAR(10),"(",'Tabulka-skore'!D179,")"))</f>
        <v/>
      </c>
      <c r="E179" s="1124" t="str">
        <f>IF(OR(Tabulka!E179=":",Tabulka!E179=""),"",CONCATENATE(Tabulka!E179,CHAR(10),"(",'Tabulka-skore'!E179,")"))</f>
        <v/>
      </c>
      <c r="F179" s="1124" t="str">
        <f>IF(OR(Tabulka!F179=":",Tabulka!F179=""),"",CONCATENATE(Tabulka!F179,CHAR(10),"(",'Tabulka-skore'!F179,")"))</f>
        <v/>
      </c>
      <c r="G179" s="1124" t="str">
        <f>IF(OR(Tabulka!G179=":",Tabulka!G179=""),"",CONCATENATE(Tabulka!G179,CHAR(10),"(",'Tabulka-skore'!G179,")"))</f>
        <v/>
      </c>
      <c r="H179" s="1124" t="str">
        <f>IF(OR(Tabulka!H179=":",Tabulka!H179=""),"",CONCATENATE(Tabulka!H179,CHAR(10),"(",'Tabulka-skore'!H179,")"))</f>
        <v/>
      </c>
      <c r="I179" s="1124" t="str">
        <f>IF(OR(Tabulka!I179=":",Tabulka!I179=""),"",CONCATENATE(Tabulka!I179,CHAR(10),"(",'Tabulka-skore'!I179,")"))</f>
        <v/>
      </c>
      <c r="J179" s="1124" t="str">
        <f>IF(OR(Tabulka!J179=":",Tabulka!J179=""),"",CONCATENATE(Tabulka!J179,CHAR(10),"(",'Tabulka-skore'!J179,")"))</f>
        <v/>
      </c>
      <c r="K179" s="1141" t="str">
        <f>J178</f>
        <v>P</v>
      </c>
      <c r="L179" s="901" t="str">
        <f>Tabulka!L179</f>
        <v/>
      </c>
      <c r="M179" s="1239" t="str">
        <f>IF(Tabulka!M179="","",CONCATENATE(Tabulka!M179,":",CHAR(10),"(",'Tabulka-skore'!M179,":"))</f>
        <v/>
      </c>
      <c r="N179" s="1240" t="str">
        <f>IF(Tabulka!N179="","",CONCATENATE(Tabulka!N179,CHAR(10),'Tabulka-skore'!N179,")"))</f>
        <v/>
      </c>
      <c r="O179" s="1241" t="str">
        <f>IF(Tabulka!O179="","",CONCATENATE(Tabulka!O179,CHAR(10),"(",'Tabulka-skore'!O179,")"))</f>
        <v/>
      </c>
      <c r="P179" s="1242" t="str">
        <f>IF(Tabulka!P179="","",IFERROR(CONCATENATE(ROUND(Tabulka!P179,2),CHAR(10),"(",ROUND('Tabulka-skore'!P179,2),")"),""))</f>
        <v/>
      </c>
      <c r="Q179" s="1212" t="str">
        <f>Tabulka!Q179</f>
        <v/>
      </c>
      <c r="R179" s="1213" t="str">
        <f>Tabulka!R179</f>
        <v/>
      </c>
      <c r="S179" s="1214" t="str">
        <f>IF(Tabulka!S179="","",CONCATENATE(Tabulka!S179,":",CHAR(10),"(",'Tabulka-skore'!S179,":"))</f>
        <v/>
      </c>
      <c r="T179" s="1215" t="str">
        <f>IF(Tabulka!T179="","",CONCATENATE(Tabulka!T179,CHAR(10),'Tabulka-skore'!T179,")"))</f>
        <v/>
      </c>
      <c r="U179" s="1213" t="str">
        <f>IF(Tabulka!U179="","",CONCATENATE(Tabulka!U179,CHAR(10),"(",'Tabulka-skore'!U179,")"))</f>
        <v/>
      </c>
      <c r="V179" s="1216" t="str">
        <f>IF(Tabulka!V179="","",IFERROR(CONCATENATE(ROUND(Tabulka!V179,2),CHAR(10),"(",ROUND('Tabulka-skore'!V179,2),")"),""))</f>
        <v/>
      </c>
      <c r="W179" s="1116" t="str">
        <f>Tabulka!W179</f>
        <v/>
      </c>
      <c r="X179" s="390"/>
    </row>
    <row r="180" spans="1:24" ht="19.5" hidden="1" customHeight="1" x14ac:dyDescent="0.35">
      <c r="A180" s="331"/>
      <c r="B180" s="61"/>
      <c r="C180" s="824"/>
      <c r="D180" s="751"/>
      <c r="E180" s="751"/>
      <c r="F180" s="751"/>
      <c r="G180" s="751"/>
      <c r="H180" s="751"/>
      <c r="I180" s="751"/>
      <c r="J180" s="751"/>
      <c r="K180" s="333"/>
      <c r="L180" s="771"/>
      <c r="M180" s="772"/>
      <c r="N180" s="773"/>
      <c r="O180" s="771"/>
      <c r="P180" s="771"/>
      <c r="Q180" s="774"/>
      <c r="R180" s="774"/>
      <c r="S180" s="775"/>
      <c r="T180" s="776"/>
      <c r="U180" s="774"/>
      <c r="V180" s="774"/>
      <c r="W180" s="771"/>
      <c r="X180" s="391"/>
    </row>
    <row r="181" spans="1:24" ht="5.0999999999999996" hidden="1" customHeight="1" thickBot="1" x14ac:dyDescent="0.4">
      <c r="A181" s="331"/>
      <c r="B181" s="331"/>
      <c r="C181" s="829"/>
      <c r="D181" s="752"/>
      <c r="E181" s="752"/>
      <c r="F181" s="752"/>
      <c r="G181" s="752"/>
      <c r="H181" s="752"/>
      <c r="I181" s="752"/>
      <c r="J181" s="752"/>
      <c r="K181" s="334"/>
      <c r="L181" s="743"/>
      <c r="M181" s="782"/>
      <c r="N181" s="783"/>
      <c r="O181" s="743"/>
      <c r="P181" s="743"/>
      <c r="Q181" s="743"/>
      <c r="R181" s="784"/>
      <c r="S181" s="782"/>
      <c r="T181" s="756"/>
      <c r="U181" s="743"/>
      <c r="V181" s="743"/>
      <c r="W181" s="743"/>
      <c r="X181" s="390"/>
    </row>
    <row r="182" spans="1:24" ht="48.75" hidden="1" customHeight="1" x14ac:dyDescent="0.25">
      <c r="A182" s="331"/>
      <c r="B182" s="644"/>
      <c r="C182" s="838" t="str">
        <f>D184</f>
        <v>Q</v>
      </c>
      <c r="D182" s="1269" t="str">
        <f>C184</f>
        <v/>
      </c>
      <c r="E182" s="1184" t="str">
        <f>C185</f>
        <v/>
      </c>
      <c r="F182" s="1184" t="str">
        <f>C186</f>
        <v/>
      </c>
      <c r="G182" s="1184" t="str">
        <f>C187</f>
        <v/>
      </c>
      <c r="H182" s="1184" t="str">
        <f>C188</f>
        <v/>
      </c>
      <c r="I182" s="1270" t="str">
        <f>C189</f>
        <v/>
      </c>
      <c r="J182" s="1184" t="str">
        <f>C190</f>
        <v/>
      </c>
      <c r="K182" s="1184" t="str">
        <f>C191</f>
        <v/>
      </c>
      <c r="L182" s="992" t="s">
        <v>272</v>
      </c>
      <c r="M182" s="1900" t="s">
        <v>276</v>
      </c>
      <c r="N182" s="1900"/>
      <c r="O182" s="993" t="s">
        <v>456</v>
      </c>
      <c r="P182" s="1170" t="s">
        <v>457</v>
      </c>
      <c r="Q182" s="996" t="s">
        <v>107</v>
      </c>
      <c r="R182" s="1171" t="s">
        <v>277</v>
      </c>
      <c r="S182" s="1901" t="s">
        <v>462</v>
      </c>
      <c r="T182" s="1902"/>
      <c r="U182" s="1171" t="s">
        <v>106</v>
      </c>
      <c r="V182" s="1172" t="s">
        <v>187</v>
      </c>
      <c r="W182" s="1173" t="s">
        <v>12</v>
      </c>
      <c r="X182" s="390"/>
    </row>
    <row r="183" spans="1:24" ht="11.25" hidden="1" customHeight="1" thickBot="1" x14ac:dyDescent="0.3">
      <c r="A183" s="331"/>
      <c r="B183" s="1011" t="str">
        <f>VLOOKUP(B184-1,'pravidla turnaje'!$A$64:$B$83,2,0)</f>
        <v>Q</v>
      </c>
      <c r="C183" s="839"/>
      <c r="D183" s="753">
        <f>B184</f>
        <v>161</v>
      </c>
      <c r="E183" s="749">
        <f>B185</f>
        <v>162</v>
      </c>
      <c r="F183" s="749">
        <f>B186</f>
        <v>163</v>
      </c>
      <c r="G183" s="749">
        <f>B187</f>
        <v>164</v>
      </c>
      <c r="H183" s="749">
        <f>B188</f>
        <v>165</v>
      </c>
      <c r="I183" s="754">
        <f>B189</f>
        <v>166</v>
      </c>
      <c r="J183" s="754">
        <f>B190</f>
        <v>167</v>
      </c>
      <c r="K183" s="754">
        <f>B191</f>
        <v>168</v>
      </c>
      <c r="L183" s="1167"/>
      <c r="M183" s="1903"/>
      <c r="N183" s="1903"/>
      <c r="O183" s="1168"/>
      <c r="P183" s="1169"/>
      <c r="Q183" s="1904" t="s">
        <v>42</v>
      </c>
      <c r="R183" s="1905"/>
      <c r="S183" s="1905"/>
      <c r="T183" s="1905"/>
      <c r="U183" s="1905"/>
      <c r="V183" s="1906"/>
      <c r="W183" s="1174"/>
      <c r="X183" s="390"/>
    </row>
    <row r="184" spans="1:24" ht="35.25" hidden="1" customHeight="1" thickTop="1" x14ac:dyDescent="0.25">
      <c r="A184" s="331"/>
      <c r="B184" s="645">
        <v>161</v>
      </c>
      <c r="C184" s="1266" t="str">
        <f>VLOOKUP($B184,jednotlivci!$C$5:$G$164,5,0)</f>
        <v/>
      </c>
      <c r="D184" s="1175" t="str">
        <f>B183</f>
        <v>Q</v>
      </c>
      <c r="E184" s="1050" t="str">
        <f>IF(OR(Tabulka!E184=":",Tabulka!E184=""),"",CONCATENATE(Tabulka!E184,CHAR(10),"(",'Tabulka-skore'!E184,")"))</f>
        <v/>
      </c>
      <c r="F184" s="1050" t="str">
        <f>IF(OR(Tabulka!F184=":",Tabulka!F184=""),"",CONCATENATE(Tabulka!F184,CHAR(10),"(",'Tabulka-skore'!F184,")"))</f>
        <v/>
      </c>
      <c r="G184" s="1050" t="str">
        <f>IF(OR(Tabulka!G184=":",Tabulka!G184=""),"",CONCATENATE(Tabulka!G184,CHAR(10),"(",'Tabulka-skore'!G184,")"))</f>
        <v/>
      </c>
      <c r="H184" s="1050" t="str">
        <f>IF(OR(Tabulka!H184=":",Tabulka!H184=""),"",CONCATENATE(Tabulka!H184,CHAR(10),"(",'Tabulka-skore'!H184,")"))</f>
        <v/>
      </c>
      <c r="I184" s="1050" t="str">
        <f>IF(OR(Tabulka!I184=":",Tabulka!I184=""),"",CONCATENATE(Tabulka!I184,CHAR(10),"(",'Tabulka-skore'!I184,")"))</f>
        <v/>
      </c>
      <c r="J184" s="1050" t="str">
        <f>IF(OR(Tabulka!J184=":",Tabulka!J184=""),"",CONCATENATE(Tabulka!J184,CHAR(10),"(",'Tabulka-skore'!J184,")"))</f>
        <v/>
      </c>
      <c r="K184" s="1051" t="str">
        <f>IF(OR(Tabulka!K184=":",Tabulka!K184=""),"",CONCATENATE(Tabulka!K184,CHAR(10),"(",'Tabulka-skore'!K184,")"))</f>
        <v/>
      </c>
      <c r="L184" s="1026" t="str">
        <f>Tabulka!L184</f>
        <v/>
      </c>
      <c r="M184" s="1093" t="str">
        <f>IF(Tabulka!M184="","",CONCATENATE(Tabulka!M184,":",CHAR(10),"(",'Tabulka-skore'!M184,":"))</f>
        <v/>
      </c>
      <c r="N184" s="1094" t="str">
        <f>IF(Tabulka!N184="","",CONCATENATE(Tabulka!N184,CHAR(10),'Tabulka-skore'!N184,")"))</f>
        <v/>
      </c>
      <c r="O184" s="1095" t="str">
        <f>IF(Tabulka!O184="","",CONCATENATE(Tabulka!O184,CHAR(10),"(",'Tabulka-skore'!O184,")"))</f>
        <v/>
      </c>
      <c r="P184" s="1096" t="str">
        <f>IF(Tabulka!P184="","",IFERROR(CONCATENATE(ROUND(Tabulka!P184,2),CHAR(10),"(",ROUND('Tabulka-skore'!P184,2),")"),""))</f>
        <v/>
      </c>
      <c r="Q184" s="1113" t="str">
        <f>Tabulka!Q184</f>
        <v/>
      </c>
      <c r="R184" s="1109" t="str">
        <f>Tabulka!R184</f>
        <v/>
      </c>
      <c r="S184" s="1102" t="str">
        <f>IF(Tabulka!S184="","",CONCATENATE(Tabulka!S184,":",CHAR(10),"(",'Tabulka-skore'!S184,":"))</f>
        <v/>
      </c>
      <c r="T184" s="1103" t="str">
        <f>IF(Tabulka!T184="","",CONCATENATE(Tabulka!T184,CHAR(10),'Tabulka-skore'!T184,")"))</f>
        <v/>
      </c>
      <c r="U184" s="1101" t="str">
        <f>IF(Tabulka!U184="","",CONCATENATE(Tabulka!U184,CHAR(10),"(",'Tabulka-skore'!U184,")"))</f>
        <v/>
      </c>
      <c r="V184" s="1104" t="str">
        <f>IF(Tabulka!V184="","",IFERROR(CONCATENATE(ROUND(Tabulka!V184,2),CHAR(10),"(",ROUND('Tabulka-skore'!V184,2),")"),""))</f>
        <v/>
      </c>
      <c r="W184" s="1115" t="str">
        <f>Tabulka!W184</f>
        <v/>
      </c>
      <c r="X184" s="390"/>
    </row>
    <row r="185" spans="1:24" ht="35.25" hidden="1" customHeight="1" x14ac:dyDescent="0.25">
      <c r="A185" s="331"/>
      <c r="B185" s="646">
        <v>162</v>
      </c>
      <c r="C185" s="1267" t="str">
        <f>VLOOKUP($B185,jednotlivci!$C$5:$G$164,5,0)</f>
        <v/>
      </c>
      <c r="D185" s="1120" t="str">
        <f>IF(OR(Tabulka!D185=":",Tabulka!D185=""),"",CONCATENATE(Tabulka!D185,CHAR(10),"(",'Tabulka-skore'!D185,")"))</f>
        <v/>
      </c>
      <c r="E185" s="1176" t="str">
        <f>D184</f>
        <v>Q</v>
      </c>
      <c r="F185" s="1054" t="str">
        <f>IF(OR(Tabulka!F185=":",Tabulka!F185=""),"",CONCATENATE(Tabulka!F185,CHAR(10),"(",'Tabulka-skore'!F185,")"))</f>
        <v/>
      </c>
      <c r="G185" s="1054" t="str">
        <f>IF(OR(Tabulka!G185=":",Tabulka!G185=""),"",CONCATENATE(Tabulka!G185,CHAR(10),"(",'Tabulka-skore'!G185,")"))</f>
        <v/>
      </c>
      <c r="H185" s="1054" t="str">
        <f>IF(OR(Tabulka!H185=":",Tabulka!H185=""),"",CONCATENATE(Tabulka!H185,CHAR(10),"(",'Tabulka-skore'!H185,")"))</f>
        <v/>
      </c>
      <c r="I185" s="1054" t="str">
        <f>IF(OR(Tabulka!I185=":",Tabulka!I185=""),"",CONCATENATE(Tabulka!I185,CHAR(10),"(",'Tabulka-skore'!I185,")"))</f>
        <v/>
      </c>
      <c r="J185" s="1054" t="str">
        <f>IF(OR(Tabulka!J185=":",Tabulka!J185=""),"",CONCATENATE(Tabulka!J185,CHAR(10),"(",'Tabulka-skore'!J185,")"))</f>
        <v/>
      </c>
      <c r="K185" s="1055" t="str">
        <f>IF(OR(Tabulka!K185=":",Tabulka!K185=""),"",CONCATENATE(Tabulka!K185,CHAR(10),"(",'Tabulka-skore'!K185,")"))</f>
        <v/>
      </c>
      <c r="L185" s="900" t="str">
        <f>Tabulka!L185</f>
        <v/>
      </c>
      <c r="M185" s="1097" t="str">
        <f>IF(Tabulka!M185="","",CONCATENATE(Tabulka!M185,":",CHAR(10),"(",'Tabulka-skore'!M185,":"))</f>
        <v/>
      </c>
      <c r="N185" s="1098" t="str">
        <f>IF(Tabulka!N185="","",CONCATENATE(Tabulka!N185,CHAR(10),'Tabulka-skore'!N185,")"))</f>
        <v/>
      </c>
      <c r="O185" s="1099" t="str">
        <f>IF(Tabulka!O185="","",CONCATENATE(Tabulka!O185,CHAR(10),"(",'Tabulka-skore'!O185,")"))</f>
        <v/>
      </c>
      <c r="P185" s="1100" t="str">
        <f>IF(Tabulka!P185="","",IFERROR(CONCATENATE(ROUND(Tabulka!P185,2),CHAR(10),"(",ROUND('Tabulka-skore'!P185,2),")"),""))</f>
        <v/>
      </c>
      <c r="Q185" s="1114" t="str">
        <f>Tabulka!Q185</f>
        <v/>
      </c>
      <c r="R185" s="1110" t="str">
        <f>Tabulka!R185</f>
        <v/>
      </c>
      <c r="S185" s="1106" t="str">
        <f>IF(Tabulka!S185="","",CONCATENATE(Tabulka!S185,":",CHAR(10),"(",'Tabulka-skore'!S185,":"))</f>
        <v/>
      </c>
      <c r="T185" s="1107" t="str">
        <f>IF(Tabulka!T185="","",CONCATENATE(Tabulka!T185,CHAR(10),'Tabulka-skore'!T185,")"))</f>
        <v/>
      </c>
      <c r="U185" s="1105" t="str">
        <f>IF(Tabulka!U185="","",CONCATENATE(Tabulka!U185,CHAR(10),"(",'Tabulka-skore'!U185,")"))</f>
        <v/>
      </c>
      <c r="V185" s="1108" t="str">
        <f>IF(Tabulka!V185="","",IFERROR(CONCATENATE(ROUND(Tabulka!V185,2),CHAR(10),"(",ROUND('Tabulka-skore'!V185,2),")"),""))</f>
        <v/>
      </c>
      <c r="W185" s="1116" t="str">
        <f>Tabulka!W185</f>
        <v/>
      </c>
      <c r="X185" s="390"/>
    </row>
    <row r="186" spans="1:24" ht="35.25" hidden="1" customHeight="1" x14ac:dyDescent="0.25">
      <c r="A186" s="331"/>
      <c r="B186" s="646">
        <v>163</v>
      </c>
      <c r="C186" s="1267" t="str">
        <f>VLOOKUP($B186,jednotlivci!$C$5:$G$164,5,0)</f>
        <v/>
      </c>
      <c r="D186" s="1120" t="str">
        <f>IF(OR(Tabulka!D186=":",Tabulka!D186=""),"",CONCATENATE(Tabulka!D186,CHAR(10),"(",'Tabulka-skore'!D186,")"))</f>
        <v/>
      </c>
      <c r="E186" s="1122" t="str">
        <f>IF(OR(Tabulka!E186=":",Tabulka!E186=""),"",CONCATENATE(Tabulka!E186,CHAR(10),"(",'Tabulka-skore'!E186,")"))</f>
        <v/>
      </c>
      <c r="F186" s="1176" t="str">
        <f>E185</f>
        <v>Q</v>
      </c>
      <c r="G186" s="1054" t="str">
        <f>IF(OR(Tabulka!G186=":",Tabulka!G186=""),"",CONCATENATE(Tabulka!G186,CHAR(10),"(",'Tabulka-skore'!G186,")"))</f>
        <v/>
      </c>
      <c r="H186" s="1054" t="str">
        <f>IF(OR(Tabulka!H186=":",Tabulka!H186=""),"",CONCATENATE(Tabulka!H186,CHAR(10),"(",'Tabulka-skore'!H186,")"))</f>
        <v/>
      </c>
      <c r="I186" s="1054" t="str">
        <f>IF(OR(Tabulka!I186=":",Tabulka!I186=""),"",CONCATENATE(Tabulka!I186,CHAR(10),"(",'Tabulka-skore'!I186,")"))</f>
        <v/>
      </c>
      <c r="J186" s="1054" t="str">
        <f>IF(OR(Tabulka!J186=":",Tabulka!J186=""),"",CONCATENATE(Tabulka!J186,CHAR(10),"(",'Tabulka-skore'!J186,")"))</f>
        <v/>
      </c>
      <c r="K186" s="1055" t="str">
        <f>IF(OR(Tabulka!K186=":",Tabulka!K186=""),"",CONCATENATE(Tabulka!K186,CHAR(10),"(",'Tabulka-skore'!K186,")"))</f>
        <v/>
      </c>
      <c r="L186" s="900" t="str">
        <f>Tabulka!L186</f>
        <v/>
      </c>
      <c r="M186" s="1097" t="str">
        <f>IF(Tabulka!M186="","",CONCATENATE(Tabulka!M186,":",CHAR(10),"(",'Tabulka-skore'!M186,":"))</f>
        <v/>
      </c>
      <c r="N186" s="1098" t="str">
        <f>IF(Tabulka!N186="","",CONCATENATE(Tabulka!N186,CHAR(10),'Tabulka-skore'!N186,")"))</f>
        <v/>
      </c>
      <c r="O186" s="1099" t="str">
        <f>IF(Tabulka!O186="","",CONCATENATE(Tabulka!O186,CHAR(10),"(",'Tabulka-skore'!O186,")"))</f>
        <v/>
      </c>
      <c r="P186" s="1100" t="str">
        <f>IF(Tabulka!P186="","",IFERROR(CONCATENATE(ROUND(Tabulka!P186,2),CHAR(10),"(",ROUND('Tabulka-skore'!P186,2),")"),""))</f>
        <v/>
      </c>
      <c r="Q186" s="1114" t="str">
        <f>Tabulka!Q186</f>
        <v/>
      </c>
      <c r="R186" s="1110" t="str">
        <f>Tabulka!R186</f>
        <v/>
      </c>
      <c r="S186" s="1106" t="str">
        <f>IF(Tabulka!S186="","",CONCATENATE(Tabulka!S186,":",CHAR(10),"(",'Tabulka-skore'!S186,":"))</f>
        <v/>
      </c>
      <c r="T186" s="1107" t="str">
        <f>IF(Tabulka!T186="","",CONCATENATE(Tabulka!T186,CHAR(10),'Tabulka-skore'!T186,")"))</f>
        <v/>
      </c>
      <c r="U186" s="1105" t="str">
        <f>IF(Tabulka!U186="","",CONCATENATE(Tabulka!U186,CHAR(10),"(",'Tabulka-skore'!U186,")"))</f>
        <v/>
      </c>
      <c r="V186" s="1108" t="str">
        <f>IF(Tabulka!V186="","",IFERROR(CONCATENATE(ROUND(Tabulka!V186,2),CHAR(10),"(",ROUND('Tabulka-skore'!V186,2),")"),""))</f>
        <v/>
      </c>
      <c r="W186" s="1116" t="str">
        <f>Tabulka!W186</f>
        <v/>
      </c>
      <c r="X186" s="390"/>
    </row>
    <row r="187" spans="1:24" ht="35.25" hidden="1" customHeight="1" x14ac:dyDescent="0.25">
      <c r="A187" s="331"/>
      <c r="B187" s="646">
        <v>164</v>
      </c>
      <c r="C187" s="1267" t="str">
        <f>VLOOKUP($B187,jednotlivci!$C$5:$G$164,5,0)</f>
        <v/>
      </c>
      <c r="D187" s="1120" t="str">
        <f>IF(OR(Tabulka!D187=":",Tabulka!D187=""),"",CONCATENATE(Tabulka!D187,CHAR(10),"(",'Tabulka-skore'!D187,")"))</f>
        <v/>
      </c>
      <c r="E187" s="1122" t="str">
        <f>IF(OR(Tabulka!E187=":",Tabulka!E187=""),"",CONCATENATE(Tabulka!E187,CHAR(10),"(",'Tabulka-skore'!E187,")"))</f>
        <v/>
      </c>
      <c r="F187" s="1122" t="str">
        <f>IF(OR(Tabulka!F187=":",Tabulka!F187=""),"",CONCATENATE(Tabulka!F187,CHAR(10),"(",'Tabulka-skore'!F187,")"))</f>
        <v/>
      </c>
      <c r="G187" s="1176" t="str">
        <f>F186</f>
        <v>Q</v>
      </c>
      <c r="H187" s="1054" t="str">
        <f>IF(OR(Tabulka!H187=":",Tabulka!H187=""),"",CONCATENATE(Tabulka!H187,CHAR(10),"(",'Tabulka-skore'!H187,")"))</f>
        <v/>
      </c>
      <c r="I187" s="1054" t="str">
        <f>IF(OR(Tabulka!I187=":",Tabulka!I187=""),"",CONCATENATE(Tabulka!I187,CHAR(10),"(",'Tabulka-skore'!I187,")"))</f>
        <v/>
      </c>
      <c r="J187" s="1054" t="str">
        <f>IF(OR(Tabulka!J187=":",Tabulka!J187=""),"",CONCATENATE(Tabulka!J187,CHAR(10),"(",'Tabulka-skore'!J187,")"))</f>
        <v/>
      </c>
      <c r="K187" s="1055" t="str">
        <f>IF(OR(Tabulka!K187=":",Tabulka!K187=""),"",CONCATENATE(Tabulka!K187,CHAR(10),"(",'Tabulka-skore'!K187,")"))</f>
        <v/>
      </c>
      <c r="L187" s="900" t="str">
        <f>Tabulka!L187</f>
        <v/>
      </c>
      <c r="M187" s="1097" t="str">
        <f>IF(Tabulka!M187="","",CONCATENATE(Tabulka!M187,":",CHAR(10),"(",'Tabulka-skore'!M187,":"))</f>
        <v/>
      </c>
      <c r="N187" s="1098" t="str">
        <f>IF(Tabulka!N187="","",CONCATENATE(Tabulka!N187,CHAR(10),'Tabulka-skore'!N187,")"))</f>
        <v/>
      </c>
      <c r="O187" s="1099" t="str">
        <f>IF(Tabulka!O187="","",CONCATENATE(Tabulka!O187,CHAR(10),"(",'Tabulka-skore'!O187,")"))</f>
        <v/>
      </c>
      <c r="P187" s="1100" t="str">
        <f>IF(Tabulka!P187="","",IFERROR(CONCATENATE(ROUND(Tabulka!P187,2),CHAR(10),"(",ROUND('Tabulka-skore'!P187,2),")"),""))</f>
        <v/>
      </c>
      <c r="Q187" s="1114" t="str">
        <f>Tabulka!Q187</f>
        <v/>
      </c>
      <c r="R187" s="1110" t="str">
        <f>Tabulka!R187</f>
        <v/>
      </c>
      <c r="S187" s="1106" t="str">
        <f>IF(Tabulka!S187="","",CONCATENATE(Tabulka!S187,":",CHAR(10),"(",'Tabulka-skore'!S187,":"))</f>
        <v/>
      </c>
      <c r="T187" s="1107" t="str">
        <f>IF(Tabulka!T187="","",CONCATENATE(Tabulka!T187,CHAR(10),'Tabulka-skore'!T187,")"))</f>
        <v/>
      </c>
      <c r="U187" s="1105" t="str">
        <f>IF(Tabulka!U187="","",CONCATENATE(Tabulka!U187,CHAR(10),"(",'Tabulka-skore'!U187,")"))</f>
        <v/>
      </c>
      <c r="V187" s="1108" t="str">
        <f>IF(Tabulka!V187="","",IFERROR(CONCATENATE(ROUND(Tabulka!V187,2),CHAR(10),"(",ROUND('Tabulka-skore'!V187,2),")"),""))</f>
        <v/>
      </c>
      <c r="W187" s="1116" t="str">
        <f>Tabulka!W187</f>
        <v/>
      </c>
      <c r="X187" s="390"/>
    </row>
    <row r="188" spans="1:24" ht="35.25" hidden="1" customHeight="1" x14ac:dyDescent="0.25">
      <c r="A188" s="331"/>
      <c r="B188" s="646">
        <v>165</v>
      </c>
      <c r="C188" s="1267" t="str">
        <f>VLOOKUP($B188,jednotlivci!$C$5:$G$164,5,0)</f>
        <v/>
      </c>
      <c r="D188" s="1120" t="str">
        <f>IF(OR(Tabulka!D188=":",Tabulka!D188=""),"",CONCATENATE(Tabulka!D188,CHAR(10),"(",'Tabulka-skore'!D188,")"))</f>
        <v/>
      </c>
      <c r="E188" s="1122" t="str">
        <f>IF(OR(Tabulka!E188=":",Tabulka!E188=""),"",CONCATENATE(Tabulka!E188,CHAR(10),"(",'Tabulka-skore'!E188,")"))</f>
        <v/>
      </c>
      <c r="F188" s="1122" t="str">
        <f>IF(OR(Tabulka!F188=":",Tabulka!F188=""),"",CONCATENATE(Tabulka!F188,CHAR(10),"(",'Tabulka-skore'!F188,")"))</f>
        <v/>
      </c>
      <c r="G188" s="1122" t="str">
        <f>IF(OR(Tabulka!G188=":",Tabulka!G188=""),"",CONCATENATE(Tabulka!G188,CHAR(10),"(",'Tabulka-skore'!G188,")"))</f>
        <v/>
      </c>
      <c r="H188" s="1176" t="str">
        <f>G187</f>
        <v>Q</v>
      </c>
      <c r="I188" s="1054" t="str">
        <f>IF(OR(Tabulka!I188=":",Tabulka!I188=""),"",CONCATENATE(Tabulka!I188,CHAR(10),"(",'Tabulka-skore'!I188,")"))</f>
        <v/>
      </c>
      <c r="J188" s="1054" t="str">
        <f>IF(OR(Tabulka!J188=":",Tabulka!J188=""),"",CONCATENATE(Tabulka!J188,CHAR(10),"(",'Tabulka-skore'!J188,")"))</f>
        <v/>
      </c>
      <c r="K188" s="1055" t="str">
        <f>IF(OR(Tabulka!K188=":",Tabulka!K188=""),"",CONCATENATE(Tabulka!K188,CHAR(10),"(",'Tabulka-skore'!K188,")"))</f>
        <v/>
      </c>
      <c r="L188" s="900" t="str">
        <f>Tabulka!L188</f>
        <v/>
      </c>
      <c r="M188" s="1097" t="str">
        <f>IF(Tabulka!M188="","",CONCATENATE(Tabulka!M188,":",CHAR(10),"(",'Tabulka-skore'!M188,":"))</f>
        <v/>
      </c>
      <c r="N188" s="1098" t="str">
        <f>IF(Tabulka!N188="","",CONCATENATE(Tabulka!N188,CHAR(10),'Tabulka-skore'!N188,")"))</f>
        <v/>
      </c>
      <c r="O188" s="1099" t="str">
        <f>IF(Tabulka!O188="","",CONCATENATE(Tabulka!O188,CHAR(10),"(",'Tabulka-skore'!O188,")"))</f>
        <v/>
      </c>
      <c r="P188" s="1100" t="str">
        <f>IF(Tabulka!P188="","",IFERROR(CONCATENATE(ROUND(Tabulka!P188,2),CHAR(10),"(",ROUND('Tabulka-skore'!P188,2),")"),""))</f>
        <v/>
      </c>
      <c r="Q188" s="1114" t="str">
        <f>Tabulka!Q188</f>
        <v/>
      </c>
      <c r="R188" s="1105" t="str">
        <f>Tabulka!R188</f>
        <v/>
      </c>
      <c r="S188" s="1106" t="str">
        <f>IF(Tabulka!S188="","",CONCATENATE(Tabulka!S188,":",CHAR(10),"(",'Tabulka-skore'!S188,":"))</f>
        <v/>
      </c>
      <c r="T188" s="1107" t="str">
        <f>IF(Tabulka!T188="","",CONCATENATE(Tabulka!T188,CHAR(10),'Tabulka-skore'!T188,")"))</f>
        <v/>
      </c>
      <c r="U188" s="1105" t="str">
        <f>IF(Tabulka!U188="","",CONCATENATE(Tabulka!U188,CHAR(10),"(",'Tabulka-skore'!U188,")"))</f>
        <v/>
      </c>
      <c r="V188" s="1108" t="str">
        <f>IF(Tabulka!V188="","",IFERROR(CONCATENATE(ROUND(Tabulka!V188,2),CHAR(10),"(",ROUND('Tabulka-skore'!V188,2),")"),""))</f>
        <v/>
      </c>
      <c r="W188" s="1116" t="str">
        <f>Tabulka!W188</f>
        <v/>
      </c>
      <c r="X188" s="390"/>
    </row>
    <row r="189" spans="1:24" ht="35.25" hidden="1" customHeight="1" x14ac:dyDescent="0.25">
      <c r="A189" s="331"/>
      <c r="B189" s="646">
        <v>166</v>
      </c>
      <c r="C189" s="1267" t="str">
        <f>VLOOKUP($B189,jednotlivci!$C$5:$G$164,5,0)</f>
        <v/>
      </c>
      <c r="D189" s="1120" t="str">
        <f>IF(OR(Tabulka!D189=":",Tabulka!D189=""),"",CONCATENATE(Tabulka!D189,CHAR(10),"(",'Tabulka-skore'!D189,")"))</f>
        <v/>
      </c>
      <c r="E189" s="1122" t="str">
        <f>IF(OR(Tabulka!E189=":",Tabulka!E189=""),"",CONCATENATE(Tabulka!E189,CHAR(10),"(",'Tabulka-skore'!E189,")"))</f>
        <v/>
      </c>
      <c r="F189" s="1122" t="str">
        <f>IF(OR(Tabulka!F189=":",Tabulka!F189=""),"",CONCATENATE(Tabulka!F189,CHAR(10),"(",'Tabulka-skore'!F189,")"))</f>
        <v/>
      </c>
      <c r="G189" s="1122" t="str">
        <f>IF(OR(Tabulka!G189=":",Tabulka!G189=""),"",CONCATENATE(Tabulka!G189,CHAR(10),"(",'Tabulka-skore'!G189,")"))</f>
        <v/>
      </c>
      <c r="H189" s="1122" t="str">
        <f>IF(OR(Tabulka!H189=":",Tabulka!H189=""),"",CONCATENATE(Tabulka!H189,CHAR(10),"(",'Tabulka-skore'!H189,")"))</f>
        <v/>
      </c>
      <c r="I189" s="1176" t="str">
        <f>H188</f>
        <v>Q</v>
      </c>
      <c r="J189" s="1054" t="str">
        <f>IF(OR(Tabulka!J189=":",Tabulka!J189=""),"",CONCATENATE(Tabulka!J189,CHAR(10),"(",'Tabulka-skore'!J189,")"))</f>
        <v/>
      </c>
      <c r="K189" s="1055" t="str">
        <f>IF(OR(Tabulka!K189=":",Tabulka!K189=""),"",CONCATENATE(Tabulka!K189,CHAR(10),"(",'Tabulka-skore'!K189,")"))</f>
        <v/>
      </c>
      <c r="L189" s="900" t="str">
        <f>Tabulka!L189</f>
        <v/>
      </c>
      <c r="M189" s="1097" t="str">
        <f>IF(Tabulka!M189="","",CONCATENATE(Tabulka!M189,":",CHAR(10),"(",'Tabulka-skore'!M189,":"))</f>
        <v/>
      </c>
      <c r="N189" s="1098" t="str">
        <f>IF(Tabulka!N189="","",CONCATENATE(Tabulka!N189,CHAR(10),'Tabulka-skore'!N189,")"))</f>
        <v/>
      </c>
      <c r="O189" s="1099" t="str">
        <f>IF(Tabulka!O189="","",CONCATENATE(Tabulka!O189,CHAR(10),"(",'Tabulka-skore'!O189,")"))</f>
        <v/>
      </c>
      <c r="P189" s="1100" t="str">
        <f>IF(Tabulka!P189="","",IFERROR(CONCATENATE(ROUND(Tabulka!P189,2),CHAR(10),"(",ROUND('Tabulka-skore'!P189,2),")"),""))</f>
        <v/>
      </c>
      <c r="Q189" s="1114" t="str">
        <f>Tabulka!Q189</f>
        <v/>
      </c>
      <c r="R189" s="1105" t="str">
        <f>Tabulka!R189</f>
        <v/>
      </c>
      <c r="S189" s="1106" t="str">
        <f>IF(Tabulka!S189="","",CONCATENATE(Tabulka!S189,":",CHAR(10),"(",'Tabulka-skore'!S189,":"))</f>
        <v/>
      </c>
      <c r="T189" s="1107" t="str">
        <f>IF(Tabulka!T189="","",CONCATENATE(Tabulka!T189,CHAR(10),'Tabulka-skore'!T189,")"))</f>
        <v/>
      </c>
      <c r="U189" s="1105" t="str">
        <f>IF(Tabulka!U189="","",CONCATENATE(Tabulka!U189,CHAR(10),"(",'Tabulka-skore'!U189,")"))</f>
        <v/>
      </c>
      <c r="V189" s="1108" t="str">
        <f>IF(Tabulka!V189="","",IFERROR(CONCATENATE(ROUND(Tabulka!V189,2),CHAR(10),"(",ROUND('Tabulka-skore'!V189,2),")"),""))</f>
        <v/>
      </c>
      <c r="W189" s="1116" t="str">
        <f>Tabulka!W189</f>
        <v/>
      </c>
      <c r="X189" s="390"/>
    </row>
    <row r="190" spans="1:24" ht="35.25" hidden="1" customHeight="1" x14ac:dyDescent="0.25">
      <c r="A190" s="331"/>
      <c r="B190" s="646">
        <v>167</v>
      </c>
      <c r="C190" s="1267" t="str">
        <f>VLOOKUP($B190,jednotlivci!$C$5:$G$164,5,0)</f>
        <v/>
      </c>
      <c r="D190" s="1120" t="str">
        <f>IF(OR(Tabulka!D190=":",Tabulka!D190=""),"",CONCATENATE(Tabulka!D190,CHAR(10),"(",'Tabulka-skore'!D190,")"))</f>
        <v/>
      </c>
      <c r="E190" s="1122" t="str">
        <f>IF(OR(Tabulka!E190=":",Tabulka!E190=""),"",CONCATENATE(Tabulka!E190,CHAR(10),"(",'Tabulka-skore'!E190,")"))</f>
        <v/>
      </c>
      <c r="F190" s="1122" t="str">
        <f>IF(OR(Tabulka!F190=":",Tabulka!F190=""),"",CONCATENATE(Tabulka!F190,CHAR(10),"(",'Tabulka-skore'!F190,")"))</f>
        <v/>
      </c>
      <c r="G190" s="1122" t="str">
        <f>IF(OR(Tabulka!G190=":",Tabulka!G190=""),"",CONCATENATE(Tabulka!G190,CHAR(10),"(",'Tabulka-skore'!G190,")"))</f>
        <v/>
      </c>
      <c r="H190" s="1122" t="str">
        <f>IF(OR(Tabulka!H190=":",Tabulka!H190=""),"",CONCATENATE(Tabulka!H190,CHAR(10),"(",'Tabulka-skore'!H190,")"))</f>
        <v/>
      </c>
      <c r="I190" s="1122" t="str">
        <f>IF(OR(Tabulka!I190=":",Tabulka!I190=""),"",CONCATENATE(Tabulka!I190,CHAR(10),"(",'Tabulka-skore'!I190,")"))</f>
        <v/>
      </c>
      <c r="J190" s="1176" t="str">
        <f>I189</f>
        <v>Q</v>
      </c>
      <c r="K190" s="1055" t="str">
        <f>IF(OR(Tabulka!K190=":",Tabulka!K190=""),"",CONCATENATE(Tabulka!K190,CHAR(10),"(",'Tabulka-skore'!K190,")"))</f>
        <v/>
      </c>
      <c r="L190" s="900" t="str">
        <f>Tabulka!L190</f>
        <v/>
      </c>
      <c r="M190" s="1097" t="str">
        <f>IF(Tabulka!M190="","",CONCATENATE(Tabulka!M190,":",CHAR(10),"(",'Tabulka-skore'!M190,":"))</f>
        <v/>
      </c>
      <c r="N190" s="1098" t="str">
        <f>IF(Tabulka!N190="","",CONCATENATE(Tabulka!N190,CHAR(10),'Tabulka-skore'!N190,")"))</f>
        <v/>
      </c>
      <c r="O190" s="1099" t="str">
        <f>IF(Tabulka!O190="","",CONCATENATE(Tabulka!O190,CHAR(10),"(",'Tabulka-skore'!O190,")"))</f>
        <v/>
      </c>
      <c r="P190" s="1100" t="str">
        <f>IF(Tabulka!P190="","",IFERROR(CONCATENATE(ROUND(Tabulka!P190,2),CHAR(10),"(",ROUND('Tabulka-skore'!P190,2),")"),""))</f>
        <v/>
      </c>
      <c r="Q190" s="1114" t="str">
        <f>Tabulka!Q190</f>
        <v/>
      </c>
      <c r="R190" s="1105" t="str">
        <f>Tabulka!R190</f>
        <v/>
      </c>
      <c r="S190" s="1106" t="str">
        <f>IF(Tabulka!S190="","",CONCATENATE(Tabulka!S190,":",CHAR(10),"(",'Tabulka-skore'!S190,":"))</f>
        <v/>
      </c>
      <c r="T190" s="1107" t="str">
        <f>IF(Tabulka!T190="","",CONCATENATE(Tabulka!T190,CHAR(10),'Tabulka-skore'!T190,")"))</f>
        <v/>
      </c>
      <c r="U190" s="1105" t="str">
        <f>IF(Tabulka!U190="","",CONCATENATE(Tabulka!U190,CHAR(10),"(",'Tabulka-skore'!U190,")"))</f>
        <v/>
      </c>
      <c r="V190" s="1108" t="str">
        <f>IF(Tabulka!V190="","",IFERROR(CONCATENATE(ROUND(Tabulka!V190,2),CHAR(10),"(",ROUND('Tabulka-skore'!V190,2),")"),""))</f>
        <v/>
      </c>
      <c r="W190" s="1116" t="str">
        <f>Tabulka!W190</f>
        <v/>
      </c>
      <c r="X190" s="390"/>
    </row>
    <row r="191" spans="1:24" ht="33.75" hidden="1" customHeight="1" thickBot="1" x14ac:dyDescent="0.3">
      <c r="A191" s="331"/>
      <c r="B191" s="646">
        <v>168</v>
      </c>
      <c r="C191" s="1268" t="str">
        <f>VLOOKUP($B191,jednotlivci!$C$5:$G$164,5,0)</f>
        <v/>
      </c>
      <c r="D191" s="1123" t="str">
        <f>IF(OR(Tabulka!D191=":",Tabulka!D191=""),"",CONCATENATE(Tabulka!D191,CHAR(10),"(",'Tabulka-skore'!D191,")"))</f>
        <v/>
      </c>
      <c r="E191" s="1124" t="str">
        <f>IF(OR(Tabulka!E191=":",Tabulka!E191=""),"",CONCATENATE(Tabulka!E191,CHAR(10),"(",'Tabulka-skore'!E191,")"))</f>
        <v/>
      </c>
      <c r="F191" s="1124" t="str">
        <f>IF(OR(Tabulka!F191=":",Tabulka!F191=""),"",CONCATENATE(Tabulka!F191,CHAR(10),"(",'Tabulka-skore'!F191,")"))</f>
        <v/>
      </c>
      <c r="G191" s="1124" t="str">
        <f>IF(OR(Tabulka!G191=":",Tabulka!G191=""),"",CONCATENATE(Tabulka!G191,CHAR(10),"(",'Tabulka-skore'!G191,")"))</f>
        <v/>
      </c>
      <c r="H191" s="1124" t="str">
        <f>IF(OR(Tabulka!H191=":",Tabulka!H191=""),"",CONCATENATE(Tabulka!H191,CHAR(10),"(",'Tabulka-skore'!H191,")"))</f>
        <v/>
      </c>
      <c r="I191" s="1124" t="str">
        <f>IF(OR(Tabulka!I191=":",Tabulka!I191=""),"",CONCATENATE(Tabulka!I191,CHAR(10),"(",'Tabulka-skore'!I191,")"))</f>
        <v/>
      </c>
      <c r="J191" s="1124" t="str">
        <f>IF(OR(Tabulka!J191=":",Tabulka!J191=""),"",CONCATENATE(Tabulka!J191,CHAR(10),"(",'Tabulka-skore'!J191,")"))</f>
        <v/>
      </c>
      <c r="K191" s="1177" t="str">
        <f>J190</f>
        <v>Q</v>
      </c>
      <c r="L191" s="901" t="str">
        <f>Tabulka!L191</f>
        <v/>
      </c>
      <c r="M191" s="1239" t="str">
        <f>IF(Tabulka!M191="","",CONCATENATE(Tabulka!M191,":",CHAR(10),"(",'Tabulka-skore'!M191,":"))</f>
        <v/>
      </c>
      <c r="N191" s="1240" t="str">
        <f>IF(Tabulka!N191="","",CONCATENATE(Tabulka!N191,CHAR(10),'Tabulka-skore'!N191,")"))</f>
        <v/>
      </c>
      <c r="O191" s="1241" t="str">
        <f>IF(Tabulka!O191="","",CONCATENATE(Tabulka!O191,CHAR(10),"(",'Tabulka-skore'!O191,")"))</f>
        <v/>
      </c>
      <c r="P191" s="1242" t="str">
        <f>IF(Tabulka!P191="","",IFERROR(CONCATENATE(ROUND(Tabulka!P191,2),CHAR(10),"(",ROUND('Tabulka-skore'!P191,2),")"),""))</f>
        <v/>
      </c>
      <c r="Q191" s="1212" t="str">
        <f>Tabulka!Q191</f>
        <v/>
      </c>
      <c r="R191" s="1213" t="str">
        <f>Tabulka!R191</f>
        <v/>
      </c>
      <c r="S191" s="1214" t="str">
        <f>IF(Tabulka!S191="","",CONCATENATE(Tabulka!S191,":",CHAR(10),"(",'Tabulka-skore'!S191,":"))</f>
        <v/>
      </c>
      <c r="T191" s="1215" t="str">
        <f>IF(Tabulka!T191="","",CONCATENATE(Tabulka!T191,CHAR(10),'Tabulka-skore'!T191,")"))</f>
        <v/>
      </c>
      <c r="U191" s="1213" t="str">
        <f>IF(Tabulka!U191="","",CONCATENATE(Tabulka!U191,CHAR(10),"(",'Tabulka-skore'!U191,")"))</f>
        <v/>
      </c>
      <c r="V191" s="1216" t="str">
        <f>IF(Tabulka!V191="","",IFERROR(CONCATENATE(ROUND(Tabulka!V191,2),CHAR(10),"(",ROUND('Tabulka-skore'!V191,2),")"),""))</f>
        <v/>
      </c>
      <c r="W191" s="1116" t="str">
        <f>Tabulka!W191</f>
        <v/>
      </c>
      <c r="X191" s="390"/>
    </row>
    <row r="192" spans="1:24" ht="19.5" hidden="1" customHeight="1" x14ac:dyDescent="0.35">
      <c r="A192" s="331"/>
      <c r="B192" s="61"/>
      <c r="C192" s="824"/>
      <c r="D192" s="751"/>
      <c r="E192" s="751"/>
      <c r="F192" s="751"/>
      <c r="G192" s="751"/>
      <c r="H192" s="751"/>
      <c r="I192" s="751"/>
      <c r="J192" s="751"/>
      <c r="K192" s="333"/>
      <c r="L192" s="771"/>
      <c r="M192" s="772"/>
      <c r="N192" s="773"/>
      <c r="O192" s="771"/>
      <c r="P192" s="771"/>
      <c r="Q192" s="774"/>
      <c r="R192" s="774"/>
      <c r="S192" s="775"/>
      <c r="T192" s="776"/>
      <c r="U192" s="774"/>
      <c r="V192" s="774"/>
      <c r="W192" s="771"/>
      <c r="X192" s="391"/>
    </row>
    <row r="193" spans="1:24" ht="5.0999999999999996" customHeight="1" thickBot="1" x14ac:dyDescent="0.4">
      <c r="A193" s="331"/>
      <c r="B193" s="331"/>
      <c r="C193" s="829"/>
      <c r="D193" s="752"/>
      <c r="E193" s="752"/>
      <c r="F193" s="752"/>
      <c r="G193" s="752"/>
      <c r="H193" s="752"/>
      <c r="I193" s="752"/>
      <c r="J193" s="752"/>
      <c r="K193" s="334"/>
      <c r="L193" s="743"/>
      <c r="M193" s="782"/>
      <c r="N193" s="783"/>
      <c r="O193" s="743"/>
      <c r="P193" s="743"/>
      <c r="Q193" s="743"/>
      <c r="R193" s="784"/>
      <c r="S193" s="782"/>
      <c r="T193" s="756"/>
      <c r="U193" s="743"/>
      <c r="V193" s="743"/>
      <c r="W193" s="743"/>
      <c r="X193" s="390"/>
    </row>
    <row r="194" spans="1:24" s="358" customFormat="1" ht="86.25" customHeight="1" x14ac:dyDescent="0.25">
      <c r="A194" s="359"/>
      <c r="B194" s="106"/>
      <c r="C194" s="1454" t="str">
        <f>D196</f>
        <v>W</v>
      </c>
      <c r="D194" s="1719" t="str">
        <f>C196</f>
        <v>Tomanová/ 
Pálfyová</v>
      </c>
      <c r="E194" s="1720" t="str">
        <f>C197</f>
        <v>Kronychová/ 
Štěpánová</v>
      </c>
      <c r="F194" s="1720" t="str">
        <f>C198</f>
        <v>Klímová/ 
Lerchová</v>
      </c>
      <c r="G194" s="1720" t="str">
        <f>C199</f>
        <v>Egersdorfová/ 
Kuchyňková</v>
      </c>
      <c r="H194" s="1720" t="str">
        <f>C200</f>
        <v>Tomanová/ 
Blahníková</v>
      </c>
      <c r="I194" s="1778" t="str">
        <f>C201</f>
        <v/>
      </c>
      <c r="J194" s="1025" t="str">
        <f>C202</f>
        <v/>
      </c>
      <c r="K194" s="1025" t="str">
        <f>C203</f>
        <v/>
      </c>
      <c r="L194" s="1455" t="s">
        <v>272</v>
      </c>
      <c r="M194" s="1985" t="s">
        <v>276</v>
      </c>
      <c r="N194" s="1985"/>
      <c r="O194" s="1456" t="s">
        <v>456</v>
      </c>
      <c r="P194" s="1457" t="s">
        <v>457</v>
      </c>
      <c r="Q194" s="1458" t="s">
        <v>107</v>
      </c>
      <c r="R194" s="1459" t="s">
        <v>277</v>
      </c>
      <c r="S194" s="1986" t="s">
        <v>462</v>
      </c>
      <c r="T194" s="1987"/>
      <c r="U194" s="1459" t="s">
        <v>106</v>
      </c>
      <c r="V194" s="1460" t="s">
        <v>187</v>
      </c>
      <c r="W194" s="1461" t="s">
        <v>12</v>
      </c>
      <c r="X194" s="389"/>
    </row>
    <row r="195" spans="1:24" ht="9.75" customHeight="1" thickBot="1" x14ac:dyDescent="0.3">
      <c r="A195" s="331"/>
      <c r="B195" s="1011" t="str">
        <f>VLOOKUP(B196-1,'pravidla turnaje'!$A$64:$B$83,2,0)</f>
        <v>W</v>
      </c>
      <c r="C195" s="1186"/>
      <c r="D195" s="753">
        <f>B196</f>
        <v>171</v>
      </c>
      <c r="E195" s="749">
        <f>B197</f>
        <v>172</v>
      </c>
      <c r="F195" s="749">
        <f>B198</f>
        <v>173</v>
      </c>
      <c r="G195" s="749">
        <f>B199</f>
        <v>174</v>
      </c>
      <c r="H195" s="749">
        <f>B200</f>
        <v>175</v>
      </c>
      <c r="I195" s="1711">
        <f>B201</f>
        <v>176</v>
      </c>
      <c r="J195" s="754">
        <f>B202</f>
        <v>177</v>
      </c>
      <c r="K195" s="754">
        <f>B203</f>
        <v>178</v>
      </c>
      <c r="L195" s="1462"/>
      <c r="M195" s="1988"/>
      <c r="N195" s="1988"/>
      <c r="O195" s="1463"/>
      <c r="P195" s="1464"/>
      <c r="Q195" s="1989" t="s">
        <v>42</v>
      </c>
      <c r="R195" s="1990"/>
      <c r="S195" s="1990"/>
      <c r="T195" s="1990"/>
      <c r="U195" s="1990"/>
      <c r="V195" s="1991"/>
      <c r="W195" s="1465"/>
      <c r="X195" s="390"/>
    </row>
    <row r="196" spans="1:24" ht="39" customHeight="1" thickTop="1" x14ac:dyDescent="0.25">
      <c r="A196" s="331"/>
      <c r="B196" s="1002">
        <v>171</v>
      </c>
      <c r="C196" s="1757" t="str">
        <f>VLOOKUP($B196,jednotlivci!$C$5:$G$164,5,0)</f>
        <v>Tomanová/ 
Pálfyová</v>
      </c>
      <c r="D196" s="1886" t="str">
        <f>B195</f>
        <v>W</v>
      </c>
      <c r="E196" s="1202" t="str">
        <f>IF(OR(Tabulka!E196=":",Tabulka!E196=""),"",CONCATENATE(Tabulka!E196,CHAR(10),"(",'Tabulka-skore'!E196,")"))</f>
        <v>2:0
(4:1)</v>
      </c>
      <c r="F196" s="1202" t="str">
        <f>IF(OR(Tabulka!F196=":",Tabulka!F196=""),"",CONCATENATE(Tabulka!F196,CHAR(10),"(",'Tabulka-skore'!F196,")"))</f>
        <v>2:1
(6:3)</v>
      </c>
      <c r="G196" s="1202" t="str">
        <f>IF(OR(Tabulka!G196=":",Tabulka!G196=""),"",CONCATENATE(Tabulka!G196,CHAR(10),"(",'Tabulka-skore'!G196,")"))</f>
        <v>0:2
(2:4)</v>
      </c>
      <c r="H196" s="1202" t="str">
        <f>IF(OR(Tabulka!H196=":",Tabulka!H196=""),"",CONCATENATE(Tabulka!H196,CHAR(10),"(",'Tabulka-skore'!H196,")"))</f>
        <v>2:0
(3:1)</v>
      </c>
      <c r="I196" s="1712" t="str">
        <f>IF(OR(Tabulka!I196=":",Tabulka!I196=""),"",CONCATENATE(Tabulka!I196,CHAR(10),"(",'Tabulka-skore'!I196,")"))</f>
        <v/>
      </c>
      <c r="J196" s="1202" t="str">
        <f>IF(OR(Tabulka!J196=":",Tabulka!J196=""),"",CONCATENATE(Tabulka!J196,CHAR(10),"(",'Tabulka-skore'!J196,")"))</f>
        <v/>
      </c>
      <c r="K196" s="1203" t="str">
        <f>IF(OR(Tabulka!K196=":",Tabulka!K196=""),"",CONCATENATE(Tabulka!K196,CHAR(10),"(",'Tabulka-skore'!K196,")"))</f>
        <v/>
      </c>
      <c r="L196" s="1026">
        <f>Tabulka!L196</f>
        <v>3</v>
      </c>
      <c r="M196" s="1093" t="str">
        <f ca="1">IF(Tabulka!M196="","",CONCATENATE(Tabulka!M196,":",CHAR(10),"(",'Tabulka-skore'!M196,":"))</f>
        <v>6:
(15:</v>
      </c>
      <c r="N196" s="1094" t="str">
        <f ca="1">IF(Tabulka!N196="","",CONCATENATE(Tabulka!N196,CHAR(10),'Tabulka-skore'!N196,")"))</f>
        <v>3
9)</v>
      </c>
      <c r="O196" s="1095" t="str">
        <f ca="1">IF(Tabulka!O196="","",CONCATENATE(Tabulka!O196,CHAR(10),"(",'Tabulka-skore'!O196,")"))</f>
        <v>3
(6)</v>
      </c>
      <c r="P196" s="1096" t="str">
        <f ca="1">IF(Tabulka!P196="","",IFERROR(CONCATENATE(ROUND(Tabulka!P196,2),CHAR(10),"(",ROUND('Tabulka-skore'!P196,2),")"),""))</f>
        <v>2
(1,67)</v>
      </c>
      <c r="Q196" s="1113">
        <f>Tabulka!Q196</f>
        <v>1</v>
      </c>
      <c r="R196" s="1109" t="str">
        <f>Tabulka!R196</f>
        <v/>
      </c>
      <c r="S196" s="1102" t="str">
        <f>IF(Tabulka!S196="","",CONCATENATE(Tabulka!S196,":",CHAR(10),"(",'Tabulka-skore'!S196,":"))</f>
        <v/>
      </c>
      <c r="T196" s="1103" t="str">
        <f>IF(Tabulka!T196="","",CONCATENATE(Tabulka!T196,CHAR(10),'Tabulka-skore'!T196,")"))</f>
        <v/>
      </c>
      <c r="U196" s="1101" t="str">
        <f>IF(Tabulka!U196="","",CONCATENATE(Tabulka!U196,CHAR(10),"(",'Tabulka-skore'!U196,")"))</f>
        <v/>
      </c>
      <c r="V196" s="1104" t="str">
        <f>IF(Tabulka!V196="","",IFERROR(CONCATENATE(ROUND(Tabulka!V196,2),CHAR(10),"(",ROUND('Tabulka-skore'!V196,2),")"),""))</f>
        <v/>
      </c>
      <c r="W196" s="1161">
        <f ca="1">Tabulka!W196</f>
        <v>1</v>
      </c>
      <c r="X196" s="390"/>
    </row>
    <row r="197" spans="1:24" ht="39" customHeight="1" x14ac:dyDescent="0.25">
      <c r="A197" s="331"/>
      <c r="B197" s="1003">
        <v>172</v>
      </c>
      <c r="C197" s="1758" t="str">
        <f>VLOOKUP($B197,jednotlivci!$C$5:$G$164,5,0)</f>
        <v>Kronychová/ 
Štěpánová</v>
      </c>
      <c r="D197" s="1206" t="str">
        <f>IF(OR(Tabulka!D197=":",Tabulka!D197=""),"",CONCATENATE(Tabulka!D197,CHAR(10),"(",'Tabulka-skore'!D197,")"))</f>
        <v>0:2
(1:4)</v>
      </c>
      <c r="E197" s="1887" t="str">
        <f>D196</f>
        <v>W</v>
      </c>
      <c r="F197" s="1204" t="str">
        <f>IF(OR(Tabulka!F197=":",Tabulka!F197=""),"",CONCATENATE(Tabulka!F197,CHAR(10),"(",'Tabulka-skore'!F197,")"))</f>
        <v>2:1
(4:3)</v>
      </c>
      <c r="G197" s="1204" t="str">
        <f>IF(OR(Tabulka!G197=":",Tabulka!G197=""),"",CONCATENATE(Tabulka!G197,CHAR(10),"(",'Tabulka-skore'!G197,")"))</f>
        <v>2:0
(5:3)</v>
      </c>
      <c r="H197" s="1204" t="str">
        <f>IF(OR(Tabulka!H197=":",Tabulka!H197=""),"",CONCATENATE(Tabulka!H197,CHAR(10),"(",'Tabulka-skore'!H197,")"))</f>
        <v>1:2
(6:8)</v>
      </c>
      <c r="I197" s="1713" t="str">
        <f>IF(OR(Tabulka!I197=":",Tabulka!I197=""),"",CONCATENATE(Tabulka!I197,CHAR(10),"(",'Tabulka-skore'!I197,")"))</f>
        <v/>
      </c>
      <c r="J197" s="1204" t="str">
        <f>IF(OR(Tabulka!J197=":",Tabulka!J197=""),"",CONCATENATE(Tabulka!J197,CHAR(10),"(",'Tabulka-skore'!J197,")"))</f>
        <v/>
      </c>
      <c r="K197" s="1205" t="str">
        <f>IF(OR(Tabulka!K197=":",Tabulka!K197=""),"",CONCATENATE(Tabulka!K197,CHAR(10),"(",'Tabulka-skore'!K197,")"))</f>
        <v/>
      </c>
      <c r="L197" s="900">
        <f>Tabulka!L197</f>
        <v>2</v>
      </c>
      <c r="M197" s="1097" t="str">
        <f ca="1">IF(Tabulka!M197="","",CONCATENATE(Tabulka!M197,":",CHAR(10),"(",'Tabulka-skore'!M197,":"))</f>
        <v>5:
(16:</v>
      </c>
      <c r="N197" s="1098" t="str">
        <f ca="1">IF(Tabulka!N197="","",CONCATENATE(Tabulka!N197,CHAR(10),'Tabulka-skore'!N197,")"))</f>
        <v>5
18)</v>
      </c>
      <c r="O197" s="1099" t="str">
        <f ca="1">IF(Tabulka!O197="","",CONCATENATE(Tabulka!O197,CHAR(10),"(",'Tabulka-skore'!O197,")"))</f>
        <v>0
(-2)</v>
      </c>
      <c r="P197" s="1100" t="str">
        <f ca="1">IF(Tabulka!P197="","",IFERROR(CONCATENATE(ROUND(Tabulka!P197,2),CHAR(10),"(",ROUND('Tabulka-skore'!P197,2),")"),""))</f>
        <v>1
(0,89)</v>
      </c>
      <c r="Q197" s="1114">
        <f>Tabulka!Q197</f>
        <v>2</v>
      </c>
      <c r="R197" s="1110">
        <f>Tabulka!R197</f>
        <v>1</v>
      </c>
      <c r="S197" s="1106" t="str">
        <f>IF(Tabulka!S197="","",CONCATENATE(Tabulka!S197,":",CHAR(10),"(",'Tabulka-skore'!S197,":"))</f>
        <v>3:
(11:</v>
      </c>
      <c r="T197" s="1107" t="str">
        <f>IF(Tabulka!T197="","",CONCATENATE(Tabulka!T197,CHAR(10),'Tabulka-skore'!T197,")"))</f>
        <v>2
11)</v>
      </c>
      <c r="U197" s="1105" t="str">
        <f>IF(Tabulka!U197="","",CONCATENATE(Tabulka!U197,CHAR(10),"(",'Tabulka-skore'!U197,")"))</f>
        <v>1
(0)</v>
      </c>
      <c r="V197" s="1108" t="str">
        <f>IF(Tabulka!V197="","",IFERROR(CONCATENATE(ROUND(Tabulka!V197,2),CHAR(10),"(",ROUND('Tabulka-skore'!V197,2),")"),""))</f>
        <v>1,5
(1)</v>
      </c>
      <c r="W197" s="1116">
        <f ca="1">Tabulka!W197</f>
        <v>2</v>
      </c>
      <c r="X197" s="390"/>
    </row>
    <row r="198" spans="1:24" ht="39" customHeight="1" x14ac:dyDescent="0.25">
      <c r="A198" s="331"/>
      <c r="B198" s="1003">
        <v>173</v>
      </c>
      <c r="C198" s="1758" t="str">
        <f>VLOOKUP($B198,jednotlivci!$C$5:$G$164,5,0)</f>
        <v>Klímová/ 
Lerchová</v>
      </c>
      <c r="D198" s="1206" t="str">
        <f>IF(OR(Tabulka!D198=":",Tabulka!D198=""),"",CONCATENATE(Tabulka!D198,CHAR(10),"(",'Tabulka-skore'!D198,")"))</f>
        <v>1:2
(3:6)</v>
      </c>
      <c r="E198" s="1207" t="str">
        <f>IF(OR(Tabulka!E198=":",Tabulka!E198=""),"",CONCATENATE(Tabulka!E198,CHAR(10),"(",'Tabulka-skore'!E198,")"))</f>
        <v>1:2
(3:4)</v>
      </c>
      <c r="F198" s="1887" t="str">
        <f>E197</f>
        <v>W</v>
      </c>
      <c r="G198" s="1204" t="str">
        <f>IF(OR(Tabulka!G198=":",Tabulka!G198=""),"",CONCATENATE(Tabulka!G198,CHAR(10),"(",'Tabulka-skore'!G198,")"))</f>
        <v>2:0
(4:2)</v>
      </c>
      <c r="H198" s="1204" t="str">
        <f>IF(OR(Tabulka!H198=":",Tabulka!H198=""),"",CONCATENATE(Tabulka!H198,CHAR(10),"(",'Tabulka-skore'!H198,")"))</f>
        <v>0:2
(1:5)</v>
      </c>
      <c r="I198" s="1713" t="str">
        <f>IF(OR(Tabulka!I198=":",Tabulka!I198=""),"",CONCATENATE(Tabulka!I198,CHAR(10),"(",'Tabulka-skore'!I198,")"))</f>
        <v/>
      </c>
      <c r="J198" s="1204" t="str">
        <f>IF(OR(Tabulka!J198=":",Tabulka!J198=""),"",CONCATENATE(Tabulka!J198,CHAR(10),"(",'Tabulka-skore'!J198,")"))</f>
        <v/>
      </c>
      <c r="K198" s="1205" t="str">
        <f>IF(OR(Tabulka!K198=":",Tabulka!K198=""),"",CONCATENATE(Tabulka!K198,CHAR(10),"(",'Tabulka-skore'!K198,")"))</f>
        <v/>
      </c>
      <c r="L198" s="900">
        <f>Tabulka!L198</f>
        <v>1</v>
      </c>
      <c r="M198" s="1097" t="str">
        <f ca="1">IF(Tabulka!M198="","",CONCATENATE(Tabulka!M198,":",CHAR(10),"(",'Tabulka-skore'!M198,":"))</f>
        <v>4:
(11:</v>
      </c>
      <c r="N198" s="1098" t="str">
        <f ca="1">IF(Tabulka!N198="","",CONCATENATE(Tabulka!N198,CHAR(10),'Tabulka-skore'!N198,")"))</f>
        <v>6
17)</v>
      </c>
      <c r="O198" s="1099" t="str">
        <f ca="1">IF(Tabulka!O198="","",CONCATENATE(Tabulka!O198,CHAR(10),"(",'Tabulka-skore'!O198,")"))</f>
        <v>-2
(-6)</v>
      </c>
      <c r="P198" s="1100" t="str">
        <f ca="1">IF(Tabulka!P198="","",IFERROR(CONCATENATE(ROUND(Tabulka!P198,2),CHAR(10),"(",ROUND('Tabulka-skore'!P198,2),")"),""))</f>
        <v>0,67
(0,65)</v>
      </c>
      <c r="Q198" s="1114">
        <f>Tabulka!Q198</f>
        <v>5</v>
      </c>
      <c r="R198" s="1110" t="str">
        <f>Tabulka!R198</f>
        <v/>
      </c>
      <c r="S198" s="1106" t="str">
        <f>IF(Tabulka!S198="","",CONCATENATE(Tabulka!S198,":",CHAR(10),"(",'Tabulka-skore'!S198,":"))</f>
        <v/>
      </c>
      <c r="T198" s="1107" t="str">
        <f>IF(Tabulka!T198="","",CONCATENATE(Tabulka!T198,CHAR(10),'Tabulka-skore'!T198,")"))</f>
        <v/>
      </c>
      <c r="U198" s="1105" t="str">
        <f>IF(Tabulka!U198="","",CONCATENATE(Tabulka!U198,CHAR(10),"(",'Tabulka-skore'!U198,")"))</f>
        <v/>
      </c>
      <c r="V198" s="1108" t="str">
        <f>IF(Tabulka!V198="","",IFERROR(CONCATENATE(ROUND(Tabulka!V198,2),CHAR(10),"(",ROUND('Tabulka-skore'!V198,2),")"),""))</f>
        <v/>
      </c>
      <c r="W198" s="1116">
        <f ca="1">Tabulka!W198</f>
        <v>5</v>
      </c>
      <c r="X198" s="390"/>
    </row>
    <row r="199" spans="1:24" ht="39" customHeight="1" x14ac:dyDescent="0.25">
      <c r="A199" s="331"/>
      <c r="B199" s="1003">
        <v>174</v>
      </c>
      <c r="C199" s="1758" t="str">
        <f>VLOOKUP($B199,jednotlivci!$C$5:$G$164,5,0)</f>
        <v>Egersdorfová/ 
Kuchyňková</v>
      </c>
      <c r="D199" s="1206" t="str">
        <f>IF(OR(Tabulka!D199=":",Tabulka!D199=""),"",CONCATENATE(Tabulka!D199,CHAR(10),"(",'Tabulka-skore'!D199,")"))</f>
        <v>2:0
(4:2)</v>
      </c>
      <c r="E199" s="1207" t="str">
        <f>IF(OR(Tabulka!E199=":",Tabulka!E199=""),"",CONCATENATE(Tabulka!E199,CHAR(10),"(",'Tabulka-skore'!E199,")"))</f>
        <v>0:2
(3:5)</v>
      </c>
      <c r="F199" s="1207" t="str">
        <f>IF(OR(Tabulka!F199=":",Tabulka!F199=""),"",CONCATENATE(Tabulka!F199,CHAR(10),"(",'Tabulka-skore'!F199,")"))</f>
        <v>0:2
(2:4)</v>
      </c>
      <c r="G199" s="1887" t="str">
        <f>F198</f>
        <v>W</v>
      </c>
      <c r="H199" s="1204" t="str">
        <f>IF(OR(Tabulka!H199=":",Tabulka!H199=""),"",CONCATENATE(Tabulka!H199,CHAR(10),"(",'Tabulka-skore'!H199,")"))</f>
        <v>2:0
(3:1)</v>
      </c>
      <c r="I199" s="1713" t="str">
        <f>IF(OR(Tabulka!I199=":",Tabulka!I199=""),"",CONCATENATE(Tabulka!I199,CHAR(10),"(",'Tabulka-skore'!I199,")"))</f>
        <v/>
      </c>
      <c r="J199" s="1204" t="str">
        <f>IF(OR(Tabulka!J199=":",Tabulka!J199=""),"",CONCATENATE(Tabulka!J199,CHAR(10),"(",'Tabulka-skore'!J199,")"))</f>
        <v/>
      </c>
      <c r="K199" s="1205" t="str">
        <f>IF(OR(Tabulka!K199=":",Tabulka!K199=""),"",CONCATENATE(Tabulka!K199,CHAR(10),"(",'Tabulka-skore'!K199,")"))</f>
        <v/>
      </c>
      <c r="L199" s="900">
        <f>Tabulka!L199</f>
        <v>2</v>
      </c>
      <c r="M199" s="1097" t="str">
        <f ca="1">IF(Tabulka!M199="","",CONCATENATE(Tabulka!M199,":",CHAR(10),"(",'Tabulka-skore'!M199,":"))</f>
        <v>4:
(12:</v>
      </c>
      <c r="N199" s="1098" t="str">
        <f ca="1">IF(Tabulka!N199="","",CONCATENATE(Tabulka!N199,CHAR(10),'Tabulka-skore'!N199,")"))</f>
        <v>4
12)</v>
      </c>
      <c r="O199" s="1099" t="str">
        <f ca="1">IF(Tabulka!O199="","",CONCATENATE(Tabulka!O199,CHAR(10),"(",'Tabulka-skore'!O199,")"))</f>
        <v>0
(0)</v>
      </c>
      <c r="P199" s="1100" t="str">
        <f ca="1">IF(Tabulka!P199="","",IFERROR(CONCATENATE(ROUND(Tabulka!P199,2),CHAR(10),"(",ROUND('Tabulka-skore'!P199,2),")"),""))</f>
        <v>1
(1)</v>
      </c>
      <c r="Q199" s="1114">
        <f>Tabulka!Q199</f>
        <v>2</v>
      </c>
      <c r="R199" s="1110">
        <f>Tabulka!R199</f>
        <v>1</v>
      </c>
      <c r="S199" s="1106" t="str">
        <f>IF(Tabulka!S199="","",CONCATENATE(Tabulka!S199,":",CHAR(10),"(",'Tabulka-skore'!S199,":"))</f>
        <v>2:
(6:</v>
      </c>
      <c r="T199" s="1107" t="str">
        <f>IF(Tabulka!T199="","",CONCATENATE(Tabulka!T199,CHAR(10),'Tabulka-skore'!T199,")"))</f>
        <v>2
6)</v>
      </c>
      <c r="U199" s="1105" t="str">
        <f>IF(Tabulka!U199="","",CONCATENATE(Tabulka!U199,CHAR(10),"(",'Tabulka-skore'!U199,")"))</f>
        <v>0
(0)</v>
      </c>
      <c r="V199" s="1108" t="str">
        <f>IF(Tabulka!V199="","",IFERROR(CONCATENATE(ROUND(Tabulka!V199,2),CHAR(10),"(",ROUND('Tabulka-skore'!V199,2),")"),""))</f>
        <v>1
(1)</v>
      </c>
      <c r="W199" s="1116">
        <f ca="1">Tabulka!W199</f>
        <v>3</v>
      </c>
      <c r="X199" s="390"/>
    </row>
    <row r="200" spans="1:24" ht="39" customHeight="1" thickBot="1" x14ac:dyDescent="0.3">
      <c r="A200" s="331"/>
      <c r="B200" s="1003">
        <v>175</v>
      </c>
      <c r="C200" s="1759" t="str">
        <f>VLOOKUP($B200,jednotlivci!$C$5:$G$164,5,0)</f>
        <v>Tomanová/ 
Blahníková</v>
      </c>
      <c r="D200" s="1208" t="str">
        <f>IF(OR(Tabulka!D200=":",Tabulka!D200=""),"",CONCATENATE(Tabulka!D200,CHAR(10),"(",'Tabulka-skore'!D200,")"))</f>
        <v>0:2
(1:3)</v>
      </c>
      <c r="E200" s="1209" t="str">
        <f>IF(OR(Tabulka!E200=":",Tabulka!E200=""),"",CONCATENATE(Tabulka!E200,CHAR(10),"(",'Tabulka-skore'!E200,")"))</f>
        <v>2:1
(8:6)</v>
      </c>
      <c r="F200" s="1209" t="str">
        <f>IF(OR(Tabulka!F200=":",Tabulka!F200=""),"",CONCATENATE(Tabulka!F200,CHAR(10),"(",'Tabulka-skore'!F200,")"))</f>
        <v>2:0
(5:1)</v>
      </c>
      <c r="G200" s="1209" t="str">
        <f>IF(OR(Tabulka!G200=":",Tabulka!G200=""),"",CONCATENATE(Tabulka!G200,CHAR(10),"(",'Tabulka-skore'!G200,")"))</f>
        <v>0:2
(1:3)</v>
      </c>
      <c r="H200" s="1888" t="str">
        <f>G199</f>
        <v>W</v>
      </c>
      <c r="I200" s="1714" t="str">
        <f>IF(OR(Tabulka!I200=":",Tabulka!I200=""),"",CONCATENATE(Tabulka!I200,CHAR(10),"(",'Tabulka-skore'!I200,")"))</f>
        <v/>
      </c>
      <c r="J200" s="1475" t="str">
        <f>IF(OR(Tabulka!J200=":",Tabulka!J200=""),"",CONCATENATE(Tabulka!J200,CHAR(10),"(",'Tabulka-skore'!J200,")"))</f>
        <v/>
      </c>
      <c r="K200" s="1476" t="str">
        <f>IF(OR(Tabulka!K200=":",Tabulka!K200=""),"",CONCATENATE(Tabulka!K200,CHAR(10),"(",'Tabulka-skore'!K200,")"))</f>
        <v/>
      </c>
      <c r="L200" s="901">
        <f>Tabulka!L200</f>
        <v>2</v>
      </c>
      <c r="M200" s="1239" t="str">
        <f ca="1">IF(Tabulka!M200="","",CONCATENATE(Tabulka!M200,":",CHAR(10),"(",'Tabulka-skore'!M200,":"))</f>
        <v>4:
(15:</v>
      </c>
      <c r="N200" s="1240" t="str">
        <f ca="1">IF(Tabulka!N200="","",CONCATENATE(Tabulka!N200,CHAR(10),'Tabulka-skore'!N200,")"))</f>
        <v>5
13)</v>
      </c>
      <c r="O200" s="1241" t="str">
        <f ca="1">IF(Tabulka!O200="","",CONCATENATE(Tabulka!O200,CHAR(10),"(",'Tabulka-skore'!O200,")"))</f>
        <v>-1
(2)</v>
      </c>
      <c r="P200" s="1242" t="str">
        <f ca="1">IF(Tabulka!P200="","",IFERROR(CONCATENATE(ROUND(Tabulka!P200,2),CHAR(10),"(",ROUND('Tabulka-skore'!P200,2),")"),""))</f>
        <v>0,8
(1,15)</v>
      </c>
      <c r="Q200" s="1212">
        <f>Tabulka!Q200</f>
        <v>2</v>
      </c>
      <c r="R200" s="1213">
        <f>Tabulka!R200</f>
        <v>1</v>
      </c>
      <c r="S200" s="1214" t="str">
        <f>IF(Tabulka!S200="","",CONCATENATE(Tabulka!S200,":",CHAR(10),"(",'Tabulka-skore'!S200,":"))</f>
        <v>2:
(9:</v>
      </c>
      <c r="T200" s="1215" t="str">
        <f>IF(Tabulka!T200="","",CONCATENATE(Tabulka!T200,CHAR(10),'Tabulka-skore'!T200,")"))</f>
        <v>3
9)</v>
      </c>
      <c r="U200" s="1213" t="str">
        <f>IF(Tabulka!U200="","",CONCATENATE(Tabulka!U200,CHAR(10),"(",'Tabulka-skore'!U200,")"))</f>
        <v>-1
(0)</v>
      </c>
      <c r="V200" s="1216" t="str">
        <f>IF(Tabulka!V200="","",IFERROR(CONCATENATE(ROUND(Tabulka!V200,2),CHAR(10),"(",ROUND('Tabulka-skore'!V200,2),")"),""))</f>
        <v>0,67
(1)</v>
      </c>
      <c r="W200" s="1477">
        <f ca="1">Tabulka!W200</f>
        <v>4</v>
      </c>
      <c r="X200" s="390"/>
    </row>
    <row r="201" spans="1:24" ht="35.25" hidden="1" customHeight="1" x14ac:dyDescent="0.25">
      <c r="A201" s="331"/>
      <c r="B201" s="1003">
        <v>176</v>
      </c>
      <c r="C201" s="1469" t="str">
        <f>VLOOKUP($B201,jednotlivci!$C$5:$G$164,5,0)</f>
        <v/>
      </c>
      <c r="D201" s="1470" t="str">
        <f>IF(OR(Tabulka!D201=":",Tabulka!D201=""),"",CONCATENATE(Tabulka!D201,CHAR(10),"(",'Tabulka-skore'!D201,")"))</f>
        <v/>
      </c>
      <c r="E201" s="1471" t="str">
        <f>IF(OR(Tabulka!E201=":",Tabulka!E201=""),"",CONCATENATE(Tabulka!E201,CHAR(10),"(",'Tabulka-skore'!E201,")"))</f>
        <v/>
      </c>
      <c r="F201" s="1471" t="str">
        <f>IF(OR(Tabulka!F201=":",Tabulka!F201=""),"",CONCATENATE(Tabulka!F201,CHAR(10),"(",'Tabulka-skore'!F201,")"))</f>
        <v/>
      </c>
      <c r="G201" s="1471" t="str">
        <f>IF(OR(Tabulka!G201=":",Tabulka!G201=""),"",CONCATENATE(Tabulka!G201,CHAR(10),"(",'Tabulka-skore'!G201,")"))</f>
        <v/>
      </c>
      <c r="H201" s="1471" t="str">
        <f>IF(OR(Tabulka!H201=":",Tabulka!H201=""),"",CONCATENATE(Tabulka!H201,CHAR(10),"(",'Tabulka-skore'!H201,")"))</f>
        <v/>
      </c>
      <c r="I201" s="1472" t="str">
        <f>H200</f>
        <v>W</v>
      </c>
      <c r="J201" s="1473" t="str">
        <f>IF(OR(Tabulka!J201=":",Tabulka!J201=""),"",CONCATENATE(Tabulka!J201,CHAR(10),"(",'Tabulka-skore'!J201,")"))</f>
        <v/>
      </c>
      <c r="K201" s="1474" t="str">
        <f>IF(OR(Tabulka!K201=":",Tabulka!K201=""),"",CONCATENATE(Tabulka!K201,CHAR(10),"(",'Tabulka-skore'!K201,")"))</f>
        <v/>
      </c>
      <c r="L201" s="1026" t="str">
        <f>Tabulka!L201</f>
        <v/>
      </c>
      <c r="M201" s="1093" t="str">
        <f>IF(Tabulka!M201="","",CONCATENATE(Tabulka!M201,":",CHAR(10),"(",'Tabulka-skore'!M201,":"))</f>
        <v/>
      </c>
      <c r="N201" s="1094" t="str">
        <f>IF(Tabulka!N201="","",CONCATENATE(Tabulka!N201,CHAR(10),'Tabulka-skore'!N201,")"))</f>
        <v/>
      </c>
      <c r="O201" s="1095" t="str">
        <f>IF(Tabulka!O201="","",CONCATENATE(Tabulka!O201,CHAR(10),"(",'Tabulka-skore'!O201,")"))</f>
        <v/>
      </c>
      <c r="P201" s="1096" t="str">
        <f>IF(Tabulka!P201="","",IFERROR(CONCATENATE(ROUND(Tabulka!P201,2),CHAR(10),"(",ROUND('Tabulka-skore'!P201,2),")"),""))</f>
        <v/>
      </c>
      <c r="Q201" s="1113" t="str">
        <f>Tabulka!Q201</f>
        <v/>
      </c>
      <c r="R201" s="1101" t="str">
        <f>Tabulka!R201</f>
        <v/>
      </c>
      <c r="S201" s="1102" t="str">
        <f>IF(Tabulka!S201="","",CONCATENATE(Tabulka!S201,":",CHAR(10),"(",'Tabulka-skore'!S201,":"))</f>
        <v/>
      </c>
      <c r="T201" s="1103" t="str">
        <f>IF(Tabulka!T201="","",CONCATENATE(Tabulka!T201,CHAR(10),'Tabulka-skore'!T201,")"))</f>
        <v/>
      </c>
      <c r="U201" s="1101" t="str">
        <f>IF(Tabulka!U201="","",CONCATENATE(Tabulka!U201,CHAR(10),"(",'Tabulka-skore'!U201,")"))</f>
        <v/>
      </c>
      <c r="V201" s="1104" t="str">
        <f>IF(Tabulka!V201="","",IFERROR(CONCATENATE(ROUND(Tabulka!V201,2),CHAR(10),"(",ROUND('Tabulka-skore'!V201,2),")"),""))</f>
        <v/>
      </c>
      <c r="W201" s="1161" t="str">
        <f>Tabulka!W201</f>
        <v/>
      </c>
      <c r="X201" s="390"/>
    </row>
    <row r="202" spans="1:24" ht="35.25" hidden="1" customHeight="1" x14ac:dyDescent="0.25">
      <c r="A202" s="331"/>
      <c r="B202" s="1003">
        <v>177</v>
      </c>
      <c r="C202" s="1264" t="str">
        <f>VLOOKUP($B202,jednotlivci!$C$5:$G$164,5,0)</f>
        <v/>
      </c>
      <c r="D202" s="1206" t="str">
        <f>IF(OR(Tabulka!D202=":",Tabulka!D202=""),"",CONCATENATE(Tabulka!D202,CHAR(10),"(",'Tabulka-skore'!D202,")"))</f>
        <v/>
      </c>
      <c r="E202" s="1207" t="str">
        <f>IF(OR(Tabulka!E202=":",Tabulka!E202=""),"",CONCATENATE(Tabulka!E202,CHAR(10),"(",'Tabulka-skore'!E202,")"))</f>
        <v/>
      </c>
      <c r="F202" s="1207" t="str">
        <f>IF(OR(Tabulka!F202=":",Tabulka!F202=""),"",CONCATENATE(Tabulka!F202,CHAR(10),"(",'Tabulka-skore'!F202,")"))</f>
        <v/>
      </c>
      <c r="G202" s="1207" t="str">
        <f>IF(OR(Tabulka!G202=":",Tabulka!G202=""),"",CONCATENATE(Tabulka!G202,CHAR(10),"(",'Tabulka-skore'!G202,")"))</f>
        <v/>
      </c>
      <c r="H202" s="1207" t="str">
        <f>IF(OR(Tabulka!H202=":",Tabulka!H202=""),"",CONCATENATE(Tabulka!H202,CHAR(10),"(",'Tabulka-skore'!H202,")"))</f>
        <v/>
      </c>
      <c r="I202" s="1207" t="str">
        <f>IF(OR(Tabulka!I202=":",Tabulka!I202=""),"",CONCATENATE(Tabulka!I202,CHAR(10),"(",'Tabulka-skore'!I202,")"))</f>
        <v/>
      </c>
      <c r="J202" s="1187" t="str">
        <f>I201</f>
        <v>W</v>
      </c>
      <c r="K202" s="1205" t="str">
        <f>IF(OR(Tabulka!K202=":",Tabulka!K202=""),"",CONCATENATE(Tabulka!K202,CHAR(10),"(",'Tabulka-skore'!K202,")"))</f>
        <v/>
      </c>
      <c r="L202" s="900" t="str">
        <f>Tabulka!L202</f>
        <v/>
      </c>
      <c r="M202" s="1097" t="str">
        <f>IF(Tabulka!M202="","",CONCATENATE(Tabulka!M202,":",CHAR(10),"(",'Tabulka-skore'!M202,":"))</f>
        <v/>
      </c>
      <c r="N202" s="1098" t="str">
        <f>IF(Tabulka!N202="","",CONCATENATE(Tabulka!N202,CHAR(10),'Tabulka-skore'!N202,")"))</f>
        <v/>
      </c>
      <c r="O202" s="1099" t="str">
        <f>IF(Tabulka!O202="","",CONCATENATE(Tabulka!O202,CHAR(10),"(",'Tabulka-skore'!O202,")"))</f>
        <v/>
      </c>
      <c r="P202" s="1100" t="str">
        <f>IF(Tabulka!P202="","",IFERROR(CONCATENATE(ROUND(Tabulka!P202,2),CHAR(10),"(",ROUND('Tabulka-skore'!P202,2),")"),""))</f>
        <v/>
      </c>
      <c r="Q202" s="1114" t="str">
        <f>Tabulka!Q202</f>
        <v/>
      </c>
      <c r="R202" s="1105" t="str">
        <f>Tabulka!R202</f>
        <v/>
      </c>
      <c r="S202" s="1106" t="str">
        <f>IF(Tabulka!S202="","",CONCATENATE(Tabulka!S202,":",CHAR(10),"(",'Tabulka-skore'!S202,":"))</f>
        <v/>
      </c>
      <c r="T202" s="1107" t="str">
        <f>IF(Tabulka!T202="","",CONCATENATE(Tabulka!T202,CHAR(10),'Tabulka-skore'!T202,")"))</f>
        <v/>
      </c>
      <c r="U202" s="1105" t="str">
        <f>IF(Tabulka!U202="","",CONCATENATE(Tabulka!U202,CHAR(10),"(",'Tabulka-skore'!U202,")"))</f>
        <v/>
      </c>
      <c r="V202" s="1108" t="str">
        <f>IF(Tabulka!V202="","",IFERROR(CONCATENATE(ROUND(Tabulka!V202,2),CHAR(10),"(",ROUND('Tabulka-skore'!V202,2),")"),""))</f>
        <v/>
      </c>
      <c r="W202" s="1116" t="str">
        <f>Tabulka!W202</f>
        <v/>
      </c>
      <c r="X202" s="390"/>
    </row>
    <row r="203" spans="1:24" ht="33.75" hidden="1" customHeight="1" thickBot="1" x14ac:dyDescent="0.3">
      <c r="A203" s="331"/>
      <c r="B203" s="1003">
        <v>178</v>
      </c>
      <c r="C203" s="1265" t="str">
        <f>VLOOKUP($B203,jednotlivci!$C$5:$G$164,5,0)</f>
        <v/>
      </c>
      <c r="D203" s="1208" t="str">
        <f>IF(OR(Tabulka!D203=":",Tabulka!D203=""),"",CONCATENATE(Tabulka!D203,CHAR(10),"(",'Tabulka-skore'!D203,")"))</f>
        <v/>
      </c>
      <c r="E203" s="1209" t="str">
        <f>IF(OR(Tabulka!E203=":",Tabulka!E203=""),"",CONCATENATE(Tabulka!E203,CHAR(10),"(",'Tabulka-skore'!E203,")"))</f>
        <v/>
      </c>
      <c r="F203" s="1209" t="str">
        <f>IF(OR(Tabulka!F203=":",Tabulka!F203=""),"",CONCATENATE(Tabulka!F203,CHAR(10),"(",'Tabulka-skore'!F203,")"))</f>
        <v/>
      </c>
      <c r="G203" s="1209" t="str">
        <f>IF(OR(Tabulka!G203=":",Tabulka!G203=""),"",CONCATENATE(Tabulka!G203,CHAR(10),"(",'Tabulka-skore'!G203,")"))</f>
        <v/>
      </c>
      <c r="H203" s="1209" t="str">
        <f>IF(OR(Tabulka!H203=":",Tabulka!H203=""),"",CONCATENATE(Tabulka!H203,CHAR(10),"(",'Tabulka-skore'!H203,")"))</f>
        <v/>
      </c>
      <c r="I203" s="1209" t="str">
        <f>IF(OR(Tabulka!I203=":",Tabulka!I203=""),"",CONCATENATE(Tabulka!I203,CHAR(10),"(",'Tabulka-skore'!I203,")"))</f>
        <v/>
      </c>
      <c r="J203" s="1209" t="str">
        <f>IF(OR(Tabulka!J203=":",Tabulka!J203=""),"",CONCATENATE(Tabulka!J203,CHAR(10),"(",'Tabulka-skore'!J203,")"))</f>
        <v/>
      </c>
      <c r="K203" s="1188" t="str">
        <f>J202</f>
        <v>W</v>
      </c>
      <c r="L203" s="901" t="str">
        <f>Tabulka!L203</f>
        <v/>
      </c>
      <c r="M203" s="1239" t="str">
        <f>IF(Tabulka!M203="","",CONCATENATE(Tabulka!M203,":",CHAR(10),"(",'Tabulka-skore'!M203,":"))</f>
        <v/>
      </c>
      <c r="N203" s="1240" t="str">
        <f>IF(Tabulka!N203="","",CONCATENATE(Tabulka!N203,CHAR(10),'Tabulka-skore'!N203,")"))</f>
        <v/>
      </c>
      <c r="O203" s="1241" t="str">
        <f>IF(Tabulka!O203="","",CONCATENATE(Tabulka!O203,CHAR(10),"(",'Tabulka-skore'!O203,")"))</f>
        <v/>
      </c>
      <c r="P203" s="1242" t="str">
        <f>IF(Tabulka!P203="","",IFERROR(CONCATENATE(ROUND(Tabulka!P203,2),CHAR(10),"(",ROUND('Tabulka-skore'!P203,2),")"),""))</f>
        <v/>
      </c>
      <c r="Q203" s="1212" t="str">
        <f>Tabulka!Q203</f>
        <v/>
      </c>
      <c r="R203" s="1213" t="str">
        <f>Tabulka!R203</f>
        <v/>
      </c>
      <c r="S203" s="1214" t="str">
        <f>IF(Tabulka!S203="","",CONCATENATE(Tabulka!S203,":",CHAR(10),"(",'Tabulka-skore'!S203,":"))</f>
        <v/>
      </c>
      <c r="T203" s="1215" t="str">
        <f>IF(Tabulka!T203="","",CONCATENATE(Tabulka!T203,CHAR(10),'Tabulka-skore'!T203,")"))</f>
        <v/>
      </c>
      <c r="U203" s="1213" t="str">
        <f>IF(Tabulka!U203="","",CONCATENATE(Tabulka!U203,CHAR(10),"(",'Tabulka-skore'!U203,")"))</f>
        <v/>
      </c>
      <c r="V203" s="1216" t="str">
        <f>IF(Tabulka!V203="","",IFERROR(CONCATENATE(ROUND(Tabulka!V203,2),CHAR(10),"(",ROUND('Tabulka-skore'!V203,2),")"),""))</f>
        <v/>
      </c>
      <c r="W203" s="1116" t="str">
        <f>Tabulka!W203</f>
        <v/>
      </c>
      <c r="X203" s="390"/>
    </row>
    <row r="204" spans="1:24" ht="19.5" customHeight="1" x14ac:dyDescent="0.35">
      <c r="A204" s="331"/>
      <c r="B204" s="61"/>
      <c r="C204" s="824"/>
      <c r="D204" s="751"/>
      <c r="E204" s="751"/>
      <c r="F204" s="751"/>
      <c r="G204" s="751"/>
      <c r="H204" s="751"/>
      <c r="I204" s="751"/>
      <c r="J204" s="751"/>
      <c r="K204" s="333"/>
      <c r="L204" s="771"/>
      <c r="M204" s="772"/>
      <c r="N204" s="773"/>
      <c r="O204" s="771"/>
      <c r="P204" s="771"/>
      <c r="Q204" s="774"/>
      <c r="R204" s="774"/>
      <c r="S204" s="775"/>
      <c r="T204" s="776"/>
      <c r="U204" s="774"/>
      <c r="V204" s="774"/>
      <c r="W204" s="771"/>
      <c r="X204" s="391"/>
    </row>
    <row r="205" spans="1:24" ht="5.0999999999999996" customHeight="1" x14ac:dyDescent="0.35">
      <c r="A205" s="331"/>
      <c r="B205" s="331"/>
      <c r="C205" s="829"/>
      <c r="D205" s="752"/>
      <c r="E205" s="752"/>
      <c r="F205" s="752"/>
      <c r="G205" s="752"/>
      <c r="H205" s="752"/>
      <c r="I205" s="752"/>
      <c r="J205" s="752"/>
      <c r="K205" s="334"/>
      <c r="L205" s="743"/>
      <c r="M205" s="782"/>
      <c r="N205" s="783"/>
      <c r="O205" s="743"/>
      <c r="P205" s="743"/>
      <c r="Q205" s="743"/>
      <c r="R205" s="784"/>
      <c r="S205" s="782"/>
      <c r="T205" s="756"/>
      <c r="U205" s="743"/>
      <c r="V205" s="743"/>
      <c r="W205" s="743"/>
      <c r="X205" s="390"/>
    </row>
    <row r="206" spans="1:24" s="358" customFormat="1" ht="48.75" hidden="1" customHeight="1" x14ac:dyDescent="0.25">
      <c r="A206" s="359"/>
      <c r="B206" s="106"/>
      <c r="C206" s="1194" t="str">
        <f>D208</f>
        <v>X</v>
      </c>
      <c r="D206" s="1178" t="str">
        <f>C208</f>
        <v/>
      </c>
      <c r="E206" s="1179" t="str">
        <f>C209</f>
        <v/>
      </c>
      <c r="F206" s="1179" t="str">
        <f>C210</f>
        <v/>
      </c>
      <c r="G206" s="1179" t="str">
        <f>C211</f>
        <v/>
      </c>
      <c r="H206" s="1179" t="str">
        <f>C212</f>
        <v/>
      </c>
      <c r="I206" s="1179" t="str">
        <f>C213</f>
        <v/>
      </c>
      <c r="J206" s="1179" t="str">
        <f>C214</f>
        <v/>
      </c>
      <c r="K206" s="1179" t="str">
        <f>C215</f>
        <v/>
      </c>
      <c r="L206" s="1195" t="s">
        <v>272</v>
      </c>
      <c r="M206" s="1992" t="s">
        <v>276</v>
      </c>
      <c r="N206" s="1992"/>
      <c r="O206" s="1196" t="s">
        <v>456</v>
      </c>
      <c r="P206" s="1197" t="s">
        <v>457</v>
      </c>
      <c r="Q206" s="1198" t="s">
        <v>107</v>
      </c>
      <c r="R206" s="1199" t="s">
        <v>277</v>
      </c>
      <c r="S206" s="1993" t="s">
        <v>462</v>
      </c>
      <c r="T206" s="1994"/>
      <c r="U206" s="1199" t="s">
        <v>106</v>
      </c>
      <c r="V206" s="1200" t="s">
        <v>187</v>
      </c>
      <c r="W206" s="1201" t="s">
        <v>12</v>
      </c>
      <c r="X206" s="389"/>
    </row>
    <row r="207" spans="1:24" ht="11.25" hidden="1" customHeight="1" thickBot="1" x14ac:dyDescent="0.3">
      <c r="A207" s="331"/>
      <c r="B207" s="1011" t="str">
        <f>VLOOKUP(B208-1,'pravidla turnaje'!$A$64:$B$83,2,0)</f>
        <v>X</v>
      </c>
      <c r="C207" s="1193"/>
      <c r="D207" s="753">
        <f>B208</f>
        <v>181</v>
      </c>
      <c r="E207" s="749">
        <f>B209</f>
        <v>182</v>
      </c>
      <c r="F207" s="749">
        <f>B210</f>
        <v>183</v>
      </c>
      <c r="G207" s="749">
        <f>B211</f>
        <v>184</v>
      </c>
      <c r="H207" s="749">
        <f>B212</f>
        <v>185</v>
      </c>
      <c r="I207" s="754">
        <f>B213</f>
        <v>186</v>
      </c>
      <c r="J207" s="754">
        <f>B214</f>
        <v>187</v>
      </c>
      <c r="K207" s="754">
        <f>B215</f>
        <v>188</v>
      </c>
      <c r="L207" s="1189"/>
      <c r="M207" s="1995"/>
      <c r="N207" s="1995"/>
      <c r="O207" s="1190"/>
      <c r="P207" s="1191"/>
      <c r="Q207" s="1996" t="s">
        <v>42</v>
      </c>
      <c r="R207" s="1997"/>
      <c r="S207" s="1997"/>
      <c r="T207" s="1997"/>
      <c r="U207" s="1997"/>
      <c r="V207" s="1998"/>
      <c r="W207" s="1192"/>
      <c r="X207" s="390"/>
    </row>
    <row r="208" spans="1:24" ht="35.25" hidden="1" customHeight="1" thickTop="1" x14ac:dyDescent="0.25">
      <c r="A208" s="331"/>
      <c r="B208" s="1002">
        <v>181</v>
      </c>
      <c r="C208" s="1261" t="str">
        <f>VLOOKUP($B208,jednotlivci!$C$5:$G$164,5,0)</f>
        <v/>
      </c>
      <c r="D208" s="1243" t="str">
        <f>B207</f>
        <v>X</v>
      </c>
      <c r="E208" s="1202" t="str">
        <f>IF(OR(Tabulka!E208=":",Tabulka!E208=""),"",CONCATENATE(Tabulka!E208,CHAR(10),"(",'Tabulka-skore'!E208,")"))</f>
        <v/>
      </c>
      <c r="F208" s="1202" t="str">
        <f>IF(OR(Tabulka!F208=":",Tabulka!F208=""),"",CONCATENATE(Tabulka!F208,CHAR(10),"(",'Tabulka-skore'!F208,")"))</f>
        <v/>
      </c>
      <c r="G208" s="1202" t="str">
        <f>IF(OR(Tabulka!G208=":",Tabulka!G208=""),"",CONCATENATE(Tabulka!G208,CHAR(10),"(",'Tabulka-skore'!G208,")"))</f>
        <v/>
      </c>
      <c r="H208" s="1202" t="str">
        <f>IF(OR(Tabulka!H208=":",Tabulka!H208=""),"",CONCATENATE(Tabulka!H208,CHAR(10),"(",'Tabulka-skore'!H208,")"))</f>
        <v/>
      </c>
      <c r="I208" s="1202" t="str">
        <f>IF(OR(Tabulka!I208=":",Tabulka!I208=""),"",CONCATENATE(Tabulka!I208,CHAR(10),"(",'Tabulka-skore'!I208,")"))</f>
        <v/>
      </c>
      <c r="J208" s="1202" t="str">
        <f>IF(OR(Tabulka!J208=":",Tabulka!J208=""),"",CONCATENATE(Tabulka!J208,CHAR(10),"(",'Tabulka-skore'!J208,")"))</f>
        <v/>
      </c>
      <c r="K208" s="1203" t="str">
        <f>IF(OR(Tabulka!K208=":",Tabulka!K208=""),"",CONCATENATE(Tabulka!K208,CHAR(10),"(",'Tabulka-skore'!K208,")"))</f>
        <v/>
      </c>
      <c r="L208" s="1026" t="str">
        <f>Tabulka!L208</f>
        <v/>
      </c>
      <c r="M208" s="1093" t="str">
        <f>IF(Tabulka!M208="","",CONCATENATE(Tabulka!M208,":",CHAR(10),"(",'Tabulka-skore'!M208,":"))</f>
        <v/>
      </c>
      <c r="N208" s="1094" t="str">
        <f>IF(Tabulka!N208="","",CONCATENATE(Tabulka!N208,CHAR(10),'Tabulka-skore'!N208,")"))</f>
        <v/>
      </c>
      <c r="O208" s="1095" t="str">
        <f>IF(Tabulka!O208="","",CONCATENATE(Tabulka!O208,CHAR(10),"(",'Tabulka-skore'!O208,")"))</f>
        <v/>
      </c>
      <c r="P208" s="1096" t="str">
        <f>IF(Tabulka!P208="","",IFERROR(CONCATENATE(ROUND(Tabulka!P208,2),CHAR(10),"(",ROUND('Tabulka-skore'!P208,2),")"),""))</f>
        <v/>
      </c>
      <c r="Q208" s="1113" t="str">
        <f>Tabulka!Q208</f>
        <v/>
      </c>
      <c r="R208" s="1109" t="str">
        <f>Tabulka!R208</f>
        <v/>
      </c>
      <c r="S208" s="1102" t="str">
        <f>IF(Tabulka!S208="","",CONCATENATE(Tabulka!S208,":",CHAR(10),"(",'Tabulka-skore'!S208,":"))</f>
        <v/>
      </c>
      <c r="T208" s="1103" t="str">
        <f>IF(Tabulka!T208="","",CONCATENATE(Tabulka!T208,CHAR(10),'Tabulka-skore'!T208,")"))</f>
        <v/>
      </c>
      <c r="U208" s="1101" t="str">
        <f>IF(Tabulka!U208="","",CONCATENATE(Tabulka!U208,CHAR(10),"(",'Tabulka-skore'!U208,")"))</f>
        <v/>
      </c>
      <c r="V208" s="1104" t="str">
        <f>IF(Tabulka!V208="","",IFERROR(CONCATENATE(ROUND(Tabulka!V208,2),CHAR(10),"(",ROUND('Tabulka-skore'!V208,2),")"),""))</f>
        <v/>
      </c>
      <c r="W208" s="1115" t="str">
        <f>Tabulka!W208</f>
        <v/>
      </c>
      <c r="X208" s="390"/>
    </row>
    <row r="209" spans="1:24" ht="35.25" hidden="1" customHeight="1" x14ac:dyDescent="0.25">
      <c r="A209" s="331"/>
      <c r="B209" s="1003">
        <v>182</v>
      </c>
      <c r="C209" s="1262" t="str">
        <f>VLOOKUP($B209,jednotlivci!$C$5:$G$164,5,0)</f>
        <v/>
      </c>
      <c r="D209" s="1206" t="str">
        <f>IF(OR(Tabulka!D209=":",Tabulka!D209=""),"",CONCATENATE(Tabulka!D209,CHAR(10),"(",'Tabulka-skore'!D209,")"))</f>
        <v/>
      </c>
      <c r="E209" s="1244" t="str">
        <f>D208</f>
        <v>X</v>
      </c>
      <c r="F209" s="1204" t="str">
        <f>IF(OR(Tabulka!F209=":",Tabulka!F209=""),"",CONCATENATE(Tabulka!F209,CHAR(10),"(",'Tabulka-skore'!F209,")"))</f>
        <v/>
      </c>
      <c r="G209" s="1204" t="str">
        <f>IF(OR(Tabulka!G209=":",Tabulka!G209=""),"",CONCATENATE(Tabulka!G209,CHAR(10),"(",'Tabulka-skore'!G209,")"))</f>
        <v/>
      </c>
      <c r="H209" s="1204" t="str">
        <f>IF(OR(Tabulka!H209=":",Tabulka!H209=""),"",CONCATENATE(Tabulka!H209,CHAR(10),"(",'Tabulka-skore'!H209,")"))</f>
        <v/>
      </c>
      <c r="I209" s="1204" t="str">
        <f>IF(OR(Tabulka!I209=":",Tabulka!I209=""),"",CONCATENATE(Tabulka!I209,CHAR(10),"(",'Tabulka-skore'!I209,")"))</f>
        <v/>
      </c>
      <c r="J209" s="1204" t="str">
        <f>IF(OR(Tabulka!J209=":",Tabulka!J209=""),"",CONCATENATE(Tabulka!J209,CHAR(10),"(",'Tabulka-skore'!J209,")"))</f>
        <v/>
      </c>
      <c r="K209" s="1205" t="str">
        <f>IF(OR(Tabulka!K209=":",Tabulka!K209=""),"",CONCATENATE(Tabulka!K209,CHAR(10),"(",'Tabulka-skore'!K209,")"))</f>
        <v/>
      </c>
      <c r="L209" s="900" t="str">
        <f>Tabulka!L209</f>
        <v/>
      </c>
      <c r="M209" s="1097" t="str">
        <f>IF(Tabulka!M209="","",CONCATENATE(Tabulka!M209,":",CHAR(10),"(",'Tabulka-skore'!M209,":"))</f>
        <v/>
      </c>
      <c r="N209" s="1098" t="str">
        <f>IF(Tabulka!N209="","",CONCATENATE(Tabulka!N209,CHAR(10),'Tabulka-skore'!N209,")"))</f>
        <v/>
      </c>
      <c r="O209" s="1099" t="str">
        <f>IF(Tabulka!O209="","",CONCATENATE(Tabulka!O209,CHAR(10),"(",'Tabulka-skore'!O209,")"))</f>
        <v/>
      </c>
      <c r="P209" s="1100" t="str">
        <f>IF(Tabulka!P209="","",IFERROR(CONCATENATE(ROUND(Tabulka!P209,2),CHAR(10),"(",ROUND('Tabulka-skore'!P209,2),")"),""))</f>
        <v/>
      </c>
      <c r="Q209" s="1114" t="str">
        <f>Tabulka!Q209</f>
        <v/>
      </c>
      <c r="R209" s="1110" t="str">
        <f>Tabulka!R209</f>
        <v/>
      </c>
      <c r="S209" s="1106" t="str">
        <f>IF(Tabulka!S209="","",CONCATENATE(Tabulka!S209,":",CHAR(10),"(",'Tabulka-skore'!S209,":"))</f>
        <v/>
      </c>
      <c r="T209" s="1107" t="str">
        <f>IF(Tabulka!T209="","",CONCATENATE(Tabulka!T209,CHAR(10),'Tabulka-skore'!T209,")"))</f>
        <v/>
      </c>
      <c r="U209" s="1105" t="str">
        <f>IF(Tabulka!U209="","",CONCATENATE(Tabulka!U209,CHAR(10),"(",'Tabulka-skore'!U209,")"))</f>
        <v/>
      </c>
      <c r="V209" s="1108" t="str">
        <f>IF(Tabulka!V209="","",IFERROR(CONCATENATE(ROUND(Tabulka!V209,2),CHAR(10),"(",ROUND('Tabulka-skore'!V209,2),")"),""))</f>
        <v/>
      </c>
      <c r="W209" s="1116" t="str">
        <f>Tabulka!W209</f>
        <v/>
      </c>
      <c r="X209" s="390"/>
    </row>
    <row r="210" spans="1:24" ht="35.25" hidden="1" customHeight="1" x14ac:dyDescent="0.25">
      <c r="A210" s="331"/>
      <c r="B210" s="1003">
        <v>183</v>
      </c>
      <c r="C210" s="1262" t="str">
        <f>VLOOKUP($B210,jednotlivci!$C$5:$G$164,5,0)</f>
        <v/>
      </c>
      <c r="D210" s="1206" t="str">
        <f>IF(OR(Tabulka!D210=":",Tabulka!D210=""),"",CONCATENATE(Tabulka!D210,CHAR(10),"(",'Tabulka-skore'!D210,")"))</f>
        <v/>
      </c>
      <c r="E210" s="1207" t="str">
        <f>IF(OR(Tabulka!E210=":",Tabulka!E210=""),"",CONCATENATE(Tabulka!E210,CHAR(10),"(",'Tabulka-skore'!E210,")"))</f>
        <v/>
      </c>
      <c r="F210" s="1244" t="str">
        <f>E209</f>
        <v>X</v>
      </c>
      <c r="G210" s="1204" t="str">
        <f>IF(OR(Tabulka!G210=":",Tabulka!G210=""),"",CONCATENATE(Tabulka!G210,CHAR(10),"(",'Tabulka-skore'!G210,")"))</f>
        <v/>
      </c>
      <c r="H210" s="1204" t="str">
        <f>IF(OR(Tabulka!H210=":",Tabulka!H210=""),"",CONCATENATE(Tabulka!H210,CHAR(10),"(",'Tabulka-skore'!H210,")"))</f>
        <v/>
      </c>
      <c r="I210" s="1204" t="str">
        <f>IF(OR(Tabulka!I210=":",Tabulka!I210=""),"",CONCATENATE(Tabulka!I210,CHAR(10),"(",'Tabulka-skore'!I210,")"))</f>
        <v/>
      </c>
      <c r="J210" s="1204" t="str">
        <f>IF(OR(Tabulka!J210=":",Tabulka!J210=""),"",CONCATENATE(Tabulka!J210,CHAR(10),"(",'Tabulka-skore'!J210,")"))</f>
        <v/>
      </c>
      <c r="K210" s="1205" t="str">
        <f>IF(OR(Tabulka!K210=":",Tabulka!K210=""),"",CONCATENATE(Tabulka!K210,CHAR(10),"(",'Tabulka-skore'!K210,")"))</f>
        <v/>
      </c>
      <c r="L210" s="900" t="str">
        <f>Tabulka!L210</f>
        <v/>
      </c>
      <c r="M210" s="1097" t="str">
        <f>IF(Tabulka!M210="","",CONCATENATE(Tabulka!M210,":",CHAR(10),"(",'Tabulka-skore'!M210,":"))</f>
        <v/>
      </c>
      <c r="N210" s="1098" t="str">
        <f>IF(Tabulka!N210="","",CONCATENATE(Tabulka!N210,CHAR(10),'Tabulka-skore'!N210,")"))</f>
        <v/>
      </c>
      <c r="O210" s="1099" t="str">
        <f>IF(Tabulka!O210="","",CONCATENATE(Tabulka!O210,CHAR(10),"(",'Tabulka-skore'!O210,")"))</f>
        <v/>
      </c>
      <c r="P210" s="1100" t="str">
        <f>IF(Tabulka!P210="","",IFERROR(CONCATENATE(ROUND(Tabulka!P210,2),CHAR(10),"(",ROUND('Tabulka-skore'!P210,2),")"),""))</f>
        <v/>
      </c>
      <c r="Q210" s="1114" t="str">
        <f>Tabulka!Q210</f>
        <v/>
      </c>
      <c r="R210" s="1110" t="str">
        <f>Tabulka!R210</f>
        <v/>
      </c>
      <c r="S210" s="1106" t="str">
        <f>IF(Tabulka!S210="","",CONCATENATE(Tabulka!S210,":",CHAR(10),"(",'Tabulka-skore'!S210,":"))</f>
        <v/>
      </c>
      <c r="T210" s="1107" t="str">
        <f>IF(Tabulka!T210="","",CONCATENATE(Tabulka!T210,CHAR(10),'Tabulka-skore'!T210,")"))</f>
        <v/>
      </c>
      <c r="U210" s="1105" t="str">
        <f>IF(Tabulka!U210="","",CONCATENATE(Tabulka!U210,CHAR(10),"(",'Tabulka-skore'!U210,")"))</f>
        <v/>
      </c>
      <c r="V210" s="1108" t="str">
        <f>IF(Tabulka!V210="","",IFERROR(CONCATENATE(ROUND(Tabulka!V210,2),CHAR(10),"(",ROUND('Tabulka-skore'!V210,2),")"),""))</f>
        <v/>
      </c>
      <c r="W210" s="1116" t="str">
        <f>Tabulka!W210</f>
        <v/>
      </c>
      <c r="X210" s="390"/>
    </row>
    <row r="211" spans="1:24" ht="35.25" hidden="1" customHeight="1" x14ac:dyDescent="0.25">
      <c r="A211" s="331"/>
      <c r="B211" s="1003">
        <v>184</v>
      </c>
      <c r="C211" s="1262" t="str">
        <f>VLOOKUP($B211,jednotlivci!$C$5:$G$164,5,0)</f>
        <v/>
      </c>
      <c r="D211" s="1206" t="str">
        <f>IF(OR(Tabulka!D211=":",Tabulka!D211=""),"",CONCATENATE(Tabulka!D211,CHAR(10),"(",'Tabulka-skore'!D211,")"))</f>
        <v/>
      </c>
      <c r="E211" s="1207" t="str">
        <f>IF(OR(Tabulka!E211=":",Tabulka!E211=""),"",CONCATENATE(Tabulka!E211,CHAR(10),"(",'Tabulka-skore'!E211,")"))</f>
        <v/>
      </c>
      <c r="F211" s="1207" t="str">
        <f>IF(OR(Tabulka!F211=":",Tabulka!F211=""),"",CONCATENATE(Tabulka!F211,CHAR(10),"(",'Tabulka-skore'!F211,")"))</f>
        <v/>
      </c>
      <c r="G211" s="1244" t="str">
        <f>F210</f>
        <v>X</v>
      </c>
      <c r="H211" s="1204" t="str">
        <f>IF(OR(Tabulka!H211=":",Tabulka!H211=""),"",CONCATENATE(Tabulka!H211,CHAR(10),"(",'Tabulka-skore'!H211,")"))</f>
        <v/>
      </c>
      <c r="I211" s="1204" t="str">
        <f>IF(OR(Tabulka!I211=":",Tabulka!I211=""),"",CONCATENATE(Tabulka!I211,CHAR(10),"(",'Tabulka-skore'!I211,")"))</f>
        <v/>
      </c>
      <c r="J211" s="1204" t="str">
        <f>IF(OR(Tabulka!J211=":",Tabulka!J211=""),"",CONCATENATE(Tabulka!J211,CHAR(10),"(",'Tabulka-skore'!J211,")"))</f>
        <v/>
      </c>
      <c r="K211" s="1205" t="str">
        <f>IF(OR(Tabulka!K211=":",Tabulka!K211=""),"",CONCATENATE(Tabulka!K211,CHAR(10),"(",'Tabulka-skore'!K211,")"))</f>
        <v/>
      </c>
      <c r="L211" s="900" t="str">
        <f>Tabulka!L211</f>
        <v/>
      </c>
      <c r="M211" s="1097" t="str">
        <f>IF(Tabulka!M211="","",CONCATENATE(Tabulka!M211,":",CHAR(10),"(",'Tabulka-skore'!M211,":"))</f>
        <v/>
      </c>
      <c r="N211" s="1098" t="str">
        <f>IF(Tabulka!N211="","",CONCATENATE(Tabulka!N211,CHAR(10),'Tabulka-skore'!N211,")"))</f>
        <v/>
      </c>
      <c r="O211" s="1099" t="str">
        <f>IF(Tabulka!O211="","",CONCATENATE(Tabulka!O211,CHAR(10),"(",'Tabulka-skore'!O211,")"))</f>
        <v/>
      </c>
      <c r="P211" s="1100" t="str">
        <f>IF(Tabulka!P211="","",IFERROR(CONCATENATE(ROUND(Tabulka!P211,2),CHAR(10),"(",ROUND('Tabulka-skore'!P211,2),")"),""))</f>
        <v/>
      </c>
      <c r="Q211" s="1114" t="str">
        <f>Tabulka!Q211</f>
        <v/>
      </c>
      <c r="R211" s="1110" t="str">
        <f>Tabulka!R211</f>
        <v/>
      </c>
      <c r="S211" s="1106" t="str">
        <f>IF(Tabulka!S211="","",CONCATENATE(Tabulka!S211,":",CHAR(10),"(",'Tabulka-skore'!S211,":"))</f>
        <v/>
      </c>
      <c r="T211" s="1107" t="str">
        <f>IF(Tabulka!T211="","",CONCATENATE(Tabulka!T211,CHAR(10),'Tabulka-skore'!T211,")"))</f>
        <v/>
      </c>
      <c r="U211" s="1105" t="str">
        <f>IF(Tabulka!U211="","",CONCATENATE(Tabulka!U211,CHAR(10),"(",'Tabulka-skore'!U211,")"))</f>
        <v/>
      </c>
      <c r="V211" s="1108" t="str">
        <f>IF(Tabulka!V211="","",IFERROR(CONCATENATE(ROUND(Tabulka!V211,2),CHAR(10),"(",ROUND('Tabulka-skore'!V211,2),")"),""))</f>
        <v/>
      </c>
      <c r="W211" s="1116" t="str">
        <f>Tabulka!W211</f>
        <v/>
      </c>
      <c r="X211" s="390"/>
    </row>
    <row r="212" spans="1:24" ht="35.25" hidden="1" customHeight="1" x14ac:dyDescent="0.25">
      <c r="A212" s="331"/>
      <c r="B212" s="1003">
        <v>185</v>
      </c>
      <c r="C212" s="1262" t="str">
        <f>VLOOKUP($B212,jednotlivci!$C$5:$G$164,5,0)</f>
        <v/>
      </c>
      <c r="D212" s="1206" t="str">
        <f>IF(OR(Tabulka!D212=":",Tabulka!D212=""),"",CONCATENATE(Tabulka!D212,CHAR(10),"(",'Tabulka-skore'!D212,")"))</f>
        <v/>
      </c>
      <c r="E212" s="1207" t="str">
        <f>IF(OR(Tabulka!E212=":",Tabulka!E212=""),"",CONCATENATE(Tabulka!E212,CHAR(10),"(",'Tabulka-skore'!E212,")"))</f>
        <v/>
      </c>
      <c r="F212" s="1207" t="str">
        <f>IF(OR(Tabulka!F212=":",Tabulka!F212=""),"",CONCATENATE(Tabulka!F212,CHAR(10),"(",'Tabulka-skore'!F212,")"))</f>
        <v/>
      </c>
      <c r="G212" s="1207" t="str">
        <f>IF(OR(Tabulka!G212=":",Tabulka!G212=""),"",CONCATENATE(Tabulka!G212,CHAR(10),"(",'Tabulka-skore'!G212,")"))</f>
        <v/>
      </c>
      <c r="H212" s="1244" t="str">
        <f>G211</f>
        <v>X</v>
      </c>
      <c r="I212" s="1204" t="str">
        <f>IF(OR(Tabulka!I212=":",Tabulka!I212=""),"",CONCATENATE(Tabulka!I212,CHAR(10),"(",'Tabulka-skore'!I212,")"))</f>
        <v/>
      </c>
      <c r="J212" s="1204" t="str">
        <f>IF(OR(Tabulka!J212=":",Tabulka!J212=""),"",CONCATENATE(Tabulka!J212,CHAR(10),"(",'Tabulka-skore'!J212,")"))</f>
        <v/>
      </c>
      <c r="K212" s="1205" t="str">
        <f>IF(OR(Tabulka!K212=":",Tabulka!K212=""),"",CONCATENATE(Tabulka!K212,CHAR(10),"(",'Tabulka-skore'!K212,")"))</f>
        <v/>
      </c>
      <c r="L212" s="900" t="str">
        <f>Tabulka!L212</f>
        <v/>
      </c>
      <c r="M212" s="1097" t="str">
        <f>IF(Tabulka!M212="","",CONCATENATE(Tabulka!M212,":",CHAR(10),"(",'Tabulka-skore'!M212,":"))</f>
        <v/>
      </c>
      <c r="N212" s="1098" t="str">
        <f>IF(Tabulka!N212="","",CONCATENATE(Tabulka!N212,CHAR(10),'Tabulka-skore'!N212,")"))</f>
        <v/>
      </c>
      <c r="O212" s="1099" t="str">
        <f>IF(Tabulka!O212="","",CONCATENATE(Tabulka!O212,CHAR(10),"(",'Tabulka-skore'!O212,")"))</f>
        <v/>
      </c>
      <c r="P212" s="1100" t="str">
        <f>IF(Tabulka!P212="","",IFERROR(CONCATENATE(ROUND(Tabulka!P212,2),CHAR(10),"(",ROUND('Tabulka-skore'!P212,2),")"),""))</f>
        <v/>
      </c>
      <c r="Q212" s="1114" t="str">
        <f>Tabulka!Q212</f>
        <v/>
      </c>
      <c r="R212" s="1105" t="str">
        <f>Tabulka!R212</f>
        <v/>
      </c>
      <c r="S212" s="1106" t="str">
        <f>IF(Tabulka!S212="","",CONCATENATE(Tabulka!S212,":",CHAR(10),"(",'Tabulka-skore'!S212,":"))</f>
        <v/>
      </c>
      <c r="T212" s="1107" t="str">
        <f>IF(Tabulka!T212="","",CONCATENATE(Tabulka!T212,CHAR(10),'Tabulka-skore'!T212,")"))</f>
        <v/>
      </c>
      <c r="U212" s="1105" t="str">
        <f>IF(Tabulka!U212="","",CONCATENATE(Tabulka!U212,CHAR(10),"(",'Tabulka-skore'!U212,")"))</f>
        <v/>
      </c>
      <c r="V212" s="1108" t="str">
        <f>IF(Tabulka!V212="","",IFERROR(CONCATENATE(ROUND(Tabulka!V212,2),CHAR(10),"(",ROUND('Tabulka-skore'!V212,2),")"),""))</f>
        <v/>
      </c>
      <c r="W212" s="1116" t="str">
        <f>Tabulka!W212</f>
        <v/>
      </c>
      <c r="X212" s="390"/>
    </row>
    <row r="213" spans="1:24" ht="35.25" hidden="1" customHeight="1" x14ac:dyDescent="0.25">
      <c r="A213" s="331"/>
      <c r="B213" s="1003">
        <v>186</v>
      </c>
      <c r="C213" s="1262" t="str">
        <f>VLOOKUP($B213,jednotlivci!$C$5:$G$164,5,0)</f>
        <v/>
      </c>
      <c r="D213" s="1206" t="str">
        <f>IF(OR(Tabulka!D213=":",Tabulka!D213=""),"",CONCATENATE(Tabulka!D213,CHAR(10),"(",'Tabulka-skore'!D213,")"))</f>
        <v/>
      </c>
      <c r="E213" s="1207" t="str">
        <f>IF(OR(Tabulka!E213=":",Tabulka!E213=""),"",CONCATENATE(Tabulka!E213,CHAR(10),"(",'Tabulka-skore'!E213,")"))</f>
        <v/>
      </c>
      <c r="F213" s="1207" t="str">
        <f>IF(OR(Tabulka!F213=":",Tabulka!F213=""),"",CONCATENATE(Tabulka!F213,CHAR(10),"(",'Tabulka-skore'!F213,")"))</f>
        <v/>
      </c>
      <c r="G213" s="1207" t="str">
        <f>IF(OR(Tabulka!G213=":",Tabulka!G213=""),"",CONCATENATE(Tabulka!G213,CHAR(10),"(",'Tabulka-skore'!G213,")"))</f>
        <v/>
      </c>
      <c r="H213" s="1207" t="str">
        <f>IF(OR(Tabulka!H213=":",Tabulka!H213=""),"",CONCATENATE(Tabulka!H213,CHAR(10),"(",'Tabulka-skore'!H213,")"))</f>
        <v/>
      </c>
      <c r="I213" s="1244" t="str">
        <f>H212</f>
        <v>X</v>
      </c>
      <c r="J213" s="1204" t="str">
        <f>IF(OR(Tabulka!J213=":",Tabulka!J213=""),"",CONCATENATE(Tabulka!J213,CHAR(10),"(",'Tabulka-skore'!J213,")"))</f>
        <v/>
      </c>
      <c r="K213" s="1205" t="str">
        <f>IF(OR(Tabulka!K213=":",Tabulka!K213=""),"",CONCATENATE(Tabulka!K213,CHAR(10),"(",'Tabulka-skore'!K213,")"))</f>
        <v/>
      </c>
      <c r="L213" s="900" t="str">
        <f>Tabulka!L213</f>
        <v/>
      </c>
      <c r="M213" s="1097" t="str">
        <f>IF(Tabulka!M213="","",CONCATENATE(Tabulka!M213,":",CHAR(10),"(",'Tabulka-skore'!M213,":"))</f>
        <v/>
      </c>
      <c r="N213" s="1098" t="str">
        <f>IF(Tabulka!N213="","",CONCATENATE(Tabulka!N213,CHAR(10),'Tabulka-skore'!N213,")"))</f>
        <v/>
      </c>
      <c r="O213" s="1099" t="str">
        <f>IF(Tabulka!O213="","",CONCATENATE(Tabulka!O213,CHAR(10),"(",'Tabulka-skore'!O213,")"))</f>
        <v/>
      </c>
      <c r="P213" s="1100" t="str">
        <f>IF(Tabulka!P213="","",IFERROR(CONCATENATE(ROUND(Tabulka!P213,2),CHAR(10),"(",ROUND('Tabulka-skore'!P213,2),")"),""))</f>
        <v/>
      </c>
      <c r="Q213" s="1114" t="str">
        <f>Tabulka!Q213</f>
        <v/>
      </c>
      <c r="R213" s="1105" t="str">
        <f>Tabulka!R213</f>
        <v/>
      </c>
      <c r="S213" s="1106" t="str">
        <f>IF(Tabulka!S213="","",CONCATENATE(Tabulka!S213,":",CHAR(10),"(",'Tabulka-skore'!S213,":"))</f>
        <v/>
      </c>
      <c r="T213" s="1107" t="str">
        <f>IF(Tabulka!T213="","",CONCATENATE(Tabulka!T213,CHAR(10),'Tabulka-skore'!T213,")"))</f>
        <v/>
      </c>
      <c r="U213" s="1105" t="str">
        <f>IF(Tabulka!U213="","",CONCATENATE(Tabulka!U213,CHAR(10),"(",'Tabulka-skore'!U213,")"))</f>
        <v/>
      </c>
      <c r="V213" s="1108" t="str">
        <f>IF(Tabulka!V213="","",IFERROR(CONCATENATE(ROUND(Tabulka!V213,2),CHAR(10),"(",ROUND('Tabulka-skore'!V213,2),")"),""))</f>
        <v/>
      </c>
      <c r="W213" s="1116" t="str">
        <f>Tabulka!W213</f>
        <v/>
      </c>
      <c r="X213" s="390"/>
    </row>
    <row r="214" spans="1:24" ht="35.25" hidden="1" customHeight="1" x14ac:dyDescent="0.25">
      <c r="A214" s="331"/>
      <c r="B214" s="1003">
        <v>187</v>
      </c>
      <c r="C214" s="1262" t="str">
        <f>VLOOKUP($B214,jednotlivci!$C$5:$G$164,5,0)</f>
        <v/>
      </c>
      <c r="D214" s="1206" t="str">
        <f>IF(OR(Tabulka!D214=":",Tabulka!D214=""),"",CONCATENATE(Tabulka!D214,CHAR(10),"(",'Tabulka-skore'!D214,")"))</f>
        <v/>
      </c>
      <c r="E214" s="1207" t="str">
        <f>IF(OR(Tabulka!E214=":",Tabulka!E214=""),"",CONCATENATE(Tabulka!E214,CHAR(10),"(",'Tabulka-skore'!E214,")"))</f>
        <v/>
      </c>
      <c r="F214" s="1207" t="str">
        <f>IF(OR(Tabulka!F214=":",Tabulka!F214=""),"",CONCATENATE(Tabulka!F214,CHAR(10),"(",'Tabulka-skore'!F214,")"))</f>
        <v/>
      </c>
      <c r="G214" s="1207" t="str">
        <f>IF(OR(Tabulka!G214=":",Tabulka!G214=""),"",CONCATENATE(Tabulka!G214,CHAR(10),"(",'Tabulka-skore'!G214,")"))</f>
        <v/>
      </c>
      <c r="H214" s="1207" t="str">
        <f>IF(OR(Tabulka!H214=":",Tabulka!H214=""),"",CONCATENATE(Tabulka!H214,CHAR(10),"(",'Tabulka-skore'!H214,")"))</f>
        <v/>
      </c>
      <c r="I214" s="1207" t="str">
        <f>IF(OR(Tabulka!I214=":",Tabulka!I214=""),"",CONCATENATE(Tabulka!I214,CHAR(10),"(",'Tabulka-skore'!I214,")"))</f>
        <v/>
      </c>
      <c r="J214" s="1244" t="str">
        <f>I213</f>
        <v>X</v>
      </c>
      <c r="K214" s="1205" t="str">
        <f>IF(OR(Tabulka!K214=":",Tabulka!K214=""),"",CONCATENATE(Tabulka!K214,CHAR(10),"(",'Tabulka-skore'!K214,")"))</f>
        <v/>
      </c>
      <c r="L214" s="900" t="str">
        <f>Tabulka!L214</f>
        <v/>
      </c>
      <c r="M214" s="1097" t="str">
        <f>IF(Tabulka!M214="","",CONCATENATE(Tabulka!M214,":",CHAR(10),"(",'Tabulka-skore'!M214,":"))</f>
        <v/>
      </c>
      <c r="N214" s="1098" t="str">
        <f>IF(Tabulka!N214="","",CONCATENATE(Tabulka!N214,CHAR(10),'Tabulka-skore'!N214,")"))</f>
        <v/>
      </c>
      <c r="O214" s="1099" t="str">
        <f>IF(Tabulka!O214="","",CONCATENATE(Tabulka!O214,CHAR(10),"(",'Tabulka-skore'!O214,")"))</f>
        <v/>
      </c>
      <c r="P214" s="1100" t="str">
        <f>IF(Tabulka!P214="","",IFERROR(CONCATENATE(ROUND(Tabulka!P214,2),CHAR(10),"(",ROUND('Tabulka-skore'!P214,2),")"),""))</f>
        <v/>
      </c>
      <c r="Q214" s="1114" t="str">
        <f>Tabulka!Q214</f>
        <v/>
      </c>
      <c r="R214" s="1105" t="str">
        <f>Tabulka!R214</f>
        <v/>
      </c>
      <c r="S214" s="1106" t="str">
        <f>IF(Tabulka!S214="","",CONCATENATE(Tabulka!S214,":",CHAR(10),"(",'Tabulka-skore'!S214,":"))</f>
        <v/>
      </c>
      <c r="T214" s="1107" t="str">
        <f>IF(Tabulka!T214="","",CONCATENATE(Tabulka!T214,CHAR(10),'Tabulka-skore'!T214,")"))</f>
        <v/>
      </c>
      <c r="U214" s="1105" t="str">
        <f>IF(Tabulka!U214="","",CONCATENATE(Tabulka!U214,CHAR(10),"(",'Tabulka-skore'!U214,")"))</f>
        <v/>
      </c>
      <c r="V214" s="1108" t="str">
        <f>IF(Tabulka!V214="","",IFERROR(CONCATENATE(ROUND(Tabulka!V214,2),CHAR(10),"(",ROUND('Tabulka-skore'!V214,2),")"),""))</f>
        <v/>
      </c>
      <c r="W214" s="1116" t="str">
        <f>Tabulka!W214</f>
        <v/>
      </c>
      <c r="X214" s="390"/>
    </row>
    <row r="215" spans="1:24" ht="33.75" hidden="1" customHeight="1" thickBot="1" x14ac:dyDescent="0.3">
      <c r="A215" s="331"/>
      <c r="B215" s="1003">
        <v>188</v>
      </c>
      <c r="C215" s="1263" t="str">
        <f>VLOOKUP($B215,jednotlivci!$C$5:$G$164,5,0)</f>
        <v/>
      </c>
      <c r="D215" s="1208" t="str">
        <f>IF(OR(Tabulka!D215=":",Tabulka!D215=""),"",CONCATENATE(Tabulka!D215,CHAR(10),"(",'Tabulka-skore'!D215,")"))</f>
        <v/>
      </c>
      <c r="E215" s="1209" t="str">
        <f>IF(OR(Tabulka!E215=":",Tabulka!E215=""),"",CONCATENATE(Tabulka!E215,CHAR(10),"(",'Tabulka-skore'!E215,")"))</f>
        <v/>
      </c>
      <c r="F215" s="1209" t="str">
        <f>IF(OR(Tabulka!F215=":",Tabulka!F215=""),"",CONCATENATE(Tabulka!F215,CHAR(10),"(",'Tabulka-skore'!F215,")"))</f>
        <v/>
      </c>
      <c r="G215" s="1209" t="str">
        <f>IF(OR(Tabulka!G215=":",Tabulka!G215=""),"",CONCATENATE(Tabulka!G215,CHAR(10),"(",'Tabulka-skore'!G215,")"))</f>
        <v/>
      </c>
      <c r="H215" s="1209" t="str">
        <f>IF(OR(Tabulka!H215=":",Tabulka!H215=""),"",CONCATENATE(Tabulka!H215,CHAR(10),"(",'Tabulka-skore'!H215,")"))</f>
        <v/>
      </c>
      <c r="I215" s="1209" t="str">
        <f>IF(OR(Tabulka!I215=":",Tabulka!I215=""),"",CONCATENATE(Tabulka!I215,CHAR(10),"(",'Tabulka-skore'!I215,")"))</f>
        <v/>
      </c>
      <c r="J215" s="1209" t="str">
        <f>IF(OR(Tabulka!J215=":",Tabulka!J215=""),"",CONCATENATE(Tabulka!J215,CHAR(10),"(",'Tabulka-skore'!J215,")"))</f>
        <v/>
      </c>
      <c r="K215" s="1245" t="str">
        <f>J214</f>
        <v>X</v>
      </c>
      <c r="L215" s="901" t="str">
        <f>Tabulka!L215</f>
        <v/>
      </c>
      <c r="M215" s="1239" t="str">
        <f>IF(Tabulka!M215="","",CONCATENATE(Tabulka!M215,":",CHAR(10),"(",'Tabulka-skore'!M215,":"))</f>
        <v/>
      </c>
      <c r="N215" s="1240" t="str">
        <f>IF(Tabulka!N215="","",CONCATENATE(Tabulka!N215,CHAR(10),'Tabulka-skore'!N215,")"))</f>
        <v/>
      </c>
      <c r="O215" s="1241" t="str">
        <f>IF(Tabulka!O215="","",CONCATENATE(Tabulka!O215,CHAR(10),"(",'Tabulka-skore'!O215,")"))</f>
        <v/>
      </c>
      <c r="P215" s="1242" t="str">
        <f>IF(Tabulka!P215="","",IFERROR(CONCATENATE(ROUND(Tabulka!P215,2),CHAR(10),"(",ROUND('Tabulka-skore'!P215,2),")"),""))</f>
        <v/>
      </c>
      <c r="Q215" s="1212" t="str">
        <f>Tabulka!Q215</f>
        <v/>
      </c>
      <c r="R215" s="1213" t="str">
        <f>Tabulka!R215</f>
        <v/>
      </c>
      <c r="S215" s="1214" t="str">
        <f>IF(Tabulka!S215="","",CONCATENATE(Tabulka!S215,":",CHAR(10),"(",'Tabulka-skore'!S215,":"))</f>
        <v/>
      </c>
      <c r="T215" s="1215" t="str">
        <f>IF(Tabulka!T215="","",CONCATENATE(Tabulka!T215,CHAR(10),'Tabulka-skore'!T215,")"))</f>
        <v/>
      </c>
      <c r="U215" s="1213" t="str">
        <f>IF(Tabulka!U215="","",CONCATENATE(Tabulka!U215,CHAR(10),"(",'Tabulka-skore'!U215,")"))</f>
        <v/>
      </c>
      <c r="V215" s="1216" t="str">
        <f>IF(Tabulka!V215="","",IFERROR(CONCATENATE(ROUND(Tabulka!V215,2),CHAR(10),"(",ROUND('Tabulka-skore'!V215,2),")"),""))</f>
        <v/>
      </c>
      <c r="W215" s="1116" t="str">
        <f>Tabulka!W215</f>
        <v/>
      </c>
      <c r="X215" s="390"/>
    </row>
    <row r="216" spans="1:24" ht="19.5" hidden="1" customHeight="1" x14ac:dyDescent="0.35">
      <c r="A216" s="331"/>
      <c r="B216" s="61"/>
      <c r="C216" s="824"/>
      <c r="D216" s="751"/>
      <c r="E216" s="751"/>
      <c r="F216" s="751"/>
      <c r="G216" s="751"/>
      <c r="H216" s="751"/>
      <c r="I216" s="751"/>
      <c r="J216" s="751"/>
      <c r="K216" s="333"/>
      <c r="L216" s="771"/>
      <c r="M216" s="772"/>
      <c r="N216" s="773"/>
      <c r="O216" s="771"/>
      <c r="P216" s="771"/>
      <c r="Q216" s="774"/>
      <c r="R216" s="774"/>
      <c r="S216" s="775"/>
      <c r="T216" s="776"/>
      <c r="U216" s="774"/>
      <c r="V216" s="774"/>
      <c r="W216" s="771"/>
      <c r="X216" s="391"/>
    </row>
    <row r="217" spans="1:24" ht="5.0999999999999996" hidden="1" customHeight="1" thickBot="1" x14ac:dyDescent="0.4">
      <c r="A217" s="331"/>
      <c r="B217" s="331"/>
      <c r="C217" s="829"/>
      <c r="D217" s="752"/>
      <c r="E217" s="752"/>
      <c r="F217" s="752"/>
      <c r="G217" s="752"/>
      <c r="H217" s="752"/>
      <c r="I217" s="752"/>
      <c r="J217" s="752"/>
      <c r="K217" s="334"/>
      <c r="L217" s="743"/>
      <c r="M217" s="782"/>
      <c r="N217" s="783"/>
      <c r="O217" s="743"/>
      <c r="P217" s="743"/>
      <c r="Q217" s="743"/>
      <c r="R217" s="784"/>
      <c r="S217" s="782"/>
      <c r="T217" s="756"/>
      <c r="U217" s="743"/>
      <c r="V217" s="743"/>
      <c r="W217" s="743"/>
      <c r="X217" s="390"/>
    </row>
    <row r="218" spans="1:24" ht="48.75" hidden="1" customHeight="1" x14ac:dyDescent="0.25">
      <c r="A218" s="331"/>
      <c r="B218" s="106"/>
      <c r="C218" s="1229" t="str">
        <f>D220</f>
        <v>Y</v>
      </c>
      <c r="D218" s="1260" t="str">
        <f>C220</f>
        <v/>
      </c>
      <c r="E218" s="1075" t="str">
        <f>C221</f>
        <v/>
      </c>
      <c r="F218" s="1075" t="str">
        <f>C222</f>
        <v/>
      </c>
      <c r="G218" s="1075" t="str">
        <f>C223</f>
        <v/>
      </c>
      <c r="H218" s="1075" t="str">
        <f>C224</f>
        <v/>
      </c>
      <c r="I218" s="1075" t="str">
        <f>C225</f>
        <v/>
      </c>
      <c r="J218" s="1075" t="str">
        <f>C226</f>
        <v/>
      </c>
      <c r="K218" s="1075" t="str">
        <f>C227</f>
        <v/>
      </c>
      <c r="L218" s="1230" t="s">
        <v>272</v>
      </c>
      <c r="M218" s="1978" t="s">
        <v>276</v>
      </c>
      <c r="N218" s="1978"/>
      <c r="O218" s="1231" t="s">
        <v>456</v>
      </c>
      <c r="P218" s="1232" t="s">
        <v>457</v>
      </c>
      <c r="Q218" s="1233" t="s">
        <v>107</v>
      </c>
      <c r="R218" s="1234" t="s">
        <v>277</v>
      </c>
      <c r="S218" s="1979" t="s">
        <v>462</v>
      </c>
      <c r="T218" s="1980"/>
      <c r="U218" s="1234" t="s">
        <v>106</v>
      </c>
      <c r="V218" s="1235" t="s">
        <v>187</v>
      </c>
      <c r="W218" s="1069" t="s">
        <v>12</v>
      </c>
      <c r="X218" s="390"/>
    </row>
    <row r="219" spans="1:24" ht="11.25" hidden="1" customHeight="1" thickBot="1" x14ac:dyDescent="0.3">
      <c r="A219" s="331"/>
      <c r="B219" s="1011" t="str">
        <f>VLOOKUP(B220-1,'pravidla turnaje'!$A$64:$B$83,2,0)</f>
        <v>Y</v>
      </c>
      <c r="C219" s="1185"/>
      <c r="D219" s="753">
        <f>B220</f>
        <v>191</v>
      </c>
      <c r="E219" s="749">
        <f>B221</f>
        <v>192</v>
      </c>
      <c r="F219" s="749">
        <f>B222</f>
        <v>193</v>
      </c>
      <c r="G219" s="749">
        <f>B223</f>
        <v>194</v>
      </c>
      <c r="H219" s="749">
        <f>B224</f>
        <v>195</v>
      </c>
      <c r="I219" s="754">
        <f>B225</f>
        <v>196</v>
      </c>
      <c r="J219" s="754">
        <f>B226</f>
        <v>197</v>
      </c>
      <c r="K219" s="754">
        <f>B227</f>
        <v>198</v>
      </c>
      <c r="L219" s="1236"/>
      <c r="M219" s="1981"/>
      <c r="N219" s="1981"/>
      <c r="O219" s="1237"/>
      <c r="P219" s="1238"/>
      <c r="Q219" s="1982" t="s">
        <v>42</v>
      </c>
      <c r="R219" s="1983"/>
      <c r="S219" s="1983"/>
      <c r="T219" s="1983"/>
      <c r="U219" s="1983"/>
      <c r="V219" s="1984"/>
      <c r="W219" s="1211"/>
      <c r="X219" s="390"/>
    </row>
    <row r="220" spans="1:24" ht="35.25" hidden="1" customHeight="1" thickTop="1" x14ac:dyDescent="0.25">
      <c r="A220" s="331"/>
      <c r="B220" s="1002">
        <v>191</v>
      </c>
      <c r="C220" s="1255" t="str">
        <f>VLOOKUP($B220,jednotlivci!$C$5:$G$164,5,0)</f>
        <v/>
      </c>
      <c r="D220" s="1249" t="str">
        <f>B219</f>
        <v>Y</v>
      </c>
      <c r="E220" s="1202" t="str">
        <f>IF(OR(Tabulka!E220=":",Tabulka!E220=""),"",CONCATENATE(Tabulka!E220,CHAR(10),"(",'Tabulka-skore'!E220,")"))</f>
        <v/>
      </c>
      <c r="F220" s="1202" t="str">
        <f>IF(OR(Tabulka!F220=":",Tabulka!F220=""),"",CONCATENATE(Tabulka!F220,CHAR(10),"(",'Tabulka-skore'!F220,")"))</f>
        <v/>
      </c>
      <c r="G220" s="1202" t="str">
        <f>IF(OR(Tabulka!G220=":",Tabulka!G220=""),"",CONCATENATE(Tabulka!G220,CHAR(10),"(",'Tabulka-skore'!G220,")"))</f>
        <v/>
      </c>
      <c r="H220" s="1202" t="str">
        <f>IF(OR(Tabulka!H220=":",Tabulka!H220=""),"",CONCATENATE(Tabulka!H220,CHAR(10),"(",'Tabulka-skore'!H220,")"))</f>
        <v/>
      </c>
      <c r="I220" s="1202" t="str">
        <f>IF(OR(Tabulka!I220=":",Tabulka!I220=""),"",CONCATENATE(Tabulka!I220,CHAR(10),"(",'Tabulka-skore'!I220,")"))</f>
        <v/>
      </c>
      <c r="J220" s="1202" t="str">
        <f>IF(OR(Tabulka!J220=":",Tabulka!J220=""),"",CONCATENATE(Tabulka!J220,CHAR(10),"(",'Tabulka-skore'!J220,")"))</f>
        <v/>
      </c>
      <c r="K220" s="1203" t="str">
        <f>IF(OR(Tabulka!K220=":",Tabulka!K220=""),"",CONCATENATE(Tabulka!K220,CHAR(10),"(",'Tabulka-skore'!K220,")"))</f>
        <v/>
      </c>
      <c r="L220" s="1026" t="str">
        <f>Tabulka!L220</f>
        <v/>
      </c>
      <c r="M220" s="1093" t="str">
        <f>IF(Tabulka!M220="","",CONCATENATE(Tabulka!M220,":",CHAR(10),"(",'Tabulka-skore'!M220,":"))</f>
        <v/>
      </c>
      <c r="N220" s="1094" t="str">
        <f>IF(Tabulka!N220="","",CONCATENATE(Tabulka!N220,CHAR(10),'Tabulka-skore'!N220,")"))</f>
        <v/>
      </c>
      <c r="O220" s="1095" t="str">
        <f>IF(Tabulka!O220="","",CONCATENATE(Tabulka!O220,CHAR(10),"(",'Tabulka-skore'!O220,")"))</f>
        <v/>
      </c>
      <c r="P220" s="1096" t="str">
        <f>IF(Tabulka!P220="","",IFERROR(CONCATENATE(ROUND(Tabulka!P220,2),CHAR(10),"(",ROUND('Tabulka-skore'!P220,2),")"),""))</f>
        <v/>
      </c>
      <c r="Q220" s="1113" t="str">
        <f>Tabulka!Q220</f>
        <v/>
      </c>
      <c r="R220" s="1109" t="str">
        <f>Tabulka!R220</f>
        <v/>
      </c>
      <c r="S220" s="1102" t="str">
        <f>IF(Tabulka!S220="","",CONCATENATE(Tabulka!S220,":",CHAR(10),"(",'Tabulka-skore'!S220,":"))</f>
        <v/>
      </c>
      <c r="T220" s="1103" t="str">
        <f>IF(Tabulka!T220="","",CONCATENATE(Tabulka!T220,CHAR(10),'Tabulka-skore'!T220,")"))</f>
        <v/>
      </c>
      <c r="U220" s="1101" t="str">
        <f>IF(Tabulka!U220="","",CONCATENATE(Tabulka!U220,CHAR(10),"(",'Tabulka-skore'!U220,")"))</f>
        <v/>
      </c>
      <c r="V220" s="1104" t="str">
        <f>IF(Tabulka!V220="","",IFERROR(CONCATENATE(ROUND(Tabulka!V220,2),CHAR(10),"(",ROUND('Tabulka-skore'!V220,2),")"),""))</f>
        <v/>
      </c>
      <c r="W220" s="1115" t="str">
        <f>Tabulka!W220</f>
        <v/>
      </c>
      <c r="X220" s="390"/>
    </row>
    <row r="221" spans="1:24" ht="35.25" hidden="1" customHeight="1" x14ac:dyDescent="0.25">
      <c r="A221" s="331"/>
      <c r="B221" s="1003">
        <v>192</v>
      </c>
      <c r="C221" s="1256" t="str">
        <f>VLOOKUP($B221,jednotlivci!$C$5:$G$164,5,0)</f>
        <v/>
      </c>
      <c r="D221" s="1206" t="str">
        <f>IF(OR(Tabulka!D221=":",Tabulka!D221=""),"",CONCATENATE(Tabulka!D221,CHAR(10),"(",'Tabulka-skore'!D221,")"))</f>
        <v/>
      </c>
      <c r="E221" s="1250" t="str">
        <f>D220</f>
        <v>Y</v>
      </c>
      <c r="F221" s="1204" t="str">
        <f>IF(OR(Tabulka!F221=":",Tabulka!F221=""),"",CONCATENATE(Tabulka!F221,CHAR(10),"(",'Tabulka-skore'!F221,")"))</f>
        <v/>
      </c>
      <c r="G221" s="1204" t="str">
        <f>IF(OR(Tabulka!G221=":",Tabulka!G221=""),"",CONCATENATE(Tabulka!G221,CHAR(10),"(",'Tabulka-skore'!G221,")"))</f>
        <v/>
      </c>
      <c r="H221" s="1204" t="str">
        <f>IF(OR(Tabulka!H221=":",Tabulka!H221=""),"",CONCATENATE(Tabulka!H221,CHAR(10),"(",'Tabulka-skore'!H221,")"))</f>
        <v/>
      </c>
      <c r="I221" s="1204" t="str">
        <f>IF(OR(Tabulka!I221=":",Tabulka!I221=""),"",CONCATENATE(Tabulka!I221,CHAR(10),"(",'Tabulka-skore'!I221,")"))</f>
        <v/>
      </c>
      <c r="J221" s="1204" t="str">
        <f>IF(OR(Tabulka!J221=":",Tabulka!J221=""),"",CONCATENATE(Tabulka!J221,CHAR(10),"(",'Tabulka-skore'!J221,")"))</f>
        <v/>
      </c>
      <c r="K221" s="1205" t="str">
        <f>IF(OR(Tabulka!K221=":",Tabulka!K221=""),"",CONCATENATE(Tabulka!K221,CHAR(10),"(",'Tabulka-skore'!K221,")"))</f>
        <v/>
      </c>
      <c r="L221" s="900" t="str">
        <f>Tabulka!L221</f>
        <v/>
      </c>
      <c r="M221" s="1097" t="str">
        <f>IF(Tabulka!M221="","",CONCATENATE(Tabulka!M221,":",CHAR(10),"(",'Tabulka-skore'!M221,":"))</f>
        <v/>
      </c>
      <c r="N221" s="1098" t="str">
        <f>IF(Tabulka!N221="","",CONCATENATE(Tabulka!N221,CHAR(10),'Tabulka-skore'!N221,")"))</f>
        <v/>
      </c>
      <c r="O221" s="1099" t="str">
        <f>IF(Tabulka!O221="","",CONCATENATE(Tabulka!O221,CHAR(10),"(",'Tabulka-skore'!O221,")"))</f>
        <v/>
      </c>
      <c r="P221" s="1100" t="str">
        <f>IF(Tabulka!P221="","",IFERROR(CONCATENATE(ROUND(Tabulka!P221,2),CHAR(10),"(",ROUND('Tabulka-skore'!P221,2),")"),""))</f>
        <v/>
      </c>
      <c r="Q221" s="1114" t="str">
        <f>Tabulka!Q221</f>
        <v/>
      </c>
      <c r="R221" s="1110" t="str">
        <f>Tabulka!R221</f>
        <v/>
      </c>
      <c r="S221" s="1106" t="str">
        <f>IF(Tabulka!S221="","",CONCATENATE(Tabulka!S221,":",CHAR(10),"(",'Tabulka-skore'!S221,":"))</f>
        <v/>
      </c>
      <c r="T221" s="1107" t="str">
        <f>IF(Tabulka!T221="","",CONCATENATE(Tabulka!T221,CHAR(10),'Tabulka-skore'!T221,")"))</f>
        <v/>
      </c>
      <c r="U221" s="1105" t="str">
        <f>IF(Tabulka!U221="","",CONCATENATE(Tabulka!U221,CHAR(10),"(",'Tabulka-skore'!U221,")"))</f>
        <v/>
      </c>
      <c r="V221" s="1108" t="str">
        <f>IF(Tabulka!V221="","",IFERROR(CONCATENATE(ROUND(Tabulka!V221,2),CHAR(10),"(",ROUND('Tabulka-skore'!V221,2),")"),""))</f>
        <v/>
      </c>
      <c r="W221" s="1116" t="str">
        <f>Tabulka!W221</f>
        <v/>
      </c>
      <c r="X221" s="390"/>
    </row>
    <row r="222" spans="1:24" ht="35.25" hidden="1" customHeight="1" x14ac:dyDescent="0.25">
      <c r="A222" s="331"/>
      <c r="B222" s="1003">
        <v>193</v>
      </c>
      <c r="C222" s="1256" t="str">
        <f>VLOOKUP($B222,jednotlivci!$C$5:$G$164,5,0)</f>
        <v/>
      </c>
      <c r="D222" s="1206" t="str">
        <f>IF(OR(Tabulka!D222=":",Tabulka!D222=""),"",CONCATENATE(Tabulka!D222,CHAR(10),"(",'Tabulka-skore'!D222,")"))</f>
        <v/>
      </c>
      <c r="E222" s="1207" t="str">
        <f>IF(OR(Tabulka!E222=":",Tabulka!E222=""),"",CONCATENATE(Tabulka!E222,CHAR(10),"(",'Tabulka-skore'!E222,")"))</f>
        <v/>
      </c>
      <c r="F222" s="1250" t="str">
        <f>E221</f>
        <v>Y</v>
      </c>
      <c r="G222" s="1204" t="str">
        <f>IF(OR(Tabulka!G222=":",Tabulka!G222=""),"",CONCATENATE(Tabulka!G222,CHAR(10),"(",'Tabulka-skore'!G222,")"))</f>
        <v/>
      </c>
      <c r="H222" s="1204" t="str">
        <f>IF(OR(Tabulka!H222=":",Tabulka!H222=""),"",CONCATENATE(Tabulka!H222,CHAR(10),"(",'Tabulka-skore'!H222,")"))</f>
        <v/>
      </c>
      <c r="I222" s="1204" t="str">
        <f>IF(OR(Tabulka!I222=":",Tabulka!I222=""),"",CONCATENATE(Tabulka!I222,CHAR(10),"(",'Tabulka-skore'!I222,")"))</f>
        <v/>
      </c>
      <c r="J222" s="1204" t="str">
        <f>IF(OR(Tabulka!J222=":",Tabulka!J222=""),"",CONCATENATE(Tabulka!J222,CHAR(10),"(",'Tabulka-skore'!J222,")"))</f>
        <v/>
      </c>
      <c r="K222" s="1205" t="str">
        <f>IF(OR(Tabulka!K222=":",Tabulka!K222=""),"",CONCATENATE(Tabulka!K222,CHAR(10),"(",'Tabulka-skore'!K222,")"))</f>
        <v/>
      </c>
      <c r="L222" s="900" t="str">
        <f>Tabulka!L222</f>
        <v/>
      </c>
      <c r="M222" s="1097" t="str">
        <f>IF(Tabulka!M222="","",CONCATENATE(Tabulka!M222,":",CHAR(10),"(",'Tabulka-skore'!M222,":"))</f>
        <v/>
      </c>
      <c r="N222" s="1098" t="str">
        <f>IF(Tabulka!N222="","",CONCATENATE(Tabulka!N222,CHAR(10),'Tabulka-skore'!N222,")"))</f>
        <v/>
      </c>
      <c r="O222" s="1099" t="str">
        <f>IF(Tabulka!O222="","",CONCATENATE(Tabulka!O222,CHAR(10),"(",'Tabulka-skore'!O222,")"))</f>
        <v/>
      </c>
      <c r="P222" s="1100" t="str">
        <f>IF(Tabulka!P222="","",IFERROR(CONCATENATE(ROUND(Tabulka!P222,2),CHAR(10),"(",ROUND('Tabulka-skore'!P222,2),")"),""))</f>
        <v/>
      </c>
      <c r="Q222" s="1114" t="str">
        <f>Tabulka!Q222</f>
        <v/>
      </c>
      <c r="R222" s="1110" t="str">
        <f>Tabulka!R222</f>
        <v/>
      </c>
      <c r="S222" s="1106" t="str">
        <f>IF(Tabulka!S222="","",CONCATENATE(Tabulka!S222,":",CHAR(10),"(",'Tabulka-skore'!S222,":"))</f>
        <v/>
      </c>
      <c r="T222" s="1107" t="str">
        <f>IF(Tabulka!T222="","",CONCATENATE(Tabulka!T222,CHAR(10),'Tabulka-skore'!T222,")"))</f>
        <v/>
      </c>
      <c r="U222" s="1105" t="str">
        <f>IF(Tabulka!U222="","",CONCATENATE(Tabulka!U222,CHAR(10),"(",'Tabulka-skore'!U222,")"))</f>
        <v/>
      </c>
      <c r="V222" s="1108" t="str">
        <f>IF(Tabulka!V222="","",IFERROR(CONCATENATE(ROUND(Tabulka!V222,2),CHAR(10),"(",ROUND('Tabulka-skore'!V222,2),")"),""))</f>
        <v/>
      </c>
      <c r="W222" s="1116" t="str">
        <f>Tabulka!W222</f>
        <v/>
      </c>
      <c r="X222" s="390"/>
    </row>
    <row r="223" spans="1:24" ht="35.25" hidden="1" customHeight="1" x14ac:dyDescent="0.25">
      <c r="A223" s="331"/>
      <c r="B223" s="1003">
        <v>194</v>
      </c>
      <c r="C223" s="1256" t="str">
        <f>VLOOKUP($B223,jednotlivci!$C$5:$G$164,5,0)</f>
        <v/>
      </c>
      <c r="D223" s="1206" t="str">
        <f>IF(OR(Tabulka!D223=":",Tabulka!D223=""),"",CONCATENATE(Tabulka!D223,CHAR(10),"(",'Tabulka-skore'!D223,")"))</f>
        <v/>
      </c>
      <c r="E223" s="1207" t="str">
        <f>IF(OR(Tabulka!E223=":",Tabulka!E223=""),"",CONCATENATE(Tabulka!E223,CHAR(10),"(",'Tabulka-skore'!E223,")"))</f>
        <v/>
      </c>
      <c r="F223" s="1207" t="str">
        <f>IF(OR(Tabulka!F223=":",Tabulka!F223=""),"",CONCATENATE(Tabulka!F223,CHAR(10),"(",'Tabulka-skore'!F223,")"))</f>
        <v/>
      </c>
      <c r="G223" s="1250" t="str">
        <f>F222</f>
        <v>Y</v>
      </c>
      <c r="H223" s="1204" t="str">
        <f>IF(OR(Tabulka!H223=":",Tabulka!H223=""),"",CONCATENATE(Tabulka!H223,CHAR(10),"(",'Tabulka-skore'!H223,")"))</f>
        <v/>
      </c>
      <c r="I223" s="1204" t="str">
        <f>IF(OR(Tabulka!I223=":",Tabulka!I223=""),"",CONCATENATE(Tabulka!I223,CHAR(10),"(",'Tabulka-skore'!I223,")"))</f>
        <v/>
      </c>
      <c r="J223" s="1204" t="str">
        <f>IF(OR(Tabulka!J223=":",Tabulka!J223=""),"",CONCATENATE(Tabulka!J223,CHAR(10),"(",'Tabulka-skore'!J223,")"))</f>
        <v/>
      </c>
      <c r="K223" s="1205" t="str">
        <f>IF(OR(Tabulka!K223=":",Tabulka!K223=""),"",CONCATENATE(Tabulka!K223,CHAR(10),"(",'Tabulka-skore'!K223,")"))</f>
        <v/>
      </c>
      <c r="L223" s="900" t="str">
        <f>Tabulka!L223</f>
        <v/>
      </c>
      <c r="M223" s="1097" t="str">
        <f>IF(Tabulka!M223="","",CONCATENATE(Tabulka!M223,":",CHAR(10),"(",'Tabulka-skore'!M223,":"))</f>
        <v/>
      </c>
      <c r="N223" s="1098" t="str">
        <f>IF(Tabulka!N223="","",CONCATENATE(Tabulka!N223,CHAR(10),'Tabulka-skore'!N223,")"))</f>
        <v/>
      </c>
      <c r="O223" s="1099" t="str">
        <f>IF(Tabulka!O223="","",CONCATENATE(Tabulka!O223,CHAR(10),"(",'Tabulka-skore'!O223,")"))</f>
        <v/>
      </c>
      <c r="P223" s="1100" t="str">
        <f>IF(Tabulka!P223="","",IFERROR(CONCATENATE(ROUND(Tabulka!P223,2),CHAR(10),"(",ROUND('Tabulka-skore'!P223,2),")"),""))</f>
        <v/>
      </c>
      <c r="Q223" s="1114" t="str">
        <f>Tabulka!Q223</f>
        <v/>
      </c>
      <c r="R223" s="1110" t="str">
        <f>Tabulka!R223</f>
        <v/>
      </c>
      <c r="S223" s="1106" t="str">
        <f>IF(Tabulka!S223="","",CONCATENATE(Tabulka!S223,":",CHAR(10),"(",'Tabulka-skore'!S223,":"))</f>
        <v/>
      </c>
      <c r="T223" s="1107" t="str">
        <f>IF(Tabulka!T223="","",CONCATENATE(Tabulka!T223,CHAR(10),'Tabulka-skore'!T223,")"))</f>
        <v/>
      </c>
      <c r="U223" s="1105" t="str">
        <f>IF(Tabulka!U223="","",CONCATENATE(Tabulka!U223,CHAR(10),"(",'Tabulka-skore'!U223,")"))</f>
        <v/>
      </c>
      <c r="V223" s="1108" t="str">
        <f>IF(Tabulka!V223="","",IFERROR(CONCATENATE(ROUND(Tabulka!V223,2),CHAR(10),"(",ROUND('Tabulka-skore'!V223,2),")"),""))</f>
        <v/>
      </c>
      <c r="W223" s="1116" t="str">
        <f>Tabulka!W223</f>
        <v/>
      </c>
      <c r="X223" s="390"/>
    </row>
    <row r="224" spans="1:24" ht="35.25" hidden="1" customHeight="1" x14ac:dyDescent="0.25">
      <c r="A224" s="331"/>
      <c r="B224" s="1003">
        <v>195</v>
      </c>
      <c r="C224" s="1256" t="str">
        <f>VLOOKUP($B224,jednotlivci!$C$5:$G$164,5,0)</f>
        <v/>
      </c>
      <c r="D224" s="1206" t="str">
        <f>IF(OR(Tabulka!D224=":",Tabulka!D224=""),"",CONCATENATE(Tabulka!D224,CHAR(10),"(",'Tabulka-skore'!D224,")"))</f>
        <v/>
      </c>
      <c r="E224" s="1207" t="str">
        <f>IF(OR(Tabulka!E224=":",Tabulka!E224=""),"",CONCATENATE(Tabulka!E224,CHAR(10),"(",'Tabulka-skore'!E224,")"))</f>
        <v/>
      </c>
      <c r="F224" s="1207" t="str">
        <f>IF(OR(Tabulka!F224=":",Tabulka!F224=""),"",CONCATENATE(Tabulka!F224,CHAR(10),"(",'Tabulka-skore'!F224,")"))</f>
        <v/>
      </c>
      <c r="G224" s="1207" t="str">
        <f>IF(OR(Tabulka!G224=":",Tabulka!G224=""),"",CONCATENATE(Tabulka!G224,CHAR(10),"(",'Tabulka-skore'!G224,")"))</f>
        <v/>
      </c>
      <c r="H224" s="1250" t="str">
        <f>G223</f>
        <v>Y</v>
      </c>
      <c r="I224" s="1204" t="str">
        <f>IF(OR(Tabulka!I224=":",Tabulka!I224=""),"",CONCATENATE(Tabulka!I224,CHAR(10),"(",'Tabulka-skore'!I224,")"))</f>
        <v/>
      </c>
      <c r="J224" s="1204" t="str">
        <f>IF(OR(Tabulka!J224=":",Tabulka!J224=""),"",CONCATENATE(Tabulka!J224,CHAR(10),"(",'Tabulka-skore'!J224,")"))</f>
        <v/>
      </c>
      <c r="K224" s="1205" t="str">
        <f>IF(OR(Tabulka!K224=":",Tabulka!K224=""),"",CONCATENATE(Tabulka!K224,CHAR(10),"(",'Tabulka-skore'!K224,")"))</f>
        <v/>
      </c>
      <c r="L224" s="900" t="str">
        <f>Tabulka!L224</f>
        <v/>
      </c>
      <c r="M224" s="1097" t="str">
        <f>IF(Tabulka!M224="","",CONCATENATE(Tabulka!M224,":",CHAR(10),"(",'Tabulka-skore'!M224,":"))</f>
        <v/>
      </c>
      <c r="N224" s="1098" t="str">
        <f>IF(Tabulka!N224="","",CONCATENATE(Tabulka!N224,CHAR(10),'Tabulka-skore'!N224,")"))</f>
        <v/>
      </c>
      <c r="O224" s="1099" t="str">
        <f>IF(Tabulka!O224="","",CONCATENATE(Tabulka!O224,CHAR(10),"(",'Tabulka-skore'!O224,")"))</f>
        <v/>
      </c>
      <c r="P224" s="1100" t="str">
        <f>IF(Tabulka!P224="","",IFERROR(CONCATENATE(ROUND(Tabulka!P224,2),CHAR(10),"(",ROUND('Tabulka-skore'!P224,2),")"),""))</f>
        <v/>
      </c>
      <c r="Q224" s="1114" t="str">
        <f>Tabulka!Q224</f>
        <v/>
      </c>
      <c r="R224" s="1105" t="str">
        <f>Tabulka!R224</f>
        <v/>
      </c>
      <c r="S224" s="1106" t="str">
        <f>IF(Tabulka!S224="","",CONCATENATE(Tabulka!S224,":",CHAR(10),"(",'Tabulka-skore'!S224,":"))</f>
        <v/>
      </c>
      <c r="T224" s="1107" t="str">
        <f>IF(Tabulka!T224="","",CONCATENATE(Tabulka!T224,CHAR(10),'Tabulka-skore'!T224,")"))</f>
        <v/>
      </c>
      <c r="U224" s="1105" t="str">
        <f>IF(Tabulka!U224="","",CONCATENATE(Tabulka!U224,CHAR(10),"(",'Tabulka-skore'!U224,")"))</f>
        <v/>
      </c>
      <c r="V224" s="1108" t="str">
        <f>IF(Tabulka!V224="","",IFERROR(CONCATENATE(ROUND(Tabulka!V224,2),CHAR(10),"(",ROUND('Tabulka-skore'!V224,2),")"),""))</f>
        <v/>
      </c>
      <c r="W224" s="1116" t="str">
        <f>Tabulka!W224</f>
        <v/>
      </c>
      <c r="X224" s="390"/>
    </row>
    <row r="225" spans="1:24" ht="35.25" hidden="1" customHeight="1" x14ac:dyDescent="0.25">
      <c r="A225" s="331"/>
      <c r="B225" s="1003">
        <v>196</v>
      </c>
      <c r="C225" s="1256" t="str">
        <f>VLOOKUP($B225,jednotlivci!$C$5:$G$164,5,0)</f>
        <v/>
      </c>
      <c r="D225" s="1206" t="str">
        <f>IF(OR(Tabulka!D225=":",Tabulka!D225=""),"",CONCATENATE(Tabulka!D225,CHAR(10),"(",'Tabulka-skore'!D225,")"))</f>
        <v/>
      </c>
      <c r="E225" s="1207" t="str">
        <f>IF(OR(Tabulka!E225=":",Tabulka!E225=""),"",CONCATENATE(Tabulka!E225,CHAR(10),"(",'Tabulka-skore'!E225,")"))</f>
        <v/>
      </c>
      <c r="F225" s="1207" t="str">
        <f>IF(OR(Tabulka!F225=":",Tabulka!F225=""),"",CONCATENATE(Tabulka!F225,CHAR(10),"(",'Tabulka-skore'!F225,")"))</f>
        <v/>
      </c>
      <c r="G225" s="1207" t="str">
        <f>IF(OR(Tabulka!G225=":",Tabulka!G225=""),"",CONCATENATE(Tabulka!G225,CHAR(10),"(",'Tabulka-skore'!G225,")"))</f>
        <v/>
      </c>
      <c r="H225" s="1207" t="str">
        <f>IF(OR(Tabulka!H225=":",Tabulka!H225=""),"",CONCATENATE(Tabulka!H225,CHAR(10),"(",'Tabulka-skore'!H225,")"))</f>
        <v/>
      </c>
      <c r="I225" s="1250" t="str">
        <f>H224</f>
        <v>Y</v>
      </c>
      <c r="J225" s="1204" t="str">
        <f>IF(OR(Tabulka!J225=":",Tabulka!J225=""),"",CONCATENATE(Tabulka!J225,CHAR(10),"(",'Tabulka-skore'!J225,")"))</f>
        <v/>
      </c>
      <c r="K225" s="1205" t="str">
        <f>IF(OR(Tabulka!K225=":",Tabulka!K225=""),"",CONCATENATE(Tabulka!K225,CHAR(10),"(",'Tabulka-skore'!K225,")"))</f>
        <v/>
      </c>
      <c r="L225" s="900" t="str">
        <f>Tabulka!L225</f>
        <v/>
      </c>
      <c r="M225" s="1097" t="str">
        <f>IF(Tabulka!M225="","",CONCATENATE(Tabulka!M225,":",CHAR(10),"(",'Tabulka-skore'!M225,":"))</f>
        <v/>
      </c>
      <c r="N225" s="1098" t="str">
        <f>IF(Tabulka!N225="","",CONCATENATE(Tabulka!N225,CHAR(10),'Tabulka-skore'!N225,")"))</f>
        <v/>
      </c>
      <c r="O225" s="1099" t="str">
        <f>IF(Tabulka!O225="","",CONCATENATE(Tabulka!O225,CHAR(10),"(",'Tabulka-skore'!O225,")"))</f>
        <v/>
      </c>
      <c r="P225" s="1100" t="str">
        <f>IF(Tabulka!P225="","",IFERROR(CONCATENATE(ROUND(Tabulka!P225,2),CHAR(10),"(",ROUND('Tabulka-skore'!P225,2),")"),""))</f>
        <v/>
      </c>
      <c r="Q225" s="1114" t="str">
        <f>Tabulka!Q225</f>
        <v/>
      </c>
      <c r="R225" s="1105" t="str">
        <f>Tabulka!R225</f>
        <v/>
      </c>
      <c r="S225" s="1106" t="str">
        <f>IF(Tabulka!S225="","",CONCATENATE(Tabulka!S225,":",CHAR(10),"(",'Tabulka-skore'!S225,":"))</f>
        <v/>
      </c>
      <c r="T225" s="1107" t="str">
        <f>IF(Tabulka!T225="","",CONCATENATE(Tabulka!T225,CHAR(10),'Tabulka-skore'!T225,")"))</f>
        <v/>
      </c>
      <c r="U225" s="1105" t="str">
        <f>IF(Tabulka!U225="","",CONCATENATE(Tabulka!U225,CHAR(10),"(",'Tabulka-skore'!U225,")"))</f>
        <v/>
      </c>
      <c r="V225" s="1108" t="str">
        <f>IF(Tabulka!V225="","",IFERROR(CONCATENATE(ROUND(Tabulka!V225,2),CHAR(10),"(",ROUND('Tabulka-skore'!V225,2),")"),""))</f>
        <v/>
      </c>
      <c r="W225" s="1116" t="str">
        <f>Tabulka!W225</f>
        <v/>
      </c>
      <c r="X225" s="390"/>
    </row>
    <row r="226" spans="1:24" ht="35.25" hidden="1" customHeight="1" x14ac:dyDescent="0.25">
      <c r="A226" s="331"/>
      <c r="B226" s="1003">
        <v>197</v>
      </c>
      <c r="C226" s="1256" t="str">
        <f>VLOOKUP($B226,jednotlivci!$C$5:$G$164,5,0)</f>
        <v/>
      </c>
      <c r="D226" s="1206" t="str">
        <f>IF(OR(Tabulka!D226=":",Tabulka!D226=""),"",CONCATENATE(Tabulka!D226,CHAR(10),"(",'Tabulka-skore'!D226,")"))</f>
        <v/>
      </c>
      <c r="E226" s="1207" t="str">
        <f>IF(OR(Tabulka!E226=":",Tabulka!E226=""),"",CONCATENATE(Tabulka!E226,CHAR(10),"(",'Tabulka-skore'!E226,")"))</f>
        <v/>
      </c>
      <c r="F226" s="1207" t="str">
        <f>IF(OR(Tabulka!F226=":",Tabulka!F226=""),"",CONCATENATE(Tabulka!F226,CHAR(10),"(",'Tabulka-skore'!F226,")"))</f>
        <v/>
      </c>
      <c r="G226" s="1207" t="str">
        <f>IF(OR(Tabulka!G226=":",Tabulka!G226=""),"",CONCATENATE(Tabulka!G226,CHAR(10),"(",'Tabulka-skore'!G226,")"))</f>
        <v/>
      </c>
      <c r="H226" s="1207" t="str">
        <f>IF(OR(Tabulka!H226=":",Tabulka!H226=""),"",CONCATENATE(Tabulka!H226,CHAR(10),"(",'Tabulka-skore'!H226,")"))</f>
        <v/>
      </c>
      <c r="I226" s="1207" t="str">
        <f>IF(OR(Tabulka!I226=":",Tabulka!I226=""),"",CONCATENATE(Tabulka!I226,CHAR(10),"(",'Tabulka-skore'!I226,")"))</f>
        <v/>
      </c>
      <c r="J226" s="1250" t="str">
        <f>I225</f>
        <v>Y</v>
      </c>
      <c r="K226" s="1205" t="str">
        <f>IF(OR(Tabulka!K226=":",Tabulka!K226=""),"",CONCATENATE(Tabulka!K226,CHAR(10),"(",'Tabulka-skore'!K226,")"))</f>
        <v/>
      </c>
      <c r="L226" s="900" t="str">
        <f>Tabulka!L226</f>
        <v/>
      </c>
      <c r="M226" s="1097" t="str">
        <f>IF(Tabulka!M226="","",CONCATENATE(Tabulka!M226,":",CHAR(10),"(",'Tabulka-skore'!M226,":"))</f>
        <v/>
      </c>
      <c r="N226" s="1098" t="str">
        <f>IF(Tabulka!N226="","",CONCATENATE(Tabulka!N226,CHAR(10),'Tabulka-skore'!N226,")"))</f>
        <v/>
      </c>
      <c r="O226" s="1099" t="str">
        <f>IF(Tabulka!O226="","",CONCATENATE(Tabulka!O226,CHAR(10),"(",'Tabulka-skore'!O226,")"))</f>
        <v/>
      </c>
      <c r="P226" s="1100" t="str">
        <f>IF(Tabulka!P226="","",IFERROR(CONCATENATE(ROUND(Tabulka!P226,2),CHAR(10),"(",ROUND('Tabulka-skore'!P226,2),")"),""))</f>
        <v/>
      </c>
      <c r="Q226" s="1114" t="str">
        <f>Tabulka!Q226</f>
        <v/>
      </c>
      <c r="R226" s="1105" t="str">
        <f>Tabulka!R226</f>
        <v/>
      </c>
      <c r="S226" s="1106" t="str">
        <f>IF(Tabulka!S226="","",CONCATENATE(Tabulka!S226,":",CHAR(10),"(",'Tabulka-skore'!S226,":"))</f>
        <v/>
      </c>
      <c r="T226" s="1107" t="str">
        <f>IF(Tabulka!T226="","",CONCATENATE(Tabulka!T226,CHAR(10),'Tabulka-skore'!T226,")"))</f>
        <v/>
      </c>
      <c r="U226" s="1105" t="str">
        <f>IF(Tabulka!U226="","",CONCATENATE(Tabulka!U226,CHAR(10),"(",'Tabulka-skore'!U226,")"))</f>
        <v/>
      </c>
      <c r="V226" s="1108" t="str">
        <f>IF(Tabulka!V226="","",IFERROR(CONCATENATE(ROUND(Tabulka!V226,2),CHAR(10),"(",ROUND('Tabulka-skore'!V226,2),")"),""))</f>
        <v/>
      </c>
      <c r="W226" s="1116" t="str">
        <f>Tabulka!W226</f>
        <v/>
      </c>
      <c r="X226" s="390"/>
    </row>
    <row r="227" spans="1:24" ht="33.75" hidden="1" customHeight="1" thickBot="1" x14ac:dyDescent="0.3">
      <c r="A227" s="331"/>
      <c r="B227" s="1003">
        <v>198</v>
      </c>
      <c r="C227" s="1257" t="str">
        <f>VLOOKUP($B227,jednotlivci!$C$5:$G$164,5,0)</f>
        <v/>
      </c>
      <c r="D227" s="1208" t="str">
        <f>IF(OR(Tabulka!D227=":",Tabulka!D227=""),"",CONCATENATE(Tabulka!D227,CHAR(10),"(",'Tabulka-skore'!D227,")"))</f>
        <v/>
      </c>
      <c r="E227" s="1209" t="str">
        <f>IF(OR(Tabulka!E227=":",Tabulka!E227=""),"",CONCATENATE(Tabulka!E227,CHAR(10),"(",'Tabulka-skore'!E227,")"))</f>
        <v/>
      </c>
      <c r="F227" s="1209" t="str">
        <f>IF(OR(Tabulka!F227=":",Tabulka!F227=""),"",CONCATENATE(Tabulka!F227,CHAR(10),"(",'Tabulka-skore'!F227,")"))</f>
        <v/>
      </c>
      <c r="G227" s="1209" t="str">
        <f>IF(OR(Tabulka!G227=":",Tabulka!G227=""),"",CONCATENATE(Tabulka!G227,CHAR(10),"(",'Tabulka-skore'!G227,")"))</f>
        <v/>
      </c>
      <c r="H227" s="1209" t="str">
        <f>IF(OR(Tabulka!H227=":",Tabulka!H227=""),"",CONCATENATE(Tabulka!H227,CHAR(10),"(",'Tabulka-skore'!H227,")"))</f>
        <v/>
      </c>
      <c r="I227" s="1209" t="str">
        <f>IF(OR(Tabulka!I227=":",Tabulka!I227=""),"",CONCATENATE(Tabulka!I227,CHAR(10),"(",'Tabulka-skore'!I227,")"))</f>
        <v/>
      </c>
      <c r="J227" s="1209" t="str">
        <f>IF(OR(Tabulka!J227=":",Tabulka!J227=""),"",CONCATENATE(Tabulka!J227,CHAR(10),"(",'Tabulka-skore'!J227,")"))</f>
        <v/>
      </c>
      <c r="K227" s="1251" t="str">
        <f>J226</f>
        <v>Y</v>
      </c>
      <c r="L227" s="901" t="str">
        <f>Tabulka!L227</f>
        <v/>
      </c>
      <c r="M227" s="1239" t="str">
        <f>IF(Tabulka!M227="","",CONCATENATE(Tabulka!M227,":",CHAR(10),"(",'Tabulka-skore'!M227,":"))</f>
        <v/>
      </c>
      <c r="N227" s="1240" t="str">
        <f>IF(Tabulka!N227="","",CONCATENATE(Tabulka!N227,CHAR(10),'Tabulka-skore'!N227,")"))</f>
        <v/>
      </c>
      <c r="O227" s="1241" t="str">
        <f>IF(Tabulka!O227="","",CONCATENATE(Tabulka!O227,CHAR(10),"(",'Tabulka-skore'!O227,")"))</f>
        <v/>
      </c>
      <c r="P227" s="1242" t="str">
        <f>IF(Tabulka!P227="","",IFERROR(CONCATENATE(ROUND(Tabulka!P227,2),CHAR(10),"(",ROUND('Tabulka-skore'!P227,2),")"),""))</f>
        <v/>
      </c>
      <c r="Q227" s="1212" t="str">
        <f>Tabulka!Q227</f>
        <v/>
      </c>
      <c r="R227" s="1213" t="str">
        <f>Tabulka!R227</f>
        <v/>
      </c>
      <c r="S227" s="1214" t="str">
        <f>IF(Tabulka!S227="","",CONCATENATE(Tabulka!S227,":",CHAR(10),"(",'Tabulka-skore'!S227,":"))</f>
        <v/>
      </c>
      <c r="T227" s="1215" t="str">
        <f>IF(Tabulka!T227="","",CONCATENATE(Tabulka!T227,CHAR(10),'Tabulka-skore'!T227,")"))</f>
        <v/>
      </c>
      <c r="U227" s="1213" t="str">
        <f>IF(Tabulka!U227="","",CONCATENATE(Tabulka!U227,CHAR(10),"(",'Tabulka-skore'!U227,")"))</f>
        <v/>
      </c>
      <c r="V227" s="1216" t="str">
        <f>IF(Tabulka!V227="","",IFERROR(CONCATENATE(ROUND(Tabulka!V227,2),CHAR(10),"(",ROUND('Tabulka-skore'!V227,2),")"),""))</f>
        <v/>
      </c>
      <c r="W227" s="1116" t="str">
        <f>Tabulka!W227</f>
        <v/>
      </c>
      <c r="X227" s="390"/>
    </row>
    <row r="228" spans="1:24" ht="19.5" hidden="1" customHeight="1" x14ac:dyDescent="0.35">
      <c r="A228" s="331"/>
      <c r="B228" s="61"/>
      <c r="C228" s="824"/>
      <c r="D228" s="751"/>
      <c r="E228" s="751"/>
      <c r="F228" s="751"/>
      <c r="G228" s="751"/>
      <c r="H228" s="751"/>
      <c r="I228" s="751"/>
      <c r="J228" s="751"/>
      <c r="K228" s="333"/>
      <c r="L228" s="771"/>
      <c r="M228" s="772"/>
      <c r="N228" s="773"/>
      <c r="O228" s="771"/>
      <c r="P228" s="771"/>
      <c r="Q228" s="774"/>
      <c r="R228" s="774"/>
      <c r="S228" s="775"/>
      <c r="T228" s="776"/>
      <c r="U228" s="774"/>
      <c r="V228" s="774"/>
      <c r="W228" s="771"/>
      <c r="X228" s="391"/>
    </row>
    <row r="229" spans="1:24" ht="5.0999999999999996" hidden="1" customHeight="1" thickBot="1" x14ac:dyDescent="0.4">
      <c r="A229" s="331"/>
      <c r="B229" s="331"/>
      <c r="C229" s="829"/>
      <c r="D229" s="752"/>
      <c r="E229" s="752"/>
      <c r="F229" s="752"/>
      <c r="G229" s="752"/>
      <c r="H229" s="752"/>
      <c r="I229" s="752"/>
      <c r="J229" s="752"/>
      <c r="K229" s="334"/>
      <c r="L229" s="743"/>
      <c r="M229" s="782"/>
      <c r="N229" s="783"/>
      <c r="O229" s="743"/>
      <c r="P229" s="743"/>
      <c r="Q229" s="743"/>
      <c r="R229" s="784"/>
      <c r="S229" s="782"/>
      <c r="T229" s="756"/>
      <c r="U229" s="743"/>
      <c r="V229" s="743"/>
      <c r="W229" s="743"/>
      <c r="X229" s="390"/>
    </row>
    <row r="230" spans="1:24" ht="48.75" hidden="1" customHeight="1" x14ac:dyDescent="0.25">
      <c r="A230" s="331"/>
      <c r="B230" s="106"/>
      <c r="C230" s="1217" t="str">
        <f>D232</f>
        <v>Z</v>
      </c>
      <c r="D230" s="1258" t="str">
        <f>C232</f>
        <v/>
      </c>
      <c r="E230" s="1180" t="str">
        <f>C233</f>
        <v/>
      </c>
      <c r="F230" s="1180" t="str">
        <f>C234</f>
        <v/>
      </c>
      <c r="G230" s="1180" t="str">
        <f>C235</f>
        <v/>
      </c>
      <c r="H230" s="1180" t="str">
        <f>C236</f>
        <v/>
      </c>
      <c r="I230" s="1259" t="str">
        <f>C237</f>
        <v/>
      </c>
      <c r="J230" s="1180" t="str">
        <f>C238</f>
        <v/>
      </c>
      <c r="K230" s="1180" t="str">
        <f>C239</f>
        <v/>
      </c>
      <c r="L230" s="1218" t="s">
        <v>272</v>
      </c>
      <c r="M230" s="1970" t="s">
        <v>276</v>
      </c>
      <c r="N230" s="1970"/>
      <c r="O230" s="1219" t="s">
        <v>456</v>
      </c>
      <c r="P230" s="1220" t="s">
        <v>457</v>
      </c>
      <c r="Q230" s="1221" t="s">
        <v>107</v>
      </c>
      <c r="R230" s="1222" t="s">
        <v>277</v>
      </c>
      <c r="S230" s="1971" t="s">
        <v>462</v>
      </c>
      <c r="T230" s="1972"/>
      <c r="U230" s="1222" t="s">
        <v>106</v>
      </c>
      <c r="V230" s="1223" t="s">
        <v>187</v>
      </c>
      <c r="W230" s="1224" t="s">
        <v>12</v>
      </c>
      <c r="X230" s="390"/>
    </row>
    <row r="231" spans="1:24" ht="11.25" hidden="1" customHeight="1" thickBot="1" x14ac:dyDescent="0.3">
      <c r="A231" s="331"/>
      <c r="B231" s="1011" t="str">
        <f>VLOOKUP(B232-1,'pravidla turnaje'!$A$64:$B$83,2,0)</f>
        <v>Z</v>
      </c>
      <c r="C231" s="1210"/>
      <c r="D231" s="753">
        <f>B232</f>
        <v>201</v>
      </c>
      <c r="E231" s="749">
        <f>B233</f>
        <v>202</v>
      </c>
      <c r="F231" s="749">
        <f>B234</f>
        <v>203</v>
      </c>
      <c r="G231" s="749">
        <f>B235</f>
        <v>204</v>
      </c>
      <c r="H231" s="749">
        <f>B236</f>
        <v>205</v>
      </c>
      <c r="I231" s="754">
        <f>B237</f>
        <v>206</v>
      </c>
      <c r="J231" s="754">
        <f>B238</f>
        <v>207</v>
      </c>
      <c r="K231" s="754">
        <f>B239</f>
        <v>208</v>
      </c>
      <c r="L231" s="1225"/>
      <c r="M231" s="1973"/>
      <c r="N231" s="1973"/>
      <c r="O231" s="1226"/>
      <c r="P231" s="1227"/>
      <c r="Q231" s="1974" t="s">
        <v>42</v>
      </c>
      <c r="R231" s="1975"/>
      <c r="S231" s="1975"/>
      <c r="T231" s="1975"/>
      <c r="U231" s="1975"/>
      <c r="V231" s="1976"/>
      <c r="W231" s="1228"/>
      <c r="X231" s="390"/>
    </row>
    <row r="232" spans="1:24" ht="35.25" hidden="1" customHeight="1" thickTop="1" x14ac:dyDescent="0.25">
      <c r="A232" s="331"/>
      <c r="B232" s="1002">
        <v>201</v>
      </c>
      <c r="C232" s="1252" t="str">
        <f>VLOOKUP($B232,jednotlivci!$C$5:$G$164,5,0)</f>
        <v/>
      </c>
      <c r="D232" s="1246" t="str">
        <f>B231</f>
        <v>Z</v>
      </c>
      <c r="E232" s="1202" t="str">
        <f>IF(OR(Tabulka!E232=":",Tabulka!E232=""),"",CONCATENATE(Tabulka!E232,CHAR(10),"(",'Tabulka-skore'!E232,")"))</f>
        <v/>
      </c>
      <c r="F232" s="1202" t="str">
        <f>IF(OR(Tabulka!F232=":",Tabulka!F232=""),"",CONCATENATE(Tabulka!F232,CHAR(10),"(",'Tabulka-skore'!F232,")"))</f>
        <v/>
      </c>
      <c r="G232" s="1202" t="str">
        <f>IF(OR(Tabulka!G232=":",Tabulka!G232=""),"",CONCATENATE(Tabulka!G232,CHAR(10),"(",'Tabulka-skore'!G232,")"))</f>
        <v/>
      </c>
      <c r="H232" s="1202" t="str">
        <f>IF(OR(Tabulka!H232=":",Tabulka!H232=""),"",CONCATENATE(Tabulka!H232,CHAR(10),"(",'Tabulka-skore'!H232,")"))</f>
        <v/>
      </c>
      <c r="I232" s="1202" t="str">
        <f>IF(OR(Tabulka!I232=":",Tabulka!I232=""),"",CONCATENATE(Tabulka!I232,CHAR(10),"(",'Tabulka-skore'!I232,")"))</f>
        <v/>
      </c>
      <c r="J232" s="1202" t="str">
        <f>IF(OR(Tabulka!J232=":",Tabulka!J232=""),"",CONCATENATE(Tabulka!J232,CHAR(10),"(",'Tabulka-skore'!J232,")"))</f>
        <v/>
      </c>
      <c r="K232" s="1203" t="str">
        <f>IF(OR(Tabulka!K232=":",Tabulka!K232=""),"",CONCATENATE(Tabulka!K232,CHAR(10),"(",'Tabulka-skore'!K232,")"))</f>
        <v/>
      </c>
      <c r="L232" s="1026" t="str">
        <f>Tabulka!L232</f>
        <v/>
      </c>
      <c r="M232" s="1093" t="str">
        <f>IF(Tabulka!M232="","",CONCATENATE(Tabulka!M232,":",CHAR(10),"(",'Tabulka-skore'!M232,":"))</f>
        <v/>
      </c>
      <c r="N232" s="1094" t="str">
        <f>IF(Tabulka!N232="","",CONCATENATE(Tabulka!N232,CHAR(10),'Tabulka-skore'!N232,")"))</f>
        <v/>
      </c>
      <c r="O232" s="1095" t="str">
        <f>IF(Tabulka!O232="","",CONCATENATE(Tabulka!O232,CHAR(10),"(",'Tabulka-skore'!O232,")"))</f>
        <v/>
      </c>
      <c r="P232" s="1096" t="str">
        <f>IF(Tabulka!P232="","",IFERROR(CONCATENATE(ROUND(Tabulka!P232,2),CHAR(10),"(",ROUND('Tabulka-skore'!P232,2),")"),""))</f>
        <v/>
      </c>
      <c r="Q232" s="1113" t="str">
        <f>Tabulka!Q232</f>
        <v/>
      </c>
      <c r="R232" s="1109" t="str">
        <f>Tabulka!R232</f>
        <v/>
      </c>
      <c r="S232" s="1102" t="str">
        <f>IF(Tabulka!S232="","",CONCATENATE(Tabulka!S232,":",CHAR(10),"(",'Tabulka-skore'!S232,":"))</f>
        <v/>
      </c>
      <c r="T232" s="1103" t="str">
        <f>IF(Tabulka!T232="","",CONCATENATE(Tabulka!T232,CHAR(10),'Tabulka-skore'!T232,")"))</f>
        <v/>
      </c>
      <c r="U232" s="1101" t="str">
        <f>IF(Tabulka!U232="","",CONCATENATE(Tabulka!U232,CHAR(10),"(",'Tabulka-skore'!U232,")"))</f>
        <v/>
      </c>
      <c r="V232" s="1104" t="str">
        <f>IF(Tabulka!V232="","",IFERROR(CONCATENATE(ROUND(Tabulka!V232,2),CHAR(10),"(",ROUND('Tabulka-skore'!V232,2),")"),""))</f>
        <v/>
      </c>
      <c r="W232" s="1115" t="str">
        <f>Tabulka!W232</f>
        <v/>
      </c>
      <c r="X232" s="390"/>
    </row>
    <row r="233" spans="1:24" ht="35.25" hidden="1" customHeight="1" x14ac:dyDescent="0.25">
      <c r="A233" s="331"/>
      <c r="B233" s="1003">
        <v>202</v>
      </c>
      <c r="C233" s="1253" t="str">
        <f>VLOOKUP($B233,jednotlivci!$C$5:$G$164,5,0)</f>
        <v/>
      </c>
      <c r="D233" s="1206" t="str">
        <f>IF(OR(Tabulka!D233=":",Tabulka!D233=""),"",CONCATENATE(Tabulka!D233,CHAR(10),"(",'Tabulka-skore'!D233,")"))</f>
        <v/>
      </c>
      <c r="E233" s="1247" t="str">
        <f>D232</f>
        <v>Z</v>
      </c>
      <c r="F233" s="1204" t="str">
        <f>IF(OR(Tabulka!F233=":",Tabulka!F233=""),"",CONCATENATE(Tabulka!F233,CHAR(10),"(",'Tabulka-skore'!F233,")"))</f>
        <v/>
      </c>
      <c r="G233" s="1204" t="str">
        <f>IF(OR(Tabulka!G233=":",Tabulka!G233=""),"",CONCATENATE(Tabulka!G233,CHAR(10),"(",'Tabulka-skore'!G233,")"))</f>
        <v/>
      </c>
      <c r="H233" s="1204" t="str">
        <f>IF(OR(Tabulka!H233=":",Tabulka!H233=""),"",CONCATENATE(Tabulka!H233,CHAR(10),"(",'Tabulka-skore'!H233,")"))</f>
        <v/>
      </c>
      <c r="I233" s="1204" t="str">
        <f>IF(OR(Tabulka!I233=":",Tabulka!I233=""),"",CONCATENATE(Tabulka!I233,CHAR(10),"(",'Tabulka-skore'!I233,")"))</f>
        <v/>
      </c>
      <c r="J233" s="1204" t="str">
        <f>IF(OR(Tabulka!J233=":",Tabulka!J233=""),"",CONCATENATE(Tabulka!J233,CHAR(10),"(",'Tabulka-skore'!J233,")"))</f>
        <v/>
      </c>
      <c r="K233" s="1205" t="str">
        <f>IF(OR(Tabulka!K233=":",Tabulka!K233=""),"",CONCATENATE(Tabulka!K233,CHAR(10),"(",'Tabulka-skore'!K233,")"))</f>
        <v/>
      </c>
      <c r="L233" s="900" t="str">
        <f>Tabulka!L233</f>
        <v/>
      </c>
      <c r="M233" s="1097" t="str">
        <f>IF(Tabulka!M233="","",CONCATENATE(Tabulka!M233,":",CHAR(10),"(",'Tabulka-skore'!M233,":"))</f>
        <v/>
      </c>
      <c r="N233" s="1098" t="str">
        <f>IF(Tabulka!N233="","",CONCATENATE(Tabulka!N233,CHAR(10),'Tabulka-skore'!N233,")"))</f>
        <v/>
      </c>
      <c r="O233" s="1099" t="str">
        <f>IF(Tabulka!O233="","",CONCATENATE(Tabulka!O233,CHAR(10),"(",'Tabulka-skore'!O233,")"))</f>
        <v/>
      </c>
      <c r="P233" s="1100" t="str">
        <f>IF(Tabulka!P233="","",IFERROR(CONCATENATE(ROUND(Tabulka!P233,2),CHAR(10),"(",ROUND('Tabulka-skore'!P233,2),")"),""))</f>
        <v/>
      </c>
      <c r="Q233" s="1114" t="str">
        <f>Tabulka!Q233</f>
        <v/>
      </c>
      <c r="R233" s="1110" t="str">
        <f>Tabulka!R233</f>
        <v/>
      </c>
      <c r="S233" s="1106" t="str">
        <f>IF(Tabulka!S233="","",CONCATENATE(Tabulka!S233,":",CHAR(10),"(",'Tabulka-skore'!S233,":"))</f>
        <v/>
      </c>
      <c r="T233" s="1107" t="str">
        <f>IF(Tabulka!T233="","",CONCATENATE(Tabulka!T233,CHAR(10),'Tabulka-skore'!T233,")"))</f>
        <v/>
      </c>
      <c r="U233" s="1105" t="str">
        <f>IF(Tabulka!U233="","",CONCATENATE(Tabulka!U233,CHAR(10),"(",'Tabulka-skore'!U233,")"))</f>
        <v/>
      </c>
      <c r="V233" s="1108" t="str">
        <f>IF(Tabulka!V233="","",IFERROR(CONCATENATE(ROUND(Tabulka!V233,2),CHAR(10),"(",ROUND('Tabulka-skore'!V233,2),")"),""))</f>
        <v/>
      </c>
      <c r="W233" s="1116" t="str">
        <f>Tabulka!W233</f>
        <v/>
      </c>
      <c r="X233" s="390"/>
    </row>
    <row r="234" spans="1:24" ht="35.25" hidden="1" customHeight="1" x14ac:dyDescent="0.25">
      <c r="A234" s="331"/>
      <c r="B234" s="1003">
        <v>203</v>
      </c>
      <c r="C234" s="1253" t="str">
        <f>VLOOKUP($B234,jednotlivci!$C$5:$G$164,5,0)</f>
        <v/>
      </c>
      <c r="D234" s="1206" t="str">
        <f>IF(OR(Tabulka!D234=":",Tabulka!D234=""),"",CONCATENATE(Tabulka!D234,CHAR(10),"(",'Tabulka-skore'!D234,")"))</f>
        <v/>
      </c>
      <c r="E234" s="1207" t="str">
        <f>IF(OR(Tabulka!E234=":",Tabulka!E234=""),"",CONCATENATE(Tabulka!E234,CHAR(10),"(",'Tabulka-skore'!E234,")"))</f>
        <v/>
      </c>
      <c r="F234" s="1247" t="str">
        <f>E233</f>
        <v>Z</v>
      </c>
      <c r="G234" s="1204" t="str">
        <f>IF(OR(Tabulka!G234=":",Tabulka!G234=""),"",CONCATENATE(Tabulka!G234,CHAR(10),"(",'Tabulka-skore'!G234,")"))</f>
        <v/>
      </c>
      <c r="H234" s="1204" t="str">
        <f>IF(OR(Tabulka!H234=":",Tabulka!H234=""),"",CONCATENATE(Tabulka!H234,CHAR(10),"(",'Tabulka-skore'!H234,")"))</f>
        <v/>
      </c>
      <c r="I234" s="1204" t="str">
        <f>IF(OR(Tabulka!I234=":",Tabulka!I234=""),"",CONCATENATE(Tabulka!I234,CHAR(10),"(",'Tabulka-skore'!I234,")"))</f>
        <v/>
      </c>
      <c r="J234" s="1204" t="str">
        <f>IF(OR(Tabulka!J234=":",Tabulka!J234=""),"",CONCATENATE(Tabulka!J234,CHAR(10),"(",'Tabulka-skore'!J234,")"))</f>
        <v/>
      </c>
      <c r="K234" s="1205" t="str">
        <f>IF(OR(Tabulka!K234=":",Tabulka!K234=""),"",CONCATENATE(Tabulka!K234,CHAR(10),"(",'Tabulka-skore'!K234,")"))</f>
        <v/>
      </c>
      <c r="L234" s="900" t="str">
        <f>Tabulka!L234</f>
        <v/>
      </c>
      <c r="M234" s="1097" t="str">
        <f>IF(Tabulka!M234="","",CONCATENATE(Tabulka!M234,":",CHAR(10),"(",'Tabulka-skore'!M234,":"))</f>
        <v/>
      </c>
      <c r="N234" s="1098" t="str">
        <f>IF(Tabulka!N234="","",CONCATENATE(Tabulka!N234,CHAR(10),'Tabulka-skore'!N234,")"))</f>
        <v/>
      </c>
      <c r="O234" s="1099" t="str">
        <f>IF(Tabulka!O234="","",CONCATENATE(Tabulka!O234,CHAR(10),"(",'Tabulka-skore'!O234,")"))</f>
        <v/>
      </c>
      <c r="P234" s="1100" t="str">
        <f>IF(Tabulka!P234="","",IFERROR(CONCATENATE(ROUND(Tabulka!P234,2),CHAR(10),"(",ROUND('Tabulka-skore'!P234,2),")"),""))</f>
        <v/>
      </c>
      <c r="Q234" s="1114" t="str">
        <f>Tabulka!Q234</f>
        <v/>
      </c>
      <c r="R234" s="1110" t="str">
        <f>Tabulka!R234</f>
        <v/>
      </c>
      <c r="S234" s="1106" t="str">
        <f>IF(Tabulka!S234="","",CONCATENATE(Tabulka!S234,":",CHAR(10),"(",'Tabulka-skore'!S234,":"))</f>
        <v/>
      </c>
      <c r="T234" s="1107" t="str">
        <f>IF(Tabulka!T234="","",CONCATENATE(Tabulka!T234,CHAR(10),'Tabulka-skore'!T234,")"))</f>
        <v/>
      </c>
      <c r="U234" s="1105" t="str">
        <f>IF(Tabulka!U234="","",CONCATENATE(Tabulka!U234,CHAR(10),"(",'Tabulka-skore'!U234,")"))</f>
        <v/>
      </c>
      <c r="V234" s="1108" t="str">
        <f>IF(Tabulka!V234="","",IFERROR(CONCATENATE(ROUND(Tabulka!V234,2),CHAR(10),"(",ROUND('Tabulka-skore'!V234,2),")"),""))</f>
        <v/>
      </c>
      <c r="W234" s="1116" t="str">
        <f>Tabulka!W234</f>
        <v/>
      </c>
      <c r="X234" s="390"/>
    </row>
    <row r="235" spans="1:24" ht="35.25" hidden="1" customHeight="1" x14ac:dyDescent="0.25">
      <c r="A235" s="331"/>
      <c r="B235" s="1003">
        <v>204</v>
      </c>
      <c r="C235" s="1253" t="str">
        <f>VLOOKUP($B235,jednotlivci!$C$5:$G$164,5,0)</f>
        <v/>
      </c>
      <c r="D235" s="1206" t="str">
        <f>IF(OR(Tabulka!D235=":",Tabulka!D235=""),"",CONCATENATE(Tabulka!D235,CHAR(10),"(",'Tabulka-skore'!D235,")"))</f>
        <v/>
      </c>
      <c r="E235" s="1207" t="str">
        <f>IF(OR(Tabulka!E235=":",Tabulka!E235=""),"",CONCATENATE(Tabulka!E235,CHAR(10),"(",'Tabulka-skore'!E235,")"))</f>
        <v/>
      </c>
      <c r="F235" s="1207" t="str">
        <f>IF(OR(Tabulka!F235=":",Tabulka!F235=""),"",CONCATENATE(Tabulka!F235,CHAR(10),"(",'Tabulka-skore'!F235,")"))</f>
        <v/>
      </c>
      <c r="G235" s="1247" t="str">
        <f>F234</f>
        <v>Z</v>
      </c>
      <c r="H235" s="1204" t="str">
        <f>IF(OR(Tabulka!H235=":",Tabulka!H235=""),"",CONCATENATE(Tabulka!H235,CHAR(10),"(",'Tabulka-skore'!H235,")"))</f>
        <v/>
      </c>
      <c r="I235" s="1204" t="str">
        <f>IF(OR(Tabulka!I235=":",Tabulka!I235=""),"",CONCATENATE(Tabulka!I235,CHAR(10),"(",'Tabulka-skore'!I235,")"))</f>
        <v/>
      </c>
      <c r="J235" s="1204" t="str">
        <f>IF(OR(Tabulka!J235=":",Tabulka!J235=""),"",CONCATENATE(Tabulka!J235,CHAR(10),"(",'Tabulka-skore'!J235,")"))</f>
        <v/>
      </c>
      <c r="K235" s="1205" t="str">
        <f>IF(OR(Tabulka!K235=":",Tabulka!K235=""),"",CONCATENATE(Tabulka!K235,CHAR(10),"(",'Tabulka-skore'!K235,")"))</f>
        <v/>
      </c>
      <c r="L235" s="900" t="str">
        <f>Tabulka!L235</f>
        <v/>
      </c>
      <c r="M235" s="1097" t="str">
        <f>IF(Tabulka!M235="","",CONCATENATE(Tabulka!M235,":",CHAR(10),"(",'Tabulka-skore'!M235,":"))</f>
        <v/>
      </c>
      <c r="N235" s="1098" t="str">
        <f>IF(Tabulka!N235="","",CONCATENATE(Tabulka!N235,CHAR(10),'Tabulka-skore'!N235,")"))</f>
        <v/>
      </c>
      <c r="O235" s="1099" t="str">
        <f>IF(Tabulka!O235="","",CONCATENATE(Tabulka!O235,CHAR(10),"(",'Tabulka-skore'!O235,")"))</f>
        <v/>
      </c>
      <c r="P235" s="1100" t="str">
        <f>IF(Tabulka!P235="","",IFERROR(CONCATENATE(ROUND(Tabulka!P235,2),CHAR(10),"(",ROUND('Tabulka-skore'!P235,2),")"),""))</f>
        <v/>
      </c>
      <c r="Q235" s="1114" t="str">
        <f>Tabulka!Q235</f>
        <v/>
      </c>
      <c r="R235" s="1110" t="str">
        <f>Tabulka!R235</f>
        <v/>
      </c>
      <c r="S235" s="1106" t="str">
        <f>IF(Tabulka!S235="","",CONCATENATE(Tabulka!S235,":",CHAR(10),"(",'Tabulka-skore'!S235,":"))</f>
        <v/>
      </c>
      <c r="T235" s="1107" t="str">
        <f>IF(Tabulka!T235="","",CONCATENATE(Tabulka!T235,CHAR(10),'Tabulka-skore'!T235,")"))</f>
        <v/>
      </c>
      <c r="U235" s="1105" t="str">
        <f>IF(Tabulka!U235="","",CONCATENATE(Tabulka!U235,CHAR(10),"(",'Tabulka-skore'!U235,")"))</f>
        <v/>
      </c>
      <c r="V235" s="1108" t="str">
        <f>IF(Tabulka!V235="","",IFERROR(CONCATENATE(ROUND(Tabulka!V235,2),CHAR(10),"(",ROUND('Tabulka-skore'!V235,2),")"),""))</f>
        <v/>
      </c>
      <c r="W235" s="1116" t="str">
        <f>Tabulka!W235</f>
        <v/>
      </c>
      <c r="X235" s="390"/>
    </row>
    <row r="236" spans="1:24" ht="35.25" hidden="1" customHeight="1" x14ac:dyDescent="0.25">
      <c r="A236" s="331"/>
      <c r="B236" s="1003">
        <v>205</v>
      </c>
      <c r="C236" s="1253" t="str">
        <f>VLOOKUP($B236,jednotlivci!$C$5:$G$164,5,0)</f>
        <v/>
      </c>
      <c r="D236" s="1206" t="str">
        <f>IF(OR(Tabulka!D236=":",Tabulka!D236=""),"",CONCATENATE(Tabulka!D236,CHAR(10),"(",'Tabulka-skore'!D236,")"))</f>
        <v/>
      </c>
      <c r="E236" s="1207" t="str">
        <f>IF(OR(Tabulka!E236=":",Tabulka!E236=""),"",CONCATENATE(Tabulka!E236,CHAR(10),"(",'Tabulka-skore'!E236,")"))</f>
        <v/>
      </c>
      <c r="F236" s="1207" t="str">
        <f>IF(OR(Tabulka!F236=":",Tabulka!F236=""),"",CONCATENATE(Tabulka!F236,CHAR(10),"(",'Tabulka-skore'!F236,")"))</f>
        <v/>
      </c>
      <c r="G236" s="1207" t="str">
        <f>IF(OR(Tabulka!G236=":",Tabulka!G236=""),"",CONCATENATE(Tabulka!G236,CHAR(10),"(",'Tabulka-skore'!G236,")"))</f>
        <v/>
      </c>
      <c r="H236" s="1247" t="str">
        <f>G235</f>
        <v>Z</v>
      </c>
      <c r="I236" s="1204" t="str">
        <f>IF(OR(Tabulka!I236=":",Tabulka!I236=""),"",CONCATENATE(Tabulka!I236,CHAR(10),"(",'Tabulka-skore'!I236,")"))</f>
        <v/>
      </c>
      <c r="J236" s="1204" t="str">
        <f>IF(OR(Tabulka!J236=":",Tabulka!J236=""),"",CONCATENATE(Tabulka!J236,CHAR(10),"(",'Tabulka-skore'!J236,")"))</f>
        <v/>
      </c>
      <c r="K236" s="1205" t="str">
        <f>IF(OR(Tabulka!K236=":",Tabulka!K236=""),"",CONCATENATE(Tabulka!K236,CHAR(10),"(",'Tabulka-skore'!K236,")"))</f>
        <v/>
      </c>
      <c r="L236" s="900" t="str">
        <f>Tabulka!L236</f>
        <v/>
      </c>
      <c r="M236" s="1097" t="str">
        <f>IF(Tabulka!M236="","",CONCATENATE(Tabulka!M236,":",CHAR(10),"(",'Tabulka-skore'!M236,":"))</f>
        <v/>
      </c>
      <c r="N236" s="1098" t="str">
        <f>IF(Tabulka!N236="","",CONCATENATE(Tabulka!N236,CHAR(10),'Tabulka-skore'!N236,")"))</f>
        <v/>
      </c>
      <c r="O236" s="1099" t="str">
        <f>IF(Tabulka!O236="","",CONCATENATE(Tabulka!O236,CHAR(10),"(",'Tabulka-skore'!O236,")"))</f>
        <v/>
      </c>
      <c r="P236" s="1100" t="str">
        <f>IF(Tabulka!P236="","",IFERROR(CONCATENATE(ROUND(Tabulka!P236,2),CHAR(10),"(",ROUND('Tabulka-skore'!P236,2),")"),""))</f>
        <v/>
      </c>
      <c r="Q236" s="1114" t="str">
        <f>Tabulka!Q236</f>
        <v/>
      </c>
      <c r="R236" s="1105" t="str">
        <f>Tabulka!R236</f>
        <v/>
      </c>
      <c r="S236" s="1106" t="str">
        <f>IF(Tabulka!S236="","",CONCATENATE(Tabulka!S236,":",CHAR(10),"(",'Tabulka-skore'!S236,":"))</f>
        <v/>
      </c>
      <c r="T236" s="1107" t="str">
        <f>IF(Tabulka!T236="","",CONCATENATE(Tabulka!T236,CHAR(10),'Tabulka-skore'!T236,")"))</f>
        <v/>
      </c>
      <c r="U236" s="1105" t="str">
        <f>IF(Tabulka!U236="","",CONCATENATE(Tabulka!U236,CHAR(10),"(",'Tabulka-skore'!U236,")"))</f>
        <v/>
      </c>
      <c r="V236" s="1108" t="str">
        <f>IF(Tabulka!V236="","",IFERROR(CONCATENATE(ROUND(Tabulka!V236,2),CHAR(10),"(",ROUND('Tabulka-skore'!V236,2),")"),""))</f>
        <v/>
      </c>
      <c r="W236" s="1116" t="str">
        <f>Tabulka!W236</f>
        <v/>
      </c>
      <c r="X236" s="390"/>
    </row>
    <row r="237" spans="1:24" ht="35.25" hidden="1" customHeight="1" x14ac:dyDescent="0.25">
      <c r="A237" s="331"/>
      <c r="B237" s="1003">
        <v>206</v>
      </c>
      <c r="C237" s="1253" t="str">
        <f>VLOOKUP($B237,jednotlivci!$C$5:$G$164,5,0)</f>
        <v/>
      </c>
      <c r="D237" s="1206" t="str">
        <f>IF(OR(Tabulka!D237=":",Tabulka!D237=""),"",CONCATENATE(Tabulka!D237,CHAR(10),"(",'Tabulka-skore'!D237,")"))</f>
        <v/>
      </c>
      <c r="E237" s="1207" t="str">
        <f>IF(OR(Tabulka!E237=":",Tabulka!E237=""),"",CONCATENATE(Tabulka!E237,CHAR(10),"(",'Tabulka-skore'!E237,")"))</f>
        <v/>
      </c>
      <c r="F237" s="1207" t="str">
        <f>IF(OR(Tabulka!F237=":",Tabulka!F237=""),"",CONCATENATE(Tabulka!F237,CHAR(10),"(",'Tabulka-skore'!F237,")"))</f>
        <v/>
      </c>
      <c r="G237" s="1207" t="str">
        <f>IF(OR(Tabulka!G237=":",Tabulka!G237=""),"",CONCATENATE(Tabulka!G237,CHAR(10),"(",'Tabulka-skore'!G237,")"))</f>
        <v/>
      </c>
      <c r="H237" s="1207" t="str">
        <f>IF(OR(Tabulka!H237=":",Tabulka!H237=""),"",CONCATENATE(Tabulka!H237,CHAR(10),"(",'Tabulka-skore'!H237,")"))</f>
        <v/>
      </c>
      <c r="I237" s="1247" t="str">
        <f>H236</f>
        <v>Z</v>
      </c>
      <c r="J237" s="1204" t="str">
        <f>IF(OR(Tabulka!J237=":",Tabulka!J237=""),"",CONCATENATE(Tabulka!J237,CHAR(10),"(",'Tabulka-skore'!J237,")"))</f>
        <v/>
      </c>
      <c r="K237" s="1205" t="str">
        <f>IF(OR(Tabulka!K237=":",Tabulka!K237=""),"",CONCATENATE(Tabulka!K237,CHAR(10),"(",'Tabulka-skore'!K237,")"))</f>
        <v/>
      </c>
      <c r="L237" s="900" t="str">
        <f>Tabulka!L237</f>
        <v/>
      </c>
      <c r="M237" s="1097" t="str">
        <f>IF(Tabulka!M237="","",CONCATENATE(Tabulka!M237,":",CHAR(10),"(",'Tabulka-skore'!M237,":"))</f>
        <v/>
      </c>
      <c r="N237" s="1098" t="str">
        <f>IF(Tabulka!N237="","",CONCATENATE(Tabulka!N237,CHAR(10),'Tabulka-skore'!N237,")"))</f>
        <v/>
      </c>
      <c r="O237" s="1099" t="str">
        <f>IF(Tabulka!O237="","",CONCATENATE(Tabulka!O237,CHAR(10),"(",'Tabulka-skore'!O237,")"))</f>
        <v/>
      </c>
      <c r="P237" s="1100" t="str">
        <f>IF(Tabulka!P237="","",IFERROR(CONCATENATE(ROUND(Tabulka!P237,2),CHAR(10),"(",ROUND('Tabulka-skore'!P237,2),")"),""))</f>
        <v/>
      </c>
      <c r="Q237" s="1114" t="str">
        <f>Tabulka!Q237</f>
        <v/>
      </c>
      <c r="R237" s="1105" t="str">
        <f>Tabulka!R237</f>
        <v/>
      </c>
      <c r="S237" s="1106" t="str">
        <f>IF(Tabulka!S237="","",CONCATENATE(Tabulka!S237,":",CHAR(10),"(",'Tabulka-skore'!S237,":"))</f>
        <v/>
      </c>
      <c r="T237" s="1107" t="str">
        <f>IF(Tabulka!T237="","",CONCATENATE(Tabulka!T237,CHAR(10),'Tabulka-skore'!T237,")"))</f>
        <v/>
      </c>
      <c r="U237" s="1105" t="str">
        <f>IF(Tabulka!U237="","",CONCATENATE(Tabulka!U237,CHAR(10),"(",'Tabulka-skore'!U237,")"))</f>
        <v/>
      </c>
      <c r="V237" s="1108" t="str">
        <f>IF(Tabulka!V237="","",IFERROR(CONCATENATE(ROUND(Tabulka!V237,2),CHAR(10),"(",ROUND('Tabulka-skore'!V237,2),")"),""))</f>
        <v/>
      </c>
      <c r="W237" s="1116" t="str">
        <f>Tabulka!W237</f>
        <v/>
      </c>
      <c r="X237" s="390"/>
    </row>
    <row r="238" spans="1:24" ht="35.25" hidden="1" customHeight="1" x14ac:dyDescent="0.25">
      <c r="A238" s="331"/>
      <c r="B238" s="1003">
        <v>207</v>
      </c>
      <c r="C238" s="1253" t="str">
        <f>VLOOKUP($B238,jednotlivci!$C$5:$G$164,5,0)</f>
        <v/>
      </c>
      <c r="D238" s="1206" t="str">
        <f>IF(OR(Tabulka!D238=":",Tabulka!D238=""),"",CONCATENATE(Tabulka!D238,CHAR(10),"(",'Tabulka-skore'!D238,")"))</f>
        <v/>
      </c>
      <c r="E238" s="1207" t="str">
        <f>IF(OR(Tabulka!E238=":",Tabulka!E238=""),"",CONCATENATE(Tabulka!E238,CHAR(10),"(",'Tabulka-skore'!E238,")"))</f>
        <v/>
      </c>
      <c r="F238" s="1207" t="str">
        <f>IF(OR(Tabulka!F238=":",Tabulka!F238=""),"",CONCATENATE(Tabulka!F238,CHAR(10),"(",'Tabulka-skore'!F238,")"))</f>
        <v/>
      </c>
      <c r="G238" s="1207" t="str">
        <f>IF(OR(Tabulka!G238=":",Tabulka!G238=""),"",CONCATENATE(Tabulka!G238,CHAR(10),"(",'Tabulka-skore'!G238,")"))</f>
        <v/>
      </c>
      <c r="H238" s="1207" t="str">
        <f>IF(OR(Tabulka!H238=":",Tabulka!H238=""),"",CONCATENATE(Tabulka!H238,CHAR(10),"(",'Tabulka-skore'!H238,")"))</f>
        <v/>
      </c>
      <c r="I238" s="1207" t="str">
        <f>IF(OR(Tabulka!I238=":",Tabulka!I238=""),"",CONCATENATE(Tabulka!I238,CHAR(10),"(",'Tabulka-skore'!I238,")"))</f>
        <v/>
      </c>
      <c r="J238" s="1247" t="str">
        <f>I237</f>
        <v>Z</v>
      </c>
      <c r="K238" s="1205" t="str">
        <f>IF(OR(Tabulka!K238=":",Tabulka!K238=""),"",CONCATENATE(Tabulka!K238,CHAR(10),"(",'Tabulka-skore'!K238,")"))</f>
        <v/>
      </c>
      <c r="L238" s="900" t="str">
        <f>Tabulka!L238</f>
        <v/>
      </c>
      <c r="M238" s="1097" t="str">
        <f>IF(Tabulka!M238="","",CONCATENATE(Tabulka!M238,":",CHAR(10),"(",'Tabulka-skore'!M238,":"))</f>
        <v/>
      </c>
      <c r="N238" s="1098" t="str">
        <f>IF(Tabulka!N238="","",CONCATENATE(Tabulka!N238,CHAR(10),'Tabulka-skore'!N238,")"))</f>
        <v/>
      </c>
      <c r="O238" s="1099" t="str">
        <f>IF(Tabulka!O238="","",CONCATENATE(Tabulka!O238,CHAR(10),"(",'Tabulka-skore'!O238,")"))</f>
        <v/>
      </c>
      <c r="P238" s="1100" t="str">
        <f>IF(Tabulka!P238="","",IFERROR(CONCATENATE(ROUND(Tabulka!P238,2),CHAR(10),"(",ROUND('Tabulka-skore'!P238,2),")"),""))</f>
        <v/>
      </c>
      <c r="Q238" s="1114" t="str">
        <f>Tabulka!Q238</f>
        <v/>
      </c>
      <c r="R238" s="1105" t="str">
        <f>Tabulka!R238</f>
        <v/>
      </c>
      <c r="S238" s="1106" t="str">
        <f>IF(Tabulka!S238="","",CONCATENATE(Tabulka!S238,":",CHAR(10),"(",'Tabulka-skore'!S238,":"))</f>
        <v/>
      </c>
      <c r="T238" s="1107" t="str">
        <f>IF(Tabulka!T238="","",CONCATENATE(Tabulka!T238,CHAR(10),'Tabulka-skore'!T238,")"))</f>
        <v/>
      </c>
      <c r="U238" s="1105" t="str">
        <f>IF(Tabulka!U238="","",CONCATENATE(Tabulka!U238,CHAR(10),"(",'Tabulka-skore'!U238,")"))</f>
        <v/>
      </c>
      <c r="V238" s="1108" t="str">
        <f>IF(Tabulka!V238="","",IFERROR(CONCATENATE(ROUND(Tabulka!V238,2),CHAR(10),"(",ROUND('Tabulka-skore'!V238,2),")"),""))</f>
        <v/>
      </c>
      <c r="W238" s="1116" t="str">
        <f>Tabulka!W238</f>
        <v/>
      </c>
      <c r="X238" s="390"/>
    </row>
    <row r="239" spans="1:24" ht="33.75" hidden="1" customHeight="1" thickBot="1" x14ac:dyDescent="0.3">
      <c r="A239" s="331"/>
      <c r="B239" s="1003">
        <v>208</v>
      </c>
      <c r="C239" s="1254" t="str">
        <f>VLOOKUP($B239,jednotlivci!$C$5:$G$164,5,0)</f>
        <v/>
      </c>
      <c r="D239" s="1208" t="str">
        <f>IF(OR(Tabulka!D239=":",Tabulka!D239=""),"",CONCATENATE(Tabulka!D239,CHAR(10),"(",'Tabulka-skore'!D239,")"))</f>
        <v/>
      </c>
      <c r="E239" s="1209" t="str">
        <f>IF(OR(Tabulka!E239=":",Tabulka!E239=""),"",CONCATENATE(Tabulka!E239,CHAR(10),"(",'Tabulka-skore'!E239,")"))</f>
        <v/>
      </c>
      <c r="F239" s="1209" t="str">
        <f>IF(OR(Tabulka!F239=":",Tabulka!F239=""),"",CONCATENATE(Tabulka!F239,CHAR(10),"(",'Tabulka-skore'!F239,")"))</f>
        <v/>
      </c>
      <c r="G239" s="1209" t="str">
        <f>IF(OR(Tabulka!G239=":",Tabulka!G239=""),"",CONCATENATE(Tabulka!G239,CHAR(10),"(",'Tabulka-skore'!G239,")"))</f>
        <v/>
      </c>
      <c r="H239" s="1209" t="str">
        <f>IF(OR(Tabulka!H239=":",Tabulka!H239=""),"",CONCATENATE(Tabulka!H239,CHAR(10),"(",'Tabulka-skore'!H239,")"))</f>
        <v/>
      </c>
      <c r="I239" s="1209" t="str">
        <f>IF(OR(Tabulka!I239=":",Tabulka!I239=""),"",CONCATENATE(Tabulka!I239,CHAR(10),"(",'Tabulka-skore'!I239,")"))</f>
        <v/>
      </c>
      <c r="J239" s="1209" t="str">
        <f>IF(OR(Tabulka!J239=":",Tabulka!J239=""),"",CONCATENATE(Tabulka!J239,CHAR(10),"(",'Tabulka-skore'!J239,")"))</f>
        <v/>
      </c>
      <c r="K239" s="1248" t="str">
        <f>J238</f>
        <v>Z</v>
      </c>
      <c r="L239" s="901" t="str">
        <f>Tabulka!L239</f>
        <v/>
      </c>
      <c r="M239" s="1239" t="str">
        <f>IF(Tabulka!M239="","",CONCATENATE(Tabulka!M239,":",CHAR(10),"(",'Tabulka-skore'!M239,":"))</f>
        <v/>
      </c>
      <c r="N239" s="1240" t="str">
        <f>IF(Tabulka!N239="","",CONCATENATE(Tabulka!N239,CHAR(10),'Tabulka-skore'!N239,")"))</f>
        <v/>
      </c>
      <c r="O239" s="1241" t="str">
        <f>IF(Tabulka!O239="","",CONCATENATE(Tabulka!O239,CHAR(10),"(",'Tabulka-skore'!O239,")"))</f>
        <v/>
      </c>
      <c r="P239" s="1242" t="str">
        <f>IF(Tabulka!P239="","",IFERROR(CONCATENATE(ROUND(Tabulka!P239,2),CHAR(10),"(",ROUND('Tabulka-skore'!P239,2),")"),""))</f>
        <v/>
      </c>
      <c r="Q239" s="1212" t="str">
        <f>Tabulka!Q239</f>
        <v/>
      </c>
      <c r="R239" s="1213" t="str">
        <f>Tabulka!R239</f>
        <v/>
      </c>
      <c r="S239" s="1214" t="str">
        <f>IF(Tabulka!S239="","",CONCATENATE(Tabulka!S239,":",CHAR(10),"(",'Tabulka-skore'!S239,":"))</f>
        <v/>
      </c>
      <c r="T239" s="1215" t="str">
        <f>IF(Tabulka!T239="","",CONCATENATE(Tabulka!T239,CHAR(10),'Tabulka-skore'!T239,")"))</f>
        <v/>
      </c>
      <c r="U239" s="1213" t="str">
        <f>IF(Tabulka!U239="","",CONCATENATE(Tabulka!U239,CHAR(10),"(",'Tabulka-skore'!U239,")"))</f>
        <v/>
      </c>
      <c r="V239" s="1216" t="str">
        <f>IF(Tabulka!V239="","",IFERROR(CONCATENATE(ROUND(Tabulka!V239,2),CHAR(10),"(",ROUND('Tabulka-skore'!V239,2),")"),""))</f>
        <v/>
      </c>
      <c r="W239" s="1116" t="str">
        <f>Tabulka!W239</f>
        <v/>
      </c>
      <c r="X239" s="390"/>
    </row>
  </sheetData>
  <sheetProtection sheet="1" formatCells="0" formatColumns="0" formatRows="0" insertColumns="0" insertRows="0" insertHyperlinks="0" deleteColumns="0" deleteRows="0" sort="0" pivotTables="0"/>
  <autoFilter ref="B1:W239"/>
  <customSheetViews>
    <customSheetView guid="{FB621A27-659F-404F-9975-FABB12D78706}" scale="50" showGridLines="0" showRowCol="0" printArea="1" showAutoFilter="1" hiddenRows="1" hiddenColumns="1">
      <selection activeCell="J17" sqref="J17"/>
      <rowBreaks count="7" manualBreakCount="7">
        <brk id="12" min="2" max="22" man="1"/>
        <brk id="24" min="2" max="22" man="1"/>
        <brk id="36" min="2" max="22" man="1"/>
        <brk id="48" min="2" max="22" man="1"/>
        <brk id="60" min="2" max="22" man="1"/>
        <brk id="72" min="2" max="22" man="1"/>
        <brk id="84" min="2" max="22" man="1"/>
      </rowBreaks>
      <pageMargins left="0.23622047244094491" right="0.23622047244094491" top="0.74803149606299213" bottom="0.74803149606299213" header="0.31496062992125984" footer="0.31496062992125984"/>
      <pageSetup paperSize="9" scale="110" fitToHeight="0" orientation="landscape" r:id="rId1"/>
      <headerFooter>
        <oddHeader>&amp;A</oddHeader>
      </headerFooter>
      <autoFilter ref="B1:W95"/>
    </customSheetView>
  </customSheetViews>
  <mergeCells count="76">
    <mergeCell ref="M218:N218"/>
    <mergeCell ref="S218:T218"/>
    <mergeCell ref="M219:N219"/>
    <mergeCell ref="Q219:V219"/>
    <mergeCell ref="M194:N194"/>
    <mergeCell ref="S194:T194"/>
    <mergeCell ref="M195:N195"/>
    <mergeCell ref="Q195:V195"/>
    <mergeCell ref="M206:N206"/>
    <mergeCell ref="S206:T206"/>
    <mergeCell ref="M207:N207"/>
    <mergeCell ref="Q207:V207"/>
    <mergeCell ref="Q75:V75"/>
    <mergeCell ref="M230:N230"/>
    <mergeCell ref="S230:T230"/>
    <mergeCell ref="M231:N231"/>
    <mergeCell ref="Q231:V231"/>
    <mergeCell ref="M110:N110"/>
    <mergeCell ref="S110:T110"/>
    <mergeCell ref="M111:N111"/>
    <mergeCell ref="Q111:V111"/>
    <mergeCell ref="M122:N122"/>
    <mergeCell ref="S122:T122"/>
    <mergeCell ref="Q123:V123"/>
    <mergeCell ref="M134:N134"/>
    <mergeCell ref="S134:T134"/>
    <mergeCell ref="M135:N135"/>
    <mergeCell ref="Q135:V135"/>
    <mergeCell ref="M62:N62"/>
    <mergeCell ref="S62:T62"/>
    <mergeCell ref="M63:N63"/>
    <mergeCell ref="Q63:V63"/>
    <mergeCell ref="M74:N74"/>
    <mergeCell ref="S74:T74"/>
    <mergeCell ref="M39:N39"/>
    <mergeCell ref="Q39:V39"/>
    <mergeCell ref="M50:N50"/>
    <mergeCell ref="S50:T50"/>
    <mergeCell ref="M51:N51"/>
    <mergeCell ref="Q51:V51"/>
    <mergeCell ref="M38:N38"/>
    <mergeCell ref="S38:T38"/>
    <mergeCell ref="M2:N2"/>
    <mergeCell ref="S2:T2"/>
    <mergeCell ref="M3:N3"/>
    <mergeCell ref="Q3:V3"/>
    <mergeCell ref="M14:N14"/>
    <mergeCell ref="S14:T14"/>
    <mergeCell ref="M15:N15"/>
    <mergeCell ref="Q15:V15"/>
    <mergeCell ref="M26:N26"/>
    <mergeCell ref="S26:T26"/>
    <mergeCell ref="Q27:V27"/>
    <mergeCell ref="M86:N86"/>
    <mergeCell ref="S86:T86"/>
    <mergeCell ref="M159:N159"/>
    <mergeCell ref="Q159:V159"/>
    <mergeCell ref="M170:N170"/>
    <mergeCell ref="S170:T170"/>
    <mergeCell ref="M146:N146"/>
    <mergeCell ref="S146:T146"/>
    <mergeCell ref="M147:N147"/>
    <mergeCell ref="Q147:V147"/>
    <mergeCell ref="M158:N158"/>
    <mergeCell ref="S158:T158"/>
    <mergeCell ref="M87:N87"/>
    <mergeCell ref="Q87:V87"/>
    <mergeCell ref="M182:N182"/>
    <mergeCell ref="S182:T182"/>
    <mergeCell ref="M183:N183"/>
    <mergeCell ref="Q183:V183"/>
    <mergeCell ref="M98:N98"/>
    <mergeCell ref="S98:T98"/>
    <mergeCell ref="M99:N99"/>
    <mergeCell ref="Q99:V99"/>
    <mergeCell ref="Q171:V171"/>
  </mergeCells>
  <conditionalFormatting sqref="B24:B25 B36 C40:C47">
    <cfRule type="containsText" dxfId="3373" priority="720" stopIfTrue="1" operator="containsText" text="USK">
      <formula>NOT(ISERROR(SEARCH("USK",B24)))</formula>
    </cfRule>
  </conditionalFormatting>
  <conditionalFormatting sqref="B120:B121 B132 C136:C143">
    <cfRule type="containsText" dxfId="3372" priority="516" stopIfTrue="1" operator="containsText" text="USK">
      <formula>NOT(ISERROR(SEARCH("USK",B120)))</formula>
    </cfRule>
  </conditionalFormatting>
  <conditionalFormatting sqref="Q40:V47">
    <cfRule type="expression" dxfId="3371" priority="113">
      <formula>$Q40=6</formula>
    </cfRule>
    <cfRule type="expression" dxfId="3370" priority="114">
      <formula>$Q40=5</formula>
    </cfRule>
    <cfRule type="expression" dxfId="3369" priority="115">
      <formula>$Q40=4</formula>
    </cfRule>
    <cfRule type="expression" dxfId="3368" priority="116">
      <formula>$Q40=3</formula>
    </cfRule>
    <cfRule type="expression" dxfId="3367" priority="117">
      <formula>$Q40=2</formula>
    </cfRule>
    <cfRule type="expression" dxfId="3366" priority="118">
      <formula>$Q40=1</formula>
    </cfRule>
  </conditionalFormatting>
  <conditionalFormatting sqref="Q28:V35">
    <cfRule type="expression" dxfId="3365" priority="120">
      <formula>$Q28=6</formula>
    </cfRule>
    <cfRule type="expression" dxfId="3364" priority="121">
      <formula>$Q28=5</formula>
    </cfRule>
    <cfRule type="expression" dxfId="3363" priority="122">
      <formula>$Q28=4</formula>
    </cfRule>
    <cfRule type="expression" dxfId="3362" priority="123">
      <formula>$Q28=3</formula>
    </cfRule>
    <cfRule type="expression" dxfId="3361" priority="124">
      <formula>$Q28=2</formula>
    </cfRule>
    <cfRule type="expression" dxfId="3360" priority="125">
      <formula>$Q28=1</formula>
    </cfRule>
  </conditionalFormatting>
  <conditionalFormatting sqref="Q16:V23">
    <cfRule type="expression" dxfId="3359" priority="127">
      <formula>$Q16=6</formula>
    </cfRule>
    <cfRule type="expression" dxfId="3358" priority="128">
      <formula>$Q16=5</formula>
    </cfRule>
    <cfRule type="expression" dxfId="3357" priority="129">
      <formula>$Q16=4</formula>
    </cfRule>
    <cfRule type="expression" dxfId="3356" priority="130">
      <formula>$Q16=3</formula>
    </cfRule>
    <cfRule type="expression" dxfId="3355" priority="131">
      <formula>$Q16=2</formula>
    </cfRule>
    <cfRule type="expression" dxfId="3354" priority="132">
      <formula>$Q16=1</formula>
    </cfRule>
  </conditionalFormatting>
  <conditionalFormatting sqref="W4:W11">
    <cfRule type="cellIs" dxfId="3353" priority="280" operator="greaterThan">
      <formula>4</formula>
    </cfRule>
  </conditionalFormatting>
  <conditionalFormatting sqref="Q4:V11">
    <cfRule type="expression" dxfId="3352" priority="274">
      <formula>$Q4=6</formula>
    </cfRule>
    <cfRule type="expression" dxfId="3351" priority="275">
      <formula>$Q4=5</formula>
    </cfRule>
    <cfRule type="expression" dxfId="3350" priority="276">
      <formula>$Q4=4</formula>
    </cfRule>
    <cfRule type="expression" dxfId="3349" priority="277">
      <formula>$Q4=3</formula>
    </cfRule>
    <cfRule type="expression" dxfId="3348" priority="278">
      <formula>$Q4=2</formula>
    </cfRule>
    <cfRule type="expression" dxfId="3347" priority="279">
      <formula>$Q4=1</formula>
    </cfRule>
  </conditionalFormatting>
  <conditionalFormatting sqref="W196:W203">
    <cfRule type="cellIs" dxfId="3346" priority="28" operator="greaterThan">
      <formula>4</formula>
    </cfRule>
  </conditionalFormatting>
  <conditionalFormatting sqref="W16:W23">
    <cfRule type="cellIs" dxfId="3345" priority="133" operator="greaterThan">
      <formula>4</formula>
    </cfRule>
  </conditionalFormatting>
  <conditionalFormatting sqref="W28:W35">
    <cfRule type="cellIs" dxfId="3344" priority="126" operator="greaterThan">
      <formula>4</formula>
    </cfRule>
  </conditionalFormatting>
  <conditionalFormatting sqref="W40:W47">
    <cfRule type="cellIs" dxfId="3343" priority="119" operator="greaterThan">
      <formula>4</formula>
    </cfRule>
  </conditionalFormatting>
  <conditionalFormatting sqref="W52:W59">
    <cfRule type="cellIs" dxfId="3342" priority="112" operator="greaterThan">
      <formula>4</formula>
    </cfRule>
  </conditionalFormatting>
  <conditionalFormatting sqref="Q52:V59">
    <cfRule type="expression" dxfId="3341" priority="106">
      <formula>$Q52=6</formula>
    </cfRule>
    <cfRule type="expression" dxfId="3340" priority="107">
      <formula>$Q52=5</formula>
    </cfRule>
    <cfRule type="expression" dxfId="3339" priority="108">
      <formula>$Q52=4</formula>
    </cfRule>
    <cfRule type="expression" dxfId="3338" priority="109">
      <formula>$Q52=3</formula>
    </cfRule>
    <cfRule type="expression" dxfId="3337" priority="110">
      <formula>$Q52=2</formula>
    </cfRule>
    <cfRule type="expression" dxfId="3336" priority="111">
      <formula>$Q52=1</formula>
    </cfRule>
  </conditionalFormatting>
  <conditionalFormatting sqref="W64:W71">
    <cfRule type="cellIs" dxfId="3335" priority="105" operator="greaterThan">
      <formula>4</formula>
    </cfRule>
  </conditionalFormatting>
  <conditionalFormatting sqref="Q64:V71">
    <cfRule type="expression" dxfId="3334" priority="99">
      <formula>$Q64=6</formula>
    </cfRule>
    <cfRule type="expression" dxfId="3333" priority="100">
      <formula>$Q64=5</formula>
    </cfRule>
    <cfRule type="expression" dxfId="3332" priority="101">
      <formula>$Q64=4</formula>
    </cfRule>
    <cfRule type="expression" dxfId="3331" priority="102">
      <formula>$Q64=3</formula>
    </cfRule>
    <cfRule type="expression" dxfId="3330" priority="103">
      <formula>$Q64=2</formula>
    </cfRule>
    <cfRule type="expression" dxfId="3329" priority="104">
      <formula>$Q64=1</formula>
    </cfRule>
  </conditionalFormatting>
  <conditionalFormatting sqref="W76:W83">
    <cfRule type="cellIs" dxfId="3328" priority="98" operator="greaterThan">
      <formula>4</formula>
    </cfRule>
  </conditionalFormatting>
  <conditionalFormatting sqref="Q76:V83">
    <cfRule type="expression" dxfId="3327" priority="92">
      <formula>$Q76=6</formula>
    </cfRule>
    <cfRule type="expression" dxfId="3326" priority="93">
      <formula>$Q76=5</formula>
    </cfRule>
    <cfRule type="expression" dxfId="3325" priority="94">
      <formula>$Q76=4</formula>
    </cfRule>
    <cfRule type="expression" dxfId="3324" priority="95">
      <formula>$Q76=3</formula>
    </cfRule>
    <cfRule type="expression" dxfId="3323" priority="96">
      <formula>$Q76=2</formula>
    </cfRule>
    <cfRule type="expression" dxfId="3322" priority="97">
      <formula>$Q76=1</formula>
    </cfRule>
  </conditionalFormatting>
  <conditionalFormatting sqref="W88:W95">
    <cfRule type="cellIs" dxfId="3321" priority="91" operator="greaterThan">
      <formula>4</formula>
    </cfRule>
  </conditionalFormatting>
  <conditionalFormatting sqref="Q88:V95">
    <cfRule type="expression" dxfId="3320" priority="85">
      <formula>$Q88=6</formula>
    </cfRule>
    <cfRule type="expression" dxfId="3319" priority="86">
      <formula>$Q88=5</formula>
    </cfRule>
    <cfRule type="expression" dxfId="3318" priority="87">
      <formula>$Q88=4</formula>
    </cfRule>
    <cfRule type="expression" dxfId="3317" priority="88">
      <formula>$Q88=3</formula>
    </cfRule>
    <cfRule type="expression" dxfId="3316" priority="89">
      <formula>$Q88=2</formula>
    </cfRule>
    <cfRule type="expression" dxfId="3315" priority="90">
      <formula>$Q88=1</formula>
    </cfRule>
  </conditionalFormatting>
  <conditionalFormatting sqref="W100:W107">
    <cfRule type="cellIs" dxfId="3314" priority="84" operator="greaterThan">
      <formula>4</formula>
    </cfRule>
  </conditionalFormatting>
  <conditionalFormatting sqref="Q100:V107">
    <cfRule type="expression" dxfId="3313" priority="78">
      <formula>$Q100=6</formula>
    </cfRule>
    <cfRule type="expression" dxfId="3312" priority="79">
      <formula>$Q100=5</formula>
    </cfRule>
    <cfRule type="expression" dxfId="3311" priority="80">
      <formula>$Q100=4</formula>
    </cfRule>
    <cfRule type="expression" dxfId="3310" priority="81">
      <formula>$Q100=3</formula>
    </cfRule>
    <cfRule type="expression" dxfId="3309" priority="82">
      <formula>$Q100=2</formula>
    </cfRule>
    <cfRule type="expression" dxfId="3308" priority="83">
      <formula>$Q100=1</formula>
    </cfRule>
  </conditionalFormatting>
  <conditionalFormatting sqref="W112:W119">
    <cfRule type="cellIs" dxfId="3307" priority="77" operator="greaterThan">
      <formula>4</formula>
    </cfRule>
  </conditionalFormatting>
  <conditionalFormatting sqref="Q112:V119">
    <cfRule type="expression" dxfId="3306" priority="71">
      <formula>$Q112=6</formula>
    </cfRule>
    <cfRule type="expression" dxfId="3305" priority="72">
      <formula>$Q112=5</formula>
    </cfRule>
    <cfRule type="expression" dxfId="3304" priority="73">
      <formula>$Q112=4</formula>
    </cfRule>
    <cfRule type="expression" dxfId="3303" priority="74">
      <formula>$Q112=3</formula>
    </cfRule>
    <cfRule type="expression" dxfId="3302" priority="75">
      <formula>$Q112=2</formula>
    </cfRule>
    <cfRule type="expression" dxfId="3301" priority="76">
      <formula>$Q112=1</formula>
    </cfRule>
  </conditionalFormatting>
  <conditionalFormatting sqref="W124:W131">
    <cfRule type="cellIs" dxfId="3300" priority="70" operator="greaterThan">
      <formula>4</formula>
    </cfRule>
  </conditionalFormatting>
  <conditionalFormatting sqref="Q124:V131">
    <cfRule type="expression" dxfId="3299" priority="64">
      <formula>$Q124=6</formula>
    </cfRule>
    <cfRule type="expression" dxfId="3298" priority="65">
      <formula>$Q124=5</formula>
    </cfRule>
    <cfRule type="expression" dxfId="3297" priority="66">
      <formula>$Q124=4</formula>
    </cfRule>
    <cfRule type="expression" dxfId="3296" priority="67">
      <formula>$Q124=3</formula>
    </cfRule>
    <cfRule type="expression" dxfId="3295" priority="68">
      <formula>$Q124=2</formula>
    </cfRule>
    <cfRule type="expression" dxfId="3294" priority="69">
      <formula>$Q124=1</formula>
    </cfRule>
  </conditionalFormatting>
  <conditionalFormatting sqref="W136:W143">
    <cfRule type="cellIs" dxfId="3293" priority="63" operator="greaterThan">
      <formula>4</formula>
    </cfRule>
  </conditionalFormatting>
  <conditionalFormatting sqref="Q136:V143">
    <cfRule type="expression" dxfId="3292" priority="57">
      <formula>$Q136=6</formula>
    </cfRule>
    <cfRule type="expression" dxfId="3291" priority="58">
      <formula>$Q136=5</formula>
    </cfRule>
    <cfRule type="expression" dxfId="3290" priority="59">
      <formula>$Q136=4</formula>
    </cfRule>
    <cfRule type="expression" dxfId="3289" priority="60">
      <formula>$Q136=3</formula>
    </cfRule>
    <cfRule type="expression" dxfId="3288" priority="61">
      <formula>$Q136=2</formula>
    </cfRule>
    <cfRule type="expression" dxfId="3287" priority="62">
      <formula>$Q136=1</formula>
    </cfRule>
  </conditionalFormatting>
  <conditionalFormatting sqref="W148:W155">
    <cfRule type="cellIs" dxfId="3286" priority="56" operator="greaterThan">
      <formula>4</formula>
    </cfRule>
  </conditionalFormatting>
  <conditionalFormatting sqref="Q148:V155">
    <cfRule type="expression" dxfId="3285" priority="50">
      <formula>$Q148=6</formula>
    </cfRule>
    <cfRule type="expression" dxfId="3284" priority="51">
      <formula>$Q148=5</formula>
    </cfRule>
    <cfRule type="expression" dxfId="3283" priority="52">
      <formula>$Q148=4</formula>
    </cfRule>
    <cfRule type="expression" dxfId="3282" priority="53">
      <formula>$Q148=3</formula>
    </cfRule>
    <cfRule type="expression" dxfId="3281" priority="54">
      <formula>$Q148=2</formula>
    </cfRule>
    <cfRule type="expression" dxfId="3280" priority="55">
      <formula>$Q148=1</formula>
    </cfRule>
  </conditionalFormatting>
  <conditionalFormatting sqref="W160:W167">
    <cfRule type="cellIs" dxfId="3279" priority="49" operator="greaterThan">
      <formula>4</formula>
    </cfRule>
  </conditionalFormatting>
  <conditionalFormatting sqref="Q160:V167">
    <cfRule type="expression" dxfId="3278" priority="43">
      <formula>$Q160=6</formula>
    </cfRule>
    <cfRule type="expression" dxfId="3277" priority="44">
      <formula>$Q160=5</formula>
    </cfRule>
    <cfRule type="expression" dxfId="3276" priority="45">
      <formula>$Q160=4</formula>
    </cfRule>
    <cfRule type="expression" dxfId="3275" priority="46">
      <formula>$Q160=3</formula>
    </cfRule>
    <cfRule type="expression" dxfId="3274" priority="47">
      <formula>$Q160=2</formula>
    </cfRule>
    <cfRule type="expression" dxfId="3273" priority="48">
      <formula>$Q160=1</formula>
    </cfRule>
  </conditionalFormatting>
  <conditionalFormatting sqref="W172:W179">
    <cfRule type="cellIs" dxfId="3272" priority="42" operator="greaterThan">
      <formula>4</formula>
    </cfRule>
  </conditionalFormatting>
  <conditionalFormatting sqref="Q172:V179">
    <cfRule type="expression" dxfId="3271" priority="36">
      <formula>$Q172=6</formula>
    </cfRule>
    <cfRule type="expression" dxfId="3270" priority="37">
      <formula>$Q172=5</formula>
    </cfRule>
    <cfRule type="expression" dxfId="3269" priority="38">
      <formula>$Q172=4</formula>
    </cfRule>
    <cfRule type="expression" dxfId="3268" priority="39">
      <formula>$Q172=3</formula>
    </cfRule>
    <cfRule type="expression" dxfId="3267" priority="40">
      <formula>$Q172=2</formula>
    </cfRule>
    <cfRule type="expression" dxfId="3266" priority="41">
      <formula>$Q172=1</formula>
    </cfRule>
  </conditionalFormatting>
  <conditionalFormatting sqref="W184:W191">
    <cfRule type="cellIs" dxfId="3265" priority="35" operator="greaterThan">
      <formula>4</formula>
    </cfRule>
  </conditionalFormatting>
  <conditionalFormatting sqref="Q184:V191">
    <cfRule type="expression" dxfId="3264" priority="29">
      <formula>$Q184=6</formula>
    </cfRule>
    <cfRule type="expression" dxfId="3263" priority="30">
      <formula>$Q184=5</formula>
    </cfRule>
    <cfRule type="expression" dxfId="3262" priority="31">
      <formula>$Q184=4</formula>
    </cfRule>
    <cfRule type="expression" dxfId="3261" priority="32">
      <formula>$Q184=3</formula>
    </cfRule>
    <cfRule type="expression" dxfId="3260" priority="33">
      <formula>$Q184=2</formula>
    </cfRule>
    <cfRule type="expression" dxfId="3259" priority="34">
      <formula>$Q184=1</formula>
    </cfRule>
  </conditionalFormatting>
  <conditionalFormatting sqref="Q196:V203">
    <cfRule type="expression" dxfId="3258" priority="22">
      <formula>$Q196=6</formula>
    </cfRule>
    <cfRule type="expression" dxfId="3257" priority="23">
      <formula>$Q196=5</formula>
    </cfRule>
    <cfRule type="expression" dxfId="3256" priority="24">
      <formula>$Q196=4</formula>
    </cfRule>
    <cfRule type="expression" dxfId="3255" priority="25">
      <formula>$Q196=3</formula>
    </cfRule>
    <cfRule type="expression" dxfId="3254" priority="26">
      <formula>$Q196=2</formula>
    </cfRule>
    <cfRule type="expression" dxfId="3253" priority="27">
      <formula>$Q196=1</formula>
    </cfRule>
  </conditionalFormatting>
  <conditionalFormatting sqref="W208:W215">
    <cfRule type="cellIs" dxfId="3252" priority="21" operator="greaterThan">
      <formula>4</formula>
    </cfRule>
  </conditionalFormatting>
  <conditionalFormatting sqref="Q208:V215">
    <cfRule type="expression" dxfId="3251" priority="15">
      <formula>$Q208=6</formula>
    </cfRule>
    <cfRule type="expression" dxfId="3250" priority="16">
      <formula>$Q208=5</formula>
    </cfRule>
    <cfRule type="expression" dxfId="3249" priority="17">
      <formula>$Q208=4</formula>
    </cfRule>
    <cfRule type="expression" dxfId="3248" priority="18">
      <formula>$Q208=3</formula>
    </cfRule>
    <cfRule type="expression" dxfId="3247" priority="19">
      <formula>$Q208=2</formula>
    </cfRule>
    <cfRule type="expression" dxfId="3246" priority="20">
      <formula>$Q208=1</formula>
    </cfRule>
  </conditionalFormatting>
  <conditionalFormatting sqref="W220:W227">
    <cfRule type="cellIs" dxfId="3245" priority="14" operator="greaterThan">
      <formula>4</formula>
    </cfRule>
  </conditionalFormatting>
  <conditionalFormatting sqref="Q220:V227">
    <cfRule type="expression" dxfId="3244" priority="8">
      <formula>$Q220=6</formula>
    </cfRule>
    <cfRule type="expression" dxfId="3243" priority="9">
      <formula>$Q220=5</formula>
    </cfRule>
    <cfRule type="expression" dxfId="3242" priority="10">
      <formula>$Q220=4</formula>
    </cfRule>
    <cfRule type="expression" dxfId="3241" priority="11">
      <formula>$Q220=3</formula>
    </cfRule>
    <cfRule type="expression" dxfId="3240" priority="12">
      <formula>$Q220=2</formula>
    </cfRule>
    <cfRule type="expression" dxfId="3239" priority="13">
      <formula>$Q220=1</formula>
    </cfRule>
  </conditionalFormatting>
  <conditionalFormatting sqref="W232:W239">
    <cfRule type="cellIs" dxfId="3238" priority="7" operator="greaterThan">
      <formula>4</formula>
    </cfRule>
  </conditionalFormatting>
  <conditionalFormatting sqref="Q232:V239">
    <cfRule type="expression" dxfId="3237" priority="1">
      <formula>$Q232=6</formula>
    </cfRule>
    <cfRule type="expression" dxfId="3236" priority="2">
      <formula>$Q232=5</formula>
    </cfRule>
    <cfRule type="expression" dxfId="3235" priority="3">
      <formula>$Q232=4</formula>
    </cfRule>
    <cfRule type="expression" dxfId="3234" priority="4">
      <formula>$Q232=3</formula>
    </cfRule>
    <cfRule type="expression" dxfId="3233" priority="5">
      <formula>$Q232=2</formula>
    </cfRule>
    <cfRule type="expression" dxfId="3232" priority="6">
      <formula>$Q232=1</formula>
    </cfRule>
  </conditionalFormatting>
  <pageMargins left="0.23622047244094491" right="0.23622047244094491" top="0.74803149606299213" bottom="0.74803149606299213" header="0.31496062992125984" footer="0.31496062992125984"/>
  <pageSetup paperSize="9" scale="110" fitToHeight="0" orientation="landscape" r:id="rId2"/>
  <headerFooter>
    <oddHeader>&amp;A</oddHeader>
  </headerFooter>
  <rowBreaks count="7" manualBreakCount="7">
    <brk id="12" min="2" max="22" man="1"/>
    <brk id="24" min="2" max="22" man="1"/>
    <brk id="36" min="2" max="22" man="1"/>
    <brk id="48" min="2" max="22" man="1"/>
    <brk id="60" min="2" max="22" man="1"/>
    <brk id="72" min="2" max="22" man="1"/>
    <brk id="228" min="2" max="22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 enableFormatConditionsCalculation="0">
    <tabColor rgb="FFFF0000"/>
  </sheetPr>
  <dimension ref="A1:AA239"/>
  <sheetViews>
    <sheetView workbookViewId="0"/>
  </sheetViews>
  <sheetFormatPr defaultColWidth="8.85546875" defaultRowHeight="30" customHeight="1" x14ac:dyDescent="0.3"/>
  <cols>
    <col min="1" max="1" width="1.7109375" style="323" customWidth="1"/>
    <col min="2" max="2" width="4.140625" style="323" customWidth="1"/>
    <col min="3" max="3" width="25.85546875" style="840" customWidth="1"/>
    <col min="4" max="11" width="4.85546875" style="339" customWidth="1"/>
    <col min="12" max="12" width="4.42578125" style="323" customWidth="1"/>
    <col min="13" max="13" width="5" style="340" customWidth="1"/>
    <col min="14" max="14" width="4.28515625" style="341" customWidth="1"/>
    <col min="15" max="15" width="4.28515625" style="323" customWidth="1"/>
    <col min="16" max="16" width="5.42578125" style="323" customWidth="1"/>
    <col min="17" max="17" width="3.42578125" style="323" customWidth="1"/>
    <col min="18" max="18" width="3.42578125" style="342" customWidth="1"/>
    <col min="19" max="19" width="4" style="340" customWidth="1"/>
    <col min="20" max="20" width="3.42578125" style="349" customWidth="1"/>
    <col min="21" max="21" width="4.28515625" style="323" customWidth="1"/>
    <col min="22" max="22" width="6.85546875" style="323" customWidth="1"/>
    <col min="23" max="23" width="6" style="323" customWidth="1"/>
    <col min="24" max="24" width="6.42578125" style="343" customWidth="1"/>
    <col min="25" max="25" width="4.42578125" style="343" customWidth="1"/>
    <col min="26" max="26" width="24.140625" style="343" customWidth="1"/>
    <col min="27" max="27" width="6.42578125" style="323" customWidth="1"/>
    <col min="28" max="29" width="8.85546875" style="323"/>
    <col min="30" max="30" width="9.28515625" style="323" customWidth="1"/>
    <col min="31" max="16384" width="8.85546875" style="323"/>
  </cols>
  <sheetData>
    <row r="1" spans="1:27" ht="30" customHeight="1" thickTop="1" thickBot="1" x14ac:dyDescent="0.35">
      <c r="A1" s="319"/>
      <c r="C1" s="821"/>
      <c r="D1" s="320"/>
      <c r="E1" s="321"/>
      <c r="F1" s="320"/>
      <c r="G1" s="321"/>
      <c r="H1" s="320"/>
      <c r="I1" s="321"/>
      <c r="J1" s="320"/>
      <c r="K1" s="321"/>
      <c r="L1" s="320"/>
      <c r="M1" s="321"/>
      <c r="N1" s="348"/>
      <c r="O1" s="321"/>
      <c r="P1" s="320"/>
      <c r="Q1" s="321"/>
      <c r="R1" s="320"/>
      <c r="S1" s="321"/>
      <c r="T1" s="348"/>
      <c r="U1" s="321"/>
      <c r="V1" s="320"/>
      <c r="W1" s="321"/>
      <c r="X1" s="320"/>
      <c r="Y1" s="321"/>
      <c r="Z1" s="320"/>
      <c r="AA1" s="322"/>
    </row>
    <row r="2" spans="1:27" ht="30" customHeight="1" x14ac:dyDescent="0.25">
      <c r="A2" s="561"/>
      <c r="B2" s="106"/>
      <c r="C2" s="822" t="str">
        <f>D4</f>
        <v>A</v>
      </c>
      <c r="D2" s="416" t="str">
        <f>C4</f>
        <v>Svatek/ 
Heczko</v>
      </c>
      <c r="E2" s="417" t="str">
        <f>C5</f>
        <v>Renčín/ 
Hejný</v>
      </c>
      <c r="F2" s="417" t="str">
        <f>C6</f>
        <v>Skála/ 
Šalanda</v>
      </c>
      <c r="G2" s="417" t="str">
        <f>C7</f>
        <v>Hněvkovský/ 
Šárka</v>
      </c>
      <c r="H2" s="417" t="str">
        <f>C8</f>
        <v>Michel/ 
Langhamer</v>
      </c>
      <c r="I2" s="417" t="str">
        <f>C9</f>
        <v>Melíšek/ 
Koš</v>
      </c>
      <c r="J2" s="417" t="str">
        <f>C10</f>
        <v/>
      </c>
      <c r="K2" s="417" t="str">
        <f>C11</f>
        <v/>
      </c>
      <c r="L2" s="562" t="s">
        <v>272</v>
      </c>
      <c r="M2" s="2072" t="s">
        <v>273</v>
      </c>
      <c r="N2" s="2072"/>
      <c r="O2" s="563" t="s">
        <v>15</v>
      </c>
      <c r="P2" s="564" t="s">
        <v>186</v>
      </c>
      <c r="Q2" s="565" t="s">
        <v>107</v>
      </c>
      <c r="R2" s="566" t="s">
        <v>104</v>
      </c>
      <c r="S2" s="2070" t="s">
        <v>105</v>
      </c>
      <c r="T2" s="2071"/>
      <c r="U2" s="566" t="s">
        <v>106</v>
      </c>
      <c r="V2" s="567" t="s">
        <v>187</v>
      </c>
      <c r="W2" s="568" t="s">
        <v>12</v>
      </c>
      <c r="X2" s="424"/>
      <c r="Y2" s="424"/>
      <c r="Z2" s="425"/>
      <c r="AA2" s="325"/>
    </row>
    <row r="3" spans="1:27" s="619" customFormat="1" ht="30" customHeight="1" thickBot="1" x14ac:dyDescent="0.3">
      <c r="A3" s="614"/>
      <c r="B3" s="1011" t="str">
        <f>'Tabulky skupin'!B3</f>
        <v>A</v>
      </c>
      <c r="C3" s="823"/>
      <c r="D3" s="623">
        <f>B4</f>
        <v>11</v>
      </c>
      <c r="E3" s="624">
        <f>B5</f>
        <v>12</v>
      </c>
      <c r="F3" s="624">
        <f>B6</f>
        <v>13</v>
      </c>
      <c r="G3" s="625">
        <f>B7</f>
        <v>14</v>
      </c>
      <c r="H3" s="624">
        <f>B8</f>
        <v>15</v>
      </c>
      <c r="I3" s="626">
        <f>B9</f>
        <v>16</v>
      </c>
      <c r="J3" s="624">
        <f>B10</f>
        <v>17</v>
      </c>
      <c r="K3" s="624">
        <f>B11</f>
        <v>18</v>
      </c>
      <c r="L3" s="430"/>
      <c r="M3" s="1910"/>
      <c r="N3" s="1910"/>
      <c r="O3" s="431"/>
      <c r="P3" s="432"/>
      <c r="Q3" s="2056" t="s">
        <v>42</v>
      </c>
      <c r="R3" s="2057"/>
      <c r="S3" s="2057"/>
      <c r="T3" s="2057"/>
      <c r="U3" s="2057"/>
      <c r="V3" s="2058"/>
      <c r="W3" s="637"/>
      <c r="X3" s="628"/>
      <c r="Y3" s="628"/>
      <c r="Z3" s="629"/>
      <c r="AA3" s="618"/>
    </row>
    <row r="4" spans="1:27" ht="30" customHeight="1" thickTop="1" x14ac:dyDescent="0.25">
      <c r="A4" s="561"/>
      <c r="B4" s="1012">
        <f>'Tabulky skupin'!B4</f>
        <v>11</v>
      </c>
      <c r="C4" s="937" t="str">
        <f>VLOOKUP($B4,jednotlivci!$C$5:$G$164,5,0)</f>
        <v>Svatek/ 
Heczko</v>
      </c>
      <c r="D4" s="433" t="str">
        <f>B3</f>
        <v>A</v>
      </c>
      <c r="E4" s="98" t="str">
        <f>IFERROR(CONCATENATE(VLOOKUP(CONCATENATE($B4,"_",E$3),'Rozpis zápasů'!$D$3:$AF$162,IF(VLOOKUP(CONCATENATE($B4,"_",E$3),'Rozpis zápasů'!$D$3:$AF$162,3,0)=$B4,5,6),0),":",VLOOKUP(CONCATENATE($B4,"_",E$3),'Rozpis zápasů'!$D$3:$AF$162,IF(VLOOKUP(CONCATENATE($B4,"_",E$3),'Rozpis zápasů'!$D$3:$AF$162,3,0)=$B4,6,5),0),IF(VLOOKUP(CONCATENATE($B4,"_",E$3),'Rozpis zápasů'!$D$3:$AF$162,20,0)&lt;&gt;"",CONCATENATE(" (",VLOOKUP(CONCATENATE($B4,"_",E$3),'Rozpis zápasů'!$D$3:$AF$162,20,0),")"),"")),"")</f>
        <v>0:2</v>
      </c>
      <c r="F4" s="98" t="str">
        <f>IFERROR(CONCATENATE(VLOOKUP(CONCATENATE($B4,"_",F$3),'Rozpis zápasů'!$D$3:$AF$162,IF(VLOOKUP(CONCATENATE($B4,"_",F$3),'Rozpis zápasů'!$D$3:$AF$162,3,0)=$B4,5,6),0),":",VLOOKUP(CONCATENATE($B4,"_",F$3),'Rozpis zápasů'!$D$3:$AF$162,IF(VLOOKUP(CONCATENATE($B4,"_",F$3),'Rozpis zápasů'!$D$3:$AF$162,3,0)=$B4,6,5),0),IF(VLOOKUP(CONCATENATE($B4,"_",F$3),'Rozpis zápasů'!$D$3:$AF$162,20,0)&lt;&gt;"",CONCATENATE(" (",VLOOKUP(CONCATENATE($B4,"_",F$3),'Rozpis zápasů'!$D$3:$AF$162,20,0),")"),"")),"")</f>
        <v>2:0</v>
      </c>
      <c r="G4" s="98" t="str">
        <f>IFERROR(CONCATENATE(VLOOKUP(CONCATENATE($B4,"_",G$3),'Rozpis zápasů'!$D$3:$AF$162,IF(VLOOKUP(CONCATENATE($B4,"_",G$3),'Rozpis zápasů'!$D$3:$AF$162,3,0)=$B4,5,6),0),":",VLOOKUP(CONCATENATE($B4,"_",G$3),'Rozpis zápasů'!$D$3:$AF$162,IF(VLOOKUP(CONCATENATE($B4,"_",G$3),'Rozpis zápasů'!$D$3:$AF$162,3,0)=$B4,6,5),0),IF(VLOOKUP(CONCATENATE($B4,"_",G$3),'Rozpis zápasů'!$D$3:$AF$162,20,0)&lt;&gt;"",CONCATENATE(" (",VLOOKUP(CONCATENATE($B4,"_",G$3),'Rozpis zápasů'!$D$3:$AF$162,20,0),")"),"")),"")</f>
        <v>2:0</v>
      </c>
      <c r="H4" s="98" t="str">
        <f>IFERROR(CONCATENATE(VLOOKUP(CONCATENATE($B4,"_",H$3),'Rozpis zápasů'!$D$3:$AF$162,IF(VLOOKUP(CONCATENATE($B4,"_",H$3),'Rozpis zápasů'!$D$3:$AF$162,3,0)=$B4,5,6),0),":",VLOOKUP(CONCATENATE($B4,"_",H$3),'Rozpis zápasů'!$D$3:$AF$162,IF(VLOOKUP(CONCATENATE($B4,"_",H$3),'Rozpis zápasů'!$D$3:$AF$162,3,0)=$B4,6,5),0),IF(VLOOKUP(CONCATENATE($B4,"_",H$3),'Rozpis zápasů'!$D$3:$AF$162,20,0)&lt;&gt;"",CONCATENATE(" (",VLOOKUP(CONCATENATE($B4,"_",H$3),'Rozpis zápasů'!$D$3:$AF$162,20,0),")"),"")),"")</f>
        <v>2:0</v>
      </c>
      <c r="I4" s="98" t="str">
        <f>IFERROR(CONCATENATE(VLOOKUP(CONCATENATE($B4,"_",I$3),'Rozpis zápasů'!$D$3:$AF$162,IF(VLOOKUP(CONCATENATE($B4,"_",I$3),'Rozpis zápasů'!$D$3:$AF$162,3,0)=$B4,5,6),0),":",VLOOKUP(CONCATENATE($B4,"_",I$3),'Rozpis zápasů'!$D$3:$AF$162,IF(VLOOKUP(CONCATENATE($B4,"_",I$3),'Rozpis zápasů'!$D$3:$AF$162,3,0)=$B4,6,5),0),IF(VLOOKUP(CONCATENATE($B4,"_",I$3),'Rozpis zápasů'!$D$3:$AF$162,20,0)&lt;&gt;"",CONCATENATE(" (",VLOOKUP(CONCATENATE($B4,"_",I$3),'Rozpis zápasů'!$D$3:$AF$162,20,0),")"),"")),"")</f>
        <v>2:0</v>
      </c>
      <c r="J4" s="98" t="str">
        <f>IFERROR(CONCATENATE(VLOOKUP(CONCATENATE($B4,"_",J$3),'Rozpis zápasů'!$D$3:$AF$162,IF(VLOOKUP(CONCATENATE($B4,"_",J$3),'Rozpis zápasů'!$D$3:$AF$162,3,0)=$B4,5,6),0),":",VLOOKUP(CONCATENATE($B4,"_",J$3),'Rozpis zápasů'!$D$3:$AF$162,IF(VLOOKUP(CONCATENATE($B4,"_",J$3),'Rozpis zápasů'!$D$3:$AF$162,3,0)=$B4,6,5),0),IF(VLOOKUP(CONCATENATE($B4,"_",J$3),'Rozpis zápasů'!$D$3:$AF$162,20,0)&lt;&gt;"",CONCATENATE(" (",VLOOKUP(CONCATENATE($B4,"_",J$3),'Rozpis zápasů'!$D$3:$AF$162,20,0),")"),"")),"")</f>
        <v/>
      </c>
      <c r="K4" s="228" t="str">
        <f>IFERROR(CONCATENATE(VLOOKUP(CONCATENATE($B4,"_",K$3),'Rozpis zápasů'!$D$3:$AF$162,IF(VLOOKUP(CONCATENATE($B4,"_",K$3),'Rozpis zápasů'!$D$3:$AF$162,3,0)=$B4,5,6),0),":",VLOOKUP(CONCATENATE($B4,"_",K$3),'Rozpis zápasů'!$D$3:$AF$162,IF(VLOOKUP(CONCATENATE($B4,"_",K$3),'Rozpis zápasů'!$D$3:$AF$162,3,0)=$B4,6,5),0),IF(VLOOKUP(CONCATENATE($B4,"_",K$3),'Rozpis zápasů'!$D$3:$AF$162,20,0)&lt;&gt;"",CONCATENATE(" (",VLOOKUP(CONCATENATE($B4,"_",K$3),'Rozpis zápasů'!$D$3:$AF$162,20,0),")"),"")),"")</f>
        <v/>
      </c>
      <c r="L4" s="230">
        <f>IF((COUNTIFS('Rozpis zápasů'!$F$3:$F$162,B4,'Rozpis zápasů'!$E$3:$E$162,"&lt;&gt;N")+COUNTIFS('Rozpis zápasů'!$G$3:$G$162,B4,'Rozpis zápasů'!$E$3:$E$162,"&lt;&gt;N"))=0,"",SUMIF('Rozpis zápasů'!$F$3:$F$162,B4,'Rozpis zápasů'!$L$3:$L$162)+SUMIF('Rozpis zápasů'!$G$3:$G$162,B4,'Rozpis zápasů'!$M$3:$M$162))</f>
        <v>4</v>
      </c>
      <c r="M4" s="234">
        <f>IF((COUNTIFS('Rozpis zápasů'!$F$3:$F$162,B4,'Rozpis zápasů'!$E$3:$E$162,"&lt;&gt;N")+COUNTIFS('Rozpis zápasů'!$G$3:$G$162,B4,'Rozpis zápasů'!$E$3:$E$162,"&lt;&gt;N"))=0,"",SUMIF('Rozpis zápasů'!$F$3:$F$162,$B4,'Rozpis zápasů'!$H$3:$H$162)+SUMIF('Rozpis zápasů'!$G$3:$G$162,$B4,'Rozpis zápasů'!$I$3:$I$162))</f>
        <v>8</v>
      </c>
      <c r="N4" s="354">
        <f>IF((COUNTIFS('Rozpis zápasů'!$F$3:$F$162,B4,'Rozpis zápasů'!$E$3:$E$162,"&lt;&gt;N")+COUNTIFS('Rozpis zápasů'!$G$3:$G$162,B4,'Rozpis zápasů'!$E$3:$E$162,"&lt;&gt;N"))=0,"",SUMIF('Rozpis zápasů'!$F$3:$F$162,$B4,'Rozpis zápasů'!$I$3:$I$162)+SUMIF('Rozpis zápasů'!$G$3:$G$162,$B4,'Rozpis zápasů'!$H$3:$H$162))</f>
        <v>2</v>
      </c>
      <c r="O4" s="231">
        <f>IFERROR(M4-N4,"")</f>
        <v>6</v>
      </c>
      <c r="P4" s="434">
        <f>IFERROR(M4/N4,"")</f>
        <v>4</v>
      </c>
      <c r="Q4" s="435">
        <f t="shared" ref="Q4:Q11" si="0">IFERROR(RANK(L4,$L$4:$L$11,0),"")</f>
        <v>2</v>
      </c>
      <c r="R4" s="436" t="str">
        <f>IF($Q4="","",IF(AND(COUNTIF($Q$4:$Q$11,$Q4)&gt;1,COUNTIF($Q$4:$Q$11,$Q4)&lt;COUNTA($C$4:$C$11)),HLOOKUP($B4,rozstřely!$C$12:$BN$25,10,0),""))</f>
        <v/>
      </c>
      <c r="S4" s="437" t="str">
        <f>IF($Q4="","",IF(AND(COUNTIF($Q$4:$Q$11,$Q4)&gt;1,COUNTIF($Q$4:$Q$11,$Q4)&lt;COUNTA($C$4:$C$11)),HLOOKUP($B4,rozstřely!$C$12:$BN$25,11,0),""))</f>
        <v/>
      </c>
      <c r="T4" s="438" t="str">
        <f>IF($Q4="","",IF(AND(COUNTIF($Q$4:$Q$11,$Q4)&gt;1,COUNTIF($Q$4:$Q$11,$Q4)&lt;COUNTA($C$4:$C$11)),HLOOKUP($B4,rozstřely!$C$12:$BN$25,12,0),""))</f>
        <v/>
      </c>
      <c r="U4" s="436" t="str">
        <f>IF($Q4="","",IF(AND(COUNTIF($Q$4:$Q$11,$Q4)&gt;1,COUNTIF($Q$4:$Q$11,$Q4)&lt;COUNTA($C$4:$C$11)),HLOOKUP($B4,rozstřely!$C$12:$BN$25,13,0),""))</f>
        <v/>
      </c>
      <c r="V4" s="439" t="str">
        <f>IF($Q4="","",IF(AND(COUNTIF($Q$4:$Q$11,$Q4)&gt;1,COUNTIF($Q$4:$Q$11,$Q4)&lt;COUNTA($C$4:$C$11)),HLOOKUP($B4,rozstřely!$C$12:$BN$25,14,0),""))</f>
        <v/>
      </c>
      <c r="W4" s="440">
        <f ca="1">IF($Q4="","",IF(AND(COUNTIF($Q$4:$Q$11,$Q4)&gt;0,COUNTIF($Q$4:$Q$11,$Q4)&lt;COUNTA($C$4:$C$11)),HLOOKUP(B4,rozstřely!$C$1:$J$8,8,0),""))</f>
        <v>2</v>
      </c>
      <c r="X4" s="441" t="str">
        <f ca="1">CONCATENATE(W4,$B$3)</f>
        <v>2A</v>
      </c>
      <c r="Y4" s="442">
        <f t="shared" ref="Y4:Z11" si="1">B4</f>
        <v>11</v>
      </c>
      <c r="Z4" s="443" t="str">
        <f t="shared" si="1"/>
        <v>Svatek/ 
Heczko</v>
      </c>
      <c r="AA4" s="325"/>
    </row>
    <row r="5" spans="1:27" ht="30" customHeight="1" x14ac:dyDescent="0.25">
      <c r="A5" s="561"/>
      <c r="B5" s="1013">
        <f>'Tabulky skupin'!B5</f>
        <v>12</v>
      </c>
      <c r="C5" s="938" t="str">
        <f>VLOOKUP($B5,jednotlivci!$C$5:$G$164,5,0)</f>
        <v>Renčín/ 
Hejný</v>
      </c>
      <c r="D5" s="100" t="str">
        <f>IFERROR(CONCATENATE(VLOOKUP(CONCATENATE(D$3,"_",$B5),'Rozpis zápasů'!$D$3:$AF$162,IF(VLOOKUP(CONCATENATE(D$3,"_",$B5),'Rozpis zápasů'!$D$3:$AF$162,3,0)=$B5,5,6),0),":",VLOOKUP(CONCATENATE(D$3,"_",$B5),'Rozpis zápasů'!$D$3:$AF$162,IF(VLOOKUP(CONCATENATE(D$3,"_",$B5),'Rozpis zápasů'!$D$3:$AF$162,3,0)=$B5,6,5),0),IF(VLOOKUP(CONCATENATE(D$3,"_",$B5),'Rozpis zápasů'!$D$3:$AF$162,20,0)&lt;&gt;"",CONCATENATE(" (",VLOOKUP(CONCATENATE(D$3,"_",$B5),'Rozpis zápasů'!$D$3:$AF$162,20,0),")"),"")),"")</f>
        <v>2:0</v>
      </c>
      <c r="E5" s="444" t="str">
        <f>D4</f>
        <v>A</v>
      </c>
      <c r="F5" s="101" t="str">
        <f>IFERROR(CONCATENATE(VLOOKUP(CONCATENATE($B5,"_",F$3),'Rozpis zápasů'!$D$3:$AF$162,IF(VLOOKUP(CONCATENATE($B5,"_",F$3),'Rozpis zápasů'!$D$3:$AF$162,3,0)=$B5,5,6),0),":",VLOOKUP(CONCATENATE($B5,"_",F$3),'Rozpis zápasů'!$D$3:$AF$162,IF(VLOOKUP(CONCATENATE($B5,"_",F$3),'Rozpis zápasů'!$D$3:$AF$162,3,0)=$B5,6,5),0),IF(VLOOKUP(CONCATENATE($B5,"_",F$3),'Rozpis zápasů'!$D$3:$AF$162,20,0)&lt;&gt;"",CONCATENATE(" (",VLOOKUP(CONCATENATE($B5,"_",F$3),'Rozpis zápasů'!$D$3:$AF$162,20,0),")"),"")),"")</f>
        <v>2:0</v>
      </c>
      <c r="G5" s="101" t="str">
        <f>IFERROR(CONCATENATE(VLOOKUP(CONCATENATE($B5,"_",G$3),'Rozpis zápasů'!$D$3:$AF$162,IF(VLOOKUP(CONCATENATE($B5,"_",G$3),'Rozpis zápasů'!$D$3:$AF$162,3,0)=$B5,5,6),0),":",VLOOKUP(CONCATENATE($B5,"_",G$3),'Rozpis zápasů'!$D$3:$AF$162,IF(VLOOKUP(CONCATENATE($B5,"_",G$3),'Rozpis zápasů'!$D$3:$AF$162,3,0)=$B5,6,5),0),IF(VLOOKUP(CONCATENATE($B5,"_",G$3),'Rozpis zápasů'!$D$3:$AF$162,20,0)&lt;&gt;"",CONCATENATE(" (",VLOOKUP(CONCATENATE($B5,"_",G$3),'Rozpis zápasů'!$D$3:$AF$162,20,0),")"),"")),"")</f>
        <v>2:0</v>
      </c>
      <c r="H5" s="101" t="str">
        <f>IFERROR(CONCATENATE(VLOOKUP(CONCATENATE($B5,"_",H$3),'Rozpis zápasů'!$D$3:$AF$162,IF(VLOOKUP(CONCATENATE($B5,"_",H$3),'Rozpis zápasů'!$D$3:$AF$162,3,0)=$B5,5,6),0),":",VLOOKUP(CONCATENATE($B5,"_",H$3),'Rozpis zápasů'!$D$3:$AF$162,IF(VLOOKUP(CONCATENATE($B5,"_",H$3),'Rozpis zápasů'!$D$3:$AF$162,3,0)=$B5,6,5),0),IF(VLOOKUP(CONCATENATE($B5,"_",H$3),'Rozpis zápasů'!$D$3:$AF$162,20,0)&lt;&gt;"",CONCATENATE(" (",VLOOKUP(CONCATENATE($B5,"_",H$3),'Rozpis zápasů'!$D$3:$AF$162,20,0),")"),"")),"")</f>
        <v>2:0</v>
      </c>
      <c r="I5" s="101" t="str">
        <f>IFERROR(CONCATENATE(VLOOKUP(CONCATENATE($B5,"_",I$3),'Rozpis zápasů'!$D$3:$AF$162,IF(VLOOKUP(CONCATENATE($B5,"_",I$3),'Rozpis zápasů'!$D$3:$AF$162,3,0)=$B5,5,6),0),":",VLOOKUP(CONCATENATE($B5,"_",I$3),'Rozpis zápasů'!$D$3:$AF$162,IF(VLOOKUP(CONCATENATE($B5,"_",I$3),'Rozpis zápasů'!$D$3:$AF$162,3,0)=$B5,6,5),0),IF(VLOOKUP(CONCATENATE($B5,"_",I$3),'Rozpis zápasů'!$D$3:$AF$162,20,0)&lt;&gt;"",CONCATENATE(" (",VLOOKUP(CONCATENATE($B5,"_",I$3),'Rozpis zápasů'!$D$3:$AF$162,20,0),")"),"")),"")</f>
        <v>2:1</v>
      </c>
      <c r="J5" s="101" t="str">
        <f>IFERROR(CONCATENATE(VLOOKUP(CONCATENATE($B5,"_",J$3),'Rozpis zápasů'!$D$3:$AF$162,IF(VLOOKUP(CONCATENATE($B5,"_",J$3),'Rozpis zápasů'!$D$3:$AF$162,3,0)=$B5,5,6),0),":",VLOOKUP(CONCATENATE($B5,"_",J$3),'Rozpis zápasů'!$D$3:$AF$162,IF(VLOOKUP(CONCATENATE($B5,"_",J$3),'Rozpis zápasů'!$D$3:$AF$162,3,0)=$B5,6,5),0),IF(VLOOKUP(CONCATENATE($B5,"_",J$3),'Rozpis zápasů'!$D$3:$AF$162,20,0)&lt;&gt;"",CONCATENATE(" (",VLOOKUP(CONCATENATE($B5,"_",J$3),'Rozpis zápasů'!$D$3:$AF$162,20,0),")"),"")),"")</f>
        <v/>
      </c>
      <c r="K5" s="229" t="str">
        <f>IFERROR(CONCATENATE(VLOOKUP(CONCATENATE($B5,"_",K$3),'Rozpis zápasů'!$D$3:$AF$162,IF(VLOOKUP(CONCATENATE($B5,"_",K$3),'Rozpis zápasů'!$D$3:$AF$162,3,0)=$B5,5,6),0),":",VLOOKUP(CONCATENATE($B5,"_",K$3),'Rozpis zápasů'!$D$3:$AF$162,IF(VLOOKUP(CONCATENATE($B5,"_",K$3),'Rozpis zápasů'!$D$3:$AF$162,3,0)=$B5,6,5),0),IF(VLOOKUP(CONCATENATE($B5,"_",K$3),'Rozpis zápasů'!$D$3:$AF$162,20,0)&lt;&gt;"",CONCATENATE(" (",VLOOKUP(CONCATENATE($B5,"_",K$3),'Rozpis zápasů'!$D$3:$AF$162,20,0),")"),"")),"")</f>
        <v/>
      </c>
      <c r="L5" s="232">
        <f>IF((COUNTIFS('Rozpis zápasů'!$F$3:$F$162,B5,'Rozpis zápasů'!$E$3:$E$162,"&lt;&gt;N")+COUNTIFS('Rozpis zápasů'!$G$3:$G$162,B5,'Rozpis zápasů'!$E$3:$E$162,"&lt;&gt;N"))=0,"",SUMIF('Rozpis zápasů'!$F$3:$F$162,B5,'Rozpis zápasů'!$L$3:$L$162)+SUMIF('Rozpis zápasů'!$G$3:$G$162,B5,'Rozpis zápasů'!$M$3:$M$162))</f>
        <v>5</v>
      </c>
      <c r="M5" s="235">
        <f>IF((COUNTIFS('Rozpis zápasů'!$F$3:$F$162,B5,'Rozpis zápasů'!$E$3:$E$162,"&lt;&gt;N")+COUNTIFS('Rozpis zápasů'!$G$3:$G$162,B5,'Rozpis zápasů'!$E$3:$E$162,"&lt;&gt;N"))=0,"",SUMIF('Rozpis zápasů'!$F$3:$F$162,$B5,'Rozpis zápasů'!$H$3:$H$162)+SUMIF('Rozpis zápasů'!$G$3:$G$162,$B5,'Rozpis zápasů'!$I$3:$I$162))</f>
        <v>10</v>
      </c>
      <c r="N5" s="355">
        <f>IF((COUNTIFS('Rozpis zápasů'!$F$3:$F$162,B5,'Rozpis zápasů'!$E$3:$E$162,"&lt;&gt;N")+COUNTIFS('Rozpis zápasů'!$G$3:$G$162,B5,'Rozpis zápasů'!$E$3:$E$162,"&lt;&gt;N"))=0,"",SUMIF('Rozpis zápasů'!$F$3:$F$162,$B5,'Rozpis zápasů'!$I$3:$I$162)+SUMIF('Rozpis zápasů'!$G$3:$G$162,$B5,'Rozpis zápasů'!$H$3:$H$162))</f>
        <v>1</v>
      </c>
      <c r="O5" s="233">
        <f t="shared" ref="O5:O11" si="2">IFERROR(M5-N5,"")</f>
        <v>9</v>
      </c>
      <c r="P5" s="445">
        <f t="shared" ref="P5:P11" si="3">IFERROR(M5/N5,"")</f>
        <v>10</v>
      </c>
      <c r="Q5" s="446">
        <f t="shared" si="0"/>
        <v>1</v>
      </c>
      <c r="R5" s="447" t="str">
        <f>IF($Q5="","",IF(AND(COUNTIF($Q$4:$Q$11,$Q5)&gt;1,COUNTIF($Q$4:$Q$11,$Q5)&lt;COUNTA($C$4:$C$11)),HLOOKUP($B5,rozstřely!$C$12:$BN$25,10,0),""))</f>
        <v/>
      </c>
      <c r="S5" s="448" t="str">
        <f>IF($Q5="","",IF(AND(COUNTIF($Q$4:$Q$11,$Q5)&gt;1,COUNTIF($Q$4:$Q$11,$Q5)&lt;COUNTA($C$4:$C$11)),HLOOKUP($B5,rozstřely!$C$12:$BN$25,11,0),""))</f>
        <v/>
      </c>
      <c r="T5" s="449" t="str">
        <f>IF($Q5="","",IF(AND(COUNTIF($Q$4:$Q$11,$Q5)&gt;1,COUNTIF($Q$4:$Q$11,$Q5)&lt;COUNTA($C$4:$C$11)),HLOOKUP($B5,rozstřely!$C$12:$BN$25,12,0),""))</f>
        <v/>
      </c>
      <c r="U5" s="447" t="str">
        <f>IF($Q5="","",IF(AND(COUNTIF($Q$4:$Q$11,$Q5)&gt;1,COUNTIF($Q$4:$Q$11,$Q5)&lt;COUNTA($C$4:$C$11)),HLOOKUP($B5,rozstřely!$C$12:$BN$25,13,0),""))</f>
        <v/>
      </c>
      <c r="V5" s="450" t="str">
        <f>IF($Q5="","",IF(AND(COUNTIF($Q$4:$Q$11,$Q5)&gt;1,COUNTIF($Q$4:$Q$11,$Q5)&lt;COUNTA($C$4:$C$11)),HLOOKUP($B5,rozstřely!$C$12:$BN$25,14,0),""))</f>
        <v/>
      </c>
      <c r="W5" s="451">
        <f ca="1">IF($Q5="","",IF(AND(COUNTIF($Q$4:$Q$11,$Q5)&gt;0,COUNTIF($Q$4:$Q$11,$Q5)&lt;COUNTA($C$4:$C$11)),HLOOKUP(B5,rozstřely!$C$1:$J$8,8,0),""))</f>
        <v>1</v>
      </c>
      <c r="X5" s="452" t="str">
        <f t="shared" ref="X5:X11" ca="1" si="4">CONCATENATE(W5,$B$3)</f>
        <v>1A</v>
      </c>
      <c r="Y5" s="453">
        <f t="shared" si="1"/>
        <v>12</v>
      </c>
      <c r="Z5" s="454" t="str">
        <f t="shared" si="1"/>
        <v>Renčín/ 
Hejný</v>
      </c>
      <c r="AA5" s="325"/>
    </row>
    <row r="6" spans="1:27" ht="30" customHeight="1" x14ac:dyDescent="0.25">
      <c r="A6" s="561"/>
      <c r="B6" s="1013">
        <f>'Tabulky skupin'!B6</f>
        <v>13</v>
      </c>
      <c r="C6" s="938" t="str">
        <f>VLOOKUP($B6,jednotlivci!$C$5:$G$164,5,0)</f>
        <v>Skála/ 
Šalanda</v>
      </c>
      <c r="D6" s="100" t="str">
        <f>IFERROR(CONCATENATE(VLOOKUP(CONCATENATE(D$3,"_",$B6),'Rozpis zápasů'!$D$3:$AF$162,IF(VLOOKUP(CONCATENATE(D$3,"_",$B6),'Rozpis zápasů'!$D$3:$AF$162,3,0)=$B6,5,6),0),":",VLOOKUP(CONCATENATE(D$3,"_",$B6),'Rozpis zápasů'!$D$3:$AF$162,IF(VLOOKUP(CONCATENATE(D$3,"_",$B6),'Rozpis zápasů'!$D$3:$AF$162,3,0)=$B6,6,5),0),IF(VLOOKUP(CONCATENATE(D$3,"_",$B6),'Rozpis zápasů'!$D$3:$AF$162,20,0)&lt;&gt;"",CONCATENATE(" (",VLOOKUP(CONCATENATE(D$3,"_",$B6),'Rozpis zápasů'!$D$3:$AF$162,20,0),")"),"")),"")</f>
        <v>0:2</v>
      </c>
      <c r="E6" s="103" t="str">
        <f>IFERROR(CONCATENATE(VLOOKUP(CONCATENATE(E$3,"_",$B6),'Rozpis zápasů'!$D$3:$AF$162,IF(VLOOKUP(CONCATENATE(E$3,"_",$B6),'Rozpis zápasů'!$D$3:$AF$162,3,0)=$B6,5,6),0),":",VLOOKUP(CONCATENATE(E$3,"_",$B6),'Rozpis zápasů'!$D$3:$AF$162,IF(VLOOKUP(CONCATENATE(E$3,"_",$B6),'Rozpis zápasů'!$D$3:$AF$162,3,0)=$B6,6,5),0),IF(VLOOKUP(CONCATENATE(E$3,"_",$B6),'Rozpis zápasů'!$D$3:$AF$162,20,0)&lt;&gt;"",CONCATENATE(" (",VLOOKUP(CONCATENATE(E$3,"_",$B6),'Rozpis zápasů'!$D$3:$AF$162,20,0),")"),"")),"")</f>
        <v>0:2</v>
      </c>
      <c r="F6" s="444" t="str">
        <f>E5</f>
        <v>A</v>
      </c>
      <c r="G6" s="101" t="str">
        <f>IFERROR(CONCATENATE(VLOOKUP(CONCATENATE($B6,"_",G$3),'Rozpis zápasů'!$D$3:$AF$162,IF(VLOOKUP(CONCATENATE($B6,"_",G$3),'Rozpis zápasů'!$D$3:$AF$162,3,0)=$B6,5,6),0),":",VLOOKUP(CONCATENATE($B6,"_",G$3),'Rozpis zápasů'!$D$3:$AF$162,IF(VLOOKUP(CONCATENATE($B6,"_",G$3),'Rozpis zápasů'!$D$3:$AF$162,3,0)=$B6,6,5),0),IF(VLOOKUP(CONCATENATE($B6,"_",G$3),'Rozpis zápasů'!$D$3:$AF$162,20,0)&lt;&gt;"",CONCATENATE(" (",VLOOKUP(CONCATENATE($B6,"_",G$3),'Rozpis zápasů'!$D$3:$AF$162,20,0),")"),"")),"")</f>
        <v>0:2</v>
      </c>
      <c r="H6" s="101" t="str">
        <f>IFERROR(CONCATENATE(VLOOKUP(CONCATENATE($B6,"_",H$3),'Rozpis zápasů'!$D$3:$AF$162,IF(VLOOKUP(CONCATENATE($B6,"_",H$3),'Rozpis zápasů'!$D$3:$AF$162,3,0)=$B6,5,6),0),":",VLOOKUP(CONCATENATE($B6,"_",H$3),'Rozpis zápasů'!$D$3:$AF$162,IF(VLOOKUP(CONCATENATE($B6,"_",H$3),'Rozpis zápasů'!$D$3:$AF$162,3,0)=$B6,6,5),0),IF(VLOOKUP(CONCATENATE($B6,"_",H$3),'Rozpis zápasů'!$D$3:$AF$162,20,0)&lt;&gt;"",CONCATENATE(" (",VLOOKUP(CONCATENATE($B6,"_",H$3),'Rozpis zápasů'!$D$3:$AF$162,20,0),")"),"")),"")</f>
        <v>1:2</v>
      </c>
      <c r="I6" s="101" t="str">
        <f>IFERROR(CONCATENATE(VLOOKUP(CONCATENATE($B6,"_",I$3),'Rozpis zápasů'!$D$3:$AF$162,IF(VLOOKUP(CONCATENATE($B6,"_",I$3),'Rozpis zápasů'!$D$3:$AF$162,3,0)=$B6,5,6),0),":",VLOOKUP(CONCATENATE($B6,"_",I$3),'Rozpis zápasů'!$D$3:$AF$162,IF(VLOOKUP(CONCATENATE($B6,"_",I$3),'Rozpis zápasů'!$D$3:$AF$162,3,0)=$B6,6,5),0),IF(VLOOKUP(CONCATENATE($B6,"_",I$3),'Rozpis zápasů'!$D$3:$AF$162,20,0)&lt;&gt;"",CONCATENATE(" (",VLOOKUP(CONCATENATE($B6,"_",I$3),'Rozpis zápasů'!$D$3:$AF$162,20,0),")"),"")),"")</f>
        <v>1:2</v>
      </c>
      <c r="J6" s="101" t="str">
        <f>IFERROR(CONCATENATE(VLOOKUP(CONCATENATE($B6,"_",J$3),'Rozpis zápasů'!$D$3:$AF$162,IF(VLOOKUP(CONCATENATE($B6,"_",J$3),'Rozpis zápasů'!$D$3:$AF$162,3,0)=$B6,5,6),0),":",VLOOKUP(CONCATENATE($B6,"_",J$3),'Rozpis zápasů'!$D$3:$AF$162,IF(VLOOKUP(CONCATENATE($B6,"_",J$3),'Rozpis zápasů'!$D$3:$AF$162,3,0)=$B6,6,5),0),IF(VLOOKUP(CONCATENATE($B6,"_",J$3),'Rozpis zápasů'!$D$3:$AF$162,20,0)&lt;&gt;"",CONCATENATE(" (",VLOOKUP(CONCATENATE($B6,"_",J$3),'Rozpis zápasů'!$D$3:$AF$162,20,0),")"),"")),"")</f>
        <v/>
      </c>
      <c r="K6" s="229" t="str">
        <f>IFERROR(CONCATENATE(VLOOKUP(CONCATENATE($B6,"_",K$3),'Rozpis zápasů'!$D$3:$AF$162,IF(VLOOKUP(CONCATENATE($B6,"_",K$3),'Rozpis zápasů'!$D$3:$AF$162,3,0)=$B6,5,6),0),":",VLOOKUP(CONCATENATE($B6,"_",K$3),'Rozpis zápasů'!$D$3:$AF$162,IF(VLOOKUP(CONCATENATE($B6,"_",K$3),'Rozpis zápasů'!$D$3:$AF$162,3,0)=$B6,6,5),0),IF(VLOOKUP(CONCATENATE($B6,"_",K$3),'Rozpis zápasů'!$D$3:$AF$162,20,0)&lt;&gt;"",CONCATENATE(" (",VLOOKUP(CONCATENATE($B6,"_",K$3),'Rozpis zápasů'!$D$3:$AF$162,20,0),")"),"")),"")</f>
        <v/>
      </c>
      <c r="L6" s="232">
        <f>IF((COUNTIFS('Rozpis zápasů'!$F$3:$F$162,B6,'Rozpis zápasů'!$E$3:$E$162,"&lt;&gt;N")+COUNTIFS('Rozpis zápasů'!$G$3:$G$162,B6,'Rozpis zápasů'!$E$3:$E$162,"&lt;&gt;N"))=0,"",SUMIF('Rozpis zápasů'!$F$3:$F$162,B6,'Rozpis zápasů'!$L$3:$L$162)+SUMIF('Rozpis zápasů'!$G$3:$G$162,B6,'Rozpis zápasů'!$M$3:$M$162))</f>
        <v>0</v>
      </c>
      <c r="M6" s="235">
        <f>IF((COUNTIFS('Rozpis zápasů'!$F$3:$F$162,B6,'Rozpis zápasů'!$E$3:$E$162,"&lt;&gt;N")+COUNTIFS('Rozpis zápasů'!$G$3:$G$162,B6,'Rozpis zápasů'!$E$3:$E$162,"&lt;&gt;N"))=0,"",SUMIF('Rozpis zápasů'!$F$3:$F$162,$B6,'Rozpis zápasů'!$H$3:$H$162)+SUMIF('Rozpis zápasů'!$G$3:$G$162,$B6,'Rozpis zápasů'!$I$3:$I$162))</f>
        <v>2</v>
      </c>
      <c r="N6" s="355">
        <f>IF((COUNTIFS('Rozpis zápasů'!$F$3:$F$162,B6,'Rozpis zápasů'!$E$3:$E$162,"&lt;&gt;N")+COUNTIFS('Rozpis zápasů'!$G$3:$G$162,B6,'Rozpis zápasů'!$E$3:$E$162,"&lt;&gt;N"))=0,"",SUMIF('Rozpis zápasů'!$F$3:$F$162,$B6,'Rozpis zápasů'!$I$3:$I$162)+SUMIF('Rozpis zápasů'!$G$3:$G$162,$B6,'Rozpis zápasů'!$H$3:$H$162))</f>
        <v>10</v>
      </c>
      <c r="O6" s="233">
        <f t="shared" si="2"/>
        <v>-8</v>
      </c>
      <c r="P6" s="445">
        <f t="shared" si="3"/>
        <v>0.2</v>
      </c>
      <c r="Q6" s="446">
        <f t="shared" si="0"/>
        <v>6</v>
      </c>
      <c r="R6" s="447" t="str">
        <f>IF($Q6="","",IF(AND(COUNTIF($Q$4:$Q$11,$Q6)&gt;1,COUNTIF($Q$4:$Q$11,$Q6)&lt;COUNTA($C$4:$C$11)),HLOOKUP($B6,rozstřely!$C$12:$BN$25,10,0),""))</f>
        <v/>
      </c>
      <c r="S6" s="448" t="str">
        <f>IF($Q6="","",IF(AND(COUNTIF($Q$4:$Q$11,$Q6)&gt;1,COUNTIF($Q$4:$Q$11,$Q6)&lt;COUNTA($C$4:$C$11)),HLOOKUP($B6,rozstřely!$C$12:$BN$25,11,0),""))</f>
        <v/>
      </c>
      <c r="T6" s="449" t="str">
        <f>IF($Q6="","",IF(AND(COUNTIF($Q$4:$Q$11,$Q6)&gt;1,COUNTIF($Q$4:$Q$11,$Q6)&lt;COUNTA($C$4:$C$11)),HLOOKUP($B6,rozstřely!$C$12:$BN$25,12,0),""))</f>
        <v/>
      </c>
      <c r="U6" s="447" t="str">
        <f>IF($Q6="","",IF(AND(COUNTIF($Q$4:$Q$11,$Q6)&gt;1,COUNTIF($Q$4:$Q$11,$Q6)&lt;COUNTA($C$4:$C$11)),HLOOKUP($B6,rozstřely!$C$12:$BN$25,13,0),""))</f>
        <v/>
      </c>
      <c r="V6" s="450" t="str">
        <f>IF($Q6="","",IF(AND(COUNTIF($Q$4:$Q$11,$Q6)&gt;1,COUNTIF($Q$4:$Q$11,$Q6)&lt;COUNTA($C$4:$C$11)),HLOOKUP($B6,rozstřely!$C$12:$BN$25,14,0),""))</f>
        <v/>
      </c>
      <c r="W6" s="451">
        <f ca="1">IF($Q6="","",IF(AND(COUNTIF($Q$4:$Q$11,$Q6)&gt;0,COUNTIF($Q$4:$Q$11,$Q6)&lt;COUNTA($C$4:$C$11)),HLOOKUP(B6,rozstřely!$C$1:$J$8,8,0),""))</f>
        <v>6</v>
      </c>
      <c r="X6" s="452" t="str">
        <f t="shared" ca="1" si="4"/>
        <v>6A</v>
      </c>
      <c r="Y6" s="453">
        <f t="shared" si="1"/>
        <v>13</v>
      </c>
      <c r="Z6" s="455" t="str">
        <f t="shared" si="1"/>
        <v>Skála/ 
Šalanda</v>
      </c>
      <c r="AA6" s="325"/>
    </row>
    <row r="7" spans="1:27" ht="30" customHeight="1" x14ac:dyDescent="0.25">
      <c r="A7" s="561"/>
      <c r="B7" s="1013">
        <f>'Tabulky skupin'!B7</f>
        <v>14</v>
      </c>
      <c r="C7" s="938" t="str">
        <f>VLOOKUP($B7,jednotlivci!$C$5:$G$164,5,0)</f>
        <v>Hněvkovský/ 
Šárka</v>
      </c>
      <c r="D7" s="100" t="str">
        <f>IFERROR(CONCATENATE(VLOOKUP(CONCATENATE(D$3,"_",$B7),'Rozpis zápasů'!$D$3:$AF$162,IF(VLOOKUP(CONCATENATE(D$3,"_",$B7),'Rozpis zápasů'!$D$3:$AF$162,3,0)=$B7,5,6),0),":",VLOOKUP(CONCATENATE(D$3,"_",$B7),'Rozpis zápasů'!$D$3:$AF$162,IF(VLOOKUP(CONCATENATE(D$3,"_",$B7),'Rozpis zápasů'!$D$3:$AF$162,3,0)=$B7,6,5),0),IF(VLOOKUP(CONCATENATE(D$3,"_",$B7),'Rozpis zápasů'!$D$3:$AF$162,20,0)&lt;&gt;"",CONCATENATE(" (",VLOOKUP(CONCATENATE(D$3,"_",$B7),'Rozpis zápasů'!$D$3:$AF$162,20,0),")"),"")),"")</f>
        <v>0:2</v>
      </c>
      <c r="E7" s="103" t="str">
        <f>IFERROR(CONCATENATE(VLOOKUP(CONCATENATE(E$3,"_",$B7),'Rozpis zápasů'!$D$3:$AF$162,IF(VLOOKUP(CONCATENATE(E$3,"_",$B7),'Rozpis zápasů'!$D$3:$AF$162,3,0)=$B7,5,6),0),":",VLOOKUP(CONCATENATE(E$3,"_",$B7),'Rozpis zápasů'!$D$3:$AF$162,IF(VLOOKUP(CONCATENATE(E$3,"_",$B7),'Rozpis zápasů'!$D$3:$AF$162,3,0)=$B7,6,5),0),IF(VLOOKUP(CONCATENATE(E$3,"_",$B7),'Rozpis zápasů'!$D$3:$AF$162,20,0)&lt;&gt;"",CONCATENATE(" (",VLOOKUP(CONCATENATE(E$3,"_",$B7),'Rozpis zápasů'!$D$3:$AF$162,20,0),")"),"")),"")</f>
        <v>0:2</v>
      </c>
      <c r="F7" s="103" t="str">
        <f>IFERROR(CONCATENATE(VLOOKUP(CONCATENATE(F$3,"_",$B7),'Rozpis zápasů'!$D$3:$AF$162,IF(VLOOKUP(CONCATENATE(F$3,"_",$B7),'Rozpis zápasů'!$D$3:$AF$162,3,0)=$B7,5,6),0),":",VLOOKUP(CONCATENATE(F$3,"_",$B7),'Rozpis zápasů'!$D$3:$AF$162,IF(VLOOKUP(CONCATENATE(F$3,"_",$B7),'Rozpis zápasů'!$D$3:$AF$162,3,0)=$B7,6,5),0),IF(VLOOKUP(CONCATENATE(F$3,"_",$B7),'Rozpis zápasů'!$D$3:$AF$162,20,0)&lt;&gt;"",CONCATENATE(" (",VLOOKUP(CONCATENATE(F$3,"_",$B7),'Rozpis zápasů'!$D$3:$AF$162,20,0),")"),"")),"")</f>
        <v>2:0</v>
      </c>
      <c r="G7" s="444" t="str">
        <f>F6</f>
        <v>A</v>
      </c>
      <c r="H7" s="101" t="str">
        <f>IFERROR(CONCATENATE(VLOOKUP(CONCATENATE($B7,"_",H$3),'Rozpis zápasů'!$D$3:$AF$162,IF(VLOOKUP(CONCATENATE($B7,"_",H$3),'Rozpis zápasů'!$D$3:$AF$162,3,0)=$B7,5,6),0),":",VLOOKUP(CONCATENATE($B7,"_",H$3),'Rozpis zápasů'!$D$3:$AF$162,IF(VLOOKUP(CONCATENATE($B7,"_",H$3),'Rozpis zápasů'!$D$3:$AF$162,3,0)=$B7,6,5),0),IF(VLOOKUP(CONCATENATE($B7,"_",H$3),'Rozpis zápasů'!$D$3:$AF$162,20,0)&lt;&gt;"",CONCATENATE(" (",VLOOKUP(CONCATENATE($B7,"_",H$3),'Rozpis zápasů'!$D$3:$AF$162,20,0),")"),"")),"")</f>
        <v>2:0</v>
      </c>
      <c r="I7" s="101" t="str">
        <f>IFERROR(CONCATENATE(VLOOKUP(CONCATENATE($B7,"_",I$3),'Rozpis zápasů'!$D$3:$AF$162,IF(VLOOKUP(CONCATENATE($B7,"_",I$3),'Rozpis zápasů'!$D$3:$AF$162,3,0)=$B7,5,6),0),":",VLOOKUP(CONCATENATE($B7,"_",I$3),'Rozpis zápasů'!$D$3:$AF$162,IF(VLOOKUP(CONCATENATE($B7,"_",I$3),'Rozpis zápasů'!$D$3:$AF$162,3,0)=$B7,6,5),0),IF(VLOOKUP(CONCATENATE($B7,"_",I$3),'Rozpis zápasů'!$D$3:$AF$162,20,0)&lt;&gt;"",CONCATENATE(" (",VLOOKUP(CONCATENATE($B7,"_",I$3),'Rozpis zápasů'!$D$3:$AF$162,20,0),")"),"")),"")</f>
        <v>2:0</v>
      </c>
      <c r="J7" s="101" t="str">
        <f>IFERROR(CONCATENATE(VLOOKUP(CONCATENATE($B7,"_",J$3),'Rozpis zápasů'!$D$3:$AF$162,IF(VLOOKUP(CONCATENATE($B7,"_",J$3),'Rozpis zápasů'!$D$3:$AF$162,3,0)=$B7,5,6),0),":",VLOOKUP(CONCATENATE($B7,"_",J$3),'Rozpis zápasů'!$D$3:$AF$162,IF(VLOOKUP(CONCATENATE($B7,"_",J$3),'Rozpis zápasů'!$D$3:$AF$162,3,0)=$B7,6,5),0),IF(VLOOKUP(CONCATENATE($B7,"_",J$3),'Rozpis zápasů'!$D$3:$AF$162,20,0)&lt;&gt;"",CONCATENATE(" (",VLOOKUP(CONCATENATE($B7,"_",J$3),'Rozpis zápasů'!$D$3:$AF$162,20,0),")"),"")),"")</f>
        <v/>
      </c>
      <c r="K7" s="229" t="str">
        <f>IFERROR(CONCATENATE(VLOOKUP(CONCATENATE($B7,"_",K$3),'Rozpis zápasů'!$D$3:$AF$162,IF(VLOOKUP(CONCATENATE($B7,"_",K$3),'Rozpis zápasů'!$D$3:$AF$162,3,0)=$B7,5,6),0),":",VLOOKUP(CONCATENATE($B7,"_",K$3),'Rozpis zápasů'!$D$3:$AF$162,IF(VLOOKUP(CONCATENATE($B7,"_",K$3),'Rozpis zápasů'!$D$3:$AF$162,3,0)=$B7,6,5),0),IF(VLOOKUP(CONCATENATE($B7,"_",K$3),'Rozpis zápasů'!$D$3:$AF$162,20,0)&lt;&gt;"",CONCATENATE(" (",VLOOKUP(CONCATENATE($B7,"_",K$3),'Rozpis zápasů'!$D$3:$AF$162,20,0),")"),"")),"")</f>
        <v/>
      </c>
      <c r="L7" s="232">
        <f>IF((COUNTIFS('Rozpis zápasů'!$F$3:$F$162,B7,'Rozpis zápasů'!$E$3:$E$162,"&lt;&gt;N")+COUNTIFS('Rozpis zápasů'!$G$3:$G$162,B7,'Rozpis zápasů'!$E$3:$E$162,"&lt;&gt;N"))=0,"",SUMIF('Rozpis zápasů'!$F$3:$F$162,B7,'Rozpis zápasů'!$L$3:$L$162)+SUMIF('Rozpis zápasů'!$G$3:$G$162,B7,'Rozpis zápasů'!$M$3:$M$162))</f>
        <v>3</v>
      </c>
      <c r="M7" s="235">
        <f>IF((COUNTIFS('Rozpis zápasů'!$F$3:$F$162,B7,'Rozpis zápasů'!$E$3:$E$162,"&lt;&gt;N")+COUNTIFS('Rozpis zápasů'!$G$3:$G$162,B7,'Rozpis zápasů'!$E$3:$E$162,"&lt;&gt;N"))=0,"",SUMIF('Rozpis zápasů'!$F$3:$F$162,$B7,'Rozpis zápasů'!$H$3:$H$162)+SUMIF('Rozpis zápasů'!$G$3:$G$162,$B7,'Rozpis zápasů'!$I$3:$I$162))</f>
        <v>6</v>
      </c>
      <c r="N7" s="355">
        <f>IF((COUNTIFS('Rozpis zápasů'!$F$3:$F$162,B7,'Rozpis zápasů'!$E$3:$E$162,"&lt;&gt;N")+COUNTIFS('Rozpis zápasů'!$G$3:$G$162,B7,'Rozpis zápasů'!$E$3:$E$162,"&lt;&gt;N"))=0,"",SUMIF('Rozpis zápasů'!$F$3:$F$162,$B7,'Rozpis zápasů'!$I$3:$I$162)+SUMIF('Rozpis zápasů'!$G$3:$G$162,$B7,'Rozpis zápasů'!$H$3:$H$162))</f>
        <v>4</v>
      </c>
      <c r="O7" s="233">
        <f t="shared" si="2"/>
        <v>2</v>
      </c>
      <c r="P7" s="445">
        <f t="shared" si="3"/>
        <v>1.5</v>
      </c>
      <c r="Q7" s="446">
        <f t="shared" si="0"/>
        <v>3</v>
      </c>
      <c r="R7" s="447" t="str">
        <f>IF($Q7="","",IF(AND(COUNTIF($Q$4:$Q$11,$Q7)&gt;1,COUNTIF($Q$4:$Q$11,$Q7)&lt;COUNTA($C$4:$C$11)),HLOOKUP($B7,rozstřely!$C$12:$BN$25,10,0),""))</f>
        <v/>
      </c>
      <c r="S7" s="448" t="str">
        <f>IF($Q7="","",IF(AND(COUNTIF($Q$4:$Q$11,$Q7)&gt;1,COUNTIF($Q$4:$Q$11,$Q7)&lt;COUNTA($C$4:$C$11)),HLOOKUP($B7,rozstřely!$C$12:$BN$25,11,0),""))</f>
        <v/>
      </c>
      <c r="T7" s="449" t="str">
        <f>IF($Q7="","",IF(AND(COUNTIF($Q$4:$Q$11,$Q7)&gt;1,COUNTIF($Q$4:$Q$11,$Q7)&lt;COUNTA($C$4:$C$11)),HLOOKUP($B7,rozstřely!$C$12:$BN$25,12,0),""))</f>
        <v/>
      </c>
      <c r="U7" s="447" t="str">
        <f>IF($Q7="","",IF(AND(COUNTIF($Q$4:$Q$11,$Q7)&gt;1,COUNTIF($Q$4:$Q$11,$Q7)&lt;COUNTA($C$4:$C$11)),HLOOKUP($B7,rozstřely!$C$12:$BN$25,13,0),""))</f>
        <v/>
      </c>
      <c r="V7" s="450" t="str">
        <f>IF($Q7="","",IF(AND(COUNTIF($Q$4:$Q$11,$Q7)&gt;1,COUNTIF($Q$4:$Q$11,$Q7)&lt;COUNTA($C$4:$C$11)),HLOOKUP($B7,rozstřely!$C$12:$BN$25,14,0),""))</f>
        <v/>
      </c>
      <c r="W7" s="456">
        <f ca="1">IF($Q7="","",IF(AND(COUNTIF($Q$4:$Q$11,$Q7)&gt;0,COUNTIF($Q$4:$Q$11,$Q7)&lt;COUNTA($C$4:$C$11)),HLOOKUP(B7,rozstřely!$C$1:$J$8,8,0),""))</f>
        <v>3</v>
      </c>
      <c r="X7" s="452" t="str">
        <f t="shared" ca="1" si="4"/>
        <v>3A</v>
      </c>
      <c r="Y7" s="452">
        <f t="shared" si="1"/>
        <v>14</v>
      </c>
      <c r="Z7" s="455" t="str">
        <f t="shared" si="1"/>
        <v>Hněvkovský/ 
Šárka</v>
      </c>
      <c r="AA7" s="325"/>
    </row>
    <row r="8" spans="1:27" ht="30" customHeight="1" x14ac:dyDescent="0.25">
      <c r="A8" s="561"/>
      <c r="B8" s="1013">
        <f>'Tabulky skupin'!B8</f>
        <v>15</v>
      </c>
      <c r="C8" s="938" t="str">
        <f>VLOOKUP($B8,jednotlivci!$C$5:$G$164,5,0)</f>
        <v>Michel/ 
Langhamer</v>
      </c>
      <c r="D8" s="100" t="str">
        <f>IFERROR(CONCATENATE(VLOOKUP(CONCATENATE(D$3,"_",$B8),'Rozpis zápasů'!$D$3:$AF$162,IF(VLOOKUP(CONCATENATE(D$3,"_",$B8),'Rozpis zápasů'!$D$3:$AF$162,3,0)=$B8,5,6),0),":",VLOOKUP(CONCATENATE(D$3,"_",$B8),'Rozpis zápasů'!$D$3:$AF$162,IF(VLOOKUP(CONCATENATE(D$3,"_",$B8),'Rozpis zápasů'!$D$3:$AF$162,3,0)=$B8,6,5),0),IF(VLOOKUP(CONCATENATE(D$3,"_",$B8),'Rozpis zápasů'!$D$3:$AF$162,20,0)&lt;&gt;"",CONCATENATE(" (",VLOOKUP(CONCATENATE(D$3,"_",$B8),'Rozpis zápasů'!$D$3:$AF$162,20,0),")"),"")),"")</f>
        <v>0:2</v>
      </c>
      <c r="E8" s="103" t="str">
        <f>IFERROR(CONCATENATE(VLOOKUP(CONCATENATE(E$3,"_",$B8),'Rozpis zápasů'!$D$3:$AF$162,IF(VLOOKUP(CONCATENATE(E$3,"_",$B8),'Rozpis zápasů'!$D$3:$AF$162,3,0)=$B8,5,6),0),":",VLOOKUP(CONCATENATE(E$3,"_",$B8),'Rozpis zápasů'!$D$3:$AF$162,IF(VLOOKUP(CONCATENATE(E$3,"_",$B8),'Rozpis zápasů'!$D$3:$AF$162,3,0)=$B8,6,5),0),IF(VLOOKUP(CONCATENATE(E$3,"_",$B8),'Rozpis zápasů'!$D$3:$AF$162,20,0)&lt;&gt;"",CONCATENATE(" (",VLOOKUP(CONCATENATE(E$3,"_",$B8),'Rozpis zápasů'!$D$3:$AF$162,20,0),")"),"")),"")</f>
        <v>0:2</v>
      </c>
      <c r="F8" s="103" t="str">
        <f>IFERROR(CONCATENATE(VLOOKUP(CONCATENATE(F$3,"_",$B8),'Rozpis zápasů'!$D$3:$AF$162,IF(VLOOKUP(CONCATENATE(F$3,"_",$B8),'Rozpis zápasů'!$D$3:$AF$162,3,0)=$B8,5,6),0),":",VLOOKUP(CONCATENATE(F$3,"_",$B8),'Rozpis zápasů'!$D$3:$AF$162,IF(VLOOKUP(CONCATENATE(F$3,"_",$B8),'Rozpis zápasů'!$D$3:$AF$162,3,0)=$B8,6,5),0),IF(VLOOKUP(CONCATENATE(F$3,"_",$B8),'Rozpis zápasů'!$D$3:$AF$162,20,0)&lt;&gt;"",CONCATENATE(" (",VLOOKUP(CONCATENATE(F$3,"_",$B8),'Rozpis zápasů'!$D$3:$AF$162,20,0),")"),"")),"")</f>
        <v>2:1</v>
      </c>
      <c r="G8" s="103" t="str">
        <f>IFERROR(CONCATENATE(VLOOKUP(CONCATENATE(G$3,"_",$B8),'Rozpis zápasů'!$D$3:$AF$162,IF(VLOOKUP(CONCATENATE(G$3,"_",$B8),'Rozpis zápasů'!$D$3:$AF$162,3,0)=$B8,5,6),0),":",VLOOKUP(CONCATENATE(G$3,"_",$B8),'Rozpis zápasů'!$D$3:$AF$162,IF(VLOOKUP(CONCATENATE(G$3,"_",$B8),'Rozpis zápasů'!$D$3:$AF$162,3,0)=$B8,6,5),0),IF(VLOOKUP(CONCATENATE(G$3,"_",$B8),'Rozpis zápasů'!$D$3:$AF$162,20,0)&lt;&gt;"",CONCATENATE(" (",VLOOKUP(CONCATENATE(G$3,"_",$B8),'Rozpis zápasů'!$D$3:$AF$162,20,0),")"),"")),"")</f>
        <v>0:2</v>
      </c>
      <c r="H8" s="444" t="str">
        <f>G7</f>
        <v>A</v>
      </c>
      <c r="I8" s="101" t="str">
        <f>IFERROR(CONCATENATE(VLOOKUP(CONCATENATE($B8,"_",I$3),'Rozpis zápasů'!$D$3:$AF$162,IF(VLOOKUP(CONCATENATE($B8,"_",I$3),'Rozpis zápasů'!$D$3:$AF$162,3,0)=$B8,5,6),0),":",VLOOKUP(CONCATENATE($B8,"_",I$3),'Rozpis zápasů'!$D$3:$AF$162,IF(VLOOKUP(CONCATENATE($B8,"_",I$3),'Rozpis zápasů'!$D$3:$AF$162,3,0)=$B8,6,5),0),IF(VLOOKUP(CONCATENATE($B8,"_",I$3),'Rozpis zápasů'!$D$3:$AF$162,20,0)&lt;&gt;"",CONCATENATE(" (",VLOOKUP(CONCATENATE($B8,"_",I$3),'Rozpis zápasů'!$D$3:$AF$162,20,0),")"),"")),"")</f>
        <v>0:2</v>
      </c>
      <c r="J8" s="101" t="str">
        <f>IFERROR(CONCATENATE(VLOOKUP(CONCATENATE($B8,"_",J$3),'Rozpis zápasů'!$D$3:$AF$162,IF(VLOOKUP(CONCATENATE($B8,"_",J$3),'Rozpis zápasů'!$D$3:$AF$162,3,0)=$B8,5,6),0),":",VLOOKUP(CONCATENATE($B8,"_",J$3),'Rozpis zápasů'!$D$3:$AF$162,IF(VLOOKUP(CONCATENATE($B8,"_",J$3),'Rozpis zápasů'!$D$3:$AF$162,3,0)=$B8,6,5),0),IF(VLOOKUP(CONCATENATE($B8,"_",J$3),'Rozpis zápasů'!$D$3:$AF$162,20,0)&lt;&gt;"",CONCATENATE(" (",VLOOKUP(CONCATENATE($B8,"_",J$3),'Rozpis zápasů'!$D$3:$AF$162,20,0),")"),"")),"")</f>
        <v/>
      </c>
      <c r="K8" s="229" t="str">
        <f>IFERROR(CONCATENATE(VLOOKUP(CONCATENATE($B8,"_",K$3),'Rozpis zápasů'!$D$3:$AF$162,IF(VLOOKUP(CONCATENATE($B8,"_",K$3),'Rozpis zápasů'!$D$3:$AF$162,3,0)=$B8,5,6),0),":",VLOOKUP(CONCATENATE($B8,"_",K$3),'Rozpis zápasů'!$D$3:$AF$162,IF(VLOOKUP(CONCATENATE($B8,"_",K$3),'Rozpis zápasů'!$D$3:$AF$162,3,0)=$B8,6,5),0),IF(VLOOKUP(CONCATENATE($B8,"_",K$3),'Rozpis zápasů'!$D$3:$AF$162,20,0)&lt;&gt;"",CONCATENATE(" (",VLOOKUP(CONCATENATE($B8,"_",K$3),'Rozpis zápasů'!$D$3:$AF$162,20,0),")"),"")),"")</f>
        <v/>
      </c>
      <c r="L8" s="232">
        <f>IF((COUNTIFS('Rozpis zápasů'!$F$3:$F$162,B8,'Rozpis zápasů'!$E$3:$E$162,"&lt;&gt;N")+COUNTIFS('Rozpis zápasů'!$G$3:$G$162,B8,'Rozpis zápasů'!$E$3:$E$162,"&lt;&gt;N"))=0,"",SUMIF('Rozpis zápasů'!$F$3:$F$162,B8,'Rozpis zápasů'!$L$3:$L$162)+SUMIF('Rozpis zápasů'!$G$3:$G$162,B8,'Rozpis zápasů'!$M$3:$M$162))</f>
        <v>1</v>
      </c>
      <c r="M8" s="235">
        <f>IF((COUNTIFS('Rozpis zápasů'!$F$3:$F$162,B8,'Rozpis zápasů'!$E$3:$E$162,"&lt;&gt;N")+COUNTIFS('Rozpis zápasů'!$G$3:$G$162,B8,'Rozpis zápasů'!$E$3:$E$162,"&lt;&gt;N"))=0,"",SUMIF('Rozpis zápasů'!$F$3:$F$162,$B8,'Rozpis zápasů'!$H$3:$H$162)+SUMIF('Rozpis zápasů'!$G$3:$G$162,$B8,'Rozpis zápasů'!$I$3:$I$162))</f>
        <v>2</v>
      </c>
      <c r="N8" s="355">
        <f>IF((COUNTIFS('Rozpis zápasů'!$F$3:$F$162,B8,'Rozpis zápasů'!$E$3:$E$162,"&lt;&gt;N")+COUNTIFS('Rozpis zápasů'!$G$3:$G$162,B8,'Rozpis zápasů'!$E$3:$E$162,"&lt;&gt;N"))=0,"",SUMIF('Rozpis zápasů'!$F$3:$F$162,$B8,'Rozpis zápasů'!$I$3:$I$162)+SUMIF('Rozpis zápasů'!$G$3:$G$162,$B8,'Rozpis zápasů'!$H$3:$H$162))</f>
        <v>9</v>
      </c>
      <c r="O8" s="233">
        <f t="shared" si="2"/>
        <v>-7</v>
      </c>
      <c r="P8" s="445">
        <f t="shared" si="3"/>
        <v>0.22222222222222221</v>
      </c>
      <c r="Q8" s="446">
        <f t="shared" si="0"/>
        <v>5</v>
      </c>
      <c r="R8" s="447" t="str">
        <f>IF($Q8="","",IF(AND(COUNTIF($Q$4:$Q$11,$Q8)&gt;1,COUNTIF($Q$4:$Q$11,$Q8)&lt;COUNTA($C$4:$C$11)),HLOOKUP($B8,rozstřely!$C$12:$BN$25,10,0),""))</f>
        <v/>
      </c>
      <c r="S8" s="448" t="str">
        <f>IF($Q8="","",IF(AND(COUNTIF($Q$4:$Q$11,$Q8)&gt;1,COUNTIF($Q$4:$Q$11,$Q8)&lt;COUNTA($C$4:$C$11)),HLOOKUP($B8,rozstřely!$C$12:$BN$25,11,0),""))</f>
        <v/>
      </c>
      <c r="T8" s="449" t="str">
        <f>IF($Q8="","",IF(AND(COUNTIF($Q$4:$Q$11,$Q8)&gt;1,COUNTIF($Q$4:$Q$11,$Q8)&lt;COUNTA($C$4:$C$11)),HLOOKUP($B8,rozstřely!$C$12:$BN$25,12,0),""))</f>
        <v/>
      </c>
      <c r="U8" s="447" t="str">
        <f>IF($Q8="","",IF(AND(COUNTIF($Q$4:$Q$11,$Q8)&gt;1,COUNTIF($Q$4:$Q$11,$Q8)&lt;COUNTA($C$4:$C$11)),HLOOKUP($B8,rozstřely!$C$12:$BN$25,13,0),""))</f>
        <v/>
      </c>
      <c r="V8" s="450" t="str">
        <f>IF($Q8="","",IF(AND(COUNTIF($Q$4:$Q$11,$Q8)&gt;1,COUNTIF($Q$4:$Q$11,$Q8)&lt;COUNTA($C$4:$C$11)),HLOOKUP($B8,rozstřely!$C$12:$BN$25,14,0),""))</f>
        <v/>
      </c>
      <c r="W8" s="456">
        <f ca="1">IF($Q8="","",IF(AND(COUNTIF($Q$4:$Q$11,$Q8)&gt;0,COUNTIF($Q$4:$Q$11,$Q8)&lt;COUNTA($C$4:$C$11)),HLOOKUP(B8,rozstřely!$C$1:$J$8,8,0),""))</f>
        <v>5</v>
      </c>
      <c r="X8" s="452" t="str">
        <f t="shared" ca="1" si="4"/>
        <v>5A</v>
      </c>
      <c r="Y8" s="452">
        <f t="shared" si="1"/>
        <v>15</v>
      </c>
      <c r="Z8" s="455" t="str">
        <f t="shared" si="1"/>
        <v>Michel/ 
Langhamer</v>
      </c>
      <c r="AA8" s="325"/>
    </row>
    <row r="9" spans="1:27" ht="30" customHeight="1" x14ac:dyDescent="0.25">
      <c r="A9" s="561"/>
      <c r="B9" s="1013">
        <f>'Tabulky skupin'!B9</f>
        <v>16</v>
      </c>
      <c r="C9" s="938" t="str">
        <f>VLOOKUP($B9,jednotlivci!$C$5:$G$164,5,0)</f>
        <v>Melíšek/ 
Koš</v>
      </c>
      <c r="D9" s="100" t="str">
        <f>IFERROR(CONCATENATE(VLOOKUP(CONCATENATE(D$3,"_",$B9),'Rozpis zápasů'!$D$3:$AF$162,IF(VLOOKUP(CONCATENATE(D$3,"_",$B9),'Rozpis zápasů'!$D$3:$AF$162,3,0)=$B9,5,6),0),":",VLOOKUP(CONCATENATE(D$3,"_",$B9),'Rozpis zápasů'!$D$3:$AF$162,IF(VLOOKUP(CONCATENATE(D$3,"_",$B9),'Rozpis zápasů'!$D$3:$AF$162,3,0)=$B9,6,5),0),IF(VLOOKUP(CONCATENATE(D$3,"_",$B9),'Rozpis zápasů'!$D$3:$AF$162,20,0)&lt;&gt;"",CONCATENATE(" (",VLOOKUP(CONCATENATE(D$3,"_",$B9),'Rozpis zápasů'!$D$3:$AF$162,20,0),")"),"")),"")</f>
        <v>0:2</v>
      </c>
      <c r="E9" s="103" t="str">
        <f>IFERROR(CONCATENATE(VLOOKUP(CONCATENATE(E$3,"_",$B9),'Rozpis zápasů'!$D$3:$AF$162,IF(VLOOKUP(CONCATENATE(E$3,"_",$B9),'Rozpis zápasů'!$D$3:$AF$162,3,0)=$B9,5,6),0),":",VLOOKUP(CONCATENATE(E$3,"_",$B9),'Rozpis zápasů'!$D$3:$AF$162,IF(VLOOKUP(CONCATENATE(E$3,"_",$B9),'Rozpis zápasů'!$D$3:$AF$162,3,0)=$B9,6,5),0),IF(VLOOKUP(CONCATENATE(E$3,"_",$B9),'Rozpis zápasů'!$D$3:$AF$162,20,0)&lt;&gt;"",CONCATENATE(" (",VLOOKUP(CONCATENATE(E$3,"_",$B9),'Rozpis zápasů'!$D$3:$AF$162,20,0),")"),"")),"")</f>
        <v>1:2</v>
      </c>
      <c r="F9" s="103" t="str">
        <f>IFERROR(CONCATENATE(VLOOKUP(CONCATENATE(F$3,"_",$B9),'Rozpis zápasů'!$D$3:$AF$162,IF(VLOOKUP(CONCATENATE(F$3,"_",$B9),'Rozpis zápasů'!$D$3:$AF$162,3,0)=$B9,5,6),0),":",VLOOKUP(CONCATENATE(F$3,"_",$B9),'Rozpis zápasů'!$D$3:$AF$162,IF(VLOOKUP(CONCATENATE(F$3,"_",$B9),'Rozpis zápasů'!$D$3:$AF$162,3,0)=$B9,6,5),0),IF(VLOOKUP(CONCATENATE(F$3,"_",$B9),'Rozpis zápasů'!$D$3:$AF$162,20,0)&lt;&gt;"",CONCATENATE(" (",VLOOKUP(CONCATENATE(F$3,"_",$B9),'Rozpis zápasů'!$D$3:$AF$162,20,0),")"),"")),"")</f>
        <v>2:1</v>
      </c>
      <c r="G9" s="103" t="str">
        <f>IFERROR(CONCATENATE(VLOOKUP(CONCATENATE(G$3,"_",$B9),'Rozpis zápasů'!$D$3:$AF$162,IF(VLOOKUP(CONCATENATE(G$3,"_",$B9),'Rozpis zápasů'!$D$3:$AF$162,3,0)=$B9,5,6),0),":",VLOOKUP(CONCATENATE(G$3,"_",$B9),'Rozpis zápasů'!$D$3:$AF$162,IF(VLOOKUP(CONCATENATE(G$3,"_",$B9),'Rozpis zápasů'!$D$3:$AF$162,3,0)=$B9,6,5),0),IF(VLOOKUP(CONCATENATE(G$3,"_",$B9),'Rozpis zápasů'!$D$3:$AF$162,20,0)&lt;&gt;"",CONCATENATE(" (",VLOOKUP(CONCATENATE(G$3,"_",$B9),'Rozpis zápasů'!$D$3:$AF$162,20,0),")"),"")),"")</f>
        <v>0:2</v>
      </c>
      <c r="H9" s="103" t="str">
        <f>IFERROR(CONCATENATE(VLOOKUP(CONCATENATE(H$3,"_",$B9),'Rozpis zápasů'!$D$3:$AF$162,IF(VLOOKUP(CONCATENATE(H$3,"_",$B9),'Rozpis zápasů'!$D$3:$AF$162,3,0)=$B9,5,6),0),":",VLOOKUP(CONCATENATE(H$3,"_",$B9),'Rozpis zápasů'!$D$3:$AF$162,IF(VLOOKUP(CONCATENATE(H$3,"_",$B9),'Rozpis zápasů'!$D$3:$AF$162,3,0)=$B9,6,5),0),IF(VLOOKUP(CONCATENATE(H$3,"_",$B9),'Rozpis zápasů'!$D$3:$AF$162,20,0)&lt;&gt;"",CONCATENATE(" (",VLOOKUP(CONCATENATE(H$3,"_",$B9),'Rozpis zápasů'!$D$3:$AF$162,20,0),")"),"")),"")</f>
        <v>2:0</v>
      </c>
      <c r="I9" s="444" t="str">
        <f>H8</f>
        <v>A</v>
      </c>
      <c r="J9" s="101" t="str">
        <f>IFERROR(CONCATENATE(VLOOKUP(CONCATENATE($B9,"_",J$3),'Rozpis zápasů'!$D$3:$AF$162,IF(VLOOKUP(CONCATENATE($B9,"_",J$3),'Rozpis zápasů'!$D$3:$AF$162,3,0)=$B9,5,6),0),":",VLOOKUP(CONCATENATE($B9,"_",J$3),'Rozpis zápasů'!$D$3:$AF$162,IF(VLOOKUP(CONCATENATE($B9,"_",J$3),'Rozpis zápasů'!$D$3:$AF$162,3,0)=$B9,6,5),0),IF(VLOOKUP(CONCATENATE($B9,"_",J$3),'Rozpis zápasů'!$D$3:$AF$162,20,0)&lt;&gt;"",CONCATENATE(" (",VLOOKUP(CONCATENATE($B9,"_",J$3),'Rozpis zápasů'!$D$3:$AF$162,20,0),")"),"")),"")</f>
        <v/>
      </c>
      <c r="K9" s="229" t="str">
        <f>IFERROR(CONCATENATE(VLOOKUP(CONCATENATE($B9,"_",K$3),'Rozpis zápasů'!$D$3:$AF$162,IF(VLOOKUP(CONCATENATE($B9,"_",K$3),'Rozpis zápasů'!$D$3:$AF$162,3,0)=$B9,5,6),0),":",VLOOKUP(CONCATENATE($B9,"_",K$3),'Rozpis zápasů'!$D$3:$AF$162,IF(VLOOKUP(CONCATENATE($B9,"_",K$3),'Rozpis zápasů'!$D$3:$AF$162,3,0)=$B9,6,5),0),IF(VLOOKUP(CONCATENATE($B9,"_",K$3),'Rozpis zápasů'!$D$3:$AF$162,20,0)&lt;&gt;"",CONCATENATE(" (",VLOOKUP(CONCATENATE($B9,"_",K$3),'Rozpis zápasů'!$D$3:$AF$162,20,0),")"),"")),"")</f>
        <v/>
      </c>
      <c r="L9" s="232">
        <f>IF((COUNTIFS('Rozpis zápasů'!$F$3:$F$162,B9,'Rozpis zápasů'!$E$3:$E$162,"&lt;&gt;N")+COUNTIFS('Rozpis zápasů'!$G$3:$G$162,B9,'Rozpis zápasů'!$E$3:$E$162,"&lt;&gt;N"))=0,"",SUMIF('Rozpis zápasů'!$F$3:$F$162,B9,'Rozpis zápasů'!$L$3:$L$162)+SUMIF('Rozpis zápasů'!$G$3:$G$162,B9,'Rozpis zápasů'!$M$3:$M$162))</f>
        <v>2</v>
      </c>
      <c r="M9" s="235">
        <f>IF((COUNTIFS('Rozpis zápasů'!$F$3:$F$162,B9,'Rozpis zápasů'!$E$3:$E$162,"&lt;&gt;N")+COUNTIFS('Rozpis zápasů'!$G$3:$G$162,B9,'Rozpis zápasů'!$E$3:$E$162,"&lt;&gt;N"))=0,"",SUMIF('Rozpis zápasů'!$F$3:$F$162,$B9,'Rozpis zápasů'!$H$3:$H$162)+SUMIF('Rozpis zápasů'!$G$3:$G$162,$B9,'Rozpis zápasů'!$I$3:$I$162))</f>
        <v>5</v>
      </c>
      <c r="N9" s="355">
        <f>IF((COUNTIFS('Rozpis zápasů'!$F$3:$F$162,B9,'Rozpis zápasů'!$E$3:$E$162,"&lt;&gt;N")+COUNTIFS('Rozpis zápasů'!$G$3:$G$162,B9,'Rozpis zápasů'!$E$3:$E$162,"&lt;&gt;N"))=0,"",SUMIF('Rozpis zápasů'!$F$3:$F$162,$B9,'Rozpis zápasů'!$I$3:$I$162)+SUMIF('Rozpis zápasů'!$G$3:$G$162,$B9,'Rozpis zápasů'!$H$3:$H$162))</f>
        <v>7</v>
      </c>
      <c r="O9" s="233">
        <f t="shared" si="2"/>
        <v>-2</v>
      </c>
      <c r="P9" s="445">
        <f t="shared" si="3"/>
        <v>0.7142857142857143</v>
      </c>
      <c r="Q9" s="446">
        <f t="shared" si="0"/>
        <v>4</v>
      </c>
      <c r="R9" s="447" t="str">
        <f>IF($Q9="","",IF(AND(COUNTIF($Q$4:$Q$11,$Q9)&gt;1,COUNTIF($Q$4:$Q$11,$Q9)&lt;COUNTA($C$4:$C$11)),HLOOKUP($B9,rozstřely!$C$12:$BN$25,10,0),""))</f>
        <v/>
      </c>
      <c r="S9" s="448" t="str">
        <f>IF($Q9="","",IF(AND(COUNTIF($Q$4:$Q$11,$Q9)&gt;1,COUNTIF($Q$4:$Q$11,$Q9)&lt;COUNTA($C$4:$C$11)),HLOOKUP($B9,rozstřely!$C$12:$BN$25,11,0),""))</f>
        <v/>
      </c>
      <c r="T9" s="449" t="str">
        <f>IF($Q9="","",IF(AND(COUNTIF($Q$4:$Q$11,$Q9)&gt;1,COUNTIF($Q$4:$Q$11,$Q9)&lt;COUNTA($C$4:$C$11)),HLOOKUP($B9,rozstřely!$C$12:$BN$25,12,0),""))</f>
        <v/>
      </c>
      <c r="U9" s="447" t="str">
        <f>IF($Q9="","",IF(AND(COUNTIF($Q$4:$Q$11,$Q9)&gt;1,COUNTIF($Q$4:$Q$11,$Q9)&lt;COUNTA($C$4:$C$11)),HLOOKUP($B9,rozstřely!$C$12:$BN$25,13,0),""))</f>
        <v/>
      </c>
      <c r="V9" s="450" t="str">
        <f>IF($Q9="","",IF(AND(COUNTIF($Q$4:$Q$11,$Q9)&gt;1,COUNTIF($Q$4:$Q$11,$Q9)&lt;COUNTA($C$4:$C$11)),HLOOKUP($B9,rozstřely!$C$12:$BN$25,14,0),""))</f>
        <v/>
      </c>
      <c r="W9" s="456">
        <f ca="1">IF($Q9="","",IF(AND(COUNTIF($Q$4:$Q$11,$Q9)&gt;0,COUNTIF($Q$4:$Q$11,$Q9)&lt;COUNTA($C$4:$C$11)),HLOOKUP(B9,rozstřely!$C$1:$J$8,8,0),""))</f>
        <v>4</v>
      </c>
      <c r="X9" s="452" t="str">
        <f t="shared" ca="1" si="4"/>
        <v>4A</v>
      </c>
      <c r="Y9" s="453">
        <f t="shared" si="1"/>
        <v>16</v>
      </c>
      <c r="Z9" s="457" t="str">
        <f t="shared" si="1"/>
        <v>Melíšek/ 
Koš</v>
      </c>
      <c r="AA9" s="325"/>
    </row>
    <row r="10" spans="1:27" ht="30" customHeight="1" x14ac:dyDescent="0.25">
      <c r="A10" s="561"/>
      <c r="B10" s="1013">
        <f>'Tabulky skupin'!B10</f>
        <v>17</v>
      </c>
      <c r="C10" s="938" t="str">
        <f>VLOOKUP($B10,jednotlivci!$C$5:$G$164,5,0)</f>
        <v/>
      </c>
      <c r="D10" s="100" t="str">
        <f>IFERROR(CONCATENATE(VLOOKUP(CONCATENATE(D$3,"_",$B10),'Rozpis zápasů'!$D$3:$AF$162,IF(VLOOKUP(CONCATENATE(D$3,"_",$B10),'Rozpis zápasů'!$D$3:$AF$162,3,0)=$B10,5,6),0),":",VLOOKUP(CONCATENATE(D$3,"_",$B10),'Rozpis zápasů'!$D$3:$AF$162,IF(VLOOKUP(CONCATENATE(D$3,"_",$B10),'Rozpis zápasů'!$D$3:$AF$162,3,0)=$B10,6,5),0),IF(VLOOKUP(CONCATENATE(D$3,"_",$B10),'Rozpis zápasů'!$D$3:$AF$162,20,0)&lt;&gt;"",CONCATENATE(" (",VLOOKUP(CONCATENATE(D$3,"_",$B10),'Rozpis zápasů'!$D$3:$AF$162,20,0),")"),"")),"")</f>
        <v/>
      </c>
      <c r="E10" s="103" t="str">
        <f>IFERROR(CONCATENATE(VLOOKUP(CONCATENATE(E$3,"_",$B10),'Rozpis zápasů'!$D$3:$AF$162,IF(VLOOKUP(CONCATENATE(E$3,"_",$B10),'Rozpis zápasů'!$D$3:$AF$162,3,0)=$B10,5,6),0),":",VLOOKUP(CONCATENATE(E$3,"_",$B10),'Rozpis zápasů'!$D$3:$AF$162,IF(VLOOKUP(CONCATENATE(E$3,"_",$B10),'Rozpis zápasů'!$D$3:$AF$162,3,0)=$B10,6,5),0),IF(VLOOKUP(CONCATENATE(E$3,"_",$B10),'Rozpis zápasů'!$D$3:$AF$162,20,0)&lt;&gt;"",CONCATENATE(" (",VLOOKUP(CONCATENATE(E$3,"_",$B10),'Rozpis zápasů'!$D$3:$AF$162,20,0),")"),"")),"")</f>
        <v/>
      </c>
      <c r="F10" s="103" t="str">
        <f>IFERROR(CONCATENATE(VLOOKUP(CONCATENATE(F$3,"_",$B10),'Rozpis zápasů'!$D$3:$AF$162,IF(VLOOKUP(CONCATENATE(F$3,"_",$B10),'Rozpis zápasů'!$D$3:$AF$162,3,0)=$B10,5,6),0),":",VLOOKUP(CONCATENATE(F$3,"_",$B10),'Rozpis zápasů'!$D$3:$AF$162,IF(VLOOKUP(CONCATENATE(F$3,"_",$B10),'Rozpis zápasů'!$D$3:$AF$162,3,0)=$B10,6,5),0),IF(VLOOKUP(CONCATENATE(F$3,"_",$B10),'Rozpis zápasů'!$D$3:$AF$162,20,0)&lt;&gt;"",CONCATENATE(" (",VLOOKUP(CONCATENATE(F$3,"_",$B10),'Rozpis zápasů'!$D$3:$AF$162,20,0),")"),"")),"")</f>
        <v/>
      </c>
      <c r="G10" s="103" t="str">
        <f>IFERROR(CONCATENATE(VLOOKUP(CONCATENATE(G$3,"_",$B10),'Rozpis zápasů'!$D$3:$AF$162,IF(VLOOKUP(CONCATENATE(G$3,"_",$B10),'Rozpis zápasů'!$D$3:$AF$162,3,0)=$B10,5,6),0),":",VLOOKUP(CONCATENATE(G$3,"_",$B10),'Rozpis zápasů'!$D$3:$AF$162,IF(VLOOKUP(CONCATENATE(G$3,"_",$B10),'Rozpis zápasů'!$D$3:$AF$162,3,0)=$B10,6,5),0),IF(VLOOKUP(CONCATENATE(G$3,"_",$B10),'Rozpis zápasů'!$D$3:$AF$162,20,0)&lt;&gt;"",CONCATENATE(" (",VLOOKUP(CONCATENATE(G$3,"_",$B10),'Rozpis zápasů'!$D$3:$AF$162,20,0),")"),"")),"")</f>
        <v/>
      </c>
      <c r="H10" s="103" t="str">
        <f>IFERROR(CONCATENATE(VLOOKUP(CONCATENATE(H$3,"_",$B10),'Rozpis zápasů'!$D$3:$AF$162,IF(VLOOKUP(CONCATENATE(H$3,"_",$B10),'Rozpis zápasů'!$D$3:$AF$162,3,0)=$B10,5,6),0),":",VLOOKUP(CONCATENATE(H$3,"_",$B10),'Rozpis zápasů'!$D$3:$AF$162,IF(VLOOKUP(CONCATENATE(H$3,"_",$B10),'Rozpis zápasů'!$D$3:$AF$162,3,0)=$B10,6,5),0),IF(VLOOKUP(CONCATENATE(H$3,"_",$B10),'Rozpis zápasů'!$D$3:$AF$162,20,0)&lt;&gt;"",CONCATENATE(" (",VLOOKUP(CONCATENATE(H$3,"_",$B10),'Rozpis zápasů'!$D$3:$AF$162,20,0),")"),"")),"")</f>
        <v/>
      </c>
      <c r="I10" s="103" t="str">
        <f>IFERROR(CONCATENATE(VLOOKUP(CONCATENATE(I$3,"_",$B10),'Rozpis zápasů'!$D$3:$AF$162,IF(VLOOKUP(CONCATENATE(I$3,"_",$B10),'Rozpis zápasů'!$D$3:$AF$162,3,0)=$B10,5,6),0),":",VLOOKUP(CONCATENATE(I$3,"_",$B10),'Rozpis zápasů'!$D$3:$AF$162,IF(VLOOKUP(CONCATENATE(I$3,"_",$B10),'Rozpis zápasů'!$D$3:$AF$162,3,0)=$B10,6,5),0),IF(VLOOKUP(CONCATENATE(I$3,"_",$B10),'Rozpis zápasů'!$D$3:$AF$162,20,0)&lt;&gt;"",CONCATENATE(" (",VLOOKUP(CONCATENATE(I$3,"_",$B10),'Rozpis zápasů'!$D$3:$AF$162,20,0),")"),"")),"")</f>
        <v/>
      </c>
      <c r="J10" s="444" t="str">
        <f>I9</f>
        <v>A</v>
      </c>
      <c r="K10" s="229" t="str">
        <f>IFERROR(CONCATENATE(VLOOKUP(CONCATENATE($B10,"_",K$3),'Rozpis zápasů'!$D$3:$AF$162,IF(VLOOKUP(CONCATENATE($B10,"_",K$3),'Rozpis zápasů'!$D$3:$AF$162,3,0)=$B10,5,6),0),":",VLOOKUP(CONCATENATE($B10,"_",K$3),'Rozpis zápasů'!$D$3:$AF$162,IF(VLOOKUP(CONCATENATE($B10,"_",K$3),'Rozpis zápasů'!$D$3:$AF$162,3,0)=$B10,6,5),0),IF(VLOOKUP(CONCATENATE($B10,"_",K$3),'Rozpis zápasů'!$D$3:$AF$162,20,0)&lt;&gt;"",CONCATENATE(" (",VLOOKUP(CONCATENATE($B10,"_",K$3),'Rozpis zápasů'!$D$3:$AF$162,20,0),")"),"")),"")</f>
        <v/>
      </c>
      <c r="L10" s="232" t="str">
        <f>IF((COUNTIFS('Rozpis zápasů'!$F$3:$F$162,B10,'Rozpis zápasů'!$E$3:$E$162,"&lt;&gt;N")+COUNTIFS('Rozpis zápasů'!$G$3:$G$162,B10,'Rozpis zápasů'!$E$3:$E$162,"&lt;&gt;N"))=0,"",SUMIF('Rozpis zápasů'!$F$3:$F$162,B10,'Rozpis zápasů'!$L$3:$L$162)+SUMIF('Rozpis zápasů'!$G$3:$G$162,B10,'Rozpis zápasů'!$M$3:$M$162))</f>
        <v/>
      </c>
      <c r="M10" s="235" t="str">
        <f>IF((COUNTIFS('Rozpis zápasů'!$F$3:$F$162,B10,'Rozpis zápasů'!$E$3:$E$162,"&lt;&gt;N")+COUNTIFS('Rozpis zápasů'!$G$3:$G$162,B10,'Rozpis zápasů'!$E$3:$E$162,"&lt;&gt;N"))=0,"",SUMIF('Rozpis zápasů'!$F$3:$F$162,$B10,'Rozpis zápasů'!$H$3:$H$162)+SUMIF('Rozpis zápasů'!$G$3:$G$162,$B10,'Rozpis zápasů'!$I$3:$I$162))</f>
        <v/>
      </c>
      <c r="N10" s="355" t="str">
        <f>IF((COUNTIFS('Rozpis zápasů'!$F$3:$F$162,B10,'Rozpis zápasů'!$E$3:$E$162,"&lt;&gt;N")+COUNTIFS('Rozpis zápasů'!$G$3:$G$162,B10,'Rozpis zápasů'!$E$3:$E$162,"&lt;&gt;N"))=0,"",SUMIF('Rozpis zápasů'!$F$3:$F$162,$B10,'Rozpis zápasů'!$I$3:$I$162)+SUMIF('Rozpis zápasů'!$G$3:$G$162,$B10,'Rozpis zápasů'!$H$3:$H$162))</f>
        <v/>
      </c>
      <c r="O10" s="233" t="str">
        <f t="shared" si="2"/>
        <v/>
      </c>
      <c r="P10" s="445" t="str">
        <f t="shared" si="3"/>
        <v/>
      </c>
      <c r="Q10" s="446" t="str">
        <f t="shared" si="0"/>
        <v/>
      </c>
      <c r="R10" s="447" t="str">
        <f>IF($Q10="","",IF(AND(COUNTIF($Q$4:$Q$11,$Q10)&gt;1,COUNTIF($Q$4:$Q$11,$Q10)&lt;COUNTA($C$4:$C$11)),HLOOKUP($B10,rozstřely!$C$12:$BN$25,10,0),""))</f>
        <v/>
      </c>
      <c r="S10" s="448" t="str">
        <f>IF($Q10="","",IF(AND(COUNTIF($Q$4:$Q$11,$Q10)&gt;1,COUNTIF($Q$4:$Q$11,$Q10)&lt;COUNTA($C$4:$C$11)),HLOOKUP($B10,rozstřely!$C$12:$BN$25,11,0),""))</f>
        <v/>
      </c>
      <c r="T10" s="449" t="str">
        <f>IF($Q10="","",IF(AND(COUNTIF($Q$4:$Q$11,$Q10)&gt;1,COUNTIF($Q$4:$Q$11,$Q10)&lt;COUNTA($C$4:$C$11)),HLOOKUP($B10,rozstřely!$C$12:$BN$25,12,0),""))</f>
        <v/>
      </c>
      <c r="U10" s="447" t="str">
        <f>IF($Q10="","",IF(AND(COUNTIF($Q$4:$Q$11,$Q10)&gt;1,COUNTIF($Q$4:$Q$11,$Q10)&lt;COUNTA($C$4:$C$11)),HLOOKUP($B10,rozstřely!$C$12:$BN$25,13,0),""))</f>
        <v/>
      </c>
      <c r="V10" s="450" t="str">
        <f>IF($Q10="","",IF(AND(COUNTIF($Q$4:$Q$11,$Q10)&gt;1,COUNTIF($Q$4:$Q$11,$Q10)&lt;COUNTA($C$4:$C$11)),HLOOKUP($B10,rozstřely!$C$12:$BN$25,14,0),""))</f>
        <v/>
      </c>
      <c r="W10" s="456" t="str">
        <f>IF($Q10="","",IF(AND(COUNTIF($Q$4:$Q$11,$Q10)&gt;0,COUNTIF($Q$4:$Q$11,$Q10)&lt;COUNTA($C$4:$C$11)),HLOOKUP(B10,rozstřely!$C$1:$J$8,8,0),""))</f>
        <v/>
      </c>
      <c r="X10" s="452" t="str">
        <f t="shared" si="4"/>
        <v>A</v>
      </c>
      <c r="Y10" s="453">
        <f t="shared" si="1"/>
        <v>17</v>
      </c>
      <c r="Z10" s="457" t="str">
        <f t="shared" si="1"/>
        <v/>
      </c>
      <c r="AA10" s="325"/>
    </row>
    <row r="11" spans="1:27" ht="30" customHeight="1" thickBot="1" x14ac:dyDescent="0.3">
      <c r="A11" s="561"/>
      <c r="B11" s="1014">
        <f>'Tabulky skupin'!B11</f>
        <v>18</v>
      </c>
      <c r="C11" s="939" t="str">
        <f>VLOOKUP($B11,jednotlivci!$C$5:$G$164,5,0)</f>
        <v/>
      </c>
      <c r="D11" s="104" t="str">
        <f>IFERROR(CONCATENATE(VLOOKUP(CONCATENATE(D$3,"_",$B11),'Rozpis zápasů'!$D$3:$AF$162,IF(VLOOKUP(CONCATENATE(D$3,"_",$B11),'Rozpis zápasů'!$D$3:$AF$162,3,0)=$B11,5,6),0),":",VLOOKUP(CONCATENATE(D$3,"_",$B11),'Rozpis zápasů'!$D$3:$AF$162,IF(VLOOKUP(CONCATENATE(D$3,"_",$B11),'Rozpis zápasů'!$D$3:$AF$162,3,0)=$B11,6,5),0),IF(VLOOKUP(CONCATENATE(D$3,"_",$B11),'Rozpis zápasů'!$D$3:$AF$162,20,0)&lt;&gt;"",CONCATENATE(" (",VLOOKUP(CONCATENATE(D$3,"_",$B11),'Rozpis zápasů'!$D$3:$AF$162,20,0),")"),"")),"")</f>
        <v/>
      </c>
      <c r="E11" s="105" t="str">
        <f>IFERROR(CONCATENATE(VLOOKUP(CONCATENATE(E$3,"_",$B11),'Rozpis zápasů'!$D$3:$AF$162,IF(VLOOKUP(CONCATENATE(E$3,"_",$B11),'Rozpis zápasů'!$D$3:$AF$162,3,0)=$B11,5,6),0),":",VLOOKUP(CONCATENATE(E$3,"_",$B11),'Rozpis zápasů'!$D$3:$AF$162,IF(VLOOKUP(CONCATENATE(E$3,"_",$B11),'Rozpis zápasů'!$D$3:$AF$162,3,0)=$B11,6,5),0),IF(VLOOKUP(CONCATENATE(E$3,"_",$B11),'Rozpis zápasů'!$D$3:$AF$162,20,0)&lt;&gt;"",CONCATENATE(" (",VLOOKUP(CONCATENATE(E$3,"_",$B11),'Rozpis zápasů'!$D$3:$AF$162,20,0),")"),"")),"")</f>
        <v/>
      </c>
      <c r="F11" s="105" t="str">
        <f>IFERROR(CONCATENATE(VLOOKUP(CONCATENATE(F$3,"_",$B11),'Rozpis zápasů'!$D$3:$AF$162,IF(VLOOKUP(CONCATENATE(F$3,"_",$B11),'Rozpis zápasů'!$D$3:$AF$162,3,0)=$B11,5,6),0),":",VLOOKUP(CONCATENATE(F$3,"_",$B11),'Rozpis zápasů'!$D$3:$AF$162,IF(VLOOKUP(CONCATENATE(F$3,"_",$B11),'Rozpis zápasů'!$D$3:$AF$162,3,0)=$B11,6,5),0),IF(VLOOKUP(CONCATENATE(F$3,"_",$B11),'Rozpis zápasů'!$D$3:$AF$162,20,0)&lt;&gt;"",CONCATENATE(" (",VLOOKUP(CONCATENATE(F$3,"_",$B11),'Rozpis zápasů'!$D$3:$AF$162,20,0),")"),"")),"")</f>
        <v/>
      </c>
      <c r="G11" s="105" t="str">
        <f>IFERROR(CONCATENATE(VLOOKUP(CONCATENATE(G$3,"_",$B11),'Rozpis zápasů'!$D$3:$AF$162,IF(VLOOKUP(CONCATENATE(G$3,"_",$B11),'Rozpis zápasů'!$D$3:$AF$162,3,0)=$B11,5,6),0),":",VLOOKUP(CONCATENATE(G$3,"_",$B11),'Rozpis zápasů'!$D$3:$AF$162,IF(VLOOKUP(CONCATENATE(G$3,"_",$B11),'Rozpis zápasů'!$D$3:$AF$162,3,0)=$B11,6,5),0),IF(VLOOKUP(CONCATENATE(G$3,"_",$B11),'Rozpis zápasů'!$D$3:$AF$162,20,0)&lt;&gt;"",CONCATENATE(" (",VLOOKUP(CONCATENATE(G$3,"_",$B11),'Rozpis zápasů'!$D$3:$AF$162,20,0),")"),"")),"")</f>
        <v/>
      </c>
      <c r="H11" s="105" t="str">
        <f>IFERROR(CONCATENATE(VLOOKUP(CONCATENATE(H$3,"_",$B11),'Rozpis zápasů'!$D$3:$AF$162,IF(VLOOKUP(CONCATENATE(H$3,"_",$B11),'Rozpis zápasů'!$D$3:$AF$162,3,0)=$B11,5,6),0),":",VLOOKUP(CONCATENATE(H$3,"_",$B11),'Rozpis zápasů'!$D$3:$AF$162,IF(VLOOKUP(CONCATENATE(H$3,"_",$B11),'Rozpis zápasů'!$D$3:$AF$162,3,0)=$B11,6,5),0),IF(VLOOKUP(CONCATENATE(H$3,"_",$B11),'Rozpis zápasů'!$D$3:$AF$162,20,0)&lt;&gt;"",CONCATENATE(" (",VLOOKUP(CONCATENATE(H$3,"_",$B11),'Rozpis zápasů'!$D$3:$AF$162,20,0),")"),"")),"")</f>
        <v/>
      </c>
      <c r="I11" s="105" t="str">
        <f>IFERROR(CONCATENATE(VLOOKUP(CONCATENATE(I$3,"_",$B11),'Rozpis zápasů'!$D$3:$AF$162,IF(VLOOKUP(CONCATENATE(I$3,"_",$B11),'Rozpis zápasů'!$D$3:$AF$162,3,0)=$B11,5,6),0),":",VLOOKUP(CONCATENATE(I$3,"_",$B11),'Rozpis zápasů'!$D$3:$AF$162,IF(VLOOKUP(CONCATENATE(I$3,"_",$B11),'Rozpis zápasů'!$D$3:$AF$162,3,0)=$B11,6,5),0),IF(VLOOKUP(CONCATENATE(I$3,"_",$B11),'Rozpis zápasů'!$D$3:$AF$162,20,0)&lt;&gt;"",CONCATENATE(" (",VLOOKUP(CONCATENATE(I$3,"_",$B11),'Rozpis zápasů'!$D$3:$AF$162,20,0),")"),"")),"")</f>
        <v/>
      </c>
      <c r="J11" s="105" t="str">
        <f>IFERROR(CONCATENATE(VLOOKUP(CONCATENATE(J$3,"_",$B11),'Rozpis zápasů'!$D$3:$AF$162,IF(VLOOKUP(CONCATENATE(J$3,"_",$B11),'Rozpis zápasů'!$D$3:$AF$162,3,0)=$B11,5,6),0),":",VLOOKUP(CONCATENATE(J$3,"_",$B11),'Rozpis zápasů'!$D$3:$AF$162,IF(VLOOKUP(CONCATENATE(J$3,"_",$B11),'Rozpis zápasů'!$D$3:$AF$162,3,0)=$B11,6,5),0),IF(VLOOKUP(CONCATENATE(J$3,"_",$B11),'Rozpis zápasů'!$D$3:$AF$162,20,0)&lt;&gt;"",CONCATENATE(" (",VLOOKUP(CONCATENATE(J$3,"_",$B11),'Rozpis zápasů'!$D$3:$AF$162,20,0),")"),"")),"")</f>
        <v/>
      </c>
      <c r="K11" s="444" t="str">
        <f>J10</f>
        <v>A</v>
      </c>
      <c r="L11" s="351" t="str">
        <f>IF((COUNTIFS('Rozpis zápasů'!$F$3:$F$162,B11,'Rozpis zápasů'!$E$3:$E$162,"&lt;&gt;N")+COUNTIFS('Rozpis zápasů'!$G$3:$G$162,B11,'Rozpis zápasů'!$E$3:$E$162,"&lt;&gt;N"))=0,"",SUMIF('Rozpis zápasů'!$F$3:$F$162,B11,'Rozpis zápasů'!$L$3:$L$162)+SUMIF('Rozpis zápasů'!$G$3:$G$162,B11,'Rozpis zápasů'!$M$3:$M$162))</f>
        <v/>
      </c>
      <c r="M11" s="352" t="str">
        <f>IF((COUNTIFS('Rozpis zápasů'!$F$3:$F$162,B11,'Rozpis zápasů'!$E$3:$E$162,"&lt;&gt;N")+COUNTIFS('Rozpis zápasů'!$G$3:$G$162,B11,'Rozpis zápasů'!$E$3:$E$162,"&lt;&gt;N"))=0,"",SUMIF('Rozpis zápasů'!$F$3:$F$162,$B11,'Rozpis zápasů'!$H$3:$H$162)+SUMIF('Rozpis zápasů'!$G$3:$G$162,$B11,'Rozpis zápasů'!$I$3:$I$162))</f>
        <v/>
      </c>
      <c r="N11" s="356" t="str">
        <f>IF((COUNTIFS('Rozpis zápasů'!$F$3:$F$162,B11,'Rozpis zápasů'!$E$3:$E$162,"&lt;&gt;N")+COUNTIFS('Rozpis zápasů'!$G$3:$G$162,B11,'Rozpis zápasů'!$E$3:$E$162,"&lt;&gt;N"))=0,"",SUMIF('Rozpis zápasů'!$F$3:$F$162,$B11,'Rozpis zápasů'!$I$3:$I$162)+SUMIF('Rozpis zápasů'!$G$3:$G$162,$B11,'Rozpis zápasů'!$H$3:$H$162))</f>
        <v/>
      </c>
      <c r="O11" s="353" t="str">
        <f t="shared" si="2"/>
        <v/>
      </c>
      <c r="P11" s="458" t="str">
        <f t="shared" si="3"/>
        <v/>
      </c>
      <c r="Q11" s="459" t="str">
        <f t="shared" si="0"/>
        <v/>
      </c>
      <c r="R11" s="460" t="str">
        <f>IF($Q11="","",IF(AND(COUNTIF($Q$4:$Q$11,$Q11)&gt;1,COUNTIF($Q$4:$Q$11,$Q11)&lt;COUNTA($C$4:$C$11)),HLOOKUP($B11,rozstřely!$C$12:$BN$25,10,0),""))</f>
        <v/>
      </c>
      <c r="S11" s="461" t="str">
        <f>IF($Q11="","",IF(AND(COUNTIF($Q$4:$Q$11,$Q11)&gt;1,COUNTIF($Q$4:$Q$11,$Q11)&lt;COUNTA($C$4:$C$11)),HLOOKUP($B11,rozstřely!$C$12:$BN$25,11,0),""))</f>
        <v/>
      </c>
      <c r="T11" s="462" t="str">
        <f>IF($Q11="","",IF(AND(COUNTIF($Q$4:$Q$11,$Q11)&gt;1,COUNTIF($Q$4:$Q$11,$Q11)&lt;COUNTA($C$4:$C$11)),HLOOKUP($B11,rozstřely!$C$12:$BN$25,12,0),""))</f>
        <v/>
      </c>
      <c r="U11" s="460" t="str">
        <f>IF($Q11="","",IF(AND(COUNTIF($Q$4:$Q$11,$Q11)&gt;1,COUNTIF($Q$4:$Q$11,$Q11)&lt;COUNTA($C$4:$C$11)),HLOOKUP($B11,rozstřely!$C$12:$BN$25,13,0),""))</f>
        <v/>
      </c>
      <c r="V11" s="463" t="str">
        <f>IF($Q11="","",IF(AND(COUNTIF($Q$4:$Q$11,$Q11)&gt;1,COUNTIF($Q$4:$Q$11,$Q11)&lt;COUNTA($C$4:$C$11)),HLOOKUP($B11,rozstřely!$C$12:$BN$25,14,0),""))</f>
        <v/>
      </c>
      <c r="W11" s="464" t="str">
        <f>IF($Q11="","",IF(AND(COUNTIF($Q$4:$Q$11,$Q11)&gt;0,COUNTIF($Q$4:$Q$11,$Q11)&lt;COUNTA($C$4:$C$11)),HLOOKUP(B11,rozstřely!$C$1:$J$8,8,0),""))</f>
        <v/>
      </c>
      <c r="X11" s="465" t="str">
        <f t="shared" si="4"/>
        <v>A</v>
      </c>
      <c r="Y11" s="466">
        <f t="shared" si="1"/>
        <v>18</v>
      </c>
      <c r="Z11" s="467" t="str">
        <f t="shared" si="1"/>
        <v/>
      </c>
      <c r="AA11" s="325"/>
    </row>
    <row r="12" spans="1:27" s="330" customFormat="1" ht="30" customHeight="1" x14ac:dyDescent="0.3">
      <c r="A12" s="569"/>
      <c r="B12" s="327"/>
      <c r="C12" s="824"/>
      <c r="D12" s="468"/>
      <c r="E12" s="468"/>
      <c r="F12" s="468"/>
      <c r="G12" s="468"/>
      <c r="H12" s="468"/>
      <c r="I12" s="468"/>
      <c r="J12" s="468"/>
      <c r="K12" s="469"/>
      <c r="L12" s="518"/>
      <c r="M12" s="570"/>
      <c r="N12" s="571"/>
      <c r="O12" s="572"/>
      <c r="P12" s="572"/>
      <c r="Q12" s="474"/>
      <c r="R12" s="573"/>
      <c r="S12" s="574"/>
      <c r="T12" s="575"/>
      <c r="U12" s="573"/>
      <c r="V12" s="573"/>
      <c r="W12" s="573"/>
      <c r="X12" s="478"/>
      <c r="Y12" s="478"/>
      <c r="Z12" s="479"/>
      <c r="AA12" s="329"/>
    </row>
    <row r="13" spans="1:27" ht="30" customHeight="1" thickBot="1" x14ac:dyDescent="0.35">
      <c r="A13" s="561"/>
      <c r="B13" s="331"/>
      <c r="C13" s="821"/>
      <c r="D13" s="481"/>
      <c r="E13" s="481"/>
      <c r="F13" s="481"/>
      <c r="G13" s="481"/>
      <c r="H13" s="481"/>
      <c r="I13" s="481"/>
      <c r="J13" s="481"/>
      <c r="K13" s="481"/>
      <c r="L13" s="576"/>
      <c r="M13" s="577"/>
      <c r="N13" s="578"/>
      <c r="O13" s="576"/>
      <c r="P13" s="576"/>
      <c r="Q13" s="490"/>
      <c r="R13" s="579"/>
      <c r="S13" s="481"/>
      <c r="T13" s="580"/>
      <c r="U13" s="490"/>
      <c r="V13" s="490"/>
      <c r="W13" s="490"/>
      <c r="X13" s="489"/>
      <c r="Y13" s="489"/>
      <c r="Z13" s="490"/>
      <c r="AA13" s="325"/>
    </row>
    <row r="14" spans="1:27" s="619" customFormat="1" ht="30" customHeight="1" x14ac:dyDescent="0.25">
      <c r="A14" s="614"/>
      <c r="B14" s="106"/>
      <c r="C14" s="825" t="str">
        <f>D16</f>
        <v>B</v>
      </c>
      <c r="D14" s="491" t="str">
        <f>C16</f>
        <v>Bendek/ 
Tluček</v>
      </c>
      <c r="E14" s="492" t="str">
        <f>C17</f>
        <v>Haspeklo/ 
Horáček</v>
      </c>
      <c r="F14" s="492" t="str">
        <f>C18</f>
        <v>Dóža/ 
Mück</v>
      </c>
      <c r="G14" s="492" t="str">
        <f>C19</f>
        <v>Maťko/ 
Bernard</v>
      </c>
      <c r="H14" s="492" t="str">
        <f>C20</f>
        <v>Harák/ 
Čáp</v>
      </c>
      <c r="I14" s="492" t="str">
        <f>C21</f>
        <v>Marvánek/ 
Černý</v>
      </c>
      <c r="J14" s="492" t="str">
        <f>C22</f>
        <v/>
      </c>
      <c r="K14" s="492" t="str">
        <f>C23</f>
        <v/>
      </c>
      <c r="L14" s="493" t="s">
        <v>14</v>
      </c>
      <c r="M14" s="1942" t="s">
        <v>13</v>
      </c>
      <c r="N14" s="1942"/>
      <c r="O14" s="921" t="s">
        <v>15</v>
      </c>
      <c r="P14" s="495" t="s">
        <v>186</v>
      </c>
      <c r="Q14" s="496" t="s">
        <v>107</v>
      </c>
      <c r="R14" s="922" t="s">
        <v>104</v>
      </c>
      <c r="S14" s="2059" t="s">
        <v>105</v>
      </c>
      <c r="T14" s="2059"/>
      <c r="U14" s="922" t="s">
        <v>106</v>
      </c>
      <c r="V14" s="498" t="s">
        <v>187</v>
      </c>
      <c r="W14" s="615" t="s">
        <v>12</v>
      </c>
      <c r="X14" s="616"/>
      <c r="Y14" s="616"/>
      <c r="Z14" s="617"/>
      <c r="AA14" s="618"/>
    </row>
    <row r="15" spans="1:27" s="619" customFormat="1" ht="30" customHeight="1" thickBot="1" x14ac:dyDescent="0.3">
      <c r="A15" s="614"/>
      <c r="B15" s="1011" t="str">
        <f>'Tabulky skupin'!B15</f>
        <v>B</v>
      </c>
      <c r="C15" s="826"/>
      <c r="D15" s="623">
        <f>B16</f>
        <v>21</v>
      </c>
      <c r="E15" s="624">
        <f>B17</f>
        <v>22</v>
      </c>
      <c r="F15" s="624">
        <f>B18</f>
        <v>23</v>
      </c>
      <c r="G15" s="625">
        <f>B19</f>
        <v>24</v>
      </c>
      <c r="H15" s="624">
        <f>B20</f>
        <v>25</v>
      </c>
      <c r="I15" s="626">
        <f>B21</f>
        <v>26</v>
      </c>
      <c r="J15" s="624">
        <f>B22</f>
        <v>27</v>
      </c>
      <c r="K15" s="624">
        <f>B23</f>
        <v>28</v>
      </c>
      <c r="L15" s="499"/>
      <c r="M15" s="1945"/>
      <c r="N15" s="1945"/>
      <c r="O15" s="917"/>
      <c r="P15" s="501"/>
      <c r="Q15" s="2066" t="s">
        <v>42</v>
      </c>
      <c r="R15" s="2067"/>
      <c r="S15" s="2067"/>
      <c r="T15" s="2067"/>
      <c r="U15" s="2067"/>
      <c r="V15" s="2068"/>
      <c r="W15" s="636"/>
      <c r="X15" s="628"/>
      <c r="Y15" s="628"/>
      <c r="Z15" s="629"/>
      <c r="AA15" s="618"/>
    </row>
    <row r="16" spans="1:27" ht="30" customHeight="1" thickTop="1" x14ac:dyDescent="0.25">
      <c r="A16" s="561"/>
      <c r="B16" s="1012">
        <f>'Tabulky skupin'!B16</f>
        <v>21</v>
      </c>
      <c r="C16" s="886" t="str">
        <f>VLOOKUP($B16,jednotlivci!$C$5:$G$164,5,0)</f>
        <v>Bendek/ 
Tluček</v>
      </c>
      <c r="D16" s="502" t="str">
        <f>B15</f>
        <v>B</v>
      </c>
      <c r="E16" s="98" t="str">
        <f>IFERROR(CONCATENATE(VLOOKUP(CONCATENATE($B16,"_",E$15),'Rozpis zápasů'!$D$3:$AF$162,IF(VLOOKUP(CONCATENATE($B16,"_",E$15),'Rozpis zápasů'!$D$3:$AF$162,3,0)=$B16,5,6),0),":",VLOOKUP(CONCATENATE($B16,"_",E$15),'Rozpis zápasů'!$D$3:$AF$162,IF(VLOOKUP(CONCATENATE($B16,"_",E$15),'Rozpis zápasů'!$D$3:$AF$162,3,0)=$B16,6,5),0),IF(VLOOKUP(CONCATENATE($B16,"_",E$15),'Rozpis zápasů'!$D$3:$AF$162,20,0)&lt;&gt;"",CONCATENATE(" (",VLOOKUP(CONCATENATE($B16,"_",E$15),'Rozpis zápasů'!$D$3:$AF$162,20,0),")"),"")),"")</f>
        <v>0:2</v>
      </c>
      <c r="F16" s="98" t="str">
        <f>IFERROR(CONCATENATE(VLOOKUP(CONCATENATE($B16,"_",F$15),'Rozpis zápasů'!$D$3:$AF$162,IF(VLOOKUP(CONCATENATE($B16,"_",F$15),'Rozpis zápasů'!$D$3:$AF$162,3,0)=$B16,5,6),0),":",VLOOKUP(CONCATENATE($B16,"_",F$15),'Rozpis zápasů'!$D$3:$AF$162,IF(VLOOKUP(CONCATENATE($B16,"_",F$15),'Rozpis zápasů'!$D$3:$AF$162,3,0)=$B16,6,5),0),IF(VLOOKUP(CONCATENATE($B16,"_",F$15),'Rozpis zápasů'!$D$3:$AF$162,20,0)&lt;&gt;"",CONCATENATE(" (",VLOOKUP(CONCATENATE($B16,"_",F$15),'Rozpis zápasů'!$D$3:$AF$162,20,0),")"),"")),"")</f>
        <v>0:2</v>
      </c>
      <c r="G16" s="98" t="str">
        <f>IFERROR(CONCATENATE(VLOOKUP(CONCATENATE($B16,"_",G$15),'Rozpis zápasů'!$D$3:$AF$162,IF(VLOOKUP(CONCATENATE($B16,"_",G$15),'Rozpis zápasů'!$D$3:$AF$162,3,0)=$B16,5,6),0),":",VLOOKUP(CONCATENATE($B16,"_",G$15),'Rozpis zápasů'!$D$3:$AF$162,IF(VLOOKUP(CONCATENATE($B16,"_",G$15),'Rozpis zápasů'!$D$3:$AF$162,3,0)=$B16,6,5),0),IF(VLOOKUP(CONCATENATE($B16,"_",G$15),'Rozpis zápasů'!$D$3:$AF$162,20,0)&lt;&gt;"",CONCATENATE(" (",VLOOKUP(CONCATENATE($B16,"_",G$15),'Rozpis zápasů'!$D$3:$AF$162,20,0),")"),"")),"")</f>
        <v>1:2</v>
      </c>
      <c r="H16" s="98" t="str">
        <f>IFERROR(CONCATENATE(VLOOKUP(CONCATENATE($B16,"_",H$15),'Rozpis zápasů'!$D$3:$AF$162,IF(VLOOKUP(CONCATENATE($B16,"_",H$15),'Rozpis zápasů'!$D$3:$AF$162,3,0)=$B16,5,6),0),":",VLOOKUP(CONCATENATE($B16,"_",H$15),'Rozpis zápasů'!$D$3:$AF$162,IF(VLOOKUP(CONCATENATE($B16,"_",H$15),'Rozpis zápasů'!$D$3:$AF$162,3,0)=$B16,6,5),0),IF(VLOOKUP(CONCATENATE($B16,"_",H$15),'Rozpis zápasů'!$D$3:$AF$162,20,0)&lt;&gt;"",CONCATENATE(" (",VLOOKUP(CONCATENATE($B16,"_",H$15),'Rozpis zápasů'!$D$3:$AF$162,20,0),")"),"")),"")</f>
        <v>0:2</v>
      </c>
      <c r="I16" s="98" t="str">
        <f>IFERROR(CONCATENATE(VLOOKUP(CONCATENATE($B16,"_",I$15),'Rozpis zápasů'!$D$3:$AF$162,IF(VLOOKUP(CONCATENATE($B16,"_",I$15),'Rozpis zápasů'!$D$3:$AF$162,3,0)=$B16,5,6),0),":",VLOOKUP(CONCATENATE($B16,"_",I$15),'Rozpis zápasů'!$D$3:$AF$162,IF(VLOOKUP(CONCATENATE($B16,"_",I$15),'Rozpis zápasů'!$D$3:$AF$162,3,0)=$B16,6,5),0),IF(VLOOKUP(CONCATENATE($B16,"_",I$15),'Rozpis zápasů'!$D$3:$AF$162,20,0)&lt;&gt;"",CONCATENATE(" (",VLOOKUP(CONCATENATE($B16,"_",I$15),'Rozpis zápasů'!$D$3:$AF$162,20,0),")"),"")),"")</f>
        <v>2:1</v>
      </c>
      <c r="J16" s="98" t="str">
        <f>IFERROR(CONCATENATE(VLOOKUP(CONCATENATE($B16,"_",J$15),'Rozpis zápasů'!$D$3:$AF$162,IF(VLOOKUP(CONCATENATE($B16,"_",J$15),'Rozpis zápasů'!$D$3:$AF$162,3,0)=$B16,5,6),0),":",VLOOKUP(CONCATENATE($B16,"_",J$15),'Rozpis zápasů'!$D$3:$AF$162,IF(VLOOKUP(CONCATENATE($B16,"_",J$15),'Rozpis zápasů'!$D$3:$AF$162,3,0)=$B16,6,5),0),IF(VLOOKUP(CONCATENATE($B16,"_",J$15),'Rozpis zápasů'!$D$3:$AF$162,20,0)&lt;&gt;"",CONCATENATE(" (",VLOOKUP(CONCATENATE($B16,"_",J$15),'Rozpis zápasů'!$D$3:$AF$162,20,0),")"),"")),"")</f>
        <v/>
      </c>
      <c r="K16" s="99" t="str">
        <f>IFERROR(CONCATENATE(VLOOKUP(CONCATENATE($B16,"_",K$15),'Rozpis zápasů'!$D$3:$AF$162,IF(VLOOKUP(CONCATENATE($B16,"_",K$15),'Rozpis zápasů'!$D$3:$AF$162,3,0)=$B16,5,6),0),":",VLOOKUP(CONCATENATE($B16,"_",K$15),'Rozpis zápasů'!$D$3:$AF$162,IF(VLOOKUP(CONCATENATE($B16,"_",K$15),'Rozpis zápasů'!$D$3:$AF$162,3,0)=$B16,6,5),0),IF(VLOOKUP(CONCATENATE($B16,"_",K$15),'Rozpis zápasů'!$D$3:$AF$162,20,0)&lt;&gt;"",CONCATENATE(" (",VLOOKUP(CONCATENATE($B16,"_",K$15),'Rozpis zápasů'!$D$3:$AF$162,20,0),")"),"")),"")</f>
        <v/>
      </c>
      <c r="L16" s="230">
        <f>IF((COUNTIFS('Rozpis zápasů'!$F$3:$F$162,B16,'Rozpis zápasů'!$E$3:$E$162,"&lt;&gt;N")+COUNTIFS('Rozpis zápasů'!$G$3:$G$162,B16,'Rozpis zápasů'!$E$3:$E$162,"&lt;&gt;N"))=0,"",SUMIF('Rozpis zápasů'!$F$3:$F$162,B16,'Rozpis zápasů'!$L$3:$L$162)+SUMIF('Rozpis zápasů'!$G$3:$G$162,B16,'Rozpis zápasů'!$M$3:$M$162))</f>
        <v>1</v>
      </c>
      <c r="M16" s="234">
        <f>IF((COUNTIFS('Rozpis zápasů'!$F$3:$F$162,B16,'Rozpis zápasů'!$E$3:$E$162,"&lt;&gt;N")+COUNTIFS('Rozpis zápasů'!$G$3:$G$162,B16,'Rozpis zápasů'!$E$3:$E$162,"&lt;&gt;N"))=0,"",SUMIF('Rozpis zápasů'!$F$3:$F$162,$B16,'Rozpis zápasů'!$H$3:$H$162)+SUMIF('Rozpis zápasů'!$G$3:$G$162,$B16,'Rozpis zápasů'!$I$3:$I$162))</f>
        <v>3</v>
      </c>
      <c r="N16" s="354">
        <f>IF((COUNTIFS('Rozpis zápasů'!$F$3:$F$162,B16,'Rozpis zápasů'!$E$3:$E$162,"&lt;&gt;N")+COUNTIFS('Rozpis zápasů'!$G$3:$G$162,B16,'Rozpis zápasů'!$E$3:$E$162,"&lt;&gt;N"))=0,"",SUMIF('Rozpis zápasů'!$F$3:$F$162,$B16,'Rozpis zápasů'!$I$3:$I$162)+SUMIF('Rozpis zápasů'!$G$3:$G$162,$B16,'Rozpis zápasů'!$H$3:$H$162))</f>
        <v>9</v>
      </c>
      <c r="O16" s="231">
        <f>IFERROR(M16-N16,"")</f>
        <v>-6</v>
      </c>
      <c r="P16" s="434">
        <f>IFERROR(M16/N16,"")</f>
        <v>0.33333333333333331</v>
      </c>
      <c r="Q16" s="435">
        <f t="shared" ref="Q16:Q23" si="5">IFERROR(RANK(L16,$L$16:$L$23,0),"")</f>
        <v>5</v>
      </c>
      <c r="R16" s="436">
        <f>IF($Q16="","",IF(AND(COUNTIF($Q$16:$Q$23,$Q16)&gt;1,COUNTIF($Q$16:$Q$23,$Q16)&lt;COUNTA($C$16:$C$23)),HLOOKUP($B16,rozstřely!$C$52:$BN$65,10,0),""))</f>
        <v>0</v>
      </c>
      <c r="S16" s="437">
        <f>IF($Q16="","",IF(AND(COUNTIF($Q$16:$Q$23,$Q16)&gt;1,COUNTIF($Q$16:$Q$23,$Q16)&lt;COUNTA($C$16:$C$23)),HLOOKUP($B16,rozstřely!$C$52:$BN$65,11,0),""))</f>
        <v>0</v>
      </c>
      <c r="T16" s="438">
        <f>IF($Q16="","",IF(AND(COUNTIF($Q$16:$Q$23,$Q16)&gt;1,COUNTIF($Q$16:$Q$23,$Q16)&lt;COUNTA($C$16:$C$23)),HLOOKUP($B16,rozstřely!$C$52:$BN$65,12,0),""))</f>
        <v>2</v>
      </c>
      <c r="U16" s="436">
        <f>IF($Q16="","",IF(AND(COUNTIF($Q$16:$Q$23,$Q16)&gt;1,COUNTIF($Q$16:$Q$23,$Q16)&lt;COUNTA($C$16:$C$23)),HLOOKUP($B16,rozstřely!$C$52:$BN$65,13,0),""))</f>
        <v>-2</v>
      </c>
      <c r="V16" s="439">
        <f>IF($Q16="","",IF(AND(COUNTIF($Q$16:$Q$23,$Q16)&gt;1,COUNTIF($Q$16:$Q$23,$Q16)&lt;COUNTA($C$16:$C$23)),HLOOKUP($B16,rozstřely!$C$52:$BN$65,14,0),""))</f>
        <v>0</v>
      </c>
      <c r="W16" s="440">
        <f ca="1">IF($Q16="","",IF(AND(COUNTIF($Q$16:$Q$23,$Q16)&gt;0,COUNTIF($Q$16:$Q$23,$Q16)&lt;COUNTA($C$16:$C$23)),HLOOKUP(B16,rozstřely!$C$41:$J$48,8,0),""))</f>
        <v>6</v>
      </c>
      <c r="X16" s="441" t="str">
        <f ca="1">CONCATENATE(W16,$B$15)</f>
        <v>6B</v>
      </c>
      <c r="Y16" s="442">
        <f t="shared" ref="Y16:Y23" si="6">B16</f>
        <v>21</v>
      </c>
      <c r="Z16" s="443" t="str">
        <f t="shared" ref="Z16:Z23" si="7">C16</f>
        <v>Bendek/ 
Tluček</v>
      </c>
      <c r="AA16" s="325"/>
    </row>
    <row r="17" spans="1:27" ht="30" customHeight="1" x14ac:dyDescent="0.25">
      <c r="A17" s="561"/>
      <c r="B17" s="1013">
        <f>'Tabulky skupin'!B17</f>
        <v>22</v>
      </c>
      <c r="C17" s="887" t="str">
        <f>VLOOKUP($B17,jednotlivci!$C$5:$G$164,5,0)</f>
        <v>Haspeklo/ 
Horáček</v>
      </c>
      <c r="D17" s="100" t="str">
        <f>IFERROR(CONCATENATE(VLOOKUP(CONCATENATE(D$15,"_",$B17),'Rozpis zápasů'!$D$3:$AF$162,IF(VLOOKUP(CONCATENATE(D$15,"_",$B17),'Rozpis zápasů'!$D$3:$AF$162,3,0)=$B17,5,6),0),":",VLOOKUP(CONCATENATE(D$15,"_",$B17),'Rozpis zápasů'!$D$3:$AF$162,IF(VLOOKUP(CONCATENATE(D$15,"_",$B17),'Rozpis zápasů'!$D$3:$AF$162,3,0)=$B17,6,5),0),IF(VLOOKUP(CONCATENATE(D$15,"_",$B17),'Rozpis zápasů'!$D$3:$AF$162,20,0)&lt;&gt;"",CONCATENATE(" (",VLOOKUP(CONCATENATE(D$15,"_",$B17),'Rozpis zápasů'!$D$3:$AF$162,20,0),")"),"")),"")</f>
        <v>2:0</v>
      </c>
      <c r="E17" s="503" t="str">
        <f>D16</f>
        <v>B</v>
      </c>
      <c r="F17" s="101" t="str">
        <f>IFERROR(CONCATENATE(VLOOKUP(CONCATENATE($B17,"_",F$15),'Rozpis zápasů'!$D$3:$AF$162,IF(VLOOKUP(CONCATENATE($B17,"_",F$15),'Rozpis zápasů'!$D$3:$AF$162,3,0)=$B17,5,6),0),":",VLOOKUP(CONCATENATE($B17,"_",F$15),'Rozpis zápasů'!$D$3:$AF$162,IF(VLOOKUP(CONCATENATE($B17,"_",F$15),'Rozpis zápasů'!$D$3:$AF$162,3,0)=$B17,6,5),0),IF(VLOOKUP(CONCATENATE($B17,"_",F$15),'Rozpis zápasů'!$D$3:$AF$162,20,0)&lt;&gt;"",CONCATENATE(" (",VLOOKUP(CONCATENATE($B17,"_",F$15),'Rozpis zápasů'!$D$3:$AF$162,20,0),")"),"")),"")</f>
        <v>0:2</v>
      </c>
      <c r="G17" s="101" t="str">
        <f>IFERROR(CONCATENATE(VLOOKUP(CONCATENATE($B17,"_",G$15),'Rozpis zápasů'!$D$3:$AF$162,IF(VLOOKUP(CONCATENATE($B17,"_",G$15),'Rozpis zápasů'!$D$3:$AF$162,3,0)=$B17,5,6),0),":",VLOOKUP(CONCATENATE($B17,"_",G$15),'Rozpis zápasů'!$D$3:$AF$162,IF(VLOOKUP(CONCATENATE($B17,"_",G$15),'Rozpis zápasů'!$D$3:$AF$162,3,0)=$B17,6,5),0),IF(VLOOKUP(CONCATENATE($B17,"_",G$15),'Rozpis zápasů'!$D$3:$AF$162,20,0)&lt;&gt;"",CONCATENATE(" (",VLOOKUP(CONCATENATE($B17,"_",G$15),'Rozpis zápasů'!$D$3:$AF$162,20,0),")"),"")),"")</f>
        <v>2:0</v>
      </c>
      <c r="H17" s="101" t="str">
        <f>IFERROR(CONCATENATE(VLOOKUP(CONCATENATE($B17,"_",H$15),'Rozpis zápasů'!$D$3:$AF$162,IF(VLOOKUP(CONCATENATE($B17,"_",H$15),'Rozpis zápasů'!$D$3:$AF$162,3,0)=$B17,5,6),0),":",VLOOKUP(CONCATENATE($B17,"_",H$15),'Rozpis zápasů'!$D$3:$AF$162,IF(VLOOKUP(CONCATENATE($B17,"_",H$15),'Rozpis zápasů'!$D$3:$AF$162,3,0)=$B17,6,5),0),IF(VLOOKUP(CONCATENATE($B17,"_",H$15),'Rozpis zápasů'!$D$3:$AF$162,20,0)&lt;&gt;"",CONCATENATE(" (",VLOOKUP(CONCATENATE($B17,"_",H$15),'Rozpis zápasů'!$D$3:$AF$162,20,0),")"),"")),"")</f>
        <v>2:0</v>
      </c>
      <c r="I17" s="101" t="str">
        <f>IFERROR(CONCATENATE(VLOOKUP(CONCATENATE($B17,"_",I$15),'Rozpis zápasů'!$D$3:$AF$162,IF(VLOOKUP(CONCATENATE($B17,"_",I$15),'Rozpis zápasů'!$D$3:$AF$162,3,0)=$B17,5,6),0),":",VLOOKUP(CONCATENATE($B17,"_",I$15),'Rozpis zápasů'!$D$3:$AF$162,IF(VLOOKUP(CONCATENATE($B17,"_",I$15),'Rozpis zápasů'!$D$3:$AF$162,3,0)=$B17,6,5),0),IF(VLOOKUP(CONCATENATE($B17,"_",I$15),'Rozpis zápasů'!$D$3:$AF$162,20,0)&lt;&gt;"",CONCATENATE(" (",VLOOKUP(CONCATENATE($B17,"_",I$15),'Rozpis zápasů'!$D$3:$AF$162,20,0),")"),"")),"")</f>
        <v>2:0</v>
      </c>
      <c r="J17" s="101" t="str">
        <f>IFERROR(CONCATENATE(VLOOKUP(CONCATENATE($B17,"_",J$15),'Rozpis zápasů'!$D$3:$AF$162,IF(VLOOKUP(CONCATENATE($B17,"_",J$15),'Rozpis zápasů'!$D$3:$AF$162,3,0)=$B17,5,6),0),":",VLOOKUP(CONCATENATE($B17,"_",J$15),'Rozpis zápasů'!$D$3:$AF$162,IF(VLOOKUP(CONCATENATE($B17,"_",J$15),'Rozpis zápasů'!$D$3:$AF$162,3,0)=$B17,6,5),0),IF(VLOOKUP(CONCATENATE($B17,"_",J$15),'Rozpis zápasů'!$D$3:$AF$162,20,0)&lt;&gt;"",CONCATENATE(" (",VLOOKUP(CONCATENATE($B17,"_",J$15),'Rozpis zápasů'!$D$3:$AF$162,20,0),")"),"")),"")</f>
        <v/>
      </c>
      <c r="K17" s="102" t="str">
        <f>IFERROR(CONCATENATE(VLOOKUP(CONCATENATE($B17,"_",K$15),'Rozpis zápasů'!$D$3:$AF$162,IF(VLOOKUP(CONCATENATE($B17,"_",K$15),'Rozpis zápasů'!$D$3:$AF$162,3,0)=$B17,5,6),0),":",VLOOKUP(CONCATENATE($B17,"_",K$15),'Rozpis zápasů'!$D$3:$AF$162,IF(VLOOKUP(CONCATENATE($B17,"_",K$15),'Rozpis zápasů'!$D$3:$AF$162,3,0)=$B17,6,5),0),IF(VLOOKUP(CONCATENATE($B17,"_",K$15),'Rozpis zápasů'!$D$3:$AF$162,20,0)&lt;&gt;"",CONCATENATE(" (",VLOOKUP(CONCATENATE($B17,"_",K$15),'Rozpis zápasů'!$D$3:$AF$162,20,0),")"),"")),"")</f>
        <v/>
      </c>
      <c r="L17" s="232">
        <f>IF((COUNTIFS('Rozpis zápasů'!$F$3:$F$162,B17,'Rozpis zápasů'!$E$3:$E$162,"&lt;&gt;N")+COUNTIFS('Rozpis zápasů'!$G$3:$G$162,B17,'Rozpis zápasů'!$E$3:$E$162,"&lt;&gt;N"))=0,"",SUMIF('Rozpis zápasů'!$F$3:$F$162,B17,'Rozpis zápasů'!$L$3:$L$162)+SUMIF('Rozpis zápasů'!$G$3:$G$162,B17,'Rozpis zápasů'!$M$3:$M$162))</f>
        <v>4</v>
      </c>
      <c r="M17" s="235">
        <f>IF((COUNTIFS('Rozpis zápasů'!$F$3:$F$162,B17,'Rozpis zápasů'!$E$3:$E$162,"&lt;&gt;N")+COUNTIFS('Rozpis zápasů'!$G$3:$G$162,B17,'Rozpis zápasů'!$E$3:$E$162,"&lt;&gt;N"))=0,"",SUMIF('Rozpis zápasů'!$F$3:$F$162,$B17,'Rozpis zápasů'!$H$3:$H$162)+SUMIF('Rozpis zápasů'!$G$3:$G$162,$B17,'Rozpis zápasů'!$I$3:$I$162))</f>
        <v>8</v>
      </c>
      <c r="N17" s="355">
        <f>IF((COUNTIFS('Rozpis zápasů'!$F$3:$F$162,B17,'Rozpis zápasů'!$E$3:$E$162,"&lt;&gt;N")+COUNTIFS('Rozpis zápasů'!$G$3:$G$162,B17,'Rozpis zápasů'!$E$3:$E$162,"&lt;&gt;N"))=0,"",SUMIF('Rozpis zápasů'!$F$3:$F$162,$B17,'Rozpis zápasů'!$I$3:$I$162)+SUMIF('Rozpis zápasů'!$G$3:$G$162,$B17,'Rozpis zápasů'!$H$3:$H$162))</f>
        <v>2</v>
      </c>
      <c r="O17" s="233">
        <f t="shared" ref="O17:O23" si="8">IFERROR(M17-N17,"")</f>
        <v>6</v>
      </c>
      <c r="P17" s="445">
        <f t="shared" ref="P17:P23" si="9">IFERROR(M17/N17,"")</f>
        <v>4</v>
      </c>
      <c r="Q17" s="446">
        <f t="shared" si="5"/>
        <v>1</v>
      </c>
      <c r="R17" s="447">
        <f>IF($Q17="","",IF(AND(COUNTIF($Q$16:$Q$23,$Q17)&gt;1,COUNTIF($Q$16:$Q$23,$Q17)&lt;COUNTA($C$16:$C$23)),HLOOKUP($B17,rozstřely!$C$52:$BN$65,10,0),""))</f>
        <v>0</v>
      </c>
      <c r="S17" s="448">
        <f>IF($Q17="","",IF(AND(COUNTIF($Q$16:$Q$23,$Q17)&gt;1,COUNTIF($Q$16:$Q$23,$Q17)&lt;COUNTA($C$16:$C$23)),HLOOKUP($B17,rozstřely!$C$52:$BN$65,11,0),""))</f>
        <v>0</v>
      </c>
      <c r="T17" s="449">
        <f>IF($Q17="","",IF(AND(COUNTIF($Q$16:$Q$23,$Q17)&gt;1,COUNTIF($Q$16:$Q$23,$Q17)&lt;COUNTA($C$16:$C$23)),HLOOKUP($B17,rozstřely!$C$52:$BN$65,12,0),""))</f>
        <v>2</v>
      </c>
      <c r="U17" s="447">
        <f>IF($Q17="","",IF(AND(COUNTIF($Q$16:$Q$23,$Q17)&gt;1,COUNTIF($Q$16:$Q$23,$Q17)&lt;COUNTA($C$16:$C$23)),HLOOKUP($B17,rozstřely!$C$52:$BN$65,13,0),""))</f>
        <v>-2</v>
      </c>
      <c r="V17" s="450">
        <f>IF($Q17="","",IF(AND(COUNTIF($Q$16:$Q$23,$Q17)&gt;1,COUNTIF($Q$16:$Q$23,$Q17)&lt;COUNTA($C$16:$C$23)),HLOOKUP($B17,rozstřely!$C$52:$BN$65,14,0),""))</f>
        <v>0</v>
      </c>
      <c r="W17" s="451">
        <f ca="1">IF($Q17="","",IF(AND(COUNTIF($Q$16:$Q$23,$Q17)&gt;0,COUNTIF($Q$16:$Q$23,$Q17)&lt;COUNTA($C$16:$C$23)),HLOOKUP(B17,rozstřely!$C$41:$J$48,8,0),""))</f>
        <v>2</v>
      </c>
      <c r="X17" s="452" t="str">
        <f ca="1">CONCATENATE(W17,$B$15)</f>
        <v>2B</v>
      </c>
      <c r="Y17" s="453">
        <f t="shared" si="6"/>
        <v>22</v>
      </c>
      <c r="Z17" s="454" t="str">
        <f t="shared" si="7"/>
        <v>Haspeklo/ 
Horáček</v>
      </c>
      <c r="AA17" s="325"/>
    </row>
    <row r="18" spans="1:27" ht="30" customHeight="1" x14ac:dyDescent="0.25">
      <c r="A18" s="561"/>
      <c r="B18" s="1013">
        <f>'Tabulky skupin'!B18</f>
        <v>23</v>
      </c>
      <c r="C18" s="887" t="str">
        <f>VLOOKUP($B18,jednotlivci!$C$5:$G$164,5,0)</f>
        <v>Dóža/ 
Mück</v>
      </c>
      <c r="D18" s="100" t="str">
        <f>IFERROR(CONCATENATE(VLOOKUP(CONCATENATE(D$15,"_",$B18),'Rozpis zápasů'!$D$3:$AF$162,IF(VLOOKUP(CONCATENATE(D$15,"_",$B18),'Rozpis zápasů'!$D$3:$AF$162,3,0)=$B18,5,6),0),":",VLOOKUP(CONCATENATE(D$15,"_",$B18),'Rozpis zápasů'!$D$3:$AF$162,IF(VLOOKUP(CONCATENATE(D$15,"_",$B18),'Rozpis zápasů'!$D$3:$AF$162,3,0)=$B18,6,5),0),IF(VLOOKUP(CONCATENATE(D$15,"_",$B18),'Rozpis zápasů'!$D$3:$AF$162,20,0)&lt;&gt;"",CONCATENATE(" (",VLOOKUP(CONCATENATE(D$15,"_",$B18),'Rozpis zápasů'!$D$3:$AF$162,20,0),")"),"")),"")</f>
        <v>2:0</v>
      </c>
      <c r="E18" s="103" t="str">
        <f>IFERROR(CONCATENATE(VLOOKUP(CONCATENATE(E$15,"_",$B18),'Rozpis zápasů'!$D$3:$AF$162,IF(VLOOKUP(CONCATENATE(E$15,"_",$B18),'Rozpis zápasů'!$D$3:$AF$162,3,0)=$B18,5,6),0),":",VLOOKUP(CONCATENATE(E$15,"_",$B18),'Rozpis zápasů'!$D$3:$AF$162,IF(VLOOKUP(CONCATENATE(E$15,"_",$B18),'Rozpis zápasů'!$D$3:$AF$162,3,0)=$B18,6,5),0),IF(VLOOKUP(CONCATENATE(E$15,"_",$B18),'Rozpis zápasů'!$D$3:$AF$162,20,0)&lt;&gt;"",CONCATENATE(" (",VLOOKUP(CONCATENATE(E$15,"_",$B18),'Rozpis zápasů'!$D$3:$AF$162,20,0),")"),"")),"")</f>
        <v>2:0</v>
      </c>
      <c r="F18" s="503" t="str">
        <f>E17</f>
        <v>B</v>
      </c>
      <c r="G18" s="101" t="str">
        <f>IFERROR(CONCATENATE(VLOOKUP(CONCATENATE($B18,"_",G$15),'Rozpis zápasů'!$D$3:$AF$162,IF(VLOOKUP(CONCATENATE($B18,"_",G$15),'Rozpis zápasů'!$D$3:$AF$162,3,0)=$B18,5,6),0),":",VLOOKUP(CONCATENATE($B18,"_",G$15),'Rozpis zápasů'!$D$3:$AF$162,IF(VLOOKUP(CONCATENATE($B18,"_",G$15),'Rozpis zápasů'!$D$3:$AF$162,3,0)=$B18,6,5),0),IF(VLOOKUP(CONCATENATE($B18,"_",G$15),'Rozpis zápasů'!$D$3:$AF$162,20,0)&lt;&gt;"",CONCATENATE(" (",VLOOKUP(CONCATENATE($B18,"_",G$15),'Rozpis zápasů'!$D$3:$AF$162,20,0),")"),"")),"")</f>
        <v>2:0</v>
      </c>
      <c r="H18" s="101" t="str">
        <f>IFERROR(CONCATENATE(VLOOKUP(CONCATENATE($B18,"_",H$15),'Rozpis zápasů'!$D$3:$AF$162,IF(VLOOKUP(CONCATENATE($B18,"_",H$15),'Rozpis zápasů'!$D$3:$AF$162,3,0)=$B18,5,6),0),":",VLOOKUP(CONCATENATE($B18,"_",H$15),'Rozpis zápasů'!$D$3:$AF$162,IF(VLOOKUP(CONCATENATE($B18,"_",H$15),'Rozpis zápasů'!$D$3:$AF$162,3,0)=$B18,6,5),0),IF(VLOOKUP(CONCATENATE($B18,"_",H$15),'Rozpis zápasů'!$D$3:$AF$162,20,0)&lt;&gt;"",CONCATENATE(" (",VLOOKUP(CONCATENATE($B18,"_",H$15),'Rozpis zápasů'!$D$3:$AF$162,20,0),")"),"")),"")</f>
        <v>2:0</v>
      </c>
      <c r="I18" s="101" t="str">
        <f>IFERROR(CONCATENATE(VLOOKUP(CONCATENATE($B18,"_",I$15),'Rozpis zápasů'!$D$3:$AF$162,IF(VLOOKUP(CONCATENATE($B18,"_",I$15),'Rozpis zápasů'!$D$3:$AF$162,3,0)=$B18,5,6),0),":",VLOOKUP(CONCATENATE($B18,"_",I$15),'Rozpis zápasů'!$D$3:$AF$162,IF(VLOOKUP(CONCATENATE($B18,"_",I$15),'Rozpis zápasů'!$D$3:$AF$162,3,0)=$B18,6,5),0),IF(VLOOKUP(CONCATENATE($B18,"_",I$15),'Rozpis zápasů'!$D$3:$AF$162,20,0)&lt;&gt;"",CONCATENATE(" (",VLOOKUP(CONCATENATE($B18,"_",I$15),'Rozpis zápasů'!$D$3:$AF$162,20,0),")"),"")),"")</f>
        <v>0:2</v>
      </c>
      <c r="J18" s="101" t="str">
        <f>IFERROR(CONCATENATE(VLOOKUP(CONCATENATE($B18,"_",J$15),'Rozpis zápasů'!$D$3:$AF$162,IF(VLOOKUP(CONCATENATE($B18,"_",J$15),'Rozpis zápasů'!$D$3:$AF$162,3,0)=$B18,5,6),0),":",VLOOKUP(CONCATENATE($B18,"_",J$15),'Rozpis zápasů'!$D$3:$AF$162,IF(VLOOKUP(CONCATENATE($B18,"_",J$15),'Rozpis zápasů'!$D$3:$AF$162,3,0)=$B18,6,5),0),IF(VLOOKUP(CONCATENATE($B18,"_",J$15),'Rozpis zápasů'!$D$3:$AF$162,20,0)&lt;&gt;"",CONCATENATE(" (",VLOOKUP(CONCATENATE($B18,"_",J$15),'Rozpis zápasů'!$D$3:$AF$162,20,0),")"),"")),"")</f>
        <v/>
      </c>
      <c r="K18" s="102" t="str">
        <f>IFERROR(CONCATENATE(VLOOKUP(CONCATENATE($B18,"_",K$15),'Rozpis zápasů'!$D$3:$AF$162,IF(VLOOKUP(CONCATENATE($B18,"_",K$15),'Rozpis zápasů'!$D$3:$AF$162,3,0)=$B18,5,6),0),":",VLOOKUP(CONCATENATE($B18,"_",K$15),'Rozpis zápasů'!$D$3:$AF$162,IF(VLOOKUP(CONCATENATE($B18,"_",K$15),'Rozpis zápasů'!$D$3:$AF$162,3,0)=$B18,6,5),0),IF(VLOOKUP(CONCATENATE($B18,"_",K$15),'Rozpis zápasů'!$D$3:$AF$162,20,0)&lt;&gt;"",CONCATENATE(" (",VLOOKUP(CONCATENATE($B18,"_",K$15),'Rozpis zápasů'!$D$3:$AF$162,20,0),")"),"")),"")</f>
        <v/>
      </c>
      <c r="L18" s="232">
        <f>IF((COUNTIFS('Rozpis zápasů'!$F$3:$F$162,B18,'Rozpis zápasů'!$E$3:$E$162,"&lt;&gt;N")+COUNTIFS('Rozpis zápasů'!$G$3:$G$162,B18,'Rozpis zápasů'!$E$3:$E$162,"&lt;&gt;N"))=0,"",SUMIF('Rozpis zápasů'!$F$3:$F$162,B18,'Rozpis zápasů'!$L$3:$L$162)+SUMIF('Rozpis zápasů'!$G$3:$G$162,B18,'Rozpis zápasů'!$M$3:$M$162))</f>
        <v>4</v>
      </c>
      <c r="M18" s="235">
        <f>IF((COUNTIFS('Rozpis zápasů'!$F$3:$F$162,B18,'Rozpis zápasů'!$E$3:$E$162,"&lt;&gt;N")+COUNTIFS('Rozpis zápasů'!$G$3:$G$162,B18,'Rozpis zápasů'!$E$3:$E$162,"&lt;&gt;N"))=0,"",SUMIF('Rozpis zápasů'!$F$3:$F$162,$B18,'Rozpis zápasů'!$H$3:$H$162)+SUMIF('Rozpis zápasů'!$G$3:$G$162,$B18,'Rozpis zápasů'!$I$3:$I$162))</f>
        <v>8</v>
      </c>
      <c r="N18" s="355">
        <f>IF((COUNTIFS('Rozpis zápasů'!$F$3:$F$162,B18,'Rozpis zápasů'!$E$3:$E$162,"&lt;&gt;N")+COUNTIFS('Rozpis zápasů'!$G$3:$G$162,B18,'Rozpis zápasů'!$E$3:$E$162,"&lt;&gt;N"))=0,"",SUMIF('Rozpis zápasů'!$F$3:$F$162,$B18,'Rozpis zápasů'!$I$3:$I$162)+SUMIF('Rozpis zápasů'!$G$3:$G$162,$B18,'Rozpis zápasů'!$H$3:$H$162))</f>
        <v>2</v>
      </c>
      <c r="O18" s="233">
        <f t="shared" si="8"/>
        <v>6</v>
      </c>
      <c r="P18" s="445">
        <f t="shared" si="9"/>
        <v>4</v>
      </c>
      <c r="Q18" s="446">
        <f t="shared" si="5"/>
        <v>1</v>
      </c>
      <c r="R18" s="447">
        <f>IF($Q18="","",IF(AND(COUNTIF($Q$16:$Q$23,$Q18)&gt;1,COUNTIF($Q$16:$Q$23,$Q18)&lt;COUNTA($C$16:$C$23)),HLOOKUP($B18,rozstřely!$C$52:$BN$65,10,0),""))</f>
        <v>1</v>
      </c>
      <c r="S18" s="448">
        <f>IF($Q18="","",IF(AND(COUNTIF($Q$16:$Q$23,$Q18)&gt;1,COUNTIF($Q$16:$Q$23,$Q18)&lt;COUNTA($C$16:$C$23)),HLOOKUP($B18,rozstřely!$C$52:$BN$65,11,0),""))</f>
        <v>2</v>
      </c>
      <c r="T18" s="449">
        <f>IF($Q18="","",IF(AND(COUNTIF($Q$16:$Q$23,$Q18)&gt;1,COUNTIF($Q$16:$Q$23,$Q18)&lt;COUNTA($C$16:$C$23)),HLOOKUP($B18,rozstřely!$C$52:$BN$65,12,0),""))</f>
        <v>0</v>
      </c>
      <c r="U18" s="447">
        <f>IF($Q18="","",IF(AND(COUNTIF($Q$16:$Q$23,$Q18)&gt;1,COUNTIF($Q$16:$Q$23,$Q18)&lt;COUNTA($C$16:$C$23)),HLOOKUP($B18,rozstřely!$C$52:$BN$65,13,0),""))</f>
        <v>2</v>
      </c>
      <c r="V18" s="450">
        <f>IF($Q18="","",IF(AND(COUNTIF($Q$16:$Q$23,$Q18)&gt;1,COUNTIF($Q$16:$Q$23,$Q18)&lt;COUNTA($C$16:$C$23)),HLOOKUP($B18,rozstřely!$C$52:$BN$65,14,0),""))</f>
        <v>11</v>
      </c>
      <c r="W18" s="451">
        <f ca="1">IF($Q18="","",IF(AND(COUNTIF($Q$16:$Q$23,$Q18)&gt;0,COUNTIF($Q$16:$Q$23,$Q18)&lt;COUNTA($C$16:$C$23)),HLOOKUP(B18,rozstřely!$C$41:$J$48,8,0),""))</f>
        <v>1</v>
      </c>
      <c r="X18" s="452" t="str">
        <f t="shared" ref="X18:X23" ca="1" si="10">CONCATENATE(W18,$B$15)</f>
        <v>1B</v>
      </c>
      <c r="Y18" s="453">
        <f t="shared" si="6"/>
        <v>23</v>
      </c>
      <c r="Z18" s="455" t="str">
        <f t="shared" si="7"/>
        <v>Dóža/ 
Mück</v>
      </c>
      <c r="AA18" s="325"/>
    </row>
    <row r="19" spans="1:27" ht="30" customHeight="1" x14ac:dyDescent="0.25">
      <c r="A19" s="561"/>
      <c r="B19" s="1013">
        <f>'Tabulky skupin'!B19</f>
        <v>24</v>
      </c>
      <c r="C19" s="887" t="str">
        <f>VLOOKUP($B19,jednotlivci!$C$5:$G$164,5,0)</f>
        <v>Maťko/ 
Bernard</v>
      </c>
      <c r="D19" s="100" t="str">
        <f>IFERROR(CONCATENATE(VLOOKUP(CONCATENATE(D$15,"_",$B19),'Rozpis zápasů'!$D$3:$AF$162,IF(VLOOKUP(CONCATENATE(D$15,"_",$B19),'Rozpis zápasů'!$D$3:$AF$162,3,0)=$B19,5,6),0),":",VLOOKUP(CONCATENATE(D$15,"_",$B19),'Rozpis zápasů'!$D$3:$AF$162,IF(VLOOKUP(CONCATENATE(D$15,"_",$B19),'Rozpis zápasů'!$D$3:$AF$162,3,0)=$B19,6,5),0),IF(VLOOKUP(CONCATENATE(D$15,"_",$B19),'Rozpis zápasů'!$D$3:$AF$162,20,0)&lt;&gt;"",CONCATENATE(" (",VLOOKUP(CONCATENATE(D$15,"_",$B19),'Rozpis zápasů'!$D$3:$AF$162,20,0),")"),"")),"")</f>
        <v>2:1</v>
      </c>
      <c r="E19" s="103" t="str">
        <f>IFERROR(CONCATENATE(VLOOKUP(CONCATENATE(E$15,"_",$B19),'Rozpis zápasů'!$D$3:$AF$162,IF(VLOOKUP(CONCATENATE(E$15,"_",$B19),'Rozpis zápasů'!$D$3:$AF$162,3,0)=$B19,5,6),0),":",VLOOKUP(CONCATENATE(E$15,"_",$B19),'Rozpis zápasů'!$D$3:$AF$162,IF(VLOOKUP(CONCATENATE(E$15,"_",$B19),'Rozpis zápasů'!$D$3:$AF$162,3,0)=$B19,6,5),0),IF(VLOOKUP(CONCATENATE(E$15,"_",$B19),'Rozpis zápasů'!$D$3:$AF$162,20,0)&lt;&gt;"",CONCATENATE(" (",VLOOKUP(CONCATENATE(E$15,"_",$B19),'Rozpis zápasů'!$D$3:$AF$162,20,0),")"),"")),"")</f>
        <v>0:2</v>
      </c>
      <c r="F19" s="103" t="str">
        <f>IFERROR(CONCATENATE(VLOOKUP(CONCATENATE(F$15,"_",$B19),'Rozpis zápasů'!$D$3:$AF$162,IF(VLOOKUP(CONCATENATE(F$15,"_",$B19),'Rozpis zápasů'!$D$3:$AF$162,3,0)=$B19,5,6),0),":",VLOOKUP(CONCATENATE(F$15,"_",$B19),'Rozpis zápasů'!$D$3:$AF$162,IF(VLOOKUP(CONCATENATE(F$15,"_",$B19),'Rozpis zápasů'!$D$3:$AF$162,3,0)=$B19,6,5),0),IF(VLOOKUP(CONCATENATE(F$15,"_",$B19),'Rozpis zápasů'!$D$3:$AF$162,20,0)&lt;&gt;"",CONCATENATE(" (",VLOOKUP(CONCATENATE(F$15,"_",$B19),'Rozpis zápasů'!$D$3:$AF$162,20,0),")"),"")),"")</f>
        <v>0:2</v>
      </c>
      <c r="G19" s="503" t="str">
        <f>F18</f>
        <v>B</v>
      </c>
      <c r="H19" s="101" t="str">
        <f>IFERROR(CONCATENATE(VLOOKUP(CONCATENATE($B19,"_",H$15),'Rozpis zápasů'!$D$3:$AF$162,IF(VLOOKUP(CONCATENATE($B19,"_",H$15),'Rozpis zápasů'!$D$3:$AF$162,3,0)=$B19,5,6),0),":",VLOOKUP(CONCATENATE($B19,"_",H$15),'Rozpis zápasů'!$D$3:$AF$162,IF(VLOOKUP(CONCATENATE($B19,"_",H$15),'Rozpis zápasů'!$D$3:$AF$162,3,0)=$B19,6,5),0),IF(VLOOKUP(CONCATENATE($B19,"_",H$15),'Rozpis zápasů'!$D$3:$AF$162,20,0)&lt;&gt;"",CONCATENATE(" (",VLOOKUP(CONCATENATE($B19,"_",H$15),'Rozpis zápasů'!$D$3:$AF$162,20,0),")"),"")),"")</f>
        <v>2:0</v>
      </c>
      <c r="I19" s="101" t="str">
        <f>IFERROR(CONCATENATE(VLOOKUP(CONCATENATE($B19,"_",I$15),'Rozpis zápasů'!$D$3:$AF$162,IF(VLOOKUP(CONCATENATE($B19,"_",I$15),'Rozpis zápasů'!$D$3:$AF$162,3,0)=$B19,5,6),0),":",VLOOKUP(CONCATENATE($B19,"_",I$15),'Rozpis zápasů'!$D$3:$AF$162,IF(VLOOKUP(CONCATENATE($B19,"_",I$15),'Rozpis zápasů'!$D$3:$AF$162,3,0)=$B19,6,5),0),IF(VLOOKUP(CONCATENATE($B19,"_",I$15),'Rozpis zápasů'!$D$3:$AF$162,20,0)&lt;&gt;"",CONCATENATE(" (",VLOOKUP(CONCATENATE($B19,"_",I$15),'Rozpis zápasů'!$D$3:$AF$162,20,0),")"),"")),"")</f>
        <v>1:2</v>
      </c>
      <c r="J19" s="101" t="str">
        <f>IFERROR(CONCATENATE(VLOOKUP(CONCATENATE($B19,"_",J$15),'Rozpis zápasů'!$D$3:$AF$162,IF(VLOOKUP(CONCATENATE($B19,"_",J$15),'Rozpis zápasů'!$D$3:$AF$162,3,0)=$B19,5,6),0),":",VLOOKUP(CONCATENATE($B19,"_",J$15),'Rozpis zápasů'!$D$3:$AF$162,IF(VLOOKUP(CONCATENATE($B19,"_",J$15),'Rozpis zápasů'!$D$3:$AF$162,3,0)=$B19,6,5),0),IF(VLOOKUP(CONCATENATE($B19,"_",J$15),'Rozpis zápasů'!$D$3:$AF$162,20,0)&lt;&gt;"",CONCATENATE(" (",VLOOKUP(CONCATENATE($B19,"_",J$15),'Rozpis zápasů'!$D$3:$AF$162,20,0),")"),"")),"")</f>
        <v/>
      </c>
      <c r="K19" s="102" t="str">
        <f>IFERROR(CONCATENATE(VLOOKUP(CONCATENATE($B19,"_",K$15),'Rozpis zápasů'!$D$3:$AF$162,IF(VLOOKUP(CONCATENATE($B19,"_",K$15),'Rozpis zápasů'!$D$3:$AF$162,3,0)=$B19,5,6),0),":",VLOOKUP(CONCATENATE($B19,"_",K$15),'Rozpis zápasů'!$D$3:$AF$162,IF(VLOOKUP(CONCATENATE($B19,"_",K$15),'Rozpis zápasů'!$D$3:$AF$162,3,0)=$B19,6,5),0),IF(VLOOKUP(CONCATENATE($B19,"_",K$15),'Rozpis zápasů'!$D$3:$AF$162,20,0)&lt;&gt;"",CONCATENATE(" (",VLOOKUP(CONCATENATE($B19,"_",K$15),'Rozpis zápasů'!$D$3:$AF$162,20,0),")"),"")),"")</f>
        <v/>
      </c>
      <c r="L19" s="232">
        <f>IF((COUNTIFS('Rozpis zápasů'!$F$3:$F$162,B19,'Rozpis zápasů'!$E$3:$E$162,"&lt;&gt;N")+COUNTIFS('Rozpis zápasů'!$G$3:$G$162,B19,'Rozpis zápasů'!$E$3:$E$162,"&lt;&gt;N"))=0,"",SUMIF('Rozpis zápasů'!$F$3:$F$162,B19,'Rozpis zápasů'!$L$3:$L$162)+SUMIF('Rozpis zápasů'!$G$3:$G$162,B19,'Rozpis zápasů'!$M$3:$M$162))</f>
        <v>2</v>
      </c>
      <c r="M19" s="235">
        <f>IF((COUNTIFS('Rozpis zápasů'!$F$3:$F$162,B19,'Rozpis zápasů'!$E$3:$E$162,"&lt;&gt;N")+COUNTIFS('Rozpis zápasů'!$G$3:$G$162,B19,'Rozpis zápasů'!$E$3:$E$162,"&lt;&gt;N"))=0,"",SUMIF('Rozpis zápasů'!$F$3:$F$162,$B19,'Rozpis zápasů'!$H$3:$H$162)+SUMIF('Rozpis zápasů'!$G$3:$G$162,$B19,'Rozpis zápasů'!$I$3:$I$162))</f>
        <v>5</v>
      </c>
      <c r="N19" s="355">
        <f>IF((COUNTIFS('Rozpis zápasů'!$F$3:$F$162,B19,'Rozpis zápasů'!$E$3:$E$162,"&lt;&gt;N")+COUNTIFS('Rozpis zápasů'!$G$3:$G$162,B19,'Rozpis zápasů'!$E$3:$E$162,"&lt;&gt;N"))=0,"",SUMIF('Rozpis zápasů'!$F$3:$F$162,$B19,'Rozpis zápasů'!$I$3:$I$162)+SUMIF('Rozpis zápasů'!$G$3:$G$162,$B19,'Rozpis zápasů'!$H$3:$H$162))</f>
        <v>7</v>
      </c>
      <c r="O19" s="233">
        <f t="shared" si="8"/>
        <v>-2</v>
      </c>
      <c r="P19" s="445">
        <f t="shared" si="9"/>
        <v>0.7142857142857143</v>
      </c>
      <c r="Q19" s="446">
        <f t="shared" si="5"/>
        <v>4</v>
      </c>
      <c r="R19" s="447" t="str">
        <f>IF($Q19="","",IF(AND(COUNTIF($Q$16:$Q$23,$Q19)&gt;1,COUNTIF($Q$16:$Q$23,$Q19)&lt;COUNTA($C$16:$C$23)),HLOOKUP($B19,rozstřely!$C$52:$BN$65,10,0),""))</f>
        <v/>
      </c>
      <c r="S19" s="448" t="str">
        <f>IF($Q19="","",IF(AND(COUNTIF($Q$16:$Q$23,$Q19)&gt;1,COUNTIF($Q$16:$Q$23,$Q19)&lt;COUNTA($C$16:$C$23)),HLOOKUP($B19,rozstřely!$C$52:$BN$65,11,0),""))</f>
        <v/>
      </c>
      <c r="T19" s="449" t="str">
        <f>IF($Q19="","",IF(AND(COUNTIF($Q$16:$Q$23,$Q19)&gt;1,COUNTIF($Q$16:$Q$23,$Q19)&lt;COUNTA($C$16:$C$23)),HLOOKUP($B19,rozstřely!$C$52:$BN$65,12,0),""))</f>
        <v/>
      </c>
      <c r="U19" s="447" t="str">
        <f>IF($Q19="","",IF(AND(COUNTIF($Q$16:$Q$23,$Q19)&gt;1,COUNTIF($Q$16:$Q$23,$Q19)&lt;COUNTA($C$16:$C$23)),HLOOKUP($B19,rozstřely!$C$52:$BN$65,13,0),""))</f>
        <v/>
      </c>
      <c r="V19" s="450" t="str">
        <f>IF($Q19="","",IF(AND(COUNTIF($Q$16:$Q$23,$Q19)&gt;1,COUNTIF($Q$16:$Q$23,$Q19)&lt;COUNTA($C$16:$C$23)),HLOOKUP($B19,rozstřely!$C$52:$BN$65,14,0),""))</f>
        <v/>
      </c>
      <c r="W19" s="456">
        <f ca="1">IF($Q19="","",IF(AND(COUNTIF($Q$16:$Q$23,$Q19)&gt;0,COUNTIF($Q$16:$Q$23,$Q19)&lt;COUNTA($C$16:$C$23)),HLOOKUP(B19,rozstřely!$C$41:$J$48,8,0),""))</f>
        <v>4</v>
      </c>
      <c r="X19" s="452" t="str">
        <f t="shared" ca="1" si="10"/>
        <v>4B</v>
      </c>
      <c r="Y19" s="452">
        <f t="shared" si="6"/>
        <v>24</v>
      </c>
      <c r="Z19" s="455" t="str">
        <f t="shared" si="7"/>
        <v>Maťko/ 
Bernard</v>
      </c>
      <c r="AA19" s="325"/>
    </row>
    <row r="20" spans="1:27" ht="30" customHeight="1" x14ac:dyDescent="0.25">
      <c r="A20" s="561"/>
      <c r="B20" s="1013">
        <f>'Tabulky skupin'!B20</f>
        <v>25</v>
      </c>
      <c r="C20" s="887" t="str">
        <f>VLOOKUP($B20,jednotlivci!$C$5:$G$164,5,0)</f>
        <v>Harák/ 
Čáp</v>
      </c>
      <c r="D20" s="100" t="str">
        <f>IFERROR(CONCATENATE(VLOOKUP(CONCATENATE(D$15,"_",$B20),'Rozpis zápasů'!$D$3:$AF$162,IF(VLOOKUP(CONCATENATE(D$15,"_",$B20),'Rozpis zápasů'!$D$3:$AF$162,3,0)=$B20,5,6),0),":",VLOOKUP(CONCATENATE(D$15,"_",$B20),'Rozpis zápasů'!$D$3:$AF$162,IF(VLOOKUP(CONCATENATE(D$15,"_",$B20),'Rozpis zápasů'!$D$3:$AF$162,3,0)=$B20,6,5),0),IF(VLOOKUP(CONCATENATE(D$15,"_",$B20),'Rozpis zápasů'!$D$3:$AF$162,20,0)&lt;&gt;"",CONCATENATE(" (",VLOOKUP(CONCATENATE(D$15,"_",$B20),'Rozpis zápasů'!$D$3:$AF$162,20,0),")"),"")),"")</f>
        <v>2:0</v>
      </c>
      <c r="E20" s="103" t="str">
        <f>IFERROR(CONCATENATE(VLOOKUP(CONCATENATE(E$15,"_",$B20),'Rozpis zápasů'!$D$3:$AF$162,IF(VLOOKUP(CONCATENATE(E$15,"_",$B20),'Rozpis zápasů'!$D$3:$AF$162,3,0)=$B20,5,6),0),":",VLOOKUP(CONCATENATE(E$15,"_",$B20),'Rozpis zápasů'!$D$3:$AF$162,IF(VLOOKUP(CONCATENATE(E$15,"_",$B20),'Rozpis zápasů'!$D$3:$AF$162,3,0)=$B20,6,5),0),IF(VLOOKUP(CONCATENATE(E$15,"_",$B20),'Rozpis zápasů'!$D$3:$AF$162,20,0)&lt;&gt;"",CONCATENATE(" (",VLOOKUP(CONCATENATE(E$15,"_",$B20),'Rozpis zápasů'!$D$3:$AF$162,20,0),")"),"")),"")</f>
        <v>0:2</v>
      </c>
      <c r="F20" s="103" t="str">
        <f>IFERROR(CONCATENATE(VLOOKUP(CONCATENATE(F$15,"_",$B20),'Rozpis zápasů'!$D$3:$AF$162,IF(VLOOKUP(CONCATENATE(F$15,"_",$B20),'Rozpis zápasů'!$D$3:$AF$162,3,0)=$B20,5,6),0),":",VLOOKUP(CONCATENATE(F$15,"_",$B20),'Rozpis zápasů'!$D$3:$AF$162,IF(VLOOKUP(CONCATENATE(F$15,"_",$B20),'Rozpis zápasů'!$D$3:$AF$162,3,0)=$B20,6,5),0),IF(VLOOKUP(CONCATENATE(F$15,"_",$B20),'Rozpis zápasů'!$D$3:$AF$162,20,0)&lt;&gt;"",CONCATENATE(" (",VLOOKUP(CONCATENATE(F$15,"_",$B20),'Rozpis zápasů'!$D$3:$AF$162,20,0),")"),"")),"")</f>
        <v>0:2</v>
      </c>
      <c r="G20" s="103" t="str">
        <f>IFERROR(CONCATENATE(VLOOKUP(CONCATENATE(G$15,"_",$B20),'Rozpis zápasů'!$D$3:$AF$162,IF(VLOOKUP(CONCATENATE(G$15,"_",$B20),'Rozpis zápasů'!$D$3:$AF$162,3,0)=$B20,5,6),0),":",VLOOKUP(CONCATENATE(G$15,"_",$B20),'Rozpis zápasů'!$D$3:$AF$162,IF(VLOOKUP(CONCATENATE(G$15,"_",$B20),'Rozpis zápasů'!$D$3:$AF$162,3,0)=$B20,6,5),0),IF(VLOOKUP(CONCATENATE(G$15,"_",$B20),'Rozpis zápasů'!$D$3:$AF$162,20,0)&lt;&gt;"",CONCATENATE(" (",VLOOKUP(CONCATENATE(G$15,"_",$B20),'Rozpis zápasů'!$D$3:$AF$162,20,0),")"),"")),"")</f>
        <v>0:2</v>
      </c>
      <c r="H20" s="503" t="str">
        <f>G19</f>
        <v>B</v>
      </c>
      <c r="I20" s="101" t="str">
        <f>IFERROR(CONCATENATE(VLOOKUP(CONCATENATE($B20,"_",I$15),'Rozpis zápasů'!$D$3:$AF$162,IF(VLOOKUP(CONCATENATE($B20,"_",I$15),'Rozpis zápasů'!$D$3:$AF$162,3,0)=$B20,5,6),0),":",VLOOKUP(CONCATENATE($B20,"_",I$15),'Rozpis zápasů'!$D$3:$AF$162,IF(VLOOKUP(CONCATENATE($B20,"_",I$15),'Rozpis zápasů'!$D$3:$AF$162,3,0)=$B20,6,5),0),IF(VLOOKUP(CONCATENATE($B20,"_",I$15),'Rozpis zápasů'!$D$3:$AF$162,20,0)&lt;&gt;"",CONCATENATE(" (",VLOOKUP(CONCATENATE($B20,"_",I$15),'Rozpis zápasů'!$D$3:$AF$162,20,0),")"),"")),"")</f>
        <v>0:2</v>
      </c>
      <c r="J20" s="101" t="str">
        <f>IFERROR(CONCATENATE(VLOOKUP(CONCATENATE($B20,"_",J$15),'Rozpis zápasů'!$D$3:$AF$162,IF(VLOOKUP(CONCATENATE($B20,"_",J$15),'Rozpis zápasů'!$D$3:$AF$162,3,0)=$B20,5,6),0),":",VLOOKUP(CONCATENATE($B20,"_",J$15),'Rozpis zápasů'!$D$3:$AF$162,IF(VLOOKUP(CONCATENATE($B20,"_",J$15),'Rozpis zápasů'!$D$3:$AF$162,3,0)=$B20,6,5),0),IF(VLOOKUP(CONCATENATE($B20,"_",J$15),'Rozpis zápasů'!$D$3:$AF$162,20,0)&lt;&gt;"",CONCATENATE(" (",VLOOKUP(CONCATENATE($B20,"_",J$15),'Rozpis zápasů'!$D$3:$AF$162,20,0),")"),"")),"")</f>
        <v/>
      </c>
      <c r="K20" s="102" t="str">
        <f>IFERROR(CONCATENATE(VLOOKUP(CONCATENATE($B20,"_",K$15),'Rozpis zápasů'!$D$3:$AF$162,IF(VLOOKUP(CONCATENATE($B20,"_",K$15),'Rozpis zápasů'!$D$3:$AF$162,3,0)=$B20,5,6),0),":",VLOOKUP(CONCATENATE($B20,"_",K$15),'Rozpis zápasů'!$D$3:$AF$162,IF(VLOOKUP(CONCATENATE($B20,"_",K$15),'Rozpis zápasů'!$D$3:$AF$162,3,0)=$B20,6,5),0),IF(VLOOKUP(CONCATENATE($B20,"_",K$15),'Rozpis zápasů'!$D$3:$AF$162,20,0)&lt;&gt;"",CONCATENATE(" (",VLOOKUP(CONCATENATE($B20,"_",K$15),'Rozpis zápasů'!$D$3:$AF$162,20,0),")"),"")),"")</f>
        <v/>
      </c>
      <c r="L20" s="232">
        <f>IF((COUNTIFS('Rozpis zápasů'!$F$3:$F$162,B20,'Rozpis zápasů'!$E$3:$E$162,"&lt;&gt;N")+COUNTIFS('Rozpis zápasů'!$G$3:$G$162,B20,'Rozpis zápasů'!$E$3:$E$162,"&lt;&gt;N"))=0,"",SUMIF('Rozpis zápasů'!$F$3:$F$162,B20,'Rozpis zápasů'!$L$3:$L$162)+SUMIF('Rozpis zápasů'!$G$3:$G$162,B20,'Rozpis zápasů'!$M$3:$M$162))</f>
        <v>1</v>
      </c>
      <c r="M20" s="235">
        <f>IF((COUNTIFS('Rozpis zápasů'!$F$3:$F$162,B20,'Rozpis zápasů'!$E$3:$E$162,"&lt;&gt;N")+COUNTIFS('Rozpis zápasů'!$G$3:$G$162,B20,'Rozpis zápasů'!$E$3:$E$162,"&lt;&gt;N"))=0,"",SUMIF('Rozpis zápasů'!$F$3:$F$162,$B20,'Rozpis zápasů'!$H$3:$H$162)+SUMIF('Rozpis zápasů'!$G$3:$G$162,$B20,'Rozpis zápasů'!$I$3:$I$162))</f>
        <v>2</v>
      </c>
      <c r="N20" s="355">
        <f>IF((COUNTIFS('Rozpis zápasů'!$F$3:$F$162,B20,'Rozpis zápasů'!$E$3:$E$162,"&lt;&gt;N")+COUNTIFS('Rozpis zápasů'!$G$3:$G$162,B20,'Rozpis zápasů'!$E$3:$E$162,"&lt;&gt;N"))=0,"",SUMIF('Rozpis zápasů'!$F$3:$F$162,$B20,'Rozpis zápasů'!$I$3:$I$162)+SUMIF('Rozpis zápasů'!$G$3:$G$162,$B20,'Rozpis zápasů'!$H$3:$H$162))</f>
        <v>8</v>
      </c>
      <c r="O20" s="233">
        <f t="shared" si="8"/>
        <v>-6</v>
      </c>
      <c r="P20" s="445">
        <f t="shared" si="9"/>
        <v>0.25</v>
      </c>
      <c r="Q20" s="446">
        <f t="shared" si="5"/>
        <v>5</v>
      </c>
      <c r="R20" s="447">
        <f>IF($Q20="","",IF(AND(COUNTIF($Q$16:$Q$23,$Q20)&gt;1,COUNTIF($Q$16:$Q$23,$Q20)&lt;COUNTA($C$16:$C$23)),HLOOKUP($B20,rozstřely!$C$52:$BN$65,10,0),""))</f>
        <v>1</v>
      </c>
      <c r="S20" s="448">
        <f>IF($Q20="","",IF(AND(COUNTIF($Q$16:$Q$23,$Q20)&gt;1,COUNTIF($Q$16:$Q$23,$Q20)&lt;COUNTA($C$16:$C$23)),HLOOKUP($B20,rozstřely!$C$52:$BN$65,11,0),""))</f>
        <v>2</v>
      </c>
      <c r="T20" s="449">
        <f>IF($Q20="","",IF(AND(COUNTIF($Q$16:$Q$23,$Q20)&gt;1,COUNTIF($Q$16:$Q$23,$Q20)&lt;COUNTA($C$16:$C$23)),HLOOKUP($B20,rozstřely!$C$52:$BN$65,12,0),""))</f>
        <v>0</v>
      </c>
      <c r="U20" s="447">
        <f>IF($Q20="","",IF(AND(COUNTIF($Q$16:$Q$23,$Q20)&gt;1,COUNTIF($Q$16:$Q$23,$Q20)&lt;COUNTA($C$16:$C$23)),HLOOKUP($B20,rozstřely!$C$52:$BN$65,13,0),""))</f>
        <v>2</v>
      </c>
      <c r="V20" s="450">
        <f>IF($Q20="","",IF(AND(COUNTIF($Q$16:$Q$23,$Q20)&gt;1,COUNTIF($Q$16:$Q$23,$Q20)&lt;COUNTA($C$16:$C$23)),HLOOKUP($B20,rozstřely!$C$52:$BN$65,14,0),""))</f>
        <v>11</v>
      </c>
      <c r="W20" s="456">
        <f ca="1">IF($Q20="","",IF(AND(COUNTIF($Q$16:$Q$23,$Q20)&gt;0,COUNTIF($Q$16:$Q$23,$Q20)&lt;COUNTA($C$16:$C$23)),HLOOKUP(B20,rozstřely!$C$41:$J$48,8,0),""))</f>
        <v>5</v>
      </c>
      <c r="X20" s="452" t="str">
        <f t="shared" ca="1" si="10"/>
        <v>5B</v>
      </c>
      <c r="Y20" s="452">
        <f t="shared" si="6"/>
        <v>25</v>
      </c>
      <c r="Z20" s="455" t="str">
        <f t="shared" si="7"/>
        <v>Harák/ 
Čáp</v>
      </c>
      <c r="AA20" s="325"/>
    </row>
    <row r="21" spans="1:27" ht="30" customHeight="1" x14ac:dyDescent="0.25">
      <c r="A21" s="561"/>
      <c r="B21" s="1013">
        <f>'Tabulky skupin'!B21</f>
        <v>26</v>
      </c>
      <c r="C21" s="887" t="str">
        <f>VLOOKUP($B21,jednotlivci!$C$5:$G$164,5,0)</f>
        <v>Marvánek/ 
Černý</v>
      </c>
      <c r="D21" s="100" t="str">
        <f>IFERROR(CONCATENATE(VLOOKUP(CONCATENATE(D$15,"_",$B21),'Rozpis zápasů'!$D$3:$AF$162,IF(VLOOKUP(CONCATENATE(D$15,"_",$B21),'Rozpis zápasů'!$D$3:$AF$162,3,0)=$B21,5,6),0),":",VLOOKUP(CONCATENATE(D$15,"_",$B21),'Rozpis zápasů'!$D$3:$AF$162,IF(VLOOKUP(CONCATENATE(D$15,"_",$B21),'Rozpis zápasů'!$D$3:$AF$162,3,0)=$B21,6,5),0),IF(VLOOKUP(CONCATENATE(D$15,"_",$B21),'Rozpis zápasů'!$D$3:$AF$162,20,0)&lt;&gt;"",CONCATENATE(" (",VLOOKUP(CONCATENATE(D$15,"_",$B21),'Rozpis zápasů'!$D$3:$AF$162,20,0),")"),"")),"")</f>
        <v>1:2</v>
      </c>
      <c r="E21" s="103" t="str">
        <f>IFERROR(CONCATENATE(VLOOKUP(CONCATENATE(E$15,"_",$B21),'Rozpis zápasů'!$D$3:$AF$162,IF(VLOOKUP(CONCATENATE(E$15,"_",$B21),'Rozpis zápasů'!$D$3:$AF$162,3,0)=$B21,5,6),0),":",VLOOKUP(CONCATENATE(E$15,"_",$B21),'Rozpis zápasů'!$D$3:$AF$162,IF(VLOOKUP(CONCATENATE(E$15,"_",$B21),'Rozpis zápasů'!$D$3:$AF$162,3,0)=$B21,6,5),0),IF(VLOOKUP(CONCATENATE(E$15,"_",$B21),'Rozpis zápasů'!$D$3:$AF$162,20,0)&lt;&gt;"",CONCATENATE(" (",VLOOKUP(CONCATENATE(E$15,"_",$B21),'Rozpis zápasů'!$D$3:$AF$162,20,0),")"),"")),"")</f>
        <v>0:2</v>
      </c>
      <c r="F21" s="103" t="str">
        <f>IFERROR(CONCATENATE(VLOOKUP(CONCATENATE(F$15,"_",$B21),'Rozpis zápasů'!$D$3:$AF$162,IF(VLOOKUP(CONCATENATE(F$15,"_",$B21),'Rozpis zápasů'!$D$3:$AF$162,3,0)=$B21,5,6),0),":",VLOOKUP(CONCATENATE(F$15,"_",$B21),'Rozpis zápasů'!$D$3:$AF$162,IF(VLOOKUP(CONCATENATE(F$15,"_",$B21),'Rozpis zápasů'!$D$3:$AF$162,3,0)=$B21,6,5),0),IF(VLOOKUP(CONCATENATE(F$15,"_",$B21),'Rozpis zápasů'!$D$3:$AF$162,20,0)&lt;&gt;"",CONCATENATE(" (",VLOOKUP(CONCATENATE(F$15,"_",$B21),'Rozpis zápasů'!$D$3:$AF$162,20,0),")"),"")),"")</f>
        <v>2:0</v>
      </c>
      <c r="G21" s="103" t="str">
        <f>IFERROR(CONCATENATE(VLOOKUP(CONCATENATE(G$15,"_",$B21),'Rozpis zápasů'!$D$3:$AF$162,IF(VLOOKUP(CONCATENATE(G$15,"_",$B21),'Rozpis zápasů'!$D$3:$AF$162,3,0)=$B21,5,6),0),":",VLOOKUP(CONCATENATE(G$15,"_",$B21),'Rozpis zápasů'!$D$3:$AF$162,IF(VLOOKUP(CONCATENATE(G$15,"_",$B21),'Rozpis zápasů'!$D$3:$AF$162,3,0)=$B21,6,5),0),IF(VLOOKUP(CONCATENATE(G$15,"_",$B21),'Rozpis zápasů'!$D$3:$AF$162,20,0)&lt;&gt;"",CONCATENATE(" (",VLOOKUP(CONCATENATE(G$15,"_",$B21),'Rozpis zápasů'!$D$3:$AF$162,20,0),")"),"")),"")</f>
        <v>2:1</v>
      </c>
      <c r="H21" s="103" t="str">
        <f>IFERROR(CONCATENATE(VLOOKUP(CONCATENATE(H$15,"_",$B21),'Rozpis zápasů'!$D$3:$AF$162,IF(VLOOKUP(CONCATENATE(H$15,"_",$B21),'Rozpis zápasů'!$D$3:$AF$162,3,0)=$B21,5,6),0),":",VLOOKUP(CONCATENATE(H$15,"_",$B21),'Rozpis zápasů'!$D$3:$AF$162,IF(VLOOKUP(CONCATENATE(H$15,"_",$B21),'Rozpis zápasů'!$D$3:$AF$162,3,0)=$B21,6,5),0),IF(VLOOKUP(CONCATENATE(H$15,"_",$B21),'Rozpis zápasů'!$D$3:$AF$162,20,0)&lt;&gt;"",CONCATENATE(" (",VLOOKUP(CONCATENATE(H$15,"_",$B21),'Rozpis zápasů'!$D$3:$AF$162,20,0),")"),"")),"")</f>
        <v>2:0</v>
      </c>
      <c r="I21" s="503" t="str">
        <f>H20</f>
        <v>B</v>
      </c>
      <c r="J21" s="101" t="str">
        <f>IFERROR(CONCATENATE(VLOOKUP(CONCATENATE($B21,"_",J$15),'Rozpis zápasů'!$D$3:$AF$162,IF(VLOOKUP(CONCATENATE($B21,"_",J$15),'Rozpis zápasů'!$D$3:$AF$162,3,0)=$B21,5,6),0),":",VLOOKUP(CONCATENATE($B21,"_",J$15),'Rozpis zápasů'!$D$3:$AF$162,IF(VLOOKUP(CONCATENATE($B21,"_",J$15),'Rozpis zápasů'!$D$3:$AF$162,3,0)=$B21,6,5),0),IF(VLOOKUP(CONCATENATE($B21,"_",J$15),'Rozpis zápasů'!$D$3:$AF$162,20,0)&lt;&gt;"",CONCATENATE(" (",VLOOKUP(CONCATENATE($B21,"_",J$15),'Rozpis zápasů'!$D$3:$AF$162,20,0),")"),"")),"")</f>
        <v/>
      </c>
      <c r="K21" s="102" t="str">
        <f>IFERROR(CONCATENATE(VLOOKUP(CONCATENATE($B21,"_",K$15),'Rozpis zápasů'!$D$3:$AF$162,IF(VLOOKUP(CONCATENATE($B21,"_",K$15),'Rozpis zápasů'!$D$3:$AF$162,3,0)=$B21,5,6),0),":",VLOOKUP(CONCATENATE($B21,"_",K$15),'Rozpis zápasů'!$D$3:$AF$162,IF(VLOOKUP(CONCATENATE($B21,"_",K$15),'Rozpis zápasů'!$D$3:$AF$162,3,0)=$B21,6,5),0),IF(VLOOKUP(CONCATENATE($B21,"_",K$15),'Rozpis zápasů'!$D$3:$AF$162,20,0)&lt;&gt;"",CONCATENATE(" (",VLOOKUP(CONCATENATE($B21,"_",K$15),'Rozpis zápasů'!$D$3:$AF$162,20,0),")"),"")),"")</f>
        <v/>
      </c>
      <c r="L21" s="232">
        <f>IF((COUNTIFS('Rozpis zápasů'!$F$3:$F$162,B21,'Rozpis zápasů'!$E$3:$E$162,"&lt;&gt;N")+COUNTIFS('Rozpis zápasů'!$G$3:$G$162,B21,'Rozpis zápasů'!$E$3:$E$162,"&lt;&gt;N"))=0,"",SUMIF('Rozpis zápasů'!$F$3:$F$162,B21,'Rozpis zápasů'!$L$3:$L$162)+SUMIF('Rozpis zápasů'!$G$3:$G$162,B21,'Rozpis zápasů'!$M$3:$M$162))</f>
        <v>3</v>
      </c>
      <c r="M21" s="235">
        <f>IF((COUNTIFS('Rozpis zápasů'!$F$3:$F$162,B21,'Rozpis zápasů'!$E$3:$E$162,"&lt;&gt;N")+COUNTIFS('Rozpis zápasů'!$G$3:$G$162,B21,'Rozpis zápasů'!$E$3:$E$162,"&lt;&gt;N"))=0,"",SUMIF('Rozpis zápasů'!$F$3:$F$162,$B21,'Rozpis zápasů'!$H$3:$H$162)+SUMIF('Rozpis zápasů'!$G$3:$G$162,$B21,'Rozpis zápasů'!$I$3:$I$162))</f>
        <v>7</v>
      </c>
      <c r="N21" s="355">
        <f>IF((COUNTIFS('Rozpis zápasů'!$F$3:$F$162,B21,'Rozpis zápasů'!$E$3:$E$162,"&lt;&gt;N")+COUNTIFS('Rozpis zápasů'!$G$3:$G$162,B21,'Rozpis zápasů'!$E$3:$E$162,"&lt;&gt;N"))=0,"",SUMIF('Rozpis zápasů'!$F$3:$F$162,$B21,'Rozpis zápasů'!$I$3:$I$162)+SUMIF('Rozpis zápasů'!$G$3:$G$162,$B21,'Rozpis zápasů'!$H$3:$H$162))</f>
        <v>5</v>
      </c>
      <c r="O21" s="233">
        <f t="shared" si="8"/>
        <v>2</v>
      </c>
      <c r="P21" s="445">
        <f t="shared" si="9"/>
        <v>1.4</v>
      </c>
      <c r="Q21" s="446">
        <f t="shared" si="5"/>
        <v>3</v>
      </c>
      <c r="R21" s="447" t="str">
        <f>IF($Q21="","",IF(AND(COUNTIF($Q$16:$Q$23,$Q21)&gt;1,COUNTIF($Q$16:$Q$23,$Q21)&lt;COUNTA($C$16:$C$23)),HLOOKUP($B21,rozstřely!$C$52:$BN$65,10,0),""))</f>
        <v/>
      </c>
      <c r="S21" s="448" t="str">
        <f>IF($Q21="","",IF(AND(COUNTIF($Q$16:$Q$23,$Q21)&gt;1,COUNTIF($Q$16:$Q$23,$Q21)&lt;COUNTA($C$16:$C$23)),HLOOKUP($B21,rozstřely!$C$52:$BN$65,11,0),""))</f>
        <v/>
      </c>
      <c r="T21" s="449" t="str">
        <f>IF($Q21="","",IF(AND(COUNTIF($Q$16:$Q$23,$Q21)&gt;1,COUNTIF($Q$16:$Q$23,$Q21)&lt;COUNTA($C$16:$C$23)),HLOOKUP($B21,rozstřely!$C$52:$BN$65,12,0),""))</f>
        <v/>
      </c>
      <c r="U21" s="447" t="str">
        <f>IF($Q21="","",IF(AND(COUNTIF($Q$16:$Q$23,$Q21)&gt;1,COUNTIF($Q$16:$Q$23,$Q21)&lt;COUNTA($C$16:$C$23)),HLOOKUP($B21,rozstřely!$C$52:$BN$65,13,0),""))</f>
        <v/>
      </c>
      <c r="V21" s="450" t="str">
        <f>IF($Q21="","",IF(AND(COUNTIF($Q$16:$Q$23,$Q21)&gt;1,COUNTIF($Q$16:$Q$23,$Q21)&lt;COUNTA($C$16:$C$23)),HLOOKUP($B21,rozstřely!$C$52:$BN$65,14,0),""))</f>
        <v/>
      </c>
      <c r="W21" s="456">
        <f ca="1">IF($Q21="","",IF(AND(COUNTIF($Q$16:$Q$23,$Q21)&gt;0,COUNTIF($Q$16:$Q$23,$Q21)&lt;COUNTA($C$16:$C$23)),HLOOKUP(B21,rozstřely!$C$41:$J$48,8,0),""))</f>
        <v>3</v>
      </c>
      <c r="X21" s="452" t="str">
        <f t="shared" ca="1" si="10"/>
        <v>3B</v>
      </c>
      <c r="Y21" s="453">
        <f t="shared" si="6"/>
        <v>26</v>
      </c>
      <c r="Z21" s="457" t="str">
        <f t="shared" si="7"/>
        <v>Marvánek/ 
Černý</v>
      </c>
      <c r="AA21" s="325"/>
    </row>
    <row r="22" spans="1:27" ht="30" customHeight="1" x14ac:dyDescent="0.25">
      <c r="A22" s="561"/>
      <c r="B22" s="1013">
        <f>'Tabulky skupin'!B22</f>
        <v>27</v>
      </c>
      <c r="C22" s="887" t="str">
        <f>VLOOKUP($B22,jednotlivci!$C$5:$G$164,5,0)</f>
        <v/>
      </c>
      <c r="D22" s="100" t="str">
        <f>IFERROR(CONCATENATE(VLOOKUP(CONCATENATE(D$15,"_",$B22),'Rozpis zápasů'!$D$3:$AF$162,IF(VLOOKUP(CONCATENATE(D$15,"_",$B22),'Rozpis zápasů'!$D$3:$AF$162,3,0)=$B22,5,6),0),":",VLOOKUP(CONCATENATE(D$15,"_",$B22),'Rozpis zápasů'!$D$3:$AF$162,IF(VLOOKUP(CONCATENATE(D$15,"_",$B22),'Rozpis zápasů'!$D$3:$AF$162,3,0)=$B22,6,5),0),IF(VLOOKUP(CONCATENATE(D$15,"_",$B22),'Rozpis zápasů'!$D$3:$AF$162,20,0)&lt;&gt;"",CONCATENATE(" (",VLOOKUP(CONCATENATE(D$15,"_",$B22),'Rozpis zápasů'!$D$3:$AF$162,20,0),")"),"")),"")</f>
        <v/>
      </c>
      <c r="E22" s="103" t="str">
        <f>IFERROR(CONCATENATE(VLOOKUP(CONCATENATE(E$15,"_",$B22),'Rozpis zápasů'!$D$3:$AF$162,IF(VLOOKUP(CONCATENATE(E$15,"_",$B22),'Rozpis zápasů'!$D$3:$AF$162,3,0)=$B22,5,6),0),":",VLOOKUP(CONCATENATE(E$15,"_",$B22),'Rozpis zápasů'!$D$3:$AF$162,IF(VLOOKUP(CONCATENATE(E$15,"_",$B22),'Rozpis zápasů'!$D$3:$AF$162,3,0)=$B22,6,5),0),IF(VLOOKUP(CONCATENATE(E$15,"_",$B22),'Rozpis zápasů'!$D$3:$AF$162,20,0)&lt;&gt;"",CONCATENATE(" (",VLOOKUP(CONCATENATE(E$15,"_",$B22),'Rozpis zápasů'!$D$3:$AF$162,20,0),")"),"")),"")</f>
        <v/>
      </c>
      <c r="F22" s="103" t="str">
        <f>IFERROR(CONCATENATE(VLOOKUP(CONCATENATE(F$15,"_",$B22),'Rozpis zápasů'!$D$3:$AF$162,IF(VLOOKUP(CONCATENATE(F$15,"_",$B22),'Rozpis zápasů'!$D$3:$AF$162,3,0)=$B22,5,6),0),":",VLOOKUP(CONCATENATE(F$15,"_",$B22),'Rozpis zápasů'!$D$3:$AF$162,IF(VLOOKUP(CONCATENATE(F$15,"_",$B22),'Rozpis zápasů'!$D$3:$AF$162,3,0)=$B22,6,5),0),IF(VLOOKUP(CONCATENATE(F$15,"_",$B22),'Rozpis zápasů'!$D$3:$AF$162,20,0)&lt;&gt;"",CONCATENATE(" (",VLOOKUP(CONCATENATE(F$15,"_",$B22),'Rozpis zápasů'!$D$3:$AF$162,20,0),")"),"")),"")</f>
        <v/>
      </c>
      <c r="G22" s="103" t="str">
        <f>IFERROR(CONCATENATE(VLOOKUP(CONCATENATE(G$15,"_",$B22),'Rozpis zápasů'!$D$3:$AF$162,IF(VLOOKUP(CONCATENATE(G$15,"_",$B22),'Rozpis zápasů'!$D$3:$AF$162,3,0)=$B22,5,6),0),":",VLOOKUP(CONCATENATE(G$15,"_",$B22),'Rozpis zápasů'!$D$3:$AF$162,IF(VLOOKUP(CONCATENATE(G$15,"_",$B22),'Rozpis zápasů'!$D$3:$AF$162,3,0)=$B22,6,5),0),IF(VLOOKUP(CONCATENATE(G$15,"_",$B22),'Rozpis zápasů'!$D$3:$AF$162,20,0)&lt;&gt;"",CONCATENATE(" (",VLOOKUP(CONCATENATE(G$15,"_",$B22),'Rozpis zápasů'!$D$3:$AF$162,20,0),")"),"")),"")</f>
        <v/>
      </c>
      <c r="H22" s="103" t="str">
        <f>IFERROR(CONCATENATE(VLOOKUP(CONCATENATE(H$15,"_",$B22),'Rozpis zápasů'!$D$3:$AF$162,IF(VLOOKUP(CONCATENATE(H$15,"_",$B22),'Rozpis zápasů'!$D$3:$AF$162,3,0)=$B22,5,6),0),":",VLOOKUP(CONCATENATE(H$15,"_",$B22),'Rozpis zápasů'!$D$3:$AF$162,IF(VLOOKUP(CONCATENATE(H$15,"_",$B22),'Rozpis zápasů'!$D$3:$AF$162,3,0)=$B22,6,5),0),IF(VLOOKUP(CONCATENATE(H$15,"_",$B22),'Rozpis zápasů'!$D$3:$AF$162,20,0)&lt;&gt;"",CONCATENATE(" (",VLOOKUP(CONCATENATE(H$15,"_",$B22),'Rozpis zápasů'!$D$3:$AF$162,20,0),")"),"")),"")</f>
        <v/>
      </c>
      <c r="I22" s="103" t="str">
        <f>IFERROR(CONCATENATE(VLOOKUP(CONCATENATE(I$15,"_",$B22),'Rozpis zápasů'!$D$3:$AF$162,IF(VLOOKUP(CONCATENATE(I$15,"_",$B22),'Rozpis zápasů'!$D$3:$AF$162,3,0)=$B22,5,6),0),":",VLOOKUP(CONCATENATE(I$15,"_",$B22),'Rozpis zápasů'!$D$3:$AF$162,IF(VLOOKUP(CONCATENATE(I$15,"_",$B22),'Rozpis zápasů'!$D$3:$AF$162,3,0)=$B22,6,5),0),IF(VLOOKUP(CONCATENATE(I$15,"_",$B22),'Rozpis zápasů'!$D$3:$AF$162,20,0)&lt;&gt;"",CONCATENATE(" (",VLOOKUP(CONCATENATE(I$15,"_",$B22),'Rozpis zápasů'!$D$3:$AF$162,20,0),")"),"")),"")</f>
        <v/>
      </c>
      <c r="J22" s="503" t="str">
        <f>I21</f>
        <v>B</v>
      </c>
      <c r="K22" s="102" t="str">
        <f>IFERROR(CONCATENATE(VLOOKUP(CONCATENATE($B22,"_",K$15),'Rozpis zápasů'!$D$3:$AF$162,IF(VLOOKUP(CONCATENATE($B22,"_",K$15),'Rozpis zápasů'!$D$3:$AF$162,3,0)=$B22,5,6),0),":",VLOOKUP(CONCATENATE($B22,"_",K$15),'Rozpis zápasů'!$D$3:$AF$162,IF(VLOOKUP(CONCATENATE($B22,"_",K$15),'Rozpis zápasů'!$D$3:$AF$162,3,0)=$B22,6,5),0),IF(VLOOKUP(CONCATENATE($B22,"_",K$15),'Rozpis zápasů'!$D$3:$AF$162,20,0)&lt;&gt;"",CONCATENATE(" (",VLOOKUP(CONCATENATE($B22,"_",K$15),'Rozpis zápasů'!$D$3:$AF$162,20,0),")"),"")),"")</f>
        <v/>
      </c>
      <c r="L22" s="232" t="str">
        <f>IF((COUNTIFS('Rozpis zápasů'!$F$3:$F$162,B22,'Rozpis zápasů'!$E$3:$E$162,"&lt;&gt;N")+COUNTIFS('Rozpis zápasů'!$G$3:$G$162,B22,'Rozpis zápasů'!$E$3:$E$162,"&lt;&gt;N"))=0,"",SUMIF('Rozpis zápasů'!$F$3:$F$162,B22,'Rozpis zápasů'!$L$3:$L$162)+SUMIF('Rozpis zápasů'!$G$3:$G$162,B22,'Rozpis zápasů'!$M$3:$M$162))</f>
        <v/>
      </c>
      <c r="M22" s="235" t="str">
        <f>IF((COUNTIFS('Rozpis zápasů'!$F$3:$F$162,B22,'Rozpis zápasů'!$E$3:$E$162,"&lt;&gt;N")+COUNTIFS('Rozpis zápasů'!$G$3:$G$162,B22,'Rozpis zápasů'!$E$3:$E$162,"&lt;&gt;N"))=0,"",SUMIF('Rozpis zápasů'!$F$3:$F$162,$B22,'Rozpis zápasů'!$H$3:$H$162)+SUMIF('Rozpis zápasů'!$G$3:$G$162,$B22,'Rozpis zápasů'!$I$3:$I$162))</f>
        <v/>
      </c>
      <c r="N22" s="355" t="str">
        <f>IF((COUNTIFS('Rozpis zápasů'!$F$3:$F$162,B22,'Rozpis zápasů'!$E$3:$E$162,"&lt;&gt;N")+COUNTIFS('Rozpis zápasů'!$G$3:$G$162,B22,'Rozpis zápasů'!$E$3:$E$162,"&lt;&gt;N"))=0,"",SUMIF('Rozpis zápasů'!$F$3:$F$162,$B22,'Rozpis zápasů'!$I$3:$I$162)+SUMIF('Rozpis zápasů'!$G$3:$G$162,$B22,'Rozpis zápasů'!$H$3:$H$162))</f>
        <v/>
      </c>
      <c r="O22" s="233" t="str">
        <f t="shared" si="8"/>
        <v/>
      </c>
      <c r="P22" s="445" t="str">
        <f t="shared" si="9"/>
        <v/>
      </c>
      <c r="Q22" s="446" t="str">
        <f t="shared" si="5"/>
        <v/>
      </c>
      <c r="R22" s="447" t="str">
        <f>IF($Q22="","",IF(AND(COUNTIF($Q$16:$Q$23,$Q22)&gt;1,COUNTIF($Q$16:$Q$23,$Q22)&lt;COUNTA($C$16:$C$23)),HLOOKUP($B22,rozstřely!$C$52:$BN$65,10,0),""))</f>
        <v/>
      </c>
      <c r="S22" s="448" t="str">
        <f>IF($Q22="","",IF(AND(COUNTIF($Q$16:$Q$23,$Q22)&gt;1,COUNTIF($Q$16:$Q$23,$Q22)&lt;COUNTA($C$16:$C$23)),HLOOKUP($B22,rozstřely!$C$52:$BN$65,11,0),""))</f>
        <v/>
      </c>
      <c r="T22" s="449" t="str">
        <f>IF($Q22="","",IF(AND(COUNTIF($Q$16:$Q$23,$Q22)&gt;1,COUNTIF($Q$16:$Q$23,$Q22)&lt;COUNTA($C$16:$C$23)),HLOOKUP($B22,rozstřely!$C$52:$BN$65,12,0),""))</f>
        <v/>
      </c>
      <c r="U22" s="447" t="str">
        <f>IF($Q22="","",IF(AND(COUNTIF($Q$16:$Q$23,$Q22)&gt;1,COUNTIF($Q$16:$Q$23,$Q22)&lt;COUNTA($C$16:$C$23)),HLOOKUP($B22,rozstřely!$C$52:$BN$65,13,0),""))</f>
        <v/>
      </c>
      <c r="V22" s="450" t="str">
        <f>IF($Q22="","",IF(AND(COUNTIF($Q$16:$Q$23,$Q22)&gt;1,COUNTIF($Q$16:$Q$23,$Q22)&lt;COUNTA($C$16:$C$23)),HLOOKUP($B22,rozstřely!$C$52:$BN$65,14,0),""))</f>
        <v/>
      </c>
      <c r="W22" s="456" t="str">
        <f>IF($Q22="","",IF(AND(COUNTIF($Q$16:$Q$23,$Q22)&gt;0,COUNTIF($Q$16:$Q$23,$Q22)&lt;COUNTA($C$16:$C$23)),HLOOKUP(B22,rozstřely!$C$41:$J$48,8,0),""))</f>
        <v/>
      </c>
      <c r="X22" s="452" t="str">
        <f t="shared" si="10"/>
        <v>B</v>
      </c>
      <c r="Y22" s="453">
        <f t="shared" si="6"/>
        <v>27</v>
      </c>
      <c r="Z22" s="457" t="str">
        <f t="shared" si="7"/>
        <v/>
      </c>
      <c r="AA22" s="325"/>
    </row>
    <row r="23" spans="1:27" ht="30" customHeight="1" thickBot="1" x14ac:dyDescent="0.3">
      <c r="A23" s="561"/>
      <c r="B23" s="1014">
        <f>'Tabulky skupin'!B23</f>
        <v>28</v>
      </c>
      <c r="C23" s="907" t="str">
        <f>VLOOKUP($B23,jednotlivci!$C$5:$G$164,5,0)</f>
        <v/>
      </c>
      <c r="D23" s="104" t="str">
        <f>IFERROR(CONCATENATE(VLOOKUP(CONCATENATE(D$15,"_",$B23),'Rozpis zápasů'!$D$3:$AF$162,IF(VLOOKUP(CONCATENATE(D$15,"_",$B23),'Rozpis zápasů'!$D$3:$AF$162,3,0)=$B23,5,6),0),":",VLOOKUP(CONCATENATE(D$15,"_",$B23),'Rozpis zápasů'!$D$3:$AF$162,IF(VLOOKUP(CONCATENATE(D$15,"_",$B23),'Rozpis zápasů'!$D$3:$AF$162,3,0)=$B23,6,5),0),IF(VLOOKUP(CONCATENATE(D$15,"_",$B23),'Rozpis zápasů'!$D$3:$AF$162,20,0)&lt;&gt;"",CONCATENATE(" (",VLOOKUP(CONCATENATE(D$15,"_",$B23),'Rozpis zápasů'!$D$3:$AF$162,20,0),")"),"")),"")</f>
        <v/>
      </c>
      <c r="E23" s="105" t="str">
        <f>IFERROR(CONCATENATE(VLOOKUP(CONCATENATE(E$15,"_",$B23),'Rozpis zápasů'!$D$3:$AF$162,IF(VLOOKUP(CONCATENATE(E$15,"_",$B23),'Rozpis zápasů'!$D$3:$AF$162,3,0)=$B23,5,6),0),":",VLOOKUP(CONCATENATE(E$15,"_",$B23),'Rozpis zápasů'!$D$3:$AF$162,IF(VLOOKUP(CONCATENATE(E$15,"_",$B23),'Rozpis zápasů'!$D$3:$AF$162,3,0)=$B23,6,5),0),IF(VLOOKUP(CONCATENATE(E$15,"_",$B23),'Rozpis zápasů'!$D$3:$AF$162,20,0)&lt;&gt;"",CONCATENATE(" (",VLOOKUP(CONCATENATE(E$15,"_",$B23),'Rozpis zápasů'!$D$3:$AF$162,20,0),")"),"")),"")</f>
        <v/>
      </c>
      <c r="F23" s="105" t="str">
        <f>IFERROR(CONCATENATE(VLOOKUP(CONCATENATE(F$15,"_",$B23),'Rozpis zápasů'!$D$3:$AF$162,IF(VLOOKUP(CONCATENATE(F$15,"_",$B23),'Rozpis zápasů'!$D$3:$AF$162,3,0)=$B23,5,6),0),":",VLOOKUP(CONCATENATE(F$15,"_",$B23),'Rozpis zápasů'!$D$3:$AF$162,IF(VLOOKUP(CONCATENATE(F$15,"_",$B23),'Rozpis zápasů'!$D$3:$AF$162,3,0)=$B23,6,5),0),IF(VLOOKUP(CONCATENATE(F$15,"_",$B23),'Rozpis zápasů'!$D$3:$AF$162,20,0)&lt;&gt;"",CONCATENATE(" (",VLOOKUP(CONCATENATE(F$15,"_",$B23),'Rozpis zápasů'!$D$3:$AF$162,20,0),")"),"")),"")</f>
        <v/>
      </c>
      <c r="G23" s="105" t="str">
        <f>IFERROR(CONCATENATE(VLOOKUP(CONCATENATE(G$15,"_",$B23),'Rozpis zápasů'!$D$3:$AF$162,IF(VLOOKUP(CONCATENATE(G$15,"_",$B23),'Rozpis zápasů'!$D$3:$AF$162,3,0)=$B23,5,6),0),":",VLOOKUP(CONCATENATE(G$15,"_",$B23),'Rozpis zápasů'!$D$3:$AF$162,IF(VLOOKUP(CONCATENATE(G$15,"_",$B23),'Rozpis zápasů'!$D$3:$AF$162,3,0)=$B23,6,5),0),IF(VLOOKUP(CONCATENATE(G$15,"_",$B23),'Rozpis zápasů'!$D$3:$AF$162,20,0)&lt;&gt;"",CONCATENATE(" (",VLOOKUP(CONCATENATE(G$15,"_",$B23),'Rozpis zápasů'!$D$3:$AF$162,20,0),")"),"")),"")</f>
        <v/>
      </c>
      <c r="H23" s="105" t="str">
        <f>IFERROR(CONCATENATE(VLOOKUP(CONCATENATE(H$15,"_",$B23),'Rozpis zápasů'!$D$3:$AF$162,IF(VLOOKUP(CONCATENATE(H$15,"_",$B23),'Rozpis zápasů'!$D$3:$AF$162,3,0)=$B23,5,6),0),":",VLOOKUP(CONCATENATE(H$15,"_",$B23),'Rozpis zápasů'!$D$3:$AF$162,IF(VLOOKUP(CONCATENATE(H$15,"_",$B23),'Rozpis zápasů'!$D$3:$AF$162,3,0)=$B23,6,5),0),IF(VLOOKUP(CONCATENATE(H$15,"_",$B23),'Rozpis zápasů'!$D$3:$AF$162,20,0)&lt;&gt;"",CONCATENATE(" (",VLOOKUP(CONCATENATE(H$15,"_",$B23),'Rozpis zápasů'!$D$3:$AF$162,20,0),")"),"")),"")</f>
        <v/>
      </c>
      <c r="I23" s="105" t="str">
        <f>IFERROR(CONCATENATE(VLOOKUP(CONCATENATE(I$15,"_",$B23),'Rozpis zápasů'!$D$3:$AF$162,IF(VLOOKUP(CONCATENATE(I$15,"_",$B23),'Rozpis zápasů'!$D$3:$AF$162,3,0)=$B23,5,6),0),":",VLOOKUP(CONCATENATE(I$15,"_",$B23),'Rozpis zápasů'!$D$3:$AF$162,IF(VLOOKUP(CONCATENATE(I$15,"_",$B23),'Rozpis zápasů'!$D$3:$AF$162,3,0)=$B23,6,5),0),IF(VLOOKUP(CONCATENATE(I$15,"_",$B23),'Rozpis zápasů'!$D$3:$AF$162,20,0)&lt;&gt;"",CONCATENATE(" (",VLOOKUP(CONCATENATE(I$15,"_",$B23),'Rozpis zápasů'!$D$3:$AF$162,20,0),")"),"")),"")</f>
        <v/>
      </c>
      <c r="J23" s="105" t="str">
        <f>IFERROR(CONCATENATE(VLOOKUP(CONCATENATE(J$15,"_",$B23),'Rozpis zápasů'!$D$3:$AF$162,IF(VLOOKUP(CONCATENATE(J$15,"_",$B23),'Rozpis zápasů'!$D$3:$AF$162,3,0)=$B23,5,6),0),":",VLOOKUP(CONCATENATE(J$15,"_",$B23),'Rozpis zápasů'!$D$3:$AF$162,IF(VLOOKUP(CONCATENATE(J$15,"_",$B23),'Rozpis zápasů'!$D$3:$AF$162,3,0)=$B23,6,5),0),IF(VLOOKUP(CONCATENATE(J$15,"_",$B23),'Rozpis zápasů'!$D$3:$AF$162,20,0)&lt;&gt;"",CONCATENATE(" (",VLOOKUP(CONCATENATE(J$15,"_",$B23),'Rozpis zápasů'!$D$3:$AF$162,20,0),")"),"")),"")</f>
        <v/>
      </c>
      <c r="K23" s="503" t="str">
        <f>J22</f>
        <v>B</v>
      </c>
      <c r="L23" s="351" t="str">
        <f>IF((COUNTIFS('Rozpis zápasů'!$F$3:$F$162,B23,'Rozpis zápasů'!$E$3:$E$162,"&lt;&gt;N")+COUNTIFS('Rozpis zápasů'!$G$3:$G$162,B23,'Rozpis zápasů'!$E$3:$E$162,"&lt;&gt;N"))=0,"",SUMIF('Rozpis zápasů'!$F$3:$F$162,B23,'Rozpis zápasů'!$L$3:$L$162)+SUMIF('Rozpis zápasů'!$G$3:$G$162,B23,'Rozpis zápasů'!$M$3:$M$162))</f>
        <v/>
      </c>
      <c r="M23" s="352" t="str">
        <f>IF((COUNTIFS('Rozpis zápasů'!$F$3:$F$162,B23,'Rozpis zápasů'!$E$3:$E$162,"&lt;&gt;N")+COUNTIFS('Rozpis zápasů'!$G$3:$G$162,B23,'Rozpis zápasů'!$E$3:$E$162,"&lt;&gt;N"))=0,"",SUMIF('Rozpis zápasů'!$F$3:$F$162,$B23,'Rozpis zápasů'!$H$3:$H$162)+SUMIF('Rozpis zápasů'!$G$3:$G$162,$B23,'Rozpis zápasů'!$I$3:$I$162))</f>
        <v/>
      </c>
      <c r="N23" s="356" t="str">
        <f>IF((COUNTIFS('Rozpis zápasů'!$F$3:$F$162,B23,'Rozpis zápasů'!$E$3:$E$162,"&lt;&gt;N")+COUNTIFS('Rozpis zápasů'!$G$3:$G$162,B23,'Rozpis zápasů'!$E$3:$E$162,"&lt;&gt;N"))=0,"",SUMIF('Rozpis zápasů'!$F$3:$F$162,$B23,'Rozpis zápasů'!$I$3:$I$162)+SUMIF('Rozpis zápasů'!$G$3:$G$162,$B23,'Rozpis zápasů'!$H$3:$H$162))</f>
        <v/>
      </c>
      <c r="O23" s="353" t="str">
        <f t="shared" si="8"/>
        <v/>
      </c>
      <c r="P23" s="458" t="str">
        <f t="shared" si="9"/>
        <v/>
      </c>
      <c r="Q23" s="459" t="str">
        <f t="shared" si="5"/>
        <v/>
      </c>
      <c r="R23" s="460" t="str">
        <f>IF($Q23="","",IF(AND(COUNTIF($Q$16:$Q$23,$Q23)&gt;1,COUNTIF($Q$16:$Q$23,$Q23)&lt;COUNTA($C$16:$C$23)),HLOOKUP($B23,rozstřely!$C$52:$BN$65,10,0),""))</f>
        <v/>
      </c>
      <c r="S23" s="461" t="str">
        <f>IF($Q23="","",IF(AND(COUNTIF($Q$16:$Q$23,$Q23)&gt;1,COUNTIF($Q$16:$Q$23,$Q23)&lt;COUNTA($C$16:$C$23)),HLOOKUP($B23,rozstřely!$C$52:$BN$65,11,0),""))</f>
        <v/>
      </c>
      <c r="T23" s="462" t="str">
        <f>IF($Q23="","",IF(AND(COUNTIF($Q$16:$Q$23,$Q23)&gt;1,COUNTIF($Q$16:$Q$23,$Q23)&lt;COUNTA($C$16:$C$23)),HLOOKUP($B23,rozstřely!$C$52:$BN$65,12,0),""))</f>
        <v/>
      </c>
      <c r="U23" s="460" t="str">
        <f>IF($Q23="","",IF(AND(COUNTIF($Q$16:$Q$23,$Q23)&gt;1,COUNTIF($Q$16:$Q$23,$Q23)&lt;COUNTA($C$16:$C$23)),HLOOKUP($B23,rozstřely!$C$52:$BN$65,13,0),""))</f>
        <v/>
      </c>
      <c r="V23" s="463" t="str">
        <f>IF($Q23="","",IF(AND(COUNTIF($Q$16:$Q$23,$Q23)&gt;1,COUNTIF($Q$16:$Q$23,$Q23)&lt;COUNTA($C$16:$C$23)),HLOOKUP($B23,rozstřely!$C$52:$BN$65,14,0),""))</f>
        <v/>
      </c>
      <c r="W23" s="464" t="str">
        <f>IF($Q23="","",IF(AND(COUNTIF($Q$16:$Q$23,$Q23)&gt;0,COUNTIF($Q$16:$Q$23,$Q23)&lt;COUNTA($C$16:$C$23)),HLOOKUP(B23,rozstřely!$C$41:$J$48,8,0),""))</f>
        <v/>
      </c>
      <c r="X23" s="452" t="str">
        <f t="shared" si="10"/>
        <v>B</v>
      </c>
      <c r="Y23" s="466">
        <f t="shared" si="6"/>
        <v>28</v>
      </c>
      <c r="Z23" s="467" t="str">
        <f t="shared" si="7"/>
        <v/>
      </c>
      <c r="AA23" s="325"/>
    </row>
    <row r="24" spans="1:27" ht="30" customHeight="1" x14ac:dyDescent="0.3">
      <c r="A24" s="561"/>
      <c r="B24" s="61"/>
      <c r="C24" s="824"/>
      <c r="D24" s="504"/>
      <c r="E24" s="504"/>
      <c r="F24" s="504"/>
      <c r="G24" s="504"/>
      <c r="H24" s="504"/>
      <c r="I24" s="504"/>
      <c r="J24" s="504"/>
      <c r="K24" s="582"/>
      <c r="L24" s="512"/>
      <c r="M24" s="583"/>
      <c r="N24" s="584"/>
      <c r="O24" s="512"/>
      <c r="P24" s="512"/>
      <c r="Q24" s="585"/>
      <c r="R24" s="585"/>
      <c r="S24" s="586"/>
      <c r="T24" s="587"/>
      <c r="U24" s="585"/>
      <c r="V24" s="585"/>
      <c r="W24" s="512"/>
      <c r="X24" s="512"/>
      <c r="Y24" s="512"/>
      <c r="Z24" s="479"/>
      <c r="AA24" s="325"/>
    </row>
    <row r="25" spans="1:27" ht="30" customHeight="1" thickBot="1" x14ac:dyDescent="0.35">
      <c r="A25" s="561"/>
      <c r="B25" s="61"/>
      <c r="C25" s="824"/>
      <c r="D25" s="504"/>
      <c r="E25" s="504"/>
      <c r="F25" s="504"/>
      <c r="G25" s="504"/>
      <c r="H25" s="504"/>
      <c r="I25" s="504"/>
      <c r="J25" s="504"/>
      <c r="K25" s="582"/>
      <c r="L25" s="518"/>
      <c r="M25" s="588"/>
      <c r="N25" s="589"/>
      <c r="O25" s="518"/>
      <c r="P25" s="518"/>
      <c r="Q25" s="590"/>
      <c r="R25" s="590"/>
      <c r="S25" s="591"/>
      <c r="T25" s="592"/>
      <c r="U25" s="590"/>
      <c r="V25" s="590"/>
      <c r="W25" s="518"/>
      <c r="X25" s="518"/>
      <c r="Y25" s="518"/>
      <c r="Z25" s="479"/>
      <c r="AA25" s="325"/>
    </row>
    <row r="26" spans="1:27" s="619" customFormat="1" ht="30" customHeight="1" x14ac:dyDescent="0.25">
      <c r="A26" s="614"/>
      <c r="B26" s="106"/>
      <c r="C26" s="827" t="str">
        <f>D28</f>
        <v>C</v>
      </c>
      <c r="D26" s="519" t="str">
        <f>C28</f>
        <v>Uher/ 
Málek</v>
      </c>
      <c r="E26" s="520" t="str">
        <f>C29</f>
        <v>Stummer/ 
Hlava</v>
      </c>
      <c r="F26" s="520" t="str">
        <f>C30</f>
        <v>Beneš/ 
Hašpl</v>
      </c>
      <c r="G26" s="520" t="str">
        <f>C31</f>
        <v>Vacek/ 
Svoboda</v>
      </c>
      <c r="H26" s="520" t="str">
        <f>C32</f>
        <v>Drtina/ 
Ordoš</v>
      </c>
      <c r="I26" s="520" t="str">
        <f>C33</f>
        <v>Nový/ 
Onufer</v>
      </c>
      <c r="J26" s="520" t="str">
        <f>C34</f>
        <v/>
      </c>
      <c r="K26" s="520" t="str">
        <f>C35</f>
        <v/>
      </c>
      <c r="L26" s="521" t="s">
        <v>14</v>
      </c>
      <c r="M26" s="2053" t="s">
        <v>13</v>
      </c>
      <c r="N26" s="2053"/>
      <c r="O26" s="918" t="s">
        <v>15</v>
      </c>
      <c r="P26" s="523" t="s">
        <v>186</v>
      </c>
      <c r="Q26" s="524" t="s">
        <v>107</v>
      </c>
      <c r="R26" s="919" t="s">
        <v>104</v>
      </c>
      <c r="S26" s="2069" t="s">
        <v>105</v>
      </c>
      <c r="T26" s="2069"/>
      <c r="U26" s="919" t="s">
        <v>106</v>
      </c>
      <c r="V26" s="526" t="s">
        <v>187</v>
      </c>
      <c r="W26" s="620" t="s">
        <v>12</v>
      </c>
      <c r="X26" s="616"/>
      <c r="Y26" s="616"/>
      <c r="Z26" s="617"/>
      <c r="AA26" s="618"/>
    </row>
    <row r="27" spans="1:27" s="619" customFormat="1" ht="30" customHeight="1" thickBot="1" x14ac:dyDescent="0.3">
      <c r="A27" s="614"/>
      <c r="B27" s="1011" t="str">
        <f>'Tabulky skupin'!B27</f>
        <v>C</v>
      </c>
      <c r="C27" s="828"/>
      <c r="D27" s="623">
        <f>B28</f>
        <v>31</v>
      </c>
      <c r="E27" s="624">
        <f>B29</f>
        <v>32</v>
      </c>
      <c r="F27" s="624">
        <f>B30</f>
        <v>33</v>
      </c>
      <c r="G27" s="625">
        <f>B31</f>
        <v>34</v>
      </c>
      <c r="H27" s="624">
        <f>B32</f>
        <v>35</v>
      </c>
      <c r="I27" s="626">
        <f>B33</f>
        <v>36</v>
      </c>
      <c r="J27" s="624">
        <f>B34</f>
        <v>37</v>
      </c>
      <c r="K27" s="624">
        <f>B35</f>
        <v>38</v>
      </c>
      <c r="L27" s="630"/>
      <c r="M27" s="631"/>
      <c r="N27" s="632"/>
      <c r="O27" s="633"/>
      <c r="P27" s="634"/>
      <c r="Q27" s="2060" t="s">
        <v>42</v>
      </c>
      <c r="R27" s="2061"/>
      <c r="S27" s="2061"/>
      <c r="T27" s="2061"/>
      <c r="U27" s="2061"/>
      <c r="V27" s="2062"/>
      <c r="W27" s="635"/>
      <c r="X27" s="628"/>
      <c r="Y27" s="628"/>
      <c r="Z27" s="629"/>
      <c r="AA27" s="618"/>
    </row>
    <row r="28" spans="1:27" ht="30" customHeight="1" thickTop="1" x14ac:dyDescent="0.25">
      <c r="A28" s="561"/>
      <c r="B28" s="1012">
        <f>'Tabulky skupin'!B28</f>
        <v>31</v>
      </c>
      <c r="C28" s="888" t="str">
        <f>VLOOKUP($B28,jednotlivci!$C$5:$G$164,5,0)</f>
        <v>Uher/ 
Málek</v>
      </c>
      <c r="D28" s="532" t="str">
        <f>B27</f>
        <v>C</v>
      </c>
      <c r="E28" s="98" t="str">
        <f>IFERROR(CONCATENATE(VLOOKUP(CONCATENATE($B28,"_",E$27),'Rozpis zápasů'!$D$3:$AF$162,IF(VLOOKUP(CONCATENATE($B28,"_",E$27),'Rozpis zápasů'!$D$3:$AF$162,3,0)=$B28,5,6),0),":",VLOOKUP(CONCATENATE($B28,"_",E$27),'Rozpis zápasů'!$D$3:$AF$162,IF(VLOOKUP(CONCATENATE($B28,"_",E$27),'Rozpis zápasů'!$D$3:$AF$162,3,0)=$B28,6,5),0),IF(VLOOKUP(CONCATENATE($B28,"_",E$27),'Rozpis zápasů'!$D$3:$AF$162,20,0)&lt;&gt;"",CONCATENATE(" (",VLOOKUP(CONCATENATE($B28,"_",E$27),'Rozpis zápasů'!$D$3:$AF$162,20,0),")"),"")),"")</f>
        <v>0:2</v>
      </c>
      <c r="F28" s="98" t="str">
        <f>IFERROR(CONCATENATE(VLOOKUP(CONCATENATE($B28,"_",F$27),'Rozpis zápasů'!$D$3:$AF$162,IF(VLOOKUP(CONCATENATE($B28,"_",F$27),'Rozpis zápasů'!$D$3:$AF$162,3,0)=$B28,5,6),0),":",VLOOKUP(CONCATENATE($B28,"_",F$27),'Rozpis zápasů'!$D$3:$AF$162,IF(VLOOKUP(CONCATENATE($B28,"_",F$27),'Rozpis zápasů'!$D$3:$AF$162,3,0)=$B28,6,5),0),IF(VLOOKUP(CONCATENATE($B28,"_",F$27),'Rozpis zápasů'!$D$3:$AF$162,20,0)&lt;&gt;"",CONCATENATE(" (",VLOOKUP(CONCATENATE($B28,"_",F$27),'Rozpis zápasů'!$D$3:$AF$162,20,0),")"),"")),"")</f>
        <v>0:2</v>
      </c>
      <c r="G28" s="98" t="str">
        <f>IFERROR(CONCATENATE(VLOOKUP(CONCATENATE($B28,"_",G$27),'Rozpis zápasů'!$D$3:$AF$162,IF(VLOOKUP(CONCATENATE($B28,"_",G$27),'Rozpis zápasů'!$D$3:$AF$162,3,0)=$B28,5,6),0),":",VLOOKUP(CONCATENATE($B28,"_",G$27),'Rozpis zápasů'!$D$3:$AF$162,IF(VLOOKUP(CONCATENATE($B28,"_",G$27),'Rozpis zápasů'!$D$3:$AF$162,3,0)=$B28,6,5),0),IF(VLOOKUP(CONCATENATE($B28,"_",G$27),'Rozpis zápasů'!$D$3:$AF$162,20,0)&lt;&gt;"",CONCATENATE(" (",VLOOKUP(CONCATENATE($B28,"_",G$27),'Rozpis zápasů'!$D$3:$AF$162,20,0),")"),"")),"")</f>
        <v>2:1</v>
      </c>
      <c r="H28" s="98" t="str">
        <f>IFERROR(CONCATENATE(VLOOKUP(CONCATENATE($B28,"_",H$27),'Rozpis zápasů'!$D$3:$AF$162,IF(VLOOKUP(CONCATENATE($B28,"_",H$27),'Rozpis zápasů'!$D$3:$AF$162,3,0)=$B28,5,6),0),":",VLOOKUP(CONCATENATE($B28,"_",H$27),'Rozpis zápasů'!$D$3:$AF$162,IF(VLOOKUP(CONCATENATE($B28,"_",H$27),'Rozpis zápasů'!$D$3:$AF$162,3,0)=$B28,6,5),0),IF(VLOOKUP(CONCATENATE($B28,"_",H$27),'Rozpis zápasů'!$D$3:$AF$162,20,0)&lt;&gt;"",CONCATENATE(" (",VLOOKUP(CONCATENATE($B28,"_",H$27),'Rozpis zápasů'!$D$3:$AF$162,20,0),")"),"")),"")</f>
        <v>2:0</v>
      </c>
      <c r="I28" s="98" t="str">
        <f>IFERROR(CONCATENATE(VLOOKUP(CONCATENATE($B28,"_",I$27),'Rozpis zápasů'!$D$3:$AF$162,IF(VLOOKUP(CONCATENATE($B28,"_",I$27),'Rozpis zápasů'!$D$3:$AF$162,3,0)=$B28,5,6),0),":",VLOOKUP(CONCATENATE($B28,"_",I$27),'Rozpis zápasů'!$D$3:$AF$162,IF(VLOOKUP(CONCATENATE($B28,"_",I$27),'Rozpis zápasů'!$D$3:$AF$162,3,0)=$B28,6,5),0),IF(VLOOKUP(CONCATENATE($B28,"_",I$27),'Rozpis zápasů'!$D$3:$AF$162,20,0)&lt;&gt;"",CONCATENATE(" (",VLOOKUP(CONCATENATE($B28,"_",I$27),'Rozpis zápasů'!$D$3:$AF$162,20,0),")"),"")),"")</f>
        <v>2:1</v>
      </c>
      <c r="J28" s="98" t="str">
        <f>IFERROR(CONCATENATE(VLOOKUP(CONCATENATE($B28,"_",J$27),'Rozpis zápasů'!$D$3:$AF$162,IF(VLOOKUP(CONCATENATE($B28,"_",J$27),'Rozpis zápasů'!$D$3:$AF$162,3,0)=$B28,5,6),0),":",VLOOKUP(CONCATENATE($B28,"_",J$27),'Rozpis zápasů'!$D$3:$AF$162,IF(VLOOKUP(CONCATENATE($B28,"_",J$27),'Rozpis zápasů'!$D$3:$AF$162,3,0)=$B28,6,5),0),IF(VLOOKUP(CONCATENATE($B28,"_",J$27),'Rozpis zápasů'!$D$3:$AF$162,20,0)&lt;&gt;"",CONCATENATE(" (",VLOOKUP(CONCATENATE($B28,"_",J$27),'Rozpis zápasů'!$D$3:$AF$162,20,0),")"),"")),"")</f>
        <v/>
      </c>
      <c r="K28" s="99" t="str">
        <f>IFERROR(CONCATENATE(VLOOKUP(CONCATENATE($B28,"_",K$27),'Rozpis zápasů'!$D$3:$AF$162,IF(VLOOKUP(CONCATENATE($B28,"_",K$27),'Rozpis zápasů'!$D$3:$AF$162,3,0)=$B28,5,6),0),":",VLOOKUP(CONCATENATE($B28,"_",K$27),'Rozpis zápasů'!$D$3:$AF$162,IF(VLOOKUP(CONCATENATE($B28,"_",K$27),'Rozpis zápasů'!$D$3:$AF$162,3,0)=$B28,6,5),0),IF(VLOOKUP(CONCATENATE($B28,"_",K$27),'Rozpis zápasů'!$D$3:$AF$162,20,0)&lt;&gt;"",CONCATENATE(" (",VLOOKUP(CONCATENATE($B28,"_",K$27),'Rozpis zápasů'!$D$3:$AF$162,20,0),")"),"")),"")</f>
        <v/>
      </c>
      <c r="L28" s="230">
        <f>IF((COUNTIFS('Rozpis zápasů'!$F$3:$F$162,B28,'Rozpis zápasů'!$E$3:$E$162,"&lt;&gt;N")+COUNTIFS('Rozpis zápasů'!$G$3:$G$162,B28,'Rozpis zápasů'!$E$3:$E$162,"&lt;&gt;N"))=0,"",SUMIF('Rozpis zápasů'!$F$3:$F$162,B28,'Rozpis zápasů'!$L$3:$L$162)+SUMIF('Rozpis zápasů'!$G$3:$G$162,B28,'Rozpis zápasů'!$M$3:$M$162))</f>
        <v>3</v>
      </c>
      <c r="M28" s="234">
        <f>IF((COUNTIFS('Rozpis zápasů'!$F$3:$F$162,B28,'Rozpis zápasů'!$E$3:$E$162,"&lt;&gt;N")+COUNTIFS('Rozpis zápasů'!$G$3:$G$162,B28,'Rozpis zápasů'!$E$3:$E$162,"&lt;&gt;N"))=0,"",SUMIF('Rozpis zápasů'!$F$3:$F$162,$B28,'Rozpis zápasů'!$H$3:$H$162)+SUMIF('Rozpis zápasů'!$G$3:$G$162,$B28,'Rozpis zápasů'!$I$3:$I$162))</f>
        <v>6</v>
      </c>
      <c r="N28" s="354">
        <f>IF((COUNTIFS('Rozpis zápasů'!$F$3:$F$162,B28,'Rozpis zápasů'!$E$3:$E$162,"&lt;&gt;N")+COUNTIFS('Rozpis zápasů'!$G$3:$G$162,B28,'Rozpis zápasů'!$E$3:$E$162,"&lt;&gt;N"))=0,"",SUMIF('Rozpis zápasů'!$F$3:$F$162,$B28,'Rozpis zápasů'!$I$3:$I$162)+SUMIF('Rozpis zápasů'!$G$3:$G$162,$B28,'Rozpis zápasů'!$H$3:$H$162))</f>
        <v>6</v>
      </c>
      <c r="O28" s="231">
        <f>IFERROR(M28-N28,"")</f>
        <v>0</v>
      </c>
      <c r="P28" s="434">
        <f>IFERROR(M28/N28,"")</f>
        <v>1</v>
      </c>
      <c r="Q28" s="435">
        <f t="shared" ref="Q28:Q35" si="11">IFERROR(RANK(L28,$L$28:$L$35,0),"")</f>
        <v>3</v>
      </c>
      <c r="R28" s="436">
        <f>IF($Q28="","",IF(AND(COUNTIF($Q$28:$Q$35,$Q28)&gt;1,COUNTIF($Q$28:$Q$35,$Q28)&lt;COUNTA($C$28:$C$35)),HLOOKUP($B28,rozstřely!$C$92:$BN$105,10,0),""))</f>
        <v>1</v>
      </c>
      <c r="S28" s="437">
        <f>IF($Q28="","",IF(AND(COUNTIF($Q$28:$Q$35,$Q28)&gt;1,COUNTIF($Q$28:$Q$35,$Q28)&lt;COUNTA($C$136:$C$143)),HLOOKUP($B28,rozstřely!$C$92:$BN$105,11,0),""))</f>
        <v>2</v>
      </c>
      <c r="T28" s="438">
        <f>IF($Q28="","",IF(AND(COUNTIF($Q$28:$Q$35,$Q28)&gt;1,COUNTIF($Q$28:$Q$35,$Q28)&lt;COUNTA($C$136:$C$143)),HLOOKUP($B28,rozstřely!$C$92:$BN$105,12,0),""))</f>
        <v>1</v>
      </c>
      <c r="U28" s="436">
        <f>IF($Q28="","",IF(AND(COUNTIF($Q$28:$Q$35,$Q28)&gt;1,COUNTIF($Q$28:$Q$35,$Q28)&lt;COUNTA($C$136:$C$143)),HLOOKUP($B28,rozstřely!$C$92:$BN$105,13,0),""))</f>
        <v>1</v>
      </c>
      <c r="V28" s="439">
        <f>IF($Q28="","",IF(AND(COUNTIF($Q$28:$Q$35,$Q28)&gt;1,COUNTIF($Q$28:$Q$35,$Q28)&lt;COUNTA($C$136:$C$143)),HLOOKUP($B28,rozstřely!$C$92:$BN$105,14,0),""))</f>
        <v>2</v>
      </c>
      <c r="W28" s="440">
        <f ca="1">IF($Q28="","",IF(AND(COUNTIF($Q$28:$Q$35,$Q28)&gt;0,COUNTIF($Q$28:$Q$35,$Q28)&lt;COUNTA($C$28:$C$134)),HLOOKUP(B28,rozstřely!$C$81:$J$88,8,0),""))</f>
        <v>3</v>
      </c>
      <c r="X28" s="441" t="str">
        <f ca="1">CONCATENATE(W28,$B$27)</f>
        <v>3C</v>
      </c>
      <c r="Y28" s="442">
        <f t="shared" ref="Y28:Y35" si="12">B28</f>
        <v>31</v>
      </c>
      <c r="Z28" s="443" t="str">
        <f t="shared" ref="Z28:Z35" si="13">C28</f>
        <v>Uher/ 
Málek</v>
      </c>
      <c r="AA28" s="325"/>
    </row>
    <row r="29" spans="1:27" ht="30" customHeight="1" x14ac:dyDescent="0.25">
      <c r="A29" s="561"/>
      <c r="B29" s="1013">
        <f>'Tabulky skupin'!B29</f>
        <v>32</v>
      </c>
      <c r="C29" s="889" t="str">
        <f>VLOOKUP($B29,jednotlivci!$C$5:$G$164,5,0)</f>
        <v>Stummer/ 
Hlava</v>
      </c>
      <c r="D29" s="100" t="str">
        <f>IFERROR(CONCATENATE(VLOOKUP(CONCATENATE(D$27,"_",$B29),'Rozpis zápasů'!$D$3:$AF$162,IF(VLOOKUP(CONCATENATE(D$27,"_",$B29),'Rozpis zápasů'!$D$3:$AF$162,3,0)=$B29,5,6),0),":",VLOOKUP(CONCATENATE(D$27,"_",$B29),'Rozpis zápasů'!$D$3:$AF$162,IF(VLOOKUP(CONCATENATE(D$27,"_",$B29),'Rozpis zápasů'!$D$3:$AF$162,3,0)=$B29,6,5),0),IF(VLOOKUP(CONCATENATE(D$27,"_",$B29),'Rozpis zápasů'!$D$3:$AF$162,20,0)&lt;&gt;"",CONCATENATE(" (",VLOOKUP(CONCATENATE(D$27,"_",$B29),'Rozpis zápasů'!$D$3:$AF$162,20,0),")"),"")),"")</f>
        <v>2:0</v>
      </c>
      <c r="E29" s="533" t="str">
        <f>D28</f>
        <v>C</v>
      </c>
      <c r="F29" s="101" t="str">
        <f>IFERROR(CONCATENATE(VLOOKUP(CONCATENATE($B29,"_",F$27),'Rozpis zápasů'!$D$3:$AF$162,IF(VLOOKUP(CONCATENATE($B29,"_",F$27),'Rozpis zápasů'!$D$3:$AF$162,3,0)=$B29,5,6),0),":",VLOOKUP(CONCATENATE($B29,"_",F$27),'Rozpis zápasů'!$D$3:$AF$162,IF(VLOOKUP(CONCATENATE($B29,"_",F$27),'Rozpis zápasů'!$D$3:$AF$162,3,0)=$B29,6,5),0),IF(VLOOKUP(CONCATENATE($B29,"_",F$27),'Rozpis zápasů'!$D$3:$AF$162,20,0)&lt;&gt;"",CONCATENATE(" (",VLOOKUP(CONCATENATE($B29,"_",F$27),'Rozpis zápasů'!$D$3:$AF$162,20,0),")"),"")),"")</f>
        <v>2:0</v>
      </c>
      <c r="G29" s="101" t="str">
        <f>IFERROR(CONCATENATE(VLOOKUP(CONCATENATE($B29,"_",G$27),'Rozpis zápasů'!$D$3:$AF$162,IF(VLOOKUP(CONCATENATE($B29,"_",G$27),'Rozpis zápasů'!$D$3:$AF$162,3,0)=$B29,5,6),0),":",VLOOKUP(CONCATENATE($B29,"_",G$27),'Rozpis zápasů'!$D$3:$AF$162,IF(VLOOKUP(CONCATENATE($B29,"_",G$27),'Rozpis zápasů'!$D$3:$AF$162,3,0)=$B29,6,5),0),IF(VLOOKUP(CONCATENATE($B29,"_",G$27),'Rozpis zápasů'!$D$3:$AF$162,20,0)&lt;&gt;"",CONCATENATE(" (",VLOOKUP(CONCATENATE($B29,"_",G$27),'Rozpis zápasů'!$D$3:$AF$162,20,0),")"),"")),"")</f>
        <v>1:2</v>
      </c>
      <c r="H29" s="101" t="str">
        <f>IFERROR(CONCATENATE(VLOOKUP(CONCATENATE($B29,"_",H$27),'Rozpis zápasů'!$D$3:$AF$162,IF(VLOOKUP(CONCATENATE($B29,"_",H$27),'Rozpis zápasů'!$D$3:$AF$162,3,0)=$B29,5,6),0),":",VLOOKUP(CONCATENATE($B29,"_",H$27),'Rozpis zápasů'!$D$3:$AF$162,IF(VLOOKUP(CONCATENATE($B29,"_",H$27),'Rozpis zápasů'!$D$3:$AF$162,3,0)=$B29,6,5),0),IF(VLOOKUP(CONCATENATE($B29,"_",H$27),'Rozpis zápasů'!$D$3:$AF$162,20,0)&lt;&gt;"",CONCATENATE(" (",VLOOKUP(CONCATENATE($B29,"_",H$27),'Rozpis zápasů'!$D$3:$AF$162,20,0),")"),"")),"")</f>
        <v>2:0</v>
      </c>
      <c r="I29" s="101" t="str">
        <f>IFERROR(CONCATENATE(VLOOKUP(CONCATENATE($B29,"_",I$27),'Rozpis zápasů'!$D$3:$AF$162,IF(VLOOKUP(CONCATENATE($B29,"_",I$27),'Rozpis zápasů'!$D$3:$AF$162,3,0)=$B29,5,6),0),":",VLOOKUP(CONCATENATE($B29,"_",I$27),'Rozpis zápasů'!$D$3:$AF$162,IF(VLOOKUP(CONCATENATE($B29,"_",I$27),'Rozpis zápasů'!$D$3:$AF$162,3,0)=$B29,6,5),0),IF(VLOOKUP(CONCATENATE($B29,"_",I$27),'Rozpis zápasů'!$D$3:$AF$162,20,0)&lt;&gt;"",CONCATENATE(" (",VLOOKUP(CONCATENATE($B29,"_",I$27),'Rozpis zápasů'!$D$3:$AF$162,20,0),")"),"")),"")</f>
        <v>2:0</v>
      </c>
      <c r="J29" s="101" t="str">
        <f>IFERROR(CONCATENATE(VLOOKUP(CONCATENATE($B29,"_",J$27),'Rozpis zápasů'!$D$3:$AF$162,IF(VLOOKUP(CONCATENATE($B29,"_",J$27),'Rozpis zápasů'!$D$3:$AF$162,3,0)=$B29,5,6),0),":",VLOOKUP(CONCATENATE($B29,"_",J$27),'Rozpis zápasů'!$D$3:$AF$162,IF(VLOOKUP(CONCATENATE($B29,"_",J$27),'Rozpis zápasů'!$D$3:$AF$162,3,0)=$B29,6,5),0),IF(VLOOKUP(CONCATENATE($B29,"_",J$27),'Rozpis zápasů'!$D$3:$AF$162,20,0)&lt;&gt;"",CONCATENATE(" (",VLOOKUP(CONCATENATE($B29,"_",J$27),'Rozpis zápasů'!$D$3:$AF$162,20,0),")"),"")),"")</f>
        <v/>
      </c>
      <c r="K29" s="102" t="str">
        <f>IFERROR(CONCATENATE(VLOOKUP(CONCATENATE($B29,"_",K$27),'Rozpis zápasů'!$D$3:$AF$162,IF(VLOOKUP(CONCATENATE($B29,"_",K$27),'Rozpis zápasů'!$D$3:$AF$162,3,0)=$B29,5,6),0),":",VLOOKUP(CONCATENATE($B29,"_",K$27),'Rozpis zápasů'!$D$3:$AF$162,IF(VLOOKUP(CONCATENATE($B29,"_",K$27),'Rozpis zápasů'!$D$3:$AF$162,3,0)=$B29,6,5),0),IF(VLOOKUP(CONCATENATE($B29,"_",K$27),'Rozpis zápasů'!$D$3:$AF$162,20,0)&lt;&gt;"",CONCATENATE(" (",VLOOKUP(CONCATENATE($B29,"_",K$27),'Rozpis zápasů'!$D$3:$AF$162,20,0),")"),"")),"")</f>
        <v/>
      </c>
      <c r="L29" s="232">
        <f>IF((COUNTIFS('Rozpis zápasů'!$F$3:$F$162,B29,'Rozpis zápasů'!$E$3:$E$162,"&lt;&gt;N")+COUNTIFS('Rozpis zápasů'!$G$3:$G$162,B29,'Rozpis zápasů'!$E$3:$E$162,"&lt;&gt;N"))=0,"",SUMIF('Rozpis zápasů'!$F$3:$F$162,B29,'Rozpis zápasů'!$L$3:$L$162)+SUMIF('Rozpis zápasů'!$G$3:$G$162,B29,'Rozpis zápasů'!$M$3:$M$162))</f>
        <v>4</v>
      </c>
      <c r="M29" s="235">
        <f>IF((COUNTIFS('Rozpis zápasů'!$F$3:$F$162,B29,'Rozpis zápasů'!$E$3:$E$162,"&lt;&gt;N")+COUNTIFS('Rozpis zápasů'!$G$3:$G$162,B29,'Rozpis zápasů'!$E$3:$E$162,"&lt;&gt;N"))=0,"",SUMIF('Rozpis zápasů'!$F$3:$F$162,$B29,'Rozpis zápasů'!$H$3:$H$162)+SUMIF('Rozpis zápasů'!$G$3:$G$162,$B29,'Rozpis zápasů'!$I$3:$I$162))</f>
        <v>9</v>
      </c>
      <c r="N29" s="355">
        <f>IF((COUNTIFS('Rozpis zápasů'!$F$3:$F$162,B29,'Rozpis zápasů'!$E$3:$E$162,"&lt;&gt;N")+COUNTIFS('Rozpis zápasů'!$G$3:$G$162,B29,'Rozpis zápasů'!$E$3:$E$162,"&lt;&gt;N"))=0,"",SUMIF('Rozpis zápasů'!$F$3:$F$162,$B29,'Rozpis zápasů'!$I$3:$I$162)+SUMIF('Rozpis zápasů'!$G$3:$G$162,$B29,'Rozpis zápasů'!$H$3:$H$162))</f>
        <v>2</v>
      </c>
      <c r="O29" s="233">
        <f t="shared" ref="O29:O35" si="14">IFERROR(M29-N29,"")</f>
        <v>7</v>
      </c>
      <c r="P29" s="445">
        <f t="shared" ref="P29:P35" si="15">IFERROR(M29/N29,"")</f>
        <v>4.5</v>
      </c>
      <c r="Q29" s="446">
        <f t="shared" si="11"/>
        <v>1</v>
      </c>
      <c r="R29" s="447">
        <f>IF($Q29="","",IF(AND(COUNTIF($Q$28:$Q$35,$Q29)&gt;1,COUNTIF($Q$28:$Q$35,$Q29)&lt;COUNTA($C$136:$C$143)),HLOOKUP($B29,rozstřely!$C$92:$BN$105,10,0),""))</f>
        <v>1</v>
      </c>
      <c r="S29" s="448">
        <f>IF($Q29="","",IF(AND(COUNTIF($Q$28:$Q$35,$Q29)&gt;1,COUNTIF($Q$28:$Q$35,$Q29)&lt;COUNTA($C$136:$C$143)),HLOOKUP($B29,rozstřely!$C$92:$BN$105,11,0),""))</f>
        <v>2</v>
      </c>
      <c r="T29" s="449">
        <f>IF($Q29="","",IF(AND(COUNTIF($Q$28:$Q$35,$Q29)&gt;1,COUNTIF($Q$28:$Q$35,$Q29)&lt;COUNTA($C$136:$C$143)),HLOOKUP($B29,rozstřely!$C$92:$BN$105,12,0),""))</f>
        <v>0</v>
      </c>
      <c r="U29" s="447">
        <f>IF($Q29="","",IF(AND(COUNTIF($Q$28:$Q$35,$Q29)&gt;1,COUNTIF($Q$28:$Q$35,$Q29)&lt;COUNTA($C$136:$C$143)),HLOOKUP($B29,rozstřely!$C$92:$BN$105,13,0),""))</f>
        <v>2</v>
      </c>
      <c r="V29" s="450">
        <f>IF($Q29="","",IF(AND(COUNTIF($Q$28:$Q$35,$Q29)&gt;1,COUNTIF($Q$28:$Q$35,$Q29)&lt;COUNTA($C$136:$C$143)),HLOOKUP($B29,rozstřely!$C$92:$BN$105,14,0),""))</f>
        <v>10</v>
      </c>
      <c r="W29" s="451">
        <f ca="1">IF($Q29="","",IF(AND(COUNTIF($Q$28:$Q$35,$Q29)&gt;0,COUNTIF($Q$28:$Q$35,$Q29)&lt;COUNTA($C$28:$C$134)),HLOOKUP(B29,rozstřely!$C$81:$J$88,8,0),""))</f>
        <v>1</v>
      </c>
      <c r="X29" s="452" t="str">
        <f ca="1">CONCATENATE(W29,$B$27)</f>
        <v>1C</v>
      </c>
      <c r="Y29" s="453">
        <f t="shared" si="12"/>
        <v>32</v>
      </c>
      <c r="Z29" s="454" t="str">
        <f t="shared" si="13"/>
        <v>Stummer/ 
Hlava</v>
      </c>
      <c r="AA29" s="325"/>
    </row>
    <row r="30" spans="1:27" ht="30" customHeight="1" x14ac:dyDescent="0.25">
      <c r="A30" s="561"/>
      <c r="B30" s="1013">
        <f>'Tabulky skupin'!B30</f>
        <v>33</v>
      </c>
      <c r="C30" s="889" t="str">
        <f>VLOOKUP($B30,jednotlivci!$C$5:$G$164,5,0)</f>
        <v>Beneš/ 
Hašpl</v>
      </c>
      <c r="D30" s="100" t="str">
        <f>IFERROR(CONCATENATE(VLOOKUP(CONCATENATE(D$27,"_",$B30),'Rozpis zápasů'!$D$3:$AF$162,IF(VLOOKUP(CONCATENATE(D$27,"_",$B30),'Rozpis zápasů'!$D$3:$AF$162,3,0)=$B30,5,6),0),":",VLOOKUP(CONCATENATE(D$27,"_",$B30),'Rozpis zápasů'!$D$3:$AF$162,IF(VLOOKUP(CONCATENATE(D$27,"_",$B30),'Rozpis zápasů'!$D$3:$AF$162,3,0)=$B30,6,5),0),IF(VLOOKUP(CONCATENATE(D$27,"_",$B30),'Rozpis zápasů'!$D$3:$AF$162,20,0)&lt;&gt;"",CONCATENATE(" (",VLOOKUP(CONCATENATE(D$27,"_",$B30),'Rozpis zápasů'!$D$3:$AF$162,20,0),")"),"")),"")</f>
        <v>2:0</v>
      </c>
      <c r="E30" s="103" t="str">
        <f>IFERROR(CONCATENATE(VLOOKUP(CONCATENATE(E$27,"_",$B30),'Rozpis zápasů'!$D$3:$AF$162,IF(VLOOKUP(CONCATENATE(E$27,"_",$B30),'Rozpis zápasů'!$D$3:$AF$162,3,0)=$B30,5,6),0),":",VLOOKUP(CONCATENATE(E$27,"_",$B30),'Rozpis zápasů'!$D$3:$AF$162,IF(VLOOKUP(CONCATENATE(E$27,"_",$B30),'Rozpis zápasů'!$D$3:$AF$162,3,0)=$B30,6,5),0),IF(VLOOKUP(CONCATENATE(E$27,"_",$B30),'Rozpis zápasů'!$D$3:$AF$162,20,0)&lt;&gt;"",CONCATENATE(" (",VLOOKUP(CONCATENATE(E$27,"_",$B30),'Rozpis zápasů'!$D$3:$AF$162,20,0),")"),"")),"")</f>
        <v>0:2</v>
      </c>
      <c r="F30" s="533" t="str">
        <f>E29</f>
        <v>C</v>
      </c>
      <c r="G30" s="101" t="str">
        <f>IFERROR(CONCATENATE(VLOOKUP(CONCATENATE($B30,"_",G$27),'Rozpis zápasů'!$D$3:$AF$162,IF(VLOOKUP(CONCATENATE($B30,"_",G$27),'Rozpis zápasů'!$D$3:$AF$162,3,0)=$B30,5,6),0),":",VLOOKUP(CONCATENATE($B30,"_",G$27),'Rozpis zápasů'!$D$3:$AF$162,IF(VLOOKUP(CONCATENATE($B30,"_",G$27),'Rozpis zápasů'!$D$3:$AF$162,3,0)=$B30,6,5),0),IF(VLOOKUP(CONCATENATE($B30,"_",G$27),'Rozpis zápasů'!$D$3:$AF$162,20,0)&lt;&gt;"",CONCATENATE(" (",VLOOKUP(CONCATENATE($B30,"_",G$27),'Rozpis zápasů'!$D$3:$AF$162,20,0),")"),"")),"")</f>
        <v>2:0</v>
      </c>
      <c r="H30" s="101" t="str">
        <f>IFERROR(CONCATENATE(VLOOKUP(CONCATENATE($B30,"_",H$27),'Rozpis zápasů'!$D$3:$AF$162,IF(VLOOKUP(CONCATENATE($B30,"_",H$27),'Rozpis zápasů'!$D$3:$AF$162,3,0)=$B30,5,6),0),":",VLOOKUP(CONCATENATE($B30,"_",H$27),'Rozpis zápasů'!$D$3:$AF$162,IF(VLOOKUP(CONCATENATE($B30,"_",H$27),'Rozpis zápasů'!$D$3:$AF$162,3,0)=$B30,6,5),0),IF(VLOOKUP(CONCATENATE($B30,"_",H$27),'Rozpis zápasů'!$D$3:$AF$162,20,0)&lt;&gt;"",CONCATENATE(" (",VLOOKUP(CONCATENATE($B30,"_",H$27),'Rozpis zápasů'!$D$3:$AF$162,20,0),")"),"")),"")</f>
        <v>2:0</v>
      </c>
      <c r="I30" s="101" t="str">
        <f>IFERROR(CONCATENATE(VLOOKUP(CONCATENATE($B30,"_",I$27),'Rozpis zápasů'!$D$3:$AF$162,IF(VLOOKUP(CONCATENATE($B30,"_",I$27),'Rozpis zápasů'!$D$3:$AF$162,3,0)=$B30,5,6),0),":",VLOOKUP(CONCATENATE($B30,"_",I$27),'Rozpis zápasů'!$D$3:$AF$162,IF(VLOOKUP(CONCATENATE($B30,"_",I$27),'Rozpis zápasů'!$D$3:$AF$162,3,0)=$B30,6,5),0),IF(VLOOKUP(CONCATENATE($B30,"_",I$27),'Rozpis zápasů'!$D$3:$AF$162,20,0)&lt;&gt;"",CONCATENATE(" (",VLOOKUP(CONCATENATE($B30,"_",I$27),'Rozpis zápasů'!$D$3:$AF$162,20,0),")"),"")),"")</f>
        <v>2:0</v>
      </c>
      <c r="J30" s="101" t="str">
        <f>IFERROR(CONCATENATE(VLOOKUP(CONCATENATE($B30,"_",J$27),'Rozpis zápasů'!$D$3:$AF$162,IF(VLOOKUP(CONCATENATE($B30,"_",J$27),'Rozpis zápasů'!$D$3:$AF$162,3,0)=$B30,5,6),0),":",VLOOKUP(CONCATENATE($B30,"_",J$27),'Rozpis zápasů'!$D$3:$AF$162,IF(VLOOKUP(CONCATENATE($B30,"_",J$27),'Rozpis zápasů'!$D$3:$AF$162,3,0)=$B30,6,5),0),IF(VLOOKUP(CONCATENATE($B30,"_",J$27),'Rozpis zápasů'!$D$3:$AF$162,20,0)&lt;&gt;"",CONCATENATE(" (",VLOOKUP(CONCATENATE($B30,"_",J$27),'Rozpis zápasů'!$D$3:$AF$162,20,0),")"),"")),"")</f>
        <v/>
      </c>
      <c r="K30" s="102" t="str">
        <f>IFERROR(CONCATENATE(VLOOKUP(CONCATENATE($B30,"_",K$27),'Rozpis zápasů'!$D$3:$AF$162,IF(VLOOKUP(CONCATENATE($B30,"_",K$27),'Rozpis zápasů'!$D$3:$AF$162,3,0)=$B30,5,6),0),":",VLOOKUP(CONCATENATE($B30,"_",K$27),'Rozpis zápasů'!$D$3:$AF$162,IF(VLOOKUP(CONCATENATE($B30,"_",K$27),'Rozpis zápasů'!$D$3:$AF$162,3,0)=$B30,6,5),0),IF(VLOOKUP(CONCATENATE($B30,"_",K$27),'Rozpis zápasů'!$D$3:$AF$162,20,0)&lt;&gt;"",CONCATENATE(" (",VLOOKUP(CONCATENATE($B30,"_",K$27),'Rozpis zápasů'!$D$3:$AF$162,20,0),")"),"")),"")</f>
        <v/>
      </c>
      <c r="L30" s="232">
        <f>IF((COUNTIFS('Rozpis zápasů'!$F$3:$F$162,B30,'Rozpis zápasů'!$E$3:$E$162,"&lt;&gt;N")+COUNTIFS('Rozpis zápasů'!$G$3:$G$162,B30,'Rozpis zápasů'!$E$3:$E$162,"&lt;&gt;N"))=0,"",SUMIF('Rozpis zápasů'!$F$3:$F$162,B30,'Rozpis zápasů'!$L$3:$L$162)+SUMIF('Rozpis zápasů'!$G$3:$G$162,B30,'Rozpis zápasů'!$M$3:$M$162))</f>
        <v>4</v>
      </c>
      <c r="M30" s="235">
        <f>IF((COUNTIFS('Rozpis zápasů'!$F$3:$F$162,B30,'Rozpis zápasů'!$E$3:$E$162,"&lt;&gt;N")+COUNTIFS('Rozpis zápasů'!$G$3:$G$162,B30,'Rozpis zápasů'!$E$3:$E$162,"&lt;&gt;N"))=0,"",SUMIF('Rozpis zápasů'!$F$3:$F$162,$B30,'Rozpis zápasů'!$H$3:$H$162)+SUMIF('Rozpis zápasů'!$G$3:$G$162,$B30,'Rozpis zápasů'!$I$3:$I$162))</f>
        <v>8</v>
      </c>
      <c r="N30" s="355">
        <f>IF((COUNTIFS('Rozpis zápasů'!$F$3:$F$162,B30,'Rozpis zápasů'!$E$3:$E$162,"&lt;&gt;N")+COUNTIFS('Rozpis zápasů'!$G$3:$G$162,B30,'Rozpis zápasů'!$E$3:$E$162,"&lt;&gt;N"))=0,"",SUMIF('Rozpis zápasů'!$F$3:$F$162,$B30,'Rozpis zápasů'!$I$3:$I$162)+SUMIF('Rozpis zápasů'!$G$3:$G$162,$B30,'Rozpis zápasů'!$H$3:$H$162))</f>
        <v>2</v>
      </c>
      <c r="O30" s="233">
        <f t="shared" si="14"/>
        <v>6</v>
      </c>
      <c r="P30" s="445">
        <f t="shared" si="15"/>
        <v>4</v>
      </c>
      <c r="Q30" s="446">
        <f t="shared" si="11"/>
        <v>1</v>
      </c>
      <c r="R30" s="447">
        <f>IF($Q30="","",IF(AND(COUNTIF($Q$28:$Q$35,$Q30)&gt;1,COUNTIF($Q$28:$Q$35,$Q30)&lt;COUNTA($C$136:$C$143)),HLOOKUP($B30,rozstřely!$C$92:$BN$105,10,0),""))</f>
        <v>0</v>
      </c>
      <c r="S30" s="448">
        <f>IF($Q30="","",IF(AND(COUNTIF($Q$28:$Q$35,$Q30)&gt;1,COUNTIF($Q$28:$Q$35,$Q30)&lt;COUNTA($C$136:$C$143)),HLOOKUP($B30,rozstřely!$C$92:$BN$105,11,0),""))</f>
        <v>0</v>
      </c>
      <c r="T30" s="449">
        <f>IF($Q30="","",IF(AND(COUNTIF($Q$28:$Q$35,$Q30)&gt;1,COUNTIF($Q$28:$Q$35,$Q30)&lt;COUNTA($C$136:$C$143)),HLOOKUP($B30,rozstřely!$C$92:$BN$105,12,0),""))</f>
        <v>2</v>
      </c>
      <c r="U30" s="447">
        <f>IF($Q30="","",IF(AND(COUNTIF($Q$28:$Q$35,$Q30)&gt;1,COUNTIF($Q$28:$Q$35,$Q30)&lt;COUNTA($C$136:$C$143)),HLOOKUP($B30,rozstřely!$C$92:$BN$105,13,0),""))</f>
        <v>-2</v>
      </c>
      <c r="V30" s="450">
        <f>IF($Q30="","",IF(AND(COUNTIF($Q$28:$Q$35,$Q30)&gt;1,COUNTIF($Q$28:$Q$35,$Q30)&lt;COUNTA($C$136:$C$143)),HLOOKUP($B30,rozstřely!$C$92:$BN$105,14,0),""))</f>
        <v>0</v>
      </c>
      <c r="W30" s="451">
        <f ca="1">IF($Q30="","",IF(AND(COUNTIF($Q$28:$Q$35,$Q30)&gt;0,COUNTIF($Q$28:$Q$35,$Q30)&lt;COUNTA($C$28:$C$134)),HLOOKUP(B30,rozstřely!$C$81:$J$88,8,0),""))</f>
        <v>2</v>
      </c>
      <c r="X30" s="452" t="str">
        <f t="shared" ref="X30:X35" ca="1" si="16">CONCATENATE(W30,$B$27)</f>
        <v>2C</v>
      </c>
      <c r="Y30" s="453">
        <f t="shared" si="12"/>
        <v>33</v>
      </c>
      <c r="Z30" s="455" t="str">
        <f t="shared" si="13"/>
        <v>Beneš/ 
Hašpl</v>
      </c>
      <c r="AA30" s="325"/>
    </row>
    <row r="31" spans="1:27" ht="30" customHeight="1" x14ac:dyDescent="0.25">
      <c r="A31" s="561"/>
      <c r="B31" s="1013">
        <f>'Tabulky skupin'!B31</f>
        <v>34</v>
      </c>
      <c r="C31" s="889" t="str">
        <f>VLOOKUP($B31,jednotlivci!$C$5:$G$164,5,0)</f>
        <v>Vacek/ 
Svoboda</v>
      </c>
      <c r="D31" s="100" t="str">
        <f>IFERROR(CONCATENATE(VLOOKUP(CONCATENATE(D$27,"_",$B31),'Rozpis zápasů'!$D$3:$AF$162,IF(VLOOKUP(CONCATENATE(D$27,"_",$B31),'Rozpis zápasů'!$D$3:$AF$162,3,0)=$B31,5,6),0),":",VLOOKUP(CONCATENATE(D$27,"_",$B31),'Rozpis zápasů'!$D$3:$AF$162,IF(VLOOKUP(CONCATENATE(D$27,"_",$B31),'Rozpis zápasů'!$D$3:$AF$162,3,0)=$B31,6,5),0),IF(VLOOKUP(CONCATENATE(D$27,"_",$B31),'Rozpis zápasů'!$D$3:$AF$162,20,0)&lt;&gt;"",CONCATENATE(" (",VLOOKUP(CONCATENATE(D$27,"_",$B31),'Rozpis zápasů'!$D$3:$AF$162,20,0),")"),"")),"")</f>
        <v>1:2</v>
      </c>
      <c r="E31" s="103" t="str">
        <f>IFERROR(CONCATENATE(VLOOKUP(CONCATENATE(E$27,"_",$B31),'Rozpis zápasů'!$D$3:$AF$162,IF(VLOOKUP(CONCATENATE(E$27,"_",$B31),'Rozpis zápasů'!$D$3:$AF$162,3,0)=$B31,5,6),0),":",VLOOKUP(CONCATENATE(E$27,"_",$B31),'Rozpis zápasů'!$D$3:$AF$162,IF(VLOOKUP(CONCATENATE(E$27,"_",$B31),'Rozpis zápasů'!$D$3:$AF$162,3,0)=$B31,6,5),0),IF(VLOOKUP(CONCATENATE(E$27,"_",$B31),'Rozpis zápasů'!$D$3:$AF$162,20,0)&lt;&gt;"",CONCATENATE(" (",VLOOKUP(CONCATENATE(E$27,"_",$B31),'Rozpis zápasů'!$D$3:$AF$162,20,0),")"),"")),"")</f>
        <v>2:1</v>
      </c>
      <c r="F31" s="103" t="str">
        <f>IFERROR(CONCATENATE(VLOOKUP(CONCATENATE(F$27,"_",$B31),'Rozpis zápasů'!$D$3:$AF$162,IF(VLOOKUP(CONCATENATE(F$27,"_",$B31),'Rozpis zápasů'!$D$3:$AF$162,3,0)=$B31,5,6),0),":",VLOOKUP(CONCATENATE(F$27,"_",$B31),'Rozpis zápasů'!$D$3:$AF$162,IF(VLOOKUP(CONCATENATE(F$27,"_",$B31),'Rozpis zápasů'!$D$3:$AF$162,3,0)=$B31,6,5),0),IF(VLOOKUP(CONCATENATE(F$27,"_",$B31),'Rozpis zápasů'!$D$3:$AF$162,20,0)&lt;&gt;"",CONCATENATE(" (",VLOOKUP(CONCATENATE(F$27,"_",$B31),'Rozpis zápasů'!$D$3:$AF$162,20,0),")"),"")),"")</f>
        <v>0:2</v>
      </c>
      <c r="G31" s="533" t="str">
        <f>F30</f>
        <v>C</v>
      </c>
      <c r="H31" s="101" t="str">
        <f>IFERROR(CONCATENATE(VLOOKUP(CONCATENATE($B31,"_",H$27),'Rozpis zápasů'!$D$3:$AF$162,IF(VLOOKUP(CONCATENATE($B31,"_",H$27),'Rozpis zápasů'!$D$3:$AF$162,3,0)=$B31,5,6),0),":",VLOOKUP(CONCATENATE($B31,"_",H$27),'Rozpis zápasů'!$D$3:$AF$162,IF(VLOOKUP(CONCATENATE($B31,"_",H$27),'Rozpis zápasů'!$D$3:$AF$162,3,0)=$B31,6,5),0),IF(VLOOKUP(CONCATENATE($B31,"_",H$27),'Rozpis zápasů'!$D$3:$AF$162,20,0)&lt;&gt;"",CONCATENATE(" (",VLOOKUP(CONCATENATE($B31,"_",H$27),'Rozpis zápasů'!$D$3:$AF$162,20,0),")"),"")),"")</f>
        <v>2:1</v>
      </c>
      <c r="I31" s="101" t="str">
        <f>IFERROR(CONCATENATE(VLOOKUP(CONCATENATE($B31,"_",I$27),'Rozpis zápasů'!$D$3:$AF$162,IF(VLOOKUP(CONCATENATE($B31,"_",I$27),'Rozpis zápasů'!$D$3:$AF$162,3,0)=$B31,5,6),0),":",VLOOKUP(CONCATENATE($B31,"_",I$27),'Rozpis zápasů'!$D$3:$AF$162,IF(VLOOKUP(CONCATENATE($B31,"_",I$27),'Rozpis zápasů'!$D$3:$AF$162,3,0)=$B31,6,5),0),IF(VLOOKUP(CONCATENATE($B31,"_",I$27),'Rozpis zápasů'!$D$3:$AF$162,20,0)&lt;&gt;"",CONCATENATE(" (",VLOOKUP(CONCATENATE($B31,"_",I$27),'Rozpis zápasů'!$D$3:$AF$162,20,0),")"),"")),"")</f>
        <v>2:0</v>
      </c>
      <c r="J31" s="101" t="str">
        <f>IFERROR(CONCATENATE(VLOOKUP(CONCATENATE($B31,"_",J$27),'Rozpis zápasů'!$D$3:$AF$162,IF(VLOOKUP(CONCATENATE($B31,"_",J$27),'Rozpis zápasů'!$D$3:$AF$162,3,0)=$B31,5,6),0),":",VLOOKUP(CONCATENATE($B31,"_",J$27),'Rozpis zápasů'!$D$3:$AF$162,IF(VLOOKUP(CONCATENATE($B31,"_",J$27),'Rozpis zápasů'!$D$3:$AF$162,3,0)=$B31,6,5),0),IF(VLOOKUP(CONCATENATE($B31,"_",J$27),'Rozpis zápasů'!$D$3:$AF$162,20,0)&lt;&gt;"",CONCATENATE(" (",VLOOKUP(CONCATENATE($B31,"_",J$27),'Rozpis zápasů'!$D$3:$AF$162,20,0),")"),"")),"")</f>
        <v/>
      </c>
      <c r="K31" s="102" t="str">
        <f>IFERROR(CONCATENATE(VLOOKUP(CONCATENATE($B31,"_",K$27),'Rozpis zápasů'!$D$3:$AF$162,IF(VLOOKUP(CONCATENATE($B31,"_",K$27),'Rozpis zápasů'!$D$3:$AF$162,3,0)=$B31,5,6),0),":",VLOOKUP(CONCATENATE($B31,"_",K$27),'Rozpis zápasů'!$D$3:$AF$162,IF(VLOOKUP(CONCATENATE($B31,"_",K$27),'Rozpis zápasů'!$D$3:$AF$162,3,0)=$B31,6,5),0),IF(VLOOKUP(CONCATENATE($B31,"_",K$27),'Rozpis zápasů'!$D$3:$AF$162,20,0)&lt;&gt;"",CONCATENATE(" (",VLOOKUP(CONCATENATE($B31,"_",K$27),'Rozpis zápasů'!$D$3:$AF$162,20,0),")"),"")),"")</f>
        <v/>
      </c>
      <c r="L31" s="232">
        <f>IF((COUNTIFS('Rozpis zápasů'!$F$3:$F$162,B31,'Rozpis zápasů'!$E$3:$E$162,"&lt;&gt;N")+COUNTIFS('Rozpis zápasů'!$G$3:$G$162,B31,'Rozpis zápasů'!$E$3:$E$162,"&lt;&gt;N"))=0,"",SUMIF('Rozpis zápasů'!$F$3:$F$162,B31,'Rozpis zápasů'!$L$3:$L$162)+SUMIF('Rozpis zápasů'!$G$3:$G$162,B31,'Rozpis zápasů'!$M$3:$M$162))</f>
        <v>3</v>
      </c>
      <c r="M31" s="235">
        <f>IF((COUNTIFS('Rozpis zápasů'!$F$3:$F$162,B31,'Rozpis zápasů'!$E$3:$E$162,"&lt;&gt;N")+COUNTIFS('Rozpis zápasů'!$G$3:$G$162,B31,'Rozpis zápasů'!$E$3:$E$162,"&lt;&gt;N"))=0,"",SUMIF('Rozpis zápasů'!$F$3:$F$162,$B31,'Rozpis zápasů'!$H$3:$H$162)+SUMIF('Rozpis zápasů'!$G$3:$G$162,$B31,'Rozpis zápasů'!$I$3:$I$162))</f>
        <v>7</v>
      </c>
      <c r="N31" s="355">
        <f>IF((COUNTIFS('Rozpis zápasů'!$F$3:$F$162,B31,'Rozpis zápasů'!$E$3:$E$162,"&lt;&gt;N")+COUNTIFS('Rozpis zápasů'!$G$3:$G$162,B31,'Rozpis zápasů'!$E$3:$E$162,"&lt;&gt;N"))=0,"",SUMIF('Rozpis zápasů'!$F$3:$F$162,$B31,'Rozpis zápasů'!$I$3:$I$162)+SUMIF('Rozpis zápasů'!$G$3:$G$162,$B31,'Rozpis zápasů'!$H$3:$H$162))</f>
        <v>6</v>
      </c>
      <c r="O31" s="233">
        <f t="shared" si="14"/>
        <v>1</v>
      </c>
      <c r="P31" s="445">
        <f t="shared" si="15"/>
        <v>1.1666666666666667</v>
      </c>
      <c r="Q31" s="446">
        <f t="shared" si="11"/>
        <v>3</v>
      </c>
      <c r="R31" s="447">
        <f>IF($Q31="","",IF(AND(COUNTIF($Q$28:$Q$35,$Q31)&gt;1,COUNTIF($Q$28:$Q$35,$Q31)&lt;COUNTA($C$136:$C$143)),HLOOKUP($B31,rozstřely!$C$92:$BN$105,10,0),""))</f>
        <v>0</v>
      </c>
      <c r="S31" s="448">
        <f>IF($Q31="","",IF(AND(COUNTIF($Q$28:$Q$35,$Q31)&gt;1,COUNTIF($Q$28:$Q$35,$Q31)&lt;COUNTA($C$136:$C$143)),HLOOKUP($B31,rozstřely!$C$92:$BN$105,11,0),""))</f>
        <v>1</v>
      </c>
      <c r="T31" s="449">
        <f>IF($Q31="","",IF(AND(COUNTIF($Q$28:$Q$35,$Q31)&gt;1,COUNTIF($Q$28:$Q$35,$Q31)&lt;COUNTA($C$136:$C$143)),HLOOKUP($B31,rozstřely!$C$92:$BN$105,12,0),""))</f>
        <v>2</v>
      </c>
      <c r="U31" s="447">
        <f>IF($Q31="","",IF(AND(COUNTIF($Q$28:$Q$35,$Q31)&gt;1,COUNTIF($Q$28:$Q$35,$Q31)&lt;COUNTA($C$136:$C$143)),HLOOKUP($B31,rozstřely!$C$92:$BN$105,13,0),""))</f>
        <v>-1</v>
      </c>
      <c r="V31" s="450">
        <f>IF($Q31="","",IF(AND(COUNTIF($Q$28:$Q$35,$Q31)&gt;1,COUNTIF($Q$28:$Q$35,$Q31)&lt;COUNTA($C$136:$C$143)),HLOOKUP($B31,rozstřely!$C$92:$BN$105,14,0),""))</f>
        <v>0.5</v>
      </c>
      <c r="W31" s="456">
        <f ca="1">IF($Q31="","",IF(AND(COUNTIF($Q$28:$Q$35,$Q31)&gt;0,COUNTIF($Q$28:$Q$35,$Q31)&lt;COUNTA($C$28:$C$134)),HLOOKUP(B31,rozstřely!$C$81:$J$88,8,0),""))</f>
        <v>4</v>
      </c>
      <c r="X31" s="452" t="str">
        <f t="shared" ca="1" si="16"/>
        <v>4C</v>
      </c>
      <c r="Y31" s="453">
        <f t="shared" si="12"/>
        <v>34</v>
      </c>
      <c r="Z31" s="455" t="str">
        <f t="shared" si="13"/>
        <v>Vacek/ 
Svoboda</v>
      </c>
      <c r="AA31" s="325"/>
    </row>
    <row r="32" spans="1:27" ht="30" customHeight="1" x14ac:dyDescent="0.25">
      <c r="A32" s="561"/>
      <c r="B32" s="1013">
        <f>'Tabulky skupin'!B32</f>
        <v>35</v>
      </c>
      <c r="C32" s="889" t="str">
        <f>VLOOKUP($B32,jednotlivci!$C$5:$G$164,5,0)</f>
        <v>Drtina/ 
Ordoš</v>
      </c>
      <c r="D32" s="100" t="str">
        <f>IFERROR(CONCATENATE(VLOOKUP(CONCATENATE(D$27,"_",$B32),'Rozpis zápasů'!$D$3:$AF$162,IF(VLOOKUP(CONCATENATE(D$27,"_",$B32),'Rozpis zápasů'!$D$3:$AF$162,3,0)=$B32,5,6),0),":",VLOOKUP(CONCATENATE(D$27,"_",$B32),'Rozpis zápasů'!$D$3:$AF$162,IF(VLOOKUP(CONCATENATE(D$27,"_",$B32),'Rozpis zápasů'!$D$3:$AF$162,3,0)=$B32,6,5),0),IF(VLOOKUP(CONCATENATE(D$27,"_",$B32),'Rozpis zápasů'!$D$3:$AF$162,20,0)&lt;&gt;"",CONCATENATE(" (",VLOOKUP(CONCATENATE(D$27,"_",$B32),'Rozpis zápasů'!$D$3:$AF$162,20,0),")"),"")),"")</f>
        <v>0:2</v>
      </c>
      <c r="E32" s="103" t="str">
        <f>IFERROR(CONCATENATE(VLOOKUP(CONCATENATE(E$27,"_",$B32),'Rozpis zápasů'!$D$3:$AF$162,IF(VLOOKUP(CONCATENATE(E$27,"_",$B32),'Rozpis zápasů'!$D$3:$AF$162,3,0)=$B32,5,6),0),":",VLOOKUP(CONCATENATE(E$27,"_",$B32),'Rozpis zápasů'!$D$3:$AF$162,IF(VLOOKUP(CONCATENATE(E$27,"_",$B32),'Rozpis zápasů'!$D$3:$AF$162,3,0)=$B32,6,5),0),IF(VLOOKUP(CONCATENATE(E$27,"_",$B32),'Rozpis zápasů'!$D$3:$AF$162,20,0)&lt;&gt;"",CONCATENATE(" (",VLOOKUP(CONCATENATE(E$27,"_",$B32),'Rozpis zápasů'!$D$3:$AF$162,20,0),")"),"")),"")</f>
        <v>0:2</v>
      </c>
      <c r="F32" s="103" t="str">
        <f>IFERROR(CONCATENATE(VLOOKUP(CONCATENATE(F$27,"_",$B32),'Rozpis zápasů'!$D$3:$AF$162,IF(VLOOKUP(CONCATENATE(F$27,"_",$B32),'Rozpis zápasů'!$D$3:$AF$162,3,0)=$B32,5,6),0),":",VLOOKUP(CONCATENATE(F$27,"_",$B32),'Rozpis zápasů'!$D$3:$AF$162,IF(VLOOKUP(CONCATENATE(F$27,"_",$B32),'Rozpis zápasů'!$D$3:$AF$162,3,0)=$B32,6,5),0),IF(VLOOKUP(CONCATENATE(F$27,"_",$B32),'Rozpis zápasů'!$D$3:$AF$162,20,0)&lt;&gt;"",CONCATENATE(" (",VLOOKUP(CONCATENATE(F$27,"_",$B32),'Rozpis zápasů'!$D$3:$AF$162,20,0),")"),"")),"")</f>
        <v>0:2</v>
      </c>
      <c r="G32" s="103" t="str">
        <f>IFERROR(CONCATENATE(VLOOKUP(CONCATENATE(G$27,"_",$B32),'Rozpis zápasů'!$D$3:$AF$162,IF(VLOOKUP(CONCATENATE(G$27,"_",$B32),'Rozpis zápasů'!$D$3:$AF$162,3,0)=$B32,5,6),0),":",VLOOKUP(CONCATENATE(G$27,"_",$B32),'Rozpis zápasů'!$D$3:$AF$162,IF(VLOOKUP(CONCATENATE(G$27,"_",$B32),'Rozpis zápasů'!$D$3:$AF$162,3,0)=$B32,6,5),0),IF(VLOOKUP(CONCATENATE(G$27,"_",$B32),'Rozpis zápasů'!$D$3:$AF$162,20,0)&lt;&gt;"",CONCATENATE(" (",VLOOKUP(CONCATENATE(G$27,"_",$B32),'Rozpis zápasů'!$D$3:$AF$162,20,0),")"),"")),"")</f>
        <v>1:2</v>
      </c>
      <c r="H32" s="533" t="str">
        <f>G31</f>
        <v>C</v>
      </c>
      <c r="I32" s="101" t="str">
        <f>IFERROR(CONCATENATE(VLOOKUP(CONCATENATE($B32,"_",I$27),'Rozpis zápasů'!$D$3:$AF$162,IF(VLOOKUP(CONCATENATE($B32,"_",I$27),'Rozpis zápasů'!$D$3:$AF$162,3,0)=$B32,5,6),0),":",VLOOKUP(CONCATENATE($B32,"_",I$27),'Rozpis zápasů'!$D$3:$AF$162,IF(VLOOKUP(CONCATENATE($B32,"_",I$27),'Rozpis zápasů'!$D$3:$AF$162,3,0)=$B32,6,5),0),IF(VLOOKUP(CONCATENATE($B32,"_",I$27),'Rozpis zápasů'!$D$3:$AF$162,20,0)&lt;&gt;"",CONCATENATE(" (",VLOOKUP(CONCATENATE($B32,"_",I$27),'Rozpis zápasů'!$D$3:$AF$162,20,0),")"),"")),"")</f>
        <v>2:0</v>
      </c>
      <c r="J32" s="101" t="str">
        <f>IFERROR(CONCATENATE(VLOOKUP(CONCATENATE($B32,"_",J$27),'Rozpis zápasů'!$D$3:$AF$162,IF(VLOOKUP(CONCATENATE($B32,"_",J$27),'Rozpis zápasů'!$D$3:$AF$162,3,0)=$B32,5,6),0),":",VLOOKUP(CONCATENATE($B32,"_",J$27),'Rozpis zápasů'!$D$3:$AF$162,IF(VLOOKUP(CONCATENATE($B32,"_",J$27),'Rozpis zápasů'!$D$3:$AF$162,3,0)=$B32,6,5),0),IF(VLOOKUP(CONCATENATE($B32,"_",J$27),'Rozpis zápasů'!$D$3:$AF$162,20,0)&lt;&gt;"",CONCATENATE(" (",VLOOKUP(CONCATENATE($B32,"_",J$27),'Rozpis zápasů'!$D$3:$AF$162,20,0),")"),"")),"")</f>
        <v/>
      </c>
      <c r="K32" s="102" t="str">
        <f>IFERROR(CONCATENATE(VLOOKUP(CONCATENATE($B32,"_",K$27),'Rozpis zápasů'!$D$3:$AF$162,IF(VLOOKUP(CONCATENATE($B32,"_",K$27),'Rozpis zápasů'!$D$3:$AF$162,3,0)=$B32,5,6),0),":",VLOOKUP(CONCATENATE($B32,"_",K$27),'Rozpis zápasů'!$D$3:$AF$162,IF(VLOOKUP(CONCATENATE($B32,"_",K$27),'Rozpis zápasů'!$D$3:$AF$162,3,0)=$B32,6,5),0),IF(VLOOKUP(CONCATENATE($B32,"_",K$27),'Rozpis zápasů'!$D$3:$AF$162,20,0)&lt;&gt;"",CONCATENATE(" (",VLOOKUP(CONCATENATE($B32,"_",K$27),'Rozpis zápasů'!$D$3:$AF$162,20,0),")"),"")),"")</f>
        <v/>
      </c>
      <c r="L32" s="232">
        <f>IF((COUNTIFS('Rozpis zápasů'!$F$3:$F$162,B32,'Rozpis zápasů'!$E$3:$E$162,"&lt;&gt;N")+COUNTIFS('Rozpis zápasů'!$G$3:$G$162,B32,'Rozpis zápasů'!$E$3:$E$162,"&lt;&gt;N"))=0,"",SUMIF('Rozpis zápasů'!$F$3:$F$162,B32,'Rozpis zápasů'!$L$3:$L$162)+SUMIF('Rozpis zápasů'!$G$3:$G$162,B32,'Rozpis zápasů'!$M$3:$M$162))</f>
        <v>1</v>
      </c>
      <c r="M32" s="235">
        <f>IF((COUNTIFS('Rozpis zápasů'!$F$3:$F$162,B32,'Rozpis zápasů'!$E$3:$E$162,"&lt;&gt;N")+COUNTIFS('Rozpis zápasů'!$G$3:$G$162,B32,'Rozpis zápasů'!$E$3:$E$162,"&lt;&gt;N"))=0,"",SUMIF('Rozpis zápasů'!$F$3:$F$162,$B32,'Rozpis zápasů'!$H$3:$H$162)+SUMIF('Rozpis zápasů'!$G$3:$G$162,$B32,'Rozpis zápasů'!$I$3:$I$162))</f>
        <v>3</v>
      </c>
      <c r="N32" s="355">
        <f>IF((COUNTIFS('Rozpis zápasů'!$F$3:$F$162,B32,'Rozpis zápasů'!$E$3:$E$162,"&lt;&gt;N")+COUNTIFS('Rozpis zápasů'!$G$3:$G$162,B32,'Rozpis zápasů'!$E$3:$E$162,"&lt;&gt;N"))=0,"",SUMIF('Rozpis zápasů'!$F$3:$F$162,$B32,'Rozpis zápasů'!$I$3:$I$162)+SUMIF('Rozpis zápasů'!$G$3:$G$162,$B32,'Rozpis zápasů'!$H$3:$H$162))</f>
        <v>8</v>
      </c>
      <c r="O32" s="233">
        <f t="shared" si="14"/>
        <v>-5</v>
      </c>
      <c r="P32" s="445">
        <f t="shared" si="15"/>
        <v>0.375</v>
      </c>
      <c r="Q32" s="446">
        <f t="shared" si="11"/>
        <v>5</v>
      </c>
      <c r="R32" s="447" t="str">
        <f>IF($Q32="","",IF(AND(COUNTIF($Q$28:$Q$35,$Q32)&gt;1,COUNTIF($Q$28:$Q$35,$Q32)&lt;COUNTA($C$136:$C$143)),HLOOKUP($B32,rozstřely!$C$92:$BN$105,10,0),""))</f>
        <v/>
      </c>
      <c r="S32" s="448" t="str">
        <f>IF($Q32="","",IF(AND(COUNTIF($Q$28:$Q$35,$Q32)&gt;1,COUNTIF($Q$28:$Q$35,$Q32)&lt;COUNTA($C$136:$C$143)),HLOOKUP($B32,rozstřely!$C$92:$BN$105,11,0),""))</f>
        <v/>
      </c>
      <c r="T32" s="449" t="str">
        <f>IF($Q32="","",IF(AND(COUNTIF($Q$28:$Q$35,$Q32)&gt;1,COUNTIF($Q$28:$Q$35,$Q32)&lt;COUNTA($C$136:$C$143)),HLOOKUP($B32,rozstřely!$C$92:$BN$105,12,0),""))</f>
        <v/>
      </c>
      <c r="U32" s="447" t="str">
        <f>IF($Q32="","",IF(AND(COUNTIF($Q$28:$Q$35,$Q32)&gt;1,COUNTIF($Q$28:$Q$35,$Q32)&lt;COUNTA($C$136:$C$143)),HLOOKUP($B32,rozstřely!$C$92:$BN$105,13,0),""))</f>
        <v/>
      </c>
      <c r="V32" s="450" t="str">
        <f>IF($Q32="","",IF(AND(COUNTIF($Q$28:$Q$35,$Q32)&gt;1,COUNTIF($Q$28:$Q$35,$Q32)&lt;COUNTA($C$136:$C$143)),HLOOKUP($B32,rozstřely!$C$92:$BN$105,14,0),""))</f>
        <v/>
      </c>
      <c r="W32" s="456">
        <f ca="1">IF($Q32="","",IF(AND(COUNTIF($Q$28:$Q$35,$Q32)&gt;0,COUNTIF($Q$28:$Q$35,$Q32)&lt;COUNTA($C$28:$C$134)),HLOOKUP(B32,rozstřely!$C$81:$J$88,8,0),""))</f>
        <v>5</v>
      </c>
      <c r="X32" s="452" t="str">
        <f t="shared" ca="1" si="16"/>
        <v>5C</v>
      </c>
      <c r="Y32" s="453">
        <f t="shared" si="12"/>
        <v>35</v>
      </c>
      <c r="Z32" s="455" t="str">
        <f t="shared" si="13"/>
        <v>Drtina/ 
Ordoš</v>
      </c>
      <c r="AA32" s="325"/>
    </row>
    <row r="33" spans="1:27" ht="30" customHeight="1" x14ac:dyDescent="0.25">
      <c r="A33" s="561"/>
      <c r="B33" s="1013">
        <f>'Tabulky skupin'!B33</f>
        <v>36</v>
      </c>
      <c r="C33" s="889" t="str">
        <f>VLOOKUP($B33,jednotlivci!$C$5:$G$164,5,0)</f>
        <v>Nový/ 
Onufer</v>
      </c>
      <c r="D33" s="100" t="str">
        <f>IFERROR(CONCATENATE(VLOOKUP(CONCATENATE(D$27,"_",$B33),'Rozpis zápasů'!$D$3:$AF$162,IF(VLOOKUP(CONCATENATE(D$27,"_",$B33),'Rozpis zápasů'!$D$3:$AF$162,3,0)=$B33,5,6),0),":",VLOOKUP(CONCATENATE(D$27,"_",$B33),'Rozpis zápasů'!$D$3:$AF$162,IF(VLOOKUP(CONCATENATE(D$27,"_",$B33),'Rozpis zápasů'!$D$3:$AF$162,3,0)=$B33,6,5),0),IF(VLOOKUP(CONCATENATE(D$27,"_",$B33),'Rozpis zápasů'!$D$3:$AF$162,20,0)&lt;&gt;"",CONCATENATE(" (",VLOOKUP(CONCATENATE(D$27,"_",$B33),'Rozpis zápasů'!$D$3:$AF$162,20,0),")"),"")),"")</f>
        <v>1:2</v>
      </c>
      <c r="E33" s="103" t="str">
        <f>IFERROR(CONCATENATE(VLOOKUP(CONCATENATE(E$27,"_",$B33),'Rozpis zápasů'!$D$3:$AF$162,IF(VLOOKUP(CONCATENATE(E$27,"_",$B33),'Rozpis zápasů'!$D$3:$AF$162,3,0)=$B33,5,6),0),":",VLOOKUP(CONCATENATE(E$27,"_",$B33),'Rozpis zápasů'!$D$3:$AF$162,IF(VLOOKUP(CONCATENATE(E$27,"_",$B33),'Rozpis zápasů'!$D$3:$AF$162,3,0)=$B33,6,5),0),IF(VLOOKUP(CONCATENATE(E$27,"_",$B33),'Rozpis zápasů'!$D$3:$AF$162,20,0)&lt;&gt;"",CONCATENATE(" (",VLOOKUP(CONCATENATE(E$27,"_",$B33),'Rozpis zápasů'!$D$3:$AF$162,20,0),")"),"")),"")</f>
        <v>0:2</v>
      </c>
      <c r="F33" s="103" t="str">
        <f>IFERROR(CONCATENATE(VLOOKUP(CONCATENATE(F$27,"_",$B33),'Rozpis zápasů'!$D$3:$AF$162,IF(VLOOKUP(CONCATENATE(F$27,"_",$B33),'Rozpis zápasů'!$D$3:$AF$162,3,0)=$B33,5,6),0),":",VLOOKUP(CONCATENATE(F$27,"_",$B33),'Rozpis zápasů'!$D$3:$AF$162,IF(VLOOKUP(CONCATENATE(F$27,"_",$B33),'Rozpis zápasů'!$D$3:$AF$162,3,0)=$B33,6,5),0),IF(VLOOKUP(CONCATENATE(F$27,"_",$B33),'Rozpis zápasů'!$D$3:$AF$162,20,0)&lt;&gt;"",CONCATENATE(" (",VLOOKUP(CONCATENATE(F$27,"_",$B33),'Rozpis zápasů'!$D$3:$AF$162,20,0),")"),"")),"")</f>
        <v>0:2</v>
      </c>
      <c r="G33" s="103" t="str">
        <f>IFERROR(CONCATENATE(VLOOKUP(CONCATENATE(G$27,"_",$B33),'Rozpis zápasů'!$D$3:$AF$162,IF(VLOOKUP(CONCATENATE(G$27,"_",$B33),'Rozpis zápasů'!$D$3:$AF$162,3,0)=$B33,5,6),0),":",VLOOKUP(CONCATENATE(G$27,"_",$B33),'Rozpis zápasů'!$D$3:$AF$162,IF(VLOOKUP(CONCATENATE(G$27,"_",$B33),'Rozpis zápasů'!$D$3:$AF$162,3,0)=$B33,6,5),0),IF(VLOOKUP(CONCATENATE(G$27,"_",$B33),'Rozpis zápasů'!$D$3:$AF$162,20,0)&lt;&gt;"",CONCATENATE(" (",VLOOKUP(CONCATENATE(G$27,"_",$B33),'Rozpis zápasů'!$D$3:$AF$162,20,0),")"),"")),"")</f>
        <v>0:2</v>
      </c>
      <c r="H33" s="103" t="str">
        <f>IFERROR(CONCATENATE(VLOOKUP(CONCATENATE(H$27,"_",$B33),'Rozpis zápasů'!$D$3:$AF$162,IF(VLOOKUP(CONCATENATE(H$27,"_",$B33),'Rozpis zápasů'!$D$3:$AF$162,3,0)=$B33,5,6),0),":",VLOOKUP(CONCATENATE(H$27,"_",$B33),'Rozpis zápasů'!$D$3:$AF$162,IF(VLOOKUP(CONCATENATE(H$27,"_",$B33),'Rozpis zápasů'!$D$3:$AF$162,3,0)=$B33,6,5),0),IF(VLOOKUP(CONCATENATE(H$27,"_",$B33),'Rozpis zápasů'!$D$3:$AF$162,20,0)&lt;&gt;"",CONCATENATE(" (",VLOOKUP(CONCATENATE(H$27,"_",$B33),'Rozpis zápasů'!$D$3:$AF$162,20,0),")"),"")),"")</f>
        <v>0:2</v>
      </c>
      <c r="I33" s="533" t="str">
        <f>H32</f>
        <v>C</v>
      </c>
      <c r="J33" s="101" t="str">
        <f>IFERROR(CONCATENATE(VLOOKUP(CONCATENATE($B33,"_",J$27),'Rozpis zápasů'!$D$3:$AF$162,IF(VLOOKUP(CONCATENATE($B33,"_",J$27),'Rozpis zápasů'!$D$3:$AF$162,3,0)=$B33,5,6),0),":",VLOOKUP(CONCATENATE($B33,"_",J$27),'Rozpis zápasů'!$D$3:$AF$162,IF(VLOOKUP(CONCATENATE($B33,"_",J$27),'Rozpis zápasů'!$D$3:$AF$162,3,0)=$B33,6,5),0),IF(VLOOKUP(CONCATENATE($B33,"_",J$27),'Rozpis zápasů'!$D$3:$AF$162,20,0)&lt;&gt;"",CONCATENATE(" (",VLOOKUP(CONCATENATE($B33,"_",J$27),'Rozpis zápasů'!$D$3:$AF$162,20,0),")"),"")),"")</f>
        <v/>
      </c>
      <c r="K33" s="102" t="str">
        <f>IFERROR(CONCATENATE(VLOOKUP(CONCATENATE($B33,"_",K$27),'Rozpis zápasů'!$D$3:$AF$162,IF(VLOOKUP(CONCATENATE($B33,"_",K$27),'Rozpis zápasů'!$D$3:$AF$162,3,0)=$B33,5,6),0),":",VLOOKUP(CONCATENATE($B33,"_",K$27),'Rozpis zápasů'!$D$3:$AF$162,IF(VLOOKUP(CONCATENATE($B33,"_",K$27),'Rozpis zápasů'!$D$3:$AF$162,3,0)=$B33,6,5),0),IF(VLOOKUP(CONCATENATE($B33,"_",K$27),'Rozpis zápasů'!$D$3:$AF$162,20,0)&lt;&gt;"",CONCATENATE(" (",VLOOKUP(CONCATENATE($B33,"_",K$27),'Rozpis zápasů'!$D$3:$AF$162,20,0),")"),"")),"")</f>
        <v/>
      </c>
      <c r="L33" s="232">
        <f>IF((COUNTIFS('Rozpis zápasů'!$F$3:$F$162,B33,'Rozpis zápasů'!$E$3:$E$162,"&lt;&gt;N")+COUNTIFS('Rozpis zápasů'!$G$3:$G$162,B33,'Rozpis zápasů'!$E$3:$E$162,"&lt;&gt;N"))=0,"",SUMIF('Rozpis zápasů'!$F$3:$F$162,B33,'Rozpis zápasů'!$L$3:$L$162)+SUMIF('Rozpis zápasů'!$G$3:$G$162,B33,'Rozpis zápasů'!$M$3:$M$162))</f>
        <v>0</v>
      </c>
      <c r="M33" s="235">
        <f>IF((COUNTIFS('Rozpis zápasů'!$F$3:$F$162,B33,'Rozpis zápasů'!$E$3:$E$162,"&lt;&gt;N")+COUNTIFS('Rozpis zápasů'!$G$3:$G$162,B33,'Rozpis zápasů'!$E$3:$E$162,"&lt;&gt;N"))=0,"",SUMIF('Rozpis zápasů'!$F$3:$F$162,$B33,'Rozpis zápasů'!$H$3:$H$162)+SUMIF('Rozpis zápasů'!$G$3:$G$162,$B33,'Rozpis zápasů'!$I$3:$I$162))</f>
        <v>1</v>
      </c>
      <c r="N33" s="355">
        <f>IF((COUNTIFS('Rozpis zápasů'!$F$3:$F$162,B33,'Rozpis zápasů'!$E$3:$E$162,"&lt;&gt;N")+COUNTIFS('Rozpis zápasů'!$G$3:$G$162,B33,'Rozpis zápasů'!$E$3:$E$162,"&lt;&gt;N"))=0,"",SUMIF('Rozpis zápasů'!$F$3:$F$162,$B33,'Rozpis zápasů'!$I$3:$I$162)+SUMIF('Rozpis zápasů'!$G$3:$G$162,$B33,'Rozpis zápasů'!$H$3:$H$162))</f>
        <v>10</v>
      </c>
      <c r="O33" s="233">
        <f t="shared" si="14"/>
        <v>-9</v>
      </c>
      <c r="P33" s="445">
        <f t="shared" si="15"/>
        <v>0.1</v>
      </c>
      <c r="Q33" s="446">
        <f t="shared" si="11"/>
        <v>6</v>
      </c>
      <c r="R33" s="447" t="str">
        <f>IF($Q33="","",IF(AND(COUNTIF($Q$28:$Q$35,$Q33)&gt;1,COUNTIF($Q$28:$Q$35,$Q33)&lt;COUNTA($C$136:$C$143)),HLOOKUP($B33,rozstřely!$C$92:$BN$105,10,0),""))</f>
        <v/>
      </c>
      <c r="S33" s="448" t="str">
        <f>IF($Q33="","",IF(AND(COUNTIF($Q$28:$Q$35,$Q33)&gt;1,COUNTIF($Q$28:$Q$35,$Q33)&lt;COUNTA($C$136:$C$143)),HLOOKUP($B33,rozstřely!$C$92:$BN$105,11,0),""))</f>
        <v/>
      </c>
      <c r="T33" s="449" t="str">
        <f>IF($Q33="","",IF(AND(COUNTIF($Q$28:$Q$35,$Q33)&gt;1,COUNTIF($Q$28:$Q$35,$Q33)&lt;COUNTA($C$136:$C$143)),HLOOKUP($B33,rozstřely!$C$92:$BN$105,12,0),""))</f>
        <v/>
      </c>
      <c r="U33" s="447" t="str">
        <f>IF($Q33="","",IF(AND(COUNTIF($Q$28:$Q$35,$Q33)&gt;1,COUNTIF($Q$28:$Q$35,$Q33)&lt;COUNTA($C$136:$C$143)),HLOOKUP($B33,rozstřely!$C$92:$BN$105,13,0),""))</f>
        <v/>
      </c>
      <c r="V33" s="450" t="str">
        <f>IF($Q33="","",IF(AND(COUNTIF($Q$28:$Q$35,$Q33)&gt;1,COUNTIF($Q$28:$Q$35,$Q33)&lt;COUNTA($C$136:$C$143)),HLOOKUP($B33,rozstřely!$C$92:$BN$105,14,0),""))</f>
        <v/>
      </c>
      <c r="W33" s="456">
        <f ca="1">IF($Q33="","",IF(AND(COUNTIF($Q$28:$Q$35,$Q33)&gt;0,COUNTIF($Q$28:$Q$35,$Q33)&lt;COUNTA($C$28:$C$134)),HLOOKUP(B33,rozstřely!$C$81:$J$88,8,0),""))</f>
        <v>6</v>
      </c>
      <c r="X33" s="452" t="str">
        <f t="shared" ca="1" si="16"/>
        <v>6C</v>
      </c>
      <c r="Y33" s="453">
        <f t="shared" si="12"/>
        <v>36</v>
      </c>
      <c r="Z33" s="457" t="str">
        <f t="shared" si="13"/>
        <v>Nový/ 
Onufer</v>
      </c>
      <c r="AA33" s="325"/>
    </row>
    <row r="34" spans="1:27" ht="30" customHeight="1" x14ac:dyDescent="0.25">
      <c r="A34" s="561"/>
      <c r="B34" s="1013">
        <f>'Tabulky skupin'!B34</f>
        <v>37</v>
      </c>
      <c r="C34" s="889" t="str">
        <f>VLOOKUP($B34,jednotlivci!$C$5:$G$164,5,0)</f>
        <v/>
      </c>
      <c r="D34" s="100" t="str">
        <f>IFERROR(CONCATENATE(VLOOKUP(CONCATENATE(D$27,"_",$B34),'Rozpis zápasů'!$D$3:$AF$162,IF(VLOOKUP(CONCATENATE(D$27,"_",$B34),'Rozpis zápasů'!$D$3:$AF$162,3,0)=$B34,5,6),0),":",VLOOKUP(CONCATENATE(D$27,"_",$B34),'Rozpis zápasů'!$D$3:$AF$162,IF(VLOOKUP(CONCATENATE(D$27,"_",$B34),'Rozpis zápasů'!$D$3:$AF$162,3,0)=$B34,6,5),0),IF(VLOOKUP(CONCATENATE(D$27,"_",$B34),'Rozpis zápasů'!$D$3:$AF$162,20,0)&lt;&gt;"",CONCATENATE(" (",VLOOKUP(CONCATENATE(D$27,"_",$B34),'Rozpis zápasů'!$D$3:$AF$162,20,0),")"),"")),"")</f>
        <v/>
      </c>
      <c r="E34" s="103" t="str">
        <f>IFERROR(CONCATENATE(VLOOKUP(CONCATENATE(E$27,"_",$B34),'Rozpis zápasů'!$D$3:$AF$162,IF(VLOOKUP(CONCATENATE(E$27,"_",$B34),'Rozpis zápasů'!$D$3:$AF$162,3,0)=$B34,5,6),0),":",VLOOKUP(CONCATENATE(E$27,"_",$B34),'Rozpis zápasů'!$D$3:$AF$162,IF(VLOOKUP(CONCATENATE(E$27,"_",$B34),'Rozpis zápasů'!$D$3:$AF$162,3,0)=$B34,6,5),0),IF(VLOOKUP(CONCATENATE(E$27,"_",$B34),'Rozpis zápasů'!$D$3:$AF$162,20,0)&lt;&gt;"",CONCATENATE(" (",VLOOKUP(CONCATENATE(E$27,"_",$B34),'Rozpis zápasů'!$D$3:$AF$162,20,0),")"),"")),"")</f>
        <v/>
      </c>
      <c r="F34" s="103" t="str">
        <f>IFERROR(CONCATENATE(VLOOKUP(CONCATENATE(F$27,"_",$B34),'Rozpis zápasů'!$D$3:$AF$162,IF(VLOOKUP(CONCATENATE(F$27,"_",$B34),'Rozpis zápasů'!$D$3:$AF$162,3,0)=$B34,5,6),0),":",VLOOKUP(CONCATENATE(F$27,"_",$B34),'Rozpis zápasů'!$D$3:$AF$162,IF(VLOOKUP(CONCATENATE(F$27,"_",$B34),'Rozpis zápasů'!$D$3:$AF$162,3,0)=$B34,6,5),0),IF(VLOOKUP(CONCATENATE(F$27,"_",$B34),'Rozpis zápasů'!$D$3:$AF$162,20,0)&lt;&gt;"",CONCATENATE(" (",VLOOKUP(CONCATENATE(F$27,"_",$B34),'Rozpis zápasů'!$D$3:$AF$162,20,0),")"),"")),"")</f>
        <v/>
      </c>
      <c r="G34" s="103" t="str">
        <f>IFERROR(CONCATENATE(VLOOKUP(CONCATENATE(G$27,"_",$B34),'Rozpis zápasů'!$D$3:$AF$162,IF(VLOOKUP(CONCATENATE(G$27,"_",$B34),'Rozpis zápasů'!$D$3:$AF$162,3,0)=$B34,5,6),0),":",VLOOKUP(CONCATENATE(G$27,"_",$B34),'Rozpis zápasů'!$D$3:$AF$162,IF(VLOOKUP(CONCATENATE(G$27,"_",$B34),'Rozpis zápasů'!$D$3:$AF$162,3,0)=$B34,6,5),0),IF(VLOOKUP(CONCATENATE(G$27,"_",$B34),'Rozpis zápasů'!$D$3:$AF$162,20,0)&lt;&gt;"",CONCATENATE(" (",VLOOKUP(CONCATENATE(G$27,"_",$B34),'Rozpis zápasů'!$D$3:$AF$162,20,0),")"),"")),"")</f>
        <v/>
      </c>
      <c r="H34" s="103" t="str">
        <f>IFERROR(CONCATENATE(VLOOKUP(CONCATENATE(H$27,"_",$B34),'Rozpis zápasů'!$D$3:$AF$162,IF(VLOOKUP(CONCATENATE(H$27,"_",$B34),'Rozpis zápasů'!$D$3:$AF$162,3,0)=$B34,5,6),0),":",VLOOKUP(CONCATENATE(H$27,"_",$B34),'Rozpis zápasů'!$D$3:$AF$162,IF(VLOOKUP(CONCATENATE(H$27,"_",$B34),'Rozpis zápasů'!$D$3:$AF$162,3,0)=$B34,6,5),0),IF(VLOOKUP(CONCATENATE(H$27,"_",$B34),'Rozpis zápasů'!$D$3:$AF$162,20,0)&lt;&gt;"",CONCATENATE(" (",VLOOKUP(CONCATENATE(H$27,"_",$B34),'Rozpis zápasů'!$D$3:$AF$162,20,0),")"),"")),"")</f>
        <v/>
      </c>
      <c r="I34" s="103" t="str">
        <f>IFERROR(CONCATENATE(VLOOKUP(CONCATENATE(I$27,"_",$B34),'Rozpis zápasů'!$D$3:$AF$162,IF(VLOOKUP(CONCATENATE(I$27,"_",$B34),'Rozpis zápasů'!$D$3:$AF$162,3,0)=$B34,5,6),0),":",VLOOKUP(CONCATENATE(I$27,"_",$B34),'Rozpis zápasů'!$D$3:$AF$162,IF(VLOOKUP(CONCATENATE(I$27,"_",$B34),'Rozpis zápasů'!$D$3:$AF$162,3,0)=$B34,6,5),0),IF(VLOOKUP(CONCATENATE(I$27,"_",$B34),'Rozpis zápasů'!$D$3:$AF$162,20,0)&lt;&gt;"",CONCATENATE(" (",VLOOKUP(CONCATENATE(I$27,"_",$B34),'Rozpis zápasů'!$D$3:$AF$162,20,0),")"),"")),"")</f>
        <v/>
      </c>
      <c r="J34" s="533" t="str">
        <f>I33</f>
        <v>C</v>
      </c>
      <c r="K34" s="102" t="str">
        <f>IFERROR(CONCATENATE(VLOOKUP(CONCATENATE($B34,"_",K$27),'Rozpis zápasů'!$D$3:$AF$162,IF(VLOOKUP(CONCATENATE($B34,"_",K$27),'Rozpis zápasů'!$D$3:$AF$162,3,0)=$B34,5,6),0),":",VLOOKUP(CONCATENATE($B34,"_",K$27),'Rozpis zápasů'!$D$3:$AF$162,IF(VLOOKUP(CONCATENATE($B34,"_",K$27),'Rozpis zápasů'!$D$3:$AF$162,3,0)=$B34,6,5),0),IF(VLOOKUP(CONCATENATE($B34,"_",K$27),'Rozpis zápasů'!$D$3:$AF$162,20,0)&lt;&gt;"",CONCATENATE(" (",VLOOKUP(CONCATENATE($B34,"_",K$27),'Rozpis zápasů'!$D$3:$AF$162,20,0),")"),"")),"")</f>
        <v/>
      </c>
      <c r="L34" s="232" t="str">
        <f>IF((COUNTIFS('Rozpis zápasů'!$F$3:$F$162,B34,'Rozpis zápasů'!$E$3:$E$162,"&lt;&gt;N")+COUNTIFS('Rozpis zápasů'!$G$3:$G$162,B34,'Rozpis zápasů'!$E$3:$E$162,"&lt;&gt;N"))=0,"",SUMIF('Rozpis zápasů'!$F$3:$F$162,B34,'Rozpis zápasů'!$L$3:$L$162)+SUMIF('Rozpis zápasů'!$G$3:$G$162,B34,'Rozpis zápasů'!$M$3:$M$162))</f>
        <v/>
      </c>
      <c r="M34" s="235" t="str">
        <f>IF((COUNTIFS('Rozpis zápasů'!$F$3:$F$162,B34,'Rozpis zápasů'!$E$3:$E$162,"&lt;&gt;N")+COUNTIFS('Rozpis zápasů'!$G$3:$G$162,B34,'Rozpis zápasů'!$E$3:$E$162,"&lt;&gt;N"))=0,"",SUMIF('Rozpis zápasů'!$F$3:$F$162,$B34,'Rozpis zápasů'!$H$3:$H$162)+SUMIF('Rozpis zápasů'!$G$3:$G$162,$B34,'Rozpis zápasů'!$I$3:$I$162))</f>
        <v/>
      </c>
      <c r="N34" s="355" t="str">
        <f>IF((COUNTIFS('Rozpis zápasů'!$F$3:$F$162,B34,'Rozpis zápasů'!$E$3:$E$162,"&lt;&gt;N")+COUNTIFS('Rozpis zápasů'!$G$3:$G$162,B34,'Rozpis zápasů'!$E$3:$E$162,"&lt;&gt;N"))=0,"",SUMIF('Rozpis zápasů'!$F$3:$F$162,$B34,'Rozpis zápasů'!$I$3:$I$162)+SUMIF('Rozpis zápasů'!$G$3:$G$162,$B34,'Rozpis zápasů'!$H$3:$H$162))</f>
        <v/>
      </c>
      <c r="O34" s="233" t="str">
        <f t="shared" si="14"/>
        <v/>
      </c>
      <c r="P34" s="445" t="str">
        <f t="shared" si="15"/>
        <v/>
      </c>
      <c r="Q34" s="446" t="str">
        <f t="shared" si="11"/>
        <v/>
      </c>
      <c r="R34" s="447" t="str">
        <f>IF($Q34="","",IF(AND(COUNTIF($Q$28:$Q$35,$Q34)&gt;1,COUNTIF($Q$28:$Q$35,$Q34)&lt;COUNTA($C$136:$C$143)),HLOOKUP($B34,rozstřely!$C$92:$BN$105,10,0),""))</f>
        <v/>
      </c>
      <c r="S34" s="448" t="str">
        <f>IF($Q34="","",IF(AND(COUNTIF($Q$28:$Q$35,$Q34)&gt;1,COUNTIF($Q$28:$Q$35,$Q34)&lt;COUNTA($C$136:$C$143)),HLOOKUP($B34,rozstřely!$C$92:$BN$105,11,0),""))</f>
        <v/>
      </c>
      <c r="T34" s="449" t="str">
        <f>IF($Q34="","",IF(AND(COUNTIF($Q$28:$Q$35,$Q34)&gt;1,COUNTIF($Q$28:$Q$35,$Q34)&lt;COUNTA($C$136:$C$143)),HLOOKUP($B34,rozstřely!$C$92:$BN$105,12,0),""))</f>
        <v/>
      </c>
      <c r="U34" s="447" t="str">
        <f>IF($Q34="","",IF(AND(COUNTIF($Q$28:$Q$35,$Q34)&gt;1,COUNTIF($Q$28:$Q$35,$Q34)&lt;COUNTA($C$136:$C$143)),HLOOKUP($B34,rozstřely!$C$92:$BN$105,13,0),""))</f>
        <v/>
      </c>
      <c r="V34" s="450" t="str">
        <f>IF($Q34="","",IF(AND(COUNTIF($Q$28:$Q$35,$Q34)&gt;1,COUNTIF($Q$28:$Q$35,$Q34)&lt;COUNTA($C$136:$C$143)),HLOOKUP($B34,rozstřely!$C$92:$BN$105,14,0),""))</f>
        <v/>
      </c>
      <c r="W34" s="456" t="str">
        <f>IF($Q34="","",IF(AND(COUNTIF($Q$28:$Q$35,$Q34)&gt;0,COUNTIF($Q$28:$Q$35,$Q34)&lt;COUNTA($C$28:$C$134)),HLOOKUP(B34,rozstřely!$C$81:$J$88,8,0),""))</f>
        <v/>
      </c>
      <c r="X34" s="452" t="str">
        <f t="shared" si="16"/>
        <v>C</v>
      </c>
      <c r="Y34" s="453">
        <f t="shared" si="12"/>
        <v>37</v>
      </c>
      <c r="Z34" s="457" t="str">
        <f t="shared" si="13"/>
        <v/>
      </c>
      <c r="AA34" s="325"/>
    </row>
    <row r="35" spans="1:27" ht="30" customHeight="1" thickBot="1" x14ac:dyDescent="0.3">
      <c r="A35" s="561"/>
      <c r="B35" s="1014">
        <f>'Tabulky skupin'!B35</f>
        <v>38</v>
      </c>
      <c r="C35" s="908" t="str">
        <f>VLOOKUP($B35,jednotlivci!$C$5:$G$164,5,0)</f>
        <v/>
      </c>
      <c r="D35" s="104" t="str">
        <f>IFERROR(CONCATENATE(VLOOKUP(CONCATENATE(D$27,"_",$B35),'Rozpis zápasů'!$D$3:$AF$162,IF(VLOOKUP(CONCATENATE(D$27,"_",$B35),'Rozpis zápasů'!$D$3:$AF$162,3,0)=$B35,5,6),0),":",VLOOKUP(CONCATENATE(D$27,"_",$B35),'Rozpis zápasů'!$D$3:$AF$162,IF(VLOOKUP(CONCATENATE(D$27,"_",$B35),'Rozpis zápasů'!$D$3:$AF$162,3,0)=$B35,6,5),0),IF(VLOOKUP(CONCATENATE(D$27,"_",$B35),'Rozpis zápasů'!$D$3:$AF$162,20,0)&lt;&gt;"",CONCATENATE(" (",VLOOKUP(CONCATENATE(D$27,"_",$B35),'Rozpis zápasů'!$D$3:$AF$162,20,0),")"),"")),"")</f>
        <v/>
      </c>
      <c r="E35" s="105" t="str">
        <f>IFERROR(CONCATENATE(VLOOKUP(CONCATENATE(E$27,"_",$B35),'Rozpis zápasů'!$D$3:$AF$162,IF(VLOOKUP(CONCATENATE(E$27,"_",$B35),'Rozpis zápasů'!$D$3:$AF$162,3,0)=$B35,5,6),0),":",VLOOKUP(CONCATENATE(E$27,"_",$B35),'Rozpis zápasů'!$D$3:$AF$162,IF(VLOOKUP(CONCATENATE(E$27,"_",$B35),'Rozpis zápasů'!$D$3:$AF$162,3,0)=$B35,6,5),0),IF(VLOOKUP(CONCATENATE(E$27,"_",$B35),'Rozpis zápasů'!$D$3:$AF$162,20,0)&lt;&gt;"",CONCATENATE(" (",VLOOKUP(CONCATENATE(E$27,"_",$B35),'Rozpis zápasů'!$D$3:$AF$162,20,0),")"),"")),"")</f>
        <v/>
      </c>
      <c r="F35" s="105" t="str">
        <f>IFERROR(CONCATENATE(VLOOKUP(CONCATENATE(F$27,"_",$B35),'Rozpis zápasů'!$D$3:$AF$162,IF(VLOOKUP(CONCATENATE(F$27,"_",$B35),'Rozpis zápasů'!$D$3:$AF$162,3,0)=$B35,5,6),0),":",VLOOKUP(CONCATENATE(F$27,"_",$B35),'Rozpis zápasů'!$D$3:$AF$162,IF(VLOOKUP(CONCATENATE(F$27,"_",$B35),'Rozpis zápasů'!$D$3:$AF$162,3,0)=$B35,6,5),0),IF(VLOOKUP(CONCATENATE(F$27,"_",$B35),'Rozpis zápasů'!$D$3:$AF$162,20,0)&lt;&gt;"",CONCATENATE(" (",VLOOKUP(CONCATENATE(F$27,"_",$B35),'Rozpis zápasů'!$D$3:$AF$162,20,0),")"),"")),"")</f>
        <v/>
      </c>
      <c r="G35" s="105" t="str">
        <f>IFERROR(CONCATENATE(VLOOKUP(CONCATENATE(G$27,"_",$B35),'Rozpis zápasů'!$D$3:$AF$162,IF(VLOOKUP(CONCATENATE(G$27,"_",$B35),'Rozpis zápasů'!$D$3:$AF$162,3,0)=$B35,5,6),0),":",VLOOKUP(CONCATENATE(G$27,"_",$B35),'Rozpis zápasů'!$D$3:$AF$162,IF(VLOOKUP(CONCATENATE(G$27,"_",$B35),'Rozpis zápasů'!$D$3:$AF$162,3,0)=$B35,6,5),0),IF(VLOOKUP(CONCATENATE(G$27,"_",$B35),'Rozpis zápasů'!$D$3:$AF$162,20,0)&lt;&gt;"",CONCATENATE(" (",VLOOKUP(CONCATENATE(G$27,"_",$B35),'Rozpis zápasů'!$D$3:$AF$162,20,0),")"),"")),"")</f>
        <v/>
      </c>
      <c r="H35" s="105" t="str">
        <f>IFERROR(CONCATENATE(VLOOKUP(CONCATENATE(H$27,"_",$B35),'Rozpis zápasů'!$D$3:$AF$162,IF(VLOOKUP(CONCATENATE(H$27,"_",$B35),'Rozpis zápasů'!$D$3:$AF$162,3,0)=$B35,5,6),0),":",VLOOKUP(CONCATENATE(H$27,"_",$B35),'Rozpis zápasů'!$D$3:$AF$162,IF(VLOOKUP(CONCATENATE(H$27,"_",$B35),'Rozpis zápasů'!$D$3:$AF$162,3,0)=$B35,6,5),0),IF(VLOOKUP(CONCATENATE(H$27,"_",$B35),'Rozpis zápasů'!$D$3:$AF$162,20,0)&lt;&gt;"",CONCATENATE(" (",VLOOKUP(CONCATENATE(H$27,"_",$B35),'Rozpis zápasů'!$D$3:$AF$162,20,0),")"),"")),"")</f>
        <v/>
      </c>
      <c r="I35" s="105" t="str">
        <f>IFERROR(CONCATENATE(VLOOKUP(CONCATENATE(I$27,"_",$B35),'Rozpis zápasů'!$D$3:$AF$162,IF(VLOOKUP(CONCATENATE(I$27,"_",$B35),'Rozpis zápasů'!$D$3:$AF$162,3,0)=$B35,5,6),0),":",VLOOKUP(CONCATENATE(I$27,"_",$B35),'Rozpis zápasů'!$D$3:$AF$162,IF(VLOOKUP(CONCATENATE(I$27,"_",$B35),'Rozpis zápasů'!$D$3:$AF$162,3,0)=$B35,6,5),0),IF(VLOOKUP(CONCATENATE(I$27,"_",$B35),'Rozpis zápasů'!$D$3:$AF$162,20,0)&lt;&gt;"",CONCATENATE(" (",VLOOKUP(CONCATENATE(I$27,"_",$B35),'Rozpis zápasů'!$D$3:$AF$162,20,0),")"),"")),"")</f>
        <v/>
      </c>
      <c r="J35" s="105" t="str">
        <f>IFERROR(CONCATENATE(VLOOKUP(CONCATENATE(J$27,"_",$B35),'Rozpis zápasů'!$D$3:$AF$162,IF(VLOOKUP(CONCATENATE(J$27,"_",$B35),'Rozpis zápasů'!$D$3:$AF$162,3,0)=$B35,5,6),0),":",VLOOKUP(CONCATENATE(J$27,"_",$B35),'Rozpis zápasů'!$D$3:$AF$162,IF(VLOOKUP(CONCATENATE(J$27,"_",$B35),'Rozpis zápasů'!$D$3:$AF$162,3,0)=$B35,6,5),0),IF(VLOOKUP(CONCATENATE(J$27,"_",$B35),'Rozpis zápasů'!$D$3:$AF$162,20,0)&lt;&gt;"",CONCATENATE(" (",VLOOKUP(CONCATENATE(J$27,"_",$B35),'Rozpis zápasů'!$D$3:$AF$162,20,0),")"),"")),"")</f>
        <v/>
      </c>
      <c r="K35" s="533" t="str">
        <f>J34</f>
        <v>C</v>
      </c>
      <c r="L35" s="351" t="str">
        <f>IF((COUNTIFS('Rozpis zápasů'!$F$3:$F$162,B35,'Rozpis zápasů'!$E$3:$E$162,"&lt;&gt;N")+COUNTIFS('Rozpis zápasů'!$G$3:$G$162,B35,'Rozpis zápasů'!$E$3:$E$162,"&lt;&gt;N"))=0,"",SUMIF('Rozpis zápasů'!$F$3:$F$162,B35,'Rozpis zápasů'!$L$3:$L$162)+SUMIF('Rozpis zápasů'!$G$3:$G$162,B35,'Rozpis zápasů'!$M$3:$M$162))</f>
        <v/>
      </c>
      <c r="M35" s="352" t="str">
        <f>IF((COUNTIFS('Rozpis zápasů'!$F$3:$F$162,B35,'Rozpis zápasů'!$E$3:$E$162,"&lt;&gt;N")+COUNTIFS('Rozpis zápasů'!$G$3:$G$162,B35,'Rozpis zápasů'!$E$3:$E$162,"&lt;&gt;N"))=0,"",SUMIF('Rozpis zápasů'!$F$3:$F$162,$B35,'Rozpis zápasů'!$H$3:$H$162)+SUMIF('Rozpis zápasů'!$G$3:$G$162,$B35,'Rozpis zápasů'!$I$3:$I$162))</f>
        <v/>
      </c>
      <c r="N35" s="356" t="str">
        <f>IF((COUNTIFS('Rozpis zápasů'!$F$3:$F$162,B35,'Rozpis zápasů'!$E$3:$E$162,"&lt;&gt;N")+COUNTIFS('Rozpis zápasů'!$G$3:$G$162,B35,'Rozpis zápasů'!$E$3:$E$162,"&lt;&gt;N"))=0,"",SUMIF('Rozpis zápasů'!$F$3:$F$162,$B35,'Rozpis zápasů'!$I$3:$I$162)+SUMIF('Rozpis zápasů'!$G$3:$G$162,$B35,'Rozpis zápasů'!$H$3:$H$162))</f>
        <v/>
      </c>
      <c r="O35" s="353" t="str">
        <f t="shared" si="14"/>
        <v/>
      </c>
      <c r="P35" s="458" t="str">
        <f t="shared" si="15"/>
        <v/>
      </c>
      <c r="Q35" s="459" t="str">
        <f t="shared" si="11"/>
        <v/>
      </c>
      <c r="R35" s="460" t="str">
        <f>IF($Q35="","",IF(AND(COUNTIF($Q$28:$Q$35,$Q35)&gt;1,COUNTIF($Q$28:$Q$35,$Q35)&lt;COUNTA($C$136:$C$143)),HLOOKUP($B35,rozstřely!$C$92:$BN$105,10,0),""))</f>
        <v/>
      </c>
      <c r="S35" s="534" t="str">
        <f>IF($Q35="","",IF(AND(COUNTIF($Q$28:$Q$35,$Q35)&gt;1,COUNTIF($Q$28:$Q$35,$Q35)&lt;COUNTA($C$136:$C$143)),HLOOKUP($B35,rozstřely!$C$92:$BN$105,11,0),""))</f>
        <v/>
      </c>
      <c r="T35" s="462" t="str">
        <f>IF($Q35="","",IF(AND(COUNTIF($Q$28:$Q$35,$Q35)&gt;1,COUNTIF($Q$28:$Q$35,$Q35)&lt;COUNTA($C$136:$C$143)),HLOOKUP($B35,rozstřely!$C$92:$BN$105,12,0),""))</f>
        <v/>
      </c>
      <c r="U35" s="460" t="str">
        <f>IF($Q35="","",IF(AND(COUNTIF($Q$28:$Q$35,$Q35)&gt;1,COUNTIF($Q$28:$Q$35,$Q35)&lt;COUNTA($C$136:$C$143)),HLOOKUP($B35,rozstřely!$C$92:$BN$105,13,0),""))</f>
        <v/>
      </c>
      <c r="V35" s="463" t="str">
        <f>IF($Q35="","",IF(AND(COUNTIF($Q$28:$Q$35,$Q35)&gt;1,COUNTIF($Q$28:$Q$35,$Q35)&lt;COUNTA($C$136:$C$143)),HLOOKUP($B35,rozstřely!$C$92:$BN$105,14,0),""))</f>
        <v/>
      </c>
      <c r="W35" s="464" t="str">
        <f>IF($Q35="","",IF(AND(COUNTIF($Q$28:$Q$35,$Q35)&gt;0,COUNTIF($Q$28:$Q$35,$Q35)&lt;COUNTA($C$28:$C$134)),HLOOKUP(B35,rozstřely!$C$81:$J$88,8,0),""))</f>
        <v/>
      </c>
      <c r="X35" s="452" t="str">
        <f t="shared" si="16"/>
        <v>C</v>
      </c>
      <c r="Y35" s="466">
        <f t="shared" si="12"/>
        <v>38</v>
      </c>
      <c r="Z35" s="467" t="str">
        <f t="shared" si="13"/>
        <v/>
      </c>
      <c r="AA35" s="325"/>
    </row>
    <row r="36" spans="1:27" ht="30" customHeight="1" x14ac:dyDescent="0.3">
      <c r="A36" s="561"/>
      <c r="B36" s="61"/>
      <c r="C36" s="824"/>
      <c r="D36" s="504"/>
      <c r="E36" s="504"/>
      <c r="F36" s="504"/>
      <c r="G36" s="504"/>
      <c r="H36" s="504"/>
      <c r="I36" s="504"/>
      <c r="J36" s="504"/>
      <c r="K36" s="582"/>
      <c r="L36" s="512"/>
      <c r="M36" s="583"/>
      <c r="N36" s="584"/>
      <c r="O36" s="512"/>
      <c r="P36" s="512"/>
      <c r="Q36" s="585"/>
      <c r="R36" s="585"/>
      <c r="S36" s="586"/>
      <c r="T36" s="587"/>
      <c r="U36" s="585"/>
      <c r="V36" s="585"/>
      <c r="W36" s="512"/>
      <c r="X36" s="512"/>
      <c r="Y36" s="512"/>
      <c r="Z36" s="479"/>
      <c r="AA36" s="329"/>
    </row>
    <row r="37" spans="1:27" ht="30" customHeight="1" thickBot="1" x14ac:dyDescent="0.35">
      <c r="A37" s="561"/>
      <c r="B37" s="331"/>
      <c r="C37" s="829"/>
      <c r="D37" s="535"/>
      <c r="E37" s="535"/>
      <c r="F37" s="535"/>
      <c r="G37" s="535"/>
      <c r="H37" s="535"/>
      <c r="I37" s="535"/>
      <c r="J37" s="535"/>
      <c r="K37" s="535"/>
      <c r="L37" s="539"/>
      <c r="M37" s="535"/>
      <c r="N37" s="593"/>
      <c r="O37" s="539"/>
      <c r="P37" s="539"/>
      <c r="Q37" s="539"/>
      <c r="R37" s="581"/>
      <c r="S37" s="535"/>
      <c r="T37" s="594"/>
      <c r="U37" s="539"/>
      <c r="V37" s="539"/>
      <c r="W37" s="539"/>
      <c r="X37" s="539"/>
      <c r="Y37" s="539"/>
      <c r="Z37" s="539"/>
      <c r="AA37" s="325"/>
    </row>
    <row r="38" spans="1:27" s="619" customFormat="1" ht="30" customHeight="1" x14ac:dyDescent="0.25">
      <c r="A38" s="614"/>
      <c r="B38" s="106"/>
      <c r="C38" s="830" t="str">
        <f>D40</f>
        <v>D</v>
      </c>
      <c r="D38" s="540" t="str">
        <f>C40</f>
        <v>Chudomský/ 
Ryšavý</v>
      </c>
      <c r="E38" s="541" t="str">
        <f>C41</f>
        <v>Janáček/ 
Patera</v>
      </c>
      <c r="F38" s="541" t="str">
        <f>C42</f>
        <v>Krajča/ 
Hron</v>
      </c>
      <c r="G38" s="541" t="str">
        <f>C43</f>
        <v>Výborný/ 
Aster</v>
      </c>
      <c r="H38" s="541" t="str">
        <f>C44</f>
        <v>Hub/ 
Pagáč</v>
      </c>
      <c r="I38" s="542" t="str">
        <f>C45</f>
        <v>Vojta/ 
Nikolič</v>
      </c>
      <c r="J38" s="541" t="str">
        <f>C46</f>
        <v/>
      </c>
      <c r="K38" s="541" t="str">
        <f>C47</f>
        <v/>
      </c>
      <c r="L38" s="543" t="s">
        <v>14</v>
      </c>
      <c r="M38" s="1934" t="s">
        <v>13</v>
      </c>
      <c r="N38" s="1934"/>
      <c r="O38" s="914" t="s">
        <v>15</v>
      </c>
      <c r="P38" s="545" t="s">
        <v>186</v>
      </c>
      <c r="Q38" s="546" t="s">
        <v>107</v>
      </c>
      <c r="R38" s="915" t="s">
        <v>104</v>
      </c>
      <c r="S38" s="2052" t="s">
        <v>105</v>
      </c>
      <c r="T38" s="2052"/>
      <c r="U38" s="915" t="s">
        <v>106</v>
      </c>
      <c r="V38" s="548" t="s">
        <v>187</v>
      </c>
      <c r="W38" s="621" t="s">
        <v>12</v>
      </c>
      <c r="X38" s="616"/>
      <c r="Y38" s="616"/>
      <c r="Z38" s="617"/>
      <c r="AA38" s="618"/>
    </row>
    <row r="39" spans="1:27" s="619" customFormat="1" ht="30" customHeight="1" thickBot="1" x14ac:dyDescent="0.3">
      <c r="A39" s="614"/>
      <c r="B39" s="1011" t="str">
        <f>'Tabulky skupin'!B39</f>
        <v>D</v>
      </c>
      <c r="C39" s="831"/>
      <c r="D39" s="623">
        <f>B40</f>
        <v>41</v>
      </c>
      <c r="E39" s="624">
        <f>B41</f>
        <v>42</v>
      </c>
      <c r="F39" s="624">
        <f>B42</f>
        <v>43</v>
      </c>
      <c r="G39" s="625">
        <f>B43</f>
        <v>44</v>
      </c>
      <c r="H39" s="624">
        <f>B44</f>
        <v>45</v>
      </c>
      <c r="I39" s="626">
        <f>B45</f>
        <v>46</v>
      </c>
      <c r="J39" s="624">
        <f>B46</f>
        <v>47</v>
      </c>
      <c r="K39" s="624">
        <f>B47</f>
        <v>48</v>
      </c>
      <c r="L39" s="549"/>
      <c r="M39" s="1977"/>
      <c r="N39" s="1977"/>
      <c r="O39" s="916"/>
      <c r="P39" s="551"/>
      <c r="Q39" s="2063" t="s">
        <v>42</v>
      </c>
      <c r="R39" s="2064"/>
      <c r="S39" s="2064"/>
      <c r="T39" s="2064"/>
      <c r="U39" s="2064"/>
      <c r="V39" s="2065"/>
      <c r="W39" s="627"/>
      <c r="X39" s="628"/>
      <c r="Y39" s="628"/>
      <c r="Z39" s="629"/>
      <c r="AA39" s="618"/>
    </row>
    <row r="40" spans="1:27" ht="30" customHeight="1" thickTop="1" x14ac:dyDescent="0.25">
      <c r="A40" s="561"/>
      <c r="B40" s="1012">
        <f>'Tabulky skupin'!B40</f>
        <v>41</v>
      </c>
      <c r="C40" s="890" t="str">
        <f>VLOOKUP($B40,jednotlivci!$C$5:$G$164,5,0)</f>
        <v>Chudomský/ 
Ryšavý</v>
      </c>
      <c r="D40" s="552" t="str">
        <f>B39</f>
        <v>D</v>
      </c>
      <c r="E40" s="98" t="str">
        <f>IFERROR(CONCATENATE(VLOOKUP(CONCATENATE($B40,"_",E$39),'Rozpis zápasů'!$D$3:$AF$162,IF(VLOOKUP(CONCATENATE($B40,"_",E$39),'Rozpis zápasů'!$D$3:$AF$162,3,0)=$B40,5,6),0),":",VLOOKUP(CONCATENATE($B40,"_",E$39),'Rozpis zápasů'!$D$3:$AF$162,IF(VLOOKUP(CONCATENATE($B40,"_",E$39),'Rozpis zápasů'!$D$3:$AF$162,3,0)=$B40,6,5),0),IF(VLOOKUP(CONCATENATE($B40,"_",E$39),'Rozpis zápasů'!$D$3:$AF$162,20,0)&lt;&gt;"",CONCATENATE(" (",VLOOKUP(CONCATENATE($B40,"_",E$39),'Rozpis zápasů'!$D$3:$AF$162,20,0),")"),"")),"")</f>
        <v>2:0</v>
      </c>
      <c r="F40" s="98" t="str">
        <f>IFERROR(CONCATENATE(VLOOKUP(CONCATENATE($B40,"_",F$39),'Rozpis zápasů'!$D$3:$AF$162,IF(VLOOKUP(CONCATENATE($B40,"_",F$39),'Rozpis zápasů'!$D$3:$AF$162,3,0)=$B40,5,6),0),":",VLOOKUP(CONCATENATE($B40,"_",F$39),'Rozpis zápasů'!$D$3:$AF$162,IF(VLOOKUP(CONCATENATE($B40,"_",F$39),'Rozpis zápasů'!$D$3:$AF$162,3,0)=$B40,6,5),0),IF(VLOOKUP(CONCATENATE($B40,"_",F$39),'Rozpis zápasů'!$D$3:$AF$162,20,0)&lt;&gt;"",CONCATENATE(" (",VLOOKUP(CONCATENATE($B40,"_",F$39),'Rozpis zápasů'!$D$3:$AF$162,20,0),")"),"")),"")</f>
        <v>2:0</v>
      </c>
      <c r="G40" s="98" t="str">
        <f>IFERROR(CONCATENATE(VLOOKUP(CONCATENATE($B40,"_",G$39),'Rozpis zápasů'!$D$3:$AF$162,IF(VLOOKUP(CONCATENATE($B40,"_",G$39),'Rozpis zápasů'!$D$3:$AF$162,3,0)=$B40,5,6),0),":",VLOOKUP(CONCATENATE($B40,"_",G$39),'Rozpis zápasů'!$D$3:$AF$162,IF(VLOOKUP(CONCATENATE($B40,"_",G$39),'Rozpis zápasů'!$D$3:$AF$162,3,0)=$B40,6,5),0),IF(VLOOKUP(CONCATENATE($B40,"_",G$39),'Rozpis zápasů'!$D$3:$AF$162,20,0)&lt;&gt;"",CONCATENATE(" (",VLOOKUP(CONCATENATE($B40,"_",G$39),'Rozpis zápasů'!$D$3:$AF$162,20,0),")"),"")),"")</f>
        <v>1:2</v>
      </c>
      <c r="H40" s="98" t="str">
        <f>IFERROR(CONCATENATE(VLOOKUP(CONCATENATE($B40,"_",H$39),'Rozpis zápasů'!$D$3:$AF$162,IF(VLOOKUP(CONCATENATE($B40,"_",H$39),'Rozpis zápasů'!$D$3:$AF$162,3,0)=$B40,5,6),0),":",VLOOKUP(CONCATENATE($B40,"_",H$39),'Rozpis zápasů'!$D$3:$AF$162,IF(VLOOKUP(CONCATENATE($B40,"_",H$39),'Rozpis zápasů'!$D$3:$AF$162,3,0)=$B40,6,5),0),IF(VLOOKUP(CONCATENATE($B40,"_",H$39),'Rozpis zápasů'!$D$3:$AF$162,20,0)&lt;&gt;"",CONCATENATE(" (",VLOOKUP(CONCATENATE($B40,"_",H$39),'Rozpis zápasů'!$D$3:$AF$162,20,0),")"),"")),"")</f>
        <v>2:0</v>
      </c>
      <c r="I40" s="98" t="str">
        <f>IFERROR(CONCATENATE(VLOOKUP(CONCATENATE($B40,"_",I$39),'Rozpis zápasů'!$D$3:$AF$162,IF(VLOOKUP(CONCATENATE($B40,"_",I$39),'Rozpis zápasů'!$D$3:$AF$162,3,0)=$B40,5,6),0),":",VLOOKUP(CONCATENATE($B40,"_",I$39),'Rozpis zápasů'!$D$3:$AF$162,IF(VLOOKUP(CONCATENATE($B40,"_",I$39),'Rozpis zápasů'!$D$3:$AF$162,3,0)=$B40,6,5),0),IF(VLOOKUP(CONCATENATE($B40,"_",I$39),'Rozpis zápasů'!$D$3:$AF$162,20,0)&lt;&gt;"",CONCATENATE(" (",VLOOKUP(CONCATENATE($B40,"_",I$39),'Rozpis zápasů'!$D$3:$AF$162,20,0),")"),"")),"")</f>
        <v>1:2</v>
      </c>
      <c r="J40" s="98" t="str">
        <f>IFERROR(CONCATENATE(VLOOKUP(CONCATENATE($B40,"_",J$39),'Rozpis zápasů'!$D$3:$AF$162,IF(VLOOKUP(CONCATENATE($B40,"_",J$39),'Rozpis zápasů'!$D$3:$AF$162,3,0)=$B40,5,6),0),":",VLOOKUP(CONCATENATE($B40,"_",J$39),'Rozpis zápasů'!$D$3:$AF$162,IF(VLOOKUP(CONCATENATE($B40,"_",J$39),'Rozpis zápasů'!$D$3:$AF$162,3,0)=$B40,6,5),0),IF(VLOOKUP(CONCATENATE($B40,"_",J$39),'Rozpis zápasů'!$D$3:$AF$162,20,0)&lt;&gt;"",CONCATENATE(" (",VLOOKUP(CONCATENATE($B40,"_",J$39),'Rozpis zápasů'!$D$3:$AF$162,20,0),")"),"")),"")</f>
        <v/>
      </c>
      <c r="K40" s="99" t="str">
        <f>IFERROR(CONCATENATE(VLOOKUP(CONCATENATE($B40,"_",K$39),'Rozpis zápasů'!$D$3:$AF$162,IF(VLOOKUP(CONCATENATE($B40,"_",K$39),'Rozpis zápasů'!$D$3:$AF$162,3,0)=$B40,5,6),0),":",VLOOKUP(CONCATENATE($B40,"_",K$39),'Rozpis zápasů'!$D$3:$AF$162,IF(VLOOKUP(CONCATENATE($B40,"_",K$39),'Rozpis zápasů'!$D$3:$AF$162,3,0)=$B40,6,5),0),IF(VLOOKUP(CONCATENATE($B40,"_",K$39),'Rozpis zápasů'!$D$3:$AF$162,20,0)&lt;&gt;"",CONCATENATE(" (",VLOOKUP(CONCATENATE($B40,"_",K$39),'Rozpis zápasů'!$D$3:$AF$162,20,0),")"),"")),"")</f>
        <v/>
      </c>
      <c r="L40" s="230">
        <f>IF((COUNTIFS('Rozpis zápasů'!$F$3:$F$162,B40,'Rozpis zápasů'!$E$3:$E$162,"&lt;&gt;N")+COUNTIFS('Rozpis zápasů'!$G$3:$G$162,B40,'Rozpis zápasů'!$E$3:$E$162,"&lt;&gt;N"))=0,"",SUMIF('Rozpis zápasů'!$F$3:$F$162,B40,'Rozpis zápasů'!$L$3:$L$162)+SUMIF('Rozpis zápasů'!$G$3:$G$162,B40,'Rozpis zápasů'!$M$3:$M$162))</f>
        <v>3</v>
      </c>
      <c r="M40" s="234">
        <f>IF((COUNTIFS('Rozpis zápasů'!$F$3:$F$162,B40,'Rozpis zápasů'!$E$3:$E$162,"&lt;&gt;N")+COUNTIFS('Rozpis zápasů'!$G$3:$G$162,B40,'Rozpis zápasů'!$E$3:$E$162,"&lt;&gt;N"))=0,"",SUMIF('Rozpis zápasů'!$F$3:$F$162,$B40,'Rozpis zápasů'!$H$3:$H$162)+SUMIF('Rozpis zápasů'!$G$3:$G$162,$B40,'Rozpis zápasů'!$I$3:$I$162))</f>
        <v>8</v>
      </c>
      <c r="N40" s="354">
        <f>IF((COUNTIFS('Rozpis zápasů'!$F$3:$F$162,B40,'Rozpis zápasů'!$E$3:$E$162,"&lt;&gt;N")+COUNTIFS('Rozpis zápasů'!$G$3:$G$162,B40,'Rozpis zápasů'!$E$3:$E$162,"&lt;&gt;N"))=0,"",SUMIF('Rozpis zápasů'!$F$3:$F$162,$B40,'Rozpis zápasů'!$I$3:$I$162)+SUMIF('Rozpis zápasů'!$G$3:$G$162,$B40,'Rozpis zápasů'!$H$3:$H$162))</f>
        <v>4</v>
      </c>
      <c r="O40" s="231">
        <f>IFERROR(M40-N40,"")</f>
        <v>4</v>
      </c>
      <c r="P40" s="434">
        <f>IFERROR(M40/N40,"")</f>
        <v>2</v>
      </c>
      <c r="Q40" s="435">
        <f t="shared" ref="Q40:Q47" si="17">IFERROR(RANK(L40,$L$40:$L$47,0),"")</f>
        <v>3</v>
      </c>
      <c r="R40" s="436" t="str">
        <f>IF($Q40="","",IF(AND(COUNTIF($Q$40:$Q$47,$Q40)&gt;1,COUNTIF($Q$40:$Q$47,$Q40)&lt;COUNTA($C$40:$C$47)),HLOOKUP($B40,rozstřely!$C$132:$BN$145,10,0),""))</f>
        <v/>
      </c>
      <c r="S40" s="437" t="str">
        <f>IF($Q40="","",IF(AND(COUNTIF($Q$40:$Q$47,$Q40)&gt;1,COUNTIF($Q$40:$Q$47,$Q40)&lt;COUNTA($C$40:$C$47)),HLOOKUP($B40,rozstřely!$C$132:$BN$145,11,0),""))</f>
        <v/>
      </c>
      <c r="T40" s="438" t="str">
        <f>IF($Q40="","",IF(AND(COUNTIF($Q$40:$Q$47,$Q40)&gt;1,COUNTIF($Q$40:$Q$47,$Q40)&lt;COUNTA($C$40:$C$47)),HLOOKUP($B40,rozstřely!$C$132:$BN$145,12,0),""))</f>
        <v/>
      </c>
      <c r="U40" s="436" t="str">
        <f>IF($Q40="","",IF(AND(COUNTIF($Q$40:$Q$47,$Q40)&gt;1,COUNTIF($Q$40:$Q$47,$Q40)&lt;COUNTA($C$40:$C$47)),HLOOKUP($B40,rozstřely!$C$132:$BN$145,13,0),""))</f>
        <v/>
      </c>
      <c r="V40" s="439" t="str">
        <f>IF($Q40="","",IF(AND(COUNTIF($Q$40:$Q$47,$Q40)&gt;1,COUNTIF($Q$40:$Q$47,$Q40)&lt;COUNTA($C$40:$C$47)),HLOOKUP($B40,rozstřely!$C$132:$BN$145,14,0),""))</f>
        <v/>
      </c>
      <c r="W40" s="440">
        <f ca="1">IF($Q40="","",IF(AND(COUNTIF($Q$40:$Q$47,$Q40)&gt;0,COUNTIF($Q$40:$Q$47,$Q40)&lt;COUNTA($C$40:$C$47)),HLOOKUP(B40,rozstřely!$C$121:$J$128,8,0),""))</f>
        <v>3</v>
      </c>
      <c r="X40" s="441" t="str">
        <f ca="1">CONCATENATE(W40,$B$39)</f>
        <v>3D</v>
      </c>
      <c r="Y40" s="442">
        <f t="shared" ref="Y40:Y47" si="18">B40</f>
        <v>41</v>
      </c>
      <c r="Z40" s="443" t="str">
        <f t="shared" ref="Z40:Z47" si="19">C40</f>
        <v>Chudomský/ 
Ryšavý</v>
      </c>
      <c r="AA40" s="325"/>
    </row>
    <row r="41" spans="1:27" ht="30" customHeight="1" x14ac:dyDescent="0.25">
      <c r="A41" s="561"/>
      <c r="B41" s="1013">
        <f>'Tabulky skupin'!B41</f>
        <v>42</v>
      </c>
      <c r="C41" s="891" t="str">
        <f>VLOOKUP($B41,jednotlivci!$C$5:$G$164,5,0)</f>
        <v>Janáček/ 
Patera</v>
      </c>
      <c r="D41" s="100" t="str">
        <f>IFERROR(CONCATENATE(VLOOKUP(CONCATENATE(D$39,"_",$B41),'Rozpis zápasů'!$D$3:$AF$162,IF(VLOOKUP(CONCATENATE(D$39,"_",$B41),'Rozpis zápasů'!$D$3:$AF$162,3,0)=$B41,5,6),0),":",VLOOKUP(CONCATENATE(D$39,"_",$B41),'Rozpis zápasů'!$D$3:$AF$162,IF(VLOOKUP(CONCATENATE(D$39,"_",$B41),'Rozpis zápasů'!$D$3:$AF$162,3,0)=$B41,6,5),0),IF(VLOOKUP(CONCATENATE(D$39,"_",$B41),'Rozpis zápasů'!$D$3:$AF$162,20,0)&lt;&gt;"",CONCATENATE(" (",VLOOKUP(CONCATENATE(D$39,"_",$B41),'Rozpis zápasů'!$D$3:$AF$162,20,0),")"),"")),"")</f>
        <v>0:2</v>
      </c>
      <c r="E41" s="553" t="str">
        <f>D40</f>
        <v>D</v>
      </c>
      <c r="F41" s="101" t="str">
        <f>IFERROR(CONCATENATE(VLOOKUP(CONCATENATE($B41,"_",F$39),'Rozpis zápasů'!$D$3:$AF$162,IF(VLOOKUP(CONCATENATE($B41,"_",F$39),'Rozpis zápasů'!$D$3:$AF$162,3,0)=$B41,5,6),0),":",VLOOKUP(CONCATENATE($B41,"_",F$39),'Rozpis zápasů'!$D$3:$AF$162,IF(VLOOKUP(CONCATENATE($B41,"_",F$39),'Rozpis zápasů'!$D$3:$AF$162,3,0)=$B41,6,5),0),IF(VLOOKUP(CONCATENATE($B41,"_",F$39),'Rozpis zápasů'!$D$3:$AF$162,20,0)&lt;&gt;"",CONCATENATE(" (",VLOOKUP(CONCATENATE($B41,"_",F$39),'Rozpis zápasů'!$D$3:$AF$162,20,0),")"),"")),"")</f>
        <v>2:0</v>
      </c>
      <c r="G41" s="101" t="str">
        <f>IFERROR(CONCATENATE(VLOOKUP(CONCATENATE($B41,"_",G$39),'Rozpis zápasů'!$D$3:$AF$162,IF(VLOOKUP(CONCATENATE($B41,"_",G$39),'Rozpis zápasů'!$D$3:$AF$162,3,0)=$B41,5,6),0),":",VLOOKUP(CONCATENATE($B41,"_",G$39),'Rozpis zápasů'!$D$3:$AF$162,IF(VLOOKUP(CONCATENATE($B41,"_",G$39),'Rozpis zápasů'!$D$3:$AF$162,3,0)=$B41,6,5),0),IF(VLOOKUP(CONCATENATE($B41,"_",G$39),'Rozpis zápasů'!$D$3:$AF$162,20,0)&lt;&gt;"",CONCATENATE(" (",VLOOKUP(CONCATENATE($B41,"_",G$39),'Rozpis zápasů'!$D$3:$AF$162,20,0),")"),"")),"")</f>
        <v>1:2</v>
      </c>
      <c r="H41" s="101" t="str">
        <f>IFERROR(CONCATENATE(VLOOKUP(CONCATENATE($B41,"_",H$39),'Rozpis zápasů'!$D$3:$AF$162,IF(VLOOKUP(CONCATENATE($B41,"_",H$39),'Rozpis zápasů'!$D$3:$AF$162,3,0)=$B41,5,6),0),":",VLOOKUP(CONCATENATE($B41,"_",H$39),'Rozpis zápasů'!$D$3:$AF$162,IF(VLOOKUP(CONCATENATE($B41,"_",H$39),'Rozpis zápasů'!$D$3:$AF$162,3,0)=$B41,6,5),0),IF(VLOOKUP(CONCATENATE($B41,"_",H$39),'Rozpis zápasů'!$D$3:$AF$162,20,0)&lt;&gt;"",CONCATENATE(" (",VLOOKUP(CONCATENATE($B41,"_",H$39),'Rozpis zápasů'!$D$3:$AF$162,20,0),")"),"")),"")</f>
        <v>2:0</v>
      </c>
      <c r="I41" s="101" t="str">
        <f>IFERROR(CONCATENATE(VLOOKUP(CONCATENATE($B41,"_",I$39),'Rozpis zápasů'!$D$3:$AF$162,IF(VLOOKUP(CONCATENATE($B41,"_",I$39),'Rozpis zápasů'!$D$3:$AF$162,3,0)=$B41,5,6),0),":",VLOOKUP(CONCATENATE($B41,"_",I$39),'Rozpis zápasů'!$D$3:$AF$162,IF(VLOOKUP(CONCATENATE($B41,"_",I$39),'Rozpis zápasů'!$D$3:$AF$162,3,0)=$B41,6,5),0),IF(VLOOKUP(CONCATENATE($B41,"_",I$39),'Rozpis zápasů'!$D$3:$AF$162,20,0)&lt;&gt;"",CONCATENATE(" (",VLOOKUP(CONCATENATE($B41,"_",I$39),'Rozpis zápasů'!$D$3:$AF$162,20,0),")"),"")),"")</f>
        <v>1:2</v>
      </c>
      <c r="J41" s="101" t="str">
        <f>IFERROR(CONCATENATE(VLOOKUP(CONCATENATE($B41,"_",J$39),'Rozpis zápasů'!$D$3:$AF$162,IF(VLOOKUP(CONCATENATE($B41,"_",J$39),'Rozpis zápasů'!$D$3:$AF$162,3,0)=$B41,5,6),0),":",VLOOKUP(CONCATENATE($B41,"_",J$39),'Rozpis zápasů'!$D$3:$AF$162,IF(VLOOKUP(CONCATENATE($B41,"_",J$39),'Rozpis zápasů'!$D$3:$AF$162,3,0)=$B41,6,5),0),IF(VLOOKUP(CONCATENATE($B41,"_",J$39),'Rozpis zápasů'!$D$3:$AF$162,20,0)&lt;&gt;"",CONCATENATE(" (",VLOOKUP(CONCATENATE($B41,"_",J$39),'Rozpis zápasů'!$D$3:$AF$162,20,0),")"),"")),"")</f>
        <v/>
      </c>
      <c r="K41" s="102" t="str">
        <f>IFERROR(CONCATENATE(VLOOKUP(CONCATENATE($B41,"_",K$39),'Rozpis zápasů'!$D$3:$AF$162,IF(VLOOKUP(CONCATENATE($B41,"_",K$39),'Rozpis zápasů'!$D$3:$AF$162,3,0)=$B41,5,6),0),":",VLOOKUP(CONCATENATE($B41,"_",K$39),'Rozpis zápasů'!$D$3:$AF$162,IF(VLOOKUP(CONCATENATE($B41,"_",K$39),'Rozpis zápasů'!$D$3:$AF$162,3,0)=$B41,6,5),0),IF(VLOOKUP(CONCATENATE($B41,"_",K$39),'Rozpis zápasů'!$D$3:$AF$162,20,0)&lt;&gt;"",CONCATENATE(" (",VLOOKUP(CONCATENATE($B41,"_",K$39),'Rozpis zápasů'!$D$3:$AF$162,20,0),")"),"")),"")</f>
        <v/>
      </c>
      <c r="L41" s="232">
        <f>IF((COUNTIFS('Rozpis zápasů'!$F$3:$F$162,B41,'Rozpis zápasů'!$E$3:$E$162,"&lt;&gt;N")+COUNTIFS('Rozpis zápasů'!$G$3:$G$162,B41,'Rozpis zápasů'!$E$3:$E$162,"&lt;&gt;N"))=0,"",SUMIF('Rozpis zápasů'!$F$3:$F$162,B41,'Rozpis zápasů'!$L$3:$L$162)+SUMIF('Rozpis zápasů'!$G$3:$G$162,B41,'Rozpis zápasů'!$M$3:$M$162))</f>
        <v>2</v>
      </c>
      <c r="M41" s="235">
        <f>IF((COUNTIFS('Rozpis zápasů'!$F$3:$F$162,B41,'Rozpis zápasů'!$E$3:$E$162,"&lt;&gt;N")+COUNTIFS('Rozpis zápasů'!$G$3:$G$162,B41,'Rozpis zápasů'!$E$3:$E$162,"&lt;&gt;N"))=0,"",SUMIF('Rozpis zápasů'!$F$3:$F$162,$B41,'Rozpis zápasů'!$H$3:$H$162)+SUMIF('Rozpis zápasů'!$G$3:$G$162,$B41,'Rozpis zápasů'!$I$3:$I$162))</f>
        <v>6</v>
      </c>
      <c r="N41" s="355">
        <f>IF((COUNTIFS('Rozpis zápasů'!$F$3:$F$162,B41,'Rozpis zápasů'!$E$3:$E$162,"&lt;&gt;N")+COUNTIFS('Rozpis zápasů'!$G$3:$G$162,B41,'Rozpis zápasů'!$E$3:$E$162,"&lt;&gt;N"))=0,"",SUMIF('Rozpis zápasů'!$F$3:$F$162,$B41,'Rozpis zápasů'!$I$3:$I$162)+SUMIF('Rozpis zápasů'!$G$3:$G$162,$B41,'Rozpis zápasů'!$H$3:$H$162))</f>
        <v>6</v>
      </c>
      <c r="O41" s="233">
        <f t="shared" ref="O41:O47" si="20">IFERROR(M41-N41,"")</f>
        <v>0</v>
      </c>
      <c r="P41" s="445">
        <f t="shared" ref="P41:P47" si="21">IFERROR(M41/N41,"")</f>
        <v>1</v>
      </c>
      <c r="Q41" s="446">
        <f t="shared" si="17"/>
        <v>4</v>
      </c>
      <c r="R41" s="447" t="str">
        <f>IF($Q41="","",IF(AND(COUNTIF($Q$40:$Q$47,$Q41)&gt;1,COUNTIF($Q$40:$Q$47,$Q41)&lt;COUNTA($C$40:$C$47)),HLOOKUP($B41,rozstřely!$C$132:$BN$145,10,0),""))</f>
        <v/>
      </c>
      <c r="S41" s="448" t="str">
        <f>IF($Q41="","",IF(AND(COUNTIF($Q$40:$Q$47,$Q41)&gt;1,COUNTIF($Q$40:$Q$47,$Q41)&lt;COUNTA($C$40:$C$47)),HLOOKUP($B41,rozstřely!$C$132:$BN$145,11,0),""))</f>
        <v/>
      </c>
      <c r="T41" s="449" t="str">
        <f>IF($Q41="","",IF(AND(COUNTIF($Q$40:$Q$47,$Q41)&gt;1,COUNTIF($Q$40:$Q$47,$Q41)&lt;COUNTA($C$40:$C$47)),HLOOKUP($B41,rozstřely!$C$132:$BN$145,12,0),""))</f>
        <v/>
      </c>
      <c r="U41" s="447" t="str">
        <f>IF($Q41="","",IF(AND(COUNTIF($Q$40:$Q$47,$Q41)&gt;1,COUNTIF($Q$40:$Q$47,$Q41)&lt;COUNTA($C$40:$C$47)),HLOOKUP($B41,rozstřely!$C$132:$BN$145,13,0),""))</f>
        <v/>
      </c>
      <c r="V41" s="450" t="str">
        <f>IF($Q41="","",IF(AND(COUNTIF($Q$40:$Q$47,$Q41)&gt;1,COUNTIF($Q$40:$Q$47,$Q41)&lt;COUNTA($C$40:$C$47)),HLOOKUP($B41,rozstřely!$C$132:$BN$145,14,0),""))</f>
        <v/>
      </c>
      <c r="W41" s="451">
        <f ca="1">IF($Q41="","",IF(AND(COUNTIF($Q$40:$Q$47,$Q41)&gt;0,COUNTIF($Q$40:$Q$47,$Q41)&lt;COUNTA($C$40:$C$47)),HLOOKUP(B41,rozstřely!$C$121:$J$128,8,0),""))</f>
        <v>4</v>
      </c>
      <c r="X41" s="452" t="str">
        <f ca="1">CONCATENATE(W41,$B$39)</f>
        <v>4D</v>
      </c>
      <c r="Y41" s="453">
        <f t="shared" si="18"/>
        <v>42</v>
      </c>
      <c r="Z41" s="454" t="str">
        <f t="shared" si="19"/>
        <v>Janáček/ 
Patera</v>
      </c>
      <c r="AA41" s="325"/>
    </row>
    <row r="42" spans="1:27" ht="30" customHeight="1" x14ac:dyDescent="0.25">
      <c r="A42" s="561"/>
      <c r="B42" s="1013">
        <f>'Tabulky skupin'!B42</f>
        <v>43</v>
      </c>
      <c r="C42" s="891" t="str">
        <f>VLOOKUP($B42,jednotlivci!$C$5:$G$164,5,0)</f>
        <v>Krajča/ 
Hron</v>
      </c>
      <c r="D42" s="100" t="str">
        <f>IFERROR(CONCATENATE(VLOOKUP(CONCATENATE(D$39,"_",$B42),'Rozpis zápasů'!$D$3:$AF$162,IF(VLOOKUP(CONCATENATE(D$39,"_",$B42),'Rozpis zápasů'!$D$3:$AF$162,3,0)=$B42,5,6),0),":",VLOOKUP(CONCATENATE(D$39,"_",$B42),'Rozpis zápasů'!$D$3:$AF$162,IF(VLOOKUP(CONCATENATE(D$39,"_",$B42),'Rozpis zápasů'!$D$3:$AF$162,3,0)=$B42,6,5),0),IF(VLOOKUP(CONCATENATE(D$39,"_",$B42),'Rozpis zápasů'!$D$3:$AF$162,20,0)&lt;&gt;"",CONCATENATE(" (",VLOOKUP(CONCATENATE(D$39,"_",$B42),'Rozpis zápasů'!$D$3:$AF$162,20,0),")"),"")),"")</f>
        <v>0:2</v>
      </c>
      <c r="E42" s="103" t="str">
        <f>IFERROR(CONCATENATE(VLOOKUP(CONCATENATE(E$39,"_",$B42),'Rozpis zápasů'!$D$3:$AF$162,IF(VLOOKUP(CONCATENATE(E$39,"_",$B42),'Rozpis zápasů'!$D$3:$AF$162,3,0)=$B42,5,6),0),":",VLOOKUP(CONCATENATE(E$39,"_",$B42),'Rozpis zápasů'!$D$3:$AF$162,IF(VLOOKUP(CONCATENATE(E$39,"_",$B42),'Rozpis zápasů'!$D$3:$AF$162,3,0)=$B42,6,5),0),IF(VLOOKUP(CONCATENATE(E$39,"_",$B42),'Rozpis zápasů'!$D$3:$AF$162,20,0)&lt;&gt;"",CONCATENATE(" (",VLOOKUP(CONCATENATE(E$39,"_",$B42),'Rozpis zápasů'!$D$3:$AF$162,20,0),")"),"")),"")</f>
        <v>0:2</v>
      </c>
      <c r="F42" s="553" t="str">
        <f>E41</f>
        <v>D</v>
      </c>
      <c r="G42" s="101" t="str">
        <f>IFERROR(CONCATENATE(VLOOKUP(CONCATENATE($B42,"_",G$39),'Rozpis zápasů'!$D$3:$AF$162,IF(VLOOKUP(CONCATENATE($B42,"_",G$39),'Rozpis zápasů'!$D$3:$AF$162,3,0)=$B42,5,6),0),":",VLOOKUP(CONCATENATE($B42,"_",G$39),'Rozpis zápasů'!$D$3:$AF$162,IF(VLOOKUP(CONCATENATE($B42,"_",G$39),'Rozpis zápasů'!$D$3:$AF$162,3,0)=$B42,6,5),0),IF(VLOOKUP(CONCATENATE($B42,"_",G$39),'Rozpis zápasů'!$D$3:$AF$162,20,0)&lt;&gt;"",CONCATENATE(" (",VLOOKUP(CONCATENATE($B42,"_",G$39),'Rozpis zápasů'!$D$3:$AF$162,20,0),")"),"")),"")</f>
        <v>0:2</v>
      </c>
      <c r="H42" s="101" t="str">
        <f>IFERROR(CONCATENATE(VLOOKUP(CONCATENATE($B42,"_",H$39),'Rozpis zápasů'!$D$3:$AF$162,IF(VLOOKUP(CONCATENATE($B42,"_",H$39),'Rozpis zápasů'!$D$3:$AF$162,3,0)=$B42,5,6),0),":",VLOOKUP(CONCATENATE($B42,"_",H$39),'Rozpis zápasů'!$D$3:$AF$162,IF(VLOOKUP(CONCATENATE($B42,"_",H$39),'Rozpis zápasů'!$D$3:$AF$162,3,0)=$B42,6,5),0),IF(VLOOKUP(CONCATENATE($B42,"_",H$39),'Rozpis zápasů'!$D$3:$AF$162,20,0)&lt;&gt;"",CONCATENATE(" (",VLOOKUP(CONCATENATE($B42,"_",H$39),'Rozpis zápasů'!$D$3:$AF$162,20,0),")"),"")),"")</f>
        <v>1:2</v>
      </c>
      <c r="I42" s="101" t="str">
        <f>IFERROR(CONCATENATE(VLOOKUP(CONCATENATE($B42,"_",I$39),'Rozpis zápasů'!$D$3:$AF$162,IF(VLOOKUP(CONCATENATE($B42,"_",I$39),'Rozpis zápasů'!$D$3:$AF$162,3,0)=$B42,5,6),0),":",VLOOKUP(CONCATENATE($B42,"_",I$39),'Rozpis zápasů'!$D$3:$AF$162,IF(VLOOKUP(CONCATENATE($B42,"_",I$39),'Rozpis zápasů'!$D$3:$AF$162,3,0)=$B42,6,5),0),IF(VLOOKUP(CONCATENATE($B42,"_",I$39),'Rozpis zápasů'!$D$3:$AF$162,20,0)&lt;&gt;"",CONCATENATE(" (",VLOOKUP(CONCATENATE($B42,"_",I$39),'Rozpis zápasů'!$D$3:$AF$162,20,0),")"),"")),"")</f>
        <v>0:2</v>
      </c>
      <c r="J42" s="101" t="str">
        <f>IFERROR(CONCATENATE(VLOOKUP(CONCATENATE($B42,"_",J$39),'Rozpis zápasů'!$D$3:$AF$162,IF(VLOOKUP(CONCATENATE($B42,"_",J$39),'Rozpis zápasů'!$D$3:$AF$162,3,0)=$B42,5,6),0),":",VLOOKUP(CONCATENATE($B42,"_",J$39),'Rozpis zápasů'!$D$3:$AF$162,IF(VLOOKUP(CONCATENATE($B42,"_",J$39),'Rozpis zápasů'!$D$3:$AF$162,3,0)=$B42,6,5),0),IF(VLOOKUP(CONCATENATE($B42,"_",J$39),'Rozpis zápasů'!$D$3:$AF$162,20,0)&lt;&gt;"",CONCATENATE(" (",VLOOKUP(CONCATENATE($B42,"_",J$39),'Rozpis zápasů'!$D$3:$AF$162,20,0),")"),"")),"")</f>
        <v/>
      </c>
      <c r="K42" s="102" t="str">
        <f>IFERROR(CONCATENATE(VLOOKUP(CONCATENATE($B42,"_",K$39),'Rozpis zápasů'!$D$3:$AF$162,IF(VLOOKUP(CONCATENATE($B42,"_",K$39),'Rozpis zápasů'!$D$3:$AF$162,3,0)=$B42,5,6),0),":",VLOOKUP(CONCATENATE($B42,"_",K$39),'Rozpis zápasů'!$D$3:$AF$162,IF(VLOOKUP(CONCATENATE($B42,"_",K$39),'Rozpis zápasů'!$D$3:$AF$162,3,0)=$B42,6,5),0),IF(VLOOKUP(CONCATENATE($B42,"_",K$39),'Rozpis zápasů'!$D$3:$AF$162,20,0)&lt;&gt;"",CONCATENATE(" (",VLOOKUP(CONCATENATE($B42,"_",K$39),'Rozpis zápasů'!$D$3:$AF$162,20,0),")"),"")),"")</f>
        <v/>
      </c>
      <c r="L42" s="232">
        <f>IF((COUNTIFS('Rozpis zápasů'!$F$3:$F$162,B42,'Rozpis zápasů'!$E$3:$E$162,"&lt;&gt;N")+COUNTIFS('Rozpis zápasů'!$G$3:$G$162,B42,'Rozpis zápasů'!$E$3:$E$162,"&lt;&gt;N"))=0,"",SUMIF('Rozpis zápasů'!$F$3:$F$162,B42,'Rozpis zápasů'!$L$3:$L$162)+SUMIF('Rozpis zápasů'!$G$3:$G$162,B42,'Rozpis zápasů'!$M$3:$M$162))</f>
        <v>0</v>
      </c>
      <c r="M42" s="235">
        <f>IF((COUNTIFS('Rozpis zápasů'!$F$3:$F$162,B42,'Rozpis zápasů'!$E$3:$E$162,"&lt;&gt;N")+COUNTIFS('Rozpis zápasů'!$G$3:$G$162,B42,'Rozpis zápasů'!$E$3:$E$162,"&lt;&gt;N"))=0,"",SUMIF('Rozpis zápasů'!$F$3:$F$162,$B42,'Rozpis zápasů'!$H$3:$H$162)+SUMIF('Rozpis zápasů'!$G$3:$G$162,$B42,'Rozpis zápasů'!$I$3:$I$162))</f>
        <v>1</v>
      </c>
      <c r="N42" s="355">
        <f>IF((COUNTIFS('Rozpis zápasů'!$F$3:$F$162,B42,'Rozpis zápasů'!$E$3:$E$162,"&lt;&gt;N")+COUNTIFS('Rozpis zápasů'!$G$3:$G$162,B42,'Rozpis zápasů'!$E$3:$E$162,"&lt;&gt;N"))=0,"",SUMIF('Rozpis zápasů'!$F$3:$F$162,$B42,'Rozpis zápasů'!$I$3:$I$162)+SUMIF('Rozpis zápasů'!$G$3:$G$162,$B42,'Rozpis zápasů'!$H$3:$H$162))</f>
        <v>10</v>
      </c>
      <c r="O42" s="233">
        <f t="shared" si="20"/>
        <v>-9</v>
      </c>
      <c r="P42" s="445">
        <f t="shared" si="21"/>
        <v>0.1</v>
      </c>
      <c r="Q42" s="446">
        <f t="shared" si="17"/>
        <v>6</v>
      </c>
      <c r="R42" s="447" t="str">
        <f>IF($Q42="","",IF(AND(COUNTIF($Q$40:$Q$47,$Q42)&gt;1,COUNTIF($Q$40:$Q$47,$Q42)&lt;COUNTA($C$40:$C$47)),HLOOKUP($B42,rozstřely!$C$132:$BN$145,10,0),""))</f>
        <v/>
      </c>
      <c r="S42" s="448" t="str">
        <f>IF($Q42="","",IF(AND(COUNTIF($Q$40:$Q$47,$Q42)&gt;1,COUNTIF($Q$40:$Q$47,$Q42)&lt;COUNTA($C$40:$C$47)),HLOOKUP($B42,rozstřely!$C$132:$BN$145,11,0),""))</f>
        <v/>
      </c>
      <c r="T42" s="449" t="str">
        <f>IF($Q42="","",IF(AND(COUNTIF($Q$40:$Q$47,$Q42)&gt;1,COUNTIF($Q$40:$Q$47,$Q42)&lt;COUNTA($C$40:$C$47)),HLOOKUP($B42,rozstřely!$C$132:$BN$145,12,0),""))</f>
        <v/>
      </c>
      <c r="U42" s="447" t="str">
        <f>IF($Q42="","",IF(AND(COUNTIF($Q$40:$Q$47,$Q42)&gt;1,COUNTIF($Q$40:$Q$47,$Q42)&lt;COUNTA($C$40:$C$47)),HLOOKUP($B42,rozstřely!$C$132:$BN$145,13,0),""))</f>
        <v/>
      </c>
      <c r="V42" s="450" t="str">
        <f>IF($Q42="","",IF(AND(COUNTIF($Q$40:$Q$47,$Q42)&gt;1,COUNTIF($Q$40:$Q$47,$Q42)&lt;COUNTA($C$40:$C$47)),HLOOKUP($B42,rozstřely!$C$132:$BN$145,14,0),""))</f>
        <v/>
      </c>
      <c r="W42" s="451">
        <f ca="1">IF($Q42="","",IF(AND(COUNTIF($Q$40:$Q$47,$Q42)&gt;0,COUNTIF($Q$40:$Q$47,$Q42)&lt;COUNTA($C$40:$C$47)),HLOOKUP(B42,rozstřely!$C$121:$J$128,8,0),""))</f>
        <v>6</v>
      </c>
      <c r="X42" s="452" t="str">
        <f t="shared" ref="X42:X47" ca="1" si="22">CONCATENATE(W42,$B$39)</f>
        <v>6D</v>
      </c>
      <c r="Y42" s="453">
        <f t="shared" si="18"/>
        <v>43</v>
      </c>
      <c r="Z42" s="455" t="str">
        <f t="shared" si="19"/>
        <v>Krajča/ 
Hron</v>
      </c>
      <c r="AA42" s="325"/>
    </row>
    <row r="43" spans="1:27" ht="30" customHeight="1" x14ac:dyDescent="0.25">
      <c r="A43" s="561"/>
      <c r="B43" s="1013">
        <f>'Tabulky skupin'!B43</f>
        <v>44</v>
      </c>
      <c r="C43" s="891" t="str">
        <f>VLOOKUP($B43,jednotlivci!$C$5:$G$164,5,0)</f>
        <v>Výborný/ 
Aster</v>
      </c>
      <c r="D43" s="100" t="str">
        <f>IFERROR(CONCATENATE(VLOOKUP(CONCATENATE(D$39,"_",$B43),'Rozpis zápasů'!$D$3:$AF$162,IF(VLOOKUP(CONCATENATE(D$39,"_",$B43),'Rozpis zápasů'!$D$3:$AF$162,3,0)=$B43,5,6),0),":",VLOOKUP(CONCATENATE(D$39,"_",$B43),'Rozpis zápasů'!$D$3:$AF$162,IF(VLOOKUP(CONCATENATE(D$39,"_",$B43),'Rozpis zápasů'!$D$3:$AF$162,3,0)=$B43,6,5),0),IF(VLOOKUP(CONCATENATE(D$39,"_",$B43),'Rozpis zápasů'!$D$3:$AF$162,20,0)&lt;&gt;"",CONCATENATE(" (",VLOOKUP(CONCATENATE(D$39,"_",$B43),'Rozpis zápasů'!$D$3:$AF$162,20,0),")"),"")),"")</f>
        <v>2:1</v>
      </c>
      <c r="E43" s="103" t="str">
        <f>IFERROR(CONCATENATE(VLOOKUP(CONCATENATE(E$39,"_",$B43),'Rozpis zápasů'!$D$3:$AF$162,IF(VLOOKUP(CONCATENATE(E$39,"_",$B43),'Rozpis zápasů'!$D$3:$AF$162,3,0)=$B43,5,6),0),":",VLOOKUP(CONCATENATE(E$39,"_",$B43),'Rozpis zápasů'!$D$3:$AF$162,IF(VLOOKUP(CONCATENATE(E$39,"_",$B43),'Rozpis zápasů'!$D$3:$AF$162,3,0)=$B43,6,5),0),IF(VLOOKUP(CONCATENATE(E$39,"_",$B43),'Rozpis zápasů'!$D$3:$AF$162,20,0)&lt;&gt;"",CONCATENATE(" (",VLOOKUP(CONCATENATE(E$39,"_",$B43),'Rozpis zápasů'!$D$3:$AF$162,20,0),")"),"")),"")</f>
        <v>2:1</v>
      </c>
      <c r="F43" s="103" t="str">
        <f>IFERROR(CONCATENATE(VLOOKUP(CONCATENATE(F$39,"_",$B43),'Rozpis zápasů'!$D$3:$AF$162,IF(VLOOKUP(CONCATENATE(F$39,"_",$B43),'Rozpis zápasů'!$D$3:$AF$162,3,0)=$B43,5,6),0),":",VLOOKUP(CONCATENATE(F$39,"_",$B43),'Rozpis zápasů'!$D$3:$AF$162,IF(VLOOKUP(CONCATENATE(F$39,"_",$B43),'Rozpis zápasů'!$D$3:$AF$162,3,0)=$B43,6,5),0),IF(VLOOKUP(CONCATENATE(F$39,"_",$B43),'Rozpis zápasů'!$D$3:$AF$162,20,0)&lt;&gt;"",CONCATENATE(" (",VLOOKUP(CONCATENATE(F$39,"_",$B43),'Rozpis zápasů'!$D$3:$AF$162,20,0),")"),"")),"")</f>
        <v>2:0</v>
      </c>
      <c r="G43" s="553" t="str">
        <f>F42</f>
        <v>D</v>
      </c>
      <c r="H43" s="101" t="str">
        <f>IFERROR(CONCATENATE(VLOOKUP(CONCATENATE($B43,"_",H$39),'Rozpis zápasů'!$D$3:$AF$162,IF(VLOOKUP(CONCATENATE($B43,"_",H$39),'Rozpis zápasů'!$D$3:$AF$162,3,0)=$B43,5,6),0),":",VLOOKUP(CONCATENATE($B43,"_",H$39),'Rozpis zápasů'!$D$3:$AF$162,IF(VLOOKUP(CONCATENATE($B43,"_",H$39),'Rozpis zápasů'!$D$3:$AF$162,3,0)=$B43,6,5),0),IF(VLOOKUP(CONCATENATE($B43,"_",H$39),'Rozpis zápasů'!$D$3:$AF$162,20,0)&lt;&gt;"",CONCATENATE(" (",VLOOKUP(CONCATENATE($B43,"_",H$39),'Rozpis zápasů'!$D$3:$AF$162,20,0),")"),"")),"")</f>
        <v>2:1</v>
      </c>
      <c r="I43" s="101" t="str">
        <f>IFERROR(CONCATENATE(VLOOKUP(CONCATENATE($B43,"_",I$39),'Rozpis zápasů'!$D$3:$AF$162,IF(VLOOKUP(CONCATENATE($B43,"_",I$39),'Rozpis zápasů'!$D$3:$AF$162,3,0)=$B43,5,6),0),":",VLOOKUP(CONCATENATE($B43,"_",I$39),'Rozpis zápasů'!$D$3:$AF$162,IF(VLOOKUP(CONCATENATE($B43,"_",I$39),'Rozpis zápasů'!$D$3:$AF$162,3,0)=$B43,6,5),0),IF(VLOOKUP(CONCATENATE($B43,"_",I$39),'Rozpis zápasů'!$D$3:$AF$162,20,0)&lt;&gt;"",CONCATENATE(" (",VLOOKUP(CONCATENATE($B43,"_",I$39),'Rozpis zápasů'!$D$3:$AF$162,20,0),")"),"")),"")</f>
        <v>2:1</v>
      </c>
      <c r="J43" s="101" t="str">
        <f>IFERROR(CONCATENATE(VLOOKUP(CONCATENATE($B43,"_",J$39),'Rozpis zápasů'!$D$3:$AF$162,IF(VLOOKUP(CONCATENATE($B43,"_",J$39),'Rozpis zápasů'!$D$3:$AF$162,3,0)=$B43,5,6),0),":",VLOOKUP(CONCATENATE($B43,"_",J$39),'Rozpis zápasů'!$D$3:$AF$162,IF(VLOOKUP(CONCATENATE($B43,"_",J$39),'Rozpis zápasů'!$D$3:$AF$162,3,0)=$B43,6,5),0),IF(VLOOKUP(CONCATENATE($B43,"_",J$39),'Rozpis zápasů'!$D$3:$AF$162,20,0)&lt;&gt;"",CONCATENATE(" (",VLOOKUP(CONCATENATE($B43,"_",J$39),'Rozpis zápasů'!$D$3:$AF$162,20,0),")"),"")),"")</f>
        <v/>
      </c>
      <c r="K43" s="102" t="str">
        <f>IFERROR(CONCATENATE(VLOOKUP(CONCATENATE($B43,"_",K$39),'Rozpis zápasů'!$D$3:$AF$162,IF(VLOOKUP(CONCATENATE($B43,"_",K$39),'Rozpis zápasů'!$D$3:$AF$162,3,0)=$B43,5,6),0),":",VLOOKUP(CONCATENATE($B43,"_",K$39),'Rozpis zápasů'!$D$3:$AF$162,IF(VLOOKUP(CONCATENATE($B43,"_",K$39),'Rozpis zápasů'!$D$3:$AF$162,3,0)=$B43,6,5),0),IF(VLOOKUP(CONCATENATE($B43,"_",K$39),'Rozpis zápasů'!$D$3:$AF$162,20,0)&lt;&gt;"",CONCATENATE(" (",VLOOKUP(CONCATENATE($B43,"_",K$39),'Rozpis zápasů'!$D$3:$AF$162,20,0),")"),"")),"")</f>
        <v/>
      </c>
      <c r="L43" s="232">
        <f>IF((COUNTIFS('Rozpis zápasů'!$F$3:$F$162,B43,'Rozpis zápasů'!$E$3:$E$162,"&lt;&gt;N")+COUNTIFS('Rozpis zápasů'!$G$3:$G$162,B43,'Rozpis zápasů'!$E$3:$E$162,"&lt;&gt;N"))=0,"",SUMIF('Rozpis zápasů'!$F$3:$F$162,B43,'Rozpis zápasů'!$L$3:$L$162)+SUMIF('Rozpis zápasů'!$G$3:$G$162,B43,'Rozpis zápasů'!$M$3:$M$162))</f>
        <v>5</v>
      </c>
      <c r="M43" s="235">
        <f>IF((COUNTIFS('Rozpis zápasů'!$F$3:$F$162,B43,'Rozpis zápasů'!$E$3:$E$162,"&lt;&gt;N")+COUNTIFS('Rozpis zápasů'!$G$3:$G$162,B43,'Rozpis zápasů'!$E$3:$E$162,"&lt;&gt;N"))=0,"",SUMIF('Rozpis zápasů'!$F$3:$F$162,$B43,'Rozpis zápasů'!$H$3:$H$162)+SUMIF('Rozpis zápasů'!$G$3:$G$162,$B43,'Rozpis zápasů'!$I$3:$I$162))</f>
        <v>10</v>
      </c>
      <c r="N43" s="355">
        <f>IF((COUNTIFS('Rozpis zápasů'!$F$3:$F$162,B43,'Rozpis zápasů'!$E$3:$E$162,"&lt;&gt;N")+COUNTIFS('Rozpis zápasů'!$G$3:$G$162,B43,'Rozpis zápasů'!$E$3:$E$162,"&lt;&gt;N"))=0,"",SUMIF('Rozpis zápasů'!$F$3:$F$162,$B43,'Rozpis zápasů'!$I$3:$I$162)+SUMIF('Rozpis zápasů'!$G$3:$G$162,$B43,'Rozpis zápasů'!$H$3:$H$162))</f>
        <v>4</v>
      </c>
      <c r="O43" s="233">
        <f t="shared" si="20"/>
        <v>6</v>
      </c>
      <c r="P43" s="445">
        <f t="shared" si="21"/>
        <v>2.5</v>
      </c>
      <c r="Q43" s="446">
        <f t="shared" si="17"/>
        <v>1</v>
      </c>
      <c r="R43" s="447" t="str">
        <f>IF($Q43="","",IF(AND(COUNTIF($Q$40:$Q$47,$Q43)&gt;1,COUNTIF($Q$40:$Q$47,$Q43)&lt;COUNTA($C$40:$C$47)),HLOOKUP($B43,rozstřely!$C$132:$BN$145,10,0),""))</f>
        <v/>
      </c>
      <c r="S43" s="448" t="str">
        <f>IF($Q43="","",IF(AND(COUNTIF($Q$40:$Q$47,$Q43)&gt;1,COUNTIF($Q$40:$Q$47,$Q43)&lt;COUNTA($C$40:$C$47)),HLOOKUP($B43,rozstřely!$C$132:$BN$145,11,0),""))</f>
        <v/>
      </c>
      <c r="T43" s="449" t="str">
        <f>IF($Q43="","",IF(AND(COUNTIF($Q$40:$Q$47,$Q43)&gt;1,COUNTIF($Q$40:$Q$47,$Q43)&lt;COUNTA($C$40:$C$47)),HLOOKUP($B43,rozstřely!$C$132:$BN$145,12,0),""))</f>
        <v/>
      </c>
      <c r="U43" s="447" t="str">
        <f>IF($Q43="","",IF(AND(COUNTIF($Q$40:$Q$47,$Q43)&gt;1,COUNTIF($Q$40:$Q$47,$Q43)&lt;COUNTA($C$40:$C$47)),HLOOKUP($B43,rozstřely!$C$132:$BN$145,13,0),""))</f>
        <v/>
      </c>
      <c r="V43" s="450" t="str">
        <f>IF($Q43="","",IF(AND(COUNTIF($Q$40:$Q$47,$Q43)&gt;1,COUNTIF($Q$40:$Q$47,$Q43)&lt;COUNTA($C$40:$C$47)),HLOOKUP($B43,rozstřely!$C$132:$BN$145,14,0),""))</f>
        <v/>
      </c>
      <c r="W43" s="456">
        <f ca="1">IF($Q43="","",IF(AND(COUNTIF($Q$40:$Q$47,$Q43)&gt;0,COUNTIF($Q$40:$Q$47,$Q43)&lt;COUNTA($C$40:$C$47)),HLOOKUP(B43,rozstřely!$C$121:$J$128,8,0),""))</f>
        <v>1</v>
      </c>
      <c r="X43" s="452" t="str">
        <f t="shared" ca="1" si="22"/>
        <v>1D</v>
      </c>
      <c r="Y43" s="452">
        <f t="shared" si="18"/>
        <v>44</v>
      </c>
      <c r="Z43" s="455" t="str">
        <f t="shared" si="19"/>
        <v>Výborný/ 
Aster</v>
      </c>
      <c r="AA43" s="325"/>
    </row>
    <row r="44" spans="1:27" ht="30" customHeight="1" x14ac:dyDescent="0.25">
      <c r="A44" s="561"/>
      <c r="B44" s="1013">
        <f>'Tabulky skupin'!B44</f>
        <v>45</v>
      </c>
      <c r="C44" s="891" t="str">
        <f>VLOOKUP($B44,jednotlivci!$C$5:$G$164,5,0)</f>
        <v>Hub/ 
Pagáč</v>
      </c>
      <c r="D44" s="100" t="str">
        <f>IFERROR(CONCATENATE(VLOOKUP(CONCATENATE(D$39,"_",$B44),'Rozpis zápasů'!$D$3:$AF$162,IF(VLOOKUP(CONCATENATE(D$39,"_",$B44),'Rozpis zápasů'!$D$3:$AF$162,3,0)=$B44,5,6),0),":",VLOOKUP(CONCATENATE(D$39,"_",$B44),'Rozpis zápasů'!$D$3:$AF$162,IF(VLOOKUP(CONCATENATE(D$39,"_",$B44),'Rozpis zápasů'!$D$3:$AF$162,3,0)=$B44,6,5),0),IF(VLOOKUP(CONCATENATE(D$39,"_",$B44),'Rozpis zápasů'!$D$3:$AF$162,20,0)&lt;&gt;"",CONCATENATE(" (",VLOOKUP(CONCATENATE(D$39,"_",$B44),'Rozpis zápasů'!$D$3:$AF$162,20,0),")"),"")),"")</f>
        <v>0:2</v>
      </c>
      <c r="E44" s="103" t="str">
        <f>IFERROR(CONCATENATE(VLOOKUP(CONCATENATE(E$39,"_",$B44),'Rozpis zápasů'!$D$3:$AF$162,IF(VLOOKUP(CONCATENATE(E$39,"_",$B44),'Rozpis zápasů'!$D$3:$AF$162,3,0)=$B44,5,6),0),":",VLOOKUP(CONCATENATE(E$39,"_",$B44),'Rozpis zápasů'!$D$3:$AF$162,IF(VLOOKUP(CONCATENATE(E$39,"_",$B44),'Rozpis zápasů'!$D$3:$AF$162,3,0)=$B44,6,5),0),IF(VLOOKUP(CONCATENATE(E$39,"_",$B44),'Rozpis zápasů'!$D$3:$AF$162,20,0)&lt;&gt;"",CONCATENATE(" (",VLOOKUP(CONCATENATE(E$39,"_",$B44),'Rozpis zápasů'!$D$3:$AF$162,20,0),")"),"")),"")</f>
        <v>0:2</v>
      </c>
      <c r="F44" s="103" t="str">
        <f>IFERROR(CONCATENATE(VLOOKUP(CONCATENATE(F$39,"_",$B44),'Rozpis zápasů'!$D$3:$AF$162,IF(VLOOKUP(CONCATENATE(F$39,"_",$B44),'Rozpis zápasů'!$D$3:$AF$162,3,0)=$B44,5,6),0),":",VLOOKUP(CONCATENATE(F$39,"_",$B44),'Rozpis zápasů'!$D$3:$AF$162,IF(VLOOKUP(CONCATENATE(F$39,"_",$B44),'Rozpis zápasů'!$D$3:$AF$162,3,0)=$B44,6,5),0),IF(VLOOKUP(CONCATENATE(F$39,"_",$B44),'Rozpis zápasů'!$D$3:$AF$162,20,0)&lt;&gt;"",CONCATENATE(" (",VLOOKUP(CONCATENATE(F$39,"_",$B44),'Rozpis zápasů'!$D$3:$AF$162,20,0),")"),"")),"")</f>
        <v>2:1</v>
      </c>
      <c r="G44" s="103" t="str">
        <f>IFERROR(CONCATENATE(VLOOKUP(CONCATENATE(G$39,"_",$B44),'Rozpis zápasů'!$D$3:$AF$162,IF(VLOOKUP(CONCATENATE(G$39,"_",$B44),'Rozpis zápasů'!$D$3:$AF$162,3,0)=$B44,5,6),0),":",VLOOKUP(CONCATENATE(G$39,"_",$B44),'Rozpis zápasů'!$D$3:$AF$162,IF(VLOOKUP(CONCATENATE(G$39,"_",$B44),'Rozpis zápasů'!$D$3:$AF$162,3,0)=$B44,6,5),0),IF(VLOOKUP(CONCATENATE(G$39,"_",$B44),'Rozpis zápasů'!$D$3:$AF$162,20,0)&lt;&gt;"",CONCATENATE(" (",VLOOKUP(CONCATENATE(G$39,"_",$B44),'Rozpis zápasů'!$D$3:$AF$162,20,0),")"),"")),"")</f>
        <v>1:2</v>
      </c>
      <c r="H44" s="553" t="str">
        <f>G43</f>
        <v>D</v>
      </c>
      <c r="I44" s="101" t="str">
        <f>IFERROR(CONCATENATE(VLOOKUP(CONCATENATE($B44,"_",I$39),'Rozpis zápasů'!$D$3:$AF$162,IF(VLOOKUP(CONCATENATE($B44,"_",I$39),'Rozpis zápasů'!$D$3:$AF$162,3,0)=$B44,5,6),0),":",VLOOKUP(CONCATENATE($B44,"_",I$39),'Rozpis zápasů'!$D$3:$AF$162,IF(VLOOKUP(CONCATENATE($B44,"_",I$39),'Rozpis zápasů'!$D$3:$AF$162,3,0)=$B44,6,5),0),IF(VLOOKUP(CONCATENATE($B44,"_",I$39),'Rozpis zápasů'!$D$3:$AF$162,20,0)&lt;&gt;"",CONCATENATE(" (",VLOOKUP(CONCATENATE($B44,"_",I$39),'Rozpis zápasů'!$D$3:$AF$162,20,0),")"),"")),"")</f>
        <v>1:2</v>
      </c>
      <c r="J44" s="101" t="str">
        <f>IFERROR(CONCATENATE(VLOOKUP(CONCATENATE($B44,"_",J$39),'Rozpis zápasů'!$D$3:$AF$162,IF(VLOOKUP(CONCATENATE($B44,"_",J$39),'Rozpis zápasů'!$D$3:$AF$162,3,0)=$B44,5,6),0),":",VLOOKUP(CONCATENATE($B44,"_",J$39),'Rozpis zápasů'!$D$3:$AF$162,IF(VLOOKUP(CONCATENATE($B44,"_",J$39),'Rozpis zápasů'!$D$3:$AF$162,3,0)=$B44,6,5),0),IF(VLOOKUP(CONCATENATE($B44,"_",J$39),'Rozpis zápasů'!$D$3:$AF$162,20,0)&lt;&gt;"",CONCATENATE(" (",VLOOKUP(CONCATENATE($B44,"_",J$39),'Rozpis zápasů'!$D$3:$AF$162,20,0),")"),"")),"")</f>
        <v/>
      </c>
      <c r="K44" s="102" t="str">
        <f>IFERROR(CONCATENATE(VLOOKUP(CONCATENATE($B44,"_",K$39),'Rozpis zápasů'!$D$3:$AF$162,IF(VLOOKUP(CONCATENATE($B44,"_",K$39),'Rozpis zápasů'!$D$3:$AF$162,3,0)=$B44,5,6),0),":",VLOOKUP(CONCATENATE($B44,"_",K$39),'Rozpis zápasů'!$D$3:$AF$162,IF(VLOOKUP(CONCATENATE($B44,"_",K$39),'Rozpis zápasů'!$D$3:$AF$162,3,0)=$B44,6,5),0),IF(VLOOKUP(CONCATENATE($B44,"_",K$39),'Rozpis zápasů'!$D$3:$AF$162,20,0)&lt;&gt;"",CONCATENATE(" (",VLOOKUP(CONCATENATE($B44,"_",K$39),'Rozpis zápasů'!$D$3:$AF$162,20,0),")"),"")),"")</f>
        <v/>
      </c>
      <c r="L44" s="232">
        <f>IF((COUNTIFS('Rozpis zápasů'!$F$3:$F$162,B44,'Rozpis zápasů'!$E$3:$E$162,"&lt;&gt;N")+COUNTIFS('Rozpis zápasů'!$G$3:$G$162,B44,'Rozpis zápasů'!$E$3:$E$162,"&lt;&gt;N"))=0,"",SUMIF('Rozpis zápasů'!$F$3:$F$162,B44,'Rozpis zápasů'!$L$3:$L$162)+SUMIF('Rozpis zápasů'!$G$3:$G$162,B44,'Rozpis zápasů'!$M$3:$M$162))</f>
        <v>1</v>
      </c>
      <c r="M44" s="235">
        <f>IF((COUNTIFS('Rozpis zápasů'!$F$3:$F$162,B44,'Rozpis zápasů'!$E$3:$E$162,"&lt;&gt;N")+COUNTIFS('Rozpis zápasů'!$G$3:$G$162,B44,'Rozpis zápasů'!$E$3:$E$162,"&lt;&gt;N"))=0,"",SUMIF('Rozpis zápasů'!$F$3:$F$162,$B44,'Rozpis zápasů'!$H$3:$H$162)+SUMIF('Rozpis zápasů'!$G$3:$G$162,$B44,'Rozpis zápasů'!$I$3:$I$162))</f>
        <v>4</v>
      </c>
      <c r="N44" s="355">
        <f>IF((COUNTIFS('Rozpis zápasů'!$F$3:$F$162,B44,'Rozpis zápasů'!$E$3:$E$162,"&lt;&gt;N")+COUNTIFS('Rozpis zápasů'!$G$3:$G$162,B44,'Rozpis zápasů'!$E$3:$E$162,"&lt;&gt;N"))=0,"",SUMIF('Rozpis zápasů'!$F$3:$F$162,$B44,'Rozpis zápasů'!$I$3:$I$162)+SUMIF('Rozpis zápasů'!$G$3:$G$162,$B44,'Rozpis zápasů'!$H$3:$H$162))</f>
        <v>9</v>
      </c>
      <c r="O44" s="233">
        <f t="shared" si="20"/>
        <v>-5</v>
      </c>
      <c r="P44" s="445">
        <f t="shared" si="21"/>
        <v>0.44444444444444442</v>
      </c>
      <c r="Q44" s="446">
        <f t="shared" si="17"/>
        <v>5</v>
      </c>
      <c r="R44" s="447" t="str">
        <f>IF($Q44="","",IF(AND(COUNTIF($Q$40:$Q$47,$Q44)&gt;1,COUNTIF($Q$40:$Q$47,$Q44)&lt;COUNTA($C$40:$C$47)),HLOOKUP($B44,rozstřely!$C$132:$BN$145,10,0),""))</f>
        <v/>
      </c>
      <c r="S44" s="448" t="str">
        <f>IF($Q44="","",IF(AND(COUNTIF($Q$40:$Q$47,$Q44)&gt;1,COUNTIF($Q$40:$Q$47,$Q44)&lt;COUNTA($C$40:$C$47)),HLOOKUP($B44,rozstřely!$C$132:$BN$145,11,0),""))</f>
        <v/>
      </c>
      <c r="T44" s="449" t="str">
        <f>IF($Q44="","",IF(AND(COUNTIF($Q$40:$Q$47,$Q44)&gt;1,COUNTIF($Q$40:$Q$47,$Q44)&lt;COUNTA($C$40:$C$47)),HLOOKUP($B44,rozstřely!$C$132:$BN$145,12,0),""))</f>
        <v/>
      </c>
      <c r="U44" s="447" t="str">
        <f>IF($Q44="","",IF(AND(COUNTIF($Q$40:$Q$47,$Q44)&gt;1,COUNTIF($Q$40:$Q$47,$Q44)&lt;COUNTA($C$40:$C$47)),HLOOKUP($B44,rozstřely!$C$132:$BN$145,13,0),""))</f>
        <v/>
      </c>
      <c r="V44" s="450" t="str">
        <f>IF($Q44="","",IF(AND(COUNTIF($Q$40:$Q$47,$Q44)&gt;1,COUNTIF($Q$40:$Q$47,$Q44)&lt;COUNTA($C$40:$C$47)),HLOOKUP($B44,rozstřely!$C$132:$BN$145,14,0),""))</f>
        <v/>
      </c>
      <c r="W44" s="456">
        <f ca="1">IF($Q44="","",IF(AND(COUNTIF($Q$40:$Q$47,$Q44)&gt;0,COUNTIF($Q$40:$Q$47,$Q44)&lt;COUNTA($C$40:$C$47)),HLOOKUP(B44,rozstřely!$C$121:$J$128,8,0),""))</f>
        <v>5</v>
      </c>
      <c r="X44" s="452" t="str">
        <f t="shared" ca="1" si="22"/>
        <v>5D</v>
      </c>
      <c r="Y44" s="452">
        <f t="shared" si="18"/>
        <v>45</v>
      </c>
      <c r="Z44" s="455" t="str">
        <f t="shared" si="19"/>
        <v>Hub/ 
Pagáč</v>
      </c>
      <c r="AA44" s="325"/>
    </row>
    <row r="45" spans="1:27" ht="30" customHeight="1" x14ac:dyDescent="0.25">
      <c r="A45" s="561"/>
      <c r="B45" s="1013">
        <f>'Tabulky skupin'!B45</f>
        <v>46</v>
      </c>
      <c r="C45" s="891" t="str">
        <f>VLOOKUP($B45,jednotlivci!$C$5:$G$164,5,0)</f>
        <v>Vojta/ 
Nikolič</v>
      </c>
      <c r="D45" s="100" t="str">
        <f>IFERROR(CONCATENATE(VLOOKUP(CONCATENATE(D$39,"_",$B45),'Rozpis zápasů'!$D$3:$AF$162,IF(VLOOKUP(CONCATENATE(D$39,"_",$B45),'Rozpis zápasů'!$D$3:$AF$162,3,0)=$B45,5,6),0),":",VLOOKUP(CONCATENATE(D$39,"_",$B45),'Rozpis zápasů'!$D$3:$AF$162,IF(VLOOKUP(CONCATENATE(D$39,"_",$B45),'Rozpis zápasů'!$D$3:$AF$162,3,0)=$B45,6,5),0),IF(VLOOKUP(CONCATENATE(D$39,"_",$B45),'Rozpis zápasů'!$D$3:$AF$162,20,0)&lt;&gt;"",CONCATENATE(" (",VLOOKUP(CONCATENATE(D$39,"_",$B45),'Rozpis zápasů'!$D$3:$AF$162,20,0),")"),"")),"")</f>
        <v>2:1</v>
      </c>
      <c r="E45" s="103" t="str">
        <f>IFERROR(CONCATENATE(VLOOKUP(CONCATENATE(E$39,"_",$B45),'Rozpis zápasů'!$D$3:$AF$162,IF(VLOOKUP(CONCATENATE(E$39,"_",$B45),'Rozpis zápasů'!$D$3:$AF$162,3,0)=$B45,5,6),0),":",VLOOKUP(CONCATENATE(E$39,"_",$B45),'Rozpis zápasů'!$D$3:$AF$162,IF(VLOOKUP(CONCATENATE(E$39,"_",$B45),'Rozpis zápasů'!$D$3:$AF$162,3,0)=$B45,6,5),0),IF(VLOOKUP(CONCATENATE(E$39,"_",$B45),'Rozpis zápasů'!$D$3:$AF$162,20,0)&lt;&gt;"",CONCATENATE(" (",VLOOKUP(CONCATENATE(E$39,"_",$B45),'Rozpis zápasů'!$D$3:$AF$162,20,0),")"),"")),"")</f>
        <v>2:1</v>
      </c>
      <c r="F45" s="103" t="str">
        <f>IFERROR(CONCATENATE(VLOOKUP(CONCATENATE(F$39,"_",$B45),'Rozpis zápasů'!$D$3:$AF$162,IF(VLOOKUP(CONCATENATE(F$39,"_",$B45),'Rozpis zápasů'!$D$3:$AF$162,3,0)=$B45,5,6),0),":",VLOOKUP(CONCATENATE(F$39,"_",$B45),'Rozpis zápasů'!$D$3:$AF$162,IF(VLOOKUP(CONCATENATE(F$39,"_",$B45),'Rozpis zápasů'!$D$3:$AF$162,3,0)=$B45,6,5),0),IF(VLOOKUP(CONCATENATE(F$39,"_",$B45),'Rozpis zápasů'!$D$3:$AF$162,20,0)&lt;&gt;"",CONCATENATE(" (",VLOOKUP(CONCATENATE(F$39,"_",$B45),'Rozpis zápasů'!$D$3:$AF$162,20,0),")"),"")),"")</f>
        <v>2:0</v>
      </c>
      <c r="G45" s="103" t="str">
        <f>IFERROR(CONCATENATE(VLOOKUP(CONCATENATE(G$39,"_",$B45),'Rozpis zápasů'!$D$3:$AF$162,IF(VLOOKUP(CONCATENATE(G$39,"_",$B45),'Rozpis zápasů'!$D$3:$AF$162,3,0)=$B45,5,6),0),":",VLOOKUP(CONCATENATE(G$39,"_",$B45),'Rozpis zápasů'!$D$3:$AF$162,IF(VLOOKUP(CONCATENATE(G$39,"_",$B45),'Rozpis zápasů'!$D$3:$AF$162,3,0)=$B45,6,5),0),IF(VLOOKUP(CONCATENATE(G$39,"_",$B45),'Rozpis zápasů'!$D$3:$AF$162,20,0)&lt;&gt;"",CONCATENATE(" (",VLOOKUP(CONCATENATE(G$39,"_",$B45),'Rozpis zápasů'!$D$3:$AF$162,20,0),")"),"")),"")</f>
        <v>1:2</v>
      </c>
      <c r="H45" s="103" t="str">
        <f>IFERROR(CONCATENATE(VLOOKUP(CONCATENATE(H$39,"_",$B45),'Rozpis zápasů'!$D$3:$AF$162,IF(VLOOKUP(CONCATENATE(H$39,"_",$B45),'Rozpis zápasů'!$D$3:$AF$162,3,0)=$B45,5,6),0),":",VLOOKUP(CONCATENATE(H$39,"_",$B45),'Rozpis zápasů'!$D$3:$AF$162,IF(VLOOKUP(CONCATENATE(H$39,"_",$B45),'Rozpis zápasů'!$D$3:$AF$162,3,0)=$B45,6,5),0),IF(VLOOKUP(CONCATENATE(H$39,"_",$B45),'Rozpis zápasů'!$D$3:$AF$162,20,0)&lt;&gt;"",CONCATENATE(" (",VLOOKUP(CONCATENATE(H$39,"_",$B45),'Rozpis zápasů'!$D$3:$AF$162,20,0),")"),"")),"")</f>
        <v>2:1</v>
      </c>
      <c r="I45" s="553" t="str">
        <f>H44</f>
        <v>D</v>
      </c>
      <c r="J45" s="101" t="str">
        <f>IFERROR(CONCATENATE(VLOOKUP(CONCATENATE($B45,"_",J$39),'Rozpis zápasů'!$D$3:$AF$162,IF(VLOOKUP(CONCATENATE($B45,"_",J$39),'Rozpis zápasů'!$D$3:$AF$162,3,0)=$B45,5,6),0),":",VLOOKUP(CONCATENATE($B45,"_",J$39),'Rozpis zápasů'!$D$3:$AF$162,IF(VLOOKUP(CONCATENATE($B45,"_",J$39),'Rozpis zápasů'!$D$3:$AF$162,3,0)=$B45,6,5),0),IF(VLOOKUP(CONCATENATE($B45,"_",J$39),'Rozpis zápasů'!$D$3:$AF$162,20,0)&lt;&gt;"",CONCATENATE(" (",VLOOKUP(CONCATENATE($B45,"_",J$39),'Rozpis zápasů'!$D$3:$AF$162,20,0),")"),"")),"")</f>
        <v/>
      </c>
      <c r="K45" s="102" t="str">
        <f>IFERROR(CONCATENATE(VLOOKUP(CONCATENATE($B45,"_",K$39),'Rozpis zápasů'!$D$3:$AF$162,IF(VLOOKUP(CONCATENATE($B45,"_",K$39),'Rozpis zápasů'!$D$3:$AF$162,3,0)=$B45,5,6),0),":",VLOOKUP(CONCATENATE($B45,"_",K$39),'Rozpis zápasů'!$D$3:$AF$162,IF(VLOOKUP(CONCATENATE($B45,"_",K$39),'Rozpis zápasů'!$D$3:$AF$162,3,0)=$B45,6,5),0),IF(VLOOKUP(CONCATENATE($B45,"_",K$39),'Rozpis zápasů'!$D$3:$AF$162,20,0)&lt;&gt;"",CONCATENATE(" (",VLOOKUP(CONCATENATE($B45,"_",K$39),'Rozpis zápasů'!$D$3:$AF$162,20,0),")"),"")),"")</f>
        <v/>
      </c>
      <c r="L45" s="232">
        <f>IF((COUNTIFS('Rozpis zápasů'!$F$3:$F$162,B45,'Rozpis zápasů'!$E$3:$E$162,"&lt;&gt;N")+COUNTIFS('Rozpis zápasů'!$G$3:$G$162,B45,'Rozpis zápasů'!$E$3:$E$162,"&lt;&gt;N"))=0,"",SUMIF('Rozpis zápasů'!$F$3:$F$162,B45,'Rozpis zápasů'!$L$3:$L$162)+SUMIF('Rozpis zápasů'!$G$3:$G$162,B45,'Rozpis zápasů'!$M$3:$M$162))</f>
        <v>4</v>
      </c>
      <c r="M45" s="235">
        <f>IF((COUNTIFS('Rozpis zápasů'!$F$3:$F$162,B45,'Rozpis zápasů'!$E$3:$E$162,"&lt;&gt;N")+COUNTIFS('Rozpis zápasů'!$G$3:$G$162,B45,'Rozpis zápasů'!$E$3:$E$162,"&lt;&gt;N"))=0,"",SUMIF('Rozpis zápasů'!$F$3:$F$162,$B45,'Rozpis zápasů'!$H$3:$H$162)+SUMIF('Rozpis zápasů'!$G$3:$G$162,$B45,'Rozpis zápasů'!$I$3:$I$162))</f>
        <v>9</v>
      </c>
      <c r="N45" s="355">
        <f>IF((COUNTIFS('Rozpis zápasů'!$F$3:$F$162,B45,'Rozpis zápasů'!$E$3:$E$162,"&lt;&gt;N")+COUNTIFS('Rozpis zápasů'!$G$3:$G$162,B45,'Rozpis zápasů'!$E$3:$E$162,"&lt;&gt;N"))=0,"",SUMIF('Rozpis zápasů'!$F$3:$F$162,$B45,'Rozpis zápasů'!$I$3:$I$162)+SUMIF('Rozpis zápasů'!$G$3:$G$162,$B45,'Rozpis zápasů'!$H$3:$H$162))</f>
        <v>5</v>
      </c>
      <c r="O45" s="233">
        <f t="shared" si="20"/>
        <v>4</v>
      </c>
      <c r="P45" s="445">
        <f t="shared" si="21"/>
        <v>1.8</v>
      </c>
      <c r="Q45" s="446">
        <f t="shared" si="17"/>
        <v>2</v>
      </c>
      <c r="R45" s="447" t="str">
        <f>IF($Q45="","",IF(AND(COUNTIF($Q$40:$Q$47,$Q45)&gt;1,COUNTIF($Q$40:$Q$47,$Q45)&lt;COUNTA($C$40:$C$47)),HLOOKUP($B45,rozstřely!$C$132:$BN$145,10,0),""))</f>
        <v/>
      </c>
      <c r="S45" s="448" t="str">
        <f>IF($Q45="","",IF(AND(COUNTIF($Q$40:$Q$47,$Q45)&gt;1,COUNTIF($Q$40:$Q$47,$Q45)&lt;COUNTA($C$40:$C$47)),HLOOKUP($B45,rozstřely!$C$132:$BN$145,11,0),""))</f>
        <v/>
      </c>
      <c r="T45" s="449" t="str">
        <f>IF($Q45="","",IF(AND(COUNTIF($Q$40:$Q$47,$Q45)&gt;1,COUNTIF($Q$40:$Q$47,$Q45)&lt;COUNTA($C$40:$C$47)),HLOOKUP($B45,rozstřely!$C$132:$BN$145,12,0),""))</f>
        <v/>
      </c>
      <c r="U45" s="447" t="str">
        <f>IF($Q45="","",IF(AND(COUNTIF($Q$40:$Q$47,$Q45)&gt;1,COUNTIF($Q$40:$Q$47,$Q45)&lt;COUNTA($C$40:$C$47)),HLOOKUP($B45,rozstřely!$C$132:$BN$145,13,0),""))</f>
        <v/>
      </c>
      <c r="V45" s="450" t="str">
        <f>IF($Q45="","",IF(AND(COUNTIF($Q$40:$Q$47,$Q45)&gt;1,COUNTIF($Q$40:$Q$47,$Q45)&lt;COUNTA($C$40:$C$47)),HLOOKUP($B45,rozstřely!$C$132:$BN$145,14,0),""))</f>
        <v/>
      </c>
      <c r="W45" s="456">
        <f ca="1">IF($Q45="","",IF(AND(COUNTIF($Q$40:$Q$47,$Q45)&gt;0,COUNTIF($Q$40:$Q$47,$Q45)&lt;COUNTA($C$40:$C$47)),HLOOKUP(B45,rozstřely!$C$121:$J$128,8,0),""))</f>
        <v>2</v>
      </c>
      <c r="X45" s="452" t="str">
        <f t="shared" ca="1" si="22"/>
        <v>2D</v>
      </c>
      <c r="Y45" s="453">
        <f t="shared" si="18"/>
        <v>46</v>
      </c>
      <c r="Z45" s="457" t="str">
        <f t="shared" si="19"/>
        <v>Vojta/ 
Nikolič</v>
      </c>
      <c r="AA45" s="325"/>
    </row>
    <row r="46" spans="1:27" ht="30" customHeight="1" x14ac:dyDescent="0.25">
      <c r="A46" s="561"/>
      <c r="B46" s="1013">
        <f>'Tabulky skupin'!B46</f>
        <v>47</v>
      </c>
      <c r="C46" s="891" t="str">
        <f>VLOOKUP($B46,jednotlivci!$C$5:$G$164,5,0)</f>
        <v/>
      </c>
      <c r="D46" s="100" t="str">
        <f>IFERROR(CONCATENATE(VLOOKUP(CONCATENATE(D$39,"_",$B46),'Rozpis zápasů'!$D$3:$AF$162,IF(VLOOKUP(CONCATENATE(D$39,"_",$B46),'Rozpis zápasů'!$D$3:$AF$162,3,0)=$B46,5,6),0),":",VLOOKUP(CONCATENATE(D$39,"_",$B46),'Rozpis zápasů'!$D$3:$AF$162,IF(VLOOKUP(CONCATENATE(D$39,"_",$B46),'Rozpis zápasů'!$D$3:$AF$162,3,0)=$B46,6,5),0),IF(VLOOKUP(CONCATENATE(D$39,"_",$B46),'Rozpis zápasů'!$D$3:$AF$162,20,0)&lt;&gt;"",CONCATENATE(" (",VLOOKUP(CONCATENATE(D$39,"_",$B46),'Rozpis zápasů'!$D$3:$AF$162,20,0),")"),"")),"")</f>
        <v/>
      </c>
      <c r="E46" s="103" t="str">
        <f>IFERROR(CONCATENATE(VLOOKUP(CONCATENATE(E$39,"_",$B46),'Rozpis zápasů'!$D$3:$AF$162,IF(VLOOKUP(CONCATENATE(E$39,"_",$B46),'Rozpis zápasů'!$D$3:$AF$162,3,0)=$B46,5,6),0),":",VLOOKUP(CONCATENATE(E$39,"_",$B46),'Rozpis zápasů'!$D$3:$AF$162,IF(VLOOKUP(CONCATENATE(E$39,"_",$B46),'Rozpis zápasů'!$D$3:$AF$162,3,0)=$B46,6,5),0),IF(VLOOKUP(CONCATENATE(E$39,"_",$B46),'Rozpis zápasů'!$D$3:$AF$162,20,0)&lt;&gt;"",CONCATENATE(" (",VLOOKUP(CONCATENATE(E$39,"_",$B46),'Rozpis zápasů'!$D$3:$AF$162,20,0),")"),"")),"")</f>
        <v/>
      </c>
      <c r="F46" s="103" t="str">
        <f>IFERROR(CONCATENATE(VLOOKUP(CONCATENATE(F$39,"_",$B46),'Rozpis zápasů'!$D$3:$AF$162,IF(VLOOKUP(CONCATENATE(F$39,"_",$B46),'Rozpis zápasů'!$D$3:$AF$162,3,0)=$B46,5,6),0),":",VLOOKUP(CONCATENATE(F$39,"_",$B46),'Rozpis zápasů'!$D$3:$AF$162,IF(VLOOKUP(CONCATENATE(F$39,"_",$B46),'Rozpis zápasů'!$D$3:$AF$162,3,0)=$B46,6,5),0),IF(VLOOKUP(CONCATENATE(F$39,"_",$B46),'Rozpis zápasů'!$D$3:$AF$162,20,0)&lt;&gt;"",CONCATENATE(" (",VLOOKUP(CONCATENATE(F$39,"_",$B46),'Rozpis zápasů'!$D$3:$AF$162,20,0),")"),"")),"")</f>
        <v/>
      </c>
      <c r="G46" s="103" t="str">
        <f>IFERROR(CONCATENATE(VLOOKUP(CONCATENATE(G$39,"_",$B46),'Rozpis zápasů'!$D$3:$AF$162,IF(VLOOKUP(CONCATENATE(G$39,"_",$B46),'Rozpis zápasů'!$D$3:$AF$162,3,0)=$B46,5,6),0),":",VLOOKUP(CONCATENATE(G$39,"_",$B46),'Rozpis zápasů'!$D$3:$AF$162,IF(VLOOKUP(CONCATENATE(G$39,"_",$B46),'Rozpis zápasů'!$D$3:$AF$162,3,0)=$B46,6,5),0),IF(VLOOKUP(CONCATENATE(G$39,"_",$B46),'Rozpis zápasů'!$D$3:$AF$162,20,0)&lt;&gt;"",CONCATENATE(" (",VLOOKUP(CONCATENATE(G$39,"_",$B46),'Rozpis zápasů'!$D$3:$AF$162,20,0),")"),"")),"")</f>
        <v/>
      </c>
      <c r="H46" s="103" t="str">
        <f>IFERROR(CONCATENATE(VLOOKUP(CONCATENATE(H$39,"_",$B46),'Rozpis zápasů'!$D$3:$AF$162,IF(VLOOKUP(CONCATENATE(H$39,"_",$B46),'Rozpis zápasů'!$D$3:$AF$162,3,0)=$B46,5,6),0),":",VLOOKUP(CONCATENATE(H$39,"_",$B46),'Rozpis zápasů'!$D$3:$AF$162,IF(VLOOKUP(CONCATENATE(H$39,"_",$B46),'Rozpis zápasů'!$D$3:$AF$162,3,0)=$B46,6,5),0),IF(VLOOKUP(CONCATENATE(H$39,"_",$B46),'Rozpis zápasů'!$D$3:$AF$162,20,0)&lt;&gt;"",CONCATENATE(" (",VLOOKUP(CONCATENATE(H$39,"_",$B46),'Rozpis zápasů'!$D$3:$AF$162,20,0),")"),"")),"")</f>
        <v/>
      </c>
      <c r="I46" s="103" t="str">
        <f>IFERROR(CONCATENATE(VLOOKUP(CONCATENATE(I$39,"_",$B46),'Rozpis zápasů'!$D$3:$AF$162,IF(VLOOKUP(CONCATENATE(I$39,"_",$B46),'Rozpis zápasů'!$D$3:$AF$162,3,0)=$B46,5,6),0),":",VLOOKUP(CONCATENATE(I$39,"_",$B46),'Rozpis zápasů'!$D$3:$AF$162,IF(VLOOKUP(CONCATENATE(I$39,"_",$B46),'Rozpis zápasů'!$D$3:$AF$162,3,0)=$B46,6,5),0),IF(VLOOKUP(CONCATENATE(I$39,"_",$B46),'Rozpis zápasů'!$D$3:$AF$162,20,0)&lt;&gt;"",CONCATENATE(" (",VLOOKUP(CONCATENATE(I$39,"_",$B46),'Rozpis zápasů'!$D$3:$AF$162,20,0),")"),"")),"")</f>
        <v/>
      </c>
      <c r="J46" s="553" t="str">
        <f>I45</f>
        <v>D</v>
      </c>
      <c r="K46" s="102" t="str">
        <f>IFERROR(CONCATENATE(VLOOKUP(CONCATENATE($B46,"_",K$39),'Rozpis zápasů'!$D$3:$AF$162,IF(VLOOKUP(CONCATENATE($B46,"_",K$39),'Rozpis zápasů'!$D$3:$AF$162,3,0)=$B46,5,6),0),":",VLOOKUP(CONCATENATE($B46,"_",K$39),'Rozpis zápasů'!$D$3:$AF$162,IF(VLOOKUP(CONCATENATE($B46,"_",K$39),'Rozpis zápasů'!$D$3:$AF$162,3,0)=$B46,6,5),0),IF(VLOOKUP(CONCATENATE($B46,"_",K$39),'Rozpis zápasů'!$D$3:$AF$162,20,0)&lt;&gt;"",CONCATENATE(" (",VLOOKUP(CONCATENATE($B46,"_",K$39),'Rozpis zápasů'!$D$3:$AF$162,20,0),")"),"")),"")</f>
        <v/>
      </c>
      <c r="L46" s="232" t="str">
        <f>IF((COUNTIFS('Rozpis zápasů'!$F$3:$F$162,B46,'Rozpis zápasů'!$E$3:$E$162,"&lt;&gt;N")+COUNTIFS('Rozpis zápasů'!$G$3:$G$162,B46,'Rozpis zápasů'!$E$3:$E$162,"&lt;&gt;N"))=0,"",SUMIF('Rozpis zápasů'!$F$3:$F$162,B46,'Rozpis zápasů'!$L$3:$L$162)+SUMIF('Rozpis zápasů'!$G$3:$G$162,B46,'Rozpis zápasů'!$M$3:$M$162))</f>
        <v/>
      </c>
      <c r="M46" s="235" t="str">
        <f>IF((COUNTIFS('Rozpis zápasů'!$F$3:$F$162,B46,'Rozpis zápasů'!$E$3:$E$162,"&lt;&gt;N")+COUNTIFS('Rozpis zápasů'!$G$3:$G$162,B46,'Rozpis zápasů'!$E$3:$E$162,"&lt;&gt;N"))=0,"",SUMIF('Rozpis zápasů'!$F$3:$F$162,$B46,'Rozpis zápasů'!$H$3:$H$162)+SUMIF('Rozpis zápasů'!$G$3:$G$162,$B46,'Rozpis zápasů'!$I$3:$I$162))</f>
        <v/>
      </c>
      <c r="N46" s="355" t="str">
        <f>IF((COUNTIFS('Rozpis zápasů'!$F$3:$F$162,B46,'Rozpis zápasů'!$E$3:$E$162,"&lt;&gt;N")+COUNTIFS('Rozpis zápasů'!$G$3:$G$162,B46,'Rozpis zápasů'!$E$3:$E$162,"&lt;&gt;N"))=0,"",SUMIF('Rozpis zápasů'!$F$3:$F$162,$B46,'Rozpis zápasů'!$I$3:$I$162)+SUMIF('Rozpis zápasů'!$G$3:$G$162,$B46,'Rozpis zápasů'!$H$3:$H$162))</f>
        <v/>
      </c>
      <c r="O46" s="233" t="str">
        <f t="shared" si="20"/>
        <v/>
      </c>
      <c r="P46" s="445" t="str">
        <f t="shared" si="21"/>
        <v/>
      </c>
      <c r="Q46" s="446" t="str">
        <f t="shared" si="17"/>
        <v/>
      </c>
      <c r="R46" s="447" t="str">
        <f>IF($Q46="","",IF(AND(COUNTIF($Q$40:$Q$47,$Q46)&gt;1,COUNTIF($Q$40:$Q$47,$Q46)&lt;COUNTA($C$40:$C$47)),HLOOKUP($B46,rozstřely!$C$132:$BN$145,10,0),""))</f>
        <v/>
      </c>
      <c r="S46" s="448" t="str">
        <f>IF($Q46="","",IF(AND(COUNTIF($Q$40:$Q$47,$Q46)&gt;1,COUNTIF($Q$40:$Q$47,$Q46)&lt;COUNTA($C$40:$C$47)),HLOOKUP($B46,rozstřely!$C$132:$BN$145,11,0),""))</f>
        <v/>
      </c>
      <c r="T46" s="449" t="str">
        <f>IF($Q46="","",IF(AND(COUNTIF($Q$40:$Q$47,$Q46)&gt;1,COUNTIF($Q$40:$Q$47,$Q46)&lt;COUNTA($C$40:$C$47)),HLOOKUP($B46,rozstřely!$C$132:$BN$145,12,0),""))</f>
        <v/>
      </c>
      <c r="U46" s="447" t="str">
        <f>IF($Q46="","",IF(AND(COUNTIF($Q$40:$Q$47,$Q46)&gt;1,COUNTIF($Q$40:$Q$47,$Q46)&lt;COUNTA($C$40:$C$47)),HLOOKUP($B46,rozstřely!$C$132:$BN$145,13,0),""))</f>
        <v/>
      </c>
      <c r="V46" s="450" t="str">
        <f>IF($Q46="","",IF(AND(COUNTIF($Q$40:$Q$47,$Q46)&gt;1,COUNTIF($Q$40:$Q$47,$Q46)&lt;COUNTA($C$40:$C$47)),HLOOKUP($B46,rozstřely!$C$132:$BN$145,14,0),""))</f>
        <v/>
      </c>
      <c r="W46" s="456" t="str">
        <f>IF($Q46="","",IF(AND(COUNTIF($Q$40:$Q$47,$Q46)&gt;0,COUNTIF($Q$40:$Q$47,$Q46)&lt;COUNTA($C$40:$C$47)),HLOOKUP(B46,rozstřely!$C$121:$J$128,8,0),""))</f>
        <v/>
      </c>
      <c r="X46" s="452" t="str">
        <f t="shared" si="22"/>
        <v>D</v>
      </c>
      <c r="Y46" s="453">
        <f t="shared" si="18"/>
        <v>47</v>
      </c>
      <c r="Z46" s="457" t="str">
        <f t="shared" si="19"/>
        <v/>
      </c>
      <c r="AA46" s="325"/>
    </row>
    <row r="47" spans="1:27" ht="30" customHeight="1" thickBot="1" x14ac:dyDescent="0.3">
      <c r="A47" s="561"/>
      <c r="B47" s="1014">
        <f>'Tabulky skupin'!B47</f>
        <v>48</v>
      </c>
      <c r="C47" s="909" t="str">
        <f>VLOOKUP($B47,jednotlivci!$C$5:$G$164,5,0)</f>
        <v/>
      </c>
      <c r="D47" s="104" t="str">
        <f>IFERROR(CONCATENATE(VLOOKUP(CONCATENATE(D$39,"_",$B47),'Rozpis zápasů'!$D$3:$AF$162,IF(VLOOKUP(CONCATENATE(D$39,"_",$B47),'Rozpis zápasů'!$D$3:$AF$162,3,0)=$B47,5,6),0),":",VLOOKUP(CONCATENATE(D$39,"_",$B47),'Rozpis zápasů'!$D$3:$AF$162,IF(VLOOKUP(CONCATENATE(D$39,"_",$B47),'Rozpis zápasů'!$D$3:$AF$162,3,0)=$B47,6,5),0),IF(VLOOKUP(CONCATENATE(D$39,"_",$B47),'Rozpis zápasů'!$D$3:$AF$162,20,0)&lt;&gt;"",CONCATENATE(" (",VLOOKUP(CONCATENATE(D$39,"_",$B47),'Rozpis zápasů'!$D$3:$AF$162,20,0),")"),"")),"")</f>
        <v/>
      </c>
      <c r="E47" s="105" t="str">
        <f>IFERROR(CONCATENATE(VLOOKUP(CONCATENATE(E$39,"_",$B47),'Rozpis zápasů'!$D$3:$AF$162,IF(VLOOKUP(CONCATENATE(E$39,"_",$B47),'Rozpis zápasů'!$D$3:$AF$162,3,0)=$B47,5,6),0),":",VLOOKUP(CONCATENATE(E$39,"_",$B47),'Rozpis zápasů'!$D$3:$AF$162,IF(VLOOKUP(CONCATENATE(E$39,"_",$B47),'Rozpis zápasů'!$D$3:$AF$162,3,0)=$B47,6,5),0),IF(VLOOKUP(CONCATENATE(E$39,"_",$B47),'Rozpis zápasů'!$D$3:$AF$162,20,0)&lt;&gt;"",CONCATENATE(" (",VLOOKUP(CONCATENATE(E$39,"_",$B47),'Rozpis zápasů'!$D$3:$AF$162,20,0),")"),"")),"")</f>
        <v/>
      </c>
      <c r="F47" s="105" t="str">
        <f>IFERROR(CONCATENATE(VLOOKUP(CONCATENATE(F$39,"_",$B47),'Rozpis zápasů'!$D$3:$AF$162,IF(VLOOKUP(CONCATENATE(F$39,"_",$B47),'Rozpis zápasů'!$D$3:$AF$162,3,0)=$B47,5,6),0),":",VLOOKUP(CONCATENATE(F$39,"_",$B47),'Rozpis zápasů'!$D$3:$AF$162,IF(VLOOKUP(CONCATENATE(F$39,"_",$B47),'Rozpis zápasů'!$D$3:$AF$162,3,0)=$B47,6,5),0),IF(VLOOKUP(CONCATENATE(F$39,"_",$B47),'Rozpis zápasů'!$D$3:$AF$162,20,0)&lt;&gt;"",CONCATENATE(" (",VLOOKUP(CONCATENATE(F$39,"_",$B47),'Rozpis zápasů'!$D$3:$AF$162,20,0),")"),"")),"")</f>
        <v/>
      </c>
      <c r="G47" s="105" t="str">
        <f>IFERROR(CONCATENATE(VLOOKUP(CONCATENATE(G$39,"_",$B47),'Rozpis zápasů'!$D$3:$AF$162,IF(VLOOKUP(CONCATENATE(G$39,"_",$B47),'Rozpis zápasů'!$D$3:$AF$162,3,0)=$B47,5,6),0),":",VLOOKUP(CONCATENATE(G$39,"_",$B47),'Rozpis zápasů'!$D$3:$AF$162,IF(VLOOKUP(CONCATENATE(G$39,"_",$B47),'Rozpis zápasů'!$D$3:$AF$162,3,0)=$B47,6,5),0),IF(VLOOKUP(CONCATENATE(G$39,"_",$B47),'Rozpis zápasů'!$D$3:$AF$162,20,0)&lt;&gt;"",CONCATENATE(" (",VLOOKUP(CONCATENATE(G$39,"_",$B47),'Rozpis zápasů'!$D$3:$AF$162,20,0),")"),"")),"")</f>
        <v/>
      </c>
      <c r="H47" s="105" t="str">
        <f>IFERROR(CONCATENATE(VLOOKUP(CONCATENATE(H$39,"_",$B47),'Rozpis zápasů'!$D$3:$AF$162,IF(VLOOKUP(CONCATENATE(H$39,"_",$B47),'Rozpis zápasů'!$D$3:$AF$162,3,0)=$B47,5,6),0),":",VLOOKUP(CONCATENATE(H$39,"_",$B47),'Rozpis zápasů'!$D$3:$AF$162,IF(VLOOKUP(CONCATENATE(H$39,"_",$B47),'Rozpis zápasů'!$D$3:$AF$162,3,0)=$B47,6,5),0),IF(VLOOKUP(CONCATENATE(H$39,"_",$B47),'Rozpis zápasů'!$D$3:$AF$162,20,0)&lt;&gt;"",CONCATENATE(" (",VLOOKUP(CONCATENATE(H$39,"_",$B47),'Rozpis zápasů'!$D$3:$AF$162,20,0),")"),"")),"")</f>
        <v/>
      </c>
      <c r="I47" s="105" t="str">
        <f>IFERROR(CONCATENATE(VLOOKUP(CONCATENATE(I$39,"_",$B47),'Rozpis zápasů'!$D$3:$AF$162,IF(VLOOKUP(CONCATENATE(I$39,"_",$B47),'Rozpis zápasů'!$D$3:$AF$162,3,0)=$B47,5,6),0),":",VLOOKUP(CONCATENATE(I$39,"_",$B47),'Rozpis zápasů'!$D$3:$AF$162,IF(VLOOKUP(CONCATENATE(I$39,"_",$B47),'Rozpis zápasů'!$D$3:$AF$162,3,0)=$B47,6,5),0),IF(VLOOKUP(CONCATENATE(I$39,"_",$B47),'Rozpis zápasů'!$D$3:$AF$162,20,0)&lt;&gt;"",CONCATENATE(" (",VLOOKUP(CONCATENATE(I$39,"_",$B47),'Rozpis zápasů'!$D$3:$AF$162,20,0),")"),"")),"")</f>
        <v/>
      </c>
      <c r="J47" s="105" t="str">
        <f>IFERROR(CONCATENATE(VLOOKUP(CONCATENATE(J$39,"_",$B47),'Rozpis zápasů'!$D$3:$AF$162,IF(VLOOKUP(CONCATENATE(J$39,"_",$B47),'Rozpis zápasů'!$D$3:$AF$162,3,0)=$B47,5,6),0),":",VLOOKUP(CONCATENATE(J$39,"_",$B47),'Rozpis zápasů'!$D$3:$AF$162,IF(VLOOKUP(CONCATENATE(J$39,"_",$B47),'Rozpis zápasů'!$D$3:$AF$162,3,0)=$B47,6,5),0),IF(VLOOKUP(CONCATENATE(J$39,"_",$B47),'Rozpis zápasů'!$D$3:$AF$162,20,0)&lt;&gt;"",CONCATENATE(" (",VLOOKUP(CONCATENATE(J$39,"_",$B47),'Rozpis zápasů'!$D$3:$AF$162,20,0),")"),"")),"")</f>
        <v/>
      </c>
      <c r="K47" s="554" t="str">
        <f>J46</f>
        <v>D</v>
      </c>
      <c r="L47" s="351" t="str">
        <f>IF((COUNTIFS('Rozpis zápasů'!$F$3:$F$162,B47,'Rozpis zápasů'!$E$3:$E$162,"&lt;&gt;N")+COUNTIFS('Rozpis zápasů'!$G$3:$G$162,B47,'Rozpis zápasů'!$E$3:$E$162,"&lt;&gt;N"))=0,"",SUMIF('Rozpis zápasů'!$F$3:$F$162,B47,'Rozpis zápasů'!$L$3:$L$162)+SUMIF('Rozpis zápasů'!$G$3:$G$162,B47,'Rozpis zápasů'!$M$3:$M$162))</f>
        <v/>
      </c>
      <c r="M47" s="352" t="str">
        <f>IF((COUNTIFS('Rozpis zápasů'!$F$3:$F$162,B47,'Rozpis zápasů'!$E$3:$E$162,"&lt;&gt;N")+COUNTIFS('Rozpis zápasů'!$G$3:$G$162,B47,'Rozpis zápasů'!$E$3:$E$162,"&lt;&gt;N"))=0,"",SUMIF('Rozpis zápasů'!$F$3:$F$162,$B47,'Rozpis zápasů'!$H$3:$H$162)+SUMIF('Rozpis zápasů'!$G$3:$G$162,$B47,'Rozpis zápasů'!$I$3:$I$162))</f>
        <v/>
      </c>
      <c r="N47" s="356" t="str">
        <f>IF((COUNTIFS('Rozpis zápasů'!$F$3:$F$162,B47,'Rozpis zápasů'!$E$3:$E$162,"&lt;&gt;N")+COUNTIFS('Rozpis zápasů'!$G$3:$G$162,B47,'Rozpis zápasů'!$E$3:$E$162,"&lt;&gt;N"))=0,"",SUMIF('Rozpis zápasů'!$F$3:$F$162,$B47,'Rozpis zápasů'!$I$3:$I$162)+SUMIF('Rozpis zápasů'!$G$3:$G$162,$B47,'Rozpis zápasů'!$H$3:$H$162))</f>
        <v/>
      </c>
      <c r="O47" s="353" t="str">
        <f t="shared" si="20"/>
        <v/>
      </c>
      <c r="P47" s="458" t="str">
        <f t="shared" si="21"/>
        <v/>
      </c>
      <c r="Q47" s="459" t="str">
        <f t="shared" si="17"/>
        <v/>
      </c>
      <c r="R47" s="460" t="str">
        <f>IF($Q47="","",IF(AND(COUNTIF($Q$40:$Q$47,$Q47)&gt;1,COUNTIF($Q$40:$Q$47,$Q47)&lt;COUNTA($C$40:$C$47)),HLOOKUP($B47,rozstřely!$C$132:$BN$145,10,0),""))</f>
        <v/>
      </c>
      <c r="S47" s="534" t="str">
        <f>IF($Q47="","",IF(AND(COUNTIF($Q$40:$Q$47,$Q47)&gt;1,COUNTIF($Q$40:$Q$47,$Q47)&lt;COUNTA($C$40:$C$47)),HLOOKUP($B47,rozstřely!$C$132:$BN$145,11,0),""))</f>
        <v/>
      </c>
      <c r="T47" s="462" t="str">
        <f>IF($Q47="","",IF(AND(COUNTIF($Q$40:$Q$47,$Q47)&gt;1,COUNTIF($Q$40:$Q$47,$Q47)&lt;COUNTA($C$40:$C$47)),HLOOKUP($B47,rozstřely!$C$132:$BN$145,12,0),""))</f>
        <v/>
      </c>
      <c r="U47" s="460" t="str">
        <f>IF($Q47="","",IF(AND(COUNTIF($Q$40:$Q$47,$Q47)&gt;1,COUNTIF($Q$40:$Q$47,$Q47)&lt;COUNTA($C$40:$C$47)),HLOOKUP($B47,rozstřely!$C$132:$BN$145,13,0),""))</f>
        <v/>
      </c>
      <c r="V47" s="463" t="str">
        <f>IF($Q47="","",IF(AND(COUNTIF($Q$40:$Q$47,$Q47)&gt;1,COUNTIF($Q$40:$Q$47,$Q47)&lt;COUNTA($C$40:$C$47)),HLOOKUP($B47,rozstřely!$C$132:$BN$145,14,0),""))</f>
        <v/>
      </c>
      <c r="W47" s="464" t="str">
        <f>IF($Q47="","",IF(AND(COUNTIF($Q$40:$Q$47,$Q47)&gt;0,COUNTIF($Q$40:$Q$47,$Q47)&lt;COUNTA($C$40:$C$47)),HLOOKUP(B47,rozstřely!$C$121:$J$128,8,0),""))</f>
        <v/>
      </c>
      <c r="X47" s="452" t="str">
        <f t="shared" si="22"/>
        <v>D</v>
      </c>
      <c r="Y47" s="466">
        <f t="shared" si="18"/>
        <v>48</v>
      </c>
      <c r="Z47" s="467" t="str">
        <f t="shared" si="19"/>
        <v/>
      </c>
      <c r="AA47" s="325"/>
    </row>
    <row r="48" spans="1:27" ht="30" customHeight="1" x14ac:dyDescent="0.3">
      <c r="A48" s="561"/>
      <c r="B48" s="331"/>
      <c r="C48" s="829"/>
      <c r="D48" s="535"/>
      <c r="E48" s="535"/>
      <c r="F48" s="535"/>
      <c r="G48" s="535"/>
      <c r="H48" s="535"/>
      <c r="I48" s="535"/>
      <c r="J48" s="535"/>
      <c r="K48" s="535"/>
      <c r="L48" s="539"/>
      <c r="M48" s="535"/>
      <c r="N48" s="593"/>
      <c r="O48" s="539"/>
      <c r="P48" s="539"/>
      <c r="Q48" s="539"/>
      <c r="R48" s="581"/>
      <c r="S48" s="535"/>
      <c r="T48" s="594"/>
      <c r="U48" s="539"/>
      <c r="V48" s="539"/>
      <c r="W48" s="539"/>
      <c r="X48" s="539"/>
      <c r="Y48" s="539"/>
      <c r="Z48" s="539"/>
      <c r="AA48" s="329"/>
    </row>
    <row r="49" spans="1:27" ht="30" customHeight="1" thickBot="1" x14ac:dyDescent="0.35">
      <c r="A49" s="595"/>
      <c r="B49" s="331"/>
      <c r="C49" s="829"/>
      <c r="D49" s="556"/>
      <c r="E49" s="556"/>
      <c r="F49" s="556"/>
      <c r="G49" s="556"/>
      <c r="H49" s="556"/>
      <c r="I49" s="556"/>
      <c r="J49" s="556"/>
      <c r="K49" s="556"/>
      <c r="L49" s="560"/>
      <c r="M49" s="556"/>
      <c r="N49" s="596"/>
      <c r="O49" s="560"/>
      <c r="P49" s="560"/>
      <c r="Q49" s="560"/>
      <c r="R49" s="597"/>
      <c r="S49" s="556"/>
      <c r="T49" s="598"/>
      <c r="U49" s="560"/>
      <c r="V49" s="560"/>
      <c r="W49" s="560"/>
      <c r="X49" s="560"/>
      <c r="Y49" s="560"/>
      <c r="Z49" s="560"/>
      <c r="AA49" s="338"/>
    </row>
    <row r="50" spans="1:27" s="619" customFormat="1" ht="30" customHeight="1" thickTop="1" x14ac:dyDescent="0.25">
      <c r="A50" s="614"/>
      <c r="B50" s="106"/>
      <c r="C50" s="832" t="str">
        <f>D52</f>
        <v>E</v>
      </c>
      <c r="D50" s="416" t="str">
        <f>C52</f>
        <v>Černý/ 
Jiroud</v>
      </c>
      <c r="E50" s="417" t="str">
        <f>C53</f>
        <v>Novák/ 
Stránský</v>
      </c>
      <c r="F50" s="417" t="str">
        <f>C54</f>
        <v>Hrůza/ 
Rychlý</v>
      </c>
      <c r="G50" s="417" t="str">
        <f>C55</f>
        <v>Krbec/ 
Netopilík</v>
      </c>
      <c r="H50" s="417" t="str">
        <f>C56</f>
        <v>Tichý/ 
Chyna</v>
      </c>
      <c r="I50" s="417" t="str">
        <f>C57</f>
        <v>Severa/ 
Weiss</v>
      </c>
      <c r="J50" s="417" t="str">
        <f>C58</f>
        <v/>
      </c>
      <c r="K50" s="417" t="str">
        <f>C59</f>
        <v/>
      </c>
      <c r="L50" s="418" t="s">
        <v>14</v>
      </c>
      <c r="M50" s="1907" t="s">
        <v>13</v>
      </c>
      <c r="N50" s="1907"/>
      <c r="O50" s="920" t="s">
        <v>15</v>
      </c>
      <c r="P50" s="420" t="s">
        <v>186</v>
      </c>
      <c r="Q50" s="421" t="s">
        <v>107</v>
      </c>
      <c r="R50" s="422" t="s">
        <v>104</v>
      </c>
      <c r="S50" s="2054" t="s">
        <v>105</v>
      </c>
      <c r="T50" s="2055"/>
      <c r="U50" s="422" t="s">
        <v>106</v>
      </c>
      <c r="V50" s="423" t="s">
        <v>187</v>
      </c>
      <c r="W50" s="622" t="s">
        <v>12</v>
      </c>
      <c r="X50" s="616"/>
      <c r="Y50" s="616"/>
      <c r="Z50" s="617"/>
      <c r="AA50" s="618"/>
    </row>
    <row r="51" spans="1:27" s="619" customFormat="1" ht="30" customHeight="1" thickBot="1" x14ac:dyDescent="0.3">
      <c r="A51" s="614"/>
      <c r="B51" s="1011" t="str">
        <f>'Tabulky skupin'!B51</f>
        <v>E</v>
      </c>
      <c r="C51" s="833"/>
      <c r="D51" s="623">
        <f>B52</f>
        <v>51</v>
      </c>
      <c r="E51" s="624">
        <f>B53</f>
        <v>52</v>
      </c>
      <c r="F51" s="624">
        <f>B54</f>
        <v>53</v>
      </c>
      <c r="G51" s="625">
        <f>B55</f>
        <v>54</v>
      </c>
      <c r="H51" s="624">
        <f>B56</f>
        <v>55</v>
      </c>
      <c r="I51" s="626">
        <f>B57</f>
        <v>56</v>
      </c>
      <c r="J51" s="624">
        <f>B58</f>
        <v>57</v>
      </c>
      <c r="K51" s="624">
        <f>B59</f>
        <v>58</v>
      </c>
      <c r="L51" s="430"/>
      <c r="M51" s="1910"/>
      <c r="N51" s="1910"/>
      <c r="O51" s="431"/>
      <c r="P51" s="432"/>
      <c r="Q51" s="2073" t="s">
        <v>42</v>
      </c>
      <c r="R51" s="2074"/>
      <c r="S51" s="2074"/>
      <c r="T51" s="2074"/>
      <c r="U51" s="2074"/>
      <c r="V51" s="2075"/>
      <c r="W51" s="637"/>
      <c r="X51" s="628"/>
      <c r="Y51" s="628"/>
      <c r="Z51" s="629"/>
      <c r="AA51" s="618"/>
    </row>
    <row r="52" spans="1:27" ht="30" customHeight="1" thickTop="1" x14ac:dyDescent="0.25">
      <c r="A52" s="561"/>
      <c r="B52" s="1012">
        <f>'Tabulky skupin'!B52</f>
        <v>51</v>
      </c>
      <c r="C52" s="898" t="str">
        <f>VLOOKUP($B52,jednotlivci!$C$5:$G$164,5,0)</f>
        <v>Černý/ 
Jiroud</v>
      </c>
      <c r="D52" s="433" t="str">
        <f>B51</f>
        <v>E</v>
      </c>
      <c r="E52" s="98" t="str">
        <f>IFERROR(CONCATENATE(VLOOKUP(CONCATENATE($B52,"_",E$51),'Rozpis zápasů'!$D$3:$AF$162,IF(VLOOKUP(CONCATENATE($B52,"_",E$51),'Rozpis zápasů'!$D$3:$AF$162,3,0)=$B52,5,6),0),":",VLOOKUP(CONCATENATE($B52,"_",E$51),'Rozpis zápasů'!$D$3:$AF$162,IF(VLOOKUP(CONCATENATE($B52,"_",E$51),'Rozpis zápasů'!$D$3:$AF$162,3,0)=$B52,6,5),0),IF(VLOOKUP(CONCATENATE($B52,"_",E$51),'Rozpis zápasů'!$D$3:$AF$162,20,0)&lt;&gt;"",CONCATENATE(" (",VLOOKUP(CONCATENATE($B52,"_",E$51),'Rozpis zápasů'!$D$3:$AF$162,20,0),")"),"")),"")</f>
        <v>0:2</v>
      </c>
      <c r="F52" s="98" t="str">
        <f>IFERROR(CONCATENATE(VLOOKUP(CONCATENATE($B52,"_",F$51),'Rozpis zápasů'!$D$3:$AF$162,IF(VLOOKUP(CONCATENATE($B52,"_",F$51),'Rozpis zápasů'!$D$3:$AF$162,3,0)=$B52,5,6),0),":",VLOOKUP(CONCATENATE($B52,"_",F$51),'Rozpis zápasů'!$D$3:$AF$162,IF(VLOOKUP(CONCATENATE($B52,"_",F$51),'Rozpis zápasů'!$D$3:$AF$162,3,0)=$B52,6,5),0),IF(VLOOKUP(CONCATENATE($B52,"_",F$51),'Rozpis zápasů'!$D$3:$AF$162,20,0)&lt;&gt;"",CONCATENATE(" (",VLOOKUP(CONCATENATE($B52,"_",F$51),'Rozpis zápasů'!$D$3:$AF$162,20,0),")"),"")),"")</f>
        <v>1:2</v>
      </c>
      <c r="G52" s="98" t="str">
        <f>IFERROR(CONCATENATE(VLOOKUP(CONCATENATE($B52,"_",G$51),'Rozpis zápasů'!$D$3:$AF$162,IF(VLOOKUP(CONCATENATE($B52,"_",G$51),'Rozpis zápasů'!$D$3:$AF$162,3,0)=$B52,5,6),0),":",VLOOKUP(CONCATENATE($B52,"_",G$51),'Rozpis zápasů'!$D$3:$AF$162,IF(VLOOKUP(CONCATENATE($B52,"_",G$51),'Rozpis zápasů'!$D$3:$AF$162,3,0)=$B52,6,5),0),IF(VLOOKUP(CONCATENATE($B52,"_",G$51),'Rozpis zápasů'!$D$3:$AF$162,20,0)&lt;&gt;"",CONCATENATE(" (",VLOOKUP(CONCATENATE($B52,"_",G$51),'Rozpis zápasů'!$D$3:$AF$162,20,0),")"),"")),"")</f>
        <v>1:2</v>
      </c>
      <c r="H52" s="98" t="str">
        <f>IFERROR(CONCATENATE(VLOOKUP(CONCATENATE($B52,"_",H$51),'Rozpis zápasů'!$D$3:$AF$162,IF(VLOOKUP(CONCATENATE($B52,"_",H$51),'Rozpis zápasů'!$D$3:$AF$162,3,0)=$B52,5,6),0),":",VLOOKUP(CONCATENATE($B52,"_",H$51),'Rozpis zápasů'!$D$3:$AF$162,IF(VLOOKUP(CONCATENATE($B52,"_",H$51),'Rozpis zápasů'!$D$3:$AF$162,3,0)=$B52,6,5),0),IF(VLOOKUP(CONCATENATE($B52,"_",H$51),'Rozpis zápasů'!$D$3:$AF$162,20,0)&lt;&gt;"",CONCATENATE(" (",VLOOKUP(CONCATENATE($B52,"_",H$51),'Rozpis zápasů'!$D$3:$AF$162,20,0),")"),"")),"")</f>
        <v>0:2</v>
      </c>
      <c r="I52" s="98" t="str">
        <f>IFERROR(CONCATENATE(VLOOKUP(CONCATENATE($B52,"_",I$51),'Rozpis zápasů'!$D$3:$AF$162,IF(VLOOKUP(CONCATENATE($B52,"_",I$51),'Rozpis zápasů'!$D$3:$AF$162,3,0)=$B52,5,6),0),":",VLOOKUP(CONCATENATE($B52,"_",I$51),'Rozpis zápasů'!$D$3:$AF$162,IF(VLOOKUP(CONCATENATE($B52,"_",I$51),'Rozpis zápasů'!$D$3:$AF$162,3,0)=$B52,6,5),0),IF(VLOOKUP(CONCATENATE($B52,"_",I$51),'Rozpis zápasů'!$D$3:$AF$162,20,0)&lt;&gt;"",CONCATENATE(" (",VLOOKUP(CONCATENATE($B52,"_",I$51),'Rozpis zápasů'!$D$3:$AF$162,20,0),")"),"")),"")</f>
        <v>1:2</v>
      </c>
      <c r="J52" s="98" t="str">
        <f>IFERROR(CONCATENATE(VLOOKUP(CONCATENATE($B52,"_",J$51),'Rozpis zápasů'!$D$3:$AF$162,IF(VLOOKUP(CONCATENATE($B52,"_",J$51),'Rozpis zápasů'!$D$3:$AF$162,3,0)=$B52,5,6),0),":",VLOOKUP(CONCATENATE($B52,"_",J$51),'Rozpis zápasů'!$D$3:$AF$162,IF(VLOOKUP(CONCATENATE($B52,"_",J$51),'Rozpis zápasů'!$D$3:$AF$162,3,0)=$B52,6,5),0),IF(VLOOKUP(CONCATENATE($B52,"_",J$51),'Rozpis zápasů'!$D$3:$AF$162,20,0)&lt;&gt;"",CONCATENATE(" (",VLOOKUP(CONCATENATE($B52,"_",J$51),'Rozpis zápasů'!$D$3:$AF$162,20,0),")"),"")),"")</f>
        <v/>
      </c>
      <c r="K52" s="228" t="str">
        <f>IFERROR(CONCATENATE(VLOOKUP(CONCATENATE($B52,"_",K$51),'Rozpis zápasů'!$D$3:$AF$162,IF(VLOOKUP(CONCATENATE($B52,"_",K$51),'Rozpis zápasů'!$D$3:$AF$162,3,0)=$B52,5,6),0),":",VLOOKUP(CONCATENATE($B52,"_",K$51),'Rozpis zápasů'!$D$3:$AF$162,IF(VLOOKUP(CONCATENATE($B52,"_",K$51),'Rozpis zápasů'!$D$3:$AF$162,3,0)=$B52,6,5),0),IF(VLOOKUP(CONCATENATE($B52,"_",K$51),'Rozpis zápasů'!$D$3:$AF$162,20,0)&lt;&gt;"",CONCATENATE(" (",VLOOKUP(CONCATENATE($B52,"_",K$51),'Rozpis zápasů'!$D$3:$AF$162,20,0),")"),"")),"")</f>
        <v/>
      </c>
      <c r="L52" s="230">
        <f>IF((COUNTIFS('Rozpis zápasů'!$F$3:$F$162,B52,'Rozpis zápasů'!$E$3:$E$162,"&lt;&gt;N")+COUNTIFS('Rozpis zápasů'!$G$3:$G$162,B52,'Rozpis zápasů'!$E$3:$E$162,"&lt;&gt;N"))=0,"",SUMIF('Rozpis zápasů'!$F$3:$F$162,B52,'Rozpis zápasů'!$L$3:$L$162)+SUMIF('Rozpis zápasů'!$G$3:$G$162,B52,'Rozpis zápasů'!$M$3:$M$162))</f>
        <v>0</v>
      </c>
      <c r="M52" s="234">
        <f>IF((COUNTIFS('Rozpis zápasů'!$F$3:$F$162,B52,'Rozpis zápasů'!$E$3:$E$162,"&lt;&gt;N")+COUNTIFS('Rozpis zápasů'!$G$3:$G$162,B52,'Rozpis zápasů'!$E$3:$E$162,"&lt;&gt;N"))=0,"",SUMIF('Rozpis zápasů'!$F$3:$F$162,$B52,'Rozpis zápasů'!$H$3:$H$162)+SUMIF('Rozpis zápasů'!$G$3:$G$162,$B52,'Rozpis zápasů'!$I$3:$I$162))</f>
        <v>3</v>
      </c>
      <c r="N52" s="354">
        <f>IF((COUNTIFS('Rozpis zápasů'!$F$3:$F$162,B52,'Rozpis zápasů'!$E$3:$E$162,"&lt;&gt;N")+COUNTIFS('Rozpis zápasů'!$G$3:$G$162,B52,'Rozpis zápasů'!$E$3:$E$162,"&lt;&gt;N"))=0,"",SUMIF('Rozpis zápasů'!$F$3:$F$162,$B52,'Rozpis zápasů'!$I$3:$I$162)+SUMIF('Rozpis zápasů'!$G$3:$G$162,$B52,'Rozpis zápasů'!$H$3:$H$162))</f>
        <v>10</v>
      </c>
      <c r="O52" s="231">
        <f>IFERROR(M52-N52,"")</f>
        <v>-7</v>
      </c>
      <c r="P52" s="599">
        <f>IFERROR(M52/N52,"")</f>
        <v>0.3</v>
      </c>
      <c r="Q52" s="447">
        <f>IFERROR(RANK(L52,$L$52:$L$59,0),"")</f>
        <v>6</v>
      </c>
      <c r="R52" s="447" t="str">
        <f>IF($Q52="","",IF(AND(COUNTIF($Q$52:$Q$59,$Q52)&gt;1,COUNTIF($Q$52:$Q$59,$Q52)&lt;COUNTA($C$52:$C$59)),HLOOKUP($B52,rozstřely!$C$172:$BN$185,10,0),""))</f>
        <v/>
      </c>
      <c r="S52" s="448" t="str">
        <f>IF($Q52="","",IF(AND(COUNTIF($Q$52:$Q$59,$Q52)&gt;1,COUNTIF($Q$52:$Q$59,$Q52)&lt;COUNTA($C$52:$C$59)),HLOOKUP($B52,rozstřely!$C$172:$BN$185,11,0),""))</f>
        <v/>
      </c>
      <c r="T52" s="449" t="str">
        <f>IF($Q52="","",IF(AND(COUNTIF($Q$52:$Q$59,$Q52)&gt;1,COUNTIF($Q$52:$Q$59,$Q52)&lt;COUNTA($C$52:$C$59)),HLOOKUP($B52,rozstřely!$C$172:$BN$185,12,0),""))</f>
        <v/>
      </c>
      <c r="U52" s="447" t="str">
        <f>IF($Q52="","",IF(AND(COUNTIF($Q$52:$Q$59,$Q52)&gt;1,COUNTIF($Q$52:$Q$59,$Q52)&lt;COUNTA($C$52:$C$59)),HLOOKUP($B52,rozstřely!$C$172:$BN$185,13,0),""))</f>
        <v/>
      </c>
      <c r="V52" s="957" t="str">
        <f>IF($Q52="","",IF(AND(COUNTIF($Q$52:$Q$59,$Q52)&gt;1,COUNTIF($Q$52:$Q$59,$Q52)&lt;COUNTA($C$52:$C$59)),HLOOKUP($B52,rozstřely!$C$172:$BN$185,14,0),""))</f>
        <v/>
      </c>
      <c r="W52" s="233">
        <f ca="1">IF($Q52="","",IF(AND(COUNTIF($Q$52:$Q$59,$Q52)&gt;0,COUNTIF($Q$52:$Q$59,$Q52)&lt;COUNTA($C$52:$C$59)),HLOOKUP(B52,rozstřely!$C$161:$BJ$168,8,0),""))</f>
        <v>6</v>
      </c>
      <c r="X52" s="442" t="str">
        <f ca="1">CONCATENATE(W52,$B$51)</f>
        <v>6E</v>
      </c>
      <c r="Y52" s="442">
        <f t="shared" ref="Y52:Y59" si="23">B52</f>
        <v>51</v>
      </c>
      <c r="Z52" s="443" t="str">
        <f t="shared" ref="Z52:Z59" si="24">C52</f>
        <v>Černý/ 
Jiroud</v>
      </c>
      <c r="AA52" s="325"/>
    </row>
    <row r="53" spans="1:27" ht="30" customHeight="1" x14ac:dyDescent="0.25">
      <c r="A53" s="561"/>
      <c r="B53" s="1013">
        <f>'Tabulky skupin'!B53</f>
        <v>52</v>
      </c>
      <c r="C53" s="899" t="str">
        <f>VLOOKUP($B53,jednotlivci!$C$5:$G$164,5,0)</f>
        <v>Novák/ 
Stránský</v>
      </c>
      <c r="D53" s="100" t="str">
        <f>IFERROR(CONCATENATE(VLOOKUP(CONCATENATE(D$51,"_",$B53),'Rozpis zápasů'!$D$3:$AF$162,IF(VLOOKUP(CONCATENATE(D$51,"_",$B53),'Rozpis zápasů'!$D$3:$AF$162,3,0)=$B53,5,6),0),":",VLOOKUP(CONCATENATE(D$51,"_",$B53),'Rozpis zápasů'!$D$3:$AF$162,IF(VLOOKUP(CONCATENATE(D$51,"_",$B53),'Rozpis zápasů'!$D$3:$AF$162,3,0)=$B53,6,5),0),IF(VLOOKUP(CONCATENATE(D$51,"_",$B53),'Rozpis zápasů'!$D$3:$AF$162,20,0)&lt;&gt;"",CONCATENATE(" (",VLOOKUP(CONCATENATE(D$51,"_",$B53),'Rozpis zápasů'!$D$3:$AF$162,20,0),")"),"")),"")</f>
        <v>2:0</v>
      </c>
      <c r="E53" s="444" t="str">
        <f>D52</f>
        <v>E</v>
      </c>
      <c r="F53" s="101" t="str">
        <f>IFERROR(CONCATENATE(VLOOKUP(CONCATENATE($B53,"_",F$51),'Rozpis zápasů'!$D$3:$AF$162,IF(VLOOKUP(CONCATENATE($B53,"_",F$51),'Rozpis zápasů'!$D$3:$AF$162,3,0)=$B53,5,6),0),":",VLOOKUP(CONCATENATE($B53,"_",F$51),'Rozpis zápasů'!$D$3:$AF$162,IF(VLOOKUP(CONCATENATE($B53,"_",F$51),'Rozpis zápasů'!$D$3:$AF$162,3,0)=$B53,6,5),0),IF(VLOOKUP(CONCATENATE($B53,"_",F$51),'Rozpis zápasů'!$D$3:$AF$162,20,0)&lt;&gt;"",CONCATENATE(" (",VLOOKUP(CONCATENATE($B53,"_",F$51),'Rozpis zápasů'!$D$3:$AF$162,20,0),")"),"")),"")</f>
        <v>1:2</v>
      </c>
      <c r="G53" s="101" t="str">
        <f>IFERROR(CONCATENATE(VLOOKUP(CONCATENATE($B53,"_",G$51),'Rozpis zápasů'!$D$3:$AF$162,IF(VLOOKUP(CONCATENATE($B53,"_",G$51),'Rozpis zápasů'!$D$3:$AF$162,3,0)=$B53,5,6),0),":",VLOOKUP(CONCATENATE($B53,"_",G$51),'Rozpis zápasů'!$D$3:$AF$162,IF(VLOOKUP(CONCATENATE($B53,"_",G$51),'Rozpis zápasů'!$D$3:$AF$162,3,0)=$B53,6,5),0),IF(VLOOKUP(CONCATENATE($B53,"_",G$51),'Rozpis zápasů'!$D$3:$AF$162,20,0)&lt;&gt;"",CONCATENATE(" (",VLOOKUP(CONCATENATE($B53,"_",G$51),'Rozpis zápasů'!$D$3:$AF$162,20,0),")"),"")),"")</f>
        <v>0:2</v>
      </c>
      <c r="H53" s="101" t="str">
        <f>IFERROR(CONCATENATE(VLOOKUP(CONCATENATE($B53,"_",H$51),'Rozpis zápasů'!$D$3:$AF$162,IF(VLOOKUP(CONCATENATE($B53,"_",H$51),'Rozpis zápasů'!$D$3:$AF$162,3,0)=$B53,5,6),0),":",VLOOKUP(CONCATENATE($B53,"_",H$51),'Rozpis zápasů'!$D$3:$AF$162,IF(VLOOKUP(CONCATENATE($B53,"_",H$51),'Rozpis zápasů'!$D$3:$AF$162,3,0)=$B53,6,5),0),IF(VLOOKUP(CONCATENATE($B53,"_",H$51),'Rozpis zápasů'!$D$3:$AF$162,20,0)&lt;&gt;"",CONCATENATE(" (",VLOOKUP(CONCATENATE($B53,"_",H$51),'Rozpis zápasů'!$D$3:$AF$162,20,0),")"),"")),"")</f>
        <v>0:2</v>
      </c>
      <c r="I53" s="101" t="str">
        <f>IFERROR(CONCATENATE(VLOOKUP(CONCATENATE($B53,"_",I$51),'Rozpis zápasů'!$D$3:$AF$162,IF(VLOOKUP(CONCATENATE($B53,"_",I$51),'Rozpis zápasů'!$D$3:$AF$162,3,0)=$B53,5,6),0),":",VLOOKUP(CONCATENATE($B53,"_",I$51),'Rozpis zápasů'!$D$3:$AF$162,IF(VLOOKUP(CONCATENATE($B53,"_",I$51),'Rozpis zápasů'!$D$3:$AF$162,3,0)=$B53,6,5),0),IF(VLOOKUP(CONCATENATE($B53,"_",I$51),'Rozpis zápasů'!$D$3:$AF$162,20,0)&lt;&gt;"",CONCATENATE(" (",VLOOKUP(CONCATENATE($B53,"_",I$51),'Rozpis zápasů'!$D$3:$AF$162,20,0),")"),"")),"")</f>
        <v>0:2</v>
      </c>
      <c r="J53" s="101" t="str">
        <f>IFERROR(CONCATENATE(VLOOKUP(CONCATENATE($B53,"_",J$51),'Rozpis zápasů'!$D$3:$AF$162,IF(VLOOKUP(CONCATENATE($B53,"_",J$51),'Rozpis zápasů'!$D$3:$AF$162,3,0)=$B53,5,6),0),":",VLOOKUP(CONCATENATE($B53,"_",J$51),'Rozpis zápasů'!$D$3:$AF$162,IF(VLOOKUP(CONCATENATE($B53,"_",J$51),'Rozpis zápasů'!$D$3:$AF$162,3,0)=$B53,6,5),0),IF(VLOOKUP(CONCATENATE($B53,"_",J$51),'Rozpis zápasů'!$D$3:$AF$162,20,0)&lt;&gt;"",CONCATENATE(" (",VLOOKUP(CONCATENATE($B53,"_",J$51),'Rozpis zápasů'!$D$3:$AF$162,20,0),")"),"")),"")</f>
        <v/>
      </c>
      <c r="K53" s="229" t="str">
        <f>IFERROR(CONCATENATE(VLOOKUP(CONCATENATE($B53,"_",K$51),'Rozpis zápasů'!$D$3:$AF$162,IF(VLOOKUP(CONCATENATE($B53,"_",K$51),'Rozpis zápasů'!$D$3:$AF$162,3,0)=$B53,5,6),0),":",VLOOKUP(CONCATENATE($B53,"_",K$51),'Rozpis zápasů'!$D$3:$AF$162,IF(VLOOKUP(CONCATENATE($B53,"_",K$51),'Rozpis zápasů'!$D$3:$AF$162,3,0)=$B53,6,5),0),IF(VLOOKUP(CONCATENATE($B53,"_",K$51),'Rozpis zápasů'!$D$3:$AF$162,20,0)&lt;&gt;"",CONCATENATE(" (",VLOOKUP(CONCATENATE($B53,"_",K$51),'Rozpis zápasů'!$D$3:$AF$162,20,0),")"),"")),"")</f>
        <v/>
      </c>
      <c r="L53" s="232">
        <f>IF((COUNTIFS('Rozpis zápasů'!$F$3:$F$162,B53,'Rozpis zápasů'!$E$3:$E$162,"&lt;&gt;N")+COUNTIFS('Rozpis zápasů'!$G$3:$G$162,B53,'Rozpis zápasů'!$E$3:$E$162,"&lt;&gt;N"))=0,"",SUMIF('Rozpis zápasů'!$F$3:$F$162,B53,'Rozpis zápasů'!$L$3:$L$162)+SUMIF('Rozpis zápasů'!$G$3:$G$162,B53,'Rozpis zápasů'!$M$3:$M$162))</f>
        <v>1</v>
      </c>
      <c r="M53" s="235">
        <f>IF((COUNTIFS('Rozpis zápasů'!$F$3:$F$162,B53,'Rozpis zápasů'!$E$3:$E$162,"&lt;&gt;N")+COUNTIFS('Rozpis zápasů'!$G$3:$G$162,B53,'Rozpis zápasů'!$E$3:$E$162,"&lt;&gt;N"))=0,"",SUMIF('Rozpis zápasů'!$F$3:$F$162,$B53,'Rozpis zápasů'!$H$3:$H$162)+SUMIF('Rozpis zápasů'!$G$3:$G$162,$B53,'Rozpis zápasů'!$I$3:$I$162))</f>
        <v>3</v>
      </c>
      <c r="N53" s="355">
        <f>IF((COUNTIFS('Rozpis zápasů'!$F$3:$F$162,B53,'Rozpis zápasů'!$E$3:$E$162,"&lt;&gt;N")+COUNTIFS('Rozpis zápasů'!$G$3:$G$162,B53,'Rozpis zápasů'!$E$3:$E$162,"&lt;&gt;N"))=0,"",SUMIF('Rozpis zápasů'!$F$3:$F$162,$B53,'Rozpis zápasů'!$I$3:$I$162)+SUMIF('Rozpis zápasů'!$G$3:$G$162,$B53,'Rozpis zápasů'!$H$3:$H$162))</f>
        <v>8</v>
      </c>
      <c r="O53" s="233">
        <f t="shared" ref="O53:O59" si="25">IFERROR(M53-N53,"")</f>
        <v>-5</v>
      </c>
      <c r="P53" s="600">
        <f t="shared" ref="P53:P59" si="26">IFERROR(M53/N53,"")</f>
        <v>0.375</v>
      </c>
      <c r="Q53" s="447">
        <f t="shared" ref="Q53:Q59" si="27">IFERROR(RANK(L53,$L$52:$L$59,0),"")</f>
        <v>5</v>
      </c>
      <c r="R53" s="447" t="str">
        <f>IF($Q53="","",IF(AND(COUNTIF($Q$52:$Q$59,$Q53)&gt;1,COUNTIF($Q$52:$Q$59,$Q53)&lt;COUNTA($C$52:$C$59)),HLOOKUP($B53,rozstřely!$C$172:$BN$185,10,0),""))</f>
        <v/>
      </c>
      <c r="S53" s="448" t="str">
        <f>IF($Q53="","",IF(AND(COUNTIF($Q$52:$Q$59,$Q53)&gt;1,COUNTIF($Q$52:$Q$59,$Q53)&lt;COUNTA($C$52:$C$59)),HLOOKUP($B53,rozstřely!$C$172:$BN$185,11,0),""))</f>
        <v/>
      </c>
      <c r="T53" s="449" t="str">
        <f>IF($Q53="","",IF(AND(COUNTIF($Q$52:$Q$59,$Q53)&gt;1,COUNTIF($Q$52:$Q$59,$Q53)&lt;COUNTA($C$52:$C$59)),HLOOKUP($B53,rozstřely!$C$172:$BN$185,12,0),""))</f>
        <v/>
      </c>
      <c r="U53" s="447" t="str">
        <f>IF($Q53="","",IF(AND(COUNTIF($Q$52:$Q$59,$Q53)&gt;1,COUNTIF($Q$52:$Q$59,$Q53)&lt;COUNTA($C$52:$C$59)),HLOOKUP($B53,rozstřely!$C$172:$BN$185,13,0),""))</f>
        <v/>
      </c>
      <c r="V53" s="957" t="str">
        <f>IF($Q53="","",IF(AND(COUNTIF($Q$52:$Q$59,$Q53)&gt;1,COUNTIF($Q$52:$Q$59,$Q53)&lt;COUNTA($C$52:$C$59)),HLOOKUP($B53,rozstřely!$C$172:$BN$185,14,0),""))</f>
        <v/>
      </c>
      <c r="W53" s="233">
        <f ca="1">IF($Q53="","",IF(AND(COUNTIF($Q$52:$Q$59,$Q53)&gt;0,COUNTIF($Q$52:$Q$59,$Q53)&lt;COUNTA($C$52:$C$59)),HLOOKUP(B53,rozstřely!$C$161:$BJ$168,8,0),""))</f>
        <v>5</v>
      </c>
      <c r="X53" s="453" t="str">
        <f ca="1">CONCATENATE(W53,$B$51)</f>
        <v>5E</v>
      </c>
      <c r="Y53" s="453">
        <f t="shared" si="23"/>
        <v>52</v>
      </c>
      <c r="Z53" s="454" t="str">
        <f t="shared" si="24"/>
        <v>Novák/ 
Stránský</v>
      </c>
      <c r="AA53" s="325"/>
    </row>
    <row r="54" spans="1:27" ht="30" customHeight="1" x14ac:dyDescent="0.25">
      <c r="A54" s="561"/>
      <c r="B54" s="1013">
        <f>'Tabulky skupin'!B54</f>
        <v>53</v>
      </c>
      <c r="C54" s="899" t="str">
        <f>VLOOKUP($B54,jednotlivci!$C$5:$G$164,5,0)</f>
        <v>Hrůza/ 
Rychlý</v>
      </c>
      <c r="D54" s="100" t="str">
        <f>IFERROR(CONCATENATE(VLOOKUP(CONCATENATE(D$51,"_",$B54),'Rozpis zápasů'!$D$3:$AF$162,IF(VLOOKUP(CONCATENATE(D$51,"_",$B54),'Rozpis zápasů'!$D$3:$AF$162,3,0)=$B54,5,6),0),":",VLOOKUP(CONCATENATE(D$51,"_",$B54),'Rozpis zápasů'!$D$3:$AF$162,IF(VLOOKUP(CONCATENATE(D$51,"_",$B54),'Rozpis zápasů'!$D$3:$AF$162,3,0)=$B54,6,5),0),IF(VLOOKUP(CONCATENATE(D$51,"_",$B54),'Rozpis zápasů'!$D$3:$AF$162,20,0)&lt;&gt;"",CONCATENATE(" (",VLOOKUP(CONCATENATE(D$51,"_",$B54),'Rozpis zápasů'!$D$3:$AF$162,20,0),")"),"")),"")</f>
        <v>2:1</v>
      </c>
      <c r="E54" s="103" t="str">
        <f>IFERROR(CONCATENATE(VLOOKUP(CONCATENATE(E$51,"_",$B54),'Rozpis zápasů'!$D$3:$AF$162,IF(VLOOKUP(CONCATENATE(E$51,"_",$B54),'Rozpis zápasů'!$D$3:$AF$162,3,0)=$B54,5,6),0),":",VLOOKUP(CONCATENATE(E$51,"_",$B54),'Rozpis zápasů'!$D$3:$AF$162,IF(VLOOKUP(CONCATENATE(E$51,"_",$B54),'Rozpis zápasů'!$D$3:$AF$162,3,0)=$B54,6,5),0),IF(VLOOKUP(CONCATENATE(E$51,"_",$B54),'Rozpis zápasů'!$D$3:$AF$162,20,0)&lt;&gt;"",CONCATENATE(" (",VLOOKUP(CONCATENATE(E$51,"_",$B54),'Rozpis zápasů'!$D$3:$AF$162,20,0),")"),"")),"")</f>
        <v>2:1</v>
      </c>
      <c r="F54" s="444" t="str">
        <f>E53</f>
        <v>E</v>
      </c>
      <c r="G54" s="101" t="str">
        <f>IFERROR(CONCATENATE(VLOOKUP(CONCATENATE($B54,"_",G$51),'Rozpis zápasů'!$D$3:$AF$162,IF(VLOOKUP(CONCATENATE($B54,"_",G$51),'Rozpis zápasů'!$D$3:$AF$162,3,0)=$B54,5,6),0),":",VLOOKUP(CONCATENATE($B54,"_",G$51),'Rozpis zápasů'!$D$3:$AF$162,IF(VLOOKUP(CONCATENATE($B54,"_",G$51),'Rozpis zápasů'!$D$3:$AF$162,3,0)=$B54,6,5),0),IF(VLOOKUP(CONCATENATE($B54,"_",G$51),'Rozpis zápasů'!$D$3:$AF$162,20,0)&lt;&gt;"",CONCATENATE(" (",VLOOKUP(CONCATENATE($B54,"_",G$51),'Rozpis zápasů'!$D$3:$AF$162,20,0),")"),"")),"")</f>
        <v>2:0</v>
      </c>
      <c r="H54" s="101" t="str">
        <f>IFERROR(CONCATENATE(VLOOKUP(CONCATENATE($B54,"_",H$51),'Rozpis zápasů'!$D$3:$AF$162,IF(VLOOKUP(CONCATENATE($B54,"_",H$51),'Rozpis zápasů'!$D$3:$AF$162,3,0)=$B54,5,6),0),":",VLOOKUP(CONCATENATE($B54,"_",H$51),'Rozpis zápasů'!$D$3:$AF$162,IF(VLOOKUP(CONCATENATE($B54,"_",H$51),'Rozpis zápasů'!$D$3:$AF$162,3,0)=$B54,6,5),0),IF(VLOOKUP(CONCATENATE($B54,"_",H$51),'Rozpis zápasů'!$D$3:$AF$162,20,0)&lt;&gt;"",CONCATENATE(" (",VLOOKUP(CONCATENATE($B54,"_",H$51),'Rozpis zápasů'!$D$3:$AF$162,20,0),")"),"")),"")</f>
        <v>0:2</v>
      </c>
      <c r="I54" s="101" t="str">
        <f>IFERROR(CONCATENATE(VLOOKUP(CONCATENATE($B54,"_",I$51),'Rozpis zápasů'!$D$3:$AF$162,IF(VLOOKUP(CONCATENATE($B54,"_",I$51),'Rozpis zápasů'!$D$3:$AF$162,3,0)=$B54,5,6),0),":",VLOOKUP(CONCATENATE($B54,"_",I$51),'Rozpis zápasů'!$D$3:$AF$162,IF(VLOOKUP(CONCATENATE($B54,"_",I$51),'Rozpis zápasů'!$D$3:$AF$162,3,0)=$B54,6,5),0),IF(VLOOKUP(CONCATENATE($B54,"_",I$51),'Rozpis zápasů'!$D$3:$AF$162,20,0)&lt;&gt;"",CONCATENATE(" (",VLOOKUP(CONCATENATE($B54,"_",I$51),'Rozpis zápasů'!$D$3:$AF$162,20,0),")"),"")),"")</f>
        <v>2:0</v>
      </c>
      <c r="J54" s="101" t="str">
        <f>IFERROR(CONCATENATE(VLOOKUP(CONCATENATE($B54,"_",J$51),'Rozpis zápasů'!$D$3:$AF$162,IF(VLOOKUP(CONCATENATE($B54,"_",J$51),'Rozpis zápasů'!$D$3:$AF$162,3,0)=$B54,5,6),0),":",VLOOKUP(CONCATENATE($B54,"_",J$51),'Rozpis zápasů'!$D$3:$AF$162,IF(VLOOKUP(CONCATENATE($B54,"_",J$51),'Rozpis zápasů'!$D$3:$AF$162,3,0)=$B54,6,5),0),IF(VLOOKUP(CONCATENATE($B54,"_",J$51),'Rozpis zápasů'!$D$3:$AF$162,20,0)&lt;&gt;"",CONCATENATE(" (",VLOOKUP(CONCATENATE($B54,"_",J$51),'Rozpis zápasů'!$D$3:$AF$162,20,0),")"),"")),"")</f>
        <v/>
      </c>
      <c r="K54" s="229" t="str">
        <f>IFERROR(CONCATENATE(VLOOKUP(CONCATENATE($B54,"_",K$51),'Rozpis zápasů'!$D$3:$AF$162,IF(VLOOKUP(CONCATENATE($B54,"_",K$51),'Rozpis zápasů'!$D$3:$AF$162,3,0)=$B54,5,6),0),":",VLOOKUP(CONCATENATE($B54,"_",K$51),'Rozpis zápasů'!$D$3:$AF$162,IF(VLOOKUP(CONCATENATE($B54,"_",K$51),'Rozpis zápasů'!$D$3:$AF$162,3,0)=$B54,6,5),0),IF(VLOOKUP(CONCATENATE($B54,"_",K$51),'Rozpis zápasů'!$D$3:$AF$162,20,0)&lt;&gt;"",CONCATENATE(" (",VLOOKUP(CONCATENATE($B54,"_",K$51),'Rozpis zápasů'!$D$3:$AF$162,20,0),")"),"")),"")</f>
        <v/>
      </c>
      <c r="L54" s="232">
        <f>IF((COUNTIFS('Rozpis zápasů'!$F$3:$F$162,B54,'Rozpis zápasů'!$E$3:$E$162,"&lt;&gt;N")+COUNTIFS('Rozpis zápasů'!$G$3:$G$162,B54,'Rozpis zápasů'!$E$3:$E$162,"&lt;&gt;N"))=0,"",SUMIF('Rozpis zápasů'!$F$3:$F$162,B54,'Rozpis zápasů'!$L$3:$L$162)+SUMIF('Rozpis zápasů'!$G$3:$G$162,B54,'Rozpis zápasů'!$M$3:$M$162))</f>
        <v>4</v>
      </c>
      <c r="M54" s="235">
        <f>IF((COUNTIFS('Rozpis zápasů'!$F$3:$F$162,B54,'Rozpis zápasů'!$E$3:$E$162,"&lt;&gt;N")+COUNTIFS('Rozpis zápasů'!$G$3:$G$162,B54,'Rozpis zápasů'!$E$3:$E$162,"&lt;&gt;N"))=0,"",SUMIF('Rozpis zápasů'!$F$3:$F$162,$B54,'Rozpis zápasů'!$H$3:$H$162)+SUMIF('Rozpis zápasů'!$G$3:$G$162,$B54,'Rozpis zápasů'!$I$3:$I$162))</f>
        <v>8</v>
      </c>
      <c r="N54" s="355">
        <f>IF((COUNTIFS('Rozpis zápasů'!$F$3:$F$162,B54,'Rozpis zápasů'!$E$3:$E$162,"&lt;&gt;N")+COUNTIFS('Rozpis zápasů'!$G$3:$G$162,B54,'Rozpis zápasů'!$E$3:$E$162,"&lt;&gt;N"))=0,"",SUMIF('Rozpis zápasů'!$F$3:$F$162,$B54,'Rozpis zápasů'!$I$3:$I$162)+SUMIF('Rozpis zápasů'!$G$3:$G$162,$B54,'Rozpis zápasů'!$H$3:$H$162))</f>
        <v>4</v>
      </c>
      <c r="O54" s="233">
        <f t="shared" si="25"/>
        <v>4</v>
      </c>
      <c r="P54" s="600">
        <f t="shared" si="26"/>
        <v>2</v>
      </c>
      <c r="Q54" s="447">
        <f t="shared" si="27"/>
        <v>2</v>
      </c>
      <c r="R54" s="447" t="str">
        <f>IF($Q54="","",IF(AND(COUNTIF($Q$52:$Q$59,$Q54)&gt;1,COUNTIF($Q$52:$Q$59,$Q54)&lt;COUNTA($C$52:$C$59)),HLOOKUP($B54,rozstřely!$C$172:$BN$185,10,0),""))</f>
        <v/>
      </c>
      <c r="S54" s="448" t="str">
        <f>IF($Q54="","",IF(AND(COUNTIF($Q$52:$Q$59,$Q54)&gt;1,COUNTIF($Q$52:$Q$59,$Q54)&lt;COUNTA($C$52:$C$59)),HLOOKUP($B54,rozstřely!$C$172:$BN$185,11,0),""))</f>
        <v/>
      </c>
      <c r="T54" s="449" t="str">
        <f>IF($Q54="","",IF(AND(COUNTIF($Q$52:$Q$59,$Q54)&gt;1,COUNTIF($Q$52:$Q$59,$Q54)&lt;COUNTA($C$52:$C$59)),HLOOKUP($B54,rozstřely!$C$172:$BN$185,12,0),""))</f>
        <v/>
      </c>
      <c r="U54" s="447" t="str">
        <f>IF($Q54="","",IF(AND(COUNTIF($Q$52:$Q$59,$Q54)&gt;1,COUNTIF($Q$52:$Q$59,$Q54)&lt;COUNTA($C$52:$C$59)),HLOOKUP($B54,rozstřely!$C$172:$BN$185,13,0),""))</f>
        <v/>
      </c>
      <c r="V54" s="957" t="str">
        <f>IF($Q54="","",IF(AND(COUNTIF($Q$52:$Q$59,$Q54)&gt;1,COUNTIF($Q$52:$Q$59,$Q54)&lt;COUNTA($C$52:$C$59)),HLOOKUP($B54,rozstřely!$C$172:$BN$185,14,0),""))</f>
        <v/>
      </c>
      <c r="W54" s="233">
        <f ca="1">IF($Q54="","",IF(AND(COUNTIF($Q$52:$Q$59,$Q54)&gt;0,COUNTIF($Q$52:$Q$59,$Q54)&lt;COUNTA($C$52:$C$59)),HLOOKUP(B54,rozstřely!$C$161:$BJ$168,8,0),""))</f>
        <v>2</v>
      </c>
      <c r="X54" s="453" t="str">
        <f t="shared" ref="X54:X59" ca="1" si="28">CONCATENATE(W54,$B$51)</f>
        <v>2E</v>
      </c>
      <c r="Y54" s="453">
        <f t="shared" si="23"/>
        <v>53</v>
      </c>
      <c r="Z54" s="455" t="str">
        <f t="shared" si="24"/>
        <v>Hrůza/ 
Rychlý</v>
      </c>
      <c r="AA54" s="325"/>
    </row>
    <row r="55" spans="1:27" ht="30" customHeight="1" x14ac:dyDescent="0.25">
      <c r="A55" s="561"/>
      <c r="B55" s="1013">
        <f>'Tabulky skupin'!B55</f>
        <v>54</v>
      </c>
      <c r="C55" s="899" t="str">
        <f>VLOOKUP($B55,jednotlivci!$C$5:$G$164,5,0)</f>
        <v>Krbec/ 
Netopilík</v>
      </c>
      <c r="D55" s="100" t="str">
        <f>IFERROR(CONCATENATE(VLOOKUP(CONCATENATE(D$51,"_",$B55),'Rozpis zápasů'!$D$3:$AF$162,IF(VLOOKUP(CONCATENATE(D$51,"_",$B55),'Rozpis zápasů'!$D$3:$AF$162,3,0)=$B55,5,6),0),":",VLOOKUP(CONCATENATE(D$51,"_",$B55),'Rozpis zápasů'!$D$3:$AF$162,IF(VLOOKUP(CONCATENATE(D$51,"_",$B55),'Rozpis zápasů'!$D$3:$AF$162,3,0)=$B55,6,5),0),IF(VLOOKUP(CONCATENATE(D$51,"_",$B55),'Rozpis zápasů'!$D$3:$AF$162,20,0)&lt;&gt;"",CONCATENATE(" (",VLOOKUP(CONCATENATE(D$51,"_",$B55),'Rozpis zápasů'!$D$3:$AF$162,20,0),")"),"")),"")</f>
        <v>2:1</v>
      </c>
      <c r="E55" s="103" t="str">
        <f>IFERROR(CONCATENATE(VLOOKUP(CONCATENATE(E$51,"_",$B55),'Rozpis zápasů'!$D$3:$AF$162,IF(VLOOKUP(CONCATENATE(E$51,"_",$B55),'Rozpis zápasů'!$D$3:$AF$162,3,0)=$B55,5,6),0),":",VLOOKUP(CONCATENATE(E$51,"_",$B55),'Rozpis zápasů'!$D$3:$AF$162,IF(VLOOKUP(CONCATENATE(E$51,"_",$B55),'Rozpis zápasů'!$D$3:$AF$162,3,0)=$B55,6,5),0),IF(VLOOKUP(CONCATENATE(E$51,"_",$B55),'Rozpis zápasů'!$D$3:$AF$162,20,0)&lt;&gt;"",CONCATENATE(" (",VLOOKUP(CONCATENATE(E$51,"_",$B55),'Rozpis zápasů'!$D$3:$AF$162,20,0),")"),"")),"")</f>
        <v>2:0</v>
      </c>
      <c r="F55" s="103" t="str">
        <f>IFERROR(CONCATENATE(VLOOKUP(CONCATENATE(F$51,"_",$B55),'Rozpis zápasů'!$D$3:$AF$162,IF(VLOOKUP(CONCATENATE(F$51,"_",$B55),'Rozpis zápasů'!$D$3:$AF$162,3,0)=$B55,5,6),0),":",VLOOKUP(CONCATENATE(F$51,"_",$B55),'Rozpis zápasů'!$D$3:$AF$162,IF(VLOOKUP(CONCATENATE(F$51,"_",$B55),'Rozpis zápasů'!$D$3:$AF$162,3,0)=$B55,6,5),0),IF(VLOOKUP(CONCATENATE(F$51,"_",$B55),'Rozpis zápasů'!$D$3:$AF$162,20,0)&lt;&gt;"",CONCATENATE(" (",VLOOKUP(CONCATENATE(F$51,"_",$B55),'Rozpis zápasů'!$D$3:$AF$162,20,0),")"),"")),"")</f>
        <v>0:2</v>
      </c>
      <c r="G55" s="444" t="str">
        <f>F54</f>
        <v>E</v>
      </c>
      <c r="H55" s="101" t="str">
        <f>IFERROR(CONCATENATE(VLOOKUP(CONCATENATE($B55,"_",H$51),'Rozpis zápasů'!$D$3:$AF$162,IF(VLOOKUP(CONCATENATE($B55,"_",H$51),'Rozpis zápasů'!$D$3:$AF$162,3,0)=$B55,5,6),0),":",VLOOKUP(CONCATENATE($B55,"_",H$51),'Rozpis zápasů'!$D$3:$AF$162,IF(VLOOKUP(CONCATENATE($B55,"_",H$51),'Rozpis zápasů'!$D$3:$AF$162,3,0)=$B55,6,5),0),IF(VLOOKUP(CONCATENATE($B55,"_",H$51),'Rozpis zápasů'!$D$3:$AF$162,20,0)&lt;&gt;"",CONCATENATE(" (",VLOOKUP(CONCATENATE($B55,"_",H$51),'Rozpis zápasů'!$D$3:$AF$162,20,0),")"),"")),"")</f>
        <v>0:2</v>
      </c>
      <c r="I55" s="101" t="str">
        <f>IFERROR(CONCATENATE(VLOOKUP(CONCATENATE($B55,"_",I$51),'Rozpis zápasů'!$D$3:$AF$162,IF(VLOOKUP(CONCATENATE($B55,"_",I$51),'Rozpis zápasů'!$D$3:$AF$162,3,0)=$B55,5,6),0),":",VLOOKUP(CONCATENATE($B55,"_",I$51),'Rozpis zápasů'!$D$3:$AF$162,IF(VLOOKUP(CONCATENATE($B55,"_",I$51),'Rozpis zápasů'!$D$3:$AF$162,3,0)=$B55,6,5),0),IF(VLOOKUP(CONCATENATE($B55,"_",I$51),'Rozpis zápasů'!$D$3:$AF$162,20,0)&lt;&gt;"",CONCATENATE(" (",VLOOKUP(CONCATENATE($B55,"_",I$51),'Rozpis zápasů'!$D$3:$AF$162,20,0),")"),"")),"")</f>
        <v>2:0</v>
      </c>
      <c r="J55" s="101" t="str">
        <f>IFERROR(CONCATENATE(VLOOKUP(CONCATENATE($B55,"_",J$51),'Rozpis zápasů'!$D$3:$AF$162,IF(VLOOKUP(CONCATENATE($B55,"_",J$51),'Rozpis zápasů'!$D$3:$AF$162,3,0)=$B55,5,6),0),":",VLOOKUP(CONCATENATE($B55,"_",J$51),'Rozpis zápasů'!$D$3:$AF$162,IF(VLOOKUP(CONCATENATE($B55,"_",J$51),'Rozpis zápasů'!$D$3:$AF$162,3,0)=$B55,6,5),0),IF(VLOOKUP(CONCATENATE($B55,"_",J$51),'Rozpis zápasů'!$D$3:$AF$162,20,0)&lt;&gt;"",CONCATENATE(" (",VLOOKUP(CONCATENATE($B55,"_",J$51),'Rozpis zápasů'!$D$3:$AF$162,20,0),")"),"")),"")</f>
        <v/>
      </c>
      <c r="K55" s="229" t="str">
        <f>IFERROR(CONCATENATE(VLOOKUP(CONCATENATE($B55,"_",K$51),'Rozpis zápasů'!$D$3:$AF$162,IF(VLOOKUP(CONCATENATE($B55,"_",K$51),'Rozpis zápasů'!$D$3:$AF$162,3,0)=$B55,5,6),0),":",VLOOKUP(CONCATENATE($B55,"_",K$51),'Rozpis zápasů'!$D$3:$AF$162,IF(VLOOKUP(CONCATENATE($B55,"_",K$51),'Rozpis zápasů'!$D$3:$AF$162,3,0)=$B55,6,5),0),IF(VLOOKUP(CONCATENATE($B55,"_",K$51),'Rozpis zápasů'!$D$3:$AF$162,20,0)&lt;&gt;"",CONCATENATE(" (",VLOOKUP(CONCATENATE($B55,"_",K$51),'Rozpis zápasů'!$D$3:$AF$162,20,0),")"),"")),"")</f>
        <v/>
      </c>
      <c r="L55" s="232">
        <f>IF((COUNTIFS('Rozpis zápasů'!$F$3:$F$162,B55,'Rozpis zápasů'!$E$3:$E$162,"&lt;&gt;N")+COUNTIFS('Rozpis zápasů'!$G$3:$G$162,B55,'Rozpis zápasů'!$E$3:$E$162,"&lt;&gt;N"))=0,"",SUMIF('Rozpis zápasů'!$F$3:$F$162,B55,'Rozpis zápasů'!$L$3:$L$162)+SUMIF('Rozpis zápasů'!$G$3:$G$162,B55,'Rozpis zápasů'!$M$3:$M$162))</f>
        <v>3</v>
      </c>
      <c r="M55" s="235">
        <f>IF((COUNTIFS('Rozpis zápasů'!$F$3:$F$162,B55,'Rozpis zápasů'!$E$3:$E$162,"&lt;&gt;N")+COUNTIFS('Rozpis zápasů'!$G$3:$G$162,B55,'Rozpis zápasů'!$E$3:$E$162,"&lt;&gt;N"))=0,"",SUMIF('Rozpis zápasů'!$F$3:$F$162,$B55,'Rozpis zápasů'!$H$3:$H$162)+SUMIF('Rozpis zápasů'!$G$3:$G$162,$B55,'Rozpis zápasů'!$I$3:$I$162))</f>
        <v>6</v>
      </c>
      <c r="N55" s="355">
        <f>IF((COUNTIFS('Rozpis zápasů'!$F$3:$F$162,B55,'Rozpis zápasů'!$E$3:$E$162,"&lt;&gt;N")+COUNTIFS('Rozpis zápasů'!$G$3:$G$162,B55,'Rozpis zápasů'!$E$3:$E$162,"&lt;&gt;N"))=0,"",SUMIF('Rozpis zápasů'!$F$3:$F$162,$B55,'Rozpis zápasů'!$I$3:$I$162)+SUMIF('Rozpis zápasů'!$G$3:$G$162,$B55,'Rozpis zápasů'!$H$3:$H$162))</f>
        <v>5</v>
      </c>
      <c r="O55" s="233">
        <f t="shared" si="25"/>
        <v>1</v>
      </c>
      <c r="P55" s="600">
        <f t="shared" si="26"/>
        <v>1.2</v>
      </c>
      <c r="Q55" s="447">
        <f t="shared" si="27"/>
        <v>3</v>
      </c>
      <c r="R55" s="447" t="str">
        <f>IF($Q55="","",IF(AND(COUNTIF($Q$52:$Q$59,$Q55)&gt;1,COUNTIF($Q$52:$Q$59,$Q55)&lt;COUNTA($C$52:$C$59)),HLOOKUP($B55,rozstřely!$C$172:$BN$185,10,0),""))</f>
        <v/>
      </c>
      <c r="S55" s="448" t="str">
        <f>IF($Q55="","",IF(AND(COUNTIF($Q$52:$Q$59,$Q55)&gt;1,COUNTIF($Q$52:$Q$59,$Q55)&lt;COUNTA($C$52:$C$59)),HLOOKUP($B55,rozstřely!$C$172:$BN$185,11,0),""))</f>
        <v/>
      </c>
      <c r="T55" s="449" t="str">
        <f>IF($Q55="","",IF(AND(COUNTIF($Q$52:$Q$59,$Q55)&gt;1,COUNTIF($Q$52:$Q$59,$Q55)&lt;COUNTA($C$52:$C$59)),HLOOKUP($B55,rozstřely!$C$172:$BN$185,12,0),""))</f>
        <v/>
      </c>
      <c r="U55" s="447" t="str">
        <f>IF($Q55="","",IF(AND(COUNTIF($Q$52:$Q$59,$Q55)&gt;1,COUNTIF($Q$52:$Q$59,$Q55)&lt;COUNTA($C$52:$C$59)),HLOOKUP($B55,rozstřely!$C$172:$BN$185,13,0),""))</f>
        <v/>
      </c>
      <c r="V55" s="957" t="str">
        <f>IF($Q55="","",IF(AND(COUNTIF($Q$52:$Q$59,$Q55)&gt;1,COUNTIF($Q$52:$Q$59,$Q55)&lt;COUNTA($C$52:$C$59)),HLOOKUP($B55,rozstřely!$C$172:$BN$185,14,0),""))</f>
        <v/>
      </c>
      <c r="W55" s="233">
        <f ca="1">IF($Q55="","",IF(AND(COUNTIF($Q$52:$Q$59,$Q55)&gt;0,COUNTIF($Q$52:$Q$59,$Q55)&lt;COUNTA($C$52:$C$59)),HLOOKUP(B55,rozstřely!$C$161:$BJ$168,8,0),""))</f>
        <v>3</v>
      </c>
      <c r="X55" s="453" t="str">
        <f t="shared" ca="1" si="28"/>
        <v>3E</v>
      </c>
      <c r="Y55" s="452">
        <f t="shared" si="23"/>
        <v>54</v>
      </c>
      <c r="Z55" s="455" t="str">
        <f t="shared" si="24"/>
        <v>Krbec/ 
Netopilík</v>
      </c>
      <c r="AA55" s="325"/>
    </row>
    <row r="56" spans="1:27" ht="30" customHeight="1" x14ac:dyDescent="0.25">
      <c r="A56" s="561"/>
      <c r="B56" s="1013">
        <f>'Tabulky skupin'!B56</f>
        <v>55</v>
      </c>
      <c r="C56" s="899" t="str">
        <f>VLOOKUP($B56,jednotlivci!$C$5:$G$164,5,0)</f>
        <v>Tichý/ 
Chyna</v>
      </c>
      <c r="D56" s="100" t="str">
        <f>IFERROR(CONCATENATE(VLOOKUP(CONCATENATE(D$51,"_",$B56),'Rozpis zápasů'!$D$3:$AF$162,IF(VLOOKUP(CONCATENATE(D$51,"_",$B56),'Rozpis zápasů'!$D$3:$AF$162,3,0)=$B56,5,6),0),":",VLOOKUP(CONCATENATE(D$51,"_",$B56),'Rozpis zápasů'!$D$3:$AF$162,IF(VLOOKUP(CONCATENATE(D$51,"_",$B56),'Rozpis zápasů'!$D$3:$AF$162,3,0)=$B56,6,5),0),IF(VLOOKUP(CONCATENATE(D$51,"_",$B56),'Rozpis zápasů'!$D$3:$AF$162,20,0)&lt;&gt;"",CONCATENATE(" (",VLOOKUP(CONCATENATE(D$51,"_",$B56),'Rozpis zápasů'!$D$3:$AF$162,20,0),")"),"")),"")</f>
        <v>2:0</v>
      </c>
      <c r="E56" s="103" t="str">
        <f>IFERROR(CONCATENATE(VLOOKUP(CONCATENATE(E$51,"_",$B56),'Rozpis zápasů'!$D$3:$AF$162,IF(VLOOKUP(CONCATENATE(E$51,"_",$B56),'Rozpis zápasů'!$D$3:$AF$162,3,0)=$B56,5,6),0),":",VLOOKUP(CONCATENATE(E$51,"_",$B56),'Rozpis zápasů'!$D$3:$AF$162,IF(VLOOKUP(CONCATENATE(E$51,"_",$B56),'Rozpis zápasů'!$D$3:$AF$162,3,0)=$B56,6,5),0),IF(VLOOKUP(CONCATENATE(E$51,"_",$B56),'Rozpis zápasů'!$D$3:$AF$162,20,0)&lt;&gt;"",CONCATENATE(" (",VLOOKUP(CONCATENATE(E$51,"_",$B56),'Rozpis zápasů'!$D$3:$AF$162,20,0),")"),"")),"")</f>
        <v>2:0</v>
      </c>
      <c r="F56" s="103" t="str">
        <f>IFERROR(CONCATENATE(VLOOKUP(CONCATENATE(F$51,"_",$B56),'Rozpis zápasů'!$D$3:$AF$162,IF(VLOOKUP(CONCATENATE(F$51,"_",$B56),'Rozpis zápasů'!$D$3:$AF$162,3,0)=$B56,5,6),0),":",VLOOKUP(CONCATENATE(F$51,"_",$B56),'Rozpis zápasů'!$D$3:$AF$162,IF(VLOOKUP(CONCATENATE(F$51,"_",$B56),'Rozpis zápasů'!$D$3:$AF$162,3,0)=$B56,6,5),0),IF(VLOOKUP(CONCATENATE(F$51,"_",$B56),'Rozpis zápasů'!$D$3:$AF$162,20,0)&lt;&gt;"",CONCATENATE(" (",VLOOKUP(CONCATENATE(F$51,"_",$B56),'Rozpis zápasů'!$D$3:$AF$162,20,0),")"),"")),"")</f>
        <v>2:0</v>
      </c>
      <c r="G56" s="103" t="str">
        <f>IFERROR(CONCATENATE(VLOOKUP(CONCATENATE(G$51,"_",$B56),'Rozpis zápasů'!$D$3:$AF$162,IF(VLOOKUP(CONCATENATE(G$51,"_",$B56),'Rozpis zápasů'!$D$3:$AF$162,3,0)=$B56,5,6),0),":",VLOOKUP(CONCATENATE(G$51,"_",$B56),'Rozpis zápasů'!$D$3:$AF$162,IF(VLOOKUP(CONCATENATE(G$51,"_",$B56),'Rozpis zápasů'!$D$3:$AF$162,3,0)=$B56,6,5),0),IF(VLOOKUP(CONCATENATE(G$51,"_",$B56),'Rozpis zápasů'!$D$3:$AF$162,20,0)&lt;&gt;"",CONCATENATE(" (",VLOOKUP(CONCATENATE(G$51,"_",$B56),'Rozpis zápasů'!$D$3:$AF$162,20,0),")"),"")),"")</f>
        <v>2:0</v>
      </c>
      <c r="H56" s="444" t="str">
        <f>G55</f>
        <v>E</v>
      </c>
      <c r="I56" s="101" t="str">
        <f>IFERROR(CONCATENATE(VLOOKUP(CONCATENATE($B56,"_",I$51),'Rozpis zápasů'!$D$3:$AF$162,IF(VLOOKUP(CONCATENATE($B56,"_",I$51),'Rozpis zápasů'!$D$3:$AF$162,3,0)=$B56,5,6),0),":",VLOOKUP(CONCATENATE($B56,"_",I$51),'Rozpis zápasů'!$D$3:$AF$162,IF(VLOOKUP(CONCATENATE($B56,"_",I$51),'Rozpis zápasů'!$D$3:$AF$162,3,0)=$B56,6,5),0),IF(VLOOKUP(CONCATENATE($B56,"_",I$51),'Rozpis zápasů'!$D$3:$AF$162,20,0)&lt;&gt;"",CONCATENATE(" (",VLOOKUP(CONCATENATE($B56,"_",I$51),'Rozpis zápasů'!$D$3:$AF$162,20,0),")"),"")),"")</f>
        <v>2:0</v>
      </c>
      <c r="J56" s="101" t="str">
        <f>IFERROR(CONCATENATE(VLOOKUP(CONCATENATE($B56,"_",J$51),'Rozpis zápasů'!$D$3:$AF$162,IF(VLOOKUP(CONCATENATE($B56,"_",J$51),'Rozpis zápasů'!$D$3:$AF$162,3,0)=$B56,5,6),0),":",VLOOKUP(CONCATENATE($B56,"_",J$51),'Rozpis zápasů'!$D$3:$AF$162,IF(VLOOKUP(CONCATENATE($B56,"_",J$51),'Rozpis zápasů'!$D$3:$AF$162,3,0)=$B56,6,5),0),IF(VLOOKUP(CONCATENATE($B56,"_",J$51),'Rozpis zápasů'!$D$3:$AF$162,20,0)&lt;&gt;"",CONCATENATE(" (",VLOOKUP(CONCATENATE($B56,"_",J$51),'Rozpis zápasů'!$D$3:$AF$162,20,0),")"),"")),"")</f>
        <v/>
      </c>
      <c r="K56" s="229" t="str">
        <f>IFERROR(CONCATENATE(VLOOKUP(CONCATENATE($B56,"_",K$51),'Rozpis zápasů'!$D$3:$AF$162,IF(VLOOKUP(CONCATENATE($B56,"_",K$51),'Rozpis zápasů'!$D$3:$AF$162,3,0)=$B56,5,6),0),":",VLOOKUP(CONCATENATE($B56,"_",K$51),'Rozpis zápasů'!$D$3:$AF$162,IF(VLOOKUP(CONCATENATE($B56,"_",K$51),'Rozpis zápasů'!$D$3:$AF$162,3,0)=$B56,6,5),0),IF(VLOOKUP(CONCATENATE($B56,"_",K$51),'Rozpis zápasů'!$D$3:$AF$162,20,0)&lt;&gt;"",CONCATENATE(" (",VLOOKUP(CONCATENATE($B56,"_",K$51),'Rozpis zápasů'!$D$3:$AF$162,20,0),")"),"")),"")</f>
        <v/>
      </c>
      <c r="L56" s="232">
        <f>IF((COUNTIFS('Rozpis zápasů'!$F$3:$F$162,B56,'Rozpis zápasů'!$E$3:$E$162,"&lt;&gt;N")+COUNTIFS('Rozpis zápasů'!$G$3:$G$162,B56,'Rozpis zápasů'!$E$3:$E$162,"&lt;&gt;N"))=0,"",SUMIF('Rozpis zápasů'!$F$3:$F$162,B56,'Rozpis zápasů'!$L$3:$L$162)+SUMIF('Rozpis zápasů'!$G$3:$G$162,B56,'Rozpis zápasů'!$M$3:$M$162))</f>
        <v>5</v>
      </c>
      <c r="M56" s="235">
        <f>IF((COUNTIFS('Rozpis zápasů'!$F$3:$F$162,B56,'Rozpis zápasů'!$E$3:$E$162,"&lt;&gt;N")+COUNTIFS('Rozpis zápasů'!$G$3:$G$162,B56,'Rozpis zápasů'!$E$3:$E$162,"&lt;&gt;N"))=0,"",SUMIF('Rozpis zápasů'!$F$3:$F$162,$B56,'Rozpis zápasů'!$H$3:$H$162)+SUMIF('Rozpis zápasů'!$G$3:$G$162,$B56,'Rozpis zápasů'!$I$3:$I$162))</f>
        <v>10</v>
      </c>
      <c r="N56" s="355">
        <f>IF((COUNTIFS('Rozpis zápasů'!$F$3:$F$162,B56,'Rozpis zápasů'!$E$3:$E$162,"&lt;&gt;N")+COUNTIFS('Rozpis zápasů'!$G$3:$G$162,B56,'Rozpis zápasů'!$E$3:$E$162,"&lt;&gt;N"))=0,"",SUMIF('Rozpis zápasů'!$F$3:$F$162,$B56,'Rozpis zápasů'!$I$3:$I$162)+SUMIF('Rozpis zápasů'!$G$3:$G$162,$B56,'Rozpis zápasů'!$H$3:$H$162))</f>
        <v>0</v>
      </c>
      <c r="O56" s="233">
        <f t="shared" si="25"/>
        <v>10</v>
      </c>
      <c r="P56" s="600" t="str">
        <f t="shared" si="26"/>
        <v/>
      </c>
      <c r="Q56" s="447">
        <f t="shared" si="27"/>
        <v>1</v>
      </c>
      <c r="R56" s="447" t="str">
        <f>IF($Q56="","",IF(AND(COUNTIF($Q$52:$Q$59,$Q56)&gt;1,COUNTIF($Q$52:$Q$59,$Q56)&lt;COUNTA($C$52:$C$59)),HLOOKUP($B56,rozstřely!$C$172:$BN$185,10,0),""))</f>
        <v/>
      </c>
      <c r="S56" s="448" t="str">
        <f>IF($Q56="","",IF(AND(COUNTIF($Q$52:$Q$59,$Q56)&gt;1,COUNTIF($Q$52:$Q$59,$Q56)&lt;COUNTA($C$52:$C$59)),HLOOKUP($B56,rozstřely!$C$172:$BN$185,11,0),""))</f>
        <v/>
      </c>
      <c r="T56" s="449" t="str">
        <f>IF($Q56="","",IF(AND(COUNTIF($Q$52:$Q$59,$Q56)&gt;1,COUNTIF($Q$52:$Q$59,$Q56)&lt;COUNTA($C$52:$C$59)),HLOOKUP($B56,rozstřely!$C$172:$BN$185,12,0),""))</f>
        <v/>
      </c>
      <c r="U56" s="447" t="str">
        <f>IF($Q56="","",IF(AND(COUNTIF($Q$52:$Q$59,$Q56)&gt;1,COUNTIF($Q$52:$Q$59,$Q56)&lt;COUNTA($C$52:$C$59)),HLOOKUP($B56,rozstřely!$C$172:$BN$185,13,0),""))</f>
        <v/>
      </c>
      <c r="V56" s="957" t="str">
        <f>IF($Q56="","",IF(AND(COUNTIF($Q$52:$Q$59,$Q56)&gt;1,COUNTIF($Q$52:$Q$59,$Q56)&lt;COUNTA($C$52:$C$59)),HLOOKUP($B56,rozstřely!$C$172:$BN$185,14,0),""))</f>
        <v/>
      </c>
      <c r="W56" s="233">
        <f ca="1">IF($Q56="","",IF(AND(COUNTIF($Q$52:$Q$59,$Q56)&gt;0,COUNTIF($Q$52:$Q$59,$Q56)&lt;COUNTA($C$52:$C$59)),HLOOKUP(B56,rozstřely!$C$161:$BJ$168,8,0),""))</f>
        <v>1</v>
      </c>
      <c r="X56" s="453" t="str">
        <f t="shared" ca="1" si="28"/>
        <v>1E</v>
      </c>
      <c r="Y56" s="452">
        <f t="shared" si="23"/>
        <v>55</v>
      </c>
      <c r="Z56" s="455" t="str">
        <f t="shared" si="24"/>
        <v>Tichý/ 
Chyna</v>
      </c>
      <c r="AA56" s="325"/>
    </row>
    <row r="57" spans="1:27" ht="30" customHeight="1" x14ac:dyDescent="0.25">
      <c r="A57" s="561"/>
      <c r="B57" s="1013">
        <f>'Tabulky skupin'!B57</f>
        <v>56</v>
      </c>
      <c r="C57" s="899" t="str">
        <f>VLOOKUP($B57,jednotlivci!$C$5:$G$164,5,0)</f>
        <v>Severa/ 
Weiss</v>
      </c>
      <c r="D57" s="100" t="str">
        <f>IFERROR(CONCATENATE(VLOOKUP(CONCATENATE(D$51,"_",$B57),'Rozpis zápasů'!$D$3:$AF$162,IF(VLOOKUP(CONCATENATE(D$51,"_",$B57),'Rozpis zápasů'!$D$3:$AF$162,3,0)=$B57,5,6),0),":",VLOOKUP(CONCATENATE(D$51,"_",$B57),'Rozpis zápasů'!$D$3:$AF$162,IF(VLOOKUP(CONCATENATE(D$51,"_",$B57),'Rozpis zápasů'!$D$3:$AF$162,3,0)=$B57,6,5),0),IF(VLOOKUP(CONCATENATE(D$51,"_",$B57),'Rozpis zápasů'!$D$3:$AF$162,20,0)&lt;&gt;"",CONCATENATE(" (",VLOOKUP(CONCATENATE(D$51,"_",$B57),'Rozpis zápasů'!$D$3:$AF$162,20,0),")"),"")),"")</f>
        <v>2:1</v>
      </c>
      <c r="E57" s="103" t="str">
        <f>IFERROR(CONCATENATE(VLOOKUP(CONCATENATE(E$51,"_",$B57),'Rozpis zápasů'!$D$3:$AF$162,IF(VLOOKUP(CONCATENATE(E$51,"_",$B57),'Rozpis zápasů'!$D$3:$AF$162,3,0)=$B57,5,6),0),":",VLOOKUP(CONCATENATE(E$51,"_",$B57),'Rozpis zápasů'!$D$3:$AF$162,IF(VLOOKUP(CONCATENATE(E$51,"_",$B57),'Rozpis zápasů'!$D$3:$AF$162,3,0)=$B57,6,5),0),IF(VLOOKUP(CONCATENATE(E$51,"_",$B57),'Rozpis zápasů'!$D$3:$AF$162,20,0)&lt;&gt;"",CONCATENATE(" (",VLOOKUP(CONCATENATE(E$51,"_",$B57),'Rozpis zápasů'!$D$3:$AF$162,20,0),")"),"")),"")</f>
        <v>2:0</v>
      </c>
      <c r="F57" s="103" t="str">
        <f>IFERROR(CONCATENATE(VLOOKUP(CONCATENATE(F$51,"_",$B57),'Rozpis zápasů'!$D$3:$AF$162,IF(VLOOKUP(CONCATENATE(F$51,"_",$B57),'Rozpis zápasů'!$D$3:$AF$162,3,0)=$B57,5,6),0),":",VLOOKUP(CONCATENATE(F$51,"_",$B57),'Rozpis zápasů'!$D$3:$AF$162,IF(VLOOKUP(CONCATENATE(F$51,"_",$B57),'Rozpis zápasů'!$D$3:$AF$162,3,0)=$B57,6,5),0),IF(VLOOKUP(CONCATENATE(F$51,"_",$B57),'Rozpis zápasů'!$D$3:$AF$162,20,0)&lt;&gt;"",CONCATENATE(" (",VLOOKUP(CONCATENATE(F$51,"_",$B57),'Rozpis zápasů'!$D$3:$AF$162,20,0),")"),"")),"")</f>
        <v>0:2</v>
      </c>
      <c r="G57" s="103" t="str">
        <f>IFERROR(CONCATENATE(VLOOKUP(CONCATENATE(G$51,"_",$B57),'Rozpis zápasů'!$D$3:$AF$162,IF(VLOOKUP(CONCATENATE(G$51,"_",$B57),'Rozpis zápasů'!$D$3:$AF$162,3,0)=$B57,5,6),0),":",VLOOKUP(CONCATENATE(G$51,"_",$B57),'Rozpis zápasů'!$D$3:$AF$162,IF(VLOOKUP(CONCATENATE(G$51,"_",$B57),'Rozpis zápasů'!$D$3:$AF$162,3,0)=$B57,6,5),0),IF(VLOOKUP(CONCATENATE(G$51,"_",$B57),'Rozpis zápasů'!$D$3:$AF$162,20,0)&lt;&gt;"",CONCATENATE(" (",VLOOKUP(CONCATENATE(G$51,"_",$B57),'Rozpis zápasů'!$D$3:$AF$162,20,0),")"),"")),"")</f>
        <v>0:2</v>
      </c>
      <c r="H57" s="103" t="str">
        <f>IFERROR(CONCATENATE(VLOOKUP(CONCATENATE(H$51,"_",$B57),'Rozpis zápasů'!$D$3:$AF$162,IF(VLOOKUP(CONCATENATE(H$51,"_",$B57),'Rozpis zápasů'!$D$3:$AF$162,3,0)=$B57,5,6),0),":",VLOOKUP(CONCATENATE(H$51,"_",$B57),'Rozpis zápasů'!$D$3:$AF$162,IF(VLOOKUP(CONCATENATE(H$51,"_",$B57),'Rozpis zápasů'!$D$3:$AF$162,3,0)=$B57,6,5),0),IF(VLOOKUP(CONCATENATE(H$51,"_",$B57),'Rozpis zápasů'!$D$3:$AF$162,20,0)&lt;&gt;"",CONCATENATE(" (",VLOOKUP(CONCATENATE(H$51,"_",$B57),'Rozpis zápasů'!$D$3:$AF$162,20,0),")"),"")),"")</f>
        <v>0:2</v>
      </c>
      <c r="I57" s="444" t="str">
        <f>H56</f>
        <v>E</v>
      </c>
      <c r="J57" s="101" t="str">
        <f>IFERROR(CONCATENATE(VLOOKUP(CONCATENATE($B57,"_",J$51),'Rozpis zápasů'!$D$3:$AF$162,IF(VLOOKUP(CONCATENATE($B57,"_",J$51),'Rozpis zápasů'!$D$3:$AF$162,3,0)=$B57,5,6),0),":",VLOOKUP(CONCATENATE($B57,"_",J$51),'Rozpis zápasů'!$D$3:$AF$162,IF(VLOOKUP(CONCATENATE($B57,"_",J$51),'Rozpis zápasů'!$D$3:$AF$162,3,0)=$B57,6,5),0),IF(VLOOKUP(CONCATENATE($B57,"_",J$51),'Rozpis zápasů'!$D$3:$AF$162,20,0)&lt;&gt;"",CONCATENATE(" (",VLOOKUP(CONCATENATE($B57,"_",J$51),'Rozpis zápasů'!$D$3:$AF$162,20,0),")"),"")),"")</f>
        <v/>
      </c>
      <c r="K57" s="229" t="str">
        <f>IFERROR(CONCATENATE(VLOOKUP(CONCATENATE($B57,"_",K$51),'Rozpis zápasů'!$D$3:$AF$162,IF(VLOOKUP(CONCATENATE($B57,"_",K$51),'Rozpis zápasů'!$D$3:$AF$162,3,0)=$B57,5,6),0),":",VLOOKUP(CONCATENATE($B57,"_",K$51),'Rozpis zápasů'!$D$3:$AF$162,IF(VLOOKUP(CONCATENATE($B57,"_",K$51),'Rozpis zápasů'!$D$3:$AF$162,3,0)=$B57,6,5),0),IF(VLOOKUP(CONCATENATE($B57,"_",K$51),'Rozpis zápasů'!$D$3:$AF$162,20,0)&lt;&gt;"",CONCATENATE(" (",VLOOKUP(CONCATENATE($B57,"_",K$51),'Rozpis zápasů'!$D$3:$AF$162,20,0),")"),"")),"")</f>
        <v/>
      </c>
      <c r="L57" s="232">
        <f>IF((COUNTIFS('Rozpis zápasů'!$F$3:$F$162,B57,'Rozpis zápasů'!$E$3:$E$162,"&lt;&gt;N")+COUNTIFS('Rozpis zápasů'!$G$3:$G$162,B57,'Rozpis zápasů'!$E$3:$E$162,"&lt;&gt;N"))=0,"",SUMIF('Rozpis zápasů'!$F$3:$F$162,B57,'Rozpis zápasů'!$L$3:$L$162)+SUMIF('Rozpis zápasů'!$G$3:$G$162,B57,'Rozpis zápasů'!$M$3:$M$162))</f>
        <v>2</v>
      </c>
      <c r="M57" s="235">
        <f>IF((COUNTIFS('Rozpis zápasů'!$F$3:$F$162,B57,'Rozpis zápasů'!$E$3:$E$162,"&lt;&gt;N")+COUNTIFS('Rozpis zápasů'!$G$3:$G$162,B57,'Rozpis zápasů'!$E$3:$E$162,"&lt;&gt;N"))=0,"",SUMIF('Rozpis zápasů'!$F$3:$F$162,$B57,'Rozpis zápasů'!$H$3:$H$162)+SUMIF('Rozpis zápasů'!$G$3:$G$162,$B57,'Rozpis zápasů'!$I$3:$I$162))</f>
        <v>4</v>
      </c>
      <c r="N57" s="355">
        <f>IF((COUNTIFS('Rozpis zápasů'!$F$3:$F$162,B57,'Rozpis zápasů'!$E$3:$E$162,"&lt;&gt;N")+COUNTIFS('Rozpis zápasů'!$G$3:$G$162,B57,'Rozpis zápasů'!$E$3:$E$162,"&lt;&gt;N"))=0,"",SUMIF('Rozpis zápasů'!$F$3:$F$162,$B57,'Rozpis zápasů'!$I$3:$I$162)+SUMIF('Rozpis zápasů'!$G$3:$G$162,$B57,'Rozpis zápasů'!$H$3:$H$162))</f>
        <v>7</v>
      </c>
      <c r="O57" s="233">
        <f t="shared" si="25"/>
        <v>-3</v>
      </c>
      <c r="P57" s="600">
        <f t="shared" si="26"/>
        <v>0.5714285714285714</v>
      </c>
      <c r="Q57" s="447">
        <f t="shared" si="27"/>
        <v>4</v>
      </c>
      <c r="R57" s="447" t="str">
        <f>IF($Q57="","",IF(AND(COUNTIF($Q$52:$Q$59,$Q57)&gt;1,COUNTIF($Q$52:$Q$59,$Q57)&lt;COUNTA($C$52:$C$59)),HLOOKUP($B57,rozstřely!$C$172:$BN$185,10,0),""))</f>
        <v/>
      </c>
      <c r="S57" s="448" t="str">
        <f>IF($Q57="","",IF(AND(COUNTIF($Q$52:$Q$59,$Q57)&gt;1,COUNTIF($Q$52:$Q$59,$Q57)&lt;COUNTA($C$52:$C$59)),HLOOKUP($B57,rozstřely!$C$172:$BN$185,11,0),""))</f>
        <v/>
      </c>
      <c r="T57" s="449" t="str">
        <f>IF($Q57="","",IF(AND(COUNTIF($Q$52:$Q$59,$Q57)&gt;1,COUNTIF($Q$52:$Q$59,$Q57)&lt;COUNTA($C$52:$C$59)),HLOOKUP($B57,rozstřely!$C$172:$BN$185,12,0),""))</f>
        <v/>
      </c>
      <c r="U57" s="447" t="str">
        <f>IF($Q57="","",IF(AND(COUNTIF($Q$52:$Q$59,$Q57)&gt;1,COUNTIF($Q$52:$Q$59,$Q57)&lt;COUNTA($C$52:$C$59)),HLOOKUP($B57,rozstřely!$C$172:$BN$185,13,0),""))</f>
        <v/>
      </c>
      <c r="V57" s="957" t="str">
        <f>IF($Q57="","",IF(AND(COUNTIF($Q$52:$Q$59,$Q57)&gt;1,COUNTIF($Q$52:$Q$59,$Q57)&lt;COUNTA($C$52:$C$59)),HLOOKUP($B57,rozstřely!$C$172:$BN$185,14,0),""))</f>
        <v/>
      </c>
      <c r="W57" s="233">
        <f ca="1">IF($Q57="","",IF(AND(COUNTIF($Q$52:$Q$59,$Q57)&gt;0,COUNTIF($Q$52:$Q$59,$Q57)&lt;COUNTA($C$52:$C$59)),HLOOKUP(B57,rozstřely!$C$161:$BJ$168,8,0),""))</f>
        <v>4</v>
      </c>
      <c r="X57" s="453" t="str">
        <f t="shared" ca="1" si="28"/>
        <v>4E</v>
      </c>
      <c r="Y57" s="453">
        <f t="shared" si="23"/>
        <v>56</v>
      </c>
      <c r="Z57" s="457" t="str">
        <f t="shared" si="24"/>
        <v>Severa/ 
Weiss</v>
      </c>
      <c r="AA57" s="325"/>
    </row>
    <row r="58" spans="1:27" ht="30" customHeight="1" x14ac:dyDescent="0.25">
      <c r="A58" s="561"/>
      <c r="B58" s="1013">
        <f>'Tabulky skupin'!B58</f>
        <v>57</v>
      </c>
      <c r="C58" s="899" t="str">
        <f>VLOOKUP($B58,jednotlivci!$C$5:$G$164,5,0)</f>
        <v/>
      </c>
      <c r="D58" s="100" t="str">
        <f>IFERROR(CONCATENATE(VLOOKUP(CONCATENATE(D$51,"_",$B58),'Rozpis zápasů'!$D$3:$AF$162,IF(VLOOKUP(CONCATENATE(D$51,"_",$B58),'Rozpis zápasů'!$D$3:$AF$162,3,0)=$B58,5,6),0),":",VLOOKUP(CONCATENATE(D$51,"_",$B58),'Rozpis zápasů'!$D$3:$AF$162,IF(VLOOKUP(CONCATENATE(D$51,"_",$B58),'Rozpis zápasů'!$D$3:$AF$162,3,0)=$B58,6,5),0),IF(VLOOKUP(CONCATENATE(D$51,"_",$B58),'Rozpis zápasů'!$D$3:$AF$162,20,0)&lt;&gt;"",CONCATENATE(" (",VLOOKUP(CONCATENATE(D$51,"_",$B58),'Rozpis zápasů'!$D$3:$AF$162,20,0),")"),"")),"")</f>
        <v/>
      </c>
      <c r="E58" s="103" t="str">
        <f>IFERROR(CONCATENATE(VLOOKUP(CONCATENATE(E$51,"_",$B58),'Rozpis zápasů'!$D$3:$AF$162,IF(VLOOKUP(CONCATENATE(E$51,"_",$B58),'Rozpis zápasů'!$D$3:$AF$162,3,0)=$B58,5,6),0),":",VLOOKUP(CONCATENATE(E$51,"_",$B58),'Rozpis zápasů'!$D$3:$AF$162,IF(VLOOKUP(CONCATENATE(E$51,"_",$B58),'Rozpis zápasů'!$D$3:$AF$162,3,0)=$B58,6,5),0),IF(VLOOKUP(CONCATENATE(E$51,"_",$B58),'Rozpis zápasů'!$D$3:$AF$162,20,0)&lt;&gt;"",CONCATENATE(" (",VLOOKUP(CONCATENATE(E$51,"_",$B58),'Rozpis zápasů'!$D$3:$AF$162,20,0),")"),"")),"")</f>
        <v/>
      </c>
      <c r="F58" s="103" t="str">
        <f>IFERROR(CONCATENATE(VLOOKUP(CONCATENATE(F$51,"_",$B58),'Rozpis zápasů'!$D$3:$AF$162,IF(VLOOKUP(CONCATENATE(F$51,"_",$B58),'Rozpis zápasů'!$D$3:$AF$162,3,0)=$B58,5,6),0),":",VLOOKUP(CONCATENATE(F$51,"_",$B58),'Rozpis zápasů'!$D$3:$AF$162,IF(VLOOKUP(CONCATENATE(F$51,"_",$B58),'Rozpis zápasů'!$D$3:$AF$162,3,0)=$B58,6,5),0),IF(VLOOKUP(CONCATENATE(F$51,"_",$B58),'Rozpis zápasů'!$D$3:$AF$162,20,0)&lt;&gt;"",CONCATENATE(" (",VLOOKUP(CONCATENATE(F$51,"_",$B58),'Rozpis zápasů'!$D$3:$AF$162,20,0),")"),"")),"")</f>
        <v/>
      </c>
      <c r="G58" s="103" t="str">
        <f>IFERROR(CONCATENATE(VLOOKUP(CONCATENATE(G$51,"_",$B58),'Rozpis zápasů'!$D$3:$AF$162,IF(VLOOKUP(CONCATENATE(G$51,"_",$B58),'Rozpis zápasů'!$D$3:$AF$162,3,0)=$B58,5,6),0),":",VLOOKUP(CONCATENATE(G$51,"_",$B58),'Rozpis zápasů'!$D$3:$AF$162,IF(VLOOKUP(CONCATENATE(G$51,"_",$B58),'Rozpis zápasů'!$D$3:$AF$162,3,0)=$B58,6,5),0),IF(VLOOKUP(CONCATENATE(G$51,"_",$B58),'Rozpis zápasů'!$D$3:$AF$162,20,0)&lt;&gt;"",CONCATENATE(" (",VLOOKUP(CONCATENATE(G$51,"_",$B58),'Rozpis zápasů'!$D$3:$AF$162,20,0),")"),"")),"")</f>
        <v/>
      </c>
      <c r="H58" s="103" t="str">
        <f>IFERROR(CONCATENATE(VLOOKUP(CONCATENATE(H$51,"_",$B58),'Rozpis zápasů'!$D$3:$AF$162,IF(VLOOKUP(CONCATENATE(H$51,"_",$B58),'Rozpis zápasů'!$D$3:$AF$162,3,0)=$B58,5,6),0),":",VLOOKUP(CONCATENATE(H$51,"_",$B58),'Rozpis zápasů'!$D$3:$AF$162,IF(VLOOKUP(CONCATENATE(H$51,"_",$B58),'Rozpis zápasů'!$D$3:$AF$162,3,0)=$B58,6,5),0),IF(VLOOKUP(CONCATENATE(H$51,"_",$B58),'Rozpis zápasů'!$D$3:$AF$162,20,0)&lt;&gt;"",CONCATENATE(" (",VLOOKUP(CONCATENATE(H$51,"_",$B58),'Rozpis zápasů'!$D$3:$AF$162,20,0),")"),"")),"")</f>
        <v/>
      </c>
      <c r="I58" s="103" t="str">
        <f>IFERROR(CONCATENATE(VLOOKUP(CONCATENATE(I$51,"_",$B58),'Rozpis zápasů'!$D$3:$AF$162,IF(VLOOKUP(CONCATENATE(I$51,"_",$B58),'Rozpis zápasů'!$D$3:$AF$162,3,0)=$B58,5,6),0),":",VLOOKUP(CONCATENATE(I$51,"_",$B58),'Rozpis zápasů'!$D$3:$AF$162,IF(VLOOKUP(CONCATENATE(I$51,"_",$B58),'Rozpis zápasů'!$D$3:$AF$162,3,0)=$B58,6,5),0),IF(VLOOKUP(CONCATENATE(I$51,"_",$B58),'Rozpis zápasů'!$D$3:$AF$162,20,0)&lt;&gt;"",CONCATENATE(" (",VLOOKUP(CONCATENATE(I$51,"_",$B58),'Rozpis zápasů'!$D$3:$AF$162,20,0),")"),"")),"")</f>
        <v/>
      </c>
      <c r="J58" s="444" t="str">
        <f>I57</f>
        <v>E</v>
      </c>
      <c r="K58" s="229" t="str">
        <f>IFERROR(CONCATENATE(VLOOKUP(CONCATENATE($B58,"_",K$51),'Rozpis zápasů'!$D$3:$AF$162,IF(VLOOKUP(CONCATENATE($B58,"_",K$51),'Rozpis zápasů'!$D$3:$AF$162,3,0)=$B58,5,6),0),":",VLOOKUP(CONCATENATE($B58,"_",K$51),'Rozpis zápasů'!$D$3:$AF$162,IF(VLOOKUP(CONCATENATE($B58,"_",K$51),'Rozpis zápasů'!$D$3:$AF$162,3,0)=$B58,6,5),0),IF(VLOOKUP(CONCATENATE($B58,"_",K$51),'Rozpis zápasů'!$D$3:$AF$162,20,0)&lt;&gt;"",CONCATENATE(" (",VLOOKUP(CONCATENATE($B58,"_",K$51),'Rozpis zápasů'!$D$3:$AF$162,20,0),")"),"")),"")</f>
        <v/>
      </c>
      <c r="L58" s="232" t="str">
        <f>IF((COUNTIFS('Rozpis zápasů'!$F$3:$F$162,B58,'Rozpis zápasů'!$E$3:$E$162,"&lt;&gt;N")+COUNTIFS('Rozpis zápasů'!$G$3:$G$162,B58,'Rozpis zápasů'!$E$3:$E$162,"&lt;&gt;N"))=0,"",SUMIF('Rozpis zápasů'!$F$3:$F$162,B58,'Rozpis zápasů'!$L$3:$L$162)+SUMIF('Rozpis zápasů'!$G$3:$G$162,B58,'Rozpis zápasů'!$M$3:$M$162))</f>
        <v/>
      </c>
      <c r="M58" s="235" t="str">
        <f>IF((COUNTIFS('Rozpis zápasů'!$F$3:$F$162,B58,'Rozpis zápasů'!$E$3:$E$162,"&lt;&gt;N")+COUNTIFS('Rozpis zápasů'!$G$3:$G$162,B58,'Rozpis zápasů'!$E$3:$E$162,"&lt;&gt;N"))=0,"",SUMIF('Rozpis zápasů'!$F$3:$F$162,$B58,'Rozpis zápasů'!$H$3:$H$162)+SUMIF('Rozpis zápasů'!$G$3:$G$162,$B58,'Rozpis zápasů'!$I$3:$I$162))</f>
        <v/>
      </c>
      <c r="N58" s="355" t="str">
        <f>IF((COUNTIFS('Rozpis zápasů'!$F$3:$F$162,B58,'Rozpis zápasů'!$E$3:$E$162,"&lt;&gt;N")+COUNTIFS('Rozpis zápasů'!$G$3:$G$162,B58,'Rozpis zápasů'!$E$3:$E$162,"&lt;&gt;N"))=0,"",SUMIF('Rozpis zápasů'!$F$3:$F$162,$B58,'Rozpis zápasů'!$I$3:$I$162)+SUMIF('Rozpis zápasů'!$G$3:$G$162,$B58,'Rozpis zápasů'!$H$3:$H$162))</f>
        <v/>
      </c>
      <c r="O58" s="233" t="str">
        <f t="shared" si="25"/>
        <v/>
      </c>
      <c r="P58" s="600" t="str">
        <f t="shared" si="26"/>
        <v/>
      </c>
      <c r="Q58" s="447" t="str">
        <f t="shared" si="27"/>
        <v/>
      </c>
      <c r="R58" s="447" t="str">
        <f>IF($Q58="","",IF(AND(COUNTIF($Q$52:$Q$59,$Q58)&gt;1,COUNTIF($Q$52:$Q$59,$Q58)&lt;COUNTA($C$52:$C$59)),HLOOKUP($B58,rozstřely!$C$172:$BN$185,10,0),""))</f>
        <v/>
      </c>
      <c r="S58" s="448" t="str">
        <f>IF($Q58="","",IF(AND(COUNTIF($Q$52:$Q$59,$Q58)&gt;1,COUNTIF($Q$52:$Q$59,$Q58)&lt;COUNTA($C$52:$C$59)),HLOOKUP($B58,rozstřely!$C$172:$BN$185,11,0),""))</f>
        <v/>
      </c>
      <c r="T58" s="449" t="str">
        <f>IF($Q58="","",IF(AND(COUNTIF($Q$52:$Q$59,$Q58)&gt;1,COUNTIF($Q$52:$Q$59,$Q58)&lt;COUNTA($C$52:$C$59)),HLOOKUP($B58,rozstřely!$C$172:$BN$185,12,0),""))</f>
        <v/>
      </c>
      <c r="U58" s="447" t="str">
        <f>IF($Q58="","",IF(AND(COUNTIF($Q$52:$Q$59,$Q58)&gt;1,COUNTIF($Q$52:$Q$59,$Q58)&lt;COUNTA($C$52:$C$59)),HLOOKUP($B58,rozstřely!$C$172:$BN$185,13,0),""))</f>
        <v/>
      </c>
      <c r="V58" s="957" t="str">
        <f>IF($Q58="","",IF(AND(COUNTIF($Q$52:$Q$59,$Q58)&gt;1,COUNTIF($Q$52:$Q$59,$Q58)&lt;COUNTA($C$52:$C$59)),HLOOKUP($B58,rozstřely!$C$172:$BN$185,14,0),""))</f>
        <v/>
      </c>
      <c r="W58" s="233" t="str">
        <f>IF($Q58="","",IF(AND(COUNTIF($Q$52:$Q$59,$Q58)&gt;0,COUNTIF($Q$52:$Q$59,$Q58)&lt;COUNTA($C$52:$C$59)),HLOOKUP(B58,rozstřely!$C$161:$BJ$168,8,0),""))</f>
        <v/>
      </c>
      <c r="X58" s="453" t="str">
        <f t="shared" si="28"/>
        <v>E</v>
      </c>
      <c r="Y58" s="453">
        <f t="shared" si="23"/>
        <v>57</v>
      </c>
      <c r="Z58" s="457" t="str">
        <f t="shared" si="24"/>
        <v/>
      </c>
      <c r="AA58" s="325"/>
    </row>
    <row r="59" spans="1:27" ht="30" customHeight="1" thickBot="1" x14ac:dyDescent="0.3">
      <c r="A59" s="561"/>
      <c r="B59" s="1014">
        <f>'Tabulky skupin'!B59</f>
        <v>58</v>
      </c>
      <c r="C59" s="910" t="str">
        <f>VLOOKUP($B59,jednotlivci!$C$5:$G$164,5,0)</f>
        <v/>
      </c>
      <c r="D59" s="104" t="str">
        <f>IFERROR(CONCATENATE(VLOOKUP(CONCATENATE(D$51,"_",$B59),'Rozpis zápasů'!$D$3:$AF$162,IF(VLOOKUP(CONCATENATE(D$51,"_",$B59),'Rozpis zápasů'!$D$3:$AF$162,3,0)=$B59,5,6),0),":",VLOOKUP(CONCATENATE(D$51,"_",$B59),'Rozpis zápasů'!$D$3:$AF$162,IF(VLOOKUP(CONCATENATE(D$51,"_",$B59),'Rozpis zápasů'!$D$3:$AF$162,3,0)=$B59,6,5),0),IF(VLOOKUP(CONCATENATE(D$51,"_",$B59),'Rozpis zápasů'!$D$3:$AF$162,20,0)&lt;&gt;"",CONCATENATE(" (",VLOOKUP(CONCATENATE(D$51,"_",$B59),'Rozpis zápasů'!$D$3:$AF$162,20,0),")"),"")),"")</f>
        <v/>
      </c>
      <c r="E59" s="105" t="str">
        <f>IFERROR(CONCATENATE(VLOOKUP(CONCATENATE(E$51,"_",$B59),'Rozpis zápasů'!$D$3:$AF$162,IF(VLOOKUP(CONCATENATE(E$51,"_",$B59),'Rozpis zápasů'!$D$3:$AF$162,3,0)=$B59,5,6),0),":",VLOOKUP(CONCATENATE(E$51,"_",$B59),'Rozpis zápasů'!$D$3:$AF$162,IF(VLOOKUP(CONCATENATE(E$51,"_",$B59),'Rozpis zápasů'!$D$3:$AF$162,3,0)=$B59,6,5),0),IF(VLOOKUP(CONCATENATE(E$51,"_",$B59),'Rozpis zápasů'!$D$3:$AF$162,20,0)&lt;&gt;"",CONCATENATE(" (",VLOOKUP(CONCATENATE(E$51,"_",$B59),'Rozpis zápasů'!$D$3:$AF$162,20,0),")"),"")),"")</f>
        <v/>
      </c>
      <c r="F59" s="105" t="str">
        <f>IFERROR(CONCATENATE(VLOOKUP(CONCATENATE(F$51,"_",$B59),'Rozpis zápasů'!$D$3:$AF$162,IF(VLOOKUP(CONCATENATE(F$51,"_",$B59),'Rozpis zápasů'!$D$3:$AF$162,3,0)=$B59,5,6),0),":",VLOOKUP(CONCATENATE(F$51,"_",$B59),'Rozpis zápasů'!$D$3:$AF$162,IF(VLOOKUP(CONCATENATE(F$51,"_",$B59),'Rozpis zápasů'!$D$3:$AF$162,3,0)=$B59,6,5),0),IF(VLOOKUP(CONCATENATE(F$51,"_",$B59),'Rozpis zápasů'!$D$3:$AF$162,20,0)&lt;&gt;"",CONCATENATE(" (",VLOOKUP(CONCATENATE(F$51,"_",$B59),'Rozpis zápasů'!$D$3:$AF$162,20,0),")"),"")),"")</f>
        <v/>
      </c>
      <c r="G59" s="105" t="str">
        <f>IFERROR(CONCATENATE(VLOOKUP(CONCATENATE(G$51,"_",$B59),'Rozpis zápasů'!$D$3:$AF$162,IF(VLOOKUP(CONCATENATE(G$51,"_",$B59),'Rozpis zápasů'!$D$3:$AF$162,3,0)=$B59,5,6),0),":",VLOOKUP(CONCATENATE(G$51,"_",$B59),'Rozpis zápasů'!$D$3:$AF$162,IF(VLOOKUP(CONCATENATE(G$51,"_",$B59),'Rozpis zápasů'!$D$3:$AF$162,3,0)=$B59,6,5),0),IF(VLOOKUP(CONCATENATE(G$51,"_",$B59),'Rozpis zápasů'!$D$3:$AF$162,20,0)&lt;&gt;"",CONCATENATE(" (",VLOOKUP(CONCATENATE(G$51,"_",$B59),'Rozpis zápasů'!$D$3:$AF$162,20,0),")"),"")),"")</f>
        <v/>
      </c>
      <c r="H59" s="105" t="str">
        <f>IFERROR(CONCATENATE(VLOOKUP(CONCATENATE(H$51,"_",$B59),'Rozpis zápasů'!$D$3:$AF$162,IF(VLOOKUP(CONCATENATE(H$51,"_",$B59),'Rozpis zápasů'!$D$3:$AF$162,3,0)=$B59,5,6),0),":",VLOOKUP(CONCATENATE(H$51,"_",$B59),'Rozpis zápasů'!$D$3:$AF$162,IF(VLOOKUP(CONCATENATE(H$51,"_",$B59),'Rozpis zápasů'!$D$3:$AF$162,3,0)=$B59,6,5),0),IF(VLOOKUP(CONCATENATE(H$51,"_",$B59),'Rozpis zápasů'!$D$3:$AF$162,20,0)&lt;&gt;"",CONCATENATE(" (",VLOOKUP(CONCATENATE(H$51,"_",$B59),'Rozpis zápasů'!$D$3:$AF$162,20,0),")"),"")),"")</f>
        <v/>
      </c>
      <c r="I59" s="105" t="str">
        <f>IFERROR(CONCATENATE(VLOOKUP(CONCATENATE(I$51,"_",$B59),'Rozpis zápasů'!$D$3:$AF$162,IF(VLOOKUP(CONCATENATE(I$51,"_",$B59),'Rozpis zápasů'!$D$3:$AF$162,3,0)=$B59,5,6),0),":",VLOOKUP(CONCATENATE(I$51,"_",$B59),'Rozpis zápasů'!$D$3:$AF$162,IF(VLOOKUP(CONCATENATE(I$51,"_",$B59),'Rozpis zápasů'!$D$3:$AF$162,3,0)=$B59,6,5),0),IF(VLOOKUP(CONCATENATE(I$51,"_",$B59),'Rozpis zápasů'!$D$3:$AF$162,20,0)&lt;&gt;"",CONCATENATE(" (",VLOOKUP(CONCATENATE(I$51,"_",$B59),'Rozpis zápasů'!$D$3:$AF$162,20,0),")"),"")),"")</f>
        <v/>
      </c>
      <c r="J59" s="105" t="str">
        <f>IFERROR(CONCATENATE(VLOOKUP(CONCATENATE(J$51,"_",$B59),'Rozpis zápasů'!$D$3:$AF$162,IF(VLOOKUP(CONCATENATE(J$51,"_",$B59),'Rozpis zápasů'!$D$3:$AF$162,3,0)=$B59,5,6),0),":",VLOOKUP(CONCATENATE(J$51,"_",$B59),'Rozpis zápasů'!$D$3:$AF$162,IF(VLOOKUP(CONCATENATE(J$51,"_",$B59),'Rozpis zápasů'!$D$3:$AF$162,3,0)=$B59,6,5),0),IF(VLOOKUP(CONCATENATE(J$51,"_",$B59),'Rozpis zápasů'!$D$3:$AF$162,20,0)&lt;&gt;"",CONCATENATE(" (",VLOOKUP(CONCATENATE(J$51,"_",$B59),'Rozpis zápasů'!$D$3:$AF$162,20,0),")"),"")),"")</f>
        <v/>
      </c>
      <c r="K59" s="444" t="str">
        <f>J58</f>
        <v>E</v>
      </c>
      <c r="L59" s="351" t="str">
        <f>IF((COUNTIFS('Rozpis zápasů'!$F$3:$F$162,B59,'Rozpis zápasů'!$E$3:$E$162,"&lt;&gt;N")+COUNTIFS('Rozpis zápasů'!$G$3:$G$162,B59,'Rozpis zápasů'!$E$3:$E$162,"&lt;&gt;N"))=0,"",SUMIF('Rozpis zápasů'!$F$3:$F$162,B59,'Rozpis zápasů'!$L$3:$L$162)+SUMIF('Rozpis zápasů'!$G$3:$G$162,B59,'Rozpis zápasů'!$M$3:$M$162))</f>
        <v/>
      </c>
      <c r="M59" s="352" t="str">
        <f>IF((COUNTIFS('Rozpis zápasů'!$F$3:$F$162,B59,'Rozpis zápasů'!$E$3:$E$162,"&lt;&gt;N")+COUNTIFS('Rozpis zápasů'!$G$3:$G$162,B59,'Rozpis zápasů'!$E$3:$E$162,"&lt;&gt;N"))=0,"",SUMIF('Rozpis zápasů'!$F$3:$F$162,$B59,'Rozpis zápasů'!$H$3:$H$162)+SUMIF('Rozpis zápasů'!$G$3:$G$162,$B59,'Rozpis zápasů'!$I$3:$I$162))</f>
        <v/>
      </c>
      <c r="N59" s="356" t="str">
        <f>IF((COUNTIFS('Rozpis zápasů'!$F$3:$F$162,B59,'Rozpis zápasů'!$E$3:$E$162,"&lt;&gt;N")+COUNTIFS('Rozpis zápasů'!$G$3:$G$162,B59,'Rozpis zápasů'!$E$3:$E$162,"&lt;&gt;N"))=0,"",SUMIF('Rozpis zápasů'!$F$3:$F$162,$B59,'Rozpis zápasů'!$I$3:$I$162)+SUMIF('Rozpis zápasů'!$G$3:$G$162,$B59,'Rozpis zápasů'!$H$3:$H$162))</f>
        <v/>
      </c>
      <c r="O59" s="353" t="str">
        <f t="shared" si="25"/>
        <v/>
      </c>
      <c r="P59" s="601" t="str">
        <f t="shared" si="26"/>
        <v/>
      </c>
      <c r="Q59" s="447" t="str">
        <f t="shared" si="27"/>
        <v/>
      </c>
      <c r="R59" s="447" t="str">
        <f>IF($Q59="","",IF(AND(COUNTIF($Q$52:$Q$59,$Q59)&gt;1,COUNTIF($Q$52:$Q$59,$Q59)&lt;COUNTA($C$52:$C$59)),HLOOKUP($B59,rozstřely!$C$172:$BN$185,10,0),""))</f>
        <v/>
      </c>
      <c r="S59" s="448" t="str">
        <f>IF($Q59="","",IF(AND(COUNTIF($Q$52:$Q$59,$Q59)&gt;1,COUNTIF($Q$52:$Q$59,$Q59)&lt;COUNTA($C$52:$C$59)),HLOOKUP($B59,rozstřely!$C$172:$BN$185,11,0),""))</f>
        <v/>
      </c>
      <c r="T59" s="449" t="str">
        <f>IF($Q59="","",IF(AND(COUNTIF($Q$52:$Q$59,$Q59)&gt;1,COUNTIF($Q$52:$Q$59,$Q59)&lt;COUNTA($C$52:$C$59)),HLOOKUP($B59,rozstřely!$C$172:$BN$185,12,0),""))</f>
        <v/>
      </c>
      <c r="U59" s="447" t="str">
        <f>IF($Q59="","",IF(AND(COUNTIF($Q$52:$Q$59,$Q59)&gt;1,COUNTIF($Q$52:$Q$59,$Q59)&lt;COUNTA($C$52:$C$59)),HLOOKUP($B59,rozstřely!$C$172:$BN$185,13,0),""))</f>
        <v/>
      </c>
      <c r="V59" s="957" t="str">
        <f>IF($Q59="","",IF(AND(COUNTIF($Q$52:$Q$59,$Q59)&gt;1,COUNTIF($Q$52:$Q$59,$Q59)&lt;COUNTA($C$52:$C$59)),HLOOKUP($B59,rozstřely!$C$172:$BN$185,14,0),""))</f>
        <v/>
      </c>
      <c r="W59" s="233" t="str">
        <f>IF($Q59="","",IF(AND(COUNTIF($Q$52:$Q$59,$Q59)&gt;0,COUNTIF($Q$52:$Q$59,$Q59)&lt;COUNTA($C$52:$C$59)),HLOOKUP(B59,rozstřely!$C$161:$BJ$168,8,0),""))</f>
        <v/>
      </c>
      <c r="X59" s="453" t="str">
        <f t="shared" si="28"/>
        <v>E</v>
      </c>
      <c r="Y59" s="466">
        <f t="shared" si="23"/>
        <v>58</v>
      </c>
      <c r="Z59" s="467" t="str">
        <f t="shared" si="24"/>
        <v/>
      </c>
      <c r="AA59" s="325"/>
    </row>
    <row r="60" spans="1:27" ht="30" customHeight="1" x14ac:dyDescent="0.3">
      <c r="A60" s="569"/>
      <c r="B60" s="327"/>
      <c r="C60" s="824"/>
      <c r="D60" s="468"/>
      <c r="E60" s="468"/>
      <c r="F60" s="468"/>
      <c r="G60" s="468"/>
      <c r="H60" s="468"/>
      <c r="I60" s="468"/>
      <c r="J60" s="468"/>
      <c r="K60" s="469"/>
      <c r="L60" s="518"/>
      <c r="M60" s="570"/>
      <c r="N60" s="571"/>
      <c r="O60" s="572"/>
      <c r="P60" s="572"/>
      <c r="Q60" s="474"/>
      <c r="R60" s="573"/>
      <c r="S60" s="574"/>
      <c r="T60" s="575"/>
      <c r="U60" s="573"/>
      <c r="V60" s="573"/>
      <c r="W60" s="573"/>
      <c r="X60" s="478"/>
      <c r="Y60" s="478"/>
      <c r="Z60" s="479"/>
      <c r="AA60" s="329"/>
    </row>
    <row r="61" spans="1:27" ht="30" customHeight="1" thickBot="1" x14ac:dyDescent="0.35">
      <c r="A61" s="561"/>
      <c r="B61" s="331"/>
      <c r="C61" s="821"/>
      <c r="D61" s="481"/>
      <c r="E61" s="481"/>
      <c r="F61" s="481"/>
      <c r="G61" s="481"/>
      <c r="H61" s="481"/>
      <c r="I61" s="481"/>
      <c r="J61" s="481"/>
      <c r="K61" s="481"/>
      <c r="L61" s="576"/>
      <c r="M61" s="577"/>
      <c r="N61" s="578"/>
      <c r="O61" s="576"/>
      <c r="P61" s="576"/>
      <c r="Q61" s="490"/>
      <c r="R61" s="579"/>
      <c r="S61" s="481"/>
      <c r="T61" s="580"/>
      <c r="U61" s="490"/>
      <c r="V61" s="490"/>
      <c r="W61" s="490"/>
      <c r="X61" s="489"/>
      <c r="Y61" s="489"/>
      <c r="Z61" s="490"/>
      <c r="AA61" s="325"/>
    </row>
    <row r="62" spans="1:27" s="619" customFormat="1" ht="30" customHeight="1" x14ac:dyDescent="0.25">
      <c r="A62" s="614"/>
      <c r="B62" s="648"/>
      <c r="C62" s="834" t="str">
        <f>D64</f>
        <v>F</v>
      </c>
      <c r="D62" s="491" t="str">
        <f>C64</f>
        <v>Kolstrunk/ 
Mück</v>
      </c>
      <c r="E62" s="492" t="str">
        <f>C65</f>
        <v>Jäger/ 
Mráz</v>
      </c>
      <c r="F62" s="492" t="str">
        <f>C66</f>
        <v>Kalina/ 
Körber</v>
      </c>
      <c r="G62" s="492" t="str">
        <f>C67</f>
        <v>Průša/ 
Průša</v>
      </c>
      <c r="H62" s="492" t="str">
        <f>C68</f>
        <v>Tůma/ 
Houser</v>
      </c>
      <c r="I62" s="492" t="str">
        <f>C69</f>
        <v>Jiránek/ 
Bína</v>
      </c>
      <c r="J62" s="492" t="str">
        <f>C70</f>
        <v/>
      </c>
      <c r="K62" s="492" t="str">
        <f>C71</f>
        <v/>
      </c>
      <c r="L62" s="493" t="s">
        <v>14</v>
      </c>
      <c r="M62" s="1942" t="s">
        <v>13</v>
      </c>
      <c r="N62" s="1942"/>
      <c r="O62" s="921" t="s">
        <v>15</v>
      </c>
      <c r="P62" s="495" t="s">
        <v>186</v>
      </c>
      <c r="Q62" s="496" t="s">
        <v>107</v>
      </c>
      <c r="R62" s="922" t="s">
        <v>104</v>
      </c>
      <c r="S62" s="2059" t="s">
        <v>105</v>
      </c>
      <c r="T62" s="2059"/>
      <c r="U62" s="922" t="s">
        <v>106</v>
      </c>
      <c r="V62" s="498" t="s">
        <v>187</v>
      </c>
      <c r="W62" s="615" t="s">
        <v>12</v>
      </c>
      <c r="X62" s="616"/>
      <c r="Y62" s="616"/>
      <c r="Z62" s="617"/>
      <c r="AA62" s="618"/>
    </row>
    <row r="63" spans="1:27" s="619" customFormat="1" ht="30" customHeight="1" thickBot="1" x14ac:dyDescent="0.3">
      <c r="A63" s="614"/>
      <c r="B63" s="1011" t="str">
        <f>'Tabulky skupin'!B63</f>
        <v>F</v>
      </c>
      <c r="C63" s="835"/>
      <c r="D63" s="623">
        <f>B64</f>
        <v>61</v>
      </c>
      <c r="E63" s="624">
        <f>B65</f>
        <v>62</v>
      </c>
      <c r="F63" s="624">
        <f>B66</f>
        <v>63</v>
      </c>
      <c r="G63" s="625">
        <f>B67</f>
        <v>64</v>
      </c>
      <c r="H63" s="624">
        <f>B68</f>
        <v>65</v>
      </c>
      <c r="I63" s="626">
        <f>B69</f>
        <v>66</v>
      </c>
      <c r="J63" s="624">
        <f>B70</f>
        <v>67</v>
      </c>
      <c r="K63" s="624">
        <f>B71</f>
        <v>68</v>
      </c>
      <c r="L63" s="499"/>
      <c r="M63" s="1945"/>
      <c r="N63" s="1945"/>
      <c r="O63" s="917"/>
      <c r="P63" s="501"/>
      <c r="Q63" s="2066" t="s">
        <v>42</v>
      </c>
      <c r="R63" s="2067"/>
      <c r="S63" s="2067"/>
      <c r="T63" s="2067"/>
      <c r="U63" s="2067"/>
      <c r="V63" s="2068"/>
      <c r="W63" s="636"/>
      <c r="X63" s="628"/>
      <c r="Y63" s="628"/>
      <c r="Z63" s="629"/>
      <c r="AA63" s="618"/>
    </row>
    <row r="64" spans="1:27" ht="30" customHeight="1" thickTop="1" x14ac:dyDescent="0.25">
      <c r="A64" s="561"/>
      <c r="B64" s="1012">
        <f>'Tabulky skupin'!B64</f>
        <v>61</v>
      </c>
      <c r="C64" s="892" t="str">
        <f>VLOOKUP($B64,jednotlivci!$C$5:$G$164,5,0)</f>
        <v>Kolstrunk/ 
Mück</v>
      </c>
      <c r="D64" s="502" t="str">
        <f>B63</f>
        <v>F</v>
      </c>
      <c r="E64" s="98" t="str">
        <f>IFERROR(CONCATENATE(VLOOKUP(CONCATENATE($B64,"_",E$63),'Rozpis zápasů'!$D$3:$AF$162,IF(VLOOKUP(CONCATENATE($B64,"_",E$63),'Rozpis zápasů'!$D$3:$AF$162,3,0)=$B64,5,6),0),":",VLOOKUP(CONCATENATE($B64,"_",E$63),'Rozpis zápasů'!$D$3:$AF$162,IF(VLOOKUP(CONCATENATE($B64,"_",E$63),'Rozpis zápasů'!$D$3:$AF$162,3,0)=$B64,6,5),0),IF(VLOOKUP(CONCATENATE($B64,"_",E$63),'Rozpis zápasů'!$D$3:$AF$162,20,0)&lt;&gt;"",CONCATENATE(" (",VLOOKUP(CONCATENATE($B64,"_",E$63),'Rozpis zápasů'!$D$3:$AF$162,20,0),")"),"")),"")</f>
        <v>2:0</v>
      </c>
      <c r="F64" s="98" t="str">
        <f>IFERROR(CONCATENATE(VLOOKUP(CONCATENATE($B64,"_",F$63),'Rozpis zápasů'!$D$3:$AF$162,IF(VLOOKUP(CONCATENATE($B64,"_",F$63),'Rozpis zápasů'!$D$3:$AF$162,3,0)=$B64,5,6),0),":",VLOOKUP(CONCATENATE($B64,"_",F$63),'Rozpis zápasů'!$D$3:$AF$162,IF(VLOOKUP(CONCATENATE($B64,"_",F$63),'Rozpis zápasů'!$D$3:$AF$162,3,0)=$B64,6,5),0),IF(VLOOKUP(CONCATENATE($B64,"_",F$63),'Rozpis zápasů'!$D$3:$AF$162,20,0)&lt;&gt;"",CONCATENATE(" (",VLOOKUP(CONCATENATE($B64,"_",F$63),'Rozpis zápasů'!$D$3:$AF$162,20,0),")"),"")),"")</f>
        <v>2:0</v>
      </c>
      <c r="G64" s="98" t="str">
        <f>IFERROR(CONCATENATE(VLOOKUP(CONCATENATE($B64,"_",G$63),'Rozpis zápasů'!$D$3:$AF$162,IF(VLOOKUP(CONCATENATE($B64,"_",G$63),'Rozpis zápasů'!$D$3:$AF$162,3,0)=$B64,5,6),0),":",VLOOKUP(CONCATENATE($B64,"_",G$63),'Rozpis zápasů'!$D$3:$AF$162,IF(VLOOKUP(CONCATENATE($B64,"_",G$63),'Rozpis zápasů'!$D$3:$AF$162,3,0)=$B64,6,5),0),IF(VLOOKUP(CONCATENATE($B64,"_",G$63),'Rozpis zápasů'!$D$3:$AF$162,20,0)&lt;&gt;"",CONCATENATE(" (",VLOOKUP(CONCATENATE($B64,"_",G$63),'Rozpis zápasů'!$D$3:$AF$162,20,0),")"),"")),"")</f>
        <v>2:0</v>
      </c>
      <c r="H64" s="98" t="str">
        <f>IFERROR(CONCATENATE(VLOOKUP(CONCATENATE($B64,"_",H$63),'Rozpis zápasů'!$D$3:$AF$162,IF(VLOOKUP(CONCATENATE($B64,"_",H$63),'Rozpis zápasů'!$D$3:$AF$162,3,0)=$B64,5,6),0),":",VLOOKUP(CONCATENATE($B64,"_",H$63),'Rozpis zápasů'!$D$3:$AF$162,IF(VLOOKUP(CONCATENATE($B64,"_",H$63),'Rozpis zápasů'!$D$3:$AF$162,3,0)=$B64,6,5),0),IF(VLOOKUP(CONCATENATE($B64,"_",H$63),'Rozpis zápasů'!$D$3:$AF$162,20,0)&lt;&gt;"",CONCATENATE(" (",VLOOKUP(CONCATENATE($B64,"_",H$63),'Rozpis zápasů'!$D$3:$AF$162,20,0),")"),"")),"")</f>
        <v>2:0</v>
      </c>
      <c r="I64" s="98" t="str">
        <f>IFERROR(CONCATENATE(VLOOKUP(CONCATENATE($B64,"_",I$63),'Rozpis zápasů'!$D$3:$AF$162,IF(VLOOKUP(CONCATENATE($B64,"_",I$63),'Rozpis zápasů'!$D$3:$AF$162,3,0)=$B64,5,6),0),":",VLOOKUP(CONCATENATE($B64,"_",I$63),'Rozpis zápasů'!$D$3:$AF$162,IF(VLOOKUP(CONCATENATE($B64,"_",I$63),'Rozpis zápasů'!$D$3:$AF$162,3,0)=$B64,6,5),0),IF(VLOOKUP(CONCATENATE($B64,"_",I$63),'Rozpis zápasů'!$D$3:$AF$162,20,0)&lt;&gt;"",CONCATENATE(" (",VLOOKUP(CONCATENATE($B64,"_",I$63),'Rozpis zápasů'!$D$3:$AF$162,20,0),")"),"")),"")</f>
        <v>2:1</v>
      </c>
      <c r="J64" s="98" t="str">
        <f>IFERROR(CONCATENATE(VLOOKUP(CONCATENATE($B64,"_",J$63),'Rozpis zápasů'!$D$3:$AF$162,IF(VLOOKUP(CONCATENATE($B64,"_",J$63),'Rozpis zápasů'!$D$3:$AF$162,3,0)=$B64,5,6),0),":",VLOOKUP(CONCATENATE($B64,"_",J$63),'Rozpis zápasů'!$D$3:$AF$162,IF(VLOOKUP(CONCATENATE($B64,"_",J$63),'Rozpis zápasů'!$D$3:$AF$162,3,0)=$B64,6,5),0),IF(VLOOKUP(CONCATENATE($B64,"_",J$63),'Rozpis zápasů'!$D$3:$AF$162,20,0)&lt;&gt;"",CONCATENATE(" (",VLOOKUP(CONCATENATE($B64,"_",J$63),'Rozpis zápasů'!$D$3:$AF$162,20,0),")"),"")),"")</f>
        <v/>
      </c>
      <c r="K64" s="99" t="str">
        <f>IFERROR(CONCATENATE(VLOOKUP(CONCATENATE($B64,"_",K$63),'Rozpis zápasů'!$D$3:$AF$162,IF(VLOOKUP(CONCATENATE($B64,"_",K$63),'Rozpis zápasů'!$D$3:$AF$162,3,0)=$B64,5,6),0),":",VLOOKUP(CONCATENATE($B64,"_",K$63),'Rozpis zápasů'!$D$3:$AF$162,IF(VLOOKUP(CONCATENATE($B64,"_",K$63),'Rozpis zápasů'!$D$3:$AF$162,3,0)=$B64,6,5),0),IF(VLOOKUP(CONCATENATE($B64,"_",K$63),'Rozpis zápasů'!$D$3:$AF$162,20,0)&lt;&gt;"",CONCATENATE(" (",VLOOKUP(CONCATENATE($B64,"_",K$63),'Rozpis zápasů'!$D$3:$AF$162,20,0),")"),"")),"")</f>
        <v/>
      </c>
      <c r="L64" s="230">
        <f>IF((COUNTIFS('Rozpis zápasů'!$F$3:$F$162,B64,'Rozpis zápasů'!$E$3:$E$162,"&lt;&gt;N")+COUNTIFS('Rozpis zápasů'!$G$3:$G$162,B64,'Rozpis zápasů'!$E$3:$E$162,"&lt;&gt;N"))=0,"",SUMIF('Rozpis zápasů'!$F$3:$F$162,B64,'Rozpis zápasů'!$L$3:$L$162)+SUMIF('Rozpis zápasů'!$G$3:$G$162,B64,'Rozpis zápasů'!$M$3:$M$162))</f>
        <v>5</v>
      </c>
      <c r="M64" s="234">
        <f>IF((COUNTIFS('Rozpis zápasů'!$F$3:$F$162,B64,'Rozpis zápasů'!$E$3:$E$162,"&lt;&gt;N")+COUNTIFS('Rozpis zápasů'!$G$3:$G$162,B64,'Rozpis zápasů'!$E$3:$E$162,"&lt;&gt;N"))=0,"",SUMIF('Rozpis zápasů'!$F$3:$F$162,$B64,'Rozpis zápasů'!$H$3:$H$162)+SUMIF('Rozpis zápasů'!$G$3:$G$162,$B64,'Rozpis zápasů'!$I$3:$I$162))</f>
        <v>10</v>
      </c>
      <c r="N64" s="354">
        <f>IF((COUNTIFS('Rozpis zápasů'!$F$3:$F$162,B64,'Rozpis zápasů'!$E$3:$E$162,"&lt;&gt;N")+COUNTIFS('Rozpis zápasů'!$G$3:$G$162,B64,'Rozpis zápasů'!$E$3:$E$162,"&lt;&gt;N"))=0,"",SUMIF('Rozpis zápasů'!$F$3:$F$162,$B64,'Rozpis zápasů'!$I$3:$I$162)+SUMIF('Rozpis zápasů'!$G$3:$G$162,$B64,'Rozpis zápasů'!$H$3:$H$162))</f>
        <v>1</v>
      </c>
      <c r="O64" s="231">
        <f>IFERROR(M64-N64,"")</f>
        <v>9</v>
      </c>
      <c r="P64" s="434">
        <f>IFERROR(M64/N64,"")</f>
        <v>10</v>
      </c>
      <c r="Q64" s="435">
        <f t="shared" ref="Q64:Q71" si="29">IFERROR(RANK(L64,$L$64:$L$71,0),"")</f>
        <v>1</v>
      </c>
      <c r="R64" s="436" t="str">
        <f>IF($Q64="","",IF(AND(COUNTIF($Q$64:$Q$71,$Q64)&gt;1,COUNTIF($Q$64:$Q$71,$Q64)&lt;COUNTA($C$64:$C$71)),HLOOKUP($B64,rozstřely!$C$212:$BN$225,10,0),""))</f>
        <v/>
      </c>
      <c r="S64" s="437" t="str">
        <f>IF($Q64="","",IF(AND(COUNTIF($Q$64:$Q$71,$Q64)&gt;1,COUNTIF($Q$64:$Q$71,$Q64)&lt;COUNTA($C$64:$C$71)),HLOOKUP($B64,rozstřely!$C$212:$BN$225,11,0),""))</f>
        <v/>
      </c>
      <c r="T64" s="438" t="str">
        <f>IF($Q64="","",IF(AND(COUNTIF($Q$64:$Q$71,$Q64)&gt;1,COUNTIF($Q$64:$Q$71,$Q64)&lt;COUNTA($C$64:$C$71)),HLOOKUP($B64,rozstřely!$C$212:$BN$225,12,0),""))</f>
        <v/>
      </c>
      <c r="U64" s="436" t="str">
        <f>IF($Q64="","",IF(AND(COUNTIF($Q$64:$Q$71,$Q64)&gt;1,COUNTIF($Q$64:$Q$71,$Q64)&lt;COUNTA($C$64:$C$71)),HLOOKUP($B64,rozstřely!$C$212:$BN$225,13,0),""))</f>
        <v/>
      </c>
      <c r="V64" s="439" t="str">
        <f>IF($Q64="","",IF(AND(COUNTIF($Q$64:$Q$71,$Q64)&gt;1,COUNTIF($Q$64:$Q$71,$Q64)&lt;COUNTA($C$64:$C$71)),HLOOKUP($B64,rozstřely!$C$212:$BN$225,14,0),""))</f>
        <v/>
      </c>
      <c r="W64" s="440">
        <f ca="1">IF($Q64="","",IF(AND(COUNTIF($Q$64:$Q$71,$Q64)&gt;0,COUNTIF($Q$64:$Q$71,$Q64)&lt;COUNTA($C$64:$C$71)),HLOOKUP(B64,rozstřely!$C$201:$BJ$208,8,0),""))</f>
        <v>1</v>
      </c>
      <c r="X64" s="441" t="str">
        <f ca="1">CONCATENATE(W64,$B$63)</f>
        <v>1F</v>
      </c>
      <c r="Y64" s="442">
        <f t="shared" ref="Y64:Y71" si="30">B64</f>
        <v>61</v>
      </c>
      <c r="Z64" s="443" t="str">
        <f t="shared" ref="Z64:Z71" si="31">C64</f>
        <v>Kolstrunk/ 
Mück</v>
      </c>
      <c r="AA64" s="325"/>
    </row>
    <row r="65" spans="1:27" ht="30" customHeight="1" x14ac:dyDescent="0.25">
      <c r="A65" s="561"/>
      <c r="B65" s="1013">
        <f>'Tabulky skupin'!B65</f>
        <v>62</v>
      </c>
      <c r="C65" s="893" t="str">
        <f>VLOOKUP($B65,jednotlivci!$C$5:$G$164,5,0)</f>
        <v>Jäger/ 
Mráz</v>
      </c>
      <c r="D65" s="100" t="str">
        <f>IFERROR(CONCATENATE(VLOOKUP(CONCATENATE(D$63,"_",$B65),'Rozpis zápasů'!$D$3:$AF$162,IF(VLOOKUP(CONCATENATE(D$63,"_",$B65),'Rozpis zápasů'!$D$3:$AF$162,3,0)=$B65,5,6),0),":",VLOOKUP(CONCATENATE(D$63,"_",$B65),'Rozpis zápasů'!$D$3:$AF$162,IF(VLOOKUP(CONCATENATE(D$63,"_",$B65),'Rozpis zápasů'!$D$3:$AF$162,3,0)=$B65,6,5),0),IF(VLOOKUP(CONCATENATE(D$63,"_",$B65),'Rozpis zápasů'!$D$3:$AF$162,20,0)&lt;&gt;"",CONCATENATE(" (",VLOOKUP(CONCATENATE(D$63,"_",$B65),'Rozpis zápasů'!$D$3:$AF$162,20,0),")"),"")),"")</f>
        <v>0:2</v>
      </c>
      <c r="E65" s="503" t="str">
        <f>D64</f>
        <v>F</v>
      </c>
      <c r="F65" s="101" t="str">
        <f>IFERROR(CONCATENATE(VLOOKUP(CONCATENATE($B65,"_",F$63),'Rozpis zápasů'!$D$3:$AF$162,IF(VLOOKUP(CONCATENATE($B65,"_",F$63),'Rozpis zápasů'!$D$3:$AF$162,3,0)=$B65,5,6),0),":",VLOOKUP(CONCATENATE($B65,"_",F$63),'Rozpis zápasů'!$D$3:$AF$162,IF(VLOOKUP(CONCATENATE($B65,"_",F$63),'Rozpis zápasů'!$D$3:$AF$162,3,0)=$B65,6,5),0),IF(VLOOKUP(CONCATENATE($B65,"_",F$63),'Rozpis zápasů'!$D$3:$AF$162,20,0)&lt;&gt;"",CONCATENATE(" (",VLOOKUP(CONCATENATE($B65,"_",F$63),'Rozpis zápasů'!$D$3:$AF$162,20,0),")"),"")),"")</f>
        <v>0:2</v>
      </c>
      <c r="G65" s="101" t="str">
        <f>IFERROR(CONCATENATE(VLOOKUP(CONCATENATE($B65,"_",G$63),'Rozpis zápasů'!$D$3:$AF$162,IF(VLOOKUP(CONCATENATE($B65,"_",G$63),'Rozpis zápasů'!$D$3:$AF$162,3,0)=$B65,5,6),0),":",VLOOKUP(CONCATENATE($B65,"_",G$63),'Rozpis zápasů'!$D$3:$AF$162,IF(VLOOKUP(CONCATENATE($B65,"_",G$63),'Rozpis zápasů'!$D$3:$AF$162,3,0)=$B65,6,5),0),IF(VLOOKUP(CONCATENATE($B65,"_",G$63),'Rozpis zápasů'!$D$3:$AF$162,20,0)&lt;&gt;"",CONCATENATE(" (",VLOOKUP(CONCATENATE($B65,"_",G$63),'Rozpis zápasů'!$D$3:$AF$162,20,0),")"),"")),"")</f>
        <v>2:0</v>
      </c>
      <c r="H65" s="101" t="str">
        <f>IFERROR(CONCATENATE(VLOOKUP(CONCATENATE($B65,"_",H$63),'Rozpis zápasů'!$D$3:$AF$162,IF(VLOOKUP(CONCATENATE($B65,"_",H$63),'Rozpis zápasů'!$D$3:$AF$162,3,0)=$B65,5,6),0),":",VLOOKUP(CONCATENATE($B65,"_",H$63),'Rozpis zápasů'!$D$3:$AF$162,IF(VLOOKUP(CONCATENATE($B65,"_",H$63),'Rozpis zápasů'!$D$3:$AF$162,3,0)=$B65,6,5),0),IF(VLOOKUP(CONCATENATE($B65,"_",H$63),'Rozpis zápasů'!$D$3:$AF$162,20,0)&lt;&gt;"",CONCATENATE(" (",VLOOKUP(CONCATENATE($B65,"_",H$63),'Rozpis zápasů'!$D$3:$AF$162,20,0),")"),"")),"")</f>
        <v>2:1</v>
      </c>
      <c r="I65" s="101" t="str">
        <f>IFERROR(CONCATENATE(VLOOKUP(CONCATENATE($B65,"_",I$63),'Rozpis zápasů'!$D$3:$AF$162,IF(VLOOKUP(CONCATENATE($B65,"_",I$63),'Rozpis zápasů'!$D$3:$AF$162,3,0)=$B65,5,6),0),":",VLOOKUP(CONCATENATE($B65,"_",I$63),'Rozpis zápasů'!$D$3:$AF$162,IF(VLOOKUP(CONCATENATE($B65,"_",I$63),'Rozpis zápasů'!$D$3:$AF$162,3,0)=$B65,6,5),0),IF(VLOOKUP(CONCATENATE($B65,"_",I$63),'Rozpis zápasů'!$D$3:$AF$162,20,0)&lt;&gt;"",CONCATENATE(" (",VLOOKUP(CONCATENATE($B65,"_",I$63),'Rozpis zápasů'!$D$3:$AF$162,20,0),")"),"")),"")</f>
        <v>1:2</v>
      </c>
      <c r="J65" s="101" t="str">
        <f>IFERROR(CONCATENATE(VLOOKUP(CONCATENATE($B65,"_",J$63),'Rozpis zápasů'!$D$3:$AF$162,IF(VLOOKUP(CONCATENATE($B65,"_",J$63),'Rozpis zápasů'!$D$3:$AF$162,3,0)=$B65,5,6),0),":",VLOOKUP(CONCATENATE($B65,"_",J$63),'Rozpis zápasů'!$D$3:$AF$162,IF(VLOOKUP(CONCATENATE($B65,"_",J$63),'Rozpis zápasů'!$D$3:$AF$162,3,0)=$B65,6,5),0),IF(VLOOKUP(CONCATENATE($B65,"_",J$63),'Rozpis zápasů'!$D$3:$AF$162,20,0)&lt;&gt;"",CONCATENATE(" (",VLOOKUP(CONCATENATE($B65,"_",J$63),'Rozpis zápasů'!$D$3:$AF$162,20,0),")"),"")),"")</f>
        <v/>
      </c>
      <c r="K65" s="102" t="str">
        <f>IFERROR(CONCATENATE(VLOOKUP(CONCATENATE($B65,"_",K$63),'Rozpis zápasů'!$D$3:$AF$162,IF(VLOOKUP(CONCATENATE($B65,"_",K$63),'Rozpis zápasů'!$D$3:$AF$162,3,0)=$B65,5,6),0),":",VLOOKUP(CONCATENATE($B65,"_",K$63),'Rozpis zápasů'!$D$3:$AF$162,IF(VLOOKUP(CONCATENATE($B65,"_",K$63),'Rozpis zápasů'!$D$3:$AF$162,3,0)=$B65,6,5),0),IF(VLOOKUP(CONCATENATE($B65,"_",K$63),'Rozpis zápasů'!$D$3:$AF$162,20,0)&lt;&gt;"",CONCATENATE(" (",VLOOKUP(CONCATENATE($B65,"_",K$63),'Rozpis zápasů'!$D$3:$AF$162,20,0),")"),"")),"")</f>
        <v/>
      </c>
      <c r="L65" s="232">
        <f>IF((COUNTIFS('Rozpis zápasů'!$F$3:$F$162,B65,'Rozpis zápasů'!$E$3:$E$162,"&lt;&gt;N")+COUNTIFS('Rozpis zápasů'!$G$3:$G$162,B65,'Rozpis zápasů'!$E$3:$E$162,"&lt;&gt;N"))=0,"",SUMIF('Rozpis zápasů'!$F$3:$F$162,B65,'Rozpis zápasů'!$L$3:$L$162)+SUMIF('Rozpis zápasů'!$G$3:$G$162,B65,'Rozpis zápasů'!$M$3:$M$162))</f>
        <v>2</v>
      </c>
      <c r="M65" s="235">
        <f>IF((COUNTIFS('Rozpis zápasů'!$F$3:$F$162,B65,'Rozpis zápasů'!$E$3:$E$162,"&lt;&gt;N")+COUNTIFS('Rozpis zápasů'!$G$3:$G$162,B65,'Rozpis zápasů'!$E$3:$E$162,"&lt;&gt;N"))=0,"",SUMIF('Rozpis zápasů'!$F$3:$F$162,$B65,'Rozpis zápasů'!$H$3:$H$162)+SUMIF('Rozpis zápasů'!$G$3:$G$162,$B65,'Rozpis zápasů'!$I$3:$I$162))</f>
        <v>5</v>
      </c>
      <c r="N65" s="355">
        <f>IF((COUNTIFS('Rozpis zápasů'!$F$3:$F$162,B65,'Rozpis zápasů'!$E$3:$E$162,"&lt;&gt;N")+COUNTIFS('Rozpis zápasů'!$G$3:$G$162,B65,'Rozpis zápasů'!$E$3:$E$162,"&lt;&gt;N"))=0,"",SUMIF('Rozpis zápasů'!$F$3:$F$162,$B65,'Rozpis zápasů'!$I$3:$I$162)+SUMIF('Rozpis zápasů'!$G$3:$G$162,$B65,'Rozpis zápasů'!$H$3:$H$162))</f>
        <v>7</v>
      </c>
      <c r="O65" s="233">
        <f t="shared" ref="O65:O71" si="32">IFERROR(M65-N65,"")</f>
        <v>-2</v>
      </c>
      <c r="P65" s="445">
        <f t="shared" ref="P65:P71" si="33">IFERROR(M65/N65,"")</f>
        <v>0.7142857142857143</v>
      </c>
      <c r="Q65" s="446">
        <f t="shared" si="29"/>
        <v>3</v>
      </c>
      <c r="R65" s="447">
        <f>IF($Q65="","",IF(AND(COUNTIF($Q$64:$Q$71,$Q65)&gt;1,COUNTIF($Q$64:$Q$71,$Q65)&lt;COUNTA($C$64:$C$71)),HLOOKUP($B65,rozstřely!$C$212:$BN$225,10,0),""))</f>
        <v>1</v>
      </c>
      <c r="S65" s="448">
        <f>IF($Q65="","",IF(AND(COUNTIF($Q$64:$Q$71,$Q65)&gt;1,COUNTIF($Q$64:$Q$71,$Q65)&lt;COUNTA($C$64:$C$71)),HLOOKUP($B65,rozstřely!$C$212:$BN$225,11,0),""))</f>
        <v>2</v>
      </c>
      <c r="T65" s="449">
        <f>IF($Q65="","",IF(AND(COUNTIF($Q$64:$Q$71,$Q65)&gt;1,COUNTIF($Q$64:$Q$71,$Q65)&lt;COUNTA($C$64:$C$71)),HLOOKUP($B65,rozstřely!$C$212:$BN$225,12,0),""))</f>
        <v>2</v>
      </c>
      <c r="U65" s="447">
        <f>IF($Q65="","",IF(AND(COUNTIF($Q$64:$Q$71,$Q65)&gt;1,COUNTIF($Q$64:$Q$71,$Q65)&lt;COUNTA($C$64:$C$71)),HLOOKUP($B65,rozstřely!$C$212:$BN$225,13,0),""))</f>
        <v>0</v>
      </c>
      <c r="V65" s="450">
        <f>IF($Q65="","",IF(AND(COUNTIF($Q$64:$Q$71,$Q65)&gt;1,COUNTIF($Q$64:$Q$71,$Q65)&lt;COUNTA($C$64:$C$71)),HLOOKUP($B65,rozstřely!$C$212:$BN$225,14,0),""))</f>
        <v>1</v>
      </c>
      <c r="W65" s="451">
        <f ca="1">IF($Q65="","",IF(AND(COUNTIF($Q$64:$Q$71,$Q65)&gt;0,COUNTIF($Q$64:$Q$71,$Q65)&lt;COUNTA($C$64:$C$71)),HLOOKUP(B65,rozstřely!$C$201:$BJ$208,8,0),""))</f>
        <v>4</v>
      </c>
      <c r="X65" s="452" t="str">
        <f ca="1">CONCATENATE(W65,$B$63)</f>
        <v>4F</v>
      </c>
      <c r="Y65" s="453">
        <f t="shared" si="30"/>
        <v>62</v>
      </c>
      <c r="Z65" s="454" t="str">
        <f t="shared" si="31"/>
        <v>Jäger/ 
Mráz</v>
      </c>
      <c r="AA65" s="325"/>
    </row>
    <row r="66" spans="1:27" ht="30" customHeight="1" x14ac:dyDescent="0.25">
      <c r="A66" s="561"/>
      <c r="B66" s="1013">
        <f>'Tabulky skupin'!B66</f>
        <v>63</v>
      </c>
      <c r="C66" s="893" t="str">
        <f>VLOOKUP($B66,jednotlivci!$C$5:$G$164,5,0)</f>
        <v>Kalina/ 
Körber</v>
      </c>
      <c r="D66" s="100" t="str">
        <f>IFERROR(CONCATENATE(VLOOKUP(CONCATENATE(D$63,"_",$B66),'Rozpis zápasů'!$D$3:$AF$162,IF(VLOOKUP(CONCATENATE(D$63,"_",$B66),'Rozpis zápasů'!$D$3:$AF$162,3,0)=$B66,5,6),0),":",VLOOKUP(CONCATENATE(D$63,"_",$B66),'Rozpis zápasů'!$D$3:$AF$162,IF(VLOOKUP(CONCATENATE(D$63,"_",$B66),'Rozpis zápasů'!$D$3:$AF$162,3,0)=$B66,6,5),0),IF(VLOOKUP(CONCATENATE(D$63,"_",$B66),'Rozpis zápasů'!$D$3:$AF$162,20,0)&lt;&gt;"",CONCATENATE(" (",VLOOKUP(CONCATENATE(D$63,"_",$B66),'Rozpis zápasů'!$D$3:$AF$162,20,0),")"),"")),"")</f>
        <v>0:2</v>
      </c>
      <c r="E66" s="103" t="str">
        <f>IFERROR(CONCATENATE(VLOOKUP(CONCATENATE(E$63,"_",$B66),'Rozpis zápasů'!$D$3:$AF$162,IF(VLOOKUP(CONCATENATE(E$63,"_",$B66),'Rozpis zápasů'!$D$3:$AF$162,3,0)=$B66,5,6),0),":",VLOOKUP(CONCATENATE(E$63,"_",$B66),'Rozpis zápasů'!$D$3:$AF$162,IF(VLOOKUP(CONCATENATE(E$63,"_",$B66),'Rozpis zápasů'!$D$3:$AF$162,3,0)=$B66,6,5),0),IF(VLOOKUP(CONCATENATE(E$63,"_",$B66),'Rozpis zápasů'!$D$3:$AF$162,20,0)&lt;&gt;"",CONCATENATE(" (",VLOOKUP(CONCATENATE(E$63,"_",$B66),'Rozpis zápasů'!$D$3:$AF$162,20,0),")"),"")),"")</f>
        <v>2:0</v>
      </c>
      <c r="F66" s="503" t="str">
        <f>E65</f>
        <v>F</v>
      </c>
      <c r="G66" s="101" t="str">
        <f>IFERROR(CONCATENATE(VLOOKUP(CONCATENATE($B66,"_",G$63),'Rozpis zápasů'!$D$3:$AF$162,IF(VLOOKUP(CONCATENATE($B66,"_",G$63),'Rozpis zápasů'!$D$3:$AF$162,3,0)=$B66,5,6),0),":",VLOOKUP(CONCATENATE($B66,"_",G$63),'Rozpis zápasů'!$D$3:$AF$162,IF(VLOOKUP(CONCATENATE($B66,"_",G$63),'Rozpis zápasů'!$D$3:$AF$162,3,0)=$B66,6,5),0),IF(VLOOKUP(CONCATENATE($B66,"_",G$63),'Rozpis zápasů'!$D$3:$AF$162,20,0)&lt;&gt;"",CONCATENATE(" (",VLOOKUP(CONCATENATE($B66,"_",G$63),'Rozpis zápasů'!$D$3:$AF$162,20,0),")"),"")),"")</f>
        <v>0:2</v>
      </c>
      <c r="H66" s="101" t="str">
        <f>IFERROR(CONCATENATE(VLOOKUP(CONCATENATE($B66,"_",H$63),'Rozpis zápasů'!$D$3:$AF$162,IF(VLOOKUP(CONCATENATE($B66,"_",H$63),'Rozpis zápasů'!$D$3:$AF$162,3,0)=$B66,5,6),0),":",VLOOKUP(CONCATENATE($B66,"_",H$63),'Rozpis zápasů'!$D$3:$AF$162,IF(VLOOKUP(CONCATENATE($B66,"_",H$63),'Rozpis zápasů'!$D$3:$AF$162,3,0)=$B66,6,5),0),IF(VLOOKUP(CONCATENATE($B66,"_",H$63),'Rozpis zápasů'!$D$3:$AF$162,20,0)&lt;&gt;"",CONCATENATE(" (",VLOOKUP(CONCATENATE($B66,"_",H$63),'Rozpis zápasů'!$D$3:$AF$162,20,0),")"),"")),"")</f>
        <v>2:0</v>
      </c>
      <c r="I66" s="101" t="str">
        <f>IFERROR(CONCATENATE(VLOOKUP(CONCATENATE($B66,"_",I$63),'Rozpis zápasů'!$D$3:$AF$162,IF(VLOOKUP(CONCATENATE($B66,"_",I$63),'Rozpis zápasů'!$D$3:$AF$162,3,0)=$B66,5,6),0),":",VLOOKUP(CONCATENATE($B66,"_",I$63),'Rozpis zápasů'!$D$3:$AF$162,IF(VLOOKUP(CONCATENATE($B66,"_",I$63),'Rozpis zápasů'!$D$3:$AF$162,3,0)=$B66,6,5),0),IF(VLOOKUP(CONCATENATE($B66,"_",I$63),'Rozpis zápasů'!$D$3:$AF$162,20,0)&lt;&gt;"",CONCATENATE(" (",VLOOKUP(CONCATENATE($B66,"_",I$63),'Rozpis zápasů'!$D$3:$AF$162,20,0),")"),"")),"")</f>
        <v>0:2</v>
      </c>
      <c r="J66" s="101" t="str">
        <f>IFERROR(CONCATENATE(VLOOKUP(CONCATENATE($B66,"_",J$63),'Rozpis zápasů'!$D$3:$AF$162,IF(VLOOKUP(CONCATENATE($B66,"_",J$63),'Rozpis zápasů'!$D$3:$AF$162,3,0)=$B66,5,6),0),":",VLOOKUP(CONCATENATE($B66,"_",J$63),'Rozpis zápasů'!$D$3:$AF$162,IF(VLOOKUP(CONCATENATE($B66,"_",J$63),'Rozpis zápasů'!$D$3:$AF$162,3,0)=$B66,6,5),0),IF(VLOOKUP(CONCATENATE($B66,"_",J$63),'Rozpis zápasů'!$D$3:$AF$162,20,0)&lt;&gt;"",CONCATENATE(" (",VLOOKUP(CONCATENATE($B66,"_",J$63),'Rozpis zápasů'!$D$3:$AF$162,20,0),")"),"")),"")</f>
        <v/>
      </c>
      <c r="K66" s="102" t="str">
        <f>IFERROR(CONCATENATE(VLOOKUP(CONCATENATE($B66,"_",K$63),'Rozpis zápasů'!$D$3:$AF$162,IF(VLOOKUP(CONCATENATE($B66,"_",K$63),'Rozpis zápasů'!$D$3:$AF$162,3,0)=$B66,5,6),0),":",VLOOKUP(CONCATENATE($B66,"_",K$63),'Rozpis zápasů'!$D$3:$AF$162,IF(VLOOKUP(CONCATENATE($B66,"_",K$63),'Rozpis zápasů'!$D$3:$AF$162,3,0)=$B66,6,5),0),IF(VLOOKUP(CONCATENATE($B66,"_",K$63),'Rozpis zápasů'!$D$3:$AF$162,20,0)&lt;&gt;"",CONCATENATE(" (",VLOOKUP(CONCATENATE($B66,"_",K$63),'Rozpis zápasů'!$D$3:$AF$162,20,0),")"),"")),"")</f>
        <v/>
      </c>
      <c r="L66" s="232">
        <f>IF((COUNTIFS('Rozpis zápasů'!$F$3:$F$162,B66,'Rozpis zápasů'!$E$3:$E$162,"&lt;&gt;N")+COUNTIFS('Rozpis zápasů'!$G$3:$G$162,B66,'Rozpis zápasů'!$E$3:$E$162,"&lt;&gt;N"))=0,"",SUMIF('Rozpis zápasů'!$F$3:$F$162,B66,'Rozpis zápasů'!$L$3:$L$162)+SUMIF('Rozpis zápasů'!$G$3:$G$162,B66,'Rozpis zápasů'!$M$3:$M$162))</f>
        <v>2</v>
      </c>
      <c r="M66" s="235">
        <f>IF((COUNTIFS('Rozpis zápasů'!$F$3:$F$162,B66,'Rozpis zápasů'!$E$3:$E$162,"&lt;&gt;N")+COUNTIFS('Rozpis zápasů'!$G$3:$G$162,B66,'Rozpis zápasů'!$E$3:$E$162,"&lt;&gt;N"))=0,"",SUMIF('Rozpis zápasů'!$F$3:$F$162,$B66,'Rozpis zápasů'!$H$3:$H$162)+SUMIF('Rozpis zápasů'!$G$3:$G$162,$B66,'Rozpis zápasů'!$I$3:$I$162))</f>
        <v>4</v>
      </c>
      <c r="N66" s="355">
        <f>IF((COUNTIFS('Rozpis zápasů'!$F$3:$F$162,B66,'Rozpis zápasů'!$E$3:$E$162,"&lt;&gt;N")+COUNTIFS('Rozpis zápasů'!$G$3:$G$162,B66,'Rozpis zápasů'!$E$3:$E$162,"&lt;&gt;N"))=0,"",SUMIF('Rozpis zápasů'!$F$3:$F$162,$B66,'Rozpis zápasů'!$I$3:$I$162)+SUMIF('Rozpis zápasů'!$G$3:$G$162,$B66,'Rozpis zápasů'!$H$3:$H$162))</f>
        <v>6</v>
      </c>
      <c r="O66" s="233">
        <f t="shared" si="32"/>
        <v>-2</v>
      </c>
      <c r="P66" s="445">
        <f t="shared" si="33"/>
        <v>0.66666666666666663</v>
      </c>
      <c r="Q66" s="446">
        <f t="shared" si="29"/>
        <v>3</v>
      </c>
      <c r="R66" s="447">
        <f>IF($Q66="","",IF(AND(COUNTIF($Q$64:$Q$71,$Q66)&gt;1,COUNTIF($Q$64:$Q$71,$Q66)&lt;COUNTA($C$64:$C$71)),HLOOKUP($B66,rozstřely!$C$212:$BN$225,10,0),""))</f>
        <v>1</v>
      </c>
      <c r="S66" s="448">
        <f>IF($Q66="","",IF(AND(COUNTIF($Q$64:$Q$71,$Q66)&gt;1,COUNTIF($Q$64:$Q$71,$Q66)&lt;COUNTA($C$64:$C$71)),HLOOKUP($B66,rozstřely!$C$212:$BN$225,11,0),""))</f>
        <v>2</v>
      </c>
      <c r="T66" s="449">
        <f>IF($Q66="","",IF(AND(COUNTIF($Q$64:$Q$71,$Q66)&gt;1,COUNTIF($Q$64:$Q$71,$Q66)&lt;COUNTA($C$64:$C$71)),HLOOKUP($B66,rozstřely!$C$212:$BN$225,12,0),""))</f>
        <v>2</v>
      </c>
      <c r="U66" s="447">
        <f>IF($Q66="","",IF(AND(COUNTIF($Q$64:$Q$71,$Q66)&gt;1,COUNTIF($Q$64:$Q$71,$Q66)&lt;COUNTA($C$64:$C$71)),HLOOKUP($B66,rozstřely!$C$212:$BN$225,13,0),""))</f>
        <v>0</v>
      </c>
      <c r="V66" s="450">
        <f>IF($Q66="","",IF(AND(COUNTIF($Q$64:$Q$71,$Q66)&gt;1,COUNTIF($Q$64:$Q$71,$Q66)&lt;COUNTA($C$64:$C$71)),HLOOKUP($B66,rozstřely!$C$212:$BN$225,14,0),""))</f>
        <v>1</v>
      </c>
      <c r="W66" s="451">
        <f ca="1">IF($Q66="","",IF(AND(COUNTIF($Q$64:$Q$71,$Q66)&gt;0,COUNTIF($Q$64:$Q$71,$Q66)&lt;COUNTA($C$64:$C$71)),HLOOKUP(B66,rozstřely!$C$201:$BJ$208,8,0),""))</f>
        <v>3</v>
      </c>
      <c r="X66" s="452" t="str">
        <f t="shared" ref="X66:X71" ca="1" si="34">CONCATENATE(W66,$B$63)</f>
        <v>3F</v>
      </c>
      <c r="Y66" s="453">
        <f t="shared" si="30"/>
        <v>63</v>
      </c>
      <c r="Z66" s="455" t="str">
        <f t="shared" si="31"/>
        <v>Kalina/ 
Körber</v>
      </c>
      <c r="AA66" s="325"/>
    </row>
    <row r="67" spans="1:27" ht="30" customHeight="1" x14ac:dyDescent="0.25">
      <c r="A67" s="561"/>
      <c r="B67" s="1013">
        <f>'Tabulky skupin'!B67</f>
        <v>64</v>
      </c>
      <c r="C67" s="893" t="str">
        <f>VLOOKUP($B67,jednotlivci!$C$5:$G$164,5,0)</f>
        <v>Průša/ 
Průša</v>
      </c>
      <c r="D67" s="100" t="str">
        <f>IFERROR(CONCATENATE(VLOOKUP(CONCATENATE(D$63,"_",$B67),'Rozpis zápasů'!$D$3:$AF$162,IF(VLOOKUP(CONCATENATE(D$63,"_",$B67),'Rozpis zápasů'!$D$3:$AF$162,3,0)=$B67,5,6),0),":",VLOOKUP(CONCATENATE(D$63,"_",$B67),'Rozpis zápasů'!$D$3:$AF$162,IF(VLOOKUP(CONCATENATE(D$63,"_",$B67),'Rozpis zápasů'!$D$3:$AF$162,3,0)=$B67,6,5),0),IF(VLOOKUP(CONCATENATE(D$63,"_",$B67),'Rozpis zápasů'!$D$3:$AF$162,20,0)&lt;&gt;"",CONCATENATE(" (",VLOOKUP(CONCATENATE(D$63,"_",$B67),'Rozpis zápasů'!$D$3:$AF$162,20,0),")"),"")),"")</f>
        <v>0:2</v>
      </c>
      <c r="E67" s="103" t="str">
        <f>IFERROR(CONCATENATE(VLOOKUP(CONCATENATE(E$63,"_",$B67),'Rozpis zápasů'!$D$3:$AF$162,IF(VLOOKUP(CONCATENATE(E$63,"_",$B67),'Rozpis zápasů'!$D$3:$AF$162,3,0)=$B67,5,6),0),":",VLOOKUP(CONCATENATE(E$63,"_",$B67),'Rozpis zápasů'!$D$3:$AF$162,IF(VLOOKUP(CONCATENATE(E$63,"_",$B67),'Rozpis zápasů'!$D$3:$AF$162,3,0)=$B67,6,5),0),IF(VLOOKUP(CONCATENATE(E$63,"_",$B67),'Rozpis zápasů'!$D$3:$AF$162,20,0)&lt;&gt;"",CONCATENATE(" (",VLOOKUP(CONCATENATE(E$63,"_",$B67),'Rozpis zápasů'!$D$3:$AF$162,20,0),")"),"")),"")</f>
        <v>0:2</v>
      </c>
      <c r="F67" s="103" t="str">
        <f>IFERROR(CONCATENATE(VLOOKUP(CONCATENATE(F$63,"_",$B67),'Rozpis zápasů'!$D$3:$AF$162,IF(VLOOKUP(CONCATENATE(F$63,"_",$B67),'Rozpis zápasů'!$D$3:$AF$162,3,0)=$B67,5,6),0),":",VLOOKUP(CONCATENATE(F$63,"_",$B67),'Rozpis zápasů'!$D$3:$AF$162,IF(VLOOKUP(CONCATENATE(F$63,"_",$B67),'Rozpis zápasů'!$D$3:$AF$162,3,0)=$B67,6,5),0),IF(VLOOKUP(CONCATENATE(F$63,"_",$B67),'Rozpis zápasů'!$D$3:$AF$162,20,0)&lt;&gt;"",CONCATENATE(" (",VLOOKUP(CONCATENATE(F$63,"_",$B67),'Rozpis zápasů'!$D$3:$AF$162,20,0),")"),"")),"")</f>
        <v>2:0</v>
      </c>
      <c r="G67" s="503" t="str">
        <f>F66</f>
        <v>F</v>
      </c>
      <c r="H67" s="101" t="str">
        <f>IFERROR(CONCATENATE(VLOOKUP(CONCATENATE($B67,"_",H$63),'Rozpis zápasů'!$D$3:$AF$162,IF(VLOOKUP(CONCATENATE($B67,"_",H$63),'Rozpis zápasů'!$D$3:$AF$162,3,0)=$B67,5,6),0),":",VLOOKUP(CONCATENATE($B67,"_",H$63),'Rozpis zápasů'!$D$3:$AF$162,IF(VLOOKUP(CONCATENATE($B67,"_",H$63),'Rozpis zápasů'!$D$3:$AF$162,3,0)=$B67,6,5),0),IF(VLOOKUP(CONCATENATE($B67,"_",H$63),'Rozpis zápasů'!$D$3:$AF$162,20,0)&lt;&gt;"",CONCATENATE(" (",VLOOKUP(CONCATENATE($B67,"_",H$63),'Rozpis zápasů'!$D$3:$AF$162,20,0),")"),"")),"")</f>
        <v>2:1</v>
      </c>
      <c r="I67" s="101" t="str">
        <f>IFERROR(CONCATENATE(VLOOKUP(CONCATENATE($B67,"_",I$63),'Rozpis zápasů'!$D$3:$AF$162,IF(VLOOKUP(CONCATENATE($B67,"_",I$63),'Rozpis zápasů'!$D$3:$AF$162,3,0)=$B67,5,6),0),":",VLOOKUP(CONCATENATE($B67,"_",I$63),'Rozpis zápasů'!$D$3:$AF$162,IF(VLOOKUP(CONCATENATE($B67,"_",I$63),'Rozpis zápasů'!$D$3:$AF$162,3,0)=$B67,6,5),0),IF(VLOOKUP(CONCATENATE($B67,"_",I$63),'Rozpis zápasů'!$D$3:$AF$162,20,0)&lt;&gt;"",CONCATENATE(" (",VLOOKUP(CONCATENATE($B67,"_",I$63),'Rozpis zápasů'!$D$3:$AF$162,20,0),")"),"")),"")</f>
        <v>0:2</v>
      </c>
      <c r="J67" s="101" t="str">
        <f>IFERROR(CONCATENATE(VLOOKUP(CONCATENATE($B67,"_",J$63),'Rozpis zápasů'!$D$3:$AF$162,IF(VLOOKUP(CONCATENATE($B67,"_",J$63),'Rozpis zápasů'!$D$3:$AF$162,3,0)=$B67,5,6),0),":",VLOOKUP(CONCATENATE($B67,"_",J$63),'Rozpis zápasů'!$D$3:$AF$162,IF(VLOOKUP(CONCATENATE($B67,"_",J$63),'Rozpis zápasů'!$D$3:$AF$162,3,0)=$B67,6,5),0),IF(VLOOKUP(CONCATENATE($B67,"_",J$63),'Rozpis zápasů'!$D$3:$AF$162,20,0)&lt;&gt;"",CONCATENATE(" (",VLOOKUP(CONCATENATE($B67,"_",J$63),'Rozpis zápasů'!$D$3:$AF$162,20,0),")"),"")),"")</f>
        <v/>
      </c>
      <c r="K67" s="102" t="str">
        <f>IFERROR(CONCATENATE(VLOOKUP(CONCATENATE($B67,"_",K$63),'Rozpis zápasů'!$D$3:$AF$162,IF(VLOOKUP(CONCATENATE($B67,"_",K$63),'Rozpis zápasů'!$D$3:$AF$162,3,0)=$B67,5,6),0),":",VLOOKUP(CONCATENATE($B67,"_",K$63),'Rozpis zápasů'!$D$3:$AF$162,IF(VLOOKUP(CONCATENATE($B67,"_",K$63),'Rozpis zápasů'!$D$3:$AF$162,3,0)=$B67,6,5),0),IF(VLOOKUP(CONCATENATE($B67,"_",K$63),'Rozpis zápasů'!$D$3:$AF$162,20,0)&lt;&gt;"",CONCATENATE(" (",VLOOKUP(CONCATENATE($B67,"_",K$63),'Rozpis zápasů'!$D$3:$AF$162,20,0),")"),"")),"")</f>
        <v/>
      </c>
      <c r="L67" s="232">
        <f>IF((COUNTIFS('Rozpis zápasů'!$F$3:$F$162,B67,'Rozpis zápasů'!$E$3:$E$162,"&lt;&gt;N")+COUNTIFS('Rozpis zápasů'!$G$3:$G$162,B67,'Rozpis zápasů'!$E$3:$E$162,"&lt;&gt;N"))=0,"",SUMIF('Rozpis zápasů'!$F$3:$F$162,B67,'Rozpis zápasů'!$L$3:$L$162)+SUMIF('Rozpis zápasů'!$G$3:$G$162,B67,'Rozpis zápasů'!$M$3:$M$162))</f>
        <v>2</v>
      </c>
      <c r="M67" s="235">
        <f>IF((COUNTIFS('Rozpis zápasů'!$F$3:$F$162,B67,'Rozpis zápasů'!$E$3:$E$162,"&lt;&gt;N")+COUNTIFS('Rozpis zápasů'!$G$3:$G$162,B67,'Rozpis zápasů'!$E$3:$E$162,"&lt;&gt;N"))=0,"",SUMIF('Rozpis zápasů'!$F$3:$F$162,$B67,'Rozpis zápasů'!$H$3:$H$162)+SUMIF('Rozpis zápasů'!$G$3:$G$162,$B67,'Rozpis zápasů'!$I$3:$I$162))</f>
        <v>4</v>
      </c>
      <c r="N67" s="355">
        <f>IF((COUNTIFS('Rozpis zápasů'!$F$3:$F$162,B67,'Rozpis zápasů'!$E$3:$E$162,"&lt;&gt;N")+COUNTIFS('Rozpis zápasů'!$G$3:$G$162,B67,'Rozpis zápasů'!$E$3:$E$162,"&lt;&gt;N"))=0,"",SUMIF('Rozpis zápasů'!$F$3:$F$162,$B67,'Rozpis zápasů'!$I$3:$I$162)+SUMIF('Rozpis zápasů'!$G$3:$G$162,$B67,'Rozpis zápasů'!$H$3:$H$162))</f>
        <v>7</v>
      </c>
      <c r="O67" s="233">
        <f t="shared" si="32"/>
        <v>-3</v>
      </c>
      <c r="P67" s="445">
        <f t="shared" si="33"/>
        <v>0.5714285714285714</v>
      </c>
      <c r="Q67" s="446">
        <f t="shared" si="29"/>
        <v>3</v>
      </c>
      <c r="R67" s="447">
        <f>IF($Q67="","",IF(AND(COUNTIF($Q$64:$Q$71,$Q67)&gt;1,COUNTIF($Q$64:$Q$71,$Q67)&lt;COUNTA($C$64:$C$71)),HLOOKUP($B67,rozstřely!$C$212:$BN$225,10,0),""))</f>
        <v>1</v>
      </c>
      <c r="S67" s="448">
        <f>IF($Q67="","",IF(AND(COUNTIF($Q$64:$Q$71,$Q67)&gt;1,COUNTIF($Q$64:$Q$71,$Q67)&lt;COUNTA($C$64:$C$71)),HLOOKUP($B67,rozstřely!$C$212:$BN$225,11,0),""))</f>
        <v>2</v>
      </c>
      <c r="T67" s="449">
        <f>IF($Q67="","",IF(AND(COUNTIF($Q$64:$Q$71,$Q67)&gt;1,COUNTIF($Q$64:$Q$71,$Q67)&lt;COUNTA($C$64:$C$71)),HLOOKUP($B67,rozstřely!$C$212:$BN$225,12,0),""))</f>
        <v>2</v>
      </c>
      <c r="U67" s="447">
        <f>IF($Q67="","",IF(AND(COUNTIF($Q$64:$Q$71,$Q67)&gt;1,COUNTIF($Q$64:$Q$71,$Q67)&lt;COUNTA($C$64:$C$71)),HLOOKUP($B67,rozstřely!$C$212:$BN$225,13,0),""))</f>
        <v>0</v>
      </c>
      <c r="V67" s="450">
        <f>IF($Q67="","",IF(AND(COUNTIF($Q$64:$Q$71,$Q67)&gt;1,COUNTIF($Q$64:$Q$71,$Q67)&lt;COUNTA($C$64:$C$71)),HLOOKUP($B67,rozstřely!$C$212:$BN$225,14,0),""))</f>
        <v>1</v>
      </c>
      <c r="W67" s="456">
        <f ca="1">IF($Q67="","",IF(AND(COUNTIF($Q$64:$Q$71,$Q67)&gt;0,COUNTIF($Q$64:$Q$71,$Q67)&lt;COUNTA($C$64:$C$71)),HLOOKUP(B67,rozstřely!$C$201:$BJ$208,8,0),""))</f>
        <v>5</v>
      </c>
      <c r="X67" s="452" t="str">
        <f t="shared" ca="1" si="34"/>
        <v>5F</v>
      </c>
      <c r="Y67" s="452">
        <f t="shared" si="30"/>
        <v>64</v>
      </c>
      <c r="Z67" s="455" t="str">
        <f t="shared" si="31"/>
        <v>Průša/ 
Průša</v>
      </c>
      <c r="AA67" s="325"/>
    </row>
    <row r="68" spans="1:27" ht="30" customHeight="1" x14ac:dyDescent="0.25">
      <c r="A68" s="561"/>
      <c r="B68" s="1013">
        <f>'Tabulky skupin'!B68</f>
        <v>65</v>
      </c>
      <c r="C68" s="893" t="str">
        <f>VLOOKUP($B68,jednotlivci!$C$5:$G$164,5,0)</f>
        <v>Tůma/ 
Houser</v>
      </c>
      <c r="D68" s="100" t="str">
        <f>IFERROR(CONCATENATE(VLOOKUP(CONCATENATE(D$63,"_",$B68),'Rozpis zápasů'!$D$3:$AF$162,IF(VLOOKUP(CONCATENATE(D$63,"_",$B68),'Rozpis zápasů'!$D$3:$AF$162,3,0)=$B68,5,6),0),":",VLOOKUP(CONCATENATE(D$63,"_",$B68),'Rozpis zápasů'!$D$3:$AF$162,IF(VLOOKUP(CONCATENATE(D$63,"_",$B68),'Rozpis zápasů'!$D$3:$AF$162,3,0)=$B68,6,5),0),IF(VLOOKUP(CONCATENATE(D$63,"_",$B68),'Rozpis zápasů'!$D$3:$AF$162,20,0)&lt;&gt;"",CONCATENATE(" (",VLOOKUP(CONCATENATE(D$63,"_",$B68),'Rozpis zápasů'!$D$3:$AF$162,20,0),")"),"")),"")</f>
        <v>0:2</v>
      </c>
      <c r="E68" s="103" t="str">
        <f>IFERROR(CONCATENATE(VLOOKUP(CONCATENATE(E$63,"_",$B68),'Rozpis zápasů'!$D$3:$AF$162,IF(VLOOKUP(CONCATENATE(E$63,"_",$B68),'Rozpis zápasů'!$D$3:$AF$162,3,0)=$B68,5,6),0),":",VLOOKUP(CONCATENATE(E$63,"_",$B68),'Rozpis zápasů'!$D$3:$AF$162,IF(VLOOKUP(CONCATENATE(E$63,"_",$B68),'Rozpis zápasů'!$D$3:$AF$162,3,0)=$B68,6,5),0),IF(VLOOKUP(CONCATENATE(E$63,"_",$B68),'Rozpis zápasů'!$D$3:$AF$162,20,0)&lt;&gt;"",CONCATENATE(" (",VLOOKUP(CONCATENATE(E$63,"_",$B68),'Rozpis zápasů'!$D$3:$AF$162,20,0),")"),"")),"")</f>
        <v>1:2</v>
      </c>
      <c r="F68" s="103" t="str">
        <f>IFERROR(CONCATENATE(VLOOKUP(CONCATENATE(F$63,"_",$B68),'Rozpis zápasů'!$D$3:$AF$162,IF(VLOOKUP(CONCATENATE(F$63,"_",$B68),'Rozpis zápasů'!$D$3:$AF$162,3,0)=$B68,5,6),0),":",VLOOKUP(CONCATENATE(F$63,"_",$B68),'Rozpis zápasů'!$D$3:$AF$162,IF(VLOOKUP(CONCATENATE(F$63,"_",$B68),'Rozpis zápasů'!$D$3:$AF$162,3,0)=$B68,6,5),0),IF(VLOOKUP(CONCATENATE(F$63,"_",$B68),'Rozpis zápasů'!$D$3:$AF$162,20,0)&lt;&gt;"",CONCATENATE(" (",VLOOKUP(CONCATENATE(F$63,"_",$B68),'Rozpis zápasů'!$D$3:$AF$162,20,0),")"),"")),"")</f>
        <v>0:2</v>
      </c>
      <c r="G68" s="103" t="str">
        <f>IFERROR(CONCATENATE(VLOOKUP(CONCATENATE(G$63,"_",$B68),'Rozpis zápasů'!$D$3:$AF$162,IF(VLOOKUP(CONCATENATE(G$63,"_",$B68),'Rozpis zápasů'!$D$3:$AF$162,3,0)=$B68,5,6),0),":",VLOOKUP(CONCATENATE(G$63,"_",$B68),'Rozpis zápasů'!$D$3:$AF$162,IF(VLOOKUP(CONCATENATE(G$63,"_",$B68),'Rozpis zápasů'!$D$3:$AF$162,3,0)=$B68,6,5),0),IF(VLOOKUP(CONCATENATE(G$63,"_",$B68),'Rozpis zápasů'!$D$3:$AF$162,20,0)&lt;&gt;"",CONCATENATE(" (",VLOOKUP(CONCATENATE(G$63,"_",$B68),'Rozpis zápasů'!$D$3:$AF$162,20,0),")"),"")),"")</f>
        <v>1:2</v>
      </c>
      <c r="H68" s="503" t="str">
        <f>G67</f>
        <v>F</v>
      </c>
      <c r="I68" s="101" t="str">
        <f>IFERROR(CONCATENATE(VLOOKUP(CONCATENATE($B68,"_",I$63),'Rozpis zápasů'!$D$3:$AF$162,IF(VLOOKUP(CONCATENATE($B68,"_",I$63),'Rozpis zápasů'!$D$3:$AF$162,3,0)=$B68,5,6),0),":",VLOOKUP(CONCATENATE($B68,"_",I$63),'Rozpis zápasů'!$D$3:$AF$162,IF(VLOOKUP(CONCATENATE($B68,"_",I$63),'Rozpis zápasů'!$D$3:$AF$162,3,0)=$B68,6,5),0),IF(VLOOKUP(CONCATENATE($B68,"_",I$63),'Rozpis zápasů'!$D$3:$AF$162,20,0)&lt;&gt;"",CONCATENATE(" (",VLOOKUP(CONCATENATE($B68,"_",I$63),'Rozpis zápasů'!$D$3:$AF$162,20,0),")"),"")),"")</f>
        <v>0:2</v>
      </c>
      <c r="J68" s="101" t="str">
        <f>IFERROR(CONCATENATE(VLOOKUP(CONCATENATE($B68,"_",J$63),'Rozpis zápasů'!$D$3:$AF$162,IF(VLOOKUP(CONCATENATE($B68,"_",J$63),'Rozpis zápasů'!$D$3:$AF$162,3,0)=$B68,5,6),0),":",VLOOKUP(CONCATENATE($B68,"_",J$63),'Rozpis zápasů'!$D$3:$AF$162,IF(VLOOKUP(CONCATENATE($B68,"_",J$63),'Rozpis zápasů'!$D$3:$AF$162,3,0)=$B68,6,5),0),IF(VLOOKUP(CONCATENATE($B68,"_",J$63),'Rozpis zápasů'!$D$3:$AF$162,20,0)&lt;&gt;"",CONCATENATE(" (",VLOOKUP(CONCATENATE($B68,"_",J$63),'Rozpis zápasů'!$D$3:$AF$162,20,0),")"),"")),"")</f>
        <v/>
      </c>
      <c r="K68" s="102" t="str">
        <f>IFERROR(CONCATENATE(VLOOKUP(CONCATENATE($B68,"_",K$63),'Rozpis zápasů'!$D$3:$AF$162,IF(VLOOKUP(CONCATENATE($B68,"_",K$63),'Rozpis zápasů'!$D$3:$AF$162,3,0)=$B68,5,6),0),":",VLOOKUP(CONCATENATE($B68,"_",K$63),'Rozpis zápasů'!$D$3:$AF$162,IF(VLOOKUP(CONCATENATE($B68,"_",K$63),'Rozpis zápasů'!$D$3:$AF$162,3,0)=$B68,6,5),0),IF(VLOOKUP(CONCATENATE($B68,"_",K$63),'Rozpis zápasů'!$D$3:$AF$162,20,0)&lt;&gt;"",CONCATENATE(" (",VLOOKUP(CONCATENATE($B68,"_",K$63),'Rozpis zápasů'!$D$3:$AF$162,20,0),")"),"")),"")</f>
        <v/>
      </c>
      <c r="L68" s="232">
        <f>IF((COUNTIFS('Rozpis zápasů'!$F$3:$F$162,B68,'Rozpis zápasů'!$E$3:$E$162,"&lt;&gt;N")+COUNTIFS('Rozpis zápasů'!$G$3:$G$162,B68,'Rozpis zápasů'!$E$3:$E$162,"&lt;&gt;N"))=0,"",SUMIF('Rozpis zápasů'!$F$3:$F$162,B68,'Rozpis zápasů'!$L$3:$L$162)+SUMIF('Rozpis zápasů'!$G$3:$G$162,B68,'Rozpis zápasů'!$M$3:$M$162))</f>
        <v>0</v>
      </c>
      <c r="M68" s="235">
        <f>IF((COUNTIFS('Rozpis zápasů'!$F$3:$F$162,B68,'Rozpis zápasů'!$E$3:$E$162,"&lt;&gt;N")+COUNTIFS('Rozpis zápasů'!$G$3:$G$162,B68,'Rozpis zápasů'!$E$3:$E$162,"&lt;&gt;N"))=0,"",SUMIF('Rozpis zápasů'!$F$3:$F$162,$B68,'Rozpis zápasů'!$H$3:$H$162)+SUMIF('Rozpis zápasů'!$G$3:$G$162,$B68,'Rozpis zápasů'!$I$3:$I$162))</f>
        <v>2</v>
      </c>
      <c r="N68" s="355">
        <f>IF((COUNTIFS('Rozpis zápasů'!$F$3:$F$162,B68,'Rozpis zápasů'!$E$3:$E$162,"&lt;&gt;N")+COUNTIFS('Rozpis zápasů'!$G$3:$G$162,B68,'Rozpis zápasů'!$E$3:$E$162,"&lt;&gt;N"))=0,"",SUMIF('Rozpis zápasů'!$F$3:$F$162,$B68,'Rozpis zápasů'!$I$3:$I$162)+SUMIF('Rozpis zápasů'!$G$3:$G$162,$B68,'Rozpis zápasů'!$H$3:$H$162))</f>
        <v>10</v>
      </c>
      <c r="O68" s="233">
        <f t="shared" si="32"/>
        <v>-8</v>
      </c>
      <c r="P68" s="445">
        <f t="shared" si="33"/>
        <v>0.2</v>
      </c>
      <c r="Q68" s="446">
        <f t="shared" si="29"/>
        <v>6</v>
      </c>
      <c r="R68" s="447" t="str">
        <f>IF($Q68="","",IF(AND(COUNTIF($Q$64:$Q$71,$Q68)&gt;1,COUNTIF($Q$64:$Q$71,$Q68)&lt;COUNTA($C$64:$C$71)),HLOOKUP($B68,rozstřely!$C$212:$BN$225,10,0),""))</f>
        <v/>
      </c>
      <c r="S68" s="448" t="str">
        <f>IF($Q68="","",IF(AND(COUNTIF($Q$64:$Q$71,$Q68)&gt;1,COUNTIF($Q$64:$Q$71,$Q68)&lt;COUNTA($C$64:$C$71)),HLOOKUP($B68,rozstřely!$C$212:$BN$225,11,0),""))</f>
        <v/>
      </c>
      <c r="T68" s="449" t="str">
        <f>IF($Q68="","",IF(AND(COUNTIF($Q$64:$Q$71,$Q68)&gt;1,COUNTIF($Q$64:$Q$71,$Q68)&lt;COUNTA($C$64:$C$71)),HLOOKUP($B68,rozstřely!$C$212:$BN$225,12,0),""))</f>
        <v/>
      </c>
      <c r="U68" s="447" t="str">
        <f>IF($Q68="","",IF(AND(COUNTIF($Q$64:$Q$71,$Q68)&gt;1,COUNTIF($Q$64:$Q$71,$Q68)&lt;COUNTA($C$64:$C$71)),HLOOKUP($B68,rozstřely!$C$212:$BN$225,13,0),""))</f>
        <v/>
      </c>
      <c r="V68" s="450" t="str">
        <f>IF($Q68="","",IF(AND(COUNTIF($Q$64:$Q$71,$Q68)&gt;1,COUNTIF($Q$64:$Q$71,$Q68)&lt;COUNTA($C$64:$C$71)),HLOOKUP($B68,rozstřely!$C$212:$BN$225,14,0),""))</f>
        <v/>
      </c>
      <c r="W68" s="456">
        <f ca="1">IF($Q68="","",IF(AND(COUNTIF($Q$64:$Q$71,$Q68)&gt;0,COUNTIF($Q$64:$Q$71,$Q68)&lt;COUNTA($C$64:$C$71)),HLOOKUP(B68,rozstřely!$C$201:$BJ$208,8,0),""))</f>
        <v>6</v>
      </c>
      <c r="X68" s="452" t="str">
        <f t="shared" ca="1" si="34"/>
        <v>6F</v>
      </c>
      <c r="Y68" s="452">
        <f t="shared" si="30"/>
        <v>65</v>
      </c>
      <c r="Z68" s="455" t="str">
        <f t="shared" si="31"/>
        <v>Tůma/ 
Houser</v>
      </c>
      <c r="AA68" s="325"/>
    </row>
    <row r="69" spans="1:27" ht="30" customHeight="1" x14ac:dyDescent="0.25">
      <c r="A69" s="561"/>
      <c r="B69" s="1013">
        <f>'Tabulky skupin'!B69</f>
        <v>66</v>
      </c>
      <c r="C69" s="893" t="str">
        <f>VLOOKUP($B69,jednotlivci!$C$5:$G$164,5,0)</f>
        <v>Jiránek/ 
Bína</v>
      </c>
      <c r="D69" s="100" t="str">
        <f>IFERROR(CONCATENATE(VLOOKUP(CONCATENATE(D$63,"_",$B69),'Rozpis zápasů'!$D$3:$AF$162,IF(VLOOKUP(CONCATENATE(D$63,"_",$B69),'Rozpis zápasů'!$D$3:$AF$162,3,0)=$B69,5,6),0),":",VLOOKUP(CONCATENATE(D$63,"_",$B69),'Rozpis zápasů'!$D$3:$AF$162,IF(VLOOKUP(CONCATENATE(D$63,"_",$B69),'Rozpis zápasů'!$D$3:$AF$162,3,0)=$B69,6,5),0),IF(VLOOKUP(CONCATENATE(D$63,"_",$B69),'Rozpis zápasů'!$D$3:$AF$162,20,0)&lt;&gt;"",CONCATENATE(" (",VLOOKUP(CONCATENATE(D$63,"_",$B69),'Rozpis zápasů'!$D$3:$AF$162,20,0),")"),"")),"")</f>
        <v>1:2</v>
      </c>
      <c r="E69" s="103" t="str">
        <f>IFERROR(CONCATENATE(VLOOKUP(CONCATENATE(E$63,"_",$B69),'Rozpis zápasů'!$D$3:$AF$162,IF(VLOOKUP(CONCATENATE(E$63,"_",$B69),'Rozpis zápasů'!$D$3:$AF$162,3,0)=$B69,5,6),0),":",VLOOKUP(CONCATENATE(E$63,"_",$B69),'Rozpis zápasů'!$D$3:$AF$162,IF(VLOOKUP(CONCATENATE(E$63,"_",$B69),'Rozpis zápasů'!$D$3:$AF$162,3,0)=$B69,6,5),0),IF(VLOOKUP(CONCATENATE(E$63,"_",$B69),'Rozpis zápasů'!$D$3:$AF$162,20,0)&lt;&gt;"",CONCATENATE(" (",VLOOKUP(CONCATENATE(E$63,"_",$B69),'Rozpis zápasů'!$D$3:$AF$162,20,0),")"),"")),"")</f>
        <v>2:1</v>
      </c>
      <c r="F69" s="103" t="str">
        <f>IFERROR(CONCATENATE(VLOOKUP(CONCATENATE(F$63,"_",$B69),'Rozpis zápasů'!$D$3:$AF$162,IF(VLOOKUP(CONCATENATE(F$63,"_",$B69),'Rozpis zápasů'!$D$3:$AF$162,3,0)=$B69,5,6),0),":",VLOOKUP(CONCATENATE(F$63,"_",$B69),'Rozpis zápasů'!$D$3:$AF$162,IF(VLOOKUP(CONCATENATE(F$63,"_",$B69),'Rozpis zápasů'!$D$3:$AF$162,3,0)=$B69,6,5),0),IF(VLOOKUP(CONCATENATE(F$63,"_",$B69),'Rozpis zápasů'!$D$3:$AF$162,20,0)&lt;&gt;"",CONCATENATE(" (",VLOOKUP(CONCATENATE(F$63,"_",$B69),'Rozpis zápasů'!$D$3:$AF$162,20,0),")"),"")),"")</f>
        <v>2:0</v>
      </c>
      <c r="G69" s="103" t="str">
        <f>IFERROR(CONCATENATE(VLOOKUP(CONCATENATE(G$63,"_",$B69),'Rozpis zápasů'!$D$3:$AF$162,IF(VLOOKUP(CONCATENATE(G$63,"_",$B69),'Rozpis zápasů'!$D$3:$AF$162,3,0)=$B69,5,6),0),":",VLOOKUP(CONCATENATE(G$63,"_",$B69),'Rozpis zápasů'!$D$3:$AF$162,IF(VLOOKUP(CONCATENATE(G$63,"_",$B69),'Rozpis zápasů'!$D$3:$AF$162,3,0)=$B69,6,5),0),IF(VLOOKUP(CONCATENATE(G$63,"_",$B69),'Rozpis zápasů'!$D$3:$AF$162,20,0)&lt;&gt;"",CONCATENATE(" (",VLOOKUP(CONCATENATE(G$63,"_",$B69),'Rozpis zápasů'!$D$3:$AF$162,20,0),")"),"")),"")</f>
        <v>2:0</v>
      </c>
      <c r="H69" s="103" t="str">
        <f>IFERROR(CONCATENATE(VLOOKUP(CONCATENATE(H$63,"_",$B69),'Rozpis zápasů'!$D$3:$AF$162,IF(VLOOKUP(CONCATENATE(H$63,"_",$B69),'Rozpis zápasů'!$D$3:$AF$162,3,0)=$B69,5,6),0),":",VLOOKUP(CONCATENATE(H$63,"_",$B69),'Rozpis zápasů'!$D$3:$AF$162,IF(VLOOKUP(CONCATENATE(H$63,"_",$B69),'Rozpis zápasů'!$D$3:$AF$162,3,0)=$B69,6,5),0),IF(VLOOKUP(CONCATENATE(H$63,"_",$B69),'Rozpis zápasů'!$D$3:$AF$162,20,0)&lt;&gt;"",CONCATENATE(" (",VLOOKUP(CONCATENATE(H$63,"_",$B69),'Rozpis zápasů'!$D$3:$AF$162,20,0),")"),"")),"")</f>
        <v>2:0</v>
      </c>
      <c r="I69" s="503" t="str">
        <f>H68</f>
        <v>F</v>
      </c>
      <c r="J69" s="101" t="str">
        <f>IFERROR(CONCATENATE(VLOOKUP(CONCATENATE($B69,"_",J$63),'Rozpis zápasů'!$D$3:$AF$162,IF(VLOOKUP(CONCATENATE($B69,"_",J$63),'Rozpis zápasů'!$D$3:$AF$162,3,0)=$B69,5,6),0),":",VLOOKUP(CONCATENATE($B69,"_",J$63),'Rozpis zápasů'!$D$3:$AF$162,IF(VLOOKUP(CONCATENATE($B69,"_",J$63),'Rozpis zápasů'!$D$3:$AF$162,3,0)=$B69,6,5),0),IF(VLOOKUP(CONCATENATE($B69,"_",J$63),'Rozpis zápasů'!$D$3:$AF$162,20,0)&lt;&gt;"",CONCATENATE(" (",VLOOKUP(CONCATENATE($B69,"_",J$63),'Rozpis zápasů'!$D$3:$AF$162,20,0),")"),"")),"")</f>
        <v/>
      </c>
      <c r="K69" s="102" t="str">
        <f>IFERROR(CONCATENATE(VLOOKUP(CONCATENATE($B69,"_",K$63),'Rozpis zápasů'!$D$3:$AF$162,IF(VLOOKUP(CONCATENATE($B69,"_",K$63),'Rozpis zápasů'!$D$3:$AF$162,3,0)=$B69,5,6),0),":",VLOOKUP(CONCATENATE($B69,"_",K$63),'Rozpis zápasů'!$D$3:$AF$162,IF(VLOOKUP(CONCATENATE($B69,"_",K$63),'Rozpis zápasů'!$D$3:$AF$162,3,0)=$B69,6,5),0),IF(VLOOKUP(CONCATENATE($B69,"_",K$63),'Rozpis zápasů'!$D$3:$AF$162,20,0)&lt;&gt;"",CONCATENATE(" (",VLOOKUP(CONCATENATE($B69,"_",K$63),'Rozpis zápasů'!$D$3:$AF$162,20,0),")"),"")),"")</f>
        <v/>
      </c>
      <c r="L69" s="232">
        <f>IF((COUNTIFS('Rozpis zápasů'!$F$3:$F$162,B69,'Rozpis zápasů'!$E$3:$E$162,"&lt;&gt;N")+COUNTIFS('Rozpis zápasů'!$G$3:$G$162,B69,'Rozpis zápasů'!$E$3:$E$162,"&lt;&gt;N"))=0,"",SUMIF('Rozpis zápasů'!$F$3:$F$162,B69,'Rozpis zápasů'!$L$3:$L$162)+SUMIF('Rozpis zápasů'!$G$3:$G$162,B69,'Rozpis zápasů'!$M$3:$M$162))</f>
        <v>4</v>
      </c>
      <c r="M69" s="235">
        <f>IF((COUNTIFS('Rozpis zápasů'!$F$3:$F$162,B69,'Rozpis zápasů'!$E$3:$E$162,"&lt;&gt;N")+COUNTIFS('Rozpis zápasů'!$G$3:$G$162,B69,'Rozpis zápasů'!$E$3:$E$162,"&lt;&gt;N"))=0,"",SUMIF('Rozpis zápasů'!$F$3:$F$162,$B69,'Rozpis zápasů'!$H$3:$H$162)+SUMIF('Rozpis zápasů'!$G$3:$G$162,$B69,'Rozpis zápasů'!$I$3:$I$162))</f>
        <v>9</v>
      </c>
      <c r="N69" s="355">
        <f>IF((COUNTIFS('Rozpis zápasů'!$F$3:$F$162,B69,'Rozpis zápasů'!$E$3:$E$162,"&lt;&gt;N")+COUNTIFS('Rozpis zápasů'!$G$3:$G$162,B69,'Rozpis zápasů'!$E$3:$E$162,"&lt;&gt;N"))=0,"",SUMIF('Rozpis zápasů'!$F$3:$F$162,$B69,'Rozpis zápasů'!$I$3:$I$162)+SUMIF('Rozpis zápasů'!$G$3:$G$162,$B69,'Rozpis zápasů'!$H$3:$H$162))</f>
        <v>3</v>
      </c>
      <c r="O69" s="233">
        <f t="shared" si="32"/>
        <v>6</v>
      </c>
      <c r="P69" s="445">
        <f t="shared" si="33"/>
        <v>3</v>
      </c>
      <c r="Q69" s="446">
        <f t="shared" si="29"/>
        <v>2</v>
      </c>
      <c r="R69" s="447" t="str">
        <f>IF($Q69="","",IF(AND(COUNTIF($Q$64:$Q$71,$Q69)&gt;1,COUNTIF($Q$64:$Q$71,$Q69)&lt;COUNTA($C$64:$C$71)),HLOOKUP($B69,rozstřely!$C$212:$BN$225,10,0),""))</f>
        <v/>
      </c>
      <c r="S69" s="448" t="str">
        <f>IF($Q69="","",IF(AND(COUNTIF($Q$64:$Q$71,$Q69)&gt;1,COUNTIF($Q$64:$Q$71,$Q69)&lt;COUNTA($C$64:$C$71)),HLOOKUP($B69,rozstřely!$C$212:$BN$225,11,0),""))</f>
        <v/>
      </c>
      <c r="T69" s="449" t="str">
        <f>IF($Q69="","",IF(AND(COUNTIF($Q$64:$Q$71,$Q69)&gt;1,COUNTIF($Q$64:$Q$71,$Q69)&lt;COUNTA($C$64:$C$71)),HLOOKUP($B69,rozstřely!$C$212:$BN$225,12,0),""))</f>
        <v/>
      </c>
      <c r="U69" s="447" t="str">
        <f>IF($Q69="","",IF(AND(COUNTIF($Q$64:$Q$71,$Q69)&gt;1,COUNTIF($Q$64:$Q$71,$Q69)&lt;COUNTA($C$64:$C$71)),HLOOKUP($B69,rozstřely!$C$212:$BN$225,13,0),""))</f>
        <v/>
      </c>
      <c r="V69" s="450" t="str">
        <f>IF($Q69="","",IF(AND(COUNTIF($Q$64:$Q$71,$Q69)&gt;1,COUNTIF($Q$64:$Q$71,$Q69)&lt;COUNTA($C$64:$C$71)),HLOOKUP($B69,rozstřely!$C$212:$BN$225,14,0),""))</f>
        <v/>
      </c>
      <c r="W69" s="456">
        <f ca="1">IF($Q69="","",IF(AND(COUNTIF($Q$64:$Q$71,$Q69)&gt;0,COUNTIF($Q$64:$Q$71,$Q69)&lt;COUNTA($C$64:$C$71)),HLOOKUP(B69,rozstřely!$C$201:$BJ$208,8,0),""))</f>
        <v>2</v>
      </c>
      <c r="X69" s="452" t="str">
        <f t="shared" ca="1" si="34"/>
        <v>2F</v>
      </c>
      <c r="Y69" s="453">
        <f t="shared" si="30"/>
        <v>66</v>
      </c>
      <c r="Z69" s="457" t="str">
        <f t="shared" si="31"/>
        <v>Jiránek/ 
Bína</v>
      </c>
      <c r="AA69" s="325"/>
    </row>
    <row r="70" spans="1:27" ht="30" customHeight="1" x14ac:dyDescent="0.25">
      <c r="A70" s="561"/>
      <c r="B70" s="1013">
        <f>'Tabulky skupin'!B70</f>
        <v>67</v>
      </c>
      <c r="C70" s="893" t="str">
        <f>VLOOKUP($B70,jednotlivci!$C$5:$G$164,5,0)</f>
        <v/>
      </c>
      <c r="D70" s="100" t="str">
        <f>IFERROR(CONCATENATE(VLOOKUP(CONCATENATE(D$63,"_",$B70),'Rozpis zápasů'!$D$3:$AF$162,IF(VLOOKUP(CONCATENATE(D$63,"_",$B70),'Rozpis zápasů'!$D$3:$AF$162,3,0)=$B70,5,6),0),":",VLOOKUP(CONCATENATE(D$63,"_",$B70),'Rozpis zápasů'!$D$3:$AF$162,IF(VLOOKUP(CONCATENATE(D$63,"_",$B70),'Rozpis zápasů'!$D$3:$AF$162,3,0)=$B70,6,5),0),IF(VLOOKUP(CONCATENATE(D$63,"_",$B70),'Rozpis zápasů'!$D$3:$AF$162,20,0)&lt;&gt;"",CONCATENATE(" (",VLOOKUP(CONCATENATE(D$63,"_",$B70),'Rozpis zápasů'!$D$3:$AF$162,20,0),")"),"")),"")</f>
        <v/>
      </c>
      <c r="E70" s="103" t="str">
        <f>IFERROR(CONCATENATE(VLOOKUP(CONCATENATE(E$63,"_",$B70),'Rozpis zápasů'!$D$3:$AF$162,IF(VLOOKUP(CONCATENATE(E$63,"_",$B70),'Rozpis zápasů'!$D$3:$AF$162,3,0)=$B70,5,6),0),":",VLOOKUP(CONCATENATE(E$63,"_",$B70),'Rozpis zápasů'!$D$3:$AF$162,IF(VLOOKUP(CONCATENATE(E$63,"_",$B70),'Rozpis zápasů'!$D$3:$AF$162,3,0)=$B70,6,5),0),IF(VLOOKUP(CONCATENATE(E$63,"_",$B70),'Rozpis zápasů'!$D$3:$AF$162,20,0)&lt;&gt;"",CONCATENATE(" (",VLOOKUP(CONCATENATE(E$63,"_",$B70),'Rozpis zápasů'!$D$3:$AF$162,20,0),")"),"")),"")</f>
        <v/>
      </c>
      <c r="F70" s="103" t="str">
        <f>IFERROR(CONCATENATE(VLOOKUP(CONCATENATE(F$63,"_",$B70),'Rozpis zápasů'!$D$3:$AF$162,IF(VLOOKUP(CONCATENATE(F$63,"_",$B70),'Rozpis zápasů'!$D$3:$AF$162,3,0)=$B70,5,6),0),":",VLOOKUP(CONCATENATE(F$63,"_",$B70),'Rozpis zápasů'!$D$3:$AF$162,IF(VLOOKUP(CONCATENATE(F$63,"_",$B70),'Rozpis zápasů'!$D$3:$AF$162,3,0)=$B70,6,5),0),IF(VLOOKUP(CONCATENATE(F$63,"_",$B70),'Rozpis zápasů'!$D$3:$AF$162,20,0)&lt;&gt;"",CONCATENATE(" (",VLOOKUP(CONCATENATE(F$63,"_",$B70),'Rozpis zápasů'!$D$3:$AF$162,20,0),")"),"")),"")</f>
        <v/>
      </c>
      <c r="G70" s="103" t="str">
        <f>IFERROR(CONCATENATE(VLOOKUP(CONCATENATE(G$63,"_",$B70),'Rozpis zápasů'!$D$3:$AF$162,IF(VLOOKUP(CONCATENATE(G$63,"_",$B70),'Rozpis zápasů'!$D$3:$AF$162,3,0)=$B70,5,6),0),":",VLOOKUP(CONCATENATE(G$63,"_",$B70),'Rozpis zápasů'!$D$3:$AF$162,IF(VLOOKUP(CONCATENATE(G$63,"_",$B70),'Rozpis zápasů'!$D$3:$AF$162,3,0)=$B70,6,5),0),IF(VLOOKUP(CONCATENATE(G$63,"_",$B70),'Rozpis zápasů'!$D$3:$AF$162,20,0)&lt;&gt;"",CONCATENATE(" (",VLOOKUP(CONCATENATE(G$63,"_",$B70),'Rozpis zápasů'!$D$3:$AF$162,20,0),")"),"")),"")</f>
        <v/>
      </c>
      <c r="H70" s="103" t="str">
        <f>IFERROR(CONCATENATE(VLOOKUP(CONCATENATE(H$63,"_",$B70),'Rozpis zápasů'!$D$3:$AF$162,IF(VLOOKUP(CONCATENATE(H$63,"_",$B70),'Rozpis zápasů'!$D$3:$AF$162,3,0)=$B70,5,6),0),":",VLOOKUP(CONCATENATE(H$63,"_",$B70),'Rozpis zápasů'!$D$3:$AF$162,IF(VLOOKUP(CONCATENATE(H$63,"_",$B70),'Rozpis zápasů'!$D$3:$AF$162,3,0)=$B70,6,5),0),IF(VLOOKUP(CONCATENATE(H$63,"_",$B70),'Rozpis zápasů'!$D$3:$AF$162,20,0)&lt;&gt;"",CONCATENATE(" (",VLOOKUP(CONCATENATE(H$63,"_",$B70),'Rozpis zápasů'!$D$3:$AF$162,20,0),")"),"")),"")</f>
        <v/>
      </c>
      <c r="I70" s="103" t="str">
        <f>IFERROR(CONCATENATE(VLOOKUP(CONCATENATE(I$63,"_",$B70),'Rozpis zápasů'!$D$3:$AF$162,IF(VLOOKUP(CONCATENATE(I$63,"_",$B70),'Rozpis zápasů'!$D$3:$AF$162,3,0)=$B70,5,6),0),":",VLOOKUP(CONCATENATE(I$63,"_",$B70),'Rozpis zápasů'!$D$3:$AF$162,IF(VLOOKUP(CONCATENATE(I$63,"_",$B70),'Rozpis zápasů'!$D$3:$AF$162,3,0)=$B70,6,5),0),IF(VLOOKUP(CONCATENATE(I$63,"_",$B70),'Rozpis zápasů'!$D$3:$AF$162,20,0)&lt;&gt;"",CONCATENATE(" (",VLOOKUP(CONCATENATE(I$63,"_",$B70),'Rozpis zápasů'!$D$3:$AF$162,20,0),")"),"")),"")</f>
        <v/>
      </c>
      <c r="J70" s="503" t="str">
        <f>I69</f>
        <v>F</v>
      </c>
      <c r="K70" s="102" t="str">
        <f>IFERROR(CONCATENATE(VLOOKUP(CONCATENATE($B70,"_",K$63),'Rozpis zápasů'!$D$3:$AF$162,IF(VLOOKUP(CONCATENATE($B70,"_",K$63),'Rozpis zápasů'!$D$3:$AF$162,3,0)=$B70,5,6),0),":",VLOOKUP(CONCATENATE($B70,"_",K$63),'Rozpis zápasů'!$D$3:$AF$162,IF(VLOOKUP(CONCATENATE($B70,"_",K$63),'Rozpis zápasů'!$D$3:$AF$162,3,0)=$B70,6,5),0),IF(VLOOKUP(CONCATENATE($B70,"_",K$63),'Rozpis zápasů'!$D$3:$AF$162,20,0)&lt;&gt;"",CONCATENATE(" (",VLOOKUP(CONCATENATE($B70,"_",K$63),'Rozpis zápasů'!$D$3:$AF$162,20,0),")"),"")),"")</f>
        <v/>
      </c>
      <c r="L70" s="232" t="str">
        <f>IF((COUNTIFS('Rozpis zápasů'!$F$3:$F$162,B70,'Rozpis zápasů'!$E$3:$E$162,"&lt;&gt;N")+COUNTIFS('Rozpis zápasů'!$G$3:$G$162,B70,'Rozpis zápasů'!$E$3:$E$162,"&lt;&gt;N"))=0,"",SUMIF('Rozpis zápasů'!$F$3:$F$162,B70,'Rozpis zápasů'!$L$3:$L$162)+SUMIF('Rozpis zápasů'!$G$3:$G$162,B70,'Rozpis zápasů'!$M$3:$M$162))</f>
        <v/>
      </c>
      <c r="M70" s="235" t="str">
        <f>IF((COUNTIFS('Rozpis zápasů'!$F$3:$F$162,B70,'Rozpis zápasů'!$E$3:$E$162,"&lt;&gt;N")+COUNTIFS('Rozpis zápasů'!$G$3:$G$162,B70,'Rozpis zápasů'!$E$3:$E$162,"&lt;&gt;N"))=0,"",SUMIF('Rozpis zápasů'!$F$3:$F$162,$B70,'Rozpis zápasů'!$H$3:$H$162)+SUMIF('Rozpis zápasů'!$G$3:$G$162,$B70,'Rozpis zápasů'!$I$3:$I$162))</f>
        <v/>
      </c>
      <c r="N70" s="355" t="str">
        <f>IF((COUNTIFS('Rozpis zápasů'!$F$3:$F$162,B70,'Rozpis zápasů'!$E$3:$E$162,"&lt;&gt;N")+COUNTIFS('Rozpis zápasů'!$G$3:$G$162,B70,'Rozpis zápasů'!$E$3:$E$162,"&lt;&gt;N"))=0,"",SUMIF('Rozpis zápasů'!$F$3:$F$162,$B70,'Rozpis zápasů'!$I$3:$I$162)+SUMIF('Rozpis zápasů'!$G$3:$G$162,$B70,'Rozpis zápasů'!$H$3:$H$162))</f>
        <v/>
      </c>
      <c r="O70" s="233" t="str">
        <f t="shared" si="32"/>
        <v/>
      </c>
      <c r="P70" s="445" t="str">
        <f t="shared" si="33"/>
        <v/>
      </c>
      <c r="Q70" s="446" t="str">
        <f t="shared" si="29"/>
        <v/>
      </c>
      <c r="R70" s="447" t="str">
        <f>IF($Q70="","",IF(AND(COUNTIF($Q$64:$Q$71,$Q70)&gt;1,COUNTIF($Q$64:$Q$71,$Q70)&lt;COUNTA($C$64:$C$71)),HLOOKUP($B70,rozstřely!$C$212:$BN$225,10,0),""))</f>
        <v/>
      </c>
      <c r="S70" s="448" t="str">
        <f>IF($Q70="","",IF(AND(COUNTIF($Q$64:$Q$71,$Q70)&gt;1,COUNTIF($Q$64:$Q$71,$Q70)&lt;COUNTA($C$64:$C$71)),HLOOKUP($B70,rozstřely!$C$212:$BN$225,11,0),""))</f>
        <v/>
      </c>
      <c r="T70" s="449" t="str">
        <f>IF($Q70="","",IF(AND(COUNTIF($Q$64:$Q$71,$Q70)&gt;1,COUNTIF($Q$64:$Q$71,$Q70)&lt;COUNTA($C$64:$C$71)),HLOOKUP($B70,rozstřely!$C$212:$BN$225,12,0),""))</f>
        <v/>
      </c>
      <c r="U70" s="447" t="str">
        <f>IF($Q70="","",IF(AND(COUNTIF($Q$64:$Q$71,$Q70)&gt;1,COUNTIF($Q$64:$Q$71,$Q70)&lt;COUNTA($C$64:$C$71)),HLOOKUP($B70,rozstřely!$C$212:$BN$225,13,0),""))</f>
        <v/>
      </c>
      <c r="V70" s="450" t="str">
        <f>IF($Q70="","",IF(AND(COUNTIF($Q$64:$Q$71,$Q70)&gt;1,COUNTIF($Q$64:$Q$71,$Q70)&lt;COUNTA($C$64:$C$71)),HLOOKUP($B70,rozstřely!$C$212:$BN$225,14,0),""))</f>
        <v/>
      </c>
      <c r="W70" s="456" t="str">
        <f>IF($Q70="","",IF(AND(COUNTIF($Q$64:$Q$71,$Q70)&gt;0,COUNTIF($Q$64:$Q$71,$Q70)&lt;COUNTA($C$64:$C$71)),HLOOKUP(B70,rozstřely!$C$201:$BJ$208,8,0),""))</f>
        <v/>
      </c>
      <c r="X70" s="452" t="str">
        <f t="shared" si="34"/>
        <v>F</v>
      </c>
      <c r="Y70" s="453">
        <f t="shared" si="30"/>
        <v>67</v>
      </c>
      <c r="Z70" s="457" t="str">
        <f t="shared" si="31"/>
        <v/>
      </c>
      <c r="AA70" s="325"/>
    </row>
    <row r="71" spans="1:27" ht="30" customHeight="1" thickBot="1" x14ac:dyDescent="0.3">
      <c r="A71" s="561"/>
      <c r="B71" s="1014">
        <f>'Tabulky skupin'!B71</f>
        <v>68</v>
      </c>
      <c r="C71" s="911" t="str">
        <f>VLOOKUP($B71,jednotlivci!$C$5:$G$164,5,0)</f>
        <v/>
      </c>
      <c r="D71" s="104" t="str">
        <f>IFERROR(CONCATENATE(VLOOKUP(CONCATENATE(D$63,"_",$B71),'Rozpis zápasů'!$D$3:$AF$162,IF(VLOOKUP(CONCATENATE(D$63,"_",$B71),'Rozpis zápasů'!$D$3:$AF$162,3,0)=$B71,5,6),0),":",VLOOKUP(CONCATENATE(D$63,"_",$B71),'Rozpis zápasů'!$D$3:$AF$162,IF(VLOOKUP(CONCATENATE(D$63,"_",$B71),'Rozpis zápasů'!$D$3:$AF$162,3,0)=$B71,6,5),0),IF(VLOOKUP(CONCATENATE(D$63,"_",$B71),'Rozpis zápasů'!$D$3:$AF$162,20,0)&lt;&gt;"",CONCATENATE(" (",VLOOKUP(CONCATENATE(D$63,"_",$B71),'Rozpis zápasů'!$D$3:$AF$162,20,0),")"),"")),"")</f>
        <v/>
      </c>
      <c r="E71" s="105" t="str">
        <f>IFERROR(CONCATENATE(VLOOKUP(CONCATENATE(E$63,"_",$B71),'Rozpis zápasů'!$D$3:$AF$162,IF(VLOOKUP(CONCATENATE(E$63,"_",$B71),'Rozpis zápasů'!$D$3:$AF$162,3,0)=$B71,5,6),0),":",VLOOKUP(CONCATENATE(E$63,"_",$B71),'Rozpis zápasů'!$D$3:$AF$162,IF(VLOOKUP(CONCATENATE(E$63,"_",$B71),'Rozpis zápasů'!$D$3:$AF$162,3,0)=$B71,6,5),0),IF(VLOOKUP(CONCATENATE(E$63,"_",$B71),'Rozpis zápasů'!$D$3:$AF$162,20,0)&lt;&gt;"",CONCATENATE(" (",VLOOKUP(CONCATENATE(E$63,"_",$B71),'Rozpis zápasů'!$D$3:$AF$162,20,0),")"),"")),"")</f>
        <v/>
      </c>
      <c r="F71" s="105" t="str">
        <f>IFERROR(CONCATENATE(VLOOKUP(CONCATENATE(F$63,"_",$B71),'Rozpis zápasů'!$D$3:$AF$162,IF(VLOOKUP(CONCATENATE(F$63,"_",$B71),'Rozpis zápasů'!$D$3:$AF$162,3,0)=$B71,5,6),0),":",VLOOKUP(CONCATENATE(F$63,"_",$B71),'Rozpis zápasů'!$D$3:$AF$162,IF(VLOOKUP(CONCATENATE(F$63,"_",$B71),'Rozpis zápasů'!$D$3:$AF$162,3,0)=$B71,6,5),0),IF(VLOOKUP(CONCATENATE(F$63,"_",$B71),'Rozpis zápasů'!$D$3:$AF$162,20,0)&lt;&gt;"",CONCATENATE(" (",VLOOKUP(CONCATENATE(F$63,"_",$B71),'Rozpis zápasů'!$D$3:$AF$162,20,0),")"),"")),"")</f>
        <v/>
      </c>
      <c r="G71" s="105" t="str">
        <f>IFERROR(CONCATENATE(VLOOKUP(CONCATENATE(G$63,"_",$B71),'Rozpis zápasů'!$D$3:$AF$162,IF(VLOOKUP(CONCATENATE(G$63,"_",$B71),'Rozpis zápasů'!$D$3:$AF$162,3,0)=$B71,5,6),0),":",VLOOKUP(CONCATENATE(G$63,"_",$B71),'Rozpis zápasů'!$D$3:$AF$162,IF(VLOOKUP(CONCATENATE(G$63,"_",$B71),'Rozpis zápasů'!$D$3:$AF$162,3,0)=$B71,6,5),0),IF(VLOOKUP(CONCATENATE(G$63,"_",$B71),'Rozpis zápasů'!$D$3:$AF$162,20,0)&lt;&gt;"",CONCATENATE(" (",VLOOKUP(CONCATENATE(G$63,"_",$B71),'Rozpis zápasů'!$D$3:$AF$162,20,0),")"),"")),"")</f>
        <v/>
      </c>
      <c r="H71" s="105" t="str">
        <f>IFERROR(CONCATENATE(VLOOKUP(CONCATENATE(H$63,"_",$B71),'Rozpis zápasů'!$D$3:$AF$162,IF(VLOOKUP(CONCATENATE(H$63,"_",$B71),'Rozpis zápasů'!$D$3:$AF$162,3,0)=$B71,5,6),0),":",VLOOKUP(CONCATENATE(H$63,"_",$B71),'Rozpis zápasů'!$D$3:$AF$162,IF(VLOOKUP(CONCATENATE(H$63,"_",$B71),'Rozpis zápasů'!$D$3:$AF$162,3,0)=$B71,6,5),0),IF(VLOOKUP(CONCATENATE(H$63,"_",$B71),'Rozpis zápasů'!$D$3:$AF$162,20,0)&lt;&gt;"",CONCATENATE(" (",VLOOKUP(CONCATENATE(H$63,"_",$B71),'Rozpis zápasů'!$D$3:$AF$162,20,0),")"),"")),"")</f>
        <v/>
      </c>
      <c r="I71" s="105" t="str">
        <f>IFERROR(CONCATENATE(VLOOKUP(CONCATENATE(I$63,"_",$B71),'Rozpis zápasů'!$D$3:$AF$162,IF(VLOOKUP(CONCATENATE(I$63,"_",$B71),'Rozpis zápasů'!$D$3:$AF$162,3,0)=$B71,5,6),0),":",VLOOKUP(CONCATENATE(I$63,"_",$B71),'Rozpis zápasů'!$D$3:$AF$162,IF(VLOOKUP(CONCATENATE(I$63,"_",$B71),'Rozpis zápasů'!$D$3:$AF$162,3,0)=$B71,6,5),0),IF(VLOOKUP(CONCATENATE(I$63,"_",$B71),'Rozpis zápasů'!$D$3:$AF$162,20,0)&lt;&gt;"",CONCATENATE(" (",VLOOKUP(CONCATENATE(I$63,"_",$B71),'Rozpis zápasů'!$D$3:$AF$162,20,0),")"),"")),"")</f>
        <v/>
      </c>
      <c r="J71" s="105" t="str">
        <f>IFERROR(CONCATENATE(VLOOKUP(CONCATENATE(J$63,"_",$B71),'Rozpis zápasů'!$D$3:$AF$162,IF(VLOOKUP(CONCATENATE(J$63,"_",$B71),'Rozpis zápasů'!$D$3:$AF$162,3,0)=$B71,5,6),0),":",VLOOKUP(CONCATENATE(J$63,"_",$B71),'Rozpis zápasů'!$D$3:$AF$162,IF(VLOOKUP(CONCATENATE(J$63,"_",$B71),'Rozpis zápasů'!$D$3:$AF$162,3,0)=$B71,6,5),0),IF(VLOOKUP(CONCATENATE(J$63,"_",$B71),'Rozpis zápasů'!$D$3:$AF$162,20,0)&lt;&gt;"",CONCATENATE(" (",VLOOKUP(CONCATENATE(J$63,"_",$B71),'Rozpis zápasů'!$D$3:$AF$162,20,0),")"),"")),"")</f>
        <v/>
      </c>
      <c r="K71" s="503" t="str">
        <f>J70</f>
        <v>F</v>
      </c>
      <c r="L71" s="351" t="str">
        <f>IF((COUNTIFS('Rozpis zápasů'!$F$3:$F$162,B71,'Rozpis zápasů'!$E$3:$E$162,"&lt;&gt;N")+COUNTIFS('Rozpis zápasů'!$G$3:$G$162,B71,'Rozpis zápasů'!$E$3:$E$162,"&lt;&gt;N"))=0,"",SUMIF('Rozpis zápasů'!$F$3:$F$162,B71,'Rozpis zápasů'!$L$3:$L$162)+SUMIF('Rozpis zápasů'!$G$3:$G$162,B71,'Rozpis zápasů'!$M$3:$M$162))</f>
        <v/>
      </c>
      <c r="M71" s="352" t="str">
        <f>IF((COUNTIFS('Rozpis zápasů'!$F$3:$F$162,B71,'Rozpis zápasů'!$E$3:$E$162,"&lt;&gt;N")+COUNTIFS('Rozpis zápasů'!$G$3:$G$162,B71,'Rozpis zápasů'!$E$3:$E$162,"&lt;&gt;N"))=0,"",SUMIF('Rozpis zápasů'!$F$3:$F$162,$B71,'Rozpis zápasů'!$H$3:$H$162)+SUMIF('Rozpis zápasů'!$G$3:$G$162,$B71,'Rozpis zápasů'!$I$3:$I$162))</f>
        <v/>
      </c>
      <c r="N71" s="356" t="str">
        <f>IF((COUNTIFS('Rozpis zápasů'!$F$3:$F$162,B71,'Rozpis zápasů'!$E$3:$E$162,"&lt;&gt;N")+COUNTIFS('Rozpis zápasů'!$G$3:$G$162,B71,'Rozpis zápasů'!$E$3:$E$162,"&lt;&gt;N"))=0,"",SUMIF('Rozpis zápasů'!$F$3:$F$162,$B71,'Rozpis zápasů'!$I$3:$I$162)+SUMIF('Rozpis zápasů'!$G$3:$G$162,$B71,'Rozpis zápasů'!$H$3:$H$162))</f>
        <v/>
      </c>
      <c r="O71" s="353" t="str">
        <f t="shared" si="32"/>
        <v/>
      </c>
      <c r="P71" s="458" t="str">
        <f t="shared" si="33"/>
        <v/>
      </c>
      <c r="Q71" s="459" t="str">
        <f t="shared" si="29"/>
        <v/>
      </c>
      <c r="R71" s="460" t="str">
        <f>IF($Q71="","",IF(AND(COUNTIF($Q$64:$Q$71,$Q71)&gt;1,COUNTIF($Q$64:$Q$71,$Q71)&lt;COUNTA($C$64:$C$71)),HLOOKUP($B71,rozstřely!$C$212:$BN$225,10,0),""))</f>
        <v/>
      </c>
      <c r="S71" s="461" t="str">
        <f>IF($Q71="","",IF(AND(COUNTIF($Q$64:$Q$71,$Q71)&gt;1,COUNTIF($Q$64:$Q$71,$Q71)&lt;COUNTA($C$64:$C$71)),HLOOKUP($B71,rozstřely!$C$212:$BN$225,11,0),""))</f>
        <v/>
      </c>
      <c r="T71" s="462" t="str">
        <f>IF($Q71="","",IF(AND(COUNTIF($Q$64:$Q$71,$Q71)&gt;1,COUNTIF($Q$64:$Q$71,$Q71)&lt;COUNTA($C$64:$C$71)),HLOOKUP($B71,rozstřely!$C$212:$BN$225,12,0),""))</f>
        <v/>
      </c>
      <c r="U71" s="460" t="str">
        <f>IF($Q71="","",IF(AND(COUNTIF($Q$64:$Q$71,$Q71)&gt;1,COUNTIF($Q$64:$Q$71,$Q71)&lt;COUNTA($C$64:$C$71)),HLOOKUP($B71,rozstřely!$C$212:$BN$225,13,0),""))</f>
        <v/>
      </c>
      <c r="V71" s="463" t="str">
        <f>IF($Q71="","",IF(AND(COUNTIF($Q$64:$Q$71,$Q71)&gt;1,COUNTIF($Q$64:$Q$71,$Q71)&lt;COUNTA($C$64:$C$71)),HLOOKUP($B71,rozstřely!$C$212:$BN$225,14,0),""))</f>
        <v/>
      </c>
      <c r="W71" s="464" t="str">
        <f>IF($Q71="","",IF(AND(COUNTIF($Q$64:$Q$71,$Q71)&gt;0,COUNTIF($Q$64:$Q$71,$Q71)&lt;COUNTA($C$64:$C$71)),HLOOKUP(B71,rozstřely!$C$201:$BJ$208,8,0),""))</f>
        <v/>
      </c>
      <c r="X71" s="452" t="str">
        <f t="shared" si="34"/>
        <v>F</v>
      </c>
      <c r="Y71" s="466">
        <f t="shared" si="30"/>
        <v>68</v>
      </c>
      <c r="Z71" s="467" t="str">
        <f t="shared" si="31"/>
        <v/>
      </c>
      <c r="AA71" s="325"/>
    </row>
    <row r="72" spans="1:27" ht="30" customHeight="1" x14ac:dyDescent="0.3">
      <c r="A72" s="561"/>
      <c r="B72" s="61"/>
      <c r="C72" s="824"/>
      <c r="D72" s="504"/>
      <c r="E72" s="504"/>
      <c r="F72" s="504"/>
      <c r="G72" s="504"/>
      <c r="H72" s="504"/>
      <c r="I72" s="504"/>
      <c r="J72" s="504"/>
      <c r="K72" s="582"/>
      <c r="L72" s="512"/>
      <c r="M72" s="583"/>
      <c r="N72" s="584"/>
      <c r="O72" s="512"/>
      <c r="P72" s="512"/>
      <c r="Q72" s="585"/>
      <c r="R72" s="585"/>
      <c r="S72" s="586"/>
      <c r="T72" s="587"/>
      <c r="U72" s="585"/>
      <c r="V72" s="585"/>
      <c r="W72" s="512"/>
      <c r="X72" s="512"/>
      <c r="Y72" s="512"/>
      <c r="Z72" s="479"/>
      <c r="AA72" s="325"/>
    </row>
    <row r="73" spans="1:27" ht="30" customHeight="1" thickBot="1" x14ac:dyDescent="0.35">
      <c r="A73" s="561"/>
      <c r="B73" s="61"/>
      <c r="C73" s="824"/>
      <c r="D73" s="504"/>
      <c r="E73" s="504"/>
      <c r="F73" s="504"/>
      <c r="G73" s="504"/>
      <c r="H73" s="504"/>
      <c r="I73" s="504"/>
      <c r="J73" s="504"/>
      <c r="K73" s="582"/>
      <c r="L73" s="518"/>
      <c r="M73" s="588"/>
      <c r="N73" s="589"/>
      <c r="O73" s="518"/>
      <c r="P73" s="518"/>
      <c r="Q73" s="590"/>
      <c r="R73" s="590"/>
      <c r="S73" s="591"/>
      <c r="T73" s="592"/>
      <c r="U73" s="590"/>
      <c r="V73" s="590"/>
      <c r="W73" s="518"/>
      <c r="X73" s="518"/>
      <c r="Y73" s="518"/>
      <c r="Z73" s="479"/>
      <c r="AA73" s="325"/>
    </row>
    <row r="74" spans="1:27" s="619" customFormat="1" ht="30" customHeight="1" x14ac:dyDescent="0.25">
      <c r="A74" s="614"/>
      <c r="B74" s="106"/>
      <c r="C74" s="836" t="str">
        <f>D76</f>
        <v>G</v>
      </c>
      <c r="D74" s="519" t="str">
        <f>C76</f>
        <v>Mohelník/ 
Csáno</v>
      </c>
      <c r="E74" s="520" t="str">
        <f>C77</f>
        <v>Fořt/ 
Fořt</v>
      </c>
      <c r="F74" s="520" t="str">
        <f>C78</f>
        <v>Zouzal/ 
Eckhardt</v>
      </c>
      <c r="G74" s="520" t="str">
        <f>C79</f>
        <v>Hněvkovský/ 
Vašák</v>
      </c>
      <c r="H74" s="520" t="str">
        <f>C80</f>
        <v>Kindl/ 
Kotoun</v>
      </c>
      <c r="I74" s="520" t="str">
        <f>C81</f>
        <v/>
      </c>
      <c r="J74" s="520" t="str">
        <f>C82</f>
        <v/>
      </c>
      <c r="K74" s="520" t="str">
        <f>C83</f>
        <v/>
      </c>
      <c r="L74" s="521" t="s">
        <v>14</v>
      </c>
      <c r="M74" s="2053" t="s">
        <v>13</v>
      </c>
      <c r="N74" s="2053"/>
      <c r="O74" s="918" t="s">
        <v>15</v>
      </c>
      <c r="P74" s="523" t="s">
        <v>186</v>
      </c>
      <c r="Q74" s="524" t="s">
        <v>107</v>
      </c>
      <c r="R74" s="919" t="s">
        <v>104</v>
      </c>
      <c r="S74" s="2069" t="s">
        <v>105</v>
      </c>
      <c r="T74" s="2069"/>
      <c r="U74" s="919" t="s">
        <v>106</v>
      </c>
      <c r="V74" s="526" t="s">
        <v>187</v>
      </c>
      <c r="W74" s="620" t="s">
        <v>12</v>
      </c>
      <c r="X74" s="616"/>
      <c r="Y74" s="616"/>
      <c r="Z74" s="617"/>
      <c r="AA74" s="618"/>
    </row>
    <row r="75" spans="1:27" s="619" customFormat="1" ht="30" customHeight="1" thickBot="1" x14ac:dyDescent="0.3">
      <c r="A75" s="614"/>
      <c r="B75" s="1011" t="str">
        <f>'Tabulky skupin'!B75</f>
        <v>G</v>
      </c>
      <c r="C75" s="837"/>
      <c r="D75" s="623">
        <f>B76</f>
        <v>71</v>
      </c>
      <c r="E75" s="624">
        <f>B77</f>
        <v>72</v>
      </c>
      <c r="F75" s="624">
        <f>B78</f>
        <v>73</v>
      </c>
      <c r="G75" s="625">
        <f>B79</f>
        <v>74</v>
      </c>
      <c r="H75" s="624">
        <f>B80</f>
        <v>75</v>
      </c>
      <c r="I75" s="626">
        <f>B81</f>
        <v>76</v>
      </c>
      <c r="J75" s="624">
        <f>B82</f>
        <v>77</v>
      </c>
      <c r="K75" s="624">
        <f>B83</f>
        <v>78</v>
      </c>
      <c r="L75" s="630"/>
      <c r="M75" s="631"/>
      <c r="N75" s="632"/>
      <c r="O75" s="633"/>
      <c r="P75" s="634"/>
      <c r="Q75" s="2060" t="s">
        <v>42</v>
      </c>
      <c r="R75" s="2061"/>
      <c r="S75" s="2061"/>
      <c r="T75" s="2061"/>
      <c r="U75" s="2061"/>
      <c r="V75" s="2062"/>
      <c r="W75" s="635"/>
      <c r="X75" s="628"/>
      <c r="Y75" s="628"/>
      <c r="Z75" s="629"/>
      <c r="AA75" s="618"/>
    </row>
    <row r="76" spans="1:27" ht="30" customHeight="1" thickTop="1" x14ac:dyDescent="0.25">
      <c r="A76" s="561"/>
      <c r="B76" s="1012">
        <f>'Tabulky skupin'!B76</f>
        <v>71</v>
      </c>
      <c r="C76" s="894" t="str">
        <f>VLOOKUP($B76,jednotlivci!$C$5:$G$164,5,0)</f>
        <v>Mohelník/ 
Csáno</v>
      </c>
      <c r="D76" s="532" t="str">
        <f>B75</f>
        <v>G</v>
      </c>
      <c r="E76" s="98" t="str">
        <f>IFERROR(CONCATENATE(VLOOKUP(CONCATENATE($B76,"_",E$75),'Rozpis zápasů'!$D$3:$AF$162,IF(VLOOKUP(CONCATENATE($B76,"_",E$75),'Rozpis zápasů'!$D$3:$AF$162,3,0)=$B76,5,6),0),":",VLOOKUP(CONCATENATE($B76,"_",E$75),'Rozpis zápasů'!$D$3:$AF$162,IF(VLOOKUP(CONCATENATE($B76,"_",E$75),'Rozpis zápasů'!$D$3:$AF$162,3,0)=$B76,6,5),0),IF(VLOOKUP(CONCATENATE($B76,"_",E$75),'Rozpis zápasů'!$D$3:$AF$162,20,0)&lt;&gt;"",CONCATENATE(" (",VLOOKUP(CONCATENATE($B76,"_",E$75),'Rozpis zápasů'!$D$3:$AF$162,20,0),")"),"")),"")</f>
        <v>1:2</v>
      </c>
      <c r="F76" s="98" t="str">
        <f>IFERROR(CONCATENATE(VLOOKUP(CONCATENATE($B76,"_",F$75),'Rozpis zápasů'!$D$3:$AF$162,IF(VLOOKUP(CONCATENATE($B76,"_",F$75),'Rozpis zápasů'!$D$3:$AF$162,3,0)=$B76,5,6),0),":",VLOOKUP(CONCATENATE($B76,"_",F$75),'Rozpis zápasů'!$D$3:$AF$162,IF(VLOOKUP(CONCATENATE($B76,"_",F$75),'Rozpis zápasů'!$D$3:$AF$162,3,0)=$B76,6,5),0),IF(VLOOKUP(CONCATENATE($B76,"_",F$75),'Rozpis zápasů'!$D$3:$AF$162,20,0)&lt;&gt;"",CONCATENATE(" (",VLOOKUP(CONCATENATE($B76,"_",F$75),'Rozpis zápasů'!$D$3:$AF$162,20,0),")"),"")),"")</f>
        <v>0:2</v>
      </c>
      <c r="G76" s="98" t="str">
        <f>IFERROR(CONCATENATE(VLOOKUP(CONCATENATE($B76,"_",G$75),'Rozpis zápasů'!$D$3:$AF$162,IF(VLOOKUP(CONCATENATE($B76,"_",G$75),'Rozpis zápasů'!$D$3:$AF$162,3,0)=$B76,5,6),0),":",VLOOKUP(CONCATENATE($B76,"_",G$75),'Rozpis zápasů'!$D$3:$AF$162,IF(VLOOKUP(CONCATENATE($B76,"_",G$75),'Rozpis zápasů'!$D$3:$AF$162,3,0)=$B76,6,5),0),IF(VLOOKUP(CONCATENATE($B76,"_",G$75),'Rozpis zápasů'!$D$3:$AF$162,20,0)&lt;&gt;"",CONCATENATE(" (",VLOOKUP(CONCATENATE($B76,"_",G$75),'Rozpis zápasů'!$D$3:$AF$162,20,0),")"),"")),"")</f>
        <v>1:2</v>
      </c>
      <c r="H76" s="98" t="str">
        <f>IFERROR(CONCATENATE(VLOOKUP(CONCATENATE($B76,"_",H$75),'Rozpis zápasů'!$D$3:$AF$162,IF(VLOOKUP(CONCATENATE($B76,"_",H$75),'Rozpis zápasů'!$D$3:$AF$162,3,0)=$B76,5,6),0),":",VLOOKUP(CONCATENATE($B76,"_",H$75),'Rozpis zápasů'!$D$3:$AF$162,IF(VLOOKUP(CONCATENATE($B76,"_",H$75),'Rozpis zápasů'!$D$3:$AF$162,3,0)=$B76,6,5),0),IF(VLOOKUP(CONCATENATE($B76,"_",H$75),'Rozpis zápasů'!$D$3:$AF$162,20,0)&lt;&gt;"",CONCATENATE(" (",VLOOKUP(CONCATENATE($B76,"_",H$75),'Rozpis zápasů'!$D$3:$AF$162,20,0),")"),"")),"")</f>
        <v>0:2</v>
      </c>
      <c r="I76" s="98" t="str">
        <f>IFERROR(CONCATENATE(VLOOKUP(CONCATENATE($B76,"_",I$75),'Rozpis zápasů'!$D$3:$AF$162,IF(VLOOKUP(CONCATENATE($B76,"_",I$75),'Rozpis zápasů'!$D$3:$AF$162,3,0)=$B76,5,6),0),":",VLOOKUP(CONCATENATE($B76,"_",I$75),'Rozpis zápasů'!$D$3:$AF$162,IF(VLOOKUP(CONCATENATE($B76,"_",I$75),'Rozpis zápasů'!$D$3:$AF$162,3,0)=$B76,6,5),0),IF(VLOOKUP(CONCATENATE($B76,"_",I$75),'Rozpis zápasů'!$D$3:$AF$162,20,0)&lt;&gt;"",CONCATENATE(" (",VLOOKUP(CONCATENATE($B76,"_",I$75),'Rozpis zápasů'!$D$3:$AF$162,20,0),")"),"")),"")</f>
        <v/>
      </c>
      <c r="J76" s="98" t="str">
        <f>IFERROR(CONCATENATE(VLOOKUP(CONCATENATE($B76,"_",J$75),'Rozpis zápasů'!$D$3:$AF$162,IF(VLOOKUP(CONCATENATE($B76,"_",J$75),'Rozpis zápasů'!$D$3:$AF$162,3,0)=$B76,5,6),0),":",VLOOKUP(CONCATENATE($B76,"_",J$75),'Rozpis zápasů'!$D$3:$AF$162,IF(VLOOKUP(CONCATENATE($B76,"_",J$75),'Rozpis zápasů'!$D$3:$AF$162,3,0)=$B76,6,5),0),IF(VLOOKUP(CONCATENATE($B76,"_",J$75),'Rozpis zápasů'!$D$3:$AF$162,20,0)&lt;&gt;"",CONCATENATE(" (",VLOOKUP(CONCATENATE($B76,"_",J$75),'Rozpis zápasů'!$D$3:$AF$162,20,0),")"),"")),"")</f>
        <v/>
      </c>
      <c r="K76" s="99" t="str">
        <f>IFERROR(CONCATENATE(VLOOKUP(CONCATENATE($B76,"_",K$75),'Rozpis zápasů'!$D$3:$AF$162,IF(VLOOKUP(CONCATENATE($B76,"_",K$75),'Rozpis zápasů'!$D$3:$AF$162,3,0)=$B76,5,6),0),":",VLOOKUP(CONCATENATE($B76,"_",K$75),'Rozpis zápasů'!$D$3:$AF$162,IF(VLOOKUP(CONCATENATE($B76,"_",K$75),'Rozpis zápasů'!$D$3:$AF$162,3,0)=$B76,6,5),0),IF(VLOOKUP(CONCATENATE($B76,"_",K$75),'Rozpis zápasů'!$D$3:$AF$162,20,0)&lt;&gt;"",CONCATENATE(" (",VLOOKUP(CONCATENATE($B76,"_",K$75),'Rozpis zápasů'!$D$3:$AF$162,20,0),")"),"")),"")</f>
        <v/>
      </c>
      <c r="L76" s="230">
        <f>IF((COUNTIFS('Rozpis zápasů'!$F$3:$F$162,B76,'Rozpis zápasů'!$E$3:$E$162,"&lt;&gt;N")+COUNTIFS('Rozpis zápasů'!$G$3:$G$162,B76,'Rozpis zápasů'!$E$3:$E$162,"&lt;&gt;N"))=0,"",SUMIF('Rozpis zápasů'!$F$3:$F$162,B76,'Rozpis zápasů'!$L$3:$L$162)+SUMIF('Rozpis zápasů'!$G$3:$G$162,B76,'Rozpis zápasů'!$M$3:$M$162))</f>
        <v>0</v>
      </c>
      <c r="M76" s="234">
        <f>IF((COUNTIFS('Rozpis zápasů'!$F$3:$F$162,B76,'Rozpis zápasů'!$E$3:$E$162,"&lt;&gt;N")+COUNTIFS('Rozpis zápasů'!$G$3:$G$162,B76,'Rozpis zápasů'!$E$3:$E$162,"&lt;&gt;N"))=0,"",SUMIF('Rozpis zápasů'!$F$3:$F$162,$B76,'Rozpis zápasů'!$H$3:$H$162)+SUMIF('Rozpis zápasů'!$G$3:$G$162,$B76,'Rozpis zápasů'!$I$3:$I$162))</f>
        <v>2</v>
      </c>
      <c r="N76" s="354">
        <f>IF((COUNTIFS('Rozpis zápasů'!$F$3:$F$162,B76,'Rozpis zápasů'!$E$3:$E$162,"&lt;&gt;N")+COUNTIFS('Rozpis zápasů'!$G$3:$G$162,B76,'Rozpis zápasů'!$E$3:$E$162,"&lt;&gt;N"))=0,"",SUMIF('Rozpis zápasů'!$F$3:$F$162,$B76,'Rozpis zápasů'!$I$3:$I$162)+SUMIF('Rozpis zápasů'!$G$3:$G$162,$B76,'Rozpis zápasů'!$H$3:$H$162))</f>
        <v>8</v>
      </c>
      <c r="O76" s="231">
        <f>IFERROR(M76-N76,"")</f>
        <v>-6</v>
      </c>
      <c r="P76" s="434">
        <f>IFERROR(M76/N76,"")</f>
        <v>0.25</v>
      </c>
      <c r="Q76" s="435">
        <f t="shared" ref="Q76:Q83" si="35">IFERROR(RANK(L76,$L$76:$L$83,0),"")</f>
        <v>5</v>
      </c>
      <c r="R76" s="436" t="str">
        <f>IF($Q76="","",IF(AND(COUNTIF($Q$76:$Q$83,$Q76)&gt;1,COUNTIF($Q$76:$Q$83,$Q76)&lt;COUNTA($C$76:$C$83)),HLOOKUP($B76,rozstřely!$C$252:$BN$265,10,0),""))</f>
        <v/>
      </c>
      <c r="S76" s="437" t="str">
        <f>IF($Q76="","",IF(AND(COUNTIF($Q$76:$Q$83,$Q76)&gt;1,COUNTIF($Q$76:$Q$83,$Q76)&lt;COUNTA($C$76:$C$83)),HLOOKUP($B76,rozstřely!$C$252:$BN$265,11,0),""))</f>
        <v/>
      </c>
      <c r="T76" s="438" t="str">
        <f>IF($Q76="","",IF(AND(COUNTIF($Q$76:$Q$83,$Q76)&gt;1,COUNTIF($Q$76:$Q$83,$Q76)&lt;COUNTA($C$76:$C$83)),HLOOKUP($B76,rozstřely!$C$252:$BN$265,12,0),""))</f>
        <v/>
      </c>
      <c r="U76" s="436" t="str">
        <f>IF($Q76="","",IF(AND(COUNTIF($Q$76:$Q$83,$Q76)&gt;1,COUNTIF($Q$76:$Q$83,$Q76)&lt;COUNTA($C$76:$C$83)),HLOOKUP($B76,rozstřely!$C$252:$BN$265,13,0),""))</f>
        <v/>
      </c>
      <c r="V76" s="439" t="str">
        <f>IF($Q76="","",IF(AND(COUNTIF($Q$76:$Q$83,$Q76)&gt;1,COUNTIF($Q$76:$Q$83,$Q76)&lt;COUNTA($C$76:$C$83)),HLOOKUP($B76,rozstřely!$C$252:$BN$265,14,0),""))</f>
        <v/>
      </c>
      <c r="W76" s="440">
        <f ca="1">IF($Q76="","",IF(AND(COUNTIF($Q$76:$Q$83,$Q76)&gt;0,COUNTIF($Q$76:$Q$83,$Q76)&lt;COUNTA($C$76:$C$83)),HLOOKUP(B76,rozstřely!$C$241:$BJ$248,8,0),""))</f>
        <v>5</v>
      </c>
      <c r="X76" s="441" t="str">
        <f ca="1">CONCATENATE(W76,$B$75)</f>
        <v>5G</v>
      </c>
      <c r="Y76" s="442">
        <f t="shared" ref="Y76:Y83" si="36">B76</f>
        <v>71</v>
      </c>
      <c r="Z76" s="443" t="str">
        <f t="shared" ref="Z76:Z83" si="37">C76</f>
        <v>Mohelník/ 
Csáno</v>
      </c>
      <c r="AA76" s="325"/>
    </row>
    <row r="77" spans="1:27" ht="30" customHeight="1" x14ac:dyDescent="0.25">
      <c r="A77" s="561"/>
      <c r="B77" s="1013">
        <f>'Tabulky skupin'!B77</f>
        <v>72</v>
      </c>
      <c r="C77" s="895" t="str">
        <f>VLOOKUP($B77,jednotlivci!$C$5:$G$164,5,0)</f>
        <v>Fořt/ 
Fořt</v>
      </c>
      <c r="D77" s="100" t="str">
        <f>IFERROR(CONCATENATE(VLOOKUP(CONCATENATE(D$75,"_",$B77),'Rozpis zápasů'!$D$3:$AF$162,IF(VLOOKUP(CONCATENATE(D$75,"_",$B77),'Rozpis zápasů'!$D$3:$AF$162,3,0)=$B77,5,6),0),":",VLOOKUP(CONCATENATE(D$75,"_",$B77),'Rozpis zápasů'!$D$3:$AF$162,IF(VLOOKUP(CONCATENATE(D$75,"_",$B77),'Rozpis zápasů'!$D$3:$AF$162,3,0)=$B77,6,5),0),IF(VLOOKUP(CONCATENATE(D$75,"_",$B77),'Rozpis zápasů'!$D$3:$AF$162,20,0)&lt;&gt;"",CONCATENATE(" (",VLOOKUP(CONCATENATE(D$75,"_",$B77),'Rozpis zápasů'!$D$3:$AF$162,20,0),")"),"")),"")</f>
        <v>2:1</v>
      </c>
      <c r="E77" s="533" t="str">
        <f>D76</f>
        <v>G</v>
      </c>
      <c r="F77" s="101" t="str">
        <f>IFERROR(CONCATENATE(VLOOKUP(CONCATENATE($B77,"_",F$75),'Rozpis zápasů'!$D$3:$AF$162,IF(VLOOKUP(CONCATENATE($B77,"_",F$75),'Rozpis zápasů'!$D$3:$AF$162,3,0)=$B77,5,6),0),":",VLOOKUP(CONCATENATE($B77,"_",F$75),'Rozpis zápasů'!$D$3:$AF$162,IF(VLOOKUP(CONCATENATE($B77,"_",F$75),'Rozpis zápasů'!$D$3:$AF$162,3,0)=$B77,6,5),0),IF(VLOOKUP(CONCATENATE($B77,"_",F$75),'Rozpis zápasů'!$D$3:$AF$162,20,0)&lt;&gt;"",CONCATENATE(" (",VLOOKUP(CONCATENATE($B77,"_",F$75),'Rozpis zápasů'!$D$3:$AF$162,20,0),")"),"")),"")</f>
        <v>0:2</v>
      </c>
      <c r="G77" s="101" t="str">
        <f>IFERROR(CONCATENATE(VLOOKUP(CONCATENATE($B77,"_",G$75),'Rozpis zápasů'!$D$3:$AF$162,IF(VLOOKUP(CONCATENATE($B77,"_",G$75),'Rozpis zápasů'!$D$3:$AF$162,3,0)=$B77,5,6),0),":",VLOOKUP(CONCATENATE($B77,"_",G$75),'Rozpis zápasů'!$D$3:$AF$162,IF(VLOOKUP(CONCATENATE($B77,"_",G$75),'Rozpis zápasů'!$D$3:$AF$162,3,0)=$B77,6,5),0),IF(VLOOKUP(CONCATENATE($B77,"_",G$75),'Rozpis zápasů'!$D$3:$AF$162,20,0)&lt;&gt;"",CONCATENATE(" (",VLOOKUP(CONCATENATE($B77,"_",G$75),'Rozpis zápasů'!$D$3:$AF$162,20,0),")"),"")),"")</f>
        <v>0:2</v>
      </c>
      <c r="H77" s="101" t="str">
        <f>IFERROR(CONCATENATE(VLOOKUP(CONCATENATE($B77,"_",H$75),'Rozpis zápasů'!$D$3:$AF$162,IF(VLOOKUP(CONCATENATE($B77,"_",H$75),'Rozpis zápasů'!$D$3:$AF$162,3,0)=$B77,5,6),0),":",VLOOKUP(CONCATENATE($B77,"_",H$75),'Rozpis zápasů'!$D$3:$AF$162,IF(VLOOKUP(CONCATENATE($B77,"_",H$75),'Rozpis zápasů'!$D$3:$AF$162,3,0)=$B77,6,5),0),IF(VLOOKUP(CONCATENATE($B77,"_",H$75),'Rozpis zápasů'!$D$3:$AF$162,20,0)&lt;&gt;"",CONCATENATE(" (",VLOOKUP(CONCATENATE($B77,"_",H$75),'Rozpis zápasů'!$D$3:$AF$162,20,0),")"),"")),"")</f>
        <v>1:2</v>
      </c>
      <c r="I77" s="101" t="str">
        <f>IFERROR(CONCATENATE(VLOOKUP(CONCATENATE($B77,"_",I$75),'Rozpis zápasů'!$D$3:$AF$162,IF(VLOOKUP(CONCATENATE($B77,"_",I$75),'Rozpis zápasů'!$D$3:$AF$162,3,0)=$B77,5,6),0),":",VLOOKUP(CONCATENATE($B77,"_",I$75),'Rozpis zápasů'!$D$3:$AF$162,IF(VLOOKUP(CONCATENATE($B77,"_",I$75),'Rozpis zápasů'!$D$3:$AF$162,3,0)=$B77,6,5),0),IF(VLOOKUP(CONCATENATE($B77,"_",I$75),'Rozpis zápasů'!$D$3:$AF$162,20,0)&lt;&gt;"",CONCATENATE(" (",VLOOKUP(CONCATENATE($B77,"_",I$75),'Rozpis zápasů'!$D$3:$AF$162,20,0),")"),"")),"")</f>
        <v/>
      </c>
      <c r="J77" s="101" t="str">
        <f>IFERROR(CONCATENATE(VLOOKUP(CONCATENATE($B77,"_",J$75),'Rozpis zápasů'!$D$3:$AF$162,IF(VLOOKUP(CONCATENATE($B77,"_",J$75),'Rozpis zápasů'!$D$3:$AF$162,3,0)=$B77,5,6),0),":",VLOOKUP(CONCATENATE($B77,"_",J$75),'Rozpis zápasů'!$D$3:$AF$162,IF(VLOOKUP(CONCATENATE($B77,"_",J$75),'Rozpis zápasů'!$D$3:$AF$162,3,0)=$B77,6,5),0),IF(VLOOKUP(CONCATENATE($B77,"_",J$75),'Rozpis zápasů'!$D$3:$AF$162,20,0)&lt;&gt;"",CONCATENATE(" (",VLOOKUP(CONCATENATE($B77,"_",J$75),'Rozpis zápasů'!$D$3:$AF$162,20,0),")"),"")),"")</f>
        <v/>
      </c>
      <c r="K77" s="102" t="str">
        <f>IFERROR(CONCATENATE(VLOOKUP(CONCATENATE($B77,"_",K$75),'Rozpis zápasů'!$D$3:$AF$162,IF(VLOOKUP(CONCATENATE($B77,"_",K$75),'Rozpis zápasů'!$D$3:$AF$162,3,0)=$B77,5,6),0),":",VLOOKUP(CONCATENATE($B77,"_",K$75),'Rozpis zápasů'!$D$3:$AF$162,IF(VLOOKUP(CONCATENATE($B77,"_",K$75),'Rozpis zápasů'!$D$3:$AF$162,3,0)=$B77,6,5),0),IF(VLOOKUP(CONCATENATE($B77,"_",K$75),'Rozpis zápasů'!$D$3:$AF$162,20,0)&lt;&gt;"",CONCATENATE(" (",VLOOKUP(CONCATENATE($B77,"_",K$75),'Rozpis zápasů'!$D$3:$AF$162,20,0),")"),"")),"")</f>
        <v/>
      </c>
      <c r="L77" s="232">
        <f>IF((COUNTIFS('Rozpis zápasů'!$F$3:$F$162,B77,'Rozpis zápasů'!$E$3:$E$162,"&lt;&gt;N")+COUNTIFS('Rozpis zápasů'!$G$3:$G$162,B77,'Rozpis zápasů'!$E$3:$E$162,"&lt;&gt;N"))=0,"",SUMIF('Rozpis zápasů'!$F$3:$F$162,B77,'Rozpis zápasů'!$L$3:$L$162)+SUMIF('Rozpis zápasů'!$G$3:$G$162,B77,'Rozpis zápasů'!$M$3:$M$162))</f>
        <v>1</v>
      </c>
      <c r="M77" s="235">
        <f>IF((COUNTIFS('Rozpis zápasů'!$F$3:$F$162,B77,'Rozpis zápasů'!$E$3:$E$162,"&lt;&gt;N")+COUNTIFS('Rozpis zápasů'!$G$3:$G$162,B77,'Rozpis zápasů'!$E$3:$E$162,"&lt;&gt;N"))=0,"",SUMIF('Rozpis zápasů'!$F$3:$F$162,$B77,'Rozpis zápasů'!$H$3:$H$162)+SUMIF('Rozpis zápasů'!$G$3:$G$162,$B77,'Rozpis zápasů'!$I$3:$I$162))</f>
        <v>3</v>
      </c>
      <c r="N77" s="355">
        <f>IF((COUNTIFS('Rozpis zápasů'!$F$3:$F$162,B77,'Rozpis zápasů'!$E$3:$E$162,"&lt;&gt;N")+COUNTIFS('Rozpis zápasů'!$G$3:$G$162,B77,'Rozpis zápasů'!$E$3:$E$162,"&lt;&gt;N"))=0,"",SUMIF('Rozpis zápasů'!$F$3:$F$162,$B77,'Rozpis zápasů'!$I$3:$I$162)+SUMIF('Rozpis zápasů'!$G$3:$G$162,$B77,'Rozpis zápasů'!$H$3:$H$162))</f>
        <v>7</v>
      </c>
      <c r="O77" s="233">
        <f t="shared" ref="O77:O83" si="38">IFERROR(M77-N77,"")</f>
        <v>-4</v>
      </c>
      <c r="P77" s="445">
        <f t="shared" ref="P77:P83" si="39">IFERROR(M77/N77,"")</f>
        <v>0.42857142857142855</v>
      </c>
      <c r="Q77" s="446">
        <f t="shared" si="35"/>
        <v>4</v>
      </c>
      <c r="R77" s="447" t="str">
        <f>IF($Q77="","",IF(AND(COUNTIF($Q$76:$Q$83,$Q77)&gt;1,COUNTIF($Q$76:$Q$83,$Q77)&lt;COUNTA($C$76:$C$83)),HLOOKUP($B77,rozstřely!$C$252:$BN$265,10,0),""))</f>
        <v/>
      </c>
      <c r="S77" s="448" t="str">
        <f>IF($Q77="","",IF(AND(COUNTIF($Q$76:$Q$83,$Q77)&gt;1,COUNTIF($Q$76:$Q$83,$Q77)&lt;COUNTA($C$76:$C$83)),HLOOKUP($B77,rozstřely!$C$252:$BN$265,11,0),""))</f>
        <v/>
      </c>
      <c r="T77" s="449" t="str">
        <f>IF($Q77="","",IF(AND(COUNTIF($Q$76:$Q$83,$Q77)&gt;1,COUNTIF($Q$76:$Q$83,$Q77)&lt;COUNTA($C$76:$C$83)),HLOOKUP($B77,rozstřely!$C$252:$BN$265,12,0),""))</f>
        <v/>
      </c>
      <c r="U77" s="447" t="str">
        <f>IF($Q77="","",IF(AND(COUNTIF($Q$76:$Q$83,$Q77)&gt;1,COUNTIF($Q$76:$Q$83,$Q77)&lt;COUNTA($C$76:$C$83)),HLOOKUP($B77,rozstřely!$C$252:$BN$265,13,0),""))</f>
        <v/>
      </c>
      <c r="V77" s="450" t="str">
        <f>IF($Q77="","",IF(AND(COUNTIF($Q$76:$Q$83,$Q77)&gt;1,COUNTIF($Q$76:$Q$83,$Q77)&lt;COUNTA($C$76:$C$83)),HLOOKUP($B77,rozstřely!$C$252:$BN$265,14,0),""))</f>
        <v/>
      </c>
      <c r="W77" s="451">
        <f ca="1">IF($Q77="","",IF(AND(COUNTIF($Q$76:$Q$83,$Q77)&gt;0,COUNTIF($Q$76:$Q$83,$Q77)&lt;COUNTA($C$76:$C$83)),HLOOKUP(B77,rozstřely!$C$241:$BJ$248,8,0),""))</f>
        <v>4</v>
      </c>
      <c r="X77" s="452" t="str">
        <f ca="1">CONCATENATE(W77,$B$75)</f>
        <v>4G</v>
      </c>
      <c r="Y77" s="453">
        <f t="shared" si="36"/>
        <v>72</v>
      </c>
      <c r="Z77" s="454" t="str">
        <f t="shared" si="37"/>
        <v>Fořt/ 
Fořt</v>
      </c>
      <c r="AA77" s="325"/>
    </row>
    <row r="78" spans="1:27" ht="30" customHeight="1" x14ac:dyDescent="0.25">
      <c r="A78" s="561"/>
      <c r="B78" s="1013">
        <f>'Tabulky skupin'!B78</f>
        <v>73</v>
      </c>
      <c r="C78" s="895" t="str">
        <f>VLOOKUP($B78,jednotlivci!$C$5:$G$164,5,0)</f>
        <v>Zouzal/ 
Eckhardt</v>
      </c>
      <c r="D78" s="100" t="str">
        <f>IFERROR(CONCATENATE(VLOOKUP(CONCATENATE(D$75,"_",$B78),'Rozpis zápasů'!$D$3:$AF$162,IF(VLOOKUP(CONCATENATE(D$75,"_",$B78),'Rozpis zápasů'!$D$3:$AF$162,3,0)=$B78,5,6),0),":",VLOOKUP(CONCATENATE(D$75,"_",$B78),'Rozpis zápasů'!$D$3:$AF$162,IF(VLOOKUP(CONCATENATE(D$75,"_",$B78),'Rozpis zápasů'!$D$3:$AF$162,3,0)=$B78,6,5),0),IF(VLOOKUP(CONCATENATE(D$75,"_",$B78),'Rozpis zápasů'!$D$3:$AF$162,20,0)&lt;&gt;"",CONCATENATE(" (",VLOOKUP(CONCATENATE(D$75,"_",$B78),'Rozpis zápasů'!$D$3:$AF$162,20,0),")"),"")),"")</f>
        <v>2:0</v>
      </c>
      <c r="E78" s="103" t="str">
        <f>IFERROR(CONCATENATE(VLOOKUP(CONCATENATE(E$75,"_",$B78),'Rozpis zápasů'!$D$3:$AF$162,IF(VLOOKUP(CONCATENATE(E$75,"_",$B78),'Rozpis zápasů'!$D$3:$AF$162,3,0)=$B78,5,6),0),":",VLOOKUP(CONCATENATE(E$75,"_",$B78),'Rozpis zápasů'!$D$3:$AF$162,IF(VLOOKUP(CONCATENATE(E$75,"_",$B78),'Rozpis zápasů'!$D$3:$AF$162,3,0)=$B78,6,5),0),IF(VLOOKUP(CONCATENATE(E$75,"_",$B78),'Rozpis zápasů'!$D$3:$AF$162,20,0)&lt;&gt;"",CONCATENATE(" (",VLOOKUP(CONCATENATE(E$75,"_",$B78),'Rozpis zápasů'!$D$3:$AF$162,20,0),")"),"")),"")</f>
        <v>2:0</v>
      </c>
      <c r="F78" s="533" t="str">
        <f>E77</f>
        <v>G</v>
      </c>
      <c r="G78" s="101" t="str">
        <f>IFERROR(CONCATENATE(VLOOKUP(CONCATENATE($B78,"_",G$75),'Rozpis zápasů'!$D$3:$AF$162,IF(VLOOKUP(CONCATENATE($B78,"_",G$75),'Rozpis zápasů'!$D$3:$AF$162,3,0)=$B78,5,6),0),":",VLOOKUP(CONCATENATE($B78,"_",G$75),'Rozpis zápasů'!$D$3:$AF$162,IF(VLOOKUP(CONCATENATE($B78,"_",G$75),'Rozpis zápasů'!$D$3:$AF$162,3,0)=$B78,6,5),0),IF(VLOOKUP(CONCATENATE($B78,"_",G$75),'Rozpis zápasů'!$D$3:$AF$162,20,0)&lt;&gt;"",CONCATENATE(" (",VLOOKUP(CONCATENATE($B78,"_",G$75),'Rozpis zápasů'!$D$3:$AF$162,20,0),")"),"")),"")</f>
        <v>2:1</v>
      </c>
      <c r="H78" s="101" t="str">
        <f>IFERROR(CONCATENATE(VLOOKUP(CONCATENATE($B78,"_",H$75),'Rozpis zápasů'!$D$3:$AF$162,IF(VLOOKUP(CONCATENATE($B78,"_",H$75),'Rozpis zápasů'!$D$3:$AF$162,3,0)=$B78,5,6),0),":",VLOOKUP(CONCATENATE($B78,"_",H$75),'Rozpis zápasů'!$D$3:$AF$162,IF(VLOOKUP(CONCATENATE($B78,"_",H$75),'Rozpis zápasů'!$D$3:$AF$162,3,0)=$B78,6,5),0),IF(VLOOKUP(CONCATENATE($B78,"_",H$75),'Rozpis zápasů'!$D$3:$AF$162,20,0)&lt;&gt;"",CONCATENATE(" (",VLOOKUP(CONCATENATE($B78,"_",H$75),'Rozpis zápasů'!$D$3:$AF$162,20,0),")"),"")),"")</f>
        <v>2:1</v>
      </c>
      <c r="I78" s="101" t="str">
        <f>IFERROR(CONCATENATE(VLOOKUP(CONCATENATE($B78,"_",I$75),'Rozpis zápasů'!$D$3:$AF$162,IF(VLOOKUP(CONCATENATE($B78,"_",I$75),'Rozpis zápasů'!$D$3:$AF$162,3,0)=$B78,5,6),0),":",VLOOKUP(CONCATENATE($B78,"_",I$75),'Rozpis zápasů'!$D$3:$AF$162,IF(VLOOKUP(CONCATENATE($B78,"_",I$75),'Rozpis zápasů'!$D$3:$AF$162,3,0)=$B78,6,5),0),IF(VLOOKUP(CONCATENATE($B78,"_",I$75),'Rozpis zápasů'!$D$3:$AF$162,20,0)&lt;&gt;"",CONCATENATE(" (",VLOOKUP(CONCATENATE($B78,"_",I$75),'Rozpis zápasů'!$D$3:$AF$162,20,0),")"),"")),"")</f>
        <v/>
      </c>
      <c r="J78" s="101" t="str">
        <f>IFERROR(CONCATENATE(VLOOKUP(CONCATENATE($B78,"_",J$75),'Rozpis zápasů'!$D$3:$AF$162,IF(VLOOKUP(CONCATENATE($B78,"_",J$75),'Rozpis zápasů'!$D$3:$AF$162,3,0)=$B78,5,6),0),":",VLOOKUP(CONCATENATE($B78,"_",J$75),'Rozpis zápasů'!$D$3:$AF$162,IF(VLOOKUP(CONCATENATE($B78,"_",J$75),'Rozpis zápasů'!$D$3:$AF$162,3,0)=$B78,6,5),0),IF(VLOOKUP(CONCATENATE($B78,"_",J$75),'Rozpis zápasů'!$D$3:$AF$162,20,0)&lt;&gt;"",CONCATENATE(" (",VLOOKUP(CONCATENATE($B78,"_",J$75),'Rozpis zápasů'!$D$3:$AF$162,20,0),")"),"")),"")</f>
        <v/>
      </c>
      <c r="K78" s="102" t="str">
        <f>IFERROR(CONCATENATE(VLOOKUP(CONCATENATE($B78,"_",K$75),'Rozpis zápasů'!$D$3:$AF$162,IF(VLOOKUP(CONCATENATE($B78,"_",K$75),'Rozpis zápasů'!$D$3:$AF$162,3,0)=$B78,5,6),0),":",VLOOKUP(CONCATENATE($B78,"_",K$75),'Rozpis zápasů'!$D$3:$AF$162,IF(VLOOKUP(CONCATENATE($B78,"_",K$75),'Rozpis zápasů'!$D$3:$AF$162,3,0)=$B78,6,5),0),IF(VLOOKUP(CONCATENATE($B78,"_",K$75),'Rozpis zápasů'!$D$3:$AF$162,20,0)&lt;&gt;"",CONCATENATE(" (",VLOOKUP(CONCATENATE($B78,"_",K$75),'Rozpis zápasů'!$D$3:$AF$162,20,0),")"),"")),"")</f>
        <v/>
      </c>
      <c r="L78" s="232">
        <f>IF((COUNTIFS('Rozpis zápasů'!$F$3:$F$162,B78,'Rozpis zápasů'!$E$3:$E$162,"&lt;&gt;N")+COUNTIFS('Rozpis zápasů'!$G$3:$G$162,B78,'Rozpis zápasů'!$E$3:$E$162,"&lt;&gt;N"))=0,"",SUMIF('Rozpis zápasů'!$F$3:$F$162,B78,'Rozpis zápasů'!$L$3:$L$162)+SUMIF('Rozpis zápasů'!$G$3:$G$162,B78,'Rozpis zápasů'!$M$3:$M$162))</f>
        <v>4</v>
      </c>
      <c r="M78" s="235">
        <f>IF((COUNTIFS('Rozpis zápasů'!$F$3:$F$162,B78,'Rozpis zápasů'!$E$3:$E$162,"&lt;&gt;N")+COUNTIFS('Rozpis zápasů'!$G$3:$G$162,B78,'Rozpis zápasů'!$E$3:$E$162,"&lt;&gt;N"))=0,"",SUMIF('Rozpis zápasů'!$F$3:$F$162,$B78,'Rozpis zápasů'!$H$3:$H$162)+SUMIF('Rozpis zápasů'!$G$3:$G$162,$B78,'Rozpis zápasů'!$I$3:$I$162))</f>
        <v>8</v>
      </c>
      <c r="N78" s="355">
        <f>IF((COUNTIFS('Rozpis zápasů'!$F$3:$F$162,B78,'Rozpis zápasů'!$E$3:$E$162,"&lt;&gt;N")+COUNTIFS('Rozpis zápasů'!$G$3:$G$162,B78,'Rozpis zápasů'!$E$3:$E$162,"&lt;&gt;N"))=0,"",SUMIF('Rozpis zápasů'!$F$3:$F$162,$B78,'Rozpis zápasů'!$I$3:$I$162)+SUMIF('Rozpis zápasů'!$G$3:$G$162,$B78,'Rozpis zápasů'!$H$3:$H$162))</f>
        <v>2</v>
      </c>
      <c r="O78" s="233">
        <f t="shared" si="38"/>
        <v>6</v>
      </c>
      <c r="P78" s="445">
        <f t="shared" si="39"/>
        <v>4</v>
      </c>
      <c r="Q78" s="446">
        <f t="shared" si="35"/>
        <v>1</v>
      </c>
      <c r="R78" s="447" t="str">
        <f>IF($Q78="","",IF(AND(COUNTIF($Q$76:$Q$83,$Q78)&gt;1,COUNTIF($Q$76:$Q$83,$Q78)&lt;COUNTA($C$76:$C$83)),HLOOKUP($B78,rozstřely!$C$252:$BN$265,10,0),""))</f>
        <v/>
      </c>
      <c r="S78" s="448" t="str">
        <f>IF($Q78="","",IF(AND(COUNTIF($Q$76:$Q$83,$Q78)&gt;1,COUNTIF($Q$76:$Q$83,$Q78)&lt;COUNTA($C$76:$C$83)),HLOOKUP($B78,rozstřely!$C$252:$BN$265,11,0),""))</f>
        <v/>
      </c>
      <c r="T78" s="449" t="str">
        <f>IF($Q78="","",IF(AND(COUNTIF($Q$76:$Q$83,$Q78)&gt;1,COUNTIF($Q$76:$Q$83,$Q78)&lt;COUNTA($C$76:$C$83)),HLOOKUP($B78,rozstřely!$C$252:$BN$265,12,0),""))</f>
        <v/>
      </c>
      <c r="U78" s="447" t="str">
        <f>IF($Q78="","",IF(AND(COUNTIF($Q$76:$Q$83,$Q78)&gt;1,COUNTIF($Q$76:$Q$83,$Q78)&lt;COUNTA($C$76:$C$83)),HLOOKUP($B78,rozstřely!$C$252:$BN$265,13,0),""))</f>
        <v/>
      </c>
      <c r="V78" s="450" t="str">
        <f>IF($Q78="","",IF(AND(COUNTIF($Q$76:$Q$83,$Q78)&gt;1,COUNTIF($Q$76:$Q$83,$Q78)&lt;COUNTA($C$76:$C$83)),HLOOKUP($B78,rozstřely!$C$252:$BN$265,14,0),""))</f>
        <v/>
      </c>
      <c r="W78" s="451">
        <f ca="1">IF($Q78="","",IF(AND(COUNTIF($Q$76:$Q$83,$Q78)&gt;0,COUNTIF($Q$76:$Q$83,$Q78)&lt;COUNTA($C$76:$C$83)),HLOOKUP(B78,rozstřely!$C$241:$BJ$248,8,0),""))</f>
        <v>1</v>
      </c>
      <c r="X78" s="452" t="str">
        <f t="shared" ref="X78:X83" ca="1" si="40">CONCATENATE(W78,$B$75)</f>
        <v>1G</v>
      </c>
      <c r="Y78" s="453">
        <f t="shared" si="36"/>
        <v>73</v>
      </c>
      <c r="Z78" s="455" t="str">
        <f t="shared" si="37"/>
        <v>Zouzal/ 
Eckhardt</v>
      </c>
      <c r="AA78" s="325"/>
    </row>
    <row r="79" spans="1:27" ht="30" customHeight="1" x14ac:dyDescent="0.25">
      <c r="A79" s="561"/>
      <c r="B79" s="1013">
        <f>'Tabulky skupin'!B79</f>
        <v>74</v>
      </c>
      <c r="C79" s="895" t="str">
        <f>VLOOKUP($B79,jednotlivci!$C$5:$G$164,5,0)</f>
        <v>Hněvkovský/ 
Vašák</v>
      </c>
      <c r="D79" s="100" t="str">
        <f>IFERROR(CONCATENATE(VLOOKUP(CONCATENATE(D$75,"_",$B79),'Rozpis zápasů'!$D$3:$AF$162,IF(VLOOKUP(CONCATENATE(D$75,"_",$B79),'Rozpis zápasů'!$D$3:$AF$162,3,0)=$B79,5,6),0),":",VLOOKUP(CONCATENATE(D$75,"_",$B79),'Rozpis zápasů'!$D$3:$AF$162,IF(VLOOKUP(CONCATENATE(D$75,"_",$B79),'Rozpis zápasů'!$D$3:$AF$162,3,0)=$B79,6,5),0),IF(VLOOKUP(CONCATENATE(D$75,"_",$B79),'Rozpis zápasů'!$D$3:$AF$162,20,0)&lt;&gt;"",CONCATENATE(" (",VLOOKUP(CONCATENATE(D$75,"_",$B79),'Rozpis zápasů'!$D$3:$AF$162,20,0),")"),"")),"")</f>
        <v>2:1</v>
      </c>
      <c r="E79" s="103" t="str">
        <f>IFERROR(CONCATENATE(VLOOKUP(CONCATENATE(E$75,"_",$B79),'Rozpis zápasů'!$D$3:$AF$162,IF(VLOOKUP(CONCATENATE(E$75,"_",$B79),'Rozpis zápasů'!$D$3:$AF$162,3,0)=$B79,5,6),0),":",VLOOKUP(CONCATENATE(E$75,"_",$B79),'Rozpis zápasů'!$D$3:$AF$162,IF(VLOOKUP(CONCATENATE(E$75,"_",$B79),'Rozpis zápasů'!$D$3:$AF$162,3,0)=$B79,6,5),0),IF(VLOOKUP(CONCATENATE(E$75,"_",$B79),'Rozpis zápasů'!$D$3:$AF$162,20,0)&lt;&gt;"",CONCATENATE(" (",VLOOKUP(CONCATENATE(E$75,"_",$B79),'Rozpis zápasů'!$D$3:$AF$162,20,0),")"),"")),"")</f>
        <v>2:0</v>
      </c>
      <c r="F79" s="103" t="str">
        <f>IFERROR(CONCATENATE(VLOOKUP(CONCATENATE(F$75,"_",$B79),'Rozpis zápasů'!$D$3:$AF$162,IF(VLOOKUP(CONCATENATE(F$75,"_",$B79),'Rozpis zápasů'!$D$3:$AF$162,3,0)=$B79,5,6),0),":",VLOOKUP(CONCATENATE(F$75,"_",$B79),'Rozpis zápasů'!$D$3:$AF$162,IF(VLOOKUP(CONCATENATE(F$75,"_",$B79),'Rozpis zápasů'!$D$3:$AF$162,3,0)=$B79,6,5),0),IF(VLOOKUP(CONCATENATE(F$75,"_",$B79),'Rozpis zápasů'!$D$3:$AF$162,20,0)&lt;&gt;"",CONCATENATE(" (",VLOOKUP(CONCATENATE(F$75,"_",$B79),'Rozpis zápasů'!$D$3:$AF$162,20,0),")"),"")),"")</f>
        <v>1:2</v>
      </c>
      <c r="G79" s="533" t="str">
        <f>F78</f>
        <v>G</v>
      </c>
      <c r="H79" s="101" t="str">
        <f>IFERROR(CONCATENATE(VLOOKUP(CONCATENATE($B79,"_",H$75),'Rozpis zápasů'!$D$3:$AF$162,IF(VLOOKUP(CONCATENATE($B79,"_",H$75),'Rozpis zápasů'!$D$3:$AF$162,3,0)=$B79,5,6),0),":",VLOOKUP(CONCATENATE($B79,"_",H$75),'Rozpis zápasů'!$D$3:$AF$162,IF(VLOOKUP(CONCATENATE($B79,"_",H$75),'Rozpis zápasů'!$D$3:$AF$162,3,0)=$B79,6,5),0),IF(VLOOKUP(CONCATENATE($B79,"_",H$75),'Rozpis zápasů'!$D$3:$AF$162,20,0)&lt;&gt;"",CONCATENATE(" (",VLOOKUP(CONCATENATE($B79,"_",H$75),'Rozpis zápasů'!$D$3:$AF$162,20,0),")"),"")),"")</f>
        <v>1:2</v>
      </c>
      <c r="I79" s="101" t="str">
        <f>IFERROR(CONCATENATE(VLOOKUP(CONCATENATE($B79,"_",I$75),'Rozpis zápasů'!$D$3:$AF$162,IF(VLOOKUP(CONCATENATE($B79,"_",I$75),'Rozpis zápasů'!$D$3:$AF$162,3,0)=$B79,5,6),0),":",VLOOKUP(CONCATENATE($B79,"_",I$75),'Rozpis zápasů'!$D$3:$AF$162,IF(VLOOKUP(CONCATENATE($B79,"_",I$75),'Rozpis zápasů'!$D$3:$AF$162,3,0)=$B79,6,5),0),IF(VLOOKUP(CONCATENATE($B79,"_",I$75),'Rozpis zápasů'!$D$3:$AF$162,20,0)&lt;&gt;"",CONCATENATE(" (",VLOOKUP(CONCATENATE($B79,"_",I$75),'Rozpis zápasů'!$D$3:$AF$162,20,0),")"),"")),"")</f>
        <v/>
      </c>
      <c r="J79" s="101" t="str">
        <f>IFERROR(CONCATENATE(VLOOKUP(CONCATENATE($B79,"_",J$75),'Rozpis zápasů'!$D$3:$AF$162,IF(VLOOKUP(CONCATENATE($B79,"_",J$75),'Rozpis zápasů'!$D$3:$AF$162,3,0)=$B79,5,6),0),":",VLOOKUP(CONCATENATE($B79,"_",J$75),'Rozpis zápasů'!$D$3:$AF$162,IF(VLOOKUP(CONCATENATE($B79,"_",J$75),'Rozpis zápasů'!$D$3:$AF$162,3,0)=$B79,6,5),0),IF(VLOOKUP(CONCATENATE($B79,"_",J$75),'Rozpis zápasů'!$D$3:$AF$162,20,0)&lt;&gt;"",CONCATENATE(" (",VLOOKUP(CONCATENATE($B79,"_",J$75),'Rozpis zápasů'!$D$3:$AF$162,20,0),")"),"")),"")</f>
        <v/>
      </c>
      <c r="K79" s="102" t="str">
        <f>IFERROR(CONCATENATE(VLOOKUP(CONCATENATE($B79,"_",K$75),'Rozpis zápasů'!$D$3:$AF$162,IF(VLOOKUP(CONCATENATE($B79,"_",K$75),'Rozpis zápasů'!$D$3:$AF$162,3,0)=$B79,5,6),0),":",VLOOKUP(CONCATENATE($B79,"_",K$75),'Rozpis zápasů'!$D$3:$AF$162,IF(VLOOKUP(CONCATENATE($B79,"_",K$75),'Rozpis zápasů'!$D$3:$AF$162,3,0)=$B79,6,5),0),IF(VLOOKUP(CONCATENATE($B79,"_",K$75),'Rozpis zápasů'!$D$3:$AF$162,20,0)&lt;&gt;"",CONCATENATE(" (",VLOOKUP(CONCATENATE($B79,"_",K$75),'Rozpis zápasů'!$D$3:$AF$162,20,0),")"),"")),"")</f>
        <v/>
      </c>
      <c r="L79" s="232">
        <f>IF((COUNTIFS('Rozpis zápasů'!$F$3:$F$162,B79,'Rozpis zápasů'!$E$3:$E$162,"&lt;&gt;N")+COUNTIFS('Rozpis zápasů'!$G$3:$G$162,B79,'Rozpis zápasů'!$E$3:$E$162,"&lt;&gt;N"))=0,"",SUMIF('Rozpis zápasů'!$F$3:$F$162,B79,'Rozpis zápasů'!$L$3:$L$162)+SUMIF('Rozpis zápasů'!$G$3:$G$162,B79,'Rozpis zápasů'!$M$3:$M$162))</f>
        <v>2</v>
      </c>
      <c r="M79" s="235">
        <f>IF((COUNTIFS('Rozpis zápasů'!$F$3:$F$162,B79,'Rozpis zápasů'!$E$3:$E$162,"&lt;&gt;N")+COUNTIFS('Rozpis zápasů'!$G$3:$G$162,B79,'Rozpis zápasů'!$E$3:$E$162,"&lt;&gt;N"))=0,"",SUMIF('Rozpis zápasů'!$F$3:$F$162,$B79,'Rozpis zápasů'!$H$3:$H$162)+SUMIF('Rozpis zápasů'!$G$3:$G$162,$B79,'Rozpis zápasů'!$I$3:$I$162))</f>
        <v>6</v>
      </c>
      <c r="N79" s="355">
        <f>IF((COUNTIFS('Rozpis zápasů'!$F$3:$F$162,B79,'Rozpis zápasů'!$E$3:$E$162,"&lt;&gt;N")+COUNTIFS('Rozpis zápasů'!$G$3:$G$162,B79,'Rozpis zápasů'!$E$3:$E$162,"&lt;&gt;N"))=0,"",SUMIF('Rozpis zápasů'!$F$3:$F$162,$B79,'Rozpis zápasů'!$I$3:$I$162)+SUMIF('Rozpis zápasů'!$G$3:$G$162,$B79,'Rozpis zápasů'!$H$3:$H$162))</f>
        <v>5</v>
      </c>
      <c r="O79" s="233">
        <f t="shared" si="38"/>
        <v>1</v>
      </c>
      <c r="P79" s="445">
        <f t="shared" si="39"/>
        <v>1.2</v>
      </c>
      <c r="Q79" s="446">
        <f t="shared" si="35"/>
        <v>3</v>
      </c>
      <c r="R79" s="447" t="str">
        <f>IF($Q79="","",IF(AND(COUNTIF($Q$76:$Q$83,$Q79)&gt;1,COUNTIF($Q$76:$Q$83,$Q79)&lt;COUNTA($C$76:$C$83)),HLOOKUP($B79,rozstřely!$C$252:$BN$265,10,0),""))</f>
        <v/>
      </c>
      <c r="S79" s="448" t="str">
        <f>IF($Q79="","",IF(AND(COUNTIF($Q$76:$Q$83,$Q79)&gt;1,COUNTIF($Q$76:$Q$83,$Q79)&lt;COUNTA($C$76:$C$83)),HLOOKUP($B79,rozstřely!$C$252:$BN$265,11,0),""))</f>
        <v/>
      </c>
      <c r="T79" s="449" t="str">
        <f>IF($Q79="","",IF(AND(COUNTIF($Q$76:$Q$83,$Q79)&gt;1,COUNTIF($Q$76:$Q$83,$Q79)&lt;COUNTA($C$76:$C$83)),HLOOKUP($B79,rozstřely!$C$252:$BN$265,12,0),""))</f>
        <v/>
      </c>
      <c r="U79" s="447" t="str">
        <f>IF($Q79="","",IF(AND(COUNTIF($Q$76:$Q$83,$Q79)&gt;1,COUNTIF($Q$76:$Q$83,$Q79)&lt;COUNTA($C$76:$C$83)),HLOOKUP($B79,rozstřely!$C$252:$BN$265,13,0),""))</f>
        <v/>
      </c>
      <c r="V79" s="450" t="str">
        <f>IF($Q79="","",IF(AND(COUNTIF($Q$76:$Q$83,$Q79)&gt;1,COUNTIF($Q$76:$Q$83,$Q79)&lt;COUNTA($C$76:$C$83)),HLOOKUP($B79,rozstřely!$C$252:$BN$265,14,0),""))</f>
        <v/>
      </c>
      <c r="W79" s="456">
        <f ca="1">IF($Q79="","",IF(AND(COUNTIF($Q$76:$Q$83,$Q79)&gt;0,COUNTIF($Q$76:$Q$83,$Q79)&lt;COUNTA($C$76:$C$83)),HLOOKUP(B79,rozstřely!$C$241:$BJ$248,8,0),""))</f>
        <v>3</v>
      </c>
      <c r="X79" s="452" t="str">
        <f t="shared" ca="1" si="40"/>
        <v>3G</v>
      </c>
      <c r="Y79" s="453">
        <f t="shared" si="36"/>
        <v>74</v>
      </c>
      <c r="Z79" s="455" t="str">
        <f t="shared" si="37"/>
        <v>Hněvkovský/ 
Vašák</v>
      </c>
      <c r="AA79" s="325"/>
    </row>
    <row r="80" spans="1:27" ht="30" customHeight="1" x14ac:dyDescent="0.25">
      <c r="A80" s="561"/>
      <c r="B80" s="1013">
        <f>'Tabulky skupin'!B80</f>
        <v>75</v>
      </c>
      <c r="C80" s="895" t="str">
        <f>VLOOKUP($B80,jednotlivci!$C$5:$G$164,5,0)</f>
        <v>Kindl/ 
Kotoun</v>
      </c>
      <c r="D80" s="100" t="str">
        <f>IFERROR(CONCATENATE(VLOOKUP(CONCATENATE(D$75,"_",$B80),'Rozpis zápasů'!$D$3:$AF$162,IF(VLOOKUP(CONCATENATE(D$75,"_",$B80),'Rozpis zápasů'!$D$3:$AF$162,3,0)=$B80,5,6),0),":",VLOOKUP(CONCATENATE(D$75,"_",$B80),'Rozpis zápasů'!$D$3:$AF$162,IF(VLOOKUP(CONCATENATE(D$75,"_",$B80),'Rozpis zápasů'!$D$3:$AF$162,3,0)=$B80,6,5),0),IF(VLOOKUP(CONCATENATE(D$75,"_",$B80),'Rozpis zápasů'!$D$3:$AF$162,20,0)&lt;&gt;"",CONCATENATE(" (",VLOOKUP(CONCATENATE(D$75,"_",$B80),'Rozpis zápasů'!$D$3:$AF$162,20,0),")"),"")),"")</f>
        <v>2:0</v>
      </c>
      <c r="E80" s="103" t="str">
        <f>IFERROR(CONCATENATE(VLOOKUP(CONCATENATE(E$75,"_",$B80),'Rozpis zápasů'!$D$3:$AF$162,IF(VLOOKUP(CONCATENATE(E$75,"_",$B80),'Rozpis zápasů'!$D$3:$AF$162,3,0)=$B80,5,6),0),":",VLOOKUP(CONCATENATE(E$75,"_",$B80),'Rozpis zápasů'!$D$3:$AF$162,IF(VLOOKUP(CONCATENATE(E$75,"_",$B80),'Rozpis zápasů'!$D$3:$AF$162,3,0)=$B80,6,5),0),IF(VLOOKUP(CONCATENATE(E$75,"_",$B80),'Rozpis zápasů'!$D$3:$AF$162,20,0)&lt;&gt;"",CONCATENATE(" (",VLOOKUP(CONCATENATE(E$75,"_",$B80),'Rozpis zápasů'!$D$3:$AF$162,20,0),")"),"")),"")</f>
        <v>2:1</v>
      </c>
      <c r="F80" s="103" t="str">
        <f>IFERROR(CONCATENATE(VLOOKUP(CONCATENATE(F$75,"_",$B80),'Rozpis zápasů'!$D$3:$AF$162,IF(VLOOKUP(CONCATENATE(F$75,"_",$B80),'Rozpis zápasů'!$D$3:$AF$162,3,0)=$B80,5,6),0),":",VLOOKUP(CONCATENATE(F$75,"_",$B80),'Rozpis zápasů'!$D$3:$AF$162,IF(VLOOKUP(CONCATENATE(F$75,"_",$B80),'Rozpis zápasů'!$D$3:$AF$162,3,0)=$B80,6,5),0),IF(VLOOKUP(CONCATENATE(F$75,"_",$B80),'Rozpis zápasů'!$D$3:$AF$162,20,0)&lt;&gt;"",CONCATENATE(" (",VLOOKUP(CONCATENATE(F$75,"_",$B80),'Rozpis zápasů'!$D$3:$AF$162,20,0),")"),"")),"")</f>
        <v>1:2</v>
      </c>
      <c r="G80" s="103" t="str">
        <f>IFERROR(CONCATENATE(VLOOKUP(CONCATENATE(G$75,"_",$B80),'Rozpis zápasů'!$D$3:$AF$162,IF(VLOOKUP(CONCATENATE(G$75,"_",$B80),'Rozpis zápasů'!$D$3:$AF$162,3,0)=$B80,5,6),0),":",VLOOKUP(CONCATENATE(G$75,"_",$B80),'Rozpis zápasů'!$D$3:$AF$162,IF(VLOOKUP(CONCATENATE(G$75,"_",$B80),'Rozpis zápasů'!$D$3:$AF$162,3,0)=$B80,6,5),0),IF(VLOOKUP(CONCATENATE(G$75,"_",$B80),'Rozpis zápasů'!$D$3:$AF$162,20,0)&lt;&gt;"",CONCATENATE(" (",VLOOKUP(CONCATENATE(G$75,"_",$B80),'Rozpis zápasů'!$D$3:$AF$162,20,0),")"),"")),"")</f>
        <v>2:1</v>
      </c>
      <c r="H80" s="533" t="str">
        <f>G79</f>
        <v>G</v>
      </c>
      <c r="I80" s="101" t="str">
        <f>IFERROR(CONCATENATE(VLOOKUP(CONCATENATE($B80,"_",I$75),'Rozpis zápasů'!$D$3:$AF$162,IF(VLOOKUP(CONCATENATE($B80,"_",I$75),'Rozpis zápasů'!$D$3:$AF$162,3,0)=$B80,5,6),0),":",VLOOKUP(CONCATENATE($B80,"_",I$75),'Rozpis zápasů'!$D$3:$AF$162,IF(VLOOKUP(CONCATENATE($B80,"_",I$75),'Rozpis zápasů'!$D$3:$AF$162,3,0)=$B80,6,5),0),IF(VLOOKUP(CONCATENATE($B80,"_",I$75),'Rozpis zápasů'!$D$3:$AF$162,20,0)&lt;&gt;"",CONCATENATE(" (",VLOOKUP(CONCATENATE($B80,"_",I$75),'Rozpis zápasů'!$D$3:$AF$162,20,0),")"),"")),"")</f>
        <v/>
      </c>
      <c r="J80" s="101" t="str">
        <f>IFERROR(CONCATENATE(VLOOKUP(CONCATENATE($B80,"_",J$75),'Rozpis zápasů'!$D$3:$AF$162,IF(VLOOKUP(CONCATENATE($B80,"_",J$75),'Rozpis zápasů'!$D$3:$AF$162,3,0)=$B80,5,6),0),":",VLOOKUP(CONCATENATE($B80,"_",J$75),'Rozpis zápasů'!$D$3:$AF$162,IF(VLOOKUP(CONCATENATE($B80,"_",J$75),'Rozpis zápasů'!$D$3:$AF$162,3,0)=$B80,6,5),0),IF(VLOOKUP(CONCATENATE($B80,"_",J$75),'Rozpis zápasů'!$D$3:$AF$162,20,0)&lt;&gt;"",CONCATENATE(" (",VLOOKUP(CONCATENATE($B80,"_",J$75),'Rozpis zápasů'!$D$3:$AF$162,20,0),")"),"")),"")</f>
        <v/>
      </c>
      <c r="K80" s="102" t="str">
        <f>IFERROR(CONCATENATE(VLOOKUP(CONCATENATE($B80,"_",K$75),'Rozpis zápasů'!$D$3:$AF$162,IF(VLOOKUP(CONCATENATE($B80,"_",K$75),'Rozpis zápasů'!$D$3:$AF$162,3,0)=$B80,5,6),0),":",VLOOKUP(CONCATENATE($B80,"_",K$75),'Rozpis zápasů'!$D$3:$AF$162,IF(VLOOKUP(CONCATENATE($B80,"_",K$75),'Rozpis zápasů'!$D$3:$AF$162,3,0)=$B80,6,5),0),IF(VLOOKUP(CONCATENATE($B80,"_",K$75),'Rozpis zápasů'!$D$3:$AF$162,20,0)&lt;&gt;"",CONCATENATE(" (",VLOOKUP(CONCATENATE($B80,"_",K$75),'Rozpis zápasů'!$D$3:$AF$162,20,0),")"),"")),"")</f>
        <v/>
      </c>
      <c r="L80" s="232">
        <f>IF((COUNTIFS('Rozpis zápasů'!$F$3:$F$162,B80,'Rozpis zápasů'!$E$3:$E$162,"&lt;&gt;N")+COUNTIFS('Rozpis zápasů'!$G$3:$G$162,B80,'Rozpis zápasů'!$E$3:$E$162,"&lt;&gt;N"))=0,"",SUMIF('Rozpis zápasů'!$F$3:$F$162,B80,'Rozpis zápasů'!$L$3:$L$162)+SUMIF('Rozpis zápasů'!$G$3:$G$162,B80,'Rozpis zápasů'!$M$3:$M$162))</f>
        <v>3</v>
      </c>
      <c r="M80" s="235">
        <f>IF((COUNTIFS('Rozpis zápasů'!$F$3:$F$162,B80,'Rozpis zápasů'!$E$3:$E$162,"&lt;&gt;N")+COUNTIFS('Rozpis zápasů'!$G$3:$G$162,B80,'Rozpis zápasů'!$E$3:$E$162,"&lt;&gt;N"))=0,"",SUMIF('Rozpis zápasů'!$F$3:$F$162,$B80,'Rozpis zápasů'!$H$3:$H$162)+SUMIF('Rozpis zápasů'!$G$3:$G$162,$B80,'Rozpis zápasů'!$I$3:$I$162))</f>
        <v>7</v>
      </c>
      <c r="N80" s="355">
        <f>IF((COUNTIFS('Rozpis zápasů'!$F$3:$F$162,B80,'Rozpis zápasů'!$E$3:$E$162,"&lt;&gt;N")+COUNTIFS('Rozpis zápasů'!$G$3:$G$162,B80,'Rozpis zápasů'!$E$3:$E$162,"&lt;&gt;N"))=0,"",SUMIF('Rozpis zápasů'!$F$3:$F$162,$B80,'Rozpis zápasů'!$I$3:$I$162)+SUMIF('Rozpis zápasů'!$G$3:$G$162,$B80,'Rozpis zápasů'!$H$3:$H$162))</f>
        <v>4</v>
      </c>
      <c r="O80" s="233">
        <f t="shared" si="38"/>
        <v>3</v>
      </c>
      <c r="P80" s="445">
        <f t="shared" si="39"/>
        <v>1.75</v>
      </c>
      <c r="Q80" s="446">
        <f t="shared" si="35"/>
        <v>2</v>
      </c>
      <c r="R80" s="447" t="str">
        <f>IF($Q80="","",IF(AND(COUNTIF($Q$76:$Q$83,$Q80)&gt;1,COUNTIF($Q$76:$Q$83,$Q80)&lt;COUNTA($C$76:$C$83)),HLOOKUP($B80,rozstřely!$C$252:$BN$265,10,0),""))</f>
        <v/>
      </c>
      <c r="S80" s="448" t="str">
        <f>IF($Q80="","",IF(AND(COUNTIF($Q$76:$Q$83,$Q80)&gt;1,COUNTIF($Q$76:$Q$83,$Q80)&lt;COUNTA($C$76:$C$83)),HLOOKUP($B80,rozstřely!$C$252:$BN$265,11,0),""))</f>
        <v/>
      </c>
      <c r="T80" s="449" t="str">
        <f>IF($Q80="","",IF(AND(COUNTIF($Q$76:$Q$83,$Q80)&gt;1,COUNTIF($Q$76:$Q$83,$Q80)&lt;COUNTA($C$76:$C$83)),HLOOKUP($B80,rozstřely!$C$252:$BN$265,12,0),""))</f>
        <v/>
      </c>
      <c r="U80" s="447" t="str">
        <f>IF($Q80="","",IF(AND(COUNTIF($Q$76:$Q$83,$Q80)&gt;1,COUNTIF($Q$76:$Q$83,$Q80)&lt;COUNTA($C$76:$C$83)),HLOOKUP($B80,rozstřely!$C$252:$BN$265,13,0),""))</f>
        <v/>
      </c>
      <c r="V80" s="450" t="str">
        <f>IF($Q80="","",IF(AND(COUNTIF($Q$76:$Q$83,$Q80)&gt;1,COUNTIF($Q$76:$Q$83,$Q80)&lt;COUNTA($C$76:$C$83)),HLOOKUP($B80,rozstřely!$C$252:$BN$265,14,0),""))</f>
        <v/>
      </c>
      <c r="W80" s="456">
        <f ca="1">IF($Q80="","",IF(AND(COUNTIF($Q$76:$Q$83,$Q80)&gt;0,COUNTIF($Q$76:$Q$83,$Q80)&lt;COUNTA($C$76:$C$83)),HLOOKUP(B80,rozstřely!$C$241:$BJ$248,8,0),""))</f>
        <v>2</v>
      </c>
      <c r="X80" s="452" t="str">
        <f t="shared" ca="1" si="40"/>
        <v>2G</v>
      </c>
      <c r="Y80" s="453">
        <f t="shared" si="36"/>
        <v>75</v>
      </c>
      <c r="Z80" s="455" t="str">
        <f t="shared" si="37"/>
        <v>Kindl/ 
Kotoun</v>
      </c>
      <c r="AA80" s="325"/>
    </row>
    <row r="81" spans="1:27" ht="30" customHeight="1" x14ac:dyDescent="0.25">
      <c r="A81" s="561"/>
      <c r="B81" s="1013">
        <f>'Tabulky skupin'!B81</f>
        <v>76</v>
      </c>
      <c r="C81" s="895" t="str">
        <f>VLOOKUP($B81,jednotlivci!$C$5:$G$164,5,0)</f>
        <v/>
      </c>
      <c r="D81" s="100" t="str">
        <f>IFERROR(CONCATENATE(VLOOKUP(CONCATENATE(D$75,"_",$B81),'Rozpis zápasů'!$D$3:$AF$162,IF(VLOOKUP(CONCATENATE(D$75,"_",$B81),'Rozpis zápasů'!$D$3:$AF$162,3,0)=$B81,5,6),0),":",VLOOKUP(CONCATENATE(D$75,"_",$B81),'Rozpis zápasů'!$D$3:$AF$162,IF(VLOOKUP(CONCATENATE(D$75,"_",$B81),'Rozpis zápasů'!$D$3:$AF$162,3,0)=$B81,6,5),0),IF(VLOOKUP(CONCATENATE(D$75,"_",$B81),'Rozpis zápasů'!$D$3:$AF$162,20,0)&lt;&gt;"",CONCATENATE(" (",VLOOKUP(CONCATENATE(D$75,"_",$B81),'Rozpis zápasů'!$D$3:$AF$162,20,0),")"),"")),"")</f>
        <v/>
      </c>
      <c r="E81" s="103" t="str">
        <f>IFERROR(CONCATENATE(VLOOKUP(CONCATENATE(E$75,"_",$B81),'Rozpis zápasů'!$D$3:$AF$162,IF(VLOOKUP(CONCATENATE(E$75,"_",$B81),'Rozpis zápasů'!$D$3:$AF$162,3,0)=$B81,5,6),0),":",VLOOKUP(CONCATENATE(E$75,"_",$B81),'Rozpis zápasů'!$D$3:$AF$162,IF(VLOOKUP(CONCATENATE(E$75,"_",$B81),'Rozpis zápasů'!$D$3:$AF$162,3,0)=$B81,6,5),0),IF(VLOOKUP(CONCATENATE(E$75,"_",$B81),'Rozpis zápasů'!$D$3:$AF$162,20,0)&lt;&gt;"",CONCATENATE(" (",VLOOKUP(CONCATENATE(E$75,"_",$B81),'Rozpis zápasů'!$D$3:$AF$162,20,0),")"),"")),"")</f>
        <v/>
      </c>
      <c r="F81" s="103" t="str">
        <f>IFERROR(CONCATENATE(VLOOKUP(CONCATENATE(F$75,"_",$B81),'Rozpis zápasů'!$D$3:$AF$162,IF(VLOOKUP(CONCATENATE(F$75,"_",$B81),'Rozpis zápasů'!$D$3:$AF$162,3,0)=$B81,5,6),0),":",VLOOKUP(CONCATENATE(F$75,"_",$B81),'Rozpis zápasů'!$D$3:$AF$162,IF(VLOOKUP(CONCATENATE(F$75,"_",$B81),'Rozpis zápasů'!$D$3:$AF$162,3,0)=$B81,6,5),0),IF(VLOOKUP(CONCATENATE(F$75,"_",$B81),'Rozpis zápasů'!$D$3:$AF$162,20,0)&lt;&gt;"",CONCATENATE(" (",VLOOKUP(CONCATENATE(F$75,"_",$B81),'Rozpis zápasů'!$D$3:$AF$162,20,0),")"),"")),"")</f>
        <v/>
      </c>
      <c r="G81" s="103" t="str">
        <f>IFERROR(CONCATENATE(VLOOKUP(CONCATENATE(G$75,"_",$B81),'Rozpis zápasů'!$D$3:$AF$162,IF(VLOOKUP(CONCATENATE(G$75,"_",$B81),'Rozpis zápasů'!$D$3:$AF$162,3,0)=$B81,5,6),0),":",VLOOKUP(CONCATENATE(G$75,"_",$B81),'Rozpis zápasů'!$D$3:$AF$162,IF(VLOOKUP(CONCATENATE(G$75,"_",$B81),'Rozpis zápasů'!$D$3:$AF$162,3,0)=$B81,6,5),0),IF(VLOOKUP(CONCATENATE(G$75,"_",$B81),'Rozpis zápasů'!$D$3:$AF$162,20,0)&lt;&gt;"",CONCATENATE(" (",VLOOKUP(CONCATENATE(G$75,"_",$B81),'Rozpis zápasů'!$D$3:$AF$162,20,0),")"),"")),"")</f>
        <v/>
      </c>
      <c r="H81" s="103" t="str">
        <f>IFERROR(CONCATENATE(VLOOKUP(CONCATENATE(H$75,"_",$B81),'Rozpis zápasů'!$D$3:$AF$162,IF(VLOOKUP(CONCATENATE(H$75,"_",$B81),'Rozpis zápasů'!$D$3:$AF$162,3,0)=$B81,5,6),0),":",VLOOKUP(CONCATENATE(H$75,"_",$B81),'Rozpis zápasů'!$D$3:$AF$162,IF(VLOOKUP(CONCATENATE(H$75,"_",$B81),'Rozpis zápasů'!$D$3:$AF$162,3,0)=$B81,6,5),0),IF(VLOOKUP(CONCATENATE(H$75,"_",$B81),'Rozpis zápasů'!$D$3:$AF$162,20,0)&lt;&gt;"",CONCATENATE(" (",VLOOKUP(CONCATENATE(H$75,"_",$B81),'Rozpis zápasů'!$D$3:$AF$162,20,0),")"),"")),"")</f>
        <v/>
      </c>
      <c r="I81" s="533" t="str">
        <f>H80</f>
        <v>G</v>
      </c>
      <c r="J81" s="101" t="str">
        <f>IFERROR(CONCATENATE(VLOOKUP(CONCATENATE($B81,"_",J$75),'Rozpis zápasů'!$D$3:$AF$162,IF(VLOOKUP(CONCATENATE($B81,"_",J$75),'Rozpis zápasů'!$D$3:$AF$162,3,0)=$B81,5,6),0),":",VLOOKUP(CONCATENATE($B81,"_",J$75),'Rozpis zápasů'!$D$3:$AF$162,IF(VLOOKUP(CONCATENATE($B81,"_",J$75),'Rozpis zápasů'!$D$3:$AF$162,3,0)=$B81,6,5),0),IF(VLOOKUP(CONCATENATE($B81,"_",J$75),'Rozpis zápasů'!$D$3:$AF$162,20,0)&lt;&gt;"",CONCATENATE(" (",VLOOKUP(CONCATENATE($B81,"_",J$75),'Rozpis zápasů'!$D$3:$AF$162,20,0),")"),"")),"")</f>
        <v/>
      </c>
      <c r="K81" s="102" t="str">
        <f>IFERROR(CONCATENATE(VLOOKUP(CONCATENATE($B81,"_",K$75),'Rozpis zápasů'!$D$3:$AF$162,IF(VLOOKUP(CONCATENATE($B81,"_",K$75),'Rozpis zápasů'!$D$3:$AF$162,3,0)=$B81,5,6),0),":",VLOOKUP(CONCATENATE($B81,"_",K$75),'Rozpis zápasů'!$D$3:$AF$162,IF(VLOOKUP(CONCATENATE($B81,"_",K$75),'Rozpis zápasů'!$D$3:$AF$162,3,0)=$B81,6,5),0),IF(VLOOKUP(CONCATENATE($B81,"_",K$75),'Rozpis zápasů'!$D$3:$AF$162,20,0)&lt;&gt;"",CONCATENATE(" (",VLOOKUP(CONCATENATE($B81,"_",K$75),'Rozpis zápasů'!$D$3:$AF$162,20,0),")"),"")),"")</f>
        <v/>
      </c>
      <c r="L81" s="232" t="str">
        <f>IF((COUNTIFS('Rozpis zápasů'!$F$3:$F$162,B81,'Rozpis zápasů'!$E$3:$E$162,"&lt;&gt;N")+COUNTIFS('Rozpis zápasů'!$G$3:$G$162,B81,'Rozpis zápasů'!$E$3:$E$162,"&lt;&gt;N"))=0,"",SUMIF('Rozpis zápasů'!$F$3:$F$162,B81,'Rozpis zápasů'!$L$3:$L$162)+SUMIF('Rozpis zápasů'!$G$3:$G$162,B81,'Rozpis zápasů'!$M$3:$M$162))</f>
        <v/>
      </c>
      <c r="M81" s="235" t="str">
        <f>IF((COUNTIFS('Rozpis zápasů'!$F$3:$F$162,B81,'Rozpis zápasů'!$E$3:$E$162,"&lt;&gt;N")+COUNTIFS('Rozpis zápasů'!$G$3:$G$162,B81,'Rozpis zápasů'!$E$3:$E$162,"&lt;&gt;N"))=0,"",SUMIF('Rozpis zápasů'!$F$3:$F$162,$B81,'Rozpis zápasů'!$H$3:$H$162)+SUMIF('Rozpis zápasů'!$G$3:$G$162,$B81,'Rozpis zápasů'!$I$3:$I$162))</f>
        <v/>
      </c>
      <c r="N81" s="355" t="str">
        <f>IF((COUNTIFS('Rozpis zápasů'!$F$3:$F$162,B81,'Rozpis zápasů'!$E$3:$E$162,"&lt;&gt;N")+COUNTIFS('Rozpis zápasů'!$G$3:$G$162,B81,'Rozpis zápasů'!$E$3:$E$162,"&lt;&gt;N"))=0,"",SUMIF('Rozpis zápasů'!$F$3:$F$162,$B81,'Rozpis zápasů'!$I$3:$I$162)+SUMIF('Rozpis zápasů'!$G$3:$G$162,$B81,'Rozpis zápasů'!$H$3:$H$162))</f>
        <v/>
      </c>
      <c r="O81" s="233" t="str">
        <f t="shared" si="38"/>
        <v/>
      </c>
      <c r="P81" s="445" t="str">
        <f t="shared" si="39"/>
        <v/>
      </c>
      <c r="Q81" s="446" t="str">
        <f t="shared" si="35"/>
        <v/>
      </c>
      <c r="R81" s="447" t="str">
        <f>IF($Q81="","",IF(AND(COUNTIF($Q$76:$Q$83,$Q81)&gt;1,COUNTIF($Q$76:$Q$83,$Q81)&lt;COUNTA($C$76:$C$83)),HLOOKUP($B81,rozstřely!$C$252:$BN$265,10,0),""))</f>
        <v/>
      </c>
      <c r="S81" s="448" t="str">
        <f>IF($Q81="","",IF(AND(COUNTIF($Q$76:$Q$83,$Q81)&gt;1,COUNTIF($Q$76:$Q$83,$Q81)&lt;COUNTA($C$76:$C$83)),HLOOKUP($B81,rozstřely!$C$252:$BN$265,11,0),""))</f>
        <v/>
      </c>
      <c r="T81" s="449" t="str">
        <f>IF($Q81="","",IF(AND(COUNTIF($Q$76:$Q$83,$Q81)&gt;1,COUNTIF($Q$76:$Q$83,$Q81)&lt;COUNTA($C$76:$C$83)),HLOOKUP($B81,rozstřely!$C$252:$BN$265,12,0),""))</f>
        <v/>
      </c>
      <c r="U81" s="447" t="str">
        <f>IF($Q81="","",IF(AND(COUNTIF($Q$76:$Q$83,$Q81)&gt;1,COUNTIF($Q$76:$Q$83,$Q81)&lt;COUNTA($C$76:$C$83)),HLOOKUP($B81,rozstřely!$C$252:$BN$265,13,0),""))</f>
        <v/>
      </c>
      <c r="V81" s="450" t="str">
        <f>IF($Q81="","",IF(AND(COUNTIF($Q$76:$Q$83,$Q81)&gt;1,COUNTIF($Q$76:$Q$83,$Q81)&lt;COUNTA($C$76:$C$83)),HLOOKUP($B81,rozstřely!$C$252:$BN$265,14,0),""))</f>
        <v/>
      </c>
      <c r="W81" s="456" t="str">
        <f>IF($Q81="","",IF(AND(COUNTIF($Q$76:$Q$83,$Q81)&gt;0,COUNTIF($Q$76:$Q$83,$Q81)&lt;COUNTA($C$76:$C$83)),HLOOKUP(B81,rozstřely!$C$241:$BJ$248,8,0),""))</f>
        <v/>
      </c>
      <c r="X81" s="452" t="str">
        <f t="shared" si="40"/>
        <v>G</v>
      </c>
      <c r="Y81" s="453">
        <f t="shared" si="36"/>
        <v>76</v>
      </c>
      <c r="Z81" s="457" t="str">
        <f t="shared" si="37"/>
        <v/>
      </c>
      <c r="AA81" s="325"/>
    </row>
    <row r="82" spans="1:27" ht="30" customHeight="1" x14ac:dyDescent="0.25">
      <c r="A82" s="561"/>
      <c r="B82" s="1013">
        <f>'Tabulky skupin'!B82</f>
        <v>77</v>
      </c>
      <c r="C82" s="895" t="str">
        <f>VLOOKUP($B82,jednotlivci!$C$5:$G$164,5,0)</f>
        <v/>
      </c>
      <c r="D82" s="100" t="str">
        <f>IFERROR(CONCATENATE(VLOOKUP(CONCATENATE(D$75,"_",$B82),'Rozpis zápasů'!$D$3:$AF$162,IF(VLOOKUP(CONCATENATE(D$75,"_",$B82),'Rozpis zápasů'!$D$3:$AF$162,3,0)=$B82,5,6),0),":",VLOOKUP(CONCATENATE(D$75,"_",$B82),'Rozpis zápasů'!$D$3:$AF$162,IF(VLOOKUP(CONCATENATE(D$75,"_",$B82),'Rozpis zápasů'!$D$3:$AF$162,3,0)=$B82,6,5),0),IF(VLOOKUP(CONCATENATE(D$75,"_",$B82),'Rozpis zápasů'!$D$3:$AF$162,20,0)&lt;&gt;"",CONCATENATE(" (",VLOOKUP(CONCATENATE(D$75,"_",$B82),'Rozpis zápasů'!$D$3:$AF$162,20,0),")"),"")),"")</f>
        <v/>
      </c>
      <c r="E82" s="103" t="str">
        <f>IFERROR(CONCATENATE(VLOOKUP(CONCATENATE(E$75,"_",$B82),'Rozpis zápasů'!$D$3:$AF$162,IF(VLOOKUP(CONCATENATE(E$75,"_",$B82),'Rozpis zápasů'!$D$3:$AF$162,3,0)=$B82,5,6),0),":",VLOOKUP(CONCATENATE(E$75,"_",$B82),'Rozpis zápasů'!$D$3:$AF$162,IF(VLOOKUP(CONCATENATE(E$75,"_",$B82),'Rozpis zápasů'!$D$3:$AF$162,3,0)=$B82,6,5),0),IF(VLOOKUP(CONCATENATE(E$75,"_",$B82),'Rozpis zápasů'!$D$3:$AF$162,20,0)&lt;&gt;"",CONCATENATE(" (",VLOOKUP(CONCATENATE(E$75,"_",$B82),'Rozpis zápasů'!$D$3:$AF$162,20,0),")"),"")),"")</f>
        <v/>
      </c>
      <c r="F82" s="103" t="str">
        <f>IFERROR(CONCATENATE(VLOOKUP(CONCATENATE(F$75,"_",$B82),'Rozpis zápasů'!$D$3:$AF$162,IF(VLOOKUP(CONCATENATE(F$75,"_",$B82),'Rozpis zápasů'!$D$3:$AF$162,3,0)=$B82,5,6),0),":",VLOOKUP(CONCATENATE(F$75,"_",$B82),'Rozpis zápasů'!$D$3:$AF$162,IF(VLOOKUP(CONCATENATE(F$75,"_",$B82),'Rozpis zápasů'!$D$3:$AF$162,3,0)=$B82,6,5),0),IF(VLOOKUP(CONCATENATE(F$75,"_",$B82),'Rozpis zápasů'!$D$3:$AF$162,20,0)&lt;&gt;"",CONCATENATE(" (",VLOOKUP(CONCATENATE(F$75,"_",$B82),'Rozpis zápasů'!$D$3:$AF$162,20,0),")"),"")),"")</f>
        <v/>
      </c>
      <c r="G82" s="103" t="str">
        <f>IFERROR(CONCATENATE(VLOOKUP(CONCATENATE(G$75,"_",$B82),'Rozpis zápasů'!$D$3:$AF$162,IF(VLOOKUP(CONCATENATE(G$75,"_",$B82),'Rozpis zápasů'!$D$3:$AF$162,3,0)=$B82,5,6),0),":",VLOOKUP(CONCATENATE(G$75,"_",$B82),'Rozpis zápasů'!$D$3:$AF$162,IF(VLOOKUP(CONCATENATE(G$75,"_",$B82),'Rozpis zápasů'!$D$3:$AF$162,3,0)=$B82,6,5),0),IF(VLOOKUP(CONCATENATE(G$75,"_",$B82),'Rozpis zápasů'!$D$3:$AF$162,20,0)&lt;&gt;"",CONCATENATE(" (",VLOOKUP(CONCATENATE(G$75,"_",$B82),'Rozpis zápasů'!$D$3:$AF$162,20,0),")"),"")),"")</f>
        <v/>
      </c>
      <c r="H82" s="103" t="str">
        <f>IFERROR(CONCATENATE(VLOOKUP(CONCATENATE(H$75,"_",$B82),'Rozpis zápasů'!$D$3:$AF$162,IF(VLOOKUP(CONCATENATE(H$75,"_",$B82),'Rozpis zápasů'!$D$3:$AF$162,3,0)=$B82,5,6),0),":",VLOOKUP(CONCATENATE(H$75,"_",$B82),'Rozpis zápasů'!$D$3:$AF$162,IF(VLOOKUP(CONCATENATE(H$75,"_",$B82),'Rozpis zápasů'!$D$3:$AF$162,3,0)=$B82,6,5),0),IF(VLOOKUP(CONCATENATE(H$75,"_",$B82),'Rozpis zápasů'!$D$3:$AF$162,20,0)&lt;&gt;"",CONCATENATE(" (",VLOOKUP(CONCATENATE(H$75,"_",$B82),'Rozpis zápasů'!$D$3:$AF$162,20,0),")"),"")),"")</f>
        <v/>
      </c>
      <c r="I82" s="103" t="str">
        <f>IFERROR(CONCATENATE(VLOOKUP(CONCATENATE(I$75,"_",$B82),'Rozpis zápasů'!$D$3:$AF$162,IF(VLOOKUP(CONCATENATE(I$75,"_",$B82),'Rozpis zápasů'!$D$3:$AF$162,3,0)=$B82,5,6),0),":",VLOOKUP(CONCATENATE(I$75,"_",$B82),'Rozpis zápasů'!$D$3:$AF$162,IF(VLOOKUP(CONCATENATE(I$75,"_",$B82),'Rozpis zápasů'!$D$3:$AF$162,3,0)=$B82,6,5),0),IF(VLOOKUP(CONCATENATE(I$75,"_",$B82),'Rozpis zápasů'!$D$3:$AF$162,20,0)&lt;&gt;"",CONCATENATE(" (",VLOOKUP(CONCATENATE(I$75,"_",$B82),'Rozpis zápasů'!$D$3:$AF$162,20,0),")"),"")),"")</f>
        <v/>
      </c>
      <c r="J82" s="533" t="str">
        <f>I81</f>
        <v>G</v>
      </c>
      <c r="K82" s="102" t="str">
        <f>IFERROR(CONCATENATE(VLOOKUP(CONCATENATE($B82,"_",K$75),'Rozpis zápasů'!$D$3:$AF$162,IF(VLOOKUP(CONCATENATE($B82,"_",K$75),'Rozpis zápasů'!$D$3:$AF$162,3,0)=$B82,5,6),0),":",VLOOKUP(CONCATENATE($B82,"_",K$75),'Rozpis zápasů'!$D$3:$AF$162,IF(VLOOKUP(CONCATENATE($B82,"_",K$75),'Rozpis zápasů'!$D$3:$AF$162,3,0)=$B82,6,5),0),IF(VLOOKUP(CONCATENATE($B82,"_",K$75),'Rozpis zápasů'!$D$3:$AF$162,20,0)&lt;&gt;"",CONCATENATE(" (",VLOOKUP(CONCATENATE($B82,"_",K$75),'Rozpis zápasů'!$D$3:$AF$162,20,0),")"),"")),"")</f>
        <v/>
      </c>
      <c r="L82" s="232" t="str">
        <f>IF((COUNTIFS('Rozpis zápasů'!$F$3:$F$162,B82,'Rozpis zápasů'!$E$3:$E$162,"&lt;&gt;N")+COUNTIFS('Rozpis zápasů'!$G$3:$G$162,B82,'Rozpis zápasů'!$E$3:$E$162,"&lt;&gt;N"))=0,"",SUMIF('Rozpis zápasů'!$F$3:$F$162,B82,'Rozpis zápasů'!$L$3:$L$162)+SUMIF('Rozpis zápasů'!$G$3:$G$162,B82,'Rozpis zápasů'!$M$3:$M$162))</f>
        <v/>
      </c>
      <c r="M82" s="235" t="str">
        <f>IF((COUNTIFS('Rozpis zápasů'!$F$3:$F$162,B82,'Rozpis zápasů'!$E$3:$E$162,"&lt;&gt;N")+COUNTIFS('Rozpis zápasů'!$G$3:$G$162,B82,'Rozpis zápasů'!$E$3:$E$162,"&lt;&gt;N"))=0,"",SUMIF('Rozpis zápasů'!$F$3:$F$162,$B82,'Rozpis zápasů'!$H$3:$H$162)+SUMIF('Rozpis zápasů'!$G$3:$G$162,$B82,'Rozpis zápasů'!$I$3:$I$162))</f>
        <v/>
      </c>
      <c r="N82" s="355" t="str">
        <f>IF((COUNTIFS('Rozpis zápasů'!$F$3:$F$162,B82,'Rozpis zápasů'!$E$3:$E$162,"&lt;&gt;N")+COUNTIFS('Rozpis zápasů'!$G$3:$G$162,B82,'Rozpis zápasů'!$E$3:$E$162,"&lt;&gt;N"))=0,"",SUMIF('Rozpis zápasů'!$F$3:$F$162,$B82,'Rozpis zápasů'!$I$3:$I$162)+SUMIF('Rozpis zápasů'!$G$3:$G$162,$B82,'Rozpis zápasů'!$H$3:$H$162))</f>
        <v/>
      </c>
      <c r="O82" s="233" t="str">
        <f t="shared" si="38"/>
        <v/>
      </c>
      <c r="P82" s="445" t="str">
        <f t="shared" si="39"/>
        <v/>
      </c>
      <c r="Q82" s="446" t="str">
        <f t="shared" si="35"/>
        <v/>
      </c>
      <c r="R82" s="447" t="str">
        <f>IF($Q82="","",IF(AND(COUNTIF($Q$76:$Q$83,$Q82)&gt;1,COUNTIF($Q$76:$Q$83,$Q82)&lt;COUNTA($C$76:$C$83)),HLOOKUP($B82,rozstřely!$C$252:$BN$265,10,0),""))</f>
        <v/>
      </c>
      <c r="S82" s="448" t="str">
        <f>IF($Q82="","",IF(AND(COUNTIF($Q$76:$Q$83,$Q82)&gt;1,COUNTIF($Q$76:$Q$83,$Q82)&lt;COUNTA($C$76:$C$83)),HLOOKUP($B82,rozstřely!$C$252:$BN$265,11,0),""))</f>
        <v/>
      </c>
      <c r="T82" s="449" t="str">
        <f>IF($Q82="","",IF(AND(COUNTIF($Q$76:$Q$83,$Q82)&gt;1,COUNTIF($Q$76:$Q$83,$Q82)&lt;COUNTA($C$76:$C$83)),HLOOKUP($B82,rozstřely!$C$252:$BN$265,12,0),""))</f>
        <v/>
      </c>
      <c r="U82" s="447" t="str">
        <f>IF($Q82="","",IF(AND(COUNTIF($Q$76:$Q$83,$Q82)&gt;1,COUNTIF($Q$76:$Q$83,$Q82)&lt;COUNTA($C$76:$C$83)),HLOOKUP($B82,rozstřely!$C$252:$BN$265,13,0),""))</f>
        <v/>
      </c>
      <c r="V82" s="450" t="str">
        <f>IF($Q82="","",IF(AND(COUNTIF($Q$76:$Q$83,$Q82)&gt;1,COUNTIF($Q$76:$Q$83,$Q82)&lt;COUNTA($C$76:$C$83)),HLOOKUP($B82,rozstřely!$C$252:$BN$265,14,0),""))</f>
        <v/>
      </c>
      <c r="W82" s="456" t="str">
        <f>IF($Q82="","",IF(AND(COUNTIF($Q$76:$Q$83,$Q82)&gt;0,COUNTIF($Q$76:$Q$83,$Q82)&lt;COUNTA($C$76:$C$83)),HLOOKUP(B82,rozstřely!$C$241:$BJ$248,8,0),""))</f>
        <v/>
      </c>
      <c r="X82" s="452" t="str">
        <f t="shared" si="40"/>
        <v>G</v>
      </c>
      <c r="Y82" s="453">
        <f t="shared" si="36"/>
        <v>77</v>
      </c>
      <c r="Z82" s="457" t="str">
        <f t="shared" si="37"/>
        <v/>
      </c>
      <c r="AA82" s="325"/>
    </row>
    <row r="83" spans="1:27" ht="30" customHeight="1" thickBot="1" x14ac:dyDescent="0.3">
      <c r="A83" s="561"/>
      <c r="B83" s="1014">
        <f>'Tabulky skupin'!B83</f>
        <v>78</v>
      </c>
      <c r="C83" s="912" t="str">
        <f>VLOOKUP($B83,jednotlivci!$C$5:$G$164,5,0)</f>
        <v/>
      </c>
      <c r="D83" s="104" t="str">
        <f>IFERROR(CONCATENATE(VLOOKUP(CONCATENATE(D$75,"_",$B83),'Rozpis zápasů'!$D$3:$AF$162,IF(VLOOKUP(CONCATENATE(D$75,"_",$B83),'Rozpis zápasů'!$D$3:$AF$162,3,0)=$B83,5,6),0),":",VLOOKUP(CONCATENATE(D$75,"_",$B83),'Rozpis zápasů'!$D$3:$AF$162,IF(VLOOKUP(CONCATENATE(D$75,"_",$B83),'Rozpis zápasů'!$D$3:$AF$162,3,0)=$B83,6,5),0),IF(VLOOKUP(CONCATENATE(D$75,"_",$B83),'Rozpis zápasů'!$D$3:$AF$162,20,0)&lt;&gt;"",CONCATENATE(" (",VLOOKUP(CONCATENATE(D$75,"_",$B83),'Rozpis zápasů'!$D$3:$AF$162,20,0),")"),"")),"")</f>
        <v/>
      </c>
      <c r="E83" s="105" t="str">
        <f>IFERROR(CONCATENATE(VLOOKUP(CONCATENATE(E$75,"_",$B83),'Rozpis zápasů'!$D$3:$AF$162,IF(VLOOKUP(CONCATENATE(E$75,"_",$B83),'Rozpis zápasů'!$D$3:$AF$162,3,0)=$B83,5,6),0),":",VLOOKUP(CONCATENATE(E$75,"_",$B83),'Rozpis zápasů'!$D$3:$AF$162,IF(VLOOKUP(CONCATENATE(E$75,"_",$B83),'Rozpis zápasů'!$D$3:$AF$162,3,0)=$B83,6,5),0),IF(VLOOKUP(CONCATENATE(E$75,"_",$B83),'Rozpis zápasů'!$D$3:$AF$162,20,0)&lt;&gt;"",CONCATENATE(" (",VLOOKUP(CONCATENATE(E$75,"_",$B83),'Rozpis zápasů'!$D$3:$AF$162,20,0),")"),"")),"")</f>
        <v/>
      </c>
      <c r="F83" s="105" t="str">
        <f>IFERROR(CONCATENATE(VLOOKUP(CONCATENATE(F$75,"_",$B83),'Rozpis zápasů'!$D$3:$AF$162,IF(VLOOKUP(CONCATENATE(F$75,"_",$B83),'Rozpis zápasů'!$D$3:$AF$162,3,0)=$B83,5,6),0),":",VLOOKUP(CONCATENATE(F$75,"_",$B83),'Rozpis zápasů'!$D$3:$AF$162,IF(VLOOKUP(CONCATENATE(F$75,"_",$B83),'Rozpis zápasů'!$D$3:$AF$162,3,0)=$B83,6,5),0),IF(VLOOKUP(CONCATENATE(F$75,"_",$B83),'Rozpis zápasů'!$D$3:$AF$162,20,0)&lt;&gt;"",CONCATENATE(" (",VLOOKUP(CONCATENATE(F$75,"_",$B83),'Rozpis zápasů'!$D$3:$AF$162,20,0),")"),"")),"")</f>
        <v/>
      </c>
      <c r="G83" s="105" t="str">
        <f>IFERROR(CONCATENATE(VLOOKUP(CONCATENATE(G$75,"_",$B83),'Rozpis zápasů'!$D$3:$AF$162,IF(VLOOKUP(CONCATENATE(G$75,"_",$B83),'Rozpis zápasů'!$D$3:$AF$162,3,0)=$B83,5,6),0),":",VLOOKUP(CONCATENATE(G$75,"_",$B83),'Rozpis zápasů'!$D$3:$AF$162,IF(VLOOKUP(CONCATENATE(G$75,"_",$B83),'Rozpis zápasů'!$D$3:$AF$162,3,0)=$B83,6,5),0),IF(VLOOKUP(CONCATENATE(G$75,"_",$B83),'Rozpis zápasů'!$D$3:$AF$162,20,0)&lt;&gt;"",CONCATENATE(" (",VLOOKUP(CONCATENATE(G$75,"_",$B83),'Rozpis zápasů'!$D$3:$AF$162,20,0),")"),"")),"")</f>
        <v/>
      </c>
      <c r="H83" s="105" t="str">
        <f>IFERROR(CONCATENATE(VLOOKUP(CONCATENATE(H$75,"_",$B83),'Rozpis zápasů'!$D$3:$AF$162,IF(VLOOKUP(CONCATENATE(H$75,"_",$B83),'Rozpis zápasů'!$D$3:$AF$162,3,0)=$B83,5,6),0),":",VLOOKUP(CONCATENATE(H$75,"_",$B83),'Rozpis zápasů'!$D$3:$AF$162,IF(VLOOKUP(CONCATENATE(H$75,"_",$B83),'Rozpis zápasů'!$D$3:$AF$162,3,0)=$B83,6,5),0),IF(VLOOKUP(CONCATENATE(H$75,"_",$B83),'Rozpis zápasů'!$D$3:$AF$162,20,0)&lt;&gt;"",CONCATENATE(" (",VLOOKUP(CONCATENATE(H$75,"_",$B83),'Rozpis zápasů'!$D$3:$AF$162,20,0),")"),"")),"")</f>
        <v/>
      </c>
      <c r="I83" s="105" t="str">
        <f>IFERROR(CONCATENATE(VLOOKUP(CONCATENATE(I$75,"_",$B83),'Rozpis zápasů'!$D$3:$AF$162,IF(VLOOKUP(CONCATENATE(I$75,"_",$B83),'Rozpis zápasů'!$D$3:$AF$162,3,0)=$B83,5,6),0),":",VLOOKUP(CONCATENATE(I$75,"_",$B83),'Rozpis zápasů'!$D$3:$AF$162,IF(VLOOKUP(CONCATENATE(I$75,"_",$B83),'Rozpis zápasů'!$D$3:$AF$162,3,0)=$B83,6,5),0),IF(VLOOKUP(CONCATENATE(I$75,"_",$B83),'Rozpis zápasů'!$D$3:$AF$162,20,0)&lt;&gt;"",CONCATENATE(" (",VLOOKUP(CONCATENATE(I$75,"_",$B83),'Rozpis zápasů'!$D$3:$AF$162,20,0),")"),"")),"")</f>
        <v/>
      </c>
      <c r="J83" s="105" t="str">
        <f>IFERROR(CONCATENATE(VLOOKUP(CONCATENATE(J$75,"_",$B83),'Rozpis zápasů'!$D$3:$AF$162,IF(VLOOKUP(CONCATENATE(J$75,"_",$B83),'Rozpis zápasů'!$D$3:$AF$162,3,0)=$B83,5,6),0),":",VLOOKUP(CONCATENATE(J$75,"_",$B83),'Rozpis zápasů'!$D$3:$AF$162,IF(VLOOKUP(CONCATENATE(J$75,"_",$B83),'Rozpis zápasů'!$D$3:$AF$162,3,0)=$B83,6,5),0),IF(VLOOKUP(CONCATENATE(J$75,"_",$B83),'Rozpis zápasů'!$D$3:$AF$162,20,0)&lt;&gt;"",CONCATENATE(" (",VLOOKUP(CONCATENATE(J$75,"_",$B83),'Rozpis zápasů'!$D$3:$AF$162,20,0),")"),"")),"")</f>
        <v/>
      </c>
      <c r="K83" s="533" t="str">
        <f>J82</f>
        <v>G</v>
      </c>
      <c r="L83" s="351" t="str">
        <f>IF((COUNTIFS('Rozpis zápasů'!$F$3:$F$162,B83,'Rozpis zápasů'!$E$3:$E$162,"&lt;&gt;N")+COUNTIFS('Rozpis zápasů'!$G$3:$G$162,B83,'Rozpis zápasů'!$E$3:$E$162,"&lt;&gt;N"))=0,"",SUMIF('Rozpis zápasů'!$F$3:$F$162,B83,'Rozpis zápasů'!$L$3:$L$162)+SUMIF('Rozpis zápasů'!$G$3:$G$162,B83,'Rozpis zápasů'!$M$3:$M$162))</f>
        <v/>
      </c>
      <c r="M83" s="352" t="str">
        <f>IF((COUNTIFS('Rozpis zápasů'!$F$3:$F$162,B83,'Rozpis zápasů'!$E$3:$E$162,"&lt;&gt;N")+COUNTIFS('Rozpis zápasů'!$G$3:$G$162,B83,'Rozpis zápasů'!$E$3:$E$162,"&lt;&gt;N"))=0,"",SUMIF('Rozpis zápasů'!$F$3:$F$162,$B83,'Rozpis zápasů'!$H$3:$H$162)+SUMIF('Rozpis zápasů'!$G$3:$G$162,$B83,'Rozpis zápasů'!$I$3:$I$162))</f>
        <v/>
      </c>
      <c r="N83" s="356" t="str">
        <f>IF((COUNTIFS('Rozpis zápasů'!$F$3:$F$162,B83,'Rozpis zápasů'!$E$3:$E$162,"&lt;&gt;N")+COUNTIFS('Rozpis zápasů'!$G$3:$G$162,B83,'Rozpis zápasů'!$E$3:$E$162,"&lt;&gt;N"))=0,"",SUMIF('Rozpis zápasů'!$F$3:$F$162,$B83,'Rozpis zápasů'!$I$3:$I$162)+SUMIF('Rozpis zápasů'!$G$3:$G$162,$B83,'Rozpis zápasů'!$H$3:$H$162))</f>
        <v/>
      </c>
      <c r="O83" s="353" t="str">
        <f t="shared" si="38"/>
        <v/>
      </c>
      <c r="P83" s="458" t="str">
        <f t="shared" si="39"/>
        <v/>
      </c>
      <c r="Q83" s="459" t="str">
        <f t="shared" si="35"/>
        <v/>
      </c>
      <c r="R83" s="460" t="str">
        <f>IF($Q83="","",IF(AND(COUNTIF($Q$76:$Q$83,$Q83)&gt;1,COUNTIF($Q$76:$Q$83,$Q83)&lt;COUNTA($C$76:$C$83)),HLOOKUP($B83,rozstřely!$C$252:$BN$265,10,0),""))</f>
        <v/>
      </c>
      <c r="S83" s="534" t="str">
        <f>IF($Q83="","",IF(AND(COUNTIF($Q$76:$Q$83,$Q83)&gt;1,COUNTIF($Q$76:$Q$83,$Q83)&lt;COUNTA($C$76:$C$83)),HLOOKUP($B83,rozstřely!$C$252:$BN$265,11,0),""))</f>
        <v/>
      </c>
      <c r="T83" s="462" t="str">
        <f>IF($Q83="","",IF(AND(COUNTIF($Q$76:$Q$83,$Q83)&gt;1,COUNTIF($Q$76:$Q$83,$Q83)&lt;COUNTA($C$76:$C$83)),HLOOKUP($B83,rozstřely!$C$252:$BN$265,12,0),""))</f>
        <v/>
      </c>
      <c r="U83" s="460" t="str">
        <f>IF($Q83="","",IF(AND(COUNTIF($Q$76:$Q$83,$Q83)&gt;1,COUNTIF($Q$76:$Q$83,$Q83)&lt;COUNTA($C$76:$C$83)),HLOOKUP($B83,rozstřely!$C$252:$BN$265,13,0),""))</f>
        <v/>
      </c>
      <c r="V83" s="463" t="str">
        <f>IF($Q83="","",IF(AND(COUNTIF($Q$76:$Q$83,$Q83)&gt;1,COUNTIF($Q$76:$Q$83,$Q83)&lt;COUNTA($C$76:$C$83)),HLOOKUP($B83,rozstřely!$C$252:$BN$265,14,0),""))</f>
        <v/>
      </c>
      <c r="W83" s="464" t="str">
        <f>IF($Q83="","",IF(AND(COUNTIF($Q$76:$Q$83,$Q83)&gt;0,COUNTIF($Q$76:$Q$83,$Q83)&lt;COUNTA($C$76:$C$83)),HLOOKUP(B83,rozstřely!$C$241:$BJ$248,8,0),""))</f>
        <v/>
      </c>
      <c r="X83" s="452" t="str">
        <f t="shared" si="40"/>
        <v>G</v>
      </c>
      <c r="Y83" s="466">
        <f t="shared" si="36"/>
        <v>78</v>
      </c>
      <c r="Z83" s="467" t="str">
        <f t="shared" si="37"/>
        <v/>
      </c>
      <c r="AA83" s="325"/>
    </row>
    <row r="84" spans="1:27" ht="30" customHeight="1" x14ac:dyDescent="0.3">
      <c r="A84" s="561"/>
      <c r="B84" s="61"/>
      <c r="C84" s="824"/>
      <c r="D84" s="504"/>
      <c r="E84" s="504"/>
      <c r="F84" s="504"/>
      <c r="G84" s="504"/>
      <c r="H84" s="504"/>
      <c r="I84" s="504"/>
      <c r="J84" s="504"/>
      <c r="K84" s="582"/>
      <c r="L84" s="512"/>
      <c r="M84" s="583"/>
      <c r="N84" s="584"/>
      <c r="O84" s="512"/>
      <c r="P84" s="512"/>
      <c r="Q84" s="585"/>
      <c r="R84" s="585"/>
      <c r="S84" s="586"/>
      <c r="T84" s="587"/>
      <c r="U84" s="585"/>
      <c r="V84" s="585"/>
      <c r="W84" s="512"/>
      <c r="X84" s="512"/>
      <c r="Y84" s="512"/>
      <c r="Z84" s="479"/>
      <c r="AA84" s="329"/>
    </row>
    <row r="85" spans="1:27" ht="30" customHeight="1" thickBot="1" x14ac:dyDescent="0.35">
      <c r="A85" s="561"/>
      <c r="B85" s="331"/>
      <c r="C85" s="829"/>
      <c r="D85" s="535"/>
      <c r="E85" s="535"/>
      <c r="F85" s="535"/>
      <c r="G85" s="535"/>
      <c r="H85" s="535"/>
      <c r="I85" s="535"/>
      <c r="J85" s="535"/>
      <c r="K85" s="535"/>
      <c r="L85" s="539"/>
      <c r="M85" s="535"/>
      <c r="N85" s="593"/>
      <c r="O85" s="539"/>
      <c r="P85" s="539"/>
      <c r="Q85" s="539"/>
      <c r="R85" s="581"/>
      <c r="S85" s="535"/>
      <c r="T85" s="594"/>
      <c r="U85" s="539"/>
      <c r="V85" s="539"/>
      <c r="W85" s="539"/>
      <c r="X85" s="539"/>
      <c r="Y85" s="539"/>
      <c r="Z85" s="539"/>
      <c r="AA85" s="325"/>
    </row>
    <row r="86" spans="1:27" s="619" customFormat="1" ht="30" customHeight="1" x14ac:dyDescent="0.25">
      <c r="A86" s="614"/>
      <c r="B86" s="644"/>
      <c r="C86" s="838" t="str">
        <f>D88</f>
        <v>H</v>
      </c>
      <c r="D86" s="540" t="str">
        <f>C88</f>
        <v>Neliba/ 
Zbořil</v>
      </c>
      <c r="E86" s="541" t="str">
        <f>C89</f>
        <v>Huslička/ 
Skala</v>
      </c>
      <c r="F86" s="541" t="str">
        <f>C90</f>
        <v>Štěpánek/ 
Miško</v>
      </c>
      <c r="G86" s="541" t="str">
        <f>C91</f>
        <v>Mařík/ 
Kryštof</v>
      </c>
      <c r="H86" s="541" t="str">
        <f>C92</f>
        <v>Švácha/ 
Pechar</v>
      </c>
      <c r="I86" s="542" t="str">
        <f>C93</f>
        <v/>
      </c>
      <c r="J86" s="541" t="str">
        <f>C94</f>
        <v/>
      </c>
      <c r="K86" s="541" t="str">
        <f>C95</f>
        <v/>
      </c>
      <c r="L86" s="543" t="s">
        <v>14</v>
      </c>
      <c r="M86" s="1934" t="s">
        <v>13</v>
      </c>
      <c r="N86" s="1934"/>
      <c r="O86" s="914" t="s">
        <v>15</v>
      </c>
      <c r="P86" s="545" t="s">
        <v>186</v>
      </c>
      <c r="Q86" s="546" t="s">
        <v>107</v>
      </c>
      <c r="R86" s="915" t="s">
        <v>104</v>
      </c>
      <c r="S86" s="2052" t="s">
        <v>105</v>
      </c>
      <c r="T86" s="2052"/>
      <c r="U86" s="915" t="s">
        <v>106</v>
      </c>
      <c r="V86" s="548" t="s">
        <v>187</v>
      </c>
      <c r="W86" s="621" t="s">
        <v>12</v>
      </c>
      <c r="X86" s="616"/>
      <c r="Y86" s="616"/>
      <c r="Z86" s="617"/>
      <c r="AA86" s="618"/>
    </row>
    <row r="87" spans="1:27" s="619" customFormat="1" ht="30" customHeight="1" thickBot="1" x14ac:dyDescent="0.3">
      <c r="A87" s="614"/>
      <c r="B87" s="1011" t="str">
        <f>'Tabulky skupin'!B87</f>
        <v>H</v>
      </c>
      <c r="C87" s="839"/>
      <c r="D87" s="623">
        <f>B88</f>
        <v>81</v>
      </c>
      <c r="E87" s="624">
        <f>B89</f>
        <v>82</v>
      </c>
      <c r="F87" s="624">
        <f>B90</f>
        <v>83</v>
      </c>
      <c r="G87" s="625">
        <f>B91</f>
        <v>84</v>
      </c>
      <c r="H87" s="624">
        <f>B92</f>
        <v>85</v>
      </c>
      <c r="I87" s="626">
        <f>B93</f>
        <v>86</v>
      </c>
      <c r="J87" s="624">
        <f>B94</f>
        <v>87</v>
      </c>
      <c r="K87" s="624">
        <f>B95</f>
        <v>88</v>
      </c>
      <c r="L87" s="549"/>
      <c r="M87" s="1977"/>
      <c r="N87" s="1977"/>
      <c r="O87" s="916"/>
      <c r="P87" s="551"/>
      <c r="Q87" s="2063" t="s">
        <v>42</v>
      </c>
      <c r="R87" s="2064"/>
      <c r="S87" s="2064"/>
      <c r="T87" s="2064"/>
      <c r="U87" s="2064"/>
      <c r="V87" s="2065"/>
      <c r="W87" s="627"/>
      <c r="X87" s="628"/>
      <c r="Y87" s="628"/>
      <c r="Z87" s="629"/>
      <c r="AA87" s="618"/>
    </row>
    <row r="88" spans="1:27" ht="30" customHeight="1" thickTop="1" x14ac:dyDescent="0.25">
      <c r="A88" s="561"/>
      <c r="B88" s="1012">
        <f>'Tabulky skupin'!B88</f>
        <v>81</v>
      </c>
      <c r="C88" s="896" t="str">
        <f>VLOOKUP($B88,jednotlivci!$C$5:$G$164,5,0)</f>
        <v>Neliba/ 
Zbořil</v>
      </c>
      <c r="D88" s="552" t="str">
        <f>B87</f>
        <v>H</v>
      </c>
      <c r="E88" s="98" t="str">
        <f>IFERROR(CONCATENATE(VLOOKUP(CONCATENATE($B88,"_",E$87),'Rozpis zápasů'!$D$3:$AF$162,IF(VLOOKUP(CONCATENATE($B88,"_",E$87),'Rozpis zápasů'!$D$3:$AF$162,3,0)=$B88,5,6),0),":",VLOOKUP(CONCATENATE($B88,"_",E$87),'Rozpis zápasů'!$D$3:$AF$162,IF(VLOOKUP(CONCATENATE($B88,"_",E$87),'Rozpis zápasů'!$D$3:$AF$162,3,0)=$B88,6,5),0),IF(VLOOKUP(CONCATENATE($B88,"_",E$87),'Rozpis zápasů'!$D$3:$AF$162,20,0)&lt;&gt;"",CONCATENATE(" (",VLOOKUP(CONCATENATE($B88,"_",E$87),'Rozpis zápasů'!$D$3:$AF$162,20,0),")"),"")),"")</f>
        <v>0:2</v>
      </c>
      <c r="F88" s="98" t="str">
        <f>IFERROR(CONCATENATE(VLOOKUP(CONCATENATE($B88,"_",F$87),'Rozpis zápasů'!$D$3:$AF$162,IF(VLOOKUP(CONCATENATE($B88,"_",F$87),'Rozpis zápasů'!$D$3:$AF$162,3,0)=$B88,5,6),0),":",VLOOKUP(CONCATENATE($B88,"_",F$87),'Rozpis zápasů'!$D$3:$AF$162,IF(VLOOKUP(CONCATENATE($B88,"_",F$87),'Rozpis zápasů'!$D$3:$AF$162,3,0)=$B88,6,5),0),IF(VLOOKUP(CONCATENATE($B88,"_",F$87),'Rozpis zápasů'!$D$3:$AF$162,20,0)&lt;&gt;"",CONCATENATE(" (",VLOOKUP(CONCATENATE($B88,"_",F$87),'Rozpis zápasů'!$D$3:$AF$162,20,0),")"),"")),"")</f>
        <v>0:2</v>
      </c>
      <c r="G88" s="98" t="str">
        <f>IFERROR(CONCATENATE(VLOOKUP(CONCATENATE($B88,"_",G$87),'Rozpis zápasů'!$D$3:$AF$162,IF(VLOOKUP(CONCATENATE($B88,"_",G$87),'Rozpis zápasů'!$D$3:$AF$162,3,0)=$B88,5,6),0),":",VLOOKUP(CONCATENATE($B88,"_",G$87),'Rozpis zápasů'!$D$3:$AF$162,IF(VLOOKUP(CONCATENATE($B88,"_",G$87),'Rozpis zápasů'!$D$3:$AF$162,3,0)=$B88,6,5),0),IF(VLOOKUP(CONCATENATE($B88,"_",G$87),'Rozpis zápasů'!$D$3:$AF$162,20,0)&lt;&gt;"",CONCATENATE(" (",VLOOKUP(CONCATENATE($B88,"_",G$87),'Rozpis zápasů'!$D$3:$AF$162,20,0),")"),"")),"")</f>
        <v>1:2</v>
      </c>
      <c r="H88" s="98" t="str">
        <f>IFERROR(CONCATENATE(VLOOKUP(CONCATENATE($B88,"_",H$87),'Rozpis zápasů'!$D$3:$AF$162,IF(VLOOKUP(CONCATENATE($B88,"_",H$87),'Rozpis zápasů'!$D$3:$AF$162,3,0)=$B88,5,6),0),":",VLOOKUP(CONCATENATE($B88,"_",H$87),'Rozpis zápasů'!$D$3:$AF$162,IF(VLOOKUP(CONCATENATE($B88,"_",H$87),'Rozpis zápasů'!$D$3:$AF$162,3,0)=$B88,6,5),0),IF(VLOOKUP(CONCATENATE($B88,"_",H$87),'Rozpis zápasů'!$D$3:$AF$162,20,0)&lt;&gt;"",CONCATENATE(" (",VLOOKUP(CONCATENATE($B88,"_",H$87),'Rozpis zápasů'!$D$3:$AF$162,20,0),")"),"")),"")</f>
        <v>0:2</v>
      </c>
      <c r="I88" s="98" t="str">
        <f>IFERROR(CONCATENATE(VLOOKUP(CONCATENATE($B88,"_",I$87),'Rozpis zápasů'!$D$3:$AF$162,IF(VLOOKUP(CONCATENATE($B88,"_",I$87),'Rozpis zápasů'!$D$3:$AF$162,3,0)=$B88,5,6),0),":",VLOOKUP(CONCATENATE($B88,"_",I$87),'Rozpis zápasů'!$D$3:$AF$162,IF(VLOOKUP(CONCATENATE($B88,"_",I$87),'Rozpis zápasů'!$D$3:$AF$162,3,0)=$B88,6,5),0),IF(VLOOKUP(CONCATENATE($B88,"_",I$87),'Rozpis zápasů'!$D$3:$AF$162,20,0)&lt;&gt;"",CONCATENATE(" (",VLOOKUP(CONCATENATE($B88,"_",I$87),'Rozpis zápasů'!$D$3:$AF$162,20,0),")"),"")),"")</f>
        <v/>
      </c>
      <c r="J88" s="98" t="str">
        <f>IFERROR(CONCATENATE(VLOOKUP(CONCATENATE($B88,"_",J$87),'Rozpis zápasů'!$D$3:$AF$162,IF(VLOOKUP(CONCATENATE($B88,"_",J$87),'Rozpis zápasů'!$D$3:$AF$162,3,0)=$B88,5,6),0),":",VLOOKUP(CONCATENATE($B88,"_",J$87),'Rozpis zápasů'!$D$3:$AF$162,IF(VLOOKUP(CONCATENATE($B88,"_",J$87),'Rozpis zápasů'!$D$3:$AF$162,3,0)=$B88,6,5),0),IF(VLOOKUP(CONCATENATE($B88,"_",J$87),'Rozpis zápasů'!$D$3:$AF$162,20,0)&lt;&gt;"",CONCATENATE(" (",VLOOKUP(CONCATENATE($B88,"_",J$87),'Rozpis zápasů'!$D$3:$AF$162,20,0),")"),"")),"")</f>
        <v/>
      </c>
      <c r="K88" s="99" t="str">
        <f>IFERROR(CONCATENATE(VLOOKUP(CONCATENATE($B88,"_",K$87),'Rozpis zápasů'!$D$3:$AF$162,IF(VLOOKUP(CONCATENATE($B88,"_",K$87),'Rozpis zápasů'!$D$3:$AF$162,3,0)=$B88,5,6),0),":",VLOOKUP(CONCATENATE($B88,"_",K$87),'Rozpis zápasů'!$D$3:$AF$162,IF(VLOOKUP(CONCATENATE($B88,"_",K$87),'Rozpis zápasů'!$D$3:$AF$162,3,0)=$B88,6,5),0),IF(VLOOKUP(CONCATENATE($B88,"_",K$87),'Rozpis zápasů'!$D$3:$AF$162,20,0)&lt;&gt;"",CONCATENATE(" (",VLOOKUP(CONCATENATE($B88,"_",K$87),'Rozpis zápasů'!$D$3:$AF$162,20,0),")"),"")),"")</f>
        <v/>
      </c>
      <c r="L88" s="230">
        <f>IF((COUNTIFS('Rozpis zápasů'!$F$3:$F$162,B88,'Rozpis zápasů'!$E$3:$E$162,"&lt;&gt;N")+COUNTIFS('Rozpis zápasů'!$G$3:$G$162,B88,'Rozpis zápasů'!$E$3:$E$162,"&lt;&gt;N"))=0,"",SUMIF('Rozpis zápasů'!$F$3:$F$162,B88,'Rozpis zápasů'!$L$3:$L$162)+SUMIF('Rozpis zápasů'!$G$3:$G$162,B88,'Rozpis zápasů'!$M$3:$M$162))</f>
        <v>0</v>
      </c>
      <c r="M88" s="234">
        <f>IF((COUNTIFS('Rozpis zápasů'!$F$3:$F$162,B88,'Rozpis zápasů'!$E$3:$E$162,"&lt;&gt;N")+COUNTIFS('Rozpis zápasů'!$G$3:$G$162,B88,'Rozpis zápasů'!$E$3:$E$162,"&lt;&gt;N"))=0,"",SUMIF('Rozpis zápasů'!$F$3:$F$162,$B88,'Rozpis zápasů'!$H$3:$H$162)+SUMIF('Rozpis zápasů'!$G$3:$G$162,$B88,'Rozpis zápasů'!$I$3:$I$162))</f>
        <v>1</v>
      </c>
      <c r="N88" s="354">
        <f>IF((COUNTIFS('Rozpis zápasů'!$F$3:$F$162,B88,'Rozpis zápasů'!$E$3:$E$162,"&lt;&gt;N")+COUNTIFS('Rozpis zápasů'!$G$3:$G$162,B88,'Rozpis zápasů'!$E$3:$E$162,"&lt;&gt;N"))=0,"",SUMIF('Rozpis zápasů'!$F$3:$F$162,$B88,'Rozpis zápasů'!$I$3:$I$162)+SUMIF('Rozpis zápasů'!$G$3:$G$162,$B88,'Rozpis zápasů'!$H$3:$H$162))</f>
        <v>8</v>
      </c>
      <c r="O88" s="231">
        <f>IFERROR(M88-N88,"")</f>
        <v>-7</v>
      </c>
      <c r="P88" s="434">
        <f>IFERROR(M88/N88,"")</f>
        <v>0.125</v>
      </c>
      <c r="Q88" s="435">
        <f t="shared" ref="Q88:Q95" si="41">IFERROR(RANK(L88,$L$88:$L$95,0),"")</f>
        <v>5</v>
      </c>
      <c r="R88" s="436" t="str">
        <f>IF($Q88="","",IF(AND(COUNTIF($Q$88:$Q$95,$Q88)&gt;1,COUNTIF($Q$88:$Q$95,$Q88)&lt;COUNTA($C$88:$C$95)),HLOOKUP($B88,rozstřely!$C$292:$BN$305,10,0),""))</f>
        <v/>
      </c>
      <c r="S88" s="437" t="str">
        <f>IF($Q88="","",IF(AND(COUNTIF($Q$88:$Q$95,$Q88)&gt;1,COUNTIF($Q$88:$Q$95,$Q88)&lt;COUNTA($C$88:$C$95)),HLOOKUP($B88,rozstřely!$C$292:$BN$305,11,0),""))</f>
        <v/>
      </c>
      <c r="T88" s="438" t="str">
        <f>IF($Q88="","",IF(AND(COUNTIF($Q$88:$Q$95,$Q88)&gt;1,COUNTIF($Q$88:$Q$95,$Q88)&lt;COUNTA($C$88:$C$95)),HLOOKUP($B88,rozstřely!$C$292:$BN$305,12,0),""))</f>
        <v/>
      </c>
      <c r="U88" s="436" t="str">
        <f>IF($Q88="","",IF(AND(COUNTIF($Q$88:$Q$95,$Q88)&gt;1,COUNTIF($Q$88:$Q$95,$Q88)&lt;COUNTA($C$88:$C$95)),HLOOKUP($B88,rozstřely!$C$292:$BN$305,13,0),""))</f>
        <v/>
      </c>
      <c r="V88" s="439" t="str">
        <f>IF($Q88="","",IF(AND(COUNTIF($Q$88:$Q$95,$Q88)&gt;1,COUNTIF($Q$88:$Q$95,$Q88)&lt;COUNTA($C$88:$C$95)),HLOOKUP($B88,rozstřely!$C$292:$BN$305,14,0),""))</f>
        <v/>
      </c>
      <c r="W88" s="440">
        <f>IF($Q88="","",IF(AND(COUNTIF($Q$88:$Q$95,$Q88)&gt;0,COUNTIF($Q$88:$Q$95,$Q88)&lt;COUNTA($C$88:$C$95)),HLOOKUP(B88,rozstřely!$C$281:$BJ$288,8,0),""))</f>
        <v>5</v>
      </c>
      <c r="X88" s="441" t="str">
        <f>CONCATENATE(W88,$B$87)</f>
        <v>5H</v>
      </c>
      <c r="Y88" s="442">
        <f t="shared" ref="Y88:Y95" si="42">B88</f>
        <v>81</v>
      </c>
      <c r="Z88" s="443" t="str">
        <f t="shared" ref="Z88:Z95" si="43">C88</f>
        <v>Neliba/ 
Zbořil</v>
      </c>
      <c r="AA88" s="325"/>
    </row>
    <row r="89" spans="1:27" ht="30" customHeight="1" x14ac:dyDescent="0.25">
      <c r="A89" s="561"/>
      <c r="B89" s="1013">
        <f>'Tabulky skupin'!B89</f>
        <v>82</v>
      </c>
      <c r="C89" s="897" t="str">
        <f>VLOOKUP($B89,jednotlivci!$C$5:$G$164,5,0)</f>
        <v>Huslička/ 
Skala</v>
      </c>
      <c r="D89" s="100" t="str">
        <f>IFERROR(CONCATENATE(VLOOKUP(CONCATENATE(D$87,"_",$B89),'Rozpis zápasů'!$D$3:$AF$162,IF(VLOOKUP(CONCATENATE(D$87,"_",$B89),'Rozpis zápasů'!$D$3:$AF$162,3,0)=$B89,5,6),0),":",VLOOKUP(CONCATENATE(D$87,"_",$B89),'Rozpis zápasů'!$D$3:$AF$162,IF(VLOOKUP(CONCATENATE(D$87,"_",$B89),'Rozpis zápasů'!$D$3:$AF$162,3,0)=$B89,6,5),0),IF(VLOOKUP(CONCATENATE(D$87,"_",$B89),'Rozpis zápasů'!$D$3:$AF$162,20,0)&lt;&gt;"",CONCATENATE(" (",VLOOKUP(CONCATENATE(D$87,"_",$B89),'Rozpis zápasů'!$D$3:$AF$162,20,0),")"),"")),"")</f>
        <v>2:0</v>
      </c>
      <c r="E89" s="553" t="str">
        <f>D88</f>
        <v>H</v>
      </c>
      <c r="F89" s="101" t="str">
        <f>IFERROR(CONCATENATE(VLOOKUP(CONCATENATE($B89,"_",F$87),'Rozpis zápasů'!$D$3:$AF$162,IF(VLOOKUP(CONCATENATE($B89,"_",F$87),'Rozpis zápasů'!$D$3:$AF$162,3,0)=$B89,5,6),0),":",VLOOKUP(CONCATENATE($B89,"_",F$87),'Rozpis zápasů'!$D$3:$AF$162,IF(VLOOKUP(CONCATENATE($B89,"_",F$87),'Rozpis zápasů'!$D$3:$AF$162,3,0)=$B89,6,5),0),IF(VLOOKUP(CONCATENATE($B89,"_",F$87),'Rozpis zápasů'!$D$3:$AF$162,20,0)&lt;&gt;"",CONCATENATE(" (",VLOOKUP(CONCATENATE($B89,"_",F$87),'Rozpis zápasů'!$D$3:$AF$162,20,0),")"),"")),"")</f>
        <v>2:1</v>
      </c>
      <c r="G89" s="101" t="str">
        <f>IFERROR(CONCATENATE(VLOOKUP(CONCATENATE($B89,"_",G$87),'Rozpis zápasů'!$D$3:$AF$162,IF(VLOOKUP(CONCATENATE($B89,"_",G$87),'Rozpis zápasů'!$D$3:$AF$162,3,0)=$B89,5,6),0),":",VLOOKUP(CONCATENATE($B89,"_",G$87),'Rozpis zápasů'!$D$3:$AF$162,IF(VLOOKUP(CONCATENATE($B89,"_",G$87),'Rozpis zápasů'!$D$3:$AF$162,3,0)=$B89,6,5),0),IF(VLOOKUP(CONCATENATE($B89,"_",G$87),'Rozpis zápasů'!$D$3:$AF$162,20,0)&lt;&gt;"",CONCATENATE(" (",VLOOKUP(CONCATENATE($B89,"_",G$87),'Rozpis zápasů'!$D$3:$AF$162,20,0),")"),"")),"")</f>
        <v>2:0</v>
      </c>
      <c r="H89" s="101" t="str">
        <f>IFERROR(CONCATENATE(VLOOKUP(CONCATENATE($B89,"_",H$87),'Rozpis zápasů'!$D$3:$AF$162,IF(VLOOKUP(CONCATENATE($B89,"_",H$87),'Rozpis zápasů'!$D$3:$AF$162,3,0)=$B89,5,6),0),":",VLOOKUP(CONCATENATE($B89,"_",H$87),'Rozpis zápasů'!$D$3:$AF$162,IF(VLOOKUP(CONCATENATE($B89,"_",H$87),'Rozpis zápasů'!$D$3:$AF$162,3,0)=$B89,6,5),0),IF(VLOOKUP(CONCATENATE($B89,"_",H$87),'Rozpis zápasů'!$D$3:$AF$162,20,0)&lt;&gt;"",CONCATENATE(" (",VLOOKUP(CONCATENATE($B89,"_",H$87),'Rozpis zápasů'!$D$3:$AF$162,20,0),")"),"")),"")</f>
        <v>1:2</v>
      </c>
      <c r="I89" s="101" t="str">
        <f>IFERROR(CONCATENATE(VLOOKUP(CONCATENATE($B89,"_",I$87),'Rozpis zápasů'!$D$3:$AF$162,IF(VLOOKUP(CONCATENATE($B89,"_",I$87),'Rozpis zápasů'!$D$3:$AF$162,3,0)=$B89,5,6),0),":",VLOOKUP(CONCATENATE($B89,"_",I$87),'Rozpis zápasů'!$D$3:$AF$162,IF(VLOOKUP(CONCATENATE($B89,"_",I$87),'Rozpis zápasů'!$D$3:$AF$162,3,0)=$B89,6,5),0),IF(VLOOKUP(CONCATENATE($B89,"_",I$87),'Rozpis zápasů'!$D$3:$AF$162,20,0)&lt;&gt;"",CONCATENATE(" (",VLOOKUP(CONCATENATE($B89,"_",I$87),'Rozpis zápasů'!$D$3:$AF$162,20,0),")"),"")),"")</f>
        <v/>
      </c>
      <c r="J89" s="101" t="str">
        <f>IFERROR(CONCATENATE(VLOOKUP(CONCATENATE($B89,"_",J$87),'Rozpis zápasů'!$D$3:$AF$162,IF(VLOOKUP(CONCATENATE($B89,"_",J$87),'Rozpis zápasů'!$D$3:$AF$162,3,0)=$B89,5,6),0),":",VLOOKUP(CONCATENATE($B89,"_",J$87),'Rozpis zápasů'!$D$3:$AF$162,IF(VLOOKUP(CONCATENATE($B89,"_",J$87),'Rozpis zápasů'!$D$3:$AF$162,3,0)=$B89,6,5),0),IF(VLOOKUP(CONCATENATE($B89,"_",J$87),'Rozpis zápasů'!$D$3:$AF$162,20,0)&lt;&gt;"",CONCATENATE(" (",VLOOKUP(CONCATENATE($B89,"_",J$87),'Rozpis zápasů'!$D$3:$AF$162,20,0),")"),"")),"")</f>
        <v/>
      </c>
      <c r="K89" s="102" t="str">
        <f>IFERROR(CONCATENATE(VLOOKUP(CONCATENATE($B89,"_",K$87),'Rozpis zápasů'!$D$3:$AF$162,IF(VLOOKUP(CONCATENATE($B89,"_",K$87),'Rozpis zápasů'!$D$3:$AF$162,3,0)=$B89,5,6),0),":",VLOOKUP(CONCATENATE($B89,"_",K$87),'Rozpis zápasů'!$D$3:$AF$162,IF(VLOOKUP(CONCATENATE($B89,"_",K$87),'Rozpis zápasů'!$D$3:$AF$162,3,0)=$B89,6,5),0),IF(VLOOKUP(CONCATENATE($B89,"_",K$87),'Rozpis zápasů'!$D$3:$AF$162,20,0)&lt;&gt;"",CONCATENATE(" (",VLOOKUP(CONCATENATE($B89,"_",K$87),'Rozpis zápasů'!$D$3:$AF$162,20,0),")"),"")),"")</f>
        <v/>
      </c>
      <c r="L89" s="232">
        <f>IF((COUNTIFS('Rozpis zápasů'!$F$3:$F$162,B89,'Rozpis zápasů'!$E$3:$E$162,"&lt;&gt;N")+COUNTIFS('Rozpis zápasů'!$G$3:$G$162,B89,'Rozpis zápasů'!$E$3:$E$162,"&lt;&gt;N"))=0,"",SUMIF('Rozpis zápasů'!$F$3:$F$162,B89,'Rozpis zápasů'!$L$3:$L$162)+SUMIF('Rozpis zápasů'!$G$3:$G$162,B89,'Rozpis zápasů'!$M$3:$M$162))</f>
        <v>3</v>
      </c>
      <c r="M89" s="235">
        <f>IF((COUNTIFS('Rozpis zápasů'!$F$3:$F$162,B89,'Rozpis zápasů'!$E$3:$E$162,"&lt;&gt;N")+COUNTIFS('Rozpis zápasů'!$G$3:$G$162,B89,'Rozpis zápasů'!$E$3:$E$162,"&lt;&gt;N"))=0,"",SUMIF('Rozpis zápasů'!$F$3:$F$162,$B89,'Rozpis zápasů'!$H$3:$H$162)+SUMIF('Rozpis zápasů'!$G$3:$G$162,$B89,'Rozpis zápasů'!$I$3:$I$162))</f>
        <v>7</v>
      </c>
      <c r="N89" s="355">
        <f>IF((COUNTIFS('Rozpis zápasů'!$F$3:$F$162,B89,'Rozpis zápasů'!$E$3:$E$162,"&lt;&gt;N")+COUNTIFS('Rozpis zápasů'!$G$3:$G$162,B89,'Rozpis zápasů'!$E$3:$E$162,"&lt;&gt;N"))=0,"",SUMIF('Rozpis zápasů'!$F$3:$F$162,$B89,'Rozpis zápasů'!$I$3:$I$162)+SUMIF('Rozpis zápasů'!$G$3:$G$162,$B89,'Rozpis zápasů'!$H$3:$H$162))</f>
        <v>3</v>
      </c>
      <c r="O89" s="233">
        <f t="shared" ref="O89:O95" si="44">IFERROR(M89-N89,"")</f>
        <v>4</v>
      </c>
      <c r="P89" s="445">
        <f t="shared" ref="P89:P95" si="45">IFERROR(M89/N89,"")</f>
        <v>2.3333333333333335</v>
      </c>
      <c r="Q89" s="446">
        <f t="shared" si="41"/>
        <v>1</v>
      </c>
      <c r="R89" s="447">
        <f>IF($Q89="","",IF(AND(COUNTIF($Q$88:$Q$95,$Q89)&gt;1,COUNTIF($Q$88:$Q$95,$Q89)&lt;COUNTA($C$88:$C$95)),HLOOKUP($B89,rozstřely!$C$292:$BN$305,10,0),""))</f>
        <v>1</v>
      </c>
      <c r="S89" s="448">
        <f>IF($Q89="","",IF(AND(COUNTIF($Q$88:$Q$95,$Q89)&gt;1,COUNTIF($Q$88:$Q$95,$Q89)&lt;COUNTA($C$88:$C$95)),HLOOKUP($B89,rozstřely!$C$292:$BN$305,11,0),""))</f>
        <v>3</v>
      </c>
      <c r="T89" s="449">
        <f>IF($Q89="","",IF(AND(COUNTIF($Q$88:$Q$95,$Q89)&gt;1,COUNTIF($Q$88:$Q$95,$Q89)&lt;COUNTA($C$88:$C$95)),HLOOKUP($B89,rozstřely!$C$292:$BN$305,12,0),""))</f>
        <v>3</v>
      </c>
      <c r="U89" s="447">
        <f>IF($Q89="","",IF(AND(COUNTIF($Q$88:$Q$95,$Q89)&gt;1,COUNTIF($Q$88:$Q$95,$Q89)&lt;COUNTA($C$88:$C$95)),HLOOKUP($B89,rozstřely!$C$292:$BN$305,13,0),""))</f>
        <v>0</v>
      </c>
      <c r="V89" s="450">
        <f>IF($Q89="","",IF(AND(COUNTIF($Q$88:$Q$95,$Q89)&gt;1,COUNTIF($Q$88:$Q$95,$Q89)&lt;COUNTA($C$88:$C$95)),HLOOKUP($B89,rozstřely!$C$292:$BN$305,14,0),""))</f>
        <v>1</v>
      </c>
      <c r="W89" s="451">
        <f>IF($Q89="","",IF(AND(COUNTIF($Q$88:$Q$95,$Q89)&gt;0,COUNTIF($Q$88:$Q$95,$Q89)&lt;COUNTA($C$88:$C$95)),HLOOKUP(B89,rozstřely!$C$281:$BJ$288,8,0),""))</f>
        <v>1</v>
      </c>
      <c r="X89" s="452" t="str">
        <f>CONCATENATE(W89,$B$87)</f>
        <v>1H</v>
      </c>
      <c r="Y89" s="453">
        <f t="shared" si="42"/>
        <v>82</v>
      </c>
      <c r="Z89" s="454" t="str">
        <f t="shared" si="43"/>
        <v>Huslička/ 
Skala</v>
      </c>
      <c r="AA89" s="325"/>
    </row>
    <row r="90" spans="1:27" ht="30" customHeight="1" x14ac:dyDescent="0.25">
      <c r="A90" s="561"/>
      <c r="B90" s="1013">
        <f>'Tabulky skupin'!B90</f>
        <v>83</v>
      </c>
      <c r="C90" s="897" t="str">
        <f>VLOOKUP($B90,jednotlivci!$C$5:$G$164,5,0)</f>
        <v>Štěpánek/ 
Miško</v>
      </c>
      <c r="D90" s="100" t="str">
        <f>IFERROR(CONCATENATE(VLOOKUP(CONCATENATE(D$87,"_",$B90),'Rozpis zápasů'!$D$3:$AF$162,IF(VLOOKUP(CONCATENATE(D$87,"_",$B90),'Rozpis zápasů'!$D$3:$AF$162,3,0)=$B90,5,6),0),":",VLOOKUP(CONCATENATE(D$87,"_",$B90),'Rozpis zápasů'!$D$3:$AF$162,IF(VLOOKUP(CONCATENATE(D$87,"_",$B90),'Rozpis zápasů'!$D$3:$AF$162,3,0)=$B90,6,5),0),IF(VLOOKUP(CONCATENATE(D$87,"_",$B90),'Rozpis zápasů'!$D$3:$AF$162,20,0)&lt;&gt;"",CONCATENATE(" (",VLOOKUP(CONCATENATE(D$87,"_",$B90),'Rozpis zápasů'!$D$3:$AF$162,20,0),")"),"")),"")</f>
        <v>2:0</v>
      </c>
      <c r="E90" s="103" t="str">
        <f>IFERROR(CONCATENATE(VLOOKUP(CONCATENATE(E$87,"_",$B90),'Rozpis zápasů'!$D$3:$AF$162,IF(VLOOKUP(CONCATENATE(E$87,"_",$B90),'Rozpis zápasů'!$D$3:$AF$162,3,0)=$B90,5,6),0),":",VLOOKUP(CONCATENATE(E$87,"_",$B90),'Rozpis zápasů'!$D$3:$AF$162,IF(VLOOKUP(CONCATENATE(E$87,"_",$B90),'Rozpis zápasů'!$D$3:$AF$162,3,0)=$B90,6,5),0),IF(VLOOKUP(CONCATENATE(E$87,"_",$B90),'Rozpis zápasů'!$D$3:$AF$162,20,0)&lt;&gt;"",CONCATENATE(" (",VLOOKUP(CONCATENATE(E$87,"_",$B90),'Rozpis zápasů'!$D$3:$AF$162,20,0),")"),"")),"")</f>
        <v>1:2</v>
      </c>
      <c r="F90" s="553" t="str">
        <f>E89</f>
        <v>H</v>
      </c>
      <c r="G90" s="101" t="str">
        <f>IFERROR(CONCATENATE(VLOOKUP(CONCATENATE($B90,"_",G$87),'Rozpis zápasů'!$D$3:$AF$162,IF(VLOOKUP(CONCATENATE($B90,"_",G$87),'Rozpis zápasů'!$D$3:$AF$162,3,0)=$B90,5,6),0),":",VLOOKUP(CONCATENATE($B90,"_",G$87),'Rozpis zápasů'!$D$3:$AF$162,IF(VLOOKUP(CONCATENATE($B90,"_",G$87),'Rozpis zápasů'!$D$3:$AF$162,3,0)=$B90,6,5),0),IF(VLOOKUP(CONCATENATE($B90,"_",G$87),'Rozpis zápasů'!$D$3:$AF$162,20,0)&lt;&gt;"",CONCATENATE(" (",VLOOKUP(CONCATENATE($B90,"_",G$87),'Rozpis zápasů'!$D$3:$AF$162,20,0),")"),"")),"")</f>
        <v>2:1</v>
      </c>
      <c r="H90" s="101" t="str">
        <f>IFERROR(CONCATENATE(VLOOKUP(CONCATENATE($B90,"_",H$87),'Rozpis zápasů'!$D$3:$AF$162,IF(VLOOKUP(CONCATENATE($B90,"_",H$87),'Rozpis zápasů'!$D$3:$AF$162,3,0)=$B90,5,6),0),":",VLOOKUP(CONCATENATE($B90,"_",H$87),'Rozpis zápasů'!$D$3:$AF$162,IF(VLOOKUP(CONCATENATE($B90,"_",H$87),'Rozpis zápasů'!$D$3:$AF$162,3,0)=$B90,6,5),0),IF(VLOOKUP(CONCATENATE($B90,"_",H$87),'Rozpis zápasů'!$D$3:$AF$162,20,0)&lt;&gt;"",CONCATENATE(" (",VLOOKUP(CONCATENATE($B90,"_",H$87),'Rozpis zápasů'!$D$3:$AF$162,20,0),")"),"")),"")</f>
        <v>2:1</v>
      </c>
      <c r="I90" s="101" t="str">
        <f>IFERROR(CONCATENATE(VLOOKUP(CONCATENATE($B90,"_",I$87),'Rozpis zápasů'!$D$3:$AF$162,IF(VLOOKUP(CONCATENATE($B90,"_",I$87),'Rozpis zápasů'!$D$3:$AF$162,3,0)=$B90,5,6),0),":",VLOOKUP(CONCATENATE($B90,"_",I$87),'Rozpis zápasů'!$D$3:$AF$162,IF(VLOOKUP(CONCATENATE($B90,"_",I$87),'Rozpis zápasů'!$D$3:$AF$162,3,0)=$B90,6,5),0),IF(VLOOKUP(CONCATENATE($B90,"_",I$87),'Rozpis zápasů'!$D$3:$AF$162,20,0)&lt;&gt;"",CONCATENATE(" (",VLOOKUP(CONCATENATE($B90,"_",I$87),'Rozpis zápasů'!$D$3:$AF$162,20,0),")"),"")),"")</f>
        <v/>
      </c>
      <c r="J90" s="101" t="str">
        <f>IFERROR(CONCATENATE(VLOOKUP(CONCATENATE($B90,"_",J$87),'Rozpis zápasů'!$D$3:$AF$162,IF(VLOOKUP(CONCATENATE($B90,"_",J$87),'Rozpis zápasů'!$D$3:$AF$162,3,0)=$B90,5,6),0),":",VLOOKUP(CONCATENATE($B90,"_",J$87),'Rozpis zápasů'!$D$3:$AF$162,IF(VLOOKUP(CONCATENATE($B90,"_",J$87),'Rozpis zápasů'!$D$3:$AF$162,3,0)=$B90,6,5),0),IF(VLOOKUP(CONCATENATE($B90,"_",J$87),'Rozpis zápasů'!$D$3:$AF$162,20,0)&lt;&gt;"",CONCATENATE(" (",VLOOKUP(CONCATENATE($B90,"_",J$87),'Rozpis zápasů'!$D$3:$AF$162,20,0),")"),"")),"")</f>
        <v/>
      </c>
      <c r="K90" s="102" t="str">
        <f>IFERROR(CONCATENATE(VLOOKUP(CONCATENATE($B90,"_",K$87),'Rozpis zápasů'!$D$3:$AF$162,IF(VLOOKUP(CONCATENATE($B90,"_",K$87),'Rozpis zápasů'!$D$3:$AF$162,3,0)=$B90,5,6),0),":",VLOOKUP(CONCATENATE($B90,"_",K$87),'Rozpis zápasů'!$D$3:$AF$162,IF(VLOOKUP(CONCATENATE($B90,"_",K$87),'Rozpis zápasů'!$D$3:$AF$162,3,0)=$B90,6,5),0),IF(VLOOKUP(CONCATENATE($B90,"_",K$87),'Rozpis zápasů'!$D$3:$AF$162,20,0)&lt;&gt;"",CONCATENATE(" (",VLOOKUP(CONCATENATE($B90,"_",K$87),'Rozpis zápasů'!$D$3:$AF$162,20,0),")"),"")),"")</f>
        <v/>
      </c>
      <c r="L90" s="232">
        <f>IF((COUNTIFS('Rozpis zápasů'!$F$3:$F$162,B90,'Rozpis zápasů'!$E$3:$E$162,"&lt;&gt;N")+COUNTIFS('Rozpis zápasů'!$G$3:$G$162,B90,'Rozpis zápasů'!$E$3:$E$162,"&lt;&gt;N"))=0,"",SUMIF('Rozpis zápasů'!$F$3:$F$162,B90,'Rozpis zápasů'!$L$3:$L$162)+SUMIF('Rozpis zápasů'!$G$3:$G$162,B90,'Rozpis zápasů'!$M$3:$M$162))</f>
        <v>3</v>
      </c>
      <c r="M90" s="235">
        <f>IF((COUNTIFS('Rozpis zápasů'!$F$3:$F$162,B90,'Rozpis zápasů'!$E$3:$E$162,"&lt;&gt;N")+COUNTIFS('Rozpis zápasů'!$G$3:$G$162,B90,'Rozpis zápasů'!$E$3:$E$162,"&lt;&gt;N"))=0,"",SUMIF('Rozpis zápasů'!$F$3:$F$162,$B90,'Rozpis zápasů'!$H$3:$H$162)+SUMIF('Rozpis zápasů'!$G$3:$G$162,$B90,'Rozpis zápasů'!$I$3:$I$162))</f>
        <v>7</v>
      </c>
      <c r="N90" s="355">
        <f>IF((COUNTIFS('Rozpis zápasů'!$F$3:$F$162,B90,'Rozpis zápasů'!$E$3:$E$162,"&lt;&gt;N")+COUNTIFS('Rozpis zápasů'!$G$3:$G$162,B90,'Rozpis zápasů'!$E$3:$E$162,"&lt;&gt;N"))=0,"",SUMIF('Rozpis zápasů'!$F$3:$F$162,$B90,'Rozpis zápasů'!$I$3:$I$162)+SUMIF('Rozpis zápasů'!$G$3:$G$162,$B90,'Rozpis zápasů'!$H$3:$H$162))</f>
        <v>4</v>
      </c>
      <c r="O90" s="233">
        <f t="shared" si="44"/>
        <v>3</v>
      </c>
      <c r="P90" s="445">
        <f t="shared" si="45"/>
        <v>1.75</v>
      </c>
      <c r="Q90" s="446">
        <f t="shared" si="41"/>
        <v>1</v>
      </c>
      <c r="R90" s="447">
        <f>IF($Q90="","",IF(AND(COUNTIF($Q$88:$Q$95,$Q90)&gt;1,COUNTIF($Q$88:$Q$95,$Q90)&lt;COUNTA($C$88:$C$95)),HLOOKUP($B90,rozstřely!$C$292:$BN$305,10,0),""))</f>
        <v>1</v>
      </c>
      <c r="S90" s="448">
        <f>IF($Q90="","",IF(AND(COUNTIF($Q$88:$Q$95,$Q90)&gt;1,COUNTIF($Q$88:$Q$95,$Q90)&lt;COUNTA($C$88:$C$95)),HLOOKUP($B90,rozstřely!$C$292:$BN$305,11,0),""))</f>
        <v>3</v>
      </c>
      <c r="T90" s="449">
        <f>IF($Q90="","",IF(AND(COUNTIF($Q$88:$Q$95,$Q90)&gt;1,COUNTIF($Q$88:$Q$95,$Q90)&lt;COUNTA($C$88:$C$95)),HLOOKUP($B90,rozstřely!$C$292:$BN$305,12,0),""))</f>
        <v>3</v>
      </c>
      <c r="U90" s="447">
        <f>IF($Q90="","",IF(AND(COUNTIF($Q$88:$Q$95,$Q90)&gt;1,COUNTIF($Q$88:$Q$95,$Q90)&lt;COUNTA($C$88:$C$95)),HLOOKUP($B90,rozstřely!$C$292:$BN$305,13,0),""))</f>
        <v>0</v>
      </c>
      <c r="V90" s="450">
        <f>IF($Q90="","",IF(AND(COUNTIF($Q$88:$Q$95,$Q90)&gt;1,COUNTIF($Q$88:$Q$95,$Q90)&lt;COUNTA($C$88:$C$95)),HLOOKUP($B90,rozstřely!$C$292:$BN$305,14,0),""))</f>
        <v>1</v>
      </c>
      <c r="W90" s="451">
        <f>IF($Q90="","",IF(AND(COUNTIF($Q$88:$Q$95,$Q90)&gt;0,COUNTIF($Q$88:$Q$95,$Q90)&lt;COUNTA($C$88:$C$95)),HLOOKUP(B90,rozstřely!$C$281:$BJ$288,8,0),""))</f>
        <v>2</v>
      </c>
      <c r="X90" s="452" t="str">
        <f t="shared" ref="X90:X95" si="46">CONCATENATE(W90,$B$87)</f>
        <v>2H</v>
      </c>
      <c r="Y90" s="453">
        <f t="shared" si="42"/>
        <v>83</v>
      </c>
      <c r="Z90" s="455" t="str">
        <f t="shared" si="43"/>
        <v>Štěpánek/ 
Miško</v>
      </c>
      <c r="AA90" s="325"/>
    </row>
    <row r="91" spans="1:27" ht="30" customHeight="1" x14ac:dyDescent="0.25">
      <c r="A91" s="561"/>
      <c r="B91" s="1013">
        <f>'Tabulky skupin'!B91</f>
        <v>84</v>
      </c>
      <c r="C91" s="897" t="str">
        <f>VLOOKUP($B91,jednotlivci!$C$5:$G$164,5,0)</f>
        <v>Mařík/ 
Kryštof</v>
      </c>
      <c r="D91" s="100" t="str">
        <f>IFERROR(CONCATENATE(VLOOKUP(CONCATENATE(D$87,"_",$B91),'Rozpis zápasů'!$D$3:$AF$162,IF(VLOOKUP(CONCATENATE(D$87,"_",$B91),'Rozpis zápasů'!$D$3:$AF$162,3,0)=$B91,5,6),0),":",VLOOKUP(CONCATENATE(D$87,"_",$B91),'Rozpis zápasů'!$D$3:$AF$162,IF(VLOOKUP(CONCATENATE(D$87,"_",$B91),'Rozpis zápasů'!$D$3:$AF$162,3,0)=$B91,6,5),0),IF(VLOOKUP(CONCATENATE(D$87,"_",$B91),'Rozpis zápasů'!$D$3:$AF$162,20,0)&lt;&gt;"",CONCATENATE(" (",VLOOKUP(CONCATENATE(D$87,"_",$B91),'Rozpis zápasů'!$D$3:$AF$162,20,0),")"),"")),"")</f>
        <v>2:1</v>
      </c>
      <c r="E91" s="103" t="str">
        <f>IFERROR(CONCATENATE(VLOOKUP(CONCATENATE(E$87,"_",$B91),'Rozpis zápasů'!$D$3:$AF$162,IF(VLOOKUP(CONCATENATE(E$87,"_",$B91),'Rozpis zápasů'!$D$3:$AF$162,3,0)=$B91,5,6),0),":",VLOOKUP(CONCATENATE(E$87,"_",$B91),'Rozpis zápasů'!$D$3:$AF$162,IF(VLOOKUP(CONCATENATE(E$87,"_",$B91),'Rozpis zápasů'!$D$3:$AF$162,3,0)=$B91,6,5),0),IF(VLOOKUP(CONCATENATE(E$87,"_",$B91),'Rozpis zápasů'!$D$3:$AF$162,20,0)&lt;&gt;"",CONCATENATE(" (",VLOOKUP(CONCATENATE(E$87,"_",$B91),'Rozpis zápasů'!$D$3:$AF$162,20,0),")"),"")),"")</f>
        <v>0:2</v>
      </c>
      <c r="F91" s="103" t="str">
        <f>IFERROR(CONCATENATE(VLOOKUP(CONCATENATE(F$87,"_",$B91),'Rozpis zápasů'!$D$3:$AF$162,IF(VLOOKUP(CONCATENATE(F$87,"_",$B91),'Rozpis zápasů'!$D$3:$AF$162,3,0)=$B91,5,6),0),":",VLOOKUP(CONCATENATE(F$87,"_",$B91),'Rozpis zápasů'!$D$3:$AF$162,IF(VLOOKUP(CONCATENATE(F$87,"_",$B91),'Rozpis zápasů'!$D$3:$AF$162,3,0)=$B91,6,5),0),IF(VLOOKUP(CONCATENATE(F$87,"_",$B91),'Rozpis zápasů'!$D$3:$AF$162,20,0)&lt;&gt;"",CONCATENATE(" (",VLOOKUP(CONCATENATE(F$87,"_",$B91),'Rozpis zápasů'!$D$3:$AF$162,20,0),")"),"")),"")</f>
        <v>1:2</v>
      </c>
      <c r="G91" s="553" t="str">
        <f>F90</f>
        <v>H</v>
      </c>
      <c r="H91" s="101" t="str">
        <f>IFERROR(CONCATENATE(VLOOKUP(CONCATENATE($B91,"_",H$87),'Rozpis zápasů'!$D$3:$AF$162,IF(VLOOKUP(CONCATENATE($B91,"_",H$87),'Rozpis zápasů'!$D$3:$AF$162,3,0)=$B91,5,6),0),":",VLOOKUP(CONCATENATE($B91,"_",H$87),'Rozpis zápasů'!$D$3:$AF$162,IF(VLOOKUP(CONCATENATE($B91,"_",H$87),'Rozpis zápasů'!$D$3:$AF$162,3,0)=$B91,6,5),0),IF(VLOOKUP(CONCATENATE($B91,"_",H$87),'Rozpis zápasů'!$D$3:$AF$162,20,0)&lt;&gt;"",CONCATENATE(" (",VLOOKUP(CONCATENATE($B91,"_",H$87),'Rozpis zápasů'!$D$3:$AF$162,20,0),")"),"")),"")</f>
        <v>1:2</v>
      </c>
      <c r="I91" s="101" t="str">
        <f>IFERROR(CONCATENATE(VLOOKUP(CONCATENATE($B91,"_",I$87),'Rozpis zápasů'!$D$3:$AF$162,IF(VLOOKUP(CONCATENATE($B91,"_",I$87),'Rozpis zápasů'!$D$3:$AF$162,3,0)=$B91,5,6),0),":",VLOOKUP(CONCATENATE($B91,"_",I$87),'Rozpis zápasů'!$D$3:$AF$162,IF(VLOOKUP(CONCATENATE($B91,"_",I$87),'Rozpis zápasů'!$D$3:$AF$162,3,0)=$B91,6,5),0),IF(VLOOKUP(CONCATENATE($B91,"_",I$87),'Rozpis zápasů'!$D$3:$AF$162,20,0)&lt;&gt;"",CONCATENATE(" (",VLOOKUP(CONCATENATE($B91,"_",I$87),'Rozpis zápasů'!$D$3:$AF$162,20,0),")"),"")),"")</f>
        <v/>
      </c>
      <c r="J91" s="101" t="str">
        <f>IFERROR(CONCATENATE(VLOOKUP(CONCATENATE($B91,"_",J$87),'Rozpis zápasů'!$D$3:$AF$162,IF(VLOOKUP(CONCATENATE($B91,"_",J$87),'Rozpis zápasů'!$D$3:$AF$162,3,0)=$B91,5,6),0),":",VLOOKUP(CONCATENATE($B91,"_",J$87),'Rozpis zápasů'!$D$3:$AF$162,IF(VLOOKUP(CONCATENATE($B91,"_",J$87),'Rozpis zápasů'!$D$3:$AF$162,3,0)=$B91,6,5),0),IF(VLOOKUP(CONCATENATE($B91,"_",J$87),'Rozpis zápasů'!$D$3:$AF$162,20,0)&lt;&gt;"",CONCATENATE(" (",VLOOKUP(CONCATENATE($B91,"_",J$87),'Rozpis zápasů'!$D$3:$AF$162,20,0),")"),"")),"")</f>
        <v/>
      </c>
      <c r="K91" s="102" t="str">
        <f>IFERROR(CONCATENATE(VLOOKUP(CONCATENATE($B91,"_",K$87),'Rozpis zápasů'!$D$3:$AF$162,IF(VLOOKUP(CONCATENATE($B91,"_",K$87),'Rozpis zápasů'!$D$3:$AF$162,3,0)=$B91,5,6),0),":",VLOOKUP(CONCATENATE($B91,"_",K$87),'Rozpis zápasů'!$D$3:$AF$162,IF(VLOOKUP(CONCATENATE($B91,"_",K$87),'Rozpis zápasů'!$D$3:$AF$162,3,0)=$B91,6,5),0),IF(VLOOKUP(CONCATENATE($B91,"_",K$87),'Rozpis zápasů'!$D$3:$AF$162,20,0)&lt;&gt;"",CONCATENATE(" (",VLOOKUP(CONCATENATE($B91,"_",K$87),'Rozpis zápasů'!$D$3:$AF$162,20,0),")"),"")),"")</f>
        <v/>
      </c>
      <c r="L91" s="232">
        <f>IF((COUNTIFS('Rozpis zápasů'!$F$3:$F$162,B91,'Rozpis zápasů'!$E$3:$E$162,"&lt;&gt;N")+COUNTIFS('Rozpis zápasů'!$G$3:$G$162,B91,'Rozpis zápasů'!$E$3:$E$162,"&lt;&gt;N"))=0,"",SUMIF('Rozpis zápasů'!$F$3:$F$162,B91,'Rozpis zápasů'!$L$3:$L$162)+SUMIF('Rozpis zápasů'!$G$3:$G$162,B91,'Rozpis zápasů'!$M$3:$M$162))</f>
        <v>1</v>
      </c>
      <c r="M91" s="235">
        <f>IF((COUNTIFS('Rozpis zápasů'!$F$3:$F$162,B91,'Rozpis zápasů'!$E$3:$E$162,"&lt;&gt;N")+COUNTIFS('Rozpis zápasů'!$G$3:$G$162,B91,'Rozpis zápasů'!$E$3:$E$162,"&lt;&gt;N"))=0,"",SUMIF('Rozpis zápasů'!$F$3:$F$162,$B91,'Rozpis zápasů'!$H$3:$H$162)+SUMIF('Rozpis zápasů'!$G$3:$G$162,$B91,'Rozpis zápasů'!$I$3:$I$162))</f>
        <v>4</v>
      </c>
      <c r="N91" s="355">
        <f>IF((COUNTIFS('Rozpis zápasů'!$F$3:$F$162,B91,'Rozpis zápasů'!$E$3:$E$162,"&lt;&gt;N")+COUNTIFS('Rozpis zápasů'!$G$3:$G$162,B91,'Rozpis zápasů'!$E$3:$E$162,"&lt;&gt;N"))=0,"",SUMIF('Rozpis zápasů'!$F$3:$F$162,$B91,'Rozpis zápasů'!$I$3:$I$162)+SUMIF('Rozpis zápasů'!$G$3:$G$162,$B91,'Rozpis zápasů'!$H$3:$H$162))</f>
        <v>7</v>
      </c>
      <c r="O91" s="233">
        <f t="shared" si="44"/>
        <v>-3</v>
      </c>
      <c r="P91" s="445">
        <f t="shared" si="45"/>
        <v>0.5714285714285714</v>
      </c>
      <c r="Q91" s="446">
        <f t="shared" si="41"/>
        <v>4</v>
      </c>
      <c r="R91" s="447" t="str">
        <f>IF($Q91="","",IF(AND(COUNTIF($Q$88:$Q$95,$Q91)&gt;1,COUNTIF($Q$88:$Q$95,$Q91)&lt;COUNTA($C$88:$C$95)),HLOOKUP($B91,rozstřely!$C$292:$BN$305,10,0),""))</f>
        <v/>
      </c>
      <c r="S91" s="448" t="str">
        <f>IF($Q91="","",IF(AND(COUNTIF($Q$88:$Q$95,$Q91)&gt;1,COUNTIF($Q$88:$Q$95,$Q91)&lt;COUNTA($C$88:$C$95)),HLOOKUP($B91,rozstřely!$C$292:$BN$305,11,0),""))</f>
        <v/>
      </c>
      <c r="T91" s="449" t="str">
        <f>IF($Q91="","",IF(AND(COUNTIF($Q$88:$Q$95,$Q91)&gt;1,COUNTIF($Q$88:$Q$95,$Q91)&lt;COUNTA($C$88:$C$95)),HLOOKUP($B91,rozstřely!$C$292:$BN$305,12,0),""))</f>
        <v/>
      </c>
      <c r="U91" s="447" t="str">
        <f>IF($Q91="","",IF(AND(COUNTIF($Q$88:$Q$95,$Q91)&gt;1,COUNTIF($Q$88:$Q$95,$Q91)&lt;COUNTA($C$88:$C$95)),HLOOKUP($B91,rozstřely!$C$292:$BN$305,13,0),""))</f>
        <v/>
      </c>
      <c r="V91" s="450" t="str">
        <f>IF($Q91="","",IF(AND(COUNTIF($Q$88:$Q$95,$Q91)&gt;1,COUNTIF($Q$88:$Q$95,$Q91)&lt;COUNTA($C$88:$C$95)),HLOOKUP($B91,rozstřely!$C$292:$BN$305,14,0),""))</f>
        <v/>
      </c>
      <c r="W91" s="456">
        <f>IF($Q91="","",IF(AND(COUNTIF($Q$88:$Q$95,$Q91)&gt;0,COUNTIF($Q$88:$Q$95,$Q91)&lt;COUNTA($C$88:$C$95)),HLOOKUP(B91,rozstřely!$C$281:$BJ$288,8,0),""))</f>
        <v>4</v>
      </c>
      <c r="X91" s="452" t="str">
        <f t="shared" si="46"/>
        <v>4H</v>
      </c>
      <c r="Y91" s="452">
        <f t="shared" si="42"/>
        <v>84</v>
      </c>
      <c r="Z91" s="455" t="str">
        <f t="shared" si="43"/>
        <v>Mařík/ 
Kryštof</v>
      </c>
      <c r="AA91" s="325"/>
    </row>
    <row r="92" spans="1:27" ht="30" customHeight="1" x14ac:dyDescent="0.25">
      <c r="A92" s="561"/>
      <c r="B92" s="1013">
        <f>'Tabulky skupin'!B92</f>
        <v>85</v>
      </c>
      <c r="C92" s="897" t="str">
        <f>VLOOKUP($B92,jednotlivci!$C$5:$G$164,5,0)</f>
        <v>Švácha/ 
Pechar</v>
      </c>
      <c r="D92" s="100" t="str">
        <f>IFERROR(CONCATENATE(VLOOKUP(CONCATENATE(D$87,"_",$B92),'Rozpis zápasů'!$D$3:$AF$162,IF(VLOOKUP(CONCATENATE(D$87,"_",$B92),'Rozpis zápasů'!$D$3:$AF$162,3,0)=$B92,5,6),0),":",VLOOKUP(CONCATENATE(D$87,"_",$B92),'Rozpis zápasů'!$D$3:$AF$162,IF(VLOOKUP(CONCATENATE(D$87,"_",$B92),'Rozpis zápasů'!$D$3:$AF$162,3,0)=$B92,6,5),0),IF(VLOOKUP(CONCATENATE(D$87,"_",$B92),'Rozpis zápasů'!$D$3:$AF$162,20,0)&lt;&gt;"",CONCATENATE(" (",VLOOKUP(CONCATENATE(D$87,"_",$B92),'Rozpis zápasů'!$D$3:$AF$162,20,0),")"),"")),"")</f>
        <v>2:0</v>
      </c>
      <c r="E92" s="103" t="str">
        <f>IFERROR(CONCATENATE(VLOOKUP(CONCATENATE(E$87,"_",$B92),'Rozpis zápasů'!$D$3:$AF$162,IF(VLOOKUP(CONCATENATE(E$87,"_",$B92),'Rozpis zápasů'!$D$3:$AF$162,3,0)=$B92,5,6),0),":",VLOOKUP(CONCATENATE(E$87,"_",$B92),'Rozpis zápasů'!$D$3:$AF$162,IF(VLOOKUP(CONCATENATE(E$87,"_",$B92),'Rozpis zápasů'!$D$3:$AF$162,3,0)=$B92,6,5),0),IF(VLOOKUP(CONCATENATE(E$87,"_",$B92),'Rozpis zápasů'!$D$3:$AF$162,20,0)&lt;&gt;"",CONCATENATE(" (",VLOOKUP(CONCATENATE(E$87,"_",$B92),'Rozpis zápasů'!$D$3:$AF$162,20,0),")"),"")),"")</f>
        <v>2:1</v>
      </c>
      <c r="F92" s="103" t="str">
        <f>IFERROR(CONCATENATE(VLOOKUP(CONCATENATE(F$87,"_",$B92),'Rozpis zápasů'!$D$3:$AF$162,IF(VLOOKUP(CONCATENATE(F$87,"_",$B92),'Rozpis zápasů'!$D$3:$AF$162,3,0)=$B92,5,6),0),":",VLOOKUP(CONCATENATE(F$87,"_",$B92),'Rozpis zápasů'!$D$3:$AF$162,IF(VLOOKUP(CONCATENATE(F$87,"_",$B92),'Rozpis zápasů'!$D$3:$AF$162,3,0)=$B92,6,5),0),IF(VLOOKUP(CONCATENATE(F$87,"_",$B92),'Rozpis zápasů'!$D$3:$AF$162,20,0)&lt;&gt;"",CONCATENATE(" (",VLOOKUP(CONCATENATE(F$87,"_",$B92),'Rozpis zápasů'!$D$3:$AF$162,20,0),")"),"")),"")</f>
        <v>1:2</v>
      </c>
      <c r="G92" s="103" t="str">
        <f>IFERROR(CONCATENATE(VLOOKUP(CONCATENATE(G$87,"_",$B92),'Rozpis zápasů'!$D$3:$AF$162,IF(VLOOKUP(CONCATENATE(G$87,"_",$B92),'Rozpis zápasů'!$D$3:$AF$162,3,0)=$B92,5,6),0),":",VLOOKUP(CONCATENATE(G$87,"_",$B92),'Rozpis zápasů'!$D$3:$AF$162,IF(VLOOKUP(CONCATENATE(G$87,"_",$B92),'Rozpis zápasů'!$D$3:$AF$162,3,0)=$B92,6,5),0),IF(VLOOKUP(CONCATENATE(G$87,"_",$B92),'Rozpis zápasů'!$D$3:$AF$162,20,0)&lt;&gt;"",CONCATENATE(" (",VLOOKUP(CONCATENATE(G$87,"_",$B92),'Rozpis zápasů'!$D$3:$AF$162,20,0),")"),"")),"")</f>
        <v>2:1</v>
      </c>
      <c r="H92" s="553" t="str">
        <f>G91</f>
        <v>H</v>
      </c>
      <c r="I92" s="101" t="str">
        <f>IFERROR(CONCATENATE(VLOOKUP(CONCATENATE($B92,"_",I$87),'Rozpis zápasů'!$D$3:$AF$162,IF(VLOOKUP(CONCATENATE($B92,"_",I$87),'Rozpis zápasů'!$D$3:$AF$162,3,0)=$B92,5,6),0),":",VLOOKUP(CONCATENATE($B92,"_",I$87),'Rozpis zápasů'!$D$3:$AF$162,IF(VLOOKUP(CONCATENATE($B92,"_",I$87),'Rozpis zápasů'!$D$3:$AF$162,3,0)=$B92,6,5),0),IF(VLOOKUP(CONCATENATE($B92,"_",I$87),'Rozpis zápasů'!$D$3:$AF$162,20,0)&lt;&gt;"",CONCATENATE(" (",VLOOKUP(CONCATENATE($B92,"_",I$87),'Rozpis zápasů'!$D$3:$AF$162,20,0),")"),"")),"")</f>
        <v/>
      </c>
      <c r="J92" s="101" t="str">
        <f>IFERROR(CONCATENATE(VLOOKUP(CONCATENATE($B92,"_",J$87),'Rozpis zápasů'!$D$3:$AF$162,IF(VLOOKUP(CONCATENATE($B92,"_",J$87),'Rozpis zápasů'!$D$3:$AF$162,3,0)=$B92,5,6),0),":",VLOOKUP(CONCATENATE($B92,"_",J$87),'Rozpis zápasů'!$D$3:$AF$162,IF(VLOOKUP(CONCATENATE($B92,"_",J$87),'Rozpis zápasů'!$D$3:$AF$162,3,0)=$B92,6,5),0),IF(VLOOKUP(CONCATENATE($B92,"_",J$87),'Rozpis zápasů'!$D$3:$AF$162,20,0)&lt;&gt;"",CONCATENATE(" (",VLOOKUP(CONCATENATE($B92,"_",J$87),'Rozpis zápasů'!$D$3:$AF$162,20,0),")"),"")),"")</f>
        <v/>
      </c>
      <c r="K92" s="102" t="str">
        <f>IFERROR(CONCATENATE(VLOOKUP(CONCATENATE($B92,"_",K$87),'Rozpis zápasů'!$D$3:$AF$162,IF(VLOOKUP(CONCATENATE($B92,"_",K$87),'Rozpis zápasů'!$D$3:$AF$162,3,0)=$B92,5,6),0),":",VLOOKUP(CONCATENATE($B92,"_",K$87),'Rozpis zápasů'!$D$3:$AF$162,IF(VLOOKUP(CONCATENATE($B92,"_",K$87),'Rozpis zápasů'!$D$3:$AF$162,3,0)=$B92,6,5),0),IF(VLOOKUP(CONCATENATE($B92,"_",K$87),'Rozpis zápasů'!$D$3:$AF$162,20,0)&lt;&gt;"",CONCATENATE(" (",VLOOKUP(CONCATENATE($B92,"_",K$87),'Rozpis zápasů'!$D$3:$AF$162,20,0),")"),"")),"")</f>
        <v/>
      </c>
      <c r="L92" s="232">
        <f>IF((COUNTIFS('Rozpis zápasů'!$F$3:$F$162,B92,'Rozpis zápasů'!$E$3:$E$162,"&lt;&gt;N")+COUNTIFS('Rozpis zápasů'!$G$3:$G$162,B92,'Rozpis zápasů'!$E$3:$E$162,"&lt;&gt;N"))=0,"",SUMIF('Rozpis zápasů'!$F$3:$F$162,B92,'Rozpis zápasů'!$L$3:$L$162)+SUMIF('Rozpis zápasů'!$G$3:$G$162,B92,'Rozpis zápasů'!$M$3:$M$162))</f>
        <v>3</v>
      </c>
      <c r="M92" s="235">
        <f>IF((COUNTIFS('Rozpis zápasů'!$F$3:$F$162,B92,'Rozpis zápasů'!$E$3:$E$162,"&lt;&gt;N")+COUNTIFS('Rozpis zápasů'!$G$3:$G$162,B92,'Rozpis zápasů'!$E$3:$E$162,"&lt;&gt;N"))=0,"",SUMIF('Rozpis zápasů'!$F$3:$F$162,$B92,'Rozpis zápasů'!$H$3:$H$162)+SUMIF('Rozpis zápasů'!$G$3:$G$162,$B92,'Rozpis zápasů'!$I$3:$I$162))</f>
        <v>7</v>
      </c>
      <c r="N92" s="355">
        <f>IF((COUNTIFS('Rozpis zápasů'!$F$3:$F$162,B92,'Rozpis zápasů'!$E$3:$E$162,"&lt;&gt;N")+COUNTIFS('Rozpis zápasů'!$G$3:$G$162,B92,'Rozpis zápasů'!$E$3:$E$162,"&lt;&gt;N"))=0,"",SUMIF('Rozpis zápasů'!$F$3:$F$162,$B92,'Rozpis zápasů'!$I$3:$I$162)+SUMIF('Rozpis zápasů'!$G$3:$G$162,$B92,'Rozpis zápasů'!$H$3:$H$162))</f>
        <v>4</v>
      </c>
      <c r="O92" s="233">
        <f t="shared" si="44"/>
        <v>3</v>
      </c>
      <c r="P92" s="445">
        <f t="shared" si="45"/>
        <v>1.75</v>
      </c>
      <c r="Q92" s="446">
        <f t="shared" si="41"/>
        <v>1</v>
      </c>
      <c r="R92" s="447">
        <f>IF($Q92="","",IF(AND(COUNTIF($Q$88:$Q$95,$Q92)&gt;1,COUNTIF($Q$88:$Q$95,$Q92)&lt;COUNTA($C$88:$C$95)),HLOOKUP($B92,rozstřely!$C$292:$BN$305,10,0),""))</f>
        <v>1</v>
      </c>
      <c r="S92" s="448">
        <f>IF($Q92="","",IF(AND(COUNTIF($Q$88:$Q$95,$Q92)&gt;1,COUNTIF($Q$88:$Q$95,$Q92)&lt;COUNTA($C$88:$C$95)),HLOOKUP($B92,rozstřely!$C$292:$BN$305,11,0),""))</f>
        <v>3</v>
      </c>
      <c r="T92" s="449">
        <f>IF($Q92="","",IF(AND(COUNTIF($Q$88:$Q$95,$Q92)&gt;1,COUNTIF($Q$88:$Q$95,$Q92)&lt;COUNTA($C$88:$C$95)),HLOOKUP($B92,rozstřely!$C$292:$BN$305,12,0),""))</f>
        <v>3</v>
      </c>
      <c r="U92" s="447">
        <f>IF($Q92="","",IF(AND(COUNTIF($Q$88:$Q$95,$Q92)&gt;1,COUNTIF($Q$88:$Q$95,$Q92)&lt;COUNTA($C$88:$C$95)),HLOOKUP($B92,rozstřely!$C$292:$BN$305,13,0),""))</f>
        <v>0</v>
      </c>
      <c r="V92" s="450">
        <f>IF($Q92="","",IF(AND(COUNTIF($Q$88:$Q$95,$Q92)&gt;1,COUNTIF($Q$88:$Q$95,$Q92)&lt;COUNTA($C$88:$C$95)),HLOOKUP($B92,rozstřely!$C$292:$BN$305,14,0),""))</f>
        <v>1</v>
      </c>
      <c r="W92" s="456">
        <f>IF($Q92="","",IF(AND(COUNTIF($Q$88:$Q$95,$Q92)&gt;0,COUNTIF($Q$88:$Q$95,$Q92)&lt;COUNTA($C$88:$C$95)),HLOOKUP(B92,rozstřely!$C$281:$BJ$288,8,0),""))</f>
        <v>3</v>
      </c>
      <c r="X92" s="452" t="str">
        <f t="shared" si="46"/>
        <v>3H</v>
      </c>
      <c r="Y92" s="452">
        <f t="shared" si="42"/>
        <v>85</v>
      </c>
      <c r="Z92" s="455" t="str">
        <f t="shared" si="43"/>
        <v>Švácha/ 
Pechar</v>
      </c>
      <c r="AA92" s="325"/>
    </row>
    <row r="93" spans="1:27" ht="30" customHeight="1" x14ac:dyDescent="0.25">
      <c r="A93" s="561"/>
      <c r="B93" s="1013">
        <f>'Tabulky skupin'!B93</f>
        <v>86</v>
      </c>
      <c r="C93" s="897" t="str">
        <f>VLOOKUP($B93,jednotlivci!$C$5:$G$164,5,0)</f>
        <v/>
      </c>
      <c r="D93" s="100" t="str">
        <f>IFERROR(CONCATENATE(VLOOKUP(CONCATENATE(D$87,"_",$B93),'Rozpis zápasů'!$D$3:$AF$162,IF(VLOOKUP(CONCATENATE(D$87,"_",$B93),'Rozpis zápasů'!$D$3:$AF$162,3,0)=$B93,5,6),0),":",VLOOKUP(CONCATENATE(D$87,"_",$B93),'Rozpis zápasů'!$D$3:$AF$162,IF(VLOOKUP(CONCATENATE(D$87,"_",$B93),'Rozpis zápasů'!$D$3:$AF$162,3,0)=$B93,6,5),0),IF(VLOOKUP(CONCATENATE(D$87,"_",$B93),'Rozpis zápasů'!$D$3:$AF$162,20,0)&lt;&gt;"",CONCATENATE(" (",VLOOKUP(CONCATENATE(D$87,"_",$B93),'Rozpis zápasů'!$D$3:$AF$162,20,0),")"),"")),"")</f>
        <v/>
      </c>
      <c r="E93" s="103" t="str">
        <f>IFERROR(CONCATENATE(VLOOKUP(CONCATENATE(E$87,"_",$B93),'Rozpis zápasů'!$D$3:$AF$162,IF(VLOOKUP(CONCATENATE(E$87,"_",$B93),'Rozpis zápasů'!$D$3:$AF$162,3,0)=$B93,5,6),0),":",VLOOKUP(CONCATENATE(E$87,"_",$B93),'Rozpis zápasů'!$D$3:$AF$162,IF(VLOOKUP(CONCATENATE(E$87,"_",$B93),'Rozpis zápasů'!$D$3:$AF$162,3,0)=$B93,6,5),0),IF(VLOOKUP(CONCATENATE(E$87,"_",$B93),'Rozpis zápasů'!$D$3:$AF$162,20,0)&lt;&gt;"",CONCATENATE(" (",VLOOKUP(CONCATENATE(E$87,"_",$B93),'Rozpis zápasů'!$D$3:$AF$162,20,0),")"),"")),"")</f>
        <v/>
      </c>
      <c r="F93" s="103" t="str">
        <f>IFERROR(CONCATENATE(VLOOKUP(CONCATENATE(F$87,"_",$B93),'Rozpis zápasů'!$D$3:$AF$162,IF(VLOOKUP(CONCATENATE(F$87,"_",$B93),'Rozpis zápasů'!$D$3:$AF$162,3,0)=$B93,5,6),0),":",VLOOKUP(CONCATENATE(F$87,"_",$B93),'Rozpis zápasů'!$D$3:$AF$162,IF(VLOOKUP(CONCATENATE(F$87,"_",$B93),'Rozpis zápasů'!$D$3:$AF$162,3,0)=$B93,6,5),0),IF(VLOOKUP(CONCATENATE(F$87,"_",$B93),'Rozpis zápasů'!$D$3:$AF$162,20,0)&lt;&gt;"",CONCATENATE(" (",VLOOKUP(CONCATENATE(F$87,"_",$B93),'Rozpis zápasů'!$D$3:$AF$162,20,0),")"),"")),"")</f>
        <v/>
      </c>
      <c r="G93" s="103" t="str">
        <f>IFERROR(CONCATENATE(VLOOKUP(CONCATENATE(G$87,"_",$B93),'Rozpis zápasů'!$D$3:$AF$162,IF(VLOOKUP(CONCATENATE(G$87,"_",$B93),'Rozpis zápasů'!$D$3:$AF$162,3,0)=$B93,5,6),0),":",VLOOKUP(CONCATENATE(G$87,"_",$B93),'Rozpis zápasů'!$D$3:$AF$162,IF(VLOOKUP(CONCATENATE(G$87,"_",$B93),'Rozpis zápasů'!$D$3:$AF$162,3,0)=$B93,6,5),0),IF(VLOOKUP(CONCATENATE(G$87,"_",$B93),'Rozpis zápasů'!$D$3:$AF$162,20,0)&lt;&gt;"",CONCATENATE(" (",VLOOKUP(CONCATENATE(G$87,"_",$B93),'Rozpis zápasů'!$D$3:$AF$162,20,0),")"),"")),"")</f>
        <v/>
      </c>
      <c r="H93" s="103" t="str">
        <f>IFERROR(CONCATENATE(VLOOKUP(CONCATENATE(H$87,"_",$B93),'Rozpis zápasů'!$D$3:$AF$162,IF(VLOOKUP(CONCATENATE(H$87,"_",$B93),'Rozpis zápasů'!$D$3:$AF$162,3,0)=$B93,5,6),0),":",VLOOKUP(CONCATENATE(H$87,"_",$B93),'Rozpis zápasů'!$D$3:$AF$162,IF(VLOOKUP(CONCATENATE(H$87,"_",$B93),'Rozpis zápasů'!$D$3:$AF$162,3,0)=$B93,6,5),0),IF(VLOOKUP(CONCATENATE(H$87,"_",$B93),'Rozpis zápasů'!$D$3:$AF$162,20,0)&lt;&gt;"",CONCATENATE(" (",VLOOKUP(CONCATENATE(H$87,"_",$B93),'Rozpis zápasů'!$D$3:$AF$162,20,0),")"),"")),"")</f>
        <v/>
      </c>
      <c r="I93" s="553" t="str">
        <f>H92</f>
        <v>H</v>
      </c>
      <c r="J93" s="101" t="str">
        <f>IFERROR(CONCATENATE(VLOOKUP(CONCATENATE($B93,"_",J$87),'Rozpis zápasů'!$D$3:$AF$162,IF(VLOOKUP(CONCATENATE($B93,"_",J$87),'Rozpis zápasů'!$D$3:$AF$162,3,0)=$B93,5,6),0),":",VLOOKUP(CONCATENATE($B93,"_",J$87),'Rozpis zápasů'!$D$3:$AF$162,IF(VLOOKUP(CONCATENATE($B93,"_",J$87),'Rozpis zápasů'!$D$3:$AF$162,3,0)=$B93,6,5),0),IF(VLOOKUP(CONCATENATE($B93,"_",J$87),'Rozpis zápasů'!$D$3:$AF$162,20,0)&lt;&gt;"",CONCATENATE(" (",VLOOKUP(CONCATENATE($B93,"_",J$87),'Rozpis zápasů'!$D$3:$AF$162,20,0),")"),"")),"")</f>
        <v/>
      </c>
      <c r="K93" s="102" t="str">
        <f>IFERROR(CONCATENATE(VLOOKUP(CONCATENATE($B93,"_",K$87),'Rozpis zápasů'!$D$3:$AF$162,IF(VLOOKUP(CONCATENATE($B93,"_",K$87),'Rozpis zápasů'!$D$3:$AF$162,3,0)=$B93,5,6),0),":",VLOOKUP(CONCATENATE($B93,"_",K$87),'Rozpis zápasů'!$D$3:$AF$162,IF(VLOOKUP(CONCATENATE($B93,"_",K$87),'Rozpis zápasů'!$D$3:$AF$162,3,0)=$B93,6,5),0),IF(VLOOKUP(CONCATENATE($B93,"_",K$87),'Rozpis zápasů'!$D$3:$AF$162,20,0)&lt;&gt;"",CONCATENATE(" (",VLOOKUP(CONCATENATE($B93,"_",K$87),'Rozpis zápasů'!$D$3:$AF$162,20,0),")"),"")),"")</f>
        <v/>
      </c>
      <c r="L93" s="232" t="str">
        <f>IF((COUNTIFS('Rozpis zápasů'!$F$3:$F$162,B93,'Rozpis zápasů'!$E$3:$E$162,"&lt;&gt;N")+COUNTIFS('Rozpis zápasů'!$G$3:$G$162,B93,'Rozpis zápasů'!$E$3:$E$162,"&lt;&gt;N"))=0,"",SUMIF('Rozpis zápasů'!$F$3:$F$162,B93,'Rozpis zápasů'!$L$3:$L$162)+SUMIF('Rozpis zápasů'!$G$3:$G$162,B93,'Rozpis zápasů'!$M$3:$M$162))</f>
        <v/>
      </c>
      <c r="M93" s="235" t="str">
        <f>IF((COUNTIFS('Rozpis zápasů'!$F$3:$F$162,B93,'Rozpis zápasů'!$E$3:$E$162,"&lt;&gt;N")+COUNTIFS('Rozpis zápasů'!$G$3:$G$162,B93,'Rozpis zápasů'!$E$3:$E$162,"&lt;&gt;N"))=0,"",SUMIF('Rozpis zápasů'!$F$3:$F$162,$B93,'Rozpis zápasů'!$H$3:$H$162)+SUMIF('Rozpis zápasů'!$G$3:$G$162,$B93,'Rozpis zápasů'!$I$3:$I$162))</f>
        <v/>
      </c>
      <c r="N93" s="355" t="str">
        <f>IF((COUNTIFS('Rozpis zápasů'!$F$3:$F$162,B93,'Rozpis zápasů'!$E$3:$E$162,"&lt;&gt;N")+COUNTIFS('Rozpis zápasů'!$G$3:$G$162,B93,'Rozpis zápasů'!$E$3:$E$162,"&lt;&gt;N"))=0,"",SUMIF('Rozpis zápasů'!$F$3:$F$162,$B93,'Rozpis zápasů'!$I$3:$I$162)+SUMIF('Rozpis zápasů'!$G$3:$G$162,$B93,'Rozpis zápasů'!$H$3:$H$162))</f>
        <v/>
      </c>
      <c r="O93" s="233" t="str">
        <f t="shared" si="44"/>
        <v/>
      </c>
      <c r="P93" s="445" t="str">
        <f t="shared" si="45"/>
        <v/>
      </c>
      <c r="Q93" s="446" t="str">
        <f t="shared" si="41"/>
        <v/>
      </c>
      <c r="R93" s="447" t="str">
        <f>IF($Q93="","",IF(AND(COUNTIF($Q$88:$Q$95,$Q93)&gt;1,COUNTIF($Q$88:$Q$95,$Q93)&lt;COUNTA($C$88:$C$95)),HLOOKUP($B93,rozstřely!$C$292:$BN$305,10,0),""))</f>
        <v/>
      </c>
      <c r="S93" s="448" t="str">
        <f>IF($Q93="","",IF(AND(COUNTIF($Q$88:$Q$95,$Q93)&gt;1,COUNTIF($Q$88:$Q$95,$Q93)&lt;COUNTA($C$88:$C$95)),HLOOKUP($B93,rozstřely!$C$292:$BN$305,11,0),""))</f>
        <v/>
      </c>
      <c r="T93" s="449" t="str">
        <f>IF($Q93="","",IF(AND(COUNTIF($Q$88:$Q$95,$Q93)&gt;1,COUNTIF($Q$88:$Q$95,$Q93)&lt;COUNTA($C$88:$C$95)),HLOOKUP($B93,rozstřely!$C$292:$BN$305,12,0),""))</f>
        <v/>
      </c>
      <c r="U93" s="447" t="str">
        <f>IF($Q93="","",IF(AND(COUNTIF($Q$88:$Q$95,$Q93)&gt;1,COUNTIF($Q$88:$Q$95,$Q93)&lt;COUNTA($C$88:$C$95)),HLOOKUP($B93,rozstřely!$C$292:$BN$305,13,0),""))</f>
        <v/>
      </c>
      <c r="V93" s="450" t="str">
        <f>IF($Q93="","",IF(AND(COUNTIF($Q$88:$Q$95,$Q93)&gt;1,COUNTIF($Q$88:$Q$95,$Q93)&lt;COUNTA($C$88:$C$95)),HLOOKUP($B93,rozstřely!$C$292:$BN$305,14,0),""))</f>
        <v/>
      </c>
      <c r="W93" s="456" t="str">
        <f>IF($Q93="","",IF(AND(COUNTIF($Q$88:$Q$95,$Q93)&gt;0,COUNTIF($Q$88:$Q$95,$Q93)&lt;COUNTA($C$88:$C$95)),HLOOKUP(B93,rozstřely!$C$281:$BJ$288,8,0),""))</f>
        <v/>
      </c>
      <c r="X93" s="452" t="str">
        <f t="shared" si="46"/>
        <v>H</v>
      </c>
      <c r="Y93" s="453">
        <f t="shared" si="42"/>
        <v>86</v>
      </c>
      <c r="Z93" s="457" t="str">
        <f t="shared" si="43"/>
        <v/>
      </c>
      <c r="AA93" s="325"/>
    </row>
    <row r="94" spans="1:27" ht="30" customHeight="1" x14ac:dyDescent="0.25">
      <c r="A94" s="561"/>
      <c r="B94" s="1013">
        <f>'Tabulky skupin'!B94</f>
        <v>87</v>
      </c>
      <c r="C94" s="897" t="str">
        <f>VLOOKUP($B94,jednotlivci!$C$5:$G$164,5,0)</f>
        <v/>
      </c>
      <c r="D94" s="100" t="str">
        <f>IFERROR(CONCATENATE(VLOOKUP(CONCATENATE(D$87,"_",$B94),'Rozpis zápasů'!$D$3:$AF$162,IF(VLOOKUP(CONCATENATE(D$87,"_",$B94),'Rozpis zápasů'!$D$3:$AF$162,3,0)=$B94,5,6),0),":",VLOOKUP(CONCATENATE(D$87,"_",$B94),'Rozpis zápasů'!$D$3:$AF$162,IF(VLOOKUP(CONCATENATE(D$87,"_",$B94),'Rozpis zápasů'!$D$3:$AF$162,3,0)=$B94,6,5),0),IF(VLOOKUP(CONCATENATE(D$87,"_",$B94),'Rozpis zápasů'!$D$3:$AF$162,20,0)&lt;&gt;"",CONCATENATE(" (",VLOOKUP(CONCATENATE(D$87,"_",$B94),'Rozpis zápasů'!$D$3:$AF$162,20,0),")"),"")),"")</f>
        <v/>
      </c>
      <c r="E94" s="103" t="str">
        <f>IFERROR(CONCATENATE(VLOOKUP(CONCATENATE(E$87,"_",$B94),'Rozpis zápasů'!$D$3:$AF$162,IF(VLOOKUP(CONCATENATE(E$87,"_",$B94),'Rozpis zápasů'!$D$3:$AF$162,3,0)=$B94,5,6),0),":",VLOOKUP(CONCATENATE(E$87,"_",$B94),'Rozpis zápasů'!$D$3:$AF$162,IF(VLOOKUP(CONCATENATE(E$87,"_",$B94),'Rozpis zápasů'!$D$3:$AF$162,3,0)=$B94,6,5),0),IF(VLOOKUP(CONCATENATE(E$87,"_",$B94),'Rozpis zápasů'!$D$3:$AF$162,20,0)&lt;&gt;"",CONCATENATE(" (",VLOOKUP(CONCATENATE(E$87,"_",$B94),'Rozpis zápasů'!$D$3:$AF$162,20,0),")"),"")),"")</f>
        <v/>
      </c>
      <c r="F94" s="103" t="str">
        <f>IFERROR(CONCATENATE(VLOOKUP(CONCATENATE(F$87,"_",$B94),'Rozpis zápasů'!$D$3:$AF$162,IF(VLOOKUP(CONCATENATE(F$87,"_",$B94),'Rozpis zápasů'!$D$3:$AF$162,3,0)=$B94,5,6),0),":",VLOOKUP(CONCATENATE(F$87,"_",$B94),'Rozpis zápasů'!$D$3:$AF$162,IF(VLOOKUP(CONCATENATE(F$87,"_",$B94),'Rozpis zápasů'!$D$3:$AF$162,3,0)=$B94,6,5),0),IF(VLOOKUP(CONCATENATE(F$87,"_",$B94),'Rozpis zápasů'!$D$3:$AF$162,20,0)&lt;&gt;"",CONCATENATE(" (",VLOOKUP(CONCATENATE(F$87,"_",$B94),'Rozpis zápasů'!$D$3:$AF$162,20,0),")"),"")),"")</f>
        <v/>
      </c>
      <c r="G94" s="103" t="str">
        <f>IFERROR(CONCATENATE(VLOOKUP(CONCATENATE(G$87,"_",$B94),'Rozpis zápasů'!$D$3:$AF$162,IF(VLOOKUP(CONCATENATE(G$87,"_",$B94),'Rozpis zápasů'!$D$3:$AF$162,3,0)=$B94,5,6),0),":",VLOOKUP(CONCATENATE(G$87,"_",$B94),'Rozpis zápasů'!$D$3:$AF$162,IF(VLOOKUP(CONCATENATE(G$87,"_",$B94),'Rozpis zápasů'!$D$3:$AF$162,3,0)=$B94,6,5),0),IF(VLOOKUP(CONCATENATE(G$87,"_",$B94),'Rozpis zápasů'!$D$3:$AF$162,20,0)&lt;&gt;"",CONCATENATE(" (",VLOOKUP(CONCATENATE(G$87,"_",$B94),'Rozpis zápasů'!$D$3:$AF$162,20,0),")"),"")),"")</f>
        <v/>
      </c>
      <c r="H94" s="103" t="str">
        <f>IFERROR(CONCATENATE(VLOOKUP(CONCATENATE(H$87,"_",$B94),'Rozpis zápasů'!$D$3:$AF$162,IF(VLOOKUP(CONCATENATE(H$87,"_",$B94),'Rozpis zápasů'!$D$3:$AF$162,3,0)=$B94,5,6),0),":",VLOOKUP(CONCATENATE(H$87,"_",$B94),'Rozpis zápasů'!$D$3:$AF$162,IF(VLOOKUP(CONCATENATE(H$87,"_",$B94),'Rozpis zápasů'!$D$3:$AF$162,3,0)=$B94,6,5),0),IF(VLOOKUP(CONCATENATE(H$87,"_",$B94),'Rozpis zápasů'!$D$3:$AF$162,20,0)&lt;&gt;"",CONCATENATE(" (",VLOOKUP(CONCATENATE(H$87,"_",$B94),'Rozpis zápasů'!$D$3:$AF$162,20,0),")"),"")),"")</f>
        <v/>
      </c>
      <c r="I94" s="103" t="str">
        <f>IFERROR(CONCATENATE(VLOOKUP(CONCATENATE(I$87,"_",$B94),'Rozpis zápasů'!$D$3:$AF$162,IF(VLOOKUP(CONCATENATE(I$87,"_",$B94),'Rozpis zápasů'!$D$3:$AF$162,3,0)=$B94,5,6),0),":",VLOOKUP(CONCATENATE(I$87,"_",$B94),'Rozpis zápasů'!$D$3:$AF$162,IF(VLOOKUP(CONCATENATE(I$87,"_",$B94),'Rozpis zápasů'!$D$3:$AF$162,3,0)=$B94,6,5),0),IF(VLOOKUP(CONCATENATE(I$87,"_",$B94),'Rozpis zápasů'!$D$3:$AF$162,20,0)&lt;&gt;"",CONCATENATE(" (",VLOOKUP(CONCATENATE(I$87,"_",$B94),'Rozpis zápasů'!$D$3:$AF$162,20,0),")"),"")),"")</f>
        <v/>
      </c>
      <c r="J94" s="553" t="str">
        <f>I93</f>
        <v>H</v>
      </c>
      <c r="K94" s="102" t="str">
        <f>IFERROR(CONCATENATE(VLOOKUP(CONCATENATE($B94,"_",K$87),'Rozpis zápasů'!$D$3:$AF$162,IF(VLOOKUP(CONCATENATE($B94,"_",K$87),'Rozpis zápasů'!$D$3:$AF$162,3,0)=$B94,5,6),0),":",VLOOKUP(CONCATENATE($B94,"_",K$87),'Rozpis zápasů'!$D$3:$AF$162,IF(VLOOKUP(CONCATENATE($B94,"_",K$87),'Rozpis zápasů'!$D$3:$AF$162,3,0)=$B94,6,5),0),IF(VLOOKUP(CONCATENATE($B94,"_",K$87),'Rozpis zápasů'!$D$3:$AF$162,20,0)&lt;&gt;"",CONCATENATE(" (",VLOOKUP(CONCATENATE($B94,"_",K$87),'Rozpis zápasů'!$D$3:$AF$162,20,0),")"),"")),"")</f>
        <v/>
      </c>
      <c r="L94" s="232" t="str">
        <f>IF((COUNTIFS('Rozpis zápasů'!$F$3:$F$162,B94,'Rozpis zápasů'!$E$3:$E$162,"&lt;&gt;N")+COUNTIFS('Rozpis zápasů'!$G$3:$G$162,B94,'Rozpis zápasů'!$E$3:$E$162,"&lt;&gt;N"))=0,"",SUMIF('Rozpis zápasů'!$F$3:$F$162,B94,'Rozpis zápasů'!$L$3:$L$162)+SUMIF('Rozpis zápasů'!$G$3:$G$162,B94,'Rozpis zápasů'!$M$3:$M$162))</f>
        <v/>
      </c>
      <c r="M94" s="235" t="str">
        <f>IF((COUNTIFS('Rozpis zápasů'!$F$3:$F$162,B94,'Rozpis zápasů'!$E$3:$E$162,"&lt;&gt;N")+COUNTIFS('Rozpis zápasů'!$G$3:$G$162,B94,'Rozpis zápasů'!$E$3:$E$162,"&lt;&gt;N"))=0,"",SUMIF('Rozpis zápasů'!$F$3:$F$162,$B94,'Rozpis zápasů'!$H$3:$H$162)+SUMIF('Rozpis zápasů'!$G$3:$G$162,$B94,'Rozpis zápasů'!$I$3:$I$162))</f>
        <v/>
      </c>
      <c r="N94" s="355" t="str">
        <f>IF((COUNTIFS('Rozpis zápasů'!$F$3:$F$162,B94,'Rozpis zápasů'!$E$3:$E$162,"&lt;&gt;N")+COUNTIFS('Rozpis zápasů'!$G$3:$G$162,B94,'Rozpis zápasů'!$E$3:$E$162,"&lt;&gt;N"))=0,"",SUMIF('Rozpis zápasů'!$F$3:$F$162,$B94,'Rozpis zápasů'!$I$3:$I$162)+SUMIF('Rozpis zápasů'!$G$3:$G$162,$B94,'Rozpis zápasů'!$H$3:$H$162))</f>
        <v/>
      </c>
      <c r="O94" s="233" t="str">
        <f t="shared" si="44"/>
        <v/>
      </c>
      <c r="P94" s="445" t="str">
        <f t="shared" si="45"/>
        <v/>
      </c>
      <c r="Q94" s="446" t="str">
        <f t="shared" si="41"/>
        <v/>
      </c>
      <c r="R94" s="447" t="str">
        <f>IF($Q94="","",IF(AND(COUNTIF($Q$88:$Q$95,$Q94)&gt;1,COUNTIF($Q$88:$Q$95,$Q94)&lt;COUNTA($C$88:$C$95)),HLOOKUP($B94,rozstřely!$C$292:$BN$305,10,0),""))</f>
        <v/>
      </c>
      <c r="S94" s="448" t="str">
        <f>IF($Q94="","",IF(AND(COUNTIF($Q$88:$Q$95,$Q94)&gt;1,COUNTIF($Q$88:$Q$95,$Q94)&lt;COUNTA($C$88:$C$95)),HLOOKUP($B94,rozstřely!$C$292:$BN$305,11,0),""))</f>
        <v/>
      </c>
      <c r="T94" s="449" t="str">
        <f>IF($Q94="","",IF(AND(COUNTIF($Q$88:$Q$95,$Q94)&gt;1,COUNTIF($Q$88:$Q$95,$Q94)&lt;COUNTA($C$88:$C$95)),HLOOKUP($B94,rozstřely!$C$292:$BN$305,12,0),""))</f>
        <v/>
      </c>
      <c r="U94" s="447" t="str">
        <f>IF($Q94="","",IF(AND(COUNTIF($Q$88:$Q$95,$Q94)&gt;1,COUNTIF($Q$88:$Q$95,$Q94)&lt;COUNTA($C$88:$C$95)),HLOOKUP($B94,rozstřely!$C$292:$BN$305,13,0),""))</f>
        <v/>
      </c>
      <c r="V94" s="450" t="str">
        <f>IF($Q94="","",IF(AND(COUNTIF($Q$88:$Q$95,$Q94)&gt;1,COUNTIF($Q$88:$Q$95,$Q94)&lt;COUNTA($C$88:$C$95)),HLOOKUP($B94,rozstřely!$C$292:$BN$305,14,0),""))</f>
        <v/>
      </c>
      <c r="W94" s="456" t="str">
        <f>IF($Q94="","",IF(AND(COUNTIF($Q$88:$Q$95,$Q94)&gt;0,COUNTIF($Q$88:$Q$95,$Q94)&lt;COUNTA($C$88:$C$95)),HLOOKUP(B94,rozstřely!$C$281:$BJ$288,8,0),""))</f>
        <v/>
      </c>
      <c r="X94" s="452" t="str">
        <f t="shared" si="46"/>
        <v>H</v>
      </c>
      <c r="Y94" s="453">
        <f t="shared" si="42"/>
        <v>87</v>
      </c>
      <c r="Z94" s="457" t="str">
        <f t="shared" si="43"/>
        <v/>
      </c>
      <c r="AA94" s="325"/>
    </row>
    <row r="95" spans="1:27" ht="30" customHeight="1" thickBot="1" x14ac:dyDescent="0.3">
      <c r="A95" s="561"/>
      <c r="B95" s="1014">
        <f>'Tabulky skupin'!B95</f>
        <v>88</v>
      </c>
      <c r="C95" s="913" t="str">
        <f>VLOOKUP($B95,jednotlivci!$C$5:$G$164,5,0)</f>
        <v/>
      </c>
      <c r="D95" s="104" t="str">
        <f>IFERROR(CONCATENATE(VLOOKUP(CONCATENATE(D$87,"_",$B95),'Rozpis zápasů'!$D$3:$AF$162,IF(VLOOKUP(CONCATENATE(D$87,"_",$B95),'Rozpis zápasů'!$D$3:$AF$162,3,0)=$B95,5,6),0),":",VLOOKUP(CONCATENATE(D$87,"_",$B95),'Rozpis zápasů'!$D$3:$AF$162,IF(VLOOKUP(CONCATENATE(D$87,"_",$B95),'Rozpis zápasů'!$D$3:$AF$162,3,0)=$B95,6,5),0),IF(VLOOKUP(CONCATENATE(D$87,"_",$B95),'Rozpis zápasů'!$D$3:$AF$162,20,0)&lt;&gt;"",CONCATENATE(" (",VLOOKUP(CONCATENATE(D$87,"_",$B95),'Rozpis zápasů'!$D$3:$AF$162,20,0),")"),"")),"")</f>
        <v/>
      </c>
      <c r="E95" s="105" t="str">
        <f>IFERROR(CONCATENATE(VLOOKUP(CONCATENATE(E$87,"_",$B95),'Rozpis zápasů'!$D$3:$AF$162,IF(VLOOKUP(CONCATENATE(E$87,"_",$B95),'Rozpis zápasů'!$D$3:$AF$162,3,0)=$B95,5,6),0),":",VLOOKUP(CONCATENATE(E$87,"_",$B95),'Rozpis zápasů'!$D$3:$AF$162,IF(VLOOKUP(CONCATENATE(E$87,"_",$B95),'Rozpis zápasů'!$D$3:$AF$162,3,0)=$B95,6,5),0),IF(VLOOKUP(CONCATENATE(E$87,"_",$B95),'Rozpis zápasů'!$D$3:$AF$162,20,0)&lt;&gt;"",CONCATENATE(" (",VLOOKUP(CONCATENATE(E$87,"_",$B95),'Rozpis zápasů'!$D$3:$AF$162,20,0),")"),"")),"")</f>
        <v/>
      </c>
      <c r="F95" s="105" t="str">
        <f>IFERROR(CONCATENATE(VLOOKUP(CONCATENATE(F$87,"_",$B95),'Rozpis zápasů'!$D$3:$AF$162,IF(VLOOKUP(CONCATENATE(F$87,"_",$B95),'Rozpis zápasů'!$D$3:$AF$162,3,0)=$B95,5,6),0),":",VLOOKUP(CONCATENATE(F$87,"_",$B95),'Rozpis zápasů'!$D$3:$AF$162,IF(VLOOKUP(CONCATENATE(F$87,"_",$B95),'Rozpis zápasů'!$D$3:$AF$162,3,0)=$B95,6,5),0),IF(VLOOKUP(CONCATENATE(F$87,"_",$B95),'Rozpis zápasů'!$D$3:$AF$162,20,0)&lt;&gt;"",CONCATENATE(" (",VLOOKUP(CONCATENATE(F$87,"_",$B95),'Rozpis zápasů'!$D$3:$AF$162,20,0),")"),"")),"")</f>
        <v/>
      </c>
      <c r="G95" s="105" t="str">
        <f>IFERROR(CONCATENATE(VLOOKUP(CONCATENATE(G$87,"_",$B95),'Rozpis zápasů'!$D$3:$AF$162,IF(VLOOKUP(CONCATENATE(G$87,"_",$B95),'Rozpis zápasů'!$D$3:$AF$162,3,0)=$B95,5,6),0),":",VLOOKUP(CONCATENATE(G$87,"_",$B95),'Rozpis zápasů'!$D$3:$AF$162,IF(VLOOKUP(CONCATENATE(G$87,"_",$B95),'Rozpis zápasů'!$D$3:$AF$162,3,0)=$B95,6,5),0),IF(VLOOKUP(CONCATENATE(G$87,"_",$B95),'Rozpis zápasů'!$D$3:$AF$162,20,0)&lt;&gt;"",CONCATENATE(" (",VLOOKUP(CONCATENATE(G$87,"_",$B95),'Rozpis zápasů'!$D$3:$AF$162,20,0),")"),"")),"")</f>
        <v/>
      </c>
      <c r="H95" s="105" t="str">
        <f>IFERROR(CONCATENATE(VLOOKUP(CONCATENATE(H$87,"_",$B95),'Rozpis zápasů'!$D$3:$AF$162,IF(VLOOKUP(CONCATENATE(H$87,"_",$B95),'Rozpis zápasů'!$D$3:$AF$162,3,0)=$B95,5,6),0),":",VLOOKUP(CONCATENATE(H$87,"_",$B95),'Rozpis zápasů'!$D$3:$AF$162,IF(VLOOKUP(CONCATENATE(H$87,"_",$B95),'Rozpis zápasů'!$D$3:$AF$162,3,0)=$B95,6,5),0),IF(VLOOKUP(CONCATENATE(H$87,"_",$B95),'Rozpis zápasů'!$D$3:$AF$162,20,0)&lt;&gt;"",CONCATENATE(" (",VLOOKUP(CONCATENATE(H$87,"_",$B95),'Rozpis zápasů'!$D$3:$AF$162,20,0),")"),"")),"")</f>
        <v/>
      </c>
      <c r="I95" s="105" t="str">
        <f>IFERROR(CONCATENATE(VLOOKUP(CONCATENATE(I$87,"_",$B95),'Rozpis zápasů'!$D$3:$AF$162,IF(VLOOKUP(CONCATENATE(I$87,"_",$B95),'Rozpis zápasů'!$D$3:$AF$162,3,0)=$B95,5,6),0),":",VLOOKUP(CONCATENATE(I$87,"_",$B95),'Rozpis zápasů'!$D$3:$AF$162,IF(VLOOKUP(CONCATENATE(I$87,"_",$B95),'Rozpis zápasů'!$D$3:$AF$162,3,0)=$B95,6,5),0),IF(VLOOKUP(CONCATENATE(I$87,"_",$B95),'Rozpis zápasů'!$D$3:$AF$162,20,0)&lt;&gt;"",CONCATENATE(" (",VLOOKUP(CONCATENATE(I$87,"_",$B95),'Rozpis zápasů'!$D$3:$AF$162,20,0),")"),"")),"")</f>
        <v/>
      </c>
      <c r="J95" s="105" t="str">
        <f>IFERROR(CONCATENATE(VLOOKUP(CONCATENATE(J$87,"_",$B95),'Rozpis zápasů'!$D$3:$AF$162,IF(VLOOKUP(CONCATENATE(J$87,"_",$B95),'Rozpis zápasů'!$D$3:$AF$162,3,0)=$B95,5,6),0),":",VLOOKUP(CONCATENATE(J$87,"_",$B95),'Rozpis zápasů'!$D$3:$AF$162,IF(VLOOKUP(CONCATENATE(J$87,"_",$B95),'Rozpis zápasů'!$D$3:$AF$162,3,0)=$B95,6,5),0),IF(VLOOKUP(CONCATENATE(J$87,"_",$B95),'Rozpis zápasů'!$D$3:$AF$162,20,0)&lt;&gt;"",CONCATENATE(" (",VLOOKUP(CONCATENATE(J$87,"_",$B95),'Rozpis zápasů'!$D$3:$AF$162,20,0),")"),"")),"")</f>
        <v/>
      </c>
      <c r="K95" s="553" t="str">
        <f>J94</f>
        <v>H</v>
      </c>
      <c r="L95" s="351" t="str">
        <f>IF((COUNTIFS('Rozpis zápasů'!$F$3:$F$162,B95,'Rozpis zápasů'!$E$3:$E$162,"&lt;&gt;N")+COUNTIFS('Rozpis zápasů'!$G$3:$G$162,B95,'Rozpis zápasů'!$E$3:$E$162,"&lt;&gt;N"))=0,"",SUMIF('Rozpis zápasů'!$F$3:$F$162,B95,'Rozpis zápasů'!$L$3:$L$162)+SUMIF('Rozpis zápasů'!$G$3:$G$162,B95,'Rozpis zápasů'!$M$3:$M$162))</f>
        <v/>
      </c>
      <c r="M95" s="352" t="str">
        <f>IF((COUNTIFS('Rozpis zápasů'!$F$3:$F$162,B95,'Rozpis zápasů'!$E$3:$E$162,"&lt;&gt;N")+COUNTIFS('Rozpis zápasů'!$G$3:$G$162,B95,'Rozpis zápasů'!$E$3:$E$162,"&lt;&gt;N"))=0,"",SUMIF('Rozpis zápasů'!$F$3:$F$162,$B95,'Rozpis zápasů'!$H$3:$H$162)+SUMIF('Rozpis zápasů'!$G$3:$G$162,$B95,'Rozpis zápasů'!$I$3:$I$162))</f>
        <v/>
      </c>
      <c r="N95" s="356" t="str">
        <f>IF((COUNTIFS('Rozpis zápasů'!$F$3:$F$162,B95,'Rozpis zápasů'!$E$3:$E$162,"&lt;&gt;N")+COUNTIFS('Rozpis zápasů'!$G$3:$G$162,B95,'Rozpis zápasů'!$E$3:$E$162,"&lt;&gt;N"))=0,"",SUMIF('Rozpis zápasů'!$F$3:$F$162,$B95,'Rozpis zápasů'!$I$3:$I$162)+SUMIF('Rozpis zápasů'!$G$3:$G$162,$B95,'Rozpis zápasů'!$H$3:$H$162))</f>
        <v/>
      </c>
      <c r="O95" s="353" t="str">
        <f t="shared" si="44"/>
        <v/>
      </c>
      <c r="P95" s="458" t="str">
        <f t="shared" si="45"/>
        <v/>
      </c>
      <c r="Q95" s="459" t="str">
        <f t="shared" si="41"/>
        <v/>
      </c>
      <c r="R95" s="460" t="str">
        <f>IF($Q95="","",IF(AND(COUNTIF($Q$88:$Q$95,$Q95)&gt;1,COUNTIF($Q$88:$Q$95,$Q95)&lt;COUNTA($C$88:$C$95)),HLOOKUP($B95,rozstřely!$C$292:$BN$305,10,0),""))</f>
        <v/>
      </c>
      <c r="S95" s="534" t="str">
        <f>IF($Q95="","",IF(AND(COUNTIF($Q$88:$Q$95,$Q95)&gt;1,COUNTIF($Q$88:$Q$95,$Q95)&lt;COUNTA($C$88:$C$95)),HLOOKUP($B95,rozstřely!$C$292:$BN$305,11,0),""))</f>
        <v/>
      </c>
      <c r="T95" s="462" t="str">
        <f>IF($Q95="","",IF(AND(COUNTIF($Q$88:$Q$95,$Q95)&gt;1,COUNTIF($Q$88:$Q$95,$Q95)&lt;COUNTA($C$88:$C$95)),HLOOKUP($B95,rozstřely!$C$292:$BN$305,12,0),""))</f>
        <v/>
      </c>
      <c r="U95" s="460" t="str">
        <f>IF($Q95="","",IF(AND(COUNTIF($Q$88:$Q$95,$Q95)&gt;1,COUNTIF($Q$88:$Q$95,$Q95)&lt;COUNTA($C$88:$C$95)),HLOOKUP($B95,rozstřely!$C$292:$BN$305,13,0),""))</f>
        <v/>
      </c>
      <c r="V95" s="463" t="str">
        <f>IF($Q95="","",IF(AND(COUNTIF($Q$88:$Q$95,$Q95)&gt;1,COUNTIF($Q$88:$Q$95,$Q95)&lt;COUNTA($C$88:$C$95)),HLOOKUP($B95,rozstřely!$C$292:$BN$305,14,0),""))</f>
        <v/>
      </c>
      <c r="W95" s="464" t="str">
        <f>IF($Q95="","",IF(AND(COUNTIF($Q$88:$Q$95,$Q95)&gt;0,COUNTIF($Q$88:$Q$95,$Q95)&lt;COUNTA($C$88:$C$95)),HLOOKUP(B95,rozstřely!$C$281:$BJ$288,8,0),""))</f>
        <v/>
      </c>
      <c r="X95" s="452" t="str">
        <f t="shared" si="46"/>
        <v>H</v>
      </c>
      <c r="Y95" s="466">
        <f t="shared" si="42"/>
        <v>88</v>
      </c>
      <c r="Z95" s="467" t="str">
        <f t="shared" si="43"/>
        <v/>
      </c>
      <c r="AA95" s="325"/>
    </row>
    <row r="96" spans="1:27" ht="30" customHeight="1" x14ac:dyDescent="0.3">
      <c r="A96" s="561"/>
      <c r="B96" s="327"/>
      <c r="C96" s="824"/>
      <c r="D96" s="504"/>
      <c r="E96" s="504"/>
      <c r="F96" s="504"/>
      <c r="G96" s="504"/>
      <c r="H96" s="504"/>
      <c r="I96" s="504"/>
      <c r="J96" s="504"/>
      <c r="K96" s="582"/>
      <c r="L96" s="512"/>
      <c r="M96" s="583"/>
      <c r="N96" s="584"/>
      <c r="O96" s="512"/>
      <c r="P96" s="512"/>
      <c r="Q96" s="585"/>
      <c r="R96" s="585"/>
      <c r="S96" s="586"/>
      <c r="T96" s="587"/>
      <c r="U96" s="585"/>
      <c r="V96" s="585"/>
      <c r="W96" s="512"/>
      <c r="X96" s="512"/>
      <c r="Y96" s="512"/>
      <c r="Z96" s="479"/>
      <c r="AA96" s="329"/>
    </row>
    <row r="97" spans="1:27" ht="30" customHeight="1" thickBot="1" x14ac:dyDescent="0.35">
      <c r="A97" s="561"/>
      <c r="B97" s="331"/>
      <c r="C97" s="821"/>
      <c r="D97" s="535"/>
      <c r="E97" s="535"/>
      <c r="F97" s="535"/>
      <c r="G97" s="535"/>
      <c r="H97" s="535"/>
      <c r="I97" s="535"/>
      <c r="J97" s="535"/>
      <c r="K97" s="535"/>
      <c r="L97" s="539"/>
      <c r="M97" s="535"/>
      <c r="N97" s="593"/>
      <c r="O97" s="539"/>
      <c r="P97" s="539"/>
      <c r="Q97" s="539"/>
      <c r="R97" s="581"/>
      <c r="S97" s="535"/>
      <c r="T97" s="594"/>
      <c r="U97" s="539"/>
      <c r="V97" s="539"/>
      <c r="W97" s="539"/>
      <c r="X97" s="539"/>
      <c r="Y97" s="539"/>
      <c r="Z97" s="539"/>
      <c r="AA97" s="325"/>
    </row>
    <row r="98" spans="1:27" s="619" customFormat="1" ht="30" customHeight="1" x14ac:dyDescent="0.25">
      <c r="A98" s="614"/>
      <c r="B98" s="106"/>
      <c r="C98" s="822" t="str">
        <f>D100</f>
        <v>I</v>
      </c>
      <c r="D98" s="416" t="str">
        <f>C100</f>
        <v>Pechatý/ 
Holub</v>
      </c>
      <c r="E98" s="417" t="str">
        <f>C101</f>
        <v>Král/ 
Barna</v>
      </c>
      <c r="F98" s="417" t="str">
        <f>C102</f>
        <v>Černý/ 
Novotný</v>
      </c>
      <c r="G98" s="417" t="str">
        <f>C103</f>
        <v>Kühnel/ 
Černý</v>
      </c>
      <c r="H98" s="417" t="str">
        <f>C104</f>
        <v>Syryčanský/ 
Hrstka</v>
      </c>
      <c r="I98" s="417" t="str">
        <f>C105</f>
        <v/>
      </c>
      <c r="J98" s="417" t="str">
        <f>C106</f>
        <v/>
      </c>
      <c r="K98" s="417" t="str">
        <f>C107</f>
        <v/>
      </c>
      <c r="L98" s="418" t="s">
        <v>14</v>
      </c>
      <c r="M98" s="1907" t="s">
        <v>13</v>
      </c>
      <c r="N98" s="1907"/>
      <c r="O98" s="920" t="s">
        <v>15</v>
      </c>
      <c r="P98" s="420" t="s">
        <v>186</v>
      </c>
      <c r="Q98" s="421" t="s">
        <v>107</v>
      </c>
      <c r="R98" s="422" t="s">
        <v>104</v>
      </c>
      <c r="S98" s="2054" t="s">
        <v>105</v>
      </c>
      <c r="T98" s="2055"/>
      <c r="U98" s="422" t="s">
        <v>106</v>
      </c>
      <c r="V98" s="423" t="s">
        <v>187</v>
      </c>
      <c r="W98" s="622" t="s">
        <v>12</v>
      </c>
      <c r="X98" s="616"/>
      <c r="Y98" s="616"/>
      <c r="Z98" s="617"/>
      <c r="AA98" s="618"/>
    </row>
    <row r="99" spans="1:27" s="619" customFormat="1" ht="30" customHeight="1" thickBot="1" x14ac:dyDescent="0.3">
      <c r="A99" s="614"/>
      <c r="B99" s="1011" t="str">
        <f>'Tabulky skupin'!B99</f>
        <v>I</v>
      </c>
      <c r="C99" s="823"/>
      <c r="D99" s="623">
        <f>B100</f>
        <v>91</v>
      </c>
      <c r="E99" s="624">
        <f>B101</f>
        <v>92</v>
      </c>
      <c r="F99" s="624">
        <f>B102</f>
        <v>93</v>
      </c>
      <c r="G99" s="625">
        <f>B103</f>
        <v>94</v>
      </c>
      <c r="H99" s="624">
        <f>B104</f>
        <v>95</v>
      </c>
      <c r="I99" s="626">
        <f>B105</f>
        <v>96</v>
      </c>
      <c r="J99" s="624">
        <f>B106</f>
        <v>97</v>
      </c>
      <c r="K99" s="624">
        <f>B107</f>
        <v>98</v>
      </c>
      <c r="L99" s="430"/>
      <c r="M99" s="1910"/>
      <c r="N99" s="1910"/>
      <c r="O99" s="431"/>
      <c r="P99" s="432"/>
      <c r="Q99" s="2056" t="s">
        <v>42</v>
      </c>
      <c r="R99" s="2057"/>
      <c r="S99" s="2057"/>
      <c r="T99" s="2057"/>
      <c r="U99" s="2057"/>
      <c r="V99" s="2058"/>
      <c r="W99" s="637"/>
      <c r="X99" s="628"/>
      <c r="Y99" s="628"/>
      <c r="Z99" s="629"/>
      <c r="AA99" s="618"/>
    </row>
    <row r="100" spans="1:27" ht="30" customHeight="1" thickTop="1" x14ac:dyDescent="0.25">
      <c r="A100" s="561"/>
      <c r="B100" s="1012">
        <f>'Tabulky skupin'!B100</f>
        <v>91</v>
      </c>
      <c r="C100" s="884" t="str">
        <f>VLOOKUP($B100,jednotlivci!$C$5:$G$164,5,0)</f>
        <v>Pechatý/ 
Holub</v>
      </c>
      <c r="D100" s="433" t="str">
        <f>B99</f>
        <v>I</v>
      </c>
      <c r="E100" s="98" t="str">
        <f>IFERROR(CONCATENATE(VLOOKUP(CONCATENATE($B100,"_",E$99),'Rozpis zápasů'!$D$3:$AF$162,IF(VLOOKUP(CONCATENATE($B100,"_",E$99),'Rozpis zápasů'!$D$3:$AF$162,3,0)=$B100,5,6),0),":",VLOOKUP(CONCATENATE($B100,"_",E$99),'Rozpis zápasů'!$D$3:$AF$162,IF(VLOOKUP(CONCATENATE($B100,"_",E$99),'Rozpis zápasů'!$D$3:$AF$162,3,0)=$B100,6,5),0),IF(VLOOKUP(CONCATENATE($B100,"_",E$99),'Rozpis zápasů'!$D$3:$AF$162,20,0)&lt;&gt;"",CONCATENATE(" (",VLOOKUP(CONCATENATE($B100,"_",E$99),'Rozpis zápasů'!$D$3:$AF$162,20,0),")"),"")),"")</f>
        <v>1:2</v>
      </c>
      <c r="F100" s="98" t="str">
        <f>IFERROR(CONCATENATE(VLOOKUP(CONCATENATE($B100,"_",F$99),'Rozpis zápasů'!$D$3:$AF$162,IF(VLOOKUP(CONCATENATE($B100,"_",F$99),'Rozpis zápasů'!$D$3:$AF$162,3,0)=$B100,5,6),0),":",VLOOKUP(CONCATENATE($B100,"_",F$99),'Rozpis zápasů'!$D$3:$AF$162,IF(VLOOKUP(CONCATENATE($B100,"_",F$99),'Rozpis zápasů'!$D$3:$AF$162,3,0)=$B100,6,5),0),IF(VLOOKUP(CONCATENATE($B100,"_",F$99),'Rozpis zápasů'!$D$3:$AF$162,20,0)&lt;&gt;"",CONCATENATE(" (",VLOOKUP(CONCATENATE($B100,"_",F$99),'Rozpis zápasů'!$D$3:$AF$162,20,0),")"),"")),"")</f>
        <v>1:2</v>
      </c>
      <c r="G100" s="98" t="str">
        <f>IFERROR(CONCATENATE(VLOOKUP(CONCATENATE($B100,"_",G$99),'Rozpis zápasů'!$D$3:$AF$162,IF(VLOOKUP(CONCATENATE($B100,"_",G$99),'Rozpis zápasů'!$D$3:$AF$162,3,0)=$B100,5,6),0),":",VLOOKUP(CONCATENATE($B100,"_",G$99),'Rozpis zápasů'!$D$3:$AF$162,IF(VLOOKUP(CONCATENATE($B100,"_",G$99),'Rozpis zápasů'!$D$3:$AF$162,3,0)=$B100,6,5),0),IF(VLOOKUP(CONCATENATE($B100,"_",G$99),'Rozpis zápasů'!$D$3:$AF$162,20,0)&lt;&gt;"",CONCATENATE(" (",VLOOKUP(CONCATENATE($B100,"_",G$99),'Rozpis zápasů'!$D$3:$AF$162,20,0),")"),"")),"")</f>
        <v>1:2</v>
      </c>
      <c r="H100" s="98" t="str">
        <f>IFERROR(CONCATENATE(VLOOKUP(CONCATENATE($B100,"_",H$99),'Rozpis zápasů'!$D$3:$AF$162,IF(VLOOKUP(CONCATENATE($B100,"_",H$99),'Rozpis zápasů'!$D$3:$AF$162,3,0)=$B100,5,6),0),":",VLOOKUP(CONCATENATE($B100,"_",H$99),'Rozpis zápasů'!$D$3:$AF$162,IF(VLOOKUP(CONCATENATE($B100,"_",H$99),'Rozpis zápasů'!$D$3:$AF$162,3,0)=$B100,6,5),0),IF(VLOOKUP(CONCATENATE($B100,"_",H$99),'Rozpis zápasů'!$D$3:$AF$162,20,0)&lt;&gt;"",CONCATENATE(" (",VLOOKUP(CONCATENATE($B100,"_",H$99),'Rozpis zápasů'!$D$3:$AF$162,20,0),")"),"")),"")</f>
        <v>0:2</v>
      </c>
      <c r="I100" s="98" t="str">
        <f>IFERROR(CONCATENATE(VLOOKUP(CONCATENATE($B100,"_",I$99),'Rozpis zápasů'!$D$3:$AF$162,IF(VLOOKUP(CONCATENATE($B100,"_",I$99),'Rozpis zápasů'!$D$3:$AF$162,3,0)=$B100,5,6),0),":",VLOOKUP(CONCATENATE($B100,"_",I$99),'Rozpis zápasů'!$D$3:$AF$162,IF(VLOOKUP(CONCATENATE($B100,"_",I$99),'Rozpis zápasů'!$D$3:$AF$162,3,0)=$B100,6,5),0),IF(VLOOKUP(CONCATENATE($B100,"_",I$99),'Rozpis zápasů'!$D$3:$AF$162,20,0)&lt;&gt;"",CONCATENATE(" (",VLOOKUP(CONCATENATE($B100,"_",I$99),'Rozpis zápasů'!$D$3:$AF$162,20,0),")"),"")),"")</f>
        <v/>
      </c>
      <c r="J100" s="98" t="str">
        <f>IFERROR(CONCATENATE(VLOOKUP(CONCATENATE($B100,"_",J$99),'Rozpis zápasů'!$D$3:$AF$162,IF(VLOOKUP(CONCATENATE($B100,"_",J$99),'Rozpis zápasů'!$D$3:$AF$162,3,0)=$B100,5,6),0),":",VLOOKUP(CONCATENATE($B100,"_",J$99),'Rozpis zápasů'!$D$3:$AF$162,IF(VLOOKUP(CONCATENATE($B100,"_",J$99),'Rozpis zápasů'!$D$3:$AF$162,3,0)=$B100,6,5),0),IF(VLOOKUP(CONCATENATE($B100,"_",J$99),'Rozpis zápasů'!$D$3:$AF$162,20,0)&lt;&gt;"",CONCATENATE(" (",VLOOKUP(CONCATENATE($B100,"_",J$99),'Rozpis zápasů'!$D$3:$AF$162,20,0),")"),"")),"")</f>
        <v/>
      </c>
      <c r="K100" s="228" t="str">
        <f>IFERROR(CONCATENATE(VLOOKUP(CONCATENATE($B100,"_",K$99),'Rozpis zápasů'!$D$3:$AF$162,IF(VLOOKUP(CONCATENATE($B100,"_",K$99),'Rozpis zápasů'!$D$3:$AF$162,3,0)=$B100,5,6),0),":",VLOOKUP(CONCATENATE($B100,"_",K$99),'Rozpis zápasů'!$D$3:$AF$162,IF(VLOOKUP(CONCATENATE($B100,"_",K$99),'Rozpis zápasů'!$D$3:$AF$162,3,0)=$B100,6,5),0),IF(VLOOKUP(CONCATENATE($B100,"_",K$99),'Rozpis zápasů'!$D$3:$AF$162,20,0)&lt;&gt;"",CONCATENATE(" (",VLOOKUP(CONCATENATE($B100,"_",K$99),'Rozpis zápasů'!$D$3:$AF$162,20,0),")"),"")),"")</f>
        <v/>
      </c>
      <c r="L100" s="230">
        <f>IF((COUNTIFS('Rozpis zápasů'!$F$3:$F$162,B100,'Rozpis zápasů'!$E$3:$E$162,"&lt;&gt;N")+COUNTIFS('Rozpis zápasů'!$G$3:$G$162,B100,'Rozpis zápasů'!$E$3:$E$162,"&lt;&gt;N"))=0,"",SUMIF('Rozpis zápasů'!$F$3:$F$162,B100,'Rozpis zápasů'!$L$3:$L$162)+SUMIF('Rozpis zápasů'!$G$3:$G$162,B100,'Rozpis zápasů'!$M$3:$M$162))</f>
        <v>0</v>
      </c>
      <c r="M100" s="234">
        <f>IF((COUNTIFS('Rozpis zápasů'!$F$3:$F$162,B100,'Rozpis zápasů'!$E$3:$E$162,"&lt;&gt;N")+COUNTIFS('Rozpis zápasů'!$G$3:$G$162,B100,'Rozpis zápasů'!$E$3:$E$162,"&lt;&gt;N"))=0,"",SUMIF('Rozpis zápasů'!$F$3:$F$162,$B100,'Rozpis zápasů'!$H$3:$H$162)+SUMIF('Rozpis zápasů'!$G$3:$G$162,$B100,'Rozpis zápasů'!$I$3:$I$162))</f>
        <v>3</v>
      </c>
      <c r="N100" s="354">
        <f>IF((COUNTIFS('Rozpis zápasů'!$F$3:$F$162,B100,'Rozpis zápasů'!$E$3:$E$162,"&lt;&gt;N")+COUNTIFS('Rozpis zápasů'!$G$3:$G$162,B100,'Rozpis zápasů'!$E$3:$E$162,"&lt;&gt;N"))=0,"",SUMIF('Rozpis zápasů'!$F$3:$F$162,$B100,'Rozpis zápasů'!$I$3:$I$162)+SUMIF('Rozpis zápasů'!$G$3:$G$162,$B100,'Rozpis zápasů'!$H$3:$H$162))</f>
        <v>8</v>
      </c>
      <c r="O100" s="231">
        <f>IFERROR(M100-N100,"")</f>
        <v>-5</v>
      </c>
      <c r="P100" s="434">
        <f>IFERROR(M100/N100,"")</f>
        <v>0.375</v>
      </c>
      <c r="Q100" s="435">
        <f t="shared" ref="Q100:Q107" si="47">IFERROR(RANK(L100,$L$100:$L$107,0),"")</f>
        <v>5</v>
      </c>
      <c r="R100" s="436" t="str">
        <f>IF($Q100="","",IF(AND(COUNTIF($Q$100:$Q$107,$Q100)&gt;1,COUNTIF($Q$100:$Q$107,$Q100)&lt;COUNTA($C$100:$C$107)),HLOOKUP($B100,rozstřely!$C$332:$BN$345,10,0),""))</f>
        <v/>
      </c>
      <c r="S100" s="437" t="str">
        <f>IF($Q100="","",IF(AND(COUNTIF($Q$100:$Q$107,$Q100)&gt;1,COUNTIF($Q$100:$Q$107,$Q100)&lt;COUNTA($C$100:$C$107)),HLOOKUP($B100,rozstřely!$C$332:$BN$345,11,0),""))</f>
        <v/>
      </c>
      <c r="T100" s="438" t="str">
        <f>IF($Q100="","",IF(AND(COUNTIF($Q$100:$Q$107,$Q100)&gt;1,COUNTIF($Q$100:$Q$107,$Q100)&lt;COUNTA($C$100:$C$107)),HLOOKUP($B100,rozstřely!$C$332:$BN$345,12,0),""))</f>
        <v/>
      </c>
      <c r="U100" s="436" t="str">
        <f>IF($Q100="","",IF(AND(COUNTIF($Q$100:$Q$107,$Q100)&gt;1,COUNTIF($Q$100:$Q$107,$Q100)&lt;COUNTA($C$100:$C$107)),HLOOKUP($B100,rozstřely!$C$332:$BN$345,13,0),""))</f>
        <v/>
      </c>
      <c r="V100" s="439" t="str">
        <f>IF($Q100="","",IF(AND(COUNTIF($Q$100:$Q$107,$Q100)&gt;1,COUNTIF($Q$100:$Q$107,$Q100)&lt;COUNTA($C$100:$C$107)),HLOOKUP($B100,rozstřely!$C$332:$BN$345,14,0),""))</f>
        <v/>
      </c>
      <c r="W100" s="440">
        <f ca="1">IF($Q100="","",IF(AND(COUNTIF($Q$100:$Q$107,$Q100)&gt;0,COUNTIF($Q$100:$Q$107,$Q100)&lt;COUNTA($C$100:$C$107)),HLOOKUP(B100,rozstřely!$C$321:$BJ$328,8,0),""))</f>
        <v>5</v>
      </c>
      <c r="X100" s="441" t="str">
        <f ca="1">CONCATENATE(W100,$B$99)</f>
        <v>5I</v>
      </c>
      <c r="Y100" s="442">
        <f t="shared" ref="Y100:Y107" si="48">B100</f>
        <v>91</v>
      </c>
      <c r="Z100" s="443" t="str">
        <f t="shared" ref="Z100:Z107" si="49">C100</f>
        <v>Pechatý/ 
Holub</v>
      </c>
      <c r="AA100" s="325"/>
    </row>
    <row r="101" spans="1:27" ht="30" customHeight="1" x14ac:dyDescent="0.25">
      <c r="A101" s="561"/>
      <c r="B101" s="1013">
        <f>'Tabulky skupin'!B101</f>
        <v>92</v>
      </c>
      <c r="C101" s="885" t="str">
        <f>VLOOKUP($B101,jednotlivci!$C$5:$G$164,5,0)</f>
        <v>Král/ 
Barna</v>
      </c>
      <c r="D101" s="100" t="str">
        <f>IFERROR(CONCATENATE(VLOOKUP(CONCATENATE(D$99,"_",$B101),'Rozpis zápasů'!$D$3:$AF$162,IF(VLOOKUP(CONCATENATE(D$99,"_",$B101),'Rozpis zápasů'!$D$3:$AF$162,3,0)=$B101,5,6),0),":",VLOOKUP(CONCATENATE(D$99,"_",$B101),'Rozpis zápasů'!$D$3:$AF$162,IF(VLOOKUP(CONCATENATE(D$99,"_",$B101),'Rozpis zápasů'!$D$3:$AF$162,3,0)=$B101,6,5),0),IF(VLOOKUP(CONCATENATE(D$99,"_",$B101),'Rozpis zápasů'!$D$3:$AF$162,20,0)&lt;&gt;"",CONCATENATE(" (",VLOOKUP(CONCATENATE(D$99,"_",$B101),'Rozpis zápasů'!$D$3:$AF$162,20,0),")"),"")),"")</f>
        <v>2:1</v>
      </c>
      <c r="E101" s="444" t="str">
        <f>D100</f>
        <v>I</v>
      </c>
      <c r="F101" s="101" t="str">
        <f>IFERROR(CONCATENATE(VLOOKUP(CONCATENATE($B101,"_",F$99),'Rozpis zápasů'!$D$3:$AF$162,IF(VLOOKUP(CONCATENATE($B101,"_",F$99),'Rozpis zápasů'!$D$3:$AF$162,3,0)=$B101,5,6),0),":",VLOOKUP(CONCATENATE($B101,"_",F$99),'Rozpis zápasů'!$D$3:$AF$162,IF(VLOOKUP(CONCATENATE($B101,"_",F$99),'Rozpis zápasů'!$D$3:$AF$162,3,0)=$B101,6,5),0),IF(VLOOKUP(CONCATENATE($B101,"_",F$99),'Rozpis zápasů'!$D$3:$AF$162,20,0)&lt;&gt;"",CONCATENATE(" (",VLOOKUP(CONCATENATE($B101,"_",F$99),'Rozpis zápasů'!$D$3:$AF$162,20,0),")"),"")),"")</f>
        <v>0:2</v>
      </c>
      <c r="G101" s="101" t="str">
        <f>IFERROR(CONCATENATE(VLOOKUP(CONCATENATE($B101,"_",G$99),'Rozpis zápasů'!$D$3:$AF$162,IF(VLOOKUP(CONCATENATE($B101,"_",G$99),'Rozpis zápasů'!$D$3:$AF$162,3,0)=$B101,5,6),0),":",VLOOKUP(CONCATENATE($B101,"_",G$99),'Rozpis zápasů'!$D$3:$AF$162,IF(VLOOKUP(CONCATENATE($B101,"_",G$99),'Rozpis zápasů'!$D$3:$AF$162,3,0)=$B101,6,5),0),IF(VLOOKUP(CONCATENATE($B101,"_",G$99),'Rozpis zápasů'!$D$3:$AF$162,20,0)&lt;&gt;"",CONCATENATE(" (",VLOOKUP(CONCATENATE($B101,"_",G$99),'Rozpis zápasů'!$D$3:$AF$162,20,0),")"),"")),"")</f>
        <v>2:1</v>
      </c>
      <c r="H101" s="101" t="str">
        <f>IFERROR(CONCATENATE(VLOOKUP(CONCATENATE($B101,"_",H$99),'Rozpis zápasů'!$D$3:$AF$162,IF(VLOOKUP(CONCATENATE($B101,"_",H$99),'Rozpis zápasů'!$D$3:$AF$162,3,0)=$B101,5,6),0),":",VLOOKUP(CONCATENATE($B101,"_",H$99),'Rozpis zápasů'!$D$3:$AF$162,IF(VLOOKUP(CONCATENATE($B101,"_",H$99),'Rozpis zápasů'!$D$3:$AF$162,3,0)=$B101,6,5),0),IF(VLOOKUP(CONCATENATE($B101,"_",H$99),'Rozpis zápasů'!$D$3:$AF$162,20,0)&lt;&gt;"",CONCATENATE(" (",VLOOKUP(CONCATENATE($B101,"_",H$99),'Rozpis zápasů'!$D$3:$AF$162,20,0),")"),"")),"")</f>
        <v>2:1</v>
      </c>
      <c r="I101" s="101" t="str">
        <f>IFERROR(CONCATENATE(VLOOKUP(CONCATENATE($B101,"_",I$99),'Rozpis zápasů'!$D$3:$AF$162,IF(VLOOKUP(CONCATENATE($B101,"_",I$99),'Rozpis zápasů'!$D$3:$AF$162,3,0)=$B101,5,6),0),":",VLOOKUP(CONCATENATE($B101,"_",I$99),'Rozpis zápasů'!$D$3:$AF$162,IF(VLOOKUP(CONCATENATE($B101,"_",I$99),'Rozpis zápasů'!$D$3:$AF$162,3,0)=$B101,6,5),0),IF(VLOOKUP(CONCATENATE($B101,"_",I$99),'Rozpis zápasů'!$D$3:$AF$162,20,0)&lt;&gt;"",CONCATENATE(" (",VLOOKUP(CONCATENATE($B101,"_",I$99),'Rozpis zápasů'!$D$3:$AF$162,20,0),")"),"")),"")</f>
        <v/>
      </c>
      <c r="J101" s="101" t="str">
        <f>IFERROR(CONCATENATE(VLOOKUP(CONCATENATE($B101,"_",J$99),'Rozpis zápasů'!$D$3:$AF$162,IF(VLOOKUP(CONCATENATE($B101,"_",J$99),'Rozpis zápasů'!$D$3:$AF$162,3,0)=$B101,5,6),0),":",VLOOKUP(CONCATENATE($B101,"_",J$99),'Rozpis zápasů'!$D$3:$AF$162,IF(VLOOKUP(CONCATENATE($B101,"_",J$99),'Rozpis zápasů'!$D$3:$AF$162,3,0)=$B101,6,5),0),IF(VLOOKUP(CONCATENATE($B101,"_",J$99),'Rozpis zápasů'!$D$3:$AF$162,20,0)&lt;&gt;"",CONCATENATE(" (",VLOOKUP(CONCATENATE($B101,"_",J$99),'Rozpis zápasů'!$D$3:$AF$162,20,0),")"),"")),"")</f>
        <v/>
      </c>
      <c r="K101" s="229" t="str">
        <f>IFERROR(CONCATENATE(VLOOKUP(CONCATENATE($B101,"_",K$99),'Rozpis zápasů'!$D$3:$AF$162,IF(VLOOKUP(CONCATENATE($B101,"_",K$99),'Rozpis zápasů'!$D$3:$AF$162,3,0)=$B101,5,6),0),":",VLOOKUP(CONCATENATE($B101,"_",K$99),'Rozpis zápasů'!$D$3:$AF$162,IF(VLOOKUP(CONCATENATE($B101,"_",K$99),'Rozpis zápasů'!$D$3:$AF$162,3,0)=$B101,6,5),0),IF(VLOOKUP(CONCATENATE($B101,"_",K$99),'Rozpis zápasů'!$D$3:$AF$162,20,0)&lt;&gt;"",CONCATENATE(" (",VLOOKUP(CONCATENATE($B101,"_",K$99),'Rozpis zápasů'!$D$3:$AF$162,20,0),")"),"")),"")</f>
        <v/>
      </c>
      <c r="L101" s="232">
        <f>IF((COUNTIFS('Rozpis zápasů'!$F$3:$F$162,B101,'Rozpis zápasů'!$E$3:$E$162,"&lt;&gt;N")+COUNTIFS('Rozpis zápasů'!$G$3:$G$162,B101,'Rozpis zápasů'!$E$3:$E$162,"&lt;&gt;N"))=0,"",SUMIF('Rozpis zápasů'!$F$3:$F$162,B101,'Rozpis zápasů'!$L$3:$L$162)+SUMIF('Rozpis zápasů'!$G$3:$G$162,B101,'Rozpis zápasů'!$M$3:$M$162))</f>
        <v>3</v>
      </c>
      <c r="M101" s="235">
        <f>IF((COUNTIFS('Rozpis zápasů'!$F$3:$F$162,B101,'Rozpis zápasů'!$E$3:$E$162,"&lt;&gt;N")+COUNTIFS('Rozpis zápasů'!$G$3:$G$162,B101,'Rozpis zápasů'!$E$3:$E$162,"&lt;&gt;N"))=0,"",SUMIF('Rozpis zápasů'!$F$3:$F$162,$B101,'Rozpis zápasů'!$H$3:$H$162)+SUMIF('Rozpis zápasů'!$G$3:$G$162,$B101,'Rozpis zápasů'!$I$3:$I$162))</f>
        <v>6</v>
      </c>
      <c r="N101" s="355">
        <f>IF((COUNTIFS('Rozpis zápasů'!$F$3:$F$162,B101,'Rozpis zápasů'!$E$3:$E$162,"&lt;&gt;N")+COUNTIFS('Rozpis zápasů'!$G$3:$G$162,B101,'Rozpis zápasů'!$E$3:$E$162,"&lt;&gt;N"))=0,"",SUMIF('Rozpis zápasů'!$F$3:$F$162,$B101,'Rozpis zápasů'!$I$3:$I$162)+SUMIF('Rozpis zápasů'!$G$3:$G$162,$B101,'Rozpis zápasů'!$H$3:$H$162))</f>
        <v>5</v>
      </c>
      <c r="O101" s="233">
        <f t="shared" ref="O101:O107" si="50">IFERROR(M101-N101,"")</f>
        <v>1</v>
      </c>
      <c r="P101" s="445">
        <f t="shared" ref="P101:P107" si="51">IFERROR(M101/N101,"")</f>
        <v>1.2</v>
      </c>
      <c r="Q101" s="446">
        <f t="shared" si="47"/>
        <v>1</v>
      </c>
      <c r="R101" s="447">
        <f>IF($Q101="","",IF(AND(COUNTIF($Q$100:$Q$107,$Q101)&gt;1,COUNTIF($Q$100:$Q$107,$Q101)&lt;COUNTA($C$100:$C$107)),HLOOKUP($B101,rozstřely!$C$332:$BN$345,10,0),""))</f>
        <v>1</v>
      </c>
      <c r="S101" s="448">
        <f>IF($Q101="","",IF(AND(COUNTIF($Q$100:$Q$107,$Q101)&gt;1,COUNTIF($Q$100:$Q$107,$Q101)&lt;COUNTA($C$100:$C$107)),HLOOKUP($B101,rozstřely!$C$332:$BN$345,11,0),""))</f>
        <v>2</v>
      </c>
      <c r="T101" s="449">
        <f>IF($Q101="","",IF(AND(COUNTIF($Q$100:$Q$107,$Q101)&gt;1,COUNTIF($Q$100:$Q$107,$Q101)&lt;COUNTA($C$100:$C$107)),HLOOKUP($B101,rozstřely!$C$332:$BN$345,12,0),""))</f>
        <v>3</v>
      </c>
      <c r="U101" s="447">
        <f>IF($Q101="","",IF(AND(COUNTIF($Q$100:$Q$107,$Q101)&gt;1,COUNTIF($Q$100:$Q$107,$Q101)&lt;COUNTA($C$100:$C$107)),HLOOKUP($B101,rozstřely!$C$332:$BN$345,13,0),""))</f>
        <v>-1</v>
      </c>
      <c r="V101" s="450">
        <f>IF($Q101="","",IF(AND(COUNTIF($Q$100:$Q$107,$Q101)&gt;1,COUNTIF($Q$100:$Q$107,$Q101)&lt;COUNTA($C$100:$C$107)),HLOOKUP($B101,rozstřely!$C$332:$BN$345,14,0),""))</f>
        <v>0.66666666666666663</v>
      </c>
      <c r="W101" s="451">
        <f ca="1">IF($Q101="","",IF(AND(COUNTIF($Q$100:$Q$107,$Q101)&gt;0,COUNTIF($Q$100:$Q$107,$Q101)&lt;COUNTA($C$100:$C$107)),HLOOKUP(B101,rozstřely!$C$321:$BJ$328,8,0),""))</f>
        <v>3</v>
      </c>
      <c r="X101" s="452" t="str">
        <f ca="1">CONCATENATE(W101,$B$99)</f>
        <v>3I</v>
      </c>
      <c r="Y101" s="453">
        <f t="shared" si="48"/>
        <v>92</v>
      </c>
      <c r="Z101" s="454" t="str">
        <f t="shared" si="49"/>
        <v>Král/ 
Barna</v>
      </c>
      <c r="AA101" s="325"/>
    </row>
    <row r="102" spans="1:27" ht="30" customHeight="1" x14ac:dyDescent="0.25">
      <c r="A102" s="561"/>
      <c r="B102" s="1013">
        <f>'Tabulky skupin'!B102</f>
        <v>93</v>
      </c>
      <c r="C102" s="885" t="str">
        <f>VLOOKUP($B102,jednotlivci!$C$5:$G$164,5,0)</f>
        <v>Černý/ 
Novotný</v>
      </c>
      <c r="D102" s="100" t="str">
        <f>IFERROR(CONCATENATE(VLOOKUP(CONCATENATE(D$99,"_",$B102),'Rozpis zápasů'!$D$3:$AF$162,IF(VLOOKUP(CONCATENATE(D$99,"_",$B102),'Rozpis zápasů'!$D$3:$AF$162,3,0)=$B102,5,6),0),":",VLOOKUP(CONCATENATE(D$99,"_",$B102),'Rozpis zápasů'!$D$3:$AF$162,IF(VLOOKUP(CONCATENATE(D$99,"_",$B102),'Rozpis zápasů'!$D$3:$AF$162,3,0)=$B102,6,5),0),IF(VLOOKUP(CONCATENATE(D$99,"_",$B102),'Rozpis zápasů'!$D$3:$AF$162,20,0)&lt;&gt;"",CONCATENATE(" (",VLOOKUP(CONCATENATE(D$99,"_",$B102),'Rozpis zápasů'!$D$3:$AF$162,20,0),")"),"")),"")</f>
        <v>2:1</v>
      </c>
      <c r="E102" s="103" t="str">
        <f>IFERROR(CONCATENATE(VLOOKUP(CONCATENATE(E$99,"_",$B102),'Rozpis zápasů'!$D$3:$AF$162,IF(VLOOKUP(CONCATENATE(E$99,"_",$B102),'Rozpis zápasů'!$D$3:$AF$162,3,0)=$B102,5,6),0),":",VLOOKUP(CONCATENATE(E$99,"_",$B102),'Rozpis zápasů'!$D$3:$AF$162,IF(VLOOKUP(CONCATENATE(E$99,"_",$B102),'Rozpis zápasů'!$D$3:$AF$162,3,0)=$B102,6,5),0),IF(VLOOKUP(CONCATENATE(E$99,"_",$B102),'Rozpis zápasů'!$D$3:$AF$162,20,0)&lt;&gt;"",CONCATENATE(" (",VLOOKUP(CONCATENATE(E$99,"_",$B102),'Rozpis zápasů'!$D$3:$AF$162,20,0),")"),"")),"")</f>
        <v>2:0</v>
      </c>
      <c r="F102" s="444" t="str">
        <f>E101</f>
        <v>I</v>
      </c>
      <c r="G102" s="101" t="str">
        <f>IFERROR(CONCATENATE(VLOOKUP(CONCATENATE($B102,"_",G$99),'Rozpis zápasů'!$D$3:$AF$162,IF(VLOOKUP(CONCATENATE($B102,"_",G$99),'Rozpis zápasů'!$D$3:$AF$162,3,0)=$B102,5,6),0),":",VLOOKUP(CONCATENATE($B102,"_",G$99),'Rozpis zápasů'!$D$3:$AF$162,IF(VLOOKUP(CONCATENATE($B102,"_",G$99),'Rozpis zápasů'!$D$3:$AF$162,3,0)=$B102,6,5),0),IF(VLOOKUP(CONCATENATE($B102,"_",G$99),'Rozpis zápasů'!$D$3:$AF$162,20,0)&lt;&gt;"",CONCATENATE(" (",VLOOKUP(CONCATENATE($B102,"_",G$99),'Rozpis zápasů'!$D$3:$AF$162,20,0),")"),"")),"")</f>
        <v>1:2</v>
      </c>
      <c r="H102" s="101" t="str">
        <f>IFERROR(CONCATENATE(VLOOKUP(CONCATENATE($B102,"_",H$99),'Rozpis zápasů'!$D$3:$AF$162,IF(VLOOKUP(CONCATENATE($B102,"_",H$99),'Rozpis zápasů'!$D$3:$AF$162,3,0)=$B102,5,6),0),":",VLOOKUP(CONCATENATE($B102,"_",H$99),'Rozpis zápasů'!$D$3:$AF$162,IF(VLOOKUP(CONCATENATE($B102,"_",H$99),'Rozpis zápasů'!$D$3:$AF$162,3,0)=$B102,6,5),0),IF(VLOOKUP(CONCATENATE($B102,"_",H$99),'Rozpis zápasů'!$D$3:$AF$162,20,0)&lt;&gt;"",CONCATENATE(" (",VLOOKUP(CONCATENATE($B102,"_",H$99),'Rozpis zápasů'!$D$3:$AF$162,20,0),")"),"")),"")</f>
        <v>2:1</v>
      </c>
      <c r="I102" s="101" t="str">
        <f>IFERROR(CONCATENATE(VLOOKUP(CONCATENATE($B102,"_",I$99),'Rozpis zápasů'!$D$3:$AF$162,IF(VLOOKUP(CONCATENATE($B102,"_",I$99),'Rozpis zápasů'!$D$3:$AF$162,3,0)=$B102,5,6),0),":",VLOOKUP(CONCATENATE($B102,"_",I$99),'Rozpis zápasů'!$D$3:$AF$162,IF(VLOOKUP(CONCATENATE($B102,"_",I$99),'Rozpis zápasů'!$D$3:$AF$162,3,0)=$B102,6,5),0),IF(VLOOKUP(CONCATENATE($B102,"_",I$99),'Rozpis zápasů'!$D$3:$AF$162,20,0)&lt;&gt;"",CONCATENATE(" (",VLOOKUP(CONCATENATE($B102,"_",I$99),'Rozpis zápasů'!$D$3:$AF$162,20,0),")"),"")),"")</f>
        <v/>
      </c>
      <c r="J102" s="101" t="str">
        <f>IFERROR(CONCATENATE(VLOOKUP(CONCATENATE($B102,"_",J$99),'Rozpis zápasů'!$D$3:$AF$162,IF(VLOOKUP(CONCATENATE($B102,"_",J$99),'Rozpis zápasů'!$D$3:$AF$162,3,0)=$B102,5,6),0),":",VLOOKUP(CONCATENATE($B102,"_",J$99),'Rozpis zápasů'!$D$3:$AF$162,IF(VLOOKUP(CONCATENATE($B102,"_",J$99),'Rozpis zápasů'!$D$3:$AF$162,3,0)=$B102,6,5),0),IF(VLOOKUP(CONCATENATE($B102,"_",J$99),'Rozpis zápasů'!$D$3:$AF$162,20,0)&lt;&gt;"",CONCATENATE(" (",VLOOKUP(CONCATENATE($B102,"_",J$99),'Rozpis zápasů'!$D$3:$AF$162,20,0),")"),"")),"")</f>
        <v/>
      </c>
      <c r="K102" s="229" t="str">
        <f>IFERROR(CONCATENATE(VLOOKUP(CONCATENATE($B102,"_",K$99),'Rozpis zápasů'!$D$3:$AF$162,IF(VLOOKUP(CONCATENATE($B102,"_",K$99),'Rozpis zápasů'!$D$3:$AF$162,3,0)=$B102,5,6),0),":",VLOOKUP(CONCATENATE($B102,"_",K$99),'Rozpis zápasů'!$D$3:$AF$162,IF(VLOOKUP(CONCATENATE($B102,"_",K$99),'Rozpis zápasů'!$D$3:$AF$162,3,0)=$B102,6,5),0),IF(VLOOKUP(CONCATENATE($B102,"_",K$99),'Rozpis zápasů'!$D$3:$AF$162,20,0)&lt;&gt;"",CONCATENATE(" (",VLOOKUP(CONCATENATE($B102,"_",K$99),'Rozpis zápasů'!$D$3:$AF$162,20,0),")"),"")),"")</f>
        <v/>
      </c>
      <c r="L102" s="232">
        <f>IF((COUNTIFS('Rozpis zápasů'!$F$3:$F$162,B102,'Rozpis zápasů'!$E$3:$E$162,"&lt;&gt;N")+COUNTIFS('Rozpis zápasů'!$G$3:$G$162,B102,'Rozpis zápasů'!$E$3:$E$162,"&lt;&gt;N"))=0,"",SUMIF('Rozpis zápasů'!$F$3:$F$162,B102,'Rozpis zápasů'!$L$3:$L$162)+SUMIF('Rozpis zápasů'!$G$3:$G$162,B102,'Rozpis zápasů'!$M$3:$M$162))</f>
        <v>3</v>
      </c>
      <c r="M102" s="235">
        <f>IF((COUNTIFS('Rozpis zápasů'!$F$3:$F$162,B102,'Rozpis zápasů'!$E$3:$E$162,"&lt;&gt;N")+COUNTIFS('Rozpis zápasů'!$G$3:$G$162,B102,'Rozpis zápasů'!$E$3:$E$162,"&lt;&gt;N"))=0,"",SUMIF('Rozpis zápasů'!$F$3:$F$162,$B102,'Rozpis zápasů'!$H$3:$H$162)+SUMIF('Rozpis zápasů'!$G$3:$G$162,$B102,'Rozpis zápasů'!$I$3:$I$162))</f>
        <v>7</v>
      </c>
      <c r="N102" s="355">
        <f>IF((COUNTIFS('Rozpis zápasů'!$F$3:$F$162,B102,'Rozpis zápasů'!$E$3:$E$162,"&lt;&gt;N")+COUNTIFS('Rozpis zápasů'!$G$3:$G$162,B102,'Rozpis zápasů'!$E$3:$E$162,"&lt;&gt;N"))=0,"",SUMIF('Rozpis zápasů'!$F$3:$F$162,$B102,'Rozpis zápasů'!$I$3:$I$162)+SUMIF('Rozpis zápasů'!$G$3:$G$162,$B102,'Rozpis zápasů'!$H$3:$H$162))</f>
        <v>4</v>
      </c>
      <c r="O102" s="233">
        <f t="shared" si="50"/>
        <v>3</v>
      </c>
      <c r="P102" s="445">
        <f t="shared" si="51"/>
        <v>1.75</v>
      </c>
      <c r="Q102" s="446">
        <f t="shared" si="47"/>
        <v>1</v>
      </c>
      <c r="R102" s="447">
        <f>IF($Q102="","",IF(AND(COUNTIF($Q$100:$Q$107,$Q102)&gt;1,COUNTIF($Q$100:$Q$107,$Q102)&lt;COUNTA($C$100:$C$107)),HLOOKUP($B102,rozstřely!$C$332:$BN$345,10,0),""))</f>
        <v>1</v>
      </c>
      <c r="S102" s="448">
        <f>IF($Q102="","",IF(AND(COUNTIF($Q$100:$Q$107,$Q102)&gt;1,COUNTIF($Q$100:$Q$107,$Q102)&lt;COUNTA($C$100:$C$107)),HLOOKUP($B102,rozstřely!$C$332:$BN$345,11,0),""))</f>
        <v>3</v>
      </c>
      <c r="T102" s="449">
        <f>IF($Q102="","",IF(AND(COUNTIF($Q$100:$Q$107,$Q102)&gt;1,COUNTIF($Q$100:$Q$107,$Q102)&lt;COUNTA($C$100:$C$107)),HLOOKUP($B102,rozstřely!$C$332:$BN$345,12,0),""))</f>
        <v>2</v>
      </c>
      <c r="U102" s="447">
        <f>IF($Q102="","",IF(AND(COUNTIF($Q$100:$Q$107,$Q102)&gt;1,COUNTIF($Q$100:$Q$107,$Q102)&lt;COUNTA($C$100:$C$107)),HLOOKUP($B102,rozstřely!$C$332:$BN$345,13,0),""))</f>
        <v>1</v>
      </c>
      <c r="V102" s="450">
        <f>IF($Q102="","",IF(AND(COUNTIF($Q$100:$Q$107,$Q102)&gt;1,COUNTIF($Q$100:$Q$107,$Q102)&lt;COUNTA($C$100:$C$107)),HLOOKUP($B102,rozstřely!$C$332:$BN$345,14,0),""))</f>
        <v>1.5</v>
      </c>
      <c r="W102" s="451">
        <f ca="1">IF($Q102="","",IF(AND(COUNTIF($Q$100:$Q$107,$Q102)&gt;0,COUNTIF($Q$100:$Q$107,$Q102)&lt;COUNTA($C$100:$C$107)),HLOOKUP(B102,rozstřely!$C$321:$BJ$328,8,0),""))</f>
        <v>1</v>
      </c>
      <c r="X102" s="452" t="str">
        <f t="shared" ref="X102:X107" ca="1" si="52">CONCATENATE(W102,$B$99)</f>
        <v>1I</v>
      </c>
      <c r="Y102" s="453">
        <f t="shared" si="48"/>
        <v>93</v>
      </c>
      <c r="Z102" s="455" t="str">
        <f t="shared" si="49"/>
        <v>Černý/ 
Novotný</v>
      </c>
      <c r="AA102" s="325"/>
    </row>
    <row r="103" spans="1:27" ht="30" customHeight="1" x14ac:dyDescent="0.25">
      <c r="A103" s="561"/>
      <c r="B103" s="1013">
        <f>'Tabulky skupin'!B103</f>
        <v>94</v>
      </c>
      <c r="C103" s="885" t="str">
        <f>VLOOKUP($B103,jednotlivci!$C$5:$G$164,5,0)</f>
        <v>Kühnel/ 
Černý</v>
      </c>
      <c r="D103" s="100" t="str">
        <f>IFERROR(CONCATENATE(VLOOKUP(CONCATENATE(D$99,"_",$B103),'Rozpis zápasů'!$D$3:$AF$162,IF(VLOOKUP(CONCATENATE(D$99,"_",$B103),'Rozpis zápasů'!$D$3:$AF$162,3,0)=$B103,5,6),0),":",VLOOKUP(CONCATENATE(D$99,"_",$B103),'Rozpis zápasů'!$D$3:$AF$162,IF(VLOOKUP(CONCATENATE(D$99,"_",$B103),'Rozpis zápasů'!$D$3:$AF$162,3,0)=$B103,6,5),0),IF(VLOOKUP(CONCATENATE(D$99,"_",$B103),'Rozpis zápasů'!$D$3:$AF$162,20,0)&lt;&gt;"",CONCATENATE(" (",VLOOKUP(CONCATENATE(D$99,"_",$B103),'Rozpis zápasů'!$D$3:$AF$162,20,0),")"),"")),"")</f>
        <v>2:1</v>
      </c>
      <c r="E103" s="103" t="str">
        <f>IFERROR(CONCATENATE(VLOOKUP(CONCATENATE(E$99,"_",$B103),'Rozpis zápasů'!$D$3:$AF$162,IF(VLOOKUP(CONCATENATE(E$99,"_",$B103),'Rozpis zápasů'!$D$3:$AF$162,3,0)=$B103,5,6),0),":",VLOOKUP(CONCATENATE(E$99,"_",$B103),'Rozpis zápasů'!$D$3:$AF$162,IF(VLOOKUP(CONCATENATE(E$99,"_",$B103),'Rozpis zápasů'!$D$3:$AF$162,3,0)=$B103,6,5),0),IF(VLOOKUP(CONCATENATE(E$99,"_",$B103),'Rozpis zápasů'!$D$3:$AF$162,20,0)&lt;&gt;"",CONCATENATE(" (",VLOOKUP(CONCATENATE(E$99,"_",$B103),'Rozpis zápasů'!$D$3:$AF$162,20,0),")"),"")),"")</f>
        <v>1:2</v>
      </c>
      <c r="F103" s="103" t="str">
        <f>IFERROR(CONCATENATE(VLOOKUP(CONCATENATE(F$99,"_",$B103),'Rozpis zápasů'!$D$3:$AF$162,IF(VLOOKUP(CONCATENATE(F$99,"_",$B103),'Rozpis zápasů'!$D$3:$AF$162,3,0)=$B103,5,6),0),":",VLOOKUP(CONCATENATE(F$99,"_",$B103),'Rozpis zápasů'!$D$3:$AF$162,IF(VLOOKUP(CONCATENATE(F$99,"_",$B103),'Rozpis zápasů'!$D$3:$AF$162,3,0)=$B103,6,5),0),IF(VLOOKUP(CONCATENATE(F$99,"_",$B103),'Rozpis zápasů'!$D$3:$AF$162,20,0)&lt;&gt;"",CONCATENATE(" (",VLOOKUP(CONCATENATE(F$99,"_",$B103),'Rozpis zápasů'!$D$3:$AF$162,20,0),")"),"")),"")</f>
        <v>2:1</v>
      </c>
      <c r="G103" s="444" t="str">
        <f>F102</f>
        <v>I</v>
      </c>
      <c r="H103" s="101" t="str">
        <f>IFERROR(CONCATENATE(VLOOKUP(CONCATENATE($B103,"_",H$99),'Rozpis zápasů'!$D$3:$AF$162,IF(VLOOKUP(CONCATENATE($B103,"_",H$99),'Rozpis zápasů'!$D$3:$AF$162,3,0)=$B103,5,6),0),":",VLOOKUP(CONCATENATE($B103,"_",H$99),'Rozpis zápasů'!$D$3:$AF$162,IF(VLOOKUP(CONCATENATE($B103,"_",H$99),'Rozpis zápasů'!$D$3:$AF$162,3,0)=$B103,6,5),0),IF(VLOOKUP(CONCATENATE($B103,"_",H$99),'Rozpis zápasů'!$D$3:$AF$162,20,0)&lt;&gt;"",CONCATENATE(" (",VLOOKUP(CONCATENATE($B103,"_",H$99),'Rozpis zápasů'!$D$3:$AF$162,20,0),")"),"")),"")</f>
        <v>2:1</v>
      </c>
      <c r="I103" s="101" t="str">
        <f>IFERROR(CONCATENATE(VLOOKUP(CONCATENATE($B103,"_",I$99),'Rozpis zápasů'!$D$3:$AF$162,IF(VLOOKUP(CONCATENATE($B103,"_",I$99),'Rozpis zápasů'!$D$3:$AF$162,3,0)=$B103,5,6),0),":",VLOOKUP(CONCATENATE($B103,"_",I$99),'Rozpis zápasů'!$D$3:$AF$162,IF(VLOOKUP(CONCATENATE($B103,"_",I$99),'Rozpis zápasů'!$D$3:$AF$162,3,0)=$B103,6,5),0),IF(VLOOKUP(CONCATENATE($B103,"_",I$99),'Rozpis zápasů'!$D$3:$AF$162,20,0)&lt;&gt;"",CONCATENATE(" (",VLOOKUP(CONCATENATE($B103,"_",I$99),'Rozpis zápasů'!$D$3:$AF$162,20,0),")"),"")),"")</f>
        <v/>
      </c>
      <c r="J103" s="101" t="str">
        <f>IFERROR(CONCATENATE(VLOOKUP(CONCATENATE($B103,"_",J$99),'Rozpis zápasů'!$D$3:$AF$162,IF(VLOOKUP(CONCATENATE($B103,"_",J$99),'Rozpis zápasů'!$D$3:$AF$162,3,0)=$B103,5,6),0),":",VLOOKUP(CONCATENATE($B103,"_",J$99),'Rozpis zápasů'!$D$3:$AF$162,IF(VLOOKUP(CONCATENATE($B103,"_",J$99),'Rozpis zápasů'!$D$3:$AF$162,3,0)=$B103,6,5),0),IF(VLOOKUP(CONCATENATE($B103,"_",J$99),'Rozpis zápasů'!$D$3:$AF$162,20,0)&lt;&gt;"",CONCATENATE(" (",VLOOKUP(CONCATENATE($B103,"_",J$99),'Rozpis zápasů'!$D$3:$AF$162,20,0),")"),"")),"")</f>
        <v/>
      </c>
      <c r="K103" s="229" t="str">
        <f>IFERROR(CONCATENATE(VLOOKUP(CONCATENATE($B103,"_",K$99),'Rozpis zápasů'!$D$3:$AF$162,IF(VLOOKUP(CONCATENATE($B103,"_",K$99),'Rozpis zápasů'!$D$3:$AF$162,3,0)=$B103,5,6),0),":",VLOOKUP(CONCATENATE($B103,"_",K$99),'Rozpis zápasů'!$D$3:$AF$162,IF(VLOOKUP(CONCATENATE($B103,"_",K$99),'Rozpis zápasů'!$D$3:$AF$162,3,0)=$B103,6,5),0),IF(VLOOKUP(CONCATENATE($B103,"_",K$99),'Rozpis zápasů'!$D$3:$AF$162,20,0)&lt;&gt;"",CONCATENATE(" (",VLOOKUP(CONCATENATE($B103,"_",K$99),'Rozpis zápasů'!$D$3:$AF$162,20,0),")"),"")),"")</f>
        <v/>
      </c>
      <c r="L103" s="232">
        <f>IF((COUNTIFS('Rozpis zápasů'!$F$3:$F$162,B103,'Rozpis zápasů'!$E$3:$E$162,"&lt;&gt;N")+COUNTIFS('Rozpis zápasů'!$G$3:$G$162,B103,'Rozpis zápasů'!$E$3:$E$162,"&lt;&gt;N"))=0,"",SUMIF('Rozpis zápasů'!$F$3:$F$162,B103,'Rozpis zápasů'!$L$3:$L$162)+SUMIF('Rozpis zápasů'!$G$3:$G$162,B103,'Rozpis zápasů'!$M$3:$M$162))</f>
        <v>3</v>
      </c>
      <c r="M103" s="235">
        <f>IF((COUNTIFS('Rozpis zápasů'!$F$3:$F$162,B103,'Rozpis zápasů'!$E$3:$E$162,"&lt;&gt;N")+COUNTIFS('Rozpis zápasů'!$G$3:$G$162,B103,'Rozpis zápasů'!$E$3:$E$162,"&lt;&gt;N"))=0,"",SUMIF('Rozpis zápasů'!$F$3:$F$162,$B103,'Rozpis zápasů'!$H$3:$H$162)+SUMIF('Rozpis zápasů'!$G$3:$G$162,$B103,'Rozpis zápasů'!$I$3:$I$162))</f>
        <v>7</v>
      </c>
      <c r="N103" s="355">
        <f>IF((COUNTIFS('Rozpis zápasů'!$F$3:$F$162,B103,'Rozpis zápasů'!$E$3:$E$162,"&lt;&gt;N")+COUNTIFS('Rozpis zápasů'!$G$3:$G$162,B103,'Rozpis zápasů'!$E$3:$E$162,"&lt;&gt;N"))=0,"",SUMIF('Rozpis zápasů'!$F$3:$F$162,$B103,'Rozpis zápasů'!$I$3:$I$162)+SUMIF('Rozpis zápasů'!$G$3:$G$162,$B103,'Rozpis zápasů'!$H$3:$H$162))</f>
        <v>5</v>
      </c>
      <c r="O103" s="233">
        <f t="shared" si="50"/>
        <v>2</v>
      </c>
      <c r="P103" s="445">
        <f t="shared" si="51"/>
        <v>1.4</v>
      </c>
      <c r="Q103" s="446">
        <f t="shared" si="47"/>
        <v>1</v>
      </c>
      <c r="R103" s="447">
        <f>IF($Q103="","",IF(AND(COUNTIF($Q$100:$Q$107,$Q103)&gt;1,COUNTIF($Q$100:$Q$107,$Q103)&lt;COUNTA($C$100:$C$107)),HLOOKUP($B103,rozstřely!$C$332:$BN$345,10,0),""))</f>
        <v>1</v>
      </c>
      <c r="S103" s="448">
        <f>IF($Q103="","",IF(AND(COUNTIF($Q$100:$Q$107,$Q103)&gt;1,COUNTIF($Q$100:$Q$107,$Q103)&lt;COUNTA($C$100:$C$107)),HLOOKUP($B103,rozstřely!$C$332:$BN$345,11,0),""))</f>
        <v>3</v>
      </c>
      <c r="T103" s="449">
        <f>IF($Q103="","",IF(AND(COUNTIF($Q$100:$Q$107,$Q103)&gt;1,COUNTIF($Q$100:$Q$107,$Q103)&lt;COUNTA($C$100:$C$107)),HLOOKUP($B103,rozstřely!$C$332:$BN$345,12,0),""))</f>
        <v>3</v>
      </c>
      <c r="U103" s="447">
        <f>IF($Q103="","",IF(AND(COUNTIF($Q$100:$Q$107,$Q103)&gt;1,COUNTIF($Q$100:$Q$107,$Q103)&lt;COUNTA($C$100:$C$107)),HLOOKUP($B103,rozstřely!$C$332:$BN$345,13,0),""))</f>
        <v>0</v>
      </c>
      <c r="V103" s="450">
        <f>IF($Q103="","",IF(AND(COUNTIF($Q$100:$Q$107,$Q103)&gt;1,COUNTIF($Q$100:$Q$107,$Q103)&lt;COUNTA($C$100:$C$107)),HLOOKUP($B103,rozstřely!$C$332:$BN$345,14,0),""))</f>
        <v>1</v>
      </c>
      <c r="W103" s="456">
        <f ca="1">IF($Q103="","",IF(AND(COUNTIF($Q$100:$Q$107,$Q103)&gt;0,COUNTIF($Q$100:$Q$107,$Q103)&lt;COUNTA($C$100:$C$107)),HLOOKUP(B103,rozstřely!$C$321:$BJ$328,8,0),""))</f>
        <v>2</v>
      </c>
      <c r="X103" s="452" t="str">
        <f t="shared" ca="1" si="52"/>
        <v>2I</v>
      </c>
      <c r="Y103" s="452">
        <f t="shared" si="48"/>
        <v>94</v>
      </c>
      <c r="Z103" s="455" t="str">
        <f t="shared" si="49"/>
        <v>Kühnel/ 
Černý</v>
      </c>
      <c r="AA103" s="325"/>
    </row>
    <row r="104" spans="1:27" ht="30" customHeight="1" x14ac:dyDescent="0.25">
      <c r="A104" s="561"/>
      <c r="B104" s="1013">
        <f>'Tabulky skupin'!B104</f>
        <v>95</v>
      </c>
      <c r="C104" s="885" t="str">
        <f>VLOOKUP($B104,jednotlivci!$C$5:$G$164,5,0)</f>
        <v>Syryčanský/ 
Hrstka</v>
      </c>
      <c r="D104" s="100" t="str">
        <f>IFERROR(CONCATENATE(VLOOKUP(CONCATENATE(D$99,"_",$B104),'Rozpis zápasů'!$D$3:$AF$162,IF(VLOOKUP(CONCATENATE(D$99,"_",$B104),'Rozpis zápasů'!$D$3:$AF$162,3,0)=$B104,5,6),0),":",VLOOKUP(CONCATENATE(D$99,"_",$B104),'Rozpis zápasů'!$D$3:$AF$162,IF(VLOOKUP(CONCATENATE(D$99,"_",$B104),'Rozpis zápasů'!$D$3:$AF$162,3,0)=$B104,6,5),0),IF(VLOOKUP(CONCATENATE(D$99,"_",$B104),'Rozpis zápasů'!$D$3:$AF$162,20,0)&lt;&gt;"",CONCATENATE(" (",VLOOKUP(CONCATENATE(D$99,"_",$B104),'Rozpis zápasů'!$D$3:$AF$162,20,0),")"),"")),"")</f>
        <v>2:0</v>
      </c>
      <c r="E104" s="103" t="str">
        <f>IFERROR(CONCATENATE(VLOOKUP(CONCATENATE(E$99,"_",$B104),'Rozpis zápasů'!$D$3:$AF$162,IF(VLOOKUP(CONCATENATE(E$99,"_",$B104),'Rozpis zápasů'!$D$3:$AF$162,3,0)=$B104,5,6),0),":",VLOOKUP(CONCATENATE(E$99,"_",$B104),'Rozpis zápasů'!$D$3:$AF$162,IF(VLOOKUP(CONCATENATE(E$99,"_",$B104),'Rozpis zápasů'!$D$3:$AF$162,3,0)=$B104,6,5),0),IF(VLOOKUP(CONCATENATE(E$99,"_",$B104),'Rozpis zápasů'!$D$3:$AF$162,20,0)&lt;&gt;"",CONCATENATE(" (",VLOOKUP(CONCATENATE(E$99,"_",$B104),'Rozpis zápasů'!$D$3:$AF$162,20,0),")"),"")),"")</f>
        <v>1:2</v>
      </c>
      <c r="F104" s="103" t="str">
        <f>IFERROR(CONCATENATE(VLOOKUP(CONCATENATE(F$99,"_",$B104),'Rozpis zápasů'!$D$3:$AF$162,IF(VLOOKUP(CONCATENATE(F$99,"_",$B104),'Rozpis zápasů'!$D$3:$AF$162,3,0)=$B104,5,6),0),":",VLOOKUP(CONCATENATE(F$99,"_",$B104),'Rozpis zápasů'!$D$3:$AF$162,IF(VLOOKUP(CONCATENATE(F$99,"_",$B104),'Rozpis zápasů'!$D$3:$AF$162,3,0)=$B104,6,5),0),IF(VLOOKUP(CONCATENATE(F$99,"_",$B104),'Rozpis zápasů'!$D$3:$AF$162,20,0)&lt;&gt;"",CONCATENATE(" (",VLOOKUP(CONCATENATE(F$99,"_",$B104),'Rozpis zápasů'!$D$3:$AF$162,20,0),")"),"")),"")</f>
        <v>1:2</v>
      </c>
      <c r="G104" s="103" t="str">
        <f>IFERROR(CONCATENATE(VLOOKUP(CONCATENATE(G$99,"_",$B104),'Rozpis zápasů'!$D$3:$AF$162,IF(VLOOKUP(CONCATENATE(G$99,"_",$B104),'Rozpis zápasů'!$D$3:$AF$162,3,0)=$B104,5,6),0),":",VLOOKUP(CONCATENATE(G$99,"_",$B104),'Rozpis zápasů'!$D$3:$AF$162,IF(VLOOKUP(CONCATENATE(G$99,"_",$B104),'Rozpis zápasů'!$D$3:$AF$162,3,0)=$B104,6,5),0),IF(VLOOKUP(CONCATENATE(G$99,"_",$B104),'Rozpis zápasů'!$D$3:$AF$162,20,0)&lt;&gt;"",CONCATENATE(" (",VLOOKUP(CONCATENATE(G$99,"_",$B104),'Rozpis zápasů'!$D$3:$AF$162,20,0),")"),"")),"")</f>
        <v>1:2</v>
      </c>
      <c r="H104" s="444" t="str">
        <f>G103</f>
        <v>I</v>
      </c>
      <c r="I104" s="101" t="str">
        <f>IFERROR(CONCATENATE(VLOOKUP(CONCATENATE($B104,"_",I$99),'Rozpis zápasů'!$D$3:$AF$162,IF(VLOOKUP(CONCATENATE($B104,"_",I$99),'Rozpis zápasů'!$D$3:$AF$162,3,0)=$B104,5,6),0),":",VLOOKUP(CONCATENATE($B104,"_",I$99),'Rozpis zápasů'!$D$3:$AF$162,IF(VLOOKUP(CONCATENATE($B104,"_",I$99),'Rozpis zápasů'!$D$3:$AF$162,3,0)=$B104,6,5),0),IF(VLOOKUP(CONCATENATE($B104,"_",I$99),'Rozpis zápasů'!$D$3:$AF$162,20,0)&lt;&gt;"",CONCATENATE(" (",VLOOKUP(CONCATENATE($B104,"_",I$99),'Rozpis zápasů'!$D$3:$AF$162,20,0),")"),"")),"")</f>
        <v/>
      </c>
      <c r="J104" s="101" t="str">
        <f>IFERROR(CONCATENATE(VLOOKUP(CONCATENATE($B104,"_",J$99),'Rozpis zápasů'!$D$3:$AF$162,IF(VLOOKUP(CONCATENATE($B104,"_",J$99),'Rozpis zápasů'!$D$3:$AF$162,3,0)=$B104,5,6),0),":",VLOOKUP(CONCATENATE($B104,"_",J$99),'Rozpis zápasů'!$D$3:$AF$162,IF(VLOOKUP(CONCATENATE($B104,"_",J$99),'Rozpis zápasů'!$D$3:$AF$162,3,0)=$B104,6,5),0),IF(VLOOKUP(CONCATENATE($B104,"_",J$99),'Rozpis zápasů'!$D$3:$AF$162,20,0)&lt;&gt;"",CONCATENATE(" (",VLOOKUP(CONCATENATE($B104,"_",J$99),'Rozpis zápasů'!$D$3:$AF$162,20,0),")"),"")),"")</f>
        <v/>
      </c>
      <c r="K104" s="229" t="str">
        <f>IFERROR(CONCATENATE(VLOOKUP(CONCATENATE($B104,"_",K$99),'Rozpis zápasů'!$D$3:$AF$162,IF(VLOOKUP(CONCATENATE($B104,"_",K$99),'Rozpis zápasů'!$D$3:$AF$162,3,0)=$B104,5,6),0),":",VLOOKUP(CONCATENATE($B104,"_",K$99),'Rozpis zápasů'!$D$3:$AF$162,IF(VLOOKUP(CONCATENATE($B104,"_",K$99),'Rozpis zápasů'!$D$3:$AF$162,3,0)=$B104,6,5),0),IF(VLOOKUP(CONCATENATE($B104,"_",K$99),'Rozpis zápasů'!$D$3:$AF$162,20,0)&lt;&gt;"",CONCATENATE(" (",VLOOKUP(CONCATENATE($B104,"_",K$99),'Rozpis zápasů'!$D$3:$AF$162,20,0),")"),"")),"")</f>
        <v/>
      </c>
      <c r="L104" s="232">
        <f>IF((COUNTIFS('Rozpis zápasů'!$F$3:$F$162,B104,'Rozpis zápasů'!$E$3:$E$162,"&lt;&gt;N")+COUNTIFS('Rozpis zápasů'!$G$3:$G$162,B104,'Rozpis zápasů'!$E$3:$E$162,"&lt;&gt;N"))=0,"",SUMIF('Rozpis zápasů'!$F$3:$F$162,B104,'Rozpis zápasů'!$L$3:$L$162)+SUMIF('Rozpis zápasů'!$G$3:$G$162,B104,'Rozpis zápasů'!$M$3:$M$162))</f>
        <v>1</v>
      </c>
      <c r="M104" s="235">
        <f>IF((COUNTIFS('Rozpis zápasů'!$F$3:$F$162,B104,'Rozpis zápasů'!$E$3:$E$162,"&lt;&gt;N")+COUNTIFS('Rozpis zápasů'!$G$3:$G$162,B104,'Rozpis zápasů'!$E$3:$E$162,"&lt;&gt;N"))=0,"",SUMIF('Rozpis zápasů'!$F$3:$F$162,$B104,'Rozpis zápasů'!$H$3:$H$162)+SUMIF('Rozpis zápasů'!$G$3:$G$162,$B104,'Rozpis zápasů'!$I$3:$I$162))</f>
        <v>5</v>
      </c>
      <c r="N104" s="355">
        <f>IF((COUNTIFS('Rozpis zápasů'!$F$3:$F$162,B104,'Rozpis zápasů'!$E$3:$E$162,"&lt;&gt;N")+COUNTIFS('Rozpis zápasů'!$G$3:$G$162,B104,'Rozpis zápasů'!$E$3:$E$162,"&lt;&gt;N"))=0,"",SUMIF('Rozpis zápasů'!$F$3:$F$162,$B104,'Rozpis zápasů'!$I$3:$I$162)+SUMIF('Rozpis zápasů'!$G$3:$G$162,$B104,'Rozpis zápasů'!$H$3:$H$162))</f>
        <v>6</v>
      </c>
      <c r="O104" s="233">
        <f t="shared" si="50"/>
        <v>-1</v>
      </c>
      <c r="P104" s="445">
        <f t="shared" si="51"/>
        <v>0.83333333333333337</v>
      </c>
      <c r="Q104" s="446">
        <f t="shared" si="47"/>
        <v>4</v>
      </c>
      <c r="R104" s="447" t="str">
        <f>IF($Q104="","",IF(AND(COUNTIF($Q$100:$Q$107,$Q104)&gt;1,COUNTIF($Q$100:$Q$107,$Q104)&lt;COUNTA($C$100:$C$107)),HLOOKUP($B104,rozstřely!$C$332:$BN$345,10,0),""))</f>
        <v/>
      </c>
      <c r="S104" s="448" t="str">
        <f>IF($Q104="","",IF(AND(COUNTIF($Q$100:$Q$107,$Q104)&gt;1,COUNTIF($Q$100:$Q$107,$Q104)&lt;COUNTA($C$100:$C$107)),HLOOKUP($B104,rozstřely!$C$332:$BN$345,11,0),""))</f>
        <v/>
      </c>
      <c r="T104" s="449" t="str">
        <f>IF($Q104="","",IF(AND(COUNTIF($Q$100:$Q$107,$Q104)&gt;1,COUNTIF($Q$100:$Q$107,$Q104)&lt;COUNTA($C$100:$C$107)),HLOOKUP($B104,rozstřely!$C$332:$BN$345,12,0),""))</f>
        <v/>
      </c>
      <c r="U104" s="447" t="str">
        <f>IF($Q104="","",IF(AND(COUNTIF($Q$100:$Q$107,$Q104)&gt;1,COUNTIF($Q$100:$Q$107,$Q104)&lt;COUNTA($C$100:$C$107)),HLOOKUP($B104,rozstřely!$C$332:$BN$345,13,0),""))</f>
        <v/>
      </c>
      <c r="V104" s="450" t="str">
        <f>IF($Q104="","",IF(AND(COUNTIF($Q$100:$Q$107,$Q104)&gt;1,COUNTIF($Q$100:$Q$107,$Q104)&lt;COUNTA($C$100:$C$107)),HLOOKUP($B104,rozstřely!$C$332:$BN$345,14,0),""))</f>
        <v/>
      </c>
      <c r="W104" s="456">
        <f ca="1">IF($Q104="","",IF(AND(COUNTIF($Q$100:$Q$107,$Q104)&gt;0,COUNTIF($Q$100:$Q$107,$Q104)&lt;COUNTA($C$100:$C$107)),HLOOKUP(B104,rozstřely!$C$321:$BJ$328,8,0),""))</f>
        <v>4</v>
      </c>
      <c r="X104" s="452" t="str">
        <f t="shared" ca="1" si="52"/>
        <v>4I</v>
      </c>
      <c r="Y104" s="452">
        <f t="shared" si="48"/>
        <v>95</v>
      </c>
      <c r="Z104" s="455" t="str">
        <f t="shared" si="49"/>
        <v>Syryčanský/ 
Hrstka</v>
      </c>
      <c r="AA104" s="325"/>
    </row>
    <row r="105" spans="1:27" ht="30" customHeight="1" x14ac:dyDescent="0.25">
      <c r="A105" s="561"/>
      <c r="B105" s="1013">
        <f>'Tabulky skupin'!B105</f>
        <v>96</v>
      </c>
      <c r="C105" s="885" t="str">
        <f>VLOOKUP($B105,jednotlivci!$C$5:$G$164,5,0)</f>
        <v/>
      </c>
      <c r="D105" s="100" t="str">
        <f>IFERROR(CONCATENATE(VLOOKUP(CONCATENATE(D$99,"_",$B105),'Rozpis zápasů'!$D$3:$AF$162,IF(VLOOKUP(CONCATENATE(D$99,"_",$B105),'Rozpis zápasů'!$D$3:$AF$162,3,0)=$B105,5,6),0),":",VLOOKUP(CONCATENATE(D$99,"_",$B105),'Rozpis zápasů'!$D$3:$AF$162,IF(VLOOKUP(CONCATENATE(D$99,"_",$B105),'Rozpis zápasů'!$D$3:$AF$162,3,0)=$B105,6,5),0),IF(VLOOKUP(CONCATENATE(D$99,"_",$B105),'Rozpis zápasů'!$D$3:$AF$162,20,0)&lt;&gt;"",CONCATENATE(" (",VLOOKUP(CONCATENATE(D$99,"_",$B105),'Rozpis zápasů'!$D$3:$AF$162,20,0),")"),"")),"")</f>
        <v/>
      </c>
      <c r="E105" s="103" t="str">
        <f>IFERROR(CONCATENATE(VLOOKUP(CONCATENATE(E$99,"_",$B105),'Rozpis zápasů'!$D$3:$AF$162,IF(VLOOKUP(CONCATENATE(E$99,"_",$B105),'Rozpis zápasů'!$D$3:$AF$162,3,0)=$B105,5,6),0),":",VLOOKUP(CONCATENATE(E$99,"_",$B105),'Rozpis zápasů'!$D$3:$AF$162,IF(VLOOKUP(CONCATENATE(E$99,"_",$B105),'Rozpis zápasů'!$D$3:$AF$162,3,0)=$B105,6,5),0),IF(VLOOKUP(CONCATENATE(E$99,"_",$B105),'Rozpis zápasů'!$D$3:$AF$162,20,0)&lt;&gt;"",CONCATENATE(" (",VLOOKUP(CONCATENATE(E$99,"_",$B105),'Rozpis zápasů'!$D$3:$AF$162,20,0),")"),"")),"")</f>
        <v/>
      </c>
      <c r="F105" s="103" t="str">
        <f>IFERROR(CONCATENATE(VLOOKUP(CONCATENATE(F$99,"_",$B105),'Rozpis zápasů'!$D$3:$AF$162,IF(VLOOKUP(CONCATENATE(F$99,"_",$B105),'Rozpis zápasů'!$D$3:$AF$162,3,0)=$B105,5,6),0),":",VLOOKUP(CONCATENATE(F$99,"_",$B105),'Rozpis zápasů'!$D$3:$AF$162,IF(VLOOKUP(CONCATENATE(F$99,"_",$B105),'Rozpis zápasů'!$D$3:$AF$162,3,0)=$B105,6,5),0),IF(VLOOKUP(CONCATENATE(F$99,"_",$B105),'Rozpis zápasů'!$D$3:$AF$162,20,0)&lt;&gt;"",CONCATENATE(" (",VLOOKUP(CONCATENATE(F$99,"_",$B105),'Rozpis zápasů'!$D$3:$AF$162,20,0),")"),"")),"")</f>
        <v/>
      </c>
      <c r="G105" s="103" t="str">
        <f>IFERROR(CONCATENATE(VLOOKUP(CONCATENATE(G$99,"_",$B105),'Rozpis zápasů'!$D$3:$AF$162,IF(VLOOKUP(CONCATENATE(G$99,"_",$B105),'Rozpis zápasů'!$D$3:$AF$162,3,0)=$B105,5,6),0),":",VLOOKUP(CONCATENATE(G$99,"_",$B105),'Rozpis zápasů'!$D$3:$AF$162,IF(VLOOKUP(CONCATENATE(G$99,"_",$B105),'Rozpis zápasů'!$D$3:$AF$162,3,0)=$B105,6,5),0),IF(VLOOKUP(CONCATENATE(G$99,"_",$B105),'Rozpis zápasů'!$D$3:$AF$162,20,0)&lt;&gt;"",CONCATENATE(" (",VLOOKUP(CONCATENATE(G$99,"_",$B105),'Rozpis zápasů'!$D$3:$AF$162,20,0),")"),"")),"")</f>
        <v/>
      </c>
      <c r="H105" s="103" t="str">
        <f>IFERROR(CONCATENATE(VLOOKUP(CONCATENATE(H$99,"_",$B105),'Rozpis zápasů'!$D$3:$AF$162,IF(VLOOKUP(CONCATENATE(H$99,"_",$B105),'Rozpis zápasů'!$D$3:$AF$162,3,0)=$B105,5,6),0),":",VLOOKUP(CONCATENATE(H$99,"_",$B105),'Rozpis zápasů'!$D$3:$AF$162,IF(VLOOKUP(CONCATENATE(H$99,"_",$B105),'Rozpis zápasů'!$D$3:$AF$162,3,0)=$B105,6,5),0),IF(VLOOKUP(CONCATENATE(H$99,"_",$B105),'Rozpis zápasů'!$D$3:$AF$162,20,0)&lt;&gt;"",CONCATENATE(" (",VLOOKUP(CONCATENATE(H$99,"_",$B105),'Rozpis zápasů'!$D$3:$AF$162,20,0),")"),"")),"")</f>
        <v/>
      </c>
      <c r="I105" s="444" t="str">
        <f>H104</f>
        <v>I</v>
      </c>
      <c r="J105" s="101" t="str">
        <f>IFERROR(CONCATENATE(VLOOKUP(CONCATENATE($B105,"_",J$99),'Rozpis zápasů'!$D$3:$AF$162,IF(VLOOKUP(CONCATENATE($B105,"_",J$99),'Rozpis zápasů'!$D$3:$AF$162,3,0)=$B105,5,6),0),":",VLOOKUP(CONCATENATE($B105,"_",J$99),'Rozpis zápasů'!$D$3:$AF$162,IF(VLOOKUP(CONCATENATE($B105,"_",J$99),'Rozpis zápasů'!$D$3:$AF$162,3,0)=$B105,6,5),0),IF(VLOOKUP(CONCATENATE($B105,"_",J$99),'Rozpis zápasů'!$D$3:$AF$162,20,0)&lt;&gt;"",CONCATENATE(" (",VLOOKUP(CONCATENATE($B105,"_",J$99),'Rozpis zápasů'!$D$3:$AF$162,20,0),")"),"")),"")</f>
        <v/>
      </c>
      <c r="K105" s="229" t="str">
        <f>IFERROR(CONCATENATE(VLOOKUP(CONCATENATE($B105,"_",K$99),'Rozpis zápasů'!$D$3:$AF$162,IF(VLOOKUP(CONCATENATE($B105,"_",K$99),'Rozpis zápasů'!$D$3:$AF$162,3,0)=$B105,5,6),0),":",VLOOKUP(CONCATENATE($B105,"_",K$99),'Rozpis zápasů'!$D$3:$AF$162,IF(VLOOKUP(CONCATENATE($B105,"_",K$99),'Rozpis zápasů'!$D$3:$AF$162,3,0)=$B105,6,5),0),IF(VLOOKUP(CONCATENATE($B105,"_",K$99),'Rozpis zápasů'!$D$3:$AF$162,20,0)&lt;&gt;"",CONCATENATE(" (",VLOOKUP(CONCATENATE($B105,"_",K$99),'Rozpis zápasů'!$D$3:$AF$162,20,0),")"),"")),"")</f>
        <v/>
      </c>
      <c r="L105" s="232" t="str">
        <f>IF((COUNTIFS('Rozpis zápasů'!$F$3:$F$162,B105,'Rozpis zápasů'!$E$3:$E$162,"&lt;&gt;N")+COUNTIFS('Rozpis zápasů'!$G$3:$G$162,B105,'Rozpis zápasů'!$E$3:$E$162,"&lt;&gt;N"))=0,"",SUMIF('Rozpis zápasů'!$F$3:$F$162,B105,'Rozpis zápasů'!$L$3:$L$162)+SUMIF('Rozpis zápasů'!$G$3:$G$162,B105,'Rozpis zápasů'!$M$3:$M$162))</f>
        <v/>
      </c>
      <c r="M105" s="235" t="str">
        <f>IF((COUNTIFS('Rozpis zápasů'!$F$3:$F$162,B105,'Rozpis zápasů'!$E$3:$E$162,"&lt;&gt;N")+COUNTIFS('Rozpis zápasů'!$G$3:$G$162,B105,'Rozpis zápasů'!$E$3:$E$162,"&lt;&gt;N"))=0,"",SUMIF('Rozpis zápasů'!$F$3:$F$162,$B105,'Rozpis zápasů'!$H$3:$H$162)+SUMIF('Rozpis zápasů'!$G$3:$G$162,$B105,'Rozpis zápasů'!$I$3:$I$162))</f>
        <v/>
      </c>
      <c r="N105" s="355" t="str">
        <f>IF((COUNTIFS('Rozpis zápasů'!$F$3:$F$162,B105,'Rozpis zápasů'!$E$3:$E$162,"&lt;&gt;N")+COUNTIFS('Rozpis zápasů'!$G$3:$G$162,B105,'Rozpis zápasů'!$E$3:$E$162,"&lt;&gt;N"))=0,"",SUMIF('Rozpis zápasů'!$F$3:$F$162,$B105,'Rozpis zápasů'!$I$3:$I$162)+SUMIF('Rozpis zápasů'!$G$3:$G$162,$B105,'Rozpis zápasů'!$H$3:$H$162))</f>
        <v/>
      </c>
      <c r="O105" s="233" t="str">
        <f t="shared" si="50"/>
        <v/>
      </c>
      <c r="P105" s="445" t="str">
        <f t="shared" si="51"/>
        <v/>
      </c>
      <c r="Q105" s="446" t="str">
        <f t="shared" si="47"/>
        <v/>
      </c>
      <c r="R105" s="447" t="str">
        <f>IF($Q105="","",IF(AND(COUNTIF($Q$100:$Q$107,$Q105)&gt;1,COUNTIF($Q$100:$Q$107,$Q105)&lt;COUNTA($C$100:$C$107)),HLOOKUP($B105,rozstřely!$C$332:$BN$345,10,0),""))</f>
        <v/>
      </c>
      <c r="S105" s="448" t="str">
        <f>IF($Q105="","",IF(AND(COUNTIF($Q$100:$Q$107,$Q105)&gt;1,COUNTIF($Q$100:$Q$107,$Q105)&lt;COUNTA($C$100:$C$107)),HLOOKUP($B105,rozstřely!$C$332:$BN$345,11,0),""))</f>
        <v/>
      </c>
      <c r="T105" s="449" t="str">
        <f>IF($Q105="","",IF(AND(COUNTIF($Q$100:$Q$107,$Q105)&gt;1,COUNTIF($Q$100:$Q$107,$Q105)&lt;COUNTA($C$100:$C$107)),HLOOKUP($B105,rozstřely!$C$332:$BN$345,12,0),""))</f>
        <v/>
      </c>
      <c r="U105" s="447" t="str">
        <f>IF($Q105="","",IF(AND(COUNTIF($Q$100:$Q$107,$Q105)&gt;1,COUNTIF($Q$100:$Q$107,$Q105)&lt;COUNTA($C$100:$C$107)),HLOOKUP($B105,rozstřely!$C$332:$BN$345,13,0),""))</f>
        <v/>
      </c>
      <c r="V105" s="450" t="str">
        <f>IF($Q105="","",IF(AND(COUNTIF($Q$100:$Q$107,$Q105)&gt;1,COUNTIF($Q$100:$Q$107,$Q105)&lt;COUNTA($C$100:$C$107)),HLOOKUP($B105,rozstřely!$C$332:$BN$345,14,0),""))</f>
        <v/>
      </c>
      <c r="W105" s="456" t="str">
        <f>IF($Q105="","",IF(AND(COUNTIF($Q$100:$Q$107,$Q105)&gt;0,COUNTIF($Q$100:$Q$107,$Q105)&lt;COUNTA($C$100:$C$107)),HLOOKUP(B105,rozstřely!$C$321:$BJ$328,8,0),""))</f>
        <v/>
      </c>
      <c r="X105" s="452" t="str">
        <f t="shared" si="52"/>
        <v>I</v>
      </c>
      <c r="Y105" s="453">
        <f t="shared" si="48"/>
        <v>96</v>
      </c>
      <c r="Z105" s="457" t="str">
        <f t="shared" si="49"/>
        <v/>
      </c>
      <c r="AA105" s="325"/>
    </row>
    <row r="106" spans="1:27" ht="30" customHeight="1" x14ac:dyDescent="0.25">
      <c r="A106" s="561"/>
      <c r="B106" s="1013">
        <f>'Tabulky skupin'!B106</f>
        <v>97</v>
      </c>
      <c r="C106" s="885" t="str">
        <f>VLOOKUP($B106,jednotlivci!$C$5:$G$164,5,0)</f>
        <v/>
      </c>
      <c r="D106" s="100" t="str">
        <f>IFERROR(CONCATENATE(VLOOKUP(CONCATENATE(D$99,"_",$B106),'Rozpis zápasů'!$D$3:$AF$162,IF(VLOOKUP(CONCATENATE(D$99,"_",$B106),'Rozpis zápasů'!$D$3:$AF$162,3,0)=$B106,5,6),0),":",VLOOKUP(CONCATENATE(D$99,"_",$B106),'Rozpis zápasů'!$D$3:$AF$162,IF(VLOOKUP(CONCATENATE(D$99,"_",$B106),'Rozpis zápasů'!$D$3:$AF$162,3,0)=$B106,6,5),0),IF(VLOOKUP(CONCATENATE(D$99,"_",$B106),'Rozpis zápasů'!$D$3:$AF$162,20,0)&lt;&gt;"",CONCATENATE(" (",VLOOKUP(CONCATENATE(D$99,"_",$B106),'Rozpis zápasů'!$D$3:$AF$162,20,0),")"),"")),"")</f>
        <v/>
      </c>
      <c r="E106" s="103" t="str">
        <f>IFERROR(CONCATENATE(VLOOKUP(CONCATENATE(E$99,"_",$B106),'Rozpis zápasů'!$D$3:$AF$162,IF(VLOOKUP(CONCATENATE(E$99,"_",$B106),'Rozpis zápasů'!$D$3:$AF$162,3,0)=$B106,5,6),0),":",VLOOKUP(CONCATENATE(E$99,"_",$B106),'Rozpis zápasů'!$D$3:$AF$162,IF(VLOOKUP(CONCATENATE(E$99,"_",$B106),'Rozpis zápasů'!$D$3:$AF$162,3,0)=$B106,6,5),0),IF(VLOOKUP(CONCATENATE(E$99,"_",$B106),'Rozpis zápasů'!$D$3:$AF$162,20,0)&lt;&gt;"",CONCATENATE(" (",VLOOKUP(CONCATENATE(E$99,"_",$B106),'Rozpis zápasů'!$D$3:$AF$162,20,0),")"),"")),"")</f>
        <v/>
      </c>
      <c r="F106" s="103" t="str">
        <f>IFERROR(CONCATENATE(VLOOKUP(CONCATENATE(F$99,"_",$B106),'Rozpis zápasů'!$D$3:$AF$162,IF(VLOOKUP(CONCATENATE(F$99,"_",$B106),'Rozpis zápasů'!$D$3:$AF$162,3,0)=$B106,5,6),0),":",VLOOKUP(CONCATENATE(F$99,"_",$B106),'Rozpis zápasů'!$D$3:$AF$162,IF(VLOOKUP(CONCATENATE(F$99,"_",$B106),'Rozpis zápasů'!$D$3:$AF$162,3,0)=$B106,6,5),0),IF(VLOOKUP(CONCATENATE(F$99,"_",$B106),'Rozpis zápasů'!$D$3:$AF$162,20,0)&lt;&gt;"",CONCATENATE(" (",VLOOKUP(CONCATENATE(F$99,"_",$B106),'Rozpis zápasů'!$D$3:$AF$162,20,0),")"),"")),"")</f>
        <v/>
      </c>
      <c r="G106" s="103" t="str">
        <f>IFERROR(CONCATENATE(VLOOKUP(CONCATENATE(G$99,"_",$B106),'Rozpis zápasů'!$D$3:$AF$162,IF(VLOOKUP(CONCATENATE(G$99,"_",$B106),'Rozpis zápasů'!$D$3:$AF$162,3,0)=$B106,5,6),0),":",VLOOKUP(CONCATENATE(G$99,"_",$B106),'Rozpis zápasů'!$D$3:$AF$162,IF(VLOOKUP(CONCATENATE(G$99,"_",$B106),'Rozpis zápasů'!$D$3:$AF$162,3,0)=$B106,6,5),0),IF(VLOOKUP(CONCATENATE(G$99,"_",$B106),'Rozpis zápasů'!$D$3:$AF$162,20,0)&lt;&gt;"",CONCATENATE(" (",VLOOKUP(CONCATENATE(G$99,"_",$B106),'Rozpis zápasů'!$D$3:$AF$162,20,0),")"),"")),"")</f>
        <v/>
      </c>
      <c r="H106" s="103" t="str">
        <f>IFERROR(CONCATENATE(VLOOKUP(CONCATENATE(H$99,"_",$B106),'Rozpis zápasů'!$D$3:$AF$162,IF(VLOOKUP(CONCATENATE(H$99,"_",$B106),'Rozpis zápasů'!$D$3:$AF$162,3,0)=$B106,5,6),0),":",VLOOKUP(CONCATENATE(H$99,"_",$B106),'Rozpis zápasů'!$D$3:$AF$162,IF(VLOOKUP(CONCATENATE(H$99,"_",$B106),'Rozpis zápasů'!$D$3:$AF$162,3,0)=$B106,6,5),0),IF(VLOOKUP(CONCATENATE(H$99,"_",$B106),'Rozpis zápasů'!$D$3:$AF$162,20,0)&lt;&gt;"",CONCATENATE(" (",VLOOKUP(CONCATENATE(H$99,"_",$B106),'Rozpis zápasů'!$D$3:$AF$162,20,0),")"),"")),"")</f>
        <v/>
      </c>
      <c r="I106" s="103" t="str">
        <f>IFERROR(CONCATENATE(VLOOKUP(CONCATENATE(I$99,"_",$B106),'Rozpis zápasů'!$D$3:$AF$162,IF(VLOOKUP(CONCATENATE(I$99,"_",$B106),'Rozpis zápasů'!$D$3:$AF$162,3,0)=$B106,5,6),0),":",VLOOKUP(CONCATENATE(I$99,"_",$B106),'Rozpis zápasů'!$D$3:$AF$162,IF(VLOOKUP(CONCATENATE(I$99,"_",$B106),'Rozpis zápasů'!$D$3:$AF$162,3,0)=$B106,6,5),0),IF(VLOOKUP(CONCATENATE(I$99,"_",$B106),'Rozpis zápasů'!$D$3:$AF$162,20,0)&lt;&gt;"",CONCATENATE(" (",VLOOKUP(CONCATENATE(I$99,"_",$B106),'Rozpis zápasů'!$D$3:$AF$162,20,0),")"),"")),"")</f>
        <v/>
      </c>
      <c r="J106" s="444" t="str">
        <f>I105</f>
        <v>I</v>
      </c>
      <c r="K106" s="229" t="str">
        <f>IFERROR(CONCATENATE(VLOOKUP(CONCATENATE($B106,"_",K$99),'Rozpis zápasů'!$D$3:$AF$162,IF(VLOOKUP(CONCATENATE($B106,"_",K$99),'Rozpis zápasů'!$D$3:$AF$162,3,0)=$B106,5,6),0),":",VLOOKUP(CONCATENATE($B106,"_",K$99),'Rozpis zápasů'!$D$3:$AF$162,IF(VLOOKUP(CONCATENATE($B106,"_",K$99),'Rozpis zápasů'!$D$3:$AF$162,3,0)=$B106,6,5),0),IF(VLOOKUP(CONCATENATE($B106,"_",K$99),'Rozpis zápasů'!$D$3:$AF$162,20,0)&lt;&gt;"",CONCATENATE(" (",VLOOKUP(CONCATENATE($B106,"_",K$99),'Rozpis zápasů'!$D$3:$AF$162,20,0),")"),"")),"")</f>
        <v/>
      </c>
      <c r="L106" s="232" t="str">
        <f>IF((COUNTIFS('Rozpis zápasů'!$F$3:$F$162,B106,'Rozpis zápasů'!$E$3:$E$162,"&lt;&gt;N")+COUNTIFS('Rozpis zápasů'!$G$3:$G$162,B106,'Rozpis zápasů'!$E$3:$E$162,"&lt;&gt;N"))=0,"",SUMIF('Rozpis zápasů'!$F$3:$F$162,B106,'Rozpis zápasů'!$L$3:$L$162)+SUMIF('Rozpis zápasů'!$G$3:$G$162,B106,'Rozpis zápasů'!$M$3:$M$162))</f>
        <v/>
      </c>
      <c r="M106" s="235" t="str">
        <f>IF((COUNTIFS('Rozpis zápasů'!$F$3:$F$162,B106,'Rozpis zápasů'!$E$3:$E$162,"&lt;&gt;N")+COUNTIFS('Rozpis zápasů'!$G$3:$G$162,B106,'Rozpis zápasů'!$E$3:$E$162,"&lt;&gt;N"))=0,"",SUMIF('Rozpis zápasů'!$F$3:$F$162,$B106,'Rozpis zápasů'!$H$3:$H$162)+SUMIF('Rozpis zápasů'!$G$3:$G$162,$B106,'Rozpis zápasů'!$I$3:$I$162))</f>
        <v/>
      </c>
      <c r="N106" s="355" t="str">
        <f>IF((COUNTIFS('Rozpis zápasů'!$F$3:$F$162,B106,'Rozpis zápasů'!$E$3:$E$162,"&lt;&gt;N")+COUNTIFS('Rozpis zápasů'!$G$3:$G$162,B106,'Rozpis zápasů'!$E$3:$E$162,"&lt;&gt;N"))=0,"",SUMIF('Rozpis zápasů'!$F$3:$F$162,$B106,'Rozpis zápasů'!$I$3:$I$162)+SUMIF('Rozpis zápasů'!$G$3:$G$162,$B106,'Rozpis zápasů'!$H$3:$H$162))</f>
        <v/>
      </c>
      <c r="O106" s="233" t="str">
        <f t="shared" si="50"/>
        <v/>
      </c>
      <c r="P106" s="445" t="str">
        <f t="shared" si="51"/>
        <v/>
      </c>
      <c r="Q106" s="446" t="str">
        <f t="shared" si="47"/>
        <v/>
      </c>
      <c r="R106" s="447" t="str">
        <f>IF($Q106="","",IF(AND(COUNTIF($Q$100:$Q$107,$Q106)&gt;1,COUNTIF($Q$100:$Q$107,$Q106)&lt;COUNTA($C$100:$C$107)),HLOOKUP($B106,rozstřely!$C$332:$BN$345,10,0),""))</f>
        <v/>
      </c>
      <c r="S106" s="448" t="str">
        <f>IF($Q106="","",IF(AND(COUNTIF($Q$100:$Q$107,$Q106)&gt;1,COUNTIF($Q$100:$Q$107,$Q106)&lt;COUNTA($C$100:$C$107)),HLOOKUP($B106,rozstřely!$C$332:$BN$345,11,0),""))</f>
        <v/>
      </c>
      <c r="T106" s="449" t="str">
        <f>IF($Q106="","",IF(AND(COUNTIF($Q$100:$Q$107,$Q106)&gt;1,COUNTIF($Q$100:$Q$107,$Q106)&lt;COUNTA($C$100:$C$107)),HLOOKUP($B106,rozstřely!$C$332:$BN$345,12,0),""))</f>
        <v/>
      </c>
      <c r="U106" s="447" t="str">
        <f>IF($Q106="","",IF(AND(COUNTIF($Q$100:$Q$107,$Q106)&gt;1,COUNTIF($Q$100:$Q$107,$Q106)&lt;COUNTA($C$100:$C$107)),HLOOKUP($B106,rozstřely!$C$332:$BN$345,13,0),""))</f>
        <v/>
      </c>
      <c r="V106" s="450" t="str">
        <f>IF($Q106="","",IF(AND(COUNTIF($Q$100:$Q$107,$Q106)&gt;1,COUNTIF($Q$100:$Q$107,$Q106)&lt;COUNTA($C$100:$C$107)),HLOOKUP($B106,rozstřely!$C$332:$BN$345,14,0),""))</f>
        <v/>
      </c>
      <c r="W106" s="456" t="str">
        <f>IF($Q106="","",IF(AND(COUNTIF($Q$100:$Q$107,$Q106)&gt;0,COUNTIF($Q$100:$Q$107,$Q106)&lt;COUNTA($C$100:$C$107)),HLOOKUP(B106,rozstřely!$C$321:$BJ$328,8,0),""))</f>
        <v/>
      </c>
      <c r="X106" s="452" t="str">
        <f t="shared" si="52"/>
        <v>I</v>
      </c>
      <c r="Y106" s="453">
        <f t="shared" si="48"/>
        <v>97</v>
      </c>
      <c r="Z106" s="457" t="str">
        <f t="shared" si="49"/>
        <v/>
      </c>
      <c r="AA106" s="325"/>
    </row>
    <row r="107" spans="1:27" ht="30" customHeight="1" thickBot="1" x14ac:dyDescent="0.3">
      <c r="A107" s="561"/>
      <c r="B107" s="1014">
        <f>'Tabulky skupin'!B107</f>
        <v>98</v>
      </c>
      <c r="C107" s="906" t="str">
        <f>VLOOKUP($B107,jednotlivci!$C$5:$G$164,5,0)</f>
        <v/>
      </c>
      <c r="D107" s="104" t="str">
        <f>IFERROR(CONCATENATE(VLOOKUP(CONCATENATE(D$99,"_",$B107),'Rozpis zápasů'!$D$3:$AF$162,IF(VLOOKUP(CONCATENATE(D$99,"_",$B107),'Rozpis zápasů'!$D$3:$AF$162,3,0)=$B107,5,6),0),":",VLOOKUP(CONCATENATE(D$99,"_",$B107),'Rozpis zápasů'!$D$3:$AF$162,IF(VLOOKUP(CONCATENATE(D$99,"_",$B107),'Rozpis zápasů'!$D$3:$AF$162,3,0)=$B107,6,5),0),IF(VLOOKUP(CONCATENATE(D$99,"_",$B107),'Rozpis zápasů'!$D$3:$AF$162,20,0)&lt;&gt;"",CONCATENATE(" (",VLOOKUP(CONCATENATE(D$99,"_",$B107),'Rozpis zápasů'!$D$3:$AF$162,20,0),")"),"")),"")</f>
        <v/>
      </c>
      <c r="E107" s="105" t="str">
        <f>IFERROR(CONCATENATE(VLOOKUP(CONCATENATE(E$99,"_",$B107),'Rozpis zápasů'!$D$3:$AF$162,IF(VLOOKUP(CONCATENATE(E$99,"_",$B107),'Rozpis zápasů'!$D$3:$AF$162,3,0)=$B107,5,6),0),":",VLOOKUP(CONCATENATE(E$99,"_",$B107),'Rozpis zápasů'!$D$3:$AF$162,IF(VLOOKUP(CONCATENATE(E$99,"_",$B107),'Rozpis zápasů'!$D$3:$AF$162,3,0)=$B107,6,5),0),IF(VLOOKUP(CONCATENATE(E$99,"_",$B107),'Rozpis zápasů'!$D$3:$AF$162,20,0)&lt;&gt;"",CONCATENATE(" (",VLOOKUP(CONCATENATE(E$99,"_",$B107),'Rozpis zápasů'!$D$3:$AF$162,20,0),")"),"")),"")</f>
        <v/>
      </c>
      <c r="F107" s="105" t="str">
        <f>IFERROR(CONCATENATE(VLOOKUP(CONCATENATE(F$99,"_",$B107),'Rozpis zápasů'!$D$3:$AF$162,IF(VLOOKUP(CONCATENATE(F$99,"_",$B107),'Rozpis zápasů'!$D$3:$AF$162,3,0)=$B107,5,6),0),":",VLOOKUP(CONCATENATE(F$99,"_",$B107),'Rozpis zápasů'!$D$3:$AF$162,IF(VLOOKUP(CONCATENATE(F$99,"_",$B107),'Rozpis zápasů'!$D$3:$AF$162,3,0)=$B107,6,5),0),IF(VLOOKUP(CONCATENATE(F$99,"_",$B107),'Rozpis zápasů'!$D$3:$AF$162,20,0)&lt;&gt;"",CONCATENATE(" (",VLOOKUP(CONCATENATE(F$99,"_",$B107),'Rozpis zápasů'!$D$3:$AF$162,20,0),")"),"")),"")</f>
        <v/>
      </c>
      <c r="G107" s="105" t="str">
        <f>IFERROR(CONCATENATE(VLOOKUP(CONCATENATE(G$99,"_",$B107),'Rozpis zápasů'!$D$3:$AF$162,IF(VLOOKUP(CONCATENATE(G$99,"_",$B107),'Rozpis zápasů'!$D$3:$AF$162,3,0)=$B107,5,6),0),":",VLOOKUP(CONCATENATE(G$99,"_",$B107),'Rozpis zápasů'!$D$3:$AF$162,IF(VLOOKUP(CONCATENATE(G$99,"_",$B107),'Rozpis zápasů'!$D$3:$AF$162,3,0)=$B107,6,5),0),IF(VLOOKUP(CONCATENATE(G$99,"_",$B107),'Rozpis zápasů'!$D$3:$AF$162,20,0)&lt;&gt;"",CONCATENATE(" (",VLOOKUP(CONCATENATE(G$99,"_",$B107),'Rozpis zápasů'!$D$3:$AF$162,20,0),")"),"")),"")</f>
        <v/>
      </c>
      <c r="H107" s="105" t="str">
        <f>IFERROR(CONCATENATE(VLOOKUP(CONCATENATE(H$99,"_",$B107),'Rozpis zápasů'!$D$3:$AF$162,IF(VLOOKUP(CONCATENATE(H$99,"_",$B107),'Rozpis zápasů'!$D$3:$AF$162,3,0)=$B107,5,6),0),":",VLOOKUP(CONCATENATE(H$99,"_",$B107),'Rozpis zápasů'!$D$3:$AF$162,IF(VLOOKUP(CONCATENATE(H$99,"_",$B107),'Rozpis zápasů'!$D$3:$AF$162,3,0)=$B107,6,5),0),IF(VLOOKUP(CONCATENATE(H$99,"_",$B107),'Rozpis zápasů'!$D$3:$AF$162,20,0)&lt;&gt;"",CONCATENATE(" (",VLOOKUP(CONCATENATE(H$99,"_",$B107),'Rozpis zápasů'!$D$3:$AF$162,20,0),")"),"")),"")</f>
        <v/>
      </c>
      <c r="I107" s="105" t="str">
        <f>IFERROR(CONCATENATE(VLOOKUP(CONCATENATE(I$99,"_",$B107),'Rozpis zápasů'!$D$3:$AF$162,IF(VLOOKUP(CONCATENATE(I$99,"_",$B107),'Rozpis zápasů'!$D$3:$AF$162,3,0)=$B107,5,6),0),":",VLOOKUP(CONCATENATE(I$99,"_",$B107),'Rozpis zápasů'!$D$3:$AF$162,IF(VLOOKUP(CONCATENATE(I$99,"_",$B107),'Rozpis zápasů'!$D$3:$AF$162,3,0)=$B107,6,5),0),IF(VLOOKUP(CONCATENATE(I$99,"_",$B107),'Rozpis zápasů'!$D$3:$AF$162,20,0)&lt;&gt;"",CONCATENATE(" (",VLOOKUP(CONCATENATE(I$99,"_",$B107),'Rozpis zápasů'!$D$3:$AF$162,20,0),")"),"")),"")</f>
        <v/>
      </c>
      <c r="J107" s="105" t="str">
        <f>IFERROR(CONCATENATE(VLOOKUP(CONCATENATE(J$99,"_",$B107),'Rozpis zápasů'!$D$3:$AF$162,IF(VLOOKUP(CONCATENATE(J$99,"_",$B107),'Rozpis zápasů'!$D$3:$AF$162,3,0)=$B107,5,6),0),":",VLOOKUP(CONCATENATE(J$99,"_",$B107),'Rozpis zápasů'!$D$3:$AF$162,IF(VLOOKUP(CONCATENATE(J$99,"_",$B107),'Rozpis zápasů'!$D$3:$AF$162,3,0)=$B107,6,5),0),IF(VLOOKUP(CONCATENATE(J$99,"_",$B107),'Rozpis zápasů'!$D$3:$AF$162,20,0)&lt;&gt;"",CONCATENATE(" (",VLOOKUP(CONCATENATE(J$99,"_",$B107),'Rozpis zápasů'!$D$3:$AF$162,20,0),")"),"")),"")</f>
        <v/>
      </c>
      <c r="K107" s="444" t="str">
        <f>J106</f>
        <v>I</v>
      </c>
      <c r="L107" s="351" t="str">
        <f>IF((COUNTIFS('Rozpis zápasů'!$F$3:$F$162,B107,'Rozpis zápasů'!$E$3:$E$162,"&lt;&gt;N")+COUNTIFS('Rozpis zápasů'!$G$3:$G$162,B107,'Rozpis zápasů'!$E$3:$E$162,"&lt;&gt;N"))=0,"",SUMIF('Rozpis zápasů'!$F$3:$F$162,B107,'Rozpis zápasů'!$L$3:$L$162)+SUMIF('Rozpis zápasů'!$G$3:$G$162,B107,'Rozpis zápasů'!$M$3:$M$162))</f>
        <v/>
      </c>
      <c r="M107" s="352" t="str">
        <f>IF((COUNTIFS('Rozpis zápasů'!$F$3:$F$162,B107,'Rozpis zápasů'!$E$3:$E$162,"&lt;&gt;N")+COUNTIFS('Rozpis zápasů'!$G$3:$G$162,B107,'Rozpis zápasů'!$E$3:$E$162,"&lt;&gt;N"))=0,"",SUMIF('Rozpis zápasů'!$F$3:$F$162,$B107,'Rozpis zápasů'!$H$3:$H$162)+SUMIF('Rozpis zápasů'!$G$3:$G$162,$B107,'Rozpis zápasů'!$I$3:$I$162))</f>
        <v/>
      </c>
      <c r="N107" s="356" t="str">
        <f>IF((COUNTIFS('Rozpis zápasů'!$F$3:$F$162,B107,'Rozpis zápasů'!$E$3:$E$162,"&lt;&gt;N")+COUNTIFS('Rozpis zápasů'!$G$3:$G$162,B107,'Rozpis zápasů'!$E$3:$E$162,"&lt;&gt;N"))=0,"",SUMIF('Rozpis zápasů'!$F$3:$F$162,$B107,'Rozpis zápasů'!$I$3:$I$162)+SUMIF('Rozpis zápasů'!$G$3:$G$162,$B107,'Rozpis zápasů'!$H$3:$H$162))</f>
        <v/>
      </c>
      <c r="O107" s="353" t="str">
        <f t="shared" si="50"/>
        <v/>
      </c>
      <c r="P107" s="458" t="str">
        <f t="shared" si="51"/>
        <v/>
      </c>
      <c r="Q107" s="459" t="str">
        <f t="shared" si="47"/>
        <v/>
      </c>
      <c r="R107" s="460" t="str">
        <f>IF($Q107="","",IF(AND(COUNTIF($Q$100:$Q$107,$Q107)&gt;1,COUNTIF($Q$100:$Q$107,$Q107)&lt;COUNTA($C$100:$C$107)),HLOOKUP($B107,rozstřely!$C$332:$BN$345,10,0),""))</f>
        <v/>
      </c>
      <c r="S107" s="461" t="str">
        <f>IF($Q107="","",IF(AND(COUNTIF($Q$100:$Q$107,$Q107)&gt;1,COUNTIF($Q$100:$Q$107,$Q107)&lt;COUNTA($C$100:$C$107)),HLOOKUP($B107,rozstřely!$C$332:$BN$345,11,0),""))</f>
        <v/>
      </c>
      <c r="T107" s="462" t="str">
        <f>IF($Q107="","",IF(AND(COUNTIF($Q$100:$Q$107,$Q107)&gt;1,COUNTIF($Q$100:$Q$107,$Q107)&lt;COUNTA($C$100:$C$107)),HLOOKUP($B107,rozstřely!$C$332:$BN$345,12,0),""))</f>
        <v/>
      </c>
      <c r="U107" s="460" t="str">
        <f>IF($Q107="","",IF(AND(COUNTIF($Q$100:$Q$107,$Q107)&gt;1,COUNTIF($Q$100:$Q$107,$Q107)&lt;COUNTA($C$100:$C$107)),HLOOKUP($B107,rozstřely!$C$332:$BN$345,13,0),""))</f>
        <v/>
      </c>
      <c r="V107" s="463" t="str">
        <f>IF($Q107="","",IF(AND(COUNTIF($Q$100:$Q$107,$Q107)&gt;1,COUNTIF($Q$100:$Q$107,$Q107)&lt;COUNTA($C$100:$C$107)),HLOOKUP($B107,rozstřely!$C$332:$BN$345,14,0),""))</f>
        <v/>
      </c>
      <c r="W107" s="464" t="str">
        <f>IF($Q107="","",IF(AND(COUNTIF($Q$100:$Q$107,$Q107)&gt;0,COUNTIF($Q$100:$Q$107,$Q107)&lt;COUNTA($C$100:$C$107)),HLOOKUP(B107,rozstřely!$C$321:$BJ$328,8,0),""))</f>
        <v/>
      </c>
      <c r="X107" s="452" t="str">
        <f t="shared" si="52"/>
        <v>I</v>
      </c>
      <c r="Y107" s="466">
        <f t="shared" si="48"/>
        <v>98</v>
      </c>
      <c r="Z107" s="467" t="str">
        <f t="shared" si="49"/>
        <v/>
      </c>
      <c r="AA107" s="325"/>
    </row>
    <row r="108" spans="1:27" ht="30" customHeight="1" x14ac:dyDescent="0.3">
      <c r="A108" s="569"/>
      <c r="B108" s="327"/>
      <c r="C108" s="824"/>
      <c r="D108" s="468"/>
      <c r="E108" s="468"/>
      <c r="F108" s="468"/>
      <c r="G108" s="468"/>
      <c r="H108" s="468"/>
      <c r="I108" s="468"/>
      <c r="J108" s="468"/>
      <c r="K108" s="469"/>
      <c r="L108" s="518"/>
      <c r="M108" s="570"/>
      <c r="N108" s="571"/>
      <c r="O108" s="572"/>
      <c r="P108" s="572"/>
      <c r="Q108" s="474"/>
      <c r="R108" s="573"/>
      <c r="S108" s="574"/>
      <c r="T108" s="575"/>
      <c r="U108" s="573"/>
      <c r="V108" s="573"/>
      <c r="W108" s="573"/>
      <c r="X108" s="478"/>
      <c r="Y108" s="478"/>
      <c r="Z108" s="479"/>
      <c r="AA108" s="329"/>
    </row>
    <row r="109" spans="1:27" ht="30" customHeight="1" thickBot="1" x14ac:dyDescent="0.35">
      <c r="A109" s="561"/>
      <c r="B109" s="331"/>
      <c r="C109" s="821"/>
      <c r="D109" s="481"/>
      <c r="E109" s="481"/>
      <c r="F109" s="481"/>
      <c r="G109" s="481"/>
      <c r="H109" s="481"/>
      <c r="I109" s="481"/>
      <c r="J109" s="481"/>
      <c r="K109" s="481"/>
      <c r="L109" s="576"/>
      <c r="M109" s="577"/>
      <c r="N109" s="578"/>
      <c r="O109" s="576"/>
      <c r="P109" s="576"/>
      <c r="Q109" s="490"/>
      <c r="R109" s="579"/>
      <c r="S109" s="481"/>
      <c r="T109" s="580"/>
      <c r="U109" s="490"/>
      <c r="V109" s="490"/>
      <c r="W109" s="490"/>
      <c r="X109" s="489"/>
      <c r="Y109" s="489"/>
      <c r="Z109" s="490"/>
      <c r="AA109" s="325"/>
    </row>
    <row r="110" spans="1:27" s="619" customFormat="1" ht="30" customHeight="1" x14ac:dyDescent="0.25">
      <c r="A110" s="614"/>
      <c r="B110" s="106"/>
      <c r="C110" s="825" t="str">
        <f>D112</f>
        <v>J</v>
      </c>
      <c r="D110" s="491" t="str">
        <f>C112</f>
        <v>Antůšek/ 
Řečník</v>
      </c>
      <c r="E110" s="492" t="str">
        <f>C113</f>
        <v>Herc/ 
Vybíral</v>
      </c>
      <c r="F110" s="492" t="str">
        <f>C114</f>
        <v>Rudiš/ 
Rudiš</v>
      </c>
      <c r="G110" s="492" t="str">
        <f>C115</f>
        <v>Hrdlička/ 
Dvořák</v>
      </c>
      <c r="H110" s="492" t="str">
        <f>C116</f>
        <v>Gerhard/ 
Slivoně</v>
      </c>
      <c r="I110" s="492" t="str">
        <f>C117</f>
        <v/>
      </c>
      <c r="J110" s="492" t="str">
        <f>C118</f>
        <v/>
      </c>
      <c r="K110" s="492" t="str">
        <f>C119</f>
        <v/>
      </c>
      <c r="L110" s="493" t="s">
        <v>14</v>
      </c>
      <c r="M110" s="1942" t="s">
        <v>13</v>
      </c>
      <c r="N110" s="1942"/>
      <c r="O110" s="613" t="s">
        <v>15</v>
      </c>
      <c r="P110" s="495" t="s">
        <v>186</v>
      </c>
      <c r="Q110" s="496" t="s">
        <v>107</v>
      </c>
      <c r="R110" s="612" t="s">
        <v>104</v>
      </c>
      <c r="S110" s="2059" t="s">
        <v>105</v>
      </c>
      <c r="T110" s="2059"/>
      <c r="U110" s="612" t="s">
        <v>106</v>
      </c>
      <c r="V110" s="498" t="s">
        <v>187</v>
      </c>
      <c r="W110" s="615" t="s">
        <v>12</v>
      </c>
      <c r="X110" s="616"/>
      <c r="Y110" s="616"/>
      <c r="Z110" s="617"/>
      <c r="AA110" s="618"/>
    </row>
    <row r="111" spans="1:27" s="619" customFormat="1" ht="30" customHeight="1" thickBot="1" x14ac:dyDescent="0.3">
      <c r="A111" s="614"/>
      <c r="B111" s="1011" t="str">
        <f>'Tabulky skupin'!B111</f>
        <v>J</v>
      </c>
      <c r="C111" s="826"/>
      <c r="D111" s="623">
        <f>B112</f>
        <v>101</v>
      </c>
      <c r="E111" s="624">
        <f>B113</f>
        <v>102</v>
      </c>
      <c r="F111" s="624">
        <f>B114</f>
        <v>103</v>
      </c>
      <c r="G111" s="625">
        <f>B115</f>
        <v>104</v>
      </c>
      <c r="H111" s="624">
        <f>B116</f>
        <v>105</v>
      </c>
      <c r="I111" s="626">
        <f>B117</f>
        <v>106</v>
      </c>
      <c r="J111" s="624">
        <f>B118</f>
        <v>107</v>
      </c>
      <c r="K111" s="624">
        <f>B119</f>
        <v>108</v>
      </c>
      <c r="L111" s="499"/>
      <c r="M111" s="1945"/>
      <c r="N111" s="1945"/>
      <c r="O111" s="606"/>
      <c r="P111" s="501"/>
      <c r="Q111" s="2066" t="s">
        <v>42</v>
      </c>
      <c r="R111" s="2067"/>
      <c r="S111" s="2067"/>
      <c r="T111" s="2067"/>
      <c r="U111" s="2067"/>
      <c r="V111" s="2068"/>
      <c r="W111" s="636"/>
      <c r="X111" s="628"/>
      <c r="Y111" s="628"/>
      <c r="Z111" s="629"/>
      <c r="AA111" s="618"/>
    </row>
    <row r="112" spans="1:27" ht="30" customHeight="1" thickTop="1" x14ac:dyDescent="0.25">
      <c r="A112" s="561"/>
      <c r="B112" s="1012">
        <f>'Tabulky skupin'!B112</f>
        <v>101</v>
      </c>
      <c r="C112" s="886" t="str">
        <f>VLOOKUP($B112,jednotlivci!$C$5:$G$164,5,0)</f>
        <v>Antůšek/ 
Řečník</v>
      </c>
      <c r="D112" s="502" t="str">
        <f>B111</f>
        <v>J</v>
      </c>
      <c r="E112" s="98" t="str">
        <f>IFERROR(CONCATENATE(VLOOKUP(CONCATENATE($B112,"_",E$111),'Rozpis zápasů'!$D$3:$AF$162,IF(VLOOKUP(CONCATENATE($B112,"_",E$111),'Rozpis zápasů'!$D$3:$AF$162,3,0)=$B112,5,6),0),":",VLOOKUP(CONCATENATE($B112,"_",E$111),'Rozpis zápasů'!$D$3:$AF$162,IF(VLOOKUP(CONCATENATE($B112,"_",E$111),'Rozpis zápasů'!$D$3:$AF$162,3,0)=$B112,6,5),0),IF(VLOOKUP(CONCATENATE($B112,"_",E$111),'Rozpis zápasů'!$D$3:$AF$162,20,0)&lt;&gt;"",CONCATENATE(" (",VLOOKUP(CONCATENATE($B112,"_",E$111),'Rozpis zápasů'!$D$3:$AF$162,20,0),")"),"")),"")</f>
        <v>2:0</v>
      </c>
      <c r="F112" s="98" t="str">
        <f>IFERROR(CONCATENATE(VLOOKUP(CONCATENATE($B112,"_",F$111),'Rozpis zápasů'!$D$3:$AF$162,IF(VLOOKUP(CONCATENATE($B112,"_",F$111),'Rozpis zápasů'!$D$3:$AF$162,3,0)=$B112,5,6),0),":",VLOOKUP(CONCATENATE($B112,"_",F$111),'Rozpis zápasů'!$D$3:$AF$162,IF(VLOOKUP(CONCATENATE($B112,"_",F$111),'Rozpis zápasů'!$D$3:$AF$162,3,0)=$B112,6,5),0),IF(VLOOKUP(CONCATENATE($B112,"_",F$111),'Rozpis zápasů'!$D$3:$AF$162,20,0)&lt;&gt;"",CONCATENATE(" (",VLOOKUP(CONCATENATE($B112,"_",F$111),'Rozpis zápasů'!$D$3:$AF$162,20,0),")"),"")),"")</f>
        <v>0:2</v>
      </c>
      <c r="G112" s="98" t="str">
        <f>IFERROR(CONCATENATE(VLOOKUP(CONCATENATE($B112,"_",G$111),'Rozpis zápasů'!$D$3:$AF$162,IF(VLOOKUP(CONCATENATE($B112,"_",G$111),'Rozpis zápasů'!$D$3:$AF$162,3,0)=$B112,5,6),0),":",VLOOKUP(CONCATENATE($B112,"_",G$111),'Rozpis zápasů'!$D$3:$AF$162,IF(VLOOKUP(CONCATENATE($B112,"_",G$111),'Rozpis zápasů'!$D$3:$AF$162,3,0)=$B112,6,5),0),IF(VLOOKUP(CONCATENATE($B112,"_",G$111),'Rozpis zápasů'!$D$3:$AF$162,20,0)&lt;&gt;"",CONCATENATE(" (",VLOOKUP(CONCATENATE($B112,"_",G$111),'Rozpis zápasů'!$D$3:$AF$162,20,0),")"),"")),"")</f>
        <v>2:0</v>
      </c>
      <c r="H112" s="98" t="str">
        <f>IFERROR(CONCATENATE(VLOOKUP(CONCATENATE($B112,"_",H$111),'Rozpis zápasů'!$D$3:$AF$162,IF(VLOOKUP(CONCATENATE($B112,"_",H$111),'Rozpis zápasů'!$D$3:$AF$162,3,0)=$B112,5,6),0),":",VLOOKUP(CONCATENATE($B112,"_",H$111),'Rozpis zápasů'!$D$3:$AF$162,IF(VLOOKUP(CONCATENATE($B112,"_",H$111),'Rozpis zápasů'!$D$3:$AF$162,3,0)=$B112,6,5),0),IF(VLOOKUP(CONCATENATE($B112,"_",H$111),'Rozpis zápasů'!$D$3:$AF$162,20,0)&lt;&gt;"",CONCATENATE(" (",VLOOKUP(CONCATENATE($B112,"_",H$111),'Rozpis zápasů'!$D$3:$AF$162,20,0),")"),"")),"")</f>
        <v>2:0</v>
      </c>
      <c r="I112" s="98" t="str">
        <f>IFERROR(CONCATENATE(VLOOKUP(CONCATENATE($B112,"_",I$111),'Rozpis zápasů'!$D$3:$AF$162,IF(VLOOKUP(CONCATENATE($B112,"_",I$111),'Rozpis zápasů'!$D$3:$AF$162,3,0)=$B112,5,6),0),":",VLOOKUP(CONCATENATE($B112,"_",I$111),'Rozpis zápasů'!$D$3:$AF$162,IF(VLOOKUP(CONCATENATE($B112,"_",I$111),'Rozpis zápasů'!$D$3:$AF$162,3,0)=$B112,6,5),0),IF(VLOOKUP(CONCATENATE($B112,"_",I$111),'Rozpis zápasů'!$D$3:$AF$162,20,0)&lt;&gt;"",CONCATENATE(" (",VLOOKUP(CONCATENATE($B112,"_",I$111),'Rozpis zápasů'!$D$3:$AF$162,20,0),")"),"")),"")</f>
        <v/>
      </c>
      <c r="J112" s="98" t="str">
        <f>IFERROR(CONCATENATE(VLOOKUP(CONCATENATE($B112,"_",J$111),'Rozpis zápasů'!$D$3:$AF$162,IF(VLOOKUP(CONCATENATE($B112,"_",J$111),'Rozpis zápasů'!$D$3:$AF$162,3,0)=$B112,5,6),0),":",VLOOKUP(CONCATENATE($B112,"_",J$111),'Rozpis zápasů'!$D$3:$AF$162,IF(VLOOKUP(CONCATENATE($B112,"_",J$111),'Rozpis zápasů'!$D$3:$AF$162,3,0)=$B112,6,5),0),IF(VLOOKUP(CONCATENATE($B112,"_",J$111),'Rozpis zápasů'!$D$3:$AF$162,20,0)&lt;&gt;"",CONCATENATE(" (",VLOOKUP(CONCATENATE($B112,"_",J$111),'Rozpis zápasů'!$D$3:$AF$162,20,0),")"),"")),"")</f>
        <v/>
      </c>
      <c r="K112" s="99" t="str">
        <f>IFERROR(CONCATENATE(VLOOKUP(CONCATENATE($B112,"_",K$111),'Rozpis zápasů'!$D$3:$AF$162,IF(VLOOKUP(CONCATENATE($B112,"_",K$111),'Rozpis zápasů'!$D$3:$AF$162,3,0)=$B112,5,6),0),":",VLOOKUP(CONCATENATE($B112,"_",K$111),'Rozpis zápasů'!$D$3:$AF$162,IF(VLOOKUP(CONCATENATE($B112,"_",K$111),'Rozpis zápasů'!$D$3:$AF$162,3,0)=$B112,6,5),0),IF(VLOOKUP(CONCATENATE($B112,"_",K$111),'Rozpis zápasů'!$D$3:$AF$162,20,0)&lt;&gt;"",CONCATENATE(" (",VLOOKUP(CONCATENATE($B112,"_",K$111),'Rozpis zápasů'!$D$3:$AF$162,20,0),")"),"")),"")</f>
        <v/>
      </c>
      <c r="L112" s="230">
        <f>IF((COUNTIFS('Rozpis zápasů'!$F$3:$F$162,B112,'Rozpis zápasů'!$E$3:$E$162,"&lt;&gt;N")+COUNTIFS('Rozpis zápasů'!$G$3:$G$162,B112,'Rozpis zápasů'!$E$3:$E$162,"&lt;&gt;N"))=0,"",SUMIF('Rozpis zápasů'!$F$3:$F$162,B112,'Rozpis zápasů'!$L$3:$L$162)+SUMIF('Rozpis zápasů'!$G$3:$G$162,B112,'Rozpis zápasů'!$M$3:$M$162))</f>
        <v>3</v>
      </c>
      <c r="M112" s="234">
        <f>IF((COUNTIFS('Rozpis zápasů'!$F$3:$F$162,B112,'Rozpis zápasů'!$E$3:$E$162,"&lt;&gt;N")+COUNTIFS('Rozpis zápasů'!$G$3:$G$162,B112,'Rozpis zápasů'!$E$3:$E$162,"&lt;&gt;N"))=0,"",SUMIF('Rozpis zápasů'!$F$3:$F$162,$B112,'Rozpis zápasů'!$H$3:$H$162)+SUMIF('Rozpis zápasů'!$G$3:$G$162,$B112,'Rozpis zápasů'!$I$3:$I$162))</f>
        <v>6</v>
      </c>
      <c r="N112" s="354">
        <f>IF((COUNTIFS('Rozpis zápasů'!$F$3:$F$162,B112,'Rozpis zápasů'!$E$3:$E$162,"&lt;&gt;N")+COUNTIFS('Rozpis zápasů'!$G$3:$G$162,B112,'Rozpis zápasů'!$E$3:$E$162,"&lt;&gt;N"))=0,"",SUMIF('Rozpis zápasů'!$F$3:$F$162,$B112,'Rozpis zápasů'!$I$3:$I$162)+SUMIF('Rozpis zápasů'!$G$3:$G$162,$B112,'Rozpis zápasů'!$H$3:$H$162))</f>
        <v>2</v>
      </c>
      <c r="O112" s="231">
        <f>IFERROR(M112-N112,"")</f>
        <v>4</v>
      </c>
      <c r="P112" s="434">
        <f>IFERROR(M112/N112,"")</f>
        <v>3</v>
      </c>
      <c r="Q112" s="446">
        <f>IFERROR(RANK(L112,$L$112:$L$119,0),"")</f>
        <v>1</v>
      </c>
      <c r="R112" s="436" t="str">
        <f>IF($Q112="","",IF(AND(COUNTIF($Q$112:$Q$119,$Q112)&gt;1,COUNTIF($Q$112:$Q$119,$Q112)&lt;COUNTA($C$112:$C$119)),HLOOKUP($B112,rozstřely!$C$372:$BN$385,10,0),""))</f>
        <v/>
      </c>
      <c r="S112" s="437" t="str">
        <f>IF($Q112="","",IF(AND(COUNTIF($Q$112:$Q$119,$Q112)&gt;1,COUNTIF($Q$112:$Q$119,$Q112)&lt;COUNTA($C$112:$C$119)),HLOOKUP($B112,rozstřely!$C$372:$BN$385,11,0),""))</f>
        <v/>
      </c>
      <c r="T112" s="438" t="str">
        <f>IF($Q112="","",IF(AND(COUNTIF($Q$112:$Q$119,$Q112)&gt;1,COUNTIF($Q$112:$Q$119,$Q112)&lt;COUNTA($C$112:$C$119)),HLOOKUP($B112,rozstřely!$C$372:$BN$385,12,0),""))</f>
        <v/>
      </c>
      <c r="U112" s="436" t="str">
        <f>IF($Q112="","",IF(AND(COUNTIF($Q$112:$Q$119,$Q112)&gt;1,COUNTIF($Q$112:$Q$119,$Q112)&lt;COUNTA($C$112:$C$119)),HLOOKUP($B112,rozstřely!$C$372:$BN$385,13,0),""))</f>
        <v/>
      </c>
      <c r="V112" s="439" t="str">
        <f>IF($Q112="","",IF(AND(COUNTIF($Q$112:$Q$119,$Q112)&gt;1,COUNTIF($Q$112:$Q$119,$Q112)&lt;COUNTA($C$112:$C$119)),HLOOKUP($B112,rozstřely!$C$372:$BN$385,14,0),""))</f>
        <v/>
      </c>
      <c r="W112" s="440">
        <f ca="1">IF($Q112="","",IF(AND(COUNTIF($Q$112:$Q$119,$Q112)&gt;0,COUNTIF($Q$112:$Q$119,$Q112)&lt;COUNTA($C$112:$C$119)),HLOOKUP(B112,rozstřely!$C$361:$BJ$368,8,0),""))</f>
        <v>1</v>
      </c>
      <c r="X112" s="441" t="str">
        <f ca="1">CONCATENATE(W112,$B$111)</f>
        <v>1J</v>
      </c>
      <c r="Y112" s="442">
        <f t="shared" ref="Y112:Z119" si="53">B112</f>
        <v>101</v>
      </c>
      <c r="Z112" s="443" t="str">
        <f t="shared" si="53"/>
        <v>Antůšek/ 
Řečník</v>
      </c>
      <c r="AA112" s="325"/>
    </row>
    <row r="113" spans="1:27" ht="30" customHeight="1" x14ac:dyDescent="0.25">
      <c r="A113" s="561"/>
      <c r="B113" s="1013">
        <f>'Tabulky skupin'!B113</f>
        <v>102</v>
      </c>
      <c r="C113" s="887" t="str">
        <f>VLOOKUP($B113,jednotlivci!$C$5:$G$164,5,0)</f>
        <v>Herc/ 
Vybíral</v>
      </c>
      <c r="D113" s="100" t="str">
        <f>IFERROR(CONCATENATE(VLOOKUP(CONCATENATE(D$111,"_",$B113),'Rozpis zápasů'!$D$3:$AF$162,IF(VLOOKUP(CONCATENATE(D$111,"_",$B113),'Rozpis zápasů'!$D$3:$AF$162,3,0)=$B113,5,6),0),":",VLOOKUP(CONCATENATE(D$111,"_",$B113),'Rozpis zápasů'!$D$3:$AF$162,IF(VLOOKUP(CONCATENATE(D$111,"_",$B113),'Rozpis zápasů'!$D$3:$AF$162,3,0)=$B113,6,5),0),IF(VLOOKUP(CONCATENATE(D$111,"_",$B113),'Rozpis zápasů'!$D$3:$AF$162,20,0)&lt;&gt;"",CONCATENATE(" (",VLOOKUP(CONCATENATE(D$111,"_",$B113),'Rozpis zápasů'!$D$3:$AF$162,20,0),")"),"")),"")</f>
        <v>0:2</v>
      </c>
      <c r="E113" s="503" t="str">
        <f>D112</f>
        <v>J</v>
      </c>
      <c r="F113" s="101" t="str">
        <f>IFERROR(CONCATENATE(VLOOKUP(CONCATENATE($B113,"_",F$111),'Rozpis zápasů'!$D$3:$AF$162,IF(VLOOKUP(CONCATENATE($B113,"_",F$111),'Rozpis zápasů'!$D$3:$AF$162,3,0)=$B113,5,6),0),":",VLOOKUP(CONCATENATE($B113,"_",F$111),'Rozpis zápasů'!$D$3:$AF$162,IF(VLOOKUP(CONCATENATE($B113,"_",F$111),'Rozpis zápasů'!$D$3:$AF$162,3,0)=$B113,6,5),0),IF(VLOOKUP(CONCATENATE($B113,"_",F$111),'Rozpis zápasů'!$D$3:$AF$162,20,0)&lt;&gt;"",CONCATENATE(" (",VLOOKUP(CONCATENATE($B113,"_",F$111),'Rozpis zápasů'!$D$3:$AF$162,20,0),")"),"")),"")</f>
        <v>2:1</v>
      </c>
      <c r="G113" s="101" t="str">
        <f>IFERROR(CONCATENATE(VLOOKUP(CONCATENATE($B113,"_",G$111),'Rozpis zápasů'!$D$3:$AF$162,IF(VLOOKUP(CONCATENATE($B113,"_",G$111),'Rozpis zápasů'!$D$3:$AF$162,3,0)=$B113,5,6),0),":",VLOOKUP(CONCATENATE($B113,"_",G$111),'Rozpis zápasů'!$D$3:$AF$162,IF(VLOOKUP(CONCATENATE($B113,"_",G$111),'Rozpis zápasů'!$D$3:$AF$162,3,0)=$B113,6,5),0),IF(VLOOKUP(CONCATENATE($B113,"_",G$111),'Rozpis zápasů'!$D$3:$AF$162,20,0)&lt;&gt;"",CONCATENATE(" (",VLOOKUP(CONCATENATE($B113,"_",G$111),'Rozpis zápasů'!$D$3:$AF$162,20,0),")"),"")),"")</f>
        <v>2:1</v>
      </c>
      <c r="H113" s="101" t="str">
        <f>IFERROR(CONCATENATE(VLOOKUP(CONCATENATE($B113,"_",H$111),'Rozpis zápasů'!$D$3:$AF$162,IF(VLOOKUP(CONCATENATE($B113,"_",H$111),'Rozpis zápasů'!$D$3:$AF$162,3,0)=$B113,5,6),0),":",VLOOKUP(CONCATENATE($B113,"_",H$111),'Rozpis zápasů'!$D$3:$AF$162,IF(VLOOKUP(CONCATENATE($B113,"_",H$111),'Rozpis zápasů'!$D$3:$AF$162,3,0)=$B113,6,5),0),IF(VLOOKUP(CONCATENATE($B113,"_",H$111),'Rozpis zápasů'!$D$3:$AF$162,20,0)&lt;&gt;"",CONCATENATE(" (",VLOOKUP(CONCATENATE($B113,"_",H$111),'Rozpis zápasů'!$D$3:$AF$162,20,0),")"),"")),"")</f>
        <v>0:2</v>
      </c>
      <c r="I113" s="101" t="str">
        <f>IFERROR(CONCATENATE(VLOOKUP(CONCATENATE($B113,"_",I$111),'Rozpis zápasů'!$D$3:$AF$162,IF(VLOOKUP(CONCATENATE($B113,"_",I$111),'Rozpis zápasů'!$D$3:$AF$162,3,0)=$B113,5,6),0),":",VLOOKUP(CONCATENATE($B113,"_",I$111),'Rozpis zápasů'!$D$3:$AF$162,IF(VLOOKUP(CONCATENATE($B113,"_",I$111),'Rozpis zápasů'!$D$3:$AF$162,3,0)=$B113,6,5),0),IF(VLOOKUP(CONCATENATE($B113,"_",I$111),'Rozpis zápasů'!$D$3:$AF$162,20,0)&lt;&gt;"",CONCATENATE(" (",VLOOKUP(CONCATENATE($B113,"_",I$111),'Rozpis zápasů'!$D$3:$AF$162,20,0),")"),"")),"")</f>
        <v/>
      </c>
      <c r="J113" s="101" t="str">
        <f>IFERROR(CONCATENATE(VLOOKUP(CONCATENATE($B113,"_",J$111),'Rozpis zápasů'!$D$3:$AF$162,IF(VLOOKUP(CONCATENATE($B113,"_",J$111),'Rozpis zápasů'!$D$3:$AF$162,3,0)=$B113,5,6),0),":",VLOOKUP(CONCATENATE($B113,"_",J$111),'Rozpis zápasů'!$D$3:$AF$162,IF(VLOOKUP(CONCATENATE($B113,"_",J$111),'Rozpis zápasů'!$D$3:$AF$162,3,0)=$B113,6,5),0),IF(VLOOKUP(CONCATENATE($B113,"_",J$111),'Rozpis zápasů'!$D$3:$AF$162,20,0)&lt;&gt;"",CONCATENATE(" (",VLOOKUP(CONCATENATE($B113,"_",J$111),'Rozpis zápasů'!$D$3:$AF$162,20,0),")"),"")),"")</f>
        <v/>
      </c>
      <c r="K113" s="102" t="str">
        <f>IFERROR(CONCATENATE(VLOOKUP(CONCATENATE($B113,"_",K$111),'Rozpis zápasů'!$D$3:$AF$162,IF(VLOOKUP(CONCATENATE($B113,"_",K$111),'Rozpis zápasů'!$D$3:$AF$162,3,0)=$B113,5,6),0),":",VLOOKUP(CONCATENATE($B113,"_",K$111),'Rozpis zápasů'!$D$3:$AF$162,IF(VLOOKUP(CONCATENATE($B113,"_",K$111),'Rozpis zápasů'!$D$3:$AF$162,3,0)=$B113,6,5),0),IF(VLOOKUP(CONCATENATE($B113,"_",K$111),'Rozpis zápasů'!$D$3:$AF$162,20,0)&lt;&gt;"",CONCATENATE(" (",VLOOKUP(CONCATENATE($B113,"_",K$111),'Rozpis zápasů'!$D$3:$AF$162,20,0),")"),"")),"")</f>
        <v/>
      </c>
      <c r="L113" s="232">
        <f>IF((COUNTIFS('Rozpis zápasů'!$F$3:$F$162,B113,'Rozpis zápasů'!$E$3:$E$162,"&lt;&gt;N")+COUNTIFS('Rozpis zápasů'!$G$3:$G$162,B113,'Rozpis zápasů'!$E$3:$E$162,"&lt;&gt;N"))=0,"",SUMIF('Rozpis zápasů'!$F$3:$F$162,B113,'Rozpis zápasů'!$L$3:$L$162)+SUMIF('Rozpis zápasů'!$G$3:$G$162,B113,'Rozpis zápasů'!$M$3:$M$162))</f>
        <v>2</v>
      </c>
      <c r="M113" s="235">
        <f>IF((COUNTIFS('Rozpis zápasů'!$F$3:$F$162,B113,'Rozpis zápasů'!$E$3:$E$162,"&lt;&gt;N")+COUNTIFS('Rozpis zápasů'!$G$3:$G$162,B113,'Rozpis zápasů'!$E$3:$E$162,"&lt;&gt;N"))=0,"",SUMIF('Rozpis zápasů'!$F$3:$F$162,$B113,'Rozpis zápasů'!$H$3:$H$162)+SUMIF('Rozpis zápasů'!$G$3:$G$162,$B113,'Rozpis zápasů'!$I$3:$I$162))</f>
        <v>4</v>
      </c>
      <c r="N113" s="355">
        <f>IF((COUNTIFS('Rozpis zápasů'!$F$3:$F$162,B113,'Rozpis zápasů'!$E$3:$E$162,"&lt;&gt;N")+COUNTIFS('Rozpis zápasů'!$G$3:$G$162,B113,'Rozpis zápasů'!$E$3:$E$162,"&lt;&gt;N"))=0,"",SUMIF('Rozpis zápasů'!$F$3:$F$162,$B113,'Rozpis zápasů'!$I$3:$I$162)+SUMIF('Rozpis zápasů'!$G$3:$G$162,$B113,'Rozpis zápasů'!$H$3:$H$162))</f>
        <v>6</v>
      </c>
      <c r="O113" s="233">
        <f t="shared" ref="O113:O119" si="54">IFERROR(M113-N113,"")</f>
        <v>-2</v>
      </c>
      <c r="P113" s="445">
        <f t="shared" ref="P113:P119" si="55">IFERROR(M113/N113,"")</f>
        <v>0.66666666666666663</v>
      </c>
      <c r="Q113" s="446">
        <f>IFERROR(RANK(L113,$L$112:$L$119,0),"")</f>
        <v>2</v>
      </c>
      <c r="R113" s="447">
        <f>IF($Q113="","",IF(AND(COUNTIF($Q$112:$Q$119,$Q113)&gt;1,COUNTIF($Q$112:$Q$119,$Q113)&lt;COUNTA($C$112:$C$119)),HLOOKUP($B113,rozstřely!$C$372:$BN$385,10,0),""))</f>
        <v>2</v>
      </c>
      <c r="S113" s="448">
        <f>IF($Q113="","",IF(AND(COUNTIF($Q$112:$Q$119,$Q113)&gt;1,COUNTIF($Q$112:$Q$119,$Q113)&lt;COUNTA($C$112:$C$119)),HLOOKUP($B113,rozstřely!$C$372:$BN$385,11,0),""))</f>
        <v>4</v>
      </c>
      <c r="T113" s="449">
        <f>IF($Q113="","",IF(AND(COUNTIF($Q$112:$Q$119,$Q113)&gt;1,COUNTIF($Q$112:$Q$119,$Q113)&lt;COUNTA($C$112:$C$119)),HLOOKUP($B113,rozstřely!$C$372:$BN$385,12,0),""))</f>
        <v>2</v>
      </c>
      <c r="U113" s="447">
        <f>IF($Q113="","",IF(AND(COUNTIF($Q$112:$Q$119,$Q113)&gt;1,COUNTIF($Q$112:$Q$119,$Q113)&lt;COUNTA($C$112:$C$119)),HLOOKUP($B113,rozstřely!$C$372:$BN$385,13,0),""))</f>
        <v>2</v>
      </c>
      <c r="V113" s="450">
        <f>IF($Q113="","",IF(AND(COUNTIF($Q$112:$Q$119,$Q113)&gt;1,COUNTIF($Q$112:$Q$119,$Q113)&lt;COUNTA($C$112:$C$119)),HLOOKUP($B113,rozstřely!$C$372:$BN$385,14,0),""))</f>
        <v>2</v>
      </c>
      <c r="W113" s="451">
        <f ca="1">IF($Q113="","",IF(AND(COUNTIF($Q$112:$Q$119,$Q113)&gt;0,COUNTIF($Q$112:$Q$119,$Q113)&lt;COUNTA($C$112:$C$119)),HLOOKUP(B113,rozstřely!$C$361:$BJ$368,8,0),""))</f>
        <v>2</v>
      </c>
      <c r="X113" s="452" t="str">
        <f t="shared" ref="X113:X119" ca="1" si="56">CONCATENATE(W113,$B$111)</f>
        <v>2J</v>
      </c>
      <c r="Y113" s="453">
        <f t="shared" si="53"/>
        <v>102</v>
      </c>
      <c r="Z113" s="454" t="str">
        <f t="shared" si="53"/>
        <v>Herc/ 
Vybíral</v>
      </c>
      <c r="AA113" s="325"/>
    </row>
    <row r="114" spans="1:27" ht="30" customHeight="1" x14ac:dyDescent="0.25">
      <c r="A114" s="561"/>
      <c r="B114" s="1013">
        <f>'Tabulky skupin'!B114</f>
        <v>103</v>
      </c>
      <c r="C114" s="887" t="str">
        <f>VLOOKUP($B114,jednotlivci!$C$5:$G$164,5,0)</f>
        <v>Rudiš/ 
Rudiš</v>
      </c>
      <c r="D114" s="100" t="str">
        <f>IFERROR(CONCATENATE(VLOOKUP(CONCATENATE(D$111,"_",$B114),'Rozpis zápasů'!$D$3:$AF$162,IF(VLOOKUP(CONCATENATE(D$111,"_",$B114),'Rozpis zápasů'!$D$3:$AF$162,3,0)=$B114,5,6),0),":",VLOOKUP(CONCATENATE(D$111,"_",$B114),'Rozpis zápasů'!$D$3:$AF$162,IF(VLOOKUP(CONCATENATE(D$111,"_",$B114),'Rozpis zápasů'!$D$3:$AF$162,3,0)=$B114,6,5),0),IF(VLOOKUP(CONCATENATE(D$111,"_",$B114),'Rozpis zápasů'!$D$3:$AF$162,20,0)&lt;&gt;"",CONCATENATE(" (",VLOOKUP(CONCATENATE(D$111,"_",$B114),'Rozpis zápasů'!$D$3:$AF$162,20,0),")"),"")),"")</f>
        <v>2:0</v>
      </c>
      <c r="E114" s="103" t="str">
        <f>IFERROR(CONCATENATE(VLOOKUP(CONCATENATE(E$111,"_",$B114),'Rozpis zápasů'!$D$3:$AF$162,IF(VLOOKUP(CONCATENATE(E$111,"_",$B114),'Rozpis zápasů'!$D$3:$AF$162,3,0)=$B114,5,6),0),":",VLOOKUP(CONCATENATE(E$111,"_",$B114),'Rozpis zápasů'!$D$3:$AF$162,IF(VLOOKUP(CONCATENATE(E$111,"_",$B114),'Rozpis zápasů'!$D$3:$AF$162,3,0)=$B114,6,5),0),IF(VLOOKUP(CONCATENATE(E$111,"_",$B114),'Rozpis zápasů'!$D$3:$AF$162,20,0)&lt;&gt;"",CONCATENATE(" (",VLOOKUP(CONCATENATE(E$111,"_",$B114),'Rozpis zápasů'!$D$3:$AF$162,20,0),")"),"")),"")</f>
        <v>1:2</v>
      </c>
      <c r="F114" s="503" t="str">
        <f>E113</f>
        <v>J</v>
      </c>
      <c r="G114" s="101" t="str">
        <f>IFERROR(CONCATENATE(VLOOKUP(CONCATENATE($B114,"_",G$111),'Rozpis zápasů'!$D$3:$AF$162,IF(VLOOKUP(CONCATENATE($B114,"_",G$111),'Rozpis zápasů'!$D$3:$AF$162,3,0)=$B114,5,6),0),":",VLOOKUP(CONCATENATE($B114,"_",G$111),'Rozpis zápasů'!$D$3:$AF$162,IF(VLOOKUP(CONCATENATE($B114,"_",G$111),'Rozpis zápasů'!$D$3:$AF$162,3,0)=$B114,6,5),0),IF(VLOOKUP(CONCATENATE($B114,"_",G$111),'Rozpis zápasů'!$D$3:$AF$162,20,0)&lt;&gt;"",CONCATENATE(" (",VLOOKUP(CONCATENATE($B114,"_",G$111),'Rozpis zápasů'!$D$3:$AF$162,20,0),")"),"")),"")</f>
        <v>0:2</v>
      </c>
      <c r="H114" s="101" t="str">
        <f>IFERROR(CONCATENATE(VLOOKUP(CONCATENATE($B114,"_",H$111),'Rozpis zápasů'!$D$3:$AF$162,IF(VLOOKUP(CONCATENATE($B114,"_",H$111),'Rozpis zápasů'!$D$3:$AF$162,3,0)=$B114,5,6),0),":",VLOOKUP(CONCATENATE($B114,"_",H$111),'Rozpis zápasů'!$D$3:$AF$162,IF(VLOOKUP(CONCATENATE($B114,"_",H$111),'Rozpis zápasů'!$D$3:$AF$162,3,0)=$B114,6,5),0),IF(VLOOKUP(CONCATENATE($B114,"_",H$111),'Rozpis zápasů'!$D$3:$AF$162,20,0)&lt;&gt;"",CONCATENATE(" (",VLOOKUP(CONCATENATE($B114,"_",H$111),'Rozpis zápasů'!$D$3:$AF$162,20,0),")"),"")),"")</f>
        <v>2:0</v>
      </c>
      <c r="I114" s="101" t="str">
        <f>IFERROR(CONCATENATE(VLOOKUP(CONCATENATE($B114,"_",I$111),'Rozpis zápasů'!$D$3:$AF$162,IF(VLOOKUP(CONCATENATE($B114,"_",I$111),'Rozpis zápasů'!$D$3:$AF$162,3,0)=$B114,5,6),0),":",VLOOKUP(CONCATENATE($B114,"_",I$111),'Rozpis zápasů'!$D$3:$AF$162,IF(VLOOKUP(CONCATENATE($B114,"_",I$111),'Rozpis zápasů'!$D$3:$AF$162,3,0)=$B114,6,5),0),IF(VLOOKUP(CONCATENATE($B114,"_",I$111),'Rozpis zápasů'!$D$3:$AF$162,20,0)&lt;&gt;"",CONCATENATE(" (",VLOOKUP(CONCATENATE($B114,"_",I$111),'Rozpis zápasů'!$D$3:$AF$162,20,0),")"),"")),"")</f>
        <v/>
      </c>
      <c r="J114" s="101" t="str">
        <f>IFERROR(CONCATENATE(VLOOKUP(CONCATENATE($B114,"_",J$111),'Rozpis zápasů'!$D$3:$AF$162,IF(VLOOKUP(CONCATENATE($B114,"_",J$111),'Rozpis zápasů'!$D$3:$AF$162,3,0)=$B114,5,6),0),":",VLOOKUP(CONCATENATE($B114,"_",J$111),'Rozpis zápasů'!$D$3:$AF$162,IF(VLOOKUP(CONCATENATE($B114,"_",J$111),'Rozpis zápasů'!$D$3:$AF$162,3,0)=$B114,6,5),0),IF(VLOOKUP(CONCATENATE($B114,"_",J$111),'Rozpis zápasů'!$D$3:$AF$162,20,0)&lt;&gt;"",CONCATENATE(" (",VLOOKUP(CONCATENATE($B114,"_",J$111),'Rozpis zápasů'!$D$3:$AF$162,20,0),")"),"")),"")</f>
        <v/>
      </c>
      <c r="K114" s="102" t="str">
        <f>IFERROR(CONCATENATE(VLOOKUP(CONCATENATE($B114,"_",K$111),'Rozpis zápasů'!$D$3:$AF$162,IF(VLOOKUP(CONCATENATE($B114,"_",K$111),'Rozpis zápasů'!$D$3:$AF$162,3,0)=$B114,5,6),0),":",VLOOKUP(CONCATENATE($B114,"_",K$111),'Rozpis zápasů'!$D$3:$AF$162,IF(VLOOKUP(CONCATENATE($B114,"_",K$111),'Rozpis zápasů'!$D$3:$AF$162,3,0)=$B114,6,5),0),IF(VLOOKUP(CONCATENATE($B114,"_",K$111),'Rozpis zápasů'!$D$3:$AF$162,20,0)&lt;&gt;"",CONCATENATE(" (",VLOOKUP(CONCATENATE($B114,"_",K$111),'Rozpis zápasů'!$D$3:$AF$162,20,0),")"),"")),"")</f>
        <v/>
      </c>
      <c r="L114" s="232">
        <f>IF((COUNTIFS('Rozpis zápasů'!$F$3:$F$162,B114,'Rozpis zápasů'!$E$3:$E$162,"&lt;&gt;N")+COUNTIFS('Rozpis zápasů'!$G$3:$G$162,B114,'Rozpis zápasů'!$E$3:$E$162,"&lt;&gt;N"))=0,"",SUMIF('Rozpis zápasů'!$F$3:$F$162,B114,'Rozpis zápasů'!$L$3:$L$162)+SUMIF('Rozpis zápasů'!$G$3:$G$162,B114,'Rozpis zápasů'!$M$3:$M$162))</f>
        <v>2</v>
      </c>
      <c r="M114" s="235">
        <f>IF((COUNTIFS('Rozpis zápasů'!$F$3:$F$162,B114,'Rozpis zápasů'!$E$3:$E$162,"&lt;&gt;N")+COUNTIFS('Rozpis zápasů'!$G$3:$G$162,B114,'Rozpis zápasů'!$E$3:$E$162,"&lt;&gt;N"))=0,"",SUMIF('Rozpis zápasů'!$F$3:$F$162,$B114,'Rozpis zápasů'!$H$3:$H$162)+SUMIF('Rozpis zápasů'!$G$3:$G$162,$B114,'Rozpis zápasů'!$I$3:$I$162))</f>
        <v>5</v>
      </c>
      <c r="N114" s="355">
        <f>IF((COUNTIFS('Rozpis zápasů'!$F$3:$F$162,B114,'Rozpis zápasů'!$E$3:$E$162,"&lt;&gt;N")+COUNTIFS('Rozpis zápasů'!$G$3:$G$162,B114,'Rozpis zápasů'!$E$3:$E$162,"&lt;&gt;N"))=0,"",SUMIF('Rozpis zápasů'!$F$3:$F$162,$B114,'Rozpis zápasů'!$I$3:$I$162)+SUMIF('Rozpis zápasů'!$G$3:$G$162,$B114,'Rozpis zápasů'!$H$3:$H$162))</f>
        <v>4</v>
      </c>
      <c r="O114" s="233">
        <f t="shared" si="54"/>
        <v>1</v>
      </c>
      <c r="P114" s="445">
        <f t="shared" si="55"/>
        <v>1.25</v>
      </c>
      <c r="Q114" s="446">
        <f t="shared" ref="Q114:Q119" si="57">IFERROR(RANK(L114,$L$112:$L$119,0),"")</f>
        <v>2</v>
      </c>
      <c r="R114" s="447">
        <f>IF($Q114="","",IF(AND(COUNTIF($Q$112:$Q$119,$Q114)&gt;1,COUNTIF($Q$112:$Q$119,$Q114)&lt;COUNTA($C$112:$C$119)),HLOOKUP($B114,rozstřely!$C$372:$BN$385,10,0),""))</f>
        <v>0</v>
      </c>
      <c r="S114" s="448">
        <f>IF($Q114="","",IF(AND(COUNTIF($Q$112:$Q$119,$Q114)&gt;1,COUNTIF($Q$112:$Q$119,$Q114)&lt;COUNTA($C$112:$C$119)),HLOOKUP($B114,rozstřely!$C$372:$BN$385,11,0),""))</f>
        <v>1</v>
      </c>
      <c r="T114" s="449">
        <f>IF($Q114="","",IF(AND(COUNTIF($Q$112:$Q$119,$Q114)&gt;1,COUNTIF($Q$112:$Q$119,$Q114)&lt;COUNTA($C$112:$C$119)),HLOOKUP($B114,rozstřely!$C$372:$BN$385,12,0),""))</f>
        <v>4</v>
      </c>
      <c r="U114" s="447">
        <f>IF($Q114="","",IF(AND(COUNTIF($Q$112:$Q$119,$Q114)&gt;1,COUNTIF($Q$112:$Q$119,$Q114)&lt;COUNTA($C$112:$C$119)),HLOOKUP($B114,rozstřely!$C$372:$BN$385,13,0),""))</f>
        <v>-3</v>
      </c>
      <c r="V114" s="450">
        <f>IF($Q114="","",IF(AND(COUNTIF($Q$112:$Q$119,$Q114)&gt;1,COUNTIF($Q$112:$Q$119,$Q114)&lt;COUNTA($C$112:$C$119)),HLOOKUP($B114,rozstřely!$C$372:$BN$385,14,0),""))</f>
        <v>0.25</v>
      </c>
      <c r="W114" s="451">
        <f ca="1">IF($Q114="","",IF(AND(COUNTIF($Q$112:$Q$119,$Q114)&gt;0,COUNTIF($Q$112:$Q$119,$Q114)&lt;COUNTA($C$112:$C$119)),HLOOKUP(B114,rozstřely!$C$361:$BJ$368,8,0),""))</f>
        <v>4</v>
      </c>
      <c r="X114" s="452" t="str">
        <f t="shared" ca="1" si="56"/>
        <v>4J</v>
      </c>
      <c r="Y114" s="453">
        <f t="shared" si="53"/>
        <v>103</v>
      </c>
      <c r="Z114" s="455" t="str">
        <f t="shared" si="53"/>
        <v>Rudiš/ 
Rudiš</v>
      </c>
      <c r="AA114" s="325"/>
    </row>
    <row r="115" spans="1:27" ht="30" customHeight="1" x14ac:dyDescent="0.25">
      <c r="A115" s="561"/>
      <c r="B115" s="1013">
        <f>'Tabulky skupin'!B115</f>
        <v>104</v>
      </c>
      <c r="C115" s="887" t="str">
        <f>VLOOKUP($B115,jednotlivci!$C$5:$G$164,5,0)</f>
        <v>Hrdlička/ 
Dvořák</v>
      </c>
      <c r="D115" s="100" t="str">
        <f>IFERROR(CONCATENATE(VLOOKUP(CONCATENATE(D$111,"_",$B115),'Rozpis zápasů'!$D$3:$AF$162,IF(VLOOKUP(CONCATENATE(D$111,"_",$B115),'Rozpis zápasů'!$D$3:$AF$162,3,0)=$B115,5,6),0),":",VLOOKUP(CONCATENATE(D$111,"_",$B115),'Rozpis zápasů'!$D$3:$AF$162,IF(VLOOKUP(CONCATENATE(D$111,"_",$B115),'Rozpis zápasů'!$D$3:$AF$162,3,0)=$B115,6,5),0),IF(VLOOKUP(CONCATENATE(D$111,"_",$B115),'Rozpis zápasů'!$D$3:$AF$162,20,0)&lt;&gt;"",CONCATENATE(" (",VLOOKUP(CONCATENATE(D$111,"_",$B115),'Rozpis zápasů'!$D$3:$AF$162,20,0),")"),"")),"")</f>
        <v>0:2</v>
      </c>
      <c r="E115" s="103" t="str">
        <f>IFERROR(CONCATENATE(VLOOKUP(CONCATENATE(E$111,"_",$B115),'Rozpis zápasů'!$D$3:$AF$162,IF(VLOOKUP(CONCATENATE(E$111,"_",$B115),'Rozpis zápasů'!$D$3:$AF$162,3,0)=$B115,5,6),0),":",VLOOKUP(CONCATENATE(E$111,"_",$B115),'Rozpis zápasů'!$D$3:$AF$162,IF(VLOOKUP(CONCATENATE(E$111,"_",$B115),'Rozpis zápasů'!$D$3:$AF$162,3,0)=$B115,6,5),0),IF(VLOOKUP(CONCATENATE(E$111,"_",$B115),'Rozpis zápasů'!$D$3:$AF$162,20,0)&lt;&gt;"",CONCATENATE(" (",VLOOKUP(CONCATENATE(E$111,"_",$B115),'Rozpis zápasů'!$D$3:$AF$162,20,0),")"),"")),"")</f>
        <v>1:2</v>
      </c>
      <c r="F115" s="103" t="str">
        <f>IFERROR(CONCATENATE(VLOOKUP(CONCATENATE(F$111,"_",$B115),'Rozpis zápasů'!$D$3:$AF$162,IF(VLOOKUP(CONCATENATE(F$111,"_",$B115),'Rozpis zápasů'!$D$3:$AF$162,3,0)=$B115,5,6),0),":",VLOOKUP(CONCATENATE(F$111,"_",$B115),'Rozpis zápasů'!$D$3:$AF$162,IF(VLOOKUP(CONCATENATE(F$111,"_",$B115),'Rozpis zápasů'!$D$3:$AF$162,3,0)=$B115,6,5),0),IF(VLOOKUP(CONCATENATE(F$111,"_",$B115),'Rozpis zápasů'!$D$3:$AF$162,20,0)&lt;&gt;"",CONCATENATE(" (",VLOOKUP(CONCATENATE(F$111,"_",$B115),'Rozpis zápasů'!$D$3:$AF$162,20,0),")"),"")),"")</f>
        <v>2:0</v>
      </c>
      <c r="G115" s="503" t="str">
        <f>F114</f>
        <v>J</v>
      </c>
      <c r="H115" s="101" t="str">
        <f>IFERROR(CONCATENATE(VLOOKUP(CONCATENATE($B115,"_",H$111),'Rozpis zápasů'!$D$3:$AF$162,IF(VLOOKUP(CONCATENATE($B115,"_",H$111),'Rozpis zápasů'!$D$3:$AF$162,3,0)=$B115,5,6),0),":",VLOOKUP(CONCATENATE($B115,"_",H$111),'Rozpis zápasů'!$D$3:$AF$162,IF(VLOOKUP(CONCATENATE($B115,"_",H$111),'Rozpis zápasů'!$D$3:$AF$162,3,0)=$B115,6,5),0),IF(VLOOKUP(CONCATENATE($B115,"_",H$111),'Rozpis zápasů'!$D$3:$AF$162,20,0)&lt;&gt;"",CONCATENATE(" (",VLOOKUP(CONCATENATE($B115,"_",H$111),'Rozpis zápasů'!$D$3:$AF$162,20,0),")"),"")),"")</f>
        <v>2:0</v>
      </c>
      <c r="I115" s="101" t="str">
        <f>IFERROR(CONCATENATE(VLOOKUP(CONCATENATE($B115,"_",I$111),'Rozpis zápasů'!$D$3:$AF$162,IF(VLOOKUP(CONCATENATE($B115,"_",I$111),'Rozpis zápasů'!$D$3:$AF$162,3,0)=$B115,5,6),0),":",VLOOKUP(CONCATENATE($B115,"_",I$111),'Rozpis zápasů'!$D$3:$AF$162,IF(VLOOKUP(CONCATENATE($B115,"_",I$111),'Rozpis zápasů'!$D$3:$AF$162,3,0)=$B115,6,5),0),IF(VLOOKUP(CONCATENATE($B115,"_",I$111),'Rozpis zápasů'!$D$3:$AF$162,20,0)&lt;&gt;"",CONCATENATE(" (",VLOOKUP(CONCATENATE($B115,"_",I$111),'Rozpis zápasů'!$D$3:$AF$162,20,0),")"),"")),"")</f>
        <v/>
      </c>
      <c r="J115" s="101" t="str">
        <f>IFERROR(CONCATENATE(VLOOKUP(CONCATENATE($B115,"_",J$111),'Rozpis zápasů'!$D$3:$AF$162,IF(VLOOKUP(CONCATENATE($B115,"_",J$111),'Rozpis zápasů'!$D$3:$AF$162,3,0)=$B115,5,6),0),":",VLOOKUP(CONCATENATE($B115,"_",J$111),'Rozpis zápasů'!$D$3:$AF$162,IF(VLOOKUP(CONCATENATE($B115,"_",J$111),'Rozpis zápasů'!$D$3:$AF$162,3,0)=$B115,6,5),0),IF(VLOOKUP(CONCATENATE($B115,"_",J$111),'Rozpis zápasů'!$D$3:$AF$162,20,0)&lt;&gt;"",CONCATENATE(" (",VLOOKUP(CONCATENATE($B115,"_",J$111),'Rozpis zápasů'!$D$3:$AF$162,20,0),")"),"")),"")</f>
        <v/>
      </c>
      <c r="K115" s="102" t="str">
        <f>IFERROR(CONCATENATE(VLOOKUP(CONCATENATE($B115,"_",K$111),'Rozpis zápasů'!$D$3:$AF$162,IF(VLOOKUP(CONCATENATE($B115,"_",K$111),'Rozpis zápasů'!$D$3:$AF$162,3,0)=$B115,5,6),0),":",VLOOKUP(CONCATENATE($B115,"_",K$111),'Rozpis zápasů'!$D$3:$AF$162,IF(VLOOKUP(CONCATENATE($B115,"_",K$111),'Rozpis zápasů'!$D$3:$AF$162,3,0)=$B115,6,5),0),IF(VLOOKUP(CONCATENATE($B115,"_",K$111),'Rozpis zápasů'!$D$3:$AF$162,20,0)&lt;&gt;"",CONCATENATE(" (",VLOOKUP(CONCATENATE($B115,"_",K$111),'Rozpis zápasů'!$D$3:$AF$162,20,0),")"),"")),"")</f>
        <v/>
      </c>
      <c r="L115" s="232">
        <f>IF((COUNTIFS('Rozpis zápasů'!$F$3:$F$162,B115,'Rozpis zápasů'!$E$3:$E$162,"&lt;&gt;N")+COUNTIFS('Rozpis zápasů'!$G$3:$G$162,B115,'Rozpis zápasů'!$E$3:$E$162,"&lt;&gt;N"))=0,"",SUMIF('Rozpis zápasů'!$F$3:$F$162,B115,'Rozpis zápasů'!$L$3:$L$162)+SUMIF('Rozpis zápasů'!$G$3:$G$162,B115,'Rozpis zápasů'!$M$3:$M$162))</f>
        <v>2</v>
      </c>
      <c r="M115" s="235">
        <f>IF((COUNTIFS('Rozpis zápasů'!$F$3:$F$162,B115,'Rozpis zápasů'!$E$3:$E$162,"&lt;&gt;N")+COUNTIFS('Rozpis zápasů'!$G$3:$G$162,B115,'Rozpis zápasů'!$E$3:$E$162,"&lt;&gt;N"))=0,"",SUMIF('Rozpis zápasů'!$F$3:$F$162,$B115,'Rozpis zápasů'!$H$3:$H$162)+SUMIF('Rozpis zápasů'!$G$3:$G$162,$B115,'Rozpis zápasů'!$I$3:$I$162))</f>
        <v>5</v>
      </c>
      <c r="N115" s="355">
        <f>IF((COUNTIFS('Rozpis zápasů'!$F$3:$F$162,B115,'Rozpis zápasů'!$E$3:$E$162,"&lt;&gt;N")+COUNTIFS('Rozpis zápasů'!$G$3:$G$162,B115,'Rozpis zápasů'!$E$3:$E$162,"&lt;&gt;N"))=0,"",SUMIF('Rozpis zápasů'!$F$3:$F$162,$B115,'Rozpis zápasů'!$I$3:$I$162)+SUMIF('Rozpis zápasů'!$G$3:$G$162,$B115,'Rozpis zápasů'!$H$3:$H$162))</f>
        <v>4</v>
      </c>
      <c r="O115" s="233">
        <f t="shared" si="54"/>
        <v>1</v>
      </c>
      <c r="P115" s="445">
        <f t="shared" si="55"/>
        <v>1.25</v>
      </c>
      <c r="Q115" s="446">
        <f t="shared" si="57"/>
        <v>2</v>
      </c>
      <c r="R115" s="447">
        <f>IF($Q115="","",IF(AND(COUNTIF($Q$112:$Q$119,$Q115)&gt;1,COUNTIF($Q$112:$Q$119,$Q115)&lt;COUNTA($C$112:$C$119)),HLOOKUP($B115,rozstřely!$C$372:$BN$385,10,0),""))</f>
        <v>1</v>
      </c>
      <c r="S115" s="448">
        <f>IF($Q115="","",IF(AND(COUNTIF($Q$112:$Q$119,$Q115)&gt;1,COUNTIF($Q$112:$Q$119,$Q115)&lt;COUNTA($C$112:$C$119)),HLOOKUP($B115,rozstřely!$C$372:$BN$385,11,0),""))</f>
        <v>3</v>
      </c>
      <c r="T115" s="449">
        <f>IF($Q115="","",IF(AND(COUNTIF($Q$112:$Q$119,$Q115)&gt;1,COUNTIF($Q$112:$Q$119,$Q115)&lt;COUNTA($C$112:$C$119)),HLOOKUP($B115,rozstřely!$C$372:$BN$385,12,0),""))</f>
        <v>2</v>
      </c>
      <c r="U115" s="447">
        <f>IF($Q115="","",IF(AND(COUNTIF($Q$112:$Q$119,$Q115)&gt;1,COUNTIF($Q$112:$Q$119,$Q115)&lt;COUNTA($C$112:$C$119)),HLOOKUP($B115,rozstřely!$C$372:$BN$385,13,0),""))</f>
        <v>1</v>
      </c>
      <c r="V115" s="450">
        <f>IF($Q115="","",IF(AND(COUNTIF($Q$112:$Q$119,$Q115)&gt;1,COUNTIF($Q$112:$Q$119,$Q115)&lt;COUNTA($C$112:$C$119)),HLOOKUP($B115,rozstřely!$C$372:$BN$385,14,0),""))</f>
        <v>1.5</v>
      </c>
      <c r="W115" s="456">
        <f ca="1">IF($Q115="","",IF(AND(COUNTIF($Q$112:$Q$119,$Q115)&gt;0,COUNTIF($Q$112:$Q$119,$Q115)&lt;COUNTA($C$112:$C$119)),HLOOKUP(B115,rozstřely!$C$361:$BJ$368,8,0),""))</f>
        <v>3</v>
      </c>
      <c r="X115" s="452" t="str">
        <f t="shared" ca="1" si="56"/>
        <v>3J</v>
      </c>
      <c r="Y115" s="452">
        <f t="shared" si="53"/>
        <v>104</v>
      </c>
      <c r="Z115" s="455" t="str">
        <f t="shared" si="53"/>
        <v>Hrdlička/ 
Dvořák</v>
      </c>
      <c r="AA115" s="325"/>
    </row>
    <row r="116" spans="1:27" ht="30" customHeight="1" x14ac:dyDescent="0.25">
      <c r="A116" s="561"/>
      <c r="B116" s="1013">
        <f>'Tabulky skupin'!B116</f>
        <v>105</v>
      </c>
      <c r="C116" s="887" t="str">
        <f>VLOOKUP($B116,jednotlivci!$C$5:$G$164,5,0)</f>
        <v>Gerhard/ 
Slivoně</v>
      </c>
      <c r="D116" s="100" t="str">
        <f>IFERROR(CONCATENATE(VLOOKUP(CONCATENATE(D$111,"_",$B116),'Rozpis zápasů'!$D$3:$AF$162,IF(VLOOKUP(CONCATENATE(D$111,"_",$B116),'Rozpis zápasů'!$D$3:$AF$162,3,0)=$B116,5,6),0),":",VLOOKUP(CONCATENATE(D$111,"_",$B116),'Rozpis zápasů'!$D$3:$AF$162,IF(VLOOKUP(CONCATENATE(D$111,"_",$B116),'Rozpis zápasů'!$D$3:$AF$162,3,0)=$B116,6,5),0),IF(VLOOKUP(CONCATENATE(D$111,"_",$B116),'Rozpis zápasů'!$D$3:$AF$162,20,0)&lt;&gt;"",CONCATENATE(" (",VLOOKUP(CONCATENATE(D$111,"_",$B116),'Rozpis zápasů'!$D$3:$AF$162,20,0),")"),"")),"")</f>
        <v>0:2</v>
      </c>
      <c r="E116" s="103" t="str">
        <f>IFERROR(CONCATENATE(VLOOKUP(CONCATENATE(E$111,"_",$B116),'Rozpis zápasů'!$D$3:$AF$162,IF(VLOOKUP(CONCATENATE(E$111,"_",$B116),'Rozpis zápasů'!$D$3:$AF$162,3,0)=$B116,5,6),0),":",VLOOKUP(CONCATENATE(E$111,"_",$B116),'Rozpis zápasů'!$D$3:$AF$162,IF(VLOOKUP(CONCATENATE(E$111,"_",$B116),'Rozpis zápasů'!$D$3:$AF$162,3,0)=$B116,6,5),0),IF(VLOOKUP(CONCATENATE(E$111,"_",$B116),'Rozpis zápasů'!$D$3:$AF$162,20,0)&lt;&gt;"",CONCATENATE(" (",VLOOKUP(CONCATENATE(E$111,"_",$B116),'Rozpis zápasů'!$D$3:$AF$162,20,0),")"),"")),"")</f>
        <v>2:0</v>
      </c>
      <c r="F116" s="103" t="str">
        <f>IFERROR(CONCATENATE(VLOOKUP(CONCATENATE(F$111,"_",$B116),'Rozpis zápasů'!$D$3:$AF$162,IF(VLOOKUP(CONCATENATE(F$111,"_",$B116),'Rozpis zápasů'!$D$3:$AF$162,3,0)=$B116,5,6),0),":",VLOOKUP(CONCATENATE(F$111,"_",$B116),'Rozpis zápasů'!$D$3:$AF$162,IF(VLOOKUP(CONCATENATE(F$111,"_",$B116),'Rozpis zápasů'!$D$3:$AF$162,3,0)=$B116,6,5),0),IF(VLOOKUP(CONCATENATE(F$111,"_",$B116),'Rozpis zápasů'!$D$3:$AF$162,20,0)&lt;&gt;"",CONCATENATE(" (",VLOOKUP(CONCATENATE(F$111,"_",$B116),'Rozpis zápasů'!$D$3:$AF$162,20,0),")"),"")),"")</f>
        <v>0:2</v>
      </c>
      <c r="G116" s="103" t="str">
        <f>IFERROR(CONCATENATE(VLOOKUP(CONCATENATE(G$111,"_",$B116),'Rozpis zápasů'!$D$3:$AF$162,IF(VLOOKUP(CONCATENATE(G$111,"_",$B116),'Rozpis zápasů'!$D$3:$AF$162,3,0)=$B116,5,6),0),":",VLOOKUP(CONCATENATE(G$111,"_",$B116),'Rozpis zápasů'!$D$3:$AF$162,IF(VLOOKUP(CONCATENATE(G$111,"_",$B116),'Rozpis zápasů'!$D$3:$AF$162,3,0)=$B116,6,5),0),IF(VLOOKUP(CONCATENATE(G$111,"_",$B116),'Rozpis zápasů'!$D$3:$AF$162,20,0)&lt;&gt;"",CONCATENATE(" (",VLOOKUP(CONCATENATE(G$111,"_",$B116),'Rozpis zápasů'!$D$3:$AF$162,20,0),")"),"")),"")</f>
        <v>0:2</v>
      </c>
      <c r="H116" s="503" t="str">
        <f>G115</f>
        <v>J</v>
      </c>
      <c r="I116" s="101" t="str">
        <f>IFERROR(CONCATENATE(VLOOKUP(CONCATENATE($B116,"_",I$111),'Rozpis zápasů'!$D$3:$AF$162,IF(VLOOKUP(CONCATENATE($B116,"_",I$111),'Rozpis zápasů'!$D$3:$AF$162,3,0)=$B116,5,6),0),":",VLOOKUP(CONCATENATE($B116,"_",I$111),'Rozpis zápasů'!$D$3:$AF$162,IF(VLOOKUP(CONCATENATE($B116,"_",I$111),'Rozpis zápasů'!$D$3:$AF$162,3,0)=$B116,6,5),0),IF(VLOOKUP(CONCATENATE($B116,"_",I$111),'Rozpis zápasů'!$D$3:$AF$162,20,0)&lt;&gt;"",CONCATENATE(" (",VLOOKUP(CONCATENATE($B116,"_",I$111),'Rozpis zápasů'!$D$3:$AF$162,20,0),")"),"")),"")</f>
        <v/>
      </c>
      <c r="J116" s="101" t="str">
        <f>IFERROR(CONCATENATE(VLOOKUP(CONCATENATE($B116,"_",J$111),'Rozpis zápasů'!$D$3:$AF$162,IF(VLOOKUP(CONCATENATE($B116,"_",J$111),'Rozpis zápasů'!$D$3:$AF$162,3,0)=$B116,5,6),0),":",VLOOKUP(CONCATENATE($B116,"_",J$111),'Rozpis zápasů'!$D$3:$AF$162,IF(VLOOKUP(CONCATENATE($B116,"_",J$111),'Rozpis zápasů'!$D$3:$AF$162,3,0)=$B116,6,5),0),IF(VLOOKUP(CONCATENATE($B116,"_",J$111),'Rozpis zápasů'!$D$3:$AF$162,20,0)&lt;&gt;"",CONCATENATE(" (",VLOOKUP(CONCATENATE($B116,"_",J$111),'Rozpis zápasů'!$D$3:$AF$162,20,0),")"),"")),"")</f>
        <v/>
      </c>
      <c r="K116" s="102" t="str">
        <f>IFERROR(CONCATENATE(VLOOKUP(CONCATENATE($B116,"_",K$111),'Rozpis zápasů'!$D$3:$AF$162,IF(VLOOKUP(CONCATENATE($B116,"_",K$111),'Rozpis zápasů'!$D$3:$AF$162,3,0)=$B116,5,6),0),":",VLOOKUP(CONCATENATE($B116,"_",K$111),'Rozpis zápasů'!$D$3:$AF$162,IF(VLOOKUP(CONCATENATE($B116,"_",K$111),'Rozpis zápasů'!$D$3:$AF$162,3,0)=$B116,6,5),0),IF(VLOOKUP(CONCATENATE($B116,"_",K$111),'Rozpis zápasů'!$D$3:$AF$162,20,0)&lt;&gt;"",CONCATENATE(" (",VLOOKUP(CONCATENATE($B116,"_",K$111),'Rozpis zápasů'!$D$3:$AF$162,20,0),")"),"")),"")</f>
        <v/>
      </c>
      <c r="L116" s="232">
        <f>IF((COUNTIFS('Rozpis zápasů'!$F$3:$F$162,B116,'Rozpis zápasů'!$E$3:$E$162,"&lt;&gt;N")+COUNTIFS('Rozpis zápasů'!$G$3:$G$162,B116,'Rozpis zápasů'!$E$3:$E$162,"&lt;&gt;N"))=0,"",SUMIF('Rozpis zápasů'!$F$3:$F$162,B116,'Rozpis zápasů'!$L$3:$L$162)+SUMIF('Rozpis zápasů'!$G$3:$G$162,B116,'Rozpis zápasů'!$M$3:$M$162))</f>
        <v>1</v>
      </c>
      <c r="M116" s="235">
        <f>IF((COUNTIFS('Rozpis zápasů'!$F$3:$F$162,B116,'Rozpis zápasů'!$E$3:$E$162,"&lt;&gt;N")+COUNTIFS('Rozpis zápasů'!$G$3:$G$162,B116,'Rozpis zápasů'!$E$3:$E$162,"&lt;&gt;N"))=0,"",SUMIF('Rozpis zápasů'!$F$3:$F$162,$B116,'Rozpis zápasů'!$H$3:$H$162)+SUMIF('Rozpis zápasů'!$G$3:$G$162,$B116,'Rozpis zápasů'!$I$3:$I$162))</f>
        <v>2</v>
      </c>
      <c r="N116" s="355">
        <f>IF((COUNTIFS('Rozpis zápasů'!$F$3:$F$162,B116,'Rozpis zápasů'!$E$3:$E$162,"&lt;&gt;N")+COUNTIFS('Rozpis zápasů'!$G$3:$G$162,B116,'Rozpis zápasů'!$E$3:$E$162,"&lt;&gt;N"))=0,"",SUMIF('Rozpis zápasů'!$F$3:$F$162,$B116,'Rozpis zápasů'!$I$3:$I$162)+SUMIF('Rozpis zápasů'!$G$3:$G$162,$B116,'Rozpis zápasů'!$H$3:$H$162))</f>
        <v>6</v>
      </c>
      <c r="O116" s="233">
        <f t="shared" si="54"/>
        <v>-4</v>
      </c>
      <c r="P116" s="445">
        <f t="shared" si="55"/>
        <v>0.33333333333333331</v>
      </c>
      <c r="Q116" s="446">
        <f t="shared" si="57"/>
        <v>5</v>
      </c>
      <c r="R116" s="447" t="str">
        <f>IF($Q116="","",IF(AND(COUNTIF($Q$112:$Q$119,$Q116)&gt;1,COUNTIF($Q$112:$Q$119,$Q116)&lt;COUNTA($C$112:$C$119)),HLOOKUP($B116,rozstřely!$C$372:$BN$385,10,0),""))</f>
        <v/>
      </c>
      <c r="S116" s="448" t="str">
        <f>IF($Q116="","",IF(AND(COUNTIF($Q$112:$Q$119,$Q116)&gt;1,COUNTIF($Q$112:$Q$119,$Q116)&lt;COUNTA($C$112:$C$119)),HLOOKUP($B116,rozstřely!$C$372:$BN$385,11,0),""))</f>
        <v/>
      </c>
      <c r="T116" s="449" t="str">
        <f>IF($Q116="","",IF(AND(COUNTIF($Q$112:$Q$119,$Q116)&gt;1,COUNTIF($Q$112:$Q$119,$Q116)&lt;COUNTA($C$112:$C$119)),HLOOKUP($B116,rozstřely!$C$372:$BN$385,12,0),""))</f>
        <v/>
      </c>
      <c r="U116" s="447" t="str">
        <f>IF($Q116="","",IF(AND(COUNTIF($Q$112:$Q$119,$Q116)&gt;1,COUNTIF($Q$112:$Q$119,$Q116)&lt;COUNTA($C$112:$C$119)),HLOOKUP($B116,rozstřely!$C$372:$BN$385,13,0),""))</f>
        <v/>
      </c>
      <c r="V116" s="450" t="str">
        <f>IF($Q116="","",IF(AND(COUNTIF($Q$112:$Q$119,$Q116)&gt;1,COUNTIF($Q$112:$Q$119,$Q116)&lt;COUNTA($C$112:$C$119)),HLOOKUP($B116,rozstřely!$C$372:$BN$385,14,0),""))</f>
        <v/>
      </c>
      <c r="W116" s="456">
        <f ca="1">IF($Q116="","",IF(AND(COUNTIF($Q$112:$Q$119,$Q116)&gt;0,COUNTIF($Q$112:$Q$119,$Q116)&lt;COUNTA($C$112:$C$119)),HLOOKUP(B116,rozstřely!$C$361:$BJ$368,8,0),""))</f>
        <v>5</v>
      </c>
      <c r="X116" s="452" t="str">
        <f t="shared" ca="1" si="56"/>
        <v>5J</v>
      </c>
      <c r="Y116" s="452">
        <f t="shared" si="53"/>
        <v>105</v>
      </c>
      <c r="Z116" s="455" t="str">
        <f t="shared" si="53"/>
        <v>Gerhard/ 
Slivoně</v>
      </c>
      <c r="AA116" s="325"/>
    </row>
    <row r="117" spans="1:27" ht="30" customHeight="1" x14ac:dyDescent="0.25">
      <c r="A117" s="561"/>
      <c r="B117" s="1013">
        <f>'Tabulky skupin'!B117</f>
        <v>106</v>
      </c>
      <c r="C117" s="887" t="str">
        <f>VLOOKUP($B117,jednotlivci!$C$5:$G$164,5,0)</f>
        <v/>
      </c>
      <c r="D117" s="100" t="str">
        <f>IFERROR(CONCATENATE(VLOOKUP(CONCATENATE(D$111,"_",$B117),'Rozpis zápasů'!$D$3:$AF$162,IF(VLOOKUP(CONCATENATE(D$111,"_",$B117),'Rozpis zápasů'!$D$3:$AF$162,3,0)=$B117,5,6),0),":",VLOOKUP(CONCATENATE(D$111,"_",$B117),'Rozpis zápasů'!$D$3:$AF$162,IF(VLOOKUP(CONCATENATE(D$111,"_",$B117),'Rozpis zápasů'!$D$3:$AF$162,3,0)=$B117,6,5),0),IF(VLOOKUP(CONCATENATE(D$111,"_",$B117),'Rozpis zápasů'!$D$3:$AF$162,20,0)&lt;&gt;"",CONCATENATE(" (",VLOOKUP(CONCATENATE(D$111,"_",$B117),'Rozpis zápasů'!$D$3:$AF$162,20,0),")"),"")),"")</f>
        <v/>
      </c>
      <c r="E117" s="103" t="str">
        <f>IFERROR(CONCATENATE(VLOOKUP(CONCATENATE(E$111,"_",$B117),'Rozpis zápasů'!$D$3:$AF$162,IF(VLOOKUP(CONCATENATE(E$111,"_",$B117),'Rozpis zápasů'!$D$3:$AF$162,3,0)=$B117,5,6),0),":",VLOOKUP(CONCATENATE(E$111,"_",$B117),'Rozpis zápasů'!$D$3:$AF$162,IF(VLOOKUP(CONCATENATE(E$111,"_",$B117),'Rozpis zápasů'!$D$3:$AF$162,3,0)=$B117,6,5),0),IF(VLOOKUP(CONCATENATE(E$111,"_",$B117),'Rozpis zápasů'!$D$3:$AF$162,20,0)&lt;&gt;"",CONCATENATE(" (",VLOOKUP(CONCATENATE(E$111,"_",$B117),'Rozpis zápasů'!$D$3:$AF$162,20,0),")"),"")),"")</f>
        <v/>
      </c>
      <c r="F117" s="103" t="str">
        <f>IFERROR(CONCATENATE(VLOOKUP(CONCATENATE(F$111,"_",$B117),'Rozpis zápasů'!$D$3:$AF$162,IF(VLOOKUP(CONCATENATE(F$111,"_",$B117),'Rozpis zápasů'!$D$3:$AF$162,3,0)=$B117,5,6),0),":",VLOOKUP(CONCATENATE(F$111,"_",$B117),'Rozpis zápasů'!$D$3:$AF$162,IF(VLOOKUP(CONCATENATE(F$111,"_",$B117),'Rozpis zápasů'!$D$3:$AF$162,3,0)=$B117,6,5),0),IF(VLOOKUP(CONCATENATE(F$111,"_",$B117),'Rozpis zápasů'!$D$3:$AF$162,20,0)&lt;&gt;"",CONCATENATE(" (",VLOOKUP(CONCATENATE(F$111,"_",$B117),'Rozpis zápasů'!$D$3:$AF$162,20,0),")"),"")),"")</f>
        <v/>
      </c>
      <c r="G117" s="103" t="str">
        <f>IFERROR(CONCATENATE(VLOOKUP(CONCATENATE(G$111,"_",$B117),'Rozpis zápasů'!$D$3:$AF$162,IF(VLOOKUP(CONCATENATE(G$111,"_",$B117),'Rozpis zápasů'!$D$3:$AF$162,3,0)=$B117,5,6),0),":",VLOOKUP(CONCATENATE(G$111,"_",$B117),'Rozpis zápasů'!$D$3:$AF$162,IF(VLOOKUP(CONCATENATE(G$111,"_",$B117),'Rozpis zápasů'!$D$3:$AF$162,3,0)=$B117,6,5),0),IF(VLOOKUP(CONCATENATE(G$111,"_",$B117),'Rozpis zápasů'!$D$3:$AF$162,20,0)&lt;&gt;"",CONCATENATE(" (",VLOOKUP(CONCATENATE(G$111,"_",$B117),'Rozpis zápasů'!$D$3:$AF$162,20,0),")"),"")),"")</f>
        <v/>
      </c>
      <c r="H117" s="103" t="str">
        <f>IFERROR(CONCATENATE(VLOOKUP(CONCATENATE(H$111,"_",$B117),'Rozpis zápasů'!$D$3:$AF$162,IF(VLOOKUP(CONCATENATE(H$111,"_",$B117),'Rozpis zápasů'!$D$3:$AF$162,3,0)=$B117,5,6),0),":",VLOOKUP(CONCATENATE(H$111,"_",$B117),'Rozpis zápasů'!$D$3:$AF$162,IF(VLOOKUP(CONCATENATE(H$111,"_",$B117),'Rozpis zápasů'!$D$3:$AF$162,3,0)=$B117,6,5),0),IF(VLOOKUP(CONCATENATE(H$111,"_",$B117),'Rozpis zápasů'!$D$3:$AF$162,20,0)&lt;&gt;"",CONCATENATE(" (",VLOOKUP(CONCATENATE(H$111,"_",$B117),'Rozpis zápasů'!$D$3:$AF$162,20,0),")"),"")),"")</f>
        <v/>
      </c>
      <c r="I117" s="503" t="str">
        <f>H116</f>
        <v>J</v>
      </c>
      <c r="J117" s="101" t="str">
        <f>IFERROR(CONCATENATE(VLOOKUP(CONCATENATE($B117,"_",J$111),'Rozpis zápasů'!$D$3:$AF$162,IF(VLOOKUP(CONCATENATE($B117,"_",J$111),'Rozpis zápasů'!$D$3:$AF$162,3,0)=$B117,5,6),0),":",VLOOKUP(CONCATENATE($B117,"_",J$111),'Rozpis zápasů'!$D$3:$AF$162,IF(VLOOKUP(CONCATENATE($B117,"_",J$111),'Rozpis zápasů'!$D$3:$AF$162,3,0)=$B117,6,5),0),IF(VLOOKUP(CONCATENATE($B117,"_",J$111),'Rozpis zápasů'!$D$3:$AF$162,20,0)&lt;&gt;"",CONCATENATE(" (",VLOOKUP(CONCATENATE($B117,"_",J$111),'Rozpis zápasů'!$D$3:$AF$162,20,0),")"),"")),"")</f>
        <v/>
      </c>
      <c r="K117" s="102" t="str">
        <f>IFERROR(CONCATENATE(VLOOKUP(CONCATENATE($B117,"_",K$111),'Rozpis zápasů'!$D$3:$AF$162,IF(VLOOKUP(CONCATENATE($B117,"_",K$111),'Rozpis zápasů'!$D$3:$AF$162,3,0)=$B117,5,6),0),":",VLOOKUP(CONCATENATE($B117,"_",K$111),'Rozpis zápasů'!$D$3:$AF$162,IF(VLOOKUP(CONCATENATE($B117,"_",K$111),'Rozpis zápasů'!$D$3:$AF$162,3,0)=$B117,6,5),0),IF(VLOOKUP(CONCATENATE($B117,"_",K$111),'Rozpis zápasů'!$D$3:$AF$162,20,0)&lt;&gt;"",CONCATENATE(" (",VLOOKUP(CONCATENATE($B117,"_",K$111),'Rozpis zápasů'!$D$3:$AF$162,20,0),")"),"")),"")</f>
        <v/>
      </c>
      <c r="L117" s="232" t="str">
        <f>IF((COUNTIFS('Rozpis zápasů'!$F$3:$F$162,B117,'Rozpis zápasů'!$E$3:$E$162,"&lt;&gt;N")+COUNTIFS('Rozpis zápasů'!$G$3:$G$162,B117,'Rozpis zápasů'!$E$3:$E$162,"&lt;&gt;N"))=0,"",SUMIF('Rozpis zápasů'!$F$3:$F$162,B117,'Rozpis zápasů'!$L$3:$L$162)+SUMIF('Rozpis zápasů'!$G$3:$G$162,B117,'Rozpis zápasů'!$M$3:$M$162))</f>
        <v/>
      </c>
      <c r="M117" s="235" t="str">
        <f>IF((COUNTIFS('Rozpis zápasů'!$F$3:$F$162,B117,'Rozpis zápasů'!$E$3:$E$162,"&lt;&gt;N")+COUNTIFS('Rozpis zápasů'!$G$3:$G$162,B117,'Rozpis zápasů'!$E$3:$E$162,"&lt;&gt;N"))=0,"",SUMIF('Rozpis zápasů'!$F$3:$F$162,$B117,'Rozpis zápasů'!$H$3:$H$162)+SUMIF('Rozpis zápasů'!$G$3:$G$162,$B117,'Rozpis zápasů'!$I$3:$I$162))</f>
        <v/>
      </c>
      <c r="N117" s="355" t="str">
        <f>IF((COUNTIFS('Rozpis zápasů'!$F$3:$F$162,B117,'Rozpis zápasů'!$E$3:$E$162,"&lt;&gt;N")+COUNTIFS('Rozpis zápasů'!$G$3:$G$162,B117,'Rozpis zápasů'!$E$3:$E$162,"&lt;&gt;N"))=0,"",SUMIF('Rozpis zápasů'!$F$3:$F$162,$B117,'Rozpis zápasů'!$I$3:$I$162)+SUMIF('Rozpis zápasů'!$G$3:$G$162,$B117,'Rozpis zápasů'!$H$3:$H$162))</f>
        <v/>
      </c>
      <c r="O117" s="233" t="str">
        <f t="shared" si="54"/>
        <v/>
      </c>
      <c r="P117" s="445" t="str">
        <f t="shared" si="55"/>
        <v/>
      </c>
      <c r="Q117" s="446" t="str">
        <f t="shared" si="57"/>
        <v/>
      </c>
      <c r="R117" s="447" t="str">
        <f>IF($Q117="","",IF(AND(COUNTIF($Q$112:$Q$119,$Q117)&gt;1,COUNTIF($Q$112:$Q$119,$Q117)&lt;COUNTA($C$112:$C$119)),HLOOKUP($B117,rozstřely!$C$372:$BN$385,10,0),""))</f>
        <v/>
      </c>
      <c r="S117" s="448" t="str">
        <f>IF($Q117="","",IF(AND(COUNTIF($Q$112:$Q$119,$Q117)&gt;1,COUNTIF($Q$112:$Q$119,$Q117)&lt;COUNTA($C$112:$C$119)),HLOOKUP($B117,rozstřely!$C$372:$BN$385,11,0),""))</f>
        <v/>
      </c>
      <c r="T117" s="449" t="str">
        <f>IF($Q117="","",IF(AND(COUNTIF($Q$112:$Q$119,$Q117)&gt;1,COUNTIF($Q$112:$Q$119,$Q117)&lt;COUNTA($C$112:$C$119)),HLOOKUP($B117,rozstřely!$C$372:$BN$385,12,0),""))</f>
        <v/>
      </c>
      <c r="U117" s="447" t="str">
        <f>IF($Q117="","",IF(AND(COUNTIF($Q$112:$Q$119,$Q117)&gt;1,COUNTIF($Q$112:$Q$119,$Q117)&lt;COUNTA($C$112:$C$119)),HLOOKUP($B117,rozstřely!$C$372:$BN$385,13,0),""))</f>
        <v/>
      </c>
      <c r="V117" s="450" t="str">
        <f>IF($Q117="","",IF(AND(COUNTIF($Q$112:$Q$119,$Q117)&gt;1,COUNTIF($Q$112:$Q$119,$Q117)&lt;COUNTA($C$112:$C$119)),HLOOKUP($B117,rozstřely!$C$372:$BN$385,14,0),""))</f>
        <v/>
      </c>
      <c r="W117" s="456" t="str">
        <f>IF($Q117="","",IF(AND(COUNTIF($Q$112:$Q$119,$Q117)&gt;0,COUNTIF($Q$112:$Q$119,$Q117)&lt;COUNTA($C$112:$C$119)),HLOOKUP(B117,rozstřely!$C$361:$BJ$368,8,0),""))</f>
        <v/>
      </c>
      <c r="X117" s="452" t="str">
        <f t="shared" si="56"/>
        <v>J</v>
      </c>
      <c r="Y117" s="453">
        <f t="shared" si="53"/>
        <v>106</v>
      </c>
      <c r="Z117" s="457" t="str">
        <f t="shared" si="53"/>
        <v/>
      </c>
      <c r="AA117" s="325"/>
    </row>
    <row r="118" spans="1:27" ht="30" customHeight="1" x14ac:dyDescent="0.25">
      <c r="A118" s="561"/>
      <c r="B118" s="1013">
        <f>'Tabulky skupin'!B118</f>
        <v>107</v>
      </c>
      <c r="C118" s="887" t="str">
        <f>VLOOKUP($B118,jednotlivci!$C$5:$G$164,5,0)</f>
        <v/>
      </c>
      <c r="D118" s="100" t="str">
        <f>IFERROR(CONCATENATE(VLOOKUP(CONCATENATE(D$111,"_",$B118),'Rozpis zápasů'!$D$3:$AF$162,IF(VLOOKUP(CONCATENATE(D$111,"_",$B118),'Rozpis zápasů'!$D$3:$AF$162,3,0)=$B118,5,6),0),":",VLOOKUP(CONCATENATE(D$111,"_",$B118),'Rozpis zápasů'!$D$3:$AF$162,IF(VLOOKUP(CONCATENATE(D$111,"_",$B118),'Rozpis zápasů'!$D$3:$AF$162,3,0)=$B118,6,5),0),IF(VLOOKUP(CONCATENATE(D$111,"_",$B118),'Rozpis zápasů'!$D$3:$AF$162,20,0)&lt;&gt;"",CONCATENATE(" (",VLOOKUP(CONCATENATE(D$111,"_",$B118),'Rozpis zápasů'!$D$3:$AF$162,20,0),")"),"")),"")</f>
        <v/>
      </c>
      <c r="E118" s="103" t="str">
        <f>IFERROR(CONCATENATE(VLOOKUP(CONCATENATE(E$111,"_",$B118),'Rozpis zápasů'!$D$3:$AF$162,IF(VLOOKUP(CONCATENATE(E$111,"_",$B118),'Rozpis zápasů'!$D$3:$AF$162,3,0)=$B118,5,6),0),":",VLOOKUP(CONCATENATE(E$111,"_",$B118),'Rozpis zápasů'!$D$3:$AF$162,IF(VLOOKUP(CONCATENATE(E$111,"_",$B118),'Rozpis zápasů'!$D$3:$AF$162,3,0)=$B118,6,5),0),IF(VLOOKUP(CONCATENATE(E$111,"_",$B118),'Rozpis zápasů'!$D$3:$AF$162,20,0)&lt;&gt;"",CONCATENATE(" (",VLOOKUP(CONCATENATE(E$111,"_",$B118),'Rozpis zápasů'!$D$3:$AF$162,20,0),")"),"")),"")</f>
        <v/>
      </c>
      <c r="F118" s="103" t="str">
        <f>IFERROR(CONCATENATE(VLOOKUP(CONCATENATE(F$111,"_",$B118),'Rozpis zápasů'!$D$3:$AF$162,IF(VLOOKUP(CONCATENATE(F$111,"_",$B118),'Rozpis zápasů'!$D$3:$AF$162,3,0)=$B118,5,6),0),":",VLOOKUP(CONCATENATE(F$111,"_",$B118),'Rozpis zápasů'!$D$3:$AF$162,IF(VLOOKUP(CONCATENATE(F$111,"_",$B118),'Rozpis zápasů'!$D$3:$AF$162,3,0)=$B118,6,5),0),IF(VLOOKUP(CONCATENATE(F$111,"_",$B118),'Rozpis zápasů'!$D$3:$AF$162,20,0)&lt;&gt;"",CONCATENATE(" (",VLOOKUP(CONCATENATE(F$111,"_",$B118),'Rozpis zápasů'!$D$3:$AF$162,20,0),")"),"")),"")</f>
        <v/>
      </c>
      <c r="G118" s="103" t="str">
        <f>IFERROR(CONCATENATE(VLOOKUP(CONCATENATE(G$111,"_",$B118),'Rozpis zápasů'!$D$3:$AF$162,IF(VLOOKUP(CONCATENATE(G$111,"_",$B118),'Rozpis zápasů'!$D$3:$AF$162,3,0)=$B118,5,6),0),":",VLOOKUP(CONCATENATE(G$111,"_",$B118),'Rozpis zápasů'!$D$3:$AF$162,IF(VLOOKUP(CONCATENATE(G$111,"_",$B118),'Rozpis zápasů'!$D$3:$AF$162,3,0)=$B118,6,5),0),IF(VLOOKUP(CONCATENATE(G$111,"_",$B118),'Rozpis zápasů'!$D$3:$AF$162,20,0)&lt;&gt;"",CONCATENATE(" (",VLOOKUP(CONCATENATE(G$111,"_",$B118),'Rozpis zápasů'!$D$3:$AF$162,20,0),")"),"")),"")</f>
        <v/>
      </c>
      <c r="H118" s="103" t="str">
        <f>IFERROR(CONCATENATE(VLOOKUP(CONCATENATE(H$111,"_",$B118),'Rozpis zápasů'!$D$3:$AF$162,IF(VLOOKUP(CONCATENATE(H$111,"_",$B118),'Rozpis zápasů'!$D$3:$AF$162,3,0)=$B118,5,6),0),":",VLOOKUP(CONCATENATE(H$111,"_",$B118),'Rozpis zápasů'!$D$3:$AF$162,IF(VLOOKUP(CONCATENATE(H$111,"_",$B118),'Rozpis zápasů'!$D$3:$AF$162,3,0)=$B118,6,5),0),IF(VLOOKUP(CONCATENATE(H$111,"_",$B118),'Rozpis zápasů'!$D$3:$AF$162,20,0)&lt;&gt;"",CONCATENATE(" (",VLOOKUP(CONCATENATE(H$111,"_",$B118),'Rozpis zápasů'!$D$3:$AF$162,20,0),")"),"")),"")</f>
        <v/>
      </c>
      <c r="I118" s="103" t="str">
        <f>IFERROR(CONCATENATE(VLOOKUP(CONCATENATE(I$111,"_",$B118),'Rozpis zápasů'!$D$3:$AF$162,IF(VLOOKUP(CONCATENATE(I$111,"_",$B118),'Rozpis zápasů'!$D$3:$AF$162,3,0)=$B118,5,6),0),":",VLOOKUP(CONCATENATE(I$111,"_",$B118),'Rozpis zápasů'!$D$3:$AF$162,IF(VLOOKUP(CONCATENATE(I$111,"_",$B118),'Rozpis zápasů'!$D$3:$AF$162,3,0)=$B118,6,5),0),IF(VLOOKUP(CONCATENATE(I$111,"_",$B118),'Rozpis zápasů'!$D$3:$AF$162,20,0)&lt;&gt;"",CONCATENATE(" (",VLOOKUP(CONCATENATE(I$111,"_",$B118),'Rozpis zápasů'!$D$3:$AF$162,20,0),")"),"")),"")</f>
        <v/>
      </c>
      <c r="J118" s="503" t="str">
        <f>I117</f>
        <v>J</v>
      </c>
      <c r="K118" s="102" t="str">
        <f>IFERROR(CONCATENATE(VLOOKUP(CONCATENATE($B118,"_",K$111),'Rozpis zápasů'!$D$3:$AF$162,IF(VLOOKUP(CONCATENATE($B118,"_",K$111),'Rozpis zápasů'!$D$3:$AF$162,3,0)=$B118,5,6),0),":",VLOOKUP(CONCATENATE($B118,"_",K$111),'Rozpis zápasů'!$D$3:$AF$162,IF(VLOOKUP(CONCATENATE($B118,"_",K$111),'Rozpis zápasů'!$D$3:$AF$162,3,0)=$B118,6,5),0),IF(VLOOKUP(CONCATENATE($B118,"_",K$111),'Rozpis zápasů'!$D$3:$AF$162,20,0)&lt;&gt;"",CONCATENATE(" (",VLOOKUP(CONCATENATE($B118,"_",K$111),'Rozpis zápasů'!$D$3:$AF$162,20,0),")"),"")),"")</f>
        <v/>
      </c>
      <c r="L118" s="232" t="str">
        <f>IF((COUNTIFS('Rozpis zápasů'!$F$3:$F$162,B118,'Rozpis zápasů'!$E$3:$E$162,"&lt;&gt;N")+COUNTIFS('Rozpis zápasů'!$G$3:$G$162,B118,'Rozpis zápasů'!$E$3:$E$162,"&lt;&gt;N"))=0,"",SUMIF('Rozpis zápasů'!$F$3:$F$162,B118,'Rozpis zápasů'!$L$3:$L$162)+SUMIF('Rozpis zápasů'!$G$3:$G$162,B118,'Rozpis zápasů'!$M$3:$M$162))</f>
        <v/>
      </c>
      <c r="M118" s="235" t="str">
        <f>IF((COUNTIFS('Rozpis zápasů'!$F$3:$F$162,B118,'Rozpis zápasů'!$E$3:$E$162,"&lt;&gt;N")+COUNTIFS('Rozpis zápasů'!$G$3:$G$162,B118,'Rozpis zápasů'!$E$3:$E$162,"&lt;&gt;N"))=0,"",SUMIF('Rozpis zápasů'!$F$3:$F$162,$B118,'Rozpis zápasů'!$H$3:$H$162)+SUMIF('Rozpis zápasů'!$G$3:$G$162,$B118,'Rozpis zápasů'!$I$3:$I$162))</f>
        <v/>
      </c>
      <c r="N118" s="355" t="str">
        <f>IF((COUNTIFS('Rozpis zápasů'!$F$3:$F$162,B118,'Rozpis zápasů'!$E$3:$E$162,"&lt;&gt;N")+COUNTIFS('Rozpis zápasů'!$G$3:$G$162,B118,'Rozpis zápasů'!$E$3:$E$162,"&lt;&gt;N"))=0,"",SUMIF('Rozpis zápasů'!$F$3:$F$162,$B118,'Rozpis zápasů'!$I$3:$I$162)+SUMIF('Rozpis zápasů'!$G$3:$G$162,$B118,'Rozpis zápasů'!$H$3:$H$162))</f>
        <v/>
      </c>
      <c r="O118" s="233" t="str">
        <f t="shared" si="54"/>
        <v/>
      </c>
      <c r="P118" s="445" t="str">
        <f t="shared" si="55"/>
        <v/>
      </c>
      <c r="Q118" s="446" t="str">
        <f t="shared" si="57"/>
        <v/>
      </c>
      <c r="R118" s="447" t="str">
        <f>IF($Q118="","",IF(AND(COUNTIF($Q$112:$Q$119,$Q118)&gt;1,COUNTIF($Q$112:$Q$119,$Q118)&lt;COUNTA($C$112:$C$119)),HLOOKUP($B118,rozstřely!$C$372:$BN$385,10,0),""))</f>
        <v/>
      </c>
      <c r="S118" s="448" t="str">
        <f>IF($Q118="","",IF(AND(COUNTIF($Q$112:$Q$119,$Q118)&gt;1,COUNTIF($Q$112:$Q$119,$Q118)&lt;COUNTA($C$112:$C$119)),HLOOKUP($B118,rozstřely!$C$372:$BN$385,11,0),""))</f>
        <v/>
      </c>
      <c r="T118" s="449" t="str">
        <f>IF($Q118="","",IF(AND(COUNTIF($Q$112:$Q$119,$Q118)&gt;1,COUNTIF($Q$112:$Q$119,$Q118)&lt;COUNTA($C$112:$C$119)),HLOOKUP($B118,rozstřely!$C$372:$BN$385,12,0),""))</f>
        <v/>
      </c>
      <c r="U118" s="447" t="str">
        <f>IF($Q118="","",IF(AND(COUNTIF($Q$112:$Q$119,$Q118)&gt;1,COUNTIF($Q$112:$Q$119,$Q118)&lt;COUNTA($C$112:$C$119)),HLOOKUP($B118,rozstřely!$C$372:$BN$385,13,0),""))</f>
        <v/>
      </c>
      <c r="V118" s="450" t="str">
        <f>IF($Q118="","",IF(AND(COUNTIF($Q$112:$Q$119,$Q118)&gt;1,COUNTIF($Q$112:$Q$119,$Q118)&lt;COUNTA($C$112:$C$119)),HLOOKUP($B118,rozstřely!$C$372:$BN$385,14,0),""))</f>
        <v/>
      </c>
      <c r="W118" s="456" t="str">
        <f>IF($Q118="","",IF(AND(COUNTIF($Q$112:$Q$119,$Q118)&gt;0,COUNTIF($Q$112:$Q$119,$Q118)&lt;COUNTA($C$112:$C$119)),HLOOKUP(B118,rozstřely!$C$361:$BJ$368,8,0),""))</f>
        <v/>
      </c>
      <c r="X118" s="452" t="str">
        <f t="shared" si="56"/>
        <v>J</v>
      </c>
      <c r="Y118" s="453">
        <f t="shared" si="53"/>
        <v>107</v>
      </c>
      <c r="Z118" s="457" t="str">
        <f t="shared" si="53"/>
        <v/>
      </c>
      <c r="AA118" s="325"/>
    </row>
    <row r="119" spans="1:27" ht="30" customHeight="1" thickBot="1" x14ac:dyDescent="0.3">
      <c r="A119" s="561"/>
      <c r="B119" s="1014">
        <f>'Tabulky skupin'!B119</f>
        <v>108</v>
      </c>
      <c r="C119" s="907" t="str">
        <f>VLOOKUP($B119,jednotlivci!$C$5:$G$164,5,0)</f>
        <v/>
      </c>
      <c r="D119" s="104" t="str">
        <f>IFERROR(CONCATENATE(VLOOKUP(CONCATENATE(D$111,"_",$B119),'Rozpis zápasů'!$D$3:$AF$162,IF(VLOOKUP(CONCATENATE(D$111,"_",$B119),'Rozpis zápasů'!$D$3:$AF$162,3,0)=$B119,5,6),0),":",VLOOKUP(CONCATENATE(D$111,"_",$B119),'Rozpis zápasů'!$D$3:$AF$162,IF(VLOOKUP(CONCATENATE(D$111,"_",$B119),'Rozpis zápasů'!$D$3:$AF$162,3,0)=$B119,6,5),0),IF(VLOOKUP(CONCATENATE(D$111,"_",$B119),'Rozpis zápasů'!$D$3:$AF$162,20,0)&lt;&gt;"",CONCATENATE(" (",VLOOKUP(CONCATENATE(D$111,"_",$B119),'Rozpis zápasů'!$D$3:$AF$162,20,0),")"),"")),"")</f>
        <v/>
      </c>
      <c r="E119" s="105" t="str">
        <f>IFERROR(CONCATENATE(VLOOKUP(CONCATENATE(E$111,"_",$B119),'Rozpis zápasů'!$D$3:$AF$162,IF(VLOOKUP(CONCATENATE(E$111,"_",$B119),'Rozpis zápasů'!$D$3:$AF$162,3,0)=$B119,5,6),0),":",VLOOKUP(CONCATENATE(E$111,"_",$B119),'Rozpis zápasů'!$D$3:$AF$162,IF(VLOOKUP(CONCATENATE(E$111,"_",$B119),'Rozpis zápasů'!$D$3:$AF$162,3,0)=$B119,6,5),0),IF(VLOOKUP(CONCATENATE(E$111,"_",$B119),'Rozpis zápasů'!$D$3:$AF$162,20,0)&lt;&gt;"",CONCATENATE(" (",VLOOKUP(CONCATENATE(E$111,"_",$B119),'Rozpis zápasů'!$D$3:$AF$162,20,0),")"),"")),"")</f>
        <v/>
      </c>
      <c r="F119" s="105" t="str">
        <f>IFERROR(CONCATENATE(VLOOKUP(CONCATENATE(F$111,"_",$B119),'Rozpis zápasů'!$D$3:$AF$162,IF(VLOOKUP(CONCATENATE(F$111,"_",$B119),'Rozpis zápasů'!$D$3:$AF$162,3,0)=$B119,5,6),0),":",VLOOKUP(CONCATENATE(F$111,"_",$B119),'Rozpis zápasů'!$D$3:$AF$162,IF(VLOOKUP(CONCATENATE(F$111,"_",$B119),'Rozpis zápasů'!$D$3:$AF$162,3,0)=$B119,6,5),0),IF(VLOOKUP(CONCATENATE(F$111,"_",$B119),'Rozpis zápasů'!$D$3:$AF$162,20,0)&lt;&gt;"",CONCATENATE(" (",VLOOKUP(CONCATENATE(F$111,"_",$B119),'Rozpis zápasů'!$D$3:$AF$162,20,0),")"),"")),"")</f>
        <v/>
      </c>
      <c r="G119" s="105" t="str">
        <f>IFERROR(CONCATENATE(VLOOKUP(CONCATENATE(G$111,"_",$B119),'Rozpis zápasů'!$D$3:$AF$162,IF(VLOOKUP(CONCATENATE(G$111,"_",$B119),'Rozpis zápasů'!$D$3:$AF$162,3,0)=$B119,5,6),0),":",VLOOKUP(CONCATENATE(G$111,"_",$B119),'Rozpis zápasů'!$D$3:$AF$162,IF(VLOOKUP(CONCATENATE(G$111,"_",$B119),'Rozpis zápasů'!$D$3:$AF$162,3,0)=$B119,6,5),0),IF(VLOOKUP(CONCATENATE(G$111,"_",$B119),'Rozpis zápasů'!$D$3:$AF$162,20,0)&lt;&gt;"",CONCATENATE(" (",VLOOKUP(CONCATENATE(G$111,"_",$B119),'Rozpis zápasů'!$D$3:$AF$162,20,0),")"),"")),"")</f>
        <v/>
      </c>
      <c r="H119" s="105" t="str">
        <f>IFERROR(CONCATENATE(VLOOKUP(CONCATENATE(H$111,"_",$B119),'Rozpis zápasů'!$D$3:$AF$162,IF(VLOOKUP(CONCATENATE(H$111,"_",$B119),'Rozpis zápasů'!$D$3:$AF$162,3,0)=$B119,5,6),0),":",VLOOKUP(CONCATENATE(H$111,"_",$B119),'Rozpis zápasů'!$D$3:$AF$162,IF(VLOOKUP(CONCATENATE(H$111,"_",$B119),'Rozpis zápasů'!$D$3:$AF$162,3,0)=$B119,6,5),0),IF(VLOOKUP(CONCATENATE(H$111,"_",$B119),'Rozpis zápasů'!$D$3:$AF$162,20,0)&lt;&gt;"",CONCATENATE(" (",VLOOKUP(CONCATENATE(H$111,"_",$B119),'Rozpis zápasů'!$D$3:$AF$162,20,0),")"),"")),"")</f>
        <v/>
      </c>
      <c r="I119" s="105" t="str">
        <f>IFERROR(CONCATENATE(VLOOKUP(CONCATENATE(I$111,"_",$B119),'Rozpis zápasů'!$D$3:$AF$162,IF(VLOOKUP(CONCATENATE(I$111,"_",$B119),'Rozpis zápasů'!$D$3:$AF$162,3,0)=$B119,5,6),0),":",VLOOKUP(CONCATENATE(I$111,"_",$B119),'Rozpis zápasů'!$D$3:$AF$162,IF(VLOOKUP(CONCATENATE(I$111,"_",$B119),'Rozpis zápasů'!$D$3:$AF$162,3,0)=$B119,6,5),0),IF(VLOOKUP(CONCATENATE(I$111,"_",$B119),'Rozpis zápasů'!$D$3:$AF$162,20,0)&lt;&gt;"",CONCATENATE(" (",VLOOKUP(CONCATENATE(I$111,"_",$B119),'Rozpis zápasů'!$D$3:$AF$162,20,0),")"),"")),"")</f>
        <v/>
      </c>
      <c r="J119" s="105" t="str">
        <f>IFERROR(CONCATENATE(VLOOKUP(CONCATENATE(J$111,"_",$B119),'Rozpis zápasů'!$D$3:$AF$162,IF(VLOOKUP(CONCATENATE(J$111,"_",$B119),'Rozpis zápasů'!$D$3:$AF$162,3,0)=$B119,5,6),0),":",VLOOKUP(CONCATENATE(J$111,"_",$B119),'Rozpis zápasů'!$D$3:$AF$162,IF(VLOOKUP(CONCATENATE(J$111,"_",$B119),'Rozpis zápasů'!$D$3:$AF$162,3,0)=$B119,6,5),0),IF(VLOOKUP(CONCATENATE(J$111,"_",$B119),'Rozpis zápasů'!$D$3:$AF$162,20,0)&lt;&gt;"",CONCATENATE(" (",VLOOKUP(CONCATENATE(J$111,"_",$B119),'Rozpis zápasů'!$D$3:$AF$162,20,0),")"),"")),"")</f>
        <v/>
      </c>
      <c r="K119" s="503" t="str">
        <f>J118</f>
        <v>J</v>
      </c>
      <c r="L119" s="351" t="str">
        <f>IF((COUNTIFS('Rozpis zápasů'!$F$3:$F$162,B119,'Rozpis zápasů'!$E$3:$E$162,"&lt;&gt;N")+COUNTIFS('Rozpis zápasů'!$G$3:$G$162,B119,'Rozpis zápasů'!$E$3:$E$162,"&lt;&gt;N"))=0,"",SUMIF('Rozpis zápasů'!$F$3:$F$162,B119,'Rozpis zápasů'!$L$3:$L$162)+SUMIF('Rozpis zápasů'!$G$3:$G$162,B119,'Rozpis zápasů'!$M$3:$M$162))</f>
        <v/>
      </c>
      <c r="M119" s="352" t="str">
        <f>IF((COUNTIFS('Rozpis zápasů'!$F$3:$F$162,B119,'Rozpis zápasů'!$E$3:$E$162,"&lt;&gt;N")+COUNTIFS('Rozpis zápasů'!$G$3:$G$162,B119,'Rozpis zápasů'!$E$3:$E$162,"&lt;&gt;N"))=0,"",SUMIF('Rozpis zápasů'!$F$3:$F$162,$B119,'Rozpis zápasů'!$H$3:$H$162)+SUMIF('Rozpis zápasů'!$G$3:$G$162,$B119,'Rozpis zápasů'!$I$3:$I$162))</f>
        <v/>
      </c>
      <c r="N119" s="356" t="str">
        <f>IF((COUNTIFS('Rozpis zápasů'!$F$3:$F$162,B119,'Rozpis zápasů'!$E$3:$E$162,"&lt;&gt;N")+COUNTIFS('Rozpis zápasů'!$G$3:$G$162,B119,'Rozpis zápasů'!$E$3:$E$162,"&lt;&gt;N"))=0,"",SUMIF('Rozpis zápasů'!$F$3:$F$162,$B119,'Rozpis zápasů'!$I$3:$I$162)+SUMIF('Rozpis zápasů'!$G$3:$G$162,$B119,'Rozpis zápasů'!$H$3:$H$162))</f>
        <v/>
      </c>
      <c r="O119" s="353" t="str">
        <f t="shared" si="54"/>
        <v/>
      </c>
      <c r="P119" s="458" t="str">
        <f t="shared" si="55"/>
        <v/>
      </c>
      <c r="Q119" s="446" t="str">
        <f t="shared" si="57"/>
        <v/>
      </c>
      <c r="R119" s="460" t="str">
        <f>IF($Q119="","",IF(AND(COUNTIF($Q$112:$Q$119,$Q119)&gt;1,COUNTIF($Q$112:$Q$119,$Q119)&lt;COUNTA($C$112:$C$119)),HLOOKUP($B119,rozstřely!$C$372:$BN$385,10,0),""))</f>
        <v/>
      </c>
      <c r="S119" s="461" t="str">
        <f>IF($Q119="","",IF(AND(COUNTIF($Q$112:$Q$119,$Q119)&gt;1,COUNTIF($Q$112:$Q$119,$Q119)&lt;COUNTA($C$112:$C$119)),HLOOKUP($B119,rozstřely!$C$372:$BN$385,11,0),""))</f>
        <v/>
      </c>
      <c r="T119" s="462" t="str">
        <f>IF($Q119="","",IF(AND(COUNTIF($Q$112:$Q$119,$Q119)&gt;1,COUNTIF($Q$112:$Q$119,$Q119)&lt;COUNTA($C$112:$C$119)),HLOOKUP($B119,rozstřely!$C$372:$BN$385,12,0),""))</f>
        <v/>
      </c>
      <c r="U119" s="460" t="str">
        <f>IF($Q119="","",IF(AND(COUNTIF($Q$112:$Q$119,$Q119)&gt;1,COUNTIF($Q$112:$Q$119,$Q119)&lt;COUNTA($C$112:$C$119)),HLOOKUP($B119,rozstřely!$C$372:$BN$385,13,0),""))</f>
        <v/>
      </c>
      <c r="V119" s="463" t="str">
        <f>IF($Q119="","",IF(AND(COUNTIF($Q$112:$Q$119,$Q119)&gt;1,COUNTIF($Q$112:$Q$119,$Q119)&lt;COUNTA($C$112:$C$119)),HLOOKUP($B119,rozstřely!$C$372:$BN$385,14,0),""))</f>
        <v/>
      </c>
      <c r="W119" s="464" t="str">
        <f>IF($Q119="","",IF(AND(COUNTIF($Q$112:$Q$119,$Q119)&gt;0,COUNTIF($Q$112:$Q$119,$Q119)&lt;COUNTA($C$112:$C$119)),HLOOKUP(B119,rozstřely!$C$361:$BJ$368,8,0),""))</f>
        <v/>
      </c>
      <c r="X119" s="465" t="str">
        <f t="shared" si="56"/>
        <v>J</v>
      </c>
      <c r="Y119" s="466">
        <f t="shared" si="53"/>
        <v>108</v>
      </c>
      <c r="Z119" s="467" t="str">
        <f t="shared" si="53"/>
        <v/>
      </c>
      <c r="AA119" s="325"/>
    </row>
    <row r="120" spans="1:27" ht="30" customHeight="1" x14ac:dyDescent="0.3">
      <c r="A120" s="561"/>
      <c r="B120" s="61"/>
      <c r="C120" s="824"/>
      <c r="D120" s="504"/>
      <c r="E120" s="504"/>
      <c r="F120" s="504"/>
      <c r="G120" s="504"/>
      <c r="H120" s="504"/>
      <c r="I120" s="504"/>
      <c r="J120" s="504"/>
      <c r="K120" s="582"/>
      <c r="L120" s="512"/>
      <c r="M120" s="583"/>
      <c r="N120" s="584"/>
      <c r="O120" s="512"/>
      <c r="P120" s="512"/>
      <c r="Q120" s="585"/>
      <c r="R120" s="585"/>
      <c r="S120" s="586"/>
      <c r="T120" s="587"/>
      <c r="U120" s="585"/>
      <c r="V120" s="585"/>
      <c r="W120" s="512"/>
      <c r="X120" s="512"/>
      <c r="Y120" s="512"/>
      <c r="Z120" s="479"/>
      <c r="AA120" s="325"/>
    </row>
    <row r="121" spans="1:27" ht="30" customHeight="1" thickBot="1" x14ac:dyDescent="0.35">
      <c r="A121" s="561"/>
      <c r="B121" s="61"/>
      <c r="C121" s="824"/>
      <c r="D121" s="504"/>
      <c r="E121" s="504"/>
      <c r="F121" s="504"/>
      <c r="G121" s="504"/>
      <c r="H121" s="504"/>
      <c r="I121" s="504"/>
      <c r="J121" s="504"/>
      <c r="K121" s="582"/>
      <c r="L121" s="518"/>
      <c r="M121" s="588"/>
      <c r="N121" s="589"/>
      <c r="O121" s="518"/>
      <c r="P121" s="518"/>
      <c r="Q121" s="590"/>
      <c r="R121" s="590"/>
      <c r="S121" s="591"/>
      <c r="T121" s="592"/>
      <c r="U121" s="590"/>
      <c r="V121" s="590"/>
      <c r="W121" s="518"/>
      <c r="X121" s="518"/>
      <c r="Y121" s="518"/>
      <c r="Z121" s="479"/>
      <c r="AA121" s="325"/>
    </row>
    <row r="122" spans="1:27" s="619" customFormat="1" ht="30" customHeight="1" x14ac:dyDescent="0.25">
      <c r="A122" s="614"/>
      <c r="B122" s="106"/>
      <c r="C122" s="827" t="str">
        <f>D124</f>
        <v>K</v>
      </c>
      <c r="D122" s="519" t="str">
        <f>C124</f>
        <v>Raboch/ 
Weiss</v>
      </c>
      <c r="E122" s="520" t="str">
        <f>C125</f>
        <v>Rus/ 
Jirava</v>
      </c>
      <c r="F122" s="520" t="str">
        <f>C126</f>
        <v>Hrubá/ 
Doležal</v>
      </c>
      <c r="G122" s="520" t="str">
        <f>C127</f>
        <v>Malý/ 
Topš</v>
      </c>
      <c r="H122" s="520" t="str">
        <f>C128</f>
        <v>Hanžl/ 
Beran</v>
      </c>
      <c r="I122" s="520" t="str">
        <f>C129</f>
        <v/>
      </c>
      <c r="J122" s="520" t="str">
        <f>C130</f>
        <v/>
      </c>
      <c r="K122" s="520" t="str">
        <f>C131</f>
        <v/>
      </c>
      <c r="L122" s="521" t="s">
        <v>14</v>
      </c>
      <c r="M122" s="2053" t="s">
        <v>13</v>
      </c>
      <c r="N122" s="2053"/>
      <c r="O122" s="609" t="s">
        <v>15</v>
      </c>
      <c r="P122" s="523" t="s">
        <v>186</v>
      </c>
      <c r="Q122" s="524" t="s">
        <v>107</v>
      </c>
      <c r="R122" s="610" t="s">
        <v>104</v>
      </c>
      <c r="S122" s="2069" t="s">
        <v>105</v>
      </c>
      <c r="T122" s="2069"/>
      <c r="U122" s="610" t="s">
        <v>106</v>
      </c>
      <c r="V122" s="526" t="s">
        <v>187</v>
      </c>
      <c r="W122" s="620" t="s">
        <v>12</v>
      </c>
      <c r="X122" s="616"/>
      <c r="Y122" s="616"/>
      <c r="Z122" s="617"/>
      <c r="AA122" s="618"/>
    </row>
    <row r="123" spans="1:27" s="619" customFormat="1" ht="30" customHeight="1" thickBot="1" x14ac:dyDescent="0.3">
      <c r="A123" s="614"/>
      <c r="B123" s="1011" t="str">
        <f>'Tabulky skupin'!B123</f>
        <v>K</v>
      </c>
      <c r="C123" s="828"/>
      <c r="D123" s="623">
        <f>B124</f>
        <v>111</v>
      </c>
      <c r="E123" s="624">
        <f>B125</f>
        <v>112</v>
      </c>
      <c r="F123" s="624">
        <f>B126</f>
        <v>113</v>
      </c>
      <c r="G123" s="625">
        <f>B127</f>
        <v>114</v>
      </c>
      <c r="H123" s="624">
        <f>B128</f>
        <v>115</v>
      </c>
      <c r="I123" s="626">
        <f>B129</f>
        <v>116</v>
      </c>
      <c r="J123" s="624">
        <f>B130</f>
        <v>117</v>
      </c>
      <c r="K123" s="624">
        <f>B131</f>
        <v>118</v>
      </c>
      <c r="L123" s="630"/>
      <c r="M123" s="631"/>
      <c r="N123" s="632"/>
      <c r="O123" s="633"/>
      <c r="P123" s="634"/>
      <c r="Q123" s="2060" t="s">
        <v>42</v>
      </c>
      <c r="R123" s="2061"/>
      <c r="S123" s="2061"/>
      <c r="T123" s="2061"/>
      <c r="U123" s="2061"/>
      <c r="V123" s="2062"/>
      <c r="W123" s="635"/>
      <c r="X123" s="628"/>
      <c r="Y123" s="628"/>
      <c r="Z123" s="629"/>
      <c r="AA123" s="618"/>
    </row>
    <row r="124" spans="1:27" ht="30" customHeight="1" thickTop="1" x14ac:dyDescent="0.25">
      <c r="A124" s="561"/>
      <c r="B124" s="1012">
        <f>'Tabulky skupin'!B124</f>
        <v>111</v>
      </c>
      <c r="C124" s="888" t="str">
        <f>VLOOKUP($B124,jednotlivci!$C$5:$G$164,5,0)</f>
        <v>Raboch/ 
Weiss</v>
      </c>
      <c r="D124" s="532" t="str">
        <f>B123</f>
        <v>K</v>
      </c>
      <c r="E124" s="98" t="str">
        <f>IFERROR(CONCATENATE(VLOOKUP(CONCATENATE($B124,"_",E$123),'Rozpis zápasů'!$D$3:$AF$162,IF(VLOOKUP(CONCATENATE($B124,"_",E$123),'Rozpis zápasů'!$D$3:$AF$162,3,0)=$B124,5,6),0),":",VLOOKUP(CONCATENATE($B124,"_",E$123),'Rozpis zápasů'!$D$3:$AF$162,IF(VLOOKUP(CONCATENATE($B124,"_",E$123),'Rozpis zápasů'!$D$3:$AF$162,3,0)=$B124,6,5),0),IF(VLOOKUP(CONCATENATE($B124,"_",E$123),'Rozpis zápasů'!$D$3:$AF$162,20,0)&lt;&gt;"",CONCATENATE(" (",VLOOKUP(CONCATENATE($B124,"_",E$123),'Rozpis zápasů'!$D$3:$AF$162,20,0),")"),"")),"")</f>
        <v>1:2</v>
      </c>
      <c r="F124" s="98" t="str">
        <f>IFERROR(CONCATENATE(VLOOKUP(CONCATENATE($B124,"_",F$123),'Rozpis zápasů'!$D$3:$AF$162,IF(VLOOKUP(CONCATENATE($B124,"_",F$123),'Rozpis zápasů'!$D$3:$AF$162,3,0)=$B124,5,6),0),":",VLOOKUP(CONCATENATE($B124,"_",F$123),'Rozpis zápasů'!$D$3:$AF$162,IF(VLOOKUP(CONCATENATE($B124,"_",F$123),'Rozpis zápasů'!$D$3:$AF$162,3,0)=$B124,6,5),0),IF(VLOOKUP(CONCATENATE($B124,"_",F$123),'Rozpis zápasů'!$D$3:$AF$162,20,0)&lt;&gt;"",CONCATENATE(" (",VLOOKUP(CONCATENATE($B124,"_",F$123),'Rozpis zápasů'!$D$3:$AF$162,20,0),")"),"")),"")</f>
        <v>1:2</v>
      </c>
      <c r="G124" s="98" t="str">
        <f>IFERROR(CONCATENATE(VLOOKUP(CONCATENATE($B124,"_",G$123),'Rozpis zápasů'!$D$3:$AF$162,IF(VLOOKUP(CONCATENATE($B124,"_",G$123),'Rozpis zápasů'!$D$3:$AF$162,3,0)=$B124,5,6),0),":",VLOOKUP(CONCATENATE($B124,"_",G$123),'Rozpis zápasů'!$D$3:$AF$162,IF(VLOOKUP(CONCATENATE($B124,"_",G$123),'Rozpis zápasů'!$D$3:$AF$162,3,0)=$B124,6,5),0),IF(VLOOKUP(CONCATENATE($B124,"_",G$123),'Rozpis zápasů'!$D$3:$AF$162,20,0)&lt;&gt;"",CONCATENATE(" (",VLOOKUP(CONCATENATE($B124,"_",G$123),'Rozpis zápasů'!$D$3:$AF$162,20,0),")"),"")),"")</f>
        <v>0:2</v>
      </c>
      <c r="H124" s="98" t="str">
        <f>IFERROR(CONCATENATE(VLOOKUP(CONCATENATE($B124,"_",H$123),'Rozpis zápasů'!$D$3:$AF$162,IF(VLOOKUP(CONCATENATE($B124,"_",H$123),'Rozpis zápasů'!$D$3:$AF$162,3,0)=$B124,5,6),0),":",VLOOKUP(CONCATENATE($B124,"_",H$123),'Rozpis zápasů'!$D$3:$AF$162,IF(VLOOKUP(CONCATENATE($B124,"_",H$123),'Rozpis zápasů'!$D$3:$AF$162,3,0)=$B124,6,5),0),IF(VLOOKUP(CONCATENATE($B124,"_",H$123),'Rozpis zápasů'!$D$3:$AF$162,20,0)&lt;&gt;"",CONCATENATE(" (",VLOOKUP(CONCATENATE($B124,"_",H$123),'Rozpis zápasů'!$D$3:$AF$162,20,0),")"),"")),"")</f>
        <v>2:1</v>
      </c>
      <c r="I124" s="98" t="str">
        <f>IFERROR(CONCATENATE(VLOOKUP(CONCATENATE($B124,"_",I$123),'Rozpis zápasů'!$D$3:$AF$162,IF(VLOOKUP(CONCATENATE($B124,"_",I$123),'Rozpis zápasů'!$D$3:$AF$162,3,0)=$B124,5,6),0),":",VLOOKUP(CONCATENATE($B124,"_",I$123),'Rozpis zápasů'!$D$3:$AF$162,IF(VLOOKUP(CONCATENATE($B124,"_",I$123),'Rozpis zápasů'!$D$3:$AF$162,3,0)=$B124,6,5),0),IF(VLOOKUP(CONCATENATE($B124,"_",I$123),'Rozpis zápasů'!$D$3:$AF$162,20,0)&lt;&gt;"",CONCATENATE(" (",VLOOKUP(CONCATENATE($B124,"_",I$123),'Rozpis zápasů'!$D$3:$AF$162,20,0),")"),"")),"")</f>
        <v/>
      </c>
      <c r="J124" s="98" t="str">
        <f>IFERROR(CONCATENATE(VLOOKUP(CONCATENATE($B124,"_",J$123),'Rozpis zápasů'!$D$3:$AF$162,IF(VLOOKUP(CONCATENATE($B124,"_",J$123),'Rozpis zápasů'!$D$3:$AF$162,3,0)=$B124,5,6),0),":",VLOOKUP(CONCATENATE($B124,"_",J$123),'Rozpis zápasů'!$D$3:$AF$162,IF(VLOOKUP(CONCATENATE($B124,"_",J$123),'Rozpis zápasů'!$D$3:$AF$162,3,0)=$B124,6,5),0),IF(VLOOKUP(CONCATENATE($B124,"_",J$123),'Rozpis zápasů'!$D$3:$AF$162,20,0)&lt;&gt;"",CONCATENATE(" (",VLOOKUP(CONCATENATE($B124,"_",J$123),'Rozpis zápasů'!$D$3:$AF$162,20,0),")"),"")),"")</f>
        <v/>
      </c>
      <c r="K124" s="99" t="str">
        <f>IFERROR(CONCATENATE(VLOOKUP(CONCATENATE($B124,"_",K$123),'Rozpis zápasů'!$D$3:$AF$162,IF(VLOOKUP(CONCATENATE($B124,"_",K$123),'Rozpis zápasů'!$D$3:$AF$162,3,0)=$B124,5,6),0),":",VLOOKUP(CONCATENATE($B124,"_",K$123),'Rozpis zápasů'!$D$3:$AF$162,IF(VLOOKUP(CONCATENATE($B124,"_",K$123),'Rozpis zápasů'!$D$3:$AF$162,3,0)=$B124,6,5),0),IF(VLOOKUP(CONCATENATE($B124,"_",K$123),'Rozpis zápasů'!$D$3:$AF$162,20,0)&lt;&gt;"",CONCATENATE(" (",VLOOKUP(CONCATENATE($B124,"_",K$123),'Rozpis zápasů'!$D$3:$AF$162,20,0),")"),"")),"")</f>
        <v/>
      </c>
      <c r="L124" s="230">
        <f>IF((COUNTIFS('Rozpis zápasů'!$F$3:$F$162,B124,'Rozpis zápasů'!$E$3:$E$162,"&lt;&gt;N")+COUNTIFS('Rozpis zápasů'!$G$3:$G$162,B124,'Rozpis zápasů'!$E$3:$E$162,"&lt;&gt;N"))=0,"",SUMIF('Rozpis zápasů'!$F$3:$F$162,B124,'Rozpis zápasů'!$L$3:$L$162)+SUMIF('Rozpis zápasů'!$G$3:$G$162,B124,'Rozpis zápasů'!$M$3:$M$162))</f>
        <v>1</v>
      </c>
      <c r="M124" s="234">
        <f>IF((COUNTIFS('Rozpis zápasů'!$F$3:$F$162,B124,'Rozpis zápasů'!$E$3:$E$162,"&lt;&gt;N")+COUNTIFS('Rozpis zápasů'!$G$3:$G$162,B124,'Rozpis zápasů'!$E$3:$E$162,"&lt;&gt;N"))=0,"",SUMIF('Rozpis zápasů'!$F$3:$F$162,$B124,'Rozpis zápasů'!$H$3:$H$162)+SUMIF('Rozpis zápasů'!$G$3:$G$162,$B124,'Rozpis zápasů'!$I$3:$I$162))</f>
        <v>4</v>
      </c>
      <c r="N124" s="354">
        <f>IF((COUNTIFS('Rozpis zápasů'!$F$3:$F$162,B124,'Rozpis zápasů'!$E$3:$E$162,"&lt;&gt;N")+COUNTIFS('Rozpis zápasů'!$G$3:$G$162,B124,'Rozpis zápasů'!$E$3:$E$162,"&lt;&gt;N"))=0,"",SUMIF('Rozpis zápasů'!$F$3:$F$162,$B124,'Rozpis zápasů'!$I$3:$I$162)+SUMIF('Rozpis zápasů'!$G$3:$G$162,$B124,'Rozpis zápasů'!$H$3:$H$162))</f>
        <v>7</v>
      </c>
      <c r="O124" s="231">
        <f>IFERROR(M124-N124,"")</f>
        <v>-3</v>
      </c>
      <c r="P124" s="434">
        <f>IFERROR(M124/N124,"")</f>
        <v>0.5714285714285714</v>
      </c>
      <c r="Q124" s="435">
        <f>IFERROR(RANK(L124,$L$124:$L$131,0),"")</f>
        <v>4</v>
      </c>
      <c r="R124" s="436" t="str">
        <f>IF($Q124="","",IF(AND(COUNTIF($Q$124:$Q$131,$Q124)&gt;1,COUNTIF($Q$124:$Q$131,$Q124)&lt;COUNTA($C$124:$C$131)),HLOOKUP($B124,rozstřely!$C$412:$BN$425,10,0),""))</f>
        <v/>
      </c>
      <c r="S124" s="437" t="str">
        <f>IF($Q124="","",IF(AND(COUNTIF($Q$124:$Q$131,$Q124)&gt;1,COUNTIF($Q$124:$Q$131,$Q124)&lt;COUNTA($C$136:$C$143)),HLOOKUP($B124,rozstřely!$C$412:$BN$425,11,0),""))</f>
        <v/>
      </c>
      <c r="T124" s="438" t="str">
        <f>IF($Q124="","",IF(AND(COUNTIF($Q$124:$Q$131,$Q124)&gt;1,COUNTIF($Q$124:$Q$131,$Q124)&lt;COUNTA($C$136:$C$143)),HLOOKUP($B124,rozstřely!$C$412:$BN$425,12,0),""))</f>
        <v/>
      </c>
      <c r="U124" s="436" t="str">
        <f>IF($Q124="","",IF(AND(COUNTIF($Q$124:$Q$131,$Q124)&gt;1,COUNTIF($Q$124:$Q$131,$Q124)&lt;COUNTA($C$136:$C$143)),HLOOKUP($B124,rozstřely!$C$412:$BN$425,13,0),""))</f>
        <v/>
      </c>
      <c r="V124" s="439" t="str">
        <f>IF($Q124="","",IF(AND(COUNTIF($Q$124:$Q$131,$Q124)&gt;1,COUNTIF($Q$124:$Q$131,$Q124)&lt;COUNTA($C$136:$C$143)),HLOOKUP($B124,rozstřely!$C$412:$BN$425,14,0),""))</f>
        <v/>
      </c>
      <c r="W124" s="440">
        <f ca="1">IF($Q124="","",IF(AND(COUNTIF($Q$124:$Q$131,$Q124)&gt;0,COUNTIF($Q$124:$Q$131,$Q124)&lt;COUNTA($C$124:$C$134)),HLOOKUP(B124,rozstřely!$C$401:$J$408,8,0),""))</f>
        <v>4</v>
      </c>
      <c r="X124" s="441" t="str">
        <f ca="1">CONCATENATE(W124,$B$123)</f>
        <v>4K</v>
      </c>
      <c r="Y124" s="442">
        <f t="shared" ref="Y124:Z131" si="58">B124</f>
        <v>111</v>
      </c>
      <c r="Z124" s="443" t="str">
        <f t="shared" si="58"/>
        <v>Raboch/ 
Weiss</v>
      </c>
      <c r="AA124" s="325"/>
    </row>
    <row r="125" spans="1:27" ht="30" customHeight="1" x14ac:dyDescent="0.25">
      <c r="A125" s="561"/>
      <c r="B125" s="1013">
        <f>'Tabulky skupin'!B125</f>
        <v>112</v>
      </c>
      <c r="C125" s="889" t="str">
        <f>VLOOKUP($B125,jednotlivci!$C$5:$G$164,5,0)</f>
        <v>Rus/ 
Jirava</v>
      </c>
      <c r="D125" s="100" t="str">
        <f>IFERROR(CONCATENATE(VLOOKUP(CONCATENATE(D$123,"_",$B125),'Rozpis zápasů'!$D$3:$AF$162,IF(VLOOKUP(CONCATENATE(D$123,"_",$B125),'Rozpis zápasů'!$D$3:$AF$162,3,0)=$B125,5,6),0),":",VLOOKUP(CONCATENATE(D$123,"_",$B125),'Rozpis zápasů'!$D$3:$AF$162,IF(VLOOKUP(CONCATENATE(D$123,"_",$B125),'Rozpis zápasů'!$D$3:$AF$162,3,0)=$B125,6,5),0),IF(VLOOKUP(CONCATENATE(D$123,"_",$B125),'Rozpis zápasů'!$D$3:$AF$162,20,0)&lt;&gt;"",CONCATENATE(" (",VLOOKUP(CONCATENATE(D$123,"_",$B125),'Rozpis zápasů'!$D$3:$AF$162,20,0),")"),"")),"")</f>
        <v>2:1</v>
      </c>
      <c r="E125" s="533" t="str">
        <f>D124</f>
        <v>K</v>
      </c>
      <c r="F125" s="101" t="str">
        <f>IFERROR(CONCATENATE(VLOOKUP(CONCATENATE($B125,"_",F$123),'Rozpis zápasů'!$D$3:$AF$162,IF(VLOOKUP(CONCATENATE($B125,"_",F$123),'Rozpis zápasů'!$D$3:$AF$162,3,0)=$B125,5,6),0),":",VLOOKUP(CONCATENATE($B125,"_",F$123),'Rozpis zápasů'!$D$3:$AF$162,IF(VLOOKUP(CONCATENATE($B125,"_",F$123),'Rozpis zápasů'!$D$3:$AF$162,3,0)=$B125,6,5),0),IF(VLOOKUP(CONCATENATE($B125,"_",F$123),'Rozpis zápasů'!$D$3:$AF$162,20,0)&lt;&gt;"",CONCATENATE(" (",VLOOKUP(CONCATENATE($B125,"_",F$123),'Rozpis zápasů'!$D$3:$AF$162,20,0),")"),"")),"")</f>
        <v>2:1</v>
      </c>
      <c r="G125" s="101" t="str">
        <f>IFERROR(CONCATENATE(VLOOKUP(CONCATENATE($B125,"_",G$123),'Rozpis zápasů'!$D$3:$AF$162,IF(VLOOKUP(CONCATENATE($B125,"_",G$123),'Rozpis zápasů'!$D$3:$AF$162,3,0)=$B125,5,6),0),":",VLOOKUP(CONCATENATE($B125,"_",G$123),'Rozpis zápasů'!$D$3:$AF$162,IF(VLOOKUP(CONCATENATE($B125,"_",G$123),'Rozpis zápasů'!$D$3:$AF$162,3,0)=$B125,6,5),0),IF(VLOOKUP(CONCATENATE($B125,"_",G$123),'Rozpis zápasů'!$D$3:$AF$162,20,0)&lt;&gt;"",CONCATENATE(" (",VLOOKUP(CONCATENATE($B125,"_",G$123),'Rozpis zápasů'!$D$3:$AF$162,20,0),")"),"")),"")</f>
        <v>1:2</v>
      </c>
      <c r="H125" s="101" t="str">
        <f>IFERROR(CONCATENATE(VLOOKUP(CONCATENATE($B125,"_",H$123),'Rozpis zápasů'!$D$3:$AF$162,IF(VLOOKUP(CONCATENATE($B125,"_",H$123),'Rozpis zápasů'!$D$3:$AF$162,3,0)=$B125,5,6),0),":",VLOOKUP(CONCATENATE($B125,"_",H$123),'Rozpis zápasů'!$D$3:$AF$162,IF(VLOOKUP(CONCATENATE($B125,"_",H$123),'Rozpis zápasů'!$D$3:$AF$162,3,0)=$B125,6,5),0),IF(VLOOKUP(CONCATENATE($B125,"_",H$123),'Rozpis zápasů'!$D$3:$AF$162,20,0)&lt;&gt;"",CONCATENATE(" (",VLOOKUP(CONCATENATE($B125,"_",H$123),'Rozpis zápasů'!$D$3:$AF$162,20,0),")"),"")),"")</f>
        <v>2:0</v>
      </c>
      <c r="I125" s="101" t="str">
        <f>IFERROR(CONCATENATE(VLOOKUP(CONCATENATE($B125,"_",I$123),'Rozpis zápasů'!$D$3:$AF$162,IF(VLOOKUP(CONCATENATE($B125,"_",I$123),'Rozpis zápasů'!$D$3:$AF$162,3,0)=$B125,5,6),0),":",VLOOKUP(CONCATENATE($B125,"_",I$123),'Rozpis zápasů'!$D$3:$AF$162,IF(VLOOKUP(CONCATENATE($B125,"_",I$123),'Rozpis zápasů'!$D$3:$AF$162,3,0)=$B125,6,5),0),IF(VLOOKUP(CONCATENATE($B125,"_",I$123),'Rozpis zápasů'!$D$3:$AF$162,20,0)&lt;&gt;"",CONCATENATE(" (",VLOOKUP(CONCATENATE($B125,"_",I$123),'Rozpis zápasů'!$D$3:$AF$162,20,0),")"),"")),"")</f>
        <v/>
      </c>
      <c r="J125" s="101" t="str">
        <f>IFERROR(CONCATENATE(VLOOKUP(CONCATENATE($B125,"_",J$123),'Rozpis zápasů'!$D$3:$AF$162,IF(VLOOKUP(CONCATENATE($B125,"_",J$123),'Rozpis zápasů'!$D$3:$AF$162,3,0)=$B125,5,6),0),":",VLOOKUP(CONCATENATE($B125,"_",J$123),'Rozpis zápasů'!$D$3:$AF$162,IF(VLOOKUP(CONCATENATE($B125,"_",J$123),'Rozpis zápasů'!$D$3:$AF$162,3,0)=$B125,6,5),0),IF(VLOOKUP(CONCATENATE($B125,"_",J$123),'Rozpis zápasů'!$D$3:$AF$162,20,0)&lt;&gt;"",CONCATENATE(" (",VLOOKUP(CONCATENATE($B125,"_",J$123),'Rozpis zápasů'!$D$3:$AF$162,20,0),")"),"")),"")</f>
        <v/>
      </c>
      <c r="K125" s="102" t="str">
        <f>IFERROR(CONCATENATE(VLOOKUP(CONCATENATE($B125,"_",K$123),'Rozpis zápasů'!$D$3:$AF$162,IF(VLOOKUP(CONCATENATE($B125,"_",K$123),'Rozpis zápasů'!$D$3:$AF$162,3,0)=$B125,5,6),0),":",VLOOKUP(CONCATENATE($B125,"_",K$123),'Rozpis zápasů'!$D$3:$AF$162,IF(VLOOKUP(CONCATENATE($B125,"_",K$123),'Rozpis zápasů'!$D$3:$AF$162,3,0)=$B125,6,5),0),IF(VLOOKUP(CONCATENATE($B125,"_",K$123),'Rozpis zápasů'!$D$3:$AF$162,20,0)&lt;&gt;"",CONCATENATE(" (",VLOOKUP(CONCATENATE($B125,"_",K$123),'Rozpis zápasů'!$D$3:$AF$162,20,0),")"),"")),"")</f>
        <v/>
      </c>
      <c r="L125" s="232">
        <f>IF((COUNTIFS('Rozpis zápasů'!$F$3:$F$162,B125,'Rozpis zápasů'!$E$3:$E$162,"&lt;&gt;N")+COUNTIFS('Rozpis zápasů'!$G$3:$G$162,B125,'Rozpis zápasů'!$E$3:$E$162,"&lt;&gt;N"))=0,"",SUMIF('Rozpis zápasů'!$F$3:$F$162,B125,'Rozpis zápasů'!$L$3:$L$162)+SUMIF('Rozpis zápasů'!$G$3:$G$162,B125,'Rozpis zápasů'!$M$3:$M$162))</f>
        <v>3</v>
      </c>
      <c r="M125" s="235">
        <f>IF((COUNTIFS('Rozpis zápasů'!$F$3:$F$162,B125,'Rozpis zápasů'!$E$3:$E$162,"&lt;&gt;N")+COUNTIFS('Rozpis zápasů'!$G$3:$G$162,B125,'Rozpis zápasů'!$E$3:$E$162,"&lt;&gt;N"))=0,"",SUMIF('Rozpis zápasů'!$F$3:$F$162,$B125,'Rozpis zápasů'!$H$3:$H$162)+SUMIF('Rozpis zápasů'!$G$3:$G$162,$B125,'Rozpis zápasů'!$I$3:$I$162))</f>
        <v>7</v>
      </c>
      <c r="N125" s="355">
        <f>IF((COUNTIFS('Rozpis zápasů'!$F$3:$F$162,B125,'Rozpis zápasů'!$E$3:$E$162,"&lt;&gt;N")+COUNTIFS('Rozpis zápasů'!$G$3:$G$162,B125,'Rozpis zápasů'!$E$3:$E$162,"&lt;&gt;N"))=0,"",SUMIF('Rozpis zápasů'!$F$3:$F$162,$B125,'Rozpis zápasů'!$I$3:$I$162)+SUMIF('Rozpis zápasů'!$G$3:$G$162,$B125,'Rozpis zápasů'!$H$3:$H$162))</f>
        <v>4</v>
      </c>
      <c r="O125" s="233">
        <f t="shared" ref="O125:O131" si="59">IFERROR(M125-N125,"")</f>
        <v>3</v>
      </c>
      <c r="P125" s="445">
        <f t="shared" ref="P125:P131" si="60">IFERROR(M125/N125,"")</f>
        <v>1.75</v>
      </c>
      <c r="Q125" s="446">
        <f t="shared" ref="Q125:Q131" si="61">IFERROR(RANK(L125,$L$124:$L$131,0),"")</f>
        <v>2</v>
      </c>
      <c r="R125" s="447" t="str">
        <f>IF($Q125="","",IF(AND(COUNTIF($Q$124:$Q$131,$Q125)&gt;1,COUNTIF($Q$124:$Q$131,$Q125)&lt;COUNTA($C$136:$C$143)),HLOOKUP($B125,rozstřely!$C$412:$BN$425,10,0),""))</f>
        <v/>
      </c>
      <c r="S125" s="448" t="str">
        <f>IF($Q125="","",IF(AND(COUNTIF($Q$124:$Q$131,$Q125)&gt;1,COUNTIF($Q$124:$Q$131,$Q125)&lt;COUNTA($C$136:$C$143)),HLOOKUP($B125,rozstřely!$C$412:$BN$425,11,0),""))</f>
        <v/>
      </c>
      <c r="T125" s="449" t="str">
        <f>IF($Q125="","",IF(AND(COUNTIF($Q$124:$Q$131,$Q125)&gt;1,COUNTIF($Q$124:$Q$131,$Q125)&lt;COUNTA($C$136:$C$143)),HLOOKUP($B125,rozstřely!$C$412:$BN$425,12,0),""))</f>
        <v/>
      </c>
      <c r="U125" s="447" t="str">
        <f>IF($Q125="","",IF(AND(COUNTIF($Q$124:$Q$131,$Q125)&gt;1,COUNTIF($Q$124:$Q$131,$Q125)&lt;COUNTA($C$136:$C$143)),HLOOKUP($B125,rozstřely!$C$412:$BN$425,13,0),""))</f>
        <v/>
      </c>
      <c r="V125" s="450" t="str">
        <f>IF($Q125="","",IF(AND(COUNTIF($Q$124:$Q$131,$Q125)&gt;1,COUNTIF($Q$124:$Q$131,$Q125)&lt;COUNTA($C$136:$C$143)),HLOOKUP($B125,rozstřely!$C$412:$BN$425,14,0),""))</f>
        <v/>
      </c>
      <c r="W125" s="451">
        <f ca="1">IF($Q125="","",IF(AND(COUNTIF($Q$124:$Q$131,$Q125)&gt;0,COUNTIF($Q$124:$Q$131,$Q125)&lt;COUNTA($C$124:$C$134)),HLOOKUP(B125,rozstřely!$C$401:$J$408,8,0),""))</f>
        <v>2</v>
      </c>
      <c r="X125" s="452" t="str">
        <f t="shared" ref="X125:X131" ca="1" si="62">CONCATENATE(W125,$B$123)</f>
        <v>2K</v>
      </c>
      <c r="Y125" s="453">
        <f t="shared" si="58"/>
        <v>112</v>
      </c>
      <c r="Z125" s="454" t="str">
        <f t="shared" si="58"/>
        <v>Rus/ 
Jirava</v>
      </c>
      <c r="AA125" s="325"/>
    </row>
    <row r="126" spans="1:27" ht="30" customHeight="1" x14ac:dyDescent="0.25">
      <c r="A126" s="561"/>
      <c r="B126" s="1013">
        <f>'Tabulky skupin'!B126</f>
        <v>113</v>
      </c>
      <c r="C126" s="889" t="str">
        <f>VLOOKUP($B126,jednotlivci!$C$5:$G$164,5,0)</f>
        <v>Hrubá/ 
Doležal</v>
      </c>
      <c r="D126" s="100" t="str">
        <f>IFERROR(CONCATENATE(VLOOKUP(CONCATENATE(D$123,"_",$B126),'Rozpis zápasů'!$D$3:$AF$162,IF(VLOOKUP(CONCATENATE(D$123,"_",$B126),'Rozpis zápasů'!$D$3:$AF$162,3,0)=$B126,5,6),0),":",VLOOKUP(CONCATENATE(D$123,"_",$B126),'Rozpis zápasů'!$D$3:$AF$162,IF(VLOOKUP(CONCATENATE(D$123,"_",$B126),'Rozpis zápasů'!$D$3:$AF$162,3,0)=$B126,6,5),0),IF(VLOOKUP(CONCATENATE(D$123,"_",$B126),'Rozpis zápasů'!$D$3:$AF$162,20,0)&lt;&gt;"",CONCATENATE(" (",VLOOKUP(CONCATENATE(D$123,"_",$B126),'Rozpis zápasů'!$D$3:$AF$162,20,0),")"),"")),"")</f>
        <v>2:1</v>
      </c>
      <c r="E126" s="103" t="str">
        <f>IFERROR(CONCATENATE(VLOOKUP(CONCATENATE(E$123,"_",$B126),'Rozpis zápasů'!$D$3:$AF$162,IF(VLOOKUP(CONCATENATE(E$123,"_",$B126),'Rozpis zápasů'!$D$3:$AF$162,3,0)=$B126,5,6),0),":",VLOOKUP(CONCATENATE(E$123,"_",$B126),'Rozpis zápasů'!$D$3:$AF$162,IF(VLOOKUP(CONCATENATE(E$123,"_",$B126),'Rozpis zápasů'!$D$3:$AF$162,3,0)=$B126,6,5),0),IF(VLOOKUP(CONCATENATE(E$123,"_",$B126),'Rozpis zápasů'!$D$3:$AF$162,20,0)&lt;&gt;"",CONCATENATE(" (",VLOOKUP(CONCATENATE(E$123,"_",$B126),'Rozpis zápasů'!$D$3:$AF$162,20,0),")"),"")),"")</f>
        <v>1:2</v>
      </c>
      <c r="F126" s="533" t="str">
        <f>E125</f>
        <v>K</v>
      </c>
      <c r="G126" s="101" t="str">
        <f>IFERROR(CONCATENATE(VLOOKUP(CONCATENATE($B126,"_",G$123),'Rozpis zápasů'!$D$3:$AF$162,IF(VLOOKUP(CONCATENATE($B126,"_",G$123),'Rozpis zápasů'!$D$3:$AF$162,3,0)=$B126,5,6),0),":",VLOOKUP(CONCATENATE($B126,"_",G$123),'Rozpis zápasů'!$D$3:$AF$162,IF(VLOOKUP(CONCATENATE($B126,"_",G$123),'Rozpis zápasů'!$D$3:$AF$162,3,0)=$B126,6,5),0),IF(VLOOKUP(CONCATENATE($B126,"_",G$123),'Rozpis zápasů'!$D$3:$AF$162,20,0)&lt;&gt;"",CONCATENATE(" (",VLOOKUP(CONCATENATE($B126,"_",G$123),'Rozpis zápasů'!$D$3:$AF$162,20,0),")"),"")),"")</f>
        <v>0:2</v>
      </c>
      <c r="H126" s="101" t="str">
        <f>IFERROR(CONCATENATE(VLOOKUP(CONCATENATE($B126,"_",H$123),'Rozpis zápasů'!$D$3:$AF$162,IF(VLOOKUP(CONCATENATE($B126,"_",H$123),'Rozpis zápasů'!$D$3:$AF$162,3,0)=$B126,5,6),0),":",VLOOKUP(CONCATENATE($B126,"_",H$123),'Rozpis zápasů'!$D$3:$AF$162,IF(VLOOKUP(CONCATENATE($B126,"_",H$123),'Rozpis zápasů'!$D$3:$AF$162,3,0)=$B126,6,5),0),IF(VLOOKUP(CONCATENATE($B126,"_",H$123),'Rozpis zápasů'!$D$3:$AF$162,20,0)&lt;&gt;"",CONCATENATE(" (",VLOOKUP(CONCATENATE($B126,"_",H$123),'Rozpis zápasů'!$D$3:$AF$162,20,0),")"),"")),"")</f>
        <v>2:1</v>
      </c>
      <c r="I126" s="101" t="str">
        <f>IFERROR(CONCATENATE(VLOOKUP(CONCATENATE($B126,"_",I$123),'Rozpis zápasů'!$D$3:$AF$162,IF(VLOOKUP(CONCATENATE($B126,"_",I$123),'Rozpis zápasů'!$D$3:$AF$162,3,0)=$B126,5,6),0),":",VLOOKUP(CONCATENATE($B126,"_",I$123),'Rozpis zápasů'!$D$3:$AF$162,IF(VLOOKUP(CONCATENATE($B126,"_",I$123),'Rozpis zápasů'!$D$3:$AF$162,3,0)=$B126,6,5),0),IF(VLOOKUP(CONCATENATE($B126,"_",I$123),'Rozpis zápasů'!$D$3:$AF$162,20,0)&lt;&gt;"",CONCATENATE(" (",VLOOKUP(CONCATENATE($B126,"_",I$123),'Rozpis zápasů'!$D$3:$AF$162,20,0),")"),"")),"")</f>
        <v/>
      </c>
      <c r="J126" s="101" t="str">
        <f>IFERROR(CONCATENATE(VLOOKUP(CONCATENATE($B126,"_",J$123),'Rozpis zápasů'!$D$3:$AF$162,IF(VLOOKUP(CONCATENATE($B126,"_",J$123),'Rozpis zápasů'!$D$3:$AF$162,3,0)=$B126,5,6),0),":",VLOOKUP(CONCATENATE($B126,"_",J$123),'Rozpis zápasů'!$D$3:$AF$162,IF(VLOOKUP(CONCATENATE($B126,"_",J$123),'Rozpis zápasů'!$D$3:$AF$162,3,0)=$B126,6,5),0),IF(VLOOKUP(CONCATENATE($B126,"_",J$123),'Rozpis zápasů'!$D$3:$AF$162,20,0)&lt;&gt;"",CONCATENATE(" (",VLOOKUP(CONCATENATE($B126,"_",J$123),'Rozpis zápasů'!$D$3:$AF$162,20,0),")"),"")),"")</f>
        <v/>
      </c>
      <c r="K126" s="102" t="str">
        <f>IFERROR(CONCATENATE(VLOOKUP(CONCATENATE($B126,"_",K$123),'Rozpis zápasů'!$D$3:$AF$162,IF(VLOOKUP(CONCATENATE($B126,"_",K$123),'Rozpis zápasů'!$D$3:$AF$162,3,0)=$B126,5,6),0),":",VLOOKUP(CONCATENATE($B126,"_",K$123),'Rozpis zápasů'!$D$3:$AF$162,IF(VLOOKUP(CONCATENATE($B126,"_",K$123),'Rozpis zápasů'!$D$3:$AF$162,3,0)=$B126,6,5),0),IF(VLOOKUP(CONCATENATE($B126,"_",K$123),'Rozpis zápasů'!$D$3:$AF$162,20,0)&lt;&gt;"",CONCATENATE(" (",VLOOKUP(CONCATENATE($B126,"_",K$123),'Rozpis zápasů'!$D$3:$AF$162,20,0),")"),"")),"")</f>
        <v/>
      </c>
      <c r="L126" s="232">
        <f>IF((COUNTIFS('Rozpis zápasů'!$F$3:$F$162,B126,'Rozpis zápasů'!$E$3:$E$162,"&lt;&gt;N")+COUNTIFS('Rozpis zápasů'!$G$3:$G$162,B126,'Rozpis zápasů'!$E$3:$E$162,"&lt;&gt;N"))=0,"",SUMIF('Rozpis zápasů'!$F$3:$F$162,B126,'Rozpis zápasů'!$L$3:$L$162)+SUMIF('Rozpis zápasů'!$G$3:$G$162,B126,'Rozpis zápasů'!$M$3:$M$162))</f>
        <v>2</v>
      </c>
      <c r="M126" s="235">
        <f>IF((COUNTIFS('Rozpis zápasů'!$F$3:$F$162,B126,'Rozpis zápasů'!$E$3:$E$162,"&lt;&gt;N")+COUNTIFS('Rozpis zápasů'!$G$3:$G$162,B126,'Rozpis zápasů'!$E$3:$E$162,"&lt;&gt;N"))=0,"",SUMIF('Rozpis zápasů'!$F$3:$F$162,$B126,'Rozpis zápasů'!$H$3:$H$162)+SUMIF('Rozpis zápasů'!$G$3:$G$162,$B126,'Rozpis zápasů'!$I$3:$I$162))</f>
        <v>5</v>
      </c>
      <c r="N126" s="355">
        <f>IF((COUNTIFS('Rozpis zápasů'!$F$3:$F$162,B126,'Rozpis zápasů'!$E$3:$E$162,"&lt;&gt;N")+COUNTIFS('Rozpis zápasů'!$G$3:$G$162,B126,'Rozpis zápasů'!$E$3:$E$162,"&lt;&gt;N"))=0,"",SUMIF('Rozpis zápasů'!$F$3:$F$162,$B126,'Rozpis zápasů'!$I$3:$I$162)+SUMIF('Rozpis zápasů'!$G$3:$G$162,$B126,'Rozpis zápasů'!$H$3:$H$162))</f>
        <v>6</v>
      </c>
      <c r="O126" s="233">
        <f t="shared" si="59"/>
        <v>-1</v>
      </c>
      <c r="P126" s="445">
        <f t="shared" si="60"/>
        <v>0.83333333333333337</v>
      </c>
      <c r="Q126" s="446">
        <f t="shared" si="61"/>
        <v>3</v>
      </c>
      <c r="R126" s="447" t="str">
        <f>IF($Q126="","",IF(AND(COUNTIF($Q$124:$Q$131,$Q126)&gt;1,COUNTIF($Q$124:$Q$131,$Q126)&lt;COUNTA($C$136:$C$143)),HLOOKUP($B126,rozstřely!$C$412:$BN$425,10,0),""))</f>
        <v/>
      </c>
      <c r="S126" s="448" t="str">
        <f>IF($Q126="","",IF(AND(COUNTIF($Q$124:$Q$131,$Q126)&gt;1,COUNTIF($Q$124:$Q$131,$Q126)&lt;COUNTA($C$136:$C$143)),HLOOKUP($B126,rozstřely!$C$412:$BN$425,11,0),""))</f>
        <v/>
      </c>
      <c r="T126" s="449" t="str">
        <f>IF($Q126="","",IF(AND(COUNTIF($Q$124:$Q$131,$Q126)&gt;1,COUNTIF($Q$124:$Q$131,$Q126)&lt;COUNTA($C$136:$C$143)),HLOOKUP($B126,rozstřely!$C$412:$BN$425,12,0),""))</f>
        <v/>
      </c>
      <c r="U126" s="447" t="str">
        <f>IF($Q126="","",IF(AND(COUNTIF($Q$124:$Q$131,$Q126)&gt;1,COUNTIF($Q$124:$Q$131,$Q126)&lt;COUNTA($C$136:$C$143)),HLOOKUP($B126,rozstřely!$C$412:$BN$425,13,0),""))</f>
        <v/>
      </c>
      <c r="V126" s="450" t="str">
        <f>IF($Q126="","",IF(AND(COUNTIF($Q$124:$Q$131,$Q126)&gt;1,COUNTIF($Q$124:$Q$131,$Q126)&lt;COUNTA($C$136:$C$143)),HLOOKUP($B126,rozstřely!$C$412:$BN$425,14,0),""))</f>
        <v/>
      </c>
      <c r="W126" s="451">
        <f ca="1">IF($Q126="","",IF(AND(COUNTIF($Q$124:$Q$131,$Q126)&gt;0,COUNTIF($Q$124:$Q$131,$Q126)&lt;COUNTA($C$124:$C$134)),HLOOKUP(B126,rozstřely!$C$401:$J$408,8,0),""))</f>
        <v>3</v>
      </c>
      <c r="X126" s="452" t="str">
        <f t="shared" ca="1" si="62"/>
        <v>3K</v>
      </c>
      <c r="Y126" s="453">
        <f t="shared" si="58"/>
        <v>113</v>
      </c>
      <c r="Z126" s="455" t="str">
        <f t="shared" si="58"/>
        <v>Hrubá/ 
Doležal</v>
      </c>
      <c r="AA126" s="325"/>
    </row>
    <row r="127" spans="1:27" ht="30" customHeight="1" x14ac:dyDescent="0.25">
      <c r="A127" s="561"/>
      <c r="B127" s="1013">
        <f>'Tabulky skupin'!B127</f>
        <v>114</v>
      </c>
      <c r="C127" s="889" t="str">
        <f>VLOOKUP($B127,jednotlivci!$C$5:$G$164,5,0)</f>
        <v>Malý/ 
Topš</v>
      </c>
      <c r="D127" s="100" t="str">
        <f>IFERROR(CONCATENATE(VLOOKUP(CONCATENATE(D$123,"_",$B127),'Rozpis zápasů'!$D$3:$AF$162,IF(VLOOKUP(CONCATENATE(D$123,"_",$B127),'Rozpis zápasů'!$D$3:$AF$162,3,0)=$B127,5,6),0),":",VLOOKUP(CONCATENATE(D$123,"_",$B127),'Rozpis zápasů'!$D$3:$AF$162,IF(VLOOKUP(CONCATENATE(D$123,"_",$B127),'Rozpis zápasů'!$D$3:$AF$162,3,0)=$B127,6,5),0),IF(VLOOKUP(CONCATENATE(D$123,"_",$B127),'Rozpis zápasů'!$D$3:$AF$162,20,0)&lt;&gt;"",CONCATENATE(" (",VLOOKUP(CONCATENATE(D$123,"_",$B127),'Rozpis zápasů'!$D$3:$AF$162,20,0),")"),"")),"")</f>
        <v>2:0</v>
      </c>
      <c r="E127" s="103" t="str">
        <f>IFERROR(CONCATENATE(VLOOKUP(CONCATENATE(E$123,"_",$B127),'Rozpis zápasů'!$D$3:$AF$162,IF(VLOOKUP(CONCATENATE(E$123,"_",$B127),'Rozpis zápasů'!$D$3:$AF$162,3,0)=$B127,5,6),0),":",VLOOKUP(CONCATENATE(E$123,"_",$B127),'Rozpis zápasů'!$D$3:$AF$162,IF(VLOOKUP(CONCATENATE(E$123,"_",$B127),'Rozpis zápasů'!$D$3:$AF$162,3,0)=$B127,6,5),0),IF(VLOOKUP(CONCATENATE(E$123,"_",$B127),'Rozpis zápasů'!$D$3:$AF$162,20,0)&lt;&gt;"",CONCATENATE(" (",VLOOKUP(CONCATENATE(E$123,"_",$B127),'Rozpis zápasů'!$D$3:$AF$162,20,0),")"),"")),"")</f>
        <v>2:1</v>
      </c>
      <c r="F127" s="103" t="str">
        <f>IFERROR(CONCATENATE(VLOOKUP(CONCATENATE(F$123,"_",$B127),'Rozpis zápasů'!$D$3:$AF$162,IF(VLOOKUP(CONCATENATE(F$123,"_",$B127),'Rozpis zápasů'!$D$3:$AF$162,3,0)=$B127,5,6),0),":",VLOOKUP(CONCATENATE(F$123,"_",$B127),'Rozpis zápasů'!$D$3:$AF$162,IF(VLOOKUP(CONCATENATE(F$123,"_",$B127),'Rozpis zápasů'!$D$3:$AF$162,3,0)=$B127,6,5),0),IF(VLOOKUP(CONCATENATE(F$123,"_",$B127),'Rozpis zápasů'!$D$3:$AF$162,20,0)&lt;&gt;"",CONCATENATE(" (",VLOOKUP(CONCATENATE(F$123,"_",$B127),'Rozpis zápasů'!$D$3:$AF$162,20,0),")"),"")),"")</f>
        <v>2:0</v>
      </c>
      <c r="G127" s="533" t="str">
        <f>F126</f>
        <v>K</v>
      </c>
      <c r="H127" s="101" t="str">
        <f>IFERROR(CONCATENATE(VLOOKUP(CONCATENATE($B127,"_",H$123),'Rozpis zápasů'!$D$3:$AF$162,IF(VLOOKUP(CONCATENATE($B127,"_",H$123),'Rozpis zápasů'!$D$3:$AF$162,3,0)=$B127,5,6),0),":",VLOOKUP(CONCATENATE($B127,"_",H$123),'Rozpis zápasů'!$D$3:$AF$162,IF(VLOOKUP(CONCATENATE($B127,"_",H$123),'Rozpis zápasů'!$D$3:$AF$162,3,0)=$B127,6,5),0),IF(VLOOKUP(CONCATENATE($B127,"_",H$123),'Rozpis zápasů'!$D$3:$AF$162,20,0)&lt;&gt;"",CONCATENATE(" (",VLOOKUP(CONCATENATE($B127,"_",H$123),'Rozpis zápasů'!$D$3:$AF$162,20,0),")"),"")),"")</f>
        <v>2:0</v>
      </c>
      <c r="I127" s="101" t="str">
        <f>IFERROR(CONCATENATE(VLOOKUP(CONCATENATE($B127,"_",I$123),'Rozpis zápasů'!$D$3:$AF$162,IF(VLOOKUP(CONCATENATE($B127,"_",I$123),'Rozpis zápasů'!$D$3:$AF$162,3,0)=$B127,5,6),0),":",VLOOKUP(CONCATENATE($B127,"_",I$123),'Rozpis zápasů'!$D$3:$AF$162,IF(VLOOKUP(CONCATENATE($B127,"_",I$123),'Rozpis zápasů'!$D$3:$AF$162,3,0)=$B127,6,5),0),IF(VLOOKUP(CONCATENATE($B127,"_",I$123),'Rozpis zápasů'!$D$3:$AF$162,20,0)&lt;&gt;"",CONCATENATE(" (",VLOOKUP(CONCATENATE($B127,"_",I$123),'Rozpis zápasů'!$D$3:$AF$162,20,0),")"),"")),"")</f>
        <v/>
      </c>
      <c r="J127" s="101" t="str">
        <f>IFERROR(CONCATENATE(VLOOKUP(CONCATENATE($B127,"_",J$123),'Rozpis zápasů'!$D$3:$AF$162,IF(VLOOKUP(CONCATENATE($B127,"_",J$123),'Rozpis zápasů'!$D$3:$AF$162,3,0)=$B127,5,6),0),":",VLOOKUP(CONCATENATE($B127,"_",J$123),'Rozpis zápasů'!$D$3:$AF$162,IF(VLOOKUP(CONCATENATE($B127,"_",J$123),'Rozpis zápasů'!$D$3:$AF$162,3,0)=$B127,6,5),0),IF(VLOOKUP(CONCATENATE($B127,"_",J$123),'Rozpis zápasů'!$D$3:$AF$162,20,0)&lt;&gt;"",CONCATENATE(" (",VLOOKUP(CONCATENATE($B127,"_",J$123),'Rozpis zápasů'!$D$3:$AF$162,20,0),")"),"")),"")</f>
        <v/>
      </c>
      <c r="K127" s="102" t="str">
        <f>IFERROR(CONCATENATE(VLOOKUP(CONCATENATE($B127,"_",K$123),'Rozpis zápasů'!$D$3:$AF$162,IF(VLOOKUP(CONCATENATE($B127,"_",K$123),'Rozpis zápasů'!$D$3:$AF$162,3,0)=$B127,5,6),0),":",VLOOKUP(CONCATENATE($B127,"_",K$123),'Rozpis zápasů'!$D$3:$AF$162,IF(VLOOKUP(CONCATENATE($B127,"_",K$123),'Rozpis zápasů'!$D$3:$AF$162,3,0)=$B127,6,5),0),IF(VLOOKUP(CONCATENATE($B127,"_",K$123),'Rozpis zápasů'!$D$3:$AF$162,20,0)&lt;&gt;"",CONCATENATE(" (",VLOOKUP(CONCATENATE($B127,"_",K$123),'Rozpis zápasů'!$D$3:$AF$162,20,0),")"),"")),"")</f>
        <v/>
      </c>
      <c r="L127" s="232">
        <f>IF((COUNTIFS('Rozpis zápasů'!$F$3:$F$162,B127,'Rozpis zápasů'!$E$3:$E$162,"&lt;&gt;N")+COUNTIFS('Rozpis zápasů'!$G$3:$G$162,B127,'Rozpis zápasů'!$E$3:$E$162,"&lt;&gt;N"))=0,"",SUMIF('Rozpis zápasů'!$F$3:$F$162,B127,'Rozpis zápasů'!$L$3:$L$162)+SUMIF('Rozpis zápasů'!$G$3:$G$162,B127,'Rozpis zápasů'!$M$3:$M$162))</f>
        <v>4</v>
      </c>
      <c r="M127" s="235">
        <f>IF((COUNTIFS('Rozpis zápasů'!$F$3:$F$162,B127,'Rozpis zápasů'!$E$3:$E$162,"&lt;&gt;N")+COUNTIFS('Rozpis zápasů'!$G$3:$G$162,B127,'Rozpis zápasů'!$E$3:$E$162,"&lt;&gt;N"))=0,"",SUMIF('Rozpis zápasů'!$F$3:$F$162,$B127,'Rozpis zápasů'!$H$3:$H$162)+SUMIF('Rozpis zápasů'!$G$3:$G$162,$B127,'Rozpis zápasů'!$I$3:$I$162))</f>
        <v>8</v>
      </c>
      <c r="N127" s="355">
        <f>IF((COUNTIFS('Rozpis zápasů'!$F$3:$F$162,B127,'Rozpis zápasů'!$E$3:$E$162,"&lt;&gt;N")+COUNTIFS('Rozpis zápasů'!$G$3:$G$162,B127,'Rozpis zápasů'!$E$3:$E$162,"&lt;&gt;N"))=0,"",SUMIF('Rozpis zápasů'!$F$3:$F$162,$B127,'Rozpis zápasů'!$I$3:$I$162)+SUMIF('Rozpis zápasů'!$G$3:$G$162,$B127,'Rozpis zápasů'!$H$3:$H$162))</f>
        <v>1</v>
      </c>
      <c r="O127" s="233">
        <f t="shared" si="59"/>
        <v>7</v>
      </c>
      <c r="P127" s="445">
        <f t="shared" si="60"/>
        <v>8</v>
      </c>
      <c r="Q127" s="446">
        <f t="shared" si="61"/>
        <v>1</v>
      </c>
      <c r="R127" s="447" t="str">
        <f>IF($Q127="","",IF(AND(COUNTIF($Q$124:$Q$131,$Q127)&gt;1,COUNTIF($Q$124:$Q$131,$Q127)&lt;COUNTA($C$136:$C$143)),HLOOKUP($B127,rozstřely!$C$412:$BN$425,10,0),""))</f>
        <v/>
      </c>
      <c r="S127" s="448" t="str">
        <f>IF($Q127="","",IF(AND(COUNTIF($Q$124:$Q$131,$Q127)&gt;1,COUNTIF($Q$124:$Q$131,$Q127)&lt;COUNTA($C$136:$C$143)),HLOOKUP($B127,rozstřely!$C$412:$BN$425,11,0),""))</f>
        <v/>
      </c>
      <c r="T127" s="449" t="str">
        <f>IF($Q127="","",IF(AND(COUNTIF($Q$124:$Q$131,$Q127)&gt;1,COUNTIF($Q$124:$Q$131,$Q127)&lt;COUNTA($C$136:$C$143)),HLOOKUP($B127,rozstřely!$C$412:$BN$425,12,0),""))</f>
        <v/>
      </c>
      <c r="U127" s="447" t="str">
        <f>IF($Q127="","",IF(AND(COUNTIF($Q$124:$Q$131,$Q127)&gt;1,COUNTIF($Q$124:$Q$131,$Q127)&lt;COUNTA($C$136:$C$143)),HLOOKUP($B127,rozstřely!$C$412:$BN$425,13,0),""))</f>
        <v/>
      </c>
      <c r="V127" s="450" t="str">
        <f>IF($Q127="","",IF(AND(COUNTIF($Q$124:$Q$131,$Q127)&gt;1,COUNTIF($Q$124:$Q$131,$Q127)&lt;COUNTA($C$136:$C$143)),HLOOKUP($B127,rozstřely!$C$412:$BN$425,14,0),""))</f>
        <v/>
      </c>
      <c r="W127" s="456">
        <f ca="1">IF($Q127="","",IF(AND(COUNTIF($Q$124:$Q$131,$Q127)&gt;0,COUNTIF($Q$124:$Q$131,$Q127)&lt;COUNTA($C$124:$C$134)),HLOOKUP(B127,rozstřely!$C$401:$J$408,8,0),""))</f>
        <v>1</v>
      </c>
      <c r="X127" s="452" t="str">
        <f t="shared" ca="1" si="62"/>
        <v>1K</v>
      </c>
      <c r="Y127" s="453">
        <f t="shared" si="58"/>
        <v>114</v>
      </c>
      <c r="Z127" s="455" t="str">
        <f t="shared" si="58"/>
        <v>Malý/ 
Topš</v>
      </c>
      <c r="AA127" s="325"/>
    </row>
    <row r="128" spans="1:27" ht="30" customHeight="1" x14ac:dyDescent="0.25">
      <c r="A128" s="561"/>
      <c r="B128" s="1013">
        <f>'Tabulky skupin'!B128</f>
        <v>115</v>
      </c>
      <c r="C128" s="889" t="str">
        <f>VLOOKUP($B128,jednotlivci!$C$5:$G$164,5,0)</f>
        <v>Hanžl/ 
Beran</v>
      </c>
      <c r="D128" s="100" t="str">
        <f>IFERROR(CONCATENATE(VLOOKUP(CONCATENATE(D$123,"_",$B128),'Rozpis zápasů'!$D$3:$AF$162,IF(VLOOKUP(CONCATENATE(D$123,"_",$B128),'Rozpis zápasů'!$D$3:$AF$162,3,0)=$B128,5,6),0),":",VLOOKUP(CONCATENATE(D$123,"_",$B128),'Rozpis zápasů'!$D$3:$AF$162,IF(VLOOKUP(CONCATENATE(D$123,"_",$B128),'Rozpis zápasů'!$D$3:$AF$162,3,0)=$B128,6,5),0),IF(VLOOKUP(CONCATENATE(D$123,"_",$B128),'Rozpis zápasů'!$D$3:$AF$162,20,0)&lt;&gt;"",CONCATENATE(" (",VLOOKUP(CONCATENATE(D$123,"_",$B128),'Rozpis zápasů'!$D$3:$AF$162,20,0),")"),"")),"")</f>
        <v>1:2</v>
      </c>
      <c r="E128" s="103" t="str">
        <f>IFERROR(CONCATENATE(VLOOKUP(CONCATENATE(E$123,"_",$B128),'Rozpis zápasů'!$D$3:$AF$162,IF(VLOOKUP(CONCATENATE(E$123,"_",$B128),'Rozpis zápasů'!$D$3:$AF$162,3,0)=$B128,5,6),0),":",VLOOKUP(CONCATENATE(E$123,"_",$B128),'Rozpis zápasů'!$D$3:$AF$162,IF(VLOOKUP(CONCATENATE(E$123,"_",$B128),'Rozpis zápasů'!$D$3:$AF$162,3,0)=$B128,6,5),0),IF(VLOOKUP(CONCATENATE(E$123,"_",$B128),'Rozpis zápasů'!$D$3:$AF$162,20,0)&lt;&gt;"",CONCATENATE(" (",VLOOKUP(CONCATENATE(E$123,"_",$B128),'Rozpis zápasů'!$D$3:$AF$162,20,0),")"),"")),"")</f>
        <v>0:2</v>
      </c>
      <c r="F128" s="103" t="str">
        <f>IFERROR(CONCATENATE(VLOOKUP(CONCATENATE(F$123,"_",$B128),'Rozpis zápasů'!$D$3:$AF$162,IF(VLOOKUP(CONCATENATE(F$123,"_",$B128),'Rozpis zápasů'!$D$3:$AF$162,3,0)=$B128,5,6),0),":",VLOOKUP(CONCATENATE(F$123,"_",$B128),'Rozpis zápasů'!$D$3:$AF$162,IF(VLOOKUP(CONCATENATE(F$123,"_",$B128),'Rozpis zápasů'!$D$3:$AF$162,3,0)=$B128,6,5),0),IF(VLOOKUP(CONCATENATE(F$123,"_",$B128),'Rozpis zápasů'!$D$3:$AF$162,20,0)&lt;&gt;"",CONCATENATE(" (",VLOOKUP(CONCATENATE(F$123,"_",$B128),'Rozpis zápasů'!$D$3:$AF$162,20,0),")"),"")),"")</f>
        <v>1:2</v>
      </c>
      <c r="G128" s="103" t="str">
        <f>IFERROR(CONCATENATE(VLOOKUP(CONCATENATE(G$123,"_",$B128),'Rozpis zápasů'!$D$3:$AF$162,IF(VLOOKUP(CONCATENATE(G$123,"_",$B128),'Rozpis zápasů'!$D$3:$AF$162,3,0)=$B128,5,6),0),":",VLOOKUP(CONCATENATE(G$123,"_",$B128),'Rozpis zápasů'!$D$3:$AF$162,IF(VLOOKUP(CONCATENATE(G$123,"_",$B128),'Rozpis zápasů'!$D$3:$AF$162,3,0)=$B128,6,5),0),IF(VLOOKUP(CONCATENATE(G$123,"_",$B128),'Rozpis zápasů'!$D$3:$AF$162,20,0)&lt;&gt;"",CONCATENATE(" (",VLOOKUP(CONCATENATE(G$123,"_",$B128),'Rozpis zápasů'!$D$3:$AF$162,20,0),")"),"")),"")</f>
        <v>0:2</v>
      </c>
      <c r="H128" s="533" t="str">
        <f>G127</f>
        <v>K</v>
      </c>
      <c r="I128" s="101" t="str">
        <f>IFERROR(CONCATENATE(VLOOKUP(CONCATENATE($B128,"_",I$123),'Rozpis zápasů'!$D$3:$AF$162,IF(VLOOKUP(CONCATENATE($B128,"_",I$123),'Rozpis zápasů'!$D$3:$AF$162,3,0)=$B128,5,6),0),":",VLOOKUP(CONCATENATE($B128,"_",I$123),'Rozpis zápasů'!$D$3:$AF$162,IF(VLOOKUP(CONCATENATE($B128,"_",I$123),'Rozpis zápasů'!$D$3:$AF$162,3,0)=$B128,6,5),0),IF(VLOOKUP(CONCATENATE($B128,"_",I$123),'Rozpis zápasů'!$D$3:$AF$162,20,0)&lt;&gt;"",CONCATENATE(" (",VLOOKUP(CONCATENATE($B128,"_",I$123),'Rozpis zápasů'!$D$3:$AF$162,20,0),")"),"")),"")</f>
        <v/>
      </c>
      <c r="J128" s="101" t="str">
        <f>IFERROR(CONCATENATE(VLOOKUP(CONCATENATE($B128,"_",J$123),'Rozpis zápasů'!$D$3:$AF$162,IF(VLOOKUP(CONCATENATE($B128,"_",J$123),'Rozpis zápasů'!$D$3:$AF$162,3,0)=$B128,5,6),0),":",VLOOKUP(CONCATENATE($B128,"_",J$123),'Rozpis zápasů'!$D$3:$AF$162,IF(VLOOKUP(CONCATENATE($B128,"_",J$123),'Rozpis zápasů'!$D$3:$AF$162,3,0)=$B128,6,5),0),IF(VLOOKUP(CONCATENATE($B128,"_",J$123),'Rozpis zápasů'!$D$3:$AF$162,20,0)&lt;&gt;"",CONCATENATE(" (",VLOOKUP(CONCATENATE($B128,"_",J$123),'Rozpis zápasů'!$D$3:$AF$162,20,0),")"),"")),"")</f>
        <v/>
      </c>
      <c r="K128" s="102" t="str">
        <f>IFERROR(CONCATENATE(VLOOKUP(CONCATENATE($B128,"_",K$123),'Rozpis zápasů'!$D$3:$AF$162,IF(VLOOKUP(CONCATENATE($B128,"_",K$123),'Rozpis zápasů'!$D$3:$AF$162,3,0)=$B128,5,6),0),":",VLOOKUP(CONCATENATE($B128,"_",K$123),'Rozpis zápasů'!$D$3:$AF$162,IF(VLOOKUP(CONCATENATE($B128,"_",K$123),'Rozpis zápasů'!$D$3:$AF$162,3,0)=$B128,6,5),0),IF(VLOOKUP(CONCATENATE($B128,"_",K$123),'Rozpis zápasů'!$D$3:$AF$162,20,0)&lt;&gt;"",CONCATENATE(" (",VLOOKUP(CONCATENATE($B128,"_",K$123),'Rozpis zápasů'!$D$3:$AF$162,20,0),")"),"")),"")</f>
        <v/>
      </c>
      <c r="L128" s="232">
        <f>IF((COUNTIFS('Rozpis zápasů'!$F$3:$F$162,B128,'Rozpis zápasů'!$E$3:$E$162,"&lt;&gt;N")+COUNTIFS('Rozpis zápasů'!$G$3:$G$162,B128,'Rozpis zápasů'!$E$3:$E$162,"&lt;&gt;N"))=0,"",SUMIF('Rozpis zápasů'!$F$3:$F$162,B128,'Rozpis zápasů'!$L$3:$L$162)+SUMIF('Rozpis zápasů'!$G$3:$G$162,B128,'Rozpis zápasů'!$M$3:$M$162))</f>
        <v>0</v>
      </c>
      <c r="M128" s="235">
        <f>IF((COUNTIFS('Rozpis zápasů'!$F$3:$F$162,B128,'Rozpis zápasů'!$E$3:$E$162,"&lt;&gt;N")+COUNTIFS('Rozpis zápasů'!$G$3:$G$162,B128,'Rozpis zápasů'!$E$3:$E$162,"&lt;&gt;N"))=0,"",SUMIF('Rozpis zápasů'!$F$3:$F$162,$B128,'Rozpis zápasů'!$H$3:$H$162)+SUMIF('Rozpis zápasů'!$G$3:$G$162,$B128,'Rozpis zápasů'!$I$3:$I$162))</f>
        <v>2</v>
      </c>
      <c r="N128" s="355">
        <f>IF((COUNTIFS('Rozpis zápasů'!$F$3:$F$162,B128,'Rozpis zápasů'!$E$3:$E$162,"&lt;&gt;N")+COUNTIFS('Rozpis zápasů'!$G$3:$G$162,B128,'Rozpis zápasů'!$E$3:$E$162,"&lt;&gt;N"))=0,"",SUMIF('Rozpis zápasů'!$F$3:$F$162,$B128,'Rozpis zápasů'!$I$3:$I$162)+SUMIF('Rozpis zápasů'!$G$3:$G$162,$B128,'Rozpis zápasů'!$H$3:$H$162))</f>
        <v>8</v>
      </c>
      <c r="O128" s="233">
        <f t="shared" si="59"/>
        <v>-6</v>
      </c>
      <c r="P128" s="445">
        <f t="shared" si="60"/>
        <v>0.25</v>
      </c>
      <c r="Q128" s="446">
        <f t="shared" si="61"/>
        <v>5</v>
      </c>
      <c r="R128" s="447" t="str">
        <f>IF($Q128="","",IF(AND(COUNTIF($Q$124:$Q$131,$Q128)&gt;1,COUNTIF($Q$124:$Q$131,$Q128)&lt;COUNTA($C$136:$C$143)),HLOOKUP($B128,rozstřely!$C$412:$BN$425,10,0),""))</f>
        <v/>
      </c>
      <c r="S128" s="448" t="str">
        <f>IF($Q128="","",IF(AND(COUNTIF($Q$124:$Q$131,$Q128)&gt;1,COUNTIF($Q$124:$Q$131,$Q128)&lt;COUNTA($C$136:$C$143)),HLOOKUP($B128,rozstřely!$C$412:$BN$425,11,0),""))</f>
        <v/>
      </c>
      <c r="T128" s="449" t="str">
        <f>IF($Q128="","",IF(AND(COUNTIF($Q$124:$Q$131,$Q128)&gt;1,COUNTIF($Q$124:$Q$131,$Q128)&lt;COUNTA($C$136:$C$143)),HLOOKUP($B128,rozstřely!$C$412:$BN$425,12,0),""))</f>
        <v/>
      </c>
      <c r="U128" s="447" t="str">
        <f>IF($Q128="","",IF(AND(COUNTIF($Q$124:$Q$131,$Q128)&gt;1,COUNTIF($Q$124:$Q$131,$Q128)&lt;COUNTA($C$136:$C$143)),HLOOKUP($B128,rozstřely!$C$412:$BN$425,13,0),""))</f>
        <v/>
      </c>
      <c r="V128" s="450" t="str">
        <f>IF($Q128="","",IF(AND(COUNTIF($Q$124:$Q$131,$Q128)&gt;1,COUNTIF($Q$124:$Q$131,$Q128)&lt;COUNTA($C$136:$C$143)),HLOOKUP($B128,rozstřely!$C$412:$BN$425,14,0),""))</f>
        <v/>
      </c>
      <c r="W128" s="456">
        <f ca="1">IF($Q128="","",IF(AND(COUNTIF($Q$124:$Q$131,$Q128)&gt;0,COUNTIF($Q$124:$Q$131,$Q128)&lt;COUNTA($C$124:$C$134)),HLOOKUP(B128,rozstřely!$C$401:$J$408,8,0),""))</f>
        <v>5</v>
      </c>
      <c r="X128" s="452" t="str">
        <f t="shared" ca="1" si="62"/>
        <v>5K</v>
      </c>
      <c r="Y128" s="453">
        <f t="shared" si="58"/>
        <v>115</v>
      </c>
      <c r="Z128" s="455" t="str">
        <f t="shared" si="58"/>
        <v>Hanžl/ 
Beran</v>
      </c>
      <c r="AA128" s="325"/>
    </row>
    <row r="129" spans="1:27" ht="30" customHeight="1" x14ac:dyDescent="0.25">
      <c r="A129" s="561"/>
      <c r="B129" s="1013">
        <f>'Tabulky skupin'!B129</f>
        <v>116</v>
      </c>
      <c r="C129" s="889" t="str">
        <f>VLOOKUP($B129,jednotlivci!$C$5:$G$164,5,0)</f>
        <v/>
      </c>
      <c r="D129" s="100" t="str">
        <f>IFERROR(CONCATENATE(VLOOKUP(CONCATENATE(D$123,"_",$B129),'Rozpis zápasů'!$D$3:$AF$162,IF(VLOOKUP(CONCATENATE(D$123,"_",$B129),'Rozpis zápasů'!$D$3:$AF$162,3,0)=$B129,5,6),0),":",VLOOKUP(CONCATENATE(D$123,"_",$B129),'Rozpis zápasů'!$D$3:$AF$162,IF(VLOOKUP(CONCATENATE(D$123,"_",$B129),'Rozpis zápasů'!$D$3:$AF$162,3,0)=$B129,6,5),0),IF(VLOOKUP(CONCATENATE(D$123,"_",$B129),'Rozpis zápasů'!$D$3:$AF$162,20,0)&lt;&gt;"",CONCATENATE(" (",VLOOKUP(CONCATENATE(D$123,"_",$B129),'Rozpis zápasů'!$D$3:$AF$162,20,0),")"),"")),"")</f>
        <v/>
      </c>
      <c r="E129" s="103" t="str">
        <f>IFERROR(CONCATENATE(VLOOKUP(CONCATENATE(E$123,"_",$B129),'Rozpis zápasů'!$D$3:$AF$162,IF(VLOOKUP(CONCATENATE(E$123,"_",$B129),'Rozpis zápasů'!$D$3:$AF$162,3,0)=$B129,5,6),0),":",VLOOKUP(CONCATENATE(E$123,"_",$B129),'Rozpis zápasů'!$D$3:$AF$162,IF(VLOOKUP(CONCATENATE(E$123,"_",$B129),'Rozpis zápasů'!$D$3:$AF$162,3,0)=$B129,6,5),0),IF(VLOOKUP(CONCATENATE(E$123,"_",$B129),'Rozpis zápasů'!$D$3:$AF$162,20,0)&lt;&gt;"",CONCATENATE(" (",VLOOKUP(CONCATENATE(E$123,"_",$B129),'Rozpis zápasů'!$D$3:$AF$162,20,0),")"),"")),"")</f>
        <v/>
      </c>
      <c r="F129" s="103" t="str">
        <f>IFERROR(CONCATENATE(VLOOKUP(CONCATENATE(F$123,"_",$B129),'Rozpis zápasů'!$D$3:$AF$162,IF(VLOOKUP(CONCATENATE(F$123,"_",$B129),'Rozpis zápasů'!$D$3:$AF$162,3,0)=$B129,5,6),0),":",VLOOKUP(CONCATENATE(F$123,"_",$B129),'Rozpis zápasů'!$D$3:$AF$162,IF(VLOOKUP(CONCATENATE(F$123,"_",$B129),'Rozpis zápasů'!$D$3:$AF$162,3,0)=$B129,6,5),0),IF(VLOOKUP(CONCATENATE(F$123,"_",$B129),'Rozpis zápasů'!$D$3:$AF$162,20,0)&lt;&gt;"",CONCATENATE(" (",VLOOKUP(CONCATENATE(F$123,"_",$B129),'Rozpis zápasů'!$D$3:$AF$162,20,0),")"),"")),"")</f>
        <v/>
      </c>
      <c r="G129" s="103" t="str">
        <f>IFERROR(CONCATENATE(VLOOKUP(CONCATENATE(G$123,"_",$B129),'Rozpis zápasů'!$D$3:$AF$162,IF(VLOOKUP(CONCATENATE(G$123,"_",$B129),'Rozpis zápasů'!$D$3:$AF$162,3,0)=$B129,5,6),0),":",VLOOKUP(CONCATENATE(G$123,"_",$B129),'Rozpis zápasů'!$D$3:$AF$162,IF(VLOOKUP(CONCATENATE(G$123,"_",$B129),'Rozpis zápasů'!$D$3:$AF$162,3,0)=$B129,6,5),0),IF(VLOOKUP(CONCATENATE(G$123,"_",$B129),'Rozpis zápasů'!$D$3:$AF$162,20,0)&lt;&gt;"",CONCATENATE(" (",VLOOKUP(CONCATENATE(G$123,"_",$B129),'Rozpis zápasů'!$D$3:$AF$162,20,0),")"),"")),"")</f>
        <v/>
      </c>
      <c r="H129" s="103" t="str">
        <f>IFERROR(CONCATENATE(VLOOKUP(CONCATENATE(H$123,"_",$B129),'Rozpis zápasů'!$D$3:$AF$162,IF(VLOOKUP(CONCATENATE(H$123,"_",$B129),'Rozpis zápasů'!$D$3:$AF$162,3,0)=$B129,5,6),0),":",VLOOKUP(CONCATENATE(H$123,"_",$B129),'Rozpis zápasů'!$D$3:$AF$162,IF(VLOOKUP(CONCATENATE(H$123,"_",$B129),'Rozpis zápasů'!$D$3:$AF$162,3,0)=$B129,6,5),0),IF(VLOOKUP(CONCATENATE(H$123,"_",$B129),'Rozpis zápasů'!$D$3:$AF$162,20,0)&lt;&gt;"",CONCATENATE(" (",VLOOKUP(CONCATENATE(H$123,"_",$B129),'Rozpis zápasů'!$D$3:$AF$162,20,0),")"),"")),"")</f>
        <v/>
      </c>
      <c r="I129" s="533" t="str">
        <f>H128</f>
        <v>K</v>
      </c>
      <c r="J129" s="101" t="str">
        <f>IFERROR(CONCATENATE(VLOOKUP(CONCATENATE($B129,"_",J$123),'Rozpis zápasů'!$D$3:$AF$162,IF(VLOOKUP(CONCATENATE($B129,"_",J$123),'Rozpis zápasů'!$D$3:$AF$162,3,0)=$B129,5,6),0),":",VLOOKUP(CONCATENATE($B129,"_",J$123),'Rozpis zápasů'!$D$3:$AF$162,IF(VLOOKUP(CONCATENATE($B129,"_",J$123),'Rozpis zápasů'!$D$3:$AF$162,3,0)=$B129,6,5),0),IF(VLOOKUP(CONCATENATE($B129,"_",J$123),'Rozpis zápasů'!$D$3:$AF$162,20,0)&lt;&gt;"",CONCATENATE(" (",VLOOKUP(CONCATENATE($B129,"_",J$123),'Rozpis zápasů'!$D$3:$AF$162,20,0),")"),"")),"")</f>
        <v/>
      </c>
      <c r="K129" s="102" t="str">
        <f>IFERROR(CONCATENATE(VLOOKUP(CONCATENATE($B129,"_",K$123),'Rozpis zápasů'!$D$3:$AF$162,IF(VLOOKUP(CONCATENATE($B129,"_",K$123),'Rozpis zápasů'!$D$3:$AF$162,3,0)=$B129,5,6),0),":",VLOOKUP(CONCATENATE($B129,"_",K$123),'Rozpis zápasů'!$D$3:$AF$162,IF(VLOOKUP(CONCATENATE($B129,"_",K$123),'Rozpis zápasů'!$D$3:$AF$162,3,0)=$B129,6,5),0),IF(VLOOKUP(CONCATENATE($B129,"_",K$123),'Rozpis zápasů'!$D$3:$AF$162,20,0)&lt;&gt;"",CONCATENATE(" (",VLOOKUP(CONCATENATE($B129,"_",K$123),'Rozpis zápasů'!$D$3:$AF$162,20,0),")"),"")),"")</f>
        <v/>
      </c>
      <c r="L129" s="232" t="str">
        <f>IF((COUNTIFS('Rozpis zápasů'!$F$3:$F$162,B129,'Rozpis zápasů'!$E$3:$E$162,"&lt;&gt;N")+COUNTIFS('Rozpis zápasů'!$G$3:$G$162,B129,'Rozpis zápasů'!$E$3:$E$162,"&lt;&gt;N"))=0,"",SUMIF('Rozpis zápasů'!$F$3:$F$162,B129,'Rozpis zápasů'!$L$3:$L$162)+SUMIF('Rozpis zápasů'!$G$3:$G$162,B129,'Rozpis zápasů'!$M$3:$M$162))</f>
        <v/>
      </c>
      <c r="M129" s="235" t="str">
        <f>IF((COUNTIFS('Rozpis zápasů'!$F$3:$F$162,B129,'Rozpis zápasů'!$E$3:$E$162,"&lt;&gt;N")+COUNTIFS('Rozpis zápasů'!$G$3:$G$162,B129,'Rozpis zápasů'!$E$3:$E$162,"&lt;&gt;N"))=0,"",SUMIF('Rozpis zápasů'!$F$3:$F$162,$B129,'Rozpis zápasů'!$H$3:$H$162)+SUMIF('Rozpis zápasů'!$G$3:$G$162,$B129,'Rozpis zápasů'!$I$3:$I$162))</f>
        <v/>
      </c>
      <c r="N129" s="355" t="str">
        <f>IF((COUNTIFS('Rozpis zápasů'!$F$3:$F$162,B129,'Rozpis zápasů'!$E$3:$E$162,"&lt;&gt;N")+COUNTIFS('Rozpis zápasů'!$G$3:$G$162,B129,'Rozpis zápasů'!$E$3:$E$162,"&lt;&gt;N"))=0,"",SUMIF('Rozpis zápasů'!$F$3:$F$162,$B129,'Rozpis zápasů'!$I$3:$I$162)+SUMIF('Rozpis zápasů'!$G$3:$G$162,$B129,'Rozpis zápasů'!$H$3:$H$162))</f>
        <v/>
      </c>
      <c r="O129" s="233" t="str">
        <f t="shared" si="59"/>
        <v/>
      </c>
      <c r="P129" s="445" t="str">
        <f t="shared" si="60"/>
        <v/>
      </c>
      <c r="Q129" s="446" t="str">
        <f t="shared" si="61"/>
        <v/>
      </c>
      <c r="R129" s="447" t="str">
        <f>IF($Q129="","",IF(AND(COUNTIF($Q$124:$Q$131,$Q129)&gt;1,COUNTIF($Q$124:$Q$131,$Q129)&lt;COUNTA($C$136:$C$143)),HLOOKUP($B129,rozstřely!$C$412:$BN$425,10,0),""))</f>
        <v/>
      </c>
      <c r="S129" s="448" t="str">
        <f>IF($Q129="","",IF(AND(COUNTIF($Q$124:$Q$131,$Q129)&gt;1,COUNTIF($Q$124:$Q$131,$Q129)&lt;COUNTA($C$136:$C$143)),HLOOKUP($B129,rozstřely!$C$412:$BN$425,11,0),""))</f>
        <v/>
      </c>
      <c r="T129" s="449" t="str">
        <f>IF($Q129="","",IF(AND(COUNTIF($Q$124:$Q$131,$Q129)&gt;1,COUNTIF($Q$124:$Q$131,$Q129)&lt;COUNTA($C$136:$C$143)),HLOOKUP($B129,rozstřely!$C$412:$BN$425,12,0),""))</f>
        <v/>
      </c>
      <c r="U129" s="447" t="str">
        <f>IF($Q129="","",IF(AND(COUNTIF($Q$124:$Q$131,$Q129)&gt;1,COUNTIF($Q$124:$Q$131,$Q129)&lt;COUNTA($C$136:$C$143)),HLOOKUP($B129,rozstřely!$C$412:$BN$425,13,0),""))</f>
        <v/>
      </c>
      <c r="V129" s="450" t="str">
        <f>IF($Q129="","",IF(AND(COUNTIF($Q$124:$Q$131,$Q129)&gt;1,COUNTIF($Q$124:$Q$131,$Q129)&lt;COUNTA($C$136:$C$143)),HLOOKUP($B129,rozstřely!$C$412:$BN$425,14,0),""))</f>
        <v/>
      </c>
      <c r="W129" s="456" t="str">
        <f>IF($Q129="","",IF(AND(COUNTIF($Q$124:$Q$131,$Q129)&gt;0,COUNTIF($Q$124:$Q$131,$Q129)&lt;COUNTA($C$124:$C$134)),HLOOKUP(B129,rozstřely!$C$401:$J$408,8,0),""))</f>
        <v/>
      </c>
      <c r="X129" s="452" t="str">
        <f t="shared" si="62"/>
        <v>K</v>
      </c>
      <c r="Y129" s="453">
        <f t="shared" si="58"/>
        <v>116</v>
      </c>
      <c r="Z129" s="457" t="str">
        <f t="shared" si="58"/>
        <v/>
      </c>
      <c r="AA129" s="325"/>
    </row>
    <row r="130" spans="1:27" ht="30" customHeight="1" x14ac:dyDescent="0.25">
      <c r="A130" s="561"/>
      <c r="B130" s="1013">
        <f>'Tabulky skupin'!B130</f>
        <v>117</v>
      </c>
      <c r="C130" s="889" t="str">
        <f>VLOOKUP($B130,jednotlivci!$C$5:$G$164,5,0)</f>
        <v/>
      </c>
      <c r="D130" s="100" t="str">
        <f>IFERROR(CONCATENATE(VLOOKUP(CONCATENATE(D$123,"_",$B130),'Rozpis zápasů'!$D$3:$AF$162,IF(VLOOKUP(CONCATENATE(D$123,"_",$B130),'Rozpis zápasů'!$D$3:$AF$162,3,0)=$B130,5,6),0),":",VLOOKUP(CONCATENATE(D$123,"_",$B130),'Rozpis zápasů'!$D$3:$AF$162,IF(VLOOKUP(CONCATENATE(D$123,"_",$B130),'Rozpis zápasů'!$D$3:$AF$162,3,0)=$B130,6,5),0),IF(VLOOKUP(CONCATENATE(D$123,"_",$B130),'Rozpis zápasů'!$D$3:$AF$162,20,0)&lt;&gt;"",CONCATENATE(" (",VLOOKUP(CONCATENATE(D$123,"_",$B130),'Rozpis zápasů'!$D$3:$AF$162,20,0),")"),"")),"")</f>
        <v/>
      </c>
      <c r="E130" s="103" t="str">
        <f>IFERROR(CONCATENATE(VLOOKUP(CONCATENATE(E$123,"_",$B130),'Rozpis zápasů'!$D$3:$AF$162,IF(VLOOKUP(CONCATENATE(E$123,"_",$B130),'Rozpis zápasů'!$D$3:$AF$162,3,0)=$B130,5,6),0),":",VLOOKUP(CONCATENATE(E$123,"_",$B130),'Rozpis zápasů'!$D$3:$AF$162,IF(VLOOKUP(CONCATENATE(E$123,"_",$B130),'Rozpis zápasů'!$D$3:$AF$162,3,0)=$B130,6,5),0),IF(VLOOKUP(CONCATENATE(E$123,"_",$B130),'Rozpis zápasů'!$D$3:$AF$162,20,0)&lt;&gt;"",CONCATENATE(" (",VLOOKUP(CONCATENATE(E$123,"_",$B130),'Rozpis zápasů'!$D$3:$AF$162,20,0),")"),"")),"")</f>
        <v/>
      </c>
      <c r="F130" s="103" t="str">
        <f>IFERROR(CONCATENATE(VLOOKUP(CONCATENATE(F$123,"_",$B130),'Rozpis zápasů'!$D$3:$AF$162,IF(VLOOKUP(CONCATENATE(F$123,"_",$B130),'Rozpis zápasů'!$D$3:$AF$162,3,0)=$B130,5,6),0),":",VLOOKUP(CONCATENATE(F$123,"_",$B130),'Rozpis zápasů'!$D$3:$AF$162,IF(VLOOKUP(CONCATENATE(F$123,"_",$B130),'Rozpis zápasů'!$D$3:$AF$162,3,0)=$B130,6,5),0),IF(VLOOKUP(CONCATENATE(F$123,"_",$B130),'Rozpis zápasů'!$D$3:$AF$162,20,0)&lt;&gt;"",CONCATENATE(" (",VLOOKUP(CONCATENATE(F$123,"_",$B130),'Rozpis zápasů'!$D$3:$AF$162,20,0),")"),"")),"")</f>
        <v/>
      </c>
      <c r="G130" s="103" t="str">
        <f>IFERROR(CONCATENATE(VLOOKUP(CONCATENATE(G$123,"_",$B130),'Rozpis zápasů'!$D$3:$AF$162,IF(VLOOKUP(CONCATENATE(G$123,"_",$B130),'Rozpis zápasů'!$D$3:$AF$162,3,0)=$B130,5,6),0),":",VLOOKUP(CONCATENATE(G$123,"_",$B130),'Rozpis zápasů'!$D$3:$AF$162,IF(VLOOKUP(CONCATENATE(G$123,"_",$B130),'Rozpis zápasů'!$D$3:$AF$162,3,0)=$B130,6,5),0),IF(VLOOKUP(CONCATENATE(G$123,"_",$B130),'Rozpis zápasů'!$D$3:$AF$162,20,0)&lt;&gt;"",CONCATENATE(" (",VLOOKUP(CONCATENATE(G$123,"_",$B130),'Rozpis zápasů'!$D$3:$AF$162,20,0),")"),"")),"")</f>
        <v/>
      </c>
      <c r="H130" s="103" t="str">
        <f>IFERROR(CONCATENATE(VLOOKUP(CONCATENATE(H$123,"_",$B130),'Rozpis zápasů'!$D$3:$AF$162,IF(VLOOKUP(CONCATENATE(H$123,"_",$B130),'Rozpis zápasů'!$D$3:$AF$162,3,0)=$B130,5,6),0),":",VLOOKUP(CONCATENATE(H$123,"_",$B130),'Rozpis zápasů'!$D$3:$AF$162,IF(VLOOKUP(CONCATENATE(H$123,"_",$B130),'Rozpis zápasů'!$D$3:$AF$162,3,0)=$B130,6,5),0),IF(VLOOKUP(CONCATENATE(H$123,"_",$B130),'Rozpis zápasů'!$D$3:$AF$162,20,0)&lt;&gt;"",CONCATENATE(" (",VLOOKUP(CONCATENATE(H$123,"_",$B130),'Rozpis zápasů'!$D$3:$AF$162,20,0),")"),"")),"")</f>
        <v/>
      </c>
      <c r="I130" s="103" t="str">
        <f>IFERROR(CONCATENATE(VLOOKUP(CONCATENATE(I$123,"_",$B130),'Rozpis zápasů'!$D$3:$AF$162,IF(VLOOKUP(CONCATENATE(I$123,"_",$B130),'Rozpis zápasů'!$D$3:$AF$162,3,0)=$B130,5,6),0),":",VLOOKUP(CONCATENATE(I$123,"_",$B130),'Rozpis zápasů'!$D$3:$AF$162,IF(VLOOKUP(CONCATENATE(I$123,"_",$B130),'Rozpis zápasů'!$D$3:$AF$162,3,0)=$B130,6,5),0),IF(VLOOKUP(CONCATENATE(I$123,"_",$B130),'Rozpis zápasů'!$D$3:$AF$162,20,0)&lt;&gt;"",CONCATENATE(" (",VLOOKUP(CONCATENATE(I$123,"_",$B130),'Rozpis zápasů'!$D$3:$AF$162,20,0),")"),"")),"")</f>
        <v/>
      </c>
      <c r="J130" s="533" t="str">
        <f>I129</f>
        <v>K</v>
      </c>
      <c r="K130" s="102" t="str">
        <f>IFERROR(CONCATENATE(VLOOKUP(CONCATENATE($B130,"_",K$123),'Rozpis zápasů'!$D$3:$AF$162,IF(VLOOKUP(CONCATENATE($B130,"_",K$123),'Rozpis zápasů'!$D$3:$AF$162,3,0)=$B130,5,6),0),":",VLOOKUP(CONCATENATE($B130,"_",K$123),'Rozpis zápasů'!$D$3:$AF$162,IF(VLOOKUP(CONCATENATE($B130,"_",K$123),'Rozpis zápasů'!$D$3:$AF$162,3,0)=$B130,6,5),0),IF(VLOOKUP(CONCATENATE($B130,"_",K$123),'Rozpis zápasů'!$D$3:$AF$162,20,0)&lt;&gt;"",CONCATENATE(" (",VLOOKUP(CONCATENATE($B130,"_",K$123),'Rozpis zápasů'!$D$3:$AF$162,20,0),")"),"")),"")</f>
        <v/>
      </c>
      <c r="L130" s="232" t="str">
        <f>IF((COUNTIFS('Rozpis zápasů'!$F$3:$F$162,B130,'Rozpis zápasů'!$E$3:$E$162,"&lt;&gt;N")+COUNTIFS('Rozpis zápasů'!$G$3:$G$162,B130,'Rozpis zápasů'!$E$3:$E$162,"&lt;&gt;N"))=0,"",SUMIF('Rozpis zápasů'!$F$3:$F$162,B130,'Rozpis zápasů'!$L$3:$L$162)+SUMIF('Rozpis zápasů'!$G$3:$G$162,B130,'Rozpis zápasů'!$M$3:$M$162))</f>
        <v/>
      </c>
      <c r="M130" s="235" t="str">
        <f>IF((COUNTIFS('Rozpis zápasů'!$F$3:$F$162,B130,'Rozpis zápasů'!$E$3:$E$162,"&lt;&gt;N")+COUNTIFS('Rozpis zápasů'!$G$3:$G$162,B130,'Rozpis zápasů'!$E$3:$E$162,"&lt;&gt;N"))=0,"",SUMIF('Rozpis zápasů'!$F$3:$F$162,$B130,'Rozpis zápasů'!$H$3:$H$162)+SUMIF('Rozpis zápasů'!$G$3:$G$162,$B130,'Rozpis zápasů'!$I$3:$I$162))</f>
        <v/>
      </c>
      <c r="N130" s="355" t="str">
        <f>IF((COUNTIFS('Rozpis zápasů'!$F$3:$F$162,B130,'Rozpis zápasů'!$E$3:$E$162,"&lt;&gt;N")+COUNTIFS('Rozpis zápasů'!$G$3:$G$162,B130,'Rozpis zápasů'!$E$3:$E$162,"&lt;&gt;N"))=0,"",SUMIF('Rozpis zápasů'!$F$3:$F$162,$B130,'Rozpis zápasů'!$I$3:$I$162)+SUMIF('Rozpis zápasů'!$G$3:$G$162,$B130,'Rozpis zápasů'!$H$3:$H$162))</f>
        <v/>
      </c>
      <c r="O130" s="233" t="str">
        <f t="shared" si="59"/>
        <v/>
      </c>
      <c r="P130" s="445" t="str">
        <f t="shared" si="60"/>
        <v/>
      </c>
      <c r="Q130" s="446" t="str">
        <f t="shared" si="61"/>
        <v/>
      </c>
      <c r="R130" s="447" t="str">
        <f>IF($Q130="","",IF(AND(COUNTIF($Q$124:$Q$131,$Q130)&gt;1,COUNTIF($Q$124:$Q$131,$Q130)&lt;COUNTA($C$136:$C$143)),HLOOKUP($B130,rozstřely!$C$412:$BN$425,10,0),""))</f>
        <v/>
      </c>
      <c r="S130" s="448" t="str">
        <f>IF($Q130="","",IF(AND(COUNTIF($Q$124:$Q$131,$Q130)&gt;1,COUNTIF($Q$124:$Q$131,$Q130)&lt;COUNTA($C$136:$C$143)),HLOOKUP($B130,rozstřely!$C$412:$BN$425,11,0),""))</f>
        <v/>
      </c>
      <c r="T130" s="449" t="str">
        <f>IF($Q130="","",IF(AND(COUNTIF($Q$124:$Q$131,$Q130)&gt;1,COUNTIF($Q$124:$Q$131,$Q130)&lt;COUNTA($C$136:$C$143)),HLOOKUP($B130,rozstřely!$C$412:$BN$425,12,0),""))</f>
        <v/>
      </c>
      <c r="U130" s="447" t="str">
        <f>IF($Q130="","",IF(AND(COUNTIF($Q$124:$Q$131,$Q130)&gt;1,COUNTIF($Q$124:$Q$131,$Q130)&lt;COUNTA($C$136:$C$143)),HLOOKUP($B130,rozstřely!$C$412:$BN$425,13,0),""))</f>
        <v/>
      </c>
      <c r="V130" s="450" t="str">
        <f>IF($Q130="","",IF(AND(COUNTIF($Q$124:$Q$131,$Q130)&gt;1,COUNTIF($Q$124:$Q$131,$Q130)&lt;COUNTA($C$136:$C$143)),HLOOKUP($B130,rozstřely!$C$412:$BN$425,14,0),""))</f>
        <v/>
      </c>
      <c r="W130" s="456" t="str">
        <f>IF($Q130="","",IF(AND(COUNTIF($Q$124:$Q$131,$Q130)&gt;0,COUNTIF($Q$124:$Q$131,$Q130)&lt;COUNTA($C$124:$C$134)),HLOOKUP(B130,rozstřely!$C$401:$J$408,8,0),""))</f>
        <v/>
      </c>
      <c r="X130" s="452" t="str">
        <f t="shared" si="62"/>
        <v>K</v>
      </c>
      <c r="Y130" s="453">
        <f t="shared" si="58"/>
        <v>117</v>
      </c>
      <c r="Z130" s="457" t="str">
        <f t="shared" si="58"/>
        <v/>
      </c>
      <c r="AA130" s="325"/>
    </row>
    <row r="131" spans="1:27" ht="30" customHeight="1" thickBot="1" x14ac:dyDescent="0.3">
      <c r="A131" s="561"/>
      <c r="B131" s="1014">
        <f>'Tabulky skupin'!B131</f>
        <v>118</v>
      </c>
      <c r="C131" s="908" t="str">
        <f>VLOOKUP($B131,jednotlivci!$C$5:$G$164,5,0)</f>
        <v/>
      </c>
      <c r="D131" s="104" t="str">
        <f>IFERROR(CONCATENATE(VLOOKUP(CONCATENATE(D$123,"_",$B131),'Rozpis zápasů'!$D$3:$AF$162,IF(VLOOKUP(CONCATENATE(D$123,"_",$B131),'Rozpis zápasů'!$D$3:$AF$162,3,0)=$B131,5,6),0),":",VLOOKUP(CONCATENATE(D$123,"_",$B131),'Rozpis zápasů'!$D$3:$AF$162,IF(VLOOKUP(CONCATENATE(D$123,"_",$B131),'Rozpis zápasů'!$D$3:$AF$162,3,0)=$B131,6,5),0),IF(VLOOKUP(CONCATENATE(D$123,"_",$B131),'Rozpis zápasů'!$D$3:$AF$162,20,0)&lt;&gt;"",CONCATENATE(" (",VLOOKUP(CONCATENATE(D$123,"_",$B131),'Rozpis zápasů'!$D$3:$AF$162,20,0),")"),"")),"")</f>
        <v/>
      </c>
      <c r="E131" s="105" t="str">
        <f>IFERROR(CONCATENATE(VLOOKUP(CONCATENATE(E$123,"_",$B131),'Rozpis zápasů'!$D$3:$AF$162,IF(VLOOKUP(CONCATENATE(E$123,"_",$B131),'Rozpis zápasů'!$D$3:$AF$162,3,0)=$B131,5,6),0),":",VLOOKUP(CONCATENATE(E$123,"_",$B131),'Rozpis zápasů'!$D$3:$AF$162,IF(VLOOKUP(CONCATENATE(E$123,"_",$B131),'Rozpis zápasů'!$D$3:$AF$162,3,0)=$B131,6,5),0),IF(VLOOKUP(CONCATENATE(E$123,"_",$B131),'Rozpis zápasů'!$D$3:$AF$162,20,0)&lt;&gt;"",CONCATENATE(" (",VLOOKUP(CONCATENATE(E$123,"_",$B131),'Rozpis zápasů'!$D$3:$AF$162,20,0),")"),"")),"")</f>
        <v/>
      </c>
      <c r="F131" s="105" t="str">
        <f>IFERROR(CONCATENATE(VLOOKUP(CONCATENATE(F$123,"_",$B131),'Rozpis zápasů'!$D$3:$AF$162,IF(VLOOKUP(CONCATENATE(F$123,"_",$B131),'Rozpis zápasů'!$D$3:$AF$162,3,0)=$B131,5,6),0),":",VLOOKUP(CONCATENATE(F$123,"_",$B131),'Rozpis zápasů'!$D$3:$AF$162,IF(VLOOKUP(CONCATENATE(F$123,"_",$B131),'Rozpis zápasů'!$D$3:$AF$162,3,0)=$B131,6,5),0),IF(VLOOKUP(CONCATENATE(F$123,"_",$B131),'Rozpis zápasů'!$D$3:$AF$162,20,0)&lt;&gt;"",CONCATENATE(" (",VLOOKUP(CONCATENATE(F$123,"_",$B131),'Rozpis zápasů'!$D$3:$AF$162,20,0),")"),"")),"")</f>
        <v/>
      </c>
      <c r="G131" s="105" t="str">
        <f>IFERROR(CONCATENATE(VLOOKUP(CONCATENATE(G$123,"_",$B131),'Rozpis zápasů'!$D$3:$AF$162,IF(VLOOKUP(CONCATENATE(G$123,"_",$B131),'Rozpis zápasů'!$D$3:$AF$162,3,0)=$B131,5,6),0),":",VLOOKUP(CONCATENATE(G$123,"_",$B131),'Rozpis zápasů'!$D$3:$AF$162,IF(VLOOKUP(CONCATENATE(G$123,"_",$B131),'Rozpis zápasů'!$D$3:$AF$162,3,0)=$B131,6,5),0),IF(VLOOKUP(CONCATENATE(G$123,"_",$B131),'Rozpis zápasů'!$D$3:$AF$162,20,0)&lt;&gt;"",CONCATENATE(" (",VLOOKUP(CONCATENATE(G$123,"_",$B131),'Rozpis zápasů'!$D$3:$AF$162,20,0),")"),"")),"")</f>
        <v/>
      </c>
      <c r="H131" s="105" t="str">
        <f>IFERROR(CONCATENATE(VLOOKUP(CONCATENATE(H$123,"_",$B131),'Rozpis zápasů'!$D$3:$AF$162,IF(VLOOKUP(CONCATENATE(H$123,"_",$B131),'Rozpis zápasů'!$D$3:$AF$162,3,0)=$B131,5,6),0),":",VLOOKUP(CONCATENATE(H$123,"_",$B131),'Rozpis zápasů'!$D$3:$AF$162,IF(VLOOKUP(CONCATENATE(H$123,"_",$B131),'Rozpis zápasů'!$D$3:$AF$162,3,0)=$B131,6,5),0),IF(VLOOKUP(CONCATENATE(H$123,"_",$B131),'Rozpis zápasů'!$D$3:$AF$162,20,0)&lt;&gt;"",CONCATENATE(" (",VLOOKUP(CONCATENATE(H$123,"_",$B131),'Rozpis zápasů'!$D$3:$AF$162,20,0),")"),"")),"")</f>
        <v/>
      </c>
      <c r="I131" s="105" t="str">
        <f>IFERROR(CONCATENATE(VLOOKUP(CONCATENATE(I$123,"_",$B131),'Rozpis zápasů'!$D$3:$AF$162,IF(VLOOKUP(CONCATENATE(I$123,"_",$B131),'Rozpis zápasů'!$D$3:$AF$162,3,0)=$B131,5,6),0),":",VLOOKUP(CONCATENATE(I$123,"_",$B131),'Rozpis zápasů'!$D$3:$AF$162,IF(VLOOKUP(CONCATENATE(I$123,"_",$B131),'Rozpis zápasů'!$D$3:$AF$162,3,0)=$B131,6,5),0),IF(VLOOKUP(CONCATENATE(I$123,"_",$B131),'Rozpis zápasů'!$D$3:$AF$162,20,0)&lt;&gt;"",CONCATENATE(" (",VLOOKUP(CONCATENATE(I$123,"_",$B131),'Rozpis zápasů'!$D$3:$AF$162,20,0),")"),"")),"")</f>
        <v/>
      </c>
      <c r="J131" s="105" t="str">
        <f>IFERROR(CONCATENATE(VLOOKUP(CONCATENATE(J$123,"_",$B131),'Rozpis zápasů'!$D$3:$AF$162,IF(VLOOKUP(CONCATENATE(J$123,"_",$B131),'Rozpis zápasů'!$D$3:$AF$162,3,0)=$B131,5,6),0),":",VLOOKUP(CONCATENATE(J$123,"_",$B131),'Rozpis zápasů'!$D$3:$AF$162,IF(VLOOKUP(CONCATENATE(J$123,"_",$B131),'Rozpis zápasů'!$D$3:$AF$162,3,0)=$B131,6,5),0),IF(VLOOKUP(CONCATENATE(J$123,"_",$B131),'Rozpis zápasů'!$D$3:$AF$162,20,0)&lt;&gt;"",CONCATENATE(" (",VLOOKUP(CONCATENATE(J$123,"_",$B131),'Rozpis zápasů'!$D$3:$AF$162,20,0),")"),"")),"")</f>
        <v/>
      </c>
      <c r="K131" s="533" t="str">
        <f>J130</f>
        <v>K</v>
      </c>
      <c r="L131" s="351" t="str">
        <f>IF((COUNTIFS('Rozpis zápasů'!$F$3:$F$162,B131,'Rozpis zápasů'!$E$3:$E$162,"&lt;&gt;N")+COUNTIFS('Rozpis zápasů'!$G$3:$G$162,B131,'Rozpis zápasů'!$E$3:$E$162,"&lt;&gt;N"))=0,"",SUMIF('Rozpis zápasů'!$F$3:$F$162,B131,'Rozpis zápasů'!$L$3:$L$162)+SUMIF('Rozpis zápasů'!$G$3:$G$162,B131,'Rozpis zápasů'!$M$3:$M$162))</f>
        <v/>
      </c>
      <c r="M131" s="352" t="str">
        <f>IF((COUNTIFS('Rozpis zápasů'!$F$3:$F$162,B131,'Rozpis zápasů'!$E$3:$E$162,"&lt;&gt;N")+COUNTIFS('Rozpis zápasů'!$G$3:$G$162,B131,'Rozpis zápasů'!$E$3:$E$162,"&lt;&gt;N"))=0,"",SUMIF('Rozpis zápasů'!$F$3:$F$162,$B131,'Rozpis zápasů'!$H$3:$H$162)+SUMIF('Rozpis zápasů'!$G$3:$G$162,$B131,'Rozpis zápasů'!$I$3:$I$162))</f>
        <v/>
      </c>
      <c r="N131" s="356" t="str">
        <f>IF((COUNTIFS('Rozpis zápasů'!$F$3:$F$162,B131,'Rozpis zápasů'!$E$3:$E$162,"&lt;&gt;N")+COUNTIFS('Rozpis zápasů'!$G$3:$G$162,B131,'Rozpis zápasů'!$E$3:$E$162,"&lt;&gt;N"))=0,"",SUMIF('Rozpis zápasů'!$F$3:$F$162,$B131,'Rozpis zápasů'!$I$3:$I$162)+SUMIF('Rozpis zápasů'!$G$3:$G$162,$B131,'Rozpis zápasů'!$H$3:$H$162))</f>
        <v/>
      </c>
      <c r="O131" s="353" t="str">
        <f t="shared" si="59"/>
        <v/>
      </c>
      <c r="P131" s="458" t="str">
        <f t="shared" si="60"/>
        <v/>
      </c>
      <c r="Q131" s="459" t="str">
        <f t="shared" si="61"/>
        <v/>
      </c>
      <c r="R131" s="460" t="str">
        <f>IF($Q131="","",IF(AND(COUNTIF($Q$124:$Q$131,$Q131)&gt;1,COUNTIF($Q$124:$Q$131,$Q131)&lt;COUNTA($C$136:$C$143)),HLOOKUP($B131,rozstřely!$C$412:$BN$425,10,0),""))</f>
        <v/>
      </c>
      <c r="S131" s="534" t="str">
        <f>IF($Q131="","",IF(AND(COUNTIF($Q$124:$Q$131,$Q131)&gt;1,COUNTIF($Q$124:$Q$131,$Q131)&lt;COUNTA($C$136:$C$143)),HLOOKUP($B131,rozstřely!$C$412:$BN$425,11,0),""))</f>
        <v/>
      </c>
      <c r="T131" s="462" t="str">
        <f>IF($Q131="","",IF(AND(COUNTIF($Q$124:$Q$131,$Q131)&gt;1,COUNTIF($Q$124:$Q$131,$Q131)&lt;COUNTA($C$136:$C$143)),HLOOKUP($B131,rozstřely!$C$412:$BN$425,12,0),""))</f>
        <v/>
      </c>
      <c r="U131" s="460" t="str">
        <f>IF($Q131="","",IF(AND(COUNTIF($Q$124:$Q$131,$Q131)&gt;1,COUNTIF($Q$124:$Q$131,$Q131)&lt;COUNTA($C$136:$C$143)),HLOOKUP($B131,rozstřely!$C$412:$BN$425,13,0),""))</f>
        <v/>
      </c>
      <c r="V131" s="463" t="str">
        <f>IF($Q131="","",IF(AND(COUNTIF($Q$124:$Q$131,$Q131)&gt;1,COUNTIF($Q$124:$Q$131,$Q131)&lt;COUNTA($C$136:$C$143)),HLOOKUP($B131,rozstřely!$C$412:$BN$425,14,0),""))</f>
        <v/>
      </c>
      <c r="W131" s="464" t="str">
        <f>IF($Q131="","",IF(AND(COUNTIF($Q$124:$Q$131,$Q131)&gt;0,COUNTIF($Q$124:$Q$131,$Q131)&lt;COUNTA($C$124:$C$134)),HLOOKUP(B131,rozstřely!$C$401:$J$408,8,0),""))</f>
        <v/>
      </c>
      <c r="X131" s="465" t="str">
        <f t="shared" si="62"/>
        <v>K</v>
      </c>
      <c r="Y131" s="466">
        <f t="shared" si="58"/>
        <v>118</v>
      </c>
      <c r="Z131" s="467" t="str">
        <f t="shared" si="58"/>
        <v/>
      </c>
      <c r="AA131" s="325"/>
    </row>
    <row r="132" spans="1:27" ht="30" customHeight="1" x14ac:dyDescent="0.3">
      <c r="A132" s="561"/>
      <c r="B132" s="61"/>
      <c r="C132" s="824"/>
      <c r="D132" s="504"/>
      <c r="E132" s="504"/>
      <c r="F132" s="504"/>
      <c r="G132" s="504"/>
      <c r="H132" s="504"/>
      <c r="I132" s="504"/>
      <c r="J132" s="504"/>
      <c r="K132" s="582"/>
      <c r="L132" s="512"/>
      <c r="M132" s="583"/>
      <c r="N132" s="584"/>
      <c r="O132" s="512"/>
      <c r="P132" s="512"/>
      <c r="Q132" s="585"/>
      <c r="R132" s="585"/>
      <c r="S132" s="586"/>
      <c r="T132" s="587"/>
      <c r="U132" s="585"/>
      <c r="V132" s="585"/>
      <c r="W132" s="512"/>
      <c r="X132" s="512"/>
      <c r="Y132" s="512"/>
      <c r="Z132" s="479"/>
      <c r="AA132" s="329"/>
    </row>
    <row r="133" spans="1:27" ht="30" customHeight="1" thickBot="1" x14ac:dyDescent="0.35">
      <c r="A133" s="561"/>
      <c r="B133" s="331"/>
      <c r="C133" s="829"/>
      <c r="D133" s="535"/>
      <c r="E133" s="535"/>
      <c r="F133" s="535"/>
      <c r="G133" s="535"/>
      <c r="H133" s="535"/>
      <c r="I133" s="535"/>
      <c r="J133" s="535"/>
      <c r="K133" s="535"/>
      <c r="L133" s="539"/>
      <c r="M133" s="535"/>
      <c r="N133" s="593"/>
      <c r="O133" s="539"/>
      <c r="P133" s="539"/>
      <c r="Q133" s="539"/>
      <c r="R133" s="581"/>
      <c r="S133" s="535"/>
      <c r="T133" s="594"/>
      <c r="U133" s="539"/>
      <c r="V133" s="539"/>
      <c r="W133" s="539"/>
      <c r="X133" s="539"/>
      <c r="Y133" s="539"/>
      <c r="Z133" s="539"/>
      <c r="AA133" s="325"/>
    </row>
    <row r="134" spans="1:27" s="619" customFormat="1" ht="30" customHeight="1" x14ac:dyDescent="0.25">
      <c r="A134" s="614"/>
      <c r="B134" s="106"/>
      <c r="C134" s="830" t="str">
        <f>D136</f>
        <v>L</v>
      </c>
      <c r="D134" s="540" t="str">
        <f>C136</f>
        <v>Petrů/ 
Černer</v>
      </c>
      <c r="E134" s="541" t="str">
        <f>C137</f>
        <v>Mock/ 
Dvořák</v>
      </c>
      <c r="F134" s="541" t="str">
        <f>C138</f>
        <v>Haklička/ 
Závoďančík</v>
      </c>
      <c r="G134" s="541" t="str">
        <f>C139</f>
        <v>Louvar/ 
Cmíral</v>
      </c>
      <c r="H134" s="541" t="str">
        <f>C140</f>
        <v>Kašpárek/ 
Sčiklin</v>
      </c>
      <c r="I134" s="542" t="str">
        <f>C141</f>
        <v/>
      </c>
      <c r="J134" s="541" t="str">
        <f>C142</f>
        <v/>
      </c>
      <c r="K134" s="541" t="str">
        <f>C143</f>
        <v/>
      </c>
      <c r="L134" s="543" t="s">
        <v>14</v>
      </c>
      <c r="M134" s="1934" t="s">
        <v>13</v>
      </c>
      <c r="N134" s="1934"/>
      <c r="O134" s="611" t="s">
        <v>15</v>
      </c>
      <c r="P134" s="545" t="s">
        <v>186</v>
      </c>
      <c r="Q134" s="546" t="s">
        <v>107</v>
      </c>
      <c r="R134" s="608" t="s">
        <v>104</v>
      </c>
      <c r="S134" s="2052" t="s">
        <v>105</v>
      </c>
      <c r="T134" s="2052"/>
      <c r="U134" s="608" t="s">
        <v>106</v>
      </c>
      <c r="V134" s="548" t="s">
        <v>187</v>
      </c>
      <c r="W134" s="621" t="s">
        <v>12</v>
      </c>
      <c r="X134" s="616"/>
      <c r="Y134" s="616"/>
      <c r="Z134" s="617"/>
      <c r="AA134" s="618"/>
    </row>
    <row r="135" spans="1:27" s="619" customFormat="1" ht="30" customHeight="1" thickBot="1" x14ac:dyDescent="0.3">
      <c r="A135" s="614"/>
      <c r="B135" s="1011" t="str">
        <f>'Tabulky skupin'!B135</f>
        <v>L</v>
      </c>
      <c r="C135" s="831"/>
      <c r="D135" s="623">
        <f>B136</f>
        <v>121</v>
      </c>
      <c r="E135" s="624">
        <f>B137</f>
        <v>122</v>
      </c>
      <c r="F135" s="624">
        <f>B138</f>
        <v>123</v>
      </c>
      <c r="G135" s="625">
        <f>B139</f>
        <v>124</v>
      </c>
      <c r="H135" s="624">
        <f>B140</f>
        <v>125</v>
      </c>
      <c r="I135" s="626">
        <f>B141</f>
        <v>126</v>
      </c>
      <c r="J135" s="624">
        <f>B142</f>
        <v>127</v>
      </c>
      <c r="K135" s="624">
        <f>B143</f>
        <v>128</v>
      </c>
      <c r="L135" s="549"/>
      <c r="M135" s="1977"/>
      <c r="N135" s="1977"/>
      <c r="O135" s="607"/>
      <c r="P135" s="551"/>
      <c r="Q135" s="2063" t="s">
        <v>42</v>
      </c>
      <c r="R135" s="2064"/>
      <c r="S135" s="2064"/>
      <c r="T135" s="2064"/>
      <c r="U135" s="2064"/>
      <c r="V135" s="2065"/>
      <c r="W135" s="627"/>
      <c r="X135" s="628"/>
      <c r="Y135" s="628"/>
      <c r="Z135" s="629"/>
      <c r="AA135" s="618"/>
    </row>
    <row r="136" spans="1:27" ht="30" customHeight="1" thickTop="1" x14ac:dyDescent="0.25">
      <c r="A136" s="561"/>
      <c r="B136" s="1012">
        <f>'Tabulky skupin'!B136</f>
        <v>121</v>
      </c>
      <c r="C136" s="890" t="str">
        <f>VLOOKUP($B136,jednotlivci!$C$5:$G$164,5,0)</f>
        <v>Petrů/ 
Černer</v>
      </c>
      <c r="D136" s="552" t="str">
        <f>B135</f>
        <v>L</v>
      </c>
      <c r="E136" s="98" t="str">
        <f>IFERROR(CONCATENATE(VLOOKUP(CONCATENATE($B136,"_",E$135),'Rozpis zápasů'!$D$3:$AF$162,IF(VLOOKUP(CONCATENATE($B136,"_",E$135),'Rozpis zápasů'!$D$3:$AF$162,3,0)=$B136,5,6),0),":",VLOOKUP(CONCATENATE($B136,"_",E$135),'Rozpis zápasů'!$D$3:$AF$162,IF(VLOOKUP(CONCATENATE($B136,"_",E$135),'Rozpis zápasů'!$D$3:$AF$162,3,0)=$B136,6,5),0),IF(VLOOKUP(CONCATENATE($B136,"_",E$135),'Rozpis zápasů'!$D$3:$AF$162,20,0)&lt;&gt;"",CONCATENATE(" (",VLOOKUP(CONCATENATE($B136,"_",E$135),'Rozpis zápasů'!$D$3:$AF$162,20,0),")"),"")),"")</f>
        <v>0:2</v>
      </c>
      <c r="F136" s="98" t="str">
        <f>IFERROR(CONCATENATE(VLOOKUP(CONCATENATE($B136,"_",F$135),'Rozpis zápasů'!$D$3:$AF$162,IF(VLOOKUP(CONCATENATE($B136,"_",F$135),'Rozpis zápasů'!$D$3:$AF$162,3,0)=$B136,5,6),0),":",VLOOKUP(CONCATENATE($B136,"_",F$135),'Rozpis zápasů'!$D$3:$AF$162,IF(VLOOKUP(CONCATENATE($B136,"_",F$135),'Rozpis zápasů'!$D$3:$AF$162,3,0)=$B136,6,5),0),IF(VLOOKUP(CONCATENATE($B136,"_",F$135),'Rozpis zápasů'!$D$3:$AF$162,20,0)&lt;&gt;"",CONCATENATE(" (",VLOOKUP(CONCATENATE($B136,"_",F$135),'Rozpis zápasů'!$D$3:$AF$162,20,0),")"),"")),"")</f>
        <v>2:0</v>
      </c>
      <c r="G136" s="98" t="str">
        <f>IFERROR(CONCATENATE(VLOOKUP(CONCATENATE($B136,"_",G$135),'Rozpis zápasů'!$D$3:$AF$162,IF(VLOOKUP(CONCATENATE($B136,"_",G$135),'Rozpis zápasů'!$D$3:$AF$162,3,0)=$B136,5,6),0),":",VLOOKUP(CONCATENATE($B136,"_",G$135),'Rozpis zápasů'!$D$3:$AF$162,IF(VLOOKUP(CONCATENATE($B136,"_",G$135),'Rozpis zápasů'!$D$3:$AF$162,3,0)=$B136,6,5),0),IF(VLOOKUP(CONCATENATE($B136,"_",G$135),'Rozpis zápasů'!$D$3:$AF$162,20,0)&lt;&gt;"",CONCATENATE(" (",VLOOKUP(CONCATENATE($B136,"_",G$135),'Rozpis zápasů'!$D$3:$AF$162,20,0),")"),"")),"")</f>
        <v>1:2</v>
      </c>
      <c r="H136" s="98" t="str">
        <f>IFERROR(CONCATENATE(VLOOKUP(CONCATENATE($B136,"_",H$135),'Rozpis zápasů'!$D$3:$AF$162,IF(VLOOKUP(CONCATENATE($B136,"_",H$135),'Rozpis zápasů'!$D$3:$AF$162,3,0)=$B136,5,6),0),":",VLOOKUP(CONCATENATE($B136,"_",H$135),'Rozpis zápasů'!$D$3:$AF$162,IF(VLOOKUP(CONCATENATE($B136,"_",H$135),'Rozpis zápasů'!$D$3:$AF$162,3,0)=$B136,6,5),0),IF(VLOOKUP(CONCATENATE($B136,"_",H$135),'Rozpis zápasů'!$D$3:$AF$162,20,0)&lt;&gt;"",CONCATENATE(" (",VLOOKUP(CONCATENATE($B136,"_",H$135),'Rozpis zápasů'!$D$3:$AF$162,20,0),")"),"")),"")</f>
        <v>0:2</v>
      </c>
      <c r="I136" s="98" t="str">
        <f>IFERROR(CONCATENATE(VLOOKUP(CONCATENATE($B136,"_",I$135),'Rozpis zápasů'!$D$3:$AF$162,IF(VLOOKUP(CONCATENATE($B136,"_",I$135),'Rozpis zápasů'!$D$3:$AF$162,3,0)=$B136,5,6),0),":",VLOOKUP(CONCATENATE($B136,"_",I$135),'Rozpis zápasů'!$D$3:$AF$162,IF(VLOOKUP(CONCATENATE($B136,"_",I$135),'Rozpis zápasů'!$D$3:$AF$162,3,0)=$B136,6,5),0),IF(VLOOKUP(CONCATENATE($B136,"_",I$135),'Rozpis zápasů'!$D$3:$AF$162,20,0)&lt;&gt;"",CONCATENATE(" (",VLOOKUP(CONCATENATE($B136,"_",I$135),'Rozpis zápasů'!$D$3:$AF$162,20,0),")"),"")),"")</f>
        <v/>
      </c>
      <c r="J136" s="98" t="str">
        <f>IFERROR(CONCATENATE(VLOOKUP(CONCATENATE($B136,"_",J$135),'Rozpis zápasů'!$D$3:$AF$162,IF(VLOOKUP(CONCATENATE($B136,"_",J$135),'Rozpis zápasů'!$D$3:$AF$162,3,0)=$B136,5,6),0),":",VLOOKUP(CONCATENATE($B136,"_",J$135),'Rozpis zápasů'!$D$3:$AF$162,IF(VLOOKUP(CONCATENATE($B136,"_",J$135),'Rozpis zápasů'!$D$3:$AF$162,3,0)=$B136,6,5),0),IF(VLOOKUP(CONCATENATE($B136,"_",J$135),'Rozpis zápasů'!$D$3:$AF$162,20,0)&lt;&gt;"",CONCATENATE(" (",VLOOKUP(CONCATENATE($B136,"_",J$135),'Rozpis zápasů'!$D$3:$AF$162,20,0),")"),"")),"")</f>
        <v/>
      </c>
      <c r="K136" s="99" t="str">
        <f>IFERROR(CONCATENATE(VLOOKUP(CONCATENATE($B136,"_",K$135),'Rozpis zápasů'!$D$3:$AF$162,IF(VLOOKUP(CONCATENATE($B136,"_",K$135),'Rozpis zápasů'!$D$3:$AF$162,3,0)=$B136,5,6),0),":",VLOOKUP(CONCATENATE($B136,"_",K$135),'Rozpis zápasů'!$D$3:$AF$162,IF(VLOOKUP(CONCATENATE($B136,"_",K$135),'Rozpis zápasů'!$D$3:$AF$162,3,0)=$B136,6,5),0),IF(VLOOKUP(CONCATENATE($B136,"_",K$135),'Rozpis zápasů'!$D$3:$AF$162,20,0)&lt;&gt;"",CONCATENATE(" (",VLOOKUP(CONCATENATE($B136,"_",K$135),'Rozpis zápasů'!$D$3:$AF$162,20,0),")"),"")),"")</f>
        <v/>
      </c>
      <c r="L136" s="230">
        <f>IF((COUNTIFS('Rozpis zápasů'!$F$3:$F$162,B136,'Rozpis zápasů'!$E$3:$E$162,"&lt;&gt;N")+COUNTIFS('Rozpis zápasů'!$G$3:$G$162,B136,'Rozpis zápasů'!$E$3:$E$162,"&lt;&gt;N"))=0,"",SUMIF('Rozpis zápasů'!$F$3:$F$162,B136,'Rozpis zápasů'!$L$3:$L$162)+SUMIF('Rozpis zápasů'!$G$3:$G$162,B136,'Rozpis zápasů'!$M$3:$M$162))</f>
        <v>1</v>
      </c>
      <c r="M136" s="234">
        <f>IF((COUNTIFS('Rozpis zápasů'!$F$3:$F$162,B136,'Rozpis zápasů'!$E$3:$E$162,"&lt;&gt;N")+COUNTIFS('Rozpis zápasů'!$G$3:$G$162,B136,'Rozpis zápasů'!$E$3:$E$162,"&lt;&gt;N"))=0,"",SUMIF('Rozpis zápasů'!$F$3:$F$162,$B136,'Rozpis zápasů'!$H$3:$H$162)+SUMIF('Rozpis zápasů'!$G$3:$G$162,$B136,'Rozpis zápasů'!$I$3:$I$162))</f>
        <v>3</v>
      </c>
      <c r="N136" s="354">
        <f>IF((COUNTIFS('Rozpis zápasů'!$F$3:$F$162,B136,'Rozpis zápasů'!$E$3:$E$162,"&lt;&gt;N")+COUNTIFS('Rozpis zápasů'!$G$3:$G$162,B136,'Rozpis zápasů'!$E$3:$E$162,"&lt;&gt;N"))=0,"",SUMIF('Rozpis zápasů'!$F$3:$F$162,$B136,'Rozpis zápasů'!$I$3:$I$162)+SUMIF('Rozpis zápasů'!$G$3:$G$162,$B136,'Rozpis zápasů'!$H$3:$H$162))</f>
        <v>6</v>
      </c>
      <c r="O136" s="231">
        <f>IFERROR(M136-N136,"")</f>
        <v>-3</v>
      </c>
      <c r="P136" s="434">
        <f>IFERROR(M136/N136,"")</f>
        <v>0.5</v>
      </c>
      <c r="Q136" s="435">
        <f>IFERROR(RANK(L136,$L$136:$L$143,0),"")</f>
        <v>4</v>
      </c>
      <c r="R136" s="436" t="str">
        <f>IF($Q136="","",IF(AND(COUNTIF($Q$136:$Q$143,$Q136)&gt;1,COUNTIF($Q$136:$Q$143,$Q136)&lt;COUNTA($C$136:$C$143)),HLOOKUP($B136,rozstřely!$C$452:$BN$465,10,0),""))</f>
        <v/>
      </c>
      <c r="S136" s="437" t="str">
        <f>IF($Q136="","",IF(AND(COUNTIF($Q$136:$Q$143,$Q136)&gt;1,COUNTIF($Q$136:$Q$143,$Q136)&lt;COUNTA($C$136:$C$143)),HLOOKUP($B136,rozstřely!$C$452:$BN$465,11,0),""))</f>
        <v/>
      </c>
      <c r="T136" s="438" t="str">
        <f>IF($Q136="","",IF(AND(COUNTIF($Q$136:$Q$143,$Q136)&gt;1,COUNTIF($Q$136:$Q$143,$Q136)&lt;COUNTA($C$136:$C$143)),HLOOKUP($B136,rozstřely!$C$452:$BN$465,12,0),""))</f>
        <v/>
      </c>
      <c r="U136" s="436" t="str">
        <f>IF($Q136="","",IF(AND(COUNTIF($Q$136:$Q$143,$Q136)&gt;1,COUNTIF($Q$136:$Q$143,$Q136)&lt;COUNTA($C$136:$C$143)),HLOOKUP($B136,rozstřely!$C$452:$BN$465,13,0),""))</f>
        <v/>
      </c>
      <c r="V136" s="439" t="str">
        <f>IF($Q136="","",IF(AND(COUNTIF($Q$136:$Q$143,$Q136)&gt;1,COUNTIF($Q$136:$Q$143,$Q136)&lt;COUNTA($C$136:$C$143)),HLOOKUP($B136,rozstřely!$C$452:$BN$465,14,0),""))</f>
        <v/>
      </c>
      <c r="W136" s="440">
        <f ca="1">IF($Q136="","",IF(AND(COUNTIF($Q$136:$Q$143,$Q136)&gt;0,COUNTIF($Q$136:$Q$143,$Q136)&lt;COUNTA($C$136:$C$143)),HLOOKUP(B136,rozstřely!$C$441:$J$448,8,0),""))</f>
        <v>4</v>
      </c>
      <c r="X136" s="441" t="str">
        <f ca="1">CONCATENATE(W136,$B$135)</f>
        <v>4L</v>
      </c>
      <c r="Y136" s="442">
        <f t="shared" ref="Y136:Z140" si="63">B136</f>
        <v>121</v>
      </c>
      <c r="Z136" s="443" t="str">
        <f t="shared" si="63"/>
        <v>Petrů/ 
Černer</v>
      </c>
      <c r="AA136" s="325"/>
    </row>
    <row r="137" spans="1:27" ht="30" customHeight="1" x14ac:dyDescent="0.25">
      <c r="A137" s="561"/>
      <c r="B137" s="1013">
        <f>'Tabulky skupin'!B137</f>
        <v>122</v>
      </c>
      <c r="C137" s="891" t="str">
        <f>VLOOKUP($B137,jednotlivci!$C$5:$G$164,5,0)</f>
        <v>Mock/ 
Dvořák</v>
      </c>
      <c r="D137" s="100" t="str">
        <f>IFERROR(CONCATENATE(VLOOKUP(CONCATENATE(D$135,"_",$B137),'Rozpis zápasů'!$D$3:$AF$162,IF(VLOOKUP(CONCATENATE(D$135,"_",$B137),'Rozpis zápasů'!$D$3:$AF$162,3,0)=$B137,5,6),0),":",VLOOKUP(CONCATENATE(D$135,"_",$B137),'Rozpis zápasů'!$D$3:$AF$162,IF(VLOOKUP(CONCATENATE(D$135,"_",$B137),'Rozpis zápasů'!$D$3:$AF$162,3,0)=$B137,6,5),0),IF(VLOOKUP(CONCATENATE(D$135,"_",$B137),'Rozpis zápasů'!$D$3:$AF$162,20,0)&lt;&gt;"",CONCATENATE(" (",VLOOKUP(CONCATENATE(D$135,"_",$B137),'Rozpis zápasů'!$D$3:$AF$162,20,0),")"),"")),"")</f>
        <v>2:0</v>
      </c>
      <c r="E137" s="553" t="str">
        <f>D136</f>
        <v>L</v>
      </c>
      <c r="F137" s="101" t="str">
        <f>IFERROR(CONCATENATE(VLOOKUP(CONCATENATE($B137,"_",F$135),'Rozpis zápasů'!$D$3:$AF$162,IF(VLOOKUP(CONCATENATE($B137,"_",F$135),'Rozpis zápasů'!$D$3:$AF$162,3,0)=$B137,5,6),0),":",VLOOKUP(CONCATENATE($B137,"_",F$135),'Rozpis zápasů'!$D$3:$AF$162,IF(VLOOKUP(CONCATENATE($B137,"_",F$135),'Rozpis zápasů'!$D$3:$AF$162,3,0)=$B137,6,5),0),IF(VLOOKUP(CONCATENATE($B137,"_",F$135),'Rozpis zápasů'!$D$3:$AF$162,20,0)&lt;&gt;"",CONCATENATE(" (",VLOOKUP(CONCATENATE($B137,"_",F$135),'Rozpis zápasů'!$D$3:$AF$162,20,0),")"),"")),"")</f>
        <v>2:0</v>
      </c>
      <c r="G137" s="101" t="str">
        <f>IFERROR(CONCATENATE(VLOOKUP(CONCATENATE($B137,"_",G$135),'Rozpis zápasů'!$D$3:$AF$162,IF(VLOOKUP(CONCATENATE($B137,"_",G$135),'Rozpis zápasů'!$D$3:$AF$162,3,0)=$B137,5,6),0),":",VLOOKUP(CONCATENATE($B137,"_",G$135),'Rozpis zápasů'!$D$3:$AF$162,IF(VLOOKUP(CONCATENATE($B137,"_",G$135),'Rozpis zápasů'!$D$3:$AF$162,3,0)=$B137,6,5),0),IF(VLOOKUP(CONCATENATE($B137,"_",G$135),'Rozpis zápasů'!$D$3:$AF$162,20,0)&lt;&gt;"",CONCATENATE(" (",VLOOKUP(CONCATENATE($B137,"_",G$135),'Rozpis zápasů'!$D$3:$AF$162,20,0),")"),"")),"")</f>
        <v>1:2</v>
      </c>
      <c r="H137" s="101" t="str">
        <f>IFERROR(CONCATENATE(VLOOKUP(CONCATENATE($B137,"_",H$135),'Rozpis zápasů'!$D$3:$AF$162,IF(VLOOKUP(CONCATENATE($B137,"_",H$135),'Rozpis zápasů'!$D$3:$AF$162,3,0)=$B137,5,6),0),":",VLOOKUP(CONCATENATE($B137,"_",H$135),'Rozpis zápasů'!$D$3:$AF$162,IF(VLOOKUP(CONCATENATE($B137,"_",H$135),'Rozpis zápasů'!$D$3:$AF$162,3,0)=$B137,6,5),0),IF(VLOOKUP(CONCATENATE($B137,"_",H$135),'Rozpis zápasů'!$D$3:$AF$162,20,0)&lt;&gt;"",CONCATENATE(" (",VLOOKUP(CONCATENATE($B137,"_",H$135),'Rozpis zápasů'!$D$3:$AF$162,20,0),")"),"")),"")</f>
        <v>2:1</v>
      </c>
      <c r="I137" s="101" t="str">
        <f>IFERROR(CONCATENATE(VLOOKUP(CONCATENATE($B137,"_",I$135),'Rozpis zápasů'!$D$3:$AF$162,IF(VLOOKUP(CONCATENATE($B137,"_",I$135),'Rozpis zápasů'!$D$3:$AF$162,3,0)=$B137,5,6),0),":",VLOOKUP(CONCATENATE($B137,"_",I$135),'Rozpis zápasů'!$D$3:$AF$162,IF(VLOOKUP(CONCATENATE($B137,"_",I$135),'Rozpis zápasů'!$D$3:$AF$162,3,0)=$B137,6,5),0),IF(VLOOKUP(CONCATENATE($B137,"_",I$135),'Rozpis zápasů'!$D$3:$AF$162,20,0)&lt;&gt;"",CONCATENATE(" (",VLOOKUP(CONCATENATE($B137,"_",I$135),'Rozpis zápasů'!$D$3:$AF$162,20,0),")"),"")),"")</f>
        <v/>
      </c>
      <c r="J137" s="101" t="str">
        <f>IFERROR(CONCATENATE(VLOOKUP(CONCATENATE($B137,"_",J$135),'Rozpis zápasů'!$D$3:$AF$162,IF(VLOOKUP(CONCATENATE($B137,"_",J$135),'Rozpis zápasů'!$D$3:$AF$162,3,0)=$B137,5,6),0),":",VLOOKUP(CONCATENATE($B137,"_",J$135),'Rozpis zápasů'!$D$3:$AF$162,IF(VLOOKUP(CONCATENATE($B137,"_",J$135),'Rozpis zápasů'!$D$3:$AF$162,3,0)=$B137,6,5),0),IF(VLOOKUP(CONCATENATE($B137,"_",J$135),'Rozpis zápasů'!$D$3:$AF$162,20,0)&lt;&gt;"",CONCATENATE(" (",VLOOKUP(CONCATENATE($B137,"_",J$135),'Rozpis zápasů'!$D$3:$AF$162,20,0),")"),"")),"")</f>
        <v/>
      </c>
      <c r="K137" s="102" t="str">
        <f>IFERROR(CONCATENATE(VLOOKUP(CONCATENATE($B137,"_",K$135),'Rozpis zápasů'!$D$3:$AF$162,IF(VLOOKUP(CONCATENATE($B137,"_",K$135),'Rozpis zápasů'!$D$3:$AF$162,3,0)=$B137,5,6),0),":",VLOOKUP(CONCATENATE($B137,"_",K$135),'Rozpis zápasů'!$D$3:$AF$162,IF(VLOOKUP(CONCATENATE($B137,"_",K$135),'Rozpis zápasů'!$D$3:$AF$162,3,0)=$B137,6,5),0),IF(VLOOKUP(CONCATENATE($B137,"_",K$135),'Rozpis zápasů'!$D$3:$AF$162,20,0)&lt;&gt;"",CONCATENATE(" (",VLOOKUP(CONCATENATE($B137,"_",K$135),'Rozpis zápasů'!$D$3:$AF$162,20,0),")"),"")),"")</f>
        <v/>
      </c>
      <c r="L137" s="232">
        <f>IF((COUNTIFS('Rozpis zápasů'!$F$3:$F$162,B137,'Rozpis zápasů'!$E$3:$E$162,"&lt;&gt;N")+COUNTIFS('Rozpis zápasů'!$G$3:$G$162,B137,'Rozpis zápasů'!$E$3:$E$162,"&lt;&gt;N"))=0,"",SUMIF('Rozpis zápasů'!$F$3:$F$162,B137,'Rozpis zápasů'!$L$3:$L$162)+SUMIF('Rozpis zápasů'!$G$3:$G$162,B137,'Rozpis zápasů'!$M$3:$M$162))</f>
        <v>3</v>
      </c>
      <c r="M137" s="235">
        <f>IF((COUNTIFS('Rozpis zápasů'!$F$3:$F$162,B137,'Rozpis zápasů'!$E$3:$E$162,"&lt;&gt;N")+COUNTIFS('Rozpis zápasů'!$G$3:$G$162,B137,'Rozpis zápasů'!$E$3:$E$162,"&lt;&gt;N"))=0,"",SUMIF('Rozpis zápasů'!$F$3:$F$162,$B137,'Rozpis zápasů'!$H$3:$H$162)+SUMIF('Rozpis zápasů'!$G$3:$G$162,$B137,'Rozpis zápasů'!$I$3:$I$162))</f>
        <v>7</v>
      </c>
      <c r="N137" s="355">
        <f>IF((COUNTIFS('Rozpis zápasů'!$F$3:$F$162,B137,'Rozpis zápasů'!$E$3:$E$162,"&lt;&gt;N")+COUNTIFS('Rozpis zápasů'!$G$3:$G$162,B137,'Rozpis zápasů'!$E$3:$E$162,"&lt;&gt;N"))=0,"",SUMIF('Rozpis zápasů'!$F$3:$F$162,$B137,'Rozpis zápasů'!$I$3:$I$162)+SUMIF('Rozpis zápasů'!$G$3:$G$162,$B137,'Rozpis zápasů'!$H$3:$H$162))</f>
        <v>3</v>
      </c>
      <c r="O137" s="233">
        <f t="shared" ref="O137:O143" si="64">IFERROR(M137-N137,"")</f>
        <v>4</v>
      </c>
      <c r="P137" s="445">
        <f t="shared" ref="P137:P143" si="65">IFERROR(M137/N137,"")</f>
        <v>2.3333333333333335</v>
      </c>
      <c r="Q137" s="446">
        <f t="shared" ref="Q137:Q143" si="66">IFERROR(RANK(L137,$L$136:$L$143,0),"")</f>
        <v>2</v>
      </c>
      <c r="R137" s="447" t="str">
        <f>IF($Q137="","",IF(AND(COUNTIF($Q$136:$Q$143,$Q137)&gt;1,COUNTIF($Q$136:$Q$143,$Q137)&lt;COUNTA($C$136:$C$143)),HLOOKUP($B137,rozstřely!$C$452:$BN$465,10,0),""))</f>
        <v/>
      </c>
      <c r="S137" s="448" t="str">
        <f>IF($Q137="","",IF(AND(COUNTIF($Q$136:$Q$143,$Q137)&gt;1,COUNTIF($Q$136:$Q$143,$Q137)&lt;COUNTA($C$136:$C$143)),HLOOKUP($B137,rozstřely!$C$452:$BN$465,11,0),""))</f>
        <v/>
      </c>
      <c r="T137" s="449" t="str">
        <f>IF($Q137="","",IF(AND(COUNTIF($Q$136:$Q$143,$Q137)&gt;1,COUNTIF($Q$136:$Q$143,$Q137)&lt;COUNTA($C$136:$C$143)),HLOOKUP($B137,rozstřely!$C$452:$BN$465,12,0),""))</f>
        <v/>
      </c>
      <c r="U137" s="447" t="str">
        <f>IF($Q137="","",IF(AND(COUNTIF($Q$136:$Q$143,$Q137)&gt;1,COUNTIF($Q$136:$Q$143,$Q137)&lt;COUNTA($C$136:$C$143)),HLOOKUP($B137,rozstřely!$C$452:$BN$465,13,0),""))</f>
        <v/>
      </c>
      <c r="V137" s="450" t="str">
        <f>IF($Q137="","",IF(AND(COUNTIF($Q$136:$Q$143,$Q137)&gt;1,COUNTIF($Q$136:$Q$143,$Q137)&lt;COUNTA($C$136:$C$143)),HLOOKUP($B137,rozstřely!$C$452:$BN$465,14,0),""))</f>
        <v/>
      </c>
      <c r="W137" s="451">
        <f ca="1">IF($Q137="","",IF(AND(COUNTIF($Q$136:$Q$143,$Q137)&gt;0,COUNTIF($Q$136:$Q$143,$Q137)&lt;COUNTA($C$136:$C$143)),HLOOKUP(B137,rozstřely!$C$441:$J$448,8,0),""))</f>
        <v>2</v>
      </c>
      <c r="X137" s="452" t="str">
        <f t="shared" ref="X137:X143" ca="1" si="67">CONCATENATE(W137,$B$135)</f>
        <v>2L</v>
      </c>
      <c r="Y137" s="453">
        <f t="shared" si="63"/>
        <v>122</v>
      </c>
      <c r="Z137" s="454" t="str">
        <f t="shared" si="63"/>
        <v>Mock/ 
Dvořák</v>
      </c>
      <c r="AA137" s="325"/>
    </row>
    <row r="138" spans="1:27" ht="30" customHeight="1" x14ac:dyDescent="0.25">
      <c r="A138" s="561"/>
      <c r="B138" s="1013">
        <f>'Tabulky skupin'!B138</f>
        <v>123</v>
      </c>
      <c r="C138" s="891" t="str">
        <f>VLOOKUP($B138,jednotlivci!$C$5:$G$164,5,0)</f>
        <v>Haklička/ 
Závoďančík</v>
      </c>
      <c r="D138" s="100" t="str">
        <f>IFERROR(CONCATENATE(VLOOKUP(CONCATENATE(D$135,"_",$B138),'Rozpis zápasů'!$D$3:$AF$162,IF(VLOOKUP(CONCATENATE(D$135,"_",$B138),'Rozpis zápasů'!$D$3:$AF$162,3,0)=$B138,5,6),0),":",VLOOKUP(CONCATENATE(D$135,"_",$B138),'Rozpis zápasů'!$D$3:$AF$162,IF(VLOOKUP(CONCATENATE(D$135,"_",$B138),'Rozpis zápasů'!$D$3:$AF$162,3,0)=$B138,6,5),0),IF(VLOOKUP(CONCATENATE(D$135,"_",$B138),'Rozpis zápasů'!$D$3:$AF$162,20,0)&lt;&gt;"",CONCATENATE(" (",VLOOKUP(CONCATENATE(D$135,"_",$B138),'Rozpis zápasů'!$D$3:$AF$162,20,0),")"),"")),"")</f>
        <v>0:2</v>
      </c>
      <c r="E138" s="103" t="str">
        <f>IFERROR(CONCATENATE(VLOOKUP(CONCATENATE(E$135,"_",$B138),'Rozpis zápasů'!$D$3:$AF$162,IF(VLOOKUP(CONCATENATE(E$135,"_",$B138),'Rozpis zápasů'!$D$3:$AF$162,3,0)=$B138,5,6),0),":",VLOOKUP(CONCATENATE(E$135,"_",$B138),'Rozpis zápasů'!$D$3:$AF$162,IF(VLOOKUP(CONCATENATE(E$135,"_",$B138),'Rozpis zápasů'!$D$3:$AF$162,3,0)=$B138,6,5),0),IF(VLOOKUP(CONCATENATE(E$135,"_",$B138),'Rozpis zápasů'!$D$3:$AF$162,20,0)&lt;&gt;"",CONCATENATE(" (",VLOOKUP(CONCATENATE(E$135,"_",$B138),'Rozpis zápasů'!$D$3:$AF$162,20,0),")"),"")),"")</f>
        <v>0:2</v>
      </c>
      <c r="F138" s="553" t="str">
        <f>E137</f>
        <v>L</v>
      </c>
      <c r="G138" s="101" t="str">
        <f>IFERROR(CONCATENATE(VLOOKUP(CONCATENATE($B138,"_",G$135),'Rozpis zápasů'!$D$3:$AF$162,IF(VLOOKUP(CONCATENATE($B138,"_",G$135),'Rozpis zápasů'!$D$3:$AF$162,3,0)=$B138,5,6),0),":",VLOOKUP(CONCATENATE($B138,"_",G$135),'Rozpis zápasů'!$D$3:$AF$162,IF(VLOOKUP(CONCATENATE($B138,"_",G$135),'Rozpis zápasů'!$D$3:$AF$162,3,0)=$B138,6,5),0),IF(VLOOKUP(CONCATENATE($B138,"_",G$135),'Rozpis zápasů'!$D$3:$AF$162,20,0)&lt;&gt;"",CONCATENATE(" (",VLOOKUP(CONCATENATE($B138,"_",G$135),'Rozpis zápasů'!$D$3:$AF$162,20,0),")"),"")),"")</f>
        <v>0:2</v>
      </c>
      <c r="H138" s="101" t="str">
        <f>IFERROR(CONCATENATE(VLOOKUP(CONCATENATE($B138,"_",H$135),'Rozpis zápasů'!$D$3:$AF$162,IF(VLOOKUP(CONCATENATE($B138,"_",H$135),'Rozpis zápasů'!$D$3:$AF$162,3,0)=$B138,5,6),0),":",VLOOKUP(CONCATENATE($B138,"_",H$135),'Rozpis zápasů'!$D$3:$AF$162,IF(VLOOKUP(CONCATENATE($B138,"_",H$135),'Rozpis zápasů'!$D$3:$AF$162,3,0)=$B138,6,5),0),IF(VLOOKUP(CONCATENATE($B138,"_",H$135),'Rozpis zápasů'!$D$3:$AF$162,20,0)&lt;&gt;"",CONCATENATE(" (",VLOOKUP(CONCATENATE($B138,"_",H$135),'Rozpis zápasů'!$D$3:$AF$162,20,0),")"),"")),"")</f>
        <v>0:2</v>
      </c>
      <c r="I138" s="101" t="str">
        <f>IFERROR(CONCATENATE(VLOOKUP(CONCATENATE($B138,"_",I$135),'Rozpis zápasů'!$D$3:$AF$162,IF(VLOOKUP(CONCATENATE($B138,"_",I$135),'Rozpis zápasů'!$D$3:$AF$162,3,0)=$B138,5,6),0),":",VLOOKUP(CONCATENATE($B138,"_",I$135),'Rozpis zápasů'!$D$3:$AF$162,IF(VLOOKUP(CONCATENATE($B138,"_",I$135),'Rozpis zápasů'!$D$3:$AF$162,3,0)=$B138,6,5),0),IF(VLOOKUP(CONCATENATE($B138,"_",I$135),'Rozpis zápasů'!$D$3:$AF$162,20,0)&lt;&gt;"",CONCATENATE(" (",VLOOKUP(CONCATENATE($B138,"_",I$135),'Rozpis zápasů'!$D$3:$AF$162,20,0),")"),"")),"")</f>
        <v/>
      </c>
      <c r="J138" s="101" t="str">
        <f>IFERROR(CONCATENATE(VLOOKUP(CONCATENATE($B138,"_",J$135),'Rozpis zápasů'!$D$3:$AF$162,IF(VLOOKUP(CONCATENATE($B138,"_",J$135),'Rozpis zápasů'!$D$3:$AF$162,3,0)=$B138,5,6),0),":",VLOOKUP(CONCATENATE($B138,"_",J$135),'Rozpis zápasů'!$D$3:$AF$162,IF(VLOOKUP(CONCATENATE($B138,"_",J$135),'Rozpis zápasů'!$D$3:$AF$162,3,0)=$B138,6,5),0),IF(VLOOKUP(CONCATENATE($B138,"_",J$135),'Rozpis zápasů'!$D$3:$AF$162,20,0)&lt;&gt;"",CONCATENATE(" (",VLOOKUP(CONCATENATE($B138,"_",J$135),'Rozpis zápasů'!$D$3:$AF$162,20,0),")"),"")),"")</f>
        <v/>
      </c>
      <c r="K138" s="102" t="str">
        <f>IFERROR(CONCATENATE(VLOOKUP(CONCATENATE($B138,"_",K$135),'Rozpis zápasů'!$D$3:$AF$162,IF(VLOOKUP(CONCATENATE($B138,"_",K$135),'Rozpis zápasů'!$D$3:$AF$162,3,0)=$B138,5,6),0),":",VLOOKUP(CONCATENATE($B138,"_",K$135),'Rozpis zápasů'!$D$3:$AF$162,IF(VLOOKUP(CONCATENATE($B138,"_",K$135),'Rozpis zápasů'!$D$3:$AF$162,3,0)=$B138,6,5),0),IF(VLOOKUP(CONCATENATE($B138,"_",K$135),'Rozpis zápasů'!$D$3:$AF$162,20,0)&lt;&gt;"",CONCATENATE(" (",VLOOKUP(CONCATENATE($B138,"_",K$135),'Rozpis zápasů'!$D$3:$AF$162,20,0),")"),"")),"")</f>
        <v/>
      </c>
      <c r="L138" s="232">
        <f>IF((COUNTIFS('Rozpis zápasů'!$F$3:$F$162,B138,'Rozpis zápasů'!$E$3:$E$162,"&lt;&gt;N")+COUNTIFS('Rozpis zápasů'!$G$3:$G$162,B138,'Rozpis zápasů'!$E$3:$E$162,"&lt;&gt;N"))=0,"",SUMIF('Rozpis zápasů'!$F$3:$F$162,B138,'Rozpis zápasů'!$L$3:$L$162)+SUMIF('Rozpis zápasů'!$G$3:$G$162,B138,'Rozpis zápasů'!$M$3:$M$162))</f>
        <v>0</v>
      </c>
      <c r="M138" s="235">
        <f>IF((COUNTIFS('Rozpis zápasů'!$F$3:$F$162,B138,'Rozpis zápasů'!$E$3:$E$162,"&lt;&gt;N")+COUNTIFS('Rozpis zápasů'!$G$3:$G$162,B138,'Rozpis zápasů'!$E$3:$E$162,"&lt;&gt;N"))=0,"",SUMIF('Rozpis zápasů'!$F$3:$F$162,$B138,'Rozpis zápasů'!$H$3:$H$162)+SUMIF('Rozpis zápasů'!$G$3:$G$162,$B138,'Rozpis zápasů'!$I$3:$I$162))</f>
        <v>0</v>
      </c>
      <c r="N138" s="355">
        <f>IF((COUNTIFS('Rozpis zápasů'!$F$3:$F$162,B138,'Rozpis zápasů'!$E$3:$E$162,"&lt;&gt;N")+COUNTIFS('Rozpis zápasů'!$G$3:$G$162,B138,'Rozpis zápasů'!$E$3:$E$162,"&lt;&gt;N"))=0,"",SUMIF('Rozpis zápasů'!$F$3:$F$162,$B138,'Rozpis zápasů'!$I$3:$I$162)+SUMIF('Rozpis zápasů'!$G$3:$G$162,$B138,'Rozpis zápasů'!$H$3:$H$162))</f>
        <v>8</v>
      </c>
      <c r="O138" s="233">
        <f t="shared" si="64"/>
        <v>-8</v>
      </c>
      <c r="P138" s="445">
        <f t="shared" si="65"/>
        <v>0</v>
      </c>
      <c r="Q138" s="446">
        <f t="shared" si="66"/>
        <v>5</v>
      </c>
      <c r="R138" s="447" t="str">
        <f>IF($Q138="","",IF(AND(COUNTIF($Q$136:$Q$143,$Q138)&gt;1,COUNTIF($Q$136:$Q$143,$Q138)&lt;COUNTA($C$136:$C$143)),HLOOKUP($B138,rozstřely!$C$452:$BN$465,10,0),""))</f>
        <v/>
      </c>
      <c r="S138" s="448" t="str">
        <f>IF($Q138="","",IF(AND(COUNTIF($Q$136:$Q$143,$Q138)&gt;1,COUNTIF($Q$136:$Q$143,$Q138)&lt;COUNTA($C$136:$C$143)),HLOOKUP($B138,rozstřely!$C$452:$BN$465,11,0),""))</f>
        <v/>
      </c>
      <c r="T138" s="449" t="str">
        <f>IF($Q138="","",IF(AND(COUNTIF($Q$136:$Q$143,$Q138)&gt;1,COUNTIF($Q$136:$Q$143,$Q138)&lt;COUNTA($C$136:$C$143)),HLOOKUP($B138,rozstřely!$C$452:$BN$465,12,0),""))</f>
        <v/>
      </c>
      <c r="U138" s="447" t="str">
        <f>IF($Q138="","",IF(AND(COUNTIF($Q$136:$Q$143,$Q138)&gt;1,COUNTIF($Q$136:$Q$143,$Q138)&lt;COUNTA($C$136:$C$143)),HLOOKUP($B138,rozstřely!$C$452:$BN$465,13,0),""))</f>
        <v/>
      </c>
      <c r="V138" s="450" t="str">
        <f>IF($Q138="","",IF(AND(COUNTIF($Q$136:$Q$143,$Q138)&gt;1,COUNTIF($Q$136:$Q$143,$Q138)&lt;COUNTA($C$136:$C$143)),HLOOKUP($B138,rozstřely!$C$452:$BN$465,14,0),""))</f>
        <v/>
      </c>
      <c r="W138" s="451">
        <f ca="1">IF($Q138="","",IF(AND(COUNTIF($Q$136:$Q$143,$Q138)&gt;0,COUNTIF($Q$136:$Q$143,$Q138)&lt;COUNTA($C$136:$C$143)),HLOOKUP(B138,rozstřely!$C$441:$J$448,8,0),""))</f>
        <v>5</v>
      </c>
      <c r="X138" s="452" t="str">
        <f t="shared" ca="1" si="67"/>
        <v>5L</v>
      </c>
      <c r="Y138" s="453">
        <f t="shared" si="63"/>
        <v>123</v>
      </c>
      <c r="Z138" s="455" t="str">
        <f t="shared" si="63"/>
        <v>Haklička/ 
Závoďančík</v>
      </c>
      <c r="AA138" s="325"/>
    </row>
    <row r="139" spans="1:27" ht="30" customHeight="1" x14ac:dyDescent="0.25">
      <c r="A139" s="561"/>
      <c r="B139" s="1013">
        <f>'Tabulky skupin'!B139</f>
        <v>124</v>
      </c>
      <c r="C139" s="891" t="str">
        <f>VLOOKUP($B139,jednotlivci!$C$5:$G$164,5,0)</f>
        <v>Louvar/ 
Cmíral</v>
      </c>
      <c r="D139" s="100" t="str">
        <f>IFERROR(CONCATENATE(VLOOKUP(CONCATENATE(D$135,"_",$B139),'Rozpis zápasů'!$D$3:$AF$162,IF(VLOOKUP(CONCATENATE(D$135,"_",$B139),'Rozpis zápasů'!$D$3:$AF$162,3,0)=$B139,5,6),0),":",VLOOKUP(CONCATENATE(D$135,"_",$B139),'Rozpis zápasů'!$D$3:$AF$162,IF(VLOOKUP(CONCATENATE(D$135,"_",$B139),'Rozpis zápasů'!$D$3:$AF$162,3,0)=$B139,6,5),0),IF(VLOOKUP(CONCATENATE(D$135,"_",$B139),'Rozpis zápasů'!$D$3:$AF$162,20,0)&lt;&gt;"",CONCATENATE(" (",VLOOKUP(CONCATENATE(D$135,"_",$B139),'Rozpis zápasů'!$D$3:$AF$162,20,0),")"),"")),"")</f>
        <v>2:1</v>
      </c>
      <c r="E139" s="103" t="str">
        <f>IFERROR(CONCATENATE(VLOOKUP(CONCATENATE(E$135,"_",$B139),'Rozpis zápasů'!$D$3:$AF$162,IF(VLOOKUP(CONCATENATE(E$135,"_",$B139),'Rozpis zápasů'!$D$3:$AF$162,3,0)=$B139,5,6),0),":",VLOOKUP(CONCATENATE(E$135,"_",$B139),'Rozpis zápasů'!$D$3:$AF$162,IF(VLOOKUP(CONCATENATE(E$135,"_",$B139),'Rozpis zápasů'!$D$3:$AF$162,3,0)=$B139,6,5),0),IF(VLOOKUP(CONCATENATE(E$135,"_",$B139),'Rozpis zápasů'!$D$3:$AF$162,20,0)&lt;&gt;"",CONCATENATE(" (",VLOOKUP(CONCATENATE(E$135,"_",$B139),'Rozpis zápasů'!$D$3:$AF$162,20,0),")"),"")),"")</f>
        <v>2:1</v>
      </c>
      <c r="F139" s="103" t="str">
        <f>IFERROR(CONCATENATE(VLOOKUP(CONCATENATE(F$135,"_",$B139),'Rozpis zápasů'!$D$3:$AF$162,IF(VLOOKUP(CONCATENATE(F$135,"_",$B139),'Rozpis zápasů'!$D$3:$AF$162,3,0)=$B139,5,6),0),":",VLOOKUP(CONCATENATE(F$135,"_",$B139),'Rozpis zápasů'!$D$3:$AF$162,IF(VLOOKUP(CONCATENATE(F$135,"_",$B139),'Rozpis zápasů'!$D$3:$AF$162,3,0)=$B139,6,5),0),IF(VLOOKUP(CONCATENATE(F$135,"_",$B139),'Rozpis zápasů'!$D$3:$AF$162,20,0)&lt;&gt;"",CONCATENATE(" (",VLOOKUP(CONCATENATE(F$135,"_",$B139),'Rozpis zápasů'!$D$3:$AF$162,20,0),")"),"")),"")</f>
        <v>2:0</v>
      </c>
      <c r="G139" s="553" t="str">
        <f>F138</f>
        <v>L</v>
      </c>
      <c r="H139" s="101" t="str">
        <f>IFERROR(CONCATENATE(VLOOKUP(CONCATENATE($B139,"_",H$135),'Rozpis zápasů'!$D$3:$AF$162,IF(VLOOKUP(CONCATENATE($B139,"_",H$135),'Rozpis zápasů'!$D$3:$AF$162,3,0)=$B139,5,6),0),":",VLOOKUP(CONCATENATE($B139,"_",H$135),'Rozpis zápasů'!$D$3:$AF$162,IF(VLOOKUP(CONCATENATE($B139,"_",H$135),'Rozpis zápasů'!$D$3:$AF$162,3,0)=$B139,6,5),0),IF(VLOOKUP(CONCATENATE($B139,"_",H$135),'Rozpis zápasů'!$D$3:$AF$162,20,0)&lt;&gt;"",CONCATENATE(" (",VLOOKUP(CONCATENATE($B139,"_",H$135),'Rozpis zápasů'!$D$3:$AF$162,20,0),")"),"")),"")</f>
        <v>2:0</v>
      </c>
      <c r="I139" s="101" t="str">
        <f>IFERROR(CONCATENATE(VLOOKUP(CONCATENATE($B139,"_",I$135),'Rozpis zápasů'!$D$3:$AF$162,IF(VLOOKUP(CONCATENATE($B139,"_",I$135),'Rozpis zápasů'!$D$3:$AF$162,3,0)=$B139,5,6),0),":",VLOOKUP(CONCATENATE($B139,"_",I$135),'Rozpis zápasů'!$D$3:$AF$162,IF(VLOOKUP(CONCATENATE($B139,"_",I$135),'Rozpis zápasů'!$D$3:$AF$162,3,0)=$B139,6,5),0),IF(VLOOKUP(CONCATENATE($B139,"_",I$135),'Rozpis zápasů'!$D$3:$AF$162,20,0)&lt;&gt;"",CONCATENATE(" (",VLOOKUP(CONCATENATE($B139,"_",I$135),'Rozpis zápasů'!$D$3:$AF$162,20,0),")"),"")),"")</f>
        <v/>
      </c>
      <c r="J139" s="101" t="str">
        <f>IFERROR(CONCATENATE(VLOOKUP(CONCATENATE($B139,"_",J$135),'Rozpis zápasů'!$D$3:$AF$162,IF(VLOOKUP(CONCATENATE($B139,"_",J$135),'Rozpis zápasů'!$D$3:$AF$162,3,0)=$B139,5,6),0),":",VLOOKUP(CONCATENATE($B139,"_",J$135),'Rozpis zápasů'!$D$3:$AF$162,IF(VLOOKUP(CONCATENATE($B139,"_",J$135),'Rozpis zápasů'!$D$3:$AF$162,3,0)=$B139,6,5),0),IF(VLOOKUP(CONCATENATE($B139,"_",J$135),'Rozpis zápasů'!$D$3:$AF$162,20,0)&lt;&gt;"",CONCATENATE(" (",VLOOKUP(CONCATENATE($B139,"_",J$135),'Rozpis zápasů'!$D$3:$AF$162,20,0),")"),"")),"")</f>
        <v/>
      </c>
      <c r="K139" s="102" t="str">
        <f>IFERROR(CONCATENATE(VLOOKUP(CONCATENATE($B139,"_",K$135),'Rozpis zápasů'!$D$3:$AF$162,IF(VLOOKUP(CONCATENATE($B139,"_",K$135),'Rozpis zápasů'!$D$3:$AF$162,3,0)=$B139,5,6),0),":",VLOOKUP(CONCATENATE($B139,"_",K$135),'Rozpis zápasů'!$D$3:$AF$162,IF(VLOOKUP(CONCATENATE($B139,"_",K$135),'Rozpis zápasů'!$D$3:$AF$162,3,0)=$B139,6,5),0),IF(VLOOKUP(CONCATENATE($B139,"_",K$135),'Rozpis zápasů'!$D$3:$AF$162,20,0)&lt;&gt;"",CONCATENATE(" (",VLOOKUP(CONCATENATE($B139,"_",K$135),'Rozpis zápasů'!$D$3:$AF$162,20,0),")"),"")),"")</f>
        <v/>
      </c>
      <c r="L139" s="232">
        <f>IF((COUNTIFS('Rozpis zápasů'!$F$3:$F$162,B139,'Rozpis zápasů'!$E$3:$E$162,"&lt;&gt;N")+COUNTIFS('Rozpis zápasů'!$G$3:$G$162,B139,'Rozpis zápasů'!$E$3:$E$162,"&lt;&gt;N"))=0,"",SUMIF('Rozpis zápasů'!$F$3:$F$162,B139,'Rozpis zápasů'!$L$3:$L$162)+SUMIF('Rozpis zápasů'!$G$3:$G$162,B139,'Rozpis zápasů'!$M$3:$M$162))</f>
        <v>4</v>
      </c>
      <c r="M139" s="235">
        <f>IF((COUNTIFS('Rozpis zápasů'!$F$3:$F$162,B139,'Rozpis zápasů'!$E$3:$E$162,"&lt;&gt;N")+COUNTIFS('Rozpis zápasů'!$G$3:$G$162,B139,'Rozpis zápasů'!$E$3:$E$162,"&lt;&gt;N"))=0,"",SUMIF('Rozpis zápasů'!$F$3:$F$162,$B139,'Rozpis zápasů'!$H$3:$H$162)+SUMIF('Rozpis zápasů'!$G$3:$G$162,$B139,'Rozpis zápasů'!$I$3:$I$162))</f>
        <v>8</v>
      </c>
      <c r="N139" s="355">
        <f>IF((COUNTIFS('Rozpis zápasů'!$F$3:$F$162,B139,'Rozpis zápasů'!$E$3:$E$162,"&lt;&gt;N")+COUNTIFS('Rozpis zápasů'!$G$3:$G$162,B139,'Rozpis zápasů'!$E$3:$E$162,"&lt;&gt;N"))=0,"",SUMIF('Rozpis zápasů'!$F$3:$F$162,$B139,'Rozpis zápasů'!$I$3:$I$162)+SUMIF('Rozpis zápasů'!$G$3:$G$162,$B139,'Rozpis zápasů'!$H$3:$H$162))</f>
        <v>2</v>
      </c>
      <c r="O139" s="233">
        <f t="shared" si="64"/>
        <v>6</v>
      </c>
      <c r="P139" s="445">
        <f t="shared" si="65"/>
        <v>4</v>
      </c>
      <c r="Q139" s="446">
        <f t="shared" si="66"/>
        <v>1</v>
      </c>
      <c r="R139" s="447" t="str">
        <f>IF($Q139="","",IF(AND(COUNTIF($Q$136:$Q$143,$Q139)&gt;1,COUNTIF($Q$136:$Q$143,$Q139)&lt;COUNTA($C$136:$C$143)),HLOOKUP($B139,rozstřely!$C$452:$BN$465,10,0),""))</f>
        <v/>
      </c>
      <c r="S139" s="448" t="str">
        <f>IF($Q139="","",IF(AND(COUNTIF($Q$136:$Q$143,$Q139)&gt;1,COUNTIF($Q$136:$Q$143,$Q139)&lt;COUNTA($C$136:$C$143)),HLOOKUP($B139,rozstřely!$C$452:$BN$465,11,0),""))</f>
        <v/>
      </c>
      <c r="T139" s="449" t="str">
        <f>IF($Q139="","",IF(AND(COUNTIF($Q$136:$Q$143,$Q139)&gt;1,COUNTIF($Q$136:$Q$143,$Q139)&lt;COUNTA($C$136:$C$143)),HLOOKUP($B139,rozstřely!$C$452:$BN$465,12,0),""))</f>
        <v/>
      </c>
      <c r="U139" s="447" t="str">
        <f>IF($Q139="","",IF(AND(COUNTIF($Q$136:$Q$143,$Q139)&gt;1,COUNTIF($Q$136:$Q$143,$Q139)&lt;COUNTA($C$136:$C$143)),HLOOKUP($B139,rozstřely!$C$452:$BN$465,13,0),""))</f>
        <v/>
      </c>
      <c r="V139" s="450" t="str">
        <f>IF($Q139="","",IF(AND(COUNTIF($Q$136:$Q$143,$Q139)&gt;1,COUNTIF($Q$136:$Q$143,$Q139)&lt;COUNTA($C$136:$C$143)),HLOOKUP($B139,rozstřely!$C$452:$BN$465,14,0),""))</f>
        <v/>
      </c>
      <c r="W139" s="456">
        <f ca="1">IF($Q139="","",IF(AND(COUNTIF($Q$136:$Q$143,$Q139)&gt;0,COUNTIF($Q$136:$Q$143,$Q139)&lt;COUNTA($C$136:$C$143)),HLOOKUP(B139,rozstřely!$C$441:$J$448,8,0),""))</f>
        <v>1</v>
      </c>
      <c r="X139" s="452" t="str">
        <f t="shared" ca="1" si="67"/>
        <v>1L</v>
      </c>
      <c r="Y139" s="452">
        <f t="shared" si="63"/>
        <v>124</v>
      </c>
      <c r="Z139" s="455" t="str">
        <f t="shared" si="63"/>
        <v>Louvar/ 
Cmíral</v>
      </c>
      <c r="AA139" s="325"/>
    </row>
    <row r="140" spans="1:27" ht="30" customHeight="1" x14ac:dyDescent="0.25">
      <c r="A140" s="561"/>
      <c r="B140" s="1013">
        <f>'Tabulky skupin'!B140</f>
        <v>125</v>
      </c>
      <c r="C140" s="891" t="str">
        <f>VLOOKUP($B140,jednotlivci!$C$5:$G$164,5,0)</f>
        <v>Kašpárek/ 
Sčiklin</v>
      </c>
      <c r="D140" s="100" t="str">
        <f>IFERROR(CONCATENATE(VLOOKUP(CONCATENATE(D$135,"_",$B140),'Rozpis zápasů'!$D$3:$AF$162,IF(VLOOKUP(CONCATENATE(D$135,"_",$B140),'Rozpis zápasů'!$D$3:$AF$162,3,0)=$B140,5,6),0),":",VLOOKUP(CONCATENATE(D$135,"_",$B140),'Rozpis zápasů'!$D$3:$AF$162,IF(VLOOKUP(CONCATENATE(D$135,"_",$B140),'Rozpis zápasů'!$D$3:$AF$162,3,0)=$B140,6,5),0),IF(VLOOKUP(CONCATENATE(D$135,"_",$B140),'Rozpis zápasů'!$D$3:$AF$162,20,0)&lt;&gt;"",CONCATENATE(" (",VLOOKUP(CONCATENATE(D$135,"_",$B140),'Rozpis zápasů'!$D$3:$AF$162,20,0),")"),"")),"")</f>
        <v>2:0</v>
      </c>
      <c r="E140" s="103" t="str">
        <f>IFERROR(CONCATENATE(VLOOKUP(CONCATENATE(E$135,"_",$B140),'Rozpis zápasů'!$D$3:$AF$162,IF(VLOOKUP(CONCATENATE(E$135,"_",$B140),'Rozpis zápasů'!$D$3:$AF$162,3,0)=$B140,5,6),0),":",VLOOKUP(CONCATENATE(E$135,"_",$B140),'Rozpis zápasů'!$D$3:$AF$162,IF(VLOOKUP(CONCATENATE(E$135,"_",$B140),'Rozpis zápasů'!$D$3:$AF$162,3,0)=$B140,6,5),0),IF(VLOOKUP(CONCATENATE(E$135,"_",$B140),'Rozpis zápasů'!$D$3:$AF$162,20,0)&lt;&gt;"",CONCATENATE(" (",VLOOKUP(CONCATENATE(E$135,"_",$B140),'Rozpis zápasů'!$D$3:$AF$162,20,0),")"),"")),"")</f>
        <v>1:2</v>
      </c>
      <c r="F140" s="103" t="str">
        <f>IFERROR(CONCATENATE(VLOOKUP(CONCATENATE(F$135,"_",$B140),'Rozpis zápasů'!$D$3:$AF$162,IF(VLOOKUP(CONCATENATE(F$135,"_",$B140),'Rozpis zápasů'!$D$3:$AF$162,3,0)=$B140,5,6),0),":",VLOOKUP(CONCATENATE(F$135,"_",$B140),'Rozpis zápasů'!$D$3:$AF$162,IF(VLOOKUP(CONCATENATE(F$135,"_",$B140),'Rozpis zápasů'!$D$3:$AF$162,3,0)=$B140,6,5),0),IF(VLOOKUP(CONCATENATE(F$135,"_",$B140),'Rozpis zápasů'!$D$3:$AF$162,20,0)&lt;&gt;"",CONCATENATE(" (",VLOOKUP(CONCATENATE(F$135,"_",$B140),'Rozpis zápasů'!$D$3:$AF$162,20,0),")"),"")),"")</f>
        <v>2:0</v>
      </c>
      <c r="G140" s="103" t="str">
        <f>IFERROR(CONCATENATE(VLOOKUP(CONCATENATE(G$135,"_",$B140),'Rozpis zápasů'!$D$3:$AF$162,IF(VLOOKUP(CONCATENATE(G$135,"_",$B140),'Rozpis zápasů'!$D$3:$AF$162,3,0)=$B140,5,6),0),":",VLOOKUP(CONCATENATE(G$135,"_",$B140),'Rozpis zápasů'!$D$3:$AF$162,IF(VLOOKUP(CONCATENATE(G$135,"_",$B140),'Rozpis zápasů'!$D$3:$AF$162,3,0)=$B140,6,5),0),IF(VLOOKUP(CONCATENATE(G$135,"_",$B140),'Rozpis zápasů'!$D$3:$AF$162,20,0)&lt;&gt;"",CONCATENATE(" (",VLOOKUP(CONCATENATE(G$135,"_",$B140),'Rozpis zápasů'!$D$3:$AF$162,20,0),")"),"")),"")</f>
        <v>0:2</v>
      </c>
      <c r="H140" s="553" t="str">
        <f>G139</f>
        <v>L</v>
      </c>
      <c r="I140" s="101" t="str">
        <f>IFERROR(CONCATENATE(VLOOKUP(CONCATENATE($B140,"_",I$135),'Rozpis zápasů'!$D$3:$AF$162,IF(VLOOKUP(CONCATENATE($B140,"_",I$135),'Rozpis zápasů'!$D$3:$AF$162,3,0)=$B140,5,6),0),":",VLOOKUP(CONCATENATE($B140,"_",I$135),'Rozpis zápasů'!$D$3:$AF$162,IF(VLOOKUP(CONCATENATE($B140,"_",I$135),'Rozpis zápasů'!$D$3:$AF$162,3,0)=$B140,6,5),0),IF(VLOOKUP(CONCATENATE($B140,"_",I$135),'Rozpis zápasů'!$D$3:$AF$162,20,0)&lt;&gt;"",CONCATENATE(" (",VLOOKUP(CONCATENATE($B140,"_",I$135),'Rozpis zápasů'!$D$3:$AF$162,20,0),")"),"")),"")</f>
        <v/>
      </c>
      <c r="J140" s="101" t="str">
        <f>IFERROR(CONCATENATE(VLOOKUP(CONCATENATE($B140,"_",J$135),'Rozpis zápasů'!$D$3:$AF$162,IF(VLOOKUP(CONCATENATE($B140,"_",J$135),'Rozpis zápasů'!$D$3:$AF$162,3,0)=$B140,5,6),0),":",VLOOKUP(CONCATENATE($B140,"_",J$135),'Rozpis zápasů'!$D$3:$AF$162,IF(VLOOKUP(CONCATENATE($B140,"_",J$135),'Rozpis zápasů'!$D$3:$AF$162,3,0)=$B140,6,5),0),IF(VLOOKUP(CONCATENATE($B140,"_",J$135),'Rozpis zápasů'!$D$3:$AF$162,20,0)&lt;&gt;"",CONCATENATE(" (",VLOOKUP(CONCATENATE($B140,"_",J$135),'Rozpis zápasů'!$D$3:$AF$162,20,0),")"),"")),"")</f>
        <v/>
      </c>
      <c r="K140" s="102" t="str">
        <f>IFERROR(CONCATENATE(VLOOKUP(CONCATENATE($B140,"_",K$135),'Rozpis zápasů'!$D$3:$AF$162,IF(VLOOKUP(CONCATENATE($B140,"_",K$135),'Rozpis zápasů'!$D$3:$AF$162,3,0)=$B140,5,6),0),":",VLOOKUP(CONCATENATE($B140,"_",K$135),'Rozpis zápasů'!$D$3:$AF$162,IF(VLOOKUP(CONCATENATE($B140,"_",K$135),'Rozpis zápasů'!$D$3:$AF$162,3,0)=$B140,6,5),0),IF(VLOOKUP(CONCATENATE($B140,"_",K$135),'Rozpis zápasů'!$D$3:$AF$162,20,0)&lt;&gt;"",CONCATENATE(" (",VLOOKUP(CONCATENATE($B140,"_",K$135),'Rozpis zápasů'!$D$3:$AF$162,20,0),")"),"")),"")</f>
        <v/>
      </c>
      <c r="L140" s="232">
        <f>IF((COUNTIFS('Rozpis zápasů'!$F$3:$F$162,B140,'Rozpis zápasů'!$E$3:$E$162,"&lt;&gt;N")+COUNTIFS('Rozpis zápasů'!$G$3:$G$162,B140,'Rozpis zápasů'!$E$3:$E$162,"&lt;&gt;N"))=0,"",SUMIF('Rozpis zápasů'!$F$3:$F$162,B140,'Rozpis zápasů'!$L$3:$L$162)+SUMIF('Rozpis zápasů'!$G$3:$G$162,B140,'Rozpis zápasů'!$M$3:$M$162))</f>
        <v>2</v>
      </c>
      <c r="M140" s="235">
        <f>IF((COUNTIFS('Rozpis zápasů'!$F$3:$F$162,B140,'Rozpis zápasů'!$E$3:$E$162,"&lt;&gt;N")+COUNTIFS('Rozpis zápasů'!$G$3:$G$162,B140,'Rozpis zápasů'!$E$3:$E$162,"&lt;&gt;N"))=0,"",SUMIF('Rozpis zápasů'!$F$3:$F$162,$B140,'Rozpis zápasů'!$H$3:$H$162)+SUMIF('Rozpis zápasů'!$G$3:$G$162,$B140,'Rozpis zápasů'!$I$3:$I$162))</f>
        <v>5</v>
      </c>
      <c r="N140" s="355">
        <f>IF((COUNTIFS('Rozpis zápasů'!$F$3:$F$162,B140,'Rozpis zápasů'!$E$3:$E$162,"&lt;&gt;N")+COUNTIFS('Rozpis zápasů'!$G$3:$G$162,B140,'Rozpis zápasů'!$E$3:$E$162,"&lt;&gt;N"))=0,"",SUMIF('Rozpis zápasů'!$F$3:$F$162,$B140,'Rozpis zápasů'!$I$3:$I$162)+SUMIF('Rozpis zápasů'!$G$3:$G$162,$B140,'Rozpis zápasů'!$H$3:$H$162))</f>
        <v>4</v>
      </c>
      <c r="O140" s="233">
        <f t="shared" si="64"/>
        <v>1</v>
      </c>
      <c r="P140" s="445">
        <f t="shared" si="65"/>
        <v>1.25</v>
      </c>
      <c r="Q140" s="446">
        <f t="shared" si="66"/>
        <v>3</v>
      </c>
      <c r="R140" s="447" t="str">
        <f>IF($Q140="","",IF(AND(COUNTIF($Q$136:$Q$143,$Q140)&gt;1,COUNTIF($Q$136:$Q$143,$Q140)&lt;COUNTA($C$136:$C$143)),HLOOKUP($B140,rozstřely!$C$452:$BN$465,10,0),""))</f>
        <v/>
      </c>
      <c r="S140" s="448" t="str">
        <f>IF($Q140="","",IF(AND(COUNTIF($Q$136:$Q$143,$Q140)&gt;1,COUNTIF($Q$136:$Q$143,$Q140)&lt;COUNTA($C$136:$C$143)),HLOOKUP($B140,rozstřely!$C$452:$BN$465,11,0),""))</f>
        <v/>
      </c>
      <c r="T140" s="449" t="str">
        <f>IF($Q140="","",IF(AND(COUNTIF($Q$136:$Q$143,$Q140)&gt;1,COUNTIF($Q$136:$Q$143,$Q140)&lt;COUNTA($C$136:$C$143)),HLOOKUP($B140,rozstřely!$C$452:$BN$465,12,0),""))</f>
        <v/>
      </c>
      <c r="U140" s="447" t="str">
        <f>IF($Q140="","",IF(AND(COUNTIF($Q$136:$Q$143,$Q140)&gt;1,COUNTIF($Q$136:$Q$143,$Q140)&lt;COUNTA($C$136:$C$143)),HLOOKUP($B140,rozstřely!$C$452:$BN$465,13,0),""))</f>
        <v/>
      </c>
      <c r="V140" s="450" t="str">
        <f>IF($Q140="","",IF(AND(COUNTIF($Q$136:$Q$143,$Q140)&gt;1,COUNTIF($Q$136:$Q$143,$Q140)&lt;COUNTA($C$136:$C$143)),HLOOKUP($B140,rozstřely!$C$452:$BN$465,14,0),""))</f>
        <v/>
      </c>
      <c r="W140" s="456">
        <f ca="1">IF($Q140="","",IF(AND(COUNTIF($Q$136:$Q$143,$Q140)&gt;0,COUNTIF($Q$136:$Q$143,$Q140)&lt;COUNTA($C$136:$C$143)),HLOOKUP(B140,rozstřely!$C$441:$J$448,8,0),""))</f>
        <v>3</v>
      </c>
      <c r="X140" s="452" t="str">
        <f t="shared" ca="1" si="67"/>
        <v>3L</v>
      </c>
      <c r="Y140" s="452">
        <f t="shared" si="63"/>
        <v>125</v>
      </c>
      <c r="Z140" s="455" t="str">
        <f t="shared" si="63"/>
        <v>Kašpárek/ 
Sčiklin</v>
      </c>
      <c r="AA140" s="325"/>
    </row>
    <row r="141" spans="1:27" ht="30" customHeight="1" x14ac:dyDescent="0.25">
      <c r="A141" s="561"/>
      <c r="B141" s="1013">
        <f>'Tabulky skupin'!B141</f>
        <v>126</v>
      </c>
      <c r="C141" s="891" t="str">
        <f>VLOOKUP($B141,jednotlivci!$C$5:$G$164,5,0)</f>
        <v/>
      </c>
      <c r="D141" s="100" t="str">
        <f>IFERROR(CONCATENATE(VLOOKUP(CONCATENATE(D$135,"_",$B141),'Rozpis zápasů'!$D$3:$AF$162,IF(VLOOKUP(CONCATENATE(D$135,"_",$B141),'Rozpis zápasů'!$D$3:$AF$162,3,0)=$B141,5,6),0),":",VLOOKUP(CONCATENATE(D$135,"_",$B141),'Rozpis zápasů'!$D$3:$AF$162,IF(VLOOKUP(CONCATENATE(D$135,"_",$B141),'Rozpis zápasů'!$D$3:$AF$162,3,0)=$B141,6,5),0),IF(VLOOKUP(CONCATENATE(D$135,"_",$B141),'Rozpis zápasů'!$D$3:$AF$162,20,0)&lt;&gt;"",CONCATENATE(" (",VLOOKUP(CONCATENATE(D$135,"_",$B141),'Rozpis zápasů'!$D$3:$AF$162,20,0),")"),"")),"")</f>
        <v/>
      </c>
      <c r="E141" s="103" t="str">
        <f>IFERROR(CONCATENATE(VLOOKUP(CONCATENATE(E$135,"_",$B141),'Rozpis zápasů'!$D$3:$AF$162,IF(VLOOKUP(CONCATENATE(E$135,"_",$B141),'Rozpis zápasů'!$D$3:$AF$162,3,0)=$B141,5,6),0),":",VLOOKUP(CONCATENATE(E$135,"_",$B141),'Rozpis zápasů'!$D$3:$AF$162,IF(VLOOKUP(CONCATENATE(E$135,"_",$B141),'Rozpis zápasů'!$D$3:$AF$162,3,0)=$B141,6,5),0),IF(VLOOKUP(CONCATENATE(E$135,"_",$B141),'Rozpis zápasů'!$D$3:$AF$162,20,0)&lt;&gt;"",CONCATENATE(" (",VLOOKUP(CONCATENATE(E$135,"_",$B141),'Rozpis zápasů'!$D$3:$AF$162,20,0),")"),"")),"")</f>
        <v/>
      </c>
      <c r="F141" s="103" t="str">
        <f>IFERROR(CONCATENATE(VLOOKUP(CONCATENATE(F$135,"_",$B141),'Rozpis zápasů'!$D$3:$AF$162,IF(VLOOKUP(CONCATENATE(F$135,"_",$B141),'Rozpis zápasů'!$D$3:$AF$162,3,0)=$B141,5,6),0),":",VLOOKUP(CONCATENATE(F$135,"_",$B141),'Rozpis zápasů'!$D$3:$AF$162,IF(VLOOKUP(CONCATENATE(F$135,"_",$B141),'Rozpis zápasů'!$D$3:$AF$162,3,0)=$B141,6,5),0),IF(VLOOKUP(CONCATENATE(F$135,"_",$B141),'Rozpis zápasů'!$D$3:$AF$162,20,0)&lt;&gt;"",CONCATENATE(" (",VLOOKUP(CONCATENATE(F$135,"_",$B141),'Rozpis zápasů'!$D$3:$AF$162,20,0),")"),"")),"")</f>
        <v/>
      </c>
      <c r="G141" s="103" t="str">
        <f>IFERROR(CONCATENATE(VLOOKUP(CONCATENATE(G$135,"_",$B141),'Rozpis zápasů'!$D$3:$AF$162,IF(VLOOKUP(CONCATENATE(G$135,"_",$B141),'Rozpis zápasů'!$D$3:$AF$162,3,0)=$B141,5,6),0),":",VLOOKUP(CONCATENATE(G$135,"_",$B141),'Rozpis zápasů'!$D$3:$AF$162,IF(VLOOKUP(CONCATENATE(G$135,"_",$B141),'Rozpis zápasů'!$D$3:$AF$162,3,0)=$B141,6,5),0),IF(VLOOKUP(CONCATENATE(G$135,"_",$B141),'Rozpis zápasů'!$D$3:$AF$162,20,0)&lt;&gt;"",CONCATENATE(" (",VLOOKUP(CONCATENATE(G$135,"_",$B141),'Rozpis zápasů'!$D$3:$AF$162,20,0),")"),"")),"")</f>
        <v/>
      </c>
      <c r="H141" s="103" t="str">
        <f>IFERROR(CONCATENATE(VLOOKUP(CONCATENATE(H$135,"_",$B141),'Rozpis zápasů'!$D$3:$AF$162,IF(VLOOKUP(CONCATENATE(H$135,"_",$B141),'Rozpis zápasů'!$D$3:$AF$162,3,0)=$B141,5,6),0),":",VLOOKUP(CONCATENATE(H$135,"_",$B141),'Rozpis zápasů'!$D$3:$AF$162,IF(VLOOKUP(CONCATENATE(H$135,"_",$B141),'Rozpis zápasů'!$D$3:$AF$162,3,0)=$B141,6,5),0),IF(VLOOKUP(CONCATENATE(H$135,"_",$B141),'Rozpis zápasů'!$D$3:$AF$162,20,0)&lt;&gt;"",CONCATENATE(" (",VLOOKUP(CONCATENATE(H$135,"_",$B141),'Rozpis zápasů'!$D$3:$AF$162,20,0),")"),"")),"")</f>
        <v/>
      </c>
      <c r="I141" s="553" t="str">
        <f>H140</f>
        <v>L</v>
      </c>
      <c r="J141" s="101" t="str">
        <f>IFERROR(CONCATENATE(VLOOKUP(CONCATENATE($B141,"_",J$135),'Rozpis zápasů'!$D$3:$AF$162,IF(VLOOKUP(CONCATENATE($B141,"_",J$135),'Rozpis zápasů'!$D$3:$AF$162,3,0)=$B141,5,6),0),":",VLOOKUP(CONCATENATE($B141,"_",J$135),'Rozpis zápasů'!$D$3:$AF$162,IF(VLOOKUP(CONCATENATE($B141,"_",J$135),'Rozpis zápasů'!$D$3:$AF$162,3,0)=$B141,6,5),0),IF(VLOOKUP(CONCATENATE($B141,"_",J$135),'Rozpis zápasů'!$D$3:$AF$162,20,0)&lt;&gt;"",CONCATENATE(" (",VLOOKUP(CONCATENATE($B141,"_",J$135),'Rozpis zápasů'!$D$3:$AF$162,20,0),")"),"")),"")</f>
        <v/>
      </c>
      <c r="K141" s="102" t="str">
        <f>IFERROR(CONCATENATE(VLOOKUP(CONCATENATE($B141,"_",K$135),'Rozpis zápasů'!$D$3:$AF$162,IF(VLOOKUP(CONCATENATE($B141,"_",K$135),'Rozpis zápasů'!$D$3:$AF$162,3,0)=$B141,5,6),0),":",VLOOKUP(CONCATENATE($B141,"_",K$135),'Rozpis zápasů'!$D$3:$AF$162,IF(VLOOKUP(CONCATENATE($B141,"_",K$135),'Rozpis zápasů'!$D$3:$AF$162,3,0)=$B141,6,5),0),IF(VLOOKUP(CONCATENATE($B141,"_",K$135),'Rozpis zápasů'!$D$3:$AF$162,20,0)&lt;&gt;"",CONCATENATE(" (",VLOOKUP(CONCATENATE($B141,"_",K$135),'Rozpis zápasů'!$D$3:$AF$162,20,0),")"),"")),"")</f>
        <v/>
      </c>
      <c r="L141" s="232" t="str">
        <f>IF((COUNTIFS('Rozpis zápasů'!$F$3:$F$162,B141,'Rozpis zápasů'!$E$3:$E$162,"&lt;&gt;N")+COUNTIFS('Rozpis zápasů'!$G$3:$G$162,B141,'Rozpis zápasů'!$E$3:$E$162,"&lt;&gt;N"))=0,"",SUMIF('Rozpis zápasů'!$F$3:$F$162,B141,'Rozpis zápasů'!$L$3:$L$162)+SUMIF('Rozpis zápasů'!$G$3:$G$162,B141,'Rozpis zápasů'!$M$3:$M$162))</f>
        <v/>
      </c>
      <c r="M141" s="235" t="str">
        <f>IF((COUNTIFS('Rozpis zápasů'!$F$3:$F$162,B141,'Rozpis zápasů'!$E$3:$E$162,"&lt;&gt;N")+COUNTIFS('Rozpis zápasů'!$G$3:$G$162,B141,'Rozpis zápasů'!$E$3:$E$162,"&lt;&gt;N"))=0,"",SUMIF('Rozpis zápasů'!$F$3:$F$162,$B141,'Rozpis zápasů'!$H$3:$H$162)+SUMIF('Rozpis zápasů'!$G$3:$G$162,$B141,'Rozpis zápasů'!$I$3:$I$162))</f>
        <v/>
      </c>
      <c r="N141" s="355" t="str">
        <f>IF((COUNTIFS('Rozpis zápasů'!$F$3:$F$162,B141,'Rozpis zápasů'!$E$3:$E$162,"&lt;&gt;N")+COUNTIFS('Rozpis zápasů'!$G$3:$G$162,B141,'Rozpis zápasů'!$E$3:$E$162,"&lt;&gt;N"))=0,"",SUMIF('Rozpis zápasů'!$F$3:$F$162,$B141,'Rozpis zápasů'!$I$3:$I$162)+SUMIF('Rozpis zápasů'!$G$3:$G$162,$B141,'Rozpis zápasů'!$H$3:$H$162))</f>
        <v/>
      </c>
      <c r="O141" s="233" t="str">
        <f t="shared" si="64"/>
        <v/>
      </c>
      <c r="P141" s="445" t="str">
        <f t="shared" si="65"/>
        <v/>
      </c>
      <c r="Q141" s="446" t="str">
        <f t="shared" si="66"/>
        <v/>
      </c>
      <c r="R141" s="447" t="str">
        <f>IF($Q141="","",IF(AND(COUNTIF($Q$136:$Q$143,$Q141)&gt;1,COUNTIF($Q$136:$Q$143,$Q141)&lt;COUNTA($C$136:$C$143)),HLOOKUP($B141,rozstřely!$C$452:$BN$465,10,0),""))</f>
        <v/>
      </c>
      <c r="S141" s="448" t="str">
        <f>IF($Q141="","",IF(AND(COUNTIF($Q$136:$Q$143,$Q141)&gt;1,COUNTIF($Q$136:$Q$143,$Q141)&lt;COUNTA($C$136:$C$143)),HLOOKUP($B141,rozstřely!$C$452:$BN$465,11,0),""))</f>
        <v/>
      </c>
      <c r="T141" s="449" t="str">
        <f>IF($Q141="","",IF(AND(COUNTIF($Q$136:$Q$143,$Q141)&gt;1,COUNTIF($Q$136:$Q$143,$Q141)&lt;COUNTA($C$136:$C$143)),HLOOKUP($B141,rozstřely!$C$452:$BN$465,12,0),""))</f>
        <v/>
      </c>
      <c r="U141" s="447" t="str">
        <f>IF($Q141="","",IF(AND(COUNTIF($Q$136:$Q$143,$Q141)&gt;1,COUNTIF($Q$136:$Q$143,$Q141)&lt;COUNTA($C$136:$C$143)),HLOOKUP($B141,rozstřely!$C$452:$BN$465,13,0),""))</f>
        <v/>
      </c>
      <c r="V141" s="450" t="str">
        <f>IF($Q141="","",IF(AND(COUNTIF($Q$136:$Q$143,$Q141)&gt;1,COUNTIF($Q$136:$Q$143,$Q141)&lt;COUNTA($C$136:$C$143)),HLOOKUP($B141,rozstřely!$C$452:$BN$465,14,0),""))</f>
        <v/>
      </c>
      <c r="W141" s="456" t="str">
        <f>IF($Q141="","",IF(AND(COUNTIF($Q$136:$Q$143,$Q141)&gt;0,COUNTIF($Q$136:$Q$143,$Q141)&lt;COUNTA($C$136:$C$143)),HLOOKUP(B141,rozstřely!$C$441:$J$448,8,0),""))</f>
        <v/>
      </c>
      <c r="X141" s="452" t="str">
        <f t="shared" si="67"/>
        <v>L</v>
      </c>
      <c r="Y141" s="453">
        <f t="shared" ref="Y141:Z143" si="68">B141</f>
        <v>126</v>
      </c>
      <c r="Z141" s="457" t="str">
        <f t="shared" si="68"/>
        <v/>
      </c>
      <c r="AA141" s="325"/>
    </row>
    <row r="142" spans="1:27" ht="30" customHeight="1" x14ac:dyDescent="0.25">
      <c r="A142" s="561"/>
      <c r="B142" s="1013">
        <f>'Tabulky skupin'!B142</f>
        <v>127</v>
      </c>
      <c r="C142" s="891" t="str">
        <f>VLOOKUP($B142,jednotlivci!$C$5:$G$164,5,0)</f>
        <v/>
      </c>
      <c r="D142" s="100" t="str">
        <f>IFERROR(CONCATENATE(VLOOKUP(CONCATENATE(D$135,"_",$B142),'Rozpis zápasů'!$D$3:$AF$162,IF(VLOOKUP(CONCATENATE(D$135,"_",$B142),'Rozpis zápasů'!$D$3:$AF$162,3,0)=$B142,5,6),0),":",VLOOKUP(CONCATENATE(D$135,"_",$B142),'Rozpis zápasů'!$D$3:$AF$162,IF(VLOOKUP(CONCATENATE(D$135,"_",$B142),'Rozpis zápasů'!$D$3:$AF$162,3,0)=$B142,6,5),0),IF(VLOOKUP(CONCATENATE(D$135,"_",$B142),'Rozpis zápasů'!$D$3:$AF$162,20,0)&lt;&gt;"",CONCATENATE(" (",VLOOKUP(CONCATENATE(D$135,"_",$B142),'Rozpis zápasů'!$D$3:$AF$162,20,0),")"),"")),"")</f>
        <v/>
      </c>
      <c r="E142" s="103" t="str">
        <f>IFERROR(CONCATENATE(VLOOKUP(CONCATENATE(E$135,"_",$B142),'Rozpis zápasů'!$D$3:$AF$162,IF(VLOOKUP(CONCATENATE(E$135,"_",$B142),'Rozpis zápasů'!$D$3:$AF$162,3,0)=$B142,5,6),0),":",VLOOKUP(CONCATENATE(E$135,"_",$B142),'Rozpis zápasů'!$D$3:$AF$162,IF(VLOOKUP(CONCATENATE(E$135,"_",$B142),'Rozpis zápasů'!$D$3:$AF$162,3,0)=$B142,6,5),0),IF(VLOOKUP(CONCATENATE(E$135,"_",$B142),'Rozpis zápasů'!$D$3:$AF$162,20,0)&lt;&gt;"",CONCATENATE(" (",VLOOKUP(CONCATENATE(E$135,"_",$B142),'Rozpis zápasů'!$D$3:$AF$162,20,0),")"),"")),"")</f>
        <v/>
      </c>
      <c r="F142" s="103" t="str">
        <f>IFERROR(CONCATENATE(VLOOKUP(CONCATENATE(F$135,"_",$B142),'Rozpis zápasů'!$D$3:$AF$162,IF(VLOOKUP(CONCATENATE(F$135,"_",$B142),'Rozpis zápasů'!$D$3:$AF$162,3,0)=$B142,5,6),0),":",VLOOKUP(CONCATENATE(F$135,"_",$B142),'Rozpis zápasů'!$D$3:$AF$162,IF(VLOOKUP(CONCATENATE(F$135,"_",$B142),'Rozpis zápasů'!$D$3:$AF$162,3,0)=$B142,6,5),0),IF(VLOOKUP(CONCATENATE(F$135,"_",$B142),'Rozpis zápasů'!$D$3:$AF$162,20,0)&lt;&gt;"",CONCATENATE(" (",VLOOKUP(CONCATENATE(F$135,"_",$B142),'Rozpis zápasů'!$D$3:$AF$162,20,0),")"),"")),"")</f>
        <v/>
      </c>
      <c r="G142" s="103" t="str">
        <f>IFERROR(CONCATENATE(VLOOKUP(CONCATENATE(G$135,"_",$B142),'Rozpis zápasů'!$D$3:$AF$162,IF(VLOOKUP(CONCATENATE(G$135,"_",$B142),'Rozpis zápasů'!$D$3:$AF$162,3,0)=$B142,5,6),0),":",VLOOKUP(CONCATENATE(G$135,"_",$B142),'Rozpis zápasů'!$D$3:$AF$162,IF(VLOOKUP(CONCATENATE(G$135,"_",$B142),'Rozpis zápasů'!$D$3:$AF$162,3,0)=$B142,6,5),0),IF(VLOOKUP(CONCATENATE(G$135,"_",$B142),'Rozpis zápasů'!$D$3:$AF$162,20,0)&lt;&gt;"",CONCATENATE(" (",VLOOKUP(CONCATENATE(G$135,"_",$B142),'Rozpis zápasů'!$D$3:$AF$162,20,0),")"),"")),"")</f>
        <v/>
      </c>
      <c r="H142" s="103" t="str">
        <f>IFERROR(CONCATENATE(VLOOKUP(CONCATENATE(H$135,"_",$B142),'Rozpis zápasů'!$D$3:$AF$162,IF(VLOOKUP(CONCATENATE(H$135,"_",$B142),'Rozpis zápasů'!$D$3:$AF$162,3,0)=$B142,5,6),0),":",VLOOKUP(CONCATENATE(H$135,"_",$B142),'Rozpis zápasů'!$D$3:$AF$162,IF(VLOOKUP(CONCATENATE(H$135,"_",$B142),'Rozpis zápasů'!$D$3:$AF$162,3,0)=$B142,6,5),0),IF(VLOOKUP(CONCATENATE(H$135,"_",$B142),'Rozpis zápasů'!$D$3:$AF$162,20,0)&lt;&gt;"",CONCATENATE(" (",VLOOKUP(CONCATENATE(H$135,"_",$B142),'Rozpis zápasů'!$D$3:$AF$162,20,0),")"),"")),"")</f>
        <v/>
      </c>
      <c r="I142" s="103" t="str">
        <f>IFERROR(CONCATENATE(VLOOKUP(CONCATENATE(I$135,"_",$B142),'Rozpis zápasů'!$D$3:$AF$162,IF(VLOOKUP(CONCATENATE(I$135,"_",$B142),'Rozpis zápasů'!$D$3:$AF$162,3,0)=$B142,5,6),0),":",VLOOKUP(CONCATENATE(I$135,"_",$B142),'Rozpis zápasů'!$D$3:$AF$162,IF(VLOOKUP(CONCATENATE(I$135,"_",$B142),'Rozpis zápasů'!$D$3:$AF$162,3,0)=$B142,6,5),0),IF(VLOOKUP(CONCATENATE(I$135,"_",$B142),'Rozpis zápasů'!$D$3:$AF$162,20,0)&lt;&gt;"",CONCATENATE(" (",VLOOKUP(CONCATENATE(I$135,"_",$B142),'Rozpis zápasů'!$D$3:$AF$162,20,0),")"),"")),"")</f>
        <v/>
      </c>
      <c r="J142" s="553" t="str">
        <f>I141</f>
        <v>L</v>
      </c>
      <c r="K142" s="102" t="str">
        <f>IFERROR(CONCATENATE(VLOOKUP(CONCATENATE($B142,"_",K$135),'Rozpis zápasů'!$D$3:$AF$162,IF(VLOOKUP(CONCATENATE($B142,"_",K$135),'Rozpis zápasů'!$D$3:$AF$162,3,0)=$B142,5,6),0),":",VLOOKUP(CONCATENATE($B142,"_",K$135),'Rozpis zápasů'!$D$3:$AF$162,IF(VLOOKUP(CONCATENATE($B142,"_",K$135),'Rozpis zápasů'!$D$3:$AF$162,3,0)=$B142,6,5),0),IF(VLOOKUP(CONCATENATE($B142,"_",K$135),'Rozpis zápasů'!$D$3:$AF$162,20,0)&lt;&gt;"",CONCATENATE(" (",VLOOKUP(CONCATENATE($B142,"_",K$135),'Rozpis zápasů'!$D$3:$AF$162,20,0),")"),"")),"")</f>
        <v/>
      </c>
      <c r="L142" s="232" t="str">
        <f>IF((COUNTIFS('Rozpis zápasů'!$F$3:$F$162,B142,'Rozpis zápasů'!$E$3:$E$162,"&lt;&gt;N")+COUNTIFS('Rozpis zápasů'!$G$3:$G$162,B142,'Rozpis zápasů'!$E$3:$E$162,"&lt;&gt;N"))=0,"",SUMIF('Rozpis zápasů'!$F$3:$F$162,B142,'Rozpis zápasů'!$L$3:$L$162)+SUMIF('Rozpis zápasů'!$G$3:$G$162,B142,'Rozpis zápasů'!$M$3:$M$162))</f>
        <v/>
      </c>
      <c r="M142" s="235" t="str">
        <f>IF((COUNTIFS('Rozpis zápasů'!$F$3:$F$162,B142,'Rozpis zápasů'!$E$3:$E$162,"&lt;&gt;N")+COUNTIFS('Rozpis zápasů'!$G$3:$G$162,B142,'Rozpis zápasů'!$E$3:$E$162,"&lt;&gt;N"))=0,"",SUMIF('Rozpis zápasů'!$F$3:$F$162,$B142,'Rozpis zápasů'!$H$3:$H$162)+SUMIF('Rozpis zápasů'!$G$3:$G$162,$B142,'Rozpis zápasů'!$I$3:$I$162))</f>
        <v/>
      </c>
      <c r="N142" s="355" t="str">
        <f>IF((COUNTIFS('Rozpis zápasů'!$F$3:$F$162,B142,'Rozpis zápasů'!$E$3:$E$162,"&lt;&gt;N")+COUNTIFS('Rozpis zápasů'!$G$3:$G$162,B142,'Rozpis zápasů'!$E$3:$E$162,"&lt;&gt;N"))=0,"",SUMIF('Rozpis zápasů'!$F$3:$F$162,$B142,'Rozpis zápasů'!$I$3:$I$162)+SUMIF('Rozpis zápasů'!$G$3:$G$162,$B142,'Rozpis zápasů'!$H$3:$H$162))</f>
        <v/>
      </c>
      <c r="O142" s="233" t="str">
        <f t="shared" si="64"/>
        <v/>
      </c>
      <c r="P142" s="445" t="str">
        <f t="shared" si="65"/>
        <v/>
      </c>
      <c r="Q142" s="446" t="str">
        <f t="shared" si="66"/>
        <v/>
      </c>
      <c r="R142" s="447" t="str">
        <f>IF($Q142="","",IF(AND(COUNTIF($Q$136:$Q$143,$Q142)&gt;1,COUNTIF($Q$136:$Q$143,$Q142)&lt;COUNTA($C$136:$C$143)),HLOOKUP($B142,rozstřely!$C$452:$BN$465,10,0),""))</f>
        <v/>
      </c>
      <c r="S142" s="448" t="str">
        <f>IF($Q142="","",IF(AND(COUNTIF($Q$136:$Q$143,$Q142)&gt;1,COUNTIF($Q$136:$Q$143,$Q142)&lt;COUNTA($C$136:$C$143)),HLOOKUP($B142,rozstřely!$C$452:$BN$465,11,0),""))</f>
        <v/>
      </c>
      <c r="T142" s="449" t="str">
        <f>IF($Q142="","",IF(AND(COUNTIF($Q$136:$Q$143,$Q142)&gt;1,COUNTIF($Q$136:$Q$143,$Q142)&lt;COUNTA($C$136:$C$143)),HLOOKUP($B142,rozstřely!$C$452:$BN$465,12,0),""))</f>
        <v/>
      </c>
      <c r="U142" s="447" t="str">
        <f>IF($Q142="","",IF(AND(COUNTIF($Q$136:$Q$143,$Q142)&gt;1,COUNTIF($Q$136:$Q$143,$Q142)&lt;COUNTA($C$136:$C$143)),HLOOKUP($B142,rozstřely!$C$452:$BN$465,13,0),""))</f>
        <v/>
      </c>
      <c r="V142" s="450" t="str">
        <f>IF($Q142="","",IF(AND(COUNTIF($Q$136:$Q$143,$Q142)&gt;1,COUNTIF($Q$136:$Q$143,$Q142)&lt;COUNTA($C$136:$C$143)),HLOOKUP($B142,rozstřely!$C$452:$BN$465,14,0),""))</f>
        <v/>
      </c>
      <c r="W142" s="456" t="str">
        <f>IF($Q142="","",IF(AND(COUNTIF($Q$136:$Q$143,$Q142)&gt;0,COUNTIF($Q$136:$Q$143,$Q142)&lt;COUNTA($C$136:$C$143)),HLOOKUP(B142,rozstřely!$C$441:$J$448,8,0),""))</f>
        <v/>
      </c>
      <c r="X142" s="452" t="str">
        <f t="shared" si="67"/>
        <v>L</v>
      </c>
      <c r="Y142" s="453">
        <f t="shared" si="68"/>
        <v>127</v>
      </c>
      <c r="Z142" s="457" t="str">
        <f t="shared" si="68"/>
        <v/>
      </c>
      <c r="AA142" s="325"/>
    </row>
    <row r="143" spans="1:27" ht="30" customHeight="1" thickBot="1" x14ac:dyDescent="0.3">
      <c r="A143" s="561"/>
      <c r="B143" s="1014">
        <f>'Tabulky skupin'!B143</f>
        <v>128</v>
      </c>
      <c r="C143" s="909" t="str">
        <f>VLOOKUP($B143,jednotlivci!$C$5:$G$164,5,0)</f>
        <v/>
      </c>
      <c r="D143" s="104" t="str">
        <f>IFERROR(CONCATENATE(VLOOKUP(CONCATENATE(D$135,"_",$B143),'Rozpis zápasů'!$D$3:$AF$162,IF(VLOOKUP(CONCATENATE(D$135,"_",$B143),'Rozpis zápasů'!$D$3:$AF$162,3,0)=$B143,5,6),0),":",VLOOKUP(CONCATENATE(D$135,"_",$B143),'Rozpis zápasů'!$D$3:$AF$162,IF(VLOOKUP(CONCATENATE(D$135,"_",$B143),'Rozpis zápasů'!$D$3:$AF$162,3,0)=$B143,6,5),0),IF(VLOOKUP(CONCATENATE(D$135,"_",$B143),'Rozpis zápasů'!$D$3:$AF$162,20,0)&lt;&gt;"",CONCATENATE(" (",VLOOKUP(CONCATENATE(D$135,"_",$B143),'Rozpis zápasů'!$D$3:$AF$162,20,0),")"),"")),"")</f>
        <v/>
      </c>
      <c r="E143" s="105" t="str">
        <f>IFERROR(CONCATENATE(VLOOKUP(CONCATENATE(E$135,"_",$B143),'Rozpis zápasů'!$D$3:$AF$162,IF(VLOOKUP(CONCATENATE(E$135,"_",$B143),'Rozpis zápasů'!$D$3:$AF$162,3,0)=$B143,5,6),0),":",VLOOKUP(CONCATENATE(E$135,"_",$B143),'Rozpis zápasů'!$D$3:$AF$162,IF(VLOOKUP(CONCATENATE(E$135,"_",$B143),'Rozpis zápasů'!$D$3:$AF$162,3,0)=$B143,6,5),0),IF(VLOOKUP(CONCATENATE(E$135,"_",$B143),'Rozpis zápasů'!$D$3:$AF$162,20,0)&lt;&gt;"",CONCATENATE(" (",VLOOKUP(CONCATENATE(E$135,"_",$B143),'Rozpis zápasů'!$D$3:$AF$162,20,0),")"),"")),"")</f>
        <v/>
      </c>
      <c r="F143" s="105" t="str">
        <f>IFERROR(CONCATENATE(VLOOKUP(CONCATENATE(F$135,"_",$B143),'Rozpis zápasů'!$D$3:$AF$162,IF(VLOOKUP(CONCATENATE(F$135,"_",$B143),'Rozpis zápasů'!$D$3:$AF$162,3,0)=$B143,5,6),0),":",VLOOKUP(CONCATENATE(F$135,"_",$B143),'Rozpis zápasů'!$D$3:$AF$162,IF(VLOOKUP(CONCATENATE(F$135,"_",$B143),'Rozpis zápasů'!$D$3:$AF$162,3,0)=$B143,6,5),0),IF(VLOOKUP(CONCATENATE(F$135,"_",$B143),'Rozpis zápasů'!$D$3:$AF$162,20,0)&lt;&gt;"",CONCATENATE(" (",VLOOKUP(CONCATENATE(F$135,"_",$B143),'Rozpis zápasů'!$D$3:$AF$162,20,0),")"),"")),"")</f>
        <v/>
      </c>
      <c r="G143" s="105" t="str">
        <f>IFERROR(CONCATENATE(VLOOKUP(CONCATENATE(G$135,"_",$B143),'Rozpis zápasů'!$D$3:$AF$162,IF(VLOOKUP(CONCATENATE(G$135,"_",$B143),'Rozpis zápasů'!$D$3:$AF$162,3,0)=$B143,5,6),0),":",VLOOKUP(CONCATENATE(G$135,"_",$B143),'Rozpis zápasů'!$D$3:$AF$162,IF(VLOOKUP(CONCATENATE(G$135,"_",$B143),'Rozpis zápasů'!$D$3:$AF$162,3,0)=$B143,6,5),0),IF(VLOOKUP(CONCATENATE(G$135,"_",$B143),'Rozpis zápasů'!$D$3:$AF$162,20,0)&lt;&gt;"",CONCATENATE(" (",VLOOKUP(CONCATENATE(G$135,"_",$B143),'Rozpis zápasů'!$D$3:$AF$162,20,0),")"),"")),"")</f>
        <v/>
      </c>
      <c r="H143" s="105" t="str">
        <f>IFERROR(CONCATENATE(VLOOKUP(CONCATENATE(H$135,"_",$B143),'Rozpis zápasů'!$D$3:$AF$162,IF(VLOOKUP(CONCATENATE(H$135,"_",$B143),'Rozpis zápasů'!$D$3:$AF$162,3,0)=$B143,5,6),0),":",VLOOKUP(CONCATENATE(H$135,"_",$B143),'Rozpis zápasů'!$D$3:$AF$162,IF(VLOOKUP(CONCATENATE(H$135,"_",$B143),'Rozpis zápasů'!$D$3:$AF$162,3,0)=$B143,6,5),0),IF(VLOOKUP(CONCATENATE(H$135,"_",$B143),'Rozpis zápasů'!$D$3:$AF$162,20,0)&lt;&gt;"",CONCATENATE(" (",VLOOKUP(CONCATENATE(H$135,"_",$B143),'Rozpis zápasů'!$D$3:$AF$162,20,0),")"),"")),"")</f>
        <v/>
      </c>
      <c r="I143" s="105" t="str">
        <f>IFERROR(CONCATENATE(VLOOKUP(CONCATENATE(I$135,"_",$B143),'Rozpis zápasů'!$D$3:$AF$162,IF(VLOOKUP(CONCATENATE(I$135,"_",$B143),'Rozpis zápasů'!$D$3:$AF$162,3,0)=$B143,5,6),0),":",VLOOKUP(CONCATENATE(I$135,"_",$B143),'Rozpis zápasů'!$D$3:$AF$162,IF(VLOOKUP(CONCATENATE(I$135,"_",$B143),'Rozpis zápasů'!$D$3:$AF$162,3,0)=$B143,6,5),0),IF(VLOOKUP(CONCATENATE(I$135,"_",$B143),'Rozpis zápasů'!$D$3:$AF$162,20,0)&lt;&gt;"",CONCATENATE(" (",VLOOKUP(CONCATENATE(I$135,"_",$B143),'Rozpis zápasů'!$D$3:$AF$162,20,0),")"),"")),"")</f>
        <v/>
      </c>
      <c r="J143" s="105" t="str">
        <f>IFERROR(CONCATENATE(VLOOKUP(CONCATENATE(J$135,"_",$B143),'Rozpis zápasů'!$D$3:$AF$162,IF(VLOOKUP(CONCATENATE(J$135,"_",$B143),'Rozpis zápasů'!$D$3:$AF$162,3,0)=$B143,5,6),0),":",VLOOKUP(CONCATENATE(J$135,"_",$B143),'Rozpis zápasů'!$D$3:$AF$162,IF(VLOOKUP(CONCATENATE(J$135,"_",$B143),'Rozpis zápasů'!$D$3:$AF$162,3,0)=$B143,6,5),0),IF(VLOOKUP(CONCATENATE(J$135,"_",$B143),'Rozpis zápasů'!$D$3:$AF$162,20,0)&lt;&gt;"",CONCATENATE(" (",VLOOKUP(CONCATENATE(J$135,"_",$B143),'Rozpis zápasů'!$D$3:$AF$162,20,0),")"),"")),"")</f>
        <v/>
      </c>
      <c r="K143" s="554" t="str">
        <f>J142</f>
        <v>L</v>
      </c>
      <c r="L143" s="351" t="str">
        <f>IF((COUNTIFS('Rozpis zápasů'!$F$3:$F$162,B143,'Rozpis zápasů'!$E$3:$E$162,"&lt;&gt;N")+COUNTIFS('Rozpis zápasů'!$G$3:$G$162,B143,'Rozpis zápasů'!$E$3:$E$162,"&lt;&gt;N"))=0,"",SUMIF('Rozpis zápasů'!$F$3:$F$162,B143,'Rozpis zápasů'!$L$3:$L$162)+SUMIF('Rozpis zápasů'!$G$3:$G$162,B143,'Rozpis zápasů'!$M$3:$M$162))</f>
        <v/>
      </c>
      <c r="M143" s="352" t="str">
        <f>IF((COUNTIFS('Rozpis zápasů'!$F$3:$F$162,B143,'Rozpis zápasů'!$E$3:$E$162,"&lt;&gt;N")+COUNTIFS('Rozpis zápasů'!$G$3:$G$162,B143,'Rozpis zápasů'!$E$3:$E$162,"&lt;&gt;N"))=0,"",SUMIF('Rozpis zápasů'!$F$3:$F$162,$B143,'Rozpis zápasů'!$H$3:$H$162)+SUMIF('Rozpis zápasů'!$G$3:$G$162,$B143,'Rozpis zápasů'!$I$3:$I$162))</f>
        <v/>
      </c>
      <c r="N143" s="356" t="str">
        <f>IF((COUNTIFS('Rozpis zápasů'!$F$3:$F$162,B143,'Rozpis zápasů'!$E$3:$E$162,"&lt;&gt;N")+COUNTIFS('Rozpis zápasů'!$G$3:$G$162,B143,'Rozpis zápasů'!$E$3:$E$162,"&lt;&gt;N"))=0,"",SUMIF('Rozpis zápasů'!$F$3:$F$162,$B143,'Rozpis zápasů'!$I$3:$I$162)+SUMIF('Rozpis zápasů'!$G$3:$G$162,$B143,'Rozpis zápasů'!$H$3:$H$162))</f>
        <v/>
      </c>
      <c r="O143" s="353" t="str">
        <f t="shared" si="64"/>
        <v/>
      </c>
      <c r="P143" s="458" t="str">
        <f t="shared" si="65"/>
        <v/>
      </c>
      <c r="Q143" s="459" t="str">
        <f t="shared" si="66"/>
        <v/>
      </c>
      <c r="R143" s="460" t="str">
        <f>IF($Q143="","",IF(AND(COUNTIF($Q$136:$Q$143,$Q143)&gt;1,COUNTIF($Q$136:$Q$143,$Q143)&lt;COUNTA($C$136:$C$143)),HLOOKUP($B143,rozstřely!$C$452:$BN$465,10,0),""))</f>
        <v/>
      </c>
      <c r="S143" s="534" t="str">
        <f>IF($Q143="","",IF(AND(COUNTIF($Q$136:$Q$143,$Q143)&gt;1,COUNTIF($Q$136:$Q$143,$Q143)&lt;COUNTA($C$136:$C$143)),HLOOKUP($B143,rozstřely!$C$452:$BN$465,11,0),""))</f>
        <v/>
      </c>
      <c r="T143" s="462" t="str">
        <f>IF($Q143="","",IF(AND(COUNTIF($Q$136:$Q$143,$Q143)&gt;1,COUNTIF($Q$136:$Q$143,$Q143)&lt;COUNTA($C$136:$C$143)),HLOOKUP($B143,rozstřely!$C$452:$BN$465,12,0),""))</f>
        <v/>
      </c>
      <c r="U143" s="460" t="str">
        <f>IF($Q143="","",IF(AND(COUNTIF($Q$136:$Q$143,$Q143)&gt;1,COUNTIF($Q$136:$Q$143,$Q143)&lt;COUNTA($C$136:$C$143)),HLOOKUP($B143,rozstřely!$C$452:$BN$465,13,0),""))</f>
        <v/>
      </c>
      <c r="V143" s="463" t="str">
        <f>IF($Q143="","",IF(AND(COUNTIF($Q$136:$Q$143,$Q143)&gt;1,COUNTIF($Q$136:$Q$143,$Q143)&lt;COUNTA($C$136:$C$143)),HLOOKUP($B143,rozstřely!$C$452:$BN$465,14,0),""))</f>
        <v/>
      </c>
      <c r="W143" s="464" t="str">
        <f>IF($Q143="","",IF(AND(COUNTIF($Q$136:$Q$143,$Q143)&gt;0,COUNTIF($Q$136:$Q$143,$Q143)&lt;COUNTA($C$136:$C$143)),HLOOKUP(B143,rozstřely!$C$441:$J$448,8,0),""))</f>
        <v/>
      </c>
      <c r="X143" s="465" t="str">
        <f t="shared" si="67"/>
        <v>L</v>
      </c>
      <c r="Y143" s="466">
        <f t="shared" si="68"/>
        <v>128</v>
      </c>
      <c r="Z143" s="467" t="str">
        <f t="shared" si="68"/>
        <v/>
      </c>
      <c r="AA143" s="325"/>
    </row>
    <row r="144" spans="1:27" ht="30" customHeight="1" x14ac:dyDescent="0.3">
      <c r="A144" s="561"/>
      <c r="B144" s="331"/>
      <c r="C144" s="829"/>
      <c r="D144" s="535"/>
      <c r="E144" s="535"/>
      <c r="F144" s="535"/>
      <c r="G144" s="535"/>
      <c r="H144" s="535"/>
      <c r="I144" s="535"/>
      <c r="J144" s="535"/>
      <c r="K144" s="535"/>
      <c r="L144" s="539"/>
      <c r="M144" s="535"/>
      <c r="N144" s="593"/>
      <c r="O144" s="539"/>
      <c r="P144" s="539"/>
      <c r="Q144" s="539"/>
      <c r="R144" s="581"/>
      <c r="S144" s="535"/>
      <c r="T144" s="594"/>
      <c r="U144" s="539"/>
      <c r="V144" s="539"/>
      <c r="W144" s="539"/>
      <c r="X144" s="539"/>
      <c r="Y144" s="539"/>
      <c r="Z144" s="539"/>
      <c r="AA144" s="329"/>
    </row>
    <row r="145" spans="1:27" ht="30" customHeight="1" thickBot="1" x14ac:dyDescent="0.35">
      <c r="A145" s="595"/>
      <c r="B145" s="331"/>
      <c r="C145" s="829"/>
      <c r="D145" s="556"/>
      <c r="E145" s="556"/>
      <c r="F145" s="556"/>
      <c r="G145" s="556"/>
      <c r="H145" s="556"/>
      <c r="I145" s="556"/>
      <c r="J145" s="556"/>
      <c r="K145" s="556"/>
      <c r="L145" s="560"/>
      <c r="M145" s="556"/>
      <c r="N145" s="596"/>
      <c r="O145" s="560"/>
      <c r="P145" s="560"/>
      <c r="Q145" s="560"/>
      <c r="R145" s="597"/>
      <c r="S145" s="556"/>
      <c r="T145" s="598"/>
      <c r="U145" s="560"/>
      <c r="V145" s="560"/>
      <c r="W145" s="560"/>
      <c r="X145" s="560"/>
      <c r="Y145" s="560"/>
      <c r="Z145" s="560"/>
      <c r="AA145" s="338"/>
    </row>
    <row r="146" spans="1:27" s="619" customFormat="1" ht="30" customHeight="1" thickTop="1" x14ac:dyDescent="0.25">
      <c r="A146" s="614"/>
      <c r="B146" s="106"/>
      <c r="C146" s="832" t="str">
        <f>D148</f>
        <v>N</v>
      </c>
      <c r="D146" s="416" t="str">
        <f>C148</f>
        <v/>
      </c>
      <c r="E146" s="417" t="str">
        <f>C149</f>
        <v/>
      </c>
      <c r="F146" s="417" t="str">
        <f>C150</f>
        <v/>
      </c>
      <c r="G146" s="417" t="str">
        <f>C151</f>
        <v/>
      </c>
      <c r="H146" s="417" t="str">
        <f>C152</f>
        <v/>
      </c>
      <c r="I146" s="417" t="str">
        <f>C153</f>
        <v/>
      </c>
      <c r="J146" s="417" t="str">
        <f>C154</f>
        <v/>
      </c>
      <c r="K146" s="417" t="str">
        <f>C155</f>
        <v/>
      </c>
      <c r="L146" s="418" t="s">
        <v>14</v>
      </c>
      <c r="M146" s="1907" t="s">
        <v>13</v>
      </c>
      <c r="N146" s="1907"/>
      <c r="O146" s="605" t="s">
        <v>15</v>
      </c>
      <c r="P146" s="420" t="s">
        <v>186</v>
      </c>
      <c r="Q146" s="421" t="s">
        <v>107</v>
      </c>
      <c r="R146" s="422" t="s">
        <v>104</v>
      </c>
      <c r="S146" s="2054" t="s">
        <v>105</v>
      </c>
      <c r="T146" s="2055"/>
      <c r="U146" s="422" t="s">
        <v>106</v>
      </c>
      <c r="V146" s="423" t="s">
        <v>187</v>
      </c>
      <c r="W146" s="622" t="s">
        <v>12</v>
      </c>
      <c r="X146" s="616"/>
      <c r="Y146" s="616"/>
      <c r="Z146" s="617"/>
      <c r="AA146" s="618"/>
    </row>
    <row r="147" spans="1:27" s="619" customFormat="1" ht="30" customHeight="1" thickBot="1" x14ac:dyDescent="0.3">
      <c r="A147" s="614"/>
      <c r="B147" s="1011" t="str">
        <f>'Tabulky skupin'!B147</f>
        <v>N</v>
      </c>
      <c r="C147" s="833"/>
      <c r="D147" s="623">
        <f>B148</f>
        <v>131</v>
      </c>
      <c r="E147" s="624">
        <f>B149</f>
        <v>132</v>
      </c>
      <c r="F147" s="624">
        <f>B150</f>
        <v>133</v>
      </c>
      <c r="G147" s="625">
        <f>B151</f>
        <v>134</v>
      </c>
      <c r="H147" s="624">
        <f>B152</f>
        <v>135</v>
      </c>
      <c r="I147" s="626">
        <f>B153</f>
        <v>136</v>
      </c>
      <c r="J147" s="624">
        <f>B154</f>
        <v>137</v>
      </c>
      <c r="K147" s="624">
        <f>B155</f>
        <v>138</v>
      </c>
      <c r="L147" s="430"/>
      <c r="M147" s="1910"/>
      <c r="N147" s="1910"/>
      <c r="O147" s="431"/>
      <c r="P147" s="432"/>
      <c r="Q147" s="2056" t="s">
        <v>42</v>
      </c>
      <c r="R147" s="2057"/>
      <c r="S147" s="2057"/>
      <c r="T147" s="2057"/>
      <c r="U147" s="2057"/>
      <c r="V147" s="2058"/>
      <c r="W147" s="637"/>
      <c r="X147" s="628"/>
      <c r="Y147" s="628"/>
      <c r="Z147" s="629"/>
      <c r="AA147" s="618"/>
    </row>
    <row r="148" spans="1:27" ht="30" customHeight="1" thickTop="1" x14ac:dyDescent="0.25">
      <c r="A148" s="561"/>
      <c r="B148" s="1012">
        <f>'Tabulky skupin'!B148</f>
        <v>131</v>
      </c>
      <c r="C148" s="898" t="str">
        <f>VLOOKUP($B148,jednotlivci!$C$5:$G$164,5,0)</f>
        <v/>
      </c>
      <c r="D148" s="433" t="str">
        <f>B147</f>
        <v>N</v>
      </c>
      <c r="E148" s="98" t="str">
        <f>IFERROR(CONCATENATE(VLOOKUP(CONCATENATE($B148,"_",E$147),'Rozpis zápasů'!$D$3:$AF$162,IF(VLOOKUP(CONCATENATE($B148,"_",E$147),'Rozpis zápasů'!$D$3:$AF$162,3,0)=$B148,5,6),0),":",VLOOKUP(CONCATENATE($B148,"_",E$147),'Rozpis zápasů'!$D$3:$AF$162,IF(VLOOKUP(CONCATENATE($B148,"_",E$147),'Rozpis zápasů'!$D$3:$AF$162,3,0)=$B148,6,5),0),IF(VLOOKUP(CONCATENATE($B148,"_",E$147),'Rozpis zápasů'!$D$3:$AF$162,20,0)&lt;&gt;"",CONCATENATE(" (",VLOOKUP(CONCATENATE($B148,"_",E$147),'Rozpis zápasů'!$D$3:$AF$162,20,0),")"),"")),"")</f>
        <v/>
      </c>
      <c r="F148" s="98" t="str">
        <f>IFERROR(CONCATENATE(VLOOKUP(CONCATENATE($B148,"_",F$147),'Rozpis zápasů'!$D$3:$AF$162,IF(VLOOKUP(CONCATENATE($B148,"_",F$147),'Rozpis zápasů'!$D$3:$AF$162,3,0)=$B148,5,6),0),":",VLOOKUP(CONCATENATE($B148,"_",F$147),'Rozpis zápasů'!$D$3:$AF$162,IF(VLOOKUP(CONCATENATE($B148,"_",F$147),'Rozpis zápasů'!$D$3:$AF$162,3,0)=$B148,6,5),0),IF(VLOOKUP(CONCATENATE($B148,"_",F$147),'Rozpis zápasů'!$D$3:$AF$162,20,0)&lt;&gt;"",CONCATENATE(" (",VLOOKUP(CONCATENATE($B148,"_",F$147),'Rozpis zápasů'!$D$3:$AF$162,20,0),")"),"")),"")</f>
        <v/>
      </c>
      <c r="G148" s="98" t="str">
        <f>IFERROR(CONCATENATE(VLOOKUP(CONCATENATE($B148,"_",G$147),'Rozpis zápasů'!$D$3:$AF$162,IF(VLOOKUP(CONCATENATE($B148,"_",G$147),'Rozpis zápasů'!$D$3:$AF$162,3,0)=$B148,5,6),0),":",VLOOKUP(CONCATENATE($B148,"_",G$147),'Rozpis zápasů'!$D$3:$AF$162,IF(VLOOKUP(CONCATENATE($B148,"_",G$147),'Rozpis zápasů'!$D$3:$AF$162,3,0)=$B148,6,5),0),IF(VLOOKUP(CONCATENATE($B148,"_",G$147),'Rozpis zápasů'!$D$3:$AF$162,20,0)&lt;&gt;"",CONCATENATE(" (",VLOOKUP(CONCATENATE($B148,"_",G$147),'Rozpis zápasů'!$D$3:$AF$162,20,0),")"),"")),"")</f>
        <v/>
      </c>
      <c r="H148" s="98" t="str">
        <f>IFERROR(CONCATENATE(VLOOKUP(CONCATENATE($B148,"_",H$147),'Rozpis zápasů'!$D$3:$AF$162,IF(VLOOKUP(CONCATENATE($B148,"_",H$147),'Rozpis zápasů'!$D$3:$AF$162,3,0)=$B148,5,6),0),":",VLOOKUP(CONCATENATE($B148,"_",H$147),'Rozpis zápasů'!$D$3:$AF$162,IF(VLOOKUP(CONCATENATE($B148,"_",H$147),'Rozpis zápasů'!$D$3:$AF$162,3,0)=$B148,6,5),0),IF(VLOOKUP(CONCATENATE($B148,"_",H$147),'Rozpis zápasů'!$D$3:$AF$162,20,0)&lt;&gt;"",CONCATENATE(" (",VLOOKUP(CONCATENATE($B148,"_",H$147),'Rozpis zápasů'!$D$3:$AF$162,20,0),")"),"")),"")</f>
        <v/>
      </c>
      <c r="I148" s="98" t="str">
        <f>IFERROR(CONCATENATE(VLOOKUP(CONCATENATE($B148,"_",I$147),'Rozpis zápasů'!$D$3:$AF$162,IF(VLOOKUP(CONCATENATE($B148,"_",I$147),'Rozpis zápasů'!$D$3:$AF$162,3,0)=$B148,5,6),0),":",VLOOKUP(CONCATENATE($B148,"_",I$147),'Rozpis zápasů'!$D$3:$AF$162,IF(VLOOKUP(CONCATENATE($B148,"_",I$147),'Rozpis zápasů'!$D$3:$AF$162,3,0)=$B148,6,5),0),IF(VLOOKUP(CONCATENATE($B148,"_",I$147),'Rozpis zápasů'!$D$3:$AF$162,20,0)&lt;&gt;"",CONCATENATE(" (",VLOOKUP(CONCATENATE($B148,"_",I$147),'Rozpis zápasů'!$D$3:$AF$162,20,0),")"),"")),"")</f>
        <v/>
      </c>
      <c r="J148" s="98" t="str">
        <f>IFERROR(CONCATENATE(VLOOKUP(CONCATENATE($B148,"_",J$147),'Rozpis zápasů'!$D$3:$AF$162,IF(VLOOKUP(CONCATENATE($B148,"_",J$147),'Rozpis zápasů'!$D$3:$AF$162,3,0)=$B148,5,6),0),":",VLOOKUP(CONCATENATE($B148,"_",J$147),'Rozpis zápasů'!$D$3:$AF$162,IF(VLOOKUP(CONCATENATE($B148,"_",J$147),'Rozpis zápasů'!$D$3:$AF$162,3,0)=$B148,6,5),0),IF(VLOOKUP(CONCATENATE($B148,"_",J$147),'Rozpis zápasů'!$D$3:$AF$162,20,0)&lt;&gt;"",CONCATENATE(" (",VLOOKUP(CONCATENATE($B148,"_",J$147),'Rozpis zápasů'!$D$3:$AF$162,20,0),")"),"")),"")</f>
        <v/>
      </c>
      <c r="K148" s="228" t="str">
        <f>IFERROR(CONCATENATE(VLOOKUP(CONCATENATE($B148,"_",K$147),'Rozpis zápasů'!$D$3:$AF$162,IF(VLOOKUP(CONCATENATE($B148,"_",K$147),'Rozpis zápasů'!$D$3:$AF$162,3,0)=$B148,5,6),0),":",VLOOKUP(CONCATENATE($B148,"_",K$147),'Rozpis zápasů'!$D$3:$AF$162,IF(VLOOKUP(CONCATENATE($B148,"_",K$147),'Rozpis zápasů'!$D$3:$AF$162,3,0)=$B148,6,5),0),IF(VLOOKUP(CONCATENATE($B148,"_",K$147),'Rozpis zápasů'!$D$3:$AF$162,20,0)&lt;&gt;"",CONCATENATE(" (",VLOOKUP(CONCATENATE($B148,"_",K$147),'Rozpis zápasů'!$D$3:$AF$162,20,0),")"),"")),"")</f>
        <v/>
      </c>
      <c r="L148" s="230" t="str">
        <f>IF((COUNTIFS('Rozpis zápasů'!$F$3:$F$162,B148,'Rozpis zápasů'!$E$3:$E$162,"&lt;&gt;N")+COUNTIFS('Rozpis zápasů'!$G$3:$G$162,B148,'Rozpis zápasů'!$E$3:$E$162,"&lt;&gt;N"))=0,"",SUMIF('Rozpis zápasů'!$F$3:$F$162,B148,'Rozpis zápasů'!$L$3:$L$162)+SUMIF('Rozpis zápasů'!$G$3:$G$162,B148,'Rozpis zápasů'!$M$3:$M$162))</f>
        <v/>
      </c>
      <c r="M148" s="234" t="str">
        <f>IF((COUNTIFS('Rozpis zápasů'!$F$3:$F$162,B148,'Rozpis zápasů'!$E$3:$E$162,"&lt;&gt;N")+COUNTIFS('Rozpis zápasů'!$G$3:$G$162,B148,'Rozpis zápasů'!$E$3:$E$162,"&lt;&gt;N"))=0,"",SUMIF('Rozpis zápasů'!$F$3:$F$162,$B148,'Rozpis zápasů'!$H$3:$H$162)+SUMIF('Rozpis zápasů'!$G$3:$G$162,$B148,'Rozpis zápasů'!$I$3:$I$162))</f>
        <v/>
      </c>
      <c r="N148" s="354" t="str">
        <f>IF((COUNTIFS('Rozpis zápasů'!$F$3:$F$162,B148,'Rozpis zápasů'!$E$3:$E$162,"&lt;&gt;N")+COUNTIFS('Rozpis zápasů'!$G$3:$G$162,B148,'Rozpis zápasů'!$E$3:$E$162,"&lt;&gt;N"))=0,"",SUMIF('Rozpis zápasů'!$F$3:$F$162,$B148,'Rozpis zápasů'!$I$3:$I$162)+SUMIF('Rozpis zápasů'!$G$3:$G$162,$B148,'Rozpis zápasů'!$H$3:$H$162))</f>
        <v/>
      </c>
      <c r="O148" s="231" t="str">
        <f>IFERROR(M148-N148,"")</f>
        <v/>
      </c>
      <c r="P148" s="434" t="str">
        <f>IFERROR(M148/N148,"")</f>
        <v/>
      </c>
      <c r="Q148" s="435" t="str">
        <f t="shared" ref="Q148:Q155" si="69">IFERROR(RANK(L148,$L$148:$L$155,0),"")</f>
        <v/>
      </c>
      <c r="R148" s="436" t="str">
        <f>IF($Q148="","",IF(AND(COUNTIF($Q$148:$Q$155,$Q148)&gt;1,COUNTIF($Q$148:$Q$155,$Q148)&lt;COUNTA($C$148:$C$155)),HLOOKUP($B148,rozstřely!$C$492:$BN$505,10,0),""))</f>
        <v/>
      </c>
      <c r="S148" s="437" t="str">
        <f>IF($Q148="","",IF(AND(COUNTIF($Q$148:$Q$155,$Q148)&gt;1,COUNTIF($Q$148:$Q$155,$Q148)&lt;COUNTA($C$148:$C$155)),HLOOKUP($B148,rozstřely!$C$492:$BN$505,11,0),""))</f>
        <v/>
      </c>
      <c r="T148" s="438" t="str">
        <f>IF($Q148="","",IF(AND(COUNTIF($Q$148:$Q$155,$Q148)&gt;1,COUNTIF($Q$148:$Q$155,$Q148)&lt;COUNTA($C$148:$C$155)),HLOOKUP($B148,rozstřely!$C$492:$BN$505,12,0),""))</f>
        <v/>
      </c>
      <c r="U148" s="436" t="str">
        <f>IF($Q148="","",IF(AND(COUNTIF($Q$148:$Q$155,$Q148)&gt;1,COUNTIF($Q$148:$Q$155,$Q148)&lt;COUNTA($C$148:$C$155)),HLOOKUP($B148,rozstřely!$C$492:$BN$505,13,0),""))</f>
        <v/>
      </c>
      <c r="V148" s="439" t="str">
        <f>IF($Q148="","",IF(AND(COUNTIF($Q$148:$Q$155,$Q148)&gt;1,COUNTIF($Q$148:$Q$155,$Q148)&lt;COUNTA($C$148:$C$155)),HLOOKUP($B148,rozstřely!$C$492:$BN$505,14,0),""))</f>
        <v/>
      </c>
      <c r="W148" s="440" t="str">
        <f>IF($Q148="","",IF(AND(COUNTIF($Q$148:$Q$155,$Q148)&gt;0,COUNTIF($Q$148:$Q$155,$Q148)&lt;COUNTA($C$148:$C$155)),HLOOKUP(B148,rozstřely!$C$481:$BJ$488,8,0),""))</f>
        <v/>
      </c>
      <c r="X148" s="441" t="str">
        <f t="shared" ref="X148:X155" si="70">CONCATENATE(W148,$B$147)</f>
        <v>N</v>
      </c>
      <c r="Y148" s="442">
        <f t="shared" ref="Y148:Y155" si="71">B148</f>
        <v>131</v>
      </c>
      <c r="Z148" s="443" t="str">
        <f t="shared" ref="Z148:Z155" si="72">C148</f>
        <v/>
      </c>
      <c r="AA148" s="325"/>
    </row>
    <row r="149" spans="1:27" ht="30" customHeight="1" x14ac:dyDescent="0.25">
      <c r="A149" s="561"/>
      <c r="B149" s="1013">
        <f>'Tabulky skupin'!B149</f>
        <v>132</v>
      </c>
      <c r="C149" s="899" t="str">
        <f>VLOOKUP($B149,jednotlivci!$C$5:$G$164,5,0)</f>
        <v/>
      </c>
      <c r="D149" s="100" t="str">
        <f>IFERROR(CONCATENATE(VLOOKUP(CONCATENATE(D$147,"_",$B149),'Rozpis zápasů'!$D$3:$AF$162,IF(VLOOKUP(CONCATENATE(D$147,"_",$B149),'Rozpis zápasů'!$D$3:$AF$162,3,0)=$B149,5,6),0),":",VLOOKUP(CONCATENATE(D$147,"_",$B149),'Rozpis zápasů'!$D$3:$AF$162,IF(VLOOKUP(CONCATENATE(D$147,"_",$B149),'Rozpis zápasů'!$D$3:$AF$162,3,0)=$B149,6,5),0),IF(VLOOKUP(CONCATENATE(D$147,"_",$B149),'Rozpis zápasů'!$D$3:$AF$162,20,0)&lt;&gt;"",CONCATENATE(" (",VLOOKUP(CONCATENATE(D$147,"_",$B149),'Rozpis zápasů'!$D$3:$AF$162,20,0),")"),"")),"")</f>
        <v/>
      </c>
      <c r="E149" s="444" t="str">
        <f>D148</f>
        <v>N</v>
      </c>
      <c r="F149" s="101" t="str">
        <f>IFERROR(CONCATENATE(VLOOKUP(CONCATENATE($B149,"_",F$147),'Rozpis zápasů'!$D$3:$AF$162,IF(VLOOKUP(CONCATENATE($B149,"_",F$147),'Rozpis zápasů'!$D$3:$AF$162,3,0)=$B149,5,6),0),":",VLOOKUP(CONCATENATE($B149,"_",F$147),'Rozpis zápasů'!$D$3:$AF$162,IF(VLOOKUP(CONCATENATE($B149,"_",F$147),'Rozpis zápasů'!$D$3:$AF$162,3,0)=$B149,6,5),0),IF(VLOOKUP(CONCATENATE($B149,"_",F$147),'Rozpis zápasů'!$D$3:$AF$162,20,0)&lt;&gt;"",CONCATENATE(" (",VLOOKUP(CONCATENATE($B149,"_",F$147),'Rozpis zápasů'!$D$3:$AF$162,20,0),")"),"")),"")</f>
        <v/>
      </c>
      <c r="G149" s="101" t="str">
        <f>IFERROR(CONCATENATE(VLOOKUP(CONCATENATE($B149,"_",G$147),'Rozpis zápasů'!$D$3:$AF$162,IF(VLOOKUP(CONCATENATE($B149,"_",G$147),'Rozpis zápasů'!$D$3:$AF$162,3,0)=$B149,5,6),0),":",VLOOKUP(CONCATENATE($B149,"_",G$147),'Rozpis zápasů'!$D$3:$AF$162,IF(VLOOKUP(CONCATENATE($B149,"_",G$147),'Rozpis zápasů'!$D$3:$AF$162,3,0)=$B149,6,5),0),IF(VLOOKUP(CONCATENATE($B149,"_",G$147),'Rozpis zápasů'!$D$3:$AF$162,20,0)&lt;&gt;"",CONCATENATE(" (",VLOOKUP(CONCATENATE($B149,"_",G$147),'Rozpis zápasů'!$D$3:$AF$162,20,0),")"),"")),"")</f>
        <v/>
      </c>
      <c r="H149" s="101" t="str">
        <f>IFERROR(CONCATENATE(VLOOKUP(CONCATENATE($B149,"_",H$147),'Rozpis zápasů'!$D$3:$AF$162,IF(VLOOKUP(CONCATENATE($B149,"_",H$147),'Rozpis zápasů'!$D$3:$AF$162,3,0)=$B149,5,6),0),":",VLOOKUP(CONCATENATE($B149,"_",H$147),'Rozpis zápasů'!$D$3:$AF$162,IF(VLOOKUP(CONCATENATE($B149,"_",H$147),'Rozpis zápasů'!$D$3:$AF$162,3,0)=$B149,6,5),0),IF(VLOOKUP(CONCATENATE($B149,"_",H$147),'Rozpis zápasů'!$D$3:$AF$162,20,0)&lt;&gt;"",CONCATENATE(" (",VLOOKUP(CONCATENATE($B149,"_",H$147),'Rozpis zápasů'!$D$3:$AF$162,20,0),")"),"")),"")</f>
        <v/>
      </c>
      <c r="I149" s="101" t="str">
        <f>IFERROR(CONCATENATE(VLOOKUP(CONCATENATE($B149,"_",I$147),'Rozpis zápasů'!$D$3:$AF$162,IF(VLOOKUP(CONCATENATE($B149,"_",I$147),'Rozpis zápasů'!$D$3:$AF$162,3,0)=$B149,5,6),0),":",VLOOKUP(CONCATENATE($B149,"_",I$147),'Rozpis zápasů'!$D$3:$AF$162,IF(VLOOKUP(CONCATENATE($B149,"_",I$147),'Rozpis zápasů'!$D$3:$AF$162,3,0)=$B149,6,5),0),IF(VLOOKUP(CONCATENATE($B149,"_",I$147),'Rozpis zápasů'!$D$3:$AF$162,20,0)&lt;&gt;"",CONCATENATE(" (",VLOOKUP(CONCATENATE($B149,"_",I$147),'Rozpis zápasů'!$D$3:$AF$162,20,0),")"),"")),"")</f>
        <v/>
      </c>
      <c r="J149" s="101" t="str">
        <f>IFERROR(CONCATENATE(VLOOKUP(CONCATENATE($B149,"_",J$147),'Rozpis zápasů'!$D$3:$AF$162,IF(VLOOKUP(CONCATENATE($B149,"_",J$147),'Rozpis zápasů'!$D$3:$AF$162,3,0)=$B149,5,6),0),":",VLOOKUP(CONCATENATE($B149,"_",J$147),'Rozpis zápasů'!$D$3:$AF$162,IF(VLOOKUP(CONCATENATE($B149,"_",J$147),'Rozpis zápasů'!$D$3:$AF$162,3,0)=$B149,6,5),0),IF(VLOOKUP(CONCATENATE($B149,"_",J$147),'Rozpis zápasů'!$D$3:$AF$162,20,0)&lt;&gt;"",CONCATENATE(" (",VLOOKUP(CONCATENATE($B149,"_",J$147),'Rozpis zápasů'!$D$3:$AF$162,20,0),")"),"")),"")</f>
        <v/>
      </c>
      <c r="K149" s="229" t="str">
        <f>IFERROR(CONCATENATE(VLOOKUP(CONCATENATE($B149,"_",K$147),'Rozpis zápasů'!$D$3:$AF$162,IF(VLOOKUP(CONCATENATE($B149,"_",K$147),'Rozpis zápasů'!$D$3:$AF$162,3,0)=$B149,5,6),0),":",VLOOKUP(CONCATENATE($B149,"_",K$147),'Rozpis zápasů'!$D$3:$AF$162,IF(VLOOKUP(CONCATENATE($B149,"_",K$147),'Rozpis zápasů'!$D$3:$AF$162,3,0)=$B149,6,5),0),IF(VLOOKUP(CONCATENATE($B149,"_",K$147),'Rozpis zápasů'!$D$3:$AF$162,20,0)&lt;&gt;"",CONCATENATE(" (",VLOOKUP(CONCATENATE($B149,"_",K$147),'Rozpis zápasů'!$D$3:$AF$162,20,0),")"),"")),"")</f>
        <v/>
      </c>
      <c r="L149" s="232" t="str">
        <f>IF((COUNTIFS('Rozpis zápasů'!$F$3:$F$162,B149,'Rozpis zápasů'!$E$3:$E$162,"&lt;&gt;N")+COUNTIFS('Rozpis zápasů'!$G$3:$G$162,B149,'Rozpis zápasů'!$E$3:$E$162,"&lt;&gt;N"))=0,"",SUMIF('Rozpis zápasů'!$F$3:$F$162,B149,'Rozpis zápasů'!$L$3:$L$162)+SUMIF('Rozpis zápasů'!$G$3:$G$162,B149,'Rozpis zápasů'!$M$3:$M$162))</f>
        <v/>
      </c>
      <c r="M149" s="235" t="str">
        <f>IF((COUNTIFS('Rozpis zápasů'!$F$3:$F$162,B149,'Rozpis zápasů'!$E$3:$E$162,"&lt;&gt;N")+COUNTIFS('Rozpis zápasů'!$G$3:$G$162,B149,'Rozpis zápasů'!$E$3:$E$162,"&lt;&gt;N"))=0,"",SUMIF('Rozpis zápasů'!$F$3:$F$162,$B149,'Rozpis zápasů'!$H$3:$H$162)+SUMIF('Rozpis zápasů'!$G$3:$G$162,$B149,'Rozpis zápasů'!$I$3:$I$162))</f>
        <v/>
      </c>
      <c r="N149" s="355" t="str">
        <f>IF((COUNTIFS('Rozpis zápasů'!$F$3:$F$162,B149,'Rozpis zápasů'!$E$3:$E$162,"&lt;&gt;N")+COUNTIFS('Rozpis zápasů'!$G$3:$G$162,B149,'Rozpis zápasů'!$E$3:$E$162,"&lt;&gt;N"))=0,"",SUMIF('Rozpis zápasů'!$F$3:$F$162,$B149,'Rozpis zápasů'!$I$3:$I$162)+SUMIF('Rozpis zápasů'!$G$3:$G$162,$B149,'Rozpis zápasů'!$H$3:$H$162))</f>
        <v/>
      </c>
      <c r="O149" s="233" t="str">
        <f t="shared" ref="O149:O155" si="73">IFERROR(M149-N149,"")</f>
        <v/>
      </c>
      <c r="P149" s="445" t="str">
        <f t="shared" ref="P149:P155" si="74">IFERROR(M149/N149,"")</f>
        <v/>
      </c>
      <c r="Q149" s="446" t="str">
        <f t="shared" si="69"/>
        <v/>
      </c>
      <c r="R149" s="447" t="str">
        <f>IF($Q149="","",IF(AND(COUNTIF($Q$148:$Q$155,$Q149)&gt;1,COUNTIF($Q$148:$Q$155,$Q149)&lt;COUNTA($C$148:$C$155)),HLOOKUP($B149,rozstřely!$C$492:$BN$505,10,0),""))</f>
        <v/>
      </c>
      <c r="S149" s="448" t="str">
        <f>IF($Q149="","",IF(AND(COUNTIF($Q$148:$Q$155,$Q149)&gt;1,COUNTIF($Q$148:$Q$155,$Q149)&lt;COUNTA($C$148:$C$155)),HLOOKUP($B149,rozstřely!$C$492:$BN$505,11,0),""))</f>
        <v/>
      </c>
      <c r="T149" s="449" t="str">
        <f>IF($Q149="","",IF(AND(COUNTIF($Q$148:$Q$155,$Q149)&gt;1,COUNTIF($Q$148:$Q$155,$Q149)&lt;COUNTA($C$148:$C$155)),HLOOKUP($B149,rozstřely!$C$492:$BN$505,12,0),""))</f>
        <v/>
      </c>
      <c r="U149" s="447" t="str">
        <f>IF($Q149="","",IF(AND(COUNTIF($Q$148:$Q$155,$Q149)&gt;1,COUNTIF($Q$148:$Q$155,$Q149)&lt;COUNTA($C$148:$C$155)),HLOOKUP($B149,rozstřely!$C$492:$BN$505,13,0),""))</f>
        <v/>
      </c>
      <c r="V149" s="450" t="str">
        <f>IF($Q149="","",IF(AND(COUNTIF($Q$148:$Q$155,$Q149)&gt;1,COUNTIF($Q$148:$Q$155,$Q149)&lt;COUNTA($C$148:$C$155)),HLOOKUP($B149,rozstřely!$C$492:$BN$505,14,0),""))</f>
        <v/>
      </c>
      <c r="W149" s="451" t="str">
        <f>IF($Q149="","",IF(AND(COUNTIF($Q$148:$Q$155,$Q149)&gt;0,COUNTIF($Q$148:$Q$155,$Q149)&lt;COUNTA($C$148:$C$155)),HLOOKUP(B149,rozstřely!$C$481:$BJ$488,8,0),""))</f>
        <v/>
      </c>
      <c r="X149" s="452" t="str">
        <f t="shared" si="70"/>
        <v>N</v>
      </c>
      <c r="Y149" s="453">
        <f t="shared" si="71"/>
        <v>132</v>
      </c>
      <c r="Z149" s="454" t="str">
        <f t="shared" si="72"/>
        <v/>
      </c>
      <c r="AA149" s="325"/>
    </row>
    <row r="150" spans="1:27" ht="30" customHeight="1" x14ac:dyDescent="0.25">
      <c r="A150" s="561"/>
      <c r="B150" s="1013">
        <f>'Tabulky skupin'!B150</f>
        <v>133</v>
      </c>
      <c r="C150" s="899" t="str">
        <f>VLOOKUP($B150,jednotlivci!$C$5:$G$164,5,0)</f>
        <v/>
      </c>
      <c r="D150" s="100" t="str">
        <f>IFERROR(CONCATENATE(VLOOKUP(CONCATENATE(D$147,"_",$B150),'Rozpis zápasů'!$D$3:$AF$162,IF(VLOOKUP(CONCATENATE(D$147,"_",$B150),'Rozpis zápasů'!$D$3:$AF$162,3,0)=$B150,5,6),0),":",VLOOKUP(CONCATENATE(D$147,"_",$B150),'Rozpis zápasů'!$D$3:$AF$162,IF(VLOOKUP(CONCATENATE(D$147,"_",$B150),'Rozpis zápasů'!$D$3:$AF$162,3,0)=$B150,6,5),0),IF(VLOOKUP(CONCATENATE(D$147,"_",$B150),'Rozpis zápasů'!$D$3:$AF$162,20,0)&lt;&gt;"",CONCATENATE(" (",VLOOKUP(CONCATENATE(D$147,"_",$B150),'Rozpis zápasů'!$D$3:$AF$162,20,0),")"),"")),"")</f>
        <v/>
      </c>
      <c r="E150" s="103" t="str">
        <f>IFERROR(CONCATENATE(VLOOKUP(CONCATENATE(E$147,"_",$B150),'Rozpis zápasů'!$D$3:$AF$162,IF(VLOOKUP(CONCATENATE(E$147,"_",$B150),'Rozpis zápasů'!$D$3:$AF$162,3,0)=$B150,5,6),0),":",VLOOKUP(CONCATENATE(E$147,"_",$B150),'Rozpis zápasů'!$D$3:$AF$162,IF(VLOOKUP(CONCATENATE(E$147,"_",$B150),'Rozpis zápasů'!$D$3:$AF$162,3,0)=$B150,6,5),0),IF(VLOOKUP(CONCATENATE(E$147,"_",$B150),'Rozpis zápasů'!$D$3:$AF$162,20,0)&lt;&gt;"",CONCATENATE(" (",VLOOKUP(CONCATENATE(E$147,"_",$B150),'Rozpis zápasů'!$D$3:$AF$162,20,0),")"),"")),"")</f>
        <v/>
      </c>
      <c r="F150" s="444" t="str">
        <f>E149</f>
        <v>N</v>
      </c>
      <c r="G150" s="101" t="str">
        <f>IFERROR(CONCATENATE(VLOOKUP(CONCATENATE($B150,"_",G$147),'Rozpis zápasů'!$D$3:$AF$162,IF(VLOOKUP(CONCATENATE($B150,"_",G$147),'Rozpis zápasů'!$D$3:$AF$162,3,0)=$B150,5,6),0),":",VLOOKUP(CONCATENATE($B150,"_",G$147),'Rozpis zápasů'!$D$3:$AF$162,IF(VLOOKUP(CONCATENATE($B150,"_",G$147),'Rozpis zápasů'!$D$3:$AF$162,3,0)=$B150,6,5),0),IF(VLOOKUP(CONCATENATE($B150,"_",G$147),'Rozpis zápasů'!$D$3:$AF$162,20,0)&lt;&gt;"",CONCATENATE(" (",VLOOKUP(CONCATENATE($B150,"_",G$147),'Rozpis zápasů'!$D$3:$AF$162,20,0),")"),"")),"")</f>
        <v/>
      </c>
      <c r="H150" s="101" t="str">
        <f>IFERROR(CONCATENATE(VLOOKUP(CONCATENATE($B150,"_",H$147),'Rozpis zápasů'!$D$3:$AF$162,IF(VLOOKUP(CONCATENATE($B150,"_",H$147),'Rozpis zápasů'!$D$3:$AF$162,3,0)=$B150,5,6),0),":",VLOOKUP(CONCATENATE($B150,"_",H$147),'Rozpis zápasů'!$D$3:$AF$162,IF(VLOOKUP(CONCATENATE($B150,"_",H$147),'Rozpis zápasů'!$D$3:$AF$162,3,0)=$B150,6,5),0),IF(VLOOKUP(CONCATENATE($B150,"_",H$147),'Rozpis zápasů'!$D$3:$AF$162,20,0)&lt;&gt;"",CONCATENATE(" (",VLOOKUP(CONCATENATE($B150,"_",H$147),'Rozpis zápasů'!$D$3:$AF$162,20,0),")"),"")),"")</f>
        <v/>
      </c>
      <c r="I150" s="101" t="str">
        <f>IFERROR(CONCATENATE(VLOOKUP(CONCATENATE($B150,"_",I$147),'Rozpis zápasů'!$D$3:$AF$162,IF(VLOOKUP(CONCATENATE($B150,"_",I$147),'Rozpis zápasů'!$D$3:$AF$162,3,0)=$B150,5,6),0),":",VLOOKUP(CONCATENATE($B150,"_",I$147),'Rozpis zápasů'!$D$3:$AF$162,IF(VLOOKUP(CONCATENATE($B150,"_",I$147),'Rozpis zápasů'!$D$3:$AF$162,3,0)=$B150,6,5),0),IF(VLOOKUP(CONCATENATE($B150,"_",I$147),'Rozpis zápasů'!$D$3:$AF$162,20,0)&lt;&gt;"",CONCATENATE(" (",VLOOKUP(CONCATENATE($B150,"_",I$147),'Rozpis zápasů'!$D$3:$AF$162,20,0),")"),"")),"")</f>
        <v/>
      </c>
      <c r="J150" s="101" t="str">
        <f>IFERROR(CONCATENATE(VLOOKUP(CONCATENATE($B150,"_",J$147),'Rozpis zápasů'!$D$3:$AF$162,IF(VLOOKUP(CONCATENATE($B150,"_",J$147),'Rozpis zápasů'!$D$3:$AF$162,3,0)=$B150,5,6),0),":",VLOOKUP(CONCATENATE($B150,"_",J$147),'Rozpis zápasů'!$D$3:$AF$162,IF(VLOOKUP(CONCATENATE($B150,"_",J$147),'Rozpis zápasů'!$D$3:$AF$162,3,0)=$B150,6,5),0),IF(VLOOKUP(CONCATENATE($B150,"_",J$147),'Rozpis zápasů'!$D$3:$AF$162,20,0)&lt;&gt;"",CONCATENATE(" (",VLOOKUP(CONCATENATE($B150,"_",J$147),'Rozpis zápasů'!$D$3:$AF$162,20,0),")"),"")),"")</f>
        <v/>
      </c>
      <c r="K150" s="229" t="str">
        <f>IFERROR(CONCATENATE(VLOOKUP(CONCATENATE($B150,"_",K$147),'Rozpis zápasů'!$D$3:$AF$162,IF(VLOOKUP(CONCATENATE($B150,"_",K$147),'Rozpis zápasů'!$D$3:$AF$162,3,0)=$B150,5,6),0),":",VLOOKUP(CONCATENATE($B150,"_",K$147),'Rozpis zápasů'!$D$3:$AF$162,IF(VLOOKUP(CONCATENATE($B150,"_",K$147),'Rozpis zápasů'!$D$3:$AF$162,3,0)=$B150,6,5),0),IF(VLOOKUP(CONCATENATE($B150,"_",K$147),'Rozpis zápasů'!$D$3:$AF$162,20,0)&lt;&gt;"",CONCATENATE(" (",VLOOKUP(CONCATENATE($B150,"_",K$147),'Rozpis zápasů'!$D$3:$AF$162,20,0),")"),"")),"")</f>
        <v/>
      </c>
      <c r="L150" s="232" t="str">
        <f>IF((COUNTIFS('Rozpis zápasů'!$F$3:$F$162,B150,'Rozpis zápasů'!$E$3:$E$162,"&lt;&gt;N")+COUNTIFS('Rozpis zápasů'!$G$3:$G$162,B150,'Rozpis zápasů'!$E$3:$E$162,"&lt;&gt;N"))=0,"",SUMIF('Rozpis zápasů'!$F$3:$F$162,B150,'Rozpis zápasů'!$L$3:$L$162)+SUMIF('Rozpis zápasů'!$G$3:$G$162,B150,'Rozpis zápasů'!$M$3:$M$162))</f>
        <v/>
      </c>
      <c r="M150" s="235" t="str">
        <f>IF((COUNTIFS('Rozpis zápasů'!$F$3:$F$162,B150,'Rozpis zápasů'!$E$3:$E$162,"&lt;&gt;N")+COUNTIFS('Rozpis zápasů'!$G$3:$G$162,B150,'Rozpis zápasů'!$E$3:$E$162,"&lt;&gt;N"))=0,"",SUMIF('Rozpis zápasů'!$F$3:$F$162,$B150,'Rozpis zápasů'!$H$3:$H$162)+SUMIF('Rozpis zápasů'!$G$3:$G$162,$B150,'Rozpis zápasů'!$I$3:$I$162))</f>
        <v/>
      </c>
      <c r="N150" s="355" t="str">
        <f>IF((COUNTIFS('Rozpis zápasů'!$F$3:$F$162,B150,'Rozpis zápasů'!$E$3:$E$162,"&lt;&gt;N")+COUNTIFS('Rozpis zápasů'!$G$3:$G$162,B150,'Rozpis zápasů'!$E$3:$E$162,"&lt;&gt;N"))=0,"",SUMIF('Rozpis zápasů'!$F$3:$F$162,$B150,'Rozpis zápasů'!$I$3:$I$162)+SUMIF('Rozpis zápasů'!$G$3:$G$162,$B150,'Rozpis zápasů'!$H$3:$H$162))</f>
        <v/>
      </c>
      <c r="O150" s="233" t="str">
        <f t="shared" si="73"/>
        <v/>
      </c>
      <c r="P150" s="445" t="str">
        <f t="shared" si="74"/>
        <v/>
      </c>
      <c r="Q150" s="446" t="str">
        <f t="shared" si="69"/>
        <v/>
      </c>
      <c r="R150" s="447" t="str">
        <f>IF($Q150="","",IF(AND(COUNTIF($Q$148:$Q$155,$Q150)&gt;1,COUNTIF($Q$148:$Q$155,$Q150)&lt;COUNTA($C$148:$C$155)),HLOOKUP($B150,rozstřely!$C$492:$BN$505,10,0),""))</f>
        <v/>
      </c>
      <c r="S150" s="448" t="str">
        <f>IF($Q150="","",IF(AND(COUNTIF($Q$148:$Q$155,$Q150)&gt;1,COUNTIF($Q$148:$Q$155,$Q150)&lt;COUNTA($C$148:$C$155)),HLOOKUP($B150,rozstřely!$C$492:$BN$505,11,0),""))</f>
        <v/>
      </c>
      <c r="T150" s="449" t="str">
        <f>IF($Q150="","",IF(AND(COUNTIF($Q$148:$Q$155,$Q150)&gt;1,COUNTIF($Q$148:$Q$155,$Q150)&lt;COUNTA($C$148:$C$155)),HLOOKUP($B150,rozstřely!$C$492:$BN$505,12,0),""))</f>
        <v/>
      </c>
      <c r="U150" s="447" t="str">
        <f>IF($Q150="","",IF(AND(COUNTIF($Q$148:$Q$155,$Q150)&gt;1,COUNTIF($Q$148:$Q$155,$Q150)&lt;COUNTA($C$148:$C$155)),HLOOKUP($B150,rozstřely!$C$492:$BN$505,13,0),""))</f>
        <v/>
      </c>
      <c r="V150" s="450" t="str">
        <f>IF($Q150="","",IF(AND(COUNTIF($Q$148:$Q$155,$Q150)&gt;1,COUNTIF($Q$148:$Q$155,$Q150)&lt;COUNTA($C$148:$C$155)),HLOOKUP($B150,rozstřely!$C$492:$BN$505,14,0),""))</f>
        <v/>
      </c>
      <c r="W150" s="451" t="str">
        <f>IF($Q150="","",IF(AND(COUNTIF($Q$148:$Q$155,$Q150)&gt;0,COUNTIF($Q$148:$Q$155,$Q150)&lt;COUNTA($C$148:$C$155)),HLOOKUP(B150,rozstřely!$C$481:$BJ$488,8,0),""))</f>
        <v/>
      </c>
      <c r="X150" s="452" t="str">
        <f t="shared" si="70"/>
        <v>N</v>
      </c>
      <c r="Y150" s="453">
        <f t="shared" si="71"/>
        <v>133</v>
      </c>
      <c r="Z150" s="455" t="str">
        <f t="shared" si="72"/>
        <v/>
      </c>
      <c r="AA150" s="325"/>
    </row>
    <row r="151" spans="1:27" ht="30" customHeight="1" x14ac:dyDescent="0.25">
      <c r="A151" s="561"/>
      <c r="B151" s="1013">
        <f>'Tabulky skupin'!B151</f>
        <v>134</v>
      </c>
      <c r="C151" s="899" t="str">
        <f>VLOOKUP($B151,jednotlivci!$C$5:$G$164,5,0)</f>
        <v/>
      </c>
      <c r="D151" s="100" t="str">
        <f>IFERROR(CONCATENATE(VLOOKUP(CONCATENATE(D$147,"_",$B151),'Rozpis zápasů'!$D$3:$AF$162,IF(VLOOKUP(CONCATENATE(D$147,"_",$B151),'Rozpis zápasů'!$D$3:$AF$162,3,0)=$B151,5,6),0),":",VLOOKUP(CONCATENATE(D$147,"_",$B151),'Rozpis zápasů'!$D$3:$AF$162,IF(VLOOKUP(CONCATENATE(D$147,"_",$B151),'Rozpis zápasů'!$D$3:$AF$162,3,0)=$B151,6,5),0),IF(VLOOKUP(CONCATENATE(D$147,"_",$B151),'Rozpis zápasů'!$D$3:$AF$162,20,0)&lt;&gt;"",CONCATENATE(" (",VLOOKUP(CONCATENATE(D$147,"_",$B151),'Rozpis zápasů'!$D$3:$AF$162,20,0),")"),"")),"")</f>
        <v/>
      </c>
      <c r="E151" s="103" t="str">
        <f>IFERROR(CONCATENATE(VLOOKUP(CONCATENATE(E$147,"_",$B151),'Rozpis zápasů'!$D$3:$AF$162,IF(VLOOKUP(CONCATENATE(E$147,"_",$B151),'Rozpis zápasů'!$D$3:$AF$162,3,0)=$B151,5,6),0),":",VLOOKUP(CONCATENATE(E$147,"_",$B151),'Rozpis zápasů'!$D$3:$AF$162,IF(VLOOKUP(CONCATENATE(E$147,"_",$B151),'Rozpis zápasů'!$D$3:$AF$162,3,0)=$B151,6,5),0),IF(VLOOKUP(CONCATENATE(E$147,"_",$B151),'Rozpis zápasů'!$D$3:$AF$162,20,0)&lt;&gt;"",CONCATENATE(" (",VLOOKUP(CONCATENATE(E$147,"_",$B151),'Rozpis zápasů'!$D$3:$AF$162,20,0),")"),"")),"")</f>
        <v/>
      </c>
      <c r="F151" s="103" t="str">
        <f>IFERROR(CONCATENATE(VLOOKUP(CONCATENATE(F$147,"_",$B151),'Rozpis zápasů'!$D$3:$AF$162,IF(VLOOKUP(CONCATENATE(F$147,"_",$B151),'Rozpis zápasů'!$D$3:$AF$162,3,0)=$B151,5,6),0),":",VLOOKUP(CONCATENATE(F$147,"_",$B151),'Rozpis zápasů'!$D$3:$AF$162,IF(VLOOKUP(CONCATENATE(F$147,"_",$B151),'Rozpis zápasů'!$D$3:$AF$162,3,0)=$B151,6,5),0),IF(VLOOKUP(CONCATENATE(F$147,"_",$B151),'Rozpis zápasů'!$D$3:$AF$162,20,0)&lt;&gt;"",CONCATENATE(" (",VLOOKUP(CONCATENATE(F$147,"_",$B151),'Rozpis zápasů'!$D$3:$AF$162,20,0),")"),"")),"")</f>
        <v/>
      </c>
      <c r="G151" s="444" t="str">
        <f>F150</f>
        <v>N</v>
      </c>
      <c r="H151" s="101" t="str">
        <f>IFERROR(CONCATENATE(VLOOKUP(CONCATENATE($B151,"_",H$147),'Rozpis zápasů'!$D$3:$AF$162,IF(VLOOKUP(CONCATENATE($B151,"_",H$147),'Rozpis zápasů'!$D$3:$AF$162,3,0)=$B151,5,6),0),":",VLOOKUP(CONCATENATE($B151,"_",H$147),'Rozpis zápasů'!$D$3:$AF$162,IF(VLOOKUP(CONCATENATE($B151,"_",H$147),'Rozpis zápasů'!$D$3:$AF$162,3,0)=$B151,6,5),0),IF(VLOOKUP(CONCATENATE($B151,"_",H$147),'Rozpis zápasů'!$D$3:$AF$162,20,0)&lt;&gt;"",CONCATENATE(" (",VLOOKUP(CONCATENATE($B151,"_",H$147),'Rozpis zápasů'!$D$3:$AF$162,20,0),")"),"")),"")</f>
        <v/>
      </c>
      <c r="I151" s="101" t="str">
        <f>IFERROR(CONCATENATE(VLOOKUP(CONCATENATE($B151,"_",I$147),'Rozpis zápasů'!$D$3:$AF$162,IF(VLOOKUP(CONCATENATE($B151,"_",I$147),'Rozpis zápasů'!$D$3:$AF$162,3,0)=$B151,5,6),0),":",VLOOKUP(CONCATENATE($B151,"_",I$147),'Rozpis zápasů'!$D$3:$AF$162,IF(VLOOKUP(CONCATENATE($B151,"_",I$147),'Rozpis zápasů'!$D$3:$AF$162,3,0)=$B151,6,5),0),IF(VLOOKUP(CONCATENATE($B151,"_",I$147),'Rozpis zápasů'!$D$3:$AF$162,20,0)&lt;&gt;"",CONCATENATE(" (",VLOOKUP(CONCATENATE($B151,"_",I$147),'Rozpis zápasů'!$D$3:$AF$162,20,0),")"),"")),"")</f>
        <v/>
      </c>
      <c r="J151" s="101" t="str">
        <f>IFERROR(CONCATENATE(VLOOKUP(CONCATENATE($B151,"_",J$147),'Rozpis zápasů'!$D$3:$AF$162,IF(VLOOKUP(CONCATENATE($B151,"_",J$147),'Rozpis zápasů'!$D$3:$AF$162,3,0)=$B151,5,6),0),":",VLOOKUP(CONCATENATE($B151,"_",J$147),'Rozpis zápasů'!$D$3:$AF$162,IF(VLOOKUP(CONCATENATE($B151,"_",J$147),'Rozpis zápasů'!$D$3:$AF$162,3,0)=$B151,6,5),0),IF(VLOOKUP(CONCATENATE($B151,"_",J$147),'Rozpis zápasů'!$D$3:$AF$162,20,0)&lt;&gt;"",CONCATENATE(" (",VLOOKUP(CONCATENATE($B151,"_",J$147),'Rozpis zápasů'!$D$3:$AF$162,20,0),")"),"")),"")</f>
        <v/>
      </c>
      <c r="K151" s="229" t="str">
        <f>IFERROR(CONCATENATE(VLOOKUP(CONCATENATE($B151,"_",K$147),'Rozpis zápasů'!$D$3:$AF$162,IF(VLOOKUP(CONCATENATE($B151,"_",K$147),'Rozpis zápasů'!$D$3:$AF$162,3,0)=$B151,5,6),0),":",VLOOKUP(CONCATENATE($B151,"_",K$147),'Rozpis zápasů'!$D$3:$AF$162,IF(VLOOKUP(CONCATENATE($B151,"_",K$147),'Rozpis zápasů'!$D$3:$AF$162,3,0)=$B151,6,5),0),IF(VLOOKUP(CONCATENATE($B151,"_",K$147),'Rozpis zápasů'!$D$3:$AF$162,20,0)&lt;&gt;"",CONCATENATE(" (",VLOOKUP(CONCATENATE($B151,"_",K$147),'Rozpis zápasů'!$D$3:$AF$162,20,0),")"),"")),"")</f>
        <v/>
      </c>
      <c r="L151" s="232" t="str">
        <f>IF((COUNTIFS('Rozpis zápasů'!$F$3:$F$162,B151,'Rozpis zápasů'!$E$3:$E$162,"&lt;&gt;N")+COUNTIFS('Rozpis zápasů'!$G$3:$G$162,B151,'Rozpis zápasů'!$E$3:$E$162,"&lt;&gt;N"))=0,"",SUMIF('Rozpis zápasů'!$F$3:$F$162,B151,'Rozpis zápasů'!$L$3:$L$162)+SUMIF('Rozpis zápasů'!$G$3:$G$162,B151,'Rozpis zápasů'!$M$3:$M$162))</f>
        <v/>
      </c>
      <c r="M151" s="235" t="str">
        <f>IF((COUNTIFS('Rozpis zápasů'!$F$3:$F$162,B151,'Rozpis zápasů'!$E$3:$E$162,"&lt;&gt;N")+COUNTIFS('Rozpis zápasů'!$G$3:$G$162,B151,'Rozpis zápasů'!$E$3:$E$162,"&lt;&gt;N"))=0,"",SUMIF('Rozpis zápasů'!$F$3:$F$162,$B151,'Rozpis zápasů'!$H$3:$H$162)+SUMIF('Rozpis zápasů'!$G$3:$G$162,$B151,'Rozpis zápasů'!$I$3:$I$162))</f>
        <v/>
      </c>
      <c r="N151" s="355" t="str">
        <f>IF((COUNTIFS('Rozpis zápasů'!$F$3:$F$162,B151,'Rozpis zápasů'!$E$3:$E$162,"&lt;&gt;N")+COUNTIFS('Rozpis zápasů'!$G$3:$G$162,B151,'Rozpis zápasů'!$E$3:$E$162,"&lt;&gt;N"))=0,"",SUMIF('Rozpis zápasů'!$F$3:$F$162,$B151,'Rozpis zápasů'!$I$3:$I$162)+SUMIF('Rozpis zápasů'!$G$3:$G$162,$B151,'Rozpis zápasů'!$H$3:$H$162))</f>
        <v/>
      </c>
      <c r="O151" s="233" t="str">
        <f t="shared" si="73"/>
        <v/>
      </c>
      <c r="P151" s="445" t="str">
        <f t="shared" si="74"/>
        <v/>
      </c>
      <c r="Q151" s="446" t="str">
        <f t="shared" si="69"/>
        <v/>
      </c>
      <c r="R151" s="447" t="str">
        <f>IF($Q151="","",IF(AND(COUNTIF($Q$148:$Q$155,$Q151)&gt;1,COUNTIF($Q$148:$Q$155,$Q151)&lt;COUNTA($C$148:$C$155)),HLOOKUP($B151,rozstřely!$C$492:$BN$505,10,0),""))</f>
        <v/>
      </c>
      <c r="S151" s="448" t="str">
        <f>IF($Q151="","",IF(AND(COUNTIF($Q$148:$Q$155,$Q151)&gt;1,COUNTIF($Q$148:$Q$155,$Q151)&lt;COUNTA($C$148:$C$155)),HLOOKUP($B151,rozstřely!$C$492:$BN$505,11,0),""))</f>
        <v/>
      </c>
      <c r="T151" s="449" t="str">
        <f>IF($Q151="","",IF(AND(COUNTIF($Q$148:$Q$155,$Q151)&gt;1,COUNTIF($Q$148:$Q$155,$Q151)&lt;COUNTA($C$148:$C$155)),HLOOKUP($B151,rozstřely!$C$492:$BN$505,12,0),""))</f>
        <v/>
      </c>
      <c r="U151" s="447" t="str">
        <f>IF($Q151="","",IF(AND(COUNTIF($Q$148:$Q$155,$Q151)&gt;1,COUNTIF($Q$148:$Q$155,$Q151)&lt;COUNTA($C$148:$C$155)),HLOOKUP($B151,rozstřely!$C$492:$BN$505,13,0),""))</f>
        <v/>
      </c>
      <c r="V151" s="450" t="str">
        <f>IF($Q151="","",IF(AND(COUNTIF($Q$148:$Q$155,$Q151)&gt;1,COUNTIF($Q$148:$Q$155,$Q151)&lt;COUNTA($C$148:$C$155)),HLOOKUP($B151,rozstřely!$C$492:$BN$505,14,0),""))</f>
        <v/>
      </c>
      <c r="W151" s="456" t="str">
        <f>IF($Q151="","",IF(AND(COUNTIF($Q$148:$Q$155,$Q151)&gt;0,COUNTIF($Q$148:$Q$155,$Q151)&lt;COUNTA($C$148:$C$155)),HLOOKUP(B151,rozstřely!$C$481:$BJ$488,8,0),""))</f>
        <v/>
      </c>
      <c r="X151" s="452" t="str">
        <f t="shared" si="70"/>
        <v>N</v>
      </c>
      <c r="Y151" s="452">
        <f t="shared" si="71"/>
        <v>134</v>
      </c>
      <c r="Z151" s="455" t="str">
        <f t="shared" si="72"/>
        <v/>
      </c>
      <c r="AA151" s="325"/>
    </row>
    <row r="152" spans="1:27" ht="30" customHeight="1" x14ac:dyDescent="0.25">
      <c r="A152" s="561"/>
      <c r="B152" s="1013">
        <f>'Tabulky skupin'!B152</f>
        <v>135</v>
      </c>
      <c r="C152" s="899" t="str">
        <f>VLOOKUP($B152,jednotlivci!$C$5:$G$164,5,0)</f>
        <v/>
      </c>
      <c r="D152" s="100" t="str">
        <f>IFERROR(CONCATENATE(VLOOKUP(CONCATENATE(D$147,"_",$B152),'Rozpis zápasů'!$D$3:$AF$162,IF(VLOOKUP(CONCATENATE(D$147,"_",$B152),'Rozpis zápasů'!$D$3:$AF$162,3,0)=$B152,5,6),0),":",VLOOKUP(CONCATENATE(D$147,"_",$B152),'Rozpis zápasů'!$D$3:$AF$162,IF(VLOOKUP(CONCATENATE(D$147,"_",$B152),'Rozpis zápasů'!$D$3:$AF$162,3,0)=$B152,6,5),0),IF(VLOOKUP(CONCATENATE(D$147,"_",$B152),'Rozpis zápasů'!$D$3:$AF$162,20,0)&lt;&gt;"",CONCATENATE(" (",VLOOKUP(CONCATENATE(D$147,"_",$B152),'Rozpis zápasů'!$D$3:$AF$162,20,0),")"),"")),"")</f>
        <v/>
      </c>
      <c r="E152" s="103" t="str">
        <f>IFERROR(CONCATENATE(VLOOKUP(CONCATENATE(E$147,"_",$B152),'Rozpis zápasů'!$D$3:$AF$162,IF(VLOOKUP(CONCATENATE(E$147,"_",$B152),'Rozpis zápasů'!$D$3:$AF$162,3,0)=$B152,5,6),0),":",VLOOKUP(CONCATENATE(E$147,"_",$B152),'Rozpis zápasů'!$D$3:$AF$162,IF(VLOOKUP(CONCATENATE(E$147,"_",$B152),'Rozpis zápasů'!$D$3:$AF$162,3,0)=$B152,6,5),0),IF(VLOOKUP(CONCATENATE(E$147,"_",$B152),'Rozpis zápasů'!$D$3:$AF$162,20,0)&lt;&gt;"",CONCATENATE(" (",VLOOKUP(CONCATENATE(E$147,"_",$B152),'Rozpis zápasů'!$D$3:$AF$162,20,0),")"),"")),"")</f>
        <v/>
      </c>
      <c r="F152" s="103" t="str">
        <f>IFERROR(CONCATENATE(VLOOKUP(CONCATENATE(F$147,"_",$B152),'Rozpis zápasů'!$D$3:$AF$162,IF(VLOOKUP(CONCATENATE(F$147,"_",$B152),'Rozpis zápasů'!$D$3:$AF$162,3,0)=$B152,5,6),0),":",VLOOKUP(CONCATENATE(F$147,"_",$B152),'Rozpis zápasů'!$D$3:$AF$162,IF(VLOOKUP(CONCATENATE(F$147,"_",$B152),'Rozpis zápasů'!$D$3:$AF$162,3,0)=$B152,6,5),0),IF(VLOOKUP(CONCATENATE(F$147,"_",$B152),'Rozpis zápasů'!$D$3:$AF$162,20,0)&lt;&gt;"",CONCATENATE(" (",VLOOKUP(CONCATENATE(F$147,"_",$B152),'Rozpis zápasů'!$D$3:$AF$162,20,0),")"),"")),"")</f>
        <v/>
      </c>
      <c r="G152" s="103" t="str">
        <f>IFERROR(CONCATENATE(VLOOKUP(CONCATENATE(G$147,"_",$B152),'Rozpis zápasů'!$D$3:$AF$162,IF(VLOOKUP(CONCATENATE(G$147,"_",$B152),'Rozpis zápasů'!$D$3:$AF$162,3,0)=$B152,5,6),0),":",VLOOKUP(CONCATENATE(G$147,"_",$B152),'Rozpis zápasů'!$D$3:$AF$162,IF(VLOOKUP(CONCATENATE(G$147,"_",$B152),'Rozpis zápasů'!$D$3:$AF$162,3,0)=$B152,6,5),0),IF(VLOOKUP(CONCATENATE(G$147,"_",$B152),'Rozpis zápasů'!$D$3:$AF$162,20,0)&lt;&gt;"",CONCATENATE(" (",VLOOKUP(CONCATENATE(G$147,"_",$B152),'Rozpis zápasů'!$D$3:$AF$162,20,0),")"),"")),"")</f>
        <v/>
      </c>
      <c r="H152" s="444" t="str">
        <f>G151</f>
        <v>N</v>
      </c>
      <c r="I152" s="101" t="str">
        <f>IFERROR(CONCATENATE(VLOOKUP(CONCATENATE($B152,"_",I$147),'Rozpis zápasů'!$D$3:$AF$162,IF(VLOOKUP(CONCATENATE($B152,"_",I$147),'Rozpis zápasů'!$D$3:$AF$162,3,0)=$B152,5,6),0),":",VLOOKUP(CONCATENATE($B152,"_",I$147),'Rozpis zápasů'!$D$3:$AF$162,IF(VLOOKUP(CONCATENATE($B152,"_",I$147),'Rozpis zápasů'!$D$3:$AF$162,3,0)=$B152,6,5),0),IF(VLOOKUP(CONCATENATE($B152,"_",I$147),'Rozpis zápasů'!$D$3:$AF$162,20,0)&lt;&gt;"",CONCATENATE(" (",VLOOKUP(CONCATENATE($B152,"_",I$147),'Rozpis zápasů'!$D$3:$AF$162,20,0),")"),"")),"")</f>
        <v/>
      </c>
      <c r="J152" s="101" t="str">
        <f>IFERROR(CONCATENATE(VLOOKUP(CONCATENATE($B152,"_",J$147),'Rozpis zápasů'!$D$3:$AF$162,IF(VLOOKUP(CONCATENATE($B152,"_",J$147),'Rozpis zápasů'!$D$3:$AF$162,3,0)=$B152,5,6),0),":",VLOOKUP(CONCATENATE($B152,"_",J$147),'Rozpis zápasů'!$D$3:$AF$162,IF(VLOOKUP(CONCATENATE($B152,"_",J$147),'Rozpis zápasů'!$D$3:$AF$162,3,0)=$B152,6,5),0),IF(VLOOKUP(CONCATENATE($B152,"_",J$147),'Rozpis zápasů'!$D$3:$AF$162,20,0)&lt;&gt;"",CONCATENATE(" (",VLOOKUP(CONCATENATE($B152,"_",J$147),'Rozpis zápasů'!$D$3:$AF$162,20,0),")"),"")),"")</f>
        <v/>
      </c>
      <c r="K152" s="229" t="str">
        <f>IFERROR(CONCATENATE(VLOOKUP(CONCATENATE($B152,"_",K$147),'Rozpis zápasů'!$D$3:$AF$162,IF(VLOOKUP(CONCATENATE($B152,"_",K$147),'Rozpis zápasů'!$D$3:$AF$162,3,0)=$B152,5,6),0),":",VLOOKUP(CONCATENATE($B152,"_",K$147),'Rozpis zápasů'!$D$3:$AF$162,IF(VLOOKUP(CONCATENATE($B152,"_",K$147),'Rozpis zápasů'!$D$3:$AF$162,3,0)=$B152,6,5),0),IF(VLOOKUP(CONCATENATE($B152,"_",K$147),'Rozpis zápasů'!$D$3:$AF$162,20,0)&lt;&gt;"",CONCATENATE(" (",VLOOKUP(CONCATENATE($B152,"_",K$147),'Rozpis zápasů'!$D$3:$AF$162,20,0),")"),"")),"")</f>
        <v/>
      </c>
      <c r="L152" s="232" t="str">
        <f>IF((COUNTIFS('Rozpis zápasů'!$F$3:$F$162,B152,'Rozpis zápasů'!$E$3:$E$162,"&lt;&gt;N")+COUNTIFS('Rozpis zápasů'!$G$3:$G$162,B152,'Rozpis zápasů'!$E$3:$E$162,"&lt;&gt;N"))=0,"",SUMIF('Rozpis zápasů'!$F$3:$F$162,B152,'Rozpis zápasů'!$L$3:$L$162)+SUMIF('Rozpis zápasů'!$G$3:$G$162,B152,'Rozpis zápasů'!$M$3:$M$162))</f>
        <v/>
      </c>
      <c r="M152" s="235" t="str">
        <f>IF((COUNTIFS('Rozpis zápasů'!$F$3:$F$162,B152,'Rozpis zápasů'!$E$3:$E$162,"&lt;&gt;N")+COUNTIFS('Rozpis zápasů'!$G$3:$G$162,B152,'Rozpis zápasů'!$E$3:$E$162,"&lt;&gt;N"))=0,"",SUMIF('Rozpis zápasů'!$F$3:$F$162,$B152,'Rozpis zápasů'!$H$3:$H$162)+SUMIF('Rozpis zápasů'!$G$3:$G$162,$B152,'Rozpis zápasů'!$I$3:$I$162))</f>
        <v/>
      </c>
      <c r="N152" s="355" t="str">
        <f>IF((COUNTIFS('Rozpis zápasů'!$F$3:$F$162,B152,'Rozpis zápasů'!$E$3:$E$162,"&lt;&gt;N")+COUNTIFS('Rozpis zápasů'!$G$3:$G$162,B152,'Rozpis zápasů'!$E$3:$E$162,"&lt;&gt;N"))=0,"",SUMIF('Rozpis zápasů'!$F$3:$F$162,$B152,'Rozpis zápasů'!$I$3:$I$162)+SUMIF('Rozpis zápasů'!$G$3:$G$162,$B152,'Rozpis zápasů'!$H$3:$H$162))</f>
        <v/>
      </c>
      <c r="O152" s="233" t="str">
        <f t="shared" si="73"/>
        <v/>
      </c>
      <c r="P152" s="445" t="str">
        <f t="shared" si="74"/>
        <v/>
      </c>
      <c r="Q152" s="446" t="str">
        <f t="shared" si="69"/>
        <v/>
      </c>
      <c r="R152" s="447" t="str">
        <f>IF($Q152="","",IF(AND(COUNTIF($Q$148:$Q$155,$Q152)&gt;1,COUNTIF($Q$148:$Q$155,$Q152)&lt;COUNTA($C$148:$C$155)),HLOOKUP($B152,rozstřely!$C$492:$BN$505,10,0),""))</f>
        <v/>
      </c>
      <c r="S152" s="448" t="str">
        <f>IF($Q152="","",IF(AND(COUNTIF($Q$148:$Q$155,$Q152)&gt;1,COUNTIF($Q$148:$Q$155,$Q152)&lt;COUNTA($C$148:$C$155)),HLOOKUP($B152,rozstřely!$C$492:$BN$505,11,0),""))</f>
        <v/>
      </c>
      <c r="T152" s="449" t="str">
        <f>IF($Q152="","",IF(AND(COUNTIF($Q$148:$Q$155,$Q152)&gt;1,COUNTIF($Q$148:$Q$155,$Q152)&lt;COUNTA($C$148:$C$155)),HLOOKUP($B152,rozstřely!$C$492:$BN$505,12,0),""))</f>
        <v/>
      </c>
      <c r="U152" s="447" t="str">
        <f>IF($Q152="","",IF(AND(COUNTIF($Q$148:$Q$155,$Q152)&gt;1,COUNTIF($Q$148:$Q$155,$Q152)&lt;COUNTA($C$148:$C$155)),HLOOKUP($B152,rozstřely!$C$492:$BN$505,13,0),""))</f>
        <v/>
      </c>
      <c r="V152" s="450" t="str">
        <f>IF($Q152="","",IF(AND(COUNTIF($Q$148:$Q$155,$Q152)&gt;1,COUNTIF($Q$148:$Q$155,$Q152)&lt;COUNTA($C$148:$C$155)),HLOOKUP($B152,rozstřely!$C$492:$BN$505,14,0),""))</f>
        <v/>
      </c>
      <c r="W152" s="456" t="str">
        <f>IF($Q152="","",IF(AND(COUNTIF($Q$148:$Q$155,$Q152)&gt;0,COUNTIF($Q$148:$Q$155,$Q152)&lt;COUNTA($C$148:$C$155)),HLOOKUP(B152,rozstřely!$C$481:$BJ$488,8,0),""))</f>
        <v/>
      </c>
      <c r="X152" s="452" t="str">
        <f t="shared" si="70"/>
        <v>N</v>
      </c>
      <c r="Y152" s="452">
        <f t="shared" si="71"/>
        <v>135</v>
      </c>
      <c r="Z152" s="455" t="str">
        <f t="shared" si="72"/>
        <v/>
      </c>
      <c r="AA152" s="325"/>
    </row>
    <row r="153" spans="1:27" ht="30" customHeight="1" x14ac:dyDescent="0.25">
      <c r="A153" s="561"/>
      <c r="B153" s="1013">
        <f>'Tabulky skupin'!B153</f>
        <v>136</v>
      </c>
      <c r="C153" s="899" t="str">
        <f>VLOOKUP($B153,jednotlivci!$C$5:$G$164,5,0)</f>
        <v/>
      </c>
      <c r="D153" s="100" t="str">
        <f>IFERROR(CONCATENATE(VLOOKUP(CONCATENATE(D$147,"_",$B153),'Rozpis zápasů'!$D$3:$AF$162,IF(VLOOKUP(CONCATENATE(D$147,"_",$B153),'Rozpis zápasů'!$D$3:$AF$162,3,0)=$B153,5,6),0),":",VLOOKUP(CONCATENATE(D$147,"_",$B153),'Rozpis zápasů'!$D$3:$AF$162,IF(VLOOKUP(CONCATENATE(D$147,"_",$B153),'Rozpis zápasů'!$D$3:$AF$162,3,0)=$B153,6,5),0),IF(VLOOKUP(CONCATENATE(D$147,"_",$B153),'Rozpis zápasů'!$D$3:$AF$162,20,0)&lt;&gt;"",CONCATENATE(" (",VLOOKUP(CONCATENATE(D$147,"_",$B153),'Rozpis zápasů'!$D$3:$AF$162,20,0),")"),"")),"")</f>
        <v/>
      </c>
      <c r="E153" s="103" t="str">
        <f>IFERROR(CONCATENATE(VLOOKUP(CONCATENATE(E$147,"_",$B153),'Rozpis zápasů'!$D$3:$AF$162,IF(VLOOKUP(CONCATENATE(E$147,"_",$B153),'Rozpis zápasů'!$D$3:$AF$162,3,0)=$B153,5,6),0),":",VLOOKUP(CONCATENATE(E$147,"_",$B153),'Rozpis zápasů'!$D$3:$AF$162,IF(VLOOKUP(CONCATENATE(E$147,"_",$B153),'Rozpis zápasů'!$D$3:$AF$162,3,0)=$B153,6,5),0),IF(VLOOKUP(CONCATENATE(E$147,"_",$B153),'Rozpis zápasů'!$D$3:$AF$162,20,0)&lt;&gt;"",CONCATENATE(" (",VLOOKUP(CONCATENATE(E$147,"_",$B153),'Rozpis zápasů'!$D$3:$AF$162,20,0),")"),"")),"")</f>
        <v/>
      </c>
      <c r="F153" s="103" t="str">
        <f>IFERROR(CONCATENATE(VLOOKUP(CONCATENATE(F$147,"_",$B153),'Rozpis zápasů'!$D$3:$AF$162,IF(VLOOKUP(CONCATENATE(F$147,"_",$B153),'Rozpis zápasů'!$D$3:$AF$162,3,0)=$B153,5,6),0),":",VLOOKUP(CONCATENATE(F$147,"_",$B153),'Rozpis zápasů'!$D$3:$AF$162,IF(VLOOKUP(CONCATENATE(F$147,"_",$B153),'Rozpis zápasů'!$D$3:$AF$162,3,0)=$B153,6,5),0),IF(VLOOKUP(CONCATENATE(F$147,"_",$B153),'Rozpis zápasů'!$D$3:$AF$162,20,0)&lt;&gt;"",CONCATENATE(" (",VLOOKUP(CONCATENATE(F$147,"_",$B153),'Rozpis zápasů'!$D$3:$AF$162,20,0),")"),"")),"")</f>
        <v/>
      </c>
      <c r="G153" s="103" t="str">
        <f>IFERROR(CONCATENATE(VLOOKUP(CONCATENATE(G$147,"_",$B153),'Rozpis zápasů'!$D$3:$AF$162,IF(VLOOKUP(CONCATENATE(G$147,"_",$B153),'Rozpis zápasů'!$D$3:$AF$162,3,0)=$B153,5,6),0),":",VLOOKUP(CONCATENATE(G$147,"_",$B153),'Rozpis zápasů'!$D$3:$AF$162,IF(VLOOKUP(CONCATENATE(G$147,"_",$B153),'Rozpis zápasů'!$D$3:$AF$162,3,0)=$B153,6,5),0),IF(VLOOKUP(CONCATENATE(G$147,"_",$B153),'Rozpis zápasů'!$D$3:$AF$162,20,0)&lt;&gt;"",CONCATENATE(" (",VLOOKUP(CONCATENATE(G$147,"_",$B153),'Rozpis zápasů'!$D$3:$AF$162,20,0),")"),"")),"")</f>
        <v/>
      </c>
      <c r="H153" s="103" t="str">
        <f>IFERROR(CONCATENATE(VLOOKUP(CONCATENATE(H$147,"_",$B153),'Rozpis zápasů'!$D$3:$AF$162,IF(VLOOKUP(CONCATENATE(H$147,"_",$B153),'Rozpis zápasů'!$D$3:$AF$162,3,0)=$B153,5,6),0),":",VLOOKUP(CONCATENATE(H$147,"_",$B153),'Rozpis zápasů'!$D$3:$AF$162,IF(VLOOKUP(CONCATENATE(H$147,"_",$B153),'Rozpis zápasů'!$D$3:$AF$162,3,0)=$B153,6,5),0),IF(VLOOKUP(CONCATENATE(H$147,"_",$B153),'Rozpis zápasů'!$D$3:$AF$162,20,0)&lt;&gt;"",CONCATENATE(" (",VLOOKUP(CONCATENATE(H$147,"_",$B153),'Rozpis zápasů'!$D$3:$AF$162,20,0),")"),"")),"")</f>
        <v/>
      </c>
      <c r="I153" s="444" t="str">
        <f>H152</f>
        <v>N</v>
      </c>
      <c r="J153" s="101" t="str">
        <f>IFERROR(CONCATENATE(VLOOKUP(CONCATENATE($B153,"_",J$147),'Rozpis zápasů'!$D$3:$AF$162,IF(VLOOKUP(CONCATENATE($B153,"_",J$147),'Rozpis zápasů'!$D$3:$AF$162,3,0)=$B153,5,6),0),":",VLOOKUP(CONCATENATE($B153,"_",J$147),'Rozpis zápasů'!$D$3:$AF$162,IF(VLOOKUP(CONCATENATE($B153,"_",J$147),'Rozpis zápasů'!$D$3:$AF$162,3,0)=$B153,6,5),0),IF(VLOOKUP(CONCATENATE($B153,"_",J$147),'Rozpis zápasů'!$D$3:$AF$162,20,0)&lt;&gt;"",CONCATENATE(" (",VLOOKUP(CONCATENATE($B153,"_",J$147),'Rozpis zápasů'!$D$3:$AF$162,20,0),")"),"")),"")</f>
        <v/>
      </c>
      <c r="K153" s="229" t="str">
        <f>IFERROR(CONCATENATE(VLOOKUP(CONCATENATE($B153,"_",K$147),'Rozpis zápasů'!$D$3:$AF$162,IF(VLOOKUP(CONCATENATE($B153,"_",K$147),'Rozpis zápasů'!$D$3:$AF$162,3,0)=$B153,5,6),0),":",VLOOKUP(CONCATENATE($B153,"_",K$147),'Rozpis zápasů'!$D$3:$AF$162,IF(VLOOKUP(CONCATENATE($B153,"_",K$147),'Rozpis zápasů'!$D$3:$AF$162,3,0)=$B153,6,5),0),IF(VLOOKUP(CONCATENATE($B153,"_",K$147),'Rozpis zápasů'!$D$3:$AF$162,20,0)&lt;&gt;"",CONCATENATE(" (",VLOOKUP(CONCATENATE($B153,"_",K$147),'Rozpis zápasů'!$D$3:$AF$162,20,0),")"),"")),"")</f>
        <v/>
      </c>
      <c r="L153" s="232" t="str">
        <f>IF((COUNTIFS('Rozpis zápasů'!$F$3:$F$162,B153,'Rozpis zápasů'!$E$3:$E$162,"&lt;&gt;N")+COUNTIFS('Rozpis zápasů'!$G$3:$G$162,B153,'Rozpis zápasů'!$E$3:$E$162,"&lt;&gt;N"))=0,"",SUMIF('Rozpis zápasů'!$F$3:$F$162,B153,'Rozpis zápasů'!$L$3:$L$162)+SUMIF('Rozpis zápasů'!$G$3:$G$162,B153,'Rozpis zápasů'!$M$3:$M$162))</f>
        <v/>
      </c>
      <c r="M153" s="235" t="str">
        <f>IF((COUNTIFS('Rozpis zápasů'!$F$3:$F$162,B153,'Rozpis zápasů'!$E$3:$E$162,"&lt;&gt;N")+COUNTIFS('Rozpis zápasů'!$G$3:$G$162,B153,'Rozpis zápasů'!$E$3:$E$162,"&lt;&gt;N"))=0,"",SUMIF('Rozpis zápasů'!$F$3:$F$162,$B153,'Rozpis zápasů'!$H$3:$H$162)+SUMIF('Rozpis zápasů'!$G$3:$G$162,$B153,'Rozpis zápasů'!$I$3:$I$162))</f>
        <v/>
      </c>
      <c r="N153" s="355" t="str">
        <f>IF((COUNTIFS('Rozpis zápasů'!$F$3:$F$162,B153,'Rozpis zápasů'!$E$3:$E$162,"&lt;&gt;N")+COUNTIFS('Rozpis zápasů'!$G$3:$G$162,B153,'Rozpis zápasů'!$E$3:$E$162,"&lt;&gt;N"))=0,"",SUMIF('Rozpis zápasů'!$F$3:$F$162,$B153,'Rozpis zápasů'!$I$3:$I$162)+SUMIF('Rozpis zápasů'!$G$3:$G$162,$B153,'Rozpis zápasů'!$H$3:$H$162))</f>
        <v/>
      </c>
      <c r="O153" s="233" t="str">
        <f t="shared" si="73"/>
        <v/>
      </c>
      <c r="P153" s="445" t="str">
        <f t="shared" si="74"/>
        <v/>
      </c>
      <c r="Q153" s="446" t="str">
        <f t="shared" si="69"/>
        <v/>
      </c>
      <c r="R153" s="447" t="str">
        <f>IF($Q153="","",IF(AND(COUNTIF($Q$148:$Q$155,$Q153)&gt;1,COUNTIF($Q$148:$Q$155,$Q153)&lt;COUNTA($C$148:$C$155)),HLOOKUP($B153,rozstřely!$C$492:$BN$505,10,0),""))</f>
        <v/>
      </c>
      <c r="S153" s="448" t="str">
        <f>IF($Q153="","",IF(AND(COUNTIF($Q$148:$Q$155,$Q153)&gt;1,COUNTIF($Q$148:$Q$155,$Q153)&lt;COUNTA($C$148:$C$155)),HLOOKUP($B153,rozstřely!$C$492:$BN$505,11,0),""))</f>
        <v/>
      </c>
      <c r="T153" s="449" t="str">
        <f>IF($Q153="","",IF(AND(COUNTIF($Q$148:$Q$155,$Q153)&gt;1,COUNTIF($Q$148:$Q$155,$Q153)&lt;COUNTA($C$148:$C$155)),HLOOKUP($B153,rozstřely!$C$492:$BN$505,12,0),""))</f>
        <v/>
      </c>
      <c r="U153" s="447" t="str">
        <f>IF($Q153="","",IF(AND(COUNTIF($Q$148:$Q$155,$Q153)&gt;1,COUNTIF($Q$148:$Q$155,$Q153)&lt;COUNTA($C$148:$C$155)),HLOOKUP($B153,rozstřely!$C$492:$BN$505,13,0),""))</f>
        <v/>
      </c>
      <c r="V153" s="450" t="str">
        <f>IF($Q153="","",IF(AND(COUNTIF($Q$148:$Q$155,$Q153)&gt;1,COUNTIF($Q$148:$Q$155,$Q153)&lt;COUNTA($C$148:$C$155)),HLOOKUP($B153,rozstřely!$C$492:$BN$505,14,0),""))</f>
        <v/>
      </c>
      <c r="W153" s="456" t="str">
        <f>IF($Q153="","",IF(AND(COUNTIF($Q$148:$Q$155,$Q153)&gt;0,COUNTIF($Q$148:$Q$155,$Q153)&lt;COUNTA($C$148:$C$155)),HLOOKUP(B153,rozstřely!$C$481:$BJ$488,8,0),""))</f>
        <v/>
      </c>
      <c r="X153" s="452" t="str">
        <f t="shared" si="70"/>
        <v>N</v>
      </c>
      <c r="Y153" s="453">
        <f t="shared" si="71"/>
        <v>136</v>
      </c>
      <c r="Z153" s="457" t="str">
        <f t="shared" si="72"/>
        <v/>
      </c>
      <c r="AA153" s="325"/>
    </row>
    <row r="154" spans="1:27" ht="30" customHeight="1" x14ac:dyDescent="0.25">
      <c r="A154" s="561"/>
      <c r="B154" s="1013">
        <f>'Tabulky skupin'!B154</f>
        <v>137</v>
      </c>
      <c r="C154" s="899" t="str">
        <f>VLOOKUP($B154,jednotlivci!$C$5:$G$164,5,0)</f>
        <v/>
      </c>
      <c r="D154" s="100" t="str">
        <f>IFERROR(CONCATENATE(VLOOKUP(CONCATENATE(D$147,"_",$B154),'Rozpis zápasů'!$D$3:$AF$162,IF(VLOOKUP(CONCATENATE(D$147,"_",$B154),'Rozpis zápasů'!$D$3:$AF$162,3,0)=$B154,5,6),0),":",VLOOKUP(CONCATENATE(D$147,"_",$B154),'Rozpis zápasů'!$D$3:$AF$162,IF(VLOOKUP(CONCATENATE(D$147,"_",$B154),'Rozpis zápasů'!$D$3:$AF$162,3,0)=$B154,6,5),0),IF(VLOOKUP(CONCATENATE(D$147,"_",$B154),'Rozpis zápasů'!$D$3:$AF$162,20,0)&lt;&gt;"",CONCATENATE(" (",VLOOKUP(CONCATENATE(D$147,"_",$B154),'Rozpis zápasů'!$D$3:$AF$162,20,0),")"),"")),"")</f>
        <v/>
      </c>
      <c r="E154" s="103" t="str">
        <f>IFERROR(CONCATENATE(VLOOKUP(CONCATENATE(E$147,"_",$B154),'Rozpis zápasů'!$D$3:$AF$162,IF(VLOOKUP(CONCATENATE(E$147,"_",$B154),'Rozpis zápasů'!$D$3:$AF$162,3,0)=$B154,5,6),0),":",VLOOKUP(CONCATENATE(E$147,"_",$B154),'Rozpis zápasů'!$D$3:$AF$162,IF(VLOOKUP(CONCATENATE(E$147,"_",$B154),'Rozpis zápasů'!$D$3:$AF$162,3,0)=$B154,6,5),0),IF(VLOOKUP(CONCATENATE(E$147,"_",$B154),'Rozpis zápasů'!$D$3:$AF$162,20,0)&lt;&gt;"",CONCATENATE(" (",VLOOKUP(CONCATENATE(E$147,"_",$B154),'Rozpis zápasů'!$D$3:$AF$162,20,0),")"),"")),"")</f>
        <v/>
      </c>
      <c r="F154" s="103" t="str">
        <f>IFERROR(CONCATENATE(VLOOKUP(CONCATENATE(F$147,"_",$B154),'Rozpis zápasů'!$D$3:$AF$162,IF(VLOOKUP(CONCATENATE(F$147,"_",$B154),'Rozpis zápasů'!$D$3:$AF$162,3,0)=$B154,5,6),0),":",VLOOKUP(CONCATENATE(F$147,"_",$B154),'Rozpis zápasů'!$D$3:$AF$162,IF(VLOOKUP(CONCATENATE(F$147,"_",$B154),'Rozpis zápasů'!$D$3:$AF$162,3,0)=$B154,6,5),0),IF(VLOOKUP(CONCATENATE(F$147,"_",$B154),'Rozpis zápasů'!$D$3:$AF$162,20,0)&lt;&gt;"",CONCATENATE(" (",VLOOKUP(CONCATENATE(F$147,"_",$B154),'Rozpis zápasů'!$D$3:$AF$162,20,0),")"),"")),"")</f>
        <v/>
      </c>
      <c r="G154" s="103" t="str">
        <f>IFERROR(CONCATENATE(VLOOKUP(CONCATENATE(G$147,"_",$B154),'Rozpis zápasů'!$D$3:$AF$162,IF(VLOOKUP(CONCATENATE(G$147,"_",$B154),'Rozpis zápasů'!$D$3:$AF$162,3,0)=$B154,5,6),0),":",VLOOKUP(CONCATENATE(G$147,"_",$B154),'Rozpis zápasů'!$D$3:$AF$162,IF(VLOOKUP(CONCATENATE(G$147,"_",$B154),'Rozpis zápasů'!$D$3:$AF$162,3,0)=$B154,6,5),0),IF(VLOOKUP(CONCATENATE(G$147,"_",$B154),'Rozpis zápasů'!$D$3:$AF$162,20,0)&lt;&gt;"",CONCATENATE(" (",VLOOKUP(CONCATENATE(G$147,"_",$B154),'Rozpis zápasů'!$D$3:$AF$162,20,0),")"),"")),"")</f>
        <v/>
      </c>
      <c r="H154" s="103" t="str">
        <f>IFERROR(CONCATENATE(VLOOKUP(CONCATENATE(H$147,"_",$B154),'Rozpis zápasů'!$D$3:$AF$162,IF(VLOOKUP(CONCATENATE(H$147,"_",$B154),'Rozpis zápasů'!$D$3:$AF$162,3,0)=$B154,5,6),0),":",VLOOKUP(CONCATENATE(H$147,"_",$B154),'Rozpis zápasů'!$D$3:$AF$162,IF(VLOOKUP(CONCATENATE(H$147,"_",$B154),'Rozpis zápasů'!$D$3:$AF$162,3,0)=$B154,6,5),0),IF(VLOOKUP(CONCATENATE(H$147,"_",$B154),'Rozpis zápasů'!$D$3:$AF$162,20,0)&lt;&gt;"",CONCATENATE(" (",VLOOKUP(CONCATENATE(H$147,"_",$B154),'Rozpis zápasů'!$D$3:$AF$162,20,0),")"),"")),"")</f>
        <v/>
      </c>
      <c r="I154" s="103" t="str">
        <f>IFERROR(CONCATENATE(VLOOKUP(CONCATENATE(I$147,"_",$B154),'Rozpis zápasů'!$D$3:$AF$162,IF(VLOOKUP(CONCATENATE(I$147,"_",$B154),'Rozpis zápasů'!$D$3:$AF$162,3,0)=$B154,5,6),0),":",VLOOKUP(CONCATENATE(I$147,"_",$B154),'Rozpis zápasů'!$D$3:$AF$162,IF(VLOOKUP(CONCATENATE(I$147,"_",$B154),'Rozpis zápasů'!$D$3:$AF$162,3,0)=$B154,6,5),0),IF(VLOOKUP(CONCATENATE(I$147,"_",$B154),'Rozpis zápasů'!$D$3:$AF$162,20,0)&lt;&gt;"",CONCATENATE(" (",VLOOKUP(CONCATENATE(I$147,"_",$B154),'Rozpis zápasů'!$D$3:$AF$162,20,0),")"),"")),"")</f>
        <v/>
      </c>
      <c r="J154" s="444" t="str">
        <f>I153</f>
        <v>N</v>
      </c>
      <c r="K154" s="229" t="str">
        <f>IFERROR(CONCATENATE(VLOOKUP(CONCATENATE($B154,"_",K$147),'Rozpis zápasů'!$D$3:$AF$162,IF(VLOOKUP(CONCATENATE($B154,"_",K$147),'Rozpis zápasů'!$D$3:$AF$162,3,0)=$B154,5,6),0),":",VLOOKUP(CONCATENATE($B154,"_",K$147),'Rozpis zápasů'!$D$3:$AF$162,IF(VLOOKUP(CONCATENATE($B154,"_",K$147),'Rozpis zápasů'!$D$3:$AF$162,3,0)=$B154,6,5),0),IF(VLOOKUP(CONCATENATE($B154,"_",K$147),'Rozpis zápasů'!$D$3:$AF$162,20,0)&lt;&gt;"",CONCATENATE(" (",VLOOKUP(CONCATENATE($B154,"_",K$147),'Rozpis zápasů'!$D$3:$AF$162,20,0),")"),"")),"")</f>
        <v/>
      </c>
      <c r="L154" s="232" t="str">
        <f>IF((COUNTIFS('Rozpis zápasů'!$F$3:$F$162,B154,'Rozpis zápasů'!$E$3:$E$162,"&lt;&gt;N")+COUNTIFS('Rozpis zápasů'!$G$3:$G$162,B154,'Rozpis zápasů'!$E$3:$E$162,"&lt;&gt;N"))=0,"",SUMIF('Rozpis zápasů'!$F$3:$F$162,B154,'Rozpis zápasů'!$L$3:$L$162)+SUMIF('Rozpis zápasů'!$G$3:$G$162,B154,'Rozpis zápasů'!$M$3:$M$162))</f>
        <v/>
      </c>
      <c r="M154" s="235" t="str">
        <f>IF((COUNTIFS('Rozpis zápasů'!$F$3:$F$162,B154,'Rozpis zápasů'!$E$3:$E$162,"&lt;&gt;N")+COUNTIFS('Rozpis zápasů'!$G$3:$G$162,B154,'Rozpis zápasů'!$E$3:$E$162,"&lt;&gt;N"))=0,"",SUMIF('Rozpis zápasů'!$F$3:$F$162,$B154,'Rozpis zápasů'!$H$3:$H$162)+SUMIF('Rozpis zápasů'!$G$3:$G$162,$B154,'Rozpis zápasů'!$I$3:$I$162))</f>
        <v/>
      </c>
      <c r="N154" s="355" t="str">
        <f>IF((COUNTIFS('Rozpis zápasů'!$F$3:$F$162,B154,'Rozpis zápasů'!$E$3:$E$162,"&lt;&gt;N")+COUNTIFS('Rozpis zápasů'!$G$3:$G$162,B154,'Rozpis zápasů'!$E$3:$E$162,"&lt;&gt;N"))=0,"",SUMIF('Rozpis zápasů'!$F$3:$F$162,$B154,'Rozpis zápasů'!$I$3:$I$162)+SUMIF('Rozpis zápasů'!$G$3:$G$162,$B154,'Rozpis zápasů'!$H$3:$H$162))</f>
        <v/>
      </c>
      <c r="O154" s="233" t="str">
        <f t="shared" si="73"/>
        <v/>
      </c>
      <c r="P154" s="445" t="str">
        <f t="shared" si="74"/>
        <v/>
      </c>
      <c r="Q154" s="446" t="str">
        <f t="shared" si="69"/>
        <v/>
      </c>
      <c r="R154" s="447" t="str">
        <f>IF($Q154="","",IF(AND(COUNTIF($Q$148:$Q$155,$Q154)&gt;1,COUNTIF($Q$148:$Q$155,$Q154)&lt;COUNTA($C$148:$C$155)),HLOOKUP($B154,rozstřely!$C$492:$BN$505,10,0),""))</f>
        <v/>
      </c>
      <c r="S154" s="448" t="str">
        <f>IF($Q154="","",IF(AND(COUNTIF($Q$148:$Q$155,$Q154)&gt;1,COUNTIF($Q$148:$Q$155,$Q154)&lt;COUNTA($C$148:$C$155)),HLOOKUP($B154,rozstřely!$C$492:$BN$505,11,0),""))</f>
        <v/>
      </c>
      <c r="T154" s="449" t="str">
        <f>IF($Q154="","",IF(AND(COUNTIF($Q$148:$Q$155,$Q154)&gt;1,COUNTIF($Q$148:$Q$155,$Q154)&lt;COUNTA($C$148:$C$155)),HLOOKUP($B154,rozstřely!$C$492:$BN$505,12,0),""))</f>
        <v/>
      </c>
      <c r="U154" s="447" t="str">
        <f>IF($Q154="","",IF(AND(COUNTIF($Q$148:$Q$155,$Q154)&gt;1,COUNTIF($Q$148:$Q$155,$Q154)&lt;COUNTA($C$148:$C$155)),HLOOKUP($B154,rozstřely!$C$492:$BN$505,13,0),""))</f>
        <v/>
      </c>
      <c r="V154" s="450" t="str">
        <f>IF($Q154="","",IF(AND(COUNTIF($Q$148:$Q$155,$Q154)&gt;1,COUNTIF($Q$148:$Q$155,$Q154)&lt;COUNTA($C$148:$C$155)),HLOOKUP($B154,rozstřely!$C$492:$BN$505,14,0),""))</f>
        <v/>
      </c>
      <c r="W154" s="456" t="str">
        <f>IF($Q154="","",IF(AND(COUNTIF($Q$148:$Q$155,$Q154)&gt;0,COUNTIF($Q$148:$Q$155,$Q154)&lt;COUNTA($C$148:$C$155)),HLOOKUP(B154,rozstřely!$C$481:$BJ$488,8,0),""))</f>
        <v/>
      </c>
      <c r="X154" s="452" t="str">
        <f t="shared" si="70"/>
        <v>N</v>
      </c>
      <c r="Y154" s="453">
        <f t="shared" si="71"/>
        <v>137</v>
      </c>
      <c r="Z154" s="457" t="str">
        <f t="shared" si="72"/>
        <v/>
      </c>
      <c r="AA154" s="325"/>
    </row>
    <row r="155" spans="1:27" ht="30" customHeight="1" thickBot="1" x14ac:dyDescent="0.3">
      <c r="A155" s="561"/>
      <c r="B155" s="1014">
        <f>'Tabulky skupin'!B155</f>
        <v>138</v>
      </c>
      <c r="C155" s="910" t="str">
        <f>VLOOKUP($B155,jednotlivci!$C$5:$G$164,5,0)</f>
        <v/>
      </c>
      <c r="D155" s="104" t="str">
        <f>IFERROR(CONCATENATE(VLOOKUP(CONCATENATE(D$147,"_",$B155),'Rozpis zápasů'!$D$3:$AF$162,IF(VLOOKUP(CONCATENATE(D$147,"_",$B155),'Rozpis zápasů'!$D$3:$AF$162,3,0)=$B155,5,6),0),":",VLOOKUP(CONCATENATE(D$147,"_",$B155),'Rozpis zápasů'!$D$3:$AF$162,IF(VLOOKUP(CONCATENATE(D$147,"_",$B155),'Rozpis zápasů'!$D$3:$AF$162,3,0)=$B155,6,5),0),IF(VLOOKUP(CONCATENATE(D$147,"_",$B155),'Rozpis zápasů'!$D$3:$AF$162,20,0)&lt;&gt;"",CONCATENATE(" (",VLOOKUP(CONCATENATE(D$147,"_",$B155),'Rozpis zápasů'!$D$3:$AF$162,20,0),")"),"")),"")</f>
        <v/>
      </c>
      <c r="E155" s="105" t="str">
        <f>IFERROR(CONCATENATE(VLOOKUP(CONCATENATE(E$147,"_",$B155),'Rozpis zápasů'!$D$3:$AF$162,IF(VLOOKUP(CONCATENATE(E$147,"_",$B155),'Rozpis zápasů'!$D$3:$AF$162,3,0)=$B155,5,6),0),":",VLOOKUP(CONCATENATE(E$147,"_",$B155),'Rozpis zápasů'!$D$3:$AF$162,IF(VLOOKUP(CONCATENATE(E$147,"_",$B155),'Rozpis zápasů'!$D$3:$AF$162,3,0)=$B155,6,5),0),IF(VLOOKUP(CONCATENATE(E$147,"_",$B155),'Rozpis zápasů'!$D$3:$AF$162,20,0)&lt;&gt;"",CONCATENATE(" (",VLOOKUP(CONCATENATE(E$147,"_",$B155),'Rozpis zápasů'!$D$3:$AF$162,20,0),")"),"")),"")</f>
        <v/>
      </c>
      <c r="F155" s="105" t="str">
        <f>IFERROR(CONCATENATE(VLOOKUP(CONCATENATE(F$147,"_",$B155),'Rozpis zápasů'!$D$3:$AF$162,IF(VLOOKUP(CONCATENATE(F$147,"_",$B155),'Rozpis zápasů'!$D$3:$AF$162,3,0)=$B155,5,6),0),":",VLOOKUP(CONCATENATE(F$147,"_",$B155),'Rozpis zápasů'!$D$3:$AF$162,IF(VLOOKUP(CONCATENATE(F$147,"_",$B155),'Rozpis zápasů'!$D$3:$AF$162,3,0)=$B155,6,5),0),IF(VLOOKUP(CONCATENATE(F$147,"_",$B155),'Rozpis zápasů'!$D$3:$AF$162,20,0)&lt;&gt;"",CONCATENATE(" (",VLOOKUP(CONCATENATE(F$147,"_",$B155),'Rozpis zápasů'!$D$3:$AF$162,20,0),")"),"")),"")</f>
        <v/>
      </c>
      <c r="G155" s="105" t="str">
        <f>IFERROR(CONCATENATE(VLOOKUP(CONCATENATE(G$147,"_",$B155),'Rozpis zápasů'!$D$3:$AF$162,IF(VLOOKUP(CONCATENATE(G$147,"_",$B155),'Rozpis zápasů'!$D$3:$AF$162,3,0)=$B155,5,6),0),":",VLOOKUP(CONCATENATE(G$147,"_",$B155),'Rozpis zápasů'!$D$3:$AF$162,IF(VLOOKUP(CONCATENATE(G$147,"_",$B155),'Rozpis zápasů'!$D$3:$AF$162,3,0)=$B155,6,5),0),IF(VLOOKUP(CONCATENATE(G$147,"_",$B155),'Rozpis zápasů'!$D$3:$AF$162,20,0)&lt;&gt;"",CONCATENATE(" (",VLOOKUP(CONCATENATE(G$147,"_",$B155),'Rozpis zápasů'!$D$3:$AF$162,20,0),")"),"")),"")</f>
        <v/>
      </c>
      <c r="H155" s="105" t="str">
        <f>IFERROR(CONCATENATE(VLOOKUP(CONCATENATE(H$147,"_",$B155),'Rozpis zápasů'!$D$3:$AF$162,IF(VLOOKUP(CONCATENATE(H$147,"_",$B155),'Rozpis zápasů'!$D$3:$AF$162,3,0)=$B155,5,6),0),":",VLOOKUP(CONCATENATE(H$147,"_",$B155),'Rozpis zápasů'!$D$3:$AF$162,IF(VLOOKUP(CONCATENATE(H$147,"_",$B155),'Rozpis zápasů'!$D$3:$AF$162,3,0)=$B155,6,5),0),IF(VLOOKUP(CONCATENATE(H$147,"_",$B155),'Rozpis zápasů'!$D$3:$AF$162,20,0)&lt;&gt;"",CONCATENATE(" (",VLOOKUP(CONCATENATE(H$147,"_",$B155),'Rozpis zápasů'!$D$3:$AF$162,20,0),")"),"")),"")</f>
        <v/>
      </c>
      <c r="I155" s="105" t="str">
        <f>IFERROR(CONCATENATE(VLOOKUP(CONCATENATE(I$147,"_",$B155),'Rozpis zápasů'!$D$3:$AF$162,IF(VLOOKUP(CONCATENATE(I$147,"_",$B155),'Rozpis zápasů'!$D$3:$AF$162,3,0)=$B155,5,6),0),":",VLOOKUP(CONCATENATE(I$147,"_",$B155),'Rozpis zápasů'!$D$3:$AF$162,IF(VLOOKUP(CONCATENATE(I$147,"_",$B155),'Rozpis zápasů'!$D$3:$AF$162,3,0)=$B155,6,5),0),IF(VLOOKUP(CONCATENATE(I$147,"_",$B155),'Rozpis zápasů'!$D$3:$AF$162,20,0)&lt;&gt;"",CONCATENATE(" (",VLOOKUP(CONCATENATE(I$147,"_",$B155),'Rozpis zápasů'!$D$3:$AF$162,20,0),")"),"")),"")</f>
        <v/>
      </c>
      <c r="J155" s="105" t="str">
        <f>IFERROR(CONCATENATE(VLOOKUP(CONCATENATE(J$147,"_",$B155),'Rozpis zápasů'!$D$3:$AF$162,IF(VLOOKUP(CONCATENATE(J$147,"_",$B155),'Rozpis zápasů'!$D$3:$AF$162,3,0)=$B155,5,6),0),":",VLOOKUP(CONCATENATE(J$147,"_",$B155),'Rozpis zápasů'!$D$3:$AF$162,IF(VLOOKUP(CONCATENATE(J$147,"_",$B155),'Rozpis zápasů'!$D$3:$AF$162,3,0)=$B155,6,5),0),IF(VLOOKUP(CONCATENATE(J$147,"_",$B155),'Rozpis zápasů'!$D$3:$AF$162,20,0)&lt;&gt;"",CONCATENATE(" (",VLOOKUP(CONCATENATE(J$147,"_",$B155),'Rozpis zápasů'!$D$3:$AF$162,20,0),")"),"")),"")</f>
        <v/>
      </c>
      <c r="K155" s="444" t="str">
        <f>J154</f>
        <v>N</v>
      </c>
      <c r="L155" s="351" t="str">
        <f>IF((COUNTIFS('Rozpis zápasů'!$F$3:$F$162,B155,'Rozpis zápasů'!$E$3:$E$162,"&lt;&gt;N")+COUNTIFS('Rozpis zápasů'!$G$3:$G$162,B155,'Rozpis zápasů'!$E$3:$E$162,"&lt;&gt;N"))=0,"",SUMIF('Rozpis zápasů'!$F$3:$F$162,B155,'Rozpis zápasů'!$L$3:$L$162)+SUMIF('Rozpis zápasů'!$G$3:$G$162,B155,'Rozpis zápasů'!$M$3:$M$162))</f>
        <v/>
      </c>
      <c r="M155" s="352" t="str">
        <f>IF((COUNTIFS('Rozpis zápasů'!$F$3:$F$162,B155,'Rozpis zápasů'!$E$3:$E$162,"&lt;&gt;N")+COUNTIFS('Rozpis zápasů'!$G$3:$G$162,B155,'Rozpis zápasů'!$E$3:$E$162,"&lt;&gt;N"))=0,"",SUMIF('Rozpis zápasů'!$F$3:$F$162,$B155,'Rozpis zápasů'!$H$3:$H$162)+SUMIF('Rozpis zápasů'!$G$3:$G$162,$B155,'Rozpis zápasů'!$I$3:$I$162))</f>
        <v/>
      </c>
      <c r="N155" s="356" t="str">
        <f>IF((COUNTIFS('Rozpis zápasů'!$F$3:$F$162,B155,'Rozpis zápasů'!$E$3:$E$162,"&lt;&gt;N")+COUNTIFS('Rozpis zápasů'!$G$3:$G$162,B155,'Rozpis zápasů'!$E$3:$E$162,"&lt;&gt;N"))=0,"",SUMIF('Rozpis zápasů'!$F$3:$F$162,$B155,'Rozpis zápasů'!$I$3:$I$162)+SUMIF('Rozpis zápasů'!$G$3:$G$162,$B155,'Rozpis zápasů'!$H$3:$H$162))</f>
        <v/>
      </c>
      <c r="O155" s="353" t="str">
        <f t="shared" si="73"/>
        <v/>
      </c>
      <c r="P155" s="458" t="str">
        <f t="shared" si="74"/>
        <v/>
      </c>
      <c r="Q155" s="459" t="str">
        <f t="shared" si="69"/>
        <v/>
      </c>
      <c r="R155" s="460" t="str">
        <f>IF($Q155="","",IF(AND(COUNTIF($Q$148:$Q$155,$Q155)&gt;1,COUNTIF($Q$148:$Q$155,$Q155)&lt;COUNTA($C$148:$C$155)),HLOOKUP($B155,rozstřely!$C$492:$BN$505,10,0),""))</f>
        <v/>
      </c>
      <c r="S155" s="461" t="str">
        <f>IF($Q155="","",IF(AND(COUNTIF($Q$148:$Q$155,$Q155)&gt;1,COUNTIF($Q$148:$Q$155,$Q155)&lt;COUNTA($C$148:$C$155)),HLOOKUP($B155,rozstřely!$C$492:$BN$505,11,0),""))</f>
        <v/>
      </c>
      <c r="T155" s="462" t="str">
        <f>IF($Q155="","",IF(AND(COUNTIF($Q$148:$Q$155,$Q155)&gt;1,COUNTIF($Q$148:$Q$155,$Q155)&lt;COUNTA($C$148:$C$155)),HLOOKUP($B155,rozstřely!$C$492:$BN$505,12,0),""))</f>
        <v/>
      </c>
      <c r="U155" s="460" t="str">
        <f>IF($Q155="","",IF(AND(COUNTIF($Q$148:$Q$155,$Q155)&gt;1,COUNTIF($Q$148:$Q$155,$Q155)&lt;COUNTA($C$148:$C$155)),HLOOKUP($B155,rozstřely!$C$492:$BN$505,13,0),""))</f>
        <v/>
      </c>
      <c r="V155" s="463" t="str">
        <f>IF($Q155="","",IF(AND(COUNTIF($Q$148:$Q$155,$Q155)&gt;1,COUNTIF($Q$148:$Q$155,$Q155)&lt;COUNTA($C$148:$C$155)),HLOOKUP($B155,rozstřely!$C$492:$BN$505,14,0),""))</f>
        <v/>
      </c>
      <c r="W155" s="464" t="str">
        <f>IF($Q155="","",IF(AND(COUNTIF($Q$148:$Q$155,$Q155)&gt;0,COUNTIF($Q$148:$Q$155,$Q155)&lt;COUNTA($C$148:$C$155)),HLOOKUP(B155,rozstřely!$C$481:$BJ$488,8,0),""))</f>
        <v/>
      </c>
      <c r="X155" s="465" t="str">
        <f t="shared" si="70"/>
        <v>N</v>
      </c>
      <c r="Y155" s="466">
        <f t="shared" si="71"/>
        <v>138</v>
      </c>
      <c r="Z155" s="467" t="str">
        <f t="shared" si="72"/>
        <v/>
      </c>
      <c r="AA155" s="325"/>
    </row>
    <row r="156" spans="1:27" ht="30" customHeight="1" x14ac:dyDescent="0.3">
      <c r="A156" s="569"/>
      <c r="B156" s="327"/>
      <c r="C156" s="824"/>
      <c r="D156" s="468"/>
      <c r="E156" s="468"/>
      <c r="F156" s="468"/>
      <c r="G156" s="468"/>
      <c r="H156" s="468"/>
      <c r="I156" s="468"/>
      <c r="J156" s="468"/>
      <c r="K156" s="469"/>
      <c r="L156" s="518"/>
      <c r="M156" s="570"/>
      <c r="N156" s="571"/>
      <c r="O156" s="572"/>
      <c r="P156" s="572"/>
      <c r="Q156" s="474"/>
      <c r="R156" s="573"/>
      <c r="S156" s="574"/>
      <c r="T156" s="575"/>
      <c r="U156" s="573"/>
      <c r="V156" s="573"/>
      <c r="W156" s="573"/>
      <c r="X156" s="478"/>
      <c r="Y156" s="478"/>
      <c r="Z156" s="479"/>
      <c r="AA156" s="329"/>
    </row>
    <row r="157" spans="1:27" ht="30" customHeight="1" thickBot="1" x14ac:dyDescent="0.35">
      <c r="A157" s="561"/>
      <c r="B157" s="331"/>
      <c r="C157" s="821"/>
      <c r="D157" s="481"/>
      <c r="E157" s="481"/>
      <c r="F157" s="481"/>
      <c r="G157" s="481"/>
      <c r="H157" s="481"/>
      <c r="I157" s="481"/>
      <c r="J157" s="481"/>
      <c r="K157" s="481"/>
      <c r="L157" s="576"/>
      <c r="M157" s="577"/>
      <c r="N157" s="578"/>
      <c r="O157" s="576"/>
      <c r="P157" s="576"/>
      <c r="Q157" s="490"/>
      <c r="R157" s="579"/>
      <c r="S157" s="481"/>
      <c r="T157" s="580"/>
      <c r="U157" s="490"/>
      <c r="V157" s="490"/>
      <c r="W157" s="490"/>
      <c r="X157" s="489"/>
      <c r="Y157" s="489"/>
      <c r="Z157" s="490"/>
      <c r="AA157" s="325"/>
    </row>
    <row r="158" spans="1:27" s="619" customFormat="1" ht="30" customHeight="1" x14ac:dyDescent="0.25">
      <c r="A158" s="614"/>
      <c r="B158" s="648"/>
      <c r="C158" s="834" t="str">
        <f>D160</f>
        <v>O</v>
      </c>
      <c r="D158" s="491" t="str">
        <f>C160</f>
        <v/>
      </c>
      <c r="E158" s="492" t="str">
        <f>C161</f>
        <v/>
      </c>
      <c r="F158" s="492" t="str">
        <f>C162</f>
        <v/>
      </c>
      <c r="G158" s="492" t="str">
        <f>C163</f>
        <v/>
      </c>
      <c r="H158" s="492" t="str">
        <f>C164</f>
        <v/>
      </c>
      <c r="I158" s="492" t="str">
        <f>C165</f>
        <v/>
      </c>
      <c r="J158" s="492" t="str">
        <f>C166</f>
        <v/>
      </c>
      <c r="K158" s="492" t="str">
        <f>C167</f>
        <v/>
      </c>
      <c r="L158" s="493" t="s">
        <v>14</v>
      </c>
      <c r="M158" s="1942" t="s">
        <v>13</v>
      </c>
      <c r="N158" s="1942"/>
      <c r="O158" s="613" t="s">
        <v>15</v>
      </c>
      <c r="P158" s="495" t="s">
        <v>186</v>
      </c>
      <c r="Q158" s="496" t="s">
        <v>107</v>
      </c>
      <c r="R158" s="612" t="s">
        <v>104</v>
      </c>
      <c r="S158" s="2059" t="s">
        <v>105</v>
      </c>
      <c r="T158" s="2059"/>
      <c r="U158" s="612" t="s">
        <v>106</v>
      </c>
      <c r="V158" s="498" t="s">
        <v>187</v>
      </c>
      <c r="W158" s="615" t="s">
        <v>12</v>
      </c>
      <c r="X158" s="616"/>
      <c r="Y158" s="616"/>
      <c r="Z158" s="617"/>
      <c r="AA158" s="618"/>
    </row>
    <row r="159" spans="1:27" s="619" customFormat="1" ht="30" customHeight="1" thickBot="1" x14ac:dyDescent="0.3">
      <c r="A159" s="614"/>
      <c r="B159" s="1011" t="str">
        <f>'Tabulky skupin'!B159</f>
        <v>O</v>
      </c>
      <c r="C159" s="835"/>
      <c r="D159" s="623">
        <f>B160</f>
        <v>141</v>
      </c>
      <c r="E159" s="624">
        <f>B161</f>
        <v>142</v>
      </c>
      <c r="F159" s="624">
        <f>B162</f>
        <v>143</v>
      </c>
      <c r="G159" s="625">
        <f>B163</f>
        <v>144</v>
      </c>
      <c r="H159" s="624">
        <f>B164</f>
        <v>145</v>
      </c>
      <c r="I159" s="626">
        <f>B165</f>
        <v>146</v>
      </c>
      <c r="J159" s="624">
        <f>B166</f>
        <v>147</v>
      </c>
      <c r="K159" s="624">
        <f>B167</f>
        <v>148</v>
      </c>
      <c r="L159" s="499"/>
      <c r="M159" s="1945"/>
      <c r="N159" s="1945"/>
      <c r="O159" s="606"/>
      <c r="P159" s="501"/>
      <c r="Q159" s="2066" t="s">
        <v>42</v>
      </c>
      <c r="R159" s="2067"/>
      <c r="S159" s="2067"/>
      <c r="T159" s="2067"/>
      <c r="U159" s="2067"/>
      <c r="V159" s="2068"/>
      <c r="W159" s="636"/>
      <c r="X159" s="628"/>
      <c r="Y159" s="628"/>
      <c r="Z159" s="629"/>
      <c r="AA159" s="618"/>
    </row>
    <row r="160" spans="1:27" ht="30" customHeight="1" thickTop="1" x14ac:dyDescent="0.25">
      <c r="A160" s="561"/>
      <c r="B160" s="1012">
        <f>'Tabulky skupin'!B160</f>
        <v>141</v>
      </c>
      <c r="C160" s="892" t="str">
        <f>VLOOKUP($B160,jednotlivci!$C$5:$G$164,5,0)</f>
        <v/>
      </c>
      <c r="D160" s="502" t="str">
        <f>B159</f>
        <v>O</v>
      </c>
      <c r="E160" s="98" t="str">
        <f>IFERROR(CONCATENATE(VLOOKUP(CONCATENATE($B160,"_",E$159),'Rozpis zápasů'!$D$3:$AF$162,IF(VLOOKUP(CONCATENATE($B160,"_",E$159),'Rozpis zápasů'!$D$3:$AF$162,3,0)=$B160,5,6),0),":",VLOOKUP(CONCATENATE($B160,"_",E$159),'Rozpis zápasů'!$D$3:$AF$162,IF(VLOOKUP(CONCATENATE($B160,"_",E$159),'Rozpis zápasů'!$D$3:$AF$162,3,0)=$B160,6,5),0),IF(VLOOKUP(CONCATENATE($B160,"_",E$159),'Rozpis zápasů'!$D$3:$AF$162,20,0)&lt;&gt;"",CONCATENATE(" (",VLOOKUP(CONCATENATE($B160,"_",E$159),'Rozpis zápasů'!$D$3:$AF$162,20,0),")"),"")),"")</f>
        <v/>
      </c>
      <c r="F160" s="98" t="str">
        <f>IFERROR(CONCATENATE(VLOOKUP(CONCATENATE($B160,"_",F$159),'Rozpis zápasů'!$D$3:$AF$162,IF(VLOOKUP(CONCATENATE($B160,"_",F$159),'Rozpis zápasů'!$D$3:$AF$162,3,0)=$B160,5,6),0),":",VLOOKUP(CONCATENATE($B160,"_",F$159),'Rozpis zápasů'!$D$3:$AF$162,IF(VLOOKUP(CONCATENATE($B160,"_",F$159),'Rozpis zápasů'!$D$3:$AF$162,3,0)=$B160,6,5),0),IF(VLOOKUP(CONCATENATE($B160,"_",F$159),'Rozpis zápasů'!$D$3:$AF$162,20,0)&lt;&gt;"",CONCATENATE(" (",VLOOKUP(CONCATENATE($B160,"_",F$159),'Rozpis zápasů'!$D$3:$AF$162,20,0),")"),"")),"")</f>
        <v/>
      </c>
      <c r="G160" s="98" t="str">
        <f>IFERROR(CONCATENATE(VLOOKUP(CONCATENATE($B160,"_",G$159),'Rozpis zápasů'!$D$3:$AF$162,IF(VLOOKUP(CONCATENATE($B160,"_",G$159),'Rozpis zápasů'!$D$3:$AF$162,3,0)=$B160,5,6),0),":",VLOOKUP(CONCATENATE($B160,"_",G$159),'Rozpis zápasů'!$D$3:$AF$162,IF(VLOOKUP(CONCATENATE($B160,"_",G$159),'Rozpis zápasů'!$D$3:$AF$162,3,0)=$B160,6,5),0),IF(VLOOKUP(CONCATENATE($B160,"_",G$159),'Rozpis zápasů'!$D$3:$AF$162,20,0)&lt;&gt;"",CONCATENATE(" (",VLOOKUP(CONCATENATE($B160,"_",G$159),'Rozpis zápasů'!$D$3:$AF$162,20,0),")"),"")),"")</f>
        <v/>
      </c>
      <c r="H160" s="98" t="str">
        <f>IFERROR(CONCATENATE(VLOOKUP(CONCATENATE($B160,"_",H$159),'Rozpis zápasů'!$D$3:$AF$162,IF(VLOOKUP(CONCATENATE($B160,"_",H$159),'Rozpis zápasů'!$D$3:$AF$162,3,0)=$B160,5,6),0),":",VLOOKUP(CONCATENATE($B160,"_",H$159),'Rozpis zápasů'!$D$3:$AF$162,IF(VLOOKUP(CONCATENATE($B160,"_",H$159),'Rozpis zápasů'!$D$3:$AF$162,3,0)=$B160,6,5),0),IF(VLOOKUP(CONCATENATE($B160,"_",H$159),'Rozpis zápasů'!$D$3:$AF$162,20,0)&lt;&gt;"",CONCATENATE(" (",VLOOKUP(CONCATENATE($B160,"_",H$159),'Rozpis zápasů'!$D$3:$AF$162,20,0),")"),"")),"")</f>
        <v/>
      </c>
      <c r="I160" s="98" t="str">
        <f>IFERROR(CONCATENATE(VLOOKUP(CONCATENATE($B160,"_",I$159),'Rozpis zápasů'!$D$3:$AF$162,IF(VLOOKUP(CONCATENATE($B160,"_",I$159),'Rozpis zápasů'!$D$3:$AF$162,3,0)=$B160,5,6),0),":",VLOOKUP(CONCATENATE($B160,"_",I$159),'Rozpis zápasů'!$D$3:$AF$162,IF(VLOOKUP(CONCATENATE($B160,"_",I$159),'Rozpis zápasů'!$D$3:$AF$162,3,0)=$B160,6,5),0),IF(VLOOKUP(CONCATENATE($B160,"_",I$159),'Rozpis zápasů'!$D$3:$AF$162,20,0)&lt;&gt;"",CONCATENATE(" (",VLOOKUP(CONCATENATE($B160,"_",I$159),'Rozpis zápasů'!$D$3:$AF$162,20,0),")"),"")),"")</f>
        <v/>
      </c>
      <c r="J160" s="98" t="str">
        <f>IFERROR(CONCATENATE(VLOOKUP(CONCATENATE($B160,"_",J$159),'Rozpis zápasů'!$D$3:$AF$162,IF(VLOOKUP(CONCATENATE($B160,"_",J$159),'Rozpis zápasů'!$D$3:$AF$162,3,0)=$B160,5,6),0),":",VLOOKUP(CONCATENATE($B160,"_",J$159),'Rozpis zápasů'!$D$3:$AF$162,IF(VLOOKUP(CONCATENATE($B160,"_",J$159),'Rozpis zápasů'!$D$3:$AF$162,3,0)=$B160,6,5),0),IF(VLOOKUP(CONCATENATE($B160,"_",J$159),'Rozpis zápasů'!$D$3:$AF$162,20,0)&lt;&gt;"",CONCATENATE(" (",VLOOKUP(CONCATENATE($B160,"_",J$159),'Rozpis zápasů'!$D$3:$AF$162,20,0),")"),"")),"")</f>
        <v/>
      </c>
      <c r="K160" s="99" t="str">
        <f>IFERROR(CONCATENATE(VLOOKUP(CONCATENATE($B160,"_",K$159),'Rozpis zápasů'!$D$3:$AF$162,IF(VLOOKUP(CONCATENATE($B160,"_",K$159),'Rozpis zápasů'!$D$3:$AF$162,3,0)=$B160,5,6),0),":",VLOOKUP(CONCATENATE($B160,"_",K$159),'Rozpis zápasů'!$D$3:$AF$162,IF(VLOOKUP(CONCATENATE($B160,"_",K$159),'Rozpis zápasů'!$D$3:$AF$162,3,0)=$B160,6,5),0),IF(VLOOKUP(CONCATENATE($B160,"_",K$159),'Rozpis zápasů'!$D$3:$AF$162,20,0)&lt;&gt;"",CONCATENATE(" (",VLOOKUP(CONCATENATE($B160,"_",K$159),'Rozpis zápasů'!$D$3:$AF$162,20,0),")"),"")),"")</f>
        <v/>
      </c>
      <c r="L160" s="230" t="str">
        <f>IF((COUNTIFS('Rozpis zápasů'!$F$3:$F$162,B160,'Rozpis zápasů'!$E$3:$E$162,"&lt;&gt;N")+COUNTIFS('Rozpis zápasů'!$G$3:$G$162,B160,'Rozpis zápasů'!$E$3:$E$162,"&lt;&gt;N"))=0,"",SUMIF('Rozpis zápasů'!$F$3:$F$162,B160,'Rozpis zápasů'!$L$3:$L$162)+SUMIF('Rozpis zápasů'!$G$3:$G$162,B160,'Rozpis zápasů'!$M$3:$M$162))</f>
        <v/>
      </c>
      <c r="M160" s="234" t="str">
        <f>IF((COUNTIFS('Rozpis zápasů'!$F$3:$F$162,B160,'Rozpis zápasů'!$E$3:$E$162,"&lt;&gt;N")+COUNTIFS('Rozpis zápasů'!$G$3:$G$162,B160,'Rozpis zápasů'!$E$3:$E$162,"&lt;&gt;N"))=0,"",SUMIF('Rozpis zápasů'!$F$3:$F$162,$B160,'Rozpis zápasů'!$H$3:$H$162)+SUMIF('Rozpis zápasů'!$G$3:$G$162,$B160,'Rozpis zápasů'!$I$3:$I$162))</f>
        <v/>
      </c>
      <c r="N160" s="354" t="str">
        <f>IF((COUNTIFS('Rozpis zápasů'!$F$3:$F$162,B160,'Rozpis zápasů'!$E$3:$E$162,"&lt;&gt;N")+COUNTIFS('Rozpis zápasů'!$G$3:$G$162,B160,'Rozpis zápasů'!$E$3:$E$162,"&lt;&gt;N"))=0,"",SUMIF('Rozpis zápasů'!$F$3:$F$162,$B160,'Rozpis zápasů'!$I$3:$I$162)+SUMIF('Rozpis zápasů'!$G$3:$G$162,$B160,'Rozpis zápasů'!$H$3:$H$162))</f>
        <v/>
      </c>
      <c r="O160" s="231" t="str">
        <f>IFERROR(M160-N160,"")</f>
        <v/>
      </c>
      <c r="P160" s="434" t="str">
        <f>IFERROR(M160/N160,"")</f>
        <v/>
      </c>
      <c r="Q160" s="435" t="str">
        <f t="shared" ref="Q160:Q167" si="75">IFERROR(RANK(L160,$L$160:$L$167,0),"")</f>
        <v/>
      </c>
      <c r="R160" s="436" t="str">
        <f>IF($Q160="","",IF(AND(COUNTIF($Q$160:$Q$167,$Q160)&gt;1,COUNTIF($Q$160:$Q$167,$Q160)&lt;COUNTA($C$160:$C$167)),HLOOKUP($B160,rozstřely!$C$532:$BN$545,10,0),""))</f>
        <v/>
      </c>
      <c r="S160" s="437" t="str">
        <f>IF($Q160="","",IF(AND(COUNTIF($Q$160:$Q$167,$Q160)&gt;1,COUNTIF($Q$160:$Q$167,$Q160)&lt;COUNTA($C$160:$C$167)),HLOOKUP($B160,rozstřely!$C$532:$BN$545,11,0),""))</f>
        <v/>
      </c>
      <c r="T160" s="438" t="str">
        <f>IF($Q160="","",IF(AND(COUNTIF($Q$160:$Q$167,$Q160)&gt;1,COUNTIF($Q$160:$Q$167,$Q160)&lt;COUNTA($C$160:$C$167)),HLOOKUP($B160,rozstřely!$C$532:$BN$545,12,0),""))</f>
        <v/>
      </c>
      <c r="U160" s="436" t="str">
        <f>IF($Q160="","",IF(AND(COUNTIF($Q$160:$Q$167,$Q160)&gt;1,COUNTIF($Q$160:$Q$167,$Q160)&lt;COUNTA($C$160:$C$167)),HLOOKUP($B160,rozstřely!$C$532:$BN$545,13,0),""))</f>
        <v/>
      </c>
      <c r="V160" s="439" t="str">
        <f>IF($Q160="","",IF(AND(COUNTIF($Q$160:$Q$167,$Q160)&gt;1,COUNTIF($Q$160:$Q$167,$Q160)&lt;COUNTA($C$160:$C$167)),HLOOKUP($B160,rozstřely!$C$532:$BN$545,14,0),""))</f>
        <v/>
      </c>
      <c r="W160" s="440" t="str">
        <f>IF($Q160="","",IF(AND(COUNTIF($Q$160:$Q$167,$Q160)&gt;0,COUNTIF($Q$160:$Q$167,$Q160)&lt;COUNTA($C$160:$C$167)),HLOOKUP(B160,rozstřely!$C$521:$BJ$528,8,0),""))</f>
        <v/>
      </c>
      <c r="X160" s="441" t="str">
        <f t="shared" ref="X160:X167" si="76">CONCATENATE(W160,$B$159)</f>
        <v>O</v>
      </c>
      <c r="Y160" s="442">
        <f t="shared" ref="Y160:Y167" si="77">B160</f>
        <v>141</v>
      </c>
      <c r="Z160" s="443" t="str">
        <f t="shared" ref="Z160:Z167" si="78">C160</f>
        <v/>
      </c>
      <c r="AA160" s="325"/>
    </row>
    <row r="161" spans="1:27" ht="30" customHeight="1" x14ac:dyDescent="0.25">
      <c r="A161" s="561"/>
      <c r="B161" s="1013">
        <f>'Tabulky skupin'!B161</f>
        <v>142</v>
      </c>
      <c r="C161" s="893" t="str">
        <f>VLOOKUP($B161,jednotlivci!$C$5:$G$164,5,0)</f>
        <v/>
      </c>
      <c r="D161" s="100" t="str">
        <f>IFERROR(CONCATENATE(VLOOKUP(CONCATENATE(D$159,"_",$B161),'Rozpis zápasů'!$D$3:$AF$162,IF(VLOOKUP(CONCATENATE(D$159,"_",$B161),'Rozpis zápasů'!$D$3:$AF$162,3,0)=$B161,5,6),0),":",VLOOKUP(CONCATENATE(D$159,"_",$B161),'Rozpis zápasů'!$D$3:$AF$162,IF(VLOOKUP(CONCATENATE(D$159,"_",$B161),'Rozpis zápasů'!$D$3:$AF$162,3,0)=$B161,6,5),0),IF(VLOOKUP(CONCATENATE(D$159,"_",$B161),'Rozpis zápasů'!$D$3:$AF$162,20,0)&lt;&gt;"",CONCATENATE(" (",VLOOKUP(CONCATENATE(D$159,"_",$B161),'Rozpis zápasů'!$D$3:$AF$162,20,0),")"),"")),"")</f>
        <v/>
      </c>
      <c r="E161" s="503" t="str">
        <f>D160</f>
        <v>O</v>
      </c>
      <c r="F161" s="101" t="str">
        <f>IFERROR(CONCATENATE(VLOOKUP(CONCATENATE($B161,"_",F$159),'Rozpis zápasů'!$D$3:$AF$162,IF(VLOOKUP(CONCATENATE($B161,"_",F$159),'Rozpis zápasů'!$D$3:$AF$162,3,0)=$B161,5,6),0),":",VLOOKUP(CONCATENATE($B161,"_",F$159),'Rozpis zápasů'!$D$3:$AF$162,IF(VLOOKUP(CONCATENATE($B161,"_",F$159),'Rozpis zápasů'!$D$3:$AF$162,3,0)=$B161,6,5),0),IF(VLOOKUP(CONCATENATE($B161,"_",F$159),'Rozpis zápasů'!$D$3:$AF$162,20,0)&lt;&gt;"",CONCATENATE(" (",VLOOKUP(CONCATENATE($B161,"_",F$159),'Rozpis zápasů'!$D$3:$AF$162,20,0),")"),"")),"")</f>
        <v/>
      </c>
      <c r="G161" s="101" t="str">
        <f>IFERROR(CONCATENATE(VLOOKUP(CONCATENATE($B161,"_",G$159),'Rozpis zápasů'!$D$3:$AF$162,IF(VLOOKUP(CONCATENATE($B161,"_",G$159),'Rozpis zápasů'!$D$3:$AF$162,3,0)=$B161,5,6),0),":",VLOOKUP(CONCATENATE($B161,"_",G$159),'Rozpis zápasů'!$D$3:$AF$162,IF(VLOOKUP(CONCATENATE($B161,"_",G$159),'Rozpis zápasů'!$D$3:$AF$162,3,0)=$B161,6,5),0),IF(VLOOKUP(CONCATENATE($B161,"_",G$159),'Rozpis zápasů'!$D$3:$AF$162,20,0)&lt;&gt;"",CONCATENATE(" (",VLOOKUP(CONCATENATE($B161,"_",G$159),'Rozpis zápasů'!$D$3:$AF$162,20,0),")"),"")),"")</f>
        <v/>
      </c>
      <c r="H161" s="101" t="str">
        <f>IFERROR(CONCATENATE(VLOOKUP(CONCATENATE($B161,"_",H$159),'Rozpis zápasů'!$D$3:$AF$162,IF(VLOOKUP(CONCATENATE($B161,"_",H$159),'Rozpis zápasů'!$D$3:$AF$162,3,0)=$B161,5,6),0),":",VLOOKUP(CONCATENATE($B161,"_",H$159),'Rozpis zápasů'!$D$3:$AF$162,IF(VLOOKUP(CONCATENATE($B161,"_",H$159),'Rozpis zápasů'!$D$3:$AF$162,3,0)=$B161,6,5),0),IF(VLOOKUP(CONCATENATE($B161,"_",H$159),'Rozpis zápasů'!$D$3:$AF$162,20,0)&lt;&gt;"",CONCATENATE(" (",VLOOKUP(CONCATENATE($B161,"_",H$159),'Rozpis zápasů'!$D$3:$AF$162,20,0),")"),"")),"")</f>
        <v/>
      </c>
      <c r="I161" s="101" t="str">
        <f>IFERROR(CONCATENATE(VLOOKUP(CONCATENATE($B161,"_",I$159),'Rozpis zápasů'!$D$3:$AF$162,IF(VLOOKUP(CONCATENATE($B161,"_",I$159),'Rozpis zápasů'!$D$3:$AF$162,3,0)=$B161,5,6),0),":",VLOOKUP(CONCATENATE($B161,"_",I$159),'Rozpis zápasů'!$D$3:$AF$162,IF(VLOOKUP(CONCATENATE($B161,"_",I$159),'Rozpis zápasů'!$D$3:$AF$162,3,0)=$B161,6,5),0),IF(VLOOKUP(CONCATENATE($B161,"_",I$159),'Rozpis zápasů'!$D$3:$AF$162,20,0)&lt;&gt;"",CONCATENATE(" (",VLOOKUP(CONCATENATE($B161,"_",I$159),'Rozpis zápasů'!$D$3:$AF$162,20,0),")"),"")),"")</f>
        <v/>
      </c>
      <c r="J161" s="101" t="str">
        <f>IFERROR(CONCATENATE(VLOOKUP(CONCATENATE($B161,"_",J$159),'Rozpis zápasů'!$D$3:$AF$162,IF(VLOOKUP(CONCATENATE($B161,"_",J$159),'Rozpis zápasů'!$D$3:$AF$162,3,0)=$B161,5,6),0),":",VLOOKUP(CONCATENATE($B161,"_",J$159),'Rozpis zápasů'!$D$3:$AF$162,IF(VLOOKUP(CONCATENATE($B161,"_",J$159),'Rozpis zápasů'!$D$3:$AF$162,3,0)=$B161,6,5),0),IF(VLOOKUP(CONCATENATE($B161,"_",J$159),'Rozpis zápasů'!$D$3:$AF$162,20,0)&lt;&gt;"",CONCATENATE(" (",VLOOKUP(CONCATENATE($B161,"_",J$159),'Rozpis zápasů'!$D$3:$AF$162,20,0),")"),"")),"")</f>
        <v/>
      </c>
      <c r="K161" s="102" t="str">
        <f>IFERROR(CONCATENATE(VLOOKUP(CONCATENATE($B161,"_",K$159),'Rozpis zápasů'!$D$3:$AF$162,IF(VLOOKUP(CONCATENATE($B161,"_",K$159),'Rozpis zápasů'!$D$3:$AF$162,3,0)=$B161,5,6),0),":",VLOOKUP(CONCATENATE($B161,"_",K$159),'Rozpis zápasů'!$D$3:$AF$162,IF(VLOOKUP(CONCATENATE($B161,"_",K$159),'Rozpis zápasů'!$D$3:$AF$162,3,0)=$B161,6,5),0),IF(VLOOKUP(CONCATENATE($B161,"_",K$159),'Rozpis zápasů'!$D$3:$AF$162,20,0)&lt;&gt;"",CONCATENATE(" (",VLOOKUP(CONCATENATE($B161,"_",K$159),'Rozpis zápasů'!$D$3:$AF$162,20,0),")"),"")),"")</f>
        <v/>
      </c>
      <c r="L161" s="232" t="str">
        <f>IF((COUNTIFS('Rozpis zápasů'!$F$3:$F$162,B161,'Rozpis zápasů'!$E$3:$E$162,"&lt;&gt;N")+COUNTIFS('Rozpis zápasů'!$G$3:$G$162,B161,'Rozpis zápasů'!$E$3:$E$162,"&lt;&gt;N"))=0,"",SUMIF('Rozpis zápasů'!$F$3:$F$162,B161,'Rozpis zápasů'!$L$3:$L$162)+SUMIF('Rozpis zápasů'!$G$3:$G$162,B161,'Rozpis zápasů'!$M$3:$M$162))</f>
        <v/>
      </c>
      <c r="M161" s="235" t="str">
        <f>IF((COUNTIFS('Rozpis zápasů'!$F$3:$F$162,B161,'Rozpis zápasů'!$E$3:$E$162,"&lt;&gt;N")+COUNTIFS('Rozpis zápasů'!$G$3:$G$162,B161,'Rozpis zápasů'!$E$3:$E$162,"&lt;&gt;N"))=0,"",SUMIF('Rozpis zápasů'!$F$3:$F$162,$B161,'Rozpis zápasů'!$H$3:$H$162)+SUMIF('Rozpis zápasů'!$G$3:$G$162,$B161,'Rozpis zápasů'!$I$3:$I$162))</f>
        <v/>
      </c>
      <c r="N161" s="355" t="str">
        <f>IF((COUNTIFS('Rozpis zápasů'!$F$3:$F$162,B161,'Rozpis zápasů'!$E$3:$E$162,"&lt;&gt;N")+COUNTIFS('Rozpis zápasů'!$G$3:$G$162,B161,'Rozpis zápasů'!$E$3:$E$162,"&lt;&gt;N"))=0,"",SUMIF('Rozpis zápasů'!$F$3:$F$162,$B161,'Rozpis zápasů'!$I$3:$I$162)+SUMIF('Rozpis zápasů'!$G$3:$G$162,$B161,'Rozpis zápasů'!$H$3:$H$162))</f>
        <v/>
      </c>
      <c r="O161" s="233" t="str">
        <f t="shared" ref="O161:O167" si="79">IFERROR(M161-N161,"")</f>
        <v/>
      </c>
      <c r="P161" s="445" t="str">
        <f t="shared" ref="P161:P167" si="80">IFERROR(M161/N161,"")</f>
        <v/>
      </c>
      <c r="Q161" s="446" t="str">
        <f t="shared" si="75"/>
        <v/>
      </c>
      <c r="R161" s="447" t="str">
        <f>IF($Q161="","",IF(AND(COUNTIF($Q$160:$Q$167,$Q161)&gt;1,COUNTIF($Q$160:$Q$167,$Q161)&lt;COUNTA($C$160:$C$167)),HLOOKUP($B161,rozstřely!$C$532:$BN$545,10,0),""))</f>
        <v/>
      </c>
      <c r="S161" s="448" t="str">
        <f>IF($Q161="","",IF(AND(COUNTIF($Q$160:$Q$167,$Q161)&gt;1,COUNTIF($Q$160:$Q$167,$Q161)&lt;COUNTA($C$160:$C$167)),HLOOKUP($B161,rozstřely!$C$532:$BN$545,11,0),""))</f>
        <v/>
      </c>
      <c r="T161" s="449" t="str">
        <f>IF($Q161="","",IF(AND(COUNTIF($Q$160:$Q$167,$Q161)&gt;1,COUNTIF($Q$160:$Q$167,$Q161)&lt;COUNTA($C$160:$C$167)),HLOOKUP($B161,rozstřely!$C$532:$BN$545,12,0),""))</f>
        <v/>
      </c>
      <c r="U161" s="447" t="str">
        <f>IF($Q161="","",IF(AND(COUNTIF($Q$160:$Q$167,$Q161)&gt;1,COUNTIF($Q$160:$Q$167,$Q161)&lt;COUNTA($C$160:$C$167)),HLOOKUP($B161,rozstřely!$C$532:$BN$545,13,0),""))</f>
        <v/>
      </c>
      <c r="V161" s="450" t="str">
        <f>IF($Q161="","",IF(AND(COUNTIF($Q$160:$Q$167,$Q161)&gt;1,COUNTIF($Q$160:$Q$167,$Q161)&lt;COUNTA($C$160:$C$167)),HLOOKUP($B161,rozstřely!$C$532:$BN$545,14,0),""))</f>
        <v/>
      </c>
      <c r="W161" s="451" t="str">
        <f>IF($Q161="","",IF(AND(COUNTIF($Q$160:$Q$167,$Q161)&gt;0,COUNTIF($Q$160:$Q$167,$Q161)&lt;COUNTA($C$160:$C$167)),HLOOKUP(B161,rozstřely!$C$521:$BJ$528,8,0),""))</f>
        <v/>
      </c>
      <c r="X161" s="452" t="str">
        <f t="shared" si="76"/>
        <v>O</v>
      </c>
      <c r="Y161" s="453">
        <f t="shared" si="77"/>
        <v>142</v>
      </c>
      <c r="Z161" s="454" t="str">
        <f t="shared" si="78"/>
        <v/>
      </c>
      <c r="AA161" s="325"/>
    </row>
    <row r="162" spans="1:27" ht="30" customHeight="1" x14ac:dyDescent="0.25">
      <c r="A162" s="561"/>
      <c r="B162" s="1013">
        <f>'Tabulky skupin'!B162</f>
        <v>143</v>
      </c>
      <c r="C162" s="893" t="str">
        <f>VLOOKUP($B162,jednotlivci!$C$5:$G$164,5,0)</f>
        <v/>
      </c>
      <c r="D162" s="100" t="str">
        <f>IFERROR(CONCATENATE(VLOOKUP(CONCATENATE(D$159,"_",$B162),'Rozpis zápasů'!$D$3:$AF$162,IF(VLOOKUP(CONCATENATE(D$159,"_",$B162),'Rozpis zápasů'!$D$3:$AF$162,3,0)=$B162,5,6),0),":",VLOOKUP(CONCATENATE(D$159,"_",$B162),'Rozpis zápasů'!$D$3:$AF$162,IF(VLOOKUP(CONCATENATE(D$159,"_",$B162),'Rozpis zápasů'!$D$3:$AF$162,3,0)=$B162,6,5),0),IF(VLOOKUP(CONCATENATE(D$159,"_",$B162),'Rozpis zápasů'!$D$3:$AF$162,20,0)&lt;&gt;"",CONCATENATE(" (",VLOOKUP(CONCATENATE(D$159,"_",$B162),'Rozpis zápasů'!$D$3:$AF$162,20,0),")"),"")),"")</f>
        <v/>
      </c>
      <c r="E162" s="103" t="str">
        <f>IFERROR(CONCATENATE(VLOOKUP(CONCATENATE(E$159,"_",$B162),'Rozpis zápasů'!$D$3:$AF$162,IF(VLOOKUP(CONCATENATE(E$159,"_",$B162),'Rozpis zápasů'!$D$3:$AF$162,3,0)=$B162,5,6),0),":",VLOOKUP(CONCATENATE(E$159,"_",$B162),'Rozpis zápasů'!$D$3:$AF$162,IF(VLOOKUP(CONCATENATE(E$159,"_",$B162),'Rozpis zápasů'!$D$3:$AF$162,3,0)=$B162,6,5),0),IF(VLOOKUP(CONCATENATE(E$159,"_",$B162),'Rozpis zápasů'!$D$3:$AF$162,20,0)&lt;&gt;"",CONCATENATE(" (",VLOOKUP(CONCATENATE(E$159,"_",$B162),'Rozpis zápasů'!$D$3:$AF$162,20,0),")"),"")),"")</f>
        <v/>
      </c>
      <c r="F162" s="503" t="str">
        <f>E161</f>
        <v>O</v>
      </c>
      <c r="G162" s="101" t="str">
        <f>IFERROR(CONCATENATE(VLOOKUP(CONCATENATE($B162,"_",G$159),'Rozpis zápasů'!$D$3:$AF$162,IF(VLOOKUP(CONCATENATE($B162,"_",G$159),'Rozpis zápasů'!$D$3:$AF$162,3,0)=$B162,5,6),0),":",VLOOKUP(CONCATENATE($B162,"_",G$159),'Rozpis zápasů'!$D$3:$AF$162,IF(VLOOKUP(CONCATENATE($B162,"_",G$159),'Rozpis zápasů'!$D$3:$AF$162,3,0)=$B162,6,5),0),IF(VLOOKUP(CONCATENATE($B162,"_",G$159),'Rozpis zápasů'!$D$3:$AF$162,20,0)&lt;&gt;"",CONCATENATE(" (",VLOOKUP(CONCATENATE($B162,"_",G$159),'Rozpis zápasů'!$D$3:$AF$162,20,0),")"),"")),"")</f>
        <v/>
      </c>
      <c r="H162" s="101" t="str">
        <f>IFERROR(CONCATENATE(VLOOKUP(CONCATENATE($B162,"_",H$159),'Rozpis zápasů'!$D$3:$AF$162,IF(VLOOKUP(CONCATENATE($B162,"_",H$159),'Rozpis zápasů'!$D$3:$AF$162,3,0)=$B162,5,6),0),":",VLOOKUP(CONCATENATE($B162,"_",H$159),'Rozpis zápasů'!$D$3:$AF$162,IF(VLOOKUP(CONCATENATE($B162,"_",H$159),'Rozpis zápasů'!$D$3:$AF$162,3,0)=$B162,6,5),0),IF(VLOOKUP(CONCATENATE($B162,"_",H$159),'Rozpis zápasů'!$D$3:$AF$162,20,0)&lt;&gt;"",CONCATENATE(" (",VLOOKUP(CONCATENATE($B162,"_",H$159),'Rozpis zápasů'!$D$3:$AF$162,20,0),")"),"")),"")</f>
        <v/>
      </c>
      <c r="I162" s="101" t="str">
        <f>IFERROR(CONCATENATE(VLOOKUP(CONCATENATE($B162,"_",I$159),'Rozpis zápasů'!$D$3:$AF$162,IF(VLOOKUP(CONCATENATE($B162,"_",I$159),'Rozpis zápasů'!$D$3:$AF$162,3,0)=$B162,5,6),0),":",VLOOKUP(CONCATENATE($B162,"_",I$159),'Rozpis zápasů'!$D$3:$AF$162,IF(VLOOKUP(CONCATENATE($B162,"_",I$159),'Rozpis zápasů'!$D$3:$AF$162,3,0)=$B162,6,5),0),IF(VLOOKUP(CONCATENATE($B162,"_",I$159),'Rozpis zápasů'!$D$3:$AF$162,20,0)&lt;&gt;"",CONCATENATE(" (",VLOOKUP(CONCATENATE($B162,"_",I$159),'Rozpis zápasů'!$D$3:$AF$162,20,0),")"),"")),"")</f>
        <v/>
      </c>
      <c r="J162" s="101" t="str">
        <f>IFERROR(CONCATENATE(VLOOKUP(CONCATENATE($B162,"_",J$159),'Rozpis zápasů'!$D$3:$AF$162,IF(VLOOKUP(CONCATENATE($B162,"_",J$159),'Rozpis zápasů'!$D$3:$AF$162,3,0)=$B162,5,6),0),":",VLOOKUP(CONCATENATE($B162,"_",J$159),'Rozpis zápasů'!$D$3:$AF$162,IF(VLOOKUP(CONCATENATE($B162,"_",J$159),'Rozpis zápasů'!$D$3:$AF$162,3,0)=$B162,6,5),0),IF(VLOOKUP(CONCATENATE($B162,"_",J$159),'Rozpis zápasů'!$D$3:$AF$162,20,0)&lt;&gt;"",CONCATENATE(" (",VLOOKUP(CONCATENATE($B162,"_",J$159),'Rozpis zápasů'!$D$3:$AF$162,20,0),")"),"")),"")</f>
        <v/>
      </c>
      <c r="K162" s="102" t="str">
        <f>IFERROR(CONCATENATE(VLOOKUP(CONCATENATE($B162,"_",K$159),'Rozpis zápasů'!$D$3:$AF$162,IF(VLOOKUP(CONCATENATE($B162,"_",K$159),'Rozpis zápasů'!$D$3:$AF$162,3,0)=$B162,5,6),0),":",VLOOKUP(CONCATENATE($B162,"_",K$159),'Rozpis zápasů'!$D$3:$AF$162,IF(VLOOKUP(CONCATENATE($B162,"_",K$159),'Rozpis zápasů'!$D$3:$AF$162,3,0)=$B162,6,5),0),IF(VLOOKUP(CONCATENATE($B162,"_",K$159),'Rozpis zápasů'!$D$3:$AF$162,20,0)&lt;&gt;"",CONCATENATE(" (",VLOOKUP(CONCATENATE($B162,"_",K$159),'Rozpis zápasů'!$D$3:$AF$162,20,0),")"),"")),"")</f>
        <v/>
      </c>
      <c r="L162" s="232" t="str">
        <f>IF((COUNTIFS('Rozpis zápasů'!$F$3:$F$162,B162,'Rozpis zápasů'!$E$3:$E$162,"&lt;&gt;N")+COUNTIFS('Rozpis zápasů'!$G$3:$G$162,B162,'Rozpis zápasů'!$E$3:$E$162,"&lt;&gt;N"))=0,"",SUMIF('Rozpis zápasů'!$F$3:$F$162,B162,'Rozpis zápasů'!$L$3:$L$162)+SUMIF('Rozpis zápasů'!$G$3:$G$162,B162,'Rozpis zápasů'!$M$3:$M$162))</f>
        <v/>
      </c>
      <c r="M162" s="235" t="str">
        <f>IF((COUNTIFS('Rozpis zápasů'!$F$3:$F$162,B162,'Rozpis zápasů'!$E$3:$E$162,"&lt;&gt;N")+COUNTIFS('Rozpis zápasů'!$G$3:$G$162,B162,'Rozpis zápasů'!$E$3:$E$162,"&lt;&gt;N"))=0,"",SUMIF('Rozpis zápasů'!$F$3:$F$162,$B162,'Rozpis zápasů'!$H$3:$H$162)+SUMIF('Rozpis zápasů'!$G$3:$G$162,$B162,'Rozpis zápasů'!$I$3:$I$162))</f>
        <v/>
      </c>
      <c r="N162" s="355" t="str">
        <f>IF((COUNTIFS('Rozpis zápasů'!$F$3:$F$162,B162,'Rozpis zápasů'!$E$3:$E$162,"&lt;&gt;N")+COUNTIFS('Rozpis zápasů'!$G$3:$G$162,B162,'Rozpis zápasů'!$E$3:$E$162,"&lt;&gt;N"))=0,"",SUMIF('Rozpis zápasů'!$F$3:$F$162,$B162,'Rozpis zápasů'!$I$3:$I$162)+SUMIF('Rozpis zápasů'!$G$3:$G$162,$B162,'Rozpis zápasů'!$H$3:$H$162))</f>
        <v/>
      </c>
      <c r="O162" s="233" t="str">
        <f t="shared" si="79"/>
        <v/>
      </c>
      <c r="P162" s="445" t="str">
        <f t="shared" si="80"/>
        <v/>
      </c>
      <c r="Q162" s="446" t="str">
        <f t="shared" si="75"/>
        <v/>
      </c>
      <c r="R162" s="447" t="str">
        <f>IF($Q162="","",IF(AND(COUNTIF($Q$160:$Q$167,$Q162)&gt;1,COUNTIF($Q$160:$Q$167,$Q162)&lt;COUNTA($C$160:$C$167)),HLOOKUP($B162,rozstřely!$C$532:$BN$545,10,0),""))</f>
        <v/>
      </c>
      <c r="S162" s="448" t="str">
        <f>IF($Q162="","",IF(AND(COUNTIF($Q$160:$Q$167,$Q162)&gt;1,COUNTIF($Q$160:$Q$167,$Q162)&lt;COUNTA($C$160:$C$167)),HLOOKUP($B162,rozstřely!$C$532:$BN$545,11,0),""))</f>
        <v/>
      </c>
      <c r="T162" s="449" t="str">
        <f>IF($Q162="","",IF(AND(COUNTIF($Q$160:$Q$167,$Q162)&gt;1,COUNTIF($Q$160:$Q$167,$Q162)&lt;COUNTA($C$160:$C$167)),HLOOKUP($B162,rozstřely!$C$532:$BN$545,12,0),""))</f>
        <v/>
      </c>
      <c r="U162" s="447" t="str">
        <f>IF($Q162="","",IF(AND(COUNTIF($Q$160:$Q$167,$Q162)&gt;1,COUNTIF($Q$160:$Q$167,$Q162)&lt;COUNTA($C$160:$C$167)),HLOOKUP($B162,rozstřely!$C$532:$BN$545,13,0),""))</f>
        <v/>
      </c>
      <c r="V162" s="450" t="str">
        <f>IF($Q162="","",IF(AND(COUNTIF($Q$160:$Q$167,$Q162)&gt;1,COUNTIF($Q$160:$Q$167,$Q162)&lt;COUNTA($C$160:$C$167)),HLOOKUP($B162,rozstřely!$C$532:$BN$545,14,0),""))</f>
        <v/>
      </c>
      <c r="W162" s="451" t="str">
        <f>IF($Q162="","",IF(AND(COUNTIF($Q$160:$Q$167,$Q162)&gt;0,COUNTIF($Q$160:$Q$167,$Q162)&lt;COUNTA($C$160:$C$167)),HLOOKUP(B162,rozstřely!$C$521:$BJ$528,8,0),""))</f>
        <v/>
      </c>
      <c r="X162" s="452" t="str">
        <f t="shared" si="76"/>
        <v>O</v>
      </c>
      <c r="Y162" s="453">
        <f t="shared" si="77"/>
        <v>143</v>
      </c>
      <c r="Z162" s="455" t="str">
        <f t="shared" si="78"/>
        <v/>
      </c>
      <c r="AA162" s="325"/>
    </row>
    <row r="163" spans="1:27" ht="30" customHeight="1" x14ac:dyDescent="0.25">
      <c r="A163" s="561"/>
      <c r="B163" s="1013">
        <f>'Tabulky skupin'!B163</f>
        <v>144</v>
      </c>
      <c r="C163" s="893" t="str">
        <f>VLOOKUP($B163,jednotlivci!$C$5:$G$164,5,0)</f>
        <v/>
      </c>
      <c r="D163" s="100" t="str">
        <f>IFERROR(CONCATENATE(VLOOKUP(CONCATENATE(D$159,"_",$B163),'Rozpis zápasů'!$D$3:$AF$162,IF(VLOOKUP(CONCATENATE(D$159,"_",$B163),'Rozpis zápasů'!$D$3:$AF$162,3,0)=$B163,5,6),0),":",VLOOKUP(CONCATENATE(D$159,"_",$B163),'Rozpis zápasů'!$D$3:$AF$162,IF(VLOOKUP(CONCATENATE(D$159,"_",$B163),'Rozpis zápasů'!$D$3:$AF$162,3,0)=$B163,6,5),0),IF(VLOOKUP(CONCATENATE(D$159,"_",$B163),'Rozpis zápasů'!$D$3:$AF$162,20,0)&lt;&gt;"",CONCATENATE(" (",VLOOKUP(CONCATENATE(D$159,"_",$B163),'Rozpis zápasů'!$D$3:$AF$162,20,0),")"),"")),"")</f>
        <v/>
      </c>
      <c r="E163" s="103" t="str">
        <f>IFERROR(CONCATENATE(VLOOKUP(CONCATENATE(E$159,"_",$B163),'Rozpis zápasů'!$D$3:$AF$162,IF(VLOOKUP(CONCATENATE(E$159,"_",$B163),'Rozpis zápasů'!$D$3:$AF$162,3,0)=$B163,5,6),0),":",VLOOKUP(CONCATENATE(E$159,"_",$B163),'Rozpis zápasů'!$D$3:$AF$162,IF(VLOOKUP(CONCATENATE(E$159,"_",$B163),'Rozpis zápasů'!$D$3:$AF$162,3,0)=$B163,6,5),0),IF(VLOOKUP(CONCATENATE(E$159,"_",$B163),'Rozpis zápasů'!$D$3:$AF$162,20,0)&lt;&gt;"",CONCATENATE(" (",VLOOKUP(CONCATENATE(E$159,"_",$B163),'Rozpis zápasů'!$D$3:$AF$162,20,0),")"),"")),"")</f>
        <v/>
      </c>
      <c r="F163" s="103" t="str">
        <f>IFERROR(CONCATENATE(VLOOKUP(CONCATENATE(F$159,"_",$B163),'Rozpis zápasů'!$D$3:$AF$162,IF(VLOOKUP(CONCATENATE(F$159,"_",$B163),'Rozpis zápasů'!$D$3:$AF$162,3,0)=$B163,5,6),0),":",VLOOKUP(CONCATENATE(F$159,"_",$B163),'Rozpis zápasů'!$D$3:$AF$162,IF(VLOOKUP(CONCATENATE(F$159,"_",$B163),'Rozpis zápasů'!$D$3:$AF$162,3,0)=$B163,6,5),0),IF(VLOOKUP(CONCATENATE(F$159,"_",$B163),'Rozpis zápasů'!$D$3:$AF$162,20,0)&lt;&gt;"",CONCATENATE(" (",VLOOKUP(CONCATENATE(F$159,"_",$B163),'Rozpis zápasů'!$D$3:$AF$162,20,0),")"),"")),"")</f>
        <v/>
      </c>
      <c r="G163" s="503" t="str">
        <f>F162</f>
        <v>O</v>
      </c>
      <c r="H163" s="101" t="str">
        <f>IFERROR(CONCATENATE(VLOOKUP(CONCATENATE($B163,"_",H$159),'Rozpis zápasů'!$D$3:$AF$162,IF(VLOOKUP(CONCATENATE($B163,"_",H$159),'Rozpis zápasů'!$D$3:$AF$162,3,0)=$B163,5,6),0),":",VLOOKUP(CONCATENATE($B163,"_",H$159),'Rozpis zápasů'!$D$3:$AF$162,IF(VLOOKUP(CONCATENATE($B163,"_",H$159),'Rozpis zápasů'!$D$3:$AF$162,3,0)=$B163,6,5),0),IF(VLOOKUP(CONCATENATE($B163,"_",H$159),'Rozpis zápasů'!$D$3:$AF$162,20,0)&lt;&gt;"",CONCATENATE(" (",VLOOKUP(CONCATENATE($B163,"_",H$159),'Rozpis zápasů'!$D$3:$AF$162,20,0),")"),"")),"")</f>
        <v/>
      </c>
      <c r="I163" s="101" t="str">
        <f>IFERROR(CONCATENATE(VLOOKUP(CONCATENATE($B163,"_",I$159),'Rozpis zápasů'!$D$3:$AF$162,IF(VLOOKUP(CONCATENATE($B163,"_",I$159),'Rozpis zápasů'!$D$3:$AF$162,3,0)=$B163,5,6),0),":",VLOOKUP(CONCATENATE($B163,"_",I$159),'Rozpis zápasů'!$D$3:$AF$162,IF(VLOOKUP(CONCATENATE($B163,"_",I$159),'Rozpis zápasů'!$D$3:$AF$162,3,0)=$B163,6,5),0),IF(VLOOKUP(CONCATENATE($B163,"_",I$159),'Rozpis zápasů'!$D$3:$AF$162,20,0)&lt;&gt;"",CONCATENATE(" (",VLOOKUP(CONCATENATE($B163,"_",I$159),'Rozpis zápasů'!$D$3:$AF$162,20,0),")"),"")),"")</f>
        <v/>
      </c>
      <c r="J163" s="101" t="str">
        <f>IFERROR(CONCATENATE(VLOOKUP(CONCATENATE($B163,"_",J$159),'Rozpis zápasů'!$D$3:$AF$162,IF(VLOOKUP(CONCATENATE($B163,"_",J$159),'Rozpis zápasů'!$D$3:$AF$162,3,0)=$B163,5,6),0),":",VLOOKUP(CONCATENATE($B163,"_",J$159),'Rozpis zápasů'!$D$3:$AF$162,IF(VLOOKUP(CONCATENATE($B163,"_",J$159),'Rozpis zápasů'!$D$3:$AF$162,3,0)=$B163,6,5),0),IF(VLOOKUP(CONCATENATE($B163,"_",J$159),'Rozpis zápasů'!$D$3:$AF$162,20,0)&lt;&gt;"",CONCATENATE(" (",VLOOKUP(CONCATENATE($B163,"_",J$159),'Rozpis zápasů'!$D$3:$AF$162,20,0),")"),"")),"")</f>
        <v/>
      </c>
      <c r="K163" s="102" t="str">
        <f>IFERROR(CONCATENATE(VLOOKUP(CONCATENATE($B163,"_",K$159),'Rozpis zápasů'!$D$3:$AF$162,IF(VLOOKUP(CONCATENATE($B163,"_",K$159),'Rozpis zápasů'!$D$3:$AF$162,3,0)=$B163,5,6),0),":",VLOOKUP(CONCATENATE($B163,"_",K$159),'Rozpis zápasů'!$D$3:$AF$162,IF(VLOOKUP(CONCATENATE($B163,"_",K$159),'Rozpis zápasů'!$D$3:$AF$162,3,0)=$B163,6,5),0),IF(VLOOKUP(CONCATENATE($B163,"_",K$159),'Rozpis zápasů'!$D$3:$AF$162,20,0)&lt;&gt;"",CONCATENATE(" (",VLOOKUP(CONCATENATE($B163,"_",K$159),'Rozpis zápasů'!$D$3:$AF$162,20,0),")"),"")),"")</f>
        <v/>
      </c>
      <c r="L163" s="232" t="str">
        <f>IF((COUNTIFS('Rozpis zápasů'!$F$3:$F$162,B163,'Rozpis zápasů'!$E$3:$E$162,"&lt;&gt;N")+COUNTIFS('Rozpis zápasů'!$G$3:$G$162,B163,'Rozpis zápasů'!$E$3:$E$162,"&lt;&gt;N"))=0,"",SUMIF('Rozpis zápasů'!$F$3:$F$162,B163,'Rozpis zápasů'!$L$3:$L$162)+SUMIF('Rozpis zápasů'!$G$3:$G$162,B163,'Rozpis zápasů'!$M$3:$M$162))</f>
        <v/>
      </c>
      <c r="M163" s="235" t="str">
        <f>IF((COUNTIFS('Rozpis zápasů'!$F$3:$F$162,B163,'Rozpis zápasů'!$E$3:$E$162,"&lt;&gt;N")+COUNTIFS('Rozpis zápasů'!$G$3:$G$162,B163,'Rozpis zápasů'!$E$3:$E$162,"&lt;&gt;N"))=0,"",SUMIF('Rozpis zápasů'!$F$3:$F$162,$B163,'Rozpis zápasů'!$H$3:$H$162)+SUMIF('Rozpis zápasů'!$G$3:$G$162,$B163,'Rozpis zápasů'!$I$3:$I$162))</f>
        <v/>
      </c>
      <c r="N163" s="355" t="str">
        <f>IF((COUNTIFS('Rozpis zápasů'!$F$3:$F$162,B163,'Rozpis zápasů'!$E$3:$E$162,"&lt;&gt;N")+COUNTIFS('Rozpis zápasů'!$G$3:$G$162,B163,'Rozpis zápasů'!$E$3:$E$162,"&lt;&gt;N"))=0,"",SUMIF('Rozpis zápasů'!$F$3:$F$162,$B163,'Rozpis zápasů'!$I$3:$I$162)+SUMIF('Rozpis zápasů'!$G$3:$G$162,$B163,'Rozpis zápasů'!$H$3:$H$162))</f>
        <v/>
      </c>
      <c r="O163" s="233" t="str">
        <f t="shared" si="79"/>
        <v/>
      </c>
      <c r="P163" s="445" t="str">
        <f t="shared" si="80"/>
        <v/>
      </c>
      <c r="Q163" s="446" t="str">
        <f t="shared" si="75"/>
        <v/>
      </c>
      <c r="R163" s="447" t="str">
        <f>IF($Q163="","",IF(AND(COUNTIF($Q$160:$Q$167,$Q163)&gt;1,COUNTIF($Q$160:$Q$167,$Q163)&lt;COUNTA($C$160:$C$167)),HLOOKUP($B163,rozstřely!$C$532:$BN$545,10,0),""))</f>
        <v/>
      </c>
      <c r="S163" s="448" t="str">
        <f>IF($Q163="","",IF(AND(COUNTIF($Q$160:$Q$167,$Q163)&gt;1,COUNTIF($Q$160:$Q$167,$Q163)&lt;COUNTA($C$160:$C$167)),HLOOKUP($B163,rozstřely!$C$532:$BN$545,11,0),""))</f>
        <v/>
      </c>
      <c r="T163" s="449" t="str">
        <f>IF($Q163="","",IF(AND(COUNTIF($Q$160:$Q$167,$Q163)&gt;1,COUNTIF($Q$160:$Q$167,$Q163)&lt;COUNTA($C$160:$C$167)),HLOOKUP($B163,rozstřely!$C$532:$BN$545,12,0),""))</f>
        <v/>
      </c>
      <c r="U163" s="447" t="str">
        <f>IF($Q163="","",IF(AND(COUNTIF($Q$160:$Q$167,$Q163)&gt;1,COUNTIF($Q$160:$Q$167,$Q163)&lt;COUNTA($C$160:$C$167)),HLOOKUP($B163,rozstřely!$C$532:$BN$545,13,0),""))</f>
        <v/>
      </c>
      <c r="V163" s="450" t="str">
        <f>IF($Q163="","",IF(AND(COUNTIF($Q$160:$Q$167,$Q163)&gt;1,COUNTIF($Q$160:$Q$167,$Q163)&lt;COUNTA($C$160:$C$167)),HLOOKUP($B163,rozstřely!$C$532:$BN$545,14,0),""))</f>
        <v/>
      </c>
      <c r="W163" s="456" t="str">
        <f>IF($Q163="","",IF(AND(COUNTIF($Q$160:$Q$167,$Q163)&gt;0,COUNTIF($Q$160:$Q$167,$Q163)&lt;COUNTA($C$160:$C$167)),HLOOKUP(B163,rozstřely!$C$521:$BJ$528,8,0),""))</f>
        <v/>
      </c>
      <c r="X163" s="452" t="str">
        <f t="shared" si="76"/>
        <v>O</v>
      </c>
      <c r="Y163" s="452">
        <f t="shared" si="77"/>
        <v>144</v>
      </c>
      <c r="Z163" s="455" t="str">
        <f t="shared" si="78"/>
        <v/>
      </c>
      <c r="AA163" s="325"/>
    </row>
    <row r="164" spans="1:27" ht="30" customHeight="1" x14ac:dyDescent="0.25">
      <c r="A164" s="561"/>
      <c r="B164" s="1013">
        <f>'Tabulky skupin'!B164</f>
        <v>145</v>
      </c>
      <c r="C164" s="893" t="str">
        <f>VLOOKUP($B164,jednotlivci!$C$5:$G$164,5,0)</f>
        <v/>
      </c>
      <c r="D164" s="100" t="str">
        <f>IFERROR(CONCATENATE(VLOOKUP(CONCATENATE(D$159,"_",$B164),'Rozpis zápasů'!$D$3:$AF$162,IF(VLOOKUP(CONCATENATE(D$159,"_",$B164),'Rozpis zápasů'!$D$3:$AF$162,3,0)=$B164,5,6),0),":",VLOOKUP(CONCATENATE(D$159,"_",$B164),'Rozpis zápasů'!$D$3:$AF$162,IF(VLOOKUP(CONCATENATE(D$159,"_",$B164),'Rozpis zápasů'!$D$3:$AF$162,3,0)=$B164,6,5),0),IF(VLOOKUP(CONCATENATE(D$159,"_",$B164),'Rozpis zápasů'!$D$3:$AF$162,20,0)&lt;&gt;"",CONCATENATE(" (",VLOOKUP(CONCATENATE(D$159,"_",$B164),'Rozpis zápasů'!$D$3:$AF$162,20,0),")"),"")),"")</f>
        <v/>
      </c>
      <c r="E164" s="103" t="str">
        <f>IFERROR(CONCATENATE(VLOOKUP(CONCATENATE(E$159,"_",$B164),'Rozpis zápasů'!$D$3:$AF$162,IF(VLOOKUP(CONCATENATE(E$159,"_",$B164),'Rozpis zápasů'!$D$3:$AF$162,3,0)=$B164,5,6),0),":",VLOOKUP(CONCATENATE(E$159,"_",$B164),'Rozpis zápasů'!$D$3:$AF$162,IF(VLOOKUP(CONCATENATE(E$159,"_",$B164),'Rozpis zápasů'!$D$3:$AF$162,3,0)=$B164,6,5),0),IF(VLOOKUP(CONCATENATE(E$159,"_",$B164),'Rozpis zápasů'!$D$3:$AF$162,20,0)&lt;&gt;"",CONCATENATE(" (",VLOOKUP(CONCATENATE(E$159,"_",$B164),'Rozpis zápasů'!$D$3:$AF$162,20,0),")"),"")),"")</f>
        <v/>
      </c>
      <c r="F164" s="103" t="str">
        <f>IFERROR(CONCATENATE(VLOOKUP(CONCATENATE(F$159,"_",$B164),'Rozpis zápasů'!$D$3:$AF$162,IF(VLOOKUP(CONCATENATE(F$159,"_",$B164),'Rozpis zápasů'!$D$3:$AF$162,3,0)=$B164,5,6),0),":",VLOOKUP(CONCATENATE(F$159,"_",$B164),'Rozpis zápasů'!$D$3:$AF$162,IF(VLOOKUP(CONCATENATE(F$159,"_",$B164),'Rozpis zápasů'!$D$3:$AF$162,3,0)=$B164,6,5),0),IF(VLOOKUP(CONCATENATE(F$159,"_",$B164),'Rozpis zápasů'!$D$3:$AF$162,20,0)&lt;&gt;"",CONCATENATE(" (",VLOOKUP(CONCATENATE(F$159,"_",$B164),'Rozpis zápasů'!$D$3:$AF$162,20,0),")"),"")),"")</f>
        <v/>
      </c>
      <c r="G164" s="103" t="str">
        <f>IFERROR(CONCATENATE(VLOOKUP(CONCATENATE(G$159,"_",$B164),'Rozpis zápasů'!$D$3:$AF$162,IF(VLOOKUP(CONCATENATE(G$159,"_",$B164),'Rozpis zápasů'!$D$3:$AF$162,3,0)=$B164,5,6),0),":",VLOOKUP(CONCATENATE(G$159,"_",$B164),'Rozpis zápasů'!$D$3:$AF$162,IF(VLOOKUP(CONCATENATE(G$159,"_",$B164),'Rozpis zápasů'!$D$3:$AF$162,3,0)=$B164,6,5),0),IF(VLOOKUP(CONCATENATE(G$159,"_",$B164),'Rozpis zápasů'!$D$3:$AF$162,20,0)&lt;&gt;"",CONCATENATE(" (",VLOOKUP(CONCATENATE(G$159,"_",$B164),'Rozpis zápasů'!$D$3:$AF$162,20,0),")"),"")),"")</f>
        <v/>
      </c>
      <c r="H164" s="503" t="str">
        <f>G163</f>
        <v>O</v>
      </c>
      <c r="I164" s="101" t="str">
        <f>IFERROR(CONCATENATE(VLOOKUP(CONCATENATE($B164,"_",I$159),'Rozpis zápasů'!$D$3:$AF$162,IF(VLOOKUP(CONCATENATE($B164,"_",I$159),'Rozpis zápasů'!$D$3:$AF$162,3,0)=$B164,5,6),0),":",VLOOKUP(CONCATENATE($B164,"_",I$159),'Rozpis zápasů'!$D$3:$AF$162,IF(VLOOKUP(CONCATENATE($B164,"_",I$159),'Rozpis zápasů'!$D$3:$AF$162,3,0)=$B164,6,5),0),IF(VLOOKUP(CONCATENATE($B164,"_",I$159),'Rozpis zápasů'!$D$3:$AF$162,20,0)&lt;&gt;"",CONCATENATE(" (",VLOOKUP(CONCATENATE($B164,"_",I$159),'Rozpis zápasů'!$D$3:$AF$162,20,0),")"),"")),"")</f>
        <v/>
      </c>
      <c r="J164" s="101" t="str">
        <f>IFERROR(CONCATENATE(VLOOKUP(CONCATENATE($B164,"_",J$159),'Rozpis zápasů'!$D$3:$AF$162,IF(VLOOKUP(CONCATENATE($B164,"_",J$159),'Rozpis zápasů'!$D$3:$AF$162,3,0)=$B164,5,6),0),":",VLOOKUP(CONCATENATE($B164,"_",J$159),'Rozpis zápasů'!$D$3:$AF$162,IF(VLOOKUP(CONCATENATE($B164,"_",J$159),'Rozpis zápasů'!$D$3:$AF$162,3,0)=$B164,6,5),0),IF(VLOOKUP(CONCATENATE($B164,"_",J$159),'Rozpis zápasů'!$D$3:$AF$162,20,0)&lt;&gt;"",CONCATENATE(" (",VLOOKUP(CONCATENATE($B164,"_",J$159),'Rozpis zápasů'!$D$3:$AF$162,20,0),")"),"")),"")</f>
        <v/>
      </c>
      <c r="K164" s="102" t="str">
        <f>IFERROR(CONCATENATE(VLOOKUP(CONCATENATE($B164,"_",K$159),'Rozpis zápasů'!$D$3:$AF$162,IF(VLOOKUP(CONCATENATE($B164,"_",K$159),'Rozpis zápasů'!$D$3:$AF$162,3,0)=$B164,5,6),0),":",VLOOKUP(CONCATENATE($B164,"_",K$159),'Rozpis zápasů'!$D$3:$AF$162,IF(VLOOKUP(CONCATENATE($B164,"_",K$159),'Rozpis zápasů'!$D$3:$AF$162,3,0)=$B164,6,5),0),IF(VLOOKUP(CONCATENATE($B164,"_",K$159),'Rozpis zápasů'!$D$3:$AF$162,20,0)&lt;&gt;"",CONCATENATE(" (",VLOOKUP(CONCATENATE($B164,"_",K$159),'Rozpis zápasů'!$D$3:$AF$162,20,0),")"),"")),"")</f>
        <v/>
      </c>
      <c r="L164" s="232" t="str">
        <f>IF((COUNTIFS('Rozpis zápasů'!$F$3:$F$162,B164,'Rozpis zápasů'!$E$3:$E$162,"&lt;&gt;N")+COUNTIFS('Rozpis zápasů'!$G$3:$G$162,B164,'Rozpis zápasů'!$E$3:$E$162,"&lt;&gt;N"))=0,"",SUMIF('Rozpis zápasů'!$F$3:$F$162,B164,'Rozpis zápasů'!$L$3:$L$162)+SUMIF('Rozpis zápasů'!$G$3:$G$162,B164,'Rozpis zápasů'!$M$3:$M$162))</f>
        <v/>
      </c>
      <c r="M164" s="235" t="str">
        <f>IF((COUNTIFS('Rozpis zápasů'!$F$3:$F$162,B164,'Rozpis zápasů'!$E$3:$E$162,"&lt;&gt;N")+COUNTIFS('Rozpis zápasů'!$G$3:$G$162,B164,'Rozpis zápasů'!$E$3:$E$162,"&lt;&gt;N"))=0,"",SUMIF('Rozpis zápasů'!$F$3:$F$162,$B164,'Rozpis zápasů'!$H$3:$H$162)+SUMIF('Rozpis zápasů'!$G$3:$G$162,$B164,'Rozpis zápasů'!$I$3:$I$162))</f>
        <v/>
      </c>
      <c r="N164" s="355" t="str">
        <f>IF((COUNTIFS('Rozpis zápasů'!$F$3:$F$162,B164,'Rozpis zápasů'!$E$3:$E$162,"&lt;&gt;N")+COUNTIFS('Rozpis zápasů'!$G$3:$G$162,B164,'Rozpis zápasů'!$E$3:$E$162,"&lt;&gt;N"))=0,"",SUMIF('Rozpis zápasů'!$F$3:$F$162,$B164,'Rozpis zápasů'!$I$3:$I$162)+SUMIF('Rozpis zápasů'!$G$3:$G$162,$B164,'Rozpis zápasů'!$H$3:$H$162))</f>
        <v/>
      </c>
      <c r="O164" s="233" t="str">
        <f t="shared" si="79"/>
        <v/>
      </c>
      <c r="P164" s="445" t="str">
        <f t="shared" si="80"/>
        <v/>
      </c>
      <c r="Q164" s="446" t="str">
        <f t="shared" si="75"/>
        <v/>
      </c>
      <c r="R164" s="447" t="str">
        <f>IF($Q164="","",IF(AND(COUNTIF($Q$160:$Q$167,$Q164)&gt;1,COUNTIF($Q$160:$Q$167,$Q164)&lt;COUNTA($C$160:$C$167)),HLOOKUP($B164,rozstřely!$C$532:$BN$545,10,0),""))</f>
        <v/>
      </c>
      <c r="S164" s="448" t="str">
        <f>IF($Q164="","",IF(AND(COUNTIF($Q$160:$Q$167,$Q164)&gt;1,COUNTIF($Q$160:$Q$167,$Q164)&lt;COUNTA($C$160:$C$167)),HLOOKUP($B164,rozstřely!$C$532:$BN$545,11,0),""))</f>
        <v/>
      </c>
      <c r="T164" s="449" t="str">
        <f>IF($Q164="","",IF(AND(COUNTIF($Q$160:$Q$167,$Q164)&gt;1,COUNTIF($Q$160:$Q$167,$Q164)&lt;COUNTA($C$160:$C$167)),HLOOKUP($B164,rozstřely!$C$532:$BN$545,12,0),""))</f>
        <v/>
      </c>
      <c r="U164" s="447" t="str">
        <f>IF($Q164="","",IF(AND(COUNTIF($Q$160:$Q$167,$Q164)&gt;1,COUNTIF($Q$160:$Q$167,$Q164)&lt;COUNTA($C$160:$C$167)),HLOOKUP($B164,rozstřely!$C$532:$BN$545,13,0),""))</f>
        <v/>
      </c>
      <c r="V164" s="450" t="str">
        <f>IF($Q164="","",IF(AND(COUNTIF($Q$160:$Q$167,$Q164)&gt;1,COUNTIF($Q$160:$Q$167,$Q164)&lt;COUNTA($C$160:$C$167)),HLOOKUP($B164,rozstřely!$C$532:$BN$545,14,0),""))</f>
        <v/>
      </c>
      <c r="W164" s="456" t="str">
        <f>IF($Q164="","",IF(AND(COUNTIF($Q$160:$Q$167,$Q164)&gt;0,COUNTIF($Q$160:$Q$167,$Q164)&lt;COUNTA($C$160:$C$167)),HLOOKUP(B164,rozstřely!$C$521:$BJ$528,8,0),""))</f>
        <v/>
      </c>
      <c r="X164" s="452" t="str">
        <f t="shared" si="76"/>
        <v>O</v>
      </c>
      <c r="Y164" s="452">
        <f t="shared" si="77"/>
        <v>145</v>
      </c>
      <c r="Z164" s="455" t="str">
        <f t="shared" si="78"/>
        <v/>
      </c>
      <c r="AA164" s="325"/>
    </row>
    <row r="165" spans="1:27" ht="30" customHeight="1" x14ac:dyDescent="0.25">
      <c r="A165" s="561"/>
      <c r="B165" s="1013">
        <f>'Tabulky skupin'!B165</f>
        <v>146</v>
      </c>
      <c r="C165" s="893" t="str">
        <f>VLOOKUP($B165,jednotlivci!$C$5:$G$164,5,0)</f>
        <v/>
      </c>
      <c r="D165" s="100" t="str">
        <f>IFERROR(CONCATENATE(VLOOKUP(CONCATENATE(D$159,"_",$B165),'Rozpis zápasů'!$D$3:$AF$162,IF(VLOOKUP(CONCATENATE(D$159,"_",$B165),'Rozpis zápasů'!$D$3:$AF$162,3,0)=$B165,5,6),0),":",VLOOKUP(CONCATENATE(D$159,"_",$B165),'Rozpis zápasů'!$D$3:$AF$162,IF(VLOOKUP(CONCATENATE(D$159,"_",$B165),'Rozpis zápasů'!$D$3:$AF$162,3,0)=$B165,6,5),0),IF(VLOOKUP(CONCATENATE(D$159,"_",$B165),'Rozpis zápasů'!$D$3:$AF$162,20,0)&lt;&gt;"",CONCATENATE(" (",VLOOKUP(CONCATENATE(D$159,"_",$B165),'Rozpis zápasů'!$D$3:$AF$162,20,0),")"),"")),"")</f>
        <v/>
      </c>
      <c r="E165" s="103" t="str">
        <f>IFERROR(CONCATENATE(VLOOKUP(CONCATENATE(E$159,"_",$B165),'Rozpis zápasů'!$D$3:$AF$162,IF(VLOOKUP(CONCATENATE(E$159,"_",$B165),'Rozpis zápasů'!$D$3:$AF$162,3,0)=$B165,5,6),0),":",VLOOKUP(CONCATENATE(E$159,"_",$B165),'Rozpis zápasů'!$D$3:$AF$162,IF(VLOOKUP(CONCATENATE(E$159,"_",$B165),'Rozpis zápasů'!$D$3:$AF$162,3,0)=$B165,6,5),0),IF(VLOOKUP(CONCATENATE(E$159,"_",$B165),'Rozpis zápasů'!$D$3:$AF$162,20,0)&lt;&gt;"",CONCATENATE(" (",VLOOKUP(CONCATENATE(E$159,"_",$B165),'Rozpis zápasů'!$D$3:$AF$162,20,0),")"),"")),"")</f>
        <v/>
      </c>
      <c r="F165" s="103" t="str">
        <f>IFERROR(CONCATENATE(VLOOKUP(CONCATENATE(F$159,"_",$B165),'Rozpis zápasů'!$D$3:$AF$162,IF(VLOOKUP(CONCATENATE(F$159,"_",$B165),'Rozpis zápasů'!$D$3:$AF$162,3,0)=$B165,5,6),0),":",VLOOKUP(CONCATENATE(F$159,"_",$B165),'Rozpis zápasů'!$D$3:$AF$162,IF(VLOOKUP(CONCATENATE(F$159,"_",$B165),'Rozpis zápasů'!$D$3:$AF$162,3,0)=$B165,6,5),0),IF(VLOOKUP(CONCATENATE(F$159,"_",$B165),'Rozpis zápasů'!$D$3:$AF$162,20,0)&lt;&gt;"",CONCATENATE(" (",VLOOKUP(CONCATENATE(F$159,"_",$B165),'Rozpis zápasů'!$D$3:$AF$162,20,0),")"),"")),"")</f>
        <v/>
      </c>
      <c r="G165" s="103" t="str">
        <f>IFERROR(CONCATENATE(VLOOKUP(CONCATENATE(G$159,"_",$B165),'Rozpis zápasů'!$D$3:$AF$162,IF(VLOOKUP(CONCATENATE(G$159,"_",$B165),'Rozpis zápasů'!$D$3:$AF$162,3,0)=$B165,5,6),0),":",VLOOKUP(CONCATENATE(G$159,"_",$B165),'Rozpis zápasů'!$D$3:$AF$162,IF(VLOOKUP(CONCATENATE(G$159,"_",$B165),'Rozpis zápasů'!$D$3:$AF$162,3,0)=$B165,6,5),0),IF(VLOOKUP(CONCATENATE(G$159,"_",$B165),'Rozpis zápasů'!$D$3:$AF$162,20,0)&lt;&gt;"",CONCATENATE(" (",VLOOKUP(CONCATENATE(G$159,"_",$B165),'Rozpis zápasů'!$D$3:$AF$162,20,0),")"),"")),"")</f>
        <v/>
      </c>
      <c r="H165" s="103" t="str">
        <f>IFERROR(CONCATENATE(VLOOKUP(CONCATENATE(H$159,"_",$B165),'Rozpis zápasů'!$D$3:$AF$162,IF(VLOOKUP(CONCATENATE(H$159,"_",$B165),'Rozpis zápasů'!$D$3:$AF$162,3,0)=$B165,5,6),0),":",VLOOKUP(CONCATENATE(H$159,"_",$B165),'Rozpis zápasů'!$D$3:$AF$162,IF(VLOOKUP(CONCATENATE(H$159,"_",$B165),'Rozpis zápasů'!$D$3:$AF$162,3,0)=$B165,6,5),0),IF(VLOOKUP(CONCATENATE(H$159,"_",$B165),'Rozpis zápasů'!$D$3:$AF$162,20,0)&lt;&gt;"",CONCATENATE(" (",VLOOKUP(CONCATENATE(H$159,"_",$B165),'Rozpis zápasů'!$D$3:$AF$162,20,0),")"),"")),"")</f>
        <v/>
      </c>
      <c r="I165" s="503" t="str">
        <f>H164</f>
        <v>O</v>
      </c>
      <c r="J165" s="101" t="str">
        <f>IFERROR(CONCATENATE(VLOOKUP(CONCATENATE($B165,"_",J$159),'Rozpis zápasů'!$D$3:$AF$162,IF(VLOOKUP(CONCATENATE($B165,"_",J$159),'Rozpis zápasů'!$D$3:$AF$162,3,0)=$B165,5,6),0),":",VLOOKUP(CONCATENATE($B165,"_",J$159),'Rozpis zápasů'!$D$3:$AF$162,IF(VLOOKUP(CONCATENATE($B165,"_",J$159),'Rozpis zápasů'!$D$3:$AF$162,3,0)=$B165,6,5),0),IF(VLOOKUP(CONCATENATE($B165,"_",J$159),'Rozpis zápasů'!$D$3:$AF$162,20,0)&lt;&gt;"",CONCATENATE(" (",VLOOKUP(CONCATENATE($B165,"_",J$159),'Rozpis zápasů'!$D$3:$AF$162,20,0),")"),"")),"")</f>
        <v/>
      </c>
      <c r="K165" s="102" t="str">
        <f>IFERROR(CONCATENATE(VLOOKUP(CONCATENATE($B165,"_",K$159),'Rozpis zápasů'!$D$3:$AF$162,IF(VLOOKUP(CONCATENATE($B165,"_",K$159),'Rozpis zápasů'!$D$3:$AF$162,3,0)=$B165,5,6),0),":",VLOOKUP(CONCATENATE($B165,"_",K$159),'Rozpis zápasů'!$D$3:$AF$162,IF(VLOOKUP(CONCATENATE($B165,"_",K$159),'Rozpis zápasů'!$D$3:$AF$162,3,0)=$B165,6,5),0),IF(VLOOKUP(CONCATENATE($B165,"_",K$159),'Rozpis zápasů'!$D$3:$AF$162,20,0)&lt;&gt;"",CONCATENATE(" (",VLOOKUP(CONCATENATE($B165,"_",K$159),'Rozpis zápasů'!$D$3:$AF$162,20,0),")"),"")),"")</f>
        <v/>
      </c>
      <c r="L165" s="232" t="str">
        <f>IF((COUNTIFS('Rozpis zápasů'!$F$3:$F$162,B165,'Rozpis zápasů'!$E$3:$E$162,"&lt;&gt;N")+COUNTIFS('Rozpis zápasů'!$G$3:$G$162,B165,'Rozpis zápasů'!$E$3:$E$162,"&lt;&gt;N"))=0,"",SUMIF('Rozpis zápasů'!$F$3:$F$162,B165,'Rozpis zápasů'!$L$3:$L$162)+SUMIF('Rozpis zápasů'!$G$3:$G$162,B165,'Rozpis zápasů'!$M$3:$M$162))</f>
        <v/>
      </c>
      <c r="M165" s="235" t="str">
        <f>IF((COUNTIFS('Rozpis zápasů'!$F$3:$F$162,B165,'Rozpis zápasů'!$E$3:$E$162,"&lt;&gt;N")+COUNTIFS('Rozpis zápasů'!$G$3:$G$162,B165,'Rozpis zápasů'!$E$3:$E$162,"&lt;&gt;N"))=0,"",SUMIF('Rozpis zápasů'!$F$3:$F$162,$B165,'Rozpis zápasů'!$H$3:$H$162)+SUMIF('Rozpis zápasů'!$G$3:$G$162,$B165,'Rozpis zápasů'!$I$3:$I$162))</f>
        <v/>
      </c>
      <c r="N165" s="355" t="str">
        <f>IF((COUNTIFS('Rozpis zápasů'!$F$3:$F$162,B165,'Rozpis zápasů'!$E$3:$E$162,"&lt;&gt;N")+COUNTIFS('Rozpis zápasů'!$G$3:$G$162,B165,'Rozpis zápasů'!$E$3:$E$162,"&lt;&gt;N"))=0,"",SUMIF('Rozpis zápasů'!$F$3:$F$162,$B165,'Rozpis zápasů'!$I$3:$I$162)+SUMIF('Rozpis zápasů'!$G$3:$G$162,$B165,'Rozpis zápasů'!$H$3:$H$162))</f>
        <v/>
      </c>
      <c r="O165" s="233" t="str">
        <f t="shared" si="79"/>
        <v/>
      </c>
      <c r="P165" s="445" t="str">
        <f t="shared" si="80"/>
        <v/>
      </c>
      <c r="Q165" s="446" t="str">
        <f t="shared" si="75"/>
        <v/>
      </c>
      <c r="R165" s="447" t="str">
        <f>IF($Q165="","",IF(AND(COUNTIF($Q$160:$Q$167,$Q165)&gt;1,COUNTIF($Q$160:$Q$167,$Q165)&lt;COUNTA($C$160:$C$167)),HLOOKUP($B165,rozstřely!$C$532:$BN$545,10,0),""))</f>
        <v/>
      </c>
      <c r="S165" s="448" t="str">
        <f>IF($Q165="","",IF(AND(COUNTIF($Q$160:$Q$167,$Q165)&gt;1,COUNTIF($Q$160:$Q$167,$Q165)&lt;COUNTA($C$160:$C$167)),HLOOKUP($B165,rozstřely!$C$532:$BN$545,11,0),""))</f>
        <v/>
      </c>
      <c r="T165" s="449" t="str">
        <f>IF($Q165="","",IF(AND(COUNTIF($Q$160:$Q$167,$Q165)&gt;1,COUNTIF($Q$160:$Q$167,$Q165)&lt;COUNTA($C$160:$C$167)),HLOOKUP($B165,rozstřely!$C$532:$BN$545,12,0),""))</f>
        <v/>
      </c>
      <c r="U165" s="447" t="str">
        <f>IF($Q165="","",IF(AND(COUNTIF($Q$160:$Q$167,$Q165)&gt;1,COUNTIF($Q$160:$Q$167,$Q165)&lt;COUNTA($C$160:$C$167)),HLOOKUP($B165,rozstřely!$C$532:$BN$545,13,0),""))</f>
        <v/>
      </c>
      <c r="V165" s="450" t="str">
        <f>IF($Q165="","",IF(AND(COUNTIF($Q$160:$Q$167,$Q165)&gt;1,COUNTIF($Q$160:$Q$167,$Q165)&lt;COUNTA($C$160:$C$167)),HLOOKUP($B165,rozstřely!$C$532:$BN$545,14,0),""))</f>
        <v/>
      </c>
      <c r="W165" s="456" t="str">
        <f>IF($Q165="","",IF(AND(COUNTIF($Q$160:$Q$167,$Q165)&gt;0,COUNTIF($Q$160:$Q$167,$Q165)&lt;COUNTA($C$160:$C$167)),HLOOKUP(B165,rozstřely!$C$521:$BJ$528,8,0),""))</f>
        <v/>
      </c>
      <c r="X165" s="452" t="str">
        <f t="shared" si="76"/>
        <v>O</v>
      </c>
      <c r="Y165" s="453">
        <f t="shared" si="77"/>
        <v>146</v>
      </c>
      <c r="Z165" s="457" t="str">
        <f t="shared" si="78"/>
        <v/>
      </c>
      <c r="AA165" s="325"/>
    </row>
    <row r="166" spans="1:27" ht="30" customHeight="1" x14ac:dyDescent="0.25">
      <c r="A166" s="561"/>
      <c r="B166" s="1013">
        <f>'Tabulky skupin'!B166</f>
        <v>147</v>
      </c>
      <c r="C166" s="893" t="str">
        <f>VLOOKUP($B166,jednotlivci!$C$5:$G$164,5,0)</f>
        <v/>
      </c>
      <c r="D166" s="100" t="str">
        <f>IFERROR(CONCATENATE(VLOOKUP(CONCATENATE(D$159,"_",$B166),'Rozpis zápasů'!$D$3:$AF$162,IF(VLOOKUP(CONCATENATE(D$159,"_",$B166),'Rozpis zápasů'!$D$3:$AF$162,3,0)=$B166,5,6),0),":",VLOOKUP(CONCATENATE(D$159,"_",$B166),'Rozpis zápasů'!$D$3:$AF$162,IF(VLOOKUP(CONCATENATE(D$159,"_",$B166),'Rozpis zápasů'!$D$3:$AF$162,3,0)=$B166,6,5),0),IF(VLOOKUP(CONCATENATE(D$159,"_",$B166),'Rozpis zápasů'!$D$3:$AF$162,20,0)&lt;&gt;"",CONCATENATE(" (",VLOOKUP(CONCATENATE(D$159,"_",$B166),'Rozpis zápasů'!$D$3:$AF$162,20,0),")"),"")),"")</f>
        <v/>
      </c>
      <c r="E166" s="103" t="str">
        <f>IFERROR(CONCATENATE(VLOOKUP(CONCATENATE(E$159,"_",$B166),'Rozpis zápasů'!$D$3:$AF$162,IF(VLOOKUP(CONCATENATE(E$159,"_",$B166),'Rozpis zápasů'!$D$3:$AF$162,3,0)=$B166,5,6),0),":",VLOOKUP(CONCATENATE(E$159,"_",$B166),'Rozpis zápasů'!$D$3:$AF$162,IF(VLOOKUP(CONCATENATE(E$159,"_",$B166),'Rozpis zápasů'!$D$3:$AF$162,3,0)=$B166,6,5),0),IF(VLOOKUP(CONCATENATE(E$159,"_",$B166),'Rozpis zápasů'!$D$3:$AF$162,20,0)&lt;&gt;"",CONCATENATE(" (",VLOOKUP(CONCATENATE(E$159,"_",$B166),'Rozpis zápasů'!$D$3:$AF$162,20,0),")"),"")),"")</f>
        <v/>
      </c>
      <c r="F166" s="103" t="str">
        <f>IFERROR(CONCATENATE(VLOOKUP(CONCATENATE(F$159,"_",$B166),'Rozpis zápasů'!$D$3:$AF$162,IF(VLOOKUP(CONCATENATE(F$159,"_",$B166),'Rozpis zápasů'!$D$3:$AF$162,3,0)=$B166,5,6),0),":",VLOOKUP(CONCATENATE(F$159,"_",$B166),'Rozpis zápasů'!$D$3:$AF$162,IF(VLOOKUP(CONCATENATE(F$159,"_",$B166),'Rozpis zápasů'!$D$3:$AF$162,3,0)=$B166,6,5),0),IF(VLOOKUP(CONCATENATE(F$159,"_",$B166),'Rozpis zápasů'!$D$3:$AF$162,20,0)&lt;&gt;"",CONCATENATE(" (",VLOOKUP(CONCATENATE(F$159,"_",$B166),'Rozpis zápasů'!$D$3:$AF$162,20,0),")"),"")),"")</f>
        <v/>
      </c>
      <c r="G166" s="103" t="str">
        <f>IFERROR(CONCATENATE(VLOOKUP(CONCATENATE(G$159,"_",$B166),'Rozpis zápasů'!$D$3:$AF$162,IF(VLOOKUP(CONCATENATE(G$159,"_",$B166),'Rozpis zápasů'!$D$3:$AF$162,3,0)=$B166,5,6),0),":",VLOOKUP(CONCATENATE(G$159,"_",$B166),'Rozpis zápasů'!$D$3:$AF$162,IF(VLOOKUP(CONCATENATE(G$159,"_",$B166),'Rozpis zápasů'!$D$3:$AF$162,3,0)=$B166,6,5),0),IF(VLOOKUP(CONCATENATE(G$159,"_",$B166),'Rozpis zápasů'!$D$3:$AF$162,20,0)&lt;&gt;"",CONCATENATE(" (",VLOOKUP(CONCATENATE(G$159,"_",$B166),'Rozpis zápasů'!$D$3:$AF$162,20,0),")"),"")),"")</f>
        <v/>
      </c>
      <c r="H166" s="103" t="str">
        <f>IFERROR(CONCATENATE(VLOOKUP(CONCATENATE(H$159,"_",$B166),'Rozpis zápasů'!$D$3:$AF$162,IF(VLOOKUP(CONCATENATE(H$159,"_",$B166),'Rozpis zápasů'!$D$3:$AF$162,3,0)=$B166,5,6),0),":",VLOOKUP(CONCATENATE(H$159,"_",$B166),'Rozpis zápasů'!$D$3:$AF$162,IF(VLOOKUP(CONCATENATE(H$159,"_",$B166),'Rozpis zápasů'!$D$3:$AF$162,3,0)=$B166,6,5),0),IF(VLOOKUP(CONCATENATE(H$159,"_",$B166),'Rozpis zápasů'!$D$3:$AF$162,20,0)&lt;&gt;"",CONCATENATE(" (",VLOOKUP(CONCATENATE(H$159,"_",$B166),'Rozpis zápasů'!$D$3:$AF$162,20,0),")"),"")),"")</f>
        <v/>
      </c>
      <c r="I166" s="103" t="str">
        <f>IFERROR(CONCATENATE(VLOOKUP(CONCATENATE(I$159,"_",$B166),'Rozpis zápasů'!$D$3:$AF$162,IF(VLOOKUP(CONCATENATE(I$159,"_",$B166),'Rozpis zápasů'!$D$3:$AF$162,3,0)=$B166,5,6),0),":",VLOOKUP(CONCATENATE(I$159,"_",$B166),'Rozpis zápasů'!$D$3:$AF$162,IF(VLOOKUP(CONCATENATE(I$159,"_",$B166),'Rozpis zápasů'!$D$3:$AF$162,3,0)=$B166,6,5),0),IF(VLOOKUP(CONCATENATE(I$159,"_",$B166),'Rozpis zápasů'!$D$3:$AF$162,20,0)&lt;&gt;"",CONCATENATE(" (",VLOOKUP(CONCATENATE(I$159,"_",$B166),'Rozpis zápasů'!$D$3:$AF$162,20,0),")"),"")),"")</f>
        <v/>
      </c>
      <c r="J166" s="503" t="str">
        <f>I165</f>
        <v>O</v>
      </c>
      <c r="K166" s="102" t="str">
        <f>IFERROR(CONCATENATE(VLOOKUP(CONCATENATE($B166,"_",K$159),'Rozpis zápasů'!$D$3:$AF$162,IF(VLOOKUP(CONCATENATE($B166,"_",K$159),'Rozpis zápasů'!$D$3:$AF$162,3,0)=$B166,5,6),0),":",VLOOKUP(CONCATENATE($B166,"_",K$159),'Rozpis zápasů'!$D$3:$AF$162,IF(VLOOKUP(CONCATENATE($B166,"_",K$159),'Rozpis zápasů'!$D$3:$AF$162,3,0)=$B166,6,5),0),IF(VLOOKUP(CONCATENATE($B166,"_",K$159),'Rozpis zápasů'!$D$3:$AF$162,20,0)&lt;&gt;"",CONCATENATE(" (",VLOOKUP(CONCATENATE($B166,"_",K$159),'Rozpis zápasů'!$D$3:$AF$162,20,0),")"),"")),"")</f>
        <v/>
      </c>
      <c r="L166" s="232" t="str">
        <f>IF((COUNTIFS('Rozpis zápasů'!$F$3:$F$162,B166,'Rozpis zápasů'!$E$3:$E$162,"&lt;&gt;N")+COUNTIFS('Rozpis zápasů'!$G$3:$G$162,B166,'Rozpis zápasů'!$E$3:$E$162,"&lt;&gt;N"))=0,"",SUMIF('Rozpis zápasů'!$F$3:$F$162,B166,'Rozpis zápasů'!$L$3:$L$162)+SUMIF('Rozpis zápasů'!$G$3:$G$162,B166,'Rozpis zápasů'!$M$3:$M$162))</f>
        <v/>
      </c>
      <c r="M166" s="235" t="str">
        <f>IF((COUNTIFS('Rozpis zápasů'!$F$3:$F$162,B166,'Rozpis zápasů'!$E$3:$E$162,"&lt;&gt;N")+COUNTIFS('Rozpis zápasů'!$G$3:$G$162,B166,'Rozpis zápasů'!$E$3:$E$162,"&lt;&gt;N"))=0,"",SUMIF('Rozpis zápasů'!$F$3:$F$162,$B166,'Rozpis zápasů'!$H$3:$H$162)+SUMIF('Rozpis zápasů'!$G$3:$G$162,$B166,'Rozpis zápasů'!$I$3:$I$162))</f>
        <v/>
      </c>
      <c r="N166" s="355" t="str">
        <f>IF((COUNTIFS('Rozpis zápasů'!$F$3:$F$162,B166,'Rozpis zápasů'!$E$3:$E$162,"&lt;&gt;N")+COUNTIFS('Rozpis zápasů'!$G$3:$G$162,B166,'Rozpis zápasů'!$E$3:$E$162,"&lt;&gt;N"))=0,"",SUMIF('Rozpis zápasů'!$F$3:$F$162,$B166,'Rozpis zápasů'!$I$3:$I$162)+SUMIF('Rozpis zápasů'!$G$3:$G$162,$B166,'Rozpis zápasů'!$H$3:$H$162))</f>
        <v/>
      </c>
      <c r="O166" s="233" t="str">
        <f t="shared" si="79"/>
        <v/>
      </c>
      <c r="P166" s="445" t="str">
        <f t="shared" si="80"/>
        <v/>
      </c>
      <c r="Q166" s="446" t="str">
        <f t="shared" si="75"/>
        <v/>
      </c>
      <c r="R166" s="447" t="str">
        <f>IF($Q166="","",IF(AND(COUNTIF($Q$160:$Q$167,$Q166)&gt;1,COUNTIF($Q$160:$Q$167,$Q166)&lt;COUNTA($C$160:$C$167)),HLOOKUP($B166,rozstřely!$C$532:$BN$545,10,0),""))</f>
        <v/>
      </c>
      <c r="S166" s="448" t="str">
        <f>IF($Q166="","",IF(AND(COUNTIF($Q$160:$Q$167,$Q166)&gt;1,COUNTIF($Q$160:$Q$167,$Q166)&lt;COUNTA($C$160:$C$167)),HLOOKUP($B166,rozstřely!$C$532:$BN$545,11,0),""))</f>
        <v/>
      </c>
      <c r="T166" s="449" t="str">
        <f>IF($Q166="","",IF(AND(COUNTIF($Q$160:$Q$167,$Q166)&gt;1,COUNTIF($Q$160:$Q$167,$Q166)&lt;COUNTA($C$160:$C$167)),HLOOKUP($B166,rozstřely!$C$532:$BN$545,12,0),""))</f>
        <v/>
      </c>
      <c r="U166" s="447" t="str">
        <f>IF($Q166="","",IF(AND(COUNTIF($Q$160:$Q$167,$Q166)&gt;1,COUNTIF($Q$160:$Q$167,$Q166)&lt;COUNTA($C$160:$C$167)),HLOOKUP($B166,rozstřely!$C$532:$BN$545,13,0),""))</f>
        <v/>
      </c>
      <c r="V166" s="450" t="str">
        <f>IF($Q166="","",IF(AND(COUNTIF($Q$160:$Q$167,$Q166)&gt;1,COUNTIF($Q$160:$Q$167,$Q166)&lt;COUNTA($C$160:$C$167)),HLOOKUP($B166,rozstřely!$C$532:$BN$545,14,0),""))</f>
        <v/>
      </c>
      <c r="W166" s="456" t="str">
        <f>IF($Q166="","",IF(AND(COUNTIF($Q$160:$Q$167,$Q166)&gt;0,COUNTIF($Q$160:$Q$167,$Q166)&lt;COUNTA($C$160:$C$167)),HLOOKUP(B166,rozstřely!$C$521:$BJ$528,8,0),""))</f>
        <v/>
      </c>
      <c r="X166" s="452" t="str">
        <f t="shared" si="76"/>
        <v>O</v>
      </c>
      <c r="Y166" s="453">
        <f t="shared" si="77"/>
        <v>147</v>
      </c>
      <c r="Z166" s="457" t="str">
        <f t="shared" si="78"/>
        <v/>
      </c>
      <c r="AA166" s="325"/>
    </row>
    <row r="167" spans="1:27" ht="30" customHeight="1" thickBot="1" x14ac:dyDescent="0.3">
      <c r="A167" s="561"/>
      <c r="B167" s="1014">
        <f>'Tabulky skupin'!B167</f>
        <v>148</v>
      </c>
      <c r="C167" s="911" t="str">
        <f>VLOOKUP($B167,jednotlivci!$C$5:$G$164,5,0)</f>
        <v/>
      </c>
      <c r="D167" s="104" t="str">
        <f>IFERROR(CONCATENATE(VLOOKUP(CONCATENATE(D$159,"_",$B167),'Rozpis zápasů'!$D$3:$AF$162,IF(VLOOKUP(CONCATENATE(D$159,"_",$B167),'Rozpis zápasů'!$D$3:$AF$162,3,0)=$B167,5,6),0),":",VLOOKUP(CONCATENATE(D$159,"_",$B167),'Rozpis zápasů'!$D$3:$AF$162,IF(VLOOKUP(CONCATENATE(D$159,"_",$B167),'Rozpis zápasů'!$D$3:$AF$162,3,0)=$B167,6,5),0),IF(VLOOKUP(CONCATENATE(D$159,"_",$B167),'Rozpis zápasů'!$D$3:$AF$162,20,0)&lt;&gt;"",CONCATENATE(" (",VLOOKUP(CONCATENATE(D$159,"_",$B167),'Rozpis zápasů'!$D$3:$AF$162,20,0),")"),"")),"")</f>
        <v/>
      </c>
      <c r="E167" s="105" t="str">
        <f>IFERROR(CONCATENATE(VLOOKUP(CONCATENATE(E$159,"_",$B167),'Rozpis zápasů'!$D$3:$AF$162,IF(VLOOKUP(CONCATENATE(E$159,"_",$B167),'Rozpis zápasů'!$D$3:$AF$162,3,0)=$B167,5,6),0),":",VLOOKUP(CONCATENATE(E$159,"_",$B167),'Rozpis zápasů'!$D$3:$AF$162,IF(VLOOKUP(CONCATENATE(E$159,"_",$B167),'Rozpis zápasů'!$D$3:$AF$162,3,0)=$B167,6,5),0),IF(VLOOKUP(CONCATENATE(E$159,"_",$B167),'Rozpis zápasů'!$D$3:$AF$162,20,0)&lt;&gt;"",CONCATENATE(" (",VLOOKUP(CONCATENATE(E$159,"_",$B167),'Rozpis zápasů'!$D$3:$AF$162,20,0),")"),"")),"")</f>
        <v/>
      </c>
      <c r="F167" s="105" t="str">
        <f>IFERROR(CONCATENATE(VLOOKUP(CONCATENATE(F$159,"_",$B167),'Rozpis zápasů'!$D$3:$AF$162,IF(VLOOKUP(CONCATENATE(F$159,"_",$B167),'Rozpis zápasů'!$D$3:$AF$162,3,0)=$B167,5,6),0),":",VLOOKUP(CONCATENATE(F$159,"_",$B167),'Rozpis zápasů'!$D$3:$AF$162,IF(VLOOKUP(CONCATENATE(F$159,"_",$B167),'Rozpis zápasů'!$D$3:$AF$162,3,0)=$B167,6,5),0),IF(VLOOKUP(CONCATENATE(F$159,"_",$B167),'Rozpis zápasů'!$D$3:$AF$162,20,0)&lt;&gt;"",CONCATENATE(" (",VLOOKUP(CONCATENATE(F$159,"_",$B167),'Rozpis zápasů'!$D$3:$AF$162,20,0),")"),"")),"")</f>
        <v/>
      </c>
      <c r="G167" s="105" t="str">
        <f>IFERROR(CONCATENATE(VLOOKUP(CONCATENATE(G$159,"_",$B167),'Rozpis zápasů'!$D$3:$AF$162,IF(VLOOKUP(CONCATENATE(G$159,"_",$B167),'Rozpis zápasů'!$D$3:$AF$162,3,0)=$B167,5,6),0),":",VLOOKUP(CONCATENATE(G$159,"_",$B167),'Rozpis zápasů'!$D$3:$AF$162,IF(VLOOKUP(CONCATENATE(G$159,"_",$B167),'Rozpis zápasů'!$D$3:$AF$162,3,0)=$B167,6,5),0),IF(VLOOKUP(CONCATENATE(G$159,"_",$B167),'Rozpis zápasů'!$D$3:$AF$162,20,0)&lt;&gt;"",CONCATENATE(" (",VLOOKUP(CONCATENATE(G$159,"_",$B167),'Rozpis zápasů'!$D$3:$AF$162,20,0),")"),"")),"")</f>
        <v/>
      </c>
      <c r="H167" s="105" t="str">
        <f>IFERROR(CONCATENATE(VLOOKUP(CONCATENATE(H$159,"_",$B167),'Rozpis zápasů'!$D$3:$AF$162,IF(VLOOKUP(CONCATENATE(H$159,"_",$B167),'Rozpis zápasů'!$D$3:$AF$162,3,0)=$B167,5,6),0),":",VLOOKUP(CONCATENATE(H$159,"_",$B167),'Rozpis zápasů'!$D$3:$AF$162,IF(VLOOKUP(CONCATENATE(H$159,"_",$B167),'Rozpis zápasů'!$D$3:$AF$162,3,0)=$B167,6,5),0),IF(VLOOKUP(CONCATENATE(H$159,"_",$B167),'Rozpis zápasů'!$D$3:$AF$162,20,0)&lt;&gt;"",CONCATENATE(" (",VLOOKUP(CONCATENATE(H$159,"_",$B167),'Rozpis zápasů'!$D$3:$AF$162,20,0),")"),"")),"")</f>
        <v/>
      </c>
      <c r="I167" s="105" t="str">
        <f>IFERROR(CONCATENATE(VLOOKUP(CONCATENATE(I$159,"_",$B167),'Rozpis zápasů'!$D$3:$AF$162,IF(VLOOKUP(CONCATENATE(I$159,"_",$B167),'Rozpis zápasů'!$D$3:$AF$162,3,0)=$B167,5,6),0),":",VLOOKUP(CONCATENATE(I$159,"_",$B167),'Rozpis zápasů'!$D$3:$AF$162,IF(VLOOKUP(CONCATENATE(I$159,"_",$B167),'Rozpis zápasů'!$D$3:$AF$162,3,0)=$B167,6,5),0),IF(VLOOKUP(CONCATENATE(I$159,"_",$B167),'Rozpis zápasů'!$D$3:$AF$162,20,0)&lt;&gt;"",CONCATENATE(" (",VLOOKUP(CONCATENATE(I$159,"_",$B167),'Rozpis zápasů'!$D$3:$AF$162,20,0),")"),"")),"")</f>
        <v/>
      </c>
      <c r="J167" s="105" t="str">
        <f>IFERROR(CONCATENATE(VLOOKUP(CONCATENATE(J$159,"_",$B167),'Rozpis zápasů'!$D$3:$AF$162,IF(VLOOKUP(CONCATENATE(J$159,"_",$B167),'Rozpis zápasů'!$D$3:$AF$162,3,0)=$B167,5,6),0),":",VLOOKUP(CONCATENATE(J$159,"_",$B167),'Rozpis zápasů'!$D$3:$AF$162,IF(VLOOKUP(CONCATENATE(J$159,"_",$B167),'Rozpis zápasů'!$D$3:$AF$162,3,0)=$B167,6,5),0),IF(VLOOKUP(CONCATENATE(J$159,"_",$B167),'Rozpis zápasů'!$D$3:$AF$162,20,0)&lt;&gt;"",CONCATENATE(" (",VLOOKUP(CONCATENATE(J$159,"_",$B167),'Rozpis zápasů'!$D$3:$AF$162,20,0),")"),"")),"")</f>
        <v/>
      </c>
      <c r="K167" s="503" t="str">
        <f>J166</f>
        <v>O</v>
      </c>
      <c r="L167" s="351" t="str">
        <f>IF((COUNTIFS('Rozpis zápasů'!$F$3:$F$162,B167,'Rozpis zápasů'!$E$3:$E$162,"&lt;&gt;N")+COUNTIFS('Rozpis zápasů'!$G$3:$G$162,B167,'Rozpis zápasů'!$E$3:$E$162,"&lt;&gt;N"))=0,"",SUMIF('Rozpis zápasů'!$F$3:$F$162,B167,'Rozpis zápasů'!$L$3:$L$162)+SUMIF('Rozpis zápasů'!$G$3:$G$162,B167,'Rozpis zápasů'!$M$3:$M$162))</f>
        <v/>
      </c>
      <c r="M167" s="352" t="str">
        <f>IF((COUNTIFS('Rozpis zápasů'!$F$3:$F$162,B167,'Rozpis zápasů'!$E$3:$E$162,"&lt;&gt;N")+COUNTIFS('Rozpis zápasů'!$G$3:$G$162,B167,'Rozpis zápasů'!$E$3:$E$162,"&lt;&gt;N"))=0,"",SUMIF('Rozpis zápasů'!$F$3:$F$162,$B167,'Rozpis zápasů'!$H$3:$H$162)+SUMIF('Rozpis zápasů'!$G$3:$G$162,$B167,'Rozpis zápasů'!$I$3:$I$162))</f>
        <v/>
      </c>
      <c r="N167" s="356" t="str">
        <f>IF((COUNTIFS('Rozpis zápasů'!$F$3:$F$162,B167,'Rozpis zápasů'!$E$3:$E$162,"&lt;&gt;N")+COUNTIFS('Rozpis zápasů'!$G$3:$G$162,B167,'Rozpis zápasů'!$E$3:$E$162,"&lt;&gt;N"))=0,"",SUMIF('Rozpis zápasů'!$F$3:$F$162,$B167,'Rozpis zápasů'!$I$3:$I$162)+SUMIF('Rozpis zápasů'!$G$3:$G$162,$B167,'Rozpis zápasů'!$H$3:$H$162))</f>
        <v/>
      </c>
      <c r="O167" s="353" t="str">
        <f t="shared" si="79"/>
        <v/>
      </c>
      <c r="P167" s="458" t="str">
        <f t="shared" si="80"/>
        <v/>
      </c>
      <c r="Q167" s="459" t="str">
        <f t="shared" si="75"/>
        <v/>
      </c>
      <c r="R167" s="460" t="str">
        <f>IF($Q167="","",IF(AND(COUNTIF($Q$160:$Q$167,$Q167)&gt;1,COUNTIF($Q$160:$Q$167,$Q167)&lt;COUNTA($C$160:$C$167)),HLOOKUP($B167,rozstřely!$C$532:$BN$545,10,0),""))</f>
        <v/>
      </c>
      <c r="S167" s="461" t="str">
        <f>IF($Q167="","",IF(AND(COUNTIF($Q$160:$Q$167,$Q167)&gt;1,COUNTIF($Q$160:$Q$167,$Q167)&lt;COUNTA($C$160:$C$167)),HLOOKUP($B167,rozstřely!$C$532:$BN$545,11,0),""))</f>
        <v/>
      </c>
      <c r="T167" s="462" t="str">
        <f>IF($Q167="","",IF(AND(COUNTIF($Q$160:$Q$167,$Q167)&gt;1,COUNTIF($Q$160:$Q$167,$Q167)&lt;COUNTA($C$160:$C$167)),HLOOKUP($B167,rozstřely!$C$532:$BN$545,12,0),""))</f>
        <v/>
      </c>
      <c r="U167" s="460" t="str">
        <f>IF($Q167="","",IF(AND(COUNTIF($Q$160:$Q$167,$Q167)&gt;1,COUNTIF($Q$160:$Q$167,$Q167)&lt;COUNTA($C$160:$C$167)),HLOOKUP($B167,rozstřely!$C$532:$BN$545,13,0),""))</f>
        <v/>
      </c>
      <c r="V167" s="463" t="str">
        <f>IF($Q167="","",IF(AND(COUNTIF($Q$160:$Q$167,$Q167)&gt;1,COUNTIF($Q$160:$Q$167,$Q167)&lt;COUNTA($C$160:$C$167)),HLOOKUP($B167,rozstřely!$C$532:$BN$545,14,0),""))</f>
        <v/>
      </c>
      <c r="W167" s="464" t="str">
        <f>IF($Q167="","",IF(AND(COUNTIF($Q$160:$Q$167,$Q167)&gt;0,COUNTIF($Q$160:$Q$167,$Q167)&lt;COUNTA($C$160:$C$167)),HLOOKUP(B167,rozstřely!$C$521:$BJ$528,8,0),""))</f>
        <v/>
      </c>
      <c r="X167" s="465" t="str">
        <f t="shared" si="76"/>
        <v>O</v>
      </c>
      <c r="Y167" s="466">
        <f t="shared" si="77"/>
        <v>148</v>
      </c>
      <c r="Z167" s="467" t="str">
        <f t="shared" si="78"/>
        <v/>
      </c>
      <c r="AA167" s="325"/>
    </row>
    <row r="168" spans="1:27" ht="30" customHeight="1" x14ac:dyDescent="0.3">
      <c r="A168" s="561"/>
      <c r="B168" s="61"/>
      <c r="C168" s="824"/>
      <c r="D168" s="504"/>
      <c r="E168" s="504"/>
      <c r="F168" s="504"/>
      <c r="G168" s="504"/>
      <c r="H168" s="504"/>
      <c r="I168" s="504"/>
      <c r="J168" s="504"/>
      <c r="K168" s="582"/>
      <c r="L168" s="512"/>
      <c r="M168" s="583"/>
      <c r="N168" s="584"/>
      <c r="O168" s="512"/>
      <c r="P168" s="512"/>
      <c r="Q168" s="585"/>
      <c r="R168" s="585"/>
      <c r="S168" s="586"/>
      <c r="T168" s="587"/>
      <c r="U168" s="585"/>
      <c r="V168" s="585"/>
      <c r="W168" s="512"/>
      <c r="X168" s="512"/>
      <c r="Y168" s="512"/>
      <c r="Z168" s="479"/>
      <c r="AA168" s="325"/>
    </row>
    <row r="169" spans="1:27" ht="30" customHeight="1" thickBot="1" x14ac:dyDescent="0.35">
      <c r="A169" s="561"/>
      <c r="B169" s="61"/>
      <c r="C169" s="824"/>
      <c r="D169" s="504"/>
      <c r="E169" s="504"/>
      <c r="F169" s="504"/>
      <c r="G169" s="504"/>
      <c r="H169" s="504"/>
      <c r="I169" s="504"/>
      <c r="J169" s="504"/>
      <c r="K169" s="582"/>
      <c r="L169" s="518"/>
      <c r="M169" s="588"/>
      <c r="N169" s="589"/>
      <c r="O169" s="518"/>
      <c r="P169" s="518"/>
      <c r="Q169" s="590"/>
      <c r="R169" s="590"/>
      <c r="S169" s="591"/>
      <c r="T169" s="592"/>
      <c r="U169" s="590"/>
      <c r="V169" s="590"/>
      <c r="W169" s="518"/>
      <c r="X169" s="518"/>
      <c r="Y169" s="518"/>
      <c r="Z169" s="479"/>
      <c r="AA169" s="325"/>
    </row>
    <row r="170" spans="1:27" s="619" customFormat="1" ht="30" customHeight="1" x14ac:dyDescent="0.25">
      <c r="A170" s="614"/>
      <c r="B170" s="106"/>
      <c r="C170" s="836" t="str">
        <f>D172</f>
        <v>P</v>
      </c>
      <c r="D170" s="519" t="str">
        <f>C172</f>
        <v/>
      </c>
      <c r="E170" s="520" t="str">
        <f>C173</f>
        <v/>
      </c>
      <c r="F170" s="520" t="str">
        <f>C174</f>
        <v/>
      </c>
      <c r="G170" s="520" t="str">
        <f>C175</f>
        <v/>
      </c>
      <c r="H170" s="520" t="str">
        <f>C176</f>
        <v/>
      </c>
      <c r="I170" s="520" t="str">
        <f>C177</f>
        <v/>
      </c>
      <c r="J170" s="520" t="str">
        <f>C178</f>
        <v/>
      </c>
      <c r="K170" s="520" t="str">
        <f>C179</f>
        <v/>
      </c>
      <c r="L170" s="521" t="s">
        <v>14</v>
      </c>
      <c r="M170" s="2053" t="s">
        <v>13</v>
      </c>
      <c r="N170" s="2053"/>
      <c r="O170" s="609" t="s">
        <v>15</v>
      </c>
      <c r="P170" s="523" t="s">
        <v>186</v>
      </c>
      <c r="Q170" s="524" t="s">
        <v>107</v>
      </c>
      <c r="R170" s="610" t="s">
        <v>104</v>
      </c>
      <c r="S170" s="2069" t="s">
        <v>105</v>
      </c>
      <c r="T170" s="2069"/>
      <c r="U170" s="610" t="s">
        <v>106</v>
      </c>
      <c r="V170" s="526" t="s">
        <v>187</v>
      </c>
      <c r="W170" s="620" t="s">
        <v>12</v>
      </c>
      <c r="X170" s="616"/>
      <c r="Y170" s="616"/>
      <c r="Z170" s="617"/>
      <c r="AA170" s="618"/>
    </row>
    <row r="171" spans="1:27" s="619" customFormat="1" ht="30" customHeight="1" thickBot="1" x14ac:dyDescent="0.3">
      <c r="A171" s="614"/>
      <c r="B171" s="1011" t="str">
        <f>'Tabulky skupin'!B171</f>
        <v>P</v>
      </c>
      <c r="C171" s="837"/>
      <c r="D171" s="623">
        <f>B172</f>
        <v>151</v>
      </c>
      <c r="E171" s="624">
        <f>B173</f>
        <v>152</v>
      </c>
      <c r="F171" s="624">
        <f>B174</f>
        <v>153</v>
      </c>
      <c r="G171" s="625">
        <f>B175</f>
        <v>154</v>
      </c>
      <c r="H171" s="624">
        <f>B176</f>
        <v>155</v>
      </c>
      <c r="I171" s="626">
        <f>B177</f>
        <v>156</v>
      </c>
      <c r="J171" s="624">
        <f>B178</f>
        <v>157</v>
      </c>
      <c r="K171" s="624">
        <f>B179</f>
        <v>158</v>
      </c>
      <c r="L171" s="630"/>
      <c r="M171" s="631"/>
      <c r="N171" s="632"/>
      <c r="O171" s="633"/>
      <c r="P171" s="634"/>
      <c r="Q171" s="2060" t="s">
        <v>42</v>
      </c>
      <c r="R171" s="2061"/>
      <c r="S171" s="2061"/>
      <c r="T171" s="2061"/>
      <c r="U171" s="2061"/>
      <c r="V171" s="2062"/>
      <c r="W171" s="635"/>
      <c r="X171" s="628"/>
      <c r="Y171" s="628"/>
      <c r="Z171" s="629"/>
      <c r="AA171" s="618"/>
    </row>
    <row r="172" spans="1:27" ht="30" customHeight="1" thickTop="1" x14ac:dyDescent="0.25">
      <c r="A172" s="561"/>
      <c r="B172" s="1012">
        <f>'Tabulky skupin'!B172</f>
        <v>151</v>
      </c>
      <c r="C172" s="894" t="str">
        <f>VLOOKUP($B172,jednotlivci!$C$5:$G$164,5,0)</f>
        <v/>
      </c>
      <c r="D172" s="532" t="str">
        <f>B171</f>
        <v>P</v>
      </c>
      <c r="E172" s="98" t="str">
        <f>IFERROR(CONCATENATE(VLOOKUP(CONCATENATE($B172,"_",E$171),'Rozpis zápasů'!$D$3:$AF$162,IF(VLOOKUP(CONCATENATE($B172,"_",E$171),'Rozpis zápasů'!$D$3:$AF$162,3,0)=$B172,5,6),0),":",VLOOKUP(CONCATENATE($B172,"_",E$171),'Rozpis zápasů'!$D$3:$AF$162,IF(VLOOKUP(CONCATENATE($B172,"_",E$171),'Rozpis zápasů'!$D$3:$AF$162,3,0)=$B172,6,5),0),IF(VLOOKUP(CONCATENATE($B172,"_",E$171),'Rozpis zápasů'!$D$3:$AF$162,20,0)&lt;&gt;"",CONCATENATE(" (",VLOOKUP(CONCATENATE($B172,"_",E$171),'Rozpis zápasů'!$D$3:$AF$162,20,0),")"),"")),"")</f>
        <v/>
      </c>
      <c r="F172" s="98" t="str">
        <f>IFERROR(CONCATENATE(VLOOKUP(CONCATENATE($B172,"_",F$171),'Rozpis zápasů'!$D$3:$AF$162,IF(VLOOKUP(CONCATENATE($B172,"_",F$171),'Rozpis zápasů'!$D$3:$AF$162,3,0)=$B172,5,6),0),":",VLOOKUP(CONCATENATE($B172,"_",F$171),'Rozpis zápasů'!$D$3:$AF$162,IF(VLOOKUP(CONCATENATE($B172,"_",F$171),'Rozpis zápasů'!$D$3:$AF$162,3,0)=$B172,6,5),0),IF(VLOOKUP(CONCATENATE($B172,"_",F$171),'Rozpis zápasů'!$D$3:$AF$162,20,0)&lt;&gt;"",CONCATENATE(" (",VLOOKUP(CONCATENATE($B172,"_",F$171),'Rozpis zápasů'!$D$3:$AF$162,20,0),")"),"")),"")</f>
        <v/>
      </c>
      <c r="G172" s="98" t="str">
        <f>IFERROR(CONCATENATE(VLOOKUP(CONCATENATE($B172,"_",G$171),'Rozpis zápasů'!$D$3:$AF$162,IF(VLOOKUP(CONCATENATE($B172,"_",G$171),'Rozpis zápasů'!$D$3:$AF$162,3,0)=$B172,5,6),0),":",VLOOKUP(CONCATENATE($B172,"_",G$171),'Rozpis zápasů'!$D$3:$AF$162,IF(VLOOKUP(CONCATENATE($B172,"_",G$171),'Rozpis zápasů'!$D$3:$AF$162,3,0)=$B172,6,5),0),IF(VLOOKUP(CONCATENATE($B172,"_",G$171),'Rozpis zápasů'!$D$3:$AF$162,20,0)&lt;&gt;"",CONCATENATE(" (",VLOOKUP(CONCATENATE($B172,"_",G$171),'Rozpis zápasů'!$D$3:$AF$162,20,0),")"),"")),"")</f>
        <v/>
      </c>
      <c r="H172" s="98" t="str">
        <f>IFERROR(CONCATENATE(VLOOKUP(CONCATENATE($B172,"_",H$171),'Rozpis zápasů'!$D$3:$AF$162,IF(VLOOKUP(CONCATENATE($B172,"_",H$171),'Rozpis zápasů'!$D$3:$AF$162,3,0)=$B172,5,6),0),":",VLOOKUP(CONCATENATE($B172,"_",H$171),'Rozpis zápasů'!$D$3:$AF$162,IF(VLOOKUP(CONCATENATE($B172,"_",H$171),'Rozpis zápasů'!$D$3:$AF$162,3,0)=$B172,6,5),0),IF(VLOOKUP(CONCATENATE($B172,"_",H$171),'Rozpis zápasů'!$D$3:$AF$162,20,0)&lt;&gt;"",CONCATENATE(" (",VLOOKUP(CONCATENATE($B172,"_",H$171),'Rozpis zápasů'!$D$3:$AF$162,20,0),")"),"")),"")</f>
        <v/>
      </c>
      <c r="I172" s="98" t="str">
        <f>IFERROR(CONCATENATE(VLOOKUP(CONCATENATE($B172,"_",I$171),'Rozpis zápasů'!$D$3:$AF$162,IF(VLOOKUP(CONCATENATE($B172,"_",I$171),'Rozpis zápasů'!$D$3:$AF$162,3,0)=$B172,5,6),0),":",VLOOKUP(CONCATENATE($B172,"_",I$171),'Rozpis zápasů'!$D$3:$AF$162,IF(VLOOKUP(CONCATENATE($B172,"_",I$171),'Rozpis zápasů'!$D$3:$AF$162,3,0)=$B172,6,5),0),IF(VLOOKUP(CONCATENATE($B172,"_",I$171),'Rozpis zápasů'!$D$3:$AF$162,20,0)&lt;&gt;"",CONCATENATE(" (",VLOOKUP(CONCATENATE($B172,"_",I$171),'Rozpis zápasů'!$D$3:$AF$162,20,0),")"),"")),"")</f>
        <v/>
      </c>
      <c r="J172" s="98" t="str">
        <f>IFERROR(CONCATENATE(VLOOKUP(CONCATENATE($B172,"_",J$171),'Rozpis zápasů'!$D$3:$AF$162,IF(VLOOKUP(CONCATENATE($B172,"_",J$171),'Rozpis zápasů'!$D$3:$AF$162,3,0)=$B172,5,6),0),":",VLOOKUP(CONCATENATE($B172,"_",J$171),'Rozpis zápasů'!$D$3:$AF$162,IF(VLOOKUP(CONCATENATE($B172,"_",J$171),'Rozpis zápasů'!$D$3:$AF$162,3,0)=$B172,6,5),0),IF(VLOOKUP(CONCATENATE($B172,"_",J$171),'Rozpis zápasů'!$D$3:$AF$162,20,0)&lt;&gt;"",CONCATENATE(" (",VLOOKUP(CONCATENATE($B172,"_",J$171),'Rozpis zápasů'!$D$3:$AF$162,20,0),")"),"")),"")</f>
        <v/>
      </c>
      <c r="K172" s="99" t="str">
        <f>IFERROR(CONCATENATE(VLOOKUP(CONCATENATE($B172,"_",K$171),'Rozpis zápasů'!$D$3:$AF$162,IF(VLOOKUP(CONCATENATE($B172,"_",K$171),'Rozpis zápasů'!$D$3:$AF$162,3,0)=$B172,5,6),0),":",VLOOKUP(CONCATENATE($B172,"_",K$171),'Rozpis zápasů'!$D$3:$AF$162,IF(VLOOKUP(CONCATENATE($B172,"_",K$171),'Rozpis zápasů'!$D$3:$AF$162,3,0)=$B172,6,5),0),IF(VLOOKUP(CONCATENATE($B172,"_",K$171),'Rozpis zápasů'!$D$3:$AF$162,20,0)&lt;&gt;"",CONCATENATE(" (",VLOOKUP(CONCATENATE($B172,"_",K$171),'Rozpis zápasů'!$D$3:$AF$162,20,0),")"),"")),"")</f>
        <v/>
      </c>
      <c r="L172" s="230" t="str">
        <f>IF((COUNTIFS('Rozpis zápasů'!$F$3:$F$162,B172,'Rozpis zápasů'!$E$3:$E$162,"&lt;&gt;N")+COUNTIFS('Rozpis zápasů'!$G$3:$G$162,B172,'Rozpis zápasů'!$E$3:$E$162,"&lt;&gt;N"))=0,"",SUMIF('Rozpis zápasů'!$F$3:$F$162,B172,'Rozpis zápasů'!$L$3:$L$162)+SUMIF('Rozpis zápasů'!$G$3:$G$162,B172,'Rozpis zápasů'!$M$3:$M$162))</f>
        <v/>
      </c>
      <c r="M172" s="234" t="str">
        <f>IF((COUNTIFS('Rozpis zápasů'!$F$3:$F$162,B172,'Rozpis zápasů'!$E$3:$E$162,"&lt;&gt;N")+COUNTIFS('Rozpis zápasů'!$G$3:$G$162,B172,'Rozpis zápasů'!$E$3:$E$162,"&lt;&gt;N"))=0,"",SUMIF('Rozpis zápasů'!$F$3:$F$162,$B172,'Rozpis zápasů'!$H$3:$H$162)+SUMIF('Rozpis zápasů'!$G$3:$G$162,$B172,'Rozpis zápasů'!$I$3:$I$162))</f>
        <v/>
      </c>
      <c r="N172" s="354" t="str">
        <f>IF((COUNTIFS('Rozpis zápasů'!$F$3:$F$162,B172,'Rozpis zápasů'!$E$3:$E$162,"&lt;&gt;N")+COUNTIFS('Rozpis zápasů'!$G$3:$G$162,B172,'Rozpis zápasů'!$E$3:$E$162,"&lt;&gt;N"))=0,"",SUMIF('Rozpis zápasů'!$F$3:$F$162,$B172,'Rozpis zápasů'!$I$3:$I$162)+SUMIF('Rozpis zápasů'!$G$3:$G$162,$B172,'Rozpis zápasů'!$H$3:$H$162))</f>
        <v/>
      </c>
      <c r="O172" s="231" t="str">
        <f>IFERROR(M172-N172,"")</f>
        <v/>
      </c>
      <c r="P172" s="434" t="str">
        <f>IFERROR(M172/N172,"")</f>
        <v/>
      </c>
      <c r="Q172" s="435" t="str">
        <f t="shared" ref="Q172:Q179" si="81">IFERROR(RANK(L172,$L$172:$L$179,0),"")</f>
        <v/>
      </c>
      <c r="R172" s="436" t="str">
        <f>IF($Q172="","",IF(AND(COUNTIF($Q$172:$Q$179,$Q172)&gt;1,COUNTIF($Q$172:$Q$179,$Q172)&lt;COUNTA($C$172:$C$179)),HLOOKUP($B172,rozstřely!$C$572:$BN$585,10,0),""))</f>
        <v/>
      </c>
      <c r="S172" s="437" t="str">
        <f>IF($Q172="","",IF(AND(COUNTIF($Q$172:$Q$179,$Q172)&gt;1,COUNTIF($Q$172:$Q$179,$Q172)&lt;COUNTA($C$172:$C$179)),HLOOKUP($B172,rozstřely!$C$572:$BN$585,11,0),""))</f>
        <v/>
      </c>
      <c r="T172" s="438" t="str">
        <f>IF($Q172="","",IF(AND(COUNTIF($Q$172:$Q$179,$Q172)&gt;1,COUNTIF($Q$172:$Q$179,$Q172)&lt;COUNTA($C$172:$C$179)),HLOOKUP($B172,rozstřely!$C$572:$BN$585,12,0),""))</f>
        <v/>
      </c>
      <c r="U172" s="436" t="str">
        <f>IF($Q172="","",IF(AND(COUNTIF($Q$172:$Q$179,$Q172)&gt;1,COUNTIF($Q$172:$Q$179,$Q172)&lt;COUNTA($C$172:$C$179)),HLOOKUP($B172,rozstřely!$C$572:$BN$585,13,0),""))</f>
        <v/>
      </c>
      <c r="V172" s="439" t="str">
        <f>IF($Q172="","",IF(AND(COUNTIF($Q$172:$Q$179,$Q172)&gt;1,COUNTIF($Q$172:$Q$179,$Q172)&lt;COUNTA($C$172:$C$179)),HLOOKUP($B172,rozstřely!$C$572:$BN$585,14,0),""))</f>
        <v/>
      </c>
      <c r="W172" s="440" t="str">
        <f>IF($Q172="","",IF(AND(COUNTIF($Q$172:$Q$179,$Q172)&gt;0,COUNTIF($Q$172:$Q$179,$Q172)&lt;COUNTA($C$124:$C$134)),HLOOKUP(B172,rozstřely!$C$561:$BJ$568,8,0),""))</f>
        <v/>
      </c>
      <c r="X172" s="441" t="str">
        <f t="shared" ref="X172:X179" si="82">CONCATENATE(W172,$B$171)</f>
        <v>P</v>
      </c>
      <c r="Y172" s="442">
        <f t="shared" ref="Y172:Y179" si="83">B172</f>
        <v>151</v>
      </c>
      <c r="Z172" s="443" t="str">
        <f t="shared" ref="Z172:Z179" si="84">C172</f>
        <v/>
      </c>
      <c r="AA172" s="325"/>
    </row>
    <row r="173" spans="1:27" ht="30" customHeight="1" x14ac:dyDescent="0.25">
      <c r="A173" s="561"/>
      <c r="B173" s="1013">
        <f>'Tabulky skupin'!B173</f>
        <v>152</v>
      </c>
      <c r="C173" s="895" t="str">
        <f>VLOOKUP($B173,jednotlivci!$C$5:$G$164,5,0)</f>
        <v/>
      </c>
      <c r="D173" s="100" t="str">
        <f>IFERROR(CONCATENATE(VLOOKUP(CONCATENATE(D$171,"_",$B173),'Rozpis zápasů'!$D$3:$AF$162,IF(VLOOKUP(CONCATENATE(D$171,"_",$B173),'Rozpis zápasů'!$D$3:$AF$162,3,0)=$B173,5,6),0),":",VLOOKUP(CONCATENATE(D$171,"_",$B173),'Rozpis zápasů'!$D$3:$AF$162,IF(VLOOKUP(CONCATENATE(D$171,"_",$B173),'Rozpis zápasů'!$D$3:$AF$162,3,0)=$B173,6,5),0),IF(VLOOKUP(CONCATENATE(D$171,"_",$B173),'Rozpis zápasů'!$D$3:$AF$162,20,0)&lt;&gt;"",CONCATENATE(" (",VLOOKUP(CONCATENATE(D$171,"_",$B173),'Rozpis zápasů'!$D$3:$AF$162,20,0),")"),"")),"")</f>
        <v/>
      </c>
      <c r="E173" s="533" t="str">
        <f>D172</f>
        <v>P</v>
      </c>
      <c r="F173" s="101" t="str">
        <f>IFERROR(CONCATENATE(VLOOKUP(CONCATENATE($B173,"_",F$171),'Rozpis zápasů'!$D$3:$AF$162,IF(VLOOKUP(CONCATENATE($B173,"_",F$171),'Rozpis zápasů'!$D$3:$AF$162,3,0)=$B173,5,6),0),":",VLOOKUP(CONCATENATE($B173,"_",F$171),'Rozpis zápasů'!$D$3:$AF$162,IF(VLOOKUP(CONCATENATE($B173,"_",F$171),'Rozpis zápasů'!$D$3:$AF$162,3,0)=$B173,6,5),0),IF(VLOOKUP(CONCATENATE($B173,"_",F$171),'Rozpis zápasů'!$D$3:$AF$162,20,0)&lt;&gt;"",CONCATENATE(" (",VLOOKUP(CONCATENATE($B173,"_",F$171),'Rozpis zápasů'!$D$3:$AF$162,20,0),")"),"")),"")</f>
        <v/>
      </c>
      <c r="G173" s="101" t="str">
        <f>IFERROR(CONCATENATE(VLOOKUP(CONCATENATE($B173,"_",G$171),'Rozpis zápasů'!$D$3:$AF$162,IF(VLOOKUP(CONCATENATE($B173,"_",G$171),'Rozpis zápasů'!$D$3:$AF$162,3,0)=$B173,5,6),0),":",VLOOKUP(CONCATENATE($B173,"_",G$171),'Rozpis zápasů'!$D$3:$AF$162,IF(VLOOKUP(CONCATENATE($B173,"_",G$171),'Rozpis zápasů'!$D$3:$AF$162,3,0)=$B173,6,5),0),IF(VLOOKUP(CONCATENATE($B173,"_",G$171),'Rozpis zápasů'!$D$3:$AF$162,20,0)&lt;&gt;"",CONCATENATE(" (",VLOOKUP(CONCATENATE($B173,"_",G$171),'Rozpis zápasů'!$D$3:$AF$162,20,0),")"),"")),"")</f>
        <v/>
      </c>
      <c r="H173" s="101" t="str">
        <f>IFERROR(CONCATENATE(VLOOKUP(CONCATENATE($B173,"_",H$171),'Rozpis zápasů'!$D$3:$AF$162,IF(VLOOKUP(CONCATENATE($B173,"_",H$171),'Rozpis zápasů'!$D$3:$AF$162,3,0)=$B173,5,6),0),":",VLOOKUP(CONCATENATE($B173,"_",H$171),'Rozpis zápasů'!$D$3:$AF$162,IF(VLOOKUP(CONCATENATE($B173,"_",H$171),'Rozpis zápasů'!$D$3:$AF$162,3,0)=$B173,6,5),0),IF(VLOOKUP(CONCATENATE($B173,"_",H$171),'Rozpis zápasů'!$D$3:$AF$162,20,0)&lt;&gt;"",CONCATENATE(" (",VLOOKUP(CONCATENATE($B173,"_",H$171),'Rozpis zápasů'!$D$3:$AF$162,20,0),")"),"")),"")</f>
        <v/>
      </c>
      <c r="I173" s="101" t="str">
        <f>IFERROR(CONCATENATE(VLOOKUP(CONCATENATE($B173,"_",I$171),'Rozpis zápasů'!$D$3:$AF$162,IF(VLOOKUP(CONCATENATE($B173,"_",I$171),'Rozpis zápasů'!$D$3:$AF$162,3,0)=$B173,5,6),0),":",VLOOKUP(CONCATENATE($B173,"_",I$171),'Rozpis zápasů'!$D$3:$AF$162,IF(VLOOKUP(CONCATENATE($B173,"_",I$171),'Rozpis zápasů'!$D$3:$AF$162,3,0)=$B173,6,5),0),IF(VLOOKUP(CONCATENATE($B173,"_",I$171),'Rozpis zápasů'!$D$3:$AF$162,20,0)&lt;&gt;"",CONCATENATE(" (",VLOOKUP(CONCATENATE($B173,"_",I$171),'Rozpis zápasů'!$D$3:$AF$162,20,0),")"),"")),"")</f>
        <v/>
      </c>
      <c r="J173" s="101" t="str">
        <f>IFERROR(CONCATENATE(VLOOKUP(CONCATENATE($B173,"_",J$171),'Rozpis zápasů'!$D$3:$AF$162,IF(VLOOKUP(CONCATENATE($B173,"_",J$171),'Rozpis zápasů'!$D$3:$AF$162,3,0)=$B173,5,6),0),":",VLOOKUP(CONCATENATE($B173,"_",J$171),'Rozpis zápasů'!$D$3:$AF$162,IF(VLOOKUP(CONCATENATE($B173,"_",J$171),'Rozpis zápasů'!$D$3:$AF$162,3,0)=$B173,6,5),0),IF(VLOOKUP(CONCATENATE($B173,"_",J$171),'Rozpis zápasů'!$D$3:$AF$162,20,0)&lt;&gt;"",CONCATENATE(" (",VLOOKUP(CONCATENATE($B173,"_",J$171),'Rozpis zápasů'!$D$3:$AF$162,20,0),")"),"")),"")</f>
        <v/>
      </c>
      <c r="K173" s="102" t="str">
        <f>IFERROR(CONCATENATE(VLOOKUP(CONCATENATE($B173,"_",K$171),'Rozpis zápasů'!$D$3:$AF$162,IF(VLOOKUP(CONCATENATE($B173,"_",K$171),'Rozpis zápasů'!$D$3:$AF$162,3,0)=$B173,5,6),0),":",VLOOKUP(CONCATENATE($B173,"_",K$171),'Rozpis zápasů'!$D$3:$AF$162,IF(VLOOKUP(CONCATENATE($B173,"_",K$171),'Rozpis zápasů'!$D$3:$AF$162,3,0)=$B173,6,5),0),IF(VLOOKUP(CONCATENATE($B173,"_",K$171),'Rozpis zápasů'!$D$3:$AF$162,20,0)&lt;&gt;"",CONCATENATE(" (",VLOOKUP(CONCATENATE($B173,"_",K$171),'Rozpis zápasů'!$D$3:$AF$162,20,0),")"),"")),"")</f>
        <v/>
      </c>
      <c r="L173" s="232" t="str">
        <f>IF((COUNTIFS('Rozpis zápasů'!$F$3:$F$162,B173,'Rozpis zápasů'!$E$3:$E$162,"&lt;&gt;N")+COUNTIFS('Rozpis zápasů'!$G$3:$G$162,B173,'Rozpis zápasů'!$E$3:$E$162,"&lt;&gt;N"))=0,"",SUMIF('Rozpis zápasů'!$F$3:$F$162,B173,'Rozpis zápasů'!$L$3:$L$162)+SUMIF('Rozpis zápasů'!$G$3:$G$162,B173,'Rozpis zápasů'!$M$3:$M$162))</f>
        <v/>
      </c>
      <c r="M173" s="235" t="str">
        <f>IF((COUNTIFS('Rozpis zápasů'!$F$3:$F$162,B173,'Rozpis zápasů'!$E$3:$E$162,"&lt;&gt;N")+COUNTIFS('Rozpis zápasů'!$G$3:$G$162,B173,'Rozpis zápasů'!$E$3:$E$162,"&lt;&gt;N"))=0,"",SUMIF('Rozpis zápasů'!$F$3:$F$162,$B173,'Rozpis zápasů'!$H$3:$H$162)+SUMIF('Rozpis zápasů'!$G$3:$G$162,$B173,'Rozpis zápasů'!$I$3:$I$162))</f>
        <v/>
      </c>
      <c r="N173" s="355" t="str">
        <f>IF((COUNTIFS('Rozpis zápasů'!$F$3:$F$162,B173,'Rozpis zápasů'!$E$3:$E$162,"&lt;&gt;N")+COUNTIFS('Rozpis zápasů'!$G$3:$G$162,B173,'Rozpis zápasů'!$E$3:$E$162,"&lt;&gt;N"))=0,"",SUMIF('Rozpis zápasů'!$F$3:$F$162,$B173,'Rozpis zápasů'!$I$3:$I$162)+SUMIF('Rozpis zápasů'!$G$3:$G$162,$B173,'Rozpis zápasů'!$H$3:$H$162))</f>
        <v/>
      </c>
      <c r="O173" s="233" t="str">
        <f t="shared" ref="O173:O179" si="85">IFERROR(M173-N173,"")</f>
        <v/>
      </c>
      <c r="P173" s="445" t="str">
        <f t="shared" ref="P173:P179" si="86">IFERROR(M173/N173,"")</f>
        <v/>
      </c>
      <c r="Q173" s="446" t="str">
        <f t="shared" si="81"/>
        <v/>
      </c>
      <c r="R173" s="447" t="str">
        <f>IF($Q173="","",IF(AND(COUNTIF($Q$172:$Q$179,$Q173)&gt;1,COUNTIF($Q$172:$Q$179,$Q173)&lt;COUNTA($C$172:$C$179)),HLOOKUP($B173,rozstřely!$C$572:$BN$585,10,0),""))</f>
        <v/>
      </c>
      <c r="S173" s="448" t="str">
        <f>IF($Q173="","",IF(AND(COUNTIF($Q$172:$Q$179,$Q173)&gt;1,COUNTIF($Q$172:$Q$179,$Q173)&lt;COUNTA($C$172:$C$179)),HLOOKUP($B173,rozstřely!$C$572:$BN$585,11,0),""))</f>
        <v/>
      </c>
      <c r="T173" s="449" t="str">
        <f>IF($Q173="","",IF(AND(COUNTIF($Q$172:$Q$179,$Q173)&gt;1,COUNTIF($Q$172:$Q$179,$Q173)&lt;COUNTA($C$172:$C$179)),HLOOKUP($B173,rozstřely!$C$572:$BN$585,12,0),""))</f>
        <v/>
      </c>
      <c r="U173" s="447" t="str">
        <f>IF($Q173="","",IF(AND(COUNTIF($Q$172:$Q$179,$Q173)&gt;1,COUNTIF($Q$172:$Q$179,$Q173)&lt;COUNTA($C$172:$C$179)),HLOOKUP($B173,rozstřely!$C$572:$BN$585,13,0),""))</f>
        <v/>
      </c>
      <c r="V173" s="450" t="str">
        <f>IF($Q173="","",IF(AND(COUNTIF($Q$172:$Q$179,$Q173)&gt;1,COUNTIF($Q$172:$Q$179,$Q173)&lt;COUNTA($C$172:$C$179)),HLOOKUP($B173,rozstřely!$C$572:$BN$585,14,0),""))</f>
        <v/>
      </c>
      <c r="W173" s="451" t="str">
        <f>IF($Q173="","",IF(AND(COUNTIF($Q$172:$Q$179,$Q173)&gt;0,COUNTIF($Q$172:$Q$179,$Q173)&lt;COUNTA($C$124:$C$134)),HLOOKUP(B173,rozstřely!$C$561:$BJ$568,8,0),""))</f>
        <v/>
      </c>
      <c r="X173" s="452" t="str">
        <f t="shared" si="82"/>
        <v>P</v>
      </c>
      <c r="Y173" s="453">
        <f t="shared" si="83"/>
        <v>152</v>
      </c>
      <c r="Z173" s="454" t="str">
        <f t="shared" si="84"/>
        <v/>
      </c>
      <c r="AA173" s="325"/>
    </row>
    <row r="174" spans="1:27" ht="30" customHeight="1" x14ac:dyDescent="0.25">
      <c r="A174" s="561"/>
      <c r="B174" s="1013">
        <f>'Tabulky skupin'!B174</f>
        <v>153</v>
      </c>
      <c r="C174" s="895" t="str">
        <f>VLOOKUP($B174,jednotlivci!$C$5:$G$164,5,0)</f>
        <v/>
      </c>
      <c r="D174" s="100" t="str">
        <f>IFERROR(CONCATENATE(VLOOKUP(CONCATENATE(D$171,"_",$B174),'Rozpis zápasů'!$D$3:$AF$162,IF(VLOOKUP(CONCATENATE(D$171,"_",$B174),'Rozpis zápasů'!$D$3:$AF$162,3,0)=$B174,5,6),0),":",VLOOKUP(CONCATENATE(D$171,"_",$B174),'Rozpis zápasů'!$D$3:$AF$162,IF(VLOOKUP(CONCATENATE(D$171,"_",$B174),'Rozpis zápasů'!$D$3:$AF$162,3,0)=$B174,6,5),0),IF(VLOOKUP(CONCATENATE(D$171,"_",$B174),'Rozpis zápasů'!$D$3:$AF$162,20,0)&lt;&gt;"",CONCATENATE(" (",VLOOKUP(CONCATENATE(D$171,"_",$B174),'Rozpis zápasů'!$D$3:$AF$162,20,0),")"),"")),"")</f>
        <v/>
      </c>
      <c r="E174" s="103" t="str">
        <f>IFERROR(CONCATENATE(VLOOKUP(CONCATENATE(E$171,"_",$B174),'Rozpis zápasů'!$D$3:$AF$162,IF(VLOOKUP(CONCATENATE(E$171,"_",$B174),'Rozpis zápasů'!$D$3:$AF$162,3,0)=$B174,5,6),0),":",VLOOKUP(CONCATENATE(E$171,"_",$B174),'Rozpis zápasů'!$D$3:$AF$162,IF(VLOOKUP(CONCATENATE(E$171,"_",$B174),'Rozpis zápasů'!$D$3:$AF$162,3,0)=$B174,6,5),0),IF(VLOOKUP(CONCATENATE(E$171,"_",$B174),'Rozpis zápasů'!$D$3:$AF$162,20,0)&lt;&gt;"",CONCATENATE(" (",VLOOKUP(CONCATENATE(E$171,"_",$B174),'Rozpis zápasů'!$D$3:$AF$162,20,0),")"),"")),"")</f>
        <v/>
      </c>
      <c r="F174" s="533" t="str">
        <f>E173</f>
        <v>P</v>
      </c>
      <c r="G174" s="101" t="str">
        <f>IFERROR(CONCATENATE(VLOOKUP(CONCATENATE($B174,"_",G$171),'Rozpis zápasů'!$D$3:$AF$162,IF(VLOOKUP(CONCATENATE($B174,"_",G$171),'Rozpis zápasů'!$D$3:$AF$162,3,0)=$B174,5,6),0),":",VLOOKUP(CONCATENATE($B174,"_",G$171),'Rozpis zápasů'!$D$3:$AF$162,IF(VLOOKUP(CONCATENATE($B174,"_",G$171),'Rozpis zápasů'!$D$3:$AF$162,3,0)=$B174,6,5),0),IF(VLOOKUP(CONCATENATE($B174,"_",G$171),'Rozpis zápasů'!$D$3:$AF$162,20,0)&lt;&gt;"",CONCATENATE(" (",VLOOKUP(CONCATENATE($B174,"_",G$171),'Rozpis zápasů'!$D$3:$AF$162,20,0),")"),"")),"")</f>
        <v/>
      </c>
      <c r="H174" s="101" t="str">
        <f>IFERROR(CONCATENATE(VLOOKUP(CONCATENATE($B174,"_",H$171),'Rozpis zápasů'!$D$3:$AF$162,IF(VLOOKUP(CONCATENATE($B174,"_",H$171),'Rozpis zápasů'!$D$3:$AF$162,3,0)=$B174,5,6),0),":",VLOOKUP(CONCATENATE($B174,"_",H$171),'Rozpis zápasů'!$D$3:$AF$162,IF(VLOOKUP(CONCATENATE($B174,"_",H$171),'Rozpis zápasů'!$D$3:$AF$162,3,0)=$B174,6,5),0),IF(VLOOKUP(CONCATENATE($B174,"_",H$171),'Rozpis zápasů'!$D$3:$AF$162,20,0)&lt;&gt;"",CONCATENATE(" (",VLOOKUP(CONCATENATE($B174,"_",H$171),'Rozpis zápasů'!$D$3:$AF$162,20,0),")"),"")),"")</f>
        <v/>
      </c>
      <c r="I174" s="101" t="str">
        <f>IFERROR(CONCATENATE(VLOOKUP(CONCATENATE($B174,"_",I$171),'Rozpis zápasů'!$D$3:$AF$162,IF(VLOOKUP(CONCATENATE($B174,"_",I$171),'Rozpis zápasů'!$D$3:$AF$162,3,0)=$B174,5,6),0),":",VLOOKUP(CONCATENATE($B174,"_",I$171),'Rozpis zápasů'!$D$3:$AF$162,IF(VLOOKUP(CONCATENATE($B174,"_",I$171),'Rozpis zápasů'!$D$3:$AF$162,3,0)=$B174,6,5),0),IF(VLOOKUP(CONCATENATE($B174,"_",I$171),'Rozpis zápasů'!$D$3:$AF$162,20,0)&lt;&gt;"",CONCATENATE(" (",VLOOKUP(CONCATENATE($B174,"_",I$171),'Rozpis zápasů'!$D$3:$AF$162,20,0),")"),"")),"")</f>
        <v/>
      </c>
      <c r="J174" s="101" t="str">
        <f>IFERROR(CONCATENATE(VLOOKUP(CONCATENATE($B174,"_",J$171),'Rozpis zápasů'!$D$3:$AF$162,IF(VLOOKUP(CONCATENATE($B174,"_",J$171),'Rozpis zápasů'!$D$3:$AF$162,3,0)=$B174,5,6),0),":",VLOOKUP(CONCATENATE($B174,"_",J$171),'Rozpis zápasů'!$D$3:$AF$162,IF(VLOOKUP(CONCATENATE($B174,"_",J$171),'Rozpis zápasů'!$D$3:$AF$162,3,0)=$B174,6,5),0),IF(VLOOKUP(CONCATENATE($B174,"_",J$171),'Rozpis zápasů'!$D$3:$AF$162,20,0)&lt;&gt;"",CONCATENATE(" (",VLOOKUP(CONCATENATE($B174,"_",J$171),'Rozpis zápasů'!$D$3:$AF$162,20,0),")"),"")),"")</f>
        <v/>
      </c>
      <c r="K174" s="102" t="str">
        <f>IFERROR(CONCATENATE(VLOOKUP(CONCATENATE($B174,"_",K$171),'Rozpis zápasů'!$D$3:$AF$162,IF(VLOOKUP(CONCATENATE($B174,"_",K$171),'Rozpis zápasů'!$D$3:$AF$162,3,0)=$B174,5,6),0),":",VLOOKUP(CONCATENATE($B174,"_",K$171),'Rozpis zápasů'!$D$3:$AF$162,IF(VLOOKUP(CONCATENATE($B174,"_",K$171),'Rozpis zápasů'!$D$3:$AF$162,3,0)=$B174,6,5),0),IF(VLOOKUP(CONCATENATE($B174,"_",K$171),'Rozpis zápasů'!$D$3:$AF$162,20,0)&lt;&gt;"",CONCATENATE(" (",VLOOKUP(CONCATENATE($B174,"_",K$171),'Rozpis zápasů'!$D$3:$AF$162,20,0),")"),"")),"")</f>
        <v/>
      </c>
      <c r="L174" s="232" t="str">
        <f>IF((COUNTIFS('Rozpis zápasů'!$F$3:$F$162,B174,'Rozpis zápasů'!$E$3:$E$162,"&lt;&gt;N")+COUNTIFS('Rozpis zápasů'!$G$3:$G$162,B174,'Rozpis zápasů'!$E$3:$E$162,"&lt;&gt;N"))=0,"",SUMIF('Rozpis zápasů'!$F$3:$F$162,B174,'Rozpis zápasů'!$L$3:$L$162)+SUMIF('Rozpis zápasů'!$G$3:$G$162,B174,'Rozpis zápasů'!$M$3:$M$162))</f>
        <v/>
      </c>
      <c r="M174" s="235" t="str">
        <f>IF((COUNTIFS('Rozpis zápasů'!$F$3:$F$162,B174,'Rozpis zápasů'!$E$3:$E$162,"&lt;&gt;N")+COUNTIFS('Rozpis zápasů'!$G$3:$G$162,B174,'Rozpis zápasů'!$E$3:$E$162,"&lt;&gt;N"))=0,"",SUMIF('Rozpis zápasů'!$F$3:$F$162,$B174,'Rozpis zápasů'!$H$3:$H$162)+SUMIF('Rozpis zápasů'!$G$3:$G$162,$B174,'Rozpis zápasů'!$I$3:$I$162))</f>
        <v/>
      </c>
      <c r="N174" s="355" t="str">
        <f>IF((COUNTIFS('Rozpis zápasů'!$F$3:$F$162,B174,'Rozpis zápasů'!$E$3:$E$162,"&lt;&gt;N")+COUNTIFS('Rozpis zápasů'!$G$3:$G$162,B174,'Rozpis zápasů'!$E$3:$E$162,"&lt;&gt;N"))=0,"",SUMIF('Rozpis zápasů'!$F$3:$F$162,$B174,'Rozpis zápasů'!$I$3:$I$162)+SUMIF('Rozpis zápasů'!$G$3:$G$162,$B174,'Rozpis zápasů'!$H$3:$H$162))</f>
        <v/>
      </c>
      <c r="O174" s="233" t="str">
        <f t="shared" si="85"/>
        <v/>
      </c>
      <c r="P174" s="445" t="str">
        <f t="shared" si="86"/>
        <v/>
      </c>
      <c r="Q174" s="446" t="str">
        <f t="shared" si="81"/>
        <v/>
      </c>
      <c r="R174" s="447" t="str">
        <f>IF($Q174="","",IF(AND(COUNTIF($Q$172:$Q$179,$Q174)&gt;1,COUNTIF($Q$172:$Q$179,$Q174)&lt;COUNTA($C$172:$C$179)),HLOOKUP($B174,rozstřely!$C$572:$BN$585,10,0),""))</f>
        <v/>
      </c>
      <c r="S174" s="448" t="str">
        <f>IF($Q174="","",IF(AND(COUNTIF($Q$172:$Q$179,$Q174)&gt;1,COUNTIF($Q$172:$Q$179,$Q174)&lt;COUNTA($C$172:$C$179)),HLOOKUP($B174,rozstřely!$C$572:$BN$585,11,0),""))</f>
        <v/>
      </c>
      <c r="T174" s="449" t="str">
        <f>IF($Q174="","",IF(AND(COUNTIF($Q$172:$Q$179,$Q174)&gt;1,COUNTIF($Q$172:$Q$179,$Q174)&lt;COUNTA($C$172:$C$179)),HLOOKUP($B174,rozstřely!$C$572:$BN$585,12,0),""))</f>
        <v/>
      </c>
      <c r="U174" s="447" t="str">
        <f>IF($Q174="","",IF(AND(COUNTIF($Q$172:$Q$179,$Q174)&gt;1,COUNTIF($Q$172:$Q$179,$Q174)&lt;COUNTA($C$172:$C$179)),HLOOKUP($B174,rozstřely!$C$572:$BN$585,13,0),""))</f>
        <v/>
      </c>
      <c r="V174" s="450" t="str">
        <f>IF($Q174="","",IF(AND(COUNTIF($Q$172:$Q$179,$Q174)&gt;1,COUNTIF($Q$172:$Q$179,$Q174)&lt;COUNTA($C$172:$C$179)),HLOOKUP($B174,rozstřely!$C$572:$BN$585,14,0),""))</f>
        <v/>
      </c>
      <c r="W174" s="451" t="str">
        <f>IF($Q174="","",IF(AND(COUNTIF($Q$172:$Q$179,$Q174)&gt;0,COUNTIF($Q$172:$Q$179,$Q174)&lt;COUNTA($C$124:$C$134)),HLOOKUP(B174,rozstřely!$C$561:$BJ$568,8,0),""))</f>
        <v/>
      </c>
      <c r="X174" s="452" t="str">
        <f t="shared" si="82"/>
        <v>P</v>
      </c>
      <c r="Y174" s="453">
        <f t="shared" si="83"/>
        <v>153</v>
      </c>
      <c r="Z174" s="455" t="str">
        <f t="shared" si="84"/>
        <v/>
      </c>
      <c r="AA174" s="325"/>
    </row>
    <row r="175" spans="1:27" ht="30" customHeight="1" x14ac:dyDescent="0.25">
      <c r="A175" s="561"/>
      <c r="B175" s="1013">
        <f>'Tabulky skupin'!B175</f>
        <v>154</v>
      </c>
      <c r="C175" s="895" t="str">
        <f>VLOOKUP($B175,jednotlivci!$C$5:$G$164,5,0)</f>
        <v/>
      </c>
      <c r="D175" s="100" t="str">
        <f>IFERROR(CONCATENATE(VLOOKUP(CONCATENATE(D$171,"_",$B175),'Rozpis zápasů'!$D$3:$AF$162,IF(VLOOKUP(CONCATENATE(D$171,"_",$B175),'Rozpis zápasů'!$D$3:$AF$162,3,0)=$B175,5,6),0),":",VLOOKUP(CONCATENATE(D$171,"_",$B175),'Rozpis zápasů'!$D$3:$AF$162,IF(VLOOKUP(CONCATENATE(D$171,"_",$B175),'Rozpis zápasů'!$D$3:$AF$162,3,0)=$B175,6,5),0),IF(VLOOKUP(CONCATENATE(D$171,"_",$B175),'Rozpis zápasů'!$D$3:$AF$162,20,0)&lt;&gt;"",CONCATENATE(" (",VLOOKUP(CONCATENATE(D$171,"_",$B175),'Rozpis zápasů'!$D$3:$AF$162,20,0),")"),"")),"")</f>
        <v/>
      </c>
      <c r="E175" s="103" t="str">
        <f>IFERROR(CONCATENATE(VLOOKUP(CONCATENATE(E$171,"_",$B175),'Rozpis zápasů'!$D$3:$AF$162,IF(VLOOKUP(CONCATENATE(E$171,"_",$B175),'Rozpis zápasů'!$D$3:$AF$162,3,0)=$B175,5,6),0),":",VLOOKUP(CONCATENATE(E$171,"_",$B175),'Rozpis zápasů'!$D$3:$AF$162,IF(VLOOKUP(CONCATENATE(E$171,"_",$B175),'Rozpis zápasů'!$D$3:$AF$162,3,0)=$B175,6,5),0),IF(VLOOKUP(CONCATENATE(E$171,"_",$B175),'Rozpis zápasů'!$D$3:$AF$162,20,0)&lt;&gt;"",CONCATENATE(" (",VLOOKUP(CONCATENATE(E$171,"_",$B175),'Rozpis zápasů'!$D$3:$AF$162,20,0),")"),"")),"")</f>
        <v/>
      </c>
      <c r="F175" s="103" t="str">
        <f>IFERROR(CONCATENATE(VLOOKUP(CONCATENATE(F$171,"_",$B175),'Rozpis zápasů'!$D$3:$AF$162,IF(VLOOKUP(CONCATENATE(F$171,"_",$B175),'Rozpis zápasů'!$D$3:$AF$162,3,0)=$B175,5,6),0),":",VLOOKUP(CONCATENATE(F$171,"_",$B175),'Rozpis zápasů'!$D$3:$AF$162,IF(VLOOKUP(CONCATENATE(F$171,"_",$B175),'Rozpis zápasů'!$D$3:$AF$162,3,0)=$B175,6,5),0),IF(VLOOKUP(CONCATENATE(F$171,"_",$B175),'Rozpis zápasů'!$D$3:$AF$162,20,0)&lt;&gt;"",CONCATENATE(" (",VLOOKUP(CONCATENATE(F$171,"_",$B175),'Rozpis zápasů'!$D$3:$AF$162,20,0),")"),"")),"")</f>
        <v/>
      </c>
      <c r="G175" s="533" t="str">
        <f>F174</f>
        <v>P</v>
      </c>
      <c r="H175" s="101" t="str">
        <f>IFERROR(CONCATENATE(VLOOKUP(CONCATENATE($B175,"_",H$171),'Rozpis zápasů'!$D$3:$AF$162,IF(VLOOKUP(CONCATENATE($B175,"_",H$171),'Rozpis zápasů'!$D$3:$AF$162,3,0)=$B175,5,6),0),":",VLOOKUP(CONCATENATE($B175,"_",H$171),'Rozpis zápasů'!$D$3:$AF$162,IF(VLOOKUP(CONCATENATE($B175,"_",H$171),'Rozpis zápasů'!$D$3:$AF$162,3,0)=$B175,6,5),0),IF(VLOOKUP(CONCATENATE($B175,"_",H$171),'Rozpis zápasů'!$D$3:$AF$162,20,0)&lt;&gt;"",CONCATENATE(" (",VLOOKUP(CONCATENATE($B175,"_",H$171),'Rozpis zápasů'!$D$3:$AF$162,20,0),")"),"")),"")</f>
        <v/>
      </c>
      <c r="I175" s="101" t="str">
        <f>IFERROR(CONCATENATE(VLOOKUP(CONCATENATE($B175,"_",I$171),'Rozpis zápasů'!$D$3:$AF$162,IF(VLOOKUP(CONCATENATE($B175,"_",I$171),'Rozpis zápasů'!$D$3:$AF$162,3,0)=$B175,5,6),0),":",VLOOKUP(CONCATENATE($B175,"_",I$171),'Rozpis zápasů'!$D$3:$AF$162,IF(VLOOKUP(CONCATENATE($B175,"_",I$171),'Rozpis zápasů'!$D$3:$AF$162,3,0)=$B175,6,5),0),IF(VLOOKUP(CONCATENATE($B175,"_",I$171),'Rozpis zápasů'!$D$3:$AF$162,20,0)&lt;&gt;"",CONCATENATE(" (",VLOOKUP(CONCATENATE($B175,"_",I$171),'Rozpis zápasů'!$D$3:$AF$162,20,0),")"),"")),"")</f>
        <v/>
      </c>
      <c r="J175" s="101" t="str">
        <f>IFERROR(CONCATENATE(VLOOKUP(CONCATENATE($B175,"_",J$171),'Rozpis zápasů'!$D$3:$AF$162,IF(VLOOKUP(CONCATENATE($B175,"_",J$171),'Rozpis zápasů'!$D$3:$AF$162,3,0)=$B175,5,6),0),":",VLOOKUP(CONCATENATE($B175,"_",J$171),'Rozpis zápasů'!$D$3:$AF$162,IF(VLOOKUP(CONCATENATE($B175,"_",J$171),'Rozpis zápasů'!$D$3:$AF$162,3,0)=$B175,6,5),0),IF(VLOOKUP(CONCATENATE($B175,"_",J$171),'Rozpis zápasů'!$D$3:$AF$162,20,0)&lt;&gt;"",CONCATENATE(" (",VLOOKUP(CONCATENATE($B175,"_",J$171),'Rozpis zápasů'!$D$3:$AF$162,20,0),")"),"")),"")</f>
        <v/>
      </c>
      <c r="K175" s="102" t="str">
        <f>IFERROR(CONCATENATE(VLOOKUP(CONCATENATE($B175,"_",K$171),'Rozpis zápasů'!$D$3:$AF$162,IF(VLOOKUP(CONCATENATE($B175,"_",K$171),'Rozpis zápasů'!$D$3:$AF$162,3,0)=$B175,5,6),0),":",VLOOKUP(CONCATENATE($B175,"_",K$171),'Rozpis zápasů'!$D$3:$AF$162,IF(VLOOKUP(CONCATENATE($B175,"_",K$171),'Rozpis zápasů'!$D$3:$AF$162,3,0)=$B175,6,5),0),IF(VLOOKUP(CONCATENATE($B175,"_",K$171),'Rozpis zápasů'!$D$3:$AF$162,20,0)&lt;&gt;"",CONCATENATE(" (",VLOOKUP(CONCATENATE($B175,"_",K$171),'Rozpis zápasů'!$D$3:$AF$162,20,0),")"),"")),"")</f>
        <v/>
      </c>
      <c r="L175" s="232" t="str">
        <f>IF((COUNTIFS('Rozpis zápasů'!$F$3:$F$162,B175,'Rozpis zápasů'!$E$3:$E$162,"&lt;&gt;N")+COUNTIFS('Rozpis zápasů'!$G$3:$G$162,B175,'Rozpis zápasů'!$E$3:$E$162,"&lt;&gt;N"))=0,"",SUMIF('Rozpis zápasů'!$F$3:$F$162,B175,'Rozpis zápasů'!$L$3:$L$162)+SUMIF('Rozpis zápasů'!$G$3:$G$162,B175,'Rozpis zápasů'!$M$3:$M$162))</f>
        <v/>
      </c>
      <c r="M175" s="235" t="str">
        <f>IF((COUNTIFS('Rozpis zápasů'!$F$3:$F$162,B175,'Rozpis zápasů'!$E$3:$E$162,"&lt;&gt;N")+COUNTIFS('Rozpis zápasů'!$G$3:$G$162,B175,'Rozpis zápasů'!$E$3:$E$162,"&lt;&gt;N"))=0,"",SUMIF('Rozpis zápasů'!$F$3:$F$162,$B175,'Rozpis zápasů'!$H$3:$H$162)+SUMIF('Rozpis zápasů'!$G$3:$G$162,$B175,'Rozpis zápasů'!$I$3:$I$162))</f>
        <v/>
      </c>
      <c r="N175" s="355" t="str">
        <f>IF((COUNTIFS('Rozpis zápasů'!$F$3:$F$162,B175,'Rozpis zápasů'!$E$3:$E$162,"&lt;&gt;N")+COUNTIFS('Rozpis zápasů'!$G$3:$G$162,B175,'Rozpis zápasů'!$E$3:$E$162,"&lt;&gt;N"))=0,"",SUMIF('Rozpis zápasů'!$F$3:$F$162,$B175,'Rozpis zápasů'!$I$3:$I$162)+SUMIF('Rozpis zápasů'!$G$3:$G$162,$B175,'Rozpis zápasů'!$H$3:$H$162))</f>
        <v/>
      </c>
      <c r="O175" s="233" t="str">
        <f t="shared" si="85"/>
        <v/>
      </c>
      <c r="P175" s="445" t="str">
        <f t="shared" si="86"/>
        <v/>
      </c>
      <c r="Q175" s="446" t="str">
        <f t="shared" si="81"/>
        <v/>
      </c>
      <c r="R175" s="447" t="str">
        <f>IF($Q175="","",IF(AND(COUNTIF($Q$172:$Q$179,$Q175)&gt;1,COUNTIF($Q$172:$Q$179,$Q175)&lt;COUNTA($C$172:$C$179)),HLOOKUP($B175,rozstřely!$C$572:$BN$585,10,0),""))</f>
        <v/>
      </c>
      <c r="S175" s="448" t="str">
        <f>IF($Q175="","",IF(AND(COUNTIF($Q$172:$Q$179,$Q175)&gt;1,COUNTIF($Q$172:$Q$179,$Q175)&lt;COUNTA($C$172:$C$179)),HLOOKUP($B175,rozstřely!$C$572:$BN$585,11,0),""))</f>
        <v/>
      </c>
      <c r="T175" s="449" t="str">
        <f>IF($Q175="","",IF(AND(COUNTIF($Q$172:$Q$179,$Q175)&gt;1,COUNTIF($Q$172:$Q$179,$Q175)&lt;COUNTA($C$172:$C$179)),HLOOKUP($B175,rozstřely!$C$572:$BN$585,12,0),""))</f>
        <v/>
      </c>
      <c r="U175" s="447" t="str">
        <f>IF($Q175="","",IF(AND(COUNTIF($Q$172:$Q$179,$Q175)&gt;1,COUNTIF($Q$172:$Q$179,$Q175)&lt;COUNTA($C$172:$C$179)),HLOOKUP($B175,rozstřely!$C$572:$BN$585,13,0),""))</f>
        <v/>
      </c>
      <c r="V175" s="450" t="str">
        <f>IF($Q175="","",IF(AND(COUNTIF($Q$172:$Q$179,$Q175)&gt;1,COUNTIF($Q$172:$Q$179,$Q175)&lt;COUNTA($C$172:$C$179)),HLOOKUP($B175,rozstřely!$C$572:$BN$585,14,0),""))</f>
        <v/>
      </c>
      <c r="W175" s="456" t="str">
        <f>IF($Q175="","",IF(AND(COUNTIF($Q$172:$Q$179,$Q175)&gt;0,COUNTIF($Q$172:$Q$179,$Q175)&lt;COUNTA($C$124:$C$134)),HLOOKUP(B175,rozstřely!$C$561:$BJ$568,8,0),""))</f>
        <v/>
      </c>
      <c r="X175" s="452" t="str">
        <f t="shared" si="82"/>
        <v>P</v>
      </c>
      <c r="Y175" s="453">
        <f t="shared" si="83"/>
        <v>154</v>
      </c>
      <c r="Z175" s="455" t="str">
        <f t="shared" si="84"/>
        <v/>
      </c>
      <c r="AA175" s="325"/>
    </row>
    <row r="176" spans="1:27" ht="30" customHeight="1" x14ac:dyDescent="0.25">
      <c r="A176" s="561"/>
      <c r="B176" s="1013">
        <f>'Tabulky skupin'!B176</f>
        <v>155</v>
      </c>
      <c r="C176" s="895" t="str">
        <f>VLOOKUP($B176,jednotlivci!$C$5:$G$164,5,0)</f>
        <v/>
      </c>
      <c r="D176" s="100" t="str">
        <f>IFERROR(CONCATENATE(VLOOKUP(CONCATENATE(D$171,"_",$B176),'Rozpis zápasů'!$D$3:$AF$162,IF(VLOOKUP(CONCATENATE(D$171,"_",$B176),'Rozpis zápasů'!$D$3:$AF$162,3,0)=$B176,5,6),0),":",VLOOKUP(CONCATENATE(D$171,"_",$B176),'Rozpis zápasů'!$D$3:$AF$162,IF(VLOOKUP(CONCATENATE(D$171,"_",$B176),'Rozpis zápasů'!$D$3:$AF$162,3,0)=$B176,6,5),0),IF(VLOOKUP(CONCATENATE(D$171,"_",$B176),'Rozpis zápasů'!$D$3:$AF$162,20,0)&lt;&gt;"",CONCATENATE(" (",VLOOKUP(CONCATENATE(D$171,"_",$B176),'Rozpis zápasů'!$D$3:$AF$162,20,0),")"),"")),"")</f>
        <v/>
      </c>
      <c r="E176" s="103" t="str">
        <f>IFERROR(CONCATENATE(VLOOKUP(CONCATENATE(E$171,"_",$B176),'Rozpis zápasů'!$D$3:$AF$162,IF(VLOOKUP(CONCATENATE(E$171,"_",$B176),'Rozpis zápasů'!$D$3:$AF$162,3,0)=$B176,5,6),0),":",VLOOKUP(CONCATENATE(E$171,"_",$B176),'Rozpis zápasů'!$D$3:$AF$162,IF(VLOOKUP(CONCATENATE(E$171,"_",$B176),'Rozpis zápasů'!$D$3:$AF$162,3,0)=$B176,6,5),0),IF(VLOOKUP(CONCATENATE(E$171,"_",$B176),'Rozpis zápasů'!$D$3:$AF$162,20,0)&lt;&gt;"",CONCATENATE(" (",VLOOKUP(CONCATENATE(E$171,"_",$B176),'Rozpis zápasů'!$D$3:$AF$162,20,0),")"),"")),"")</f>
        <v/>
      </c>
      <c r="F176" s="103" t="str">
        <f>IFERROR(CONCATENATE(VLOOKUP(CONCATENATE(F$171,"_",$B176),'Rozpis zápasů'!$D$3:$AF$162,IF(VLOOKUP(CONCATENATE(F$171,"_",$B176),'Rozpis zápasů'!$D$3:$AF$162,3,0)=$B176,5,6),0),":",VLOOKUP(CONCATENATE(F$171,"_",$B176),'Rozpis zápasů'!$D$3:$AF$162,IF(VLOOKUP(CONCATENATE(F$171,"_",$B176),'Rozpis zápasů'!$D$3:$AF$162,3,0)=$B176,6,5),0),IF(VLOOKUP(CONCATENATE(F$171,"_",$B176),'Rozpis zápasů'!$D$3:$AF$162,20,0)&lt;&gt;"",CONCATENATE(" (",VLOOKUP(CONCATENATE(F$171,"_",$B176),'Rozpis zápasů'!$D$3:$AF$162,20,0),")"),"")),"")</f>
        <v/>
      </c>
      <c r="G176" s="103" t="str">
        <f>IFERROR(CONCATENATE(VLOOKUP(CONCATENATE(G$171,"_",$B176),'Rozpis zápasů'!$D$3:$AF$162,IF(VLOOKUP(CONCATENATE(G$171,"_",$B176),'Rozpis zápasů'!$D$3:$AF$162,3,0)=$B176,5,6),0),":",VLOOKUP(CONCATENATE(G$171,"_",$B176),'Rozpis zápasů'!$D$3:$AF$162,IF(VLOOKUP(CONCATENATE(G$171,"_",$B176),'Rozpis zápasů'!$D$3:$AF$162,3,0)=$B176,6,5),0),IF(VLOOKUP(CONCATENATE(G$171,"_",$B176),'Rozpis zápasů'!$D$3:$AF$162,20,0)&lt;&gt;"",CONCATENATE(" (",VLOOKUP(CONCATENATE(G$171,"_",$B176),'Rozpis zápasů'!$D$3:$AF$162,20,0),")"),"")),"")</f>
        <v/>
      </c>
      <c r="H176" s="533" t="str">
        <f>G175</f>
        <v>P</v>
      </c>
      <c r="I176" s="101" t="str">
        <f>IFERROR(CONCATENATE(VLOOKUP(CONCATENATE($B176,"_",I$171),'Rozpis zápasů'!$D$3:$AF$162,IF(VLOOKUP(CONCATENATE($B176,"_",I$171),'Rozpis zápasů'!$D$3:$AF$162,3,0)=$B176,5,6),0),":",VLOOKUP(CONCATENATE($B176,"_",I$171),'Rozpis zápasů'!$D$3:$AF$162,IF(VLOOKUP(CONCATENATE($B176,"_",I$171),'Rozpis zápasů'!$D$3:$AF$162,3,0)=$B176,6,5),0),IF(VLOOKUP(CONCATENATE($B176,"_",I$171),'Rozpis zápasů'!$D$3:$AF$162,20,0)&lt;&gt;"",CONCATENATE(" (",VLOOKUP(CONCATENATE($B176,"_",I$171),'Rozpis zápasů'!$D$3:$AF$162,20,0),")"),"")),"")</f>
        <v/>
      </c>
      <c r="J176" s="101" t="str">
        <f>IFERROR(CONCATENATE(VLOOKUP(CONCATENATE($B176,"_",J$171),'Rozpis zápasů'!$D$3:$AF$162,IF(VLOOKUP(CONCATENATE($B176,"_",J$171),'Rozpis zápasů'!$D$3:$AF$162,3,0)=$B176,5,6),0),":",VLOOKUP(CONCATENATE($B176,"_",J$171),'Rozpis zápasů'!$D$3:$AF$162,IF(VLOOKUP(CONCATENATE($B176,"_",J$171),'Rozpis zápasů'!$D$3:$AF$162,3,0)=$B176,6,5),0),IF(VLOOKUP(CONCATENATE($B176,"_",J$171),'Rozpis zápasů'!$D$3:$AF$162,20,0)&lt;&gt;"",CONCATENATE(" (",VLOOKUP(CONCATENATE($B176,"_",J$171),'Rozpis zápasů'!$D$3:$AF$162,20,0),")"),"")),"")</f>
        <v/>
      </c>
      <c r="K176" s="102" t="str">
        <f>IFERROR(CONCATENATE(VLOOKUP(CONCATENATE($B176,"_",K$171),'Rozpis zápasů'!$D$3:$AF$162,IF(VLOOKUP(CONCATENATE($B176,"_",K$171),'Rozpis zápasů'!$D$3:$AF$162,3,0)=$B176,5,6),0),":",VLOOKUP(CONCATENATE($B176,"_",K$171),'Rozpis zápasů'!$D$3:$AF$162,IF(VLOOKUP(CONCATENATE($B176,"_",K$171),'Rozpis zápasů'!$D$3:$AF$162,3,0)=$B176,6,5),0),IF(VLOOKUP(CONCATENATE($B176,"_",K$171),'Rozpis zápasů'!$D$3:$AF$162,20,0)&lt;&gt;"",CONCATENATE(" (",VLOOKUP(CONCATENATE($B176,"_",K$171),'Rozpis zápasů'!$D$3:$AF$162,20,0),")"),"")),"")</f>
        <v/>
      </c>
      <c r="L176" s="232" t="str">
        <f>IF((COUNTIFS('Rozpis zápasů'!$F$3:$F$162,B176,'Rozpis zápasů'!$E$3:$E$162,"&lt;&gt;N")+COUNTIFS('Rozpis zápasů'!$G$3:$G$162,B176,'Rozpis zápasů'!$E$3:$E$162,"&lt;&gt;N"))=0,"",SUMIF('Rozpis zápasů'!$F$3:$F$162,B176,'Rozpis zápasů'!$L$3:$L$162)+SUMIF('Rozpis zápasů'!$G$3:$G$162,B176,'Rozpis zápasů'!$M$3:$M$162))</f>
        <v/>
      </c>
      <c r="M176" s="235" t="str">
        <f>IF((COUNTIFS('Rozpis zápasů'!$F$3:$F$162,B176,'Rozpis zápasů'!$E$3:$E$162,"&lt;&gt;N")+COUNTIFS('Rozpis zápasů'!$G$3:$G$162,B176,'Rozpis zápasů'!$E$3:$E$162,"&lt;&gt;N"))=0,"",SUMIF('Rozpis zápasů'!$F$3:$F$162,$B176,'Rozpis zápasů'!$H$3:$H$162)+SUMIF('Rozpis zápasů'!$G$3:$G$162,$B176,'Rozpis zápasů'!$I$3:$I$162))</f>
        <v/>
      </c>
      <c r="N176" s="355" t="str">
        <f>IF((COUNTIFS('Rozpis zápasů'!$F$3:$F$162,B176,'Rozpis zápasů'!$E$3:$E$162,"&lt;&gt;N")+COUNTIFS('Rozpis zápasů'!$G$3:$G$162,B176,'Rozpis zápasů'!$E$3:$E$162,"&lt;&gt;N"))=0,"",SUMIF('Rozpis zápasů'!$F$3:$F$162,$B176,'Rozpis zápasů'!$I$3:$I$162)+SUMIF('Rozpis zápasů'!$G$3:$G$162,$B176,'Rozpis zápasů'!$H$3:$H$162))</f>
        <v/>
      </c>
      <c r="O176" s="233" t="str">
        <f t="shared" si="85"/>
        <v/>
      </c>
      <c r="P176" s="445" t="str">
        <f t="shared" si="86"/>
        <v/>
      </c>
      <c r="Q176" s="446" t="str">
        <f t="shared" si="81"/>
        <v/>
      </c>
      <c r="R176" s="447" t="str">
        <f>IF($Q176="","",IF(AND(COUNTIF($Q$172:$Q$179,$Q176)&gt;1,COUNTIF($Q$172:$Q$179,$Q176)&lt;COUNTA($C$172:$C$179)),HLOOKUP($B176,rozstřely!$C$572:$BN$585,10,0),""))</f>
        <v/>
      </c>
      <c r="S176" s="448" t="str">
        <f>IF($Q176="","",IF(AND(COUNTIF($Q$172:$Q$179,$Q176)&gt;1,COUNTIF($Q$172:$Q$179,$Q176)&lt;COUNTA($C$172:$C$179)),HLOOKUP($B176,rozstřely!$C$572:$BN$585,11,0),""))</f>
        <v/>
      </c>
      <c r="T176" s="449" t="str">
        <f>IF($Q176="","",IF(AND(COUNTIF($Q$172:$Q$179,$Q176)&gt;1,COUNTIF($Q$172:$Q$179,$Q176)&lt;COUNTA($C$172:$C$179)),HLOOKUP($B176,rozstřely!$C$572:$BN$585,12,0),""))</f>
        <v/>
      </c>
      <c r="U176" s="447" t="str">
        <f>IF($Q176="","",IF(AND(COUNTIF($Q$172:$Q$179,$Q176)&gt;1,COUNTIF($Q$172:$Q$179,$Q176)&lt;COUNTA($C$172:$C$179)),HLOOKUP($B176,rozstřely!$C$572:$BN$585,13,0),""))</f>
        <v/>
      </c>
      <c r="V176" s="450" t="str">
        <f>IF($Q176="","",IF(AND(COUNTIF($Q$172:$Q$179,$Q176)&gt;1,COUNTIF($Q$172:$Q$179,$Q176)&lt;COUNTA($C$172:$C$179)),HLOOKUP($B176,rozstřely!$C$572:$BN$585,14,0),""))</f>
        <v/>
      </c>
      <c r="W176" s="456" t="str">
        <f>IF($Q176="","",IF(AND(COUNTIF($Q$172:$Q$179,$Q176)&gt;0,COUNTIF($Q$172:$Q$179,$Q176)&lt;COUNTA($C$124:$C$134)),HLOOKUP(B176,rozstřely!$C$561:$BJ$568,8,0),""))</f>
        <v/>
      </c>
      <c r="X176" s="452" t="str">
        <f t="shared" si="82"/>
        <v>P</v>
      </c>
      <c r="Y176" s="453">
        <f t="shared" si="83"/>
        <v>155</v>
      </c>
      <c r="Z176" s="455" t="str">
        <f t="shared" si="84"/>
        <v/>
      </c>
      <c r="AA176" s="325"/>
    </row>
    <row r="177" spans="1:27" ht="30" customHeight="1" x14ac:dyDescent="0.25">
      <c r="A177" s="561"/>
      <c r="B177" s="1013">
        <f>'Tabulky skupin'!B177</f>
        <v>156</v>
      </c>
      <c r="C177" s="895" t="str">
        <f>VLOOKUP($B177,jednotlivci!$C$5:$G$164,5,0)</f>
        <v/>
      </c>
      <c r="D177" s="100" t="str">
        <f>IFERROR(CONCATENATE(VLOOKUP(CONCATENATE(D$171,"_",$B177),'Rozpis zápasů'!$D$3:$AF$162,IF(VLOOKUP(CONCATENATE(D$171,"_",$B177),'Rozpis zápasů'!$D$3:$AF$162,3,0)=$B177,5,6),0),":",VLOOKUP(CONCATENATE(D$171,"_",$B177),'Rozpis zápasů'!$D$3:$AF$162,IF(VLOOKUP(CONCATENATE(D$171,"_",$B177),'Rozpis zápasů'!$D$3:$AF$162,3,0)=$B177,6,5),0),IF(VLOOKUP(CONCATENATE(D$171,"_",$B177),'Rozpis zápasů'!$D$3:$AF$162,20,0)&lt;&gt;"",CONCATENATE(" (",VLOOKUP(CONCATENATE(D$171,"_",$B177),'Rozpis zápasů'!$D$3:$AF$162,20,0),")"),"")),"")</f>
        <v/>
      </c>
      <c r="E177" s="103" t="str">
        <f>IFERROR(CONCATENATE(VLOOKUP(CONCATENATE(E$171,"_",$B177),'Rozpis zápasů'!$D$3:$AF$162,IF(VLOOKUP(CONCATENATE(E$171,"_",$B177),'Rozpis zápasů'!$D$3:$AF$162,3,0)=$B177,5,6),0),":",VLOOKUP(CONCATENATE(E$171,"_",$B177),'Rozpis zápasů'!$D$3:$AF$162,IF(VLOOKUP(CONCATENATE(E$171,"_",$B177),'Rozpis zápasů'!$D$3:$AF$162,3,0)=$B177,6,5),0),IF(VLOOKUP(CONCATENATE(E$171,"_",$B177),'Rozpis zápasů'!$D$3:$AF$162,20,0)&lt;&gt;"",CONCATENATE(" (",VLOOKUP(CONCATENATE(E$171,"_",$B177),'Rozpis zápasů'!$D$3:$AF$162,20,0),")"),"")),"")</f>
        <v/>
      </c>
      <c r="F177" s="103" t="str">
        <f>IFERROR(CONCATENATE(VLOOKUP(CONCATENATE(F$171,"_",$B177),'Rozpis zápasů'!$D$3:$AF$162,IF(VLOOKUP(CONCATENATE(F$171,"_",$B177),'Rozpis zápasů'!$D$3:$AF$162,3,0)=$B177,5,6),0),":",VLOOKUP(CONCATENATE(F$171,"_",$B177),'Rozpis zápasů'!$D$3:$AF$162,IF(VLOOKUP(CONCATENATE(F$171,"_",$B177),'Rozpis zápasů'!$D$3:$AF$162,3,0)=$B177,6,5),0),IF(VLOOKUP(CONCATENATE(F$171,"_",$B177),'Rozpis zápasů'!$D$3:$AF$162,20,0)&lt;&gt;"",CONCATENATE(" (",VLOOKUP(CONCATENATE(F$171,"_",$B177),'Rozpis zápasů'!$D$3:$AF$162,20,0),")"),"")),"")</f>
        <v/>
      </c>
      <c r="G177" s="103" t="str">
        <f>IFERROR(CONCATENATE(VLOOKUP(CONCATENATE(G$171,"_",$B177),'Rozpis zápasů'!$D$3:$AF$162,IF(VLOOKUP(CONCATENATE(G$171,"_",$B177),'Rozpis zápasů'!$D$3:$AF$162,3,0)=$B177,5,6),0),":",VLOOKUP(CONCATENATE(G$171,"_",$B177),'Rozpis zápasů'!$D$3:$AF$162,IF(VLOOKUP(CONCATENATE(G$171,"_",$B177),'Rozpis zápasů'!$D$3:$AF$162,3,0)=$B177,6,5),0),IF(VLOOKUP(CONCATENATE(G$171,"_",$B177),'Rozpis zápasů'!$D$3:$AF$162,20,0)&lt;&gt;"",CONCATENATE(" (",VLOOKUP(CONCATENATE(G$171,"_",$B177),'Rozpis zápasů'!$D$3:$AF$162,20,0),")"),"")),"")</f>
        <v/>
      </c>
      <c r="H177" s="103" t="str">
        <f>IFERROR(CONCATENATE(VLOOKUP(CONCATENATE(H$171,"_",$B177),'Rozpis zápasů'!$D$3:$AF$162,IF(VLOOKUP(CONCATENATE(H$171,"_",$B177),'Rozpis zápasů'!$D$3:$AF$162,3,0)=$B177,5,6),0),":",VLOOKUP(CONCATENATE(H$171,"_",$B177),'Rozpis zápasů'!$D$3:$AF$162,IF(VLOOKUP(CONCATENATE(H$171,"_",$B177),'Rozpis zápasů'!$D$3:$AF$162,3,0)=$B177,6,5),0),IF(VLOOKUP(CONCATENATE(H$171,"_",$B177),'Rozpis zápasů'!$D$3:$AF$162,20,0)&lt;&gt;"",CONCATENATE(" (",VLOOKUP(CONCATENATE(H$171,"_",$B177),'Rozpis zápasů'!$D$3:$AF$162,20,0),")"),"")),"")</f>
        <v/>
      </c>
      <c r="I177" s="533" t="str">
        <f>H176</f>
        <v>P</v>
      </c>
      <c r="J177" s="101" t="str">
        <f>IFERROR(CONCATENATE(VLOOKUP(CONCATENATE($B177,"_",J$171),'Rozpis zápasů'!$D$3:$AF$162,IF(VLOOKUP(CONCATENATE($B177,"_",J$171),'Rozpis zápasů'!$D$3:$AF$162,3,0)=$B177,5,6),0),":",VLOOKUP(CONCATENATE($B177,"_",J$171),'Rozpis zápasů'!$D$3:$AF$162,IF(VLOOKUP(CONCATENATE($B177,"_",J$171),'Rozpis zápasů'!$D$3:$AF$162,3,0)=$B177,6,5),0),IF(VLOOKUP(CONCATENATE($B177,"_",J$171),'Rozpis zápasů'!$D$3:$AF$162,20,0)&lt;&gt;"",CONCATENATE(" (",VLOOKUP(CONCATENATE($B177,"_",J$171),'Rozpis zápasů'!$D$3:$AF$162,20,0),")"),"")),"")</f>
        <v/>
      </c>
      <c r="K177" s="102" t="str">
        <f>IFERROR(CONCATENATE(VLOOKUP(CONCATENATE($B177,"_",K$171),'Rozpis zápasů'!$D$3:$AF$162,IF(VLOOKUP(CONCATENATE($B177,"_",K$171),'Rozpis zápasů'!$D$3:$AF$162,3,0)=$B177,5,6),0),":",VLOOKUP(CONCATENATE($B177,"_",K$171),'Rozpis zápasů'!$D$3:$AF$162,IF(VLOOKUP(CONCATENATE($B177,"_",K$171),'Rozpis zápasů'!$D$3:$AF$162,3,0)=$B177,6,5),0),IF(VLOOKUP(CONCATENATE($B177,"_",K$171),'Rozpis zápasů'!$D$3:$AF$162,20,0)&lt;&gt;"",CONCATENATE(" (",VLOOKUP(CONCATENATE($B177,"_",K$171),'Rozpis zápasů'!$D$3:$AF$162,20,0),")"),"")),"")</f>
        <v/>
      </c>
      <c r="L177" s="232" t="str">
        <f>IF((COUNTIFS('Rozpis zápasů'!$F$3:$F$162,B177,'Rozpis zápasů'!$E$3:$E$162,"&lt;&gt;N")+COUNTIFS('Rozpis zápasů'!$G$3:$G$162,B177,'Rozpis zápasů'!$E$3:$E$162,"&lt;&gt;N"))=0,"",SUMIF('Rozpis zápasů'!$F$3:$F$162,B177,'Rozpis zápasů'!$L$3:$L$162)+SUMIF('Rozpis zápasů'!$G$3:$G$162,B177,'Rozpis zápasů'!$M$3:$M$162))</f>
        <v/>
      </c>
      <c r="M177" s="235" t="str">
        <f>IF((COUNTIFS('Rozpis zápasů'!$F$3:$F$162,B177,'Rozpis zápasů'!$E$3:$E$162,"&lt;&gt;N")+COUNTIFS('Rozpis zápasů'!$G$3:$G$162,B177,'Rozpis zápasů'!$E$3:$E$162,"&lt;&gt;N"))=0,"",SUMIF('Rozpis zápasů'!$F$3:$F$162,$B177,'Rozpis zápasů'!$H$3:$H$162)+SUMIF('Rozpis zápasů'!$G$3:$G$162,$B177,'Rozpis zápasů'!$I$3:$I$162))</f>
        <v/>
      </c>
      <c r="N177" s="355" t="str">
        <f>IF((COUNTIFS('Rozpis zápasů'!$F$3:$F$162,B177,'Rozpis zápasů'!$E$3:$E$162,"&lt;&gt;N")+COUNTIFS('Rozpis zápasů'!$G$3:$G$162,B177,'Rozpis zápasů'!$E$3:$E$162,"&lt;&gt;N"))=0,"",SUMIF('Rozpis zápasů'!$F$3:$F$162,$B177,'Rozpis zápasů'!$I$3:$I$162)+SUMIF('Rozpis zápasů'!$G$3:$G$162,$B177,'Rozpis zápasů'!$H$3:$H$162))</f>
        <v/>
      </c>
      <c r="O177" s="233" t="str">
        <f t="shared" si="85"/>
        <v/>
      </c>
      <c r="P177" s="445" t="str">
        <f t="shared" si="86"/>
        <v/>
      </c>
      <c r="Q177" s="446" t="str">
        <f t="shared" si="81"/>
        <v/>
      </c>
      <c r="R177" s="447" t="str">
        <f>IF($Q177="","",IF(AND(COUNTIF($Q$172:$Q$179,$Q177)&gt;1,COUNTIF($Q$172:$Q$179,$Q177)&lt;COUNTA($C$172:$C$179)),HLOOKUP($B177,rozstřely!$C$572:$BN$585,10,0),""))</f>
        <v/>
      </c>
      <c r="S177" s="448" t="str">
        <f>IF($Q177="","",IF(AND(COUNTIF($Q$172:$Q$179,$Q177)&gt;1,COUNTIF($Q$172:$Q$179,$Q177)&lt;COUNTA($C$172:$C$179)),HLOOKUP($B177,rozstřely!$C$572:$BN$585,11,0),""))</f>
        <v/>
      </c>
      <c r="T177" s="449" t="str">
        <f>IF($Q177="","",IF(AND(COUNTIF($Q$172:$Q$179,$Q177)&gt;1,COUNTIF($Q$172:$Q$179,$Q177)&lt;COUNTA($C$172:$C$179)),HLOOKUP($B177,rozstřely!$C$572:$BN$585,12,0),""))</f>
        <v/>
      </c>
      <c r="U177" s="447" t="str">
        <f>IF($Q177="","",IF(AND(COUNTIF($Q$172:$Q$179,$Q177)&gt;1,COUNTIF($Q$172:$Q$179,$Q177)&lt;COUNTA($C$172:$C$179)),HLOOKUP($B177,rozstřely!$C$572:$BN$585,13,0),""))</f>
        <v/>
      </c>
      <c r="V177" s="450" t="str">
        <f>IF($Q177="","",IF(AND(COUNTIF($Q$172:$Q$179,$Q177)&gt;1,COUNTIF($Q$172:$Q$179,$Q177)&lt;COUNTA($C$172:$C$179)),HLOOKUP($B177,rozstřely!$C$572:$BN$585,14,0),""))</f>
        <v/>
      </c>
      <c r="W177" s="456" t="str">
        <f>IF($Q177="","",IF(AND(COUNTIF($Q$172:$Q$179,$Q177)&gt;0,COUNTIF($Q$172:$Q$179,$Q177)&lt;COUNTA($C$124:$C$134)),HLOOKUP(B177,rozstřely!$C$561:$BJ$568,8,0),""))</f>
        <v/>
      </c>
      <c r="X177" s="452" t="str">
        <f t="shared" si="82"/>
        <v>P</v>
      </c>
      <c r="Y177" s="453">
        <f t="shared" si="83"/>
        <v>156</v>
      </c>
      <c r="Z177" s="457" t="str">
        <f t="shared" si="84"/>
        <v/>
      </c>
      <c r="AA177" s="325"/>
    </row>
    <row r="178" spans="1:27" ht="30" customHeight="1" x14ac:dyDescent="0.25">
      <c r="A178" s="561"/>
      <c r="B178" s="1013">
        <f>'Tabulky skupin'!B178</f>
        <v>157</v>
      </c>
      <c r="C178" s="895" t="str">
        <f>VLOOKUP($B178,jednotlivci!$C$5:$G$164,5,0)</f>
        <v/>
      </c>
      <c r="D178" s="100" t="str">
        <f>IFERROR(CONCATENATE(VLOOKUP(CONCATENATE(D$171,"_",$B178),'Rozpis zápasů'!$D$3:$AF$162,IF(VLOOKUP(CONCATENATE(D$171,"_",$B178),'Rozpis zápasů'!$D$3:$AF$162,3,0)=$B178,5,6),0),":",VLOOKUP(CONCATENATE(D$171,"_",$B178),'Rozpis zápasů'!$D$3:$AF$162,IF(VLOOKUP(CONCATENATE(D$171,"_",$B178),'Rozpis zápasů'!$D$3:$AF$162,3,0)=$B178,6,5),0),IF(VLOOKUP(CONCATENATE(D$171,"_",$B178),'Rozpis zápasů'!$D$3:$AF$162,20,0)&lt;&gt;"",CONCATENATE(" (",VLOOKUP(CONCATENATE(D$171,"_",$B178),'Rozpis zápasů'!$D$3:$AF$162,20,0),")"),"")),"")</f>
        <v/>
      </c>
      <c r="E178" s="103" t="str">
        <f>IFERROR(CONCATENATE(VLOOKUP(CONCATENATE(E$171,"_",$B178),'Rozpis zápasů'!$D$3:$AF$162,IF(VLOOKUP(CONCATENATE(E$171,"_",$B178),'Rozpis zápasů'!$D$3:$AF$162,3,0)=$B178,5,6),0),":",VLOOKUP(CONCATENATE(E$171,"_",$B178),'Rozpis zápasů'!$D$3:$AF$162,IF(VLOOKUP(CONCATENATE(E$171,"_",$B178),'Rozpis zápasů'!$D$3:$AF$162,3,0)=$B178,6,5),0),IF(VLOOKUP(CONCATENATE(E$171,"_",$B178),'Rozpis zápasů'!$D$3:$AF$162,20,0)&lt;&gt;"",CONCATENATE(" (",VLOOKUP(CONCATENATE(E$171,"_",$B178),'Rozpis zápasů'!$D$3:$AF$162,20,0),")"),"")),"")</f>
        <v/>
      </c>
      <c r="F178" s="103" t="str">
        <f>IFERROR(CONCATENATE(VLOOKUP(CONCATENATE(F$171,"_",$B178),'Rozpis zápasů'!$D$3:$AF$162,IF(VLOOKUP(CONCATENATE(F$171,"_",$B178),'Rozpis zápasů'!$D$3:$AF$162,3,0)=$B178,5,6),0),":",VLOOKUP(CONCATENATE(F$171,"_",$B178),'Rozpis zápasů'!$D$3:$AF$162,IF(VLOOKUP(CONCATENATE(F$171,"_",$B178),'Rozpis zápasů'!$D$3:$AF$162,3,0)=$B178,6,5),0),IF(VLOOKUP(CONCATENATE(F$171,"_",$B178),'Rozpis zápasů'!$D$3:$AF$162,20,0)&lt;&gt;"",CONCATENATE(" (",VLOOKUP(CONCATENATE(F$171,"_",$B178),'Rozpis zápasů'!$D$3:$AF$162,20,0),")"),"")),"")</f>
        <v/>
      </c>
      <c r="G178" s="103" t="str">
        <f>IFERROR(CONCATENATE(VLOOKUP(CONCATENATE(G$171,"_",$B178),'Rozpis zápasů'!$D$3:$AF$162,IF(VLOOKUP(CONCATENATE(G$171,"_",$B178),'Rozpis zápasů'!$D$3:$AF$162,3,0)=$B178,5,6),0),":",VLOOKUP(CONCATENATE(G$171,"_",$B178),'Rozpis zápasů'!$D$3:$AF$162,IF(VLOOKUP(CONCATENATE(G$171,"_",$B178),'Rozpis zápasů'!$D$3:$AF$162,3,0)=$B178,6,5),0),IF(VLOOKUP(CONCATENATE(G$171,"_",$B178),'Rozpis zápasů'!$D$3:$AF$162,20,0)&lt;&gt;"",CONCATENATE(" (",VLOOKUP(CONCATENATE(G$171,"_",$B178),'Rozpis zápasů'!$D$3:$AF$162,20,0),")"),"")),"")</f>
        <v/>
      </c>
      <c r="H178" s="103" t="str">
        <f>IFERROR(CONCATENATE(VLOOKUP(CONCATENATE(H$171,"_",$B178),'Rozpis zápasů'!$D$3:$AF$162,IF(VLOOKUP(CONCATENATE(H$171,"_",$B178),'Rozpis zápasů'!$D$3:$AF$162,3,0)=$B178,5,6),0),":",VLOOKUP(CONCATENATE(H$171,"_",$B178),'Rozpis zápasů'!$D$3:$AF$162,IF(VLOOKUP(CONCATENATE(H$171,"_",$B178),'Rozpis zápasů'!$D$3:$AF$162,3,0)=$B178,6,5),0),IF(VLOOKUP(CONCATENATE(H$171,"_",$B178),'Rozpis zápasů'!$D$3:$AF$162,20,0)&lt;&gt;"",CONCATENATE(" (",VLOOKUP(CONCATENATE(H$171,"_",$B178),'Rozpis zápasů'!$D$3:$AF$162,20,0),")"),"")),"")</f>
        <v/>
      </c>
      <c r="I178" s="103" t="str">
        <f>IFERROR(CONCATENATE(VLOOKUP(CONCATENATE(I$171,"_",$B178),'Rozpis zápasů'!$D$3:$AF$162,IF(VLOOKUP(CONCATENATE(I$171,"_",$B178),'Rozpis zápasů'!$D$3:$AF$162,3,0)=$B178,5,6),0),":",VLOOKUP(CONCATENATE(I$171,"_",$B178),'Rozpis zápasů'!$D$3:$AF$162,IF(VLOOKUP(CONCATENATE(I$171,"_",$B178),'Rozpis zápasů'!$D$3:$AF$162,3,0)=$B178,6,5),0),IF(VLOOKUP(CONCATENATE(I$171,"_",$B178),'Rozpis zápasů'!$D$3:$AF$162,20,0)&lt;&gt;"",CONCATENATE(" (",VLOOKUP(CONCATENATE(I$171,"_",$B178),'Rozpis zápasů'!$D$3:$AF$162,20,0),")"),"")),"")</f>
        <v/>
      </c>
      <c r="J178" s="533" t="str">
        <f>I177</f>
        <v>P</v>
      </c>
      <c r="K178" s="102" t="str">
        <f>IFERROR(CONCATENATE(VLOOKUP(CONCATENATE($B178,"_",K$171),'Rozpis zápasů'!$D$3:$AF$162,IF(VLOOKUP(CONCATENATE($B178,"_",K$171),'Rozpis zápasů'!$D$3:$AF$162,3,0)=$B178,5,6),0),":",VLOOKUP(CONCATENATE($B178,"_",K$171),'Rozpis zápasů'!$D$3:$AF$162,IF(VLOOKUP(CONCATENATE($B178,"_",K$171),'Rozpis zápasů'!$D$3:$AF$162,3,0)=$B178,6,5),0),IF(VLOOKUP(CONCATENATE($B178,"_",K$171),'Rozpis zápasů'!$D$3:$AF$162,20,0)&lt;&gt;"",CONCATENATE(" (",VLOOKUP(CONCATENATE($B178,"_",K$171),'Rozpis zápasů'!$D$3:$AF$162,20,0),")"),"")),"")</f>
        <v/>
      </c>
      <c r="L178" s="232" t="str">
        <f>IF((COUNTIFS('Rozpis zápasů'!$F$3:$F$162,B178,'Rozpis zápasů'!$E$3:$E$162,"&lt;&gt;N")+COUNTIFS('Rozpis zápasů'!$G$3:$G$162,B178,'Rozpis zápasů'!$E$3:$E$162,"&lt;&gt;N"))=0,"",SUMIF('Rozpis zápasů'!$F$3:$F$162,B178,'Rozpis zápasů'!$L$3:$L$162)+SUMIF('Rozpis zápasů'!$G$3:$G$162,B178,'Rozpis zápasů'!$M$3:$M$162))</f>
        <v/>
      </c>
      <c r="M178" s="235" t="str">
        <f>IF((COUNTIFS('Rozpis zápasů'!$F$3:$F$162,B178,'Rozpis zápasů'!$E$3:$E$162,"&lt;&gt;N")+COUNTIFS('Rozpis zápasů'!$G$3:$G$162,B178,'Rozpis zápasů'!$E$3:$E$162,"&lt;&gt;N"))=0,"",SUMIF('Rozpis zápasů'!$F$3:$F$162,$B178,'Rozpis zápasů'!$H$3:$H$162)+SUMIF('Rozpis zápasů'!$G$3:$G$162,$B178,'Rozpis zápasů'!$I$3:$I$162))</f>
        <v/>
      </c>
      <c r="N178" s="355" t="str">
        <f>IF((COUNTIFS('Rozpis zápasů'!$F$3:$F$162,B178,'Rozpis zápasů'!$E$3:$E$162,"&lt;&gt;N")+COUNTIFS('Rozpis zápasů'!$G$3:$G$162,B178,'Rozpis zápasů'!$E$3:$E$162,"&lt;&gt;N"))=0,"",SUMIF('Rozpis zápasů'!$F$3:$F$162,$B178,'Rozpis zápasů'!$I$3:$I$162)+SUMIF('Rozpis zápasů'!$G$3:$G$162,$B178,'Rozpis zápasů'!$H$3:$H$162))</f>
        <v/>
      </c>
      <c r="O178" s="233" t="str">
        <f t="shared" si="85"/>
        <v/>
      </c>
      <c r="P178" s="445" t="str">
        <f t="shared" si="86"/>
        <v/>
      </c>
      <c r="Q178" s="446" t="str">
        <f t="shared" si="81"/>
        <v/>
      </c>
      <c r="R178" s="447" t="str">
        <f>IF($Q178="","",IF(AND(COUNTIF($Q$172:$Q$179,$Q178)&gt;1,COUNTIF($Q$172:$Q$179,$Q178)&lt;COUNTA($C$172:$C$179)),HLOOKUP($B178,rozstřely!$C$572:$BN$585,10,0),""))</f>
        <v/>
      </c>
      <c r="S178" s="448" t="str">
        <f>IF($Q178="","",IF(AND(COUNTIF($Q$172:$Q$179,$Q178)&gt;1,COUNTIF($Q$172:$Q$179,$Q178)&lt;COUNTA($C$172:$C$179)),HLOOKUP($B178,rozstřely!$C$572:$BN$585,11,0),""))</f>
        <v/>
      </c>
      <c r="T178" s="449" t="str">
        <f>IF($Q178="","",IF(AND(COUNTIF($Q$172:$Q$179,$Q178)&gt;1,COUNTIF($Q$172:$Q$179,$Q178)&lt;COUNTA($C$172:$C$179)),HLOOKUP($B178,rozstřely!$C$572:$BN$585,12,0),""))</f>
        <v/>
      </c>
      <c r="U178" s="447" t="str">
        <f>IF($Q178="","",IF(AND(COUNTIF($Q$172:$Q$179,$Q178)&gt;1,COUNTIF($Q$172:$Q$179,$Q178)&lt;COUNTA($C$172:$C$179)),HLOOKUP($B178,rozstřely!$C$572:$BN$585,13,0),""))</f>
        <v/>
      </c>
      <c r="V178" s="450" t="str">
        <f>IF($Q178="","",IF(AND(COUNTIF($Q$172:$Q$179,$Q178)&gt;1,COUNTIF($Q$172:$Q$179,$Q178)&lt;COUNTA($C$172:$C$179)),HLOOKUP($B178,rozstřely!$C$572:$BN$585,14,0),""))</f>
        <v/>
      </c>
      <c r="W178" s="456" t="str">
        <f>IF($Q178="","",IF(AND(COUNTIF($Q$172:$Q$179,$Q178)&gt;0,COUNTIF($Q$172:$Q$179,$Q178)&lt;COUNTA($C$124:$C$134)),HLOOKUP(B178,rozstřely!$C$561:$BJ$568,8,0),""))</f>
        <v/>
      </c>
      <c r="X178" s="452" t="str">
        <f t="shared" si="82"/>
        <v>P</v>
      </c>
      <c r="Y178" s="453">
        <f t="shared" si="83"/>
        <v>157</v>
      </c>
      <c r="Z178" s="457" t="str">
        <f t="shared" si="84"/>
        <v/>
      </c>
      <c r="AA178" s="325"/>
    </row>
    <row r="179" spans="1:27" ht="30" customHeight="1" thickBot="1" x14ac:dyDescent="0.3">
      <c r="A179" s="561"/>
      <c r="B179" s="1014">
        <f>'Tabulky skupin'!B179</f>
        <v>158</v>
      </c>
      <c r="C179" s="912" t="str">
        <f>VLOOKUP($B179,jednotlivci!$C$5:$G$164,5,0)</f>
        <v/>
      </c>
      <c r="D179" s="104" t="str">
        <f>IFERROR(CONCATENATE(VLOOKUP(CONCATENATE(D$171,"_",$B179),'Rozpis zápasů'!$D$3:$AF$162,IF(VLOOKUP(CONCATENATE(D$171,"_",$B179),'Rozpis zápasů'!$D$3:$AF$162,3,0)=$B179,5,6),0),":",VLOOKUP(CONCATENATE(D$171,"_",$B179),'Rozpis zápasů'!$D$3:$AF$162,IF(VLOOKUP(CONCATENATE(D$171,"_",$B179),'Rozpis zápasů'!$D$3:$AF$162,3,0)=$B179,6,5),0),IF(VLOOKUP(CONCATENATE(D$171,"_",$B179),'Rozpis zápasů'!$D$3:$AF$162,20,0)&lt;&gt;"",CONCATENATE(" (",VLOOKUP(CONCATENATE(D$171,"_",$B179),'Rozpis zápasů'!$D$3:$AF$162,20,0),")"),"")),"")</f>
        <v/>
      </c>
      <c r="E179" s="105" t="str">
        <f>IFERROR(CONCATENATE(VLOOKUP(CONCATENATE(E$171,"_",$B179),'Rozpis zápasů'!$D$3:$AF$162,IF(VLOOKUP(CONCATENATE(E$171,"_",$B179),'Rozpis zápasů'!$D$3:$AF$162,3,0)=$B179,5,6),0),":",VLOOKUP(CONCATENATE(E$171,"_",$B179),'Rozpis zápasů'!$D$3:$AF$162,IF(VLOOKUP(CONCATENATE(E$171,"_",$B179),'Rozpis zápasů'!$D$3:$AF$162,3,0)=$B179,6,5),0),IF(VLOOKUP(CONCATENATE(E$171,"_",$B179),'Rozpis zápasů'!$D$3:$AF$162,20,0)&lt;&gt;"",CONCATENATE(" (",VLOOKUP(CONCATENATE(E$171,"_",$B179),'Rozpis zápasů'!$D$3:$AF$162,20,0),")"),"")),"")</f>
        <v/>
      </c>
      <c r="F179" s="105" t="str">
        <f>IFERROR(CONCATENATE(VLOOKUP(CONCATENATE(F$171,"_",$B179),'Rozpis zápasů'!$D$3:$AF$162,IF(VLOOKUP(CONCATENATE(F$171,"_",$B179),'Rozpis zápasů'!$D$3:$AF$162,3,0)=$B179,5,6),0),":",VLOOKUP(CONCATENATE(F$171,"_",$B179),'Rozpis zápasů'!$D$3:$AF$162,IF(VLOOKUP(CONCATENATE(F$171,"_",$B179),'Rozpis zápasů'!$D$3:$AF$162,3,0)=$B179,6,5),0),IF(VLOOKUP(CONCATENATE(F$171,"_",$B179),'Rozpis zápasů'!$D$3:$AF$162,20,0)&lt;&gt;"",CONCATENATE(" (",VLOOKUP(CONCATENATE(F$171,"_",$B179),'Rozpis zápasů'!$D$3:$AF$162,20,0),")"),"")),"")</f>
        <v/>
      </c>
      <c r="G179" s="105" t="str">
        <f>IFERROR(CONCATENATE(VLOOKUP(CONCATENATE(G$171,"_",$B179),'Rozpis zápasů'!$D$3:$AF$162,IF(VLOOKUP(CONCATENATE(G$171,"_",$B179),'Rozpis zápasů'!$D$3:$AF$162,3,0)=$B179,5,6),0),":",VLOOKUP(CONCATENATE(G$171,"_",$B179),'Rozpis zápasů'!$D$3:$AF$162,IF(VLOOKUP(CONCATENATE(G$171,"_",$B179),'Rozpis zápasů'!$D$3:$AF$162,3,0)=$B179,6,5),0),IF(VLOOKUP(CONCATENATE(G$171,"_",$B179),'Rozpis zápasů'!$D$3:$AF$162,20,0)&lt;&gt;"",CONCATENATE(" (",VLOOKUP(CONCATENATE(G$171,"_",$B179),'Rozpis zápasů'!$D$3:$AF$162,20,0),")"),"")),"")</f>
        <v/>
      </c>
      <c r="H179" s="105" t="str">
        <f>IFERROR(CONCATENATE(VLOOKUP(CONCATENATE(H$171,"_",$B179),'Rozpis zápasů'!$D$3:$AF$162,IF(VLOOKUP(CONCATENATE(H$171,"_",$B179),'Rozpis zápasů'!$D$3:$AF$162,3,0)=$B179,5,6),0),":",VLOOKUP(CONCATENATE(H$171,"_",$B179),'Rozpis zápasů'!$D$3:$AF$162,IF(VLOOKUP(CONCATENATE(H$171,"_",$B179),'Rozpis zápasů'!$D$3:$AF$162,3,0)=$B179,6,5),0),IF(VLOOKUP(CONCATENATE(H$171,"_",$B179),'Rozpis zápasů'!$D$3:$AF$162,20,0)&lt;&gt;"",CONCATENATE(" (",VLOOKUP(CONCATENATE(H$171,"_",$B179),'Rozpis zápasů'!$D$3:$AF$162,20,0),")"),"")),"")</f>
        <v/>
      </c>
      <c r="I179" s="105" t="str">
        <f>IFERROR(CONCATENATE(VLOOKUP(CONCATENATE(I$171,"_",$B179),'Rozpis zápasů'!$D$3:$AF$162,IF(VLOOKUP(CONCATENATE(I$171,"_",$B179),'Rozpis zápasů'!$D$3:$AF$162,3,0)=$B179,5,6),0),":",VLOOKUP(CONCATENATE(I$171,"_",$B179),'Rozpis zápasů'!$D$3:$AF$162,IF(VLOOKUP(CONCATENATE(I$171,"_",$B179),'Rozpis zápasů'!$D$3:$AF$162,3,0)=$B179,6,5),0),IF(VLOOKUP(CONCATENATE(I$171,"_",$B179),'Rozpis zápasů'!$D$3:$AF$162,20,0)&lt;&gt;"",CONCATENATE(" (",VLOOKUP(CONCATENATE(I$171,"_",$B179),'Rozpis zápasů'!$D$3:$AF$162,20,0),")"),"")),"")</f>
        <v/>
      </c>
      <c r="J179" s="105" t="str">
        <f>IFERROR(CONCATENATE(VLOOKUP(CONCATENATE(J$171,"_",$B179),'Rozpis zápasů'!$D$3:$AF$162,IF(VLOOKUP(CONCATENATE(J$171,"_",$B179),'Rozpis zápasů'!$D$3:$AF$162,3,0)=$B179,5,6),0),":",VLOOKUP(CONCATENATE(J$171,"_",$B179),'Rozpis zápasů'!$D$3:$AF$162,IF(VLOOKUP(CONCATENATE(J$171,"_",$B179),'Rozpis zápasů'!$D$3:$AF$162,3,0)=$B179,6,5),0),IF(VLOOKUP(CONCATENATE(J$171,"_",$B179),'Rozpis zápasů'!$D$3:$AF$162,20,0)&lt;&gt;"",CONCATENATE(" (",VLOOKUP(CONCATENATE(J$171,"_",$B179),'Rozpis zápasů'!$D$3:$AF$162,20,0),")"),"")),"")</f>
        <v/>
      </c>
      <c r="K179" s="533" t="str">
        <f>J178</f>
        <v>P</v>
      </c>
      <c r="L179" s="351" t="str">
        <f>IF((COUNTIFS('Rozpis zápasů'!$F$3:$F$162,B179,'Rozpis zápasů'!$E$3:$E$162,"&lt;&gt;N")+COUNTIFS('Rozpis zápasů'!$G$3:$G$162,B179,'Rozpis zápasů'!$E$3:$E$162,"&lt;&gt;N"))=0,"",SUMIF('Rozpis zápasů'!$F$3:$F$162,B179,'Rozpis zápasů'!$L$3:$L$162)+SUMIF('Rozpis zápasů'!$G$3:$G$162,B179,'Rozpis zápasů'!$M$3:$M$162))</f>
        <v/>
      </c>
      <c r="M179" s="352" t="str">
        <f>IF((COUNTIFS('Rozpis zápasů'!$F$3:$F$162,B179,'Rozpis zápasů'!$E$3:$E$162,"&lt;&gt;N")+COUNTIFS('Rozpis zápasů'!$G$3:$G$162,B179,'Rozpis zápasů'!$E$3:$E$162,"&lt;&gt;N"))=0,"",SUMIF('Rozpis zápasů'!$F$3:$F$162,$B179,'Rozpis zápasů'!$H$3:$H$162)+SUMIF('Rozpis zápasů'!$G$3:$G$162,$B179,'Rozpis zápasů'!$I$3:$I$162))</f>
        <v/>
      </c>
      <c r="N179" s="356" t="str">
        <f>IF((COUNTIFS('Rozpis zápasů'!$F$3:$F$162,B179,'Rozpis zápasů'!$E$3:$E$162,"&lt;&gt;N")+COUNTIFS('Rozpis zápasů'!$G$3:$G$162,B179,'Rozpis zápasů'!$E$3:$E$162,"&lt;&gt;N"))=0,"",SUMIF('Rozpis zápasů'!$F$3:$F$162,$B179,'Rozpis zápasů'!$I$3:$I$162)+SUMIF('Rozpis zápasů'!$G$3:$G$162,$B179,'Rozpis zápasů'!$H$3:$H$162))</f>
        <v/>
      </c>
      <c r="O179" s="353" t="str">
        <f t="shared" si="85"/>
        <v/>
      </c>
      <c r="P179" s="458" t="str">
        <f t="shared" si="86"/>
        <v/>
      </c>
      <c r="Q179" s="459" t="str">
        <f t="shared" si="81"/>
        <v/>
      </c>
      <c r="R179" s="460" t="str">
        <f>IF($Q179="","",IF(AND(COUNTIF($Q$172:$Q$179,$Q179)&gt;1,COUNTIF($Q$172:$Q$179,$Q179)&lt;COUNTA($C$172:$C$179)),HLOOKUP($B179,rozstřely!$C$572:$BN$585,10,0),""))</f>
        <v/>
      </c>
      <c r="S179" s="534" t="str">
        <f>IF($Q179="","",IF(AND(COUNTIF($Q$172:$Q$179,$Q179)&gt;1,COUNTIF($Q$172:$Q$179,$Q179)&lt;COUNTA($C$172:$C$179)),HLOOKUP($B179,rozstřely!$C$572:$BN$585,11,0),""))</f>
        <v/>
      </c>
      <c r="T179" s="462" t="str">
        <f>IF($Q179="","",IF(AND(COUNTIF($Q$172:$Q$179,$Q179)&gt;1,COUNTIF($Q$172:$Q$179,$Q179)&lt;COUNTA($C$172:$C$179)),HLOOKUP($B179,rozstřely!$C$572:$BN$585,12,0),""))</f>
        <v/>
      </c>
      <c r="U179" s="460" t="str">
        <f>IF($Q179="","",IF(AND(COUNTIF($Q$172:$Q$179,$Q179)&gt;1,COUNTIF($Q$172:$Q$179,$Q179)&lt;COUNTA($C$172:$C$179)),HLOOKUP($B179,rozstřely!$C$572:$BN$585,13,0),""))</f>
        <v/>
      </c>
      <c r="V179" s="463" t="str">
        <f>IF($Q179="","",IF(AND(COUNTIF($Q$172:$Q$179,$Q179)&gt;1,COUNTIF($Q$172:$Q$179,$Q179)&lt;COUNTA($C$172:$C$179)),HLOOKUP($B179,rozstřely!$C$572:$BN$585,14,0),""))</f>
        <v/>
      </c>
      <c r="W179" s="464" t="str">
        <f>IF($Q179="","",IF(AND(COUNTIF($Q$172:$Q$179,$Q179)&gt;0,COUNTIF($Q$172:$Q$179,$Q179)&lt;COUNTA($C$124:$C$134)),HLOOKUP(B179,rozstřely!$C$561:$BJ$568,8,0),""))</f>
        <v/>
      </c>
      <c r="X179" s="465" t="str">
        <f t="shared" si="82"/>
        <v>P</v>
      </c>
      <c r="Y179" s="466">
        <f t="shared" si="83"/>
        <v>158</v>
      </c>
      <c r="Z179" s="467" t="str">
        <f t="shared" si="84"/>
        <v/>
      </c>
      <c r="AA179" s="325"/>
    </row>
    <row r="180" spans="1:27" ht="30" customHeight="1" x14ac:dyDescent="0.3">
      <c r="A180" s="561"/>
      <c r="B180" s="61"/>
      <c r="C180" s="824"/>
      <c r="D180" s="504"/>
      <c r="E180" s="504"/>
      <c r="F180" s="504"/>
      <c r="G180" s="504"/>
      <c r="H180" s="504"/>
      <c r="I180" s="504"/>
      <c r="J180" s="504"/>
      <c r="K180" s="582"/>
      <c r="L180" s="512"/>
      <c r="M180" s="583"/>
      <c r="N180" s="584"/>
      <c r="O180" s="512"/>
      <c r="P180" s="512"/>
      <c r="Q180" s="585"/>
      <c r="R180" s="585"/>
      <c r="S180" s="586"/>
      <c r="T180" s="587"/>
      <c r="U180" s="585"/>
      <c r="V180" s="585"/>
      <c r="W180" s="512"/>
      <c r="X180" s="512"/>
      <c r="Y180" s="512"/>
      <c r="Z180" s="479"/>
      <c r="AA180" s="329"/>
    </row>
    <row r="181" spans="1:27" ht="30" customHeight="1" thickBot="1" x14ac:dyDescent="0.35">
      <c r="A181" s="561"/>
      <c r="B181" s="331"/>
      <c r="C181" s="829"/>
      <c r="D181" s="535"/>
      <c r="E181" s="535"/>
      <c r="F181" s="535"/>
      <c r="G181" s="535"/>
      <c r="H181" s="535"/>
      <c r="I181" s="535"/>
      <c r="J181" s="535"/>
      <c r="K181" s="535"/>
      <c r="L181" s="539"/>
      <c r="M181" s="535"/>
      <c r="N181" s="593"/>
      <c r="O181" s="539"/>
      <c r="P181" s="539"/>
      <c r="Q181" s="539"/>
      <c r="R181" s="581"/>
      <c r="S181" s="535"/>
      <c r="T181" s="594"/>
      <c r="U181" s="539"/>
      <c r="V181" s="539"/>
      <c r="W181" s="539"/>
      <c r="X181" s="539"/>
      <c r="Y181" s="539"/>
      <c r="Z181" s="539"/>
      <c r="AA181" s="325"/>
    </row>
    <row r="182" spans="1:27" s="619" customFormat="1" ht="30" customHeight="1" x14ac:dyDescent="0.25">
      <c r="A182" s="614"/>
      <c r="B182" s="644"/>
      <c r="C182" s="838" t="str">
        <f>D184</f>
        <v>Q</v>
      </c>
      <c r="D182" s="540" t="str">
        <f>C184</f>
        <v/>
      </c>
      <c r="E182" s="541" t="str">
        <f>C185</f>
        <v/>
      </c>
      <c r="F182" s="541" t="str">
        <f>C186</f>
        <v/>
      </c>
      <c r="G182" s="541" t="str">
        <f>C187</f>
        <v/>
      </c>
      <c r="H182" s="541" t="str">
        <f>C188</f>
        <v/>
      </c>
      <c r="I182" s="542" t="str">
        <f>C189</f>
        <v/>
      </c>
      <c r="J182" s="541" t="str">
        <f>C190</f>
        <v/>
      </c>
      <c r="K182" s="541" t="str">
        <f>C191</f>
        <v/>
      </c>
      <c r="L182" s="543" t="s">
        <v>14</v>
      </c>
      <c r="M182" s="1934" t="s">
        <v>13</v>
      </c>
      <c r="N182" s="1934"/>
      <c r="O182" s="914" t="s">
        <v>15</v>
      </c>
      <c r="P182" s="545" t="s">
        <v>186</v>
      </c>
      <c r="Q182" s="546" t="s">
        <v>107</v>
      </c>
      <c r="R182" s="915" t="s">
        <v>104</v>
      </c>
      <c r="S182" s="2052" t="s">
        <v>105</v>
      </c>
      <c r="T182" s="2052"/>
      <c r="U182" s="915" t="s">
        <v>106</v>
      </c>
      <c r="V182" s="545" t="s">
        <v>186</v>
      </c>
      <c r="W182" s="621" t="s">
        <v>12</v>
      </c>
      <c r="X182" s="616"/>
      <c r="Y182" s="616"/>
      <c r="Z182" s="617"/>
      <c r="AA182" s="618"/>
    </row>
    <row r="183" spans="1:27" s="619" customFormat="1" ht="30" customHeight="1" thickBot="1" x14ac:dyDescent="0.3">
      <c r="A183" s="614"/>
      <c r="B183" s="1011" t="str">
        <f>'Tabulky skupin'!B183</f>
        <v>Q</v>
      </c>
      <c r="C183" s="839"/>
      <c r="D183" s="623">
        <f>B184</f>
        <v>161</v>
      </c>
      <c r="E183" s="624">
        <f>B185</f>
        <v>162</v>
      </c>
      <c r="F183" s="624">
        <f>B186</f>
        <v>163</v>
      </c>
      <c r="G183" s="625">
        <f>B187</f>
        <v>164</v>
      </c>
      <c r="H183" s="624">
        <f>B188</f>
        <v>165</v>
      </c>
      <c r="I183" s="626">
        <f>B189</f>
        <v>166</v>
      </c>
      <c r="J183" s="624">
        <f>B190</f>
        <v>167</v>
      </c>
      <c r="K183" s="624">
        <f>B191</f>
        <v>168</v>
      </c>
      <c r="L183" s="549"/>
      <c r="M183" s="1977"/>
      <c r="N183" s="1977"/>
      <c r="O183" s="916"/>
      <c r="P183" s="551"/>
      <c r="Q183" s="2063" t="s">
        <v>42</v>
      </c>
      <c r="R183" s="2064"/>
      <c r="S183" s="2064"/>
      <c r="T183" s="2064"/>
      <c r="U183" s="2064"/>
      <c r="V183" s="2065"/>
      <c r="W183" s="627"/>
      <c r="X183" s="628"/>
      <c r="Y183" s="628"/>
      <c r="Z183" s="629"/>
      <c r="AA183" s="618"/>
    </row>
    <row r="184" spans="1:27" ht="30" customHeight="1" thickTop="1" x14ac:dyDescent="0.25">
      <c r="A184" s="561"/>
      <c r="B184" s="1012">
        <f>'Tabulky skupin'!B184</f>
        <v>161</v>
      </c>
      <c r="C184" s="896" t="str">
        <f>VLOOKUP($B184,jednotlivci!$C$5:$G$164,5,0)</f>
        <v/>
      </c>
      <c r="D184" s="552" t="str">
        <f>B183</f>
        <v>Q</v>
      </c>
      <c r="E184" s="98" t="str">
        <f>IFERROR(CONCATENATE(VLOOKUP(CONCATENATE($B184,"_",E$183),'Rozpis zápasů'!$D$3:$AF$162,IF(VLOOKUP(CONCATENATE($B184,"_",E$183),'Rozpis zápasů'!$D$3:$AF$162,3,0)=$B184,5,6),0),":",VLOOKUP(CONCATENATE($B184,"_",E$183),'Rozpis zápasů'!$D$3:$AF$162,IF(VLOOKUP(CONCATENATE($B184,"_",E$183),'Rozpis zápasů'!$D$3:$AF$162,3,0)=$B184,6,5),0),IF(VLOOKUP(CONCATENATE($B184,"_",E$183),'Rozpis zápasů'!$D$3:$AF$162,20,0)&lt;&gt;"",CONCATENATE(" (",VLOOKUP(CONCATENATE($B184,"_",E$183),'Rozpis zápasů'!$D$3:$AF$162,20,0),")"),"")),"")</f>
        <v/>
      </c>
      <c r="F184" s="98" t="str">
        <f>IFERROR(CONCATENATE(VLOOKUP(CONCATENATE($B184,"_",F$183),'Rozpis zápasů'!$D$3:$AF$162,IF(VLOOKUP(CONCATENATE($B184,"_",F$183),'Rozpis zápasů'!$D$3:$AF$162,3,0)=$B184,5,6),0),":",VLOOKUP(CONCATENATE($B184,"_",F$183),'Rozpis zápasů'!$D$3:$AF$162,IF(VLOOKUP(CONCATENATE($B184,"_",F$183),'Rozpis zápasů'!$D$3:$AF$162,3,0)=$B184,6,5),0),IF(VLOOKUP(CONCATENATE($B184,"_",F$183),'Rozpis zápasů'!$D$3:$AF$162,20,0)&lt;&gt;"",CONCATENATE(" (",VLOOKUP(CONCATENATE($B184,"_",F$183),'Rozpis zápasů'!$D$3:$AF$162,20,0),")"),"")),"")</f>
        <v/>
      </c>
      <c r="G184" s="98" t="str">
        <f>IFERROR(CONCATENATE(VLOOKUP(CONCATENATE($B184,"_",G$183),'Rozpis zápasů'!$D$3:$AF$162,IF(VLOOKUP(CONCATENATE($B184,"_",G$183),'Rozpis zápasů'!$D$3:$AF$162,3,0)=$B184,5,6),0),":",VLOOKUP(CONCATENATE($B184,"_",G$183),'Rozpis zápasů'!$D$3:$AF$162,IF(VLOOKUP(CONCATENATE($B184,"_",G$183),'Rozpis zápasů'!$D$3:$AF$162,3,0)=$B184,6,5),0),IF(VLOOKUP(CONCATENATE($B184,"_",G$183),'Rozpis zápasů'!$D$3:$AF$162,20,0)&lt;&gt;"",CONCATENATE(" (",VLOOKUP(CONCATENATE($B184,"_",G$183),'Rozpis zápasů'!$D$3:$AF$162,20,0),")"),"")),"")</f>
        <v/>
      </c>
      <c r="H184" s="98" t="str">
        <f>IFERROR(CONCATENATE(VLOOKUP(CONCATENATE($B184,"_",H$183),'Rozpis zápasů'!$D$3:$AF$162,IF(VLOOKUP(CONCATENATE($B184,"_",H$183),'Rozpis zápasů'!$D$3:$AF$162,3,0)=$B184,5,6),0),":",VLOOKUP(CONCATENATE($B184,"_",H$183),'Rozpis zápasů'!$D$3:$AF$162,IF(VLOOKUP(CONCATENATE($B184,"_",H$183),'Rozpis zápasů'!$D$3:$AF$162,3,0)=$B184,6,5),0),IF(VLOOKUP(CONCATENATE($B184,"_",H$183),'Rozpis zápasů'!$D$3:$AF$162,20,0)&lt;&gt;"",CONCATENATE(" (",VLOOKUP(CONCATENATE($B184,"_",H$183),'Rozpis zápasů'!$D$3:$AF$162,20,0),")"),"")),"")</f>
        <v/>
      </c>
      <c r="I184" s="98" t="str">
        <f>IFERROR(CONCATENATE(VLOOKUP(CONCATENATE($B184,"_",I$183),'Rozpis zápasů'!$D$3:$AF$162,IF(VLOOKUP(CONCATENATE($B184,"_",I$183),'Rozpis zápasů'!$D$3:$AF$162,3,0)=$B184,5,6),0),":",VLOOKUP(CONCATENATE($B184,"_",I$183),'Rozpis zápasů'!$D$3:$AF$162,IF(VLOOKUP(CONCATENATE($B184,"_",I$183),'Rozpis zápasů'!$D$3:$AF$162,3,0)=$B184,6,5),0),IF(VLOOKUP(CONCATENATE($B184,"_",I$183),'Rozpis zápasů'!$D$3:$AF$162,20,0)&lt;&gt;"",CONCATENATE(" (",VLOOKUP(CONCATENATE($B184,"_",I$183),'Rozpis zápasů'!$D$3:$AF$162,20,0),")"),"")),"")</f>
        <v/>
      </c>
      <c r="J184" s="98" t="str">
        <f>IFERROR(CONCATENATE(VLOOKUP(CONCATENATE($B184,"_",J$183),'Rozpis zápasů'!$D$3:$AF$162,IF(VLOOKUP(CONCATENATE($B184,"_",J$183),'Rozpis zápasů'!$D$3:$AF$162,3,0)=$B184,5,6),0),":",VLOOKUP(CONCATENATE($B184,"_",J$183),'Rozpis zápasů'!$D$3:$AF$162,IF(VLOOKUP(CONCATENATE($B184,"_",J$183),'Rozpis zápasů'!$D$3:$AF$162,3,0)=$B184,6,5),0),IF(VLOOKUP(CONCATENATE($B184,"_",J$183),'Rozpis zápasů'!$D$3:$AF$162,20,0)&lt;&gt;"",CONCATENATE(" (",VLOOKUP(CONCATENATE($B184,"_",J$183),'Rozpis zápasů'!$D$3:$AF$162,20,0),")"),"")),"")</f>
        <v/>
      </c>
      <c r="K184" s="99" t="str">
        <f>IFERROR(CONCATENATE(VLOOKUP(CONCATENATE($B184,"_",K$183),'Rozpis zápasů'!$D$3:$AF$162,IF(VLOOKUP(CONCATENATE($B184,"_",K$183),'Rozpis zápasů'!$D$3:$AF$162,3,0)=$B184,5,6),0),":",VLOOKUP(CONCATENATE($B184,"_",K$183),'Rozpis zápasů'!$D$3:$AF$162,IF(VLOOKUP(CONCATENATE($B184,"_",K$183),'Rozpis zápasů'!$D$3:$AF$162,3,0)=$B184,6,5),0),IF(VLOOKUP(CONCATENATE($B184,"_",K$183),'Rozpis zápasů'!$D$3:$AF$162,20,0)&lt;&gt;"",CONCATENATE(" (",VLOOKUP(CONCATENATE($B184,"_",K$183),'Rozpis zápasů'!$D$3:$AF$162,20,0),")"),"")),"")</f>
        <v/>
      </c>
      <c r="L184" s="230" t="str">
        <f>IF((COUNTIFS('Rozpis zápasů'!$F$3:$F$162,B184,'Rozpis zápasů'!$E$3:$E$162,"&lt;&gt;N")+COUNTIFS('Rozpis zápasů'!$G$3:$G$162,B184,'Rozpis zápasů'!$E$3:$E$162,"&lt;&gt;N"))=0,"",SUMIF('Rozpis zápasů'!$F$3:$F$162,B184,'Rozpis zápasů'!$L$3:$L$162)+SUMIF('Rozpis zápasů'!$G$3:$G$162,B184,'Rozpis zápasů'!$M$3:$M$162))</f>
        <v/>
      </c>
      <c r="M184" s="234" t="str">
        <f>IF((COUNTIFS('Rozpis zápasů'!$F$3:$F$162,B184,'Rozpis zápasů'!$E$3:$E$162,"&lt;&gt;N")+COUNTIFS('Rozpis zápasů'!$G$3:$G$162,B184,'Rozpis zápasů'!$E$3:$E$162,"&lt;&gt;N"))=0,"",SUMIF('Rozpis zápasů'!$F$3:$F$162,$B184,'Rozpis zápasů'!$H$3:$H$162)+SUMIF('Rozpis zápasů'!$G$3:$G$162,$B184,'Rozpis zápasů'!$I$3:$I$162))</f>
        <v/>
      </c>
      <c r="N184" s="354" t="str">
        <f>IF((COUNTIFS('Rozpis zápasů'!$F$3:$F$162,B184,'Rozpis zápasů'!$E$3:$E$162,"&lt;&gt;N")+COUNTIFS('Rozpis zápasů'!$G$3:$G$162,B184,'Rozpis zápasů'!$E$3:$E$162,"&lt;&gt;N"))=0,"",SUMIF('Rozpis zápasů'!$F$3:$F$162,$B184,'Rozpis zápasů'!$I$3:$I$162)+SUMIF('Rozpis zápasů'!$G$3:$G$162,$B184,'Rozpis zápasů'!$H$3:$H$162))</f>
        <v/>
      </c>
      <c r="O184" s="231" t="str">
        <f>IFERROR(M184-N184,"")</f>
        <v/>
      </c>
      <c r="P184" s="434" t="str">
        <f>IFERROR(M184/N184,"")</f>
        <v/>
      </c>
      <c r="Q184" s="435" t="str">
        <f t="shared" ref="Q184:Q191" si="87">IFERROR(RANK(L184,$L$184:$L$191,0),"")</f>
        <v/>
      </c>
      <c r="R184" s="436" t="str">
        <f>IF($Q184="","",IF(AND(COUNTIF($Q$184:$Q$191,$Q184)&gt;1,COUNTIF($Q$184:$Q$191,$Q184)&lt;COUNTA($C$184:$C$191)),HLOOKUP($B184,rozstřely!$C$612:$BN$625,10,0),""))</f>
        <v/>
      </c>
      <c r="S184" s="437" t="str">
        <f>IF($Q184="","",IF(AND(COUNTIF($Q$184:$Q$191,$Q184)&gt;1,COUNTIF($Q$184:$Q$191,$Q184)&lt;COUNTA($C$184:$C$191)),HLOOKUP($B184,rozstřely!$C$612:$BN$625,11,0),""))</f>
        <v/>
      </c>
      <c r="T184" s="438" t="str">
        <f>IF($Q184="","",IF(AND(COUNTIF($Q$184:$Q$191,$Q184)&gt;1,COUNTIF($Q$184:$Q$191,$Q184)&lt;COUNTA($C$184:$C$191)),HLOOKUP($B184,rozstřely!$C$612:$BN$625,12,0),""))</f>
        <v/>
      </c>
      <c r="U184" s="436" t="str">
        <f>IF($Q184="","",IF(AND(COUNTIF($Q$184:$Q$191,$Q184)&gt;1,COUNTIF($Q$184:$Q$191,$Q184)&lt;COUNTA($C$184:$C$191)),HLOOKUP($B184,rozstřely!$C$612:$BN$625,13,0),""))</f>
        <v/>
      </c>
      <c r="V184" s="439" t="str">
        <f>IF($Q184="","",IF(AND(COUNTIF($Q$184:$Q$191,$Q184)&gt;1,COUNTIF($Q$184:$Q$191,$Q184)&lt;COUNTA($C$184:$C$191)),HLOOKUP($B184,rozstřely!$C$612:$BN$625,14,0),""))</f>
        <v/>
      </c>
      <c r="W184" s="440" t="str">
        <f>IF($Q184="","",IF(AND(COUNTIF($Q$184:$Q$191,$Q184)&gt;0,COUNTIF($Q$184:$Q$191,$Q184)&lt;COUNTA($C$184:$C$191)),HLOOKUP(B184,rozstřely!$C$601:$BJ$608,8,0),""))</f>
        <v/>
      </c>
      <c r="X184" s="441" t="str">
        <f t="shared" ref="X184:X191" si="88">CONCATENATE(W184,$B$231)</f>
        <v>Z</v>
      </c>
      <c r="Y184" s="442">
        <f t="shared" ref="Y184:Y191" si="89">B184</f>
        <v>161</v>
      </c>
      <c r="Z184" s="443" t="str">
        <f t="shared" ref="Z184:Z191" si="90">C184</f>
        <v/>
      </c>
      <c r="AA184" s="325"/>
    </row>
    <row r="185" spans="1:27" ht="30" customHeight="1" x14ac:dyDescent="0.25">
      <c r="A185" s="561"/>
      <c r="B185" s="1013">
        <f>'Tabulky skupin'!B185</f>
        <v>162</v>
      </c>
      <c r="C185" s="897" t="str">
        <f>VLOOKUP($B185,jednotlivci!$C$5:$G$164,5,0)</f>
        <v/>
      </c>
      <c r="D185" s="100" t="str">
        <f>IFERROR(CONCATENATE(VLOOKUP(CONCATENATE(D$183,"_",$B185),'Rozpis zápasů'!$D$3:$AF$162,IF(VLOOKUP(CONCATENATE(D$183,"_",$B185),'Rozpis zápasů'!$D$3:$AF$162,3,0)=$B185,5,6),0),":",VLOOKUP(CONCATENATE(D$183,"_",$B185),'Rozpis zápasů'!$D$3:$AF$162,IF(VLOOKUP(CONCATENATE(D$183,"_",$B185),'Rozpis zápasů'!$D$3:$AF$162,3,0)=$B185,6,5),0),IF(VLOOKUP(CONCATENATE(D$183,"_",$B185),'Rozpis zápasů'!$D$3:$AF$162,20,0)&lt;&gt;"",CONCATENATE(" (",VLOOKUP(CONCATENATE(D$183,"_",$B185),'Rozpis zápasů'!$D$3:$AF$162,20,0),")"),"")),"")</f>
        <v/>
      </c>
      <c r="E185" s="553" t="str">
        <f>D184</f>
        <v>Q</v>
      </c>
      <c r="F185" s="101" t="str">
        <f>IFERROR(CONCATENATE(VLOOKUP(CONCATENATE($B185,"_",F$183),'Rozpis zápasů'!$D$3:$AF$162,IF(VLOOKUP(CONCATENATE($B185,"_",F$183),'Rozpis zápasů'!$D$3:$AF$162,3,0)=$B185,5,6),0),":",VLOOKUP(CONCATENATE($B185,"_",F$183),'Rozpis zápasů'!$D$3:$AF$162,IF(VLOOKUP(CONCATENATE($B185,"_",F$183),'Rozpis zápasů'!$D$3:$AF$162,3,0)=$B185,6,5),0),IF(VLOOKUP(CONCATENATE($B185,"_",F$183),'Rozpis zápasů'!$D$3:$AF$162,20,0)&lt;&gt;"",CONCATENATE(" (",VLOOKUP(CONCATENATE($B185,"_",F$183),'Rozpis zápasů'!$D$3:$AF$162,20,0),")"),"")),"")</f>
        <v/>
      </c>
      <c r="G185" s="101" t="str">
        <f>IFERROR(CONCATENATE(VLOOKUP(CONCATENATE($B185,"_",G$183),'Rozpis zápasů'!$D$3:$AF$162,IF(VLOOKUP(CONCATENATE($B185,"_",G$183),'Rozpis zápasů'!$D$3:$AF$162,3,0)=$B185,5,6),0),":",VLOOKUP(CONCATENATE($B185,"_",G$183),'Rozpis zápasů'!$D$3:$AF$162,IF(VLOOKUP(CONCATENATE($B185,"_",G$183),'Rozpis zápasů'!$D$3:$AF$162,3,0)=$B185,6,5),0),IF(VLOOKUP(CONCATENATE($B185,"_",G$183),'Rozpis zápasů'!$D$3:$AF$162,20,0)&lt;&gt;"",CONCATENATE(" (",VLOOKUP(CONCATENATE($B185,"_",G$183),'Rozpis zápasů'!$D$3:$AF$162,20,0),")"),"")),"")</f>
        <v/>
      </c>
      <c r="H185" s="101" t="str">
        <f>IFERROR(CONCATENATE(VLOOKUP(CONCATENATE($B185,"_",H$183),'Rozpis zápasů'!$D$3:$AF$162,IF(VLOOKUP(CONCATENATE($B185,"_",H$183),'Rozpis zápasů'!$D$3:$AF$162,3,0)=$B185,5,6),0),":",VLOOKUP(CONCATENATE($B185,"_",H$183),'Rozpis zápasů'!$D$3:$AF$162,IF(VLOOKUP(CONCATENATE($B185,"_",H$183),'Rozpis zápasů'!$D$3:$AF$162,3,0)=$B185,6,5),0),IF(VLOOKUP(CONCATENATE($B185,"_",H$183),'Rozpis zápasů'!$D$3:$AF$162,20,0)&lt;&gt;"",CONCATENATE(" (",VLOOKUP(CONCATENATE($B185,"_",H$183),'Rozpis zápasů'!$D$3:$AF$162,20,0),")"),"")),"")</f>
        <v/>
      </c>
      <c r="I185" s="101" t="str">
        <f>IFERROR(CONCATENATE(VLOOKUP(CONCATENATE($B185,"_",I$183),'Rozpis zápasů'!$D$3:$AF$162,IF(VLOOKUP(CONCATENATE($B185,"_",I$183),'Rozpis zápasů'!$D$3:$AF$162,3,0)=$B185,5,6),0),":",VLOOKUP(CONCATENATE($B185,"_",I$183),'Rozpis zápasů'!$D$3:$AF$162,IF(VLOOKUP(CONCATENATE($B185,"_",I$183),'Rozpis zápasů'!$D$3:$AF$162,3,0)=$B185,6,5),0),IF(VLOOKUP(CONCATENATE($B185,"_",I$183),'Rozpis zápasů'!$D$3:$AF$162,20,0)&lt;&gt;"",CONCATENATE(" (",VLOOKUP(CONCATENATE($B185,"_",I$183),'Rozpis zápasů'!$D$3:$AF$162,20,0),")"),"")),"")</f>
        <v/>
      </c>
      <c r="J185" s="101" t="str">
        <f>IFERROR(CONCATENATE(VLOOKUP(CONCATENATE($B185,"_",J$183),'Rozpis zápasů'!$D$3:$AF$162,IF(VLOOKUP(CONCATENATE($B185,"_",J$183),'Rozpis zápasů'!$D$3:$AF$162,3,0)=$B185,5,6),0),":",VLOOKUP(CONCATENATE($B185,"_",J$183),'Rozpis zápasů'!$D$3:$AF$162,IF(VLOOKUP(CONCATENATE($B185,"_",J$183),'Rozpis zápasů'!$D$3:$AF$162,3,0)=$B185,6,5),0),IF(VLOOKUP(CONCATENATE($B185,"_",J$183),'Rozpis zápasů'!$D$3:$AF$162,20,0)&lt;&gt;"",CONCATENATE(" (",VLOOKUP(CONCATENATE($B185,"_",J$183),'Rozpis zápasů'!$D$3:$AF$162,20,0),")"),"")),"")</f>
        <v/>
      </c>
      <c r="K185" s="102" t="str">
        <f>IFERROR(CONCATENATE(VLOOKUP(CONCATENATE($B185,"_",K$183),'Rozpis zápasů'!$D$3:$AF$162,IF(VLOOKUP(CONCATENATE($B185,"_",K$183),'Rozpis zápasů'!$D$3:$AF$162,3,0)=$B185,5,6),0),":",VLOOKUP(CONCATENATE($B185,"_",K$183),'Rozpis zápasů'!$D$3:$AF$162,IF(VLOOKUP(CONCATENATE($B185,"_",K$183),'Rozpis zápasů'!$D$3:$AF$162,3,0)=$B185,6,5),0),IF(VLOOKUP(CONCATENATE($B185,"_",K$183),'Rozpis zápasů'!$D$3:$AF$162,20,0)&lt;&gt;"",CONCATENATE(" (",VLOOKUP(CONCATENATE($B185,"_",K$183),'Rozpis zápasů'!$D$3:$AF$162,20,0),")"),"")),"")</f>
        <v/>
      </c>
      <c r="L185" s="232" t="str">
        <f>IF((COUNTIFS('Rozpis zápasů'!$F$3:$F$162,B185,'Rozpis zápasů'!$E$3:$E$162,"&lt;&gt;N")+COUNTIFS('Rozpis zápasů'!$G$3:$G$162,B185,'Rozpis zápasů'!$E$3:$E$162,"&lt;&gt;N"))=0,"",SUMIF('Rozpis zápasů'!$F$3:$F$162,B185,'Rozpis zápasů'!$L$3:$L$162)+SUMIF('Rozpis zápasů'!$G$3:$G$162,B185,'Rozpis zápasů'!$M$3:$M$162))</f>
        <v/>
      </c>
      <c r="M185" s="235" t="str">
        <f>IF((COUNTIFS('Rozpis zápasů'!$F$3:$F$162,B185,'Rozpis zápasů'!$E$3:$E$162,"&lt;&gt;N")+COUNTIFS('Rozpis zápasů'!$G$3:$G$162,B185,'Rozpis zápasů'!$E$3:$E$162,"&lt;&gt;N"))=0,"",SUMIF('Rozpis zápasů'!$F$3:$F$162,$B185,'Rozpis zápasů'!$H$3:$H$162)+SUMIF('Rozpis zápasů'!$G$3:$G$162,$B185,'Rozpis zápasů'!$I$3:$I$162))</f>
        <v/>
      </c>
      <c r="N185" s="355" t="str">
        <f>IF((COUNTIFS('Rozpis zápasů'!$F$3:$F$162,B185,'Rozpis zápasů'!$E$3:$E$162,"&lt;&gt;N")+COUNTIFS('Rozpis zápasů'!$G$3:$G$162,B185,'Rozpis zápasů'!$E$3:$E$162,"&lt;&gt;N"))=0,"",SUMIF('Rozpis zápasů'!$F$3:$F$162,$B185,'Rozpis zápasů'!$I$3:$I$162)+SUMIF('Rozpis zápasů'!$G$3:$G$162,$B185,'Rozpis zápasů'!$H$3:$H$162))</f>
        <v/>
      </c>
      <c r="O185" s="233" t="str">
        <f t="shared" ref="O185:O191" si="91">IFERROR(M185-N185,"")</f>
        <v/>
      </c>
      <c r="P185" s="445" t="str">
        <f t="shared" ref="P185:P191" si="92">IFERROR(M185/N185,"")</f>
        <v/>
      </c>
      <c r="Q185" s="446" t="str">
        <f t="shared" si="87"/>
        <v/>
      </c>
      <c r="R185" s="447" t="str">
        <f>IF($Q185="","",IF(AND(COUNTIF($Q$184:$Q$191,$Q185)&gt;1,COUNTIF($Q$184:$Q$191,$Q185)&lt;COUNTA($C$184:$C$191)),HLOOKUP($B185,rozstřely!$C$612:$BN$625,10,0),""))</f>
        <v/>
      </c>
      <c r="S185" s="448" t="str">
        <f>IF($Q185="","",IF(AND(COUNTIF($Q$184:$Q$191,$Q185)&gt;1,COUNTIF($Q$184:$Q$191,$Q185)&lt;COUNTA($C$184:$C$191)),HLOOKUP($B185,rozstřely!$C$612:$BN$625,11,0),""))</f>
        <v/>
      </c>
      <c r="T185" s="449" t="str">
        <f>IF($Q185="","",IF(AND(COUNTIF($Q$184:$Q$191,$Q185)&gt;1,COUNTIF($Q$184:$Q$191,$Q185)&lt;COUNTA($C$184:$C$191)),HLOOKUP($B185,rozstřely!$C$612:$BN$625,12,0),""))</f>
        <v/>
      </c>
      <c r="U185" s="447" t="str">
        <f>IF($Q185="","",IF(AND(COUNTIF($Q$184:$Q$191,$Q185)&gt;1,COUNTIF($Q$184:$Q$191,$Q185)&lt;COUNTA($C$184:$C$191)),HLOOKUP($B185,rozstřely!$C$612:$BN$625,13,0),""))</f>
        <v/>
      </c>
      <c r="V185" s="450" t="str">
        <f>IF($Q185="","",IF(AND(COUNTIF($Q$184:$Q$191,$Q185)&gt;1,COUNTIF($Q$184:$Q$191,$Q185)&lt;COUNTA($C$184:$C$191)),HLOOKUP($B185,rozstřely!$C$612:$BN$625,14,0),""))</f>
        <v/>
      </c>
      <c r="W185" s="451" t="str">
        <f>IF($Q185="","",IF(AND(COUNTIF($Q$184:$Q$191,$Q185)&gt;0,COUNTIF($Q$184:$Q$191,$Q185)&lt;COUNTA($C$184:$C$191)),HLOOKUP(B185,rozstřely!$C$601:$BJ$608,8,0),""))</f>
        <v/>
      </c>
      <c r="X185" s="452" t="str">
        <f t="shared" si="88"/>
        <v>Z</v>
      </c>
      <c r="Y185" s="453">
        <f t="shared" si="89"/>
        <v>162</v>
      </c>
      <c r="Z185" s="454" t="str">
        <f t="shared" si="90"/>
        <v/>
      </c>
      <c r="AA185" s="325"/>
    </row>
    <row r="186" spans="1:27" ht="30" customHeight="1" x14ac:dyDescent="0.25">
      <c r="A186" s="561"/>
      <c r="B186" s="1013">
        <f>'Tabulky skupin'!B186</f>
        <v>163</v>
      </c>
      <c r="C186" s="897" t="str">
        <f>VLOOKUP($B186,jednotlivci!$C$5:$G$164,5,0)</f>
        <v/>
      </c>
      <c r="D186" s="100" t="str">
        <f>IFERROR(CONCATENATE(VLOOKUP(CONCATENATE(D$183,"_",$B186),'Rozpis zápasů'!$D$3:$AF$162,IF(VLOOKUP(CONCATENATE(D$183,"_",$B186),'Rozpis zápasů'!$D$3:$AF$162,3,0)=$B186,5,6),0),":",VLOOKUP(CONCATENATE(D$183,"_",$B186),'Rozpis zápasů'!$D$3:$AF$162,IF(VLOOKUP(CONCATENATE(D$183,"_",$B186),'Rozpis zápasů'!$D$3:$AF$162,3,0)=$B186,6,5),0),IF(VLOOKUP(CONCATENATE(D$183,"_",$B186),'Rozpis zápasů'!$D$3:$AF$162,20,0)&lt;&gt;"",CONCATENATE(" (",VLOOKUP(CONCATENATE(D$183,"_",$B186),'Rozpis zápasů'!$D$3:$AF$162,20,0),")"),"")),"")</f>
        <v/>
      </c>
      <c r="E186" s="103" t="str">
        <f>IFERROR(CONCATENATE(VLOOKUP(CONCATENATE(E$183,"_",$B186),'Rozpis zápasů'!$D$3:$AF$162,IF(VLOOKUP(CONCATENATE(E$183,"_",$B186),'Rozpis zápasů'!$D$3:$AF$162,3,0)=$B186,5,6),0),":",VLOOKUP(CONCATENATE(E$183,"_",$B186),'Rozpis zápasů'!$D$3:$AF$162,IF(VLOOKUP(CONCATENATE(E$183,"_",$B186),'Rozpis zápasů'!$D$3:$AF$162,3,0)=$B186,6,5),0),IF(VLOOKUP(CONCATENATE(E$183,"_",$B186),'Rozpis zápasů'!$D$3:$AF$162,20,0)&lt;&gt;"",CONCATENATE(" (",VLOOKUP(CONCATENATE(E$183,"_",$B186),'Rozpis zápasů'!$D$3:$AF$162,20,0),")"),"")),"")</f>
        <v/>
      </c>
      <c r="F186" s="553" t="str">
        <f>E185</f>
        <v>Q</v>
      </c>
      <c r="G186" s="101" t="str">
        <f>IFERROR(CONCATENATE(VLOOKUP(CONCATENATE($B186,"_",G$183),'Rozpis zápasů'!$D$3:$AF$162,IF(VLOOKUP(CONCATENATE($B186,"_",G$183),'Rozpis zápasů'!$D$3:$AF$162,3,0)=$B186,5,6),0),":",VLOOKUP(CONCATENATE($B186,"_",G$183),'Rozpis zápasů'!$D$3:$AF$162,IF(VLOOKUP(CONCATENATE($B186,"_",G$183),'Rozpis zápasů'!$D$3:$AF$162,3,0)=$B186,6,5),0),IF(VLOOKUP(CONCATENATE($B186,"_",G$183),'Rozpis zápasů'!$D$3:$AF$162,20,0)&lt;&gt;"",CONCATENATE(" (",VLOOKUP(CONCATENATE($B186,"_",G$183),'Rozpis zápasů'!$D$3:$AF$162,20,0),")"),"")),"")</f>
        <v/>
      </c>
      <c r="H186" s="101" t="str">
        <f>IFERROR(CONCATENATE(VLOOKUP(CONCATENATE($B186,"_",H$183),'Rozpis zápasů'!$D$3:$AF$162,IF(VLOOKUP(CONCATENATE($B186,"_",H$183),'Rozpis zápasů'!$D$3:$AF$162,3,0)=$B186,5,6),0),":",VLOOKUP(CONCATENATE($B186,"_",H$183),'Rozpis zápasů'!$D$3:$AF$162,IF(VLOOKUP(CONCATENATE($B186,"_",H$183),'Rozpis zápasů'!$D$3:$AF$162,3,0)=$B186,6,5),0),IF(VLOOKUP(CONCATENATE($B186,"_",H$183),'Rozpis zápasů'!$D$3:$AF$162,20,0)&lt;&gt;"",CONCATENATE(" (",VLOOKUP(CONCATENATE($B186,"_",H$183),'Rozpis zápasů'!$D$3:$AF$162,20,0),")"),"")),"")</f>
        <v/>
      </c>
      <c r="I186" s="101" t="str">
        <f>IFERROR(CONCATENATE(VLOOKUP(CONCATENATE($B186,"_",I$183),'Rozpis zápasů'!$D$3:$AF$162,IF(VLOOKUP(CONCATENATE($B186,"_",I$183),'Rozpis zápasů'!$D$3:$AF$162,3,0)=$B186,5,6),0),":",VLOOKUP(CONCATENATE($B186,"_",I$183),'Rozpis zápasů'!$D$3:$AF$162,IF(VLOOKUP(CONCATENATE($B186,"_",I$183),'Rozpis zápasů'!$D$3:$AF$162,3,0)=$B186,6,5),0),IF(VLOOKUP(CONCATENATE($B186,"_",I$183),'Rozpis zápasů'!$D$3:$AF$162,20,0)&lt;&gt;"",CONCATENATE(" (",VLOOKUP(CONCATENATE($B186,"_",I$183),'Rozpis zápasů'!$D$3:$AF$162,20,0),")"),"")),"")</f>
        <v/>
      </c>
      <c r="J186" s="101" t="str">
        <f>IFERROR(CONCATENATE(VLOOKUP(CONCATENATE($B186,"_",J$183),'Rozpis zápasů'!$D$3:$AF$162,IF(VLOOKUP(CONCATENATE($B186,"_",J$183),'Rozpis zápasů'!$D$3:$AF$162,3,0)=$B186,5,6),0),":",VLOOKUP(CONCATENATE($B186,"_",J$183),'Rozpis zápasů'!$D$3:$AF$162,IF(VLOOKUP(CONCATENATE($B186,"_",J$183),'Rozpis zápasů'!$D$3:$AF$162,3,0)=$B186,6,5),0),IF(VLOOKUP(CONCATENATE($B186,"_",J$183),'Rozpis zápasů'!$D$3:$AF$162,20,0)&lt;&gt;"",CONCATENATE(" (",VLOOKUP(CONCATENATE($B186,"_",J$183),'Rozpis zápasů'!$D$3:$AF$162,20,0),")"),"")),"")</f>
        <v/>
      </c>
      <c r="K186" s="102" t="str">
        <f>IFERROR(CONCATENATE(VLOOKUP(CONCATENATE($B186,"_",K$183),'Rozpis zápasů'!$D$3:$AF$162,IF(VLOOKUP(CONCATENATE($B186,"_",K$183),'Rozpis zápasů'!$D$3:$AF$162,3,0)=$B186,5,6),0),":",VLOOKUP(CONCATENATE($B186,"_",K$183),'Rozpis zápasů'!$D$3:$AF$162,IF(VLOOKUP(CONCATENATE($B186,"_",K$183),'Rozpis zápasů'!$D$3:$AF$162,3,0)=$B186,6,5),0),IF(VLOOKUP(CONCATENATE($B186,"_",K$183),'Rozpis zápasů'!$D$3:$AF$162,20,0)&lt;&gt;"",CONCATENATE(" (",VLOOKUP(CONCATENATE($B186,"_",K$183),'Rozpis zápasů'!$D$3:$AF$162,20,0),")"),"")),"")</f>
        <v/>
      </c>
      <c r="L186" s="232" t="str">
        <f>IF((COUNTIFS('Rozpis zápasů'!$F$3:$F$162,B186,'Rozpis zápasů'!$E$3:$E$162,"&lt;&gt;N")+COUNTIFS('Rozpis zápasů'!$G$3:$G$162,B186,'Rozpis zápasů'!$E$3:$E$162,"&lt;&gt;N"))=0,"",SUMIF('Rozpis zápasů'!$F$3:$F$162,B186,'Rozpis zápasů'!$L$3:$L$162)+SUMIF('Rozpis zápasů'!$G$3:$G$162,B186,'Rozpis zápasů'!$M$3:$M$162))</f>
        <v/>
      </c>
      <c r="M186" s="235" t="str">
        <f>IF((COUNTIFS('Rozpis zápasů'!$F$3:$F$162,B186,'Rozpis zápasů'!$E$3:$E$162,"&lt;&gt;N")+COUNTIFS('Rozpis zápasů'!$G$3:$G$162,B186,'Rozpis zápasů'!$E$3:$E$162,"&lt;&gt;N"))=0,"",SUMIF('Rozpis zápasů'!$F$3:$F$162,$B186,'Rozpis zápasů'!$H$3:$H$162)+SUMIF('Rozpis zápasů'!$G$3:$G$162,$B186,'Rozpis zápasů'!$I$3:$I$162))</f>
        <v/>
      </c>
      <c r="N186" s="355" t="str">
        <f>IF((COUNTIFS('Rozpis zápasů'!$F$3:$F$162,B186,'Rozpis zápasů'!$E$3:$E$162,"&lt;&gt;N")+COUNTIFS('Rozpis zápasů'!$G$3:$G$162,B186,'Rozpis zápasů'!$E$3:$E$162,"&lt;&gt;N"))=0,"",SUMIF('Rozpis zápasů'!$F$3:$F$162,$B186,'Rozpis zápasů'!$I$3:$I$162)+SUMIF('Rozpis zápasů'!$G$3:$G$162,$B186,'Rozpis zápasů'!$H$3:$H$162))</f>
        <v/>
      </c>
      <c r="O186" s="233" t="str">
        <f t="shared" si="91"/>
        <v/>
      </c>
      <c r="P186" s="445" t="str">
        <f t="shared" si="92"/>
        <v/>
      </c>
      <c r="Q186" s="446" t="str">
        <f t="shared" si="87"/>
        <v/>
      </c>
      <c r="R186" s="447" t="str">
        <f>IF($Q186="","",IF(AND(COUNTIF($Q$184:$Q$191,$Q186)&gt;1,COUNTIF($Q$184:$Q$191,$Q186)&lt;COUNTA($C$184:$C$191)),HLOOKUP($B186,rozstřely!$C$612:$BN$625,10,0),""))</f>
        <v/>
      </c>
      <c r="S186" s="448" t="str">
        <f>IF($Q186="","",IF(AND(COUNTIF($Q$184:$Q$191,$Q186)&gt;1,COUNTIF($Q$184:$Q$191,$Q186)&lt;COUNTA($C$184:$C$191)),HLOOKUP($B186,rozstřely!$C$612:$BN$625,11,0),""))</f>
        <v/>
      </c>
      <c r="T186" s="449" t="str">
        <f>IF($Q186="","",IF(AND(COUNTIF($Q$184:$Q$191,$Q186)&gt;1,COUNTIF($Q$184:$Q$191,$Q186)&lt;COUNTA($C$184:$C$191)),HLOOKUP($B186,rozstřely!$C$612:$BN$625,12,0),""))</f>
        <v/>
      </c>
      <c r="U186" s="447" t="str">
        <f>IF($Q186="","",IF(AND(COUNTIF($Q$184:$Q$191,$Q186)&gt;1,COUNTIF($Q$184:$Q$191,$Q186)&lt;COUNTA($C$184:$C$191)),HLOOKUP($B186,rozstřely!$C$612:$BN$625,13,0),""))</f>
        <v/>
      </c>
      <c r="V186" s="450" t="str">
        <f>IF($Q186="","",IF(AND(COUNTIF($Q$184:$Q$191,$Q186)&gt;1,COUNTIF($Q$184:$Q$191,$Q186)&lt;COUNTA($C$184:$C$191)),HLOOKUP($B186,rozstřely!$C$612:$BN$625,14,0),""))</f>
        <v/>
      </c>
      <c r="W186" s="451" t="str">
        <f>IF($Q186="","",IF(AND(COUNTIF($Q$184:$Q$191,$Q186)&gt;0,COUNTIF($Q$184:$Q$191,$Q186)&lt;COUNTA($C$184:$C$191)),HLOOKUP(B186,rozstřely!$C$601:$BJ$608,8,0),""))</f>
        <v/>
      </c>
      <c r="X186" s="452" t="str">
        <f t="shared" si="88"/>
        <v>Z</v>
      </c>
      <c r="Y186" s="453">
        <f t="shared" si="89"/>
        <v>163</v>
      </c>
      <c r="Z186" s="455" t="str">
        <f t="shared" si="90"/>
        <v/>
      </c>
      <c r="AA186" s="325"/>
    </row>
    <row r="187" spans="1:27" ht="30" customHeight="1" x14ac:dyDescent="0.25">
      <c r="A187" s="561"/>
      <c r="B187" s="1013">
        <f>'Tabulky skupin'!B187</f>
        <v>164</v>
      </c>
      <c r="C187" s="897" t="str">
        <f>VLOOKUP($B187,jednotlivci!$C$5:$G$164,5,0)</f>
        <v/>
      </c>
      <c r="D187" s="100" t="str">
        <f>IFERROR(CONCATENATE(VLOOKUP(CONCATENATE(D$183,"_",$B187),'Rozpis zápasů'!$D$3:$AF$162,IF(VLOOKUP(CONCATENATE(D$183,"_",$B187),'Rozpis zápasů'!$D$3:$AF$162,3,0)=$B187,5,6),0),":",VLOOKUP(CONCATENATE(D$183,"_",$B187),'Rozpis zápasů'!$D$3:$AF$162,IF(VLOOKUP(CONCATENATE(D$183,"_",$B187),'Rozpis zápasů'!$D$3:$AF$162,3,0)=$B187,6,5),0),IF(VLOOKUP(CONCATENATE(D$183,"_",$B187),'Rozpis zápasů'!$D$3:$AF$162,20,0)&lt;&gt;"",CONCATENATE(" (",VLOOKUP(CONCATENATE(D$183,"_",$B187),'Rozpis zápasů'!$D$3:$AF$162,20,0),")"),"")),"")</f>
        <v/>
      </c>
      <c r="E187" s="103" t="str">
        <f>IFERROR(CONCATENATE(VLOOKUP(CONCATENATE(E$183,"_",$B187),'Rozpis zápasů'!$D$3:$AF$162,IF(VLOOKUP(CONCATENATE(E$183,"_",$B187),'Rozpis zápasů'!$D$3:$AF$162,3,0)=$B187,5,6),0),":",VLOOKUP(CONCATENATE(E$183,"_",$B187),'Rozpis zápasů'!$D$3:$AF$162,IF(VLOOKUP(CONCATENATE(E$183,"_",$B187),'Rozpis zápasů'!$D$3:$AF$162,3,0)=$B187,6,5),0),IF(VLOOKUP(CONCATENATE(E$183,"_",$B187),'Rozpis zápasů'!$D$3:$AF$162,20,0)&lt;&gt;"",CONCATENATE(" (",VLOOKUP(CONCATENATE(E$183,"_",$B187),'Rozpis zápasů'!$D$3:$AF$162,20,0),")"),"")),"")</f>
        <v/>
      </c>
      <c r="F187" s="103" t="str">
        <f>IFERROR(CONCATENATE(VLOOKUP(CONCATENATE(F$183,"_",$B187),'Rozpis zápasů'!$D$3:$AF$162,IF(VLOOKUP(CONCATENATE(F$183,"_",$B187),'Rozpis zápasů'!$D$3:$AF$162,3,0)=$B187,5,6),0),":",VLOOKUP(CONCATENATE(F$183,"_",$B187),'Rozpis zápasů'!$D$3:$AF$162,IF(VLOOKUP(CONCATENATE(F$183,"_",$B187),'Rozpis zápasů'!$D$3:$AF$162,3,0)=$B187,6,5),0),IF(VLOOKUP(CONCATENATE(F$183,"_",$B187),'Rozpis zápasů'!$D$3:$AF$162,20,0)&lt;&gt;"",CONCATENATE(" (",VLOOKUP(CONCATENATE(F$183,"_",$B187),'Rozpis zápasů'!$D$3:$AF$162,20,0),")"),"")),"")</f>
        <v/>
      </c>
      <c r="G187" s="553" t="str">
        <f>F186</f>
        <v>Q</v>
      </c>
      <c r="H187" s="101" t="str">
        <f>IFERROR(CONCATENATE(VLOOKUP(CONCATENATE($B187,"_",H$183),'Rozpis zápasů'!$D$3:$AF$162,IF(VLOOKUP(CONCATENATE($B187,"_",H$183),'Rozpis zápasů'!$D$3:$AF$162,3,0)=$B187,5,6),0),":",VLOOKUP(CONCATENATE($B187,"_",H$183),'Rozpis zápasů'!$D$3:$AF$162,IF(VLOOKUP(CONCATENATE($B187,"_",H$183),'Rozpis zápasů'!$D$3:$AF$162,3,0)=$B187,6,5),0),IF(VLOOKUP(CONCATENATE($B187,"_",H$183),'Rozpis zápasů'!$D$3:$AF$162,20,0)&lt;&gt;"",CONCATENATE(" (",VLOOKUP(CONCATENATE($B187,"_",H$183),'Rozpis zápasů'!$D$3:$AF$162,20,0),")"),"")),"")</f>
        <v/>
      </c>
      <c r="I187" s="101" t="str">
        <f>IFERROR(CONCATENATE(VLOOKUP(CONCATENATE($B187,"_",I$183),'Rozpis zápasů'!$D$3:$AF$162,IF(VLOOKUP(CONCATENATE($B187,"_",I$183),'Rozpis zápasů'!$D$3:$AF$162,3,0)=$B187,5,6),0),":",VLOOKUP(CONCATENATE($B187,"_",I$183),'Rozpis zápasů'!$D$3:$AF$162,IF(VLOOKUP(CONCATENATE($B187,"_",I$183),'Rozpis zápasů'!$D$3:$AF$162,3,0)=$B187,6,5),0),IF(VLOOKUP(CONCATENATE($B187,"_",I$183),'Rozpis zápasů'!$D$3:$AF$162,20,0)&lt;&gt;"",CONCATENATE(" (",VLOOKUP(CONCATENATE($B187,"_",I$183),'Rozpis zápasů'!$D$3:$AF$162,20,0),")"),"")),"")</f>
        <v/>
      </c>
      <c r="J187" s="101" t="str">
        <f>IFERROR(CONCATENATE(VLOOKUP(CONCATENATE($B187,"_",J$183),'Rozpis zápasů'!$D$3:$AF$162,IF(VLOOKUP(CONCATENATE($B187,"_",J$183),'Rozpis zápasů'!$D$3:$AF$162,3,0)=$B187,5,6),0),":",VLOOKUP(CONCATENATE($B187,"_",J$183),'Rozpis zápasů'!$D$3:$AF$162,IF(VLOOKUP(CONCATENATE($B187,"_",J$183),'Rozpis zápasů'!$D$3:$AF$162,3,0)=$B187,6,5),0),IF(VLOOKUP(CONCATENATE($B187,"_",J$183),'Rozpis zápasů'!$D$3:$AF$162,20,0)&lt;&gt;"",CONCATENATE(" (",VLOOKUP(CONCATENATE($B187,"_",J$183),'Rozpis zápasů'!$D$3:$AF$162,20,0),")"),"")),"")</f>
        <v/>
      </c>
      <c r="K187" s="102" t="str">
        <f>IFERROR(CONCATENATE(VLOOKUP(CONCATENATE($B187,"_",K$183),'Rozpis zápasů'!$D$3:$AF$162,IF(VLOOKUP(CONCATENATE($B187,"_",K$183),'Rozpis zápasů'!$D$3:$AF$162,3,0)=$B187,5,6),0),":",VLOOKUP(CONCATENATE($B187,"_",K$183),'Rozpis zápasů'!$D$3:$AF$162,IF(VLOOKUP(CONCATENATE($B187,"_",K$183),'Rozpis zápasů'!$D$3:$AF$162,3,0)=$B187,6,5),0),IF(VLOOKUP(CONCATENATE($B187,"_",K$183),'Rozpis zápasů'!$D$3:$AF$162,20,0)&lt;&gt;"",CONCATENATE(" (",VLOOKUP(CONCATENATE($B187,"_",K$183),'Rozpis zápasů'!$D$3:$AF$162,20,0),")"),"")),"")</f>
        <v/>
      </c>
      <c r="L187" s="232" t="str">
        <f>IF((COUNTIFS('Rozpis zápasů'!$F$3:$F$162,B187,'Rozpis zápasů'!$E$3:$E$162,"&lt;&gt;N")+COUNTIFS('Rozpis zápasů'!$G$3:$G$162,B187,'Rozpis zápasů'!$E$3:$E$162,"&lt;&gt;N"))=0,"",SUMIF('Rozpis zápasů'!$F$3:$F$162,B187,'Rozpis zápasů'!$L$3:$L$162)+SUMIF('Rozpis zápasů'!$G$3:$G$162,B187,'Rozpis zápasů'!$M$3:$M$162))</f>
        <v/>
      </c>
      <c r="M187" s="235" t="str">
        <f>IF((COUNTIFS('Rozpis zápasů'!$F$3:$F$162,B187,'Rozpis zápasů'!$E$3:$E$162,"&lt;&gt;N")+COUNTIFS('Rozpis zápasů'!$G$3:$G$162,B187,'Rozpis zápasů'!$E$3:$E$162,"&lt;&gt;N"))=0,"",SUMIF('Rozpis zápasů'!$F$3:$F$162,$B187,'Rozpis zápasů'!$H$3:$H$162)+SUMIF('Rozpis zápasů'!$G$3:$G$162,$B187,'Rozpis zápasů'!$I$3:$I$162))</f>
        <v/>
      </c>
      <c r="N187" s="355" t="str">
        <f>IF((COUNTIFS('Rozpis zápasů'!$F$3:$F$162,B187,'Rozpis zápasů'!$E$3:$E$162,"&lt;&gt;N")+COUNTIFS('Rozpis zápasů'!$G$3:$G$162,B187,'Rozpis zápasů'!$E$3:$E$162,"&lt;&gt;N"))=0,"",SUMIF('Rozpis zápasů'!$F$3:$F$162,$B187,'Rozpis zápasů'!$I$3:$I$162)+SUMIF('Rozpis zápasů'!$G$3:$G$162,$B187,'Rozpis zápasů'!$H$3:$H$162))</f>
        <v/>
      </c>
      <c r="O187" s="233" t="str">
        <f t="shared" si="91"/>
        <v/>
      </c>
      <c r="P187" s="445" t="str">
        <f t="shared" si="92"/>
        <v/>
      </c>
      <c r="Q187" s="446" t="str">
        <f t="shared" si="87"/>
        <v/>
      </c>
      <c r="R187" s="447" t="str">
        <f>IF($Q187="","",IF(AND(COUNTIF($Q$184:$Q$191,$Q187)&gt;1,COUNTIF($Q$184:$Q$191,$Q187)&lt;COUNTA($C$184:$C$191)),HLOOKUP($B187,rozstřely!$C$612:$BN$625,10,0),""))</f>
        <v/>
      </c>
      <c r="S187" s="448" t="str">
        <f>IF($Q187="","",IF(AND(COUNTIF($Q$184:$Q$191,$Q187)&gt;1,COUNTIF($Q$184:$Q$191,$Q187)&lt;COUNTA($C$184:$C$191)),HLOOKUP($B187,rozstřely!$C$612:$BN$625,11,0),""))</f>
        <v/>
      </c>
      <c r="T187" s="449" t="str">
        <f>IF($Q187="","",IF(AND(COUNTIF($Q$184:$Q$191,$Q187)&gt;1,COUNTIF($Q$184:$Q$191,$Q187)&lt;COUNTA($C$184:$C$191)),HLOOKUP($B187,rozstřely!$C$612:$BN$625,12,0),""))</f>
        <v/>
      </c>
      <c r="U187" s="447" t="str">
        <f>IF($Q187="","",IF(AND(COUNTIF($Q$184:$Q$191,$Q187)&gt;1,COUNTIF($Q$184:$Q$191,$Q187)&lt;COUNTA($C$184:$C$191)),HLOOKUP($B187,rozstřely!$C$612:$BN$625,13,0),""))</f>
        <v/>
      </c>
      <c r="V187" s="450" t="str">
        <f>IF($Q187="","",IF(AND(COUNTIF($Q$184:$Q$191,$Q187)&gt;1,COUNTIF($Q$184:$Q$191,$Q187)&lt;COUNTA($C$184:$C$191)),HLOOKUP($B187,rozstřely!$C$612:$BN$625,14,0),""))</f>
        <v/>
      </c>
      <c r="W187" s="456" t="str">
        <f>IF($Q187="","",IF(AND(COUNTIF($Q$184:$Q$191,$Q187)&gt;0,COUNTIF($Q$184:$Q$191,$Q187)&lt;COUNTA($C$184:$C$191)),HLOOKUP(B187,rozstřely!$C$601:$BJ$608,8,0),""))</f>
        <v/>
      </c>
      <c r="X187" s="452" t="str">
        <f t="shared" si="88"/>
        <v>Z</v>
      </c>
      <c r="Y187" s="452">
        <f t="shared" si="89"/>
        <v>164</v>
      </c>
      <c r="Z187" s="455" t="str">
        <f t="shared" si="90"/>
        <v/>
      </c>
      <c r="AA187" s="325"/>
    </row>
    <row r="188" spans="1:27" ht="30" customHeight="1" x14ac:dyDescent="0.25">
      <c r="A188" s="561"/>
      <c r="B188" s="1013">
        <f>'Tabulky skupin'!B188</f>
        <v>165</v>
      </c>
      <c r="C188" s="897" t="str">
        <f>VLOOKUP($B188,jednotlivci!$C$5:$G$164,5,0)</f>
        <v/>
      </c>
      <c r="D188" s="100" t="str">
        <f>IFERROR(CONCATENATE(VLOOKUP(CONCATENATE(D$183,"_",$B188),'Rozpis zápasů'!$D$3:$AF$162,IF(VLOOKUP(CONCATENATE(D$183,"_",$B188),'Rozpis zápasů'!$D$3:$AF$162,3,0)=$B188,5,6),0),":",VLOOKUP(CONCATENATE(D$183,"_",$B188),'Rozpis zápasů'!$D$3:$AF$162,IF(VLOOKUP(CONCATENATE(D$183,"_",$B188),'Rozpis zápasů'!$D$3:$AF$162,3,0)=$B188,6,5),0),IF(VLOOKUP(CONCATENATE(D$183,"_",$B188),'Rozpis zápasů'!$D$3:$AF$162,20,0)&lt;&gt;"",CONCATENATE(" (",VLOOKUP(CONCATENATE(D$183,"_",$B188),'Rozpis zápasů'!$D$3:$AF$162,20,0),")"),"")),"")</f>
        <v/>
      </c>
      <c r="E188" s="103" t="str">
        <f>IFERROR(CONCATENATE(VLOOKUP(CONCATENATE(E$183,"_",$B188),'Rozpis zápasů'!$D$3:$AF$162,IF(VLOOKUP(CONCATENATE(E$183,"_",$B188),'Rozpis zápasů'!$D$3:$AF$162,3,0)=$B188,5,6),0),":",VLOOKUP(CONCATENATE(E$183,"_",$B188),'Rozpis zápasů'!$D$3:$AF$162,IF(VLOOKUP(CONCATENATE(E$183,"_",$B188),'Rozpis zápasů'!$D$3:$AF$162,3,0)=$B188,6,5),0),IF(VLOOKUP(CONCATENATE(E$183,"_",$B188),'Rozpis zápasů'!$D$3:$AF$162,20,0)&lt;&gt;"",CONCATENATE(" (",VLOOKUP(CONCATENATE(E$183,"_",$B188),'Rozpis zápasů'!$D$3:$AF$162,20,0),")"),"")),"")</f>
        <v/>
      </c>
      <c r="F188" s="103" t="str">
        <f>IFERROR(CONCATENATE(VLOOKUP(CONCATENATE(F$183,"_",$B188),'Rozpis zápasů'!$D$3:$AF$162,IF(VLOOKUP(CONCATENATE(F$183,"_",$B188),'Rozpis zápasů'!$D$3:$AF$162,3,0)=$B188,5,6),0),":",VLOOKUP(CONCATENATE(F$183,"_",$B188),'Rozpis zápasů'!$D$3:$AF$162,IF(VLOOKUP(CONCATENATE(F$183,"_",$B188),'Rozpis zápasů'!$D$3:$AF$162,3,0)=$B188,6,5),0),IF(VLOOKUP(CONCATENATE(F$183,"_",$B188),'Rozpis zápasů'!$D$3:$AF$162,20,0)&lt;&gt;"",CONCATENATE(" (",VLOOKUP(CONCATENATE(F$183,"_",$B188),'Rozpis zápasů'!$D$3:$AF$162,20,0),")"),"")),"")</f>
        <v/>
      </c>
      <c r="G188" s="103" t="str">
        <f>IFERROR(CONCATENATE(VLOOKUP(CONCATENATE(G$183,"_",$B188),'Rozpis zápasů'!$D$3:$AF$162,IF(VLOOKUP(CONCATENATE(G$183,"_",$B188),'Rozpis zápasů'!$D$3:$AF$162,3,0)=$B188,5,6),0),":",VLOOKUP(CONCATENATE(G$183,"_",$B188),'Rozpis zápasů'!$D$3:$AF$162,IF(VLOOKUP(CONCATENATE(G$183,"_",$B188),'Rozpis zápasů'!$D$3:$AF$162,3,0)=$B188,6,5),0),IF(VLOOKUP(CONCATENATE(G$183,"_",$B188),'Rozpis zápasů'!$D$3:$AF$162,20,0)&lt;&gt;"",CONCATENATE(" (",VLOOKUP(CONCATENATE(G$183,"_",$B188),'Rozpis zápasů'!$D$3:$AF$162,20,0),")"),"")),"")</f>
        <v/>
      </c>
      <c r="H188" s="553" t="str">
        <f>G187</f>
        <v>Q</v>
      </c>
      <c r="I188" s="101" t="str">
        <f>IFERROR(CONCATENATE(VLOOKUP(CONCATENATE($B188,"_",I$183),'Rozpis zápasů'!$D$3:$AF$162,IF(VLOOKUP(CONCATENATE($B188,"_",I$183),'Rozpis zápasů'!$D$3:$AF$162,3,0)=$B188,5,6),0),":",VLOOKUP(CONCATENATE($B188,"_",I$183),'Rozpis zápasů'!$D$3:$AF$162,IF(VLOOKUP(CONCATENATE($B188,"_",I$183),'Rozpis zápasů'!$D$3:$AF$162,3,0)=$B188,6,5),0),IF(VLOOKUP(CONCATENATE($B188,"_",I$183),'Rozpis zápasů'!$D$3:$AF$162,20,0)&lt;&gt;"",CONCATENATE(" (",VLOOKUP(CONCATENATE($B188,"_",I$183),'Rozpis zápasů'!$D$3:$AF$162,20,0),")"),"")),"")</f>
        <v/>
      </c>
      <c r="J188" s="101" t="str">
        <f>IFERROR(CONCATENATE(VLOOKUP(CONCATENATE($B188,"_",J$183),'Rozpis zápasů'!$D$3:$AF$162,IF(VLOOKUP(CONCATENATE($B188,"_",J$183),'Rozpis zápasů'!$D$3:$AF$162,3,0)=$B188,5,6),0),":",VLOOKUP(CONCATENATE($B188,"_",J$183),'Rozpis zápasů'!$D$3:$AF$162,IF(VLOOKUP(CONCATENATE($B188,"_",J$183),'Rozpis zápasů'!$D$3:$AF$162,3,0)=$B188,6,5),0),IF(VLOOKUP(CONCATENATE($B188,"_",J$183),'Rozpis zápasů'!$D$3:$AF$162,20,0)&lt;&gt;"",CONCATENATE(" (",VLOOKUP(CONCATENATE($B188,"_",J$183),'Rozpis zápasů'!$D$3:$AF$162,20,0),")"),"")),"")</f>
        <v/>
      </c>
      <c r="K188" s="102" t="str">
        <f>IFERROR(CONCATENATE(VLOOKUP(CONCATENATE($B188,"_",K$183),'Rozpis zápasů'!$D$3:$AF$162,IF(VLOOKUP(CONCATENATE($B188,"_",K$183),'Rozpis zápasů'!$D$3:$AF$162,3,0)=$B188,5,6),0),":",VLOOKUP(CONCATENATE($B188,"_",K$183),'Rozpis zápasů'!$D$3:$AF$162,IF(VLOOKUP(CONCATENATE($B188,"_",K$183),'Rozpis zápasů'!$D$3:$AF$162,3,0)=$B188,6,5),0),IF(VLOOKUP(CONCATENATE($B188,"_",K$183),'Rozpis zápasů'!$D$3:$AF$162,20,0)&lt;&gt;"",CONCATENATE(" (",VLOOKUP(CONCATENATE($B188,"_",K$183),'Rozpis zápasů'!$D$3:$AF$162,20,0),")"),"")),"")</f>
        <v/>
      </c>
      <c r="L188" s="232" t="str">
        <f>IF((COUNTIFS('Rozpis zápasů'!$F$3:$F$162,B188,'Rozpis zápasů'!$E$3:$E$162,"&lt;&gt;N")+COUNTIFS('Rozpis zápasů'!$G$3:$G$162,B188,'Rozpis zápasů'!$E$3:$E$162,"&lt;&gt;N"))=0,"",SUMIF('Rozpis zápasů'!$F$3:$F$162,B188,'Rozpis zápasů'!$L$3:$L$162)+SUMIF('Rozpis zápasů'!$G$3:$G$162,B188,'Rozpis zápasů'!$M$3:$M$162))</f>
        <v/>
      </c>
      <c r="M188" s="235" t="str">
        <f>IF((COUNTIFS('Rozpis zápasů'!$F$3:$F$162,B188,'Rozpis zápasů'!$E$3:$E$162,"&lt;&gt;N")+COUNTIFS('Rozpis zápasů'!$G$3:$G$162,B188,'Rozpis zápasů'!$E$3:$E$162,"&lt;&gt;N"))=0,"",SUMIF('Rozpis zápasů'!$F$3:$F$162,$B188,'Rozpis zápasů'!$H$3:$H$162)+SUMIF('Rozpis zápasů'!$G$3:$G$162,$B188,'Rozpis zápasů'!$I$3:$I$162))</f>
        <v/>
      </c>
      <c r="N188" s="355" t="str">
        <f>IF((COUNTIFS('Rozpis zápasů'!$F$3:$F$162,B188,'Rozpis zápasů'!$E$3:$E$162,"&lt;&gt;N")+COUNTIFS('Rozpis zápasů'!$G$3:$G$162,B188,'Rozpis zápasů'!$E$3:$E$162,"&lt;&gt;N"))=0,"",SUMIF('Rozpis zápasů'!$F$3:$F$162,$B188,'Rozpis zápasů'!$I$3:$I$162)+SUMIF('Rozpis zápasů'!$G$3:$G$162,$B188,'Rozpis zápasů'!$H$3:$H$162))</f>
        <v/>
      </c>
      <c r="O188" s="233" t="str">
        <f t="shared" si="91"/>
        <v/>
      </c>
      <c r="P188" s="445" t="str">
        <f t="shared" si="92"/>
        <v/>
      </c>
      <c r="Q188" s="446" t="str">
        <f t="shared" si="87"/>
        <v/>
      </c>
      <c r="R188" s="447" t="str">
        <f>IF($Q188="","",IF(AND(COUNTIF($Q$184:$Q$191,$Q188)&gt;1,COUNTIF($Q$184:$Q$191,$Q188)&lt;COUNTA($C$184:$C$191)),HLOOKUP($B188,rozstřely!$C$612:$BN$625,10,0),""))</f>
        <v/>
      </c>
      <c r="S188" s="448" t="str">
        <f>IF($Q188="","",IF(AND(COUNTIF($Q$184:$Q$191,$Q188)&gt;1,COUNTIF($Q$184:$Q$191,$Q188)&lt;COUNTA($C$184:$C$191)),HLOOKUP($B188,rozstřely!$C$612:$BN$625,11,0),""))</f>
        <v/>
      </c>
      <c r="T188" s="449" t="str">
        <f>IF($Q188="","",IF(AND(COUNTIF($Q$184:$Q$191,$Q188)&gt;1,COUNTIF($Q$184:$Q$191,$Q188)&lt;COUNTA($C$184:$C$191)),HLOOKUP($B188,rozstřely!$C$612:$BN$625,12,0),""))</f>
        <v/>
      </c>
      <c r="U188" s="447" t="str">
        <f>IF($Q188="","",IF(AND(COUNTIF($Q$184:$Q$191,$Q188)&gt;1,COUNTIF($Q$184:$Q$191,$Q188)&lt;COUNTA($C$184:$C$191)),HLOOKUP($B188,rozstřely!$C$612:$BN$625,13,0),""))</f>
        <v/>
      </c>
      <c r="V188" s="450" t="str">
        <f>IF($Q188="","",IF(AND(COUNTIF($Q$184:$Q$191,$Q188)&gt;1,COUNTIF($Q$184:$Q$191,$Q188)&lt;COUNTA($C$184:$C$191)),HLOOKUP($B188,rozstřely!$C$612:$BN$625,14,0),""))</f>
        <v/>
      </c>
      <c r="W188" s="456" t="str">
        <f>IF($Q188="","",IF(AND(COUNTIF($Q$184:$Q$191,$Q188)&gt;0,COUNTIF($Q$184:$Q$191,$Q188)&lt;COUNTA($C$184:$C$191)),HLOOKUP(B188,rozstřely!$C$601:$BJ$608,8,0),""))</f>
        <v/>
      </c>
      <c r="X188" s="452" t="str">
        <f t="shared" si="88"/>
        <v>Z</v>
      </c>
      <c r="Y188" s="452">
        <f t="shared" si="89"/>
        <v>165</v>
      </c>
      <c r="Z188" s="455" t="str">
        <f t="shared" si="90"/>
        <v/>
      </c>
      <c r="AA188" s="325"/>
    </row>
    <row r="189" spans="1:27" ht="30" customHeight="1" x14ac:dyDescent="0.25">
      <c r="A189" s="561"/>
      <c r="B189" s="1013">
        <f>'Tabulky skupin'!B189</f>
        <v>166</v>
      </c>
      <c r="C189" s="897" t="str">
        <f>VLOOKUP($B189,jednotlivci!$C$5:$G$164,5,0)</f>
        <v/>
      </c>
      <c r="D189" s="100" t="str">
        <f>IFERROR(CONCATENATE(VLOOKUP(CONCATENATE(D$183,"_",$B189),'Rozpis zápasů'!$D$3:$AF$162,IF(VLOOKUP(CONCATENATE(D$183,"_",$B189),'Rozpis zápasů'!$D$3:$AF$162,3,0)=$B189,5,6),0),":",VLOOKUP(CONCATENATE(D$183,"_",$B189),'Rozpis zápasů'!$D$3:$AF$162,IF(VLOOKUP(CONCATENATE(D$183,"_",$B189),'Rozpis zápasů'!$D$3:$AF$162,3,0)=$B189,6,5),0),IF(VLOOKUP(CONCATENATE(D$183,"_",$B189),'Rozpis zápasů'!$D$3:$AF$162,20,0)&lt;&gt;"",CONCATENATE(" (",VLOOKUP(CONCATENATE(D$183,"_",$B189),'Rozpis zápasů'!$D$3:$AF$162,20,0),")"),"")),"")</f>
        <v/>
      </c>
      <c r="E189" s="103" t="str">
        <f>IFERROR(CONCATENATE(VLOOKUP(CONCATENATE(E$183,"_",$B189),'Rozpis zápasů'!$D$3:$AF$162,IF(VLOOKUP(CONCATENATE(E$183,"_",$B189),'Rozpis zápasů'!$D$3:$AF$162,3,0)=$B189,5,6),0),":",VLOOKUP(CONCATENATE(E$183,"_",$B189),'Rozpis zápasů'!$D$3:$AF$162,IF(VLOOKUP(CONCATENATE(E$183,"_",$B189),'Rozpis zápasů'!$D$3:$AF$162,3,0)=$B189,6,5),0),IF(VLOOKUP(CONCATENATE(E$183,"_",$B189),'Rozpis zápasů'!$D$3:$AF$162,20,0)&lt;&gt;"",CONCATENATE(" (",VLOOKUP(CONCATENATE(E$183,"_",$B189),'Rozpis zápasů'!$D$3:$AF$162,20,0),")"),"")),"")</f>
        <v/>
      </c>
      <c r="F189" s="103" t="str">
        <f>IFERROR(CONCATENATE(VLOOKUP(CONCATENATE(F$183,"_",$B189),'Rozpis zápasů'!$D$3:$AF$162,IF(VLOOKUP(CONCATENATE(F$183,"_",$B189),'Rozpis zápasů'!$D$3:$AF$162,3,0)=$B189,5,6),0),":",VLOOKUP(CONCATENATE(F$183,"_",$B189),'Rozpis zápasů'!$D$3:$AF$162,IF(VLOOKUP(CONCATENATE(F$183,"_",$B189),'Rozpis zápasů'!$D$3:$AF$162,3,0)=$B189,6,5),0),IF(VLOOKUP(CONCATENATE(F$183,"_",$B189),'Rozpis zápasů'!$D$3:$AF$162,20,0)&lt;&gt;"",CONCATENATE(" (",VLOOKUP(CONCATENATE(F$183,"_",$B189),'Rozpis zápasů'!$D$3:$AF$162,20,0),")"),"")),"")</f>
        <v/>
      </c>
      <c r="G189" s="103" t="str">
        <f>IFERROR(CONCATENATE(VLOOKUP(CONCATENATE(G$183,"_",$B189),'Rozpis zápasů'!$D$3:$AF$162,IF(VLOOKUP(CONCATENATE(G$183,"_",$B189),'Rozpis zápasů'!$D$3:$AF$162,3,0)=$B189,5,6),0),":",VLOOKUP(CONCATENATE(G$183,"_",$B189),'Rozpis zápasů'!$D$3:$AF$162,IF(VLOOKUP(CONCATENATE(G$183,"_",$B189),'Rozpis zápasů'!$D$3:$AF$162,3,0)=$B189,6,5),0),IF(VLOOKUP(CONCATENATE(G$183,"_",$B189),'Rozpis zápasů'!$D$3:$AF$162,20,0)&lt;&gt;"",CONCATENATE(" (",VLOOKUP(CONCATENATE(G$183,"_",$B189),'Rozpis zápasů'!$D$3:$AF$162,20,0),")"),"")),"")</f>
        <v/>
      </c>
      <c r="H189" s="103" t="str">
        <f>IFERROR(CONCATENATE(VLOOKUP(CONCATENATE(H$183,"_",$B189),'Rozpis zápasů'!$D$3:$AF$162,IF(VLOOKUP(CONCATENATE(H$183,"_",$B189),'Rozpis zápasů'!$D$3:$AF$162,3,0)=$B189,5,6),0),":",VLOOKUP(CONCATENATE(H$183,"_",$B189),'Rozpis zápasů'!$D$3:$AF$162,IF(VLOOKUP(CONCATENATE(H$183,"_",$B189),'Rozpis zápasů'!$D$3:$AF$162,3,0)=$B189,6,5),0),IF(VLOOKUP(CONCATENATE(H$183,"_",$B189),'Rozpis zápasů'!$D$3:$AF$162,20,0)&lt;&gt;"",CONCATENATE(" (",VLOOKUP(CONCATENATE(H$183,"_",$B189),'Rozpis zápasů'!$D$3:$AF$162,20,0),")"),"")),"")</f>
        <v/>
      </c>
      <c r="I189" s="553" t="str">
        <f>H188</f>
        <v>Q</v>
      </c>
      <c r="J189" s="101" t="str">
        <f>IFERROR(CONCATENATE(VLOOKUP(CONCATENATE($B189,"_",J$183),'Rozpis zápasů'!$D$3:$AF$162,IF(VLOOKUP(CONCATENATE($B189,"_",J$183),'Rozpis zápasů'!$D$3:$AF$162,3,0)=$B189,5,6),0),":",VLOOKUP(CONCATENATE($B189,"_",J$183),'Rozpis zápasů'!$D$3:$AF$162,IF(VLOOKUP(CONCATENATE($B189,"_",J$183),'Rozpis zápasů'!$D$3:$AF$162,3,0)=$B189,6,5),0),IF(VLOOKUP(CONCATENATE($B189,"_",J$183),'Rozpis zápasů'!$D$3:$AF$162,20,0)&lt;&gt;"",CONCATENATE(" (",VLOOKUP(CONCATENATE($B189,"_",J$183),'Rozpis zápasů'!$D$3:$AF$162,20,0),")"),"")),"")</f>
        <v/>
      </c>
      <c r="K189" s="102" t="str">
        <f>IFERROR(CONCATENATE(VLOOKUP(CONCATENATE($B189,"_",K$183),'Rozpis zápasů'!$D$3:$AF$162,IF(VLOOKUP(CONCATENATE($B189,"_",K$183),'Rozpis zápasů'!$D$3:$AF$162,3,0)=$B189,5,6),0),":",VLOOKUP(CONCATENATE($B189,"_",K$183),'Rozpis zápasů'!$D$3:$AF$162,IF(VLOOKUP(CONCATENATE($B189,"_",K$183),'Rozpis zápasů'!$D$3:$AF$162,3,0)=$B189,6,5),0),IF(VLOOKUP(CONCATENATE($B189,"_",K$183),'Rozpis zápasů'!$D$3:$AF$162,20,0)&lt;&gt;"",CONCATENATE(" (",VLOOKUP(CONCATENATE($B189,"_",K$183),'Rozpis zápasů'!$D$3:$AF$162,20,0),")"),"")),"")</f>
        <v/>
      </c>
      <c r="L189" s="232" t="str">
        <f>IF((COUNTIFS('Rozpis zápasů'!$F$3:$F$162,B189,'Rozpis zápasů'!$E$3:$E$162,"&lt;&gt;N")+COUNTIFS('Rozpis zápasů'!$G$3:$G$162,B189,'Rozpis zápasů'!$E$3:$E$162,"&lt;&gt;N"))=0,"",SUMIF('Rozpis zápasů'!$F$3:$F$162,B189,'Rozpis zápasů'!$L$3:$L$162)+SUMIF('Rozpis zápasů'!$G$3:$G$162,B189,'Rozpis zápasů'!$M$3:$M$162))</f>
        <v/>
      </c>
      <c r="M189" s="235" t="str">
        <f>IF((COUNTIFS('Rozpis zápasů'!$F$3:$F$162,B189,'Rozpis zápasů'!$E$3:$E$162,"&lt;&gt;N")+COUNTIFS('Rozpis zápasů'!$G$3:$G$162,B189,'Rozpis zápasů'!$E$3:$E$162,"&lt;&gt;N"))=0,"",SUMIF('Rozpis zápasů'!$F$3:$F$162,$B189,'Rozpis zápasů'!$H$3:$H$162)+SUMIF('Rozpis zápasů'!$G$3:$G$162,$B189,'Rozpis zápasů'!$I$3:$I$162))</f>
        <v/>
      </c>
      <c r="N189" s="355" t="str">
        <f>IF((COUNTIFS('Rozpis zápasů'!$F$3:$F$162,B189,'Rozpis zápasů'!$E$3:$E$162,"&lt;&gt;N")+COUNTIFS('Rozpis zápasů'!$G$3:$G$162,B189,'Rozpis zápasů'!$E$3:$E$162,"&lt;&gt;N"))=0,"",SUMIF('Rozpis zápasů'!$F$3:$F$162,$B189,'Rozpis zápasů'!$I$3:$I$162)+SUMIF('Rozpis zápasů'!$G$3:$G$162,$B189,'Rozpis zápasů'!$H$3:$H$162))</f>
        <v/>
      </c>
      <c r="O189" s="233" t="str">
        <f t="shared" si="91"/>
        <v/>
      </c>
      <c r="P189" s="445" t="str">
        <f t="shared" si="92"/>
        <v/>
      </c>
      <c r="Q189" s="446" t="str">
        <f t="shared" si="87"/>
        <v/>
      </c>
      <c r="R189" s="447" t="str">
        <f>IF($Q189="","",IF(AND(COUNTIF($Q$184:$Q$191,$Q189)&gt;1,COUNTIF($Q$184:$Q$191,$Q189)&lt;COUNTA($C$184:$C$191)),HLOOKUP($B189,rozstřely!$C$612:$BN$625,10,0),""))</f>
        <v/>
      </c>
      <c r="S189" s="448" t="str">
        <f>IF($Q189="","",IF(AND(COUNTIF($Q$184:$Q$191,$Q189)&gt;1,COUNTIF($Q$184:$Q$191,$Q189)&lt;COUNTA($C$184:$C$191)),HLOOKUP($B189,rozstřely!$C$612:$BN$625,11,0),""))</f>
        <v/>
      </c>
      <c r="T189" s="449" t="str">
        <f>IF($Q189="","",IF(AND(COUNTIF($Q$184:$Q$191,$Q189)&gt;1,COUNTIF($Q$184:$Q$191,$Q189)&lt;COUNTA($C$184:$C$191)),HLOOKUP($B189,rozstřely!$C$612:$BN$625,12,0),""))</f>
        <v/>
      </c>
      <c r="U189" s="447" t="str">
        <f>IF($Q189="","",IF(AND(COUNTIF($Q$184:$Q$191,$Q189)&gt;1,COUNTIF($Q$184:$Q$191,$Q189)&lt;COUNTA($C$184:$C$191)),HLOOKUP($B189,rozstřely!$C$612:$BN$625,13,0),""))</f>
        <v/>
      </c>
      <c r="V189" s="450" t="str">
        <f>IF($Q189="","",IF(AND(COUNTIF($Q$184:$Q$191,$Q189)&gt;1,COUNTIF($Q$184:$Q$191,$Q189)&lt;COUNTA($C$184:$C$191)),HLOOKUP($B189,rozstřely!$C$612:$BN$625,14,0),""))</f>
        <v/>
      </c>
      <c r="W189" s="456" t="str">
        <f>IF($Q189="","",IF(AND(COUNTIF($Q$184:$Q$191,$Q189)&gt;0,COUNTIF($Q$184:$Q$191,$Q189)&lt;COUNTA($C$184:$C$191)),HLOOKUP(B189,rozstřely!$C$601:$BJ$608,8,0),""))</f>
        <v/>
      </c>
      <c r="X189" s="452" t="str">
        <f t="shared" si="88"/>
        <v>Z</v>
      </c>
      <c r="Y189" s="453">
        <f t="shared" si="89"/>
        <v>166</v>
      </c>
      <c r="Z189" s="457" t="str">
        <f t="shared" si="90"/>
        <v/>
      </c>
      <c r="AA189" s="325"/>
    </row>
    <row r="190" spans="1:27" ht="30" customHeight="1" x14ac:dyDescent="0.25">
      <c r="A190" s="561"/>
      <c r="B190" s="1013">
        <f>'Tabulky skupin'!B190</f>
        <v>167</v>
      </c>
      <c r="C190" s="897" t="str">
        <f>VLOOKUP($B190,jednotlivci!$C$5:$G$164,5,0)</f>
        <v/>
      </c>
      <c r="D190" s="100" t="str">
        <f>IFERROR(CONCATENATE(VLOOKUP(CONCATENATE(D$183,"_",$B190),'Rozpis zápasů'!$D$3:$AF$162,IF(VLOOKUP(CONCATENATE(D$183,"_",$B190),'Rozpis zápasů'!$D$3:$AF$162,3,0)=$B190,5,6),0),":",VLOOKUP(CONCATENATE(D$183,"_",$B190),'Rozpis zápasů'!$D$3:$AF$162,IF(VLOOKUP(CONCATENATE(D$183,"_",$B190),'Rozpis zápasů'!$D$3:$AF$162,3,0)=$B190,6,5),0),IF(VLOOKUP(CONCATENATE(D$183,"_",$B190),'Rozpis zápasů'!$D$3:$AF$162,20,0)&lt;&gt;"",CONCATENATE(" (",VLOOKUP(CONCATENATE(D$183,"_",$B190),'Rozpis zápasů'!$D$3:$AF$162,20,0),")"),"")),"")</f>
        <v/>
      </c>
      <c r="E190" s="103" t="str">
        <f>IFERROR(CONCATENATE(VLOOKUP(CONCATENATE(E$183,"_",$B190),'Rozpis zápasů'!$D$3:$AF$162,IF(VLOOKUP(CONCATENATE(E$183,"_",$B190),'Rozpis zápasů'!$D$3:$AF$162,3,0)=$B190,5,6),0),":",VLOOKUP(CONCATENATE(E$183,"_",$B190),'Rozpis zápasů'!$D$3:$AF$162,IF(VLOOKUP(CONCATENATE(E$183,"_",$B190),'Rozpis zápasů'!$D$3:$AF$162,3,0)=$B190,6,5),0),IF(VLOOKUP(CONCATENATE(E$183,"_",$B190),'Rozpis zápasů'!$D$3:$AF$162,20,0)&lt;&gt;"",CONCATENATE(" (",VLOOKUP(CONCATENATE(E$183,"_",$B190),'Rozpis zápasů'!$D$3:$AF$162,20,0),")"),"")),"")</f>
        <v/>
      </c>
      <c r="F190" s="103" t="str">
        <f>IFERROR(CONCATENATE(VLOOKUP(CONCATENATE(F$183,"_",$B190),'Rozpis zápasů'!$D$3:$AF$162,IF(VLOOKUP(CONCATENATE(F$183,"_",$B190),'Rozpis zápasů'!$D$3:$AF$162,3,0)=$B190,5,6),0),":",VLOOKUP(CONCATENATE(F$183,"_",$B190),'Rozpis zápasů'!$D$3:$AF$162,IF(VLOOKUP(CONCATENATE(F$183,"_",$B190),'Rozpis zápasů'!$D$3:$AF$162,3,0)=$B190,6,5),0),IF(VLOOKUP(CONCATENATE(F$183,"_",$B190),'Rozpis zápasů'!$D$3:$AF$162,20,0)&lt;&gt;"",CONCATENATE(" (",VLOOKUP(CONCATENATE(F$183,"_",$B190),'Rozpis zápasů'!$D$3:$AF$162,20,0),")"),"")),"")</f>
        <v/>
      </c>
      <c r="G190" s="103" t="str">
        <f>IFERROR(CONCATENATE(VLOOKUP(CONCATENATE(G$183,"_",$B190),'Rozpis zápasů'!$D$3:$AF$162,IF(VLOOKUP(CONCATENATE(G$183,"_",$B190),'Rozpis zápasů'!$D$3:$AF$162,3,0)=$B190,5,6),0),":",VLOOKUP(CONCATENATE(G$183,"_",$B190),'Rozpis zápasů'!$D$3:$AF$162,IF(VLOOKUP(CONCATENATE(G$183,"_",$B190),'Rozpis zápasů'!$D$3:$AF$162,3,0)=$B190,6,5),0),IF(VLOOKUP(CONCATENATE(G$183,"_",$B190),'Rozpis zápasů'!$D$3:$AF$162,20,0)&lt;&gt;"",CONCATENATE(" (",VLOOKUP(CONCATENATE(G$183,"_",$B190),'Rozpis zápasů'!$D$3:$AF$162,20,0),")"),"")),"")</f>
        <v/>
      </c>
      <c r="H190" s="103" t="str">
        <f>IFERROR(CONCATENATE(VLOOKUP(CONCATENATE(H$183,"_",$B190),'Rozpis zápasů'!$D$3:$AF$162,IF(VLOOKUP(CONCATENATE(H$183,"_",$B190),'Rozpis zápasů'!$D$3:$AF$162,3,0)=$B190,5,6),0),":",VLOOKUP(CONCATENATE(H$183,"_",$B190),'Rozpis zápasů'!$D$3:$AF$162,IF(VLOOKUP(CONCATENATE(H$183,"_",$B190),'Rozpis zápasů'!$D$3:$AF$162,3,0)=$B190,6,5),0),IF(VLOOKUP(CONCATENATE(H$183,"_",$B190),'Rozpis zápasů'!$D$3:$AF$162,20,0)&lt;&gt;"",CONCATENATE(" (",VLOOKUP(CONCATENATE(H$183,"_",$B190),'Rozpis zápasů'!$D$3:$AF$162,20,0),")"),"")),"")</f>
        <v/>
      </c>
      <c r="I190" s="103" t="str">
        <f>IFERROR(CONCATENATE(VLOOKUP(CONCATENATE(I$183,"_",$B190),'Rozpis zápasů'!$D$3:$AF$162,IF(VLOOKUP(CONCATENATE(I$183,"_",$B190),'Rozpis zápasů'!$D$3:$AF$162,3,0)=$B190,5,6),0),":",VLOOKUP(CONCATENATE(I$183,"_",$B190),'Rozpis zápasů'!$D$3:$AF$162,IF(VLOOKUP(CONCATENATE(I$183,"_",$B190),'Rozpis zápasů'!$D$3:$AF$162,3,0)=$B190,6,5),0),IF(VLOOKUP(CONCATENATE(I$183,"_",$B190),'Rozpis zápasů'!$D$3:$AF$162,20,0)&lt;&gt;"",CONCATENATE(" (",VLOOKUP(CONCATENATE(I$183,"_",$B190),'Rozpis zápasů'!$D$3:$AF$162,20,0),")"),"")),"")</f>
        <v/>
      </c>
      <c r="J190" s="553" t="str">
        <f>I189</f>
        <v>Q</v>
      </c>
      <c r="K190" s="102" t="str">
        <f>IFERROR(CONCATENATE(VLOOKUP(CONCATENATE($B190,"_",K$183),'Rozpis zápasů'!$D$3:$AF$162,IF(VLOOKUP(CONCATENATE($B190,"_",K$183),'Rozpis zápasů'!$D$3:$AF$162,3,0)=$B190,5,6),0),":",VLOOKUP(CONCATENATE($B190,"_",K$183),'Rozpis zápasů'!$D$3:$AF$162,IF(VLOOKUP(CONCATENATE($B190,"_",K$183),'Rozpis zápasů'!$D$3:$AF$162,3,0)=$B190,6,5),0),IF(VLOOKUP(CONCATENATE($B190,"_",K$183),'Rozpis zápasů'!$D$3:$AF$162,20,0)&lt;&gt;"",CONCATENATE(" (",VLOOKUP(CONCATENATE($B190,"_",K$183),'Rozpis zápasů'!$D$3:$AF$162,20,0),")"),"")),"")</f>
        <v/>
      </c>
      <c r="L190" s="232" t="str">
        <f>IF((COUNTIFS('Rozpis zápasů'!$F$3:$F$162,B190,'Rozpis zápasů'!$E$3:$E$162,"&lt;&gt;N")+COUNTIFS('Rozpis zápasů'!$G$3:$G$162,B190,'Rozpis zápasů'!$E$3:$E$162,"&lt;&gt;N"))=0,"",SUMIF('Rozpis zápasů'!$F$3:$F$162,B190,'Rozpis zápasů'!$L$3:$L$162)+SUMIF('Rozpis zápasů'!$G$3:$G$162,B190,'Rozpis zápasů'!$M$3:$M$162))</f>
        <v/>
      </c>
      <c r="M190" s="235" t="str">
        <f>IF((COUNTIFS('Rozpis zápasů'!$F$3:$F$162,B190,'Rozpis zápasů'!$E$3:$E$162,"&lt;&gt;N")+COUNTIFS('Rozpis zápasů'!$G$3:$G$162,B190,'Rozpis zápasů'!$E$3:$E$162,"&lt;&gt;N"))=0,"",SUMIF('Rozpis zápasů'!$F$3:$F$162,$B190,'Rozpis zápasů'!$H$3:$H$162)+SUMIF('Rozpis zápasů'!$G$3:$G$162,$B190,'Rozpis zápasů'!$I$3:$I$162))</f>
        <v/>
      </c>
      <c r="N190" s="355" t="str">
        <f>IF((COUNTIFS('Rozpis zápasů'!$F$3:$F$162,B190,'Rozpis zápasů'!$E$3:$E$162,"&lt;&gt;N")+COUNTIFS('Rozpis zápasů'!$G$3:$G$162,B190,'Rozpis zápasů'!$E$3:$E$162,"&lt;&gt;N"))=0,"",SUMIF('Rozpis zápasů'!$F$3:$F$162,$B190,'Rozpis zápasů'!$I$3:$I$162)+SUMIF('Rozpis zápasů'!$G$3:$G$162,$B190,'Rozpis zápasů'!$H$3:$H$162))</f>
        <v/>
      </c>
      <c r="O190" s="233" t="str">
        <f t="shared" si="91"/>
        <v/>
      </c>
      <c r="P190" s="445" t="str">
        <f t="shared" si="92"/>
        <v/>
      </c>
      <c r="Q190" s="446" t="str">
        <f t="shared" si="87"/>
        <v/>
      </c>
      <c r="R190" s="447" t="str">
        <f>IF($Q190="","",IF(AND(COUNTIF($Q$184:$Q$191,$Q190)&gt;1,COUNTIF($Q$184:$Q$191,$Q190)&lt;COUNTA($C$184:$C$191)),HLOOKUP($B190,rozstřely!$C$612:$BN$625,10,0),""))</f>
        <v/>
      </c>
      <c r="S190" s="448" t="str">
        <f>IF($Q190="","",IF(AND(COUNTIF($Q$184:$Q$191,$Q190)&gt;1,COUNTIF($Q$184:$Q$191,$Q190)&lt;COUNTA($C$184:$C$191)),HLOOKUP($B190,rozstřely!$C$612:$BN$625,11,0),""))</f>
        <v/>
      </c>
      <c r="T190" s="449" t="str">
        <f>IF($Q190="","",IF(AND(COUNTIF($Q$184:$Q$191,$Q190)&gt;1,COUNTIF($Q$184:$Q$191,$Q190)&lt;COUNTA($C$184:$C$191)),HLOOKUP($B190,rozstřely!$C$612:$BN$625,12,0),""))</f>
        <v/>
      </c>
      <c r="U190" s="447" t="str">
        <f>IF($Q190="","",IF(AND(COUNTIF($Q$184:$Q$191,$Q190)&gt;1,COUNTIF($Q$184:$Q$191,$Q190)&lt;COUNTA($C$184:$C$191)),HLOOKUP($B190,rozstřely!$C$612:$BN$625,13,0),""))</f>
        <v/>
      </c>
      <c r="V190" s="450" t="str">
        <f>IF($Q190="","",IF(AND(COUNTIF($Q$184:$Q$191,$Q190)&gt;1,COUNTIF($Q$184:$Q$191,$Q190)&lt;COUNTA($C$184:$C$191)),HLOOKUP($B190,rozstřely!$C$612:$BN$625,14,0),""))</f>
        <v/>
      </c>
      <c r="W190" s="456" t="str">
        <f>IF($Q190="","",IF(AND(COUNTIF($Q$184:$Q$191,$Q190)&gt;0,COUNTIF($Q$184:$Q$191,$Q190)&lt;COUNTA($C$184:$C$191)),HLOOKUP(B190,rozstřely!$C$601:$BJ$608,8,0),""))</f>
        <v/>
      </c>
      <c r="X190" s="452" t="str">
        <f t="shared" si="88"/>
        <v>Z</v>
      </c>
      <c r="Y190" s="453">
        <f t="shared" si="89"/>
        <v>167</v>
      </c>
      <c r="Z190" s="457" t="str">
        <f t="shared" si="90"/>
        <v/>
      </c>
      <c r="AA190" s="325"/>
    </row>
    <row r="191" spans="1:27" ht="30" customHeight="1" thickBot="1" x14ac:dyDescent="0.3">
      <c r="A191" s="561"/>
      <c r="B191" s="1014">
        <f>'Tabulky skupin'!B191</f>
        <v>168</v>
      </c>
      <c r="C191" s="913" t="str">
        <f>VLOOKUP($B191,jednotlivci!$C$5:$G$164,5,0)</f>
        <v/>
      </c>
      <c r="D191" s="104" t="str">
        <f>IFERROR(CONCATENATE(VLOOKUP(CONCATENATE(D$183,"_",$B191),'Rozpis zápasů'!$D$3:$AF$162,IF(VLOOKUP(CONCATENATE(D$183,"_",$B191),'Rozpis zápasů'!$D$3:$AF$162,3,0)=$B191,5,6),0),":",VLOOKUP(CONCATENATE(D$183,"_",$B191),'Rozpis zápasů'!$D$3:$AF$162,IF(VLOOKUP(CONCATENATE(D$183,"_",$B191),'Rozpis zápasů'!$D$3:$AF$162,3,0)=$B191,6,5),0),IF(VLOOKUP(CONCATENATE(D$183,"_",$B191),'Rozpis zápasů'!$D$3:$AF$162,20,0)&lt;&gt;"",CONCATENATE(" (",VLOOKUP(CONCATENATE(D$183,"_",$B191),'Rozpis zápasů'!$D$3:$AF$162,20,0),")"),"")),"")</f>
        <v/>
      </c>
      <c r="E191" s="105" t="str">
        <f>IFERROR(CONCATENATE(VLOOKUP(CONCATENATE(E$183,"_",$B191),'Rozpis zápasů'!$D$3:$AF$162,IF(VLOOKUP(CONCATENATE(E$183,"_",$B191),'Rozpis zápasů'!$D$3:$AF$162,3,0)=$B191,5,6),0),":",VLOOKUP(CONCATENATE(E$183,"_",$B191),'Rozpis zápasů'!$D$3:$AF$162,IF(VLOOKUP(CONCATENATE(E$183,"_",$B191),'Rozpis zápasů'!$D$3:$AF$162,3,0)=$B191,6,5),0),IF(VLOOKUP(CONCATENATE(E$183,"_",$B191),'Rozpis zápasů'!$D$3:$AF$162,20,0)&lt;&gt;"",CONCATENATE(" (",VLOOKUP(CONCATENATE(E$183,"_",$B191),'Rozpis zápasů'!$D$3:$AF$162,20,0),")"),"")),"")</f>
        <v/>
      </c>
      <c r="F191" s="105" t="str">
        <f>IFERROR(CONCATENATE(VLOOKUP(CONCATENATE(F$183,"_",$B191),'Rozpis zápasů'!$D$3:$AF$162,IF(VLOOKUP(CONCATENATE(F$183,"_",$B191),'Rozpis zápasů'!$D$3:$AF$162,3,0)=$B191,5,6),0),":",VLOOKUP(CONCATENATE(F$183,"_",$B191),'Rozpis zápasů'!$D$3:$AF$162,IF(VLOOKUP(CONCATENATE(F$183,"_",$B191),'Rozpis zápasů'!$D$3:$AF$162,3,0)=$B191,6,5),0),IF(VLOOKUP(CONCATENATE(F$183,"_",$B191),'Rozpis zápasů'!$D$3:$AF$162,20,0)&lt;&gt;"",CONCATENATE(" (",VLOOKUP(CONCATENATE(F$183,"_",$B191),'Rozpis zápasů'!$D$3:$AF$162,20,0),")"),"")),"")</f>
        <v/>
      </c>
      <c r="G191" s="105" t="str">
        <f>IFERROR(CONCATENATE(VLOOKUP(CONCATENATE(G$183,"_",$B191),'Rozpis zápasů'!$D$3:$AF$162,IF(VLOOKUP(CONCATENATE(G$183,"_",$B191),'Rozpis zápasů'!$D$3:$AF$162,3,0)=$B191,5,6),0),":",VLOOKUP(CONCATENATE(G$183,"_",$B191),'Rozpis zápasů'!$D$3:$AF$162,IF(VLOOKUP(CONCATENATE(G$183,"_",$B191),'Rozpis zápasů'!$D$3:$AF$162,3,0)=$B191,6,5),0),IF(VLOOKUP(CONCATENATE(G$183,"_",$B191),'Rozpis zápasů'!$D$3:$AF$162,20,0)&lt;&gt;"",CONCATENATE(" (",VLOOKUP(CONCATENATE(G$183,"_",$B191),'Rozpis zápasů'!$D$3:$AF$162,20,0),")"),"")),"")</f>
        <v/>
      </c>
      <c r="H191" s="105" t="str">
        <f>IFERROR(CONCATENATE(VLOOKUP(CONCATENATE(H$183,"_",$B191),'Rozpis zápasů'!$D$3:$AF$162,IF(VLOOKUP(CONCATENATE(H$183,"_",$B191),'Rozpis zápasů'!$D$3:$AF$162,3,0)=$B191,5,6),0),":",VLOOKUP(CONCATENATE(H$183,"_",$B191),'Rozpis zápasů'!$D$3:$AF$162,IF(VLOOKUP(CONCATENATE(H$183,"_",$B191),'Rozpis zápasů'!$D$3:$AF$162,3,0)=$B191,6,5),0),IF(VLOOKUP(CONCATENATE(H$183,"_",$B191),'Rozpis zápasů'!$D$3:$AF$162,20,0)&lt;&gt;"",CONCATENATE(" (",VLOOKUP(CONCATENATE(H$183,"_",$B191),'Rozpis zápasů'!$D$3:$AF$162,20,0),")"),"")),"")</f>
        <v/>
      </c>
      <c r="I191" s="105" t="str">
        <f>IFERROR(CONCATENATE(VLOOKUP(CONCATENATE(I$183,"_",$B191),'Rozpis zápasů'!$D$3:$AF$162,IF(VLOOKUP(CONCATENATE(I$183,"_",$B191),'Rozpis zápasů'!$D$3:$AF$162,3,0)=$B191,5,6),0),":",VLOOKUP(CONCATENATE(I$183,"_",$B191),'Rozpis zápasů'!$D$3:$AF$162,IF(VLOOKUP(CONCATENATE(I$183,"_",$B191),'Rozpis zápasů'!$D$3:$AF$162,3,0)=$B191,6,5),0),IF(VLOOKUP(CONCATENATE(I$183,"_",$B191),'Rozpis zápasů'!$D$3:$AF$162,20,0)&lt;&gt;"",CONCATENATE(" (",VLOOKUP(CONCATENATE(I$183,"_",$B191),'Rozpis zápasů'!$D$3:$AF$162,20,0),")"),"")),"")</f>
        <v/>
      </c>
      <c r="J191" s="105" t="str">
        <f>IFERROR(CONCATENATE(VLOOKUP(CONCATENATE(J$183,"_",$B191),'Rozpis zápasů'!$D$3:$AF$162,IF(VLOOKUP(CONCATENATE(J$183,"_",$B191),'Rozpis zápasů'!$D$3:$AF$162,3,0)=$B191,5,6),0),":",VLOOKUP(CONCATENATE(J$183,"_",$B191),'Rozpis zápasů'!$D$3:$AF$162,IF(VLOOKUP(CONCATENATE(J$183,"_",$B191),'Rozpis zápasů'!$D$3:$AF$162,3,0)=$B191,6,5),0),IF(VLOOKUP(CONCATENATE(J$183,"_",$B191),'Rozpis zápasů'!$D$3:$AF$162,20,0)&lt;&gt;"",CONCATENATE(" (",VLOOKUP(CONCATENATE(J$183,"_",$B191),'Rozpis zápasů'!$D$3:$AF$162,20,0),")"),"")),"")</f>
        <v/>
      </c>
      <c r="K191" s="553" t="str">
        <f>J190</f>
        <v>Q</v>
      </c>
      <c r="L191" s="351" t="str">
        <f>IF((COUNTIFS('Rozpis zápasů'!$F$3:$F$162,B191,'Rozpis zápasů'!$E$3:$E$162,"&lt;&gt;N")+COUNTIFS('Rozpis zápasů'!$G$3:$G$162,B191,'Rozpis zápasů'!$E$3:$E$162,"&lt;&gt;N"))=0,"",SUMIF('Rozpis zápasů'!$F$3:$F$162,B191,'Rozpis zápasů'!$L$3:$L$162)+SUMIF('Rozpis zápasů'!$G$3:$G$162,B191,'Rozpis zápasů'!$M$3:$M$162))</f>
        <v/>
      </c>
      <c r="M191" s="352" t="str">
        <f>IF((COUNTIFS('Rozpis zápasů'!$F$3:$F$162,B191,'Rozpis zápasů'!$E$3:$E$162,"&lt;&gt;N")+COUNTIFS('Rozpis zápasů'!$G$3:$G$162,B191,'Rozpis zápasů'!$E$3:$E$162,"&lt;&gt;N"))=0,"",SUMIF('Rozpis zápasů'!$F$3:$F$162,$B191,'Rozpis zápasů'!$H$3:$H$162)+SUMIF('Rozpis zápasů'!$G$3:$G$162,$B191,'Rozpis zápasů'!$I$3:$I$162))</f>
        <v/>
      </c>
      <c r="N191" s="356" t="str">
        <f>IF((COUNTIFS('Rozpis zápasů'!$F$3:$F$162,B191,'Rozpis zápasů'!$E$3:$E$162,"&lt;&gt;N")+COUNTIFS('Rozpis zápasů'!$G$3:$G$162,B191,'Rozpis zápasů'!$E$3:$E$162,"&lt;&gt;N"))=0,"",SUMIF('Rozpis zápasů'!$F$3:$F$162,$B191,'Rozpis zápasů'!$I$3:$I$162)+SUMIF('Rozpis zápasů'!$G$3:$G$162,$B191,'Rozpis zápasů'!$H$3:$H$162))</f>
        <v/>
      </c>
      <c r="O191" s="353" t="str">
        <f t="shared" si="91"/>
        <v/>
      </c>
      <c r="P191" s="458" t="str">
        <f t="shared" si="92"/>
        <v/>
      </c>
      <c r="Q191" s="459" t="str">
        <f t="shared" si="87"/>
        <v/>
      </c>
      <c r="R191" s="460" t="str">
        <f>IF($Q191="","",IF(AND(COUNTIF($Q$184:$Q$191,$Q191)&gt;1,COUNTIF($Q$184:$Q$191,$Q191)&lt;COUNTA($C$184:$C$191)),HLOOKUP($B191,rozstřely!$C$612:$BN$625,10,0),""))</f>
        <v/>
      </c>
      <c r="S191" s="534" t="str">
        <f>IF($Q191="","",IF(AND(COUNTIF($Q$184:$Q$191,$Q191)&gt;1,COUNTIF($Q$184:$Q$191,$Q191)&lt;COUNTA($C$184:$C$191)),HLOOKUP($B191,rozstřely!$C$612:$BN$625,11,0),""))</f>
        <v/>
      </c>
      <c r="T191" s="462" t="str">
        <f>IF($Q191="","",IF(AND(COUNTIF($Q$184:$Q$191,$Q191)&gt;1,COUNTIF($Q$184:$Q$191,$Q191)&lt;COUNTA($C$184:$C$191)),HLOOKUP($B191,rozstřely!$C$612:$BN$625,12,0),""))</f>
        <v/>
      </c>
      <c r="U191" s="460" t="str">
        <f>IF($Q191="","",IF(AND(COUNTIF($Q$184:$Q$191,$Q191)&gt;1,COUNTIF($Q$184:$Q$191,$Q191)&lt;COUNTA($C$184:$C$191)),HLOOKUP($B191,rozstřely!$C$612:$BN$625,13,0),""))</f>
        <v/>
      </c>
      <c r="V191" s="463" t="str">
        <f>IF($Q191="","",IF(AND(COUNTIF($Q$184:$Q$191,$Q191)&gt;1,COUNTIF($Q$184:$Q$191,$Q191)&lt;COUNTA($C$184:$C$191)),HLOOKUP($B191,rozstřely!$C$612:$BN$625,14,0),""))</f>
        <v/>
      </c>
      <c r="W191" s="464" t="str">
        <f>IF($Q191="","",IF(AND(COUNTIF($Q$184:$Q$191,$Q191)&gt;0,COUNTIF($Q$184:$Q$191,$Q191)&lt;COUNTA($C$184:$C$191)),HLOOKUP(B191,rozstřely!$C$601:$BJ$608,8,0),""))</f>
        <v/>
      </c>
      <c r="X191" s="465" t="str">
        <f t="shared" si="88"/>
        <v>Z</v>
      </c>
      <c r="Y191" s="466">
        <f t="shared" si="89"/>
        <v>168</v>
      </c>
      <c r="Z191" s="467" t="str">
        <f t="shared" si="90"/>
        <v/>
      </c>
      <c r="AA191" s="325"/>
    </row>
    <row r="192" spans="1:27" ht="30" customHeight="1" x14ac:dyDescent="0.3">
      <c r="A192" s="561"/>
      <c r="B192" s="61"/>
      <c r="C192" s="824"/>
      <c r="D192" s="504"/>
      <c r="E192" s="504"/>
      <c r="F192" s="504"/>
      <c r="G192" s="504"/>
      <c r="H192" s="504"/>
      <c r="I192" s="504"/>
      <c r="J192" s="504"/>
      <c r="K192" s="582"/>
      <c r="L192" s="512"/>
      <c r="M192" s="583"/>
      <c r="N192" s="584"/>
      <c r="O192" s="512"/>
      <c r="P192" s="512"/>
      <c r="Q192" s="585"/>
      <c r="R192" s="585"/>
      <c r="S192" s="586"/>
      <c r="T192" s="587"/>
      <c r="U192" s="585"/>
      <c r="V192" s="585"/>
      <c r="W192" s="512"/>
      <c r="X192" s="512"/>
      <c r="Y192" s="512"/>
      <c r="Z192" s="479"/>
      <c r="AA192" s="329"/>
    </row>
    <row r="193" spans="1:27" ht="30" customHeight="1" thickBot="1" x14ac:dyDescent="0.35">
      <c r="A193" s="561"/>
      <c r="B193" s="331"/>
      <c r="C193" s="829"/>
      <c r="D193" s="535"/>
      <c r="E193" s="535"/>
      <c r="F193" s="535"/>
      <c r="G193" s="535"/>
      <c r="H193" s="535"/>
      <c r="I193" s="535"/>
      <c r="J193" s="535"/>
      <c r="K193" s="535"/>
      <c r="L193" s="539"/>
      <c r="M193" s="535"/>
      <c r="N193" s="593"/>
      <c r="O193" s="539"/>
      <c r="P193" s="539"/>
      <c r="Q193" s="539"/>
      <c r="R193" s="581"/>
      <c r="S193" s="535"/>
      <c r="T193" s="594"/>
      <c r="U193" s="539"/>
      <c r="V193" s="539"/>
      <c r="W193" s="539"/>
      <c r="X193" s="539"/>
      <c r="Y193" s="539"/>
      <c r="Z193" s="539"/>
      <c r="AA193" s="325"/>
    </row>
    <row r="194" spans="1:27" s="619" customFormat="1" ht="30" customHeight="1" x14ac:dyDescent="0.25">
      <c r="A194" s="614"/>
      <c r="B194" s="936"/>
      <c r="C194" s="934" t="str">
        <f>D196</f>
        <v>W</v>
      </c>
      <c r="D194" s="990" t="str">
        <f>C196</f>
        <v>Tomanová/ 
Pálfyová</v>
      </c>
      <c r="E194" s="990" t="str">
        <f>C197</f>
        <v>Kronychová/ 
Štěpánová</v>
      </c>
      <c r="F194" s="990" t="str">
        <f>C198</f>
        <v>Klímová/ 
Lerchová</v>
      </c>
      <c r="G194" s="990" t="str">
        <f>C199</f>
        <v>Egersdorfová/ 
Kuchyňková</v>
      </c>
      <c r="H194" s="990" t="str">
        <f>C200</f>
        <v>Tomanová/ 
Blahníková</v>
      </c>
      <c r="I194" s="991" t="str">
        <f>C201</f>
        <v/>
      </c>
      <c r="J194" s="990" t="str">
        <f>C202</f>
        <v/>
      </c>
      <c r="K194" s="990" t="str">
        <f>C203</f>
        <v/>
      </c>
      <c r="L194" s="928" t="s">
        <v>14</v>
      </c>
      <c r="M194" s="958" t="s">
        <v>13</v>
      </c>
      <c r="N194" s="958"/>
      <c r="O194" s="958" t="s">
        <v>15</v>
      </c>
      <c r="P194" s="929" t="s">
        <v>186</v>
      </c>
      <c r="Q194" s="996" t="s">
        <v>107</v>
      </c>
      <c r="R194" s="997" t="s">
        <v>104</v>
      </c>
      <c r="S194" s="997" t="s">
        <v>105</v>
      </c>
      <c r="T194" s="997"/>
      <c r="U194" s="997" t="s">
        <v>106</v>
      </c>
      <c r="V194" s="998" t="s">
        <v>187</v>
      </c>
      <c r="W194" s="994" t="s">
        <v>12</v>
      </c>
      <c r="X194" s="616"/>
      <c r="Y194" s="616"/>
      <c r="Z194" s="617"/>
      <c r="AA194" s="618"/>
    </row>
    <row r="195" spans="1:27" s="619" customFormat="1" ht="30" customHeight="1" thickBot="1" x14ac:dyDescent="0.3">
      <c r="A195" s="614"/>
      <c r="B195" s="1011" t="str">
        <f>'Tabulky skupin'!B195</f>
        <v>W</v>
      </c>
      <c r="C195" s="935"/>
      <c r="D195" s="623">
        <f>B196</f>
        <v>171</v>
      </c>
      <c r="E195" s="624">
        <f>B197</f>
        <v>172</v>
      </c>
      <c r="F195" s="624">
        <f>B198</f>
        <v>173</v>
      </c>
      <c r="G195" s="625">
        <f>B199</f>
        <v>174</v>
      </c>
      <c r="H195" s="624">
        <f>B200</f>
        <v>175</v>
      </c>
      <c r="I195" s="626">
        <f>B201</f>
        <v>176</v>
      </c>
      <c r="J195" s="624">
        <f>B202</f>
        <v>177</v>
      </c>
      <c r="K195" s="624">
        <f>B203</f>
        <v>178</v>
      </c>
      <c r="L195" s="930"/>
      <c r="M195" s="960"/>
      <c r="N195" s="960"/>
      <c r="O195" s="960"/>
      <c r="P195" s="931"/>
      <c r="Q195" s="1904" t="s">
        <v>42</v>
      </c>
      <c r="R195" s="1905"/>
      <c r="S195" s="1905"/>
      <c r="T195" s="1905"/>
      <c r="U195" s="1905"/>
      <c r="V195" s="2076"/>
      <c r="W195" s="995"/>
      <c r="X195" s="628"/>
      <c r="Y195" s="628"/>
      <c r="Z195" s="629"/>
      <c r="AA195" s="618"/>
    </row>
    <row r="196" spans="1:27" ht="30" customHeight="1" thickTop="1" x14ac:dyDescent="0.25">
      <c r="A196" s="561"/>
      <c r="B196" s="1012">
        <f>'Tabulky skupin'!B196</f>
        <v>171</v>
      </c>
      <c r="C196" s="1004" t="str">
        <f>VLOOKUP($B196,jednotlivci!$C$5:$G$164,5,0)</f>
        <v>Tomanová/ 
Pálfyová</v>
      </c>
      <c r="D196" s="926" t="str">
        <f>B195</f>
        <v>W</v>
      </c>
      <c r="E196" s="98" t="str">
        <f>IFERROR(CONCATENATE(VLOOKUP(CONCATENATE($B196,"_",E$195),'Rozpis zápasů'!$D$3:$AF$162,IF(VLOOKUP(CONCATENATE($B196,"_",E$195),'Rozpis zápasů'!$D$3:$AF$162,3,0)=$B196,5,6),0),":",VLOOKUP(CONCATENATE($B196,"_",E$195),'Rozpis zápasů'!$D$3:$AF$162,IF(VLOOKUP(CONCATENATE($B196,"_",E$195),'Rozpis zápasů'!$D$3:$AF$162,3,0)=$B196,6,5),0),IF(VLOOKUP(CONCATENATE($B196,"_",E$195),'Rozpis zápasů'!$D$3:$AF$162,20,0)&lt;&gt;"",CONCATENATE(" (",VLOOKUP(CONCATENATE($B196,"_",E$195),'Rozpis zápasů'!$D$3:$AF$162,20,0),")"),"")),"")</f>
        <v>2:0</v>
      </c>
      <c r="F196" s="98" t="str">
        <f>IFERROR(CONCATENATE(VLOOKUP(CONCATENATE($B196,"_",F$195),'Rozpis zápasů'!$D$3:$AF$162,IF(VLOOKUP(CONCATENATE($B196,"_",F$195),'Rozpis zápasů'!$D$3:$AF$162,3,0)=$B196,5,6),0),":",VLOOKUP(CONCATENATE($B196,"_",F$195),'Rozpis zápasů'!$D$3:$AF$162,IF(VLOOKUP(CONCATENATE($B196,"_",F$195),'Rozpis zápasů'!$D$3:$AF$162,3,0)=$B196,6,5),0),IF(VLOOKUP(CONCATENATE($B196,"_",F$195),'Rozpis zápasů'!$D$3:$AF$162,20,0)&lt;&gt;"",CONCATENATE(" (",VLOOKUP(CONCATENATE($B196,"_",F$195),'Rozpis zápasů'!$D$3:$AF$162,20,0),")"),"")),"")</f>
        <v>2:1</v>
      </c>
      <c r="G196" s="98" t="str">
        <f>IFERROR(CONCATENATE(VLOOKUP(CONCATENATE($B196,"_",G$195),'Rozpis zápasů'!$D$3:$AF$162,IF(VLOOKUP(CONCATENATE($B196,"_",G$195),'Rozpis zápasů'!$D$3:$AF$162,3,0)=$B196,5,6),0),":",VLOOKUP(CONCATENATE($B196,"_",G$195),'Rozpis zápasů'!$D$3:$AF$162,IF(VLOOKUP(CONCATENATE($B196,"_",G$195),'Rozpis zápasů'!$D$3:$AF$162,3,0)=$B196,6,5),0),IF(VLOOKUP(CONCATENATE($B196,"_",G$195),'Rozpis zápasů'!$D$3:$AF$162,20,0)&lt;&gt;"",CONCATENATE(" (",VLOOKUP(CONCATENATE($B196,"_",G$195),'Rozpis zápasů'!$D$3:$AF$162,20,0),")"),"")),"")</f>
        <v>0:2</v>
      </c>
      <c r="H196" s="98" t="str">
        <f>IFERROR(CONCATENATE(VLOOKUP(CONCATENATE($B196,"_",H$195),'Rozpis zápasů'!$D$3:$AF$162,IF(VLOOKUP(CONCATENATE($B196,"_",H$195),'Rozpis zápasů'!$D$3:$AF$162,3,0)=$B196,5,6),0),":",VLOOKUP(CONCATENATE($B196,"_",H$195),'Rozpis zápasů'!$D$3:$AF$162,IF(VLOOKUP(CONCATENATE($B196,"_",H$195),'Rozpis zápasů'!$D$3:$AF$162,3,0)=$B196,6,5),0),IF(VLOOKUP(CONCATENATE($B196,"_",H$195),'Rozpis zápasů'!$D$3:$AF$162,20,0)&lt;&gt;"",CONCATENATE(" (",VLOOKUP(CONCATENATE($B196,"_",H$195),'Rozpis zápasů'!$D$3:$AF$162,20,0),")"),"")),"")</f>
        <v>2:0</v>
      </c>
      <c r="I196" s="98" t="str">
        <f>IFERROR(CONCATENATE(VLOOKUP(CONCATENATE($B196,"_",I$195),'Rozpis zápasů'!$D$3:$AF$162,IF(VLOOKUP(CONCATENATE($B196,"_",I$195),'Rozpis zápasů'!$D$3:$AF$162,3,0)=$B196,5,6),0),":",VLOOKUP(CONCATENATE($B196,"_",I$195),'Rozpis zápasů'!$D$3:$AF$162,IF(VLOOKUP(CONCATENATE($B196,"_",I$195),'Rozpis zápasů'!$D$3:$AF$162,3,0)=$B196,6,5),0),IF(VLOOKUP(CONCATENATE($B196,"_",I$195),'Rozpis zápasů'!$D$3:$AF$162,20,0)&lt;&gt;"",CONCATENATE(" (",VLOOKUP(CONCATENATE($B196,"_",I$195),'Rozpis zápasů'!$D$3:$AF$162,20,0),")"),"")),"")</f>
        <v/>
      </c>
      <c r="J196" s="98" t="str">
        <f>IFERROR(CONCATENATE(VLOOKUP(CONCATENATE($B196,"_",J$195),'Rozpis zápasů'!$D$3:$AF$162,IF(VLOOKUP(CONCATENATE($B196,"_",J$195),'Rozpis zápasů'!$D$3:$AF$162,3,0)=$B196,5,6),0),":",VLOOKUP(CONCATENATE($B196,"_",J$195),'Rozpis zápasů'!$D$3:$AF$162,IF(VLOOKUP(CONCATENATE($B196,"_",J$195),'Rozpis zápasů'!$D$3:$AF$162,3,0)=$B196,6,5),0),IF(VLOOKUP(CONCATENATE($B196,"_",J$195),'Rozpis zápasů'!$D$3:$AF$162,20,0)&lt;&gt;"",CONCATENATE(" (",VLOOKUP(CONCATENATE($B196,"_",J$195),'Rozpis zápasů'!$D$3:$AF$162,20,0),")"),"")),"")</f>
        <v/>
      </c>
      <c r="K196" s="99" t="str">
        <f>IFERROR(CONCATENATE(VLOOKUP(CONCATENATE($B196,"_",K$195),'Rozpis zápasů'!$D$3:$AF$162,IF(VLOOKUP(CONCATENATE($B196,"_",K$195),'Rozpis zápasů'!$D$3:$AF$162,3,0)=$B196,5,6),0),":",VLOOKUP(CONCATENATE($B196,"_",K$195),'Rozpis zápasů'!$D$3:$AF$162,IF(VLOOKUP(CONCATENATE($B196,"_",K$195),'Rozpis zápasů'!$D$3:$AF$162,3,0)=$B196,6,5),0),IF(VLOOKUP(CONCATENATE($B196,"_",K$195),'Rozpis zápasů'!$D$3:$AF$162,20,0)&lt;&gt;"",CONCATENATE(" (",VLOOKUP(CONCATENATE($B196,"_",K$195),'Rozpis zápasů'!$D$3:$AF$162,20,0),")"),"")),"")</f>
        <v/>
      </c>
      <c r="L196" s="230">
        <f>IF((COUNTIFS('Rozpis zápasů'!$F$3:$F$162,B196,'Rozpis zápasů'!$E$3:$E$162,"&lt;&gt;N")+COUNTIFS('Rozpis zápasů'!$G$3:$G$162,B196,'Rozpis zápasů'!$E$3:$E$162,"&lt;&gt;N"))=0,"",SUMIF('Rozpis zápasů'!$F$3:$F$162,B196,'Rozpis zápasů'!$L$3:$L$162)+SUMIF('Rozpis zápasů'!$G$3:$G$162,B196,'Rozpis zápasů'!$M$3:$M$162))</f>
        <v>3</v>
      </c>
      <c r="M196" s="234">
        <f>IF((COUNTIFS('Rozpis zápasů'!$F$3:$F$162,B196,'Rozpis zápasů'!$E$3:$E$162,"&lt;&gt;N")+COUNTIFS('Rozpis zápasů'!$G$3:$G$162,B196,'Rozpis zápasů'!$E$3:$E$162,"&lt;&gt;N"))=0,"",SUMIF('Rozpis zápasů'!$F$3:$F$162,$B196,'Rozpis zápasů'!$H$3:$H$162)+SUMIF('Rozpis zápasů'!$G$3:$G$162,$B196,'Rozpis zápasů'!$I$3:$I$162))</f>
        <v>6</v>
      </c>
      <c r="N196" s="354">
        <f>IF((COUNTIFS('Rozpis zápasů'!$F$3:$F$162,B196,'Rozpis zápasů'!$E$3:$E$162,"&lt;&gt;N")+COUNTIFS('Rozpis zápasů'!$G$3:$G$162,B196,'Rozpis zápasů'!$E$3:$E$162,"&lt;&gt;N"))=0,"",SUMIF('Rozpis zápasů'!$F$3:$F$162,$B196,'Rozpis zápasů'!$I$3:$I$162)+SUMIF('Rozpis zápasů'!$G$3:$G$162,$B196,'Rozpis zápasů'!$H$3:$H$162))</f>
        <v>3</v>
      </c>
      <c r="O196" s="231">
        <f>IFERROR(M196-N196,"")</f>
        <v>3</v>
      </c>
      <c r="P196" s="434">
        <f>IFERROR(M196/N196,"")</f>
        <v>2</v>
      </c>
      <c r="Q196" s="435">
        <f t="shared" ref="Q196:Q203" si="93">IFERROR(RANK(L196,$L$196:$L$203,0),"")</f>
        <v>1</v>
      </c>
      <c r="R196" s="436" t="str">
        <f>IF($Q196="","",IF(AND(COUNTIF($Q$196:$Q$203,$Q196)&gt;1,COUNTIF($Q$196:$Q$203,$Q196)&lt;COUNTA($C$196:$C$203)),HLOOKUP($B196,rozstřely!$C$652:$BN$675,10,0),""))</f>
        <v/>
      </c>
      <c r="S196" s="437" t="str">
        <f>IF($Q196="","",IF(AND(COUNTIF($Q$196:$Q$203,$Q196)&gt;1,COUNTIF($Q$196:$Q$203,$Q196)&lt;COUNTA($C$196:$C$203)),HLOOKUP($B196,rozstřely!$C$652:$BN$675,11,0),""))</f>
        <v/>
      </c>
      <c r="T196" s="438" t="str">
        <f>IF($Q196="","",IF(AND(COUNTIF($Q$196:$Q$203,$Q196)&gt;1,COUNTIF($Q$196:$Q$203,$Q196)&lt;COUNTA($C$196:$C$203)),HLOOKUP($B196,rozstřely!$C$652:$BN$675,12,0),""))</f>
        <v/>
      </c>
      <c r="U196" s="436" t="str">
        <f>IF($Q196="","",IF(AND(COUNTIF($Q$196:$Q$203,$Q196)&gt;1,COUNTIF($Q$196:$Q$203,$Q196)&lt;COUNTA($C$196:$C$203)),HLOOKUP($B196,rozstřely!$C$652:$BN$675,13,0),""))</f>
        <v/>
      </c>
      <c r="V196" s="439" t="str">
        <f>IF($Q196="","",IF(AND(COUNTIF($Q$196:$Q$203,$Q196)&gt;1,COUNTIF($Q$196:$Q$203,$Q196)&lt;COUNTA($C$196:$C$203)),HLOOKUP($B196,rozstřely!$C$652:$BN$675,14,0),""))</f>
        <v/>
      </c>
      <c r="W196" s="1516">
        <f ca="1">IF($Q196="","",IF(AND(COUNTIF($Q$196:$Q$203,$Q196)&gt;0,COUNTIF($Q$196:$Q$203,$Q196)&lt;COUNTA($C$196:$C$203)),HLOOKUP(B196,rozstřely!$C$641:$BN$648,8,0),""))</f>
        <v>1</v>
      </c>
      <c r="X196" s="1519" t="str">
        <f ca="1">CONCATENATE(W196,$B$195)</f>
        <v>1W</v>
      </c>
      <c r="Y196" s="442">
        <f t="shared" ref="Y196:Y203" si="94">B196</f>
        <v>171</v>
      </c>
      <c r="Z196" s="443" t="str">
        <f t="shared" ref="Z196:Z203" si="95">C196</f>
        <v>Tomanová/ 
Pálfyová</v>
      </c>
      <c r="AA196" s="325"/>
    </row>
    <row r="197" spans="1:27" ht="30" customHeight="1" x14ac:dyDescent="0.25">
      <c r="A197" s="561"/>
      <c r="B197" s="1013">
        <f>'Tabulky skupin'!B197</f>
        <v>172</v>
      </c>
      <c r="C197" s="1005" t="str">
        <f>VLOOKUP($B197,jednotlivci!$C$5:$G$164,5,0)</f>
        <v>Kronychová/ 
Štěpánová</v>
      </c>
      <c r="D197" s="100" t="str">
        <f>IFERROR(CONCATENATE(VLOOKUP(CONCATENATE(D$195,"_",$B197),'Rozpis zápasů'!$D$3:$AF$162,IF(VLOOKUP(CONCATENATE(D$195,"_",$B197),'Rozpis zápasů'!$D$3:$AF$162,3,0)=$B197,5,6),0),":",VLOOKUP(CONCATENATE(D$195,"_",$B197),'Rozpis zápasů'!$D$3:$AF$162,IF(VLOOKUP(CONCATENATE(D$195,"_",$B197),'Rozpis zápasů'!$D$3:$AF$162,3,0)=$B197,6,5),0),IF(VLOOKUP(CONCATENATE(D$195,"_",$B197),'Rozpis zápasů'!$D$3:$AF$162,20,0)&lt;&gt;"",CONCATENATE(" (",VLOOKUP(CONCATENATE(D$195,"_",$B197),'Rozpis zápasů'!$D$3:$AF$162,20,0),")"),"")),"")</f>
        <v>0:2</v>
      </c>
      <c r="E197" s="927" t="str">
        <f>D196</f>
        <v>W</v>
      </c>
      <c r="F197" s="101" t="str">
        <f>IFERROR(CONCATENATE(VLOOKUP(CONCATENATE($B197,"_",F$195),'Rozpis zápasů'!$D$3:$AF$162,IF(VLOOKUP(CONCATENATE($B197,"_",F$195),'Rozpis zápasů'!$D$3:$AF$162,3,0)=$B197,5,6),0),":",VLOOKUP(CONCATENATE($B197,"_",F$195),'Rozpis zápasů'!$D$3:$AF$162,IF(VLOOKUP(CONCATENATE($B197,"_",F$195),'Rozpis zápasů'!$D$3:$AF$162,3,0)=$B197,6,5),0),IF(VLOOKUP(CONCATENATE($B197,"_",F$195),'Rozpis zápasů'!$D$3:$AF$162,20,0)&lt;&gt;"",CONCATENATE(" (",VLOOKUP(CONCATENATE($B197,"_",F$195),'Rozpis zápasů'!$D$3:$AF$162,20,0),")"),"")),"")</f>
        <v>2:1</v>
      </c>
      <c r="G197" s="101" t="str">
        <f>IFERROR(CONCATENATE(VLOOKUP(CONCATENATE($B197,"_",G$195),'Rozpis zápasů'!$D$3:$AF$162,IF(VLOOKUP(CONCATENATE($B197,"_",G$195),'Rozpis zápasů'!$D$3:$AF$162,3,0)=$B197,5,6),0),":",VLOOKUP(CONCATENATE($B197,"_",G$195),'Rozpis zápasů'!$D$3:$AF$162,IF(VLOOKUP(CONCATENATE($B197,"_",G$195),'Rozpis zápasů'!$D$3:$AF$162,3,0)=$B197,6,5),0),IF(VLOOKUP(CONCATENATE($B197,"_",G$195),'Rozpis zápasů'!$D$3:$AF$162,20,0)&lt;&gt;"",CONCATENATE(" (",VLOOKUP(CONCATENATE($B197,"_",G$195),'Rozpis zápasů'!$D$3:$AF$162,20,0),")"),"")),"")</f>
        <v>2:0</v>
      </c>
      <c r="H197" s="101" t="str">
        <f>IFERROR(CONCATENATE(VLOOKUP(CONCATENATE($B197,"_",H$195),'Rozpis zápasů'!$D$3:$AF$162,IF(VLOOKUP(CONCATENATE($B197,"_",H$195),'Rozpis zápasů'!$D$3:$AF$162,3,0)=$B197,5,6),0),":",VLOOKUP(CONCATENATE($B197,"_",H$195),'Rozpis zápasů'!$D$3:$AF$162,IF(VLOOKUP(CONCATENATE($B197,"_",H$195),'Rozpis zápasů'!$D$3:$AF$162,3,0)=$B197,6,5),0),IF(VLOOKUP(CONCATENATE($B197,"_",H$195),'Rozpis zápasů'!$D$3:$AF$162,20,0)&lt;&gt;"",CONCATENATE(" (",VLOOKUP(CONCATENATE($B197,"_",H$195),'Rozpis zápasů'!$D$3:$AF$162,20,0),")"),"")),"")</f>
        <v>1:2</v>
      </c>
      <c r="I197" s="101" t="str">
        <f>IFERROR(CONCATENATE(VLOOKUP(CONCATENATE($B197,"_",I$195),'Rozpis zápasů'!$D$3:$AF$162,IF(VLOOKUP(CONCATENATE($B197,"_",I$195),'Rozpis zápasů'!$D$3:$AF$162,3,0)=$B197,5,6),0),":",VLOOKUP(CONCATENATE($B197,"_",I$195),'Rozpis zápasů'!$D$3:$AF$162,IF(VLOOKUP(CONCATENATE($B197,"_",I$195),'Rozpis zápasů'!$D$3:$AF$162,3,0)=$B197,6,5),0),IF(VLOOKUP(CONCATENATE($B197,"_",I$195),'Rozpis zápasů'!$D$3:$AF$162,20,0)&lt;&gt;"",CONCATENATE(" (",VLOOKUP(CONCATENATE($B197,"_",I$195),'Rozpis zápasů'!$D$3:$AF$162,20,0),")"),"")),"")</f>
        <v/>
      </c>
      <c r="J197" s="101" t="str">
        <f>IFERROR(CONCATENATE(VLOOKUP(CONCATENATE($B197,"_",J$195),'Rozpis zápasů'!$D$3:$AF$162,IF(VLOOKUP(CONCATENATE($B197,"_",J$195),'Rozpis zápasů'!$D$3:$AF$162,3,0)=$B197,5,6),0),":",VLOOKUP(CONCATENATE($B197,"_",J$195),'Rozpis zápasů'!$D$3:$AF$162,IF(VLOOKUP(CONCATENATE($B197,"_",J$195),'Rozpis zápasů'!$D$3:$AF$162,3,0)=$B197,6,5),0),IF(VLOOKUP(CONCATENATE($B197,"_",J$195),'Rozpis zápasů'!$D$3:$AF$162,20,0)&lt;&gt;"",CONCATENATE(" (",VLOOKUP(CONCATENATE($B197,"_",J$195),'Rozpis zápasů'!$D$3:$AF$162,20,0),")"),"")),"")</f>
        <v/>
      </c>
      <c r="K197" s="102" t="str">
        <f>IFERROR(CONCATENATE(VLOOKUP(CONCATENATE($B197,"_",K$195),'Rozpis zápasů'!$D$3:$AF$162,IF(VLOOKUP(CONCATENATE($B197,"_",K$195),'Rozpis zápasů'!$D$3:$AF$162,3,0)=$B197,5,6),0),":",VLOOKUP(CONCATENATE($B197,"_",K$195),'Rozpis zápasů'!$D$3:$AF$162,IF(VLOOKUP(CONCATENATE($B197,"_",K$195),'Rozpis zápasů'!$D$3:$AF$162,3,0)=$B197,6,5),0),IF(VLOOKUP(CONCATENATE($B197,"_",K$195),'Rozpis zápasů'!$D$3:$AF$162,20,0)&lt;&gt;"",CONCATENATE(" (",VLOOKUP(CONCATENATE($B197,"_",K$195),'Rozpis zápasů'!$D$3:$AF$162,20,0),")"),"")),"")</f>
        <v/>
      </c>
      <c r="L197" s="232">
        <f>IF((COUNTIFS('Rozpis zápasů'!$F$3:$F$162,B197,'Rozpis zápasů'!$E$3:$E$162,"&lt;&gt;N")+COUNTIFS('Rozpis zápasů'!$G$3:$G$162,B197,'Rozpis zápasů'!$E$3:$E$162,"&lt;&gt;N"))=0,"",SUMIF('Rozpis zápasů'!$F$3:$F$162,B197,'Rozpis zápasů'!$L$3:$L$162)+SUMIF('Rozpis zápasů'!$G$3:$G$162,B197,'Rozpis zápasů'!$M$3:$M$162))</f>
        <v>2</v>
      </c>
      <c r="M197" s="235">
        <f>IF((COUNTIFS('Rozpis zápasů'!$F$3:$F$162,B197,'Rozpis zápasů'!$E$3:$E$162,"&lt;&gt;N")+COUNTIFS('Rozpis zápasů'!$G$3:$G$162,B197,'Rozpis zápasů'!$E$3:$E$162,"&lt;&gt;N"))=0,"",SUMIF('Rozpis zápasů'!$F$3:$F$162,$B197,'Rozpis zápasů'!$H$3:$H$162)+SUMIF('Rozpis zápasů'!$G$3:$G$162,$B197,'Rozpis zápasů'!$I$3:$I$162))</f>
        <v>5</v>
      </c>
      <c r="N197" s="355">
        <f>IF((COUNTIFS('Rozpis zápasů'!$F$3:$F$162,B197,'Rozpis zápasů'!$E$3:$E$162,"&lt;&gt;N")+COUNTIFS('Rozpis zápasů'!$G$3:$G$162,B197,'Rozpis zápasů'!$E$3:$E$162,"&lt;&gt;N"))=0,"",SUMIF('Rozpis zápasů'!$F$3:$F$162,$B197,'Rozpis zápasů'!$I$3:$I$162)+SUMIF('Rozpis zápasů'!$G$3:$G$162,$B197,'Rozpis zápasů'!$H$3:$H$162))</f>
        <v>5</v>
      </c>
      <c r="O197" s="233">
        <f t="shared" ref="O197:O203" si="96">IFERROR(M197-N197,"")</f>
        <v>0</v>
      </c>
      <c r="P197" s="445">
        <f t="shared" ref="P197:P203" si="97">IFERROR(M197/N197,"")</f>
        <v>1</v>
      </c>
      <c r="Q197" s="446">
        <f t="shared" si="93"/>
        <v>2</v>
      </c>
      <c r="R197" s="447">
        <f>IF($Q197="","",IF(AND(COUNTIF($Q$196:$Q$203,$Q197)&gt;1,COUNTIF($Q$196:$Q$203,$Q197)&lt;COUNTA($C$196:$C$203)),HLOOKUP($B197,rozstřely!$C$652:$BN$675,10,0),""))</f>
        <v>1</v>
      </c>
      <c r="S197" s="448">
        <f>IF($Q197="","",IF(AND(COUNTIF($Q$196:$Q$203,$Q197)&gt;1,COUNTIF($Q$196:$Q$203,$Q197)&lt;COUNTA($C$196:$C$203)),HLOOKUP($B197,rozstřely!$C$652:$BN$675,11,0),""))</f>
        <v>3</v>
      </c>
      <c r="T197" s="449">
        <f>IF($Q197="","",IF(AND(COUNTIF($Q$196:$Q$203,$Q197)&gt;1,COUNTIF($Q$196:$Q$203,$Q197)&lt;COUNTA($C$196:$C$203)),HLOOKUP($B197,rozstřely!$C$652:$BN$675,12,0),""))</f>
        <v>2</v>
      </c>
      <c r="U197" s="447">
        <f>IF($Q197="","",IF(AND(COUNTIF($Q$196:$Q$203,$Q197)&gt;1,COUNTIF($Q$196:$Q$203,$Q197)&lt;COUNTA($C$196:$C$203)),HLOOKUP($B197,rozstřely!$C$652:$BN$675,13,0),""))</f>
        <v>1</v>
      </c>
      <c r="V197" s="450">
        <f>IF($Q197="","",IF(AND(COUNTIF($Q$196:$Q$203,$Q197)&gt;1,COUNTIF($Q$196:$Q$203,$Q197)&lt;COUNTA($C$196:$C$203)),HLOOKUP($B197,rozstřely!$C$652:$BN$675,14,0),""))</f>
        <v>1.5</v>
      </c>
      <c r="W197" s="1517">
        <f ca="1">IF($Q197="","",IF(AND(COUNTIF($Q$196:$Q$203,$Q197)&gt;0,COUNTIF($Q$196:$Q$203,$Q197)&lt;COUNTA($C$196:$C$203)),HLOOKUP(B197,rozstřely!$C$641:$BN$648,8,0),""))</f>
        <v>2</v>
      </c>
      <c r="X197" s="1519" t="str">
        <f t="shared" ref="X197:X203" ca="1" si="98">CONCATENATE(W197,$B$195)</f>
        <v>2W</v>
      </c>
      <c r="Y197" s="453">
        <f t="shared" si="94"/>
        <v>172</v>
      </c>
      <c r="Z197" s="454" t="str">
        <f t="shared" si="95"/>
        <v>Kronychová/ 
Štěpánová</v>
      </c>
      <c r="AA197" s="325"/>
    </row>
    <row r="198" spans="1:27" ht="30" customHeight="1" x14ac:dyDescent="0.25">
      <c r="A198" s="561"/>
      <c r="B198" s="1013">
        <f>'Tabulky skupin'!B198</f>
        <v>173</v>
      </c>
      <c r="C198" s="1005" t="str">
        <f>VLOOKUP($B198,jednotlivci!$C$5:$G$164,5,0)</f>
        <v>Klímová/ 
Lerchová</v>
      </c>
      <c r="D198" s="100" t="str">
        <f>IFERROR(CONCATENATE(VLOOKUP(CONCATENATE(D$195,"_",$B198),'Rozpis zápasů'!$D$3:$AF$162,IF(VLOOKUP(CONCATENATE(D$195,"_",$B198),'Rozpis zápasů'!$D$3:$AF$162,3,0)=$B198,5,6),0),":",VLOOKUP(CONCATENATE(D$195,"_",$B198),'Rozpis zápasů'!$D$3:$AF$162,IF(VLOOKUP(CONCATENATE(D$195,"_",$B198),'Rozpis zápasů'!$D$3:$AF$162,3,0)=$B198,6,5),0),IF(VLOOKUP(CONCATENATE(D$195,"_",$B198),'Rozpis zápasů'!$D$3:$AF$162,20,0)&lt;&gt;"",CONCATENATE(" (",VLOOKUP(CONCATENATE(D$195,"_",$B198),'Rozpis zápasů'!$D$3:$AF$162,20,0),")"),"")),"")</f>
        <v>1:2</v>
      </c>
      <c r="E198" s="103" t="str">
        <f>IFERROR(CONCATENATE(VLOOKUP(CONCATENATE(E$195,"_",$B198),'Rozpis zápasů'!$D$3:$AF$162,IF(VLOOKUP(CONCATENATE(E$195,"_",$B198),'Rozpis zápasů'!$D$3:$AF$162,3,0)=$B198,5,6),0),":",VLOOKUP(CONCATENATE(E$195,"_",$B198),'Rozpis zápasů'!$D$3:$AF$162,IF(VLOOKUP(CONCATENATE(E$195,"_",$B198),'Rozpis zápasů'!$D$3:$AF$162,3,0)=$B198,6,5),0),IF(VLOOKUP(CONCATENATE(E$195,"_",$B198),'Rozpis zápasů'!$D$3:$AF$162,20,0)&lt;&gt;"",CONCATENATE(" (",VLOOKUP(CONCATENATE(E$195,"_",$B198),'Rozpis zápasů'!$D$3:$AF$162,20,0),")"),"")),"")</f>
        <v>1:2</v>
      </c>
      <c r="F198" s="927" t="str">
        <f>E197</f>
        <v>W</v>
      </c>
      <c r="G198" s="101" t="str">
        <f>IFERROR(CONCATENATE(VLOOKUP(CONCATENATE($B198,"_",G$195),'Rozpis zápasů'!$D$3:$AF$162,IF(VLOOKUP(CONCATENATE($B198,"_",G$195),'Rozpis zápasů'!$D$3:$AF$162,3,0)=$B198,5,6),0),":",VLOOKUP(CONCATENATE($B198,"_",G$195),'Rozpis zápasů'!$D$3:$AF$162,IF(VLOOKUP(CONCATENATE($B198,"_",G$195),'Rozpis zápasů'!$D$3:$AF$162,3,0)=$B198,6,5),0),IF(VLOOKUP(CONCATENATE($B198,"_",G$195),'Rozpis zápasů'!$D$3:$AF$162,20,0)&lt;&gt;"",CONCATENATE(" (",VLOOKUP(CONCATENATE($B198,"_",G$195),'Rozpis zápasů'!$D$3:$AF$162,20,0),")"),"")),"")</f>
        <v>2:0</v>
      </c>
      <c r="H198" s="101" t="str">
        <f>IFERROR(CONCATENATE(VLOOKUP(CONCATENATE($B198,"_",H$195),'Rozpis zápasů'!$D$3:$AF$162,IF(VLOOKUP(CONCATENATE($B198,"_",H$195),'Rozpis zápasů'!$D$3:$AF$162,3,0)=$B198,5,6),0),":",VLOOKUP(CONCATENATE($B198,"_",H$195),'Rozpis zápasů'!$D$3:$AF$162,IF(VLOOKUP(CONCATENATE($B198,"_",H$195),'Rozpis zápasů'!$D$3:$AF$162,3,0)=$B198,6,5),0),IF(VLOOKUP(CONCATENATE($B198,"_",H$195),'Rozpis zápasů'!$D$3:$AF$162,20,0)&lt;&gt;"",CONCATENATE(" (",VLOOKUP(CONCATENATE($B198,"_",H$195),'Rozpis zápasů'!$D$3:$AF$162,20,0),")"),"")),"")</f>
        <v>0:2</v>
      </c>
      <c r="I198" s="101" t="str">
        <f>IFERROR(CONCATENATE(VLOOKUP(CONCATENATE($B198,"_",I$195),'Rozpis zápasů'!$D$3:$AF$162,IF(VLOOKUP(CONCATENATE($B198,"_",I$195),'Rozpis zápasů'!$D$3:$AF$162,3,0)=$B198,5,6),0),":",VLOOKUP(CONCATENATE($B198,"_",I$195),'Rozpis zápasů'!$D$3:$AF$162,IF(VLOOKUP(CONCATENATE($B198,"_",I$195),'Rozpis zápasů'!$D$3:$AF$162,3,0)=$B198,6,5),0),IF(VLOOKUP(CONCATENATE($B198,"_",I$195),'Rozpis zápasů'!$D$3:$AF$162,20,0)&lt;&gt;"",CONCATENATE(" (",VLOOKUP(CONCATENATE($B198,"_",I$195),'Rozpis zápasů'!$D$3:$AF$162,20,0),")"),"")),"")</f>
        <v/>
      </c>
      <c r="J198" s="101" t="str">
        <f>IFERROR(CONCATENATE(VLOOKUP(CONCATENATE($B198,"_",J$195),'Rozpis zápasů'!$D$3:$AF$162,IF(VLOOKUP(CONCATENATE($B198,"_",J$195),'Rozpis zápasů'!$D$3:$AF$162,3,0)=$B198,5,6),0),":",VLOOKUP(CONCATENATE($B198,"_",J$195),'Rozpis zápasů'!$D$3:$AF$162,IF(VLOOKUP(CONCATENATE($B198,"_",J$195),'Rozpis zápasů'!$D$3:$AF$162,3,0)=$B198,6,5),0),IF(VLOOKUP(CONCATENATE($B198,"_",J$195),'Rozpis zápasů'!$D$3:$AF$162,20,0)&lt;&gt;"",CONCATENATE(" (",VLOOKUP(CONCATENATE($B198,"_",J$195),'Rozpis zápasů'!$D$3:$AF$162,20,0),")"),"")),"")</f>
        <v/>
      </c>
      <c r="K198" s="102" t="str">
        <f>IFERROR(CONCATENATE(VLOOKUP(CONCATENATE($B198,"_",K$195),'Rozpis zápasů'!$D$3:$AF$162,IF(VLOOKUP(CONCATENATE($B198,"_",K$195),'Rozpis zápasů'!$D$3:$AF$162,3,0)=$B198,5,6),0),":",VLOOKUP(CONCATENATE($B198,"_",K$195),'Rozpis zápasů'!$D$3:$AF$162,IF(VLOOKUP(CONCATENATE($B198,"_",K$195),'Rozpis zápasů'!$D$3:$AF$162,3,0)=$B198,6,5),0),IF(VLOOKUP(CONCATENATE($B198,"_",K$195),'Rozpis zápasů'!$D$3:$AF$162,20,0)&lt;&gt;"",CONCATENATE(" (",VLOOKUP(CONCATENATE($B198,"_",K$195),'Rozpis zápasů'!$D$3:$AF$162,20,0),")"),"")),"")</f>
        <v/>
      </c>
      <c r="L198" s="232">
        <f>IF((COUNTIFS('Rozpis zápasů'!$F$3:$F$162,B198,'Rozpis zápasů'!$E$3:$E$162,"&lt;&gt;N")+COUNTIFS('Rozpis zápasů'!$G$3:$G$162,B198,'Rozpis zápasů'!$E$3:$E$162,"&lt;&gt;N"))=0,"",SUMIF('Rozpis zápasů'!$F$3:$F$162,B198,'Rozpis zápasů'!$L$3:$L$162)+SUMIF('Rozpis zápasů'!$G$3:$G$162,B198,'Rozpis zápasů'!$M$3:$M$162))</f>
        <v>1</v>
      </c>
      <c r="M198" s="235">
        <f>IF((COUNTIFS('Rozpis zápasů'!$F$3:$F$162,B198,'Rozpis zápasů'!$E$3:$E$162,"&lt;&gt;N")+COUNTIFS('Rozpis zápasů'!$G$3:$G$162,B198,'Rozpis zápasů'!$E$3:$E$162,"&lt;&gt;N"))=0,"",SUMIF('Rozpis zápasů'!$F$3:$F$162,$B198,'Rozpis zápasů'!$H$3:$H$162)+SUMIF('Rozpis zápasů'!$G$3:$G$162,$B198,'Rozpis zápasů'!$I$3:$I$162))</f>
        <v>4</v>
      </c>
      <c r="N198" s="355">
        <f>IF((COUNTIFS('Rozpis zápasů'!$F$3:$F$162,B198,'Rozpis zápasů'!$E$3:$E$162,"&lt;&gt;N")+COUNTIFS('Rozpis zápasů'!$G$3:$G$162,B198,'Rozpis zápasů'!$E$3:$E$162,"&lt;&gt;N"))=0,"",SUMIF('Rozpis zápasů'!$F$3:$F$162,$B198,'Rozpis zápasů'!$I$3:$I$162)+SUMIF('Rozpis zápasů'!$G$3:$G$162,$B198,'Rozpis zápasů'!$H$3:$H$162))</f>
        <v>6</v>
      </c>
      <c r="O198" s="233">
        <f t="shared" si="96"/>
        <v>-2</v>
      </c>
      <c r="P198" s="445">
        <f t="shared" si="97"/>
        <v>0.66666666666666663</v>
      </c>
      <c r="Q198" s="446">
        <f t="shared" si="93"/>
        <v>5</v>
      </c>
      <c r="R198" s="447" t="str">
        <f>IF($Q198="","",IF(AND(COUNTIF($Q$196:$Q$203,$Q198)&gt;1,COUNTIF($Q$196:$Q$203,$Q198)&lt;COUNTA($C$196:$C$203)),HLOOKUP($B198,rozstřely!$C$652:$BN$675,10,0),""))</f>
        <v/>
      </c>
      <c r="S198" s="448" t="str">
        <f>IF($Q198="","",IF(AND(COUNTIF($Q$196:$Q$203,$Q198)&gt;1,COUNTIF($Q$196:$Q$203,$Q198)&lt;COUNTA($C$196:$C$203)),HLOOKUP($B198,rozstřely!$C$652:$BN$675,11,0),""))</f>
        <v/>
      </c>
      <c r="T198" s="449" t="str">
        <f>IF($Q198="","",IF(AND(COUNTIF($Q$196:$Q$203,$Q198)&gt;1,COUNTIF($Q$196:$Q$203,$Q198)&lt;COUNTA($C$196:$C$203)),HLOOKUP($B198,rozstřely!$C$652:$BN$675,12,0),""))</f>
        <v/>
      </c>
      <c r="U198" s="447" t="str">
        <f>IF($Q198="","",IF(AND(COUNTIF($Q$196:$Q$203,$Q198)&gt;1,COUNTIF($Q$196:$Q$203,$Q198)&lt;COUNTA($C$196:$C$203)),HLOOKUP($B198,rozstřely!$C$652:$BN$675,13,0),""))</f>
        <v/>
      </c>
      <c r="V198" s="450" t="str">
        <f>IF($Q198="","",IF(AND(COUNTIF($Q$196:$Q$203,$Q198)&gt;1,COUNTIF($Q$196:$Q$203,$Q198)&lt;COUNTA($C$196:$C$203)),HLOOKUP($B198,rozstřely!$C$652:$BN$675,14,0),""))</f>
        <v/>
      </c>
      <c r="W198" s="1517">
        <f ca="1">IF($Q198="","",IF(AND(COUNTIF($Q$196:$Q$203,$Q198)&gt;0,COUNTIF($Q$196:$Q$203,$Q198)&lt;COUNTA($C$196:$C$203)),HLOOKUP(B198,rozstřely!$C$641:$BN$648,8,0),""))</f>
        <v>5</v>
      </c>
      <c r="X198" s="1519" t="str">
        <f t="shared" ca="1" si="98"/>
        <v>5W</v>
      </c>
      <c r="Y198" s="453">
        <f t="shared" si="94"/>
        <v>173</v>
      </c>
      <c r="Z198" s="455" t="str">
        <f t="shared" si="95"/>
        <v>Klímová/ 
Lerchová</v>
      </c>
      <c r="AA198" s="325"/>
    </row>
    <row r="199" spans="1:27" ht="30" customHeight="1" x14ac:dyDescent="0.25">
      <c r="A199" s="561"/>
      <c r="B199" s="1013">
        <f>'Tabulky skupin'!B199</f>
        <v>174</v>
      </c>
      <c r="C199" s="1005" t="str">
        <f>VLOOKUP($B199,jednotlivci!$C$5:$G$164,5,0)</f>
        <v>Egersdorfová/ 
Kuchyňková</v>
      </c>
      <c r="D199" s="100" t="str">
        <f>IFERROR(CONCATENATE(VLOOKUP(CONCATENATE(D$195,"_",$B199),'Rozpis zápasů'!$D$3:$AF$162,IF(VLOOKUP(CONCATENATE(D$195,"_",$B199),'Rozpis zápasů'!$D$3:$AF$162,3,0)=$B199,5,6),0),":",VLOOKUP(CONCATENATE(D$195,"_",$B199),'Rozpis zápasů'!$D$3:$AF$162,IF(VLOOKUP(CONCATENATE(D$195,"_",$B199),'Rozpis zápasů'!$D$3:$AF$162,3,0)=$B199,6,5),0),IF(VLOOKUP(CONCATENATE(D$195,"_",$B199),'Rozpis zápasů'!$D$3:$AF$162,20,0)&lt;&gt;"",CONCATENATE(" (",VLOOKUP(CONCATENATE(D$195,"_",$B199),'Rozpis zápasů'!$D$3:$AF$162,20,0),")"),"")),"")</f>
        <v>2:0</v>
      </c>
      <c r="E199" s="103" t="str">
        <f>IFERROR(CONCATENATE(VLOOKUP(CONCATENATE(E$195,"_",$B199),'Rozpis zápasů'!$D$3:$AF$162,IF(VLOOKUP(CONCATENATE(E$195,"_",$B199),'Rozpis zápasů'!$D$3:$AF$162,3,0)=$B199,5,6),0),":",VLOOKUP(CONCATENATE(E$195,"_",$B199),'Rozpis zápasů'!$D$3:$AF$162,IF(VLOOKUP(CONCATENATE(E$195,"_",$B199),'Rozpis zápasů'!$D$3:$AF$162,3,0)=$B199,6,5),0),IF(VLOOKUP(CONCATENATE(E$195,"_",$B199),'Rozpis zápasů'!$D$3:$AF$162,20,0)&lt;&gt;"",CONCATENATE(" (",VLOOKUP(CONCATENATE(E$195,"_",$B199),'Rozpis zápasů'!$D$3:$AF$162,20,0),")"),"")),"")</f>
        <v>0:2</v>
      </c>
      <c r="F199" s="103" t="str">
        <f>IFERROR(CONCATENATE(VLOOKUP(CONCATENATE(F$195,"_",$B199),'Rozpis zápasů'!$D$3:$AF$162,IF(VLOOKUP(CONCATENATE(F$195,"_",$B199),'Rozpis zápasů'!$D$3:$AF$162,3,0)=$B199,5,6),0),":",VLOOKUP(CONCATENATE(F$195,"_",$B199),'Rozpis zápasů'!$D$3:$AF$162,IF(VLOOKUP(CONCATENATE(F$195,"_",$B199),'Rozpis zápasů'!$D$3:$AF$162,3,0)=$B199,6,5),0),IF(VLOOKUP(CONCATENATE(F$195,"_",$B199),'Rozpis zápasů'!$D$3:$AF$162,20,0)&lt;&gt;"",CONCATENATE(" (",VLOOKUP(CONCATENATE(F$195,"_",$B199),'Rozpis zápasů'!$D$3:$AF$162,20,0),")"),"")),"")</f>
        <v>0:2</v>
      </c>
      <c r="G199" s="927" t="str">
        <f>F198</f>
        <v>W</v>
      </c>
      <c r="H199" s="101" t="str">
        <f>IFERROR(CONCATENATE(VLOOKUP(CONCATENATE($B199,"_",H$195),'Rozpis zápasů'!$D$3:$AF$162,IF(VLOOKUP(CONCATENATE($B199,"_",H$195),'Rozpis zápasů'!$D$3:$AF$162,3,0)=$B199,5,6),0),":",VLOOKUP(CONCATENATE($B199,"_",H$195),'Rozpis zápasů'!$D$3:$AF$162,IF(VLOOKUP(CONCATENATE($B199,"_",H$195),'Rozpis zápasů'!$D$3:$AF$162,3,0)=$B199,6,5),0),IF(VLOOKUP(CONCATENATE($B199,"_",H$195),'Rozpis zápasů'!$D$3:$AF$162,20,0)&lt;&gt;"",CONCATENATE(" (",VLOOKUP(CONCATENATE($B199,"_",H$195),'Rozpis zápasů'!$D$3:$AF$162,20,0),")"),"")),"")</f>
        <v>2:0</v>
      </c>
      <c r="I199" s="101" t="str">
        <f>IFERROR(CONCATENATE(VLOOKUP(CONCATENATE($B199,"_",I$195),'Rozpis zápasů'!$D$3:$AF$162,IF(VLOOKUP(CONCATENATE($B199,"_",I$195),'Rozpis zápasů'!$D$3:$AF$162,3,0)=$B199,5,6),0),":",VLOOKUP(CONCATENATE($B199,"_",I$195),'Rozpis zápasů'!$D$3:$AF$162,IF(VLOOKUP(CONCATENATE($B199,"_",I$195),'Rozpis zápasů'!$D$3:$AF$162,3,0)=$B199,6,5),0),IF(VLOOKUP(CONCATENATE($B199,"_",I$195),'Rozpis zápasů'!$D$3:$AF$162,20,0)&lt;&gt;"",CONCATENATE(" (",VLOOKUP(CONCATENATE($B199,"_",I$195),'Rozpis zápasů'!$D$3:$AF$162,20,0),")"),"")),"")</f>
        <v/>
      </c>
      <c r="J199" s="101" t="str">
        <f>IFERROR(CONCATENATE(VLOOKUP(CONCATENATE($B199,"_",J$195),'Rozpis zápasů'!$D$3:$AF$162,IF(VLOOKUP(CONCATENATE($B199,"_",J$195),'Rozpis zápasů'!$D$3:$AF$162,3,0)=$B199,5,6),0),":",VLOOKUP(CONCATENATE($B199,"_",J$195),'Rozpis zápasů'!$D$3:$AF$162,IF(VLOOKUP(CONCATENATE($B199,"_",J$195),'Rozpis zápasů'!$D$3:$AF$162,3,0)=$B199,6,5),0),IF(VLOOKUP(CONCATENATE($B199,"_",J$195),'Rozpis zápasů'!$D$3:$AF$162,20,0)&lt;&gt;"",CONCATENATE(" (",VLOOKUP(CONCATENATE($B199,"_",J$195),'Rozpis zápasů'!$D$3:$AF$162,20,0),")"),"")),"")</f>
        <v/>
      </c>
      <c r="K199" s="102" t="str">
        <f>IFERROR(CONCATENATE(VLOOKUP(CONCATENATE($B199,"_",K$195),'Rozpis zápasů'!$D$3:$AF$162,IF(VLOOKUP(CONCATENATE($B199,"_",K$195),'Rozpis zápasů'!$D$3:$AF$162,3,0)=$B199,5,6),0),":",VLOOKUP(CONCATENATE($B199,"_",K$195),'Rozpis zápasů'!$D$3:$AF$162,IF(VLOOKUP(CONCATENATE($B199,"_",K$195),'Rozpis zápasů'!$D$3:$AF$162,3,0)=$B199,6,5),0),IF(VLOOKUP(CONCATENATE($B199,"_",K$195),'Rozpis zápasů'!$D$3:$AF$162,20,0)&lt;&gt;"",CONCATENATE(" (",VLOOKUP(CONCATENATE($B199,"_",K$195),'Rozpis zápasů'!$D$3:$AF$162,20,0),")"),"")),"")</f>
        <v/>
      </c>
      <c r="L199" s="232">
        <f>IF((COUNTIFS('Rozpis zápasů'!$F$3:$F$162,B199,'Rozpis zápasů'!$E$3:$E$162,"&lt;&gt;N")+COUNTIFS('Rozpis zápasů'!$G$3:$G$162,B199,'Rozpis zápasů'!$E$3:$E$162,"&lt;&gt;N"))=0,"",SUMIF('Rozpis zápasů'!$F$3:$F$162,B199,'Rozpis zápasů'!$L$3:$L$162)+SUMIF('Rozpis zápasů'!$G$3:$G$162,B199,'Rozpis zápasů'!$M$3:$M$162))</f>
        <v>2</v>
      </c>
      <c r="M199" s="235">
        <f>IF((COUNTIFS('Rozpis zápasů'!$F$3:$F$162,B199,'Rozpis zápasů'!$E$3:$E$162,"&lt;&gt;N")+COUNTIFS('Rozpis zápasů'!$G$3:$G$162,B199,'Rozpis zápasů'!$E$3:$E$162,"&lt;&gt;N"))=0,"",SUMIF('Rozpis zápasů'!$F$3:$F$162,$B199,'Rozpis zápasů'!$H$3:$H$162)+SUMIF('Rozpis zápasů'!$G$3:$G$162,$B199,'Rozpis zápasů'!$I$3:$I$162))</f>
        <v>4</v>
      </c>
      <c r="N199" s="355">
        <f>IF((COUNTIFS('Rozpis zápasů'!$F$3:$F$162,B199,'Rozpis zápasů'!$E$3:$E$162,"&lt;&gt;N")+COUNTIFS('Rozpis zápasů'!$G$3:$G$162,B199,'Rozpis zápasů'!$E$3:$E$162,"&lt;&gt;N"))=0,"",SUMIF('Rozpis zápasů'!$F$3:$F$162,$B199,'Rozpis zápasů'!$I$3:$I$162)+SUMIF('Rozpis zápasů'!$G$3:$G$162,$B199,'Rozpis zápasů'!$H$3:$H$162))</f>
        <v>4</v>
      </c>
      <c r="O199" s="233">
        <f t="shared" si="96"/>
        <v>0</v>
      </c>
      <c r="P199" s="445">
        <f t="shared" si="97"/>
        <v>1</v>
      </c>
      <c r="Q199" s="446">
        <f t="shared" si="93"/>
        <v>2</v>
      </c>
      <c r="R199" s="447">
        <f>IF($Q199="","",IF(AND(COUNTIF($Q$196:$Q$203,$Q199)&gt;1,COUNTIF($Q$196:$Q$203,$Q199)&lt;COUNTA($C$196:$C$203)),HLOOKUP($B199,rozstřely!$C$652:$BN$675,10,0),""))</f>
        <v>1</v>
      </c>
      <c r="S199" s="448">
        <f>IF($Q199="","",IF(AND(COUNTIF($Q$196:$Q$203,$Q199)&gt;1,COUNTIF($Q$196:$Q$203,$Q199)&lt;COUNTA($C$196:$C$203)),HLOOKUP($B199,rozstřely!$C$652:$BN$675,11,0),""))</f>
        <v>2</v>
      </c>
      <c r="T199" s="449">
        <f>IF($Q199="","",IF(AND(COUNTIF($Q$196:$Q$203,$Q199)&gt;1,COUNTIF($Q$196:$Q$203,$Q199)&lt;COUNTA($C$196:$C$203)),HLOOKUP($B199,rozstřely!$C$652:$BN$675,12,0),""))</f>
        <v>2</v>
      </c>
      <c r="U199" s="447">
        <f>IF($Q199="","",IF(AND(COUNTIF($Q$196:$Q$203,$Q199)&gt;1,COUNTIF($Q$196:$Q$203,$Q199)&lt;COUNTA($C$196:$C$203)),HLOOKUP($B199,rozstřely!$C$652:$BN$675,13,0),""))</f>
        <v>0</v>
      </c>
      <c r="V199" s="450">
        <f>IF($Q199="","",IF(AND(COUNTIF($Q$196:$Q$203,$Q199)&gt;1,COUNTIF($Q$196:$Q$203,$Q199)&lt;COUNTA($C$196:$C$203)),HLOOKUP($B199,rozstřely!$C$652:$BN$675,14,0),""))</f>
        <v>1</v>
      </c>
      <c r="W199" s="1517">
        <f ca="1">IF($Q199="","",IF(AND(COUNTIF($Q$196:$Q$203,$Q199)&gt;0,COUNTIF($Q$196:$Q$203,$Q199)&lt;COUNTA($C$196:$C$203)),HLOOKUP(B199,rozstřely!$C$641:$BN$648,8,0),""))</f>
        <v>3</v>
      </c>
      <c r="X199" s="1519" t="str">
        <f t="shared" ca="1" si="98"/>
        <v>3W</v>
      </c>
      <c r="Y199" s="453">
        <f t="shared" si="94"/>
        <v>174</v>
      </c>
      <c r="Z199" s="455" t="str">
        <f t="shared" si="95"/>
        <v>Egersdorfová/ 
Kuchyňková</v>
      </c>
      <c r="AA199" s="325"/>
    </row>
    <row r="200" spans="1:27" ht="30" customHeight="1" x14ac:dyDescent="0.25">
      <c r="A200" s="561"/>
      <c r="B200" s="1013">
        <f>'Tabulky skupin'!B200</f>
        <v>175</v>
      </c>
      <c r="C200" s="1005" t="str">
        <f>VLOOKUP($B200,jednotlivci!$C$5:$G$164,5,0)</f>
        <v>Tomanová/ 
Blahníková</v>
      </c>
      <c r="D200" s="100" t="str">
        <f>IFERROR(CONCATENATE(VLOOKUP(CONCATENATE(D$195,"_",$B200),'Rozpis zápasů'!$D$3:$AF$162,IF(VLOOKUP(CONCATENATE(D$195,"_",$B200),'Rozpis zápasů'!$D$3:$AF$162,3,0)=$B200,5,6),0),":",VLOOKUP(CONCATENATE(D$195,"_",$B200),'Rozpis zápasů'!$D$3:$AF$162,IF(VLOOKUP(CONCATENATE(D$195,"_",$B200),'Rozpis zápasů'!$D$3:$AF$162,3,0)=$B200,6,5),0),IF(VLOOKUP(CONCATENATE(D$195,"_",$B200),'Rozpis zápasů'!$D$3:$AF$162,20,0)&lt;&gt;"",CONCATENATE(" (",VLOOKUP(CONCATENATE(D$195,"_",$B200),'Rozpis zápasů'!$D$3:$AF$162,20,0),")"),"")),"")</f>
        <v>0:2</v>
      </c>
      <c r="E200" s="103" t="str">
        <f>IFERROR(CONCATENATE(VLOOKUP(CONCATENATE(E$195,"_",$B200),'Rozpis zápasů'!$D$3:$AF$162,IF(VLOOKUP(CONCATENATE(E$195,"_",$B200),'Rozpis zápasů'!$D$3:$AF$162,3,0)=$B200,5,6),0),":",VLOOKUP(CONCATENATE(E$195,"_",$B200),'Rozpis zápasů'!$D$3:$AF$162,IF(VLOOKUP(CONCATENATE(E$195,"_",$B200),'Rozpis zápasů'!$D$3:$AF$162,3,0)=$B200,6,5),0),IF(VLOOKUP(CONCATENATE(E$195,"_",$B200),'Rozpis zápasů'!$D$3:$AF$162,20,0)&lt;&gt;"",CONCATENATE(" (",VLOOKUP(CONCATENATE(E$195,"_",$B200),'Rozpis zápasů'!$D$3:$AF$162,20,0),")"),"")),"")</f>
        <v>2:1</v>
      </c>
      <c r="F200" s="103" t="str">
        <f>IFERROR(CONCATENATE(VLOOKUP(CONCATENATE(F$195,"_",$B200),'Rozpis zápasů'!$D$3:$AF$162,IF(VLOOKUP(CONCATENATE(F$195,"_",$B200),'Rozpis zápasů'!$D$3:$AF$162,3,0)=$B200,5,6),0),":",VLOOKUP(CONCATENATE(F$195,"_",$B200),'Rozpis zápasů'!$D$3:$AF$162,IF(VLOOKUP(CONCATENATE(F$195,"_",$B200),'Rozpis zápasů'!$D$3:$AF$162,3,0)=$B200,6,5),0),IF(VLOOKUP(CONCATENATE(F$195,"_",$B200),'Rozpis zápasů'!$D$3:$AF$162,20,0)&lt;&gt;"",CONCATENATE(" (",VLOOKUP(CONCATENATE(F$195,"_",$B200),'Rozpis zápasů'!$D$3:$AF$162,20,0),")"),"")),"")</f>
        <v>2:0</v>
      </c>
      <c r="G200" s="103" t="str">
        <f>IFERROR(CONCATENATE(VLOOKUP(CONCATENATE(G$195,"_",$B200),'Rozpis zápasů'!$D$3:$AF$162,IF(VLOOKUP(CONCATENATE(G$195,"_",$B200),'Rozpis zápasů'!$D$3:$AF$162,3,0)=$B200,5,6),0),":",VLOOKUP(CONCATENATE(G$195,"_",$B200),'Rozpis zápasů'!$D$3:$AF$162,IF(VLOOKUP(CONCATENATE(G$195,"_",$B200),'Rozpis zápasů'!$D$3:$AF$162,3,0)=$B200,6,5),0),IF(VLOOKUP(CONCATENATE(G$195,"_",$B200),'Rozpis zápasů'!$D$3:$AF$162,20,0)&lt;&gt;"",CONCATENATE(" (",VLOOKUP(CONCATENATE(G$195,"_",$B200),'Rozpis zápasů'!$D$3:$AF$162,20,0),")"),"")),"")</f>
        <v>0:2</v>
      </c>
      <c r="H200" s="927" t="str">
        <f>G199</f>
        <v>W</v>
      </c>
      <c r="I200" s="101" t="str">
        <f>IFERROR(CONCATENATE(VLOOKUP(CONCATENATE($B200,"_",I$195),'Rozpis zápasů'!$D$3:$AF$162,IF(VLOOKUP(CONCATENATE($B200,"_",I$195),'Rozpis zápasů'!$D$3:$AF$162,3,0)=$B200,5,6),0),":",VLOOKUP(CONCATENATE($B200,"_",I$195),'Rozpis zápasů'!$D$3:$AF$162,IF(VLOOKUP(CONCATENATE($B200,"_",I$195),'Rozpis zápasů'!$D$3:$AF$162,3,0)=$B200,6,5),0),IF(VLOOKUP(CONCATENATE($B200,"_",I$195),'Rozpis zápasů'!$D$3:$AF$162,20,0)&lt;&gt;"",CONCATENATE(" (",VLOOKUP(CONCATENATE($B200,"_",I$195),'Rozpis zápasů'!$D$3:$AF$162,20,0),")"),"")),"")</f>
        <v/>
      </c>
      <c r="J200" s="101" t="str">
        <f>IFERROR(CONCATENATE(VLOOKUP(CONCATENATE($B200,"_",J$195),'Rozpis zápasů'!$D$3:$AF$162,IF(VLOOKUP(CONCATENATE($B200,"_",J$195),'Rozpis zápasů'!$D$3:$AF$162,3,0)=$B200,5,6),0),":",VLOOKUP(CONCATENATE($B200,"_",J$195),'Rozpis zápasů'!$D$3:$AF$162,IF(VLOOKUP(CONCATENATE($B200,"_",J$195),'Rozpis zápasů'!$D$3:$AF$162,3,0)=$B200,6,5),0),IF(VLOOKUP(CONCATENATE($B200,"_",J$195),'Rozpis zápasů'!$D$3:$AF$162,20,0)&lt;&gt;"",CONCATENATE(" (",VLOOKUP(CONCATENATE($B200,"_",J$195),'Rozpis zápasů'!$D$3:$AF$162,20,0),")"),"")),"")</f>
        <v/>
      </c>
      <c r="K200" s="102" t="str">
        <f>IFERROR(CONCATENATE(VLOOKUP(CONCATENATE($B200,"_",K$195),'Rozpis zápasů'!$D$3:$AF$162,IF(VLOOKUP(CONCATENATE($B200,"_",K$195),'Rozpis zápasů'!$D$3:$AF$162,3,0)=$B200,5,6),0),":",VLOOKUP(CONCATENATE($B200,"_",K$195),'Rozpis zápasů'!$D$3:$AF$162,IF(VLOOKUP(CONCATENATE($B200,"_",K$195),'Rozpis zápasů'!$D$3:$AF$162,3,0)=$B200,6,5),0),IF(VLOOKUP(CONCATENATE($B200,"_",K$195),'Rozpis zápasů'!$D$3:$AF$162,20,0)&lt;&gt;"",CONCATENATE(" (",VLOOKUP(CONCATENATE($B200,"_",K$195),'Rozpis zápasů'!$D$3:$AF$162,20,0),")"),"")),"")</f>
        <v/>
      </c>
      <c r="L200" s="232">
        <f>IF((COUNTIFS('Rozpis zápasů'!$F$3:$F$162,B200,'Rozpis zápasů'!$E$3:$E$162,"&lt;&gt;N")+COUNTIFS('Rozpis zápasů'!$G$3:$G$162,B200,'Rozpis zápasů'!$E$3:$E$162,"&lt;&gt;N"))=0,"",SUMIF('Rozpis zápasů'!$F$3:$F$162,B200,'Rozpis zápasů'!$L$3:$L$162)+SUMIF('Rozpis zápasů'!$G$3:$G$162,B200,'Rozpis zápasů'!$M$3:$M$162))</f>
        <v>2</v>
      </c>
      <c r="M200" s="235">
        <f>IF((COUNTIFS('Rozpis zápasů'!$F$3:$F$162,B200,'Rozpis zápasů'!$E$3:$E$162,"&lt;&gt;N")+COUNTIFS('Rozpis zápasů'!$G$3:$G$162,B200,'Rozpis zápasů'!$E$3:$E$162,"&lt;&gt;N"))=0,"",SUMIF('Rozpis zápasů'!$F$3:$F$162,$B200,'Rozpis zápasů'!$H$3:$H$162)+SUMIF('Rozpis zápasů'!$G$3:$G$162,$B200,'Rozpis zápasů'!$I$3:$I$162))</f>
        <v>4</v>
      </c>
      <c r="N200" s="355">
        <f>IF((COUNTIFS('Rozpis zápasů'!$F$3:$F$162,B200,'Rozpis zápasů'!$E$3:$E$162,"&lt;&gt;N")+COUNTIFS('Rozpis zápasů'!$G$3:$G$162,B200,'Rozpis zápasů'!$E$3:$E$162,"&lt;&gt;N"))=0,"",SUMIF('Rozpis zápasů'!$F$3:$F$162,$B200,'Rozpis zápasů'!$I$3:$I$162)+SUMIF('Rozpis zápasů'!$G$3:$G$162,$B200,'Rozpis zápasů'!$H$3:$H$162))</f>
        <v>5</v>
      </c>
      <c r="O200" s="233">
        <f t="shared" si="96"/>
        <v>-1</v>
      </c>
      <c r="P200" s="445">
        <f t="shared" si="97"/>
        <v>0.8</v>
      </c>
      <c r="Q200" s="446">
        <f t="shared" si="93"/>
        <v>2</v>
      </c>
      <c r="R200" s="447">
        <f>IF($Q200="","",IF(AND(COUNTIF($Q$196:$Q$203,$Q200)&gt;1,COUNTIF($Q$196:$Q$203,$Q200)&lt;COUNTA($C$196:$C$203)),HLOOKUP($B200,rozstřely!$C$652:$BN$675,10,0),""))</f>
        <v>1</v>
      </c>
      <c r="S200" s="448">
        <f>IF($Q200="","",IF(AND(COUNTIF($Q$196:$Q$203,$Q200)&gt;1,COUNTIF($Q$196:$Q$203,$Q200)&lt;COUNTA($C$196:$C$203)),HLOOKUP($B200,rozstřely!$C$652:$BN$675,11,0),""))</f>
        <v>2</v>
      </c>
      <c r="T200" s="449">
        <f>IF($Q200="","",IF(AND(COUNTIF($Q$196:$Q$203,$Q200)&gt;1,COUNTIF($Q$196:$Q$203,$Q200)&lt;COUNTA($C$196:$C$203)),HLOOKUP($B200,rozstřely!$C$652:$BN$675,12,0),""))</f>
        <v>3</v>
      </c>
      <c r="U200" s="447">
        <f>IF($Q200="","",IF(AND(COUNTIF($Q$196:$Q$203,$Q200)&gt;1,COUNTIF($Q$196:$Q$203,$Q200)&lt;COUNTA($C$196:$C$203)),HLOOKUP($B200,rozstřely!$C$652:$BN$675,13,0),""))</f>
        <v>-1</v>
      </c>
      <c r="V200" s="450">
        <f>IF($Q200="","",IF(AND(COUNTIF($Q$196:$Q$203,$Q200)&gt;1,COUNTIF($Q$196:$Q$203,$Q200)&lt;COUNTA($C$196:$C$203)),HLOOKUP($B200,rozstřely!$C$652:$BN$675,14,0),""))</f>
        <v>0.66666666666666663</v>
      </c>
      <c r="W200" s="1517">
        <f ca="1">IF($Q200="","",IF(AND(COUNTIF($Q$196:$Q$203,$Q200)&gt;0,COUNTIF($Q$196:$Q$203,$Q200)&lt;COUNTA($C$196:$C$203)),HLOOKUP(B200,rozstřely!$C$641:$BN$648,8,0),""))</f>
        <v>4</v>
      </c>
      <c r="X200" s="1519" t="str">
        <f t="shared" ca="1" si="98"/>
        <v>4W</v>
      </c>
      <c r="Y200" s="453">
        <f t="shared" si="94"/>
        <v>175</v>
      </c>
      <c r="Z200" s="455" t="str">
        <f t="shared" si="95"/>
        <v>Tomanová/ 
Blahníková</v>
      </c>
      <c r="AA200" s="325"/>
    </row>
    <row r="201" spans="1:27" ht="30" customHeight="1" x14ac:dyDescent="0.25">
      <c r="A201" s="561"/>
      <c r="B201" s="1013">
        <f>'Tabulky skupin'!B201</f>
        <v>176</v>
      </c>
      <c r="C201" s="1005" t="str">
        <f>VLOOKUP($B201,jednotlivci!$C$5:$G$164,5,0)</f>
        <v/>
      </c>
      <c r="D201" s="100" t="str">
        <f>IFERROR(CONCATENATE(VLOOKUP(CONCATENATE(D$195,"_",$B201),'Rozpis zápasů'!$D$3:$AF$162,IF(VLOOKUP(CONCATENATE(D$195,"_",$B201),'Rozpis zápasů'!$D$3:$AF$162,3,0)=$B201,5,6),0),":",VLOOKUP(CONCATENATE(D$195,"_",$B201),'Rozpis zápasů'!$D$3:$AF$162,IF(VLOOKUP(CONCATENATE(D$195,"_",$B201),'Rozpis zápasů'!$D$3:$AF$162,3,0)=$B201,6,5),0),IF(VLOOKUP(CONCATENATE(D$195,"_",$B201),'Rozpis zápasů'!$D$3:$AF$162,20,0)&lt;&gt;"",CONCATENATE(" (",VLOOKUP(CONCATENATE(D$195,"_",$B201),'Rozpis zápasů'!$D$3:$AF$162,20,0),")"),"")),"")</f>
        <v/>
      </c>
      <c r="E201" s="103" t="str">
        <f>IFERROR(CONCATENATE(VLOOKUP(CONCATENATE(E$195,"_",$B201),'Rozpis zápasů'!$D$3:$AF$162,IF(VLOOKUP(CONCATENATE(E$195,"_",$B201),'Rozpis zápasů'!$D$3:$AF$162,3,0)=$B201,5,6),0),":",VLOOKUP(CONCATENATE(E$195,"_",$B201),'Rozpis zápasů'!$D$3:$AF$162,IF(VLOOKUP(CONCATENATE(E$195,"_",$B201),'Rozpis zápasů'!$D$3:$AF$162,3,0)=$B201,6,5),0),IF(VLOOKUP(CONCATENATE(E$195,"_",$B201),'Rozpis zápasů'!$D$3:$AF$162,20,0)&lt;&gt;"",CONCATENATE(" (",VLOOKUP(CONCATENATE(E$195,"_",$B201),'Rozpis zápasů'!$D$3:$AF$162,20,0),")"),"")),"")</f>
        <v/>
      </c>
      <c r="F201" s="103" t="str">
        <f>IFERROR(CONCATENATE(VLOOKUP(CONCATENATE(F$195,"_",$B201),'Rozpis zápasů'!$D$3:$AF$162,IF(VLOOKUP(CONCATENATE(F$195,"_",$B201),'Rozpis zápasů'!$D$3:$AF$162,3,0)=$B201,5,6),0),":",VLOOKUP(CONCATENATE(F$195,"_",$B201),'Rozpis zápasů'!$D$3:$AF$162,IF(VLOOKUP(CONCATENATE(F$195,"_",$B201),'Rozpis zápasů'!$D$3:$AF$162,3,0)=$B201,6,5),0),IF(VLOOKUP(CONCATENATE(F$195,"_",$B201),'Rozpis zápasů'!$D$3:$AF$162,20,0)&lt;&gt;"",CONCATENATE(" (",VLOOKUP(CONCATENATE(F$195,"_",$B201),'Rozpis zápasů'!$D$3:$AF$162,20,0),")"),"")),"")</f>
        <v/>
      </c>
      <c r="G201" s="103" t="str">
        <f>IFERROR(CONCATENATE(VLOOKUP(CONCATENATE(G$195,"_",$B201),'Rozpis zápasů'!$D$3:$AF$162,IF(VLOOKUP(CONCATENATE(G$195,"_",$B201),'Rozpis zápasů'!$D$3:$AF$162,3,0)=$B201,5,6),0),":",VLOOKUP(CONCATENATE(G$195,"_",$B201),'Rozpis zápasů'!$D$3:$AF$162,IF(VLOOKUP(CONCATENATE(G$195,"_",$B201),'Rozpis zápasů'!$D$3:$AF$162,3,0)=$B201,6,5),0),IF(VLOOKUP(CONCATENATE(G$195,"_",$B201),'Rozpis zápasů'!$D$3:$AF$162,20,0)&lt;&gt;"",CONCATENATE(" (",VLOOKUP(CONCATENATE(G$195,"_",$B201),'Rozpis zápasů'!$D$3:$AF$162,20,0),")"),"")),"")</f>
        <v/>
      </c>
      <c r="H201" s="103" t="str">
        <f>IFERROR(CONCATENATE(VLOOKUP(CONCATENATE(H$195,"_",$B201),'Rozpis zápasů'!$D$3:$AF$162,IF(VLOOKUP(CONCATENATE(H$195,"_",$B201),'Rozpis zápasů'!$D$3:$AF$162,3,0)=$B201,5,6),0),":",VLOOKUP(CONCATENATE(H$195,"_",$B201),'Rozpis zápasů'!$D$3:$AF$162,IF(VLOOKUP(CONCATENATE(H$195,"_",$B201),'Rozpis zápasů'!$D$3:$AF$162,3,0)=$B201,6,5),0),IF(VLOOKUP(CONCATENATE(H$195,"_",$B201),'Rozpis zápasů'!$D$3:$AF$162,20,0)&lt;&gt;"",CONCATENATE(" (",VLOOKUP(CONCATENATE(H$195,"_",$B201),'Rozpis zápasů'!$D$3:$AF$162,20,0),")"),"")),"")</f>
        <v/>
      </c>
      <c r="I201" s="927" t="str">
        <f>H200</f>
        <v>W</v>
      </c>
      <c r="J201" s="101" t="str">
        <f>IFERROR(CONCATENATE(VLOOKUP(CONCATENATE($B201,"_",J$195),'Rozpis zápasů'!$D$3:$AF$162,IF(VLOOKUP(CONCATENATE($B201,"_",J$195),'Rozpis zápasů'!$D$3:$AF$162,3,0)=$B201,5,6),0),":",VLOOKUP(CONCATENATE($B201,"_",J$195),'Rozpis zápasů'!$D$3:$AF$162,IF(VLOOKUP(CONCATENATE($B201,"_",J$195),'Rozpis zápasů'!$D$3:$AF$162,3,0)=$B201,6,5),0),IF(VLOOKUP(CONCATENATE($B201,"_",J$195),'Rozpis zápasů'!$D$3:$AF$162,20,0)&lt;&gt;"",CONCATENATE(" (",VLOOKUP(CONCATENATE($B201,"_",J$195),'Rozpis zápasů'!$D$3:$AF$162,20,0),")"),"")),"")</f>
        <v/>
      </c>
      <c r="K201" s="102" t="str">
        <f>IFERROR(CONCATENATE(VLOOKUP(CONCATENATE($B201,"_",K$195),'Rozpis zápasů'!$D$3:$AF$162,IF(VLOOKUP(CONCATENATE($B201,"_",K$195),'Rozpis zápasů'!$D$3:$AF$162,3,0)=$B201,5,6),0),":",VLOOKUP(CONCATENATE($B201,"_",K$195),'Rozpis zápasů'!$D$3:$AF$162,IF(VLOOKUP(CONCATENATE($B201,"_",K$195),'Rozpis zápasů'!$D$3:$AF$162,3,0)=$B201,6,5),0),IF(VLOOKUP(CONCATENATE($B201,"_",K$195),'Rozpis zápasů'!$D$3:$AF$162,20,0)&lt;&gt;"",CONCATENATE(" (",VLOOKUP(CONCATENATE($B201,"_",K$195),'Rozpis zápasů'!$D$3:$AF$162,20,0),")"),"")),"")</f>
        <v/>
      </c>
      <c r="L201" s="232" t="str">
        <f>IF((COUNTIFS('Rozpis zápasů'!$F$3:$F$162,B201,'Rozpis zápasů'!$E$3:$E$162,"&lt;&gt;N")+COUNTIFS('Rozpis zápasů'!$G$3:$G$162,B201,'Rozpis zápasů'!$E$3:$E$162,"&lt;&gt;N"))=0,"",SUMIF('Rozpis zápasů'!$F$3:$F$162,B201,'Rozpis zápasů'!$L$3:$L$162)+SUMIF('Rozpis zápasů'!$G$3:$G$162,B201,'Rozpis zápasů'!$M$3:$M$162))</f>
        <v/>
      </c>
      <c r="M201" s="235" t="str">
        <f>IF((COUNTIFS('Rozpis zápasů'!$F$3:$F$162,B201,'Rozpis zápasů'!$E$3:$E$162,"&lt;&gt;N")+COUNTIFS('Rozpis zápasů'!$G$3:$G$162,B201,'Rozpis zápasů'!$E$3:$E$162,"&lt;&gt;N"))=0,"",SUMIF('Rozpis zápasů'!$F$3:$F$162,$B201,'Rozpis zápasů'!$H$3:$H$162)+SUMIF('Rozpis zápasů'!$G$3:$G$162,$B201,'Rozpis zápasů'!$I$3:$I$162))</f>
        <v/>
      </c>
      <c r="N201" s="355" t="str">
        <f>IF((COUNTIFS('Rozpis zápasů'!$F$3:$F$162,B201,'Rozpis zápasů'!$E$3:$E$162,"&lt;&gt;N")+COUNTIFS('Rozpis zápasů'!$G$3:$G$162,B201,'Rozpis zápasů'!$E$3:$E$162,"&lt;&gt;N"))=0,"",SUMIF('Rozpis zápasů'!$F$3:$F$162,$B201,'Rozpis zápasů'!$I$3:$I$162)+SUMIF('Rozpis zápasů'!$G$3:$G$162,$B201,'Rozpis zápasů'!$H$3:$H$162))</f>
        <v/>
      </c>
      <c r="O201" s="233" t="str">
        <f t="shared" si="96"/>
        <v/>
      </c>
      <c r="P201" s="445" t="str">
        <f t="shared" si="97"/>
        <v/>
      </c>
      <c r="Q201" s="446" t="str">
        <f t="shared" si="93"/>
        <v/>
      </c>
      <c r="R201" s="447" t="str">
        <f>IF($Q201="","",IF(AND(COUNTIF($Q$196:$Q$203,$Q201)&gt;1,COUNTIF($Q$196:$Q$203,$Q201)&lt;COUNTA($C$196:$C$203)),HLOOKUP($B201,rozstřely!$C$652:$BN$675,10,0),""))</f>
        <v/>
      </c>
      <c r="S201" s="448" t="str">
        <f>IF($Q201="","",IF(AND(COUNTIF($Q$196:$Q$203,$Q201)&gt;1,COUNTIF($Q$196:$Q$203,$Q201)&lt;COUNTA($C$196:$C$203)),HLOOKUP($B201,rozstřely!$C$652:$BN$675,11,0),""))</f>
        <v/>
      </c>
      <c r="T201" s="449" t="str">
        <f>IF($Q201="","",IF(AND(COUNTIF($Q$196:$Q$203,$Q201)&gt;1,COUNTIF($Q$196:$Q$203,$Q201)&lt;COUNTA($C$196:$C$203)),HLOOKUP($B201,rozstřely!$C$652:$BN$675,12,0),""))</f>
        <v/>
      </c>
      <c r="U201" s="447" t="str">
        <f>IF($Q201="","",IF(AND(COUNTIF($Q$196:$Q$203,$Q201)&gt;1,COUNTIF($Q$196:$Q$203,$Q201)&lt;COUNTA($C$196:$C$203)),HLOOKUP($B201,rozstřely!$C$652:$BN$675,13,0),""))</f>
        <v/>
      </c>
      <c r="V201" s="450" t="str">
        <f>IF($Q201="","",IF(AND(COUNTIF($Q$196:$Q$203,$Q201)&gt;1,COUNTIF($Q$196:$Q$203,$Q201)&lt;COUNTA($C$196:$C$203)),HLOOKUP($B201,rozstřely!$C$652:$BN$675,14,0),""))</f>
        <v/>
      </c>
      <c r="W201" s="1517" t="str">
        <f>IF($Q201="","",IF(AND(COUNTIF($Q$196:$Q$203,$Q201)&gt;0,COUNTIF($Q$196:$Q$203,$Q201)&lt;COUNTA($C$196:$C$203)),HLOOKUP(B201,rozstřely!$C$641:$BN$648,8,0),""))</f>
        <v/>
      </c>
      <c r="X201" s="1519" t="str">
        <f t="shared" si="98"/>
        <v>W</v>
      </c>
      <c r="Y201" s="453">
        <f t="shared" si="94"/>
        <v>176</v>
      </c>
      <c r="Z201" s="457" t="str">
        <f t="shared" si="95"/>
        <v/>
      </c>
      <c r="AA201" s="325"/>
    </row>
    <row r="202" spans="1:27" ht="30" customHeight="1" x14ac:dyDescent="0.25">
      <c r="A202" s="561"/>
      <c r="B202" s="1013">
        <f>'Tabulky skupin'!B202</f>
        <v>177</v>
      </c>
      <c r="C202" s="1005" t="str">
        <f>VLOOKUP($B202,jednotlivci!$C$5:$G$164,5,0)</f>
        <v/>
      </c>
      <c r="D202" s="100" t="str">
        <f>IFERROR(CONCATENATE(VLOOKUP(CONCATENATE(D$195,"_",$B202),'Rozpis zápasů'!$D$3:$AF$162,IF(VLOOKUP(CONCATENATE(D$195,"_",$B202),'Rozpis zápasů'!$D$3:$AF$162,3,0)=$B202,5,6),0),":",VLOOKUP(CONCATENATE(D$195,"_",$B202),'Rozpis zápasů'!$D$3:$AF$162,IF(VLOOKUP(CONCATENATE(D$195,"_",$B202),'Rozpis zápasů'!$D$3:$AF$162,3,0)=$B202,6,5),0),IF(VLOOKUP(CONCATENATE(D$195,"_",$B202),'Rozpis zápasů'!$D$3:$AF$162,20,0)&lt;&gt;"",CONCATENATE(" (",VLOOKUP(CONCATENATE(D$195,"_",$B202),'Rozpis zápasů'!$D$3:$AF$162,20,0),")"),"")),"")</f>
        <v/>
      </c>
      <c r="E202" s="103" t="str">
        <f>IFERROR(CONCATENATE(VLOOKUP(CONCATENATE(E$195,"_",$B202),'Rozpis zápasů'!$D$3:$AF$162,IF(VLOOKUP(CONCATENATE(E$195,"_",$B202),'Rozpis zápasů'!$D$3:$AF$162,3,0)=$B202,5,6),0),":",VLOOKUP(CONCATENATE(E$195,"_",$B202),'Rozpis zápasů'!$D$3:$AF$162,IF(VLOOKUP(CONCATENATE(E$195,"_",$B202),'Rozpis zápasů'!$D$3:$AF$162,3,0)=$B202,6,5),0),IF(VLOOKUP(CONCATENATE(E$195,"_",$B202),'Rozpis zápasů'!$D$3:$AF$162,20,0)&lt;&gt;"",CONCATENATE(" (",VLOOKUP(CONCATENATE(E$195,"_",$B202),'Rozpis zápasů'!$D$3:$AF$162,20,0),")"),"")),"")</f>
        <v/>
      </c>
      <c r="F202" s="103" t="str">
        <f>IFERROR(CONCATENATE(VLOOKUP(CONCATENATE(F$195,"_",$B202),'Rozpis zápasů'!$D$3:$AF$162,IF(VLOOKUP(CONCATENATE(F$195,"_",$B202),'Rozpis zápasů'!$D$3:$AF$162,3,0)=$B202,5,6),0),":",VLOOKUP(CONCATENATE(F$195,"_",$B202),'Rozpis zápasů'!$D$3:$AF$162,IF(VLOOKUP(CONCATENATE(F$195,"_",$B202),'Rozpis zápasů'!$D$3:$AF$162,3,0)=$B202,6,5),0),IF(VLOOKUP(CONCATENATE(F$195,"_",$B202),'Rozpis zápasů'!$D$3:$AF$162,20,0)&lt;&gt;"",CONCATENATE(" (",VLOOKUP(CONCATENATE(F$195,"_",$B202),'Rozpis zápasů'!$D$3:$AF$162,20,0),")"),"")),"")</f>
        <v/>
      </c>
      <c r="G202" s="103" t="str">
        <f>IFERROR(CONCATENATE(VLOOKUP(CONCATENATE(G$195,"_",$B202),'Rozpis zápasů'!$D$3:$AF$162,IF(VLOOKUP(CONCATENATE(G$195,"_",$B202),'Rozpis zápasů'!$D$3:$AF$162,3,0)=$B202,5,6),0),":",VLOOKUP(CONCATENATE(G$195,"_",$B202),'Rozpis zápasů'!$D$3:$AF$162,IF(VLOOKUP(CONCATENATE(G$195,"_",$B202),'Rozpis zápasů'!$D$3:$AF$162,3,0)=$B202,6,5),0),IF(VLOOKUP(CONCATENATE(G$195,"_",$B202),'Rozpis zápasů'!$D$3:$AF$162,20,0)&lt;&gt;"",CONCATENATE(" (",VLOOKUP(CONCATENATE(G$195,"_",$B202),'Rozpis zápasů'!$D$3:$AF$162,20,0),")"),"")),"")</f>
        <v/>
      </c>
      <c r="H202" s="103" t="str">
        <f>IFERROR(CONCATENATE(VLOOKUP(CONCATENATE(H$195,"_",$B202),'Rozpis zápasů'!$D$3:$AF$162,IF(VLOOKUP(CONCATENATE(H$195,"_",$B202),'Rozpis zápasů'!$D$3:$AF$162,3,0)=$B202,5,6),0),":",VLOOKUP(CONCATENATE(H$195,"_",$B202),'Rozpis zápasů'!$D$3:$AF$162,IF(VLOOKUP(CONCATENATE(H$195,"_",$B202),'Rozpis zápasů'!$D$3:$AF$162,3,0)=$B202,6,5),0),IF(VLOOKUP(CONCATENATE(H$195,"_",$B202),'Rozpis zápasů'!$D$3:$AF$162,20,0)&lt;&gt;"",CONCATENATE(" (",VLOOKUP(CONCATENATE(H$195,"_",$B202),'Rozpis zápasů'!$D$3:$AF$162,20,0),")"),"")),"")</f>
        <v/>
      </c>
      <c r="I202" s="103" t="str">
        <f>IFERROR(CONCATENATE(VLOOKUP(CONCATENATE(I$195,"_",$B202),'Rozpis zápasů'!$D$3:$AF$162,IF(VLOOKUP(CONCATENATE(I$195,"_",$B202),'Rozpis zápasů'!$D$3:$AF$162,3,0)=$B202,5,6),0),":",VLOOKUP(CONCATENATE(I$195,"_",$B202),'Rozpis zápasů'!$D$3:$AF$162,IF(VLOOKUP(CONCATENATE(I$195,"_",$B202),'Rozpis zápasů'!$D$3:$AF$162,3,0)=$B202,6,5),0),IF(VLOOKUP(CONCATENATE(I$195,"_",$B202),'Rozpis zápasů'!$D$3:$AF$162,20,0)&lt;&gt;"",CONCATENATE(" (",VLOOKUP(CONCATENATE(I$195,"_",$B202),'Rozpis zápasů'!$D$3:$AF$162,20,0),")"),"")),"")</f>
        <v/>
      </c>
      <c r="J202" s="927" t="str">
        <f>I201</f>
        <v>W</v>
      </c>
      <c r="K202" s="102" t="str">
        <f>IFERROR(CONCATENATE(VLOOKUP(CONCATENATE($B202,"_",K$195),'Rozpis zápasů'!$D$3:$AF$162,IF(VLOOKUP(CONCATENATE($B202,"_",K$195),'Rozpis zápasů'!$D$3:$AF$162,3,0)=$B202,5,6),0),":",VLOOKUP(CONCATENATE($B202,"_",K$195),'Rozpis zápasů'!$D$3:$AF$162,IF(VLOOKUP(CONCATENATE($B202,"_",K$195),'Rozpis zápasů'!$D$3:$AF$162,3,0)=$B202,6,5),0),IF(VLOOKUP(CONCATENATE($B202,"_",K$195),'Rozpis zápasů'!$D$3:$AF$162,20,0)&lt;&gt;"",CONCATENATE(" (",VLOOKUP(CONCATENATE($B202,"_",K$195),'Rozpis zápasů'!$D$3:$AF$162,20,0),")"),"")),"")</f>
        <v/>
      </c>
      <c r="L202" s="232" t="str">
        <f>IF((COUNTIFS('Rozpis zápasů'!$F$3:$F$162,B202,'Rozpis zápasů'!$E$3:$E$162,"&lt;&gt;N")+COUNTIFS('Rozpis zápasů'!$G$3:$G$162,B202,'Rozpis zápasů'!$E$3:$E$162,"&lt;&gt;N"))=0,"",SUMIF('Rozpis zápasů'!$F$3:$F$162,B202,'Rozpis zápasů'!$L$3:$L$162)+SUMIF('Rozpis zápasů'!$G$3:$G$162,B202,'Rozpis zápasů'!$M$3:$M$162))</f>
        <v/>
      </c>
      <c r="M202" s="235" t="str">
        <f>IF((COUNTIFS('Rozpis zápasů'!$F$3:$F$162,B202,'Rozpis zápasů'!$E$3:$E$162,"&lt;&gt;N")+COUNTIFS('Rozpis zápasů'!$G$3:$G$162,B202,'Rozpis zápasů'!$E$3:$E$162,"&lt;&gt;N"))=0,"",SUMIF('Rozpis zápasů'!$F$3:$F$162,$B202,'Rozpis zápasů'!$H$3:$H$162)+SUMIF('Rozpis zápasů'!$G$3:$G$162,$B202,'Rozpis zápasů'!$I$3:$I$162))</f>
        <v/>
      </c>
      <c r="N202" s="355" t="str">
        <f>IF((COUNTIFS('Rozpis zápasů'!$F$3:$F$162,B202,'Rozpis zápasů'!$E$3:$E$162,"&lt;&gt;N")+COUNTIFS('Rozpis zápasů'!$G$3:$G$162,B202,'Rozpis zápasů'!$E$3:$E$162,"&lt;&gt;N"))=0,"",SUMIF('Rozpis zápasů'!$F$3:$F$162,$B202,'Rozpis zápasů'!$I$3:$I$162)+SUMIF('Rozpis zápasů'!$G$3:$G$162,$B202,'Rozpis zápasů'!$H$3:$H$162))</f>
        <v/>
      </c>
      <c r="O202" s="233" t="str">
        <f t="shared" si="96"/>
        <v/>
      </c>
      <c r="P202" s="445" t="str">
        <f t="shared" si="97"/>
        <v/>
      </c>
      <c r="Q202" s="446" t="str">
        <f t="shared" si="93"/>
        <v/>
      </c>
      <c r="R202" s="447" t="str">
        <f>IF($Q202="","",IF(AND(COUNTIF($Q$196:$Q$203,$Q202)&gt;1,COUNTIF($Q$196:$Q$203,$Q202)&lt;COUNTA($C$196:$C$203)),HLOOKUP($B202,rozstřely!$C$652:$BN$675,10,0),""))</f>
        <v/>
      </c>
      <c r="S202" s="448" t="str">
        <f>IF($Q202="","",IF(AND(COUNTIF($Q$196:$Q$203,$Q202)&gt;1,COUNTIF($Q$196:$Q$203,$Q202)&lt;COUNTA($C$196:$C$203)),HLOOKUP($B202,rozstřely!$C$652:$BN$675,11,0),""))</f>
        <v/>
      </c>
      <c r="T202" s="449" t="str">
        <f>IF($Q202="","",IF(AND(COUNTIF($Q$196:$Q$203,$Q202)&gt;1,COUNTIF($Q$196:$Q$203,$Q202)&lt;COUNTA($C$196:$C$203)),HLOOKUP($B202,rozstřely!$C$652:$BN$675,12,0),""))</f>
        <v/>
      </c>
      <c r="U202" s="447" t="str">
        <f>IF($Q202="","",IF(AND(COUNTIF($Q$196:$Q$203,$Q202)&gt;1,COUNTIF($Q$196:$Q$203,$Q202)&lt;COUNTA($C$196:$C$203)),HLOOKUP($B202,rozstřely!$C$652:$BN$675,13,0),""))</f>
        <v/>
      </c>
      <c r="V202" s="450" t="str">
        <f>IF($Q202="","",IF(AND(COUNTIF($Q$196:$Q$203,$Q202)&gt;1,COUNTIF($Q$196:$Q$203,$Q202)&lt;COUNTA($C$196:$C$203)),HLOOKUP($B202,rozstřely!$C$652:$BN$675,14,0),""))</f>
        <v/>
      </c>
      <c r="W202" s="1517" t="str">
        <f>IF($Q202="","",IF(AND(COUNTIF($Q$196:$Q$203,$Q202)&gt;0,COUNTIF($Q$196:$Q$203,$Q202)&lt;COUNTA($C$196:$C$203)),HLOOKUP(B202,rozstřely!$C$641:$BN$648,8,0),""))</f>
        <v/>
      </c>
      <c r="X202" s="1519" t="str">
        <f t="shared" si="98"/>
        <v>W</v>
      </c>
      <c r="Y202" s="453">
        <f t="shared" si="94"/>
        <v>177</v>
      </c>
      <c r="Z202" s="457" t="str">
        <f t="shared" si="95"/>
        <v/>
      </c>
      <c r="AA202" s="325"/>
    </row>
    <row r="203" spans="1:27" ht="30" customHeight="1" thickBot="1" x14ac:dyDescent="0.3">
      <c r="A203" s="561"/>
      <c r="B203" s="1014">
        <f>'Tabulky skupin'!B203</f>
        <v>178</v>
      </c>
      <c r="C203" s="1006" t="str">
        <f>VLOOKUP($B203,jednotlivci!$C$5:$G$164,5,0)</f>
        <v/>
      </c>
      <c r="D203" s="104" t="str">
        <f>IFERROR(CONCATENATE(VLOOKUP(CONCATENATE(D$195,"_",$B203),'Rozpis zápasů'!$D$3:$AF$162,IF(VLOOKUP(CONCATENATE(D$195,"_",$B203),'Rozpis zápasů'!$D$3:$AF$162,3,0)=$B203,5,6),0),":",VLOOKUP(CONCATENATE(D$195,"_",$B203),'Rozpis zápasů'!$D$3:$AF$162,IF(VLOOKUP(CONCATENATE(D$195,"_",$B203),'Rozpis zápasů'!$D$3:$AF$162,3,0)=$B203,6,5),0),IF(VLOOKUP(CONCATENATE(D$195,"_",$B203),'Rozpis zápasů'!$D$3:$AF$162,20,0)&lt;&gt;"",CONCATENATE(" (",VLOOKUP(CONCATENATE(D$195,"_",$B203),'Rozpis zápasů'!$D$3:$AF$162,20,0),")"),"")),"")</f>
        <v/>
      </c>
      <c r="E203" s="105" t="str">
        <f>IFERROR(CONCATENATE(VLOOKUP(CONCATENATE(E$195,"_",$B203),'Rozpis zápasů'!$D$3:$AF$162,IF(VLOOKUP(CONCATENATE(E$195,"_",$B203),'Rozpis zápasů'!$D$3:$AF$162,3,0)=$B203,5,6),0),":",VLOOKUP(CONCATENATE(E$195,"_",$B203),'Rozpis zápasů'!$D$3:$AF$162,IF(VLOOKUP(CONCATENATE(E$195,"_",$B203),'Rozpis zápasů'!$D$3:$AF$162,3,0)=$B203,6,5),0),IF(VLOOKUP(CONCATENATE(E$195,"_",$B203),'Rozpis zápasů'!$D$3:$AF$162,20,0)&lt;&gt;"",CONCATENATE(" (",VLOOKUP(CONCATENATE(E$195,"_",$B203),'Rozpis zápasů'!$D$3:$AF$162,20,0),")"),"")),"")</f>
        <v/>
      </c>
      <c r="F203" s="105" t="str">
        <f>IFERROR(CONCATENATE(VLOOKUP(CONCATENATE(F$195,"_",$B203),'Rozpis zápasů'!$D$3:$AF$162,IF(VLOOKUP(CONCATENATE(F$195,"_",$B203),'Rozpis zápasů'!$D$3:$AF$162,3,0)=$B203,5,6),0),":",VLOOKUP(CONCATENATE(F$195,"_",$B203),'Rozpis zápasů'!$D$3:$AF$162,IF(VLOOKUP(CONCATENATE(F$195,"_",$B203),'Rozpis zápasů'!$D$3:$AF$162,3,0)=$B203,6,5),0),IF(VLOOKUP(CONCATENATE(F$195,"_",$B203),'Rozpis zápasů'!$D$3:$AF$162,20,0)&lt;&gt;"",CONCATENATE(" (",VLOOKUP(CONCATENATE(F$195,"_",$B203),'Rozpis zápasů'!$D$3:$AF$162,20,0),")"),"")),"")</f>
        <v/>
      </c>
      <c r="G203" s="105" t="str">
        <f>IFERROR(CONCATENATE(VLOOKUP(CONCATENATE(G$195,"_",$B203),'Rozpis zápasů'!$D$3:$AF$162,IF(VLOOKUP(CONCATENATE(G$195,"_",$B203),'Rozpis zápasů'!$D$3:$AF$162,3,0)=$B203,5,6),0),":",VLOOKUP(CONCATENATE(G$195,"_",$B203),'Rozpis zápasů'!$D$3:$AF$162,IF(VLOOKUP(CONCATENATE(G$195,"_",$B203),'Rozpis zápasů'!$D$3:$AF$162,3,0)=$B203,6,5),0),IF(VLOOKUP(CONCATENATE(G$195,"_",$B203),'Rozpis zápasů'!$D$3:$AF$162,20,0)&lt;&gt;"",CONCATENATE(" (",VLOOKUP(CONCATENATE(G$195,"_",$B203),'Rozpis zápasů'!$D$3:$AF$162,20,0),")"),"")),"")</f>
        <v/>
      </c>
      <c r="H203" s="105" t="str">
        <f>IFERROR(CONCATENATE(VLOOKUP(CONCATENATE(H$195,"_",$B203),'Rozpis zápasů'!$D$3:$AF$162,IF(VLOOKUP(CONCATENATE(H$195,"_",$B203),'Rozpis zápasů'!$D$3:$AF$162,3,0)=$B203,5,6),0),":",VLOOKUP(CONCATENATE(H$195,"_",$B203),'Rozpis zápasů'!$D$3:$AF$162,IF(VLOOKUP(CONCATENATE(H$195,"_",$B203),'Rozpis zápasů'!$D$3:$AF$162,3,0)=$B203,6,5),0),IF(VLOOKUP(CONCATENATE(H$195,"_",$B203),'Rozpis zápasů'!$D$3:$AF$162,20,0)&lt;&gt;"",CONCATENATE(" (",VLOOKUP(CONCATENATE(H$195,"_",$B203),'Rozpis zápasů'!$D$3:$AF$162,20,0),")"),"")),"")</f>
        <v/>
      </c>
      <c r="I203" s="105" t="str">
        <f>IFERROR(CONCATENATE(VLOOKUP(CONCATENATE(I$195,"_",$B203),'Rozpis zápasů'!$D$3:$AF$162,IF(VLOOKUP(CONCATENATE(I$195,"_",$B203),'Rozpis zápasů'!$D$3:$AF$162,3,0)=$B203,5,6),0),":",VLOOKUP(CONCATENATE(I$195,"_",$B203),'Rozpis zápasů'!$D$3:$AF$162,IF(VLOOKUP(CONCATENATE(I$195,"_",$B203),'Rozpis zápasů'!$D$3:$AF$162,3,0)=$B203,6,5),0),IF(VLOOKUP(CONCATENATE(I$195,"_",$B203),'Rozpis zápasů'!$D$3:$AF$162,20,0)&lt;&gt;"",CONCATENATE(" (",VLOOKUP(CONCATENATE(I$195,"_",$B203),'Rozpis zápasů'!$D$3:$AF$162,20,0),")"),"")),"")</f>
        <v/>
      </c>
      <c r="J203" s="105" t="str">
        <f>IFERROR(CONCATENATE(VLOOKUP(CONCATENATE(J$195,"_",$B203),'Rozpis zápasů'!$D$3:$AF$162,IF(VLOOKUP(CONCATENATE(J$195,"_",$B203),'Rozpis zápasů'!$D$3:$AF$162,3,0)=$B203,5,6),0),":",VLOOKUP(CONCATENATE(J$195,"_",$B203),'Rozpis zápasů'!$D$3:$AF$162,IF(VLOOKUP(CONCATENATE(J$195,"_",$B203),'Rozpis zápasů'!$D$3:$AF$162,3,0)=$B203,6,5),0),IF(VLOOKUP(CONCATENATE(J$195,"_",$B203),'Rozpis zápasů'!$D$3:$AF$162,20,0)&lt;&gt;"",CONCATENATE(" (",VLOOKUP(CONCATENATE(J$195,"_",$B203),'Rozpis zápasů'!$D$3:$AF$162,20,0),")"),"")),"")</f>
        <v/>
      </c>
      <c r="K203" s="927" t="str">
        <f>J202</f>
        <v>W</v>
      </c>
      <c r="L203" s="351" t="str">
        <f>IF((COUNTIFS('Rozpis zápasů'!$F$3:$F$162,B203,'Rozpis zápasů'!$E$3:$E$162,"&lt;&gt;N")+COUNTIFS('Rozpis zápasů'!$G$3:$G$162,B203,'Rozpis zápasů'!$E$3:$E$162,"&lt;&gt;N"))=0,"",SUMIF('Rozpis zápasů'!$F$3:$F$162,B203,'Rozpis zápasů'!$L$3:$L$162)+SUMIF('Rozpis zápasů'!$G$3:$G$162,B203,'Rozpis zápasů'!$M$3:$M$162))</f>
        <v/>
      </c>
      <c r="M203" s="352" t="str">
        <f>IF((COUNTIFS('Rozpis zápasů'!$F$3:$F$162,B203,'Rozpis zápasů'!$E$3:$E$162,"&lt;&gt;N")+COUNTIFS('Rozpis zápasů'!$G$3:$G$162,B203,'Rozpis zápasů'!$E$3:$E$162,"&lt;&gt;N"))=0,"",SUMIF('Rozpis zápasů'!$F$3:$F$162,$B203,'Rozpis zápasů'!$H$3:$H$162)+SUMIF('Rozpis zápasů'!$G$3:$G$162,$B203,'Rozpis zápasů'!$I$3:$I$162))</f>
        <v/>
      </c>
      <c r="N203" s="356" t="str">
        <f>IF((COUNTIFS('Rozpis zápasů'!$F$3:$F$162,B203,'Rozpis zápasů'!$E$3:$E$162,"&lt;&gt;N")+COUNTIFS('Rozpis zápasů'!$G$3:$G$162,B203,'Rozpis zápasů'!$E$3:$E$162,"&lt;&gt;N"))=0,"",SUMIF('Rozpis zápasů'!$F$3:$F$162,$B203,'Rozpis zápasů'!$I$3:$I$162)+SUMIF('Rozpis zápasů'!$G$3:$G$162,$B203,'Rozpis zápasů'!$H$3:$H$162))</f>
        <v/>
      </c>
      <c r="O203" s="353" t="str">
        <f t="shared" si="96"/>
        <v/>
      </c>
      <c r="P203" s="458" t="str">
        <f t="shared" si="97"/>
        <v/>
      </c>
      <c r="Q203" s="459" t="str">
        <f t="shared" si="93"/>
        <v/>
      </c>
      <c r="R203" s="460" t="str">
        <f>IF($Q203="","",IF(AND(COUNTIF($Q$196:$Q$203,$Q203)&gt;1,COUNTIF($Q$196:$Q$203,$Q203)&lt;COUNTA($C$196:$C$203)),HLOOKUP($B203,rozstřely!$C$652:$BN$675,10,0),""))</f>
        <v/>
      </c>
      <c r="S203" s="534" t="str">
        <f>IF($Q203="","",IF(AND(COUNTIF($Q$196:$Q$203,$Q203)&gt;1,COUNTIF($Q$196:$Q$203,$Q203)&lt;COUNTA($C$196:$C$203)),HLOOKUP($B203,rozstřely!$C$652:$BN$675,11,0),""))</f>
        <v/>
      </c>
      <c r="T203" s="462" t="str">
        <f>IF($Q203="","",IF(AND(COUNTIF($Q$196:$Q$203,$Q203)&gt;1,COUNTIF($Q$196:$Q$203,$Q203)&lt;COUNTA($C$196:$C$203)),HLOOKUP($B203,rozstřely!$C$652:$BN$675,12,0),""))</f>
        <v/>
      </c>
      <c r="U203" s="460" t="str">
        <f>IF($Q203="","",IF(AND(COUNTIF($Q$196:$Q$203,$Q203)&gt;1,COUNTIF($Q$196:$Q$203,$Q203)&lt;COUNTA($C$196:$C$203)),HLOOKUP($B203,rozstřely!$C$652:$BN$675,13,0),""))</f>
        <v/>
      </c>
      <c r="V203" s="463" t="str">
        <f>IF($Q203="","",IF(AND(COUNTIF($Q$196:$Q$203,$Q203)&gt;1,COUNTIF($Q$196:$Q$203,$Q203)&lt;COUNTA($C$196:$C$203)),HLOOKUP($B203,rozstřely!$C$652:$BN$675,14,0),""))</f>
        <v/>
      </c>
      <c r="W203" s="1518" t="str">
        <f>IF($Q203="","",IF(AND(COUNTIF($Q$196:$Q$203,$Q203)&gt;0,COUNTIF($Q$196:$Q$203,$Q203)&lt;COUNTA($C$196:$C$203)),HLOOKUP(B203,rozstřely!$C$641:$BN$648,8,0),""))</f>
        <v/>
      </c>
      <c r="X203" s="1519" t="str">
        <f t="shared" si="98"/>
        <v>W</v>
      </c>
      <c r="Y203" s="466">
        <f t="shared" si="94"/>
        <v>178</v>
      </c>
      <c r="Z203" s="467" t="str">
        <f t="shared" si="95"/>
        <v/>
      </c>
      <c r="AA203" s="325"/>
    </row>
    <row r="204" spans="1:27" ht="30" customHeight="1" x14ac:dyDescent="0.3">
      <c r="A204" s="561"/>
      <c r="B204" s="61"/>
      <c r="C204" s="824"/>
      <c r="D204" s="504"/>
      <c r="E204" s="504"/>
      <c r="F204" s="504"/>
      <c r="G204" s="504"/>
      <c r="H204" s="504"/>
      <c r="I204" s="504"/>
      <c r="J204" s="504"/>
      <c r="K204" s="582"/>
      <c r="L204" s="512"/>
      <c r="M204" s="583"/>
      <c r="N204" s="584"/>
      <c r="O204" s="512"/>
      <c r="P204" s="512"/>
      <c r="Q204" s="585"/>
      <c r="R204" s="585"/>
      <c r="S204" s="586"/>
      <c r="T204" s="587"/>
      <c r="U204" s="585"/>
      <c r="V204" s="585"/>
      <c r="W204" s="512"/>
      <c r="X204" s="512"/>
      <c r="Y204" s="512"/>
      <c r="Z204" s="479"/>
      <c r="AA204" s="329"/>
    </row>
    <row r="205" spans="1:27" ht="30" customHeight="1" thickBot="1" x14ac:dyDescent="0.35">
      <c r="A205" s="561"/>
      <c r="B205" s="331"/>
      <c r="C205" s="829"/>
      <c r="D205" s="535"/>
      <c r="E205" s="535"/>
      <c r="F205" s="535"/>
      <c r="G205" s="535"/>
      <c r="H205" s="535"/>
      <c r="I205" s="535"/>
      <c r="J205" s="535"/>
      <c r="K205" s="535"/>
      <c r="L205" s="539"/>
      <c r="M205" s="535"/>
      <c r="N205" s="593"/>
      <c r="O205" s="539"/>
      <c r="P205" s="539"/>
      <c r="Q205" s="539"/>
      <c r="R205" s="581"/>
      <c r="S205" s="535"/>
      <c r="T205" s="594"/>
      <c r="U205" s="539"/>
      <c r="V205" s="539"/>
      <c r="W205" s="539"/>
      <c r="X205" s="539"/>
      <c r="Y205" s="539"/>
      <c r="Z205" s="539"/>
      <c r="AA205" s="325"/>
    </row>
    <row r="206" spans="1:27" s="619" customFormat="1" ht="30" customHeight="1" x14ac:dyDescent="0.25">
      <c r="A206" s="614"/>
      <c r="B206" s="936"/>
      <c r="C206" s="934" t="str">
        <f>D208</f>
        <v>X</v>
      </c>
      <c r="D206" s="990" t="str">
        <f>C208</f>
        <v/>
      </c>
      <c r="E206" s="990" t="str">
        <f>C209</f>
        <v/>
      </c>
      <c r="F206" s="990" t="str">
        <f>C210</f>
        <v/>
      </c>
      <c r="G206" s="990" t="str">
        <f>C211</f>
        <v/>
      </c>
      <c r="H206" s="990" t="str">
        <f>C212</f>
        <v/>
      </c>
      <c r="I206" s="991" t="str">
        <f>C213</f>
        <v/>
      </c>
      <c r="J206" s="990" t="str">
        <f>C214</f>
        <v/>
      </c>
      <c r="K206" s="990" t="str">
        <f>C215</f>
        <v/>
      </c>
      <c r="L206" s="928" t="s">
        <v>14</v>
      </c>
      <c r="M206" s="958" t="s">
        <v>13</v>
      </c>
      <c r="N206" s="958"/>
      <c r="O206" s="958" t="s">
        <v>15</v>
      </c>
      <c r="P206" s="929" t="s">
        <v>186</v>
      </c>
      <c r="Q206" s="996" t="s">
        <v>107</v>
      </c>
      <c r="R206" s="997" t="s">
        <v>104</v>
      </c>
      <c r="S206" s="997" t="s">
        <v>105</v>
      </c>
      <c r="T206" s="997"/>
      <c r="U206" s="997" t="s">
        <v>106</v>
      </c>
      <c r="V206" s="998" t="s">
        <v>187</v>
      </c>
      <c r="W206" s="994" t="s">
        <v>12</v>
      </c>
      <c r="X206" s="616"/>
      <c r="Y206" s="616"/>
      <c r="Z206" s="617"/>
      <c r="AA206" s="618"/>
    </row>
    <row r="207" spans="1:27" s="619" customFormat="1" ht="30" customHeight="1" thickBot="1" x14ac:dyDescent="0.3">
      <c r="A207" s="614"/>
      <c r="B207" s="1011" t="str">
        <f>'Tabulky skupin'!B207</f>
        <v>X</v>
      </c>
      <c r="C207" s="935"/>
      <c r="D207" s="623">
        <f>B208</f>
        <v>181</v>
      </c>
      <c r="E207" s="624">
        <f>B209</f>
        <v>182</v>
      </c>
      <c r="F207" s="624">
        <f>B210</f>
        <v>183</v>
      </c>
      <c r="G207" s="625">
        <f>B211</f>
        <v>184</v>
      </c>
      <c r="H207" s="624">
        <f>B212</f>
        <v>185</v>
      </c>
      <c r="I207" s="626">
        <f>B213</f>
        <v>186</v>
      </c>
      <c r="J207" s="624">
        <f>B214</f>
        <v>187</v>
      </c>
      <c r="K207" s="624">
        <f>B215</f>
        <v>188</v>
      </c>
      <c r="L207" s="930"/>
      <c r="M207" s="960"/>
      <c r="N207" s="960"/>
      <c r="O207" s="960"/>
      <c r="P207" s="931"/>
      <c r="Q207" s="1904" t="s">
        <v>42</v>
      </c>
      <c r="R207" s="1905"/>
      <c r="S207" s="1905"/>
      <c r="T207" s="1905"/>
      <c r="U207" s="1905"/>
      <c r="V207" s="2076"/>
      <c r="W207" s="995"/>
      <c r="X207" s="628"/>
      <c r="Y207" s="628"/>
      <c r="Z207" s="629"/>
      <c r="AA207" s="618"/>
    </row>
    <row r="208" spans="1:27" ht="30" customHeight="1" thickTop="1" x14ac:dyDescent="0.25">
      <c r="A208" s="561"/>
      <c r="B208" s="1012">
        <f>'Tabulky skupin'!B208</f>
        <v>181</v>
      </c>
      <c r="C208" s="1004" t="str">
        <f>VLOOKUP($B208,jednotlivci!$C$5:$G$164,5,0)</f>
        <v/>
      </c>
      <c r="D208" s="926" t="str">
        <f>B207</f>
        <v>X</v>
      </c>
      <c r="E208" s="98" t="str">
        <f>IFERROR(CONCATENATE(VLOOKUP(CONCATENATE($B208,"_",E$207),'Rozpis zápasů'!$D$3:$AF$162,IF(VLOOKUP(CONCATENATE($B208,"_",E$207),'Rozpis zápasů'!$D$3:$AF$162,3,0)=$B208,5,6),0),":",VLOOKUP(CONCATENATE($B208,"_",E$207),'Rozpis zápasů'!$D$3:$AF$162,IF(VLOOKUP(CONCATENATE($B208,"_",E$207),'Rozpis zápasů'!$D$3:$AF$162,3,0)=$B208,6,5),0),IF(VLOOKUP(CONCATENATE($B208,"_",E$207),'Rozpis zápasů'!$D$3:$AF$162,20,0)&lt;&gt;"",CONCATENATE(" (",VLOOKUP(CONCATENATE($B208,"_",E$207),'Rozpis zápasů'!$D$3:$AF$162,20,0),")"),"")),"")</f>
        <v/>
      </c>
      <c r="F208" s="98" t="str">
        <f>IFERROR(CONCATENATE(VLOOKUP(CONCATENATE($B208,"_",F$207),'Rozpis zápasů'!$D$3:$AF$162,IF(VLOOKUP(CONCATENATE($B208,"_",F$207),'Rozpis zápasů'!$D$3:$AF$162,3,0)=$B208,5,6),0),":",VLOOKUP(CONCATENATE($B208,"_",F$207),'Rozpis zápasů'!$D$3:$AF$162,IF(VLOOKUP(CONCATENATE($B208,"_",F$207),'Rozpis zápasů'!$D$3:$AF$162,3,0)=$B208,6,5),0),IF(VLOOKUP(CONCATENATE($B208,"_",F$207),'Rozpis zápasů'!$D$3:$AF$162,20,0)&lt;&gt;"",CONCATENATE(" (",VLOOKUP(CONCATENATE($B208,"_",F$207),'Rozpis zápasů'!$D$3:$AF$162,20,0),")"),"")),"")</f>
        <v/>
      </c>
      <c r="G208" s="98" t="str">
        <f>IFERROR(CONCATENATE(VLOOKUP(CONCATENATE($B208,"_",G$207),'Rozpis zápasů'!$D$3:$AF$162,IF(VLOOKUP(CONCATENATE($B208,"_",G$207),'Rozpis zápasů'!$D$3:$AF$162,3,0)=$B208,5,6),0),":",VLOOKUP(CONCATENATE($B208,"_",G$207),'Rozpis zápasů'!$D$3:$AF$162,IF(VLOOKUP(CONCATENATE($B208,"_",G$207),'Rozpis zápasů'!$D$3:$AF$162,3,0)=$B208,6,5),0),IF(VLOOKUP(CONCATENATE($B208,"_",G$207),'Rozpis zápasů'!$D$3:$AF$162,20,0)&lt;&gt;"",CONCATENATE(" (",VLOOKUP(CONCATENATE($B208,"_",G$207),'Rozpis zápasů'!$D$3:$AF$162,20,0),")"),"")),"")</f>
        <v/>
      </c>
      <c r="H208" s="98" t="str">
        <f>IFERROR(CONCATENATE(VLOOKUP(CONCATENATE($B208,"_",H$207),'Rozpis zápasů'!$D$3:$AF$162,IF(VLOOKUP(CONCATENATE($B208,"_",H$207),'Rozpis zápasů'!$D$3:$AF$162,3,0)=$B208,5,6),0),":",VLOOKUP(CONCATENATE($B208,"_",H$207),'Rozpis zápasů'!$D$3:$AF$162,IF(VLOOKUP(CONCATENATE($B208,"_",H$207),'Rozpis zápasů'!$D$3:$AF$162,3,0)=$B208,6,5),0),IF(VLOOKUP(CONCATENATE($B208,"_",H$207),'Rozpis zápasů'!$D$3:$AF$162,20,0)&lt;&gt;"",CONCATENATE(" (",VLOOKUP(CONCATENATE($B208,"_",H$207),'Rozpis zápasů'!$D$3:$AF$162,20,0),")"),"")),"")</f>
        <v/>
      </c>
      <c r="I208" s="98" t="str">
        <f>IFERROR(CONCATENATE(VLOOKUP(CONCATENATE($B208,"_",I$207),'Rozpis zápasů'!$D$3:$AF$162,IF(VLOOKUP(CONCATENATE($B208,"_",I$207),'Rozpis zápasů'!$D$3:$AF$162,3,0)=$B208,5,6),0),":",VLOOKUP(CONCATENATE($B208,"_",I$207),'Rozpis zápasů'!$D$3:$AF$162,IF(VLOOKUP(CONCATENATE($B208,"_",I$207),'Rozpis zápasů'!$D$3:$AF$162,3,0)=$B208,6,5),0),IF(VLOOKUP(CONCATENATE($B208,"_",I$207),'Rozpis zápasů'!$D$3:$AF$162,20,0)&lt;&gt;"",CONCATENATE(" (",VLOOKUP(CONCATENATE($B208,"_",I$207),'Rozpis zápasů'!$D$3:$AF$162,20,0),")"),"")),"")</f>
        <v/>
      </c>
      <c r="J208" s="98" t="str">
        <f>IFERROR(CONCATENATE(VLOOKUP(CONCATENATE($B208,"_",J$207),'Rozpis zápasů'!$D$3:$AF$162,IF(VLOOKUP(CONCATENATE($B208,"_",J$207),'Rozpis zápasů'!$D$3:$AF$162,3,0)=$B208,5,6),0),":",VLOOKUP(CONCATENATE($B208,"_",J$207),'Rozpis zápasů'!$D$3:$AF$162,IF(VLOOKUP(CONCATENATE($B208,"_",J$207),'Rozpis zápasů'!$D$3:$AF$162,3,0)=$B208,6,5),0),IF(VLOOKUP(CONCATENATE($B208,"_",J$207),'Rozpis zápasů'!$D$3:$AF$162,20,0)&lt;&gt;"",CONCATENATE(" (",VLOOKUP(CONCATENATE($B208,"_",J$207),'Rozpis zápasů'!$D$3:$AF$162,20,0),")"),"")),"")</f>
        <v/>
      </c>
      <c r="K208" s="99" t="str">
        <f>IFERROR(CONCATENATE(VLOOKUP(CONCATENATE($B208,"_",K$207),'Rozpis zápasů'!$D$3:$AF$162,IF(VLOOKUP(CONCATENATE($B208,"_",K$207),'Rozpis zápasů'!$D$3:$AF$162,3,0)=$B208,5,6),0),":",VLOOKUP(CONCATENATE($B208,"_",K$207),'Rozpis zápasů'!$D$3:$AF$162,IF(VLOOKUP(CONCATENATE($B208,"_",K$207),'Rozpis zápasů'!$D$3:$AF$162,3,0)=$B208,6,5),0),IF(VLOOKUP(CONCATENATE($B208,"_",K$207),'Rozpis zápasů'!$D$3:$AF$162,20,0)&lt;&gt;"",CONCATENATE(" (",VLOOKUP(CONCATENATE($B208,"_",K$207),'Rozpis zápasů'!$D$3:$AF$162,20,0),")"),"")),"")</f>
        <v/>
      </c>
      <c r="L208" s="230" t="str">
        <f>IF((COUNTIFS('Rozpis zápasů'!$F$3:$F$162,B208,'Rozpis zápasů'!$E$3:$E$162,"&lt;&gt;N")+COUNTIFS('Rozpis zápasů'!$G$3:$G$162,B208,'Rozpis zápasů'!$E$3:$E$162,"&lt;&gt;N"))=0,"",SUMIF('Rozpis zápasů'!$F$3:$F$162,B208,'Rozpis zápasů'!$L$3:$L$162)+SUMIF('Rozpis zápasů'!$G$3:$G$162,B208,'Rozpis zápasů'!$M$3:$M$162))</f>
        <v/>
      </c>
      <c r="M208" s="234" t="str">
        <f>IF((COUNTIFS('Rozpis zápasů'!$F$3:$F$162,B208,'Rozpis zápasů'!$E$3:$E$162,"&lt;&gt;N")+COUNTIFS('Rozpis zápasů'!$G$3:$G$162,B208,'Rozpis zápasů'!$E$3:$E$162,"&lt;&gt;N"))=0,"",SUMIF('Rozpis zápasů'!$F$3:$F$162,$B208,'Rozpis zápasů'!$H$3:$H$162)+SUMIF('Rozpis zápasů'!$G$3:$G$162,$B208,'Rozpis zápasů'!$I$3:$I$162))</f>
        <v/>
      </c>
      <c r="N208" s="354" t="str">
        <f>IF((COUNTIFS('Rozpis zápasů'!$F$3:$F$162,B208,'Rozpis zápasů'!$E$3:$E$162,"&lt;&gt;N")+COUNTIFS('Rozpis zápasů'!$G$3:$G$162,B208,'Rozpis zápasů'!$E$3:$E$162,"&lt;&gt;N"))=0,"",SUMIF('Rozpis zápasů'!$F$3:$F$162,$B208,'Rozpis zápasů'!$I$3:$I$162)+SUMIF('Rozpis zápasů'!$G$3:$G$162,$B208,'Rozpis zápasů'!$H$3:$H$162))</f>
        <v/>
      </c>
      <c r="O208" s="231" t="str">
        <f>IFERROR(M208-N208,"")</f>
        <v/>
      </c>
      <c r="P208" s="434" t="str">
        <f>IFERROR(M208/N208,"")</f>
        <v/>
      </c>
      <c r="Q208" s="435" t="str">
        <f t="shared" ref="Q208:Q215" si="99">IFERROR(RANK(L208,$L$208:$L$215,0),"")</f>
        <v/>
      </c>
      <c r="R208" s="436" t="str">
        <f>IF($Q208="","",IF(AND(COUNTIF($Q$208:$Q$215,$Q208)&gt;1,COUNTIF($Q$208:$Q$215,$Q208)&lt;COUNTA($C$208:$C$215)),HLOOKUP($B208,rozstřely!$C$692:$BN$705,10,0),""))</f>
        <v/>
      </c>
      <c r="S208" s="437" t="str">
        <f>IF($Q208="","",IF(AND(COUNTIF($Q$208:$Q$215,$Q208)&gt;1,COUNTIF($Q$208:$Q$215,$Q208)&lt;COUNTA($C$208:$C$215)),HLOOKUP($B208,rozstřely!$C$692:$BN$705,11,0),""))</f>
        <v/>
      </c>
      <c r="T208" s="438" t="str">
        <f>IF($Q208="","",IF(AND(COUNTIF($Q$208:$Q$215,$Q208)&gt;1,COUNTIF($Q$208:$Q$215,$Q208)&lt;COUNTA($C$208:$C$215)),HLOOKUP($B208,rozstřely!$C$692:$BN$705,12,0),""))</f>
        <v/>
      </c>
      <c r="U208" s="436" t="str">
        <f>IF($Q208="","",IF(AND(COUNTIF($Q$208:$Q$215,$Q208)&gt;1,COUNTIF($Q$208:$Q$215,$Q208)&lt;COUNTA($C$208:$C$215)),HLOOKUP($B208,rozstřely!$C$692:$BN$705,13,0),""))</f>
        <v/>
      </c>
      <c r="V208" s="439" t="str">
        <f>IF($Q208="","",IF(AND(COUNTIF($Q$208:$Q$215,$Q208)&gt;1,COUNTIF($Q$208:$Q$215,$Q208)&lt;COUNTA($C$208:$C$215)),HLOOKUP($B208,rozstřely!$C$692:$BN$705,14,0),""))</f>
        <v/>
      </c>
      <c r="W208" s="1516" t="str">
        <f>IF($Q208="","",IF(AND(COUNTIF($Q$208:$Q$215,$Q208)&gt;0,COUNTIF($Q$208:$Q$215,$Q208)&lt;COUNTA($C$208:$C$215)),HLOOKUP(B208,rozstřely!$C$681:$BN$688,8,0),""))</f>
        <v/>
      </c>
      <c r="X208" s="1519" t="str">
        <f>CONCATENATE(W208,$B$207)</f>
        <v>X</v>
      </c>
      <c r="Y208" s="442">
        <f t="shared" ref="Y208:Y215" si="100">B208</f>
        <v>181</v>
      </c>
      <c r="Z208" s="443" t="str">
        <f t="shared" ref="Z208:Z215" si="101">C208</f>
        <v/>
      </c>
      <c r="AA208" s="325"/>
    </row>
    <row r="209" spans="1:27" ht="30" customHeight="1" x14ac:dyDescent="0.25">
      <c r="A209" s="561"/>
      <c r="B209" s="1013">
        <f>'Tabulky skupin'!B209</f>
        <v>182</v>
      </c>
      <c r="C209" s="1005" t="str">
        <f>VLOOKUP($B209,jednotlivci!$C$5:$G$164,5,0)</f>
        <v/>
      </c>
      <c r="D209" s="100" t="str">
        <f>IFERROR(CONCATENATE(VLOOKUP(CONCATENATE(D$207,"_",$B209),'Rozpis zápasů'!$D$3:$AF$162,IF(VLOOKUP(CONCATENATE(D$207,"_",$B209),'Rozpis zápasů'!$D$3:$AF$162,3,0)=$B209,5,6),0),":",VLOOKUP(CONCATENATE(D$207,"_",$B209),'Rozpis zápasů'!$D$3:$AF$162,IF(VLOOKUP(CONCATENATE(D$207,"_",$B209),'Rozpis zápasů'!$D$3:$AF$162,3,0)=$B209,6,5),0),IF(VLOOKUP(CONCATENATE(D$207,"_",$B209),'Rozpis zápasů'!$D$3:$AF$162,20,0)&lt;&gt;"",CONCATENATE(" (",VLOOKUP(CONCATENATE(D$207,"_",$B209),'Rozpis zápasů'!$D$3:$AF$162,20,0),")"),"")),"")</f>
        <v/>
      </c>
      <c r="E209" s="927" t="str">
        <f>D208</f>
        <v>X</v>
      </c>
      <c r="F209" s="101" t="str">
        <f>IFERROR(CONCATENATE(VLOOKUP(CONCATENATE($B209,"_",F$207),'Rozpis zápasů'!$D$3:$AF$162,IF(VLOOKUP(CONCATENATE($B209,"_",F$207),'Rozpis zápasů'!$D$3:$AF$162,3,0)=$B209,5,6),0),":",VLOOKUP(CONCATENATE($B209,"_",F$207),'Rozpis zápasů'!$D$3:$AF$162,IF(VLOOKUP(CONCATENATE($B209,"_",F$207),'Rozpis zápasů'!$D$3:$AF$162,3,0)=$B209,6,5),0),IF(VLOOKUP(CONCATENATE($B209,"_",F$207),'Rozpis zápasů'!$D$3:$AF$162,20,0)&lt;&gt;"",CONCATENATE(" (",VLOOKUP(CONCATENATE($B209,"_",F$207),'Rozpis zápasů'!$D$3:$AF$162,20,0),")"),"")),"")</f>
        <v/>
      </c>
      <c r="G209" s="101" t="str">
        <f>IFERROR(CONCATENATE(VLOOKUP(CONCATENATE($B209,"_",G$207),'Rozpis zápasů'!$D$3:$AF$162,IF(VLOOKUP(CONCATENATE($B209,"_",G$207),'Rozpis zápasů'!$D$3:$AF$162,3,0)=$B209,5,6),0),":",VLOOKUP(CONCATENATE($B209,"_",G$207),'Rozpis zápasů'!$D$3:$AF$162,IF(VLOOKUP(CONCATENATE($B209,"_",G$207),'Rozpis zápasů'!$D$3:$AF$162,3,0)=$B209,6,5),0),IF(VLOOKUP(CONCATENATE($B209,"_",G$207),'Rozpis zápasů'!$D$3:$AF$162,20,0)&lt;&gt;"",CONCATENATE(" (",VLOOKUP(CONCATENATE($B209,"_",G$207),'Rozpis zápasů'!$D$3:$AF$162,20,0),")"),"")),"")</f>
        <v/>
      </c>
      <c r="H209" s="101" t="str">
        <f>IFERROR(CONCATENATE(VLOOKUP(CONCATENATE($B209,"_",H$207),'Rozpis zápasů'!$D$3:$AF$162,IF(VLOOKUP(CONCATENATE($B209,"_",H$207),'Rozpis zápasů'!$D$3:$AF$162,3,0)=$B209,5,6),0),":",VLOOKUP(CONCATENATE($B209,"_",H$207),'Rozpis zápasů'!$D$3:$AF$162,IF(VLOOKUP(CONCATENATE($B209,"_",H$207),'Rozpis zápasů'!$D$3:$AF$162,3,0)=$B209,6,5),0),IF(VLOOKUP(CONCATENATE($B209,"_",H$207),'Rozpis zápasů'!$D$3:$AF$162,20,0)&lt;&gt;"",CONCATENATE(" (",VLOOKUP(CONCATENATE($B209,"_",H$207),'Rozpis zápasů'!$D$3:$AF$162,20,0),")"),"")),"")</f>
        <v/>
      </c>
      <c r="I209" s="101" t="str">
        <f>IFERROR(CONCATENATE(VLOOKUP(CONCATENATE($B209,"_",I$207),'Rozpis zápasů'!$D$3:$AF$162,IF(VLOOKUP(CONCATENATE($B209,"_",I$207),'Rozpis zápasů'!$D$3:$AF$162,3,0)=$B209,5,6),0),":",VLOOKUP(CONCATENATE($B209,"_",I$207),'Rozpis zápasů'!$D$3:$AF$162,IF(VLOOKUP(CONCATENATE($B209,"_",I$207),'Rozpis zápasů'!$D$3:$AF$162,3,0)=$B209,6,5),0),IF(VLOOKUP(CONCATENATE($B209,"_",I$207),'Rozpis zápasů'!$D$3:$AF$162,20,0)&lt;&gt;"",CONCATENATE(" (",VLOOKUP(CONCATENATE($B209,"_",I$207),'Rozpis zápasů'!$D$3:$AF$162,20,0),")"),"")),"")</f>
        <v/>
      </c>
      <c r="J209" s="101" t="str">
        <f>IFERROR(CONCATENATE(VLOOKUP(CONCATENATE($B209,"_",J$207),'Rozpis zápasů'!$D$3:$AF$162,IF(VLOOKUP(CONCATENATE($B209,"_",J$207),'Rozpis zápasů'!$D$3:$AF$162,3,0)=$B209,5,6),0),":",VLOOKUP(CONCATENATE($B209,"_",J$207),'Rozpis zápasů'!$D$3:$AF$162,IF(VLOOKUP(CONCATENATE($B209,"_",J$207),'Rozpis zápasů'!$D$3:$AF$162,3,0)=$B209,6,5),0),IF(VLOOKUP(CONCATENATE($B209,"_",J$207),'Rozpis zápasů'!$D$3:$AF$162,20,0)&lt;&gt;"",CONCATENATE(" (",VLOOKUP(CONCATENATE($B209,"_",J$207),'Rozpis zápasů'!$D$3:$AF$162,20,0),")"),"")),"")</f>
        <v/>
      </c>
      <c r="K209" s="102" t="str">
        <f>IFERROR(CONCATENATE(VLOOKUP(CONCATENATE($B209,"_",K$207),'Rozpis zápasů'!$D$3:$AF$162,IF(VLOOKUP(CONCATENATE($B209,"_",K$207),'Rozpis zápasů'!$D$3:$AF$162,3,0)=$B209,5,6),0),":",VLOOKUP(CONCATENATE($B209,"_",K$207),'Rozpis zápasů'!$D$3:$AF$162,IF(VLOOKUP(CONCATENATE($B209,"_",K$207),'Rozpis zápasů'!$D$3:$AF$162,3,0)=$B209,6,5),0),IF(VLOOKUP(CONCATENATE($B209,"_",K$207),'Rozpis zápasů'!$D$3:$AF$162,20,0)&lt;&gt;"",CONCATENATE(" (",VLOOKUP(CONCATENATE($B209,"_",K$207),'Rozpis zápasů'!$D$3:$AF$162,20,0),")"),"")),"")</f>
        <v/>
      </c>
      <c r="L209" s="232" t="str">
        <f>IF((COUNTIFS('Rozpis zápasů'!$F$3:$F$162,B209,'Rozpis zápasů'!$E$3:$E$162,"&lt;&gt;N")+COUNTIFS('Rozpis zápasů'!$G$3:$G$162,B209,'Rozpis zápasů'!$E$3:$E$162,"&lt;&gt;N"))=0,"",SUMIF('Rozpis zápasů'!$F$3:$F$162,B209,'Rozpis zápasů'!$L$3:$L$162)+SUMIF('Rozpis zápasů'!$G$3:$G$162,B209,'Rozpis zápasů'!$M$3:$M$162))</f>
        <v/>
      </c>
      <c r="M209" s="235" t="str">
        <f>IF((COUNTIFS('Rozpis zápasů'!$F$3:$F$162,B209,'Rozpis zápasů'!$E$3:$E$162,"&lt;&gt;N")+COUNTIFS('Rozpis zápasů'!$G$3:$G$162,B209,'Rozpis zápasů'!$E$3:$E$162,"&lt;&gt;N"))=0,"",SUMIF('Rozpis zápasů'!$F$3:$F$162,$B209,'Rozpis zápasů'!$H$3:$H$162)+SUMIF('Rozpis zápasů'!$G$3:$G$162,$B209,'Rozpis zápasů'!$I$3:$I$162))</f>
        <v/>
      </c>
      <c r="N209" s="355" t="str">
        <f>IF((COUNTIFS('Rozpis zápasů'!$F$3:$F$162,B209,'Rozpis zápasů'!$E$3:$E$162,"&lt;&gt;N")+COUNTIFS('Rozpis zápasů'!$G$3:$G$162,B209,'Rozpis zápasů'!$E$3:$E$162,"&lt;&gt;N"))=0,"",SUMIF('Rozpis zápasů'!$F$3:$F$162,$B209,'Rozpis zápasů'!$I$3:$I$162)+SUMIF('Rozpis zápasů'!$G$3:$G$162,$B209,'Rozpis zápasů'!$H$3:$H$162))</f>
        <v/>
      </c>
      <c r="O209" s="233" t="str">
        <f t="shared" ref="O209:O215" si="102">IFERROR(M209-N209,"")</f>
        <v/>
      </c>
      <c r="P209" s="445" t="str">
        <f t="shared" ref="P209:P215" si="103">IFERROR(M209/N209,"")</f>
        <v/>
      </c>
      <c r="Q209" s="446" t="str">
        <f t="shared" si="99"/>
        <v/>
      </c>
      <c r="R209" s="447" t="str">
        <f>IF($Q209="","",IF(AND(COUNTIF($Q$208:$Q$215,$Q209)&gt;1,COUNTIF($Q$208:$Q$215,$Q209)&lt;COUNTA($C$208:$C$215)),HLOOKUP($B209,rozstřely!$C$692:$BN$705,10,0),""))</f>
        <v/>
      </c>
      <c r="S209" s="448" t="str">
        <f>IF($Q209="","",IF(AND(COUNTIF($Q$208:$Q$215,$Q209)&gt;1,COUNTIF($Q$208:$Q$215,$Q209)&lt;COUNTA($C$208:$C$215)),HLOOKUP($B209,rozstřely!$C$692:$BN$705,11,0),""))</f>
        <v/>
      </c>
      <c r="T209" s="449" t="str">
        <f>IF($Q209="","",IF(AND(COUNTIF($Q$208:$Q$215,$Q209)&gt;1,COUNTIF($Q$208:$Q$215,$Q209)&lt;COUNTA($C$208:$C$215)),HLOOKUP($B209,rozstřely!$C$692:$BN$705,12,0),""))</f>
        <v/>
      </c>
      <c r="U209" s="447" t="str">
        <f>IF($Q209="","",IF(AND(COUNTIF($Q$208:$Q$215,$Q209)&gt;1,COUNTIF($Q$208:$Q$215,$Q209)&lt;COUNTA($C$208:$C$215)),HLOOKUP($B209,rozstřely!$C$692:$BN$705,13,0),""))</f>
        <v/>
      </c>
      <c r="V209" s="450" t="str">
        <f>IF($Q209="","",IF(AND(COUNTIF($Q$208:$Q$215,$Q209)&gt;1,COUNTIF($Q$208:$Q$215,$Q209)&lt;COUNTA($C$208:$C$215)),HLOOKUP($B209,rozstřely!$C$692:$BN$705,14,0),""))</f>
        <v/>
      </c>
      <c r="W209" s="1517" t="str">
        <f>IF($Q209="","",IF(AND(COUNTIF($Q$208:$Q$215,$Q209)&gt;0,COUNTIF($Q$208:$Q$215,$Q209)&lt;COUNTA($C$208:$C$215)),HLOOKUP(B209,rozstřely!$C$681:$BN$688,8,0),""))</f>
        <v/>
      </c>
      <c r="X209" s="1519" t="str">
        <f t="shared" ref="X209:X215" si="104">CONCATENATE(W209,$B$207)</f>
        <v>X</v>
      </c>
      <c r="Y209" s="453">
        <f t="shared" si="100"/>
        <v>182</v>
      </c>
      <c r="Z209" s="454" t="str">
        <f t="shared" si="101"/>
        <v/>
      </c>
      <c r="AA209" s="325"/>
    </row>
    <row r="210" spans="1:27" ht="30" customHeight="1" x14ac:dyDescent="0.25">
      <c r="A210" s="561"/>
      <c r="B210" s="1013">
        <f>'Tabulky skupin'!B210</f>
        <v>183</v>
      </c>
      <c r="C210" s="1005" t="str">
        <f>VLOOKUP($B210,jednotlivci!$C$5:$G$164,5,0)</f>
        <v/>
      </c>
      <c r="D210" s="100" t="str">
        <f>IFERROR(CONCATENATE(VLOOKUP(CONCATENATE(D$207,"_",$B210),'Rozpis zápasů'!$D$3:$AF$162,IF(VLOOKUP(CONCATENATE(D$207,"_",$B210),'Rozpis zápasů'!$D$3:$AF$162,3,0)=$B210,5,6),0),":",VLOOKUP(CONCATENATE(D$207,"_",$B210),'Rozpis zápasů'!$D$3:$AF$162,IF(VLOOKUP(CONCATENATE(D$207,"_",$B210),'Rozpis zápasů'!$D$3:$AF$162,3,0)=$B210,6,5),0),IF(VLOOKUP(CONCATENATE(D$207,"_",$B210),'Rozpis zápasů'!$D$3:$AF$162,20,0)&lt;&gt;"",CONCATENATE(" (",VLOOKUP(CONCATENATE(D$207,"_",$B210),'Rozpis zápasů'!$D$3:$AF$162,20,0),")"),"")),"")</f>
        <v/>
      </c>
      <c r="E210" s="103" t="str">
        <f>IFERROR(CONCATENATE(VLOOKUP(CONCATENATE(E$207,"_",$B210),'Rozpis zápasů'!$D$3:$AF$162,IF(VLOOKUP(CONCATENATE(E$207,"_",$B210),'Rozpis zápasů'!$D$3:$AF$162,3,0)=$B210,5,6),0),":",VLOOKUP(CONCATENATE(E$207,"_",$B210),'Rozpis zápasů'!$D$3:$AF$162,IF(VLOOKUP(CONCATENATE(E$207,"_",$B210),'Rozpis zápasů'!$D$3:$AF$162,3,0)=$B210,6,5),0),IF(VLOOKUP(CONCATENATE(E$207,"_",$B210),'Rozpis zápasů'!$D$3:$AF$162,20,0)&lt;&gt;"",CONCATENATE(" (",VLOOKUP(CONCATENATE(E$207,"_",$B210),'Rozpis zápasů'!$D$3:$AF$162,20,0),")"),"")),"")</f>
        <v/>
      </c>
      <c r="F210" s="927" t="str">
        <f>E209</f>
        <v>X</v>
      </c>
      <c r="G210" s="101" t="str">
        <f>IFERROR(CONCATENATE(VLOOKUP(CONCATENATE($B210,"_",G$207),'Rozpis zápasů'!$D$3:$AF$162,IF(VLOOKUP(CONCATENATE($B210,"_",G$207),'Rozpis zápasů'!$D$3:$AF$162,3,0)=$B210,5,6),0),":",VLOOKUP(CONCATENATE($B210,"_",G$207),'Rozpis zápasů'!$D$3:$AF$162,IF(VLOOKUP(CONCATENATE($B210,"_",G$207),'Rozpis zápasů'!$D$3:$AF$162,3,0)=$B210,6,5),0),IF(VLOOKUP(CONCATENATE($B210,"_",G$207),'Rozpis zápasů'!$D$3:$AF$162,20,0)&lt;&gt;"",CONCATENATE(" (",VLOOKUP(CONCATENATE($B210,"_",G$207),'Rozpis zápasů'!$D$3:$AF$162,20,0),")"),"")),"")</f>
        <v/>
      </c>
      <c r="H210" s="101" t="str">
        <f>IFERROR(CONCATENATE(VLOOKUP(CONCATENATE($B210,"_",H$207),'Rozpis zápasů'!$D$3:$AF$162,IF(VLOOKUP(CONCATENATE($B210,"_",H$207),'Rozpis zápasů'!$D$3:$AF$162,3,0)=$B210,5,6),0),":",VLOOKUP(CONCATENATE($B210,"_",H$207),'Rozpis zápasů'!$D$3:$AF$162,IF(VLOOKUP(CONCATENATE($B210,"_",H$207),'Rozpis zápasů'!$D$3:$AF$162,3,0)=$B210,6,5),0),IF(VLOOKUP(CONCATENATE($B210,"_",H$207),'Rozpis zápasů'!$D$3:$AF$162,20,0)&lt;&gt;"",CONCATENATE(" (",VLOOKUP(CONCATENATE($B210,"_",H$207),'Rozpis zápasů'!$D$3:$AF$162,20,0),")"),"")),"")</f>
        <v/>
      </c>
      <c r="I210" s="101" t="str">
        <f>IFERROR(CONCATENATE(VLOOKUP(CONCATENATE($B210,"_",I$207),'Rozpis zápasů'!$D$3:$AF$162,IF(VLOOKUP(CONCATENATE($B210,"_",I$207),'Rozpis zápasů'!$D$3:$AF$162,3,0)=$B210,5,6),0),":",VLOOKUP(CONCATENATE($B210,"_",I$207),'Rozpis zápasů'!$D$3:$AF$162,IF(VLOOKUP(CONCATENATE($B210,"_",I$207),'Rozpis zápasů'!$D$3:$AF$162,3,0)=$B210,6,5),0),IF(VLOOKUP(CONCATENATE($B210,"_",I$207),'Rozpis zápasů'!$D$3:$AF$162,20,0)&lt;&gt;"",CONCATENATE(" (",VLOOKUP(CONCATENATE($B210,"_",I$207),'Rozpis zápasů'!$D$3:$AF$162,20,0),")"),"")),"")</f>
        <v/>
      </c>
      <c r="J210" s="101" t="str">
        <f>IFERROR(CONCATENATE(VLOOKUP(CONCATENATE($B210,"_",J$207),'Rozpis zápasů'!$D$3:$AF$162,IF(VLOOKUP(CONCATENATE($B210,"_",J$207),'Rozpis zápasů'!$D$3:$AF$162,3,0)=$B210,5,6),0),":",VLOOKUP(CONCATENATE($B210,"_",J$207),'Rozpis zápasů'!$D$3:$AF$162,IF(VLOOKUP(CONCATENATE($B210,"_",J$207),'Rozpis zápasů'!$D$3:$AF$162,3,0)=$B210,6,5),0),IF(VLOOKUP(CONCATENATE($B210,"_",J$207),'Rozpis zápasů'!$D$3:$AF$162,20,0)&lt;&gt;"",CONCATENATE(" (",VLOOKUP(CONCATENATE($B210,"_",J$207),'Rozpis zápasů'!$D$3:$AF$162,20,0),")"),"")),"")</f>
        <v/>
      </c>
      <c r="K210" s="102" t="str">
        <f>IFERROR(CONCATENATE(VLOOKUP(CONCATENATE($B210,"_",K$207),'Rozpis zápasů'!$D$3:$AF$162,IF(VLOOKUP(CONCATENATE($B210,"_",K$207),'Rozpis zápasů'!$D$3:$AF$162,3,0)=$B210,5,6),0),":",VLOOKUP(CONCATENATE($B210,"_",K$207),'Rozpis zápasů'!$D$3:$AF$162,IF(VLOOKUP(CONCATENATE($B210,"_",K$207),'Rozpis zápasů'!$D$3:$AF$162,3,0)=$B210,6,5),0),IF(VLOOKUP(CONCATENATE($B210,"_",K$207),'Rozpis zápasů'!$D$3:$AF$162,20,0)&lt;&gt;"",CONCATENATE(" (",VLOOKUP(CONCATENATE($B210,"_",K$207),'Rozpis zápasů'!$D$3:$AF$162,20,0),")"),"")),"")</f>
        <v/>
      </c>
      <c r="L210" s="232" t="str">
        <f>IF((COUNTIFS('Rozpis zápasů'!$F$3:$F$162,B210,'Rozpis zápasů'!$E$3:$E$162,"&lt;&gt;N")+COUNTIFS('Rozpis zápasů'!$G$3:$G$162,B210,'Rozpis zápasů'!$E$3:$E$162,"&lt;&gt;N"))=0,"",SUMIF('Rozpis zápasů'!$F$3:$F$162,B210,'Rozpis zápasů'!$L$3:$L$162)+SUMIF('Rozpis zápasů'!$G$3:$G$162,B210,'Rozpis zápasů'!$M$3:$M$162))</f>
        <v/>
      </c>
      <c r="M210" s="235" t="str">
        <f>IF((COUNTIFS('Rozpis zápasů'!$F$3:$F$162,B210,'Rozpis zápasů'!$E$3:$E$162,"&lt;&gt;N")+COUNTIFS('Rozpis zápasů'!$G$3:$G$162,B210,'Rozpis zápasů'!$E$3:$E$162,"&lt;&gt;N"))=0,"",SUMIF('Rozpis zápasů'!$F$3:$F$162,$B210,'Rozpis zápasů'!$H$3:$H$162)+SUMIF('Rozpis zápasů'!$G$3:$G$162,$B210,'Rozpis zápasů'!$I$3:$I$162))</f>
        <v/>
      </c>
      <c r="N210" s="355" t="str">
        <f>IF((COUNTIFS('Rozpis zápasů'!$F$3:$F$162,B210,'Rozpis zápasů'!$E$3:$E$162,"&lt;&gt;N")+COUNTIFS('Rozpis zápasů'!$G$3:$G$162,B210,'Rozpis zápasů'!$E$3:$E$162,"&lt;&gt;N"))=0,"",SUMIF('Rozpis zápasů'!$F$3:$F$162,$B210,'Rozpis zápasů'!$I$3:$I$162)+SUMIF('Rozpis zápasů'!$G$3:$G$162,$B210,'Rozpis zápasů'!$H$3:$H$162))</f>
        <v/>
      </c>
      <c r="O210" s="233" t="str">
        <f t="shared" si="102"/>
        <v/>
      </c>
      <c r="P210" s="445" t="str">
        <f t="shared" si="103"/>
        <v/>
      </c>
      <c r="Q210" s="446" t="str">
        <f t="shared" si="99"/>
        <v/>
      </c>
      <c r="R210" s="447" t="str">
        <f>IF($Q210="","",IF(AND(COUNTIF($Q$208:$Q$215,$Q210)&gt;1,COUNTIF($Q$208:$Q$215,$Q210)&lt;COUNTA($C$208:$C$215)),HLOOKUP($B210,rozstřely!$C$692:$BN$705,10,0),""))</f>
        <v/>
      </c>
      <c r="S210" s="448" t="str">
        <f>IF($Q210="","",IF(AND(COUNTIF($Q$208:$Q$215,$Q210)&gt;1,COUNTIF($Q$208:$Q$215,$Q210)&lt;COUNTA($C$208:$C$215)),HLOOKUP($B210,rozstřely!$C$692:$BN$705,11,0),""))</f>
        <v/>
      </c>
      <c r="T210" s="449" t="str">
        <f>IF($Q210="","",IF(AND(COUNTIF($Q$208:$Q$215,$Q210)&gt;1,COUNTIF($Q$208:$Q$215,$Q210)&lt;COUNTA($C$208:$C$215)),HLOOKUP($B210,rozstřely!$C$692:$BN$705,12,0),""))</f>
        <v/>
      </c>
      <c r="U210" s="447" t="str">
        <f>IF($Q210="","",IF(AND(COUNTIF($Q$208:$Q$215,$Q210)&gt;1,COUNTIF($Q$208:$Q$215,$Q210)&lt;COUNTA($C$208:$C$215)),HLOOKUP($B210,rozstřely!$C$692:$BN$705,13,0),""))</f>
        <v/>
      </c>
      <c r="V210" s="450" t="str">
        <f>IF($Q210="","",IF(AND(COUNTIF($Q$208:$Q$215,$Q210)&gt;1,COUNTIF($Q$208:$Q$215,$Q210)&lt;COUNTA($C$208:$C$215)),HLOOKUP($B210,rozstřely!$C$692:$BN$705,14,0),""))</f>
        <v/>
      </c>
      <c r="W210" s="1517" t="str">
        <f>IF($Q210="","",IF(AND(COUNTIF($Q$208:$Q$215,$Q210)&gt;0,COUNTIF($Q$208:$Q$215,$Q210)&lt;COUNTA($C$208:$C$215)),HLOOKUP(B210,rozstřely!$C$681:$BN$688,8,0),""))</f>
        <v/>
      </c>
      <c r="X210" s="1519" t="str">
        <f t="shared" si="104"/>
        <v>X</v>
      </c>
      <c r="Y210" s="453">
        <f t="shared" si="100"/>
        <v>183</v>
      </c>
      <c r="Z210" s="455" t="str">
        <f t="shared" si="101"/>
        <v/>
      </c>
      <c r="AA210" s="325"/>
    </row>
    <row r="211" spans="1:27" ht="30" customHeight="1" x14ac:dyDescent="0.25">
      <c r="A211" s="561"/>
      <c r="B211" s="1013">
        <f>'Tabulky skupin'!B211</f>
        <v>184</v>
      </c>
      <c r="C211" s="1005" t="str">
        <f>VLOOKUP($B211,jednotlivci!$C$5:$G$164,5,0)</f>
        <v/>
      </c>
      <c r="D211" s="100" t="str">
        <f>IFERROR(CONCATENATE(VLOOKUP(CONCATENATE(D$207,"_",$B211),'Rozpis zápasů'!$D$3:$AF$162,IF(VLOOKUP(CONCATENATE(D$207,"_",$B211),'Rozpis zápasů'!$D$3:$AF$162,3,0)=$B211,5,6),0),":",VLOOKUP(CONCATENATE(D$207,"_",$B211),'Rozpis zápasů'!$D$3:$AF$162,IF(VLOOKUP(CONCATENATE(D$207,"_",$B211),'Rozpis zápasů'!$D$3:$AF$162,3,0)=$B211,6,5),0),IF(VLOOKUP(CONCATENATE(D$207,"_",$B211),'Rozpis zápasů'!$D$3:$AF$162,20,0)&lt;&gt;"",CONCATENATE(" (",VLOOKUP(CONCATENATE(D$207,"_",$B211),'Rozpis zápasů'!$D$3:$AF$162,20,0),")"),"")),"")</f>
        <v/>
      </c>
      <c r="E211" s="103" t="str">
        <f>IFERROR(CONCATENATE(VLOOKUP(CONCATENATE(E$207,"_",$B211),'Rozpis zápasů'!$D$3:$AF$162,IF(VLOOKUP(CONCATENATE(E$207,"_",$B211),'Rozpis zápasů'!$D$3:$AF$162,3,0)=$B211,5,6),0),":",VLOOKUP(CONCATENATE(E$207,"_",$B211),'Rozpis zápasů'!$D$3:$AF$162,IF(VLOOKUP(CONCATENATE(E$207,"_",$B211),'Rozpis zápasů'!$D$3:$AF$162,3,0)=$B211,6,5),0),IF(VLOOKUP(CONCATENATE(E$207,"_",$B211),'Rozpis zápasů'!$D$3:$AF$162,20,0)&lt;&gt;"",CONCATENATE(" (",VLOOKUP(CONCATENATE(E$207,"_",$B211),'Rozpis zápasů'!$D$3:$AF$162,20,0),")"),"")),"")</f>
        <v/>
      </c>
      <c r="F211" s="103" t="str">
        <f>IFERROR(CONCATENATE(VLOOKUP(CONCATENATE(F$207,"_",$B211),'Rozpis zápasů'!$D$3:$AF$162,IF(VLOOKUP(CONCATENATE(F$207,"_",$B211),'Rozpis zápasů'!$D$3:$AF$162,3,0)=$B211,5,6),0),":",VLOOKUP(CONCATENATE(F$207,"_",$B211),'Rozpis zápasů'!$D$3:$AF$162,IF(VLOOKUP(CONCATENATE(F$207,"_",$B211),'Rozpis zápasů'!$D$3:$AF$162,3,0)=$B211,6,5),0),IF(VLOOKUP(CONCATENATE(F$207,"_",$B211),'Rozpis zápasů'!$D$3:$AF$162,20,0)&lt;&gt;"",CONCATENATE(" (",VLOOKUP(CONCATENATE(F$207,"_",$B211),'Rozpis zápasů'!$D$3:$AF$162,20,0),")"),"")),"")</f>
        <v/>
      </c>
      <c r="G211" s="927" t="str">
        <f>F210</f>
        <v>X</v>
      </c>
      <c r="H211" s="101" t="str">
        <f>IFERROR(CONCATENATE(VLOOKUP(CONCATENATE($B211,"_",H$207),'Rozpis zápasů'!$D$3:$AF$162,IF(VLOOKUP(CONCATENATE($B211,"_",H$207),'Rozpis zápasů'!$D$3:$AF$162,3,0)=$B211,5,6),0),":",VLOOKUP(CONCATENATE($B211,"_",H$207),'Rozpis zápasů'!$D$3:$AF$162,IF(VLOOKUP(CONCATENATE($B211,"_",H$207),'Rozpis zápasů'!$D$3:$AF$162,3,0)=$B211,6,5),0),IF(VLOOKUP(CONCATENATE($B211,"_",H$207),'Rozpis zápasů'!$D$3:$AF$162,20,0)&lt;&gt;"",CONCATENATE(" (",VLOOKUP(CONCATENATE($B211,"_",H$207),'Rozpis zápasů'!$D$3:$AF$162,20,0),")"),"")),"")</f>
        <v/>
      </c>
      <c r="I211" s="101" t="str">
        <f>IFERROR(CONCATENATE(VLOOKUP(CONCATENATE($B211,"_",I$207),'Rozpis zápasů'!$D$3:$AF$162,IF(VLOOKUP(CONCATENATE($B211,"_",I$207),'Rozpis zápasů'!$D$3:$AF$162,3,0)=$B211,5,6),0),":",VLOOKUP(CONCATENATE($B211,"_",I$207),'Rozpis zápasů'!$D$3:$AF$162,IF(VLOOKUP(CONCATENATE($B211,"_",I$207),'Rozpis zápasů'!$D$3:$AF$162,3,0)=$B211,6,5),0),IF(VLOOKUP(CONCATENATE($B211,"_",I$207),'Rozpis zápasů'!$D$3:$AF$162,20,0)&lt;&gt;"",CONCATENATE(" (",VLOOKUP(CONCATENATE($B211,"_",I$207),'Rozpis zápasů'!$D$3:$AF$162,20,0),")"),"")),"")</f>
        <v/>
      </c>
      <c r="J211" s="101" t="str">
        <f>IFERROR(CONCATENATE(VLOOKUP(CONCATENATE($B211,"_",J$207),'Rozpis zápasů'!$D$3:$AF$162,IF(VLOOKUP(CONCATENATE($B211,"_",J$207),'Rozpis zápasů'!$D$3:$AF$162,3,0)=$B211,5,6),0),":",VLOOKUP(CONCATENATE($B211,"_",J$207),'Rozpis zápasů'!$D$3:$AF$162,IF(VLOOKUP(CONCATENATE($B211,"_",J$207),'Rozpis zápasů'!$D$3:$AF$162,3,0)=$B211,6,5),0),IF(VLOOKUP(CONCATENATE($B211,"_",J$207),'Rozpis zápasů'!$D$3:$AF$162,20,0)&lt;&gt;"",CONCATENATE(" (",VLOOKUP(CONCATENATE($B211,"_",J$207),'Rozpis zápasů'!$D$3:$AF$162,20,0),")"),"")),"")</f>
        <v/>
      </c>
      <c r="K211" s="102" t="str">
        <f>IFERROR(CONCATENATE(VLOOKUP(CONCATENATE($B211,"_",K$207),'Rozpis zápasů'!$D$3:$AF$162,IF(VLOOKUP(CONCATENATE($B211,"_",K$207),'Rozpis zápasů'!$D$3:$AF$162,3,0)=$B211,5,6),0),":",VLOOKUP(CONCATENATE($B211,"_",K$207),'Rozpis zápasů'!$D$3:$AF$162,IF(VLOOKUP(CONCATENATE($B211,"_",K$207),'Rozpis zápasů'!$D$3:$AF$162,3,0)=$B211,6,5),0),IF(VLOOKUP(CONCATENATE($B211,"_",K$207),'Rozpis zápasů'!$D$3:$AF$162,20,0)&lt;&gt;"",CONCATENATE(" (",VLOOKUP(CONCATENATE($B211,"_",K$207),'Rozpis zápasů'!$D$3:$AF$162,20,0),")"),"")),"")</f>
        <v/>
      </c>
      <c r="L211" s="232" t="str">
        <f>IF((COUNTIFS('Rozpis zápasů'!$F$3:$F$162,B211,'Rozpis zápasů'!$E$3:$E$162,"&lt;&gt;N")+COUNTIFS('Rozpis zápasů'!$G$3:$G$162,B211,'Rozpis zápasů'!$E$3:$E$162,"&lt;&gt;N"))=0,"",SUMIF('Rozpis zápasů'!$F$3:$F$162,B211,'Rozpis zápasů'!$L$3:$L$162)+SUMIF('Rozpis zápasů'!$G$3:$G$162,B211,'Rozpis zápasů'!$M$3:$M$162))</f>
        <v/>
      </c>
      <c r="M211" s="235" t="str">
        <f>IF((COUNTIFS('Rozpis zápasů'!$F$3:$F$162,B211,'Rozpis zápasů'!$E$3:$E$162,"&lt;&gt;N")+COUNTIFS('Rozpis zápasů'!$G$3:$G$162,B211,'Rozpis zápasů'!$E$3:$E$162,"&lt;&gt;N"))=0,"",SUMIF('Rozpis zápasů'!$F$3:$F$162,$B211,'Rozpis zápasů'!$H$3:$H$162)+SUMIF('Rozpis zápasů'!$G$3:$G$162,$B211,'Rozpis zápasů'!$I$3:$I$162))</f>
        <v/>
      </c>
      <c r="N211" s="355" t="str">
        <f>IF((COUNTIFS('Rozpis zápasů'!$F$3:$F$162,B211,'Rozpis zápasů'!$E$3:$E$162,"&lt;&gt;N")+COUNTIFS('Rozpis zápasů'!$G$3:$G$162,B211,'Rozpis zápasů'!$E$3:$E$162,"&lt;&gt;N"))=0,"",SUMIF('Rozpis zápasů'!$F$3:$F$162,$B211,'Rozpis zápasů'!$I$3:$I$162)+SUMIF('Rozpis zápasů'!$G$3:$G$162,$B211,'Rozpis zápasů'!$H$3:$H$162))</f>
        <v/>
      </c>
      <c r="O211" s="233" t="str">
        <f t="shared" si="102"/>
        <v/>
      </c>
      <c r="P211" s="445" t="str">
        <f t="shared" si="103"/>
        <v/>
      </c>
      <c r="Q211" s="446" t="str">
        <f t="shared" si="99"/>
        <v/>
      </c>
      <c r="R211" s="447" t="str">
        <f>IF($Q211="","",IF(AND(COUNTIF($Q$208:$Q$215,$Q211)&gt;1,COUNTIF($Q$208:$Q$215,$Q211)&lt;COUNTA($C$208:$C$215)),HLOOKUP($B211,rozstřely!$C$692:$BN$705,10,0),""))</f>
        <v/>
      </c>
      <c r="S211" s="448" t="str">
        <f>IF($Q211="","",IF(AND(COUNTIF($Q$208:$Q$215,$Q211)&gt;1,COUNTIF($Q$208:$Q$215,$Q211)&lt;COUNTA($C$208:$C$215)),HLOOKUP($B211,rozstřely!$C$692:$BN$705,11,0),""))</f>
        <v/>
      </c>
      <c r="T211" s="449" t="str">
        <f>IF($Q211="","",IF(AND(COUNTIF($Q$208:$Q$215,$Q211)&gt;1,COUNTIF($Q$208:$Q$215,$Q211)&lt;COUNTA($C$208:$C$215)),HLOOKUP($B211,rozstřely!$C$692:$BN$705,12,0),""))</f>
        <v/>
      </c>
      <c r="U211" s="447" t="str">
        <f>IF($Q211="","",IF(AND(COUNTIF($Q$208:$Q$215,$Q211)&gt;1,COUNTIF($Q$208:$Q$215,$Q211)&lt;COUNTA($C$208:$C$215)),HLOOKUP($B211,rozstřely!$C$692:$BN$705,13,0),""))</f>
        <v/>
      </c>
      <c r="V211" s="450" t="str">
        <f>IF($Q211="","",IF(AND(COUNTIF($Q$208:$Q$215,$Q211)&gt;1,COUNTIF($Q$208:$Q$215,$Q211)&lt;COUNTA($C$208:$C$215)),HLOOKUP($B211,rozstřely!$C$692:$BN$705,14,0),""))</f>
        <v/>
      </c>
      <c r="W211" s="1517" t="str">
        <f>IF($Q211="","",IF(AND(COUNTIF($Q$208:$Q$215,$Q211)&gt;0,COUNTIF($Q$208:$Q$215,$Q211)&lt;COUNTA($C$208:$C$215)),HLOOKUP(B211,rozstřely!$C$681:$BN$688,8,0),""))</f>
        <v/>
      </c>
      <c r="X211" s="1519" t="str">
        <f t="shared" si="104"/>
        <v>X</v>
      </c>
      <c r="Y211" s="453">
        <f t="shared" si="100"/>
        <v>184</v>
      </c>
      <c r="Z211" s="455" t="str">
        <f t="shared" si="101"/>
        <v/>
      </c>
      <c r="AA211" s="325"/>
    </row>
    <row r="212" spans="1:27" ht="30" customHeight="1" x14ac:dyDescent="0.25">
      <c r="A212" s="561"/>
      <c r="B212" s="1013">
        <f>'Tabulky skupin'!B212</f>
        <v>185</v>
      </c>
      <c r="C212" s="1005" t="str">
        <f>VLOOKUP($B212,jednotlivci!$C$5:$G$164,5,0)</f>
        <v/>
      </c>
      <c r="D212" s="100" t="str">
        <f>IFERROR(CONCATENATE(VLOOKUP(CONCATENATE(D$207,"_",$B212),'Rozpis zápasů'!$D$3:$AF$162,IF(VLOOKUP(CONCATENATE(D$207,"_",$B212),'Rozpis zápasů'!$D$3:$AF$162,3,0)=$B212,5,6),0),":",VLOOKUP(CONCATENATE(D$207,"_",$B212),'Rozpis zápasů'!$D$3:$AF$162,IF(VLOOKUP(CONCATENATE(D$207,"_",$B212),'Rozpis zápasů'!$D$3:$AF$162,3,0)=$B212,6,5),0),IF(VLOOKUP(CONCATENATE(D$207,"_",$B212),'Rozpis zápasů'!$D$3:$AF$162,20,0)&lt;&gt;"",CONCATENATE(" (",VLOOKUP(CONCATENATE(D$207,"_",$B212),'Rozpis zápasů'!$D$3:$AF$162,20,0),")"),"")),"")</f>
        <v/>
      </c>
      <c r="E212" s="103" t="str">
        <f>IFERROR(CONCATENATE(VLOOKUP(CONCATENATE(E$207,"_",$B212),'Rozpis zápasů'!$D$3:$AF$162,IF(VLOOKUP(CONCATENATE(E$207,"_",$B212),'Rozpis zápasů'!$D$3:$AF$162,3,0)=$B212,5,6),0),":",VLOOKUP(CONCATENATE(E$207,"_",$B212),'Rozpis zápasů'!$D$3:$AF$162,IF(VLOOKUP(CONCATENATE(E$207,"_",$B212),'Rozpis zápasů'!$D$3:$AF$162,3,0)=$B212,6,5),0),IF(VLOOKUP(CONCATENATE(E$207,"_",$B212),'Rozpis zápasů'!$D$3:$AF$162,20,0)&lt;&gt;"",CONCATENATE(" (",VLOOKUP(CONCATENATE(E$207,"_",$B212),'Rozpis zápasů'!$D$3:$AF$162,20,0),")"),"")),"")</f>
        <v/>
      </c>
      <c r="F212" s="103" t="str">
        <f>IFERROR(CONCATENATE(VLOOKUP(CONCATENATE(F$207,"_",$B212),'Rozpis zápasů'!$D$3:$AF$162,IF(VLOOKUP(CONCATENATE(F$207,"_",$B212),'Rozpis zápasů'!$D$3:$AF$162,3,0)=$B212,5,6),0),":",VLOOKUP(CONCATENATE(F$207,"_",$B212),'Rozpis zápasů'!$D$3:$AF$162,IF(VLOOKUP(CONCATENATE(F$207,"_",$B212),'Rozpis zápasů'!$D$3:$AF$162,3,0)=$B212,6,5),0),IF(VLOOKUP(CONCATENATE(F$207,"_",$B212),'Rozpis zápasů'!$D$3:$AF$162,20,0)&lt;&gt;"",CONCATENATE(" (",VLOOKUP(CONCATENATE(F$207,"_",$B212),'Rozpis zápasů'!$D$3:$AF$162,20,0),")"),"")),"")</f>
        <v/>
      </c>
      <c r="G212" s="103" t="str">
        <f>IFERROR(CONCATENATE(VLOOKUP(CONCATENATE(G$207,"_",$B212),'Rozpis zápasů'!$D$3:$AF$162,IF(VLOOKUP(CONCATENATE(G$207,"_",$B212),'Rozpis zápasů'!$D$3:$AF$162,3,0)=$B212,5,6),0),":",VLOOKUP(CONCATENATE(G$207,"_",$B212),'Rozpis zápasů'!$D$3:$AF$162,IF(VLOOKUP(CONCATENATE(G$207,"_",$B212),'Rozpis zápasů'!$D$3:$AF$162,3,0)=$B212,6,5),0),IF(VLOOKUP(CONCATENATE(G$207,"_",$B212),'Rozpis zápasů'!$D$3:$AF$162,20,0)&lt;&gt;"",CONCATENATE(" (",VLOOKUP(CONCATENATE(G$207,"_",$B212),'Rozpis zápasů'!$D$3:$AF$162,20,0),")"),"")),"")</f>
        <v/>
      </c>
      <c r="H212" s="927" t="str">
        <f>G211</f>
        <v>X</v>
      </c>
      <c r="I212" s="101" t="str">
        <f>IFERROR(CONCATENATE(VLOOKUP(CONCATENATE($B212,"_",I$207),'Rozpis zápasů'!$D$3:$AF$162,IF(VLOOKUP(CONCATENATE($B212,"_",I$207),'Rozpis zápasů'!$D$3:$AF$162,3,0)=$B212,5,6),0),":",VLOOKUP(CONCATENATE($B212,"_",I$207),'Rozpis zápasů'!$D$3:$AF$162,IF(VLOOKUP(CONCATENATE($B212,"_",I$207),'Rozpis zápasů'!$D$3:$AF$162,3,0)=$B212,6,5),0),IF(VLOOKUP(CONCATENATE($B212,"_",I$207),'Rozpis zápasů'!$D$3:$AF$162,20,0)&lt;&gt;"",CONCATENATE(" (",VLOOKUP(CONCATENATE($B212,"_",I$207),'Rozpis zápasů'!$D$3:$AF$162,20,0),")"),"")),"")</f>
        <v/>
      </c>
      <c r="J212" s="101" t="str">
        <f>IFERROR(CONCATENATE(VLOOKUP(CONCATENATE($B212,"_",J$207),'Rozpis zápasů'!$D$3:$AF$162,IF(VLOOKUP(CONCATENATE($B212,"_",J$207),'Rozpis zápasů'!$D$3:$AF$162,3,0)=$B212,5,6),0),":",VLOOKUP(CONCATENATE($B212,"_",J$207),'Rozpis zápasů'!$D$3:$AF$162,IF(VLOOKUP(CONCATENATE($B212,"_",J$207),'Rozpis zápasů'!$D$3:$AF$162,3,0)=$B212,6,5),0),IF(VLOOKUP(CONCATENATE($B212,"_",J$207),'Rozpis zápasů'!$D$3:$AF$162,20,0)&lt;&gt;"",CONCATENATE(" (",VLOOKUP(CONCATENATE($B212,"_",J$207),'Rozpis zápasů'!$D$3:$AF$162,20,0),")"),"")),"")</f>
        <v/>
      </c>
      <c r="K212" s="102" t="str">
        <f>IFERROR(CONCATENATE(VLOOKUP(CONCATENATE($B212,"_",K$207),'Rozpis zápasů'!$D$3:$AF$162,IF(VLOOKUP(CONCATENATE($B212,"_",K$207),'Rozpis zápasů'!$D$3:$AF$162,3,0)=$B212,5,6),0),":",VLOOKUP(CONCATENATE($B212,"_",K$207),'Rozpis zápasů'!$D$3:$AF$162,IF(VLOOKUP(CONCATENATE($B212,"_",K$207),'Rozpis zápasů'!$D$3:$AF$162,3,0)=$B212,6,5),0),IF(VLOOKUP(CONCATENATE($B212,"_",K$207),'Rozpis zápasů'!$D$3:$AF$162,20,0)&lt;&gt;"",CONCATENATE(" (",VLOOKUP(CONCATENATE($B212,"_",K$207),'Rozpis zápasů'!$D$3:$AF$162,20,0),")"),"")),"")</f>
        <v/>
      </c>
      <c r="L212" s="232" t="str">
        <f>IF((COUNTIFS('Rozpis zápasů'!$F$3:$F$162,B212,'Rozpis zápasů'!$E$3:$E$162,"&lt;&gt;N")+COUNTIFS('Rozpis zápasů'!$G$3:$G$162,B212,'Rozpis zápasů'!$E$3:$E$162,"&lt;&gt;N"))=0,"",SUMIF('Rozpis zápasů'!$F$3:$F$162,B212,'Rozpis zápasů'!$L$3:$L$162)+SUMIF('Rozpis zápasů'!$G$3:$G$162,B212,'Rozpis zápasů'!$M$3:$M$162))</f>
        <v/>
      </c>
      <c r="M212" s="235" t="str">
        <f>IF((COUNTIFS('Rozpis zápasů'!$F$3:$F$162,B212,'Rozpis zápasů'!$E$3:$E$162,"&lt;&gt;N")+COUNTIFS('Rozpis zápasů'!$G$3:$G$162,B212,'Rozpis zápasů'!$E$3:$E$162,"&lt;&gt;N"))=0,"",SUMIF('Rozpis zápasů'!$F$3:$F$162,$B212,'Rozpis zápasů'!$H$3:$H$162)+SUMIF('Rozpis zápasů'!$G$3:$G$162,$B212,'Rozpis zápasů'!$I$3:$I$162))</f>
        <v/>
      </c>
      <c r="N212" s="355" t="str">
        <f>IF((COUNTIFS('Rozpis zápasů'!$F$3:$F$162,B212,'Rozpis zápasů'!$E$3:$E$162,"&lt;&gt;N")+COUNTIFS('Rozpis zápasů'!$G$3:$G$162,B212,'Rozpis zápasů'!$E$3:$E$162,"&lt;&gt;N"))=0,"",SUMIF('Rozpis zápasů'!$F$3:$F$162,$B212,'Rozpis zápasů'!$I$3:$I$162)+SUMIF('Rozpis zápasů'!$G$3:$G$162,$B212,'Rozpis zápasů'!$H$3:$H$162))</f>
        <v/>
      </c>
      <c r="O212" s="233" t="str">
        <f t="shared" si="102"/>
        <v/>
      </c>
      <c r="P212" s="445" t="str">
        <f t="shared" si="103"/>
        <v/>
      </c>
      <c r="Q212" s="446" t="str">
        <f t="shared" si="99"/>
        <v/>
      </c>
      <c r="R212" s="447" t="str">
        <f>IF($Q212="","",IF(AND(COUNTIF($Q$208:$Q$215,$Q212)&gt;1,COUNTIF($Q$208:$Q$215,$Q212)&lt;COUNTA($C$208:$C$215)),HLOOKUP($B212,rozstřely!$C$692:$BN$705,10,0),""))</f>
        <v/>
      </c>
      <c r="S212" s="448" t="str">
        <f>IF($Q212="","",IF(AND(COUNTIF($Q$208:$Q$215,$Q212)&gt;1,COUNTIF($Q$208:$Q$215,$Q212)&lt;COUNTA($C$208:$C$215)),HLOOKUP($B212,rozstřely!$C$692:$BN$705,11,0),""))</f>
        <v/>
      </c>
      <c r="T212" s="449" t="str">
        <f>IF($Q212="","",IF(AND(COUNTIF($Q$208:$Q$215,$Q212)&gt;1,COUNTIF($Q$208:$Q$215,$Q212)&lt;COUNTA($C$208:$C$215)),HLOOKUP($B212,rozstřely!$C$692:$BN$705,12,0),""))</f>
        <v/>
      </c>
      <c r="U212" s="447" t="str">
        <f>IF($Q212="","",IF(AND(COUNTIF($Q$208:$Q$215,$Q212)&gt;1,COUNTIF($Q$208:$Q$215,$Q212)&lt;COUNTA($C$208:$C$215)),HLOOKUP($B212,rozstřely!$C$692:$BN$705,13,0),""))</f>
        <v/>
      </c>
      <c r="V212" s="450" t="str">
        <f>IF($Q212="","",IF(AND(COUNTIF($Q$208:$Q$215,$Q212)&gt;1,COUNTIF($Q$208:$Q$215,$Q212)&lt;COUNTA($C$208:$C$215)),HLOOKUP($B212,rozstřely!$C$692:$BN$705,14,0),""))</f>
        <v/>
      </c>
      <c r="W212" s="1517" t="str">
        <f>IF($Q212="","",IF(AND(COUNTIF($Q$208:$Q$215,$Q212)&gt;0,COUNTIF($Q$208:$Q$215,$Q212)&lt;COUNTA($C$208:$C$215)),HLOOKUP(B212,rozstřely!$C$681:$BN$688,8,0),""))</f>
        <v/>
      </c>
      <c r="X212" s="1519" t="str">
        <f t="shared" si="104"/>
        <v>X</v>
      </c>
      <c r="Y212" s="453">
        <f t="shared" si="100"/>
        <v>185</v>
      </c>
      <c r="Z212" s="455" t="str">
        <f t="shared" si="101"/>
        <v/>
      </c>
      <c r="AA212" s="325"/>
    </row>
    <row r="213" spans="1:27" ht="30" customHeight="1" x14ac:dyDescent="0.25">
      <c r="A213" s="561"/>
      <c r="B213" s="1013">
        <f>'Tabulky skupin'!B213</f>
        <v>186</v>
      </c>
      <c r="C213" s="1005" t="str">
        <f>VLOOKUP($B213,jednotlivci!$C$5:$G$164,5,0)</f>
        <v/>
      </c>
      <c r="D213" s="100" t="str">
        <f>IFERROR(CONCATENATE(VLOOKUP(CONCATENATE(D$207,"_",$B213),'Rozpis zápasů'!$D$3:$AF$162,IF(VLOOKUP(CONCATENATE(D$207,"_",$B213),'Rozpis zápasů'!$D$3:$AF$162,3,0)=$B213,5,6),0),":",VLOOKUP(CONCATENATE(D$207,"_",$B213),'Rozpis zápasů'!$D$3:$AF$162,IF(VLOOKUP(CONCATENATE(D$207,"_",$B213),'Rozpis zápasů'!$D$3:$AF$162,3,0)=$B213,6,5),0),IF(VLOOKUP(CONCATENATE(D$207,"_",$B213),'Rozpis zápasů'!$D$3:$AF$162,20,0)&lt;&gt;"",CONCATENATE(" (",VLOOKUP(CONCATENATE(D$207,"_",$B213),'Rozpis zápasů'!$D$3:$AF$162,20,0),")"),"")),"")</f>
        <v/>
      </c>
      <c r="E213" s="103" t="str">
        <f>IFERROR(CONCATENATE(VLOOKUP(CONCATENATE(E$207,"_",$B213),'Rozpis zápasů'!$D$3:$AF$162,IF(VLOOKUP(CONCATENATE(E$207,"_",$B213),'Rozpis zápasů'!$D$3:$AF$162,3,0)=$B213,5,6),0),":",VLOOKUP(CONCATENATE(E$207,"_",$B213),'Rozpis zápasů'!$D$3:$AF$162,IF(VLOOKUP(CONCATENATE(E$207,"_",$B213),'Rozpis zápasů'!$D$3:$AF$162,3,0)=$B213,6,5),0),IF(VLOOKUP(CONCATENATE(E$207,"_",$B213),'Rozpis zápasů'!$D$3:$AF$162,20,0)&lt;&gt;"",CONCATENATE(" (",VLOOKUP(CONCATENATE(E$207,"_",$B213),'Rozpis zápasů'!$D$3:$AF$162,20,0),")"),"")),"")</f>
        <v/>
      </c>
      <c r="F213" s="103" t="str">
        <f>IFERROR(CONCATENATE(VLOOKUP(CONCATENATE(F$207,"_",$B213),'Rozpis zápasů'!$D$3:$AF$162,IF(VLOOKUP(CONCATENATE(F$207,"_",$B213),'Rozpis zápasů'!$D$3:$AF$162,3,0)=$B213,5,6),0),":",VLOOKUP(CONCATENATE(F$207,"_",$B213),'Rozpis zápasů'!$D$3:$AF$162,IF(VLOOKUP(CONCATENATE(F$207,"_",$B213),'Rozpis zápasů'!$D$3:$AF$162,3,0)=$B213,6,5),0),IF(VLOOKUP(CONCATENATE(F$207,"_",$B213),'Rozpis zápasů'!$D$3:$AF$162,20,0)&lt;&gt;"",CONCATENATE(" (",VLOOKUP(CONCATENATE(F$207,"_",$B213),'Rozpis zápasů'!$D$3:$AF$162,20,0),")"),"")),"")</f>
        <v/>
      </c>
      <c r="G213" s="103" t="str">
        <f>IFERROR(CONCATENATE(VLOOKUP(CONCATENATE(G$207,"_",$B213),'Rozpis zápasů'!$D$3:$AF$162,IF(VLOOKUP(CONCATENATE(G$207,"_",$B213),'Rozpis zápasů'!$D$3:$AF$162,3,0)=$B213,5,6),0),":",VLOOKUP(CONCATENATE(G$207,"_",$B213),'Rozpis zápasů'!$D$3:$AF$162,IF(VLOOKUP(CONCATENATE(G$207,"_",$B213),'Rozpis zápasů'!$D$3:$AF$162,3,0)=$B213,6,5),0),IF(VLOOKUP(CONCATENATE(G$207,"_",$B213),'Rozpis zápasů'!$D$3:$AF$162,20,0)&lt;&gt;"",CONCATENATE(" (",VLOOKUP(CONCATENATE(G$207,"_",$B213),'Rozpis zápasů'!$D$3:$AF$162,20,0),")"),"")),"")</f>
        <v/>
      </c>
      <c r="H213" s="103" t="str">
        <f>IFERROR(CONCATENATE(VLOOKUP(CONCATENATE(H$207,"_",$B213),'Rozpis zápasů'!$D$3:$AF$162,IF(VLOOKUP(CONCATENATE(H$207,"_",$B213),'Rozpis zápasů'!$D$3:$AF$162,3,0)=$B213,5,6),0),":",VLOOKUP(CONCATENATE(H$207,"_",$B213),'Rozpis zápasů'!$D$3:$AF$162,IF(VLOOKUP(CONCATENATE(H$207,"_",$B213),'Rozpis zápasů'!$D$3:$AF$162,3,0)=$B213,6,5),0),IF(VLOOKUP(CONCATENATE(H$207,"_",$B213),'Rozpis zápasů'!$D$3:$AF$162,20,0)&lt;&gt;"",CONCATENATE(" (",VLOOKUP(CONCATENATE(H$207,"_",$B213),'Rozpis zápasů'!$D$3:$AF$162,20,0),")"),"")),"")</f>
        <v/>
      </c>
      <c r="I213" s="927" t="str">
        <f>H212</f>
        <v>X</v>
      </c>
      <c r="J213" s="101" t="str">
        <f>IFERROR(CONCATENATE(VLOOKUP(CONCATENATE($B213,"_",J$207),'Rozpis zápasů'!$D$3:$AF$162,IF(VLOOKUP(CONCATENATE($B213,"_",J$207),'Rozpis zápasů'!$D$3:$AF$162,3,0)=$B213,5,6),0),":",VLOOKUP(CONCATENATE($B213,"_",J$207),'Rozpis zápasů'!$D$3:$AF$162,IF(VLOOKUP(CONCATENATE($B213,"_",J$207),'Rozpis zápasů'!$D$3:$AF$162,3,0)=$B213,6,5),0),IF(VLOOKUP(CONCATENATE($B213,"_",J$207),'Rozpis zápasů'!$D$3:$AF$162,20,0)&lt;&gt;"",CONCATENATE(" (",VLOOKUP(CONCATENATE($B213,"_",J$207),'Rozpis zápasů'!$D$3:$AF$162,20,0),")"),"")),"")</f>
        <v/>
      </c>
      <c r="K213" s="102" t="str">
        <f>IFERROR(CONCATENATE(VLOOKUP(CONCATENATE($B213,"_",K$207),'Rozpis zápasů'!$D$3:$AF$162,IF(VLOOKUP(CONCATENATE($B213,"_",K$207),'Rozpis zápasů'!$D$3:$AF$162,3,0)=$B213,5,6),0),":",VLOOKUP(CONCATENATE($B213,"_",K$207),'Rozpis zápasů'!$D$3:$AF$162,IF(VLOOKUP(CONCATENATE($B213,"_",K$207),'Rozpis zápasů'!$D$3:$AF$162,3,0)=$B213,6,5),0),IF(VLOOKUP(CONCATENATE($B213,"_",K$207),'Rozpis zápasů'!$D$3:$AF$162,20,0)&lt;&gt;"",CONCATENATE(" (",VLOOKUP(CONCATENATE($B213,"_",K$207),'Rozpis zápasů'!$D$3:$AF$162,20,0),")"),"")),"")</f>
        <v/>
      </c>
      <c r="L213" s="232" t="str">
        <f>IF((COUNTIFS('Rozpis zápasů'!$F$3:$F$162,B213,'Rozpis zápasů'!$E$3:$E$162,"&lt;&gt;N")+COUNTIFS('Rozpis zápasů'!$G$3:$G$162,B213,'Rozpis zápasů'!$E$3:$E$162,"&lt;&gt;N"))=0,"",SUMIF('Rozpis zápasů'!$F$3:$F$162,B213,'Rozpis zápasů'!$L$3:$L$162)+SUMIF('Rozpis zápasů'!$G$3:$G$162,B213,'Rozpis zápasů'!$M$3:$M$162))</f>
        <v/>
      </c>
      <c r="M213" s="235" t="str">
        <f>IF((COUNTIFS('Rozpis zápasů'!$F$3:$F$162,B213,'Rozpis zápasů'!$E$3:$E$162,"&lt;&gt;N")+COUNTIFS('Rozpis zápasů'!$G$3:$G$162,B213,'Rozpis zápasů'!$E$3:$E$162,"&lt;&gt;N"))=0,"",SUMIF('Rozpis zápasů'!$F$3:$F$162,$B213,'Rozpis zápasů'!$H$3:$H$162)+SUMIF('Rozpis zápasů'!$G$3:$G$162,$B213,'Rozpis zápasů'!$I$3:$I$162))</f>
        <v/>
      </c>
      <c r="N213" s="355" t="str">
        <f>IF((COUNTIFS('Rozpis zápasů'!$F$3:$F$162,B213,'Rozpis zápasů'!$E$3:$E$162,"&lt;&gt;N")+COUNTIFS('Rozpis zápasů'!$G$3:$G$162,B213,'Rozpis zápasů'!$E$3:$E$162,"&lt;&gt;N"))=0,"",SUMIF('Rozpis zápasů'!$F$3:$F$162,$B213,'Rozpis zápasů'!$I$3:$I$162)+SUMIF('Rozpis zápasů'!$G$3:$G$162,$B213,'Rozpis zápasů'!$H$3:$H$162))</f>
        <v/>
      </c>
      <c r="O213" s="233" t="str">
        <f t="shared" si="102"/>
        <v/>
      </c>
      <c r="P213" s="445" t="str">
        <f t="shared" si="103"/>
        <v/>
      </c>
      <c r="Q213" s="446" t="str">
        <f t="shared" si="99"/>
        <v/>
      </c>
      <c r="R213" s="447" t="str">
        <f>IF($Q213="","",IF(AND(COUNTIF($Q$208:$Q$215,$Q213)&gt;1,COUNTIF($Q$208:$Q$215,$Q213)&lt;COUNTA($C$208:$C$215)),HLOOKUP($B213,rozstřely!$C$692:$BN$705,10,0),""))</f>
        <v/>
      </c>
      <c r="S213" s="448" t="str">
        <f>IF($Q213="","",IF(AND(COUNTIF($Q$208:$Q$215,$Q213)&gt;1,COUNTIF($Q$208:$Q$215,$Q213)&lt;COUNTA($C$208:$C$215)),HLOOKUP($B213,rozstřely!$C$692:$BN$705,11,0),""))</f>
        <v/>
      </c>
      <c r="T213" s="449" t="str">
        <f>IF($Q213="","",IF(AND(COUNTIF($Q$208:$Q$215,$Q213)&gt;1,COUNTIF($Q$208:$Q$215,$Q213)&lt;COUNTA($C$208:$C$215)),HLOOKUP($B213,rozstřely!$C$692:$BN$705,12,0),""))</f>
        <v/>
      </c>
      <c r="U213" s="447" t="str">
        <f>IF($Q213="","",IF(AND(COUNTIF($Q$208:$Q$215,$Q213)&gt;1,COUNTIF($Q$208:$Q$215,$Q213)&lt;COUNTA($C$208:$C$215)),HLOOKUP($B213,rozstřely!$C$692:$BN$705,13,0),""))</f>
        <v/>
      </c>
      <c r="V213" s="450" t="str">
        <f>IF($Q213="","",IF(AND(COUNTIF($Q$208:$Q$215,$Q213)&gt;1,COUNTIF($Q$208:$Q$215,$Q213)&lt;COUNTA($C$208:$C$215)),HLOOKUP($B213,rozstřely!$C$692:$BN$705,14,0),""))</f>
        <v/>
      </c>
      <c r="W213" s="1517" t="str">
        <f>IF($Q213="","",IF(AND(COUNTIF($Q$208:$Q$215,$Q213)&gt;0,COUNTIF($Q$208:$Q$215,$Q213)&lt;COUNTA($C$208:$C$215)),HLOOKUP(B213,rozstřely!$C$681:$BN$688,8,0),""))</f>
        <v/>
      </c>
      <c r="X213" s="1519" t="str">
        <f t="shared" si="104"/>
        <v>X</v>
      </c>
      <c r="Y213" s="453">
        <f t="shared" si="100"/>
        <v>186</v>
      </c>
      <c r="Z213" s="457" t="str">
        <f t="shared" si="101"/>
        <v/>
      </c>
      <c r="AA213" s="325"/>
    </row>
    <row r="214" spans="1:27" ht="30" customHeight="1" x14ac:dyDescent="0.25">
      <c r="A214" s="561"/>
      <c r="B214" s="1013">
        <f>'Tabulky skupin'!B214</f>
        <v>187</v>
      </c>
      <c r="C214" s="1005" t="str">
        <f>VLOOKUP($B214,jednotlivci!$C$5:$G$164,5,0)</f>
        <v/>
      </c>
      <c r="D214" s="100" t="str">
        <f>IFERROR(CONCATENATE(VLOOKUP(CONCATENATE(D$207,"_",$B214),'Rozpis zápasů'!$D$3:$AF$162,IF(VLOOKUP(CONCATENATE(D$207,"_",$B214),'Rozpis zápasů'!$D$3:$AF$162,3,0)=$B214,5,6),0),":",VLOOKUP(CONCATENATE(D$207,"_",$B214),'Rozpis zápasů'!$D$3:$AF$162,IF(VLOOKUP(CONCATENATE(D$207,"_",$B214),'Rozpis zápasů'!$D$3:$AF$162,3,0)=$B214,6,5),0),IF(VLOOKUP(CONCATENATE(D$207,"_",$B214),'Rozpis zápasů'!$D$3:$AF$162,20,0)&lt;&gt;"",CONCATENATE(" (",VLOOKUP(CONCATENATE(D$207,"_",$B214),'Rozpis zápasů'!$D$3:$AF$162,20,0),")"),"")),"")</f>
        <v/>
      </c>
      <c r="E214" s="103" t="str">
        <f>IFERROR(CONCATENATE(VLOOKUP(CONCATENATE(E$207,"_",$B214),'Rozpis zápasů'!$D$3:$AF$162,IF(VLOOKUP(CONCATENATE(E$207,"_",$B214),'Rozpis zápasů'!$D$3:$AF$162,3,0)=$B214,5,6),0),":",VLOOKUP(CONCATENATE(E$207,"_",$B214),'Rozpis zápasů'!$D$3:$AF$162,IF(VLOOKUP(CONCATENATE(E$207,"_",$B214),'Rozpis zápasů'!$D$3:$AF$162,3,0)=$B214,6,5),0),IF(VLOOKUP(CONCATENATE(E$207,"_",$B214),'Rozpis zápasů'!$D$3:$AF$162,20,0)&lt;&gt;"",CONCATENATE(" (",VLOOKUP(CONCATENATE(E$207,"_",$B214),'Rozpis zápasů'!$D$3:$AF$162,20,0),")"),"")),"")</f>
        <v/>
      </c>
      <c r="F214" s="103" t="str">
        <f>IFERROR(CONCATENATE(VLOOKUP(CONCATENATE(F$207,"_",$B214),'Rozpis zápasů'!$D$3:$AF$162,IF(VLOOKUP(CONCATENATE(F$207,"_",$B214),'Rozpis zápasů'!$D$3:$AF$162,3,0)=$B214,5,6),0),":",VLOOKUP(CONCATENATE(F$207,"_",$B214),'Rozpis zápasů'!$D$3:$AF$162,IF(VLOOKUP(CONCATENATE(F$207,"_",$B214),'Rozpis zápasů'!$D$3:$AF$162,3,0)=$B214,6,5),0),IF(VLOOKUP(CONCATENATE(F$207,"_",$B214),'Rozpis zápasů'!$D$3:$AF$162,20,0)&lt;&gt;"",CONCATENATE(" (",VLOOKUP(CONCATENATE(F$207,"_",$B214),'Rozpis zápasů'!$D$3:$AF$162,20,0),")"),"")),"")</f>
        <v/>
      </c>
      <c r="G214" s="103" t="str">
        <f>IFERROR(CONCATENATE(VLOOKUP(CONCATENATE(G$207,"_",$B214),'Rozpis zápasů'!$D$3:$AF$162,IF(VLOOKUP(CONCATENATE(G$207,"_",$B214),'Rozpis zápasů'!$D$3:$AF$162,3,0)=$B214,5,6),0),":",VLOOKUP(CONCATENATE(G$207,"_",$B214),'Rozpis zápasů'!$D$3:$AF$162,IF(VLOOKUP(CONCATENATE(G$207,"_",$B214),'Rozpis zápasů'!$D$3:$AF$162,3,0)=$B214,6,5),0),IF(VLOOKUP(CONCATENATE(G$207,"_",$B214),'Rozpis zápasů'!$D$3:$AF$162,20,0)&lt;&gt;"",CONCATENATE(" (",VLOOKUP(CONCATENATE(G$207,"_",$B214),'Rozpis zápasů'!$D$3:$AF$162,20,0),")"),"")),"")</f>
        <v/>
      </c>
      <c r="H214" s="103" t="str">
        <f>IFERROR(CONCATENATE(VLOOKUP(CONCATENATE(H$207,"_",$B214),'Rozpis zápasů'!$D$3:$AF$162,IF(VLOOKUP(CONCATENATE(H$207,"_",$B214),'Rozpis zápasů'!$D$3:$AF$162,3,0)=$B214,5,6),0),":",VLOOKUP(CONCATENATE(H$207,"_",$B214),'Rozpis zápasů'!$D$3:$AF$162,IF(VLOOKUP(CONCATENATE(H$207,"_",$B214),'Rozpis zápasů'!$D$3:$AF$162,3,0)=$B214,6,5),0),IF(VLOOKUP(CONCATENATE(H$207,"_",$B214),'Rozpis zápasů'!$D$3:$AF$162,20,0)&lt;&gt;"",CONCATENATE(" (",VLOOKUP(CONCATENATE(H$207,"_",$B214),'Rozpis zápasů'!$D$3:$AF$162,20,0),")"),"")),"")</f>
        <v/>
      </c>
      <c r="I214" s="103" t="str">
        <f>IFERROR(CONCATENATE(VLOOKUP(CONCATENATE(I$207,"_",$B214),'Rozpis zápasů'!$D$3:$AF$162,IF(VLOOKUP(CONCATENATE(I$207,"_",$B214),'Rozpis zápasů'!$D$3:$AF$162,3,0)=$B214,5,6),0),":",VLOOKUP(CONCATENATE(I$207,"_",$B214),'Rozpis zápasů'!$D$3:$AF$162,IF(VLOOKUP(CONCATENATE(I$207,"_",$B214),'Rozpis zápasů'!$D$3:$AF$162,3,0)=$B214,6,5),0),IF(VLOOKUP(CONCATENATE(I$207,"_",$B214),'Rozpis zápasů'!$D$3:$AF$162,20,0)&lt;&gt;"",CONCATENATE(" (",VLOOKUP(CONCATENATE(I$207,"_",$B214),'Rozpis zápasů'!$D$3:$AF$162,20,0),")"),"")),"")</f>
        <v/>
      </c>
      <c r="J214" s="927" t="str">
        <f>I213</f>
        <v>X</v>
      </c>
      <c r="K214" s="102" t="str">
        <f>IFERROR(CONCATENATE(VLOOKUP(CONCATENATE($B214,"_",K$207),'Rozpis zápasů'!$D$3:$AF$162,IF(VLOOKUP(CONCATENATE($B214,"_",K$207),'Rozpis zápasů'!$D$3:$AF$162,3,0)=$B214,5,6),0),":",VLOOKUP(CONCATENATE($B214,"_",K$207),'Rozpis zápasů'!$D$3:$AF$162,IF(VLOOKUP(CONCATENATE($B214,"_",K$207),'Rozpis zápasů'!$D$3:$AF$162,3,0)=$B214,6,5),0),IF(VLOOKUP(CONCATENATE($B214,"_",K$207),'Rozpis zápasů'!$D$3:$AF$162,20,0)&lt;&gt;"",CONCATENATE(" (",VLOOKUP(CONCATENATE($B214,"_",K$207),'Rozpis zápasů'!$D$3:$AF$162,20,0),")"),"")),"")</f>
        <v/>
      </c>
      <c r="L214" s="232" t="str">
        <f>IF((COUNTIFS('Rozpis zápasů'!$F$3:$F$162,B214,'Rozpis zápasů'!$E$3:$E$162,"&lt;&gt;N")+COUNTIFS('Rozpis zápasů'!$G$3:$G$162,B214,'Rozpis zápasů'!$E$3:$E$162,"&lt;&gt;N"))=0,"",SUMIF('Rozpis zápasů'!$F$3:$F$162,B214,'Rozpis zápasů'!$L$3:$L$162)+SUMIF('Rozpis zápasů'!$G$3:$G$162,B214,'Rozpis zápasů'!$M$3:$M$162))</f>
        <v/>
      </c>
      <c r="M214" s="235" t="str">
        <f>IF((COUNTIFS('Rozpis zápasů'!$F$3:$F$162,B214,'Rozpis zápasů'!$E$3:$E$162,"&lt;&gt;N")+COUNTIFS('Rozpis zápasů'!$G$3:$G$162,B214,'Rozpis zápasů'!$E$3:$E$162,"&lt;&gt;N"))=0,"",SUMIF('Rozpis zápasů'!$F$3:$F$162,$B214,'Rozpis zápasů'!$H$3:$H$162)+SUMIF('Rozpis zápasů'!$G$3:$G$162,$B214,'Rozpis zápasů'!$I$3:$I$162))</f>
        <v/>
      </c>
      <c r="N214" s="355" t="str">
        <f>IF((COUNTIFS('Rozpis zápasů'!$F$3:$F$162,B214,'Rozpis zápasů'!$E$3:$E$162,"&lt;&gt;N")+COUNTIFS('Rozpis zápasů'!$G$3:$G$162,B214,'Rozpis zápasů'!$E$3:$E$162,"&lt;&gt;N"))=0,"",SUMIF('Rozpis zápasů'!$F$3:$F$162,$B214,'Rozpis zápasů'!$I$3:$I$162)+SUMIF('Rozpis zápasů'!$G$3:$G$162,$B214,'Rozpis zápasů'!$H$3:$H$162))</f>
        <v/>
      </c>
      <c r="O214" s="233" t="str">
        <f t="shared" si="102"/>
        <v/>
      </c>
      <c r="P214" s="445" t="str">
        <f t="shared" si="103"/>
        <v/>
      </c>
      <c r="Q214" s="446" t="str">
        <f t="shared" si="99"/>
        <v/>
      </c>
      <c r="R214" s="447" t="str">
        <f>IF($Q214="","",IF(AND(COUNTIF($Q$208:$Q$215,$Q214)&gt;1,COUNTIF($Q$208:$Q$215,$Q214)&lt;COUNTA($C$208:$C$215)),HLOOKUP($B214,rozstřely!$C$692:$BN$705,10,0),""))</f>
        <v/>
      </c>
      <c r="S214" s="448" t="str">
        <f>IF($Q214="","",IF(AND(COUNTIF($Q$208:$Q$215,$Q214)&gt;1,COUNTIF($Q$208:$Q$215,$Q214)&lt;COUNTA($C$208:$C$215)),HLOOKUP($B214,rozstřely!$C$692:$BN$705,11,0),""))</f>
        <v/>
      </c>
      <c r="T214" s="449" t="str">
        <f>IF($Q214="","",IF(AND(COUNTIF($Q$208:$Q$215,$Q214)&gt;1,COUNTIF($Q$208:$Q$215,$Q214)&lt;COUNTA($C$208:$C$215)),HLOOKUP($B214,rozstřely!$C$692:$BN$705,12,0),""))</f>
        <v/>
      </c>
      <c r="U214" s="447" t="str">
        <f>IF($Q214="","",IF(AND(COUNTIF($Q$208:$Q$215,$Q214)&gt;1,COUNTIF($Q$208:$Q$215,$Q214)&lt;COUNTA($C$208:$C$215)),HLOOKUP($B214,rozstřely!$C$692:$BN$705,13,0),""))</f>
        <v/>
      </c>
      <c r="V214" s="450" t="str">
        <f>IF($Q214="","",IF(AND(COUNTIF($Q$208:$Q$215,$Q214)&gt;1,COUNTIF($Q$208:$Q$215,$Q214)&lt;COUNTA($C$208:$C$215)),HLOOKUP($B214,rozstřely!$C$692:$BN$705,14,0),""))</f>
        <v/>
      </c>
      <c r="W214" s="1517" t="str">
        <f>IF($Q214="","",IF(AND(COUNTIF($Q$208:$Q$215,$Q214)&gt;0,COUNTIF($Q$208:$Q$215,$Q214)&lt;COUNTA($C$208:$C$215)),HLOOKUP(B214,rozstřely!$C$681:$BN$688,8,0),""))</f>
        <v/>
      </c>
      <c r="X214" s="1519" t="str">
        <f t="shared" si="104"/>
        <v>X</v>
      </c>
      <c r="Y214" s="453">
        <f t="shared" si="100"/>
        <v>187</v>
      </c>
      <c r="Z214" s="457" t="str">
        <f t="shared" si="101"/>
        <v/>
      </c>
      <c r="AA214" s="325"/>
    </row>
    <row r="215" spans="1:27" ht="30" customHeight="1" thickBot="1" x14ac:dyDescent="0.3">
      <c r="A215" s="561"/>
      <c r="B215" s="1014">
        <f>'Tabulky skupin'!B215</f>
        <v>188</v>
      </c>
      <c r="C215" s="1006" t="str">
        <f>VLOOKUP($B215,jednotlivci!$C$5:$G$164,5,0)</f>
        <v/>
      </c>
      <c r="D215" s="104" t="str">
        <f>IFERROR(CONCATENATE(VLOOKUP(CONCATENATE(D$207,"_",$B215),'Rozpis zápasů'!$D$3:$AF$162,IF(VLOOKUP(CONCATENATE(D$207,"_",$B215),'Rozpis zápasů'!$D$3:$AF$162,3,0)=$B215,5,6),0),":",VLOOKUP(CONCATENATE(D$207,"_",$B215),'Rozpis zápasů'!$D$3:$AF$162,IF(VLOOKUP(CONCATENATE(D$207,"_",$B215),'Rozpis zápasů'!$D$3:$AF$162,3,0)=$B215,6,5),0),IF(VLOOKUP(CONCATENATE(D$207,"_",$B215),'Rozpis zápasů'!$D$3:$AF$162,20,0)&lt;&gt;"",CONCATENATE(" (",VLOOKUP(CONCATENATE(D$207,"_",$B215),'Rozpis zápasů'!$D$3:$AF$162,20,0),")"),"")),"")</f>
        <v/>
      </c>
      <c r="E215" s="105" t="str">
        <f>IFERROR(CONCATENATE(VLOOKUP(CONCATENATE(E$207,"_",$B215),'Rozpis zápasů'!$D$3:$AF$162,IF(VLOOKUP(CONCATENATE(E$207,"_",$B215),'Rozpis zápasů'!$D$3:$AF$162,3,0)=$B215,5,6),0),":",VLOOKUP(CONCATENATE(E$207,"_",$B215),'Rozpis zápasů'!$D$3:$AF$162,IF(VLOOKUP(CONCATENATE(E$207,"_",$B215),'Rozpis zápasů'!$D$3:$AF$162,3,0)=$B215,6,5),0),IF(VLOOKUP(CONCATENATE(E$207,"_",$B215),'Rozpis zápasů'!$D$3:$AF$162,20,0)&lt;&gt;"",CONCATENATE(" (",VLOOKUP(CONCATENATE(E$207,"_",$B215),'Rozpis zápasů'!$D$3:$AF$162,20,0),")"),"")),"")</f>
        <v/>
      </c>
      <c r="F215" s="105" t="str">
        <f>IFERROR(CONCATENATE(VLOOKUP(CONCATENATE(F$207,"_",$B215),'Rozpis zápasů'!$D$3:$AF$162,IF(VLOOKUP(CONCATENATE(F$207,"_",$B215),'Rozpis zápasů'!$D$3:$AF$162,3,0)=$B215,5,6),0),":",VLOOKUP(CONCATENATE(F$207,"_",$B215),'Rozpis zápasů'!$D$3:$AF$162,IF(VLOOKUP(CONCATENATE(F$207,"_",$B215),'Rozpis zápasů'!$D$3:$AF$162,3,0)=$B215,6,5),0),IF(VLOOKUP(CONCATENATE(F$207,"_",$B215),'Rozpis zápasů'!$D$3:$AF$162,20,0)&lt;&gt;"",CONCATENATE(" (",VLOOKUP(CONCATENATE(F$207,"_",$B215),'Rozpis zápasů'!$D$3:$AF$162,20,0),")"),"")),"")</f>
        <v/>
      </c>
      <c r="G215" s="105" t="str">
        <f>IFERROR(CONCATENATE(VLOOKUP(CONCATENATE(G$207,"_",$B215),'Rozpis zápasů'!$D$3:$AF$162,IF(VLOOKUP(CONCATENATE(G$207,"_",$B215),'Rozpis zápasů'!$D$3:$AF$162,3,0)=$B215,5,6),0),":",VLOOKUP(CONCATENATE(G$207,"_",$B215),'Rozpis zápasů'!$D$3:$AF$162,IF(VLOOKUP(CONCATENATE(G$207,"_",$B215),'Rozpis zápasů'!$D$3:$AF$162,3,0)=$B215,6,5),0),IF(VLOOKUP(CONCATENATE(G$207,"_",$B215),'Rozpis zápasů'!$D$3:$AF$162,20,0)&lt;&gt;"",CONCATENATE(" (",VLOOKUP(CONCATENATE(G$207,"_",$B215),'Rozpis zápasů'!$D$3:$AF$162,20,0),")"),"")),"")</f>
        <v/>
      </c>
      <c r="H215" s="105" t="str">
        <f>IFERROR(CONCATENATE(VLOOKUP(CONCATENATE(H$207,"_",$B215),'Rozpis zápasů'!$D$3:$AF$162,IF(VLOOKUP(CONCATENATE(H$207,"_",$B215),'Rozpis zápasů'!$D$3:$AF$162,3,0)=$B215,5,6),0),":",VLOOKUP(CONCATENATE(H$207,"_",$B215),'Rozpis zápasů'!$D$3:$AF$162,IF(VLOOKUP(CONCATENATE(H$207,"_",$B215),'Rozpis zápasů'!$D$3:$AF$162,3,0)=$B215,6,5),0),IF(VLOOKUP(CONCATENATE(H$207,"_",$B215),'Rozpis zápasů'!$D$3:$AF$162,20,0)&lt;&gt;"",CONCATENATE(" (",VLOOKUP(CONCATENATE(H$207,"_",$B215),'Rozpis zápasů'!$D$3:$AF$162,20,0),")"),"")),"")</f>
        <v/>
      </c>
      <c r="I215" s="105" t="str">
        <f>IFERROR(CONCATENATE(VLOOKUP(CONCATENATE(I$207,"_",$B215),'Rozpis zápasů'!$D$3:$AF$162,IF(VLOOKUP(CONCATENATE(I$207,"_",$B215),'Rozpis zápasů'!$D$3:$AF$162,3,0)=$B215,5,6),0),":",VLOOKUP(CONCATENATE(I$207,"_",$B215),'Rozpis zápasů'!$D$3:$AF$162,IF(VLOOKUP(CONCATENATE(I$207,"_",$B215),'Rozpis zápasů'!$D$3:$AF$162,3,0)=$B215,6,5),0),IF(VLOOKUP(CONCATENATE(I$207,"_",$B215),'Rozpis zápasů'!$D$3:$AF$162,20,0)&lt;&gt;"",CONCATENATE(" (",VLOOKUP(CONCATENATE(I$207,"_",$B215),'Rozpis zápasů'!$D$3:$AF$162,20,0),")"),"")),"")</f>
        <v/>
      </c>
      <c r="J215" s="105" t="str">
        <f>IFERROR(CONCATENATE(VLOOKUP(CONCATENATE(J$207,"_",$B215),'Rozpis zápasů'!$D$3:$AF$162,IF(VLOOKUP(CONCATENATE(J$207,"_",$B215),'Rozpis zápasů'!$D$3:$AF$162,3,0)=$B215,5,6),0),":",VLOOKUP(CONCATENATE(J$207,"_",$B215),'Rozpis zápasů'!$D$3:$AF$162,IF(VLOOKUP(CONCATENATE(J$207,"_",$B215),'Rozpis zápasů'!$D$3:$AF$162,3,0)=$B215,6,5),0),IF(VLOOKUP(CONCATENATE(J$207,"_",$B215),'Rozpis zápasů'!$D$3:$AF$162,20,0)&lt;&gt;"",CONCATENATE(" (",VLOOKUP(CONCATENATE(J$207,"_",$B215),'Rozpis zápasů'!$D$3:$AF$162,20,0),")"),"")),"")</f>
        <v/>
      </c>
      <c r="K215" s="927" t="str">
        <f>J214</f>
        <v>X</v>
      </c>
      <c r="L215" s="351" t="str">
        <f>IF((COUNTIFS('Rozpis zápasů'!$F$3:$F$162,B215,'Rozpis zápasů'!$E$3:$E$162,"&lt;&gt;N")+COUNTIFS('Rozpis zápasů'!$G$3:$G$162,B215,'Rozpis zápasů'!$E$3:$E$162,"&lt;&gt;N"))=0,"",SUMIF('Rozpis zápasů'!$F$3:$F$162,B215,'Rozpis zápasů'!$L$3:$L$162)+SUMIF('Rozpis zápasů'!$G$3:$G$162,B215,'Rozpis zápasů'!$M$3:$M$162))</f>
        <v/>
      </c>
      <c r="M215" s="352" t="str">
        <f>IF((COUNTIFS('Rozpis zápasů'!$F$3:$F$162,B215,'Rozpis zápasů'!$E$3:$E$162,"&lt;&gt;N")+COUNTIFS('Rozpis zápasů'!$G$3:$G$162,B215,'Rozpis zápasů'!$E$3:$E$162,"&lt;&gt;N"))=0,"",SUMIF('Rozpis zápasů'!$F$3:$F$162,$B215,'Rozpis zápasů'!$H$3:$H$162)+SUMIF('Rozpis zápasů'!$G$3:$G$162,$B215,'Rozpis zápasů'!$I$3:$I$162))</f>
        <v/>
      </c>
      <c r="N215" s="356" t="str">
        <f>IF((COUNTIFS('Rozpis zápasů'!$F$3:$F$162,B215,'Rozpis zápasů'!$E$3:$E$162,"&lt;&gt;N")+COUNTIFS('Rozpis zápasů'!$G$3:$G$162,B215,'Rozpis zápasů'!$E$3:$E$162,"&lt;&gt;N"))=0,"",SUMIF('Rozpis zápasů'!$F$3:$F$162,$B215,'Rozpis zápasů'!$I$3:$I$162)+SUMIF('Rozpis zápasů'!$G$3:$G$162,$B215,'Rozpis zápasů'!$H$3:$H$162))</f>
        <v/>
      </c>
      <c r="O215" s="353" t="str">
        <f t="shared" si="102"/>
        <v/>
      </c>
      <c r="P215" s="458" t="str">
        <f t="shared" si="103"/>
        <v/>
      </c>
      <c r="Q215" s="459" t="str">
        <f t="shared" si="99"/>
        <v/>
      </c>
      <c r="R215" s="460" t="str">
        <f>IF($Q215="","",IF(AND(COUNTIF($Q$208:$Q$215,$Q215)&gt;1,COUNTIF($Q$208:$Q$215,$Q215)&lt;COUNTA($C$208:$C$215)),HLOOKUP($B215,rozstřely!$C$692:$BN$705,10,0),""))</f>
        <v/>
      </c>
      <c r="S215" s="534" t="str">
        <f>IF($Q215="","",IF(AND(COUNTIF($Q$208:$Q$215,$Q215)&gt;1,COUNTIF($Q$208:$Q$215,$Q215)&lt;COUNTA($C$208:$C$215)),HLOOKUP($B215,rozstřely!$C$692:$BN$705,11,0),""))</f>
        <v/>
      </c>
      <c r="T215" s="462" t="str">
        <f>IF($Q215="","",IF(AND(COUNTIF($Q$208:$Q$215,$Q215)&gt;1,COUNTIF($Q$208:$Q$215,$Q215)&lt;COUNTA($C$208:$C$215)),HLOOKUP($B215,rozstřely!$C$692:$BN$705,12,0),""))</f>
        <v/>
      </c>
      <c r="U215" s="460" t="str">
        <f>IF($Q215="","",IF(AND(COUNTIF($Q$208:$Q$215,$Q215)&gt;1,COUNTIF($Q$208:$Q$215,$Q215)&lt;COUNTA($C$208:$C$215)),HLOOKUP($B215,rozstřely!$C$692:$BN$705,13,0),""))</f>
        <v/>
      </c>
      <c r="V215" s="463" t="str">
        <f>IF($Q215="","",IF(AND(COUNTIF($Q$208:$Q$215,$Q215)&gt;1,COUNTIF($Q$208:$Q$215,$Q215)&lt;COUNTA($C$208:$C$215)),HLOOKUP($B215,rozstřely!$C$692:$BN$705,14,0),""))</f>
        <v/>
      </c>
      <c r="W215" s="1518" t="str">
        <f>IF($Q215="","",IF(AND(COUNTIF($Q$208:$Q$215,$Q215)&gt;0,COUNTIF($Q$208:$Q$215,$Q215)&lt;COUNTA($C$208:$C$215)),HLOOKUP(B215,rozstřely!$C$681:$BN$688,8,0),""))</f>
        <v/>
      </c>
      <c r="X215" s="1519" t="str">
        <f t="shared" si="104"/>
        <v>X</v>
      </c>
      <c r="Y215" s="466">
        <f t="shared" si="100"/>
        <v>188</v>
      </c>
      <c r="Z215" s="467" t="str">
        <f t="shared" si="101"/>
        <v/>
      </c>
      <c r="AA215" s="325"/>
    </row>
    <row r="216" spans="1:27" ht="30" customHeight="1" x14ac:dyDescent="0.3">
      <c r="A216" s="561"/>
      <c r="B216" s="61"/>
      <c r="C216" s="824"/>
      <c r="D216" s="504"/>
      <c r="E216" s="504"/>
      <c r="F216" s="504"/>
      <c r="G216" s="504"/>
      <c r="H216" s="504"/>
      <c r="I216" s="504"/>
      <c r="J216" s="504"/>
      <c r="K216" s="582"/>
      <c r="L216" s="512"/>
      <c r="M216" s="583"/>
      <c r="N216" s="584"/>
      <c r="O216" s="512"/>
      <c r="P216" s="512"/>
      <c r="Q216" s="585"/>
      <c r="R216" s="585"/>
      <c r="S216" s="586"/>
      <c r="T216" s="587"/>
      <c r="U216" s="585"/>
      <c r="V216" s="585"/>
      <c r="W216" s="512"/>
      <c r="X216" s="512"/>
      <c r="Y216" s="512"/>
      <c r="Z216" s="479"/>
      <c r="AA216" s="329"/>
    </row>
    <row r="217" spans="1:27" ht="30" customHeight="1" thickBot="1" x14ac:dyDescent="0.35">
      <c r="A217" s="561"/>
      <c r="B217" s="331"/>
      <c r="C217" s="829"/>
      <c r="D217" s="535"/>
      <c r="E217" s="535"/>
      <c r="F217" s="535"/>
      <c r="G217" s="535"/>
      <c r="H217" s="535"/>
      <c r="I217" s="535"/>
      <c r="J217" s="535"/>
      <c r="K217" s="535"/>
      <c r="L217" s="539"/>
      <c r="M217" s="535"/>
      <c r="N217" s="593"/>
      <c r="O217" s="539"/>
      <c r="P217" s="539"/>
      <c r="Q217" s="539"/>
      <c r="R217" s="581"/>
      <c r="S217" s="535"/>
      <c r="T217" s="594"/>
      <c r="U217" s="539"/>
      <c r="V217" s="539"/>
      <c r="W217" s="539"/>
      <c r="X217" s="539"/>
      <c r="Y217" s="539"/>
      <c r="Z217" s="539"/>
      <c r="AA217" s="325"/>
    </row>
    <row r="218" spans="1:27" s="619" customFormat="1" ht="30" customHeight="1" x14ac:dyDescent="0.25">
      <c r="A218" s="614"/>
      <c r="B218" s="936"/>
      <c r="C218" s="934" t="str">
        <f>D220</f>
        <v>Y</v>
      </c>
      <c r="D218" s="990" t="str">
        <f>C220</f>
        <v/>
      </c>
      <c r="E218" s="990" t="str">
        <f>C221</f>
        <v/>
      </c>
      <c r="F218" s="990" t="str">
        <f>C222</f>
        <v/>
      </c>
      <c r="G218" s="990" t="str">
        <f>C223</f>
        <v/>
      </c>
      <c r="H218" s="990" t="str">
        <f>C224</f>
        <v/>
      </c>
      <c r="I218" s="991" t="str">
        <f>C225</f>
        <v/>
      </c>
      <c r="J218" s="990" t="str">
        <f>C226</f>
        <v/>
      </c>
      <c r="K218" s="990" t="str">
        <f>C227</f>
        <v/>
      </c>
      <c r="L218" s="928" t="s">
        <v>14</v>
      </c>
      <c r="M218" s="958" t="s">
        <v>13</v>
      </c>
      <c r="N218" s="958"/>
      <c r="O218" s="958" t="s">
        <v>15</v>
      </c>
      <c r="P218" s="929" t="s">
        <v>186</v>
      </c>
      <c r="Q218" s="996" t="s">
        <v>107</v>
      </c>
      <c r="R218" s="997" t="s">
        <v>104</v>
      </c>
      <c r="S218" s="997" t="s">
        <v>105</v>
      </c>
      <c r="T218" s="997"/>
      <c r="U218" s="997" t="s">
        <v>106</v>
      </c>
      <c r="V218" s="998" t="s">
        <v>187</v>
      </c>
      <c r="W218" s="994" t="s">
        <v>12</v>
      </c>
      <c r="X218" s="616"/>
      <c r="Y218" s="616"/>
      <c r="Z218" s="617"/>
      <c r="AA218" s="618"/>
    </row>
    <row r="219" spans="1:27" s="619" customFormat="1" ht="30" customHeight="1" thickBot="1" x14ac:dyDescent="0.3">
      <c r="A219" s="614"/>
      <c r="B219" s="1011" t="str">
        <f>'Tabulky skupin'!B219</f>
        <v>Y</v>
      </c>
      <c r="C219" s="935"/>
      <c r="D219" s="623">
        <f>B220</f>
        <v>191</v>
      </c>
      <c r="E219" s="624">
        <f>B221</f>
        <v>192</v>
      </c>
      <c r="F219" s="624">
        <f>B222</f>
        <v>193</v>
      </c>
      <c r="G219" s="625">
        <f>B223</f>
        <v>194</v>
      </c>
      <c r="H219" s="624">
        <f>B224</f>
        <v>195</v>
      </c>
      <c r="I219" s="626">
        <f>B225</f>
        <v>196</v>
      </c>
      <c r="J219" s="624">
        <f>B226</f>
        <v>197</v>
      </c>
      <c r="K219" s="624">
        <f>B227</f>
        <v>198</v>
      </c>
      <c r="L219" s="930"/>
      <c r="M219" s="960"/>
      <c r="N219" s="960"/>
      <c r="O219" s="960"/>
      <c r="P219" s="931"/>
      <c r="Q219" s="1904" t="s">
        <v>42</v>
      </c>
      <c r="R219" s="1905"/>
      <c r="S219" s="1905"/>
      <c r="T219" s="1905"/>
      <c r="U219" s="1905"/>
      <c r="V219" s="2076"/>
      <c r="W219" s="995"/>
      <c r="X219" s="628"/>
      <c r="Y219" s="628"/>
      <c r="Z219" s="629"/>
      <c r="AA219" s="618"/>
    </row>
    <row r="220" spans="1:27" ht="30" customHeight="1" thickTop="1" x14ac:dyDescent="0.25">
      <c r="A220" s="561"/>
      <c r="B220" s="1012">
        <f>'Tabulky skupin'!B220</f>
        <v>191</v>
      </c>
      <c r="C220" s="1004" t="str">
        <f>VLOOKUP($B220,jednotlivci!$C$5:$G$164,5,0)</f>
        <v/>
      </c>
      <c r="D220" s="926" t="str">
        <f>B219</f>
        <v>Y</v>
      </c>
      <c r="E220" s="98" t="str">
        <f>IFERROR(CONCATENATE(VLOOKUP(CONCATENATE($B220,"_",E$219),'Rozpis zápasů'!$D$3:$AF$162,IF(VLOOKUP(CONCATENATE($B220,"_",E$219),'Rozpis zápasů'!$D$3:$AF$162,3,0)=$B220,5,6),0),":",VLOOKUP(CONCATENATE($B220,"_",E$219),'Rozpis zápasů'!$D$3:$AF$162,IF(VLOOKUP(CONCATENATE($B220,"_",E$219),'Rozpis zápasů'!$D$3:$AF$162,3,0)=$B220,6,5),0),IF(VLOOKUP(CONCATENATE($B220,"_",E$219),'Rozpis zápasů'!$D$3:$AF$162,20,0)&lt;&gt;"",CONCATENATE(" (",VLOOKUP(CONCATENATE($B220,"_",E$219),'Rozpis zápasů'!$D$3:$AF$162,20,0),")"),"")),"")</f>
        <v/>
      </c>
      <c r="F220" s="98" t="str">
        <f>IFERROR(CONCATENATE(VLOOKUP(CONCATENATE($B220,"_",F$219),'Rozpis zápasů'!$D$3:$AF$162,IF(VLOOKUP(CONCATENATE($B220,"_",F$219),'Rozpis zápasů'!$D$3:$AF$162,3,0)=$B220,5,6),0),":",VLOOKUP(CONCATENATE($B220,"_",F$219),'Rozpis zápasů'!$D$3:$AF$162,IF(VLOOKUP(CONCATENATE($B220,"_",F$219),'Rozpis zápasů'!$D$3:$AF$162,3,0)=$B220,6,5),0),IF(VLOOKUP(CONCATENATE($B220,"_",F$219),'Rozpis zápasů'!$D$3:$AF$162,20,0)&lt;&gt;"",CONCATENATE(" (",VLOOKUP(CONCATENATE($B220,"_",F$219),'Rozpis zápasů'!$D$3:$AF$162,20,0),")"),"")),"")</f>
        <v/>
      </c>
      <c r="G220" s="98" t="str">
        <f>IFERROR(CONCATENATE(VLOOKUP(CONCATENATE($B220,"_",G$219),'Rozpis zápasů'!$D$3:$AF$162,IF(VLOOKUP(CONCATENATE($B220,"_",G$219),'Rozpis zápasů'!$D$3:$AF$162,3,0)=$B220,5,6),0),":",VLOOKUP(CONCATENATE($B220,"_",G$219),'Rozpis zápasů'!$D$3:$AF$162,IF(VLOOKUP(CONCATENATE($B220,"_",G$219),'Rozpis zápasů'!$D$3:$AF$162,3,0)=$B220,6,5),0),IF(VLOOKUP(CONCATENATE($B220,"_",G$219),'Rozpis zápasů'!$D$3:$AF$162,20,0)&lt;&gt;"",CONCATENATE(" (",VLOOKUP(CONCATENATE($B220,"_",G$219),'Rozpis zápasů'!$D$3:$AF$162,20,0),")"),"")),"")</f>
        <v/>
      </c>
      <c r="H220" s="98" t="str">
        <f>IFERROR(CONCATENATE(VLOOKUP(CONCATENATE($B220,"_",H$219),'Rozpis zápasů'!$D$3:$AF$162,IF(VLOOKUP(CONCATENATE($B220,"_",H$219),'Rozpis zápasů'!$D$3:$AF$162,3,0)=$B220,5,6),0),":",VLOOKUP(CONCATENATE($B220,"_",H$219),'Rozpis zápasů'!$D$3:$AF$162,IF(VLOOKUP(CONCATENATE($B220,"_",H$219),'Rozpis zápasů'!$D$3:$AF$162,3,0)=$B220,6,5),0),IF(VLOOKUP(CONCATENATE($B220,"_",H$219),'Rozpis zápasů'!$D$3:$AF$162,20,0)&lt;&gt;"",CONCATENATE(" (",VLOOKUP(CONCATENATE($B220,"_",H$219),'Rozpis zápasů'!$D$3:$AF$162,20,0),")"),"")),"")</f>
        <v/>
      </c>
      <c r="I220" s="98" t="str">
        <f>IFERROR(CONCATENATE(VLOOKUP(CONCATENATE($B220,"_",I$219),'Rozpis zápasů'!$D$3:$AF$162,IF(VLOOKUP(CONCATENATE($B220,"_",I$219),'Rozpis zápasů'!$D$3:$AF$162,3,0)=$B220,5,6),0),":",VLOOKUP(CONCATENATE($B220,"_",I$219),'Rozpis zápasů'!$D$3:$AF$162,IF(VLOOKUP(CONCATENATE($B220,"_",I$219),'Rozpis zápasů'!$D$3:$AF$162,3,0)=$B220,6,5),0),IF(VLOOKUP(CONCATENATE($B220,"_",I$219),'Rozpis zápasů'!$D$3:$AF$162,20,0)&lt;&gt;"",CONCATENATE(" (",VLOOKUP(CONCATENATE($B220,"_",I$219),'Rozpis zápasů'!$D$3:$AF$162,20,0),")"),"")),"")</f>
        <v/>
      </c>
      <c r="J220" s="98" t="str">
        <f>IFERROR(CONCATENATE(VLOOKUP(CONCATENATE($B220,"_",J$219),'Rozpis zápasů'!$D$3:$AF$162,IF(VLOOKUP(CONCATENATE($B220,"_",J$219),'Rozpis zápasů'!$D$3:$AF$162,3,0)=$B220,5,6),0),":",VLOOKUP(CONCATENATE($B220,"_",J$219),'Rozpis zápasů'!$D$3:$AF$162,IF(VLOOKUP(CONCATENATE($B220,"_",J$219),'Rozpis zápasů'!$D$3:$AF$162,3,0)=$B220,6,5),0),IF(VLOOKUP(CONCATENATE($B220,"_",J$219),'Rozpis zápasů'!$D$3:$AF$162,20,0)&lt;&gt;"",CONCATENATE(" (",VLOOKUP(CONCATENATE($B220,"_",J$219),'Rozpis zápasů'!$D$3:$AF$162,20,0),")"),"")),"")</f>
        <v/>
      </c>
      <c r="K220" s="99" t="str">
        <f>IFERROR(CONCATENATE(VLOOKUP(CONCATENATE($B220,"_",K$219),'Rozpis zápasů'!$D$3:$AF$162,IF(VLOOKUP(CONCATENATE($B220,"_",K$219),'Rozpis zápasů'!$D$3:$AF$162,3,0)=$B220,5,6),0),":",VLOOKUP(CONCATENATE($B220,"_",K$219),'Rozpis zápasů'!$D$3:$AF$162,IF(VLOOKUP(CONCATENATE($B220,"_",K$219),'Rozpis zápasů'!$D$3:$AF$162,3,0)=$B220,6,5),0),IF(VLOOKUP(CONCATENATE($B220,"_",K$219),'Rozpis zápasů'!$D$3:$AF$162,20,0)&lt;&gt;"",CONCATENATE(" (",VLOOKUP(CONCATENATE($B220,"_",K$219),'Rozpis zápasů'!$D$3:$AF$162,20,0),")"),"")),"")</f>
        <v/>
      </c>
      <c r="L220" s="230" t="str">
        <f>IF((COUNTIFS('Rozpis zápasů'!$F$3:$F$162,B220,'Rozpis zápasů'!$E$3:$E$162,"&lt;&gt;N")+COUNTIFS('Rozpis zápasů'!$G$3:$G$162,B220,'Rozpis zápasů'!$E$3:$E$162,"&lt;&gt;N"))=0,"",SUMIF('Rozpis zápasů'!$F$3:$F$162,B220,'Rozpis zápasů'!$L$3:$L$162)+SUMIF('Rozpis zápasů'!$G$3:$G$162,B220,'Rozpis zápasů'!$M$3:$M$162))</f>
        <v/>
      </c>
      <c r="M220" s="234" t="str">
        <f>IF((COUNTIFS('Rozpis zápasů'!$F$3:$F$162,B220,'Rozpis zápasů'!$E$3:$E$162,"&lt;&gt;N")+COUNTIFS('Rozpis zápasů'!$G$3:$G$162,B220,'Rozpis zápasů'!$E$3:$E$162,"&lt;&gt;N"))=0,"",SUMIF('Rozpis zápasů'!$F$3:$F$162,$B220,'Rozpis zápasů'!$H$3:$H$162)+SUMIF('Rozpis zápasů'!$G$3:$G$162,$B220,'Rozpis zápasů'!$I$3:$I$162))</f>
        <v/>
      </c>
      <c r="N220" s="354" t="str">
        <f>IF((COUNTIFS('Rozpis zápasů'!$F$3:$F$162,B220,'Rozpis zápasů'!$E$3:$E$162,"&lt;&gt;N")+COUNTIFS('Rozpis zápasů'!$G$3:$G$162,B220,'Rozpis zápasů'!$E$3:$E$162,"&lt;&gt;N"))=0,"",SUMIF('Rozpis zápasů'!$F$3:$F$162,$B220,'Rozpis zápasů'!$I$3:$I$162)+SUMIF('Rozpis zápasů'!$G$3:$G$162,$B220,'Rozpis zápasů'!$H$3:$H$162))</f>
        <v/>
      </c>
      <c r="O220" s="231" t="str">
        <f>IFERROR(M220-N220,"")</f>
        <v/>
      </c>
      <c r="P220" s="434" t="str">
        <f>IFERROR(M220/N220,"")</f>
        <v/>
      </c>
      <c r="Q220" s="435" t="str">
        <f t="shared" ref="Q220:Q227" si="105">IFERROR(RANK(L220,$L$220:$L$227,0),"")</f>
        <v/>
      </c>
      <c r="R220" s="436" t="str">
        <f>IF($Q220="","",IF(AND(COUNTIF($Q$220:$Q$227,$Q220)&gt;1,COUNTIF($Q$220:$Q$227,$Q220)&lt;COUNTA($C$220:$C$227)),HLOOKUP($B220,rozstřely!$C$732:$BN$755,10,0),""))</f>
        <v/>
      </c>
      <c r="S220" s="437" t="str">
        <f>IF($Q220="","",IF(AND(COUNTIF($Q$220:$Q$227,$Q220)&gt;1,COUNTIF($Q$220:$Q$227,$Q220)&lt;COUNTA($C$220:$C$227)),HLOOKUP($B220,rozstřely!$C$732:$BN$755,11,0),""))</f>
        <v/>
      </c>
      <c r="T220" s="438" t="str">
        <f>IF($Q220="","",IF(AND(COUNTIF($Q$220:$Q$227,$Q220)&gt;1,COUNTIF($Q$220:$Q$227,$Q220)&lt;COUNTA($C$220:$C$227)),HLOOKUP($B220,rozstřely!$C$732:$BN$755,12,0),""))</f>
        <v/>
      </c>
      <c r="U220" s="436" t="str">
        <f>IF($Q220="","",IF(AND(COUNTIF($Q$220:$Q$227,$Q220)&gt;1,COUNTIF($Q$220:$Q$227,$Q220)&lt;COUNTA($C$220:$C$227)),HLOOKUP($B220,rozstřely!$C$732:$BN$755,13,0),""))</f>
        <v/>
      </c>
      <c r="V220" s="439" t="str">
        <f>IF($Q220="","",IF(AND(COUNTIF($Q$220:$Q$227,$Q220)&gt;1,COUNTIF($Q$220:$Q$227,$Q220)&lt;COUNTA($C$220:$C$227)),HLOOKUP($B220,rozstřely!$C$732:$BN$755,14,0),""))</f>
        <v/>
      </c>
      <c r="W220" s="1516" t="str">
        <f>IF($Q220="","",IF(AND(COUNTIF($Q$220:$Q$227,$Q220)&gt;0,COUNTIF($Q$220:$Q$227,$Q220)&lt;COUNTA($C$220:$C$227)),HLOOKUP(B220,rozstřely!$C$721:$BN$728,8,0),""))</f>
        <v/>
      </c>
      <c r="X220" s="1519" t="str">
        <f>CONCATENATE(W220,$B$219)</f>
        <v>Y</v>
      </c>
      <c r="Y220" s="442">
        <f t="shared" ref="Y220:Y227" si="106">B220</f>
        <v>191</v>
      </c>
      <c r="Z220" s="443" t="str">
        <f t="shared" ref="Z220:Z227" si="107">C220</f>
        <v/>
      </c>
      <c r="AA220" s="325"/>
    </row>
    <row r="221" spans="1:27" ht="30" customHeight="1" x14ac:dyDescent="0.25">
      <c r="A221" s="561"/>
      <c r="B221" s="1013">
        <f>'Tabulky skupin'!B221</f>
        <v>192</v>
      </c>
      <c r="C221" s="1005" t="str">
        <f>VLOOKUP($B221,jednotlivci!$C$5:$G$164,5,0)</f>
        <v/>
      </c>
      <c r="D221" s="100" t="str">
        <f>IFERROR(CONCATENATE(VLOOKUP(CONCATENATE(D$219,"_",$B221),'Rozpis zápasů'!$D$3:$AF$162,IF(VLOOKUP(CONCATENATE(D$219,"_",$B221),'Rozpis zápasů'!$D$3:$AF$162,3,0)=$B221,5,6),0),":",VLOOKUP(CONCATENATE(D$219,"_",$B221),'Rozpis zápasů'!$D$3:$AF$162,IF(VLOOKUP(CONCATENATE(D$219,"_",$B221),'Rozpis zápasů'!$D$3:$AF$162,3,0)=$B221,6,5),0),IF(VLOOKUP(CONCATENATE(D$219,"_",$B221),'Rozpis zápasů'!$D$3:$AF$162,20,0)&lt;&gt;"",CONCATENATE(" (",VLOOKUP(CONCATENATE(D$219,"_",$B221),'Rozpis zápasů'!$D$3:$AF$162,20,0),")"),"")),"")</f>
        <v/>
      </c>
      <c r="E221" s="927" t="str">
        <f>D220</f>
        <v>Y</v>
      </c>
      <c r="F221" s="101" t="str">
        <f>IFERROR(CONCATENATE(VLOOKUP(CONCATENATE($B221,"_",F$219),'Rozpis zápasů'!$D$3:$AF$162,IF(VLOOKUP(CONCATENATE($B221,"_",F$219),'Rozpis zápasů'!$D$3:$AF$162,3,0)=$B221,5,6),0),":",VLOOKUP(CONCATENATE($B221,"_",F$219),'Rozpis zápasů'!$D$3:$AF$162,IF(VLOOKUP(CONCATENATE($B221,"_",F$219),'Rozpis zápasů'!$D$3:$AF$162,3,0)=$B221,6,5),0),IF(VLOOKUP(CONCATENATE($B221,"_",F$219),'Rozpis zápasů'!$D$3:$AF$162,20,0)&lt;&gt;"",CONCATENATE(" (",VLOOKUP(CONCATENATE($B221,"_",F$219),'Rozpis zápasů'!$D$3:$AF$162,20,0),")"),"")),"")</f>
        <v/>
      </c>
      <c r="G221" s="101" t="str">
        <f>IFERROR(CONCATENATE(VLOOKUP(CONCATENATE($B221,"_",G$219),'Rozpis zápasů'!$D$3:$AF$162,IF(VLOOKUP(CONCATENATE($B221,"_",G$219),'Rozpis zápasů'!$D$3:$AF$162,3,0)=$B221,5,6),0),":",VLOOKUP(CONCATENATE($B221,"_",G$219),'Rozpis zápasů'!$D$3:$AF$162,IF(VLOOKUP(CONCATENATE($B221,"_",G$219),'Rozpis zápasů'!$D$3:$AF$162,3,0)=$B221,6,5),0),IF(VLOOKUP(CONCATENATE($B221,"_",G$219),'Rozpis zápasů'!$D$3:$AF$162,20,0)&lt;&gt;"",CONCATENATE(" (",VLOOKUP(CONCATENATE($B221,"_",G$219),'Rozpis zápasů'!$D$3:$AF$162,20,0),")"),"")),"")</f>
        <v/>
      </c>
      <c r="H221" s="101" t="str">
        <f>IFERROR(CONCATENATE(VLOOKUP(CONCATENATE($B221,"_",H$219),'Rozpis zápasů'!$D$3:$AF$162,IF(VLOOKUP(CONCATENATE($B221,"_",H$219),'Rozpis zápasů'!$D$3:$AF$162,3,0)=$B221,5,6),0),":",VLOOKUP(CONCATENATE($B221,"_",H$219),'Rozpis zápasů'!$D$3:$AF$162,IF(VLOOKUP(CONCATENATE($B221,"_",H$219),'Rozpis zápasů'!$D$3:$AF$162,3,0)=$B221,6,5),0),IF(VLOOKUP(CONCATENATE($B221,"_",H$219),'Rozpis zápasů'!$D$3:$AF$162,20,0)&lt;&gt;"",CONCATENATE(" (",VLOOKUP(CONCATENATE($B221,"_",H$219),'Rozpis zápasů'!$D$3:$AF$162,20,0),")"),"")),"")</f>
        <v/>
      </c>
      <c r="I221" s="101" t="str">
        <f>IFERROR(CONCATENATE(VLOOKUP(CONCATENATE($B221,"_",I$219),'Rozpis zápasů'!$D$3:$AF$162,IF(VLOOKUP(CONCATENATE($B221,"_",I$219),'Rozpis zápasů'!$D$3:$AF$162,3,0)=$B221,5,6),0),":",VLOOKUP(CONCATENATE($B221,"_",I$219),'Rozpis zápasů'!$D$3:$AF$162,IF(VLOOKUP(CONCATENATE($B221,"_",I$219),'Rozpis zápasů'!$D$3:$AF$162,3,0)=$B221,6,5),0),IF(VLOOKUP(CONCATENATE($B221,"_",I$219),'Rozpis zápasů'!$D$3:$AF$162,20,0)&lt;&gt;"",CONCATENATE(" (",VLOOKUP(CONCATENATE($B221,"_",I$219),'Rozpis zápasů'!$D$3:$AF$162,20,0),")"),"")),"")</f>
        <v/>
      </c>
      <c r="J221" s="101" t="str">
        <f>IFERROR(CONCATENATE(VLOOKUP(CONCATENATE($B221,"_",J$219),'Rozpis zápasů'!$D$3:$AF$162,IF(VLOOKUP(CONCATENATE($B221,"_",J$219),'Rozpis zápasů'!$D$3:$AF$162,3,0)=$B221,5,6),0),":",VLOOKUP(CONCATENATE($B221,"_",J$219),'Rozpis zápasů'!$D$3:$AF$162,IF(VLOOKUP(CONCATENATE($B221,"_",J$219),'Rozpis zápasů'!$D$3:$AF$162,3,0)=$B221,6,5),0),IF(VLOOKUP(CONCATENATE($B221,"_",J$219),'Rozpis zápasů'!$D$3:$AF$162,20,0)&lt;&gt;"",CONCATENATE(" (",VLOOKUP(CONCATENATE($B221,"_",J$219),'Rozpis zápasů'!$D$3:$AF$162,20,0),")"),"")),"")</f>
        <v/>
      </c>
      <c r="K221" s="102" t="str">
        <f>IFERROR(CONCATENATE(VLOOKUP(CONCATENATE($B221,"_",K$219),'Rozpis zápasů'!$D$3:$AF$162,IF(VLOOKUP(CONCATENATE($B221,"_",K$219),'Rozpis zápasů'!$D$3:$AF$162,3,0)=$B221,5,6),0),":",VLOOKUP(CONCATENATE($B221,"_",K$219),'Rozpis zápasů'!$D$3:$AF$162,IF(VLOOKUP(CONCATENATE($B221,"_",K$219),'Rozpis zápasů'!$D$3:$AF$162,3,0)=$B221,6,5),0),IF(VLOOKUP(CONCATENATE($B221,"_",K$219),'Rozpis zápasů'!$D$3:$AF$162,20,0)&lt;&gt;"",CONCATENATE(" (",VLOOKUP(CONCATENATE($B221,"_",K$219),'Rozpis zápasů'!$D$3:$AF$162,20,0),")"),"")),"")</f>
        <v/>
      </c>
      <c r="L221" s="232" t="str">
        <f>IF((COUNTIFS('Rozpis zápasů'!$F$3:$F$162,B221,'Rozpis zápasů'!$E$3:$E$162,"&lt;&gt;N")+COUNTIFS('Rozpis zápasů'!$G$3:$G$162,B221,'Rozpis zápasů'!$E$3:$E$162,"&lt;&gt;N"))=0,"",SUMIF('Rozpis zápasů'!$F$3:$F$162,B221,'Rozpis zápasů'!$L$3:$L$162)+SUMIF('Rozpis zápasů'!$G$3:$G$162,B221,'Rozpis zápasů'!$M$3:$M$162))</f>
        <v/>
      </c>
      <c r="M221" s="235" t="str">
        <f>IF((COUNTIFS('Rozpis zápasů'!$F$3:$F$162,B221,'Rozpis zápasů'!$E$3:$E$162,"&lt;&gt;N")+COUNTIFS('Rozpis zápasů'!$G$3:$G$162,B221,'Rozpis zápasů'!$E$3:$E$162,"&lt;&gt;N"))=0,"",SUMIF('Rozpis zápasů'!$F$3:$F$162,$B221,'Rozpis zápasů'!$H$3:$H$162)+SUMIF('Rozpis zápasů'!$G$3:$G$162,$B221,'Rozpis zápasů'!$I$3:$I$162))</f>
        <v/>
      </c>
      <c r="N221" s="355" t="str">
        <f>IF((COUNTIFS('Rozpis zápasů'!$F$3:$F$162,B221,'Rozpis zápasů'!$E$3:$E$162,"&lt;&gt;N")+COUNTIFS('Rozpis zápasů'!$G$3:$G$162,B221,'Rozpis zápasů'!$E$3:$E$162,"&lt;&gt;N"))=0,"",SUMIF('Rozpis zápasů'!$F$3:$F$162,$B221,'Rozpis zápasů'!$I$3:$I$162)+SUMIF('Rozpis zápasů'!$G$3:$G$162,$B221,'Rozpis zápasů'!$H$3:$H$162))</f>
        <v/>
      </c>
      <c r="O221" s="233" t="str">
        <f t="shared" ref="O221:O227" si="108">IFERROR(M221-N221,"")</f>
        <v/>
      </c>
      <c r="P221" s="445" t="str">
        <f t="shared" ref="P221:P227" si="109">IFERROR(M221/N221,"")</f>
        <v/>
      </c>
      <c r="Q221" s="446" t="str">
        <f t="shared" si="105"/>
        <v/>
      </c>
      <c r="R221" s="447" t="str">
        <f>IF($Q221="","",IF(AND(COUNTIF($Q$220:$Q$227,$Q221)&gt;1,COUNTIF($Q$220:$Q$227,$Q221)&lt;COUNTA($C$220:$C$227)),HLOOKUP($B221,rozstřely!$C$732:$BN$755,10,0),""))</f>
        <v/>
      </c>
      <c r="S221" s="448" t="str">
        <f>IF($Q221="","",IF(AND(COUNTIF($Q$220:$Q$227,$Q221)&gt;1,COUNTIF($Q$220:$Q$227,$Q221)&lt;COUNTA($C$220:$C$227)),HLOOKUP($B221,rozstřely!$C$732:$BN$755,11,0),""))</f>
        <v/>
      </c>
      <c r="T221" s="449" t="str">
        <f>IF($Q221="","",IF(AND(COUNTIF($Q$220:$Q$227,$Q221)&gt;1,COUNTIF($Q$220:$Q$227,$Q221)&lt;COUNTA($C$220:$C$227)),HLOOKUP($B221,rozstřely!$C$732:$BN$755,12,0),""))</f>
        <v/>
      </c>
      <c r="U221" s="447" t="str">
        <f>IF($Q221="","",IF(AND(COUNTIF($Q$220:$Q$227,$Q221)&gt;1,COUNTIF($Q$220:$Q$227,$Q221)&lt;COUNTA($C$220:$C$227)),HLOOKUP($B221,rozstřely!$C$732:$BN$755,13,0),""))</f>
        <v/>
      </c>
      <c r="V221" s="450" t="str">
        <f>IF($Q221="","",IF(AND(COUNTIF($Q$220:$Q$227,$Q221)&gt;1,COUNTIF($Q$220:$Q$227,$Q221)&lt;COUNTA($C$220:$C$227)),HLOOKUP($B221,rozstřely!$C$732:$BN$755,14,0),""))</f>
        <v/>
      </c>
      <c r="W221" s="1517" t="str">
        <f>IF($Q221="","",IF(AND(COUNTIF($Q$220:$Q$227,$Q221)&gt;0,COUNTIF($Q$220:$Q$227,$Q221)&lt;COUNTA($C$220:$C$227)),HLOOKUP(B221,rozstřely!$C$721:$BN$728,8,0),""))</f>
        <v/>
      </c>
      <c r="X221" s="1519" t="str">
        <f t="shared" ref="X221:X227" si="110">CONCATENATE(W221,$B$219)</f>
        <v>Y</v>
      </c>
      <c r="Y221" s="453">
        <f t="shared" si="106"/>
        <v>192</v>
      </c>
      <c r="Z221" s="454" t="str">
        <f t="shared" si="107"/>
        <v/>
      </c>
      <c r="AA221" s="325"/>
    </row>
    <row r="222" spans="1:27" ht="30" customHeight="1" x14ac:dyDescent="0.25">
      <c r="A222" s="561"/>
      <c r="B222" s="1013">
        <f>'Tabulky skupin'!B222</f>
        <v>193</v>
      </c>
      <c r="C222" s="1005" t="str">
        <f>VLOOKUP($B222,jednotlivci!$C$5:$G$164,5,0)</f>
        <v/>
      </c>
      <c r="D222" s="100" t="str">
        <f>IFERROR(CONCATENATE(VLOOKUP(CONCATENATE(D$219,"_",$B222),'Rozpis zápasů'!$D$3:$AF$162,IF(VLOOKUP(CONCATENATE(D$219,"_",$B222),'Rozpis zápasů'!$D$3:$AF$162,3,0)=$B222,5,6),0),":",VLOOKUP(CONCATENATE(D$219,"_",$B222),'Rozpis zápasů'!$D$3:$AF$162,IF(VLOOKUP(CONCATENATE(D$219,"_",$B222),'Rozpis zápasů'!$D$3:$AF$162,3,0)=$B222,6,5),0),IF(VLOOKUP(CONCATENATE(D$219,"_",$B222),'Rozpis zápasů'!$D$3:$AF$162,20,0)&lt;&gt;"",CONCATENATE(" (",VLOOKUP(CONCATENATE(D$219,"_",$B222),'Rozpis zápasů'!$D$3:$AF$162,20,0),")"),"")),"")</f>
        <v/>
      </c>
      <c r="E222" s="103" t="str">
        <f>IFERROR(CONCATENATE(VLOOKUP(CONCATENATE(E$219,"_",$B222),'Rozpis zápasů'!$D$3:$AF$162,IF(VLOOKUP(CONCATENATE(E$219,"_",$B222),'Rozpis zápasů'!$D$3:$AF$162,3,0)=$B222,5,6),0),":",VLOOKUP(CONCATENATE(E$219,"_",$B222),'Rozpis zápasů'!$D$3:$AF$162,IF(VLOOKUP(CONCATENATE(E$219,"_",$B222),'Rozpis zápasů'!$D$3:$AF$162,3,0)=$B222,6,5),0),IF(VLOOKUP(CONCATENATE(E$219,"_",$B222),'Rozpis zápasů'!$D$3:$AF$162,20,0)&lt;&gt;"",CONCATENATE(" (",VLOOKUP(CONCATENATE(E$219,"_",$B222),'Rozpis zápasů'!$D$3:$AF$162,20,0),")"),"")),"")</f>
        <v/>
      </c>
      <c r="F222" s="927" t="str">
        <f>E221</f>
        <v>Y</v>
      </c>
      <c r="G222" s="101" t="str">
        <f>IFERROR(CONCATENATE(VLOOKUP(CONCATENATE($B222,"_",G$219),'Rozpis zápasů'!$D$3:$AF$162,IF(VLOOKUP(CONCATENATE($B222,"_",G$219),'Rozpis zápasů'!$D$3:$AF$162,3,0)=$B222,5,6),0),":",VLOOKUP(CONCATENATE($B222,"_",G$219),'Rozpis zápasů'!$D$3:$AF$162,IF(VLOOKUP(CONCATENATE($B222,"_",G$219),'Rozpis zápasů'!$D$3:$AF$162,3,0)=$B222,6,5),0),IF(VLOOKUP(CONCATENATE($B222,"_",G$219),'Rozpis zápasů'!$D$3:$AF$162,20,0)&lt;&gt;"",CONCATENATE(" (",VLOOKUP(CONCATENATE($B222,"_",G$219),'Rozpis zápasů'!$D$3:$AF$162,20,0),")"),"")),"")</f>
        <v/>
      </c>
      <c r="H222" s="101" t="str">
        <f>IFERROR(CONCATENATE(VLOOKUP(CONCATENATE($B222,"_",H$219),'Rozpis zápasů'!$D$3:$AF$162,IF(VLOOKUP(CONCATENATE($B222,"_",H$219),'Rozpis zápasů'!$D$3:$AF$162,3,0)=$B222,5,6),0),":",VLOOKUP(CONCATENATE($B222,"_",H$219),'Rozpis zápasů'!$D$3:$AF$162,IF(VLOOKUP(CONCATENATE($B222,"_",H$219),'Rozpis zápasů'!$D$3:$AF$162,3,0)=$B222,6,5),0),IF(VLOOKUP(CONCATENATE($B222,"_",H$219),'Rozpis zápasů'!$D$3:$AF$162,20,0)&lt;&gt;"",CONCATENATE(" (",VLOOKUP(CONCATENATE($B222,"_",H$219),'Rozpis zápasů'!$D$3:$AF$162,20,0),")"),"")),"")</f>
        <v/>
      </c>
      <c r="I222" s="101" t="str">
        <f>IFERROR(CONCATENATE(VLOOKUP(CONCATENATE($B222,"_",I$219),'Rozpis zápasů'!$D$3:$AF$162,IF(VLOOKUP(CONCATENATE($B222,"_",I$219),'Rozpis zápasů'!$D$3:$AF$162,3,0)=$B222,5,6),0),":",VLOOKUP(CONCATENATE($B222,"_",I$219),'Rozpis zápasů'!$D$3:$AF$162,IF(VLOOKUP(CONCATENATE($B222,"_",I$219),'Rozpis zápasů'!$D$3:$AF$162,3,0)=$B222,6,5),0),IF(VLOOKUP(CONCATENATE($B222,"_",I$219),'Rozpis zápasů'!$D$3:$AF$162,20,0)&lt;&gt;"",CONCATENATE(" (",VLOOKUP(CONCATENATE($B222,"_",I$219),'Rozpis zápasů'!$D$3:$AF$162,20,0),")"),"")),"")</f>
        <v/>
      </c>
      <c r="J222" s="101" t="str">
        <f>IFERROR(CONCATENATE(VLOOKUP(CONCATENATE($B222,"_",J$219),'Rozpis zápasů'!$D$3:$AF$162,IF(VLOOKUP(CONCATENATE($B222,"_",J$219),'Rozpis zápasů'!$D$3:$AF$162,3,0)=$B222,5,6),0),":",VLOOKUP(CONCATENATE($B222,"_",J$219),'Rozpis zápasů'!$D$3:$AF$162,IF(VLOOKUP(CONCATENATE($B222,"_",J$219),'Rozpis zápasů'!$D$3:$AF$162,3,0)=$B222,6,5),0),IF(VLOOKUP(CONCATENATE($B222,"_",J$219),'Rozpis zápasů'!$D$3:$AF$162,20,0)&lt;&gt;"",CONCATENATE(" (",VLOOKUP(CONCATENATE($B222,"_",J$219),'Rozpis zápasů'!$D$3:$AF$162,20,0),")"),"")),"")</f>
        <v/>
      </c>
      <c r="K222" s="102" t="str">
        <f>IFERROR(CONCATENATE(VLOOKUP(CONCATENATE($B222,"_",K$219),'Rozpis zápasů'!$D$3:$AF$162,IF(VLOOKUP(CONCATENATE($B222,"_",K$219),'Rozpis zápasů'!$D$3:$AF$162,3,0)=$B222,5,6),0),":",VLOOKUP(CONCATENATE($B222,"_",K$219),'Rozpis zápasů'!$D$3:$AF$162,IF(VLOOKUP(CONCATENATE($B222,"_",K$219),'Rozpis zápasů'!$D$3:$AF$162,3,0)=$B222,6,5),0),IF(VLOOKUP(CONCATENATE($B222,"_",K$219),'Rozpis zápasů'!$D$3:$AF$162,20,0)&lt;&gt;"",CONCATENATE(" (",VLOOKUP(CONCATENATE($B222,"_",K$219),'Rozpis zápasů'!$D$3:$AF$162,20,0),")"),"")),"")</f>
        <v/>
      </c>
      <c r="L222" s="232" t="str">
        <f>IF((COUNTIFS('Rozpis zápasů'!$F$3:$F$162,B222,'Rozpis zápasů'!$E$3:$E$162,"&lt;&gt;N")+COUNTIFS('Rozpis zápasů'!$G$3:$G$162,B222,'Rozpis zápasů'!$E$3:$E$162,"&lt;&gt;N"))=0,"",SUMIF('Rozpis zápasů'!$F$3:$F$162,B222,'Rozpis zápasů'!$L$3:$L$162)+SUMIF('Rozpis zápasů'!$G$3:$G$162,B222,'Rozpis zápasů'!$M$3:$M$162))</f>
        <v/>
      </c>
      <c r="M222" s="235" t="str">
        <f>IF((COUNTIFS('Rozpis zápasů'!$F$3:$F$162,B222,'Rozpis zápasů'!$E$3:$E$162,"&lt;&gt;N")+COUNTIFS('Rozpis zápasů'!$G$3:$G$162,B222,'Rozpis zápasů'!$E$3:$E$162,"&lt;&gt;N"))=0,"",SUMIF('Rozpis zápasů'!$F$3:$F$162,$B222,'Rozpis zápasů'!$H$3:$H$162)+SUMIF('Rozpis zápasů'!$G$3:$G$162,$B222,'Rozpis zápasů'!$I$3:$I$162))</f>
        <v/>
      </c>
      <c r="N222" s="355" t="str">
        <f>IF((COUNTIFS('Rozpis zápasů'!$F$3:$F$162,B222,'Rozpis zápasů'!$E$3:$E$162,"&lt;&gt;N")+COUNTIFS('Rozpis zápasů'!$G$3:$G$162,B222,'Rozpis zápasů'!$E$3:$E$162,"&lt;&gt;N"))=0,"",SUMIF('Rozpis zápasů'!$F$3:$F$162,$B222,'Rozpis zápasů'!$I$3:$I$162)+SUMIF('Rozpis zápasů'!$G$3:$G$162,$B222,'Rozpis zápasů'!$H$3:$H$162))</f>
        <v/>
      </c>
      <c r="O222" s="233" t="str">
        <f t="shared" si="108"/>
        <v/>
      </c>
      <c r="P222" s="445" t="str">
        <f t="shared" si="109"/>
        <v/>
      </c>
      <c r="Q222" s="446" t="str">
        <f t="shared" si="105"/>
        <v/>
      </c>
      <c r="R222" s="447" t="str">
        <f>IF($Q222="","",IF(AND(COUNTIF($Q$220:$Q$227,$Q222)&gt;1,COUNTIF($Q$220:$Q$227,$Q222)&lt;COUNTA($C$220:$C$227)),HLOOKUP($B222,rozstřely!$C$732:$BN$755,10,0),""))</f>
        <v/>
      </c>
      <c r="S222" s="448" t="str">
        <f>IF($Q222="","",IF(AND(COUNTIF($Q$220:$Q$227,$Q222)&gt;1,COUNTIF($Q$220:$Q$227,$Q222)&lt;COUNTA($C$220:$C$227)),HLOOKUP($B222,rozstřely!$C$732:$BN$755,11,0),""))</f>
        <v/>
      </c>
      <c r="T222" s="449" t="str">
        <f>IF($Q222="","",IF(AND(COUNTIF($Q$220:$Q$227,$Q222)&gt;1,COUNTIF($Q$220:$Q$227,$Q222)&lt;COUNTA($C$220:$C$227)),HLOOKUP($B222,rozstřely!$C$732:$BN$755,12,0),""))</f>
        <v/>
      </c>
      <c r="U222" s="447" t="str">
        <f>IF($Q222="","",IF(AND(COUNTIF($Q$220:$Q$227,$Q222)&gt;1,COUNTIF($Q$220:$Q$227,$Q222)&lt;COUNTA($C$220:$C$227)),HLOOKUP($B222,rozstřely!$C$732:$BN$755,13,0),""))</f>
        <v/>
      </c>
      <c r="V222" s="450" t="str">
        <f>IF($Q222="","",IF(AND(COUNTIF($Q$220:$Q$227,$Q222)&gt;1,COUNTIF($Q$220:$Q$227,$Q222)&lt;COUNTA($C$220:$C$227)),HLOOKUP($B222,rozstřely!$C$732:$BN$755,14,0),""))</f>
        <v/>
      </c>
      <c r="W222" s="1517" t="str">
        <f>IF($Q222="","",IF(AND(COUNTIF($Q$220:$Q$227,$Q222)&gt;0,COUNTIF($Q$220:$Q$227,$Q222)&lt;COUNTA($C$220:$C$227)),HLOOKUP(B222,rozstřely!$C$721:$BN$728,8,0),""))</f>
        <v/>
      </c>
      <c r="X222" s="1519" t="str">
        <f t="shared" si="110"/>
        <v>Y</v>
      </c>
      <c r="Y222" s="453">
        <f t="shared" si="106"/>
        <v>193</v>
      </c>
      <c r="Z222" s="455" t="str">
        <f t="shared" si="107"/>
        <v/>
      </c>
      <c r="AA222" s="325"/>
    </row>
    <row r="223" spans="1:27" ht="30" customHeight="1" x14ac:dyDescent="0.25">
      <c r="A223" s="561"/>
      <c r="B223" s="1013">
        <f>'Tabulky skupin'!B223</f>
        <v>194</v>
      </c>
      <c r="C223" s="1005" t="str">
        <f>VLOOKUP($B223,jednotlivci!$C$5:$G$164,5,0)</f>
        <v/>
      </c>
      <c r="D223" s="100" t="str">
        <f>IFERROR(CONCATENATE(VLOOKUP(CONCATENATE(D$219,"_",$B223),'Rozpis zápasů'!$D$3:$AF$162,IF(VLOOKUP(CONCATENATE(D$219,"_",$B223),'Rozpis zápasů'!$D$3:$AF$162,3,0)=$B223,5,6),0),":",VLOOKUP(CONCATENATE(D$219,"_",$B223),'Rozpis zápasů'!$D$3:$AF$162,IF(VLOOKUP(CONCATENATE(D$219,"_",$B223),'Rozpis zápasů'!$D$3:$AF$162,3,0)=$B223,6,5),0),IF(VLOOKUP(CONCATENATE(D$219,"_",$B223),'Rozpis zápasů'!$D$3:$AF$162,20,0)&lt;&gt;"",CONCATENATE(" (",VLOOKUP(CONCATENATE(D$219,"_",$B223),'Rozpis zápasů'!$D$3:$AF$162,20,0),")"),"")),"")</f>
        <v/>
      </c>
      <c r="E223" s="103" t="str">
        <f>IFERROR(CONCATENATE(VLOOKUP(CONCATENATE(E$219,"_",$B223),'Rozpis zápasů'!$D$3:$AF$162,IF(VLOOKUP(CONCATENATE(E$219,"_",$B223),'Rozpis zápasů'!$D$3:$AF$162,3,0)=$B223,5,6),0),":",VLOOKUP(CONCATENATE(E$219,"_",$B223),'Rozpis zápasů'!$D$3:$AF$162,IF(VLOOKUP(CONCATENATE(E$219,"_",$B223),'Rozpis zápasů'!$D$3:$AF$162,3,0)=$B223,6,5),0),IF(VLOOKUP(CONCATENATE(E$219,"_",$B223),'Rozpis zápasů'!$D$3:$AF$162,20,0)&lt;&gt;"",CONCATENATE(" (",VLOOKUP(CONCATENATE(E$219,"_",$B223),'Rozpis zápasů'!$D$3:$AF$162,20,0),")"),"")),"")</f>
        <v/>
      </c>
      <c r="F223" s="103" t="str">
        <f>IFERROR(CONCATENATE(VLOOKUP(CONCATENATE(F$219,"_",$B223),'Rozpis zápasů'!$D$3:$AF$162,IF(VLOOKUP(CONCATENATE(F$219,"_",$B223),'Rozpis zápasů'!$D$3:$AF$162,3,0)=$B223,5,6),0),":",VLOOKUP(CONCATENATE(F$219,"_",$B223),'Rozpis zápasů'!$D$3:$AF$162,IF(VLOOKUP(CONCATENATE(F$219,"_",$B223),'Rozpis zápasů'!$D$3:$AF$162,3,0)=$B223,6,5),0),IF(VLOOKUP(CONCATENATE(F$219,"_",$B223),'Rozpis zápasů'!$D$3:$AF$162,20,0)&lt;&gt;"",CONCATENATE(" (",VLOOKUP(CONCATENATE(F$219,"_",$B223),'Rozpis zápasů'!$D$3:$AF$162,20,0),")"),"")),"")</f>
        <v/>
      </c>
      <c r="G223" s="927" t="str">
        <f>F222</f>
        <v>Y</v>
      </c>
      <c r="H223" s="101" t="str">
        <f>IFERROR(CONCATENATE(VLOOKUP(CONCATENATE($B223,"_",H$219),'Rozpis zápasů'!$D$3:$AF$162,IF(VLOOKUP(CONCATENATE($B223,"_",H$219),'Rozpis zápasů'!$D$3:$AF$162,3,0)=$B223,5,6),0),":",VLOOKUP(CONCATENATE($B223,"_",H$219),'Rozpis zápasů'!$D$3:$AF$162,IF(VLOOKUP(CONCATENATE($B223,"_",H$219),'Rozpis zápasů'!$D$3:$AF$162,3,0)=$B223,6,5),0),IF(VLOOKUP(CONCATENATE($B223,"_",H$219),'Rozpis zápasů'!$D$3:$AF$162,20,0)&lt;&gt;"",CONCATENATE(" (",VLOOKUP(CONCATENATE($B223,"_",H$219),'Rozpis zápasů'!$D$3:$AF$162,20,0),")"),"")),"")</f>
        <v/>
      </c>
      <c r="I223" s="101" t="str">
        <f>IFERROR(CONCATENATE(VLOOKUP(CONCATENATE($B223,"_",I$219),'Rozpis zápasů'!$D$3:$AF$162,IF(VLOOKUP(CONCATENATE($B223,"_",I$219),'Rozpis zápasů'!$D$3:$AF$162,3,0)=$B223,5,6),0),":",VLOOKUP(CONCATENATE($B223,"_",I$219),'Rozpis zápasů'!$D$3:$AF$162,IF(VLOOKUP(CONCATENATE($B223,"_",I$219),'Rozpis zápasů'!$D$3:$AF$162,3,0)=$B223,6,5),0),IF(VLOOKUP(CONCATENATE($B223,"_",I$219),'Rozpis zápasů'!$D$3:$AF$162,20,0)&lt;&gt;"",CONCATENATE(" (",VLOOKUP(CONCATENATE($B223,"_",I$219),'Rozpis zápasů'!$D$3:$AF$162,20,0),")"),"")),"")</f>
        <v/>
      </c>
      <c r="J223" s="101" t="str">
        <f>IFERROR(CONCATENATE(VLOOKUP(CONCATENATE($B223,"_",J$219),'Rozpis zápasů'!$D$3:$AF$162,IF(VLOOKUP(CONCATENATE($B223,"_",J$219),'Rozpis zápasů'!$D$3:$AF$162,3,0)=$B223,5,6),0),":",VLOOKUP(CONCATENATE($B223,"_",J$219),'Rozpis zápasů'!$D$3:$AF$162,IF(VLOOKUP(CONCATENATE($B223,"_",J$219),'Rozpis zápasů'!$D$3:$AF$162,3,0)=$B223,6,5),0),IF(VLOOKUP(CONCATENATE($B223,"_",J$219),'Rozpis zápasů'!$D$3:$AF$162,20,0)&lt;&gt;"",CONCATENATE(" (",VLOOKUP(CONCATENATE($B223,"_",J$219),'Rozpis zápasů'!$D$3:$AF$162,20,0),")"),"")),"")</f>
        <v/>
      </c>
      <c r="K223" s="102" t="str">
        <f>IFERROR(CONCATENATE(VLOOKUP(CONCATENATE($B223,"_",K$219),'Rozpis zápasů'!$D$3:$AF$162,IF(VLOOKUP(CONCATENATE($B223,"_",K$219),'Rozpis zápasů'!$D$3:$AF$162,3,0)=$B223,5,6),0),":",VLOOKUP(CONCATENATE($B223,"_",K$219),'Rozpis zápasů'!$D$3:$AF$162,IF(VLOOKUP(CONCATENATE($B223,"_",K$219),'Rozpis zápasů'!$D$3:$AF$162,3,0)=$B223,6,5),0),IF(VLOOKUP(CONCATENATE($B223,"_",K$219),'Rozpis zápasů'!$D$3:$AF$162,20,0)&lt;&gt;"",CONCATENATE(" (",VLOOKUP(CONCATENATE($B223,"_",K$219),'Rozpis zápasů'!$D$3:$AF$162,20,0),")"),"")),"")</f>
        <v/>
      </c>
      <c r="L223" s="232" t="str">
        <f>IF((COUNTIFS('Rozpis zápasů'!$F$3:$F$162,B223,'Rozpis zápasů'!$E$3:$E$162,"&lt;&gt;N")+COUNTIFS('Rozpis zápasů'!$G$3:$G$162,B223,'Rozpis zápasů'!$E$3:$E$162,"&lt;&gt;N"))=0,"",SUMIF('Rozpis zápasů'!$F$3:$F$162,B223,'Rozpis zápasů'!$L$3:$L$162)+SUMIF('Rozpis zápasů'!$G$3:$G$162,B223,'Rozpis zápasů'!$M$3:$M$162))</f>
        <v/>
      </c>
      <c r="M223" s="235" t="str">
        <f>IF((COUNTIFS('Rozpis zápasů'!$F$3:$F$162,B223,'Rozpis zápasů'!$E$3:$E$162,"&lt;&gt;N")+COUNTIFS('Rozpis zápasů'!$G$3:$G$162,B223,'Rozpis zápasů'!$E$3:$E$162,"&lt;&gt;N"))=0,"",SUMIF('Rozpis zápasů'!$F$3:$F$162,$B223,'Rozpis zápasů'!$H$3:$H$162)+SUMIF('Rozpis zápasů'!$G$3:$G$162,$B223,'Rozpis zápasů'!$I$3:$I$162))</f>
        <v/>
      </c>
      <c r="N223" s="355" t="str">
        <f>IF((COUNTIFS('Rozpis zápasů'!$F$3:$F$162,B223,'Rozpis zápasů'!$E$3:$E$162,"&lt;&gt;N")+COUNTIFS('Rozpis zápasů'!$G$3:$G$162,B223,'Rozpis zápasů'!$E$3:$E$162,"&lt;&gt;N"))=0,"",SUMIF('Rozpis zápasů'!$F$3:$F$162,$B223,'Rozpis zápasů'!$I$3:$I$162)+SUMIF('Rozpis zápasů'!$G$3:$G$162,$B223,'Rozpis zápasů'!$H$3:$H$162))</f>
        <v/>
      </c>
      <c r="O223" s="233" t="str">
        <f t="shared" si="108"/>
        <v/>
      </c>
      <c r="P223" s="445" t="str">
        <f t="shared" si="109"/>
        <v/>
      </c>
      <c r="Q223" s="446" t="str">
        <f t="shared" si="105"/>
        <v/>
      </c>
      <c r="R223" s="447" t="str">
        <f>IF($Q223="","",IF(AND(COUNTIF($Q$220:$Q$227,$Q223)&gt;1,COUNTIF($Q$220:$Q$227,$Q223)&lt;COUNTA($C$220:$C$227)),HLOOKUP($B223,rozstřely!$C$732:$BN$755,10,0),""))</f>
        <v/>
      </c>
      <c r="S223" s="448" t="str">
        <f>IF($Q223="","",IF(AND(COUNTIF($Q$220:$Q$227,$Q223)&gt;1,COUNTIF($Q$220:$Q$227,$Q223)&lt;COUNTA($C$220:$C$227)),HLOOKUP($B223,rozstřely!$C$732:$BN$755,11,0),""))</f>
        <v/>
      </c>
      <c r="T223" s="449" t="str">
        <f>IF($Q223="","",IF(AND(COUNTIF($Q$220:$Q$227,$Q223)&gt;1,COUNTIF($Q$220:$Q$227,$Q223)&lt;COUNTA($C$220:$C$227)),HLOOKUP($B223,rozstřely!$C$732:$BN$755,12,0),""))</f>
        <v/>
      </c>
      <c r="U223" s="447" t="str">
        <f>IF($Q223="","",IF(AND(COUNTIF($Q$220:$Q$227,$Q223)&gt;1,COUNTIF($Q$220:$Q$227,$Q223)&lt;COUNTA($C$220:$C$227)),HLOOKUP($B223,rozstřely!$C$732:$BN$755,13,0),""))</f>
        <v/>
      </c>
      <c r="V223" s="450" t="str">
        <f>IF($Q223="","",IF(AND(COUNTIF($Q$220:$Q$227,$Q223)&gt;1,COUNTIF($Q$220:$Q$227,$Q223)&lt;COUNTA($C$220:$C$227)),HLOOKUP($B223,rozstřely!$C$732:$BN$755,14,0),""))</f>
        <v/>
      </c>
      <c r="W223" s="1517" t="str">
        <f>IF($Q223="","",IF(AND(COUNTIF($Q$220:$Q$227,$Q223)&gt;0,COUNTIF($Q$220:$Q$227,$Q223)&lt;COUNTA($C$220:$C$227)),HLOOKUP(B223,rozstřely!$C$721:$BN$728,8,0),""))</f>
        <v/>
      </c>
      <c r="X223" s="1519" t="str">
        <f t="shared" si="110"/>
        <v>Y</v>
      </c>
      <c r="Y223" s="453">
        <f t="shared" si="106"/>
        <v>194</v>
      </c>
      <c r="Z223" s="455" t="str">
        <f t="shared" si="107"/>
        <v/>
      </c>
      <c r="AA223" s="325"/>
    </row>
    <row r="224" spans="1:27" ht="30" customHeight="1" x14ac:dyDescent="0.25">
      <c r="A224" s="561"/>
      <c r="B224" s="1013">
        <f>'Tabulky skupin'!B224</f>
        <v>195</v>
      </c>
      <c r="C224" s="1005" t="str">
        <f>VLOOKUP($B224,jednotlivci!$C$5:$G$164,5,0)</f>
        <v/>
      </c>
      <c r="D224" s="100" t="str">
        <f>IFERROR(CONCATENATE(VLOOKUP(CONCATENATE(D$219,"_",$B224),'Rozpis zápasů'!$D$3:$AF$162,IF(VLOOKUP(CONCATENATE(D$219,"_",$B224),'Rozpis zápasů'!$D$3:$AF$162,3,0)=$B224,5,6),0),":",VLOOKUP(CONCATENATE(D$219,"_",$B224),'Rozpis zápasů'!$D$3:$AF$162,IF(VLOOKUP(CONCATENATE(D$219,"_",$B224),'Rozpis zápasů'!$D$3:$AF$162,3,0)=$B224,6,5),0),IF(VLOOKUP(CONCATENATE(D$219,"_",$B224),'Rozpis zápasů'!$D$3:$AF$162,20,0)&lt;&gt;"",CONCATENATE(" (",VLOOKUP(CONCATENATE(D$219,"_",$B224),'Rozpis zápasů'!$D$3:$AF$162,20,0),")"),"")),"")</f>
        <v/>
      </c>
      <c r="E224" s="103" t="str">
        <f>IFERROR(CONCATENATE(VLOOKUP(CONCATENATE(E$219,"_",$B224),'Rozpis zápasů'!$D$3:$AF$162,IF(VLOOKUP(CONCATENATE(E$219,"_",$B224),'Rozpis zápasů'!$D$3:$AF$162,3,0)=$B224,5,6),0),":",VLOOKUP(CONCATENATE(E$219,"_",$B224),'Rozpis zápasů'!$D$3:$AF$162,IF(VLOOKUP(CONCATENATE(E$219,"_",$B224),'Rozpis zápasů'!$D$3:$AF$162,3,0)=$B224,6,5),0),IF(VLOOKUP(CONCATENATE(E$219,"_",$B224),'Rozpis zápasů'!$D$3:$AF$162,20,0)&lt;&gt;"",CONCATENATE(" (",VLOOKUP(CONCATENATE(E$219,"_",$B224),'Rozpis zápasů'!$D$3:$AF$162,20,0),")"),"")),"")</f>
        <v/>
      </c>
      <c r="F224" s="103" t="str">
        <f>IFERROR(CONCATENATE(VLOOKUP(CONCATENATE(F$219,"_",$B224),'Rozpis zápasů'!$D$3:$AF$162,IF(VLOOKUP(CONCATENATE(F$219,"_",$B224),'Rozpis zápasů'!$D$3:$AF$162,3,0)=$B224,5,6),0),":",VLOOKUP(CONCATENATE(F$219,"_",$B224),'Rozpis zápasů'!$D$3:$AF$162,IF(VLOOKUP(CONCATENATE(F$219,"_",$B224),'Rozpis zápasů'!$D$3:$AF$162,3,0)=$B224,6,5),0),IF(VLOOKUP(CONCATENATE(F$219,"_",$B224),'Rozpis zápasů'!$D$3:$AF$162,20,0)&lt;&gt;"",CONCATENATE(" (",VLOOKUP(CONCATENATE(F$219,"_",$B224),'Rozpis zápasů'!$D$3:$AF$162,20,0),")"),"")),"")</f>
        <v/>
      </c>
      <c r="G224" s="103" t="str">
        <f>IFERROR(CONCATENATE(VLOOKUP(CONCATENATE(G$219,"_",$B224),'Rozpis zápasů'!$D$3:$AF$162,IF(VLOOKUP(CONCATENATE(G$219,"_",$B224),'Rozpis zápasů'!$D$3:$AF$162,3,0)=$B224,5,6),0),":",VLOOKUP(CONCATENATE(G$219,"_",$B224),'Rozpis zápasů'!$D$3:$AF$162,IF(VLOOKUP(CONCATENATE(G$219,"_",$B224),'Rozpis zápasů'!$D$3:$AF$162,3,0)=$B224,6,5),0),IF(VLOOKUP(CONCATENATE(G$219,"_",$B224),'Rozpis zápasů'!$D$3:$AF$162,20,0)&lt;&gt;"",CONCATENATE(" (",VLOOKUP(CONCATENATE(G$219,"_",$B224),'Rozpis zápasů'!$D$3:$AF$162,20,0),")"),"")),"")</f>
        <v/>
      </c>
      <c r="H224" s="927" t="str">
        <f>G223</f>
        <v>Y</v>
      </c>
      <c r="I224" s="101" t="str">
        <f>IFERROR(CONCATENATE(VLOOKUP(CONCATENATE($B224,"_",I$219),'Rozpis zápasů'!$D$3:$AF$162,IF(VLOOKUP(CONCATENATE($B224,"_",I$219),'Rozpis zápasů'!$D$3:$AF$162,3,0)=$B224,5,6),0),":",VLOOKUP(CONCATENATE($B224,"_",I$219),'Rozpis zápasů'!$D$3:$AF$162,IF(VLOOKUP(CONCATENATE($B224,"_",I$219),'Rozpis zápasů'!$D$3:$AF$162,3,0)=$B224,6,5),0),IF(VLOOKUP(CONCATENATE($B224,"_",I$219),'Rozpis zápasů'!$D$3:$AF$162,20,0)&lt;&gt;"",CONCATENATE(" (",VLOOKUP(CONCATENATE($B224,"_",I$219),'Rozpis zápasů'!$D$3:$AF$162,20,0),")"),"")),"")</f>
        <v/>
      </c>
      <c r="J224" s="101" t="str">
        <f>IFERROR(CONCATENATE(VLOOKUP(CONCATENATE($B224,"_",J$219),'Rozpis zápasů'!$D$3:$AF$162,IF(VLOOKUP(CONCATENATE($B224,"_",J$219),'Rozpis zápasů'!$D$3:$AF$162,3,0)=$B224,5,6),0),":",VLOOKUP(CONCATENATE($B224,"_",J$219),'Rozpis zápasů'!$D$3:$AF$162,IF(VLOOKUP(CONCATENATE($B224,"_",J$219),'Rozpis zápasů'!$D$3:$AF$162,3,0)=$B224,6,5),0),IF(VLOOKUP(CONCATENATE($B224,"_",J$219),'Rozpis zápasů'!$D$3:$AF$162,20,0)&lt;&gt;"",CONCATENATE(" (",VLOOKUP(CONCATENATE($B224,"_",J$219),'Rozpis zápasů'!$D$3:$AF$162,20,0),")"),"")),"")</f>
        <v/>
      </c>
      <c r="K224" s="102" t="str">
        <f>IFERROR(CONCATENATE(VLOOKUP(CONCATENATE($B224,"_",K$219),'Rozpis zápasů'!$D$3:$AF$162,IF(VLOOKUP(CONCATENATE($B224,"_",K$219),'Rozpis zápasů'!$D$3:$AF$162,3,0)=$B224,5,6),0),":",VLOOKUP(CONCATENATE($B224,"_",K$219),'Rozpis zápasů'!$D$3:$AF$162,IF(VLOOKUP(CONCATENATE($B224,"_",K$219),'Rozpis zápasů'!$D$3:$AF$162,3,0)=$B224,6,5),0),IF(VLOOKUP(CONCATENATE($B224,"_",K$219),'Rozpis zápasů'!$D$3:$AF$162,20,0)&lt;&gt;"",CONCATENATE(" (",VLOOKUP(CONCATENATE($B224,"_",K$219),'Rozpis zápasů'!$D$3:$AF$162,20,0),")"),"")),"")</f>
        <v/>
      </c>
      <c r="L224" s="232" t="str">
        <f>IF((COUNTIFS('Rozpis zápasů'!$F$3:$F$162,B224,'Rozpis zápasů'!$E$3:$E$162,"&lt;&gt;N")+COUNTIFS('Rozpis zápasů'!$G$3:$G$162,B224,'Rozpis zápasů'!$E$3:$E$162,"&lt;&gt;N"))=0,"",SUMIF('Rozpis zápasů'!$F$3:$F$162,B224,'Rozpis zápasů'!$L$3:$L$162)+SUMIF('Rozpis zápasů'!$G$3:$G$162,B224,'Rozpis zápasů'!$M$3:$M$162))</f>
        <v/>
      </c>
      <c r="M224" s="235" t="str">
        <f>IF((COUNTIFS('Rozpis zápasů'!$F$3:$F$162,B224,'Rozpis zápasů'!$E$3:$E$162,"&lt;&gt;N")+COUNTIFS('Rozpis zápasů'!$G$3:$G$162,B224,'Rozpis zápasů'!$E$3:$E$162,"&lt;&gt;N"))=0,"",SUMIF('Rozpis zápasů'!$F$3:$F$162,$B224,'Rozpis zápasů'!$H$3:$H$162)+SUMIF('Rozpis zápasů'!$G$3:$G$162,$B224,'Rozpis zápasů'!$I$3:$I$162))</f>
        <v/>
      </c>
      <c r="N224" s="355" t="str">
        <f>IF((COUNTIFS('Rozpis zápasů'!$F$3:$F$162,B224,'Rozpis zápasů'!$E$3:$E$162,"&lt;&gt;N")+COUNTIFS('Rozpis zápasů'!$G$3:$G$162,B224,'Rozpis zápasů'!$E$3:$E$162,"&lt;&gt;N"))=0,"",SUMIF('Rozpis zápasů'!$F$3:$F$162,$B224,'Rozpis zápasů'!$I$3:$I$162)+SUMIF('Rozpis zápasů'!$G$3:$G$162,$B224,'Rozpis zápasů'!$H$3:$H$162))</f>
        <v/>
      </c>
      <c r="O224" s="233" t="str">
        <f t="shared" si="108"/>
        <v/>
      </c>
      <c r="P224" s="445" t="str">
        <f t="shared" si="109"/>
        <v/>
      </c>
      <c r="Q224" s="446" t="str">
        <f t="shared" si="105"/>
        <v/>
      </c>
      <c r="R224" s="447" t="str">
        <f>IF($Q224="","",IF(AND(COUNTIF($Q$220:$Q$227,$Q224)&gt;1,COUNTIF($Q$220:$Q$227,$Q224)&lt;COUNTA($C$220:$C$227)),HLOOKUP($B224,rozstřely!$C$732:$BN$755,10,0),""))</f>
        <v/>
      </c>
      <c r="S224" s="448" t="str">
        <f>IF($Q224="","",IF(AND(COUNTIF($Q$220:$Q$227,$Q224)&gt;1,COUNTIF($Q$220:$Q$227,$Q224)&lt;COUNTA($C$220:$C$227)),HLOOKUP($B224,rozstřely!$C$732:$BN$755,11,0),""))</f>
        <v/>
      </c>
      <c r="T224" s="449" t="str">
        <f>IF($Q224="","",IF(AND(COUNTIF($Q$220:$Q$227,$Q224)&gt;1,COUNTIF($Q$220:$Q$227,$Q224)&lt;COUNTA($C$220:$C$227)),HLOOKUP($B224,rozstřely!$C$732:$BN$755,12,0),""))</f>
        <v/>
      </c>
      <c r="U224" s="447" t="str">
        <f>IF($Q224="","",IF(AND(COUNTIF($Q$220:$Q$227,$Q224)&gt;1,COUNTIF($Q$220:$Q$227,$Q224)&lt;COUNTA($C$220:$C$227)),HLOOKUP($B224,rozstřely!$C$732:$BN$755,13,0),""))</f>
        <v/>
      </c>
      <c r="V224" s="450" t="str">
        <f>IF($Q224="","",IF(AND(COUNTIF($Q$220:$Q$227,$Q224)&gt;1,COUNTIF($Q$220:$Q$227,$Q224)&lt;COUNTA($C$220:$C$227)),HLOOKUP($B224,rozstřely!$C$732:$BN$755,14,0),""))</f>
        <v/>
      </c>
      <c r="W224" s="1517" t="str">
        <f>IF($Q224="","",IF(AND(COUNTIF($Q$220:$Q$227,$Q224)&gt;0,COUNTIF($Q$220:$Q$227,$Q224)&lt;COUNTA($C$220:$C$227)),HLOOKUP(B224,rozstřely!$C$721:$BN$728,8,0),""))</f>
        <v/>
      </c>
      <c r="X224" s="1519" t="str">
        <f t="shared" si="110"/>
        <v>Y</v>
      </c>
      <c r="Y224" s="453">
        <f t="shared" si="106"/>
        <v>195</v>
      </c>
      <c r="Z224" s="455" t="str">
        <f t="shared" si="107"/>
        <v/>
      </c>
      <c r="AA224" s="325"/>
    </row>
    <row r="225" spans="1:27" ht="30" customHeight="1" x14ac:dyDescent="0.25">
      <c r="A225" s="561"/>
      <c r="B225" s="1013">
        <f>'Tabulky skupin'!B225</f>
        <v>196</v>
      </c>
      <c r="C225" s="1005" t="str">
        <f>VLOOKUP($B225,jednotlivci!$C$5:$G$164,5,0)</f>
        <v/>
      </c>
      <c r="D225" s="100" t="str">
        <f>IFERROR(CONCATENATE(VLOOKUP(CONCATENATE(D$219,"_",$B225),'Rozpis zápasů'!$D$3:$AF$162,IF(VLOOKUP(CONCATENATE(D$219,"_",$B225),'Rozpis zápasů'!$D$3:$AF$162,3,0)=$B225,5,6),0),":",VLOOKUP(CONCATENATE(D$219,"_",$B225),'Rozpis zápasů'!$D$3:$AF$162,IF(VLOOKUP(CONCATENATE(D$219,"_",$B225),'Rozpis zápasů'!$D$3:$AF$162,3,0)=$B225,6,5),0),IF(VLOOKUP(CONCATENATE(D$219,"_",$B225),'Rozpis zápasů'!$D$3:$AF$162,20,0)&lt;&gt;"",CONCATENATE(" (",VLOOKUP(CONCATENATE(D$219,"_",$B225),'Rozpis zápasů'!$D$3:$AF$162,20,0),")"),"")),"")</f>
        <v/>
      </c>
      <c r="E225" s="103" t="str">
        <f>IFERROR(CONCATENATE(VLOOKUP(CONCATENATE(E$219,"_",$B225),'Rozpis zápasů'!$D$3:$AF$162,IF(VLOOKUP(CONCATENATE(E$219,"_",$B225),'Rozpis zápasů'!$D$3:$AF$162,3,0)=$B225,5,6),0),":",VLOOKUP(CONCATENATE(E$219,"_",$B225),'Rozpis zápasů'!$D$3:$AF$162,IF(VLOOKUP(CONCATENATE(E$219,"_",$B225),'Rozpis zápasů'!$D$3:$AF$162,3,0)=$B225,6,5),0),IF(VLOOKUP(CONCATENATE(E$219,"_",$B225),'Rozpis zápasů'!$D$3:$AF$162,20,0)&lt;&gt;"",CONCATENATE(" (",VLOOKUP(CONCATENATE(E$219,"_",$B225),'Rozpis zápasů'!$D$3:$AF$162,20,0),")"),"")),"")</f>
        <v/>
      </c>
      <c r="F225" s="103" t="str">
        <f>IFERROR(CONCATENATE(VLOOKUP(CONCATENATE(F$219,"_",$B225),'Rozpis zápasů'!$D$3:$AF$162,IF(VLOOKUP(CONCATENATE(F$219,"_",$B225),'Rozpis zápasů'!$D$3:$AF$162,3,0)=$B225,5,6),0),":",VLOOKUP(CONCATENATE(F$219,"_",$B225),'Rozpis zápasů'!$D$3:$AF$162,IF(VLOOKUP(CONCATENATE(F$219,"_",$B225),'Rozpis zápasů'!$D$3:$AF$162,3,0)=$B225,6,5),0),IF(VLOOKUP(CONCATENATE(F$219,"_",$B225),'Rozpis zápasů'!$D$3:$AF$162,20,0)&lt;&gt;"",CONCATENATE(" (",VLOOKUP(CONCATENATE(F$219,"_",$B225),'Rozpis zápasů'!$D$3:$AF$162,20,0),")"),"")),"")</f>
        <v/>
      </c>
      <c r="G225" s="103" t="str">
        <f>IFERROR(CONCATENATE(VLOOKUP(CONCATENATE(G$219,"_",$B225),'Rozpis zápasů'!$D$3:$AF$162,IF(VLOOKUP(CONCATENATE(G$219,"_",$B225),'Rozpis zápasů'!$D$3:$AF$162,3,0)=$B225,5,6),0),":",VLOOKUP(CONCATENATE(G$219,"_",$B225),'Rozpis zápasů'!$D$3:$AF$162,IF(VLOOKUP(CONCATENATE(G$219,"_",$B225),'Rozpis zápasů'!$D$3:$AF$162,3,0)=$B225,6,5),0),IF(VLOOKUP(CONCATENATE(G$219,"_",$B225),'Rozpis zápasů'!$D$3:$AF$162,20,0)&lt;&gt;"",CONCATENATE(" (",VLOOKUP(CONCATENATE(G$219,"_",$B225),'Rozpis zápasů'!$D$3:$AF$162,20,0),")"),"")),"")</f>
        <v/>
      </c>
      <c r="H225" s="103" t="str">
        <f>IFERROR(CONCATENATE(VLOOKUP(CONCATENATE(H$219,"_",$B225),'Rozpis zápasů'!$D$3:$AF$162,IF(VLOOKUP(CONCATENATE(H$219,"_",$B225),'Rozpis zápasů'!$D$3:$AF$162,3,0)=$B225,5,6),0),":",VLOOKUP(CONCATENATE(H$219,"_",$B225),'Rozpis zápasů'!$D$3:$AF$162,IF(VLOOKUP(CONCATENATE(H$219,"_",$B225),'Rozpis zápasů'!$D$3:$AF$162,3,0)=$B225,6,5),0),IF(VLOOKUP(CONCATENATE(H$219,"_",$B225),'Rozpis zápasů'!$D$3:$AF$162,20,0)&lt;&gt;"",CONCATENATE(" (",VLOOKUP(CONCATENATE(H$219,"_",$B225),'Rozpis zápasů'!$D$3:$AF$162,20,0),")"),"")),"")</f>
        <v/>
      </c>
      <c r="I225" s="927" t="str">
        <f>H224</f>
        <v>Y</v>
      </c>
      <c r="J225" s="101" t="str">
        <f>IFERROR(CONCATENATE(VLOOKUP(CONCATENATE($B225,"_",J$219),'Rozpis zápasů'!$D$3:$AF$162,IF(VLOOKUP(CONCATENATE($B225,"_",J$219),'Rozpis zápasů'!$D$3:$AF$162,3,0)=$B225,5,6),0),":",VLOOKUP(CONCATENATE($B225,"_",J$219),'Rozpis zápasů'!$D$3:$AF$162,IF(VLOOKUP(CONCATENATE($B225,"_",J$219),'Rozpis zápasů'!$D$3:$AF$162,3,0)=$B225,6,5),0),IF(VLOOKUP(CONCATENATE($B225,"_",J$219),'Rozpis zápasů'!$D$3:$AF$162,20,0)&lt;&gt;"",CONCATENATE(" (",VLOOKUP(CONCATENATE($B225,"_",J$219),'Rozpis zápasů'!$D$3:$AF$162,20,0),")"),"")),"")</f>
        <v/>
      </c>
      <c r="K225" s="102" t="str">
        <f>IFERROR(CONCATENATE(VLOOKUP(CONCATENATE($B225,"_",K$219),'Rozpis zápasů'!$D$3:$AF$162,IF(VLOOKUP(CONCATENATE($B225,"_",K$219),'Rozpis zápasů'!$D$3:$AF$162,3,0)=$B225,5,6),0),":",VLOOKUP(CONCATENATE($B225,"_",K$219),'Rozpis zápasů'!$D$3:$AF$162,IF(VLOOKUP(CONCATENATE($B225,"_",K$219),'Rozpis zápasů'!$D$3:$AF$162,3,0)=$B225,6,5),0),IF(VLOOKUP(CONCATENATE($B225,"_",K$219),'Rozpis zápasů'!$D$3:$AF$162,20,0)&lt;&gt;"",CONCATENATE(" (",VLOOKUP(CONCATENATE($B225,"_",K$219),'Rozpis zápasů'!$D$3:$AF$162,20,0),")"),"")),"")</f>
        <v/>
      </c>
      <c r="L225" s="232" t="str">
        <f>IF((COUNTIFS('Rozpis zápasů'!$F$3:$F$162,B225,'Rozpis zápasů'!$E$3:$E$162,"&lt;&gt;N")+COUNTIFS('Rozpis zápasů'!$G$3:$G$162,B225,'Rozpis zápasů'!$E$3:$E$162,"&lt;&gt;N"))=0,"",SUMIF('Rozpis zápasů'!$F$3:$F$162,B225,'Rozpis zápasů'!$L$3:$L$162)+SUMIF('Rozpis zápasů'!$G$3:$G$162,B225,'Rozpis zápasů'!$M$3:$M$162))</f>
        <v/>
      </c>
      <c r="M225" s="235" t="str">
        <f>IF((COUNTIFS('Rozpis zápasů'!$F$3:$F$162,B225,'Rozpis zápasů'!$E$3:$E$162,"&lt;&gt;N")+COUNTIFS('Rozpis zápasů'!$G$3:$G$162,B225,'Rozpis zápasů'!$E$3:$E$162,"&lt;&gt;N"))=0,"",SUMIF('Rozpis zápasů'!$F$3:$F$162,$B225,'Rozpis zápasů'!$H$3:$H$162)+SUMIF('Rozpis zápasů'!$G$3:$G$162,$B225,'Rozpis zápasů'!$I$3:$I$162))</f>
        <v/>
      </c>
      <c r="N225" s="355" t="str">
        <f>IF((COUNTIFS('Rozpis zápasů'!$F$3:$F$162,B225,'Rozpis zápasů'!$E$3:$E$162,"&lt;&gt;N")+COUNTIFS('Rozpis zápasů'!$G$3:$G$162,B225,'Rozpis zápasů'!$E$3:$E$162,"&lt;&gt;N"))=0,"",SUMIF('Rozpis zápasů'!$F$3:$F$162,$B225,'Rozpis zápasů'!$I$3:$I$162)+SUMIF('Rozpis zápasů'!$G$3:$G$162,$B225,'Rozpis zápasů'!$H$3:$H$162))</f>
        <v/>
      </c>
      <c r="O225" s="233" t="str">
        <f t="shared" si="108"/>
        <v/>
      </c>
      <c r="P225" s="445" t="str">
        <f t="shared" si="109"/>
        <v/>
      </c>
      <c r="Q225" s="446" t="str">
        <f t="shared" si="105"/>
        <v/>
      </c>
      <c r="R225" s="447" t="str">
        <f>IF($Q225="","",IF(AND(COUNTIF($Q$220:$Q$227,$Q225)&gt;1,COUNTIF($Q$220:$Q$227,$Q225)&lt;COUNTA($C$220:$C$227)),HLOOKUP($B225,rozstřely!$C$732:$BN$755,10,0),""))</f>
        <v/>
      </c>
      <c r="S225" s="448" t="str">
        <f>IF($Q225="","",IF(AND(COUNTIF($Q$220:$Q$227,$Q225)&gt;1,COUNTIF($Q$220:$Q$227,$Q225)&lt;COUNTA($C$220:$C$227)),HLOOKUP($B225,rozstřely!$C$732:$BN$755,11,0),""))</f>
        <v/>
      </c>
      <c r="T225" s="449" t="str">
        <f>IF($Q225="","",IF(AND(COUNTIF($Q$220:$Q$227,$Q225)&gt;1,COUNTIF($Q$220:$Q$227,$Q225)&lt;COUNTA($C$220:$C$227)),HLOOKUP($B225,rozstřely!$C$732:$BN$755,12,0),""))</f>
        <v/>
      </c>
      <c r="U225" s="447" t="str">
        <f>IF($Q225="","",IF(AND(COUNTIF($Q$220:$Q$227,$Q225)&gt;1,COUNTIF($Q$220:$Q$227,$Q225)&lt;COUNTA($C$220:$C$227)),HLOOKUP($B225,rozstřely!$C$732:$BN$755,13,0),""))</f>
        <v/>
      </c>
      <c r="V225" s="450" t="str">
        <f>IF($Q225="","",IF(AND(COUNTIF($Q$220:$Q$227,$Q225)&gt;1,COUNTIF($Q$220:$Q$227,$Q225)&lt;COUNTA($C$220:$C$227)),HLOOKUP($B225,rozstřely!$C$732:$BN$755,14,0),""))</f>
        <v/>
      </c>
      <c r="W225" s="1517" t="str">
        <f>IF($Q225="","",IF(AND(COUNTIF($Q$220:$Q$227,$Q225)&gt;0,COUNTIF($Q$220:$Q$227,$Q225)&lt;COUNTA($C$220:$C$227)),HLOOKUP(B225,rozstřely!$C$721:$BN$728,8,0),""))</f>
        <v/>
      </c>
      <c r="X225" s="1519" t="str">
        <f t="shared" si="110"/>
        <v>Y</v>
      </c>
      <c r="Y225" s="453">
        <f t="shared" si="106"/>
        <v>196</v>
      </c>
      <c r="Z225" s="457" t="str">
        <f t="shared" si="107"/>
        <v/>
      </c>
      <c r="AA225" s="325"/>
    </row>
    <row r="226" spans="1:27" ht="30" customHeight="1" x14ac:dyDescent="0.25">
      <c r="A226" s="561"/>
      <c r="B226" s="1013">
        <f>'Tabulky skupin'!B226</f>
        <v>197</v>
      </c>
      <c r="C226" s="1005" t="str">
        <f>VLOOKUP($B226,jednotlivci!$C$5:$G$164,5,0)</f>
        <v/>
      </c>
      <c r="D226" s="100" t="str">
        <f>IFERROR(CONCATENATE(VLOOKUP(CONCATENATE(D$219,"_",$B226),'Rozpis zápasů'!$D$3:$AF$162,IF(VLOOKUP(CONCATENATE(D$219,"_",$B226),'Rozpis zápasů'!$D$3:$AF$162,3,0)=$B226,5,6),0),":",VLOOKUP(CONCATENATE(D$219,"_",$B226),'Rozpis zápasů'!$D$3:$AF$162,IF(VLOOKUP(CONCATENATE(D$219,"_",$B226),'Rozpis zápasů'!$D$3:$AF$162,3,0)=$B226,6,5),0),IF(VLOOKUP(CONCATENATE(D$219,"_",$B226),'Rozpis zápasů'!$D$3:$AF$162,20,0)&lt;&gt;"",CONCATENATE(" (",VLOOKUP(CONCATENATE(D$219,"_",$B226),'Rozpis zápasů'!$D$3:$AF$162,20,0),")"),"")),"")</f>
        <v/>
      </c>
      <c r="E226" s="103" t="str">
        <f>IFERROR(CONCATENATE(VLOOKUP(CONCATENATE(E$219,"_",$B226),'Rozpis zápasů'!$D$3:$AF$162,IF(VLOOKUP(CONCATENATE(E$219,"_",$B226),'Rozpis zápasů'!$D$3:$AF$162,3,0)=$B226,5,6),0),":",VLOOKUP(CONCATENATE(E$219,"_",$B226),'Rozpis zápasů'!$D$3:$AF$162,IF(VLOOKUP(CONCATENATE(E$219,"_",$B226),'Rozpis zápasů'!$D$3:$AF$162,3,0)=$B226,6,5),0),IF(VLOOKUP(CONCATENATE(E$219,"_",$B226),'Rozpis zápasů'!$D$3:$AF$162,20,0)&lt;&gt;"",CONCATENATE(" (",VLOOKUP(CONCATENATE(E$219,"_",$B226),'Rozpis zápasů'!$D$3:$AF$162,20,0),")"),"")),"")</f>
        <v/>
      </c>
      <c r="F226" s="103" t="str">
        <f>IFERROR(CONCATENATE(VLOOKUP(CONCATENATE(F$219,"_",$B226),'Rozpis zápasů'!$D$3:$AF$162,IF(VLOOKUP(CONCATENATE(F$219,"_",$B226),'Rozpis zápasů'!$D$3:$AF$162,3,0)=$B226,5,6),0),":",VLOOKUP(CONCATENATE(F$219,"_",$B226),'Rozpis zápasů'!$D$3:$AF$162,IF(VLOOKUP(CONCATENATE(F$219,"_",$B226),'Rozpis zápasů'!$D$3:$AF$162,3,0)=$B226,6,5),0),IF(VLOOKUP(CONCATENATE(F$219,"_",$B226),'Rozpis zápasů'!$D$3:$AF$162,20,0)&lt;&gt;"",CONCATENATE(" (",VLOOKUP(CONCATENATE(F$219,"_",$B226),'Rozpis zápasů'!$D$3:$AF$162,20,0),")"),"")),"")</f>
        <v/>
      </c>
      <c r="G226" s="103" t="str">
        <f>IFERROR(CONCATENATE(VLOOKUP(CONCATENATE(G$219,"_",$B226),'Rozpis zápasů'!$D$3:$AF$162,IF(VLOOKUP(CONCATENATE(G$219,"_",$B226),'Rozpis zápasů'!$D$3:$AF$162,3,0)=$B226,5,6),0),":",VLOOKUP(CONCATENATE(G$219,"_",$B226),'Rozpis zápasů'!$D$3:$AF$162,IF(VLOOKUP(CONCATENATE(G$219,"_",$B226),'Rozpis zápasů'!$D$3:$AF$162,3,0)=$B226,6,5),0),IF(VLOOKUP(CONCATENATE(G$219,"_",$B226),'Rozpis zápasů'!$D$3:$AF$162,20,0)&lt;&gt;"",CONCATENATE(" (",VLOOKUP(CONCATENATE(G$219,"_",$B226),'Rozpis zápasů'!$D$3:$AF$162,20,0),")"),"")),"")</f>
        <v/>
      </c>
      <c r="H226" s="103" t="str">
        <f>IFERROR(CONCATENATE(VLOOKUP(CONCATENATE(H$219,"_",$B226),'Rozpis zápasů'!$D$3:$AF$162,IF(VLOOKUP(CONCATENATE(H$219,"_",$B226),'Rozpis zápasů'!$D$3:$AF$162,3,0)=$B226,5,6),0),":",VLOOKUP(CONCATENATE(H$219,"_",$B226),'Rozpis zápasů'!$D$3:$AF$162,IF(VLOOKUP(CONCATENATE(H$219,"_",$B226),'Rozpis zápasů'!$D$3:$AF$162,3,0)=$B226,6,5),0),IF(VLOOKUP(CONCATENATE(H$219,"_",$B226),'Rozpis zápasů'!$D$3:$AF$162,20,0)&lt;&gt;"",CONCATENATE(" (",VLOOKUP(CONCATENATE(H$219,"_",$B226),'Rozpis zápasů'!$D$3:$AF$162,20,0),")"),"")),"")</f>
        <v/>
      </c>
      <c r="I226" s="103" t="str">
        <f>IFERROR(CONCATENATE(VLOOKUP(CONCATENATE(I$219,"_",$B226),'Rozpis zápasů'!$D$3:$AF$162,IF(VLOOKUP(CONCATENATE(I$219,"_",$B226),'Rozpis zápasů'!$D$3:$AF$162,3,0)=$B226,5,6),0),":",VLOOKUP(CONCATENATE(I$219,"_",$B226),'Rozpis zápasů'!$D$3:$AF$162,IF(VLOOKUP(CONCATENATE(I$219,"_",$B226),'Rozpis zápasů'!$D$3:$AF$162,3,0)=$B226,6,5),0),IF(VLOOKUP(CONCATENATE(I$219,"_",$B226),'Rozpis zápasů'!$D$3:$AF$162,20,0)&lt;&gt;"",CONCATENATE(" (",VLOOKUP(CONCATENATE(I$219,"_",$B226),'Rozpis zápasů'!$D$3:$AF$162,20,0),")"),"")),"")</f>
        <v/>
      </c>
      <c r="J226" s="927" t="str">
        <f>I225</f>
        <v>Y</v>
      </c>
      <c r="K226" s="102" t="str">
        <f>IFERROR(CONCATENATE(VLOOKUP(CONCATENATE($B226,"_",K$219),'Rozpis zápasů'!$D$3:$AF$162,IF(VLOOKUP(CONCATENATE($B226,"_",K$219),'Rozpis zápasů'!$D$3:$AF$162,3,0)=$B226,5,6),0),":",VLOOKUP(CONCATENATE($B226,"_",K$219),'Rozpis zápasů'!$D$3:$AF$162,IF(VLOOKUP(CONCATENATE($B226,"_",K$219),'Rozpis zápasů'!$D$3:$AF$162,3,0)=$B226,6,5),0),IF(VLOOKUP(CONCATENATE($B226,"_",K$219),'Rozpis zápasů'!$D$3:$AF$162,20,0)&lt;&gt;"",CONCATENATE(" (",VLOOKUP(CONCATENATE($B226,"_",K$219),'Rozpis zápasů'!$D$3:$AF$162,20,0),")"),"")),"")</f>
        <v/>
      </c>
      <c r="L226" s="232" t="str">
        <f>IF((COUNTIFS('Rozpis zápasů'!$F$3:$F$162,B226,'Rozpis zápasů'!$E$3:$E$162,"&lt;&gt;N")+COUNTIFS('Rozpis zápasů'!$G$3:$G$162,B226,'Rozpis zápasů'!$E$3:$E$162,"&lt;&gt;N"))=0,"",SUMIF('Rozpis zápasů'!$F$3:$F$162,B226,'Rozpis zápasů'!$L$3:$L$162)+SUMIF('Rozpis zápasů'!$G$3:$G$162,B226,'Rozpis zápasů'!$M$3:$M$162))</f>
        <v/>
      </c>
      <c r="M226" s="235" t="str">
        <f>IF((COUNTIFS('Rozpis zápasů'!$F$3:$F$162,B226,'Rozpis zápasů'!$E$3:$E$162,"&lt;&gt;N")+COUNTIFS('Rozpis zápasů'!$G$3:$G$162,B226,'Rozpis zápasů'!$E$3:$E$162,"&lt;&gt;N"))=0,"",SUMIF('Rozpis zápasů'!$F$3:$F$162,$B226,'Rozpis zápasů'!$H$3:$H$162)+SUMIF('Rozpis zápasů'!$G$3:$G$162,$B226,'Rozpis zápasů'!$I$3:$I$162))</f>
        <v/>
      </c>
      <c r="N226" s="355" t="str">
        <f>IF((COUNTIFS('Rozpis zápasů'!$F$3:$F$162,B226,'Rozpis zápasů'!$E$3:$E$162,"&lt;&gt;N")+COUNTIFS('Rozpis zápasů'!$G$3:$G$162,B226,'Rozpis zápasů'!$E$3:$E$162,"&lt;&gt;N"))=0,"",SUMIF('Rozpis zápasů'!$F$3:$F$162,$B226,'Rozpis zápasů'!$I$3:$I$162)+SUMIF('Rozpis zápasů'!$G$3:$G$162,$B226,'Rozpis zápasů'!$H$3:$H$162))</f>
        <v/>
      </c>
      <c r="O226" s="233" t="str">
        <f t="shared" si="108"/>
        <v/>
      </c>
      <c r="P226" s="445" t="str">
        <f t="shared" si="109"/>
        <v/>
      </c>
      <c r="Q226" s="446" t="str">
        <f t="shared" si="105"/>
        <v/>
      </c>
      <c r="R226" s="447" t="str">
        <f>IF($Q226="","",IF(AND(COUNTIF($Q$220:$Q$227,$Q226)&gt;1,COUNTIF($Q$220:$Q$227,$Q226)&lt;COUNTA($C$220:$C$227)),HLOOKUP($B226,rozstřely!$C$732:$BN$755,10,0),""))</f>
        <v/>
      </c>
      <c r="S226" s="448" t="str">
        <f>IF($Q226="","",IF(AND(COUNTIF($Q$220:$Q$227,$Q226)&gt;1,COUNTIF($Q$220:$Q$227,$Q226)&lt;COUNTA($C$220:$C$227)),HLOOKUP($B226,rozstřely!$C$732:$BN$755,11,0),""))</f>
        <v/>
      </c>
      <c r="T226" s="449" t="str">
        <f>IF($Q226="","",IF(AND(COUNTIF($Q$220:$Q$227,$Q226)&gt;1,COUNTIF($Q$220:$Q$227,$Q226)&lt;COUNTA($C$220:$C$227)),HLOOKUP($B226,rozstřely!$C$732:$BN$755,12,0),""))</f>
        <v/>
      </c>
      <c r="U226" s="447" t="str">
        <f>IF($Q226="","",IF(AND(COUNTIF($Q$220:$Q$227,$Q226)&gt;1,COUNTIF($Q$220:$Q$227,$Q226)&lt;COUNTA($C$220:$C$227)),HLOOKUP($B226,rozstřely!$C$732:$BN$755,13,0),""))</f>
        <v/>
      </c>
      <c r="V226" s="450" t="str">
        <f>IF($Q226="","",IF(AND(COUNTIF($Q$220:$Q$227,$Q226)&gt;1,COUNTIF($Q$220:$Q$227,$Q226)&lt;COUNTA($C$220:$C$227)),HLOOKUP($B226,rozstřely!$C$732:$BN$755,14,0),""))</f>
        <v/>
      </c>
      <c r="W226" s="1517" t="str">
        <f>IF($Q226="","",IF(AND(COUNTIF($Q$220:$Q$227,$Q226)&gt;0,COUNTIF($Q$220:$Q$227,$Q226)&lt;COUNTA($C$220:$C$227)),HLOOKUP(B226,rozstřely!$C$721:$BN$728,8,0),""))</f>
        <v/>
      </c>
      <c r="X226" s="1519" t="str">
        <f t="shared" si="110"/>
        <v>Y</v>
      </c>
      <c r="Y226" s="453">
        <f t="shared" si="106"/>
        <v>197</v>
      </c>
      <c r="Z226" s="457" t="str">
        <f t="shared" si="107"/>
        <v/>
      </c>
      <c r="AA226" s="325"/>
    </row>
    <row r="227" spans="1:27" ht="30" customHeight="1" thickBot="1" x14ac:dyDescent="0.3">
      <c r="A227" s="561"/>
      <c r="B227" s="1014">
        <f>'Tabulky skupin'!B227</f>
        <v>198</v>
      </c>
      <c r="C227" s="1006" t="str">
        <f>VLOOKUP($B227,jednotlivci!$C$5:$G$164,5,0)</f>
        <v/>
      </c>
      <c r="D227" s="104" t="str">
        <f>IFERROR(CONCATENATE(VLOOKUP(CONCATENATE(D$219,"_",$B227),'Rozpis zápasů'!$D$3:$AF$162,IF(VLOOKUP(CONCATENATE(D$219,"_",$B227),'Rozpis zápasů'!$D$3:$AF$162,3,0)=$B227,5,6),0),":",VLOOKUP(CONCATENATE(D$219,"_",$B227),'Rozpis zápasů'!$D$3:$AF$162,IF(VLOOKUP(CONCATENATE(D$219,"_",$B227),'Rozpis zápasů'!$D$3:$AF$162,3,0)=$B227,6,5),0),IF(VLOOKUP(CONCATENATE(D$219,"_",$B227),'Rozpis zápasů'!$D$3:$AF$162,20,0)&lt;&gt;"",CONCATENATE(" (",VLOOKUP(CONCATENATE(D$219,"_",$B227),'Rozpis zápasů'!$D$3:$AF$162,20,0),")"),"")),"")</f>
        <v/>
      </c>
      <c r="E227" s="105" t="str">
        <f>IFERROR(CONCATENATE(VLOOKUP(CONCATENATE(E$219,"_",$B227),'Rozpis zápasů'!$D$3:$AF$162,IF(VLOOKUP(CONCATENATE(E$219,"_",$B227),'Rozpis zápasů'!$D$3:$AF$162,3,0)=$B227,5,6),0),":",VLOOKUP(CONCATENATE(E$219,"_",$B227),'Rozpis zápasů'!$D$3:$AF$162,IF(VLOOKUP(CONCATENATE(E$219,"_",$B227),'Rozpis zápasů'!$D$3:$AF$162,3,0)=$B227,6,5),0),IF(VLOOKUP(CONCATENATE(E$219,"_",$B227),'Rozpis zápasů'!$D$3:$AF$162,20,0)&lt;&gt;"",CONCATENATE(" (",VLOOKUP(CONCATENATE(E$219,"_",$B227),'Rozpis zápasů'!$D$3:$AF$162,20,0),")"),"")),"")</f>
        <v/>
      </c>
      <c r="F227" s="105" t="str">
        <f>IFERROR(CONCATENATE(VLOOKUP(CONCATENATE(F$219,"_",$B227),'Rozpis zápasů'!$D$3:$AF$162,IF(VLOOKUP(CONCATENATE(F$219,"_",$B227),'Rozpis zápasů'!$D$3:$AF$162,3,0)=$B227,5,6),0),":",VLOOKUP(CONCATENATE(F$219,"_",$B227),'Rozpis zápasů'!$D$3:$AF$162,IF(VLOOKUP(CONCATENATE(F$219,"_",$B227),'Rozpis zápasů'!$D$3:$AF$162,3,0)=$B227,6,5),0),IF(VLOOKUP(CONCATENATE(F$219,"_",$B227),'Rozpis zápasů'!$D$3:$AF$162,20,0)&lt;&gt;"",CONCATENATE(" (",VLOOKUP(CONCATENATE(F$219,"_",$B227),'Rozpis zápasů'!$D$3:$AF$162,20,0),")"),"")),"")</f>
        <v/>
      </c>
      <c r="G227" s="105" t="str">
        <f>IFERROR(CONCATENATE(VLOOKUP(CONCATENATE(G$219,"_",$B227),'Rozpis zápasů'!$D$3:$AF$162,IF(VLOOKUP(CONCATENATE(G$219,"_",$B227),'Rozpis zápasů'!$D$3:$AF$162,3,0)=$B227,5,6),0),":",VLOOKUP(CONCATENATE(G$219,"_",$B227),'Rozpis zápasů'!$D$3:$AF$162,IF(VLOOKUP(CONCATENATE(G$219,"_",$B227),'Rozpis zápasů'!$D$3:$AF$162,3,0)=$B227,6,5),0),IF(VLOOKUP(CONCATENATE(G$219,"_",$B227),'Rozpis zápasů'!$D$3:$AF$162,20,0)&lt;&gt;"",CONCATENATE(" (",VLOOKUP(CONCATENATE(G$219,"_",$B227),'Rozpis zápasů'!$D$3:$AF$162,20,0),")"),"")),"")</f>
        <v/>
      </c>
      <c r="H227" s="105" t="str">
        <f>IFERROR(CONCATENATE(VLOOKUP(CONCATENATE(H$219,"_",$B227),'Rozpis zápasů'!$D$3:$AF$162,IF(VLOOKUP(CONCATENATE(H$219,"_",$B227),'Rozpis zápasů'!$D$3:$AF$162,3,0)=$B227,5,6),0),":",VLOOKUP(CONCATENATE(H$219,"_",$B227),'Rozpis zápasů'!$D$3:$AF$162,IF(VLOOKUP(CONCATENATE(H$219,"_",$B227),'Rozpis zápasů'!$D$3:$AF$162,3,0)=$B227,6,5),0),IF(VLOOKUP(CONCATENATE(H$219,"_",$B227),'Rozpis zápasů'!$D$3:$AF$162,20,0)&lt;&gt;"",CONCATENATE(" (",VLOOKUP(CONCATENATE(H$219,"_",$B227),'Rozpis zápasů'!$D$3:$AF$162,20,0),")"),"")),"")</f>
        <v/>
      </c>
      <c r="I227" s="105" t="str">
        <f>IFERROR(CONCATENATE(VLOOKUP(CONCATENATE(I$219,"_",$B227),'Rozpis zápasů'!$D$3:$AF$162,IF(VLOOKUP(CONCATENATE(I$219,"_",$B227),'Rozpis zápasů'!$D$3:$AF$162,3,0)=$B227,5,6),0),":",VLOOKUP(CONCATENATE(I$219,"_",$B227),'Rozpis zápasů'!$D$3:$AF$162,IF(VLOOKUP(CONCATENATE(I$219,"_",$B227),'Rozpis zápasů'!$D$3:$AF$162,3,0)=$B227,6,5),0),IF(VLOOKUP(CONCATENATE(I$219,"_",$B227),'Rozpis zápasů'!$D$3:$AF$162,20,0)&lt;&gt;"",CONCATENATE(" (",VLOOKUP(CONCATENATE(I$219,"_",$B227),'Rozpis zápasů'!$D$3:$AF$162,20,0),")"),"")),"")</f>
        <v/>
      </c>
      <c r="J227" s="105" t="str">
        <f>IFERROR(CONCATENATE(VLOOKUP(CONCATENATE(J$219,"_",$B227),'Rozpis zápasů'!$D$3:$AF$162,IF(VLOOKUP(CONCATENATE(J$219,"_",$B227),'Rozpis zápasů'!$D$3:$AF$162,3,0)=$B227,5,6),0),":",VLOOKUP(CONCATENATE(J$219,"_",$B227),'Rozpis zápasů'!$D$3:$AF$162,IF(VLOOKUP(CONCATENATE(J$219,"_",$B227),'Rozpis zápasů'!$D$3:$AF$162,3,0)=$B227,6,5),0),IF(VLOOKUP(CONCATENATE(J$219,"_",$B227),'Rozpis zápasů'!$D$3:$AF$162,20,0)&lt;&gt;"",CONCATENATE(" (",VLOOKUP(CONCATENATE(J$219,"_",$B227),'Rozpis zápasů'!$D$3:$AF$162,20,0),")"),"")),"")</f>
        <v/>
      </c>
      <c r="K227" s="927" t="str">
        <f>J226</f>
        <v>Y</v>
      </c>
      <c r="L227" s="351" t="str">
        <f>IF((COUNTIFS('Rozpis zápasů'!$F$3:$F$162,B227,'Rozpis zápasů'!$E$3:$E$162,"&lt;&gt;N")+COUNTIFS('Rozpis zápasů'!$G$3:$G$162,B227,'Rozpis zápasů'!$E$3:$E$162,"&lt;&gt;N"))=0,"",SUMIF('Rozpis zápasů'!$F$3:$F$162,B227,'Rozpis zápasů'!$L$3:$L$162)+SUMIF('Rozpis zápasů'!$G$3:$G$162,B227,'Rozpis zápasů'!$M$3:$M$162))</f>
        <v/>
      </c>
      <c r="M227" s="352" t="str">
        <f>IF((COUNTIFS('Rozpis zápasů'!$F$3:$F$162,B227,'Rozpis zápasů'!$E$3:$E$162,"&lt;&gt;N")+COUNTIFS('Rozpis zápasů'!$G$3:$G$162,B227,'Rozpis zápasů'!$E$3:$E$162,"&lt;&gt;N"))=0,"",SUMIF('Rozpis zápasů'!$F$3:$F$162,$B227,'Rozpis zápasů'!$H$3:$H$162)+SUMIF('Rozpis zápasů'!$G$3:$G$162,$B227,'Rozpis zápasů'!$I$3:$I$162))</f>
        <v/>
      </c>
      <c r="N227" s="356" t="str">
        <f>IF((COUNTIFS('Rozpis zápasů'!$F$3:$F$162,B227,'Rozpis zápasů'!$E$3:$E$162,"&lt;&gt;N")+COUNTIFS('Rozpis zápasů'!$G$3:$G$162,B227,'Rozpis zápasů'!$E$3:$E$162,"&lt;&gt;N"))=0,"",SUMIF('Rozpis zápasů'!$F$3:$F$162,$B227,'Rozpis zápasů'!$I$3:$I$162)+SUMIF('Rozpis zápasů'!$G$3:$G$162,$B227,'Rozpis zápasů'!$H$3:$H$162))</f>
        <v/>
      </c>
      <c r="O227" s="353" t="str">
        <f t="shared" si="108"/>
        <v/>
      </c>
      <c r="P227" s="458" t="str">
        <f t="shared" si="109"/>
        <v/>
      </c>
      <c r="Q227" s="459" t="str">
        <f t="shared" si="105"/>
        <v/>
      </c>
      <c r="R227" s="460" t="str">
        <f>IF($Q227="","",IF(AND(COUNTIF($Q$220:$Q$227,$Q227)&gt;1,COUNTIF($Q$220:$Q$227,$Q227)&lt;COUNTA($C$220:$C$227)),HLOOKUP($B227,rozstřely!$C$732:$BN$755,10,0),""))</f>
        <v/>
      </c>
      <c r="S227" s="534" t="str">
        <f>IF($Q227="","",IF(AND(COUNTIF($Q$220:$Q$227,$Q227)&gt;1,COUNTIF($Q$220:$Q$227,$Q227)&lt;COUNTA($C$220:$C$227)),HLOOKUP($B227,rozstřely!$C$732:$BN$755,11,0),""))</f>
        <v/>
      </c>
      <c r="T227" s="462" t="str">
        <f>IF($Q227="","",IF(AND(COUNTIF($Q$220:$Q$227,$Q227)&gt;1,COUNTIF($Q$220:$Q$227,$Q227)&lt;COUNTA($C$220:$C$227)),HLOOKUP($B227,rozstřely!$C$732:$BN$755,12,0),""))</f>
        <v/>
      </c>
      <c r="U227" s="460" t="str">
        <f>IF($Q227="","",IF(AND(COUNTIF($Q$220:$Q$227,$Q227)&gt;1,COUNTIF($Q$220:$Q$227,$Q227)&lt;COUNTA($C$220:$C$227)),HLOOKUP($B227,rozstřely!$C$732:$BN$755,13,0),""))</f>
        <v/>
      </c>
      <c r="V227" s="463" t="str">
        <f>IF($Q227="","",IF(AND(COUNTIF($Q$220:$Q$227,$Q227)&gt;1,COUNTIF($Q$220:$Q$227,$Q227)&lt;COUNTA($C$220:$C$227)),HLOOKUP($B227,rozstřely!$C$732:$BN$755,14,0),""))</f>
        <v/>
      </c>
      <c r="W227" s="1518" t="str">
        <f>IF($Q227="","",IF(AND(COUNTIF($Q$220:$Q$227,$Q227)&gt;0,COUNTIF($Q$220:$Q$227,$Q227)&lt;COUNTA($C$220:$C$227)),HLOOKUP(B227,rozstřely!$C$721:$BN$728,8,0),""))</f>
        <v/>
      </c>
      <c r="X227" s="1519" t="str">
        <f t="shared" si="110"/>
        <v>Y</v>
      </c>
      <c r="Y227" s="466">
        <f t="shared" si="106"/>
        <v>198</v>
      </c>
      <c r="Z227" s="467" t="str">
        <f t="shared" si="107"/>
        <v/>
      </c>
      <c r="AA227" s="325"/>
    </row>
    <row r="228" spans="1:27" ht="30" customHeight="1" x14ac:dyDescent="0.3">
      <c r="A228" s="561"/>
      <c r="B228" s="61"/>
      <c r="C228" s="824"/>
      <c r="D228" s="504"/>
      <c r="E228" s="504"/>
      <c r="F228" s="504"/>
      <c r="G228" s="504"/>
      <c r="H228" s="504"/>
      <c r="I228" s="504"/>
      <c r="J228" s="504"/>
      <c r="K228" s="582"/>
      <c r="L228" s="512"/>
      <c r="M228" s="583"/>
      <c r="N228" s="584"/>
      <c r="O228" s="512"/>
      <c r="P228" s="512"/>
      <c r="Q228" s="585"/>
      <c r="R228" s="585"/>
      <c r="S228" s="586"/>
      <c r="T228" s="587"/>
      <c r="U228" s="585"/>
      <c r="V228" s="585"/>
      <c r="W228" s="512"/>
      <c r="X228" s="512"/>
      <c r="Y228" s="512"/>
      <c r="Z228" s="479"/>
      <c r="AA228" s="329"/>
    </row>
    <row r="229" spans="1:27" ht="30" customHeight="1" thickBot="1" x14ac:dyDescent="0.35">
      <c r="A229" s="561"/>
      <c r="B229" s="331"/>
      <c r="C229" s="829"/>
      <c r="D229" s="535"/>
      <c r="E229" s="535"/>
      <c r="F229" s="535"/>
      <c r="G229" s="535"/>
      <c r="H229" s="535"/>
      <c r="I229" s="535"/>
      <c r="J229" s="535"/>
      <c r="K229" s="535"/>
      <c r="L229" s="539"/>
      <c r="M229" s="535"/>
      <c r="N229" s="593"/>
      <c r="O229" s="539"/>
      <c r="P229" s="539"/>
      <c r="Q229" s="539"/>
      <c r="R229" s="581"/>
      <c r="S229" s="535"/>
      <c r="T229" s="594"/>
      <c r="U229" s="539"/>
      <c r="V229" s="539"/>
      <c r="W229" s="539"/>
      <c r="X229" s="539"/>
      <c r="Y229" s="539"/>
      <c r="Z229" s="539"/>
      <c r="AA229" s="325"/>
    </row>
    <row r="230" spans="1:27" s="619" customFormat="1" ht="30" customHeight="1" x14ac:dyDescent="0.25">
      <c r="A230" s="1007"/>
      <c r="B230" s="936"/>
      <c r="C230" s="934" t="str">
        <f>D232</f>
        <v>Z</v>
      </c>
      <c r="D230" s="990" t="str">
        <f>C232</f>
        <v/>
      </c>
      <c r="E230" s="990" t="str">
        <f>C233</f>
        <v/>
      </c>
      <c r="F230" s="990" t="str">
        <f>C234</f>
        <v/>
      </c>
      <c r="G230" s="990" t="str">
        <f>C235</f>
        <v/>
      </c>
      <c r="H230" s="990" t="str">
        <f>C236</f>
        <v/>
      </c>
      <c r="I230" s="991" t="str">
        <f>C237</f>
        <v/>
      </c>
      <c r="J230" s="990" t="str">
        <f>C238</f>
        <v/>
      </c>
      <c r="K230" s="990" t="str">
        <f>C239</f>
        <v/>
      </c>
      <c r="L230" s="928" t="s">
        <v>14</v>
      </c>
      <c r="M230" s="958" t="s">
        <v>13</v>
      </c>
      <c r="N230" s="958"/>
      <c r="O230" s="958" t="s">
        <v>15</v>
      </c>
      <c r="P230" s="929" t="s">
        <v>186</v>
      </c>
      <c r="Q230" s="996" t="s">
        <v>107</v>
      </c>
      <c r="R230" s="997" t="s">
        <v>104</v>
      </c>
      <c r="S230" s="997" t="s">
        <v>105</v>
      </c>
      <c r="T230" s="997"/>
      <c r="U230" s="997" t="s">
        <v>106</v>
      </c>
      <c r="V230" s="998" t="s">
        <v>187</v>
      </c>
      <c r="W230" s="994" t="s">
        <v>12</v>
      </c>
      <c r="X230" s="616"/>
      <c r="Y230" s="616"/>
      <c r="Z230" s="617"/>
      <c r="AA230" s="618"/>
    </row>
    <row r="231" spans="1:27" s="619" customFormat="1" ht="30" customHeight="1" thickBot="1" x14ac:dyDescent="0.3">
      <c r="A231" s="1008"/>
      <c r="B231" s="1011" t="str">
        <f>'Tabulky skupin'!B231</f>
        <v>Z</v>
      </c>
      <c r="C231" s="935"/>
      <c r="D231" s="623">
        <f>B232</f>
        <v>201</v>
      </c>
      <c r="E231" s="624">
        <f>B233</f>
        <v>202</v>
      </c>
      <c r="F231" s="624">
        <f>B234</f>
        <v>203</v>
      </c>
      <c r="G231" s="625">
        <f>B235</f>
        <v>204</v>
      </c>
      <c r="H231" s="624">
        <f>B236</f>
        <v>205</v>
      </c>
      <c r="I231" s="626">
        <f>B237</f>
        <v>206</v>
      </c>
      <c r="J231" s="624">
        <f>B238</f>
        <v>207</v>
      </c>
      <c r="K231" s="624">
        <f>B239</f>
        <v>208</v>
      </c>
      <c r="L231" s="930"/>
      <c r="M231" s="960"/>
      <c r="N231" s="960"/>
      <c r="O231" s="960"/>
      <c r="P231" s="931"/>
      <c r="Q231" s="1904" t="s">
        <v>42</v>
      </c>
      <c r="R231" s="1905"/>
      <c r="S231" s="1905"/>
      <c r="T231" s="1905"/>
      <c r="U231" s="1905"/>
      <c r="V231" s="2076"/>
      <c r="W231" s="995"/>
      <c r="X231" s="628"/>
      <c r="Y231" s="628"/>
      <c r="Z231" s="629"/>
      <c r="AA231" s="618"/>
    </row>
    <row r="232" spans="1:27" ht="30" customHeight="1" thickTop="1" x14ac:dyDescent="0.25">
      <c r="A232" s="1009"/>
      <c r="B232" s="1012">
        <f>'Tabulky skupin'!B232</f>
        <v>201</v>
      </c>
      <c r="C232" s="1004" t="str">
        <f>VLOOKUP($B232,jednotlivci!$C$5:$G$164,5,0)</f>
        <v/>
      </c>
      <c r="D232" s="926" t="str">
        <f>B231</f>
        <v>Z</v>
      </c>
      <c r="E232" s="98" t="str">
        <f>IFERROR(CONCATENATE(VLOOKUP(CONCATENATE($B232,"_",E$231),'Rozpis zápasů'!$D$3:$AF$162,IF(VLOOKUP(CONCATENATE($B232,"_",E$231),'Rozpis zápasů'!$D$3:$AF$162,3,0)=$B232,5,6),0),":",VLOOKUP(CONCATENATE($B232,"_",E$231),'Rozpis zápasů'!$D$3:$AF$162,IF(VLOOKUP(CONCATENATE($B232,"_",E$231),'Rozpis zápasů'!$D$3:$AF$162,3,0)=$B232,6,5),0),IF(VLOOKUP(CONCATENATE($B232,"_",E$231),'Rozpis zápasů'!$D$3:$AF$162,20,0)&lt;&gt;"",CONCATENATE(" (",VLOOKUP(CONCATENATE($B232,"_",E$231),'Rozpis zápasů'!$D$3:$AF$162,20,0),")"),"")),"")</f>
        <v/>
      </c>
      <c r="F232" s="98" t="str">
        <f>IFERROR(CONCATENATE(VLOOKUP(CONCATENATE($B232,"_",F$231),'Rozpis zápasů'!$D$3:$AF$162,IF(VLOOKUP(CONCATENATE($B232,"_",F$231),'Rozpis zápasů'!$D$3:$AF$162,3,0)=$B232,5,6),0),":",VLOOKUP(CONCATENATE($B232,"_",F$231),'Rozpis zápasů'!$D$3:$AF$162,IF(VLOOKUP(CONCATENATE($B232,"_",F$231),'Rozpis zápasů'!$D$3:$AF$162,3,0)=$B232,6,5),0),IF(VLOOKUP(CONCATENATE($B232,"_",F$231),'Rozpis zápasů'!$D$3:$AF$162,20,0)&lt;&gt;"",CONCATENATE(" (",VLOOKUP(CONCATENATE($B232,"_",F$231),'Rozpis zápasů'!$D$3:$AF$162,20,0),")"),"")),"")</f>
        <v/>
      </c>
      <c r="G232" s="98" t="str">
        <f>IFERROR(CONCATENATE(VLOOKUP(CONCATENATE($B232,"_",G$231),'Rozpis zápasů'!$D$3:$AF$162,IF(VLOOKUP(CONCATENATE($B232,"_",G$231),'Rozpis zápasů'!$D$3:$AF$162,3,0)=$B232,5,6),0),":",VLOOKUP(CONCATENATE($B232,"_",G$231),'Rozpis zápasů'!$D$3:$AF$162,IF(VLOOKUP(CONCATENATE($B232,"_",G$231),'Rozpis zápasů'!$D$3:$AF$162,3,0)=$B232,6,5),0),IF(VLOOKUP(CONCATENATE($B232,"_",G$231),'Rozpis zápasů'!$D$3:$AF$162,20,0)&lt;&gt;"",CONCATENATE(" (",VLOOKUP(CONCATENATE($B232,"_",G$231),'Rozpis zápasů'!$D$3:$AF$162,20,0),")"),"")),"")</f>
        <v/>
      </c>
      <c r="H232" s="98" t="str">
        <f>IFERROR(CONCATENATE(VLOOKUP(CONCATENATE($B232,"_",H$231),'Rozpis zápasů'!$D$3:$AF$162,IF(VLOOKUP(CONCATENATE($B232,"_",H$231),'Rozpis zápasů'!$D$3:$AF$162,3,0)=$B232,5,6),0),":",VLOOKUP(CONCATENATE($B232,"_",H$231),'Rozpis zápasů'!$D$3:$AF$162,IF(VLOOKUP(CONCATENATE($B232,"_",H$231),'Rozpis zápasů'!$D$3:$AF$162,3,0)=$B232,6,5),0),IF(VLOOKUP(CONCATENATE($B232,"_",H$231),'Rozpis zápasů'!$D$3:$AF$162,20,0)&lt;&gt;"",CONCATENATE(" (",VLOOKUP(CONCATENATE($B232,"_",H$231),'Rozpis zápasů'!$D$3:$AF$162,20,0),")"),"")),"")</f>
        <v/>
      </c>
      <c r="I232" s="98" t="str">
        <f>IFERROR(CONCATENATE(VLOOKUP(CONCATENATE($B232,"_",I$231),'Rozpis zápasů'!$D$3:$AF$162,IF(VLOOKUP(CONCATENATE($B232,"_",I$231),'Rozpis zápasů'!$D$3:$AF$162,3,0)=$B232,5,6),0),":",VLOOKUP(CONCATENATE($B232,"_",I$231),'Rozpis zápasů'!$D$3:$AF$162,IF(VLOOKUP(CONCATENATE($B232,"_",I$231),'Rozpis zápasů'!$D$3:$AF$162,3,0)=$B232,6,5),0),IF(VLOOKUP(CONCATENATE($B232,"_",I$231),'Rozpis zápasů'!$D$3:$AF$162,20,0)&lt;&gt;"",CONCATENATE(" (",VLOOKUP(CONCATENATE($B232,"_",I$231),'Rozpis zápasů'!$D$3:$AF$162,20,0),")"),"")),"")</f>
        <v/>
      </c>
      <c r="J232" s="98" t="str">
        <f>IFERROR(CONCATENATE(VLOOKUP(CONCATENATE($B232,"_",J$231),'Rozpis zápasů'!$D$3:$AF$162,IF(VLOOKUP(CONCATENATE($B232,"_",J$231),'Rozpis zápasů'!$D$3:$AF$162,3,0)=$B232,5,6),0),":",VLOOKUP(CONCATENATE($B232,"_",J$231),'Rozpis zápasů'!$D$3:$AF$162,IF(VLOOKUP(CONCATENATE($B232,"_",J$231),'Rozpis zápasů'!$D$3:$AF$162,3,0)=$B232,6,5),0),IF(VLOOKUP(CONCATENATE($B232,"_",J$231),'Rozpis zápasů'!$D$3:$AF$162,20,0)&lt;&gt;"",CONCATENATE(" (",VLOOKUP(CONCATENATE($B232,"_",J$231),'Rozpis zápasů'!$D$3:$AF$162,20,0),")"),"")),"")</f>
        <v/>
      </c>
      <c r="K232" s="99" t="str">
        <f>IFERROR(CONCATENATE(VLOOKUP(CONCATENATE($B232,"_",K$231),'Rozpis zápasů'!$D$3:$AF$162,IF(VLOOKUP(CONCATENATE($B232,"_",K$231),'Rozpis zápasů'!$D$3:$AF$162,3,0)=$B232,5,6),0),":",VLOOKUP(CONCATENATE($B232,"_",K$231),'Rozpis zápasů'!$D$3:$AF$162,IF(VLOOKUP(CONCATENATE($B232,"_",K$231),'Rozpis zápasů'!$D$3:$AF$162,3,0)=$B232,6,5),0),IF(VLOOKUP(CONCATENATE($B232,"_",K$231),'Rozpis zápasů'!$D$3:$AF$162,20,0)&lt;&gt;"",CONCATENATE(" (",VLOOKUP(CONCATENATE($B232,"_",K$231),'Rozpis zápasů'!$D$3:$AF$162,20,0),")"),"")),"")</f>
        <v/>
      </c>
      <c r="L232" s="230" t="str">
        <f>IF((COUNTIFS('Rozpis zápasů'!$F$3:$F$162,B232,'Rozpis zápasů'!$E$3:$E$162,"&lt;&gt;N")+COUNTIFS('Rozpis zápasů'!$G$3:$G$162,B232,'Rozpis zápasů'!$E$3:$E$162,"&lt;&gt;N"))=0,"",SUMIF('Rozpis zápasů'!$F$3:$F$162,B232,'Rozpis zápasů'!$L$3:$L$162)+SUMIF('Rozpis zápasů'!$G$3:$G$162,B232,'Rozpis zápasů'!$M$3:$M$162))</f>
        <v/>
      </c>
      <c r="M232" s="234" t="str">
        <f>IF((COUNTIFS('Rozpis zápasů'!$F$3:$F$162,B232,'Rozpis zápasů'!$E$3:$E$162,"&lt;&gt;N")+COUNTIFS('Rozpis zápasů'!$G$3:$G$162,B232,'Rozpis zápasů'!$E$3:$E$162,"&lt;&gt;N"))=0,"",SUMIF('Rozpis zápasů'!$F$3:$F$162,$B232,'Rozpis zápasů'!$H$3:$H$162)+SUMIF('Rozpis zápasů'!$G$3:$G$162,$B232,'Rozpis zápasů'!$I$3:$I$162))</f>
        <v/>
      </c>
      <c r="N232" s="354" t="str">
        <f>IF((COUNTIFS('Rozpis zápasů'!$F$3:$F$162,B232,'Rozpis zápasů'!$E$3:$E$162,"&lt;&gt;N")+COUNTIFS('Rozpis zápasů'!$G$3:$G$162,B232,'Rozpis zápasů'!$E$3:$E$162,"&lt;&gt;N"))=0,"",SUMIF('Rozpis zápasů'!$F$3:$F$162,$B232,'Rozpis zápasů'!$I$3:$I$162)+SUMIF('Rozpis zápasů'!$G$3:$G$162,$B232,'Rozpis zápasů'!$H$3:$H$162))</f>
        <v/>
      </c>
      <c r="O232" s="231" t="str">
        <f>IFERROR(M232-N232,"")</f>
        <v/>
      </c>
      <c r="P232" s="434" t="str">
        <f>IFERROR(M232/N232,"")</f>
        <v/>
      </c>
      <c r="Q232" s="435" t="str">
        <f t="shared" ref="Q232:Q239" si="111">IFERROR(RANK(L232,$L$232:$L$239,0),"")</f>
        <v/>
      </c>
      <c r="R232" s="436" t="str">
        <f>IF($Q232="","",IF(AND(COUNTIF($Q$232:$Q$239,$Q232)&gt;1,COUNTIF($Q$232:$Q$239,$Q232)&lt;COUNTA($C$232:$C$239)),HLOOKUP($B232,rozstřely!$C$772:$BN$785,10,0),""))</f>
        <v/>
      </c>
      <c r="S232" s="437" t="str">
        <f>IF($Q232="","",IF(AND(COUNTIF($Q$232:$Q$239,$Q232)&gt;1,COUNTIF($Q$232:$Q$239,$Q232)&lt;COUNTA($C$232:$C$239)),HLOOKUP($B232,rozstřely!$C$772:$BN$785,11,0),""))</f>
        <v/>
      </c>
      <c r="T232" s="438" t="str">
        <f>IF($Q232="","",IF(AND(COUNTIF($Q$232:$Q$239,$Q232)&gt;1,COUNTIF($Q$232:$Q$239,$Q232)&lt;COUNTA($C$232:$C$239)),HLOOKUP($B232,rozstřely!$C$772:$BN$785,12,0),""))</f>
        <v/>
      </c>
      <c r="U232" s="436" t="str">
        <f>IF($Q232="","",IF(AND(COUNTIF($Q$232:$Q$239,$Q232)&gt;1,COUNTIF($Q$232:$Q$239,$Q232)&lt;COUNTA($C$232:$C$239)),HLOOKUP($B232,rozstřely!$C$772:$BN$785,13,0),""))</f>
        <v/>
      </c>
      <c r="V232" s="439" t="str">
        <f>IF($Q232="","",IF(AND(COUNTIF($Q$232:$Q$239,$Q232)&gt;1,COUNTIF($Q$232:$Q$239,$Q232)&lt;COUNTA($C$232:$C$239)),HLOOKUP($B232,rozstřely!$C$772:$BN$785,14,0),""))</f>
        <v/>
      </c>
      <c r="W232" s="440" t="str">
        <f>IF($Q232="","",IF(AND(COUNTIF($Q$232:$Q$239,$Q232)&gt;0,COUNTIF($Q$232:$Q$239,$Q232)&lt;COUNTA($C$232:$C$239)),HLOOKUP(B232,rozstřely!$C$761:$BJ$768,8,0),""))</f>
        <v/>
      </c>
      <c r="X232" s="441" t="str">
        <f t="shared" ref="X232:X239" si="112">CONCATENATE(W232,$B$231)</f>
        <v>Z</v>
      </c>
      <c r="Y232" s="442">
        <f t="shared" ref="Y232:Y239" si="113">B232</f>
        <v>201</v>
      </c>
      <c r="Z232" s="443" t="str">
        <f t="shared" ref="Z232:Z239" si="114">C232</f>
        <v/>
      </c>
      <c r="AA232" s="325"/>
    </row>
    <row r="233" spans="1:27" ht="30" customHeight="1" x14ac:dyDescent="0.25">
      <c r="A233" s="1009"/>
      <c r="B233" s="1013">
        <f>'Tabulky skupin'!B233</f>
        <v>202</v>
      </c>
      <c r="C233" s="1005" t="str">
        <f>VLOOKUP($B233,jednotlivci!$C$5:$G$164,5,0)</f>
        <v/>
      </c>
      <c r="D233" s="100" t="str">
        <f>IFERROR(CONCATENATE(VLOOKUP(CONCATENATE(D$231,"_",$B233),'Rozpis zápasů'!$D$3:$AF$162,IF(VLOOKUP(CONCATENATE(D$231,"_",$B233),'Rozpis zápasů'!$D$3:$AF$162,3,0)=$B233,5,6),0),":",VLOOKUP(CONCATENATE(D$231,"_",$B233),'Rozpis zápasů'!$D$3:$AF$162,IF(VLOOKUP(CONCATENATE(D$231,"_",$B233),'Rozpis zápasů'!$D$3:$AF$162,3,0)=$B233,6,5),0),IF(VLOOKUP(CONCATENATE(D$231,"_",$B233),'Rozpis zápasů'!$D$3:$AF$162,20,0)&lt;&gt;"",CONCATENATE(" (",VLOOKUP(CONCATENATE(D$231,"_",$B233),'Rozpis zápasů'!$D$3:$AF$162,20,0),")"),"")),"")</f>
        <v/>
      </c>
      <c r="E233" s="927" t="str">
        <f>D232</f>
        <v>Z</v>
      </c>
      <c r="F233" s="101" t="str">
        <f>IFERROR(CONCATENATE(VLOOKUP(CONCATENATE($B233,"_",F$231),'Rozpis zápasů'!$D$3:$AF$162,IF(VLOOKUP(CONCATENATE($B233,"_",F$231),'Rozpis zápasů'!$D$3:$AF$162,3,0)=$B233,5,6),0),":",VLOOKUP(CONCATENATE($B233,"_",F$231),'Rozpis zápasů'!$D$3:$AF$162,IF(VLOOKUP(CONCATENATE($B233,"_",F$231),'Rozpis zápasů'!$D$3:$AF$162,3,0)=$B233,6,5),0),IF(VLOOKUP(CONCATENATE($B233,"_",F$231),'Rozpis zápasů'!$D$3:$AF$162,20,0)&lt;&gt;"",CONCATENATE(" (",VLOOKUP(CONCATENATE($B233,"_",F$231),'Rozpis zápasů'!$D$3:$AF$162,20,0),")"),"")),"")</f>
        <v/>
      </c>
      <c r="G233" s="101" t="str">
        <f>IFERROR(CONCATENATE(VLOOKUP(CONCATENATE($B233,"_",G$231),'Rozpis zápasů'!$D$3:$AF$162,IF(VLOOKUP(CONCATENATE($B233,"_",G$231),'Rozpis zápasů'!$D$3:$AF$162,3,0)=$B233,5,6),0),":",VLOOKUP(CONCATENATE($B233,"_",G$231),'Rozpis zápasů'!$D$3:$AF$162,IF(VLOOKUP(CONCATENATE($B233,"_",G$231),'Rozpis zápasů'!$D$3:$AF$162,3,0)=$B233,6,5),0),IF(VLOOKUP(CONCATENATE($B233,"_",G$231),'Rozpis zápasů'!$D$3:$AF$162,20,0)&lt;&gt;"",CONCATENATE(" (",VLOOKUP(CONCATENATE($B233,"_",G$231),'Rozpis zápasů'!$D$3:$AF$162,20,0),")"),"")),"")</f>
        <v/>
      </c>
      <c r="H233" s="101" t="str">
        <f>IFERROR(CONCATENATE(VLOOKUP(CONCATENATE($B233,"_",H$231),'Rozpis zápasů'!$D$3:$AF$162,IF(VLOOKUP(CONCATENATE($B233,"_",H$231),'Rozpis zápasů'!$D$3:$AF$162,3,0)=$B233,5,6),0),":",VLOOKUP(CONCATENATE($B233,"_",H$231),'Rozpis zápasů'!$D$3:$AF$162,IF(VLOOKUP(CONCATENATE($B233,"_",H$231),'Rozpis zápasů'!$D$3:$AF$162,3,0)=$B233,6,5),0),IF(VLOOKUP(CONCATENATE($B233,"_",H$231),'Rozpis zápasů'!$D$3:$AF$162,20,0)&lt;&gt;"",CONCATENATE(" (",VLOOKUP(CONCATENATE($B233,"_",H$231),'Rozpis zápasů'!$D$3:$AF$162,20,0),")"),"")),"")</f>
        <v/>
      </c>
      <c r="I233" s="101" t="str">
        <f>IFERROR(CONCATENATE(VLOOKUP(CONCATENATE($B233,"_",I$231),'Rozpis zápasů'!$D$3:$AF$162,IF(VLOOKUP(CONCATENATE($B233,"_",I$231),'Rozpis zápasů'!$D$3:$AF$162,3,0)=$B233,5,6),0),":",VLOOKUP(CONCATENATE($B233,"_",I$231),'Rozpis zápasů'!$D$3:$AF$162,IF(VLOOKUP(CONCATENATE($B233,"_",I$231),'Rozpis zápasů'!$D$3:$AF$162,3,0)=$B233,6,5),0),IF(VLOOKUP(CONCATENATE($B233,"_",I$231),'Rozpis zápasů'!$D$3:$AF$162,20,0)&lt;&gt;"",CONCATENATE(" (",VLOOKUP(CONCATENATE($B233,"_",I$231),'Rozpis zápasů'!$D$3:$AF$162,20,0),")"),"")),"")</f>
        <v/>
      </c>
      <c r="J233" s="101" t="str">
        <f>IFERROR(CONCATENATE(VLOOKUP(CONCATENATE($B233,"_",J$231),'Rozpis zápasů'!$D$3:$AF$162,IF(VLOOKUP(CONCATENATE($B233,"_",J$231),'Rozpis zápasů'!$D$3:$AF$162,3,0)=$B233,5,6),0),":",VLOOKUP(CONCATENATE($B233,"_",J$231),'Rozpis zápasů'!$D$3:$AF$162,IF(VLOOKUP(CONCATENATE($B233,"_",J$231),'Rozpis zápasů'!$D$3:$AF$162,3,0)=$B233,6,5),0),IF(VLOOKUP(CONCATENATE($B233,"_",J$231),'Rozpis zápasů'!$D$3:$AF$162,20,0)&lt;&gt;"",CONCATENATE(" (",VLOOKUP(CONCATENATE($B233,"_",J$231),'Rozpis zápasů'!$D$3:$AF$162,20,0),")"),"")),"")</f>
        <v/>
      </c>
      <c r="K233" s="102" t="str">
        <f>IFERROR(CONCATENATE(VLOOKUP(CONCATENATE($B233,"_",K$231),'Rozpis zápasů'!$D$3:$AF$162,IF(VLOOKUP(CONCATENATE($B233,"_",K$231),'Rozpis zápasů'!$D$3:$AF$162,3,0)=$B233,5,6),0),":",VLOOKUP(CONCATENATE($B233,"_",K$231),'Rozpis zápasů'!$D$3:$AF$162,IF(VLOOKUP(CONCATENATE($B233,"_",K$231),'Rozpis zápasů'!$D$3:$AF$162,3,0)=$B233,6,5),0),IF(VLOOKUP(CONCATENATE($B233,"_",K$231),'Rozpis zápasů'!$D$3:$AF$162,20,0)&lt;&gt;"",CONCATENATE(" (",VLOOKUP(CONCATENATE($B233,"_",K$231),'Rozpis zápasů'!$D$3:$AF$162,20,0),")"),"")),"")</f>
        <v/>
      </c>
      <c r="L233" s="232" t="str">
        <f>IF((COUNTIFS('Rozpis zápasů'!$F$3:$F$162,B233,'Rozpis zápasů'!$E$3:$E$162,"&lt;&gt;N")+COUNTIFS('Rozpis zápasů'!$G$3:$G$162,B233,'Rozpis zápasů'!$E$3:$E$162,"&lt;&gt;N"))=0,"",SUMIF('Rozpis zápasů'!$F$3:$F$162,B233,'Rozpis zápasů'!$L$3:$L$162)+SUMIF('Rozpis zápasů'!$G$3:$G$162,B233,'Rozpis zápasů'!$M$3:$M$162))</f>
        <v/>
      </c>
      <c r="M233" s="235" t="str">
        <f>IF((COUNTIFS('Rozpis zápasů'!$F$3:$F$162,B233,'Rozpis zápasů'!$E$3:$E$162,"&lt;&gt;N")+COUNTIFS('Rozpis zápasů'!$G$3:$G$162,B233,'Rozpis zápasů'!$E$3:$E$162,"&lt;&gt;N"))=0,"",SUMIF('Rozpis zápasů'!$F$3:$F$162,$B233,'Rozpis zápasů'!$H$3:$H$162)+SUMIF('Rozpis zápasů'!$G$3:$G$162,$B233,'Rozpis zápasů'!$I$3:$I$162))</f>
        <v/>
      </c>
      <c r="N233" s="355" t="str">
        <f>IF((COUNTIFS('Rozpis zápasů'!$F$3:$F$162,B233,'Rozpis zápasů'!$E$3:$E$162,"&lt;&gt;N")+COUNTIFS('Rozpis zápasů'!$G$3:$G$162,B233,'Rozpis zápasů'!$E$3:$E$162,"&lt;&gt;N"))=0,"",SUMIF('Rozpis zápasů'!$F$3:$F$162,$B233,'Rozpis zápasů'!$I$3:$I$162)+SUMIF('Rozpis zápasů'!$G$3:$G$162,$B233,'Rozpis zápasů'!$H$3:$H$162))</f>
        <v/>
      </c>
      <c r="O233" s="233" t="str">
        <f t="shared" ref="O233:O239" si="115">IFERROR(M233-N233,"")</f>
        <v/>
      </c>
      <c r="P233" s="445" t="str">
        <f t="shared" ref="P233:P239" si="116">IFERROR(M233/N233,"")</f>
        <v/>
      </c>
      <c r="Q233" s="446" t="str">
        <f t="shared" si="111"/>
        <v/>
      </c>
      <c r="R233" s="447" t="str">
        <f>IF($Q233="","",IF(AND(COUNTIF($Q$232:$Q$239,$Q233)&gt;1,COUNTIF($Q$232:$Q$239,$Q233)&lt;COUNTA($C$232:$C$239)),HLOOKUP($B233,rozstřely!$C$772:$BN$785,10,0),""))</f>
        <v/>
      </c>
      <c r="S233" s="448" t="str">
        <f>IF($Q233="","",IF(AND(COUNTIF($Q$232:$Q$239,$Q233)&gt;1,COUNTIF($Q$232:$Q$239,$Q233)&lt;COUNTA($C$232:$C$239)),HLOOKUP($B233,rozstřely!$C$772:$BN$785,11,0),""))</f>
        <v/>
      </c>
      <c r="T233" s="449" t="str">
        <f>IF($Q233="","",IF(AND(COUNTIF($Q$232:$Q$239,$Q233)&gt;1,COUNTIF($Q$232:$Q$239,$Q233)&lt;COUNTA($C$232:$C$239)),HLOOKUP($B233,rozstřely!$C$772:$BN$785,12,0),""))</f>
        <v/>
      </c>
      <c r="U233" s="447" t="str">
        <f>IF($Q233="","",IF(AND(COUNTIF($Q$232:$Q$239,$Q233)&gt;1,COUNTIF($Q$232:$Q$239,$Q233)&lt;COUNTA($C$232:$C$239)),HLOOKUP($B233,rozstřely!$C$772:$BN$785,13,0),""))</f>
        <v/>
      </c>
      <c r="V233" s="450" t="str">
        <f>IF($Q233="","",IF(AND(COUNTIF($Q$232:$Q$239,$Q233)&gt;1,COUNTIF($Q$232:$Q$239,$Q233)&lt;COUNTA($C$232:$C$239)),HLOOKUP($B233,rozstřely!$C$772:$BN$785,14,0),""))</f>
        <v/>
      </c>
      <c r="W233" s="451" t="str">
        <f>IF($Q233="","",IF(AND(COUNTIF($Q$232:$Q$239,$Q233)&gt;0,COUNTIF($Q$232:$Q$239,$Q233)&lt;COUNTA($C$232:$C$239)),HLOOKUP(B233,rozstřely!$C$761:$BJ$768,8,0),""))</f>
        <v/>
      </c>
      <c r="X233" s="452" t="str">
        <f t="shared" si="112"/>
        <v>Z</v>
      </c>
      <c r="Y233" s="453">
        <f t="shared" si="113"/>
        <v>202</v>
      </c>
      <c r="Z233" s="454" t="str">
        <f t="shared" si="114"/>
        <v/>
      </c>
      <c r="AA233" s="325"/>
    </row>
    <row r="234" spans="1:27" ht="30" customHeight="1" x14ac:dyDescent="0.25">
      <c r="A234" s="1009"/>
      <c r="B234" s="1013">
        <f>'Tabulky skupin'!B234</f>
        <v>203</v>
      </c>
      <c r="C234" s="1005" t="str">
        <f>VLOOKUP($B234,jednotlivci!$C$5:$G$164,5,0)</f>
        <v/>
      </c>
      <c r="D234" s="100" t="str">
        <f>IFERROR(CONCATENATE(VLOOKUP(CONCATENATE(D$231,"_",$B234),'Rozpis zápasů'!$D$3:$AF$162,IF(VLOOKUP(CONCATENATE(D$231,"_",$B234),'Rozpis zápasů'!$D$3:$AF$162,3,0)=$B234,5,6),0),":",VLOOKUP(CONCATENATE(D$231,"_",$B234),'Rozpis zápasů'!$D$3:$AF$162,IF(VLOOKUP(CONCATENATE(D$231,"_",$B234),'Rozpis zápasů'!$D$3:$AF$162,3,0)=$B234,6,5),0),IF(VLOOKUP(CONCATENATE(D$231,"_",$B234),'Rozpis zápasů'!$D$3:$AF$162,20,0)&lt;&gt;"",CONCATENATE(" (",VLOOKUP(CONCATENATE(D$231,"_",$B234),'Rozpis zápasů'!$D$3:$AF$162,20,0),")"),"")),"")</f>
        <v/>
      </c>
      <c r="E234" s="103" t="str">
        <f>IFERROR(CONCATENATE(VLOOKUP(CONCATENATE(E$231,"_",$B234),'Rozpis zápasů'!$D$3:$AF$162,IF(VLOOKUP(CONCATENATE(E$231,"_",$B234),'Rozpis zápasů'!$D$3:$AF$162,3,0)=$B234,5,6),0),":",VLOOKUP(CONCATENATE(E$231,"_",$B234),'Rozpis zápasů'!$D$3:$AF$162,IF(VLOOKUP(CONCATENATE(E$231,"_",$B234),'Rozpis zápasů'!$D$3:$AF$162,3,0)=$B234,6,5),0),IF(VLOOKUP(CONCATENATE(E$231,"_",$B234),'Rozpis zápasů'!$D$3:$AF$162,20,0)&lt;&gt;"",CONCATENATE(" (",VLOOKUP(CONCATENATE(E$231,"_",$B234),'Rozpis zápasů'!$D$3:$AF$162,20,0),")"),"")),"")</f>
        <v/>
      </c>
      <c r="F234" s="927" t="str">
        <f>E233</f>
        <v>Z</v>
      </c>
      <c r="G234" s="101" t="str">
        <f>IFERROR(CONCATENATE(VLOOKUP(CONCATENATE($B234,"_",G$231),'Rozpis zápasů'!$D$3:$AF$162,IF(VLOOKUP(CONCATENATE($B234,"_",G$231),'Rozpis zápasů'!$D$3:$AF$162,3,0)=$B234,5,6),0),":",VLOOKUP(CONCATENATE($B234,"_",G$231),'Rozpis zápasů'!$D$3:$AF$162,IF(VLOOKUP(CONCATENATE($B234,"_",G$231),'Rozpis zápasů'!$D$3:$AF$162,3,0)=$B234,6,5),0),IF(VLOOKUP(CONCATENATE($B234,"_",G$231),'Rozpis zápasů'!$D$3:$AF$162,20,0)&lt;&gt;"",CONCATENATE(" (",VLOOKUP(CONCATENATE($B234,"_",G$231),'Rozpis zápasů'!$D$3:$AF$162,20,0),")"),"")),"")</f>
        <v/>
      </c>
      <c r="H234" s="101" t="str">
        <f>IFERROR(CONCATENATE(VLOOKUP(CONCATENATE($B234,"_",H$231),'Rozpis zápasů'!$D$3:$AF$162,IF(VLOOKUP(CONCATENATE($B234,"_",H$231),'Rozpis zápasů'!$D$3:$AF$162,3,0)=$B234,5,6),0),":",VLOOKUP(CONCATENATE($B234,"_",H$231),'Rozpis zápasů'!$D$3:$AF$162,IF(VLOOKUP(CONCATENATE($B234,"_",H$231),'Rozpis zápasů'!$D$3:$AF$162,3,0)=$B234,6,5),0),IF(VLOOKUP(CONCATENATE($B234,"_",H$231),'Rozpis zápasů'!$D$3:$AF$162,20,0)&lt;&gt;"",CONCATENATE(" (",VLOOKUP(CONCATENATE($B234,"_",H$231),'Rozpis zápasů'!$D$3:$AF$162,20,0),")"),"")),"")</f>
        <v/>
      </c>
      <c r="I234" s="101" t="str">
        <f>IFERROR(CONCATENATE(VLOOKUP(CONCATENATE($B234,"_",I$231),'Rozpis zápasů'!$D$3:$AF$162,IF(VLOOKUP(CONCATENATE($B234,"_",I$231),'Rozpis zápasů'!$D$3:$AF$162,3,0)=$B234,5,6),0),":",VLOOKUP(CONCATENATE($B234,"_",I$231),'Rozpis zápasů'!$D$3:$AF$162,IF(VLOOKUP(CONCATENATE($B234,"_",I$231),'Rozpis zápasů'!$D$3:$AF$162,3,0)=$B234,6,5),0),IF(VLOOKUP(CONCATENATE($B234,"_",I$231),'Rozpis zápasů'!$D$3:$AF$162,20,0)&lt;&gt;"",CONCATENATE(" (",VLOOKUP(CONCATENATE($B234,"_",I$231),'Rozpis zápasů'!$D$3:$AF$162,20,0),")"),"")),"")</f>
        <v/>
      </c>
      <c r="J234" s="101" t="str">
        <f>IFERROR(CONCATENATE(VLOOKUP(CONCATENATE($B234,"_",J$231),'Rozpis zápasů'!$D$3:$AF$162,IF(VLOOKUP(CONCATENATE($B234,"_",J$231),'Rozpis zápasů'!$D$3:$AF$162,3,0)=$B234,5,6),0),":",VLOOKUP(CONCATENATE($B234,"_",J$231),'Rozpis zápasů'!$D$3:$AF$162,IF(VLOOKUP(CONCATENATE($B234,"_",J$231),'Rozpis zápasů'!$D$3:$AF$162,3,0)=$B234,6,5),0),IF(VLOOKUP(CONCATENATE($B234,"_",J$231),'Rozpis zápasů'!$D$3:$AF$162,20,0)&lt;&gt;"",CONCATENATE(" (",VLOOKUP(CONCATENATE($B234,"_",J$231),'Rozpis zápasů'!$D$3:$AF$162,20,0),")"),"")),"")</f>
        <v/>
      </c>
      <c r="K234" s="102" t="str">
        <f>IFERROR(CONCATENATE(VLOOKUP(CONCATENATE($B234,"_",K$231),'Rozpis zápasů'!$D$3:$AF$162,IF(VLOOKUP(CONCATENATE($B234,"_",K$231),'Rozpis zápasů'!$D$3:$AF$162,3,0)=$B234,5,6),0),":",VLOOKUP(CONCATENATE($B234,"_",K$231),'Rozpis zápasů'!$D$3:$AF$162,IF(VLOOKUP(CONCATENATE($B234,"_",K$231),'Rozpis zápasů'!$D$3:$AF$162,3,0)=$B234,6,5),0),IF(VLOOKUP(CONCATENATE($B234,"_",K$231),'Rozpis zápasů'!$D$3:$AF$162,20,0)&lt;&gt;"",CONCATENATE(" (",VLOOKUP(CONCATENATE($B234,"_",K$231),'Rozpis zápasů'!$D$3:$AF$162,20,0),")"),"")),"")</f>
        <v/>
      </c>
      <c r="L234" s="232" t="str">
        <f>IF((COUNTIFS('Rozpis zápasů'!$F$3:$F$162,B234,'Rozpis zápasů'!$E$3:$E$162,"&lt;&gt;N")+COUNTIFS('Rozpis zápasů'!$G$3:$G$162,B234,'Rozpis zápasů'!$E$3:$E$162,"&lt;&gt;N"))=0,"",SUMIF('Rozpis zápasů'!$F$3:$F$162,B234,'Rozpis zápasů'!$L$3:$L$162)+SUMIF('Rozpis zápasů'!$G$3:$G$162,B234,'Rozpis zápasů'!$M$3:$M$162))</f>
        <v/>
      </c>
      <c r="M234" s="235" t="str">
        <f>IF((COUNTIFS('Rozpis zápasů'!$F$3:$F$162,B234,'Rozpis zápasů'!$E$3:$E$162,"&lt;&gt;N")+COUNTIFS('Rozpis zápasů'!$G$3:$G$162,B234,'Rozpis zápasů'!$E$3:$E$162,"&lt;&gt;N"))=0,"",SUMIF('Rozpis zápasů'!$F$3:$F$162,$B234,'Rozpis zápasů'!$H$3:$H$162)+SUMIF('Rozpis zápasů'!$G$3:$G$162,$B234,'Rozpis zápasů'!$I$3:$I$162))</f>
        <v/>
      </c>
      <c r="N234" s="355" t="str">
        <f>IF((COUNTIFS('Rozpis zápasů'!$F$3:$F$162,B234,'Rozpis zápasů'!$E$3:$E$162,"&lt;&gt;N")+COUNTIFS('Rozpis zápasů'!$G$3:$G$162,B234,'Rozpis zápasů'!$E$3:$E$162,"&lt;&gt;N"))=0,"",SUMIF('Rozpis zápasů'!$F$3:$F$162,$B234,'Rozpis zápasů'!$I$3:$I$162)+SUMIF('Rozpis zápasů'!$G$3:$G$162,$B234,'Rozpis zápasů'!$H$3:$H$162))</f>
        <v/>
      </c>
      <c r="O234" s="233" t="str">
        <f t="shared" si="115"/>
        <v/>
      </c>
      <c r="P234" s="445" t="str">
        <f t="shared" si="116"/>
        <v/>
      </c>
      <c r="Q234" s="446" t="str">
        <f t="shared" si="111"/>
        <v/>
      </c>
      <c r="R234" s="447" t="str">
        <f>IF($Q234="","",IF(AND(COUNTIF($Q$232:$Q$239,$Q234)&gt;1,COUNTIF($Q$232:$Q$239,$Q234)&lt;COUNTA($C$232:$C$239)),HLOOKUP($B234,rozstřely!$C$772:$BN$785,10,0),""))</f>
        <v/>
      </c>
      <c r="S234" s="448" t="str">
        <f>IF($Q234="","",IF(AND(COUNTIF($Q$232:$Q$239,$Q234)&gt;1,COUNTIF($Q$232:$Q$239,$Q234)&lt;COUNTA($C$232:$C$239)),HLOOKUP($B234,rozstřely!$C$772:$BN$785,11,0),""))</f>
        <v/>
      </c>
      <c r="T234" s="449" t="str">
        <f>IF($Q234="","",IF(AND(COUNTIF($Q$232:$Q$239,$Q234)&gt;1,COUNTIF($Q$232:$Q$239,$Q234)&lt;COUNTA($C$232:$C$239)),HLOOKUP($B234,rozstřely!$C$772:$BN$785,12,0),""))</f>
        <v/>
      </c>
      <c r="U234" s="447" t="str">
        <f>IF($Q234="","",IF(AND(COUNTIF($Q$232:$Q$239,$Q234)&gt;1,COUNTIF($Q$232:$Q$239,$Q234)&lt;COUNTA($C$232:$C$239)),HLOOKUP($B234,rozstřely!$C$772:$BN$785,13,0),""))</f>
        <v/>
      </c>
      <c r="V234" s="450" t="str">
        <f>IF($Q234="","",IF(AND(COUNTIF($Q$232:$Q$239,$Q234)&gt;1,COUNTIF($Q$232:$Q$239,$Q234)&lt;COUNTA($C$232:$C$239)),HLOOKUP($B234,rozstřely!$C$772:$BN$785,14,0),""))</f>
        <v/>
      </c>
      <c r="W234" s="451" t="str">
        <f>IF($Q234="","",IF(AND(COUNTIF($Q$232:$Q$239,$Q234)&gt;0,COUNTIF($Q$232:$Q$239,$Q234)&lt;COUNTA($C$232:$C$239)),HLOOKUP(B234,rozstřely!$C$761:$BJ$768,8,0),""))</f>
        <v/>
      </c>
      <c r="X234" s="452" t="str">
        <f t="shared" si="112"/>
        <v>Z</v>
      </c>
      <c r="Y234" s="453">
        <f t="shared" si="113"/>
        <v>203</v>
      </c>
      <c r="Z234" s="455" t="str">
        <f t="shared" si="114"/>
        <v/>
      </c>
      <c r="AA234" s="325"/>
    </row>
    <row r="235" spans="1:27" ht="30" customHeight="1" x14ac:dyDescent="0.25">
      <c r="A235" s="1009"/>
      <c r="B235" s="1013">
        <f>'Tabulky skupin'!B235</f>
        <v>204</v>
      </c>
      <c r="C235" s="1005" t="str">
        <f>VLOOKUP($B235,jednotlivci!$C$5:$G$164,5,0)</f>
        <v/>
      </c>
      <c r="D235" s="100" t="str">
        <f>IFERROR(CONCATENATE(VLOOKUP(CONCATENATE(D$231,"_",$B235),'Rozpis zápasů'!$D$3:$AF$162,IF(VLOOKUP(CONCATENATE(D$231,"_",$B235),'Rozpis zápasů'!$D$3:$AF$162,3,0)=$B235,5,6),0),":",VLOOKUP(CONCATENATE(D$231,"_",$B235),'Rozpis zápasů'!$D$3:$AF$162,IF(VLOOKUP(CONCATENATE(D$231,"_",$B235),'Rozpis zápasů'!$D$3:$AF$162,3,0)=$B235,6,5),0),IF(VLOOKUP(CONCATENATE(D$231,"_",$B235),'Rozpis zápasů'!$D$3:$AF$162,20,0)&lt;&gt;"",CONCATENATE(" (",VLOOKUP(CONCATENATE(D$231,"_",$B235),'Rozpis zápasů'!$D$3:$AF$162,20,0),")"),"")),"")</f>
        <v/>
      </c>
      <c r="E235" s="103" t="str">
        <f>IFERROR(CONCATENATE(VLOOKUP(CONCATENATE(E$231,"_",$B235),'Rozpis zápasů'!$D$3:$AF$162,IF(VLOOKUP(CONCATENATE(E$231,"_",$B235),'Rozpis zápasů'!$D$3:$AF$162,3,0)=$B235,5,6),0),":",VLOOKUP(CONCATENATE(E$231,"_",$B235),'Rozpis zápasů'!$D$3:$AF$162,IF(VLOOKUP(CONCATENATE(E$231,"_",$B235),'Rozpis zápasů'!$D$3:$AF$162,3,0)=$B235,6,5),0),IF(VLOOKUP(CONCATENATE(E$231,"_",$B235),'Rozpis zápasů'!$D$3:$AF$162,20,0)&lt;&gt;"",CONCATENATE(" (",VLOOKUP(CONCATENATE(E$231,"_",$B235),'Rozpis zápasů'!$D$3:$AF$162,20,0),")"),"")),"")</f>
        <v/>
      </c>
      <c r="F235" s="103" t="str">
        <f>IFERROR(CONCATENATE(VLOOKUP(CONCATENATE(F$231,"_",$B235),'Rozpis zápasů'!$D$3:$AF$162,IF(VLOOKUP(CONCATENATE(F$231,"_",$B235),'Rozpis zápasů'!$D$3:$AF$162,3,0)=$B235,5,6),0),":",VLOOKUP(CONCATENATE(F$231,"_",$B235),'Rozpis zápasů'!$D$3:$AF$162,IF(VLOOKUP(CONCATENATE(F$231,"_",$B235),'Rozpis zápasů'!$D$3:$AF$162,3,0)=$B235,6,5),0),IF(VLOOKUP(CONCATENATE(F$231,"_",$B235),'Rozpis zápasů'!$D$3:$AF$162,20,0)&lt;&gt;"",CONCATENATE(" (",VLOOKUP(CONCATENATE(F$231,"_",$B235),'Rozpis zápasů'!$D$3:$AF$162,20,0),")"),"")),"")</f>
        <v/>
      </c>
      <c r="G235" s="927" t="str">
        <f>F234</f>
        <v>Z</v>
      </c>
      <c r="H235" s="101" t="str">
        <f>IFERROR(CONCATENATE(VLOOKUP(CONCATENATE($B235,"_",H$231),'Rozpis zápasů'!$D$3:$AF$162,IF(VLOOKUP(CONCATENATE($B235,"_",H$231),'Rozpis zápasů'!$D$3:$AF$162,3,0)=$B235,5,6),0),":",VLOOKUP(CONCATENATE($B235,"_",H$231),'Rozpis zápasů'!$D$3:$AF$162,IF(VLOOKUP(CONCATENATE($B235,"_",H$231),'Rozpis zápasů'!$D$3:$AF$162,3,0)=$B235,6,5),0),IF(VLOOKUP(CONCATENATE($B235,"_",H$231),'Rozpis zápasů'!$D$3:$AF$162,20,0)&lt;&gt;"",CONCATENATE(" (",VLOOKUP(CONCATENATE($B235,"_",H$231),'Rozpis zápasů'!$D$3:$AF$162,20,0),")"),"")),"")</f>
        <v/>
      </c>
      <c r="I235" s="101" t="str">
        <f>IFERROR(CONCATENATE(VLOOKUP(CONCATENATE($B235,"_",I$231),'Rozpis zápasů'!$D$3:$AF$162,IF(VLOOKUP(CONCATENATE($B235,"_",I$231),'Rozpis zápasů'!$D$3:$AF$162,3,0)=$B235,5,6),0),":",VLOOKUP(CONCATENATE($B235,"_",I$231),'Rozpis zápasů'!$D$3:$AF$162,IF(VLOOKUP(CONCATENATE($B235,"_",I$231),'Rozpis zápasů'!$D$3:$AF$162,3,0)=$B235,6,5),0),IF(VLOOKUP(CONCATENATE($B235,"_",I$231),'Rozpis zápasů'!$D$3:$AF$162,20,0)&lt;&gt;"",CONCATENATE(" (",VLOOKUP(CONCATENATE($B235,"_",I$231),'Rozpis zápasů'!$D$3:$AF$162,20,0),")"),"")),"")</f>
        <v/>
      </c>
      <c r="J235" s="101" t="str">
        <f>IFERROR(CONCATENATE(VLOOKUP(CONCATENATE($B235,"_",J$231),'Rozpis zápasů'!$D$3:$AF$162,IF(VLOOKUP(CONCATENATE($B235,"_",J$231),'Rozpis zápasů'!$D$3:$AF$162,3,0)=$B235,5,6),0),":",VLOOKUP(CONCATENATE($B235,"_",J$231),'Rozpis zápasů'!$D$3:$AF$162,IF(VLOOKUP(CONCATENATE($B235,"_",J$231),'Rozpis zápasů'!$D$3:$AF$162,3,0)=$B235,6,5),0),IF(VLOOKUP(CONCATENATE($B235,"_",J$231),'Rozpis zápasů'!$D$3:$AF$162,20,0)&lt;&gt;"",CONCATENATE(" (",VLOOKUP(CONCATENATE($B235,"_",J$231),'Rozpis zápasů'!$D$3:$AF$162,20,0),")"),"")),"")</f>
        <v/>
      </c>
      <c r="K235" s="102" t="str">
        <f>IFERROR(CONCATENATE(VLOOKUP(CONCATENATE($B235,"_",K$231),'Rozpis zápasů'!$D$3:$AF$162,IF(VLOOKUP(CONCATENATE($B235,"_",K$231),'Rozpis zápasů'!$D$3:$AF$162,3,0)=$B235,5,6),0),":",VLOOKUP(CONCATENATE($B235,"_",K$231),'Rozpis zápasů'!$D$3:$AF$162,IF(VLOOKUP(CONCATENATE($B235,"_",K$231),'Rozpis zápasů'!$D$3:$AF$162,3,0)=$B235,6,5),0),IF(VLOOKUP(CONCATENATE($B235,"_",K$231),'Rozpis zápasů'!$D$3:$AF$162,20,0)&lt;&gt;"",CONCATENATE(" (",VLOOKUP(CONCATENATE($B235,"_",K$231),'Rozpis zápasů'!$D$3:$AF$162,20,0),")"),"")),"")</f>
        <v/>
      </c>
      <c r="L235" s="232" t="str">
        <f>IF((COUNTIFS('Rozpis zápasů'!$F$3:$F$162,B235,'Rozpis zápasů'!$E$3:$E$162,"&lt;&gt;N")+COUNTIFS('Rozpis zápasů'!$G$3:$G$162,B235,'Rozpis zápasů'!$E$3:$E$162,"&lt;&gt;N"))=0,"",SUMIF('Rozpis zápasů'!$F$3:$F$162,B235,'Rozpis zápasů'!$L$3:$L$162)+SUMIF('Rozpis zápasů'!$G$3:$G$162,B235,'Rozpis zápasů'!$M$3:$M$162))</f>
        <v/>
      </c>
      <c r="M235" s="235" t="str">
        <f>IF((COUNTIFS('Rozpis zápasů'!$F$3:$F$162,B235,'Rozpis zápasů'!$E$3:$E$162,"&lt;&gt;N")+COUNTIFS('Rozpis zápasů'!$G$3:$G$162,B235,'Rozpis zápasů'!$E$3:$E$162,"&lt;&gt;N"))=0,"",SUMIF('Rozpis zápasů'!$F$3:$F$162,$B235,'Rozpis zápasů'!$H$3:$H$162)+SUMIF('Rozpis zápasů'!$G$3:$G$162,$B235,'Rozpis zápasů'!$I$3:$I$162))</f>
        <v/>
      </c>
      <c r="N235" s="355" t="str">
        <f>IF((COUNTIFS('Rozpis zápasů'!$F$3:$F$162,B235,'Rozpis zápasů'!$E$3:$E$162,"&lt;&gt;N")+COUNTIFS('Rozpis zápasů'!$G$3:$G$162,B235,'Rozpis zápasů'!$E$3:$E$162,"&lt;&gt;N"))=0,"",SUMIF('Rozpis zápasů'!$F$3:$F$162,$B235,'Rozpis zápasů'!$I$3:$I$162)+SUMIF('Rozpis zápasů'!$G$3:$G$162,$B235,'Rozpis zápasů'!$H$3:$H$162))</f>
        <v/>
      </c>
      <c r="O235" s="233" t="str">
        <f t="shared" si="115"/>
        <v/>
      </c>
      <c r="P235" s="445" t="str">
        <f t="shared" si="116"/>
        <v/>
      </c>
      <c r="Q235" s="446" t="str">
        <f t="shared" si="111"/>
        <v/>
      </c>
      <c r="R235" s="447" t="str">
        <f>IF($Q235="","",IF(AND(COUNTIF($Q$232:$Q$239,$Q235)&gt;1,COUNTIF($Q$232:$Q$239,$Q235)&lt;COUNTA($C$232:$C$239)),HLOOKUP($B235,rozstřely!$C$772:$BN$785,10,0),""))</f>
        <v/>
      </c>
      <c r="S235" s="448" t="str">
        <f>IF($Q235="","",IF(AND(COUNTIF($Q$232:$Q$239,$Q235)&gt;1,COUNTIF($Q$232:$Q$239,$Q235)&lt;COUNTA($C$232:$C$239)),HLOOKUP($B235,rozstřely!$C$772:$BN$785,11,0),""))</f>
        <v/>
      </c>
      <c r="T235" s="449" t="str">
        <f>IF($Q235="","",IF(AND(COUNTIF($Q$232:$Q$239,$Q235)&gt;1,COUNTIF($Q$232:$Q$239,$Q235)&lt;COUNTA($C$232:$C$239)),HLOOKUP($B235,rozstřely!$C$772:$BN$785,12,0),""))</f>
        <v/>
      </c>
      <c r="U235" s="447" t="str">
        <f>IF($Q235="","",IF(AND(COUNTIF($Q$232:$Q$239,$Q235)&gt;1,COUNTIF($Q$232:$Q$239,$Q235)&lt;COUNTA($C$232:$C$239)),HLOOKUP($B235,rozstřely!$C$772:$BN$785,13,0),""))</f>
        <v/>
      </c>
      <c r="V235" s="450" t="str">
        <f>IF($Q235="","",IF(AND(COUNTIF($Q$232:$Q$239,$Q235)&gt;1,COUNTIF($Q$232:$Q$239,$Q235)&lt;COUNTA($C$232:$C$239)),HLOOKUP($B235,rozstřely!$C$772:$BN$785,14,0),""))</f>
        <v/>
      </c>
      <c r="W235" s="456" t="str">
        <f>IF($Q235="","",IF(AND(COUNTIF($Q$232:$Q$239,$Q235)&gt;0,COUNTIF($Q$232:$Q$239,$Q235)&lt;COUNTA($C$232:$C$239)),HLOOKUP(B235,rozstřely!$C$761:$BJ$768,8,0),""))</f>
        <v/>
      </c>
      <c r="X235" s="452" t="str">
        <f t="shared" si="112"/>
        <v>Z</v>
      </c>
      <c r="Y235" s="452">
        <f t="shared" si="113"/>
        <v>204</v>
      </c>
      <c r="Z235" s="455" t="str">
        <f t="shared" si="114"/>
        <v/>
      </c>
      <c r="AA235" s="325"/>
    </row>
    <row r="236" spans="1:27" ht="30" customHeight="1" x14ac:dyDescent="0.25">
      <c r="A236" s="1009"/>
      <c r="B236" s="1013">
        <f>'Tabulky skupin'!B236</f>
        <v>205</v>
      </c>
      <c r="C236" s="1005" t="str">
        <f>VLOOKUP($B236,jednotlivci!$C$5:$G$164,5,0)</f>
        <v/>
      </c>
      <c r="D236" s="100" t="str">
        <f>IFERROR(CONCATENATE(VLOOKUP(CONCATENATE(D$231,"_",$B236),'Rozpis zápasů'!$D$3:$AF$162,IF(VLOOKUP(CONCATENATE(D$231,"_",$B236),'Rozpis zápasů'!$D$3:$AF$162,3,0)=$B236,5,6),0),":",VLOOKUP(CONCATENATE(D$231,"_",$B236),'Rozpis zápasů'!$D$3:$AF$162,IF(VLOOKUP(CONCATENATE(D$231,"_",$B236),'Rozpis zápasů'!$D$3:$AF$162,3,0)=$B236,6,5),0),IF(VLOOKUP(CONCATENATE(D$231,"_",$B236),'Rozpis zápasů'!$D$3:$AF$162,20,0)&lt;&gt;"",CONCATENATE(" (",VLOOKUP(CONCATENATE(D$231,"_",$B236),'Rozpis zápasů'!$D$3:$AF$162,20,0),")"),"")),"")</f>
        <v/>
      </c>
      <c r="E236" s="103" t="str">
        <f>IFERROR(CONCATENATE(VLOOKUP(CONCATENATE(E$231,"_",$B236),'Rozpis zápasů'!$D$3:$AF$162,IF(VLOOKUP(CONCATENATE(E$231,"_",$B236),'Rozpis zápasů'!$D$3:$AF$162,3,0)=$B236,5,6),0),":",VLOOKUP(CONCATENATE(E$231,"_",$B236),'Rozpis zápasů'!$D$3:$AF$162,IF(VLOOKUP(CONCATENATE(E$231,"_",$B236),'Rozpis zápasů'!$D$3:$AF$162,3,0)=$B236,6,5),0),IF(VLOOKUP(CONCATENATE(E$231,"_",$B236),'Rozpis zápasů'!$D$3:$AF$162,20,0)&lt;&gt;"",CONCATENATE(" (",VLOOKUP(CONCATENATE(E$231,"_",$B236),'Rozpis zápasů'!$D$3:$AF$162,20,0),")"),"")),"")</f>
        <v/>
      </c>
      <c r="F236" s="103" t="str">
        <f>IFERROR(CONCATENATE(VLOOKUP(CONCATENATE(F$231,"_",$B236),'Rozpis zápasů'!$D$3:$AF$162,IF(VLOOKUP(CONCATENATE(F$231,"_",$B236),'Rozpis zápasů'!$D$3:$AF$162,3,0)=$B236,5,6),0),":",VLOOKUP(CONCATENATE(F$231,"_",$B236),'Rozpis zápasů'!$D$3:$AF$162,IF(VLOOKUP(CONCATENATE(F$231,"_",$B236),'Rozpis zápasů'!$D$3:$AF$162,3,0)=$B236,6,5),0),IF(VLOOKUP(CONCATENATE(F$231,"_",$B236),'Rozpis zápasů'!$D$3:$AF$162,20,0)&lt;&gt;"",CONCATENATE(" (",VLOOKUP(CONCATENATE(F$231,"_",$B236),'Rozpis zápasů'!$D$3:$AF$162,20,0),")"),"")),"")</f>
        <v/>
      </c>
      <c r="G236" s="103" t="str">
        <f>IFERROR(CONCATENATE(VLOOKUP(CONCATENATE(G$231,"_",$B236),'Rozpis zápasů'!$D$3:$AF$162,IF(VLOOKUP(CONCATENATE(G$231,"_",$B236),'Rozpis zápasů'!$D$3:$AF$162,3,0)=$B236,5,6),0),":",VLOOKUP(CONCATENATE(G$231,"_",$B236),'Rozpis zápasů'!$D$3:$AF$162,IF(VLOOKUP(CONCATENATE(G$231,"_",$B236),'Rozpis zápasů'!$D$3:$AF$162,3,0)=$B236,6,5),0),IF(VLOOKUP(CONCATENATE(G$231,"_",$B236),'Rozpis zápasů'!$D$3:$AF$162,20,0)&lt;&gt;"",CONCATENATE(" (",VLOOKUP(CONCATENATE(G$231,"_",$B236),'Rozpis zápasů'!$D$3:$AF$162,20,0),")"),"")),"")</f>
        <v/>
      </c>
      <c r="H236" s="927" t="str">
        <f>G235</f>
        <v>Z</v>
      </c>
      <c r="I236" s="101" t="str">
        <f>IFERROR(CONCATENATE(VLOOKUP(CONCATENATE($B236,"_",I$231),'Rozpis zápasů'!$D$3:$AF$162,IF(VLOOKUP(CONCATENATE($B236,"_",I$231),'Rozpis zápasů'!$D$3:$AF$162,3,0)=$B236,5,6),0),":",VLOOKUP(CONCATENATE($B236,"_",I$231),'Rozpis zápasů'!$D$3:$AF$162,IF(VLOOKUP(CONCATENATE($B236,"_",I$231),'Rozpis zápasů'!$D$3:$AF$162,3,0)=$B236,6,5),0),IF(VLOOKUP(CONCATENATE($B236,"_",I$231),'Rozpis zápasů'!$D$3:$AF$162,20,0)&lt;&gt;"",CONCATENATE(" (",VLOOKUP(CONCATENATE($B236,"_",I$231),'Rozpis zápasů'!$D$3:$AF$162,20,0),")"),"")),"")</f>
        <v/>
      </c>
      <c r="J236" s="101" t="str">
        <f>IFERROR(CONCATENATE(VLOOKUP(CONCATENATE($B236,"_",J$231),'Rozpis zápasů'!$D$3:$AF$162,IF(VLOOKUP(CONCATENATE($B236,"_",J$231),'Rozpis zápasů'!$D$3:$AF$162,3,0)=$B236,5,6),0),":",VLOOKUP(CONCATENATE($B236,"_",J$231),'Rozpis zápasů'!$D$3:$AF$162,IF(VLOOKUP(CONCATENATE($B236,"_",J$231),'Rozpis zápasů'!$D$3:$AF$162,3,0)=$B236,6,5),0),IF(VLOOKUP(CONCATENATE($B236,"_",J$231),'Rozpis zápasů'!$D$3:$AF$162,20,0)&lt;&gt;"",CONCATENATE(" (",VLOOKUP(CONCATENATE($B236,"_",J$231),'Rozpis zápasů'!$D$3:$AF$162,20,0),")"),"")),"")</f>
        <v/>
      </c>
      <c r="K236" s="102" t="str">
        <f>IFERROR(CONCATENATE(VLOOKUP(CONCATENATE($B236,"_",K$231),'Rozpis zápasů'!$D$3:$AF$162,IF(VLOOKUP(CONCATENATE($B236,"_",K$231),'Rozpis zápasů'!$D$3:$AF$162,3,0)=$B236,5,6),0),":",VLOOKUP(CONCATENATE($B236,"_",K$231),'Rozpis zápasů'!$D$3:$AF$162,IF(VLOOKUP(CONCATENATE($B236,"_",K$231),'Rozpis zápasů'!$D$3:$AF$162,3,0)=$B236,6,5),0),IF(VLOOKUP(CONCATENATE($B236,"_",K$231),'Rozpis zápasů'!$D$3:$AF$162,20,0)&lt;&gt;"",CONCATENATE(" (",VLOOKUP(CONCATENATE($B236,"_",K$231),'Rozpis zápasů'!$D$3:$AF$162,20,0),")"),"")),"")</f>
        <v/>
      </c>
      <c r="L236" s="232" t="str">
        <f>IF((COUNTIFS('Rozpis zápasů'!$F$3:$F$162,B236,'Rozpis zápasů'!$E$3:$E$162,"&lt;&gt;N")+COUNTIFS('Rozpis zápasů'!$G$3:$G$162,B236,'Rozpis zápasů'!$E$3:$E$162,"&lt;&gt;N"))=0,"",SUMIF('Rozpis zápasů'!$F$3:$F$162,B236,'Rozpis zápasů'!$L$3:$L$162)+SUMIF('Rozpis zápasů'!$G$3:$G$162,B236,'Rozpis zápasů'!$M$3:$M$162))</f>
        <v/>
      </c>
      <c r="M236" s="235" t="str">
        <f>IF((COUNTIFS('Rozpis zápasů'!$F$3:$F$162,B236,'Rozpis zápasů'!$E$3:$E$162,"&lt;&gt;N")+COUNTIFS('Rozpis zápasů'!$G$3:$G$162,B236,'Rozpis zápasů'!$E$3:$E$162,"&lt;&gt;N"))=0,"",SUMIF('Rozpis zápasů'!$F$3:$F$162,$B236,'Rozpis zápasů'!$H$3:$H$162)+SUMIF('Rozpis zápasů'!$G$3:$G$162,$B236,'Rozpis zápasů'!$I$3:$I$162))</f>
        <v/>
      </c>
      <c r="N236" s="355" t="str">
        <f>IF((COUNTIFS('Rozpis zápasů'!$F$3:$F$162,B236,'Rozpis zápasů'!$E$3:$E$162,"&lt;&gt;N")+COUNTIFS('Rozpis zápasů'!$G$3:$G$162,B236,'Rozpis zápasů'!$E$3:$E$162,"&lt;&gt;N"))=0,"",SUMIF('Rozpis zápasů'!$F$3:$F$162,$B236,'Rozpis zápasů'!$I$3:$I$162)+SUMIF('Rozpis zápasů'!$G$3:$G$162,$B236,'Rozpis zápasů'!$H$3:$H$162))</f>
        <v/>
      </c>
      <c r="O236" s="233" t="str">
        <f t="shared" si="115"/>
        <v/>
      </c>
      <c r="P236" s="445" t="str">
        <f t="shared" si="116"/>
        <v/>
      </c>
      <c r="Q236" s="446" t="str">
        <f t="shared" si="111"/>
        <v/>
      </c>
      <c r="R236" s="447" t="str">
        <f>IF($Q236="","",IF(AND(COUNTIF($Q$232:$Q$239,$Q236)&gt;1,COUNTIF($Q$232:$Q$239,$Q236)&lt;COUNTA($C$232:$C$239)),HLOOKUP($B236,rozstřely!$C$772:$BN$785,10,0),""))</f>
        <v/>
      </c>
      <c r="S236" s="448" t="str">
        <f>IF($Q236="","",IF(AND(COUNTIF($Q$232:$Q$239,$Q236)&gt;1,COUNTIF($Q$232:$Q$239,$Q236)&lt;COUNTA($C$232:$C$239)),HLOOKUP($B236,rozstřely!$C$772:$BN$785,11,0),""))</f>
        <v/>
      </c>
      <c r="T236" s="449" t="str">
        <f>IF($Q236="","",IF(AND(COUNTIF($Q$232:$Q$239,$Q236)&gt;1,COUNTIF($Q$232:$Q$239,$Q236)&lt;COUNTA($C$232:$C$239)),HLOOKUP($B236,rozstřely!$C$772:$BN$785,12,0),""))</f>
        <v/>
      </c>
      <c r="U236" s="447" t="str">
        <f>IF($Q236="","",IF(AND(COUNTIF($Q$232:$Q$239,$Q236)&gt;1,COUNTIF($Q$232:$Q$239,$Q236)&lt;COUNTA($C$232:$C$239)),HLOOKUP($B236,rozstřely!$C$772:$BN$785,13,0),""))</f>
        <v/>
      </c>
      <c r="V236" s="450" t="str">
        <f>IF($Q236="","",IF(AND(COUNTIF($Q$232:$Q$239,$Q236)&gt;1,COUNTIF($Q$232:$Q$239,$Q236)&lt;COUNTA($C$232:$C$239)),HLOOKUP($B236,rozstřely!$C$772:$BN$785,14,0),""))</f>
        <v/>
      </c>
      <c r="W236" s="456" t="str">
        <f>IF($Q236="","",IF(AND(COUNTIF($Q$232:$Q$239,$Q236)&gt;0,COUNTIF($Q$232:$Q$239,$Q236)&lt;COUNTA($C$232:$C$239)),HLOOKUP(B236,rozstřely!$C$761:$BJ$768,8,0),""))</f>
        <v/>
      </c>
      <c r="X236" s="452" t="str">
        <f t="shared" si="112"/>
        <v>Z</v>
      </c>
      <c r="Y236" s="452">
        <f t="shared" si="113"/>
        <v>205</v>
      </c>
      <c r="Z236" s="455" t="str">
        <f t="shared" si="114"/>
        <v/>
      </c>
      <c r="AA236" s="325"/>
    </row>
    <row r="237" spans="1:27" ht="30" customHeight="1" x14ac:dyDescent="0.25">
      <c r="A237" s="1009"/>
      <c r="B237" s="1013">
        <f>'Tabulky skupin'!B237</f>
        <v>206</v>
      </c>
      <c r="C237" s="1005" t="str">
        <f>VLOOKUP($B237,jednotlivci!$C$5:$G$164,5,0)</f>
        <v/>
      </c>
      <c r="D237" s="100" t="str">
        <f>IFERROR(CONCATENATE(VLOOKUP(CONCATENATE(D$231,"_",$B237),'Rozpis zápasů'!$D$3:$AF$162,IF(VLOOKUP(CONCATENATE(D$231,"_",$B237),'Rozpis zápasů'!$D$3:$AF$162,3,0)=$B237,5,6),0),":",VLOOKUP(CONCATENATE(D$231,"_",$B237),'Rozpis zápasů'!$D$3:$AF$162,IF(VLOOKUP(CONCATENATE(D$231,"_",$B237),'Rozpis zápasů'!$D$3:$AF$162,3,0)=$B237,6,5),0),IF(VLOOKUP(CONCATENATE(D$231,"_",$B237),'Rozpis zápasů'!$D$3:$AF$162,20,0)&lt;&gt;"",CONCATENATE(" (",VLOOKUP(CONCATENATE(D$231,"_",$B237),'Rozpis zápasů'!$D$3:$AF$162,20,0),")"),"")),"")</f>
        <v/>
      </c>
      <c r="E237" s="103" t="str">
        <f>IFERROR(CONCATENATE(VLOOKUP(CONCATENATE(E$231,"_",$B237),'Rozpis zápasů'!$D$3:$AF$162,IF(VLOOKUP(CONCATENATE(E$231,"_",$B237),'Rozpis zápasů'!$D$3:$AF$162,3,0)=$B237,5,6),0),":",VLOOKUP(CONCATENATE(E$231,"_",$B237),'Rozpis zápasů'!$D$3:$AF$162,IF(VLOOKUP(CONCATENATE(E$231,"_",$B237),'Rozpis zápasů'!$D$3:$AF$162,3,0)=$B237,6,5),0),IF(VLOOKUP(CONCATENATE(E$231,"_",$B237),'Rozpis zápasů'!$D$3:$AF$162,20,0)&lt;&gt;"",CONCATENATE(" (",VLOOKUP(CONCATENATE(E$231,"_",$B237),'Rozpis zápasů'!$D$3:$AF$162,20,0),")"),"")),"")</f>
        <v/>
      </c>
      <c r="F237" s="103" t="str">
        <f>IFERROR(CONCATENATE(VLOOKUP(CONCATENATE(F$231,"_",$B237),'Rozpis zápasů'!$D$3:$AF$162,IF(VLOOKUP(CONCATENATE(F$231,"_",$B237),'Rozpis zápasů'!$D$3:$AF$162,3,0)=$B237,5,6),0),":",VLOOKUP(CONCATENATE(F$231,"_",$B237),'Rozpis zápasů'!$D$3:$AF$162,IF(VLOOKUP(CONCATENATE(F$231,"_",$B237),'Rozpis zápasů'!$D$3:$AF$162,3,0)=$B237,6,5),0),IF(VLOOKUP(CONCATENATE(F$231,"_",$B237),'Rozpis zápasů'!$D$3:$AF$162,20,0)&lt;&gt;"",CONCATENATE(" (",VLOOKUP(CONCATENATE(F$231,"_",$B237),'Rozpis zápasů'!$D$3:$AF$162,20,0),")"),"")),"")</f>
        <v/>
      </c>
      <c r="G237" s="103" t="str">
        <f>IFERROR(CONCATENATE(VLOOKUP(CONCATENATE(G$231,"_",$B237),'Rozpis zápasů'!$D$3:$AF$162,IF(VLOOKUP(CONCATENATE(G$231,"_",$B237),'Rozpis zápasů'!$D$3:$AF$162,3,0)=$B237,5,6),0),":",VLOOKUP(CONCATENATE(G$231,"_",$B237),'Rozpis zápasů'!$D$3:$AF$162,IF(VLOOKUP(CONCATENATE(G$231,"_",$B237),'Rozpis zápasů'!$D$3:$AF$162,3,0)=$B237,6,5),0),IF(VLOOKUP(CONCATENATE(G$231,"_",$B237),'Rozpis zápasů'!$D$3:$AF$162,20,0)&lt;&gt;"",CONCATENATE(" (",VLOOKUP(CONCATENATE(G$231,"_",$B237),'Rozpis zápasů'!$D$3:$AF$162,20,0),")"),"")),"")</f>
        <v/>
      </c>
      <c r="H237" s="103" t="str">
        <f>IFERROR(CONCATENATE(VLOOKUP(CONCATENATE(H$231,"_",$B237),'Rozpis zápasů'!$D$3:$AF$162,IF(VLOOKUP(CONCATENATE(H$231,"_",$B237),'Rozpis zápasů'!$D$3:$AF$162,3,0)=$B237,5,6),0),":",VLOOKUP(CONCATENATE(H$231,"_",$B237),'Rozpis zápasů'!$D$3:$AF$162,IF(VLOOKUP(CONCATENATE(H$231,"_",$B237),'Rozpis zápasů'!$D$3:$AF$162,3,0)=$B237,6,5),0),IF(VLOOKUP(CONCATENATE(H$231,"_",$B237),'Rozpis zápasů'!$D$3:$AF$162,20,0)&lt;&gt;"",CONCATENATE(" (",VLOOKUP(CONCATENATE(H$231,"_",$B237),'Rozpis zápasů'!$D$3:$AF$162,20,0),")"),"")),"")</f>
        <v/>
      </c>
      <c r="I237" s="927" t="str">
        <f>H236</f>
        <v>Z</v>
      </c>
      <c r="J237" s="101" t="str">
        <f>IFERROR(CONCATENATE(VLOOKUP(CONCATENATE($B237,"_",J$231),'Rozpis zápasů'!$D$3:$AF$162,IF(VLOOKUP(CONCATENATE($B237,"_",J$231),'Rozpis zápasů'!$D$3:$AF$162,3,0)=$B237,5,6),0),":",VLOOKUP(CONCATENATE($B237,"_",J$231),'Rozpis zápasů'!$D$3:$AF$162,IF(VLOOKUP(CONCATENATE($B237,"_",J$231),'Rozpis zápasů'!$D$3:$AF$162,3,0)=$B237,6,5),0),IF(VLOOKUP(CONCATENATE($B237,"_",J$231),'Rozpis zápasů'!$D$3:$AF$162,20,0)&lt;&gt;"",CONCATENATE(" (",VLOOKUP(CONCATENATE($B237,"_",J$231),'Rozpis zápasů'!$D$3:$AF$162,20,0),")"),"")),"")</f>
        <v/>
      </c>
      <c r="K237" s="102" t="str">
        <f>IFERROR(CONCATENATE(VLOOKUP(CONCATENATE($B237,"_",K$231),'Rozpis zápasů'!$D$3:$AF$162,IF(VLOOKUP(CONCATENATE($B237,"_",K$231),'Rozpis zápasů'!$D$3:$AF$162,3,0)=$B237,5,6),0),":",VLOOKUP(CONCATENATE($B237,"_",K$231),'Rozpis zápasů'!$D$3:$AF$162,IF(VLOOKUP(CONCATENATE($B237,"_",K$231),'Rozpis zápasů'!$D$3:$AF$162,3,0)=$B237,6,5),0),IF(VLOOKUP(CONCATENATE($B237,"_",K$231),'Rozpis zápasů'!$D$3:$AF$162,20,0)&lt;&gt;"",CONCATENATE(" (",VLOOKUP(CONCATENATE($B237,"_",K$231),'Rozpis zápasů'!$D$3:$AF$162,20,0),")"),"")),"")</f>
        <v/>
      </c>
      <c r="L237" s="232" t="str">
        <f>IF((COUNTIFS('Rozpis zápasů'!$F$3:$F$162,B237,'Rozpis zápasů'!$E$3:$E$162,"&lt;&gt;N")+COUNTIFS('Rozpis zápasů'!$G$3:$G$162,B237,'Rozpis zápasů'!$E$3:$E$162,"&lt;&gt;N"))=0,"",SUMIF('Rozpis zápasů'!$F$3:$F$162,B237,'Rozpis zápasů'!$L$3:$L$162)+SUMIF('Rozpis zápasů'!$G$3:$G$162,B237,'Rozpis zápasů'!$M$3:$M$162))</f>
        <v/>
      </c>
      <c r="M237" s="235" t="str">
        <f>IF((COUNTIFS('Rozpis zápasů'!$F$3:$F$162,B237,'Rozpis zápasů'!$E$3:$E$162,"&lt;&gt;N")+COUNTIFS('Rozpis zápasů'!$G$3:$G$162,B237,'Rozpis zápasů'!$E$3:$E$162,"&lt;&gt;N"))=0,"",SUMIF('Rozpis zápasů'!$F$3:$F$162,$B237,'Rozpis zápasů'!$H$3:$H$162)+SUMIF('Rozpis zápasů'!$G$3:$G$162,$B237,'Rozpis zápasů'!$I$3:$I$162))</f>
        <v/>
      </c>
      <c r="N237" s="355" t="str">
        <f>IF((COUNTIFS('Rozpis zápasů'!$F$3:$F$162,B237,'Rozpis zápasů'!$E$3:$E$162,"&lt;&gt;N")+COUNTIFS('Rozpis zápasů'!$G$3:$G$162,B237,'Rozpis zápasů'!$E$3:$E$162,"&lt;&gt;N"))=0,"",SUMIF('Rozpis zápasů'!$F$3:$F$162,$B237,'Rozpis zápasů'!$I$3:$I$162)+SUMIF('Rozpis zápasů'!$G$3:$G$162,$B237,'Rozpis zápasů'!$H$3:$H$162))</f>
        <v/>
      </c>
      <c r="O237" s="233" t="str">
        <f t="shared" si="115"/>
        <v/>
      </c>
      <c r="P237" s="445" t="str">
        <f t="shared" si="116"/>
        <v/>
      </c>
      <c r="Q237" s="446" t="str">
        <f t="shared" si="111"/>
        <v/>
      </c>
      <c r="R237" s="447" t="str">
        <f>IF($Q237="","",IF(AND(COUNTIF($Q$232:$Q$239,$Q237)&gt;1,COUNTIF($Q$232:$Q$239,$Q237)&lt;COUNTA($C$232:$C$239)),HLOOKUP($B237,rozstřely!$C$772:$BN$785,10,0),""))</f>
        <v/>
      </c>
      <c r="S237" s="448" t="str">
        <f>IF($Q237="","",IF(AND(COUNTIF($Q$232:$Q$239,$Q237)&gt;1,COUNTIF($Q$232:$Q$239,$Q237)&lt;COUNTA($C$232:$C$239)),HLOOKUP($B237,rozstřely!$C$772:$BN$785,11,0),""))</f>
        <v/>
      </c>
      <c r="T237" s="449" t="str">
        <f>IF($Q237="","",IF(AND(COUNTIF($Q$232:$Q$239,$Q237)&gt;1,COUNTIF($Q$232:$Q$239,$Q237)&lt;COUNTA($C$232:$C$239)),HLOOKUP($B237,rozstřely!$C$772:$BN$785,12,0),""))</f>
        <v/>
      </c>
      <c r="U237" s="447" t="str">
        <f>IF($Q237="","",IF(AND(COUNTIF($Q$232:$Q$239,$Q237)&gt;1,COUNTIF($Q$232:$Q$239,$Q237)&lt;COUNTA($C$232:$C$239)),HLOOKUP($B237,rozstřely!$C$772:$BN$785,13,0),""))</f>
        <v/>
      </c>
      <c r="V237" s="450" t="str">
        <f>IF($Q237="","",IF(AND(COUNTIF($Q$232:$Q$239,$Q237)&gt;1,COUNTIF($Q$232:$Q$239,$Q237)&lt;COUNTA($C$232:$C$239)),HLOOKUP($B237,rozstřely!$C$772:$BN$785,14,0),""))</f>
        <v/>
      </c>
      <c r="W237" s="456" t="str">
        <f>IF($Q237="","",IF(AND(COUNTIF($Q$232:$Q$239,$Q237)&gt;0,COUNTIF($Q$232:$Q$239,$Q237)&lt;COUNTA($C$232:$C$239)),HLOOKUP(B237,rozstřely!$C$761:$BJ$768,8,0),""))</f>
        <v/>
      </c>
      <c r="X237" s="452" t="str">
        <f t="shared" si="112"/>
        <v>Z</v>
      </c>
      <c r="Y237" s="453">
        <f t="shared" si="113"/>
        <v>206</v>
      </c>
      <c r="Z237" s="457" t="str">
        <f t="shared" si="114"/>
        <v/>
      </c>
      <c r="AA237" s="325"/>
    </row>
    <row r="238" spans="1:27" ht="30" customHeight="1" x14ac:dyDescent="0.25">
      <c r="A238" s="1009"/>
      <c r="B238" s="1013">
        <f>'Tabulky skupin'!B238</f>
        <v>207</v>
      </c>
      <c r="C238" s="1005" t="str">
        <f>VLOOKUP($B238,jednotlivci!$C$5:$G$164,5,0)</f>
        <v/>
      </c>
      <c r="D238" s="100" t="str">
        <f>IFERROR(CONCATENATE(VLOOKUP(CONCATENATE(D$231,"_",$B238),'Rozpis zápasů'!$D$3:$AF$162,IF(VLOOKUP(CONCATENATE(D$231,"_",$B238),'Rozpis zápasů'!$D$3:$AF$162,3,0)=$B238,5,6),0),":",VLOOKUP(CONCATENATE(D$231,"_",$B238),'Rozpis zápasů'!$D$3:$AF$162,IF(VLOOKUP(CONCATENATE(D$231,"_",$B238),'Rozpis zápasů'!$D$3:$AF$162,3,0)=$B238,6,5),0),IF(VLOOKUP(CONCATENATE(D$231,"_",$B238),'Rozpis zápasů'!$D$3:$AF$162,20,0)&lt;&gt;"",CONCATENATE(" (",VLOOKUP(CONCATENATE(D$231,"_",$B238),'Rozpis zápasů'!$D$3:$AF$162,20,0),")"),"")),"")</f>
        <v/>
      </c>
      <c r="E238" s="103" t="str">
        <f>IFERROR(CONCATENATE(VLOOKUP(CONCATENATE(E$231,"_",$B238),'Rozpis zápasů'!$D$3:$AF$162,IF(VLOOKUP(CONCATENATE(E$231,"_",$B238),'Rozpis zápasů'!$D$3:$AF$162,3,0)=$B238,5,6),0),":",VLOOKUP(CONCATENATE(E$231,"_",$B238),'Rozpis zápasů'!$D$3:$AF$162,IF(VLOOKUP(CONCATENATE(E$231,"_",$B238),'Rozpis zápasů'!$D$3:$AF$162,3,0)=$B238,6,5),0),IF(VLOOKUP(CONCATENATE(E$231,"_",$B238),'Rozpis zápasů'!$D$3:$AF$162,20,0)&lt;&gt;"",CONCATENATE(" (",VLOOKUP(CONCATENATE(E$231,"_",$B238),'Rozpis zápasů'!$D$3:$AF$162,20,0),")"),"")),"")</f>
        <v/>
      </c>
      <c r="F238" s="103" t="str">
        <f>IFERROR(CONCATENATE(VLOOKUP(CONCATENATE(F$231,"_",$B238),'Rozpis zápasů'!$D$3:$AF$162,IF(VLOOKUP(CONCATENATE(F$231,"_",$B238),'Rozpis zápasů'!$D$3:$AF$162,3,0)=$B238,5,6),0),":",VLOOKUP(CONCATENATE(F$231,"_",$B238),'Rozpis zápasů'!$D$3:$AF$162,IF(VLOOKUP(CONCATENATE(F$231,"_",$B238),'Rozpis zápasů'!$D$3:$AF$162,3,0)=$B238,6,5),0),IF(VLOOKUP(CONCATENATE(F$231,"_",$B238),'Rozpis zápasů'!$D$3:$AF$162,20,0)&lt;&gt;"",CONCATENATE(" (",VLOOKUP(CONCATENATE(F$231,"_",$B238),'Rozpis zápasů'!$D$3:$AF$162,20,0),")"),"")),"")</f>
        <v/>
      </c>
      <c r="G238" s="103" t="str">
        <f>IFERROR(CONCATENATE(VLOOKUP(CONCATENATE(G$231,"_",$B238),'Rozpis zápasů'!$D$3:$AF$162,IF(VLOOKUP(CONCATENATE(G$231,"_",$B238),'Rozpis zápasů'!$D$3:$AF$162,3,0)=$B238,5,6),0),":",VLOOKUP(CONCATENATE(G$231,"_",$B238),'Rozpis zápasů'!$D$3:$AF$162,IF(VLOOKUP(CONCATENATE(G$231,"_",$B238),'Rozpis zápasů'!$D$3:$AF$162,3,0)=$B238,6,5),0),IF(VLOOKUP(CONCATENATE(G$231,"_",$B238),'Rozpis zápasů'!$D$3:$AF$162,20,0)&lt;&gt;"",CONCATENATE(" (",VLOOKUP(CONCATENATE(G$231,"_",$B238),'Rozpis zápasů'!$D$3:$AF$162,20,0),")"),"")),"")</f>
        <v/>
      </c>
      <c r="H238" s="103" t="str">
        <f>IFERROR(CONCATENATE(VLOOKUP(CONCATENATE(H$231,"_",$B238),'Rozpis zápasů'!$D$3:$AF$162,IF(VLOOKUP(CONCATENATE(H$231,"_",$B238),'Rozpis zápasů'!$D$3:$AF$162,3,0)=$B238,5,6),0),":",VLOOKUP(CONCATENATE(H$231,"_",$B238),'Rozpis zápasů'!$D$3:$AF$162,IF(VLOOKUP(CONCATENATE(H$231,"_",$B238),'Rozpis zápasů'!$D$3:$AF$162,3,0)=$B238,6,5),0),IF(VLOOKUP(CONCATENATE(H$231,"_",$B238),'Rozpis zápasů'!$D$3:$AF$162,20,0)&lt;&gt;"",CONCATENATE(" (",VLOOKUP(CONCATENATE(H$231,"_",$B238),'Rozpis zápasů'!$D$3:$AF$162,20,0),")"),"")),"")</f>
        <v/>
      </c>
      <c r="I238" s="103" t="str">
        <f>IFERROR(CONCATENATE(VLOOKUP(CONCATENATE(I$231,"_",$B238),'Rozpis zápasů'!$D$3:$AF$162,IF(VLOOKUP(CONCATENATE(I$231,"_",$B238),'Rozpis zápasů'!$D$3:$AF$162,3,0)=$B238,5,6),0),":",VLOOKUP(CONCATENATE(I$231,"_",$B238),'Rozpis zápasů'!$D$3:$AF$162,IF(VLOOKUP(CONCATENATE(I$231,"_",$B238),'Rozpis zápasů'!$D$3:$AF$162,3,0)=$B238,6,5),0),IF(VLOOKUP(CONCATENATE(I$231,"_",$B238),'Rozpis zápasů'!$D$3:$AF$162,20,0)&lt;&gt;"",CONCATENATE(" (",VLOOKUP(CONCATENATE(I$231,"_",$B238),'Rozpis zápasů'!$D$3:$AF$162,20,0),")"),"")),"")</f>
        <v/>
      </c>
      <c r="J238" s="927" t="str">
        <f>I237</f>
        <v>Z</v>
      </c>
      <c r="K238" s="102" t="str">
        <f>IFERROR(CONCATENATE(VLOOKUP(CONCATENATE($B238,"_",K$231),'Rozpis zápasů'!$D$3:$AF$162,IF(VLOOKUP(CONCATENATE($B238,"_",K$231),'Rozpis zápasů'!$D$3:$AF$162,3,0)=$B238,5,6),0),":",VLOOKUP(CONCATENATE($B238,"_",K$231),'Rozpis zápasů'!$D$3:$AF$162,IF(VLOOKUP(CONCATENATE($B238,"_",K$231),'Rozpis zápasů'!$D$3:$AF$162,3,0)=$B238,6,5),0),IF(VLOOKUP(CONCATENATE($B238,"_",K$231),'Rozpis zápasů'!$D$3:$AF$162,20,0)&lt;&gt;"",CONCATENATE(" (",VLOOKUP(CONCATENATE($B238,"_",K$231),'Rozpis zápasů'!$D$3:$AF$162,20,0),")"),"")),"")</f>
        <v/>
      </c>
      <c r="L238" s="232" t="str">
        <f>IF((COUNTIFS('Rozpis zápasů'!$F$3:$F$162,B238,'Rozpis zápasů'!$E$3:$E$162,"&lt;&gt;N")+COUNTIFS('Rozpis zápasů'!$G$3:$G$162,B238,'Rozpis zápasů'!$E$3:$E$162,"&lt;&gt;N"))=0,"",SUMIF('Rozpis zápasů'!$F$3:$F$162,B238,'Rozpis zápasů'!$L$3:$L$162)+SUMIF('Rozpis zápasů'!$G$3:$G$162,B238,'Rozpis zápasů'!$M$3:$M$162))</f>
        <v/>
      </c>
      <c r="M238" s="235" t="str">
        <f>IF((COUNTIFS('Rozpis zápasů'!$F$3:$F$162,B238,'Rozpis zápasů'!$E$3:$E$162,"&lt;&gt;N")+COUNTIFS('Rozpis zápasů'!$G$3:$G$162,B238,'Rozpis zápasů'!$E$3:$E$162,"&lt;&gt;N"))=0,"",SUMIF('Rozpis zápasů'!$F$3:$F$162,$B238,'Rozpis zápasů'!$H$3:$H$162)+SUMIF('Rozpis zápasů'!$G$3:$G$162,$B238,'Rozpis zápasů'!$I$3:$I$162))</f>
        <v/>
      </c>
      <c r="N238" s="355" t="str">
        <f>IF((COUNTIFS('Rozpis zápasů'!$F$3:$F$162,B238,'Rozpis zápasů'!$E$3:$E$162,"&lt;&gt;N")+COUNTIFS('Rozpis zápasů'!$G$3:$G$162,B238,'Rozpis zápasů'!$E$3:$E$162,"&lt;&gt;N"))=0,"",SUMIF('Rozpis zápasů'!$F$3:$F$162,$B238,'Rozpis zápasů'!$I$3:$I$162)+SUMIF('Rozpis zápasů'!$G$3:$G$162,$B238,'Rozpis zápasů'!$H$3:$H$162))</f>
        <v/>
      </c>
      <c r="O238" s="233" t="str">
        <f t="shared" si="115"/>
        <v/>
      </c>
      <c r="P238" s="445" t="str">
        <f t="shared" si="116"/>
        <v/>
      </c>
      <c r="Q238" s="446" t="str">
        <f t="shared" si="111"/>
        <v/>
      </c>
      <c r="R238" s="447" t="str">
        <f>IF($Q238="","",IF(AND(COUNTIF($Q$232:$Q$239,$Q238)&gt;1,COUNTIF($Q$232:$Q$239,$Q238)&lt;COUNTA($C$232:$C$239)),HLOOKUP($B238,rozstřely!$C$772:$BN$785,10,0),""))</f>
        <v/>
      </c>
      <c r="S238" s="448" t="str">
        <f>IF($Q238="","",IF(AND(COUNTIF($Q$232:$Q$239,$Q238)&gt;1,COUNTIF($Q$232:$Q$239,$Q238)&lt;COUNTA($C$232:$C$239)),HLOOKUP($B238,rozstřely!$C$772:$BN$785,11,0),""))</f>
        <v/>
      </c>
      <c r="T238" s="449" t="str">
        <f>IF($Q238="","",IF(AND(COUNTIF($Q$232:$Q$239,$Q238)&gt;1,COUNTIF($Q$232:$Q$239,$Q238)&lt;COUNTA($C$232:$C$239)),HLOOKUP($B238,rozstřely!$C$772:$BN$785,12,0),""))</f>
        <v/>
      </c>
      <c r="U238" s="447" t="str">
        <f>IF($Q238="","",IF(AND(COUNTIF($Q$232:$Q$239,$Q238)&gt;1,COUNTIF($Q$232:$Q$239,$Q238)&lt;COUNTA($C$232:$C$239)),HLOOKUP($B238,rozstřely!$C$772:$BN$785,13,0),""))</f>
        <v/>
      </c>
      <c r="V238" s="450" t="str">
        <f>IF($Q238="","",IF(AND(COUNTIF($Q$232:$Q$239,$Q238)&gt;1,COUNTIF($Q$232:$Q$239,$Q238)&lt;COUNTA($C$232:$C$239)),HLOOKUP($B238,rozstřely!$C$772:$BN$785,14,0),""))</f>
        <v/>
      </c>
      <c r="W238" s="456" t="str">
        <f>IF($Q238="","",IF(AND(COUNTIF($Q$232:$Q$239,$Q238)&gt;0,COUNTIF($Q$232:$Q$239,$Q238)&lt;COUNTA($C$232:$C$239)),HLOOKUP(B238,rozstřely!$C$761:$BJ$768,8,0),""))</f>
        <v/>
      </c>
      <c r="X238" s="452" t="str">
        <f t="shared" si="112"/>
        <v>Z</v>
      </c>
      <c r="Y238" s="453">
        <f t="shared" si="113"/>
        <v>207</v>
      </c>
      <c r="Z238" s="457" t="str">
        <f t="shared" si="114"/>
        <v/>
      </c>
      <c r="AA238" s="325"/>
    </row>
    <row r="239" spans="1:27" ht="30" customHeight="1" thickBot="1" x14ac:dyDescent="0.3">
      <c r="A239" s="1010"/>
      <c r="B239" s="1014">
        <f>'Tabulky skupin'!B239</f>
        <v>208</v>
      </c>
      <c r="C239" s="1006" t="str">
        <f>VLOOKUP($B239,jednotlivci!$C$5:$G$164,5,0)</f>
        <v/>
      </c>
      <c r="D239" s="104" t="str">
        <f>IFERROR(CONCATENATE(VLOOKUP(CONCATENATE(D$231,"_",$B239),'Rozpis zápasů'!$D$3:$AF$162,IF(VLOOKUP(CONCATENATE(D$231,"_",$B239),'Rozpis zápasů'!$D$3:$AF$162,3,0)=$B239,5,6),0),":",VLOOKUP(CONCATENATE(D$231,"_",$B239),'Rozpis zápasů'!$D$3:$AF$162,IF(VLOOKUP(CONCATENATE(D$231,"_",$B239),'Rozpis zápasů'!$D$3:$AF$162,3,0)=$B239,6,5),0),IF(VLOOKUP(CONCATENATE(D$231,"_",$B239),'Rozpis zápasů'!$D$3:$AF$162,20,0)&lt;&gt;"",CONCATENATE(" (",VLOOKUP(CONCATENATE(D$231,"_",$B239),'Rozpis zápasů'!$D$3:$AF$162,20,0),")"),"")),"")</f>
        <v/>
      </c>
      <c r="E239" s="105" t="str">
        <f>IFERROR(CONCATENATE(VLOOKUP(CONCATENATE(E$231,"_",$B239),'Rozpis zápasů'!$D$3:$AF$162,IF(VLOOKUP(CONCATENATE(E$231,"_",$B239),'Rozpis zápasů'!$D$3:$AF$162,3,0)=$B239,5,6),0),":",VLOOKUP(CONCATENATE(E$231,"_",$B239),'Rozpis zápasů'!$D$3:$AF$162,IF(VLOOKUP(CONCATENATE(E$231,"_",$B239),'Rozpis zápasů'!$D$3:$AF$162,3,0)=$B239,6,5),0),IF(VLOOKUP(CONCATENATE(E$231,"_",$B239),'Rozpis zápasů'!$D$3:$AF$162,20,0)&lt;&gt;"",CONCATENATE(" (",VLOOKUP(CONCATENATE(E$231,"_",$B239),'Rozpis zápasů'!$D$3:$AF$162,20,0),")"),"")),"")</f>
        <v/>
      </c>
      <c r="F239" s="105" t="str">
        <f>IFERROR(CONCATENATE(VLOOKUP(CONCATENATE(F$231,"_",$B239),'Rozpis zápasů'!$D$3:$AF$162,IF(VLOOKUP(CONCATENATE(F$231,"_",$B239),'Rozpis zápasů'!$D$3:$AF$162,3,0)=$B239,5,6),0),":",VLOOKUP(CONCATENATE(F$231,"_",$B239),'Rozpis zápasů'!$D$3:$AF$162,IF(VLOOKUP(CONCATENATE(F$231,"_",$B239),'Rozpis zápasů'!$D$3:$AF$162,3,0)=$B239,6,5),0),IF(VLOOKUP(CONCATENATE(F$231,"_",$B239),'Rozpis zápasů'!$D$3:$AF$162,20,0)&lt;&gt;"",CONCATENATE(" (",VLOOKUP(CONCATENATE(F$231,"_",$B239),'Rozpis zápasů'!$D$3:$AF$162,20,0),")"),"")),"")</f>
        <v/>
      </c>
      <c r="G239" s="105" t="str">
        <f>IFERROR(CONCATENATE(VLOOKUP(CONCATENATE(G$231,"_",$B239),'Rozpis zápasů'!$D$3:$AF$162,IF(VLOOKUP(CONCATENATE(G$231,"_",$B239),'Rozpis zápasů'!$D$3:$AF$162,3,0)=$B239,5,6),0),":",VLOOKUP(CONCATENATE(G$231,"_",$B239),'Rozpis zápasů'!$D$3:$AF$162,IF(VLOOKUP(CONCATENATE(G$231,"_",$B239),'Rozpis zápasů'!$D$3:$AF$162,3,0)=$B239,6,5),0),IF(VLOOKUP(CONCATENATE(G$231,"_",$B239),'Rozpis zápasů'!$D$3:$AF$162,20,0)&lt;&gt;"",CONCATENATE(" (",VLOOKUP(CONCATENATE(G$231,"_",$B239),'Rozpis zápasů'!$D$3:$AF$162,20,0),")"),"")),"")</f>
        <v/>
      </c>
      <c r="H239" s="105" t="str">
        <f>IFERROR(CONCATENATE(VLOOKUP(CONCATENATE(H$231,"_",$B239),'Rozpis zápasů'!$D$3:$AF$162,IF(VLOOKUP(CONCATENATE(H$231,"_",$B239),'Rozpis zápasů'!$D$3:$AF$162,3,0)=$B239,5,6),0),":",VLOOKUP(CONCATENATE(H$231,"_",$B239),'Rozpis zápasů'!$D$3:$AF$162,IF(VLOOKUP(CONCATENATE(H$231,"_",$B239),'Rozpis zápasů'!$D$3:$AF$162,3,0)=$B239,6,5),0),IF(VLOOKUP(CONCATENATE(H$231,"_",$B239),'Rozpis zápasů'!$D$3:$AF$162,20,0)&lt;&gt;"",CONCATENATE(" (",VLOOKUP(CONCATENATE(H$231,"_",$B239),'Rozpis zápasů'!$D$3:$AF$162,20,0),")"),"")),"")</f>
        <v/>
      </c>
      <c r="I239" s="105" t="str">
        <f>IFERROR(CONCATENATE(VLOOKUP(CONCATENATE(I$231,"_",$B239),'Rozpis zápasů'!$D$3:$AF$162,IF(VLOOKUP(CONCATENATE(I$231,"_",$B239),'Rozpis zápasů'!$D$3:$AF$162,3,0)=$B239,5,6),0),":",VLOOKUP(CONCATENATE(I$231,"_",$B239),'Rozpis zápasů'!$D$3:$AF$162,IF(VLOOKUP(CONCATENATE(I$231,"_",$B239),'Rozpis zápasů'!$D$3:$AF$162,3,0)=$B239,6,5),0),IF(VLOOKUP(CONCATENATE(I$231,"_",$B239),'Rozpis zápasů'!$D$3:$AF$162,20,0)&lt;&gt;"",CONCATENATE(" (",VLOOKUP(CONCATENATE(I$231,"_",$B239),'Rozpis zápasů'!$D$3:$AF$162,20,0),")"),"")),"")</f>
        <v/>
      </c>
      <c r="J239" s="105" t="str">
        <f>IFERROR(CONCATENATE(VLOOKUP(CONCATENATE(J$231,"_",$B239),'Rozpis zápasů'!$D$3:$AF$162,IF(VLOOKUP(CONCATENATE(J$231,"_",$B239),'Rozpis zápasů'!$D$3:$AF$162,3,0)=$B239,5,6),0),":",VLOOKUP(CONCATENATE(J$231,"_",$B239),'Rozpis zápasů'!$D$3:$AF$162,IF(VLOOKUP(CONCATENATE(J$231,"_",$B239),'Rozpis zápasů'!$D$3:$AF$162,3,0)=$B239,6,5),0),IF(VLOOKUP(CONCATENATE(J$231,"_",$B239),'Rozpis zápasů'!$D$3:$AF$162,20,0)&lt;&gt;"",CONCATENATE(" (",VLOOKUP(CONCATENATE(J$231,"_",$B239),'Rozpis zápasů'!$D$3:$AF$162,20,0),")"),"")),"")</f>
        <v/>
      </c>
      <c r="K239" s="927" t="str">
        <f>J238</f>
        <v>Z</v>
      </c>
      <c r="L239" s="351" t="str">
        <f>IF((COUNTIFS('Rozpis zápasů'!$F$3:$F$162,B239,'Rozpis zápasů'!$E$3:$E$162,"&lt;&gt;N")+COUNTIFS('Rozpis zápasů'!$G$3:$G$162,B239,'Rozpis zápasů'!$E$3:$E$162,"&lt;&gt;N"))=0,"",SUMIF('Rozpis zápasů'!$F$3:$F$162,B239,'Rozpis zápasů'!$L$3:$L$162)+SUMIF('Rozpis zápasů'!$G$3:$G$162,B239,'Rozpis zápasů'!$M$3:$M$162))</f>
        <v/>
      </c>
      <c r="M239" s="352" t="str">
        <f>IF((COUNTIFS('Rozpis zápasů'!$F$3:$F$162,B239,'Rozpis zápasů'!$E$3:$E$162,"&lt;&gt;N")+COUNTIFS('Rozpis zápasů'!$G$3:$G$162,B239,'Rozpis zápasů'!$E$3:$E$162,"&lt;&gt;N"))=0,"",SUMIF('Rozpis zápasů'!$F$3:$F$162,$B239,'Rozpis zápasů'!$H$3:$H$162)+SUMIF('Rozpis zápasů'!$G$3:$G$162,$B239,'Rozpis zápasů'!$I$3:$I$162))</f>
        <v/>
      </c>
      <c r="N239" s="356" t="str">
        <f>IF((COUNTIFS('Rozpis zápasů'!$F$3:$F$162,B239,'Rozpis zápasů'!$E$3:$E$162,"&lt;&gt;N")+COUNTIFS('Rozpis zápasů'!$G$3:$G$162,B239,'Rozpis zápasů'!$E$3:$E$162,"&lt;&gt;N"))=0,"",SUMIF('Rozpis zápasů'!$F$3:$F$162,$B239,'Rozpis zápasů'!$I$3:$I$162)+SUMIF('Rozpis zápasů'!$G$3:$G$162,$B239,'Rozpis zápasů'!$H$3:$H$162))</f>
        <v/>
      </c>
      <c r="O239" s="353" t="str">
        <f t="shared" si="115"/>
        <v/>
      </c>
      <c r="P239" s="458" t="str">
        <f t="shared" si="116"/>
        <v/>
      </c>
      <c r="Q239" s="459" t="str">
        <f t="shared" si="111"/>
        <v/>
      </c>
      <c r="R239" s="460" t="str">
        <f>IF($Q239="","",IF(AND(COUNTIF($Q$232:$Q$239,$Q239)&gt;1,COUNTIF($Q$232:$Q$239,$Q239)&lt;COUNTA($C$232:$C$239)),HLOOKUP($B239,rozstřely!$C$772:$BN$785,10,0),""))</f>
        <v/>
      </c>
      <c r="S239" s="534" t="str">
        <f>IF($Q239="","",IF(AND(COUNTIF($Q$232:$Q$239,$Q239)&gt;1,COUNTIF($Q$232:$Q$239,$Q239)&lt;COUNTA($C$232:$C$239)),HLOOKUP($B239,rozstřely!$C$772:$BN$785,11,0),""))</f>
        <v/>
      </c>
      <c r="T239" s="462" t="str">
        <f>IF($Q239="","",IF(AND(COUNTIF($Q$232:$Q$239,$Q239)&gt;1,COUNTIF($Q$232:$Q$239,$Q239)&lt;COUNTA($C$232:$C$239)),HLOOKUP($B239,rozstřely!$C$772:$BN$785,12,0),""))</f>
        <v/>
      </c>
      <c r="U239" s="460" t="str">
        <f>IF($Q239="","",IF(AND(COUNTIF($Q$232:$Q$239,$Q239)&gt;1,COUNTIF($Q$232:$Q$239,$Q239)&lt;COUNTA($C$232:$C$239)),HLOOKUP($B239,rozstřely!$C$772:$BN$785,13,0),""))</f>
        <v/>
      </c>
      <c r="V239" s="463" t="str">
        <f>IF($Q239="","",IF(AND(COUNTIF($Q$232:$Q$239,$Q239)&gt;1,COUNTIF($Q$232:$Q$239,$Q239)&lt;COUNTA($C$232:$C$239)),HLOOKUP($B239,rozstřely!$C$772:$BN$785,14,0),""))</f>
        <v/>
      </c>
      <c r="W239" s="464" t="str">
        <f>IF($Q239="","",IF(AND(COUNTIF($Q$232:$Q$239,$Q239)&gt;0,COUNTIF($Q$232:$Q$239,$Q239)&lt;COUNTA($C$232:$C$239)),HLOOKUP(B239,rozstřely!$C$761:$BJ$768,8,0),""))</f>
        <v/>
      </c>
      <c r="X239" s="465" t="str">
        <f t="shared" si="112"/>
        <v>Z</v>
      </c>
      <c r="Y239" s="466">
        <f t="shared" si="113"/>
        <v>208</v>
      </c>
      <c r="Z239" s="467" t="str">
        <f t="shared" si="114"/>
        <v/>
      </c>
      <c r="AA239" s="325"/>
    </row>
  </sheetData>
  <sheetProtection insertColumns="0" insertRows="0" deleteColumns="0" deleteRows="0" sort="0"/>
  <customSheetViews>
    <customSheetView guid="{FB621A27-659F-404F-9975-FABB12D78706}">
      <pageMargins left="0.11811023622047245" right="0.11811023622047245" top="0.19685039370078741" bottom="0.11811023622047245" header="0" footer="0"/>
      <pageSetup paperSize="9" scale="103" orientation="portrait" horizontalDpi="4294967293" verticalDpi="360"/>
      <headerFooter alignWithMargins="0"/>
    </customSheetView>
  </customSheetViews>
  <mergeCells count="64">
    <mergeCell ref="M51:N51"/>
    <mergeCell ref="Q51:V51"/>
    <mergeCell ref="Q207:V207"/>
    <mergeCell ref="Q219:V219"/>
    <mergeCell ref="Q231:V231"/>
    <mergeCell ref="S122:T122"/>
    <mergeCell ref="M134:N134"/>
    <mergeCell ref="Q195:V195"/>
    <mergeCell ref="M159:N159"/>
    <mergeCell ref="Q159:V159"/>
    <mergeCell ref="M170:N170"/>
    <mergeCell ref="S170:T170"/>
    <mergeCell ref="Q171:V171"/>
    <mergeCell ref="M183:N183"/>
    <mergeCell ref="Q183:V183"/>
    <mergeCell ref="Q135:V135"/>
    <mergeCell ref="M38:N38"/>
    <mergeCell ref="S38:T38"/>
    <mergeCell ref="M39:N39"/>
    <mergeCell ref="Q39:V39"/>
    <mergeCell ref="M50:N50"/>
    <mergeCell ref="S50:T50"/>
    <mergeCell ref="M15:N15"/>
    <mergeCell ref="Q15:V15"/>
    <mergeCell ref="M26:N26"/>
    <mergeCell ref="S26:T26"/>
    <mergeCell ref="Q27:V27"/>
    <mergeCell ref="S2:T2"/>
    <mergeCell ref="M2:N2"/>
    <mergeCell ref="Q3:V3"/>
    <mergeCell ref="M14:N14"/>
    <mergeCell ref="S14:T14"/>
    <mergeCell ref="M3:N3"/>
    <mergeCell ref="M62:N62"/>
    <mergeCell ref="S62:T62"/>
    <mergeCell ref="M63:N63"/>
    <mergeCell ref="Q63:V63"/>
    <mergeCell ref="M74:N74"/>
    <mergeCell ref="S74:T74"/>
    <mergeCell ref="S110:T110"/>
    <mergeCell ref="M110:N110"/>
    <mergeCell ref="Q111:V111"/>
    <mergeCell ref="Q123:V123"/>
    <mergeCell ref="M98:N98"/>
    <mergeCell ref="S98:T98"/>
    <mergeCell ref="M99:N99"/>
    <mergeCell ref="Q99:V99"/>
    <mergeCell ref="M111:N111"/>
    <mergeCell ref="Q75:V75"/>
    <mergeCell ref="M86:N86"/>
    <mergeCell ref="S86:T86"/>
    <mergeCell ref="M87:N87"/>
    <mergeCell ref="Q87:V87"/>
    <mergeCell ref="M135:N135"/>
    <mergeCell ref="S134:T134"/>
    <mergeCell ref="M122:N122"/>
    <mergeCell ref="M182:N182"/>
    <mergeCell ref="S182:T182"/>
    <mergeCell ref="M146:N146"/>
    <mergeCell ref="S146:T146"/>
    <mergeCell ref="M147:N147"/>
    <mergeCell ref="Q147:V147"/>
    <mergeCell ref="M158:N158"/>
    <mergeCell ref="S158:T158"/>
  </mergeCells>
  <conditionalFormatting sqref="Y136:Z140">
    <cfRule type="containsText" dxfId="384" priority="914" stopIfTrue="1" operator="containsText" text="USK">
      <formula>NOT(ISERROR(SEARCH("USK",Y136)))</formula>
    </cfRule>
  </conditionalFormatting>
  <conditionalFormatting sqref="W134 W120:W121 W132 Y120:Y121 Y134:Y143 Y132">
    <cfRule type="cellIs" dxfId="383" priority="871" stopIfTrue="1" operator="equal">
      <formula>1</formula>
    </cfRule>
    <cfRule type="cellIs" dxfId="382" priority="872" stopIfTrue="1" operator="equal">
      <formula>2</formula>
    </cfRule>
    <cfRule type="cellIs" dxfId="381" priority="873" stopIfTrue="1" operator="equal">
      <formula>3</formula>
    </cfRule>
  </conditionalFormatting>
  <conditionalFormatting sqref="X120:X121 X134:X143 X132">
    <cfRule type="cellIs" dxfId="380" priority="532" stopIfTrue="1" operator="equal">
      <formula>1</formula>
    </cfRule>
    <cfRule type="cellIs" dxfId="379" priority="533" stopIfTrue="1" operator="equal">
      <formula>2</formula>
    </cfRule>
    <cfRule type="cellIs" dxfId="378" priority="534" stopIfTrue="1" operator="equal">
      <formula>3</formula>
    </cfRule>
  </conditionalFormatting>
  <conditionalFormatting sqref="W135">
    <cfRule type="cellIs" dxfId="377" priority="478" stopIfTrue="1" operator="equal">
      <formula>1</formula>
    </cfRule>
    <cfRule type="cellIs" dxfId="376" priority="479" stopIfTrue="1" operator="equal">
      <formula>2</formula>
    </cfRule>
    <cfRule type="cellIs" dxfId="375" priority="480" stopIfTrue="1" operator="equal">
      <formula>3</formula>
    </cfRule>
  </conditionalFormatting>
  <conditionalFormatting sqref="W2 W4:W11 Y2:Y11">
    <cfRule type="cellIs" dxfId="374" priority="429" stopIfTrue="1" operator="equal">
      <formula>1</formula>
    </cfRule>
    <cfRule type="cellIs" dxfId="373" priority="430" stopIfTrue="1" operator="equal">
      <formula>2</formula>
    </cfRule>
    <cfRule type="cellIs" dxfId="372" priority="431" stopIfTrue="1" operator="equal">
      <formula>3</formula>
    </cfRule>
  </conditionalFormatting>
  <conditionalFormatting sqref="X2:X11">
    <cfRule type="cellIs" dxfId="371" priority="353" stopIfTrue="1" operator="equal">
      <formula>1</formula>
    </cfRule>
    <cfRule type="cellIs" dxfId="370" priority="354" stopIfTrue="1" operator="equal">
      <formula>2</formula>
    </cfRule>
    <cfRule type="cellIs" dxfId="369" priority="355" stopIfTrue="1" operator="equal">
      <formula>3</formula>
    </cfRule>
  </conditionalFormatting>
  <conditionalFormatting sqref="W3">
    <cfRule type="cellIs" dxfId="368" priority="350" stopIfTrue="1" operator="equal">
      <formula>1</formula>
    </cfRule>
    <cfRule type="cellIs" dxfId="367" priority="351" stopIfTrue="1" operator="equal">
      <formula>2</formula>
    </cfRule>
    <cfRule type="cellIs" dxfId="366" priority="352" stopIfTrue="1" operator="equal">
      <formula>3</formula>
    </cfRule>
  </conditionalFormatting>
  <conditionalFormatting sqref="Y124:Y131">
    <cfRule type="cellIs" dxfId="365" priority="343" stopIfTrue="1" operator="equal">
      <formula>1</formula>
    </cfRule>
    <cfRule type="cellIs" dxfId="364" priority="344" stopIfTrue="1" operator="equal">
      <formula>2</formula>
    </cfRule>
    <cfRule type="cellIs" dxfId="363" priority="345" stopIfTrue="1" operator="equal">
      <formula>3</formula>
    </cfRule>
  </conditionalFormatting>
  <conditionalFormatting sqref="X124:X131">
    <cfRule type="cellIs" dxfId="362" priority="315" stopIfTrue="1" operator="equal">
      <formula>1</formula>
    </cfRule>
    <cfRule type="cellIs" dxfId="361" priority="316" stopIfTrue="1" operator="equal">
      <formula>2</formula>
    </cfRule>
    <cfRule type="cellIs" dxfId="360" priority="317" stopIfTrue="1" operator="equal">
      <formula>3</formula>
    </cfRule>
  </conditionalFormatting>
  <conditionalFormatting sqref="W110 Y110:Y119">
    <cfRule type="cellIs" dxfId="359" priority="303" stopIfTrue="1" operator="equal">
      <formula>1</formula>
    </cfRule>
    <cfRule type="cellIs" dxfId="358" priority="304" stopIfTrue="1" operator="equal">
      <formula>2</formula>
    </cfRule>
    <cfRule type="cellIs" dxfId="357" priority="305" stopIfTrue="1" operator="equal">
      <formula>3</formula>
    </cfRule>
  </conditionalFormatting>
  <conditionalFormatting sqref="X110:X119">
    <cfRule type="cellIs" dxfId="356" priority="251" stopIfTrue="1" operator="equal">
      <formula>1</formula>
    </cfRule>
    <cfRule type="cellIs" dxfId="355" priority="252" stopIfTrue="1" operator="equal">
      <formula>2</formula>
    </cfRule>
    <cfRule type="cellIs" dxfId="354" priority="253" stopIfTrue="1" operator="equal">
      <formula>3</formula>
    </cfRule>
  </conditionalFormatting>
  <conditionalFormatting sqref="W111">
    <cfRule type="cellIs" dxfId="353" priority="248" stopIfTrue="1" operator="equal">
      <formula>1</formula>
    </cfRule>
    <cfRule type="cellIs" dxfId="352" priority="249" stopIfTrue="1" operator="equal">
      <formula>2</formula>
    </cfRule>
    <cfRule type="cellIs" dxfId="351" priority="250" stopIfTrue="1" operator="equal">
      <formula>3</formula>
    </cfRule>
  </conditionalFormatting>
  <conditionalFormatting sqref="W230 W168:W169 W228 Y168:Y169 Y230:Y239 Y228">
    <cfRule type="cellIs" dxfId="350" priority="241" stopIfTrue="1" operator="equal">
      <formula>1</formula>
    </cfRule>
    <cfRule type="cellIs" dxfId="349" priority="242" stopIfTrue="1" operator="equal">
      <formula>2</formula>
    </cfRule>
    <cfRule type="cellIs" dxfId="348" priority="243" stopIfTrue="1" operator="equal">
      <formula>3</formula>
    </cfRule>
  </conditionalFormatting>
  <conditionalFormatting sqref="X168:X169 X230:X239 X228">
    <cfRule type="cellIs" dxfId="347" priority="238" stopIfTrue="1" operator="equal">
      <formula>1</formula>
    </cfRule>
    <cfRule type="cellIs" dxfId="346" priority="239" stopIfTrue="1" operator="equal">
      <formula>2</formula>
    </cfRule>
    <cfRule type="cellIs" dxfId="345" priority="240" stopIfTrue="1" operator="equal">
      <formula>3</formula>
    </cfRule>
  </conditionalFormatting>
  <conditionalFormatting sqref="W231">
    <cfRule type="cellIs" dxfId="344" priority="235" stopIfTrue="1" operator="equal">
      <formula>1</formula>
    </cfRule>
    <cfRule type="cellIs" dxfId="343" priority="236" stopIfTrue="1" operator="equal">
      <formula>2</formula>
    </cfRule>
    <cfRule type="cellIs" dxfId="342" priority="237" stopIfTrue="1" operator="equal">
      <formula>3</formula>
    </cfRule>
  </conditionalFormatting>
  <conditionalFormatting sqref="W146 Y146:Y155">
    <cfRule type="cellIs" dxfId="341" priority="232" stopIfTrue="1" operator="equal">
      <formula>1</formula>
    </cfRule>
    <cfRule type="cellIs" dxfId="340" priority="233" stopIfTrue="1" operator="equal">
      <formula>2</formula>
    </cfRule>
    <cfRule type="cellIs" dxfId="339" priority="234" stopIfTrue="1" operator="equal">
      <formula>3</formula>
    </cfRule>
  </conditionalFormatting>
  <conditionalFormatting sqref="X146:X155">
    <cfRule type="cellIs" dxfId="338" priority="229" stopIfTrue="1" operator="equal">
      <formula>1</formula>
    </cfRule>
    <cfRule type="cellIs" dxfId="337" priority="230" stopIfTrue="1" operator="equal">
      <formula>2</formula>
    </cfRule>
    <cfRule type="cellIs" dxfId="336" priority="231" stopIfTrue="1" operator="equal">
      <formula>3</formula>
    </cfRule>
  </conditionalFormatting>
  <conditionalFormatting sqref="W147">
    <cfRule type="cellIs" dxfId="335" priority="226" stopIfTrue="1" operator="equal">
      <formula>1</formula>
    </cfRule>
    <cfRule type="cellIs" dxfId="334" priority="227" stopIfTrue="1" operator="equal">
      <formula>2</formula>
    </cfRule>
    <cfRule type="cellIs" dxfId="333" priority="228" stopIfTrue="1" operator="equal">
      <formula>3</formula>
    </cfRule>
  </conditionalFormatting>
  <conditionalFormatting sqref="Y172:Y179">
    <cfRule type="cellIs" dxfId="332" priority="223" stopIfTrue="1" operator="equal">
      <formula>1</formula>
    </cfRule>
    <cfRule type="cellIs" dxfId="331" priority="224" stopIfTrue="1" operator="equal">
      <formula>2</formula>
    </cfRule>
    <cfRule type="cellIs" dxfId="330" priority="225" stopIfTrue="1" operator="equal">
      <formula>3</formula>
    </cfRule>
  </conditionalFormatting>
  <conditionalFormatting sqref="X172:X179">
    <cfRule type="cellIs" dxfId="329" priority="220" stopIfTrue="1" operator="equal">
      <formula>1</formula>
    </cfRule>
    <cfRule type="cellIs" dxfId="328" priority="221" stopIfTrue="1" operator="equal">
      <formula>2</formula>
    </cfRule>
    <cfRule type="cellIs" dxfId="327" priority="222" stopIfTrue="1" operator="equal">
      <formula>3</formula>
    </cfRule>
  </conditionalFormatting>
  <conditionalFormatting sqref="W158 Y158:Y167">
    <cfRule type="cellIs" dxfId="326" priority="217" stopIfTrue="1" operator="equal">
      <formula>1</formula>
    </cfRule>
    <cfRule type="cellIs" dxfId="325" priority="218" stopIfTrue="1" operator="equal">
      <formula>2</formula>
    </cfRule>
    <cfRule type="cellIs" dxfId="324" priority="219" stopIfTrue="1" operator="equal">
      <formula>3</formula>
    </cfRule>
  </conditionalFormatting>
  <conditionalFormatting sqref="X158:X167">
    <cfRule type="cellIs" dxfId="323" priority="214" stopIfTrue="1" operator="equal">
      <formula>1</formula>
    </cfRule>
    <cfRule type="cellIs" dxfId="322" priority="215" stopIfTrue="1" operator="equal">
      <formula>2</formula>
    </cfRule>
    <cfRule type="cellIs" dxfId="321" priority="216" stopIfTrue="1" operator="equal">
      <formula>3</formula>
    </cfRule>
  </conditionalFormatting>
  <conditionalFormatting sqref="W159">
    <cfRule type="cellIs" dxfId="320" priority="211" stopIfTrue="1" operator="equal">
      <formula>1</formula>
    </cfRule>
    <cfRule type="cellIs" dxfId="319" priority="212" stopIfTrue="1" operator="equal">
      <formula>2</formula>
    </cfRule>
    <cfRule type="cellIs" dxfId="318" priority="213" stopIfTrue="1" operator="equal">
      <formula>3</formula>
    </cfRule>
  </conditionalFormatting>
  <conditionalFormatting sqref="W4:W11">
    <cfRule type="cellIs" dxfId="317" priority="207" operator="greaterThan">
      <formula>4</formula>
    </cfRule>
    <cfRule type="duplicateValues" dxfId="316" priority="208"/>
  </conditionalFormatting>
  <conditionalFormatting sqref="W112:W119">
    <cfRule type="cellIs" dxfId="315" priority="204" stopIfTrue="1" operator="equal">
      <formula>1</formula>
    </cfRule>
    <cfRule type="cellIs" dxfId="314" priority="205" stopIfTrue="1" operator="equal">
      <formula>2</formula>
    </cfRule>
    <cfRule type="cellIs" dxfId="313" priority="206" stopIfTrue="1" operator="equal">
      <formula>3</formula>
    </cfRule>
  </conditionalFormatting>
  <conditionalFormatting sqref="W112:W119">
    <cfRule type="cellIs" dxfId="312" priority="202" operator="greaterThan">
      <formula>4</formula>
    </cfRule>
    <cfRule type="duplicateValues" dxfId="311" priority="203"/>
  </conditionalFormatting>
  <conditionalFormatting sqref="W124:W131">
    <cfRule type="cellIs" dxfId="310" priority="199" stopIfTrue="1" operator="equal">
      <formula>1</formula>
    </cfRule>
    <cfRule type="cellIs" dxfId="309" priority="200" stopIfTrue="1" operator="equal">
      <formula>2</formula>
    </cfRule>
    <cfRule type="cellIs" dxfId="308" priority="201" stopIfTrue="1" operator="equal">
      <formula>3</formula>
    </cfRule>
  </conditionalFormatting>
  <conditionalFormatting sqref="W124:W131">
    <cfRule type="cellIs" dxfId="307" priority="197" operator="greaterThan">
      <formula>4</formula>
    </cfRule>
    <cfRule type="duplicateValues" dxfId="306" priority="198"/>
  </conditionalFormatting>
  <conditionalFormatting sqref="W136:W143">
    <cfRule type="cellIs" dxfId="305" priority="194" stopIfTrue="1" operator="equal">
      <formula>1</formula>
    </cfRule>
    <cfRule type="cellIs" dxfId="304" priority="195" stopIfTrue="1" operator="equal">
      <formula>2</formula>
    </cfRule>
    <cfRule type="cellIs" dxfId="303" priority="196" stopIfTrue="1" operator="equal">
      <formula>3</formula>
    </cfRule>
  </conditionalFormatting>
  <conditionalFormatting sqref="W136:W143">
    <cfRule type="cellIs" dxfId="302" priority="192" operator="greaterThan">
      <formula>4</formula>
    </cfRule>
    <cfRule type="duplicateValues" dxfId="301" priority="193"/>
  </conditionalFormatting>
  <conditionalFormatting sqref="W148:W155">
    <cfRule type="cellIs" dxfId="300" priority="189" stopIfTrue="1" operator="equal">
      <formula>1</formula>
    </cfRule>
    <cfRule type="cellIs" dxfId="299" priority="190" stopIfTrue="1" operator="equal">
      <formula>2</formula>
    </cfRule>
    <cfRule type="cellIs" dxfId="298" priority="191" stopIfTrue="1" operator="equal">
      <formula>3</formula>
    </cfRule>
  </conditionalFormatting>
  <conditionalFormatting sqref="W148:W155">
    <cfRule type="cellIs" dxfId="297" priority="187" operator="greaterThan">
      <formula>4</formula>
    </cfRule>
    <cfRule type="duplicateValues" dxfId="296" priority="188"/>
  </conditionalFormatting>
  <conditionalFormatting sqref="W160:W167">
    <cfRule type="cellIs" dxfId="295" priority="184" stopIfTrue="1" operator="equal">
      <formula>1</formula>
    </cfRule>
    <cfRule type="cellIs" dxfId="294" priority="185" stopIfTrue="1" operator="equal">
      <formula>2</formula>
    </cfRule>
    <cfRule type="cellIs" dxfId="293" priority="186" stopIfTrue="1" operator="equal">
      <formula>3</formula>
    </cfRule>
  </conditionalFormatting>
  <conditionalFormatting sqref="W160:W167">
    <cfRule type="cellIs" dxfId="292" priority="182" operator="greaterThan">
      <formula>4</formula>
    </cfRule>
    <cfRule type="duplicateValues" dxfId="291" priority="183"/>
  </conditionalFormatting>
  <conditionalFormatting sqref="W172:W179">
    <cfRule type="cellIs" dxfId="290" priority="179" stopIfTrue="1" operator="equal">
      <formula>1</formula>
    </cfRule>
    <cfRule type="cellIs" dxfId="289" priority="180" stopIfTrue="1" operator="equal">
      <formula>2</formula>
    </cfRule>
    <cfRule type="cellIs" dxfId="288" priority="181" stopIfTrue="1" operator="equal">
      <formula>3</formula>
    </cfRule>
  </conditionalFormatting>
  <conditionalFormatting sqref="W172:W179">
    <cfRule type="cellIs" dxfId="287" priority="177" operator="greaterThan">
      <formula>4</formula>
    </cfRule>
    <cfRule type="duplicateValues" dxfId="286" priority="178"/>
  </conditionalFormatting>
  <conditionalFormatting sqref="W232:W239">
    <cfRule type="cellIs" dxfId="285" priority="174" stopIfTrue="1" operator="equal">
      <formula>1</formula>
    </cfRule>
    <cfRule type="cellIs" dxfId="284" priority="175" stopIfTrue="1" operator="equal">
      <formula>2</formula>
    </cfRule>
    <cfRule type="cellIs" dxfId="283" priority="176" stopIfTrue="1" operator="equal">
      <formula>3</formula>
    </cfRule>
  </conditionalFormatting>
  <conditionalFormatting sqref="W232:W239">
    <cfRule type="cellIs" dxfId="282" priority="172" operator="greaterThan">
      <formula>4</formula>
    </cfRule>
    <cfRule type="duplicateValues" dxfId="281" priority="173"/>
  </conditionalFormatting>
  <conditionalFormatting sqref="Y40:Z44">
    <cfRule type="containsText" dxfId="280" priority="171" stopIfTrue="1" operator="containsText" text="USK">
      <formula>NOT(ISERROR(SEARCH("USK",Y40)))</formula>
    </cfRule>
  </conditionalFormatting>
  <conditionalFormatting sqref="W38 W24:W25 W36 Y24:Y25 Y38:Y47 Y36">
    <cfRule type="cellIs" dxfId="279" priority="168" stopIfTrue="1" operator="equal">
      <formula>1</formula>
    </cfRule>
    <cfRule type="cellIs" dxfId="278" priority="169" stopIfTrue="1" operator="equal">
      <formula>2</formula>
    </cfRule>
    <cfRule type="cellIs" dxfId="277" priority="170" stopIfTrue="1" operator="equal">
      <formula>3</formula>
    </cfRule>
  </conditionalFormatting>
  <conditionalFormatting sqref="X24:X25 X36 X38:X47">
    <cfRule type="cellIs" dxfId="276" priority="165" stopIfTrue="1" operator="equal">
      <formula>1</formula>
    </cfRule>
    <cfRule type="cellIs" dxfId="275" priority="166" stopIfTrue="1" operator="equal">
      <formula>2</formula>
    </cfRule>
    <cfRule type="cellIs" dxfId="274" priority="167" stopIfTrue="1" operator="equal">
      <formula>3</formula>
    </cfRule>
  </conditionalFormatting>
  <conditionalFormatting sqref="W39">
    <cfRule type="cellIs" dxfId="273" priority="162" stopIfTrue="1" operator="equal">
      <formula>1</formula>
    </cfRule>
    <cfRule type="cellIs" dxfId="272" priority="163" stopIfTrue="1" operator="equal">
      <formula>2</formula>
    </cfRule>
    <cfRule type="cellIs" dxfId="271" priority="164" stopIfTrue="1" operator="equal">
      <formula>3</formula>
    </cfRule>
  </conditionalFormatting>
  <conditionalFormatting sqref="Y28:Y35">
    <cfRule type="cellIs" dxfId="270" priority="159" stopIfTrue="1" operator="equal">
      <formula>1</formula>
    </cfRule>
    <cfRule type="cellIs" dxfId="269" priority="160" stopIfTrue="1" operator="equal">
      <formula>2</formula>
    </cfRule>
    <cfRule type="cellIs" dxfId="268" priority="161" stopIfTrue="1" operator="equal">
      <formula>3</formula>
    </cfRule>
  </conditionalFormatting>
  <conditionalFormatting sqref="X28:X35">
    <cfRule type="cellIs" dxfId="267" priority="156" stopIfTrue="1" operator="equal">
      <formula>1</formula>
    </cfRule>
    <cfRule type="cellIs" dxfId="266" priority="157" stopIfTrue="1" operator="equal">
      <formula>2</formula>
    </cfRule>
    <cfRule type="cellIs" dxfId="265" priority="158" stopIfTrue="1" operator="equal">
      <formula>3</formula>
    </cfRule>
  </conditionalFormatting>
  <conditionalFormatting sqref="W14 Y14:Y23">
    <cfRule type="cellIs" dxfId="264" priority="153" stopIfTrue="1" operator="equal">
      <formula>1</formula>
    </cfRule>
    <cfRule type="cellIs" dxfId="263" priority="154" stopIfTrue="1" operator="equal">
      <formula>2</formula>
    </cfRule>
    <cfRule type="cellIs" dxfId="262" priority="155" stopIfTrue="1" operator="equal">
      <formula>3</formula>
    </cfRule>
  </conditionalFormatting>
  <conditionalFormatting sqref="X14:X23">
    <cfRule type="cellIs" dxfId="261" priority="150" stopIfTrue="1" operator="equal">
      <formula>1</formula>
    </cfRule>
    <cfRule type="cellIs" dxfId="260" priority="151" stopIfTrue="1" operator="equal">
      <formula>2</formula>
    </cfRule>
    <cfRule type="cellIs" dxfId="259" priority="152" stopIfTrue="1" operator="equal">
      <formula>3</formula>
    </cfRule>
  </conditionalFormatting>
  <conditionalFormatting sqref="W15">
    <cfRule type="cellIs" dxfId="258" priority="147" stopIfTrue="1" operator="equal">
      <formula>1</formula>
    </cfRule>
    <cfRule type="cellIs" dxfId="257" priority="148" stopIfTrue="1" operator="equal">
      <formula>2</formula>
    </cfRule>
    <cfRule type="cellIs" dxfId="256" priority="149" stopIfTrue="1" operator="equal">
      <formula>3</formula>
    </cfRule>
  </conditionalFormatting>
  <conditionalFormatting sqref="W86 W72:W73 W84 Y72:Y73 Y86:Y95 Y84">
    <cfRule type="cellIs" dxfId="255" priority="144" stopIfTrue="1" operator="equal">
      <formula>1</formula>
    </cfRule>
    <cfRule type="cellIs" dxfId="254" priority="145" stopIfTrue="1" operator="equal">
      <formula>2</formula>
    </cfRule>
    <cfRule type="cellIs" dxfId="253" priority="146" stopIfTrue="1" operator="equal">
      <formula>3</formula>
    </cfRule>
  </conditionalFormatting>
  <conditionalFormatting sqref="X72:X73 X84 X86:X95">
    <cfRule type="cellIs" dxfId="252" priority="141" stopIfTrue="1" operator="equal">
      <formula>1</formula>
    </cfRule>
    <cfRule type="cellIs" dxfId="251" priority="142" stopIfTrue="1" operator="equal">
      <formula>2</formula>
    </cfRule>
    <cfRule type="cellIs" dxfId="250" priority="143" stopIfTrue="1" operator="equal">
      <formula>3</formula>
    </cfRule>
  </conditionalFormatting>
  <conditionalFormatting sqref="W87">
    <cfRule type="cellIs" dxfId="249" priority="138" stopIfTrue="1" operator="equal">
      <formula>1</formula>
    </cfRule>
    <cfRule type="cellIs" dxfId="248" priority="139" stopIfTrue="1" operator="equal">
      <formula>2</formula>
    </cfRule>
    <cfRule type="cellIs" dxfId="247" priority="140" stopIfTrue="1" operator="equal">
      <formula>3</formula>
    </cfRule>
  </conditionalFormatting>
  <conditionalFormatting sqref="W50 Y50:Y59">
    <cfRule type="cellIs" dxfId="246" priority="135" stopIfTrue="1" operator="equal">
      <formula>1</formula>
    </cfRule>
    <cfRule type="cellIs" dxfId="245" priority="136" stopIfTrue="1" operator="equal">
      <formula>2</formula>
    </cfRule>
    <cfRule type="cellIs" dxfId="244" priority="137" stopIfTrue="1" operator="equal">
      <formula>3</formula>
    </cfRule>
  </conditionalFormatting>
  <conditionalFormatting sqref="X50:X59">
    <cfRule type="cellIs" dxfId="243" priority="132" stopIfTrue="1" operator="equal">
      <formula>1</formula>
    </cfRule>
    <cfRule type="cellIs" dxfId="242" priority="133" stopIfTrue="1" operator="equal">
      <formula>2</formula>
    </cfRule>
    <cfRule type="cellIs" dxfId="241" priority="134" stopIfTrue="1" operator="equal">
      <formula>3</formula>
    </cfRule>
  </conditionalFormatting>
  <conditionalFormatting sqref="W51">
    <cfRule type="cellIs" dxfId="240" priority="129" stopIfTrue="1" operator="equal">
      <formula>1</formula>
    </cfRule>
    <cfRule type="cellIs" dxfId="239" priority="130" stopIfTrue="1" operator="equal">
      <formula>2</formula>
    </cfRule>
    <cfRule type="cellIs" dxfId="238" priority="131" stopIfTrue="1" operator="equal">
      <formula>3</formula>
    </cfRule>
  </conditionalFormatting>
  <conditionalFormatting sqref="Y76:Y83">
    <cfRule type="cellIs" dxfId="237" priority="126" stopIfTrue="1" operator="equal">
      <formula>1</formula>
    </cfRule>
    <cfRule type="cellIs" dxfId="236" priority="127" stopIfTrue="1" operator="equal">
      <formula>2</formula>
    </cfRule>
    <cfRule type="cellIs" dxfId="235" priority="128" stopIfTrue="1" operator="equal">
      <formula>3</formula>
    </cfRule>
  </conditionalFormatting>
  <conditionalFormatting sqref="X76:X83">
    <cfRule type="cellIs" dxfId="234" priority="123" stopIfTrue="1" operator="equal">
      <formula>1</formula>
    </cfRule>
    <cfRule type="cellIs" dxfId="233" priority="124" stopIfTrue="1" operator="equal">
      <formula>2</formula>
    </cfRule>
    <cfRule type="cellIs" dxfId="232" priority="125" stopIfTrue="1" operator="equal">
      <formula>3</formula>
    </cfRule>
  </conditionalFormatting>
  <conditionalFormatting sqref="W62 Y62:Y71">
    <cfRule type="cellIs" dxfId="231" priority="120" stopIfTrue="1" operator="equal">
      <formula>1</formula>
    </cfRule>
    <cfRule type="cellIs" dxfId="230" priority="121" stopIfTrue="1" operator="equal">
      <formula>2</formula>
    </cfRule>
    <cfRule type="cellIs" dxfId="229" priority="122" stopIfTrue="1" operator="equal">
      <formula>3</formula>
    </cfRule>
  </conditionalFormatting>
  <conditionalFormatting sqref="X62:X71">
    <cfRule type="cellIs" dxfId="228" priority="117" stopIfTrue="1" operator="equal">
      <formula>1</formula>
    </cfRule>
    <cfRule type="cellIs" dxfId="227" priority="118" stopIfTrue="1" operator="equal">
      <formula>2</formula>
    </cfRule>
    <cfRule type="cellIs" dxfId="226" priority="119" stopIfTrue="1" operator="equal">
      <formula>3</formula>
    </cfRule>
  </conditionalFormatting>
  <conditionalFormatting sqref="W63">
    <cfRule type="cellIs" dxfId="225" priority="114" stopIfTrue="1" operator="equal">
      <formula>1</formula>
    </cfRule>
    <cfRule type="cellIs" dxfId="224" priority="115" stopIfTrue="1" operator="equal">
      <formula>2</formula>
    </cfRule>
    <cfRule type="cellIs" dxfId="223" priority="116" stopIfTrue="1" operator="equal">
      <formula>3</formula>
    </cfRule>
  </conditionalFormatting>
  <conditionalFormatting sqref="W16:W23">
    <cfRule type="cellIs" dxfId="222" priority="111" stopIfTrue="1" operator="equal">
      <formula>1</formula>
    </cfRule>
    <cfRule type="cellIs" dxfId="221" priority="112" stopIfTrue="1" operator="equal">
      <formula>2</formula>
    </cfRule>
    <cfRule type="cellIs" dxfId="220" priority="113" stopIfTrue="1" operator="equal">
      <formula>3</formula>
    </cfRule>
  </conditionalFormatting>
  <conditionalFormatting sqref="W16:W23">
    <cfRule type="cellIs" dxfId="219" priority="109" operator="greaterThan">
      <formula>4</formula>
    </cfRule>
    <cfRule type="duplicateValues" dxfId="218" priority="110"/>
  </conditionalFormatting>
  <conditionalFormatting sqref="W28:W35">
    <cfRule type="cellIs" dxfId="217" priority="106" stopIfTrue="1" operator="equal">
      <formula>1</formula>
    </cfRule>
    <cfRule type="cellIs" dxfId="216" priority="107" stopIfTrue="1" operator="equal">
      <formula>2</formula>
    </cfRule>
    <cfRule type="cellIs" dxfId="215" priority="108" stopIfTrue="1" operator="equal">
      <formula>3</formula>
    </cfRule>
  </conditionalFormatting>
  <conditionalFormatting sqref="W28:W35">
    <cfRule type="cellIs" dxfId="214" priority="104" operator="greaterThan">
      <formula>4</formula>
    </cfRule>
    <cfRule type="duplicateValues" dxfId="213" priority="105"/>
  </conditionalFormatting>
  <conditionalFormatting sqref="W40:W47">
    <cfRule type="cellIs" dxfId="212" priority="101" stopIfTrue="1" operator="equal">
      <formula>1</formula>
    </cfRule>
    <cfRule type="cellIs" dxfId="211" priority="102" stopIfTrue="1" operator="equal">
      <formula>2</formula>
    </cfRule>
    <cfRule type="cellIs" dxfId="210" priority="103" stopIfTrue="1" operator="equal">
      <formula>3</formula>
    </cfRule>
  </conditionalFormatting>
  <conditionalFormatting sqref="W40:W47">
    <cfRule type="cellIs" dxfId="209" priority="99" operator="greaterThan">
      <formula>4</formula>
    </cfRule>
    <cfRule type="duplicateValues" dxfId="208" priority="100"/>
  </conditionalFormatting>
  <conditionalFormatting sqref="W52:W59">
    <cfRule type="cellIs" dxfId="207" priority="96" stopIfTrue="1" operator="equal">
      <formula>1</formula>
    </cfRule>
    <cfRule type="cellIs" dxfId="206" priority="97" stopIfTrue="1" operator="equal">
      <formula>2</formula>
    </cfRule>
    <cfRule type="cellIs" dxfId="205" priority="98" stopIfTrue="1" operator="equal">
      <formula>3</formula>
    </cfRule>
  </conditionalFormatting>
  <conditionalFormatting sqref="W52:W59">
    <cfRule type="cellIs" dxfId="204" priority="94" operator="greaterThan">
      <formula>4</formula>
    </cfRule>
    <cfRule type="duplicateValues" dxfId="203" priority="95"/>
  </conditionalFormatting>
  <conditionalFormatting sqref="W64:W71">
    <cfRule type="cellIs" dxfId="202" priority="91" stopIfTrue="1" operator="equal">
      <formula>1</formula>
    </cfRule>
    <cfRule type="cellIs" dxfId="201" priority="92" stopIfTrue="1" operator="equal">
      <formula>2</formula>
    </cfRule>
    <cfRule type="cellIs" dxfId="200" priority="93" stopIfTrue="1" operator="equal">
      <formula>3</formula>
    </cfRule>
  </conditionalFormatting>
  <conditionalFormatting sqref="W64:W71">
    <cfRule type="cellIs" dxfId="199" priority="89" operator="greaterThan">
      <formula>4</formula>
    </cfRule>
    <cfRule type="duplicateValues" dxfId="198" priority="90"/>
  </conditionalFormatting>
  <conditionalFormatting sqref="W76:W83">
    <cfRule type="cellIs" dxfId="197" priority="86" stopIfTrue="1" operator="equal">
      <formula>1</formula>
    </cfRule>
    <cfRule type="cellIs" dxfId="196" priority="87" stopIfTrue="1" operator="equal">
      <formula>2</formula>
    </cfRule>
    <cfRule type="cellIs" dxfId="195" priority="88" stopIfTrue="1" operator="equal">
      <formula>3</formula>
    </cfRule>
  </conditionalFormatting>
  <conditionalFormatting sqref="W76:W83">
    <cfRule type="cellIs" dxfId="194" priority="84" operator="greaterThan">
      <formula>4</formula>
    </cfRule>
    <cfRule type="duplicateValues" dxfId="193" priority="85"/>
  </conditionalFormatting>
  <conditionalFormatting sqref="W88:W95">
    <cfRule type="cellIs" dxfId="192" priority="81" stopIfTrue="1" operator="equal">
      <formula>1</formula>
    </cfRule>
    <cfRule type="cellIs" dxfId="191" priority="82" stopIfTrue="1" operator="equal">
      <formula>2</formula>
    </cfRule>
    <cfRule type="cellIs" dxfId="190" priority="83" stopIfTrue="1" operator="equal">
      <formula>3</formula>
    </cfRule>
  </conditionalFormatting>
  <conditionalFormatting sqref="W88:W95">
    <cfRule type="cellIs" dxfId="189" priority="79" operator="greaterThan">
      <formula>4</formula>
    </cfRule>
    <cfRule type="duplicateValues" dxfId="188" priority="80"/>
  </conditionalFormatting>
  <conditionalFormatting sqref="W98 Y98:Y107">
    <cfRule type="cellIs" dxfId="187" priority="76" stopIfTrue="1" operator="equal">
      <formula>1</formula>
    </cfRule>
    <cfRule type="cellIs" dxfId="186" priority="77" stopIfTrue="1" operator="equal">
      <formula>2</formula>
    </cfRule>
    <cfRule type="cellIs" dxfId="185" priority="78" stopIfTrue="1" operator="equal">
      <formula>3</formula>
    </cfRule>
  </conditionalFormatting>
  <conditionalFormatting sqref="X98:X107">
    <cfRule type="cellIs" dxfId="184" priority="73" stopIfTrue="1" operator="equal">
      <formula>1</formula>
    </cfRule>
    <cfRule type="cellIs" dxfId="183" priority="74" stopIfTrue="1" operator="equal">
      <formula>2</formula>
    </cfRule>
    <cfRule type="cellIs" dxfId="182" priority="75" stopIfTrue="1" operator="equal">
      <formula>3</formula>
    </cfRule>
  </conditionalFormatting>
  <conditionalFormatting sqref="W99">
    <cfRule type="cellIs" dxfId="181" priority="70" stopIfTrue="1" operator="equal">
      <formula>1</formula>
    </cfRule>
    <cfRule type="cellIs" dxfId="180" priority="71" stopIfTrue="1" operator="equal">
      <formula>2</formula>
    </cfRule>
    <cfRule type="cellIs" dxfId="179" priority="72" stopIfTrue="1" operator="equal">
      <formula>3</formula>
    </cfRule>
  </conditionalFormatting>
  <conditionalFormatting sqref="W100:W107">
    <cfRule type="cellIs" dxfId="178" priority="67" stopIfTrue="1" operator="equal">
      <formula>1</formula>
    </cfRule>
    <cfRule type="cellIs" dxfId="177" priority="68" stopIfTrue="1" operator="equal">
      <formula>2</formula>
    </cfRule>
    <cfRule type="cellIs" dxfId="176" priority="69" stopIfTrue="1" operator="equal">
      <formula>3</formula>
    </cfRule>
  </conditionalFormatting>
  <conditionalFormatting sqref="W100:W107">
    <cfRule type="cellIs" dxfId="175" priority="65" operator="greaterThan">
      <formula>4</formula>
    </cfRule>
    <cfRule type="duplicateValues" dxfId="174" priority="66"/>
  </conditionalFormatting>
  <conditionalFormatting sqref="W182 W180 Y182:Y191 Y180">
    <cfRule type="cellIs" dxfId="173" priority="62" stopIfTrue="1" operator="equal">
      <formula>1</formula>
    </cfRule>
    <cfRule type="cellIs" dxfId="172" priority="63" stopIfTrue="1" operator="equal">
      <formula>2</formula>
    </cfRule>
    <cfRule type="cellIs" dxfId="171" priority="64" stopIfTrue="1" operator="equal">
      <formula>3</formula>
    </cfRule>
  </conditionalFormatting>
  <conditionalFormatting sqref="X182:X191 X180">
    <cfRule type="cellIs" dxfId="170" priority="59" stopIfTrue="1" operator="equal">
      <formula>1</formula>
    </cfRule>
    <cfRule type="cellIs" dxfId="169" priority="60" stopIfTrue="1" operator="equal">
      <formula>2</formula>
    </cfRule>
    <cfRule type="cellIs" dxfId="168" priority="61" stopIfTrue="1" operator="equal">
      <formula>3</formula>
    </cfRule>
  </conditionalFormatting>
  <conditionalFormatting sqref="W183">
    <cfRule type="cellIs" dxfId="167" priority="56" stopIfTrue="1" operator="equal">
      <formula>1</formula>
    </cfRule>
    <cfRule type="cellIs" dxfId="166" priority="57" stopIfTrue="1" operator="equal">
      <formula>2</formula>
    </cfRule>
    <cfRule type="cellIs" dxfId="165" priority="58" stopIfTrue="1" operator="equal">
      <formula>3</formula>
    </cfRule>
  </conditionalFormatting>
  <conditionalFormatting sqref="W184:W191">
    <cfRule type="cellIs" dxfId="164" priority="53" stopIfTrue="1" operator="equal">
      <formula>1</formula>
    </cfRule>
    <cfRule type="cellIs" dxfId="163" priority="54" stopIfTrue="1" operator="equal">
      <formula>2</formula>
    </cfRule>
    <cfRule type="cellIs" dxfId="162" priority="55" stopIfTrue="1" operator="equal">
      <formula>3</formula>
    </cfRule>
  </conditionalFormatting>
  <conditionalFormatting sqref="W184:W191">
    <cfRule type="cellIs" dxfId="161" priority="51" operator="greaterThan">
      <formula>4</formula>
    </cfRule>
    <cfRule type="duplicateValues" dxfId="160" priority="52"/>
  </conditionalFormatting>
  <conditionalFormatting sqref="B120:B121 B132 C136:C143">
    <cfRule type="containsText" dxfId="159" priority="43" stopIfTrue="1" operator="containsText" text="USK">
      <formula>NOT(ISERROR(SEARCH("USK",B120)))</formula>
    </cfRule>
  </conditionalFormatting>
  <conditionalFormatting sqref="W96 Y96">
    <cfRule type="cellIs" dxfId="158" priority="48" stopIfTrue="1" operator="equal">
      <formula>1</formula>
    </cfRule>
    <cfRule type="cellIs" dxfId="157" priority="49" stopIfTrue="1" operator="equal">
      <formula>2</formula>
    </cfRule>
    <cfRule type="cellIs" dxfId="156" priority="50" stopIfTrue="1" operator="equal">
      <formula>3</formula>
    </cfRule>
  </conditionalFormatting>
  <conditionalFormatting sqref="X96">
    <cfRule type="cellIs" dxfId="155" priority="45" stopIfTrue="1" operator="equal">
      <formula>1</formula>
    </cfRule>
    <cfRule type="cellIs" dxfId="154" priority="46" stopIfTrue="1" operator="equal">
      <formula>2</formula>
    </cfRule>
    <cfRule type="cellIs" dxfId="153" priority="47" stopIfTrue="1" operator="equal">
      <formula>3</formula>
    </cfRule>
  </conditionalFormatting>
  <conditionalFormatting sqref="B24:B25 B36 C40:C47">
    <cfRule type="containsText" dxfId="152" priority="44" stopIfTrue="1" operator="containsText" text="USK">
      <formula>NOT(ISERROR(SEARCH("USK",B24)))</formula>
    </cfRule>
  </conditionalFormatting>
  <conditionalFormatting sqref="W218 W216 Y218:Y227 Y216">
    <cfRule type="cellIs" dxfId="151" priority="40" stopIfTrue="1" operator="equal">
      <formula>1</formula>
    </cfRule>
    <cfRule type="cellIs" dxfId="150" priority="41" stopIfTrue="1" operator="equal">
      <formula>2</formula>
    </cfRule>
    <cfRule type="cellIs" dxfId="149" priority="42" stopIfTrue="1" operator="equal">
      <formula>3</formula>
    </cfRule>
  </conditionalFormatting>
  <conditionalFormatting sqref="X216 X218:X227">
    <cfRule type="cellIs" dxfId="148" priority="37" stopIfTrue="1" operator="equal">
      <formula>1</formula>
    </cfRule>
    <cfRule type="cellIs" dxfId="147" priority="38" stopIfTrue="1" operator="equal">
      <formula>2</formula>
    </cfRule>
    <cfRule type="cellIs" dxfId="146" priority="39" stopIfTrue="1" operator="equal">
      <formula>3</formula>
    </cfRule>
  </conditionalFormatting>
  <conditionalFormatting sqref="W219">
    <cfRule type="cellIs" dxfId="145" priority="34" stopIfTrue="1" operator="equal">
      <formula>1</formula>
    </cfRule>
    <cfRule type="cellIs" dxfId="144" priority="35" stopIfTrue="1" operator="equal">
      <formula>2</formula>
    </cfRule>
    <cfRule type="cellIs" dxfId="143" priority="36" stopIfTrue="1" operator="equal">
      <formula>3</formula>
    </cfRule>
  </conditionalFormatting>
  <conditionalFormatting sqref="W220:W227">
    <cfRule type="cellIs" dxfId="142" priority="31" stopIfTrue="1" operator="equal">
      <formula>1</formula>
    </cfRule>
    <cfRule type="cellIs" dxfId="141" priority="32" stopIfTrue="1" operator="equal">
      <formula>2</formula>
    </cfRule>
    <cfRule type="cellIs" dxfId="140" priority="33" stopIfTrue="1" operator="equal">
      <formula>3</formula>
    </cfRule>
  </conditionalFormatting>
  <conditionalFormatting sqref="W220:W227">
    <cfRule type="cellIs" dxfId="139" priority="29" operator="greaterThan">
      <formula>4</formula>
    </cfRule>
    <cfRule type="duplicateValues" dxfId="138" priority="30"/>
  </conditionalFormatting>
  <conditionalFormatting sqref="W206 W204 Y206:Y215 Y204">
    <cfRule type="cellIs" dxfId="137" priority="26" stopIfTrue="1" operator="equal">
      <formula>1</formula>
    </cfRule>
    <cfRule type="cellIs" dxfId="136" priority="27" stopIfTrue="1" operator="equal">
      <formula>2</formula>
    </cfRule>
    <cfRule type="cellIs" dxfId="135" priority="28" stopIfTrue="1" operator="equal">
      <formula>3</formula>
    </cfRule>
  </conditionalFormatting>
  <conditionalFormatting sqref="X204 X206:X215">
    <cfRule type="cellIs" dxfId="134" priority="23" stopIfTrue="1" operator="equal">
      <formula>1</formula>
    </cfRule>
    <cfRule type="cellIs" dxfId="133" priority="24" stopIfTrue="1" operator="equal">
      <formula>2</formula>
    </cfRule>
    <cfRule type="cellIs" dxfId="132" priority="25" stopIfTrue="1" operator="equal">
      <formula>3</formula>
    </cfRule>
  </conditionalFormatting>
  <conditionalFormatting sqref="W207">
    <cfRule type="cellIs" dxfId="131" priority="20" stopIfTrue="1" operator="equal">
      <formula>1</formula>
    </cfRule>
    <cfRule type="cellIs" dxfId="130" priority="21" stopIfTrue="1" operator="equal">
      <formula>2</formula>
    </cfRule>
    <cfRule type="cellIs" dxfId="129" priority="22" stopIfTrue="1" operator="equal">
      <formula>3</formula>
    </cfRule>
  </conditionalFormatting>
  <conditionalFormatting sqref="W208:W215">
    <cfRule type="cellIs" dxfId="128" priority="17" stopIfTrue="1" operator="equal">
      <formula>1</formula>
    </cfRule>
    <cfRule type="cellIs" dxfId="127" priority="18" stopIfTrue="1" operator="equal">
      <formula>2</formula>
    </cfRule>
    <cfRule type="cellIs" dxfId="126" priority="19" stopIfTrue="1" operator="equal">
      <formula>3</formula>
    </cfRule>
  </conditionalFormatting>
  <conditionalFormatting sqref="W208:W215">
    <cfRule type="cellIs" dxfId="125" priority="15" operator="greaterThan">
      <formula>4</formula>
    </cfRule>
    <cfRule type="duplicateValues" dxfId="124" priority="16"/>
  </conditionalFormatting>
  <conditionalFormatting sqref="W194 W192 Y194:Y203 Y192">
    <cfRule type="cellIs" dxfId="123" priority="12" stopIfTrue="1" operator="equal">
      <formula>1</formula>
    </cfRule>
    <cfRule type="cellIs" dxfId="122" priority="13" stopIfTrue="1" operator="equal">
      <formula>2</formula>
    </cfRule>
    <cfRule type="cellIs" dxfId="121" priority="14" stopIfTrue="1" operator="equal">
      <formula>3</formula>
    </cfRule>
  </conditionalFormatting>
  <conditionalFormatting sqref="X192 X194:X203">
    <cfRule type="cellIs" dxfId="120" priority="9" stopIfTrue="1" operator="equal">
      <formula>1</formula>
    </cfRule>
    <cfRule type="cellIs" dxfId="119" priority="10" stopIfTrue="1" operator="equal">
      <formula>2</formula>
    </cfRule>
    <cfRule type="cellIs" dxfId="118" priority="11" stopIfTrue="1" operator="equal">
      <formula>3</formula>
    </cfRule>
  </conditionalFormatting>
  <conditionalFormatting sqref="W195">
    <cfRule type="cellIs" dxfId="117" priority="6" stopIfTrue="1" operator="equal">
      <formula>1</formula>
    </cfRule>
    <cfRule type="cellIs" dxfId="116" priority="7" stopIfTrue="1" operator="equal">
      <formula>2</formula>
    </cfRule>
    <cfRule type="cellIs" dxfId="115" priority="8" stopIfTrue="1" operator="equal">
      <formula>3</formula>
    </cfRule>
  </conditionalFormatting>
  <conditionalFormatting sqref="W196:W203">
    <cfRule type="cellIs" dxfId="114" priority="3" stopIfTrue="1" operator="equal">
      <formula>1</formula>
    </cfRule>
    <cfRule type="cellIs" dxfId="113" priority="4" stopIfTrue="1" operator="equal">
      <formula>2</formula>
    </cfRule>
    <cfRule type="cellIs" dxfId="112" priority="5" stopIfTrue="1" operator="equal">
      <formula>3</formula>
    </cfRule>
  </conditionalFormatting>
  <conditionalFormatting sqref="W196:W203">
    <cfRule type="cellIs" dxfId="111" priority="1" operator="greaterThan">
      <formula>4</formula>
    </cfRule>
    <cfRule type="duplicateValues" dxfId="110" priority="2"/>
  </conditionalFormatting>
  <pageMargins left="0.11811023622047245" right="0.11811023622047245" top="0.19685039370078741" bottom="0.11811023622047245" header="0" footer="0"/>
  <pageSetup paperSize="9" scale="103" orientation="portrait" horizontalDpi="4294967293" verticalDpi="36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W239"/>
  <sheetViews>
    <sheetView workbookViewId="0"/>
  </sheetViews>
  <sheetFormatPr defaultColWidth="8.85546875" defaultRowHeight="30" customHeight="1" x14ac:dyDescent="0.3"/>
  <cols>
    <col min="1" max="1" width="1.7109375" style="323" customWidth="1"/>
    <col min="2" max="2" width="4.140625" style="323" customWidth="1"/>
    <col min="3" max="3" width="20" style="840" customWidth="1"/>
    <col min="4" max="11" width="6.85546875" style="339" customWidth="1"/>
    <col min="12" max="12" width="4.42578125" style="323" customWidth="1"/>
    <col min="13" max="13" width="5" style="340" customWidth="1"/>
    <col min="14" max="14" width="4.28515625" style="341" customWidth="1"/>
    <col min="15" max="15" width="4.28515625" style="323" customWidth="1"/>
    <col min="16" max="16" width="5.42578125" style="323" customWidth="1"/>
    <col min="17" max="17" width="3.42578125" style="323" customWidth="1"/>
    <col min="18" max="18" width="3.42578125" style="342" customWidth="1"/>
    <col min="19" max="19" width="4.5703125" style="340" customWidth="1"/>
    <col min="20" max="20" width="4.5703125" style="349" customWidth="1"/>
    <col min="21" max="21" width="4.28515625" style="323" customWidth="1"/>
    <col min="22" max="22" width="6.85546875" style="323" customWidth="1"/>
    <col min="23" max="23" width="6.42578125" style="323" customWidth="1"/>
    <col min="24" max="25" width="8.85546875" style="323"/>
    <col min="26" max="26" width="9.28515625" style="323" customWidth="1"/>
    <col min="27" max="16384" width="8.85546875" style="323"/>
  </cols>
  <sheetData>
    <row r="1" spans="1:23" ht="30" customHeight="1" thickTop="1" thickBot="1" x14ac:dyDescent="0.35">
      <c r="A1" s="319"/>
      <c r="C1" s="821"/>
      <c r="D1" s="320"/>
      <c r="E1" s="321"/>
      <c r="F1" s="320"/>
      <c r="G1" s="321"/>
      <c r="H1" s="320"/>
      <c r="I1" s="321"/>
      <c r="J1" s="320"/>
      <c r="K1" s="321"/>
      <c r="L1" s="320"/>
      <c r="M1" s="321"/>
      <c r="N1" s="348"/>
      <c r="O1" s="321"/>
      <c r="P1" s="347"/>
      <c r="Q1" s="321"/>
      <c r="R1" s="320"/>
      <c r="S1" s="321"/>
      <c r="T1" s="348"/>
      <c r="U1" s="321"/>
      <c r="V1" s="320"/>
      <c r="W1" s="322"/>
    </row>
    <row r="2" spans="1:23" ht="30" customHeight="1" x14ac:dyDescent="0.25">
      <c r="A2" s="324"/>
      <c r="B2" s="106"/>
      <c r="C2" s="822" t="str">
        <f>D4</f>
        <v>A</v>
      </c>
      <c r="D2" s="416" t="str">
        <f>C4</f>
        <v>Svatek/ 
Heczko</v>
      </c>
      <c r="E2" s="417" t="str">
        <f>C5</f>
        <v>Renčín/ 
Hejný</v>
      </c>
      <c r="F2" s="417" t="str">
        <f>C6</f>
        <v>Skála/ 
Šalanda</v>
      </c>
      <c r="G2" s="417" t="str">
        <f>C7</f>
        <v>Hněvkovský/ 
Šárka</v>
      </c>
      <c r="H2" s="417" t="str">
        <f>C8</f>
        <v>Michel/ 
Langhamer</v>
      </c>
      <c r="I2" s="417" t="str">
        <f>C9</f>
        <v>Melíšek/ 
Koš</v>
      </c>
      <c r="J2" s="417" t="str">
        <f>C10</f>
        <v/>
      </c>
      <c r="K2" s="417" t="str">
        <f>C11</f>
        <v/>
      </c>
      <c r="L2" s="418" t="s">
        <v>14</v>
      </c>
      <c r="M2" s="1907" t="s">
        <v>13</v>
      </c>
      <c r="N2" s="1907"/>
      <c r="O2" s="419" t="s">
        <v>15</v>
      </c>
      <c r="P2" s="420" t="s">
        <v>186</v>
      </c>
      <c r="Q2" s="421" t="s">
        <v>107</v>
      </c>
      <c r="R2" s="422" t="s">
        <v>104</v>
      </c>
      <c r="S2" s="2054" t="s">
        <v>105</v>
      </c>
      <c r="T2" s="2055"/>
      <c r="U2" s="422" t="s">
        <v>106</v>
      </c>
      <c r="V2" s="423" t="s">
        <v>187</v>
      </c>
      <c r="W2" s="325"/>
    </row>
    <row r="3" spans="1:23" ht="30" customHeight="1" thickBot="1" x14ac:dyDescent="0.3">
      <c r="A3" s="324"/>
      <c r="B3" s="1011" t="str">
        <f>'Tabulky skupin'!B3</f>
        <v>A</v>
      </c>
      <c r="C3" s="823"/>
      <c r="D3" s="426">
        <f>B4</f>
        <v>11</v>
      </c>
      <c r="E3" s="427">
        <f>B5</f>
        <v>12</v>
      </c>
      <c r="F3" s="427">
        <f>B6</f>
        <v>13</v>
      </c>
      <c r="G3" s="428">
        <f>B7</f>
        <v>14</v>
      </c>
      <c r="H3" s="427">
        <f>B8</f>
        <v>15</v>
      </c>
      <c r="I3" s="429">
        <f>B9</f>
        <v>16</v>
      </c>
      <c r="J3" s="427">
        <f>B10</f>
        <v>17</v>
      </c>
      <c r="K3" s="427">
        <f>B11</f>
        <v>18</v>
      </c>
      <c r="L3" s="430"/>
      <c r="M3" s="1910"/>
      <c r="N3" s="1910"/>
      <c r="O3" s="431"/>
      <c r="P3" s="432"/>
      <c r="Q3" s="2073" t="s">
        <v>42</v>
      </c>
      <c r="R3" s="2057"/>
      <c r="S3" s="2057"/>
      <c r="T3" s="2057"/>
      <c r="U3" s="2057"/>
      <c r="V3" s="2058"/>
      <c r="W3" s="325"/>
    </row>
    <row r="4" spans="1:23" ht="30" customHeight="1" thickTop="1" x14ac:dyDescent="0.25">
      <c r="A4" s="324"/>
      <c r="B4" s="1012">
        <f>'Tabulky skupin'!B4</f>
        <v>11</v>
      </c>
      <c r="C4" s="937" t="str">
        <f>VLOOKUP($B4,jednotlivci!$C$5:$G$164,5,0)</f>
        <v>Svatek/ 
Heczko</v>
      </c>
      <c r="D4" s="433" t="str">
        <f>B3</f>
        <v>A</v>
      </c>
      <c r="E4" s="98" t="str">
        <f>IFERROR(CONCATENATE(VLOOKUP(CONCATENATE($B4,"_",E$3),'Rozpis-skore'!$A$3:$AC$162,IF(VLOOKUP(CONCATENATE($B4,"_",E$3),'Rozpis-skore'!$A$3:$AC$162,3,0)=$B4,5,6),0),":",VLOOKUP(CONCATENATE($B4,"_",E$3),'Rozpis-skore'!$A$3:$AC$162,IF(VLOOKUP(CONCATENATE($B4,"_",E$3),'Rozpis-skore'!$A$3:$AC$162,3,0)=$B4,6,5),0),IF(VLOOKUP(CONCATENATE($B4,"_",E$3),'Rozpis-skore'!$A$3:$AC$162,20,0)&lt;&gt;"",CONCATENATE(" (",VLOOKUP(CONCATENATE($B4,"_",E$3),'Rozpis-skore'!$A$3:$AC$162,20,0),")"),"")),"")</f>
        <v>2:4</v>
      </c>
      <c r="F4" s="98" t="str">
        <f>IFERROR(CONCATENATE(VLOOKUP(CONCATENATE($B4,"_",F$3),'Rozpis-skore'!$A$3:$AC$162,IF(VLOOKUP(CONCATENATE($B4,"_",F$3),'Rozpis-skore'!$A$3:$AC$162,3,0)=$B4,5,6),0),":",VLOOKUP(CONCATENATE($B4,"_",F$3),'Rozpis-skore'!$A$3:$AC$162,IF(VLOOKUP(CONCATENATE($B4,"_",F$3),'Rozpis-skore'!$A$3:$AC$162,3,0)=$B4,6,5),0),IF(VLOOKUP(CONCATENATE($B4,"_",F$3),'Rozpis-skore'!$A$3:$AC$162,20,0)&lt;&gt;"",CONCATENATE(" (",VLOOKUP(CONCATENATE($B4,"_",F$3),'Rozpis-skore'!$A$3:$AC$162,20,0),")"),"")),"")</f>
        <v>4:1</v>
      </c>
      <c r="G4" s="98" t="str">
        <f>IFERROR(CONCATENATE(VLOOKUP(CONCATENATE($B4,"_",G$3),'Rozpis-skore'!$A$3:$AC$162,IF(VLOOKUP(CONCATENATE($B4,"_",G$3),'Rozpis-skore'!$A$3:$AC$162,3,0)=$B4,5,6),0),":",VLOOKUP(CONCATENATE($B4,"_",G$3),'Rozpis-skore'!$A$3:$AC$162,IF(VLOOKUP(CONCATENATE($B4,"_",G$3),'Rozpis-skore'!$A$3:$AC$162,3,0)=$B4,6,5),0),IF(VLOOKUP(CONCATENATE($B4,"_",G$3),'Rozpis-skore'!$A$3:$AC$162,20,0)&lt;&gt;"",CONCATENATE(" (",VLOOKUP(CONCATENATE($B4,"_",G$3),'Rozpis-skore'!$A$3:$AC$162,20,0),")"),"")),"")</f>
        <v>5:2</v>
      </c>
      <c r="H4" s="98" t="str">
        <f>IFERROR(CONCATENATE(VLOOKUP(CONCATENATE($B4,"_",H$3),'Rozpis-skore'!$A$3:$AC$162,IF(VLOOKUP(CONCATENATE($B4,"_",H$3),'Rozpis-skore'!$A$3:$AC$162,3,0)=$B4,5,6),0),":",VLOOKUP(CONCATENATE($B4,"_",H$3),'Rozpis-skore'!$A$3:$AC$162,IF(VLOOKUP(CONCATENATE($B4,"_",H$3),'Rozpis-skore'!$A$3:$AC$162,3,0)=$B4,6,5),0),IF(VLOOKUP(CONCATENATE($B4,"_",H$3),'Rozpis-skore'!$A$3:$AC$162,20,0)&lt;&gt;"",CONCATENATE(" (",VLOOKUP(CONCATENATE($B4,"_",H$3),'Rozpis-skore'!$A$3:$AC$162,20,0),")"),"")),"")</f>
        <v>4:1</v>
      </c>
      <c r="I4" s="98" t="str">
        <f>IFERROR(CONCATENATE(VLOOKUP(CONCATENATE($B4,"_",I$3),'Rozpis-skore'!$A$3:$AC$162,IF(VLOOKUP(CONCATENATE($B4,"_",I$3),'Rozpis-skore'!$A$3:$AC$162,3,0)=$B4,5,6),0),":",VLOOKUP(CONCATENATE($B4,"_",I$3),'Rozpis-skore'!$A$3:$AC$162,IF(VLOOKUP(CONCATENATE($B4,"_",I$3),'Rozpis-skore'!$A$3:$AC$162,3,0)=$B4,6,5),0),IF(VLOOKUP(CONCATENATE($B4,"_",I$3),'Rozpis-skore'!$A$3:$AC$162,20,0)&lt;&gt;"",CONCATENATE(" (",VLOOKUP(CONCATENATE($B4,"_",I$3),'Rozpis-skore'!$A$3:$AC$162,20,0),")"),"")),"")</f>
        <v>5:1</v>
      </c>
      <c r="J4" s="98" t="str">
        <f>IFERROR(CONCATENATE(VLOOKUP(CONCATENATE($B4,"_",J$3),'Rozpis-skore'!$A$3:$AC$162,IF(VLOOKUP(CONCATENATE($B4,"_",J$3),'Rozpis-skore'!$A$3:$AC$162,3,0)=$B4,5,6),0),":",VLOOKUP(CONCATENATE($B4,"_",J$3),'Rozpis-skore'!$A$3:$AC$162,IF(VLOOKUP(CONCATENATE($B4,"_",J$3),'Rozpis-skore'!$A$3:$AC$162,3,0)=$B4,6,5),0),IF(VLOOKUP(CONCATENATE($B4,"_",J$3),'Rozpis-skore'!$A$3:$AC$162,20,0)&lt;&gt;"",CONCATENATE(" (",VLOOKUP(CONCATENATE($B4,"_",J$3),'Rozpis-skore'!$A$3:$AC$162,20,0),")"),"")),"")</f>
        <v/>
      </c>
      <c r="K4" s="228" t="str">
        <f>IFERROR(CONCATENATE(VLOOKUP(CONCATENATE($B4,"_",K$3),'Rozpis-skore'!$A$3:$AC$162,IF(VLOOKUP(CONCATENATE($B4,"_",K$3),'Rozpis-skore'!$A$3:$AC$162,3,0)=$B4,5,6),0),":",VLOOKUP(CONCATENATE($B4,"_",K$3),'Rozpis-skore'!$A$3:$AC$162,IF(VLOOKUP(CONCATENATE($B4,"_",K$3),'Rozpis-skore'!$A$3:$AC$162,3,0)=$B4,6,5),0),IF(VLOOKUP(CONCATENATE($B4,"_",K$3),'Rozpis-skore'!$A$3:$AC$162,20,0)&lt;&gt;"",CONCATENATE(" (",VLOOKUP(CONCATENATE($B4,"_",K$3),'Rozpis-skore'!$A$3:$AC$162,20,0),")"),"")),"")</f>
        <v/>
      </c>
      <c r="L4" s="230">
        <f ca="1">IF((COUNTIFS('Rozpis-skore'!$C$3:$C$162,B4,'Rozpis-skore'!$B$3:$B$162,"&lt;&gt;N")+COUNTIFS('Rozpis-skore'!$D$3:$D$162,B4,'Rozpis-skore'!$B$3:$B$162,"&lt;&gt;N"))=0,"",SUMIF('Rozpis-skore'!$C$3:$C$162,B4,'Rozpis-skore'!$I$3:$I$128)+SUMIF('Rozpis-skore'!$D$3:$D$162,B4,'Rozpis-skore'!$J$3:$J$128))</f>
        <v>0</v>
      </c>
      <c r="M4" s="234">
        <f ca="1">IF((COUNTIFS('Rozpis-skore'!$C$3:$C$162,B4,'Rozpis-skore'!$B$3:$B$162,"&lt;&gt;N")+COUNTIFS('Rozpis-skore'!$D$3:$D$162,B4,'Rozpis-skore'!$B$3:$B$162,"&lt;&gt;N"))=0,"",SUMIF('Rozpis-skore'!$C$3:$C$162,$B4,'Rozpis-skore'!$E$3:$E$128)+SUMIF('Rozpis-skore'!$D$3:$D$162,$B4,'Rozpis-skore'!$F$3:$F$128))</f>
        <v>20</v>
      </c>
      <c r="N4" s="354">
        <f ca="1">IF((COUNTIFS('Rozpis-skore'!$C$3:$C$162,B4,'Rozpis-skore'!$B$3:$B$162,"&lt;&gt;N")+COUNTIFS('Rozpis-skore'!$D$3:$D$162,B4,'Rozpis-skore'!$B$3:$B$162,"&lt;&gt;N"))=0,"",SUMIF('Rozpis-skore'!$C$3:$C$162,$B4,'Rozpis-skore'!$F$3:$F$128)+SUMIF('Rozpis-skore'!$D$3:$D$162,$B4,'Rozpis-skore'!$E$3:$E$128))</f>
        <v>9</v>
      </c>
      <c r="O4" s="231">
        <f t="shared" ref="O4:O11" ca="1" si="0">IFERROR(M4-N4,"")</f>
        <v>11</v>
      </c>
      <c r="P4" s="599">
        <f t="shared" ref="P4:P11" ca="1" si="1">IFERROR(M4/N4,"")</f>
        <v>2.2222222222222223</v>
      </c>
      <c r="Q4" s="447">
        <f>Tabulka!Q4</f>
        <v>2</v>
      </c>
      <c r="R4" s="436" t="str">
        <f>IF($Q4="","",IF(AND(COUNTIF($Q$4:$Q$11,$Q4)&gt;1,COUNTIF($Q$4:$Q$11,$Q4)&lt;COUNTA($C$4:$C$11)),HLOOKUP($B4,'rozstřely-skore'!$C$12:$BN$25,10,0),""))</f>
        <v/>
      </c>
      <c r="S4" s="437" t="str">
        <f>IF($Q4="","",IF(AND(COUNTIF($Q$4:$Q$11,$Q4)&gt;1,COUNTIF($Q$4:$Q$11,$Q4)&lt;COUNTA($C$4:$C$11)),HLOOKUP($B4,'rozstřely-skore'!$C$12:$BN$25,11,0),""))</f>
        <v/>
      </c>
      <c r="T4" s="438" t="str">
        <f>IF($Q4="","",IF(AND(COUNTIF($Q$4:$Q$11,$Q4)&gt;1,COUNTIF($Q$4:$Q$11,$Q4)&lt;COUNTA($C$4:$C$11)),HLOOKUP($B4,'rozstřely-skore'!$C$12:$BN$25,12,0),""))</f>
        <v/>
      </c>
      <c r="U4" s="436" t="str">
        <f>IF($Q4="","",IF(AND(COUNTIF($Q$4:$Q$11,$Q4)&gt;1,COUNTIF($Q$4:$Q$11,$Q4)&lt;COUNTA($C$4:$C$11)),HLOOKUP($B4,'rozstřely-skore'!$C$12:$BN$25,13,0),""))</f>
        <v/>
      </c>
      <c r="V4" s="439" t="str">
        <f>IF($Q4="","",IF(AND(COUNTIF($Q$4:$Q$11,$Q4)&gt;1,COUNTIF($Q$4:$Q$11,$Q4)&lt;COUNTA($C$4:$C$11)),HLOOKUP($B4,'rozstřely-skore'!$C$12:$BN$25,14,0),""))</f>
        <v/>
      </c>
      <c r="W4" s="325"/>
    </row>
    <row r="5" spans="1:23" ht="30" customHeight="1" x14ac:dyDescent="0.25">
      <c r="A5" s="324"/>
      <c r="B5" s="1013">
        <f>'Tabulky skupin'!B5</f>
        <v>12</v>
      </c>
      <c r="C5" s="938" t="str">
        <f>VLOOKUP($B5,jednotlivci!$C$5:$G$164,5,0)</f>
        <v>Renčín/ 
Hejný</v>
      </c>
      <c r="D5" s="100" t="str">
        <f>IFERROR(CONCATENATE(VLOOKUP(CONCATENATE(D$3,"_",$B5),'Rozpis-skore'!$A$3:$AC$162,IF(VLOOKUP(CONCATENATE(D$3,"_",$B5),'Rozpis-skore'!$A$3:$AC$162,3,0)=$B5,5,6),0),":",VLOOKUP(CONCATENATE(D$3,"_",$B5),'Rozpis-skore'!$A$3:$AC$162,IF(VLOOKUP(CONCATENATE(D$3,"_",$B5),'Rozpis-skore'!$A$3:$AC$162,3,0)=$B5,6,5),0),IF(VLOOKUP(CONCATENATE(D$3,"_",$B5),'Rozpis-skore'!$A$3:$AC$162,20,0)&lt;&gt;"",CONCATENATE(" (",VLOOKUP(CONCATENATE(D$3,"_",$B5),'Rozpis-skore'!$A$3:$AC$162,20,0),")"),"")),"")</f>
        <v>4:2</v>
      </c>
      <c r="E5" s="444" t="str">
        <f>D4</f>
        <v>A</v>
      </c>
      <c r="F5" s="101" t="str">
        <f>IFERROR(CONCATENATE(VLOOKUP(CONCATENATE($B5,"_",F$3),'Rozpis-skore'!$A$3:$AC$162,IF(VLOOKUP(CONCATENATE($B5,"_",F$3),'Rozpis-skore'!$A$3:$AC$162,3,0)=$B5,5,6),0),":",VLOOKUP(CONCATENATE($B5,"_",F$3),'Rozpis-skore'!$A$3:$AC$162,IF(VLOOKUP(CONCATENATE($B5,"_",F$3),'Rozpis-skore'!$A$3:$AC$162,3,0)=$B5,6,5),0),IF(VLOOKUP(CONCATENATE($B5,"_",F$3),'Rozpis-skore'!$A$3:$AC$162,20,0)&lt;&gt;"",CONCATENATE(" (",VLOOKUP(CONCATENATE($B5,"_",F$3),'Rozpis-skore'!$A$3:$AC$162,20,0),")"),"")),"")</f>
        <v>6:3</v>
      </c>
      <c r="G5" s="101" t="str">
        <f>IFERROR(CONCATENATE(VLOOKUP(CONCATENATE($B5,"_",G$3),'Rozpis-skore'!$A$3:$AC$162,IF(VLOOKUP(CONCATENATE($B5,"_",G$3),'Rozpis-skore'!$A$3:$AC$162,3,0)=$B5,5,6),0),":",VLOOKUP(CONCATENATE($B5,"_",G$3),'Rozpis-skore'!$A$3:$AC$162,IF(VLOOKUP(CONCATENATE($B5,"_",G$3),'Rozpis-skore'!$A$3:$AC$162,3,0)=$B5,6,5),0),IF(VLOOKUP(CONCATENATE($B5,"_",G$3),'Rozpis-skore'!$A$3:$AC$162,20,0)&lt;&gt;"",CONCATENATE(" (",VLOOKUP(CONCATENATE($B5,"_",G$3),'Rozpis-skore'!$A$3:$AC$162,20,0),")"),"")),"")</f>
        <v>6:4</v>
      </c>
      <c r="H5" s="101" t="str">
        <f>IFERROR(CONCATENATE(VLOOKUP(CONCATENATE($B5,"_",H$3),'Rozpis-skore'!$A$3:$AC$162,IF(VLOOKUP(CONCATENATE($B5,"_",H$3),'Rozpis-skore'!$A$3:$AC$162,3,0)=$B5,5,6),0),":",VLOOKUP(CONCATENATE($B5,"_",H$3),'Rozpis-skore'!$A$3:$AC$162,IF(VLOOKUP(CONCATENATE($B5,"_",H$3),'Rozpis-skore'!$A$3:$AC$162,3,0)=$B5,6,5),0),IF(VLOOKUP(CONCATENATE($B5,"_",H$3),'Rozpis-skore'!$A$3:$AC$162,20,0)&lt;&gt;"",CONCATENATE(" (",VLOOKUP(CONCATENATE($B5,"_",H$3),'Rozpis-skore'!$A$3:$AC$162,20,0),")"),"")),"")</f>
        <v>6:1</v>
      </c>
      <c r="I5" s="101" t="str">
        <f>IFERROR(CONCATENATE(VLOOKUP(CONCATENATE($B5,"_",I$3),'Rozpis-skore'!$A$3:$AC$162,IF(VLOOKUP(CONCATENATE($B5,"_",I$3),'Rozpis-skore'!$A$3:$AC$162,3,0)=$B5,5,6),0),":",VLOOKUP(CONCATENATE($B5,"_",I$3),'Rozpis-skore'!$A$3:$AC$162,IF(VLOOKUP(CONCATENATE($B5,"_",I$3),'Rozpis-skore'!$A$3:$AC$162,3,0)=$B5,6,5),0),IF(VLOOKUP(CONCATENATE($B5,"_",I$3),'Rozpis-skore'!$A$3:$AC$162,20,0)&lt;&gt;"",CONCATENATE(" (",VLOOKUP(CONCATENATE($B5,"_",I$3),'Rozpis-skore'!$A$3:$AC$162,20,0),")"),"")),"")</f>
        <v>6:4</v>
      </c>
      <c r="J5" s="101" t="str">
        <f>IFERROR(CONCATENATE(VLOOKUP(CONCATENATE($B5,"_",J$3),'Rozpis-skore'!$A$3:$AC$162,IF(VLOOKUP(CONCATENATE($B5,"_",J$3),'Rozpis-skore'!$A$3:$AC$162,3,0)=$B5,5,6),0),":",VLOOKUP(CONCATENATE($B5,"_",J$3),'Rozpis-skore'!$A$3:$AC$162,IF(VLOOKUP(CONCATENATE($B5,"_",J$3),'Rozpis-skore'!$A$3:$AC$162,3,0)=$B5,6,5),0),IF(VLOOKUP(CONCATENATE($B5,"_",J$3),'Rozpis-skore'!$A$3:$AC$162,20,0)&lt;&gt;"",CONCATENATE(" (",VLOOKUP(CONCATENATE($B5,"_",J$3),'Rozpis-skore'!$A$3:$AC$162,20,0),")"),"")),"")</f>
        <v/>
      </c>
      <c r="K5" s="229" t="str">
        <f>IFERROR(CONCATENATE(VLOOKUP(CONCATENATE($B5,"_",K$3),'Rozpis-skore'!$A$3:$AC$162,IF(VLOOKUP(CONCATENATE($B5,"_",K$3),'Rozpis-skore'!$A$3:$AC$162,3,0)=$B5,5,6),0),":",VLOOKUP(CONCATENATE($B5,"_",K$3),'Rozpis-skore'!$A$3:$AC$162,IF(VLOOKUP(CONCATENATE($B5,"_",K$3),'Rozpis-skore'!$A$3:$AC$162,3,0)=$B5,6,5),0),IF(VLOOKUP(CONCATENATE($B5,"_",K$3),'Rozpis-skore'!$A$3:$AC$162,20,0)&lt;&gt;"",CONCATENATE(" (",VLOOKUP(CONCATENATE($B5,"_",K$3),'Rozpis-skore'!$A$3:$AC$162,20,0),")"),"")),"")</f>
        <v/>
      </c>
      <c r="L5" s="232">
        <f ca="1">IF((COUNTIFS('Rozpis-skore'!$C$3:$C$162,B5,'Rozpis-skore'!$B$3:$B$162,"&lt;&gt;N")+COUNTIFS('Rozpis-skore'!$D$3:$D$162,B5,'Rozpis-skore'!$B$3:$B$162,"&lt;&gt;N"))=0,"",SUMIF('Rozpis-skore'!$C$3:$C$162,B5,'Rozpis-skore'!$I$3:$I$128)+SUMIF('Rozpis-skore'!$D$3:$D$162,B5,'Rozpis-skore'!$J$3:$J$128))</f>
        <v>0</v>
      </c>
      <c r="M5" s="235">
        <f ca="1">IF((COUNTIFS('Rozpis-skore'!$C$3:$C$162,B5,'Rozpis-skore'!$B$3:$B$162,"&lt;&gt;N")+COUNTIFS('Rozpis-skore'!$D$3:$D$162,B5,'Rozpis-skore'!$B$3:$B$162,"&lt;&gt;N"))=0,"",SUMIF('Rozpis-skore'!$C$3:$C$162,$B5,'Rozpis-skore'!$E$3:$E$128)+SUMIF('Rozpis-skore'!$D$3:$D$162,$B5,'Rozpis-skore'!$F$3:$F$128))</f>
        <v>28</v>
      </c>
      <c r="N5" s="355">
        <f ca="1">IF((COUNTIFS('Rozpis-skore'!$C$3:$C$162,B5,'Rozpis-skore'!$B$3:$B$162,"&lt;&gt;N")+COUNTIFS('Rozpis-skore'!$D$3:$D$162,B5,'Rozpis-skore'!$B$3:$B$162,"&lt;&gt;N"))=0,"",SUMIF('Rozpis-skore'!$C$3:$C$162,$B5,'Rozpis-skore'!$F$3:$F$128)+SUMIF('Rozpis-skore'!$D$3:$D$162,$B5,'Rozpis-skore'!$E$3:$E$128))</f>
        <v>14</v>
      </c>
      <c r="O5" s="233">
        <f t="shared" ca="1" si="0"/>
        <v>14</v>
      </c>
      <c r="P5" s="600">
        <f t="shared" ca="1" si="1"/>
        <v>2</v>
      </c>
      <c r="Q5" s="447">
        <f>Tabulka!Q5</f>
        <v>1</v>
      </c>
      <c r="R5" s="447" t="str">
        <f>IF($Q5="","",IF(AND(COUNTIF($Q$4:$Q$11,$Q5)&gt;1,COUNTIF($Q$4:$Q$11,$Q5)&lt;COUNTA($C$4:$C$11)),HLOOKUP($B5,'rozstřely-skore'!$C$12:$BN$25,10,0),""))</f>
        <v/>
      </c>
      <c r="S5" s="448" t="str">
        <f>IF($Q5="","",IF(AND(COUNTIF($Q$4:$Q$11,$Q5)&gt;1,COUNTIF($Q$4:$Q$11,$Q5)&lt;COUNTA($C$4:$C$11)),HLOOKUP($B5,'rozstřely-skore'!$C$12:$BN$25,11,0),""))</f>
        <v/>
      </c>
      <c r="T5" s="449" t="str">
        <f>IF($Q5="","",IF(AND(COUNTIF($Q$4:$Q$11,$Q5)&gt;1,COUNTIF($Q$4:$Q$11,$Q5)&lt;COUNTA($C$4:$C$11)),HLOOKUP($B5,'rozstřely-skore'!$C$12:$BN$25,12,0),""))</f>
        <v/>
      </c>
      <c r="U5" s="447" t="str">
        <f>IF($Q5="","",IF(AND(COUNTIF($Q$4:$Q$11,$Q5)&gt;1,COUNTIF($Q$4:$Q$11,$Q5)&lt;COUNTA($C$4:$C$11)),HLOOKUP($B5,'rozstřely-skore'!$C$12:$BN$25,13,0),""))</f>
        <v/>
      </c>
      <c r="V5" s="450" t="str">
        <f>IF($Q5="","",IF(AND(COUNTIF($Q$4:$Q$11,$Q5)&gt;1,COUNTIF($Q$4:$Q$11,$Q5)&lt;COUNTA($C$4:$C$11)),HLOOKUP($B5,'rozstřely-skore'!$C$12:$BN$25,14,0),""))</f>
        <v/>
      </c>
      <c r="W5" s="325"/>
    </row>
    <row r="6" spans="1:23" ht="30" customHeight="1" x14ac:dyDescent="0.25">
      <c r="A6" s="324"/>
      <c r="B6" s="1013">
        <f>'Tabulky skupin'!B6</f>
        <v>13</v>
      </c>
      <c r="C6" s="938" t="str">
        <f>VLOOKUP($B6,jednotlivci!$C$5:$G$164,5,0)</f>
        <v>Skála/ 
Šalanda</v>
      </c>
      <c r="D6" s="100" t="str">
        <f>IFERROR(CONCATENATE(VLOOKUP(CONCATENATE(D$3,"_",$B6),'Rozpis-skore'!$A$3:$AC$162,IF(VLOOKUP(CONCATENATE(D$3,"_",$B6),'Rozpis-skore'!$A$3:$AC$162,3,0)=$B6,5,6),0),":",VLOOKUP(CONCATENATE(D$3,"_",$B6),'Rozpis-skore'!$A$3:$AC$162,IF(VLOOKUP(CONCATENATE(D$3,"_",$B6),'Rozpis-skore'!$A$3:$AC$162,3,0)=$B6,6,5),0),IF(VLOOKUP(CONCATENATE(D$3,"_",$B6),'Rozpis-skore'!$A$3:$AC$162,20,0)&lt;&gt;"",CONCATENATE(" (",VLOOKUP(CONCATENATE(D$3,"_",$B6),'Rozpis-skore'!$A$3:$AC$162,20,0),")"),"")),"")</f>
        <v>1:4</v>
      </c>
      <c r="E6" s="103" t="str">
        <f>IFERROR(CONCATENATE(VLOOKUP(CONCATENATE(E$3,"_",$B6),'Rozpis-skore'!$A$3:$AC$162,IF(VLOOKUP(CONCATENATE(E$3,"_",$B6),'Rozpis-skore'!$A$3:$AC$162,3,0)=$B6,5,6),0),":",VLOOKUP(CONCATENATE(E$3,"_",$B6),'Rozpis-skore'!$A$3:$AC$162,IF(VLOOKUP(CONCATENATE(E$3,"_",$B6),'Rozpis-skore'!$A$3:$AC$162,3,0)=$B6,6,5),0),IF(VLOOKUP(CONCATENATE(E$3,"_",$B6),'Rozpis-skore'!$A$3:$AC$162,20,0)&lt;&gt;"",CONCATENATE(" (",VLOOKUP(CONCATENATE(E$3,"_",$B6),'Rozpis-skore'!$A$3:$AC$162,20,0),")"),"")),"")</f>
        <v>3:6</v>
      </c>
      <c r="F6" s="444" t="str">
        <f>E5</f>
        <v>A</v>
      </c>
      <c r="G6" s="101" t="str">
        <f>IFERROR(CONCATENATE(VLOOKUP(CONCATENATE($B6,"_",G$3),'Rozpis-skore'!$A$3:$AC$162,IF(VLOOKUP(CONCATENATE($B6,"_",G$3),'Rozpis-skore'!$A$3:$AC$162,3,0)=$B6,5,6),0),":",VLOOKUP(CONCATENATE($B6,"_",G$3),'Rozpis-skore'!$A$3:$AC$162,IF(VLOOKUP(CONCATENATE($B6,"_",G$3),'Rozpis-skore'!$A$3:$AC$162,3,0)=$B6,6,5),0),IF(VLOOKUP(CONCATENATE($B6,"_",G$3),'Rozpis-skore'!$A$3:$AC$162,20,0)&lt;&gt;"",CONCATENATE(" (",VLOOKUP(CONCATENATE($B6,"_",G$3),'Rozpis-skore'!$A$3:$AC$162,20,0),")"),"")),"")</f>
        <v>2:6</v>
      </c>
      <c r="H6" s="101" t="str">
        <f>IFERROR(CONCATENATE(VLOOKUP(CONCATENATE($B6,"_",H$3),'Rozpis-skore'!$A$3:$AC$162,IF(VLOOKUP(CONCATENATE($B6,"_",H$3),'Rozpis-skore'!$A$3:$AC$162,3,0)=$B6,5,6),0),":",VLOOKUP(CONCATENATE($B6,"_",H$3),'Rozpis-skore'!$A$3:$AC$162,IF(VLOOKUP(CONCATENATE($B6,"_",H$3),'Rozpis-skore'!$A$3:$AC$162,3,0)=$B6,6,5),0),IF(VLOOKUP(CONCATENATE($B6,"_",H$3),'Rozpis-skore'!$A$3:$AC$162,20,0)&lt;&gt;"",CONCATENATE(" (",VLOOKUP(CONCATENATE($B6,"_",H$3),'Rozpis-skore'!$A$3:$AC$162,20,0),")"),"")),"")</f>
        <v>5:6</v>
      </c>
      <c r="I6" s="101" t="str">
        <f>IFERROR(CONCATENATE(VLOOKUP(CONCATENATE($B6,"_",I$3),'Rozpis-skore'!$A$3:$AC$162,IF(VLOOKUP(CONCATENATE($B6,"_",I$3),'Rozpis-skore'!$A$3:$AC$162,3,0)=$B6,5,6),0),":",VLOOKUP(CONCATENATE($B6,"_",I$3),'Rozpis-skore'!$A$3:$AC$162,IF(VLOOKUP(CONCATENATE($B6,"_",I$3),'Rozpis-skore'!$A$3:$AC$162,3,0)=$B6,6,5),0),IF(VLOOKUP(CONCATENATE($B6,"_",I$3),'Rozpis-skore'!$A$3:$AC$162,20,0)&lt;&gt;"",CONCATENATE(" (",VLOOKUP(CONCATENATE($B6,"_",I$3),'Rozpis-skore'!$A$3:$AC$162,20,0),")"),"")),"")</f>
        <v>6:9</v>
      </c>
      <c r="J6" s="101" t="str">
        <f>IFERROR(CONCATENATE(VLOOKUP(CONCATENATE($B6,"_",J$3),'Rozpis-skore'!$A$3:$AC$162,IF(VLOOKUP(CONCATENATE($B6,"_",J$3),'Rozpis-skore'!$A$3:$AC$162,3,0)=$B6,5,6),0),":",VLOOKUP(CONCATENATE($B6,"_",J$3),'Rozpis-skore'!$A$3:$AC$162,IF(VLOOKUP(CONCATENATE($B6,"_",J$3),'Rozpis-skore'!$A$3:$AC$162,3,0)=$B6,6,5),0),IF(VLOOKUP(CONCATENATE($B6,"_",J$3),'Rozpis-skore'!$A$3:$AC$162,20,0)&lt;&gt;"",CONCATENATE(" (",VLOOKUP(CONCATENATE($B6,"_",J$3),'Rozpis-skore'!$A$3:$AC$162,20,0),")"),"")),"")</f>
        <v/>
      </c>
      <c r="K6" s="229" t="str">
        <f>IFERROR(CONCATENATE(VLOOKUP(CONCATENATE($B6,"_",K$3),'Rozpis-skore'!$A$3:$AC$162,IF(VLOOKUP(CONCATENATE($B6,"_",K$3),'Rozpis-skore'!$A$3:$AC$162,3,0)=$B6,5,6),0),":",VLOOKUP(CONCATENATE($B6,"_",K$3),'Rozpis-skore'!$A$3:$AC$162,IF(VLOOKUP(CONCATENATE($B6,"_",K$3),'Rozpis-skore'!$A$3:$AC$162,3,0)=$B6,6,5),0),IF(VLOOKUP(CONCATENATE($B6,"_",K$3),'Rozpis-skore'!$A$3:$AC$162,20,0)&lt;&gt;"",CONCATENATE(" (",VLOOKUP(CONCATENATE($B6,"_",K$3),'Rozpis-skore'!$A$3:$AC$162,20,0),")"),"")),"")</f>
        <v/>
      </c>
      <c r="L6" s="232">
        <f ca="1">IF((COUNTIFS('Rozpis-skore'!$C$3:$C$162,B6,'Rozpis-skore'!$B$3:$B$162,"&lt;&gt;N")+COUNTIFS('Rozpis-skore'!$D$3:$D$162,B6,'Rozpis-skore'!$B$3:$B$162,"&lt;&gt;N"))=0,"",SUMIF('Rozpis-skore'!$C$3:$C$162,B6,'Rozpis-skore'!$I$3:$I$128)+SUMIF('Rozpis-skore'!$D$3:$D$162,B6,'Rozpis-skore'!$J$3:$J$128))</f>
        <v>0</v>
      </c>
      <c r="M6" s="235">
        <f ca="1">IF((COUNTIFS('Rozpis-skore'!$C$3:$C$162,B6,'Rozpis-skore'!$B$3:$B$162,"&lt;&gt;N")+COUNTIFS('Rozpis-skore'!$D$3:$D$162,B6,'Rozpis-skore'!$B$3:$B$162,"&lt;&gt;N"))=0,"",SUMIF('Rozpis-skore'!$C$3:$C$162,$B6,'Rozpis-skore'!$E$3:$E$128)+SUMIF('Rozpis-skore'!$D$3:$D$162,$B6,'Rozpis-skore'!$F$3:$F$128))</f>
        <v>17</v>
      </c>
      <c r="N6" s="355">
        <f ca="1">IF((COUNTIFS('Rozpis-skore'!$C$3:$C$162,B6,'Rozpis-skore'!$B$3:$B$162,"&lt;&gt;N")+COUNTIFS('Rozpis-skore'!$D$3:$D$162,B6,'Rozpis-skore'!$B$3:$B$162,"&lt;&gt;N"))=0,"",SUMIF('Rozpis-skore'!$C$3:$C$162,$B6,'Rozpis-skore'!$F$3:$F$128)+SUMIF('Rozpis-skore'!$D$3:$D$162,$B6,'Rozpis-skore'!$E$3:$E$128))</f>
        <v>31</v>
      </c>
      <c r="O6" s="233">
        <f t="shared" ca="1" si="0"/>
        <v>-14</v>
      </c>
      <c r="P6" s="600">
        <f t="shared" ca="1" si="1"/>
        <v>0.54838709677419351</v>
      </c>
      <c r="Q6" s="447">
        <f>Tabulka!Q6</f>
        <v>6</v>
      </c>
      <c r="R6" s="447" t="str">
        <f>IF($Q6="","",IF(AND(COUNTIF($Q$4:$Q$11,$Q6)&gt;1,COUNTIF($Q$4:$Q$11,$Q6)&lt;COUNTA($C$4:$C$11)),HLOOKUP($B6,'rozstřely-skore'!$C$12:$BN$25,10,0),""))</f>
        <v/>
      </c>
      <c r="S6" s="448" t="str">
        <f>IF($Q6="","",IF(AND(COUNTIF($Q$4:$Q$11,$Q6)&gt;1,COUNTIF($Q$4:$Q$11,$Q6)&lt;COUNTA($C$4:$C$11)),HLOOKUP($B6,'rozstřely-skore'!$C$12:$BN$25,11,0),""))</f>
        <v/>
      </c>
      <c r="T6" s="449" t="str">
        <f>IF($Q6="","",IF(AND(COUNTIF($Q$4:$Q$11,$Q6)&gt;1,COUNTIF($Q$4:$Q$11,$Q6)&lt;COUNTA($C$4:$C$11)),HLOOKUP($B6,'rozstřely-skore'!$C$12:$BN$25,12,0),""))</f>
        <v/>
      </c>
      <c r="U6" s="447" t="str">
        <f>IF($Q6="","",IF(AND(COUNTIF($Q$4:$Q$11,$Q6)&gt;1,COUNTIF($Q$4:$Q$11,$Q6)&lt;COUNTA($C$4:$C$11)),HLOOKUP($B6,'rozstřely-skore'!$C$12:$BN$25,13,0),""))</f>
        <v/>
      </c>
      <c r="V6" s="450" t="str">
        <f>IF($Q6="","",IF(AND(COUNTIF($Q$4:$Q$11,$Q6)&gt;1,COUNTIF($Q$4:$Q$11,$Q6)&lt;COUNTA($C$4:$C$11)),HLOOKUP($B6,'rozstřely-skore'!$C$12:$BN$25,14,0),""))</f>
        <v/>
      </c>
      <c r="W6" s="325"/>
    </row>
    <row r="7" spans="1:23" ht="30" customHeight="1" x14ac:dyDescent="0.25">
      <c r="A7" s="324"/>
      <c r="B7" s="1013">
        <f>'Tabulky skupin'!B7</f>
        <v>14</v>
      </c>
      <c r="C7" s="938" t="str">
        <f>VLOOKUP($B7,jednotlivci!$C$5:$G$164,5,0)</f>
        <v>Hněvkovský/ 
Šárka</v>
      </c>
      <c r="D7" s="100" t="str">
        <f>IFERROR(CONCATENATE(VLOOKUP(CONCATENATE(D$3,"_",$B7),'Rozpis-skore'!$A$3:$AC$162,IF(VLOOKUP(CONCATENATE(D$3,"_",$B7),'Rozpis-skore'!$A$3:$AC$162,3,0)=$B7,5,6),0),":",VLOOKUP(CONCATENATE(D$3,"_",$B7),'Rozpis-skore'!$A$3:$AC$162,IF(VLOOKUP(CONCATENATE(D$3,"_",$B7),'Rozpis-skore'!$A$3:$AC$162,3,0)=$B7,6,5),0),IF(VLOOKUP(CONCATENATE(D$3,"_",$B7),'Rozpis-skore'!$A$3:$AC$162,20,0)&lt;&gt;"",CONCATENATE(" (",VLOOKUP(CONCATENATE(D$3,"_",$B7),'Rozpis-skore'!$A$3:$AC$162,20,0),")"),"")),"")</f>
        <v>2:5</v>
      </c>
      <c r="E7" s="103" t="str">
        <f>IFERROR(CONCATENATE(VLOOKUP(CONCATENATE(E$3,"_",$B7),'Rozpis-skore'!$A$3:$AC$162,IF(VLOOKUP(CONCATENATE(E$3,"_",$B7),'Rozpis-skore'!$A$3:$AC$162,3,0)=$B7,5,6),0),":",VLOOKUP(CONCATENATE(E$3,"_",$B7),'Rozpis-skore'!$A$3:$AC$162,IF(VLOOKUP(CONCATENATE(E$3,"_",$B7),'Rozpis-skore'!$A$3:$AC$162,3,0)=$B7,6,5),0),IF(VLOOKUP(CONCATENATE(E$3,"_",$B7),'Rozpis-skore'!$A$3:$AC$162,20,0)&lt;&gt;"",CONCATENATE(" (",VLOOKUP(CONCATENATE(E$3,"_",$B7),'Rozpis-skore'!$A$3:$AC$162,20,0),")"),"")),"")</f>
        <v>4:6</v>
      </c>
      <c r="F7" s="103" t="str">
        <f>IFERROR(CONCATENATE(VLOOKUP(CONCATENATE(F$3,"_",$B7),'Rozpis-skore'!$A$3:$AC$162,IF(VLOOKUP(CONCATENATE(F$3,"_",$B7),'Rozpis-skore'!$A$3:$AC$162,3,0)=$B7,5,6),0),":",VLOOKUP(CONCATENATE(F$3,"_",$B7),'Rozpis-skore'!$A$3:$AC$162,IF(VLOOKUP(CONCATENATE(F$3,"_",$B7),'Rozpis-skore'!$A$3:$AC$162,3,0)=$B7,6,5),0),IF(VLOOKUP(CONCATENATE(F$3,"_",$B7),'Rozpis-skore'!$A$3:$AC$162,20,0)&lt;&gt;"",CONCATENATE(" (",VLOOKUP(CONCATENATE(F$3,"_",$B7),'Rozpis-skore'!$A$3:$AC$162,20,0),")"),"")),"")</f>
        <v>6:2</v>
      </c>
      <c r="G7" s="444" t="str">
        <f>F6</f>
        <v>A</v>
      </c>
      <c r="H7" s="101" t="str">
        <f>IFERROR(CONCATENATE(VLOOKUP(CONCATENATE($B7,"_",H$3),'Rozpis-skore'!$A$3:$AC$162,IF(VLOOKUP(CONCATENATE($B7,"_",H$3),'Rozpis-skore'!$A$3:$AC$162,3,0)=$B7,5,6),0),":",VLOOKUP(CONCATENATE($B7,"_",H$3),'Rozpis-skore'!$A$3:$AC$162,IF(VLOOKUP(CONCATENATE($B7,"_",H$3),'Rozpis-skore'!$A$3:$AC$162,3,0)=$B7,6,5),0),IF(VLOOKUP(CONCATENATE($B7,"_",H$3),'Rozpis-skore'!$A$3:$AC$162,20,0)&lt;&gt;"",CONCATENATE(" (",VLOOKUP(CONCATENATE($B7,"_",H$3),'Rozpis-skore'!$A$3:$AC$162,20,0),")"),"")),"")</f>
        <v>5:2</v>
      </c>
      <c r="I7" s="101" t="str">
        <f>IFERROR(CONCATENATE(VLOOKUP(CONCATENATE($B7,"_",I$3),'Rozpis-skore'!$A$3:$AC$162,IF(VLOOKUP(CONCATENATE($B7,"_",I$3),'Rozpis-skore'!$A$3:$AC$162,3,0)=$B7,5,6),0),":",VLOOKUP(CONCATENATE($B7,"_",I$3),'Rozpis-skore'!$A$3:$AC$162,IF(VLOOKUP(CONCATENATE($B7,"_",I$3),'Rozpis-skore'!$A$3:$AC$162,3,0)=$B7,6,5),0),IF(VLOOKUP(CONCATENATE($B7,"_",I$3),'Rozpis-skore'!$A$3:$AC$162,20,0)&lt;&gt;"",CONCATENATE(" (",VLOOKUP(CONCATENATE($B7,"_",I$3),'Rozpis-skore'!$A$3:$AC$162,20,0),")"),"")),"")</f>
        <v>5:2</v>
      </c>
      <c r="J7" s="101" t="str">
        <f>IFERROR(CONCATENATE(VLOOKUP(CONCATENATE($B7,"_",J$3),'Rozpis-skore'!$A$3:$AC$162,IF(VLOOKUP(CONCATENATE($B7,"_",J$3),'Rozpis-skore'!$A$3:$AC$162,3,0)=$B7,5,6),0),":",VLOOKUP(CONCATENATE($B7,"_",J$3),'Rozpis-skore'!$A$3:$AC$162,IF(VLOOKUP(CONCATENATE($B7,"_",J$3),'Rozpis-skore'!$A$3:$AC$162,3,0)=$B7,6,5),0),IF(VLOOKUP(CONCATENATE($B7,"_",J$3),'Rozpis-skore'!$A$3:$AC$162,20,0)&lt;&gt;"",CONCATENATE(" (",VLOOKUP(CONCATENATE($B7,"_",J$3),'Rozpis-skore'!$A$3:$AC$162,20,0),")"),"")),"")</f>
        <v/>
      </c>
      <c r="K7" s="229" t="str">
        <f>IFERROR(CONCATENATE(VLOOKUP(CONCATENATE($B7,"_",K$3),'Rozpis-skore'!$A$3:$AC$162,IF(VLOOKUP(CONCATENATE($B7,"_",K$3),'Rozpis-skore'!$A$3:$AC$162,3,0)=$B7,5,6),0),":",VLOOKUP(CONCATENATE($B7,"_",K$3),'Rozpis-skore'!$A$3:$AC$162,IF(VLOOKUP(CONCATENATE($B7,"_",K$3),'Rozpis-skore'!$A$3:$AC$162,3,0)=$B7,6,5),0),IF(VLOOKUP(CONCATENATE($B7,"_",K$3),'Rozpis-skore'!$A$3:$AC$162,20,0)&lt;&gt;"",CONCATENATE(" (",VLOOKUP(CONCATENATE($B7,"_",K$3),'Rozpis-skore'!$A$3:$AC$162,20,0),")"),"")),"")</f>
        <v/>
      </c>
      <c r="L7" s="232">
        <f ca="1">IF((COUNTIFS('Rozpis-skore'!$C$3:$C$162,B7,'Rozpis-skore'!$B$3:$B$162,"&lt;&gt;N")+COUNTIFS('Rozpis-skore'!$D$3:$D$162,B7,'Rozpis-skore'!$B$3:$B$162,"&lt;&gt;N"))=0,"",SUMIF('Rozpis-skore'!$C$3:$C$162,B7,'Rozpis-skore'!$I$3:$I$128)+SUMIF('Rozpis-skore'!$D$3:$D$162,B7,'Rozpis-skore'!$J$3:$J$128))</f>
        <v>0</v>
      </c>
      <c r="M7" s="235">
        <f ca="1">IF((COUNTIFS('Rozpis-skore'!$C$3:$C$162,B7,'Rozpis-skore'!$B$3:$B$162,"&lt;&gt;N")+COUNTIFS('Rozpis-skore'!$D$3:$D$162,B7,'Rozpis-skore'!$B$3:$B$162,"&lt;&gt;N"))=0,"",SUMIF('Rozpis-skore'!$C$3:$C$162,$B7,'Rozpis-skore'!$E$3:$E$128)+SUMIF('Rozpis-skore'!$D$3:$D$162,$B7,'Rozpis-skore'!$F$3:$F$128))</f>
        <v>22</v>
      </c>
      <c r="N7" s="355">
        <f ca="1">IF((COUNTIFS('Rozpis-skore'!$C$3:$C$162,B7,'Rozpis-skore'!$B$3:$B$162,"&lt;&gt;N")+COUNTIFS('Rozpis-skore'!$D$3:$D$162,B7,'Rozpis-skore'!$B$3:$B$162,"&lt;&gt;N"))=0,"",SUMIF('Rozpis-skore'!$C$3:$C$162,$B7,'Rozpis-skore'!$F$3:$F$128)+SUMIF('Rozpis-skore'!$D$3:$D$162,$B7,'Rozpis-skore'!$E$3:$E$128))</f>
        <v>17</v>
      </c>
      <c r="O7" s="233">
        <f t="shared" ca="1" si="0"/>
        <v>5</v>
      </c>
      <c r="P7" s="600">
        <f t="shared" ca="1" si="1"/>
        <v>1.2941176470588236</v>
      </c>
      <c r="Q7" s="447">
        <f>Tabulka!Q7</f>
        <v>3</v>
      </c>
      <c r="R7" s="447" t="str">
        <f>IF($Q7="","",IF(AND(COUNTIF($Q$4:$Q$11,$Q7)&gt;1,COUNTIF($Q$4:$Q$11,$Q7)&lt;COUNTA($C$4:$C$11)),HLOOKUP($B7,'rozstřely-skore'!$C$12:$BN$25,10,0),""))</f>
        <v/>
      </c>
      <c r="S7" s="448" t="str">
        <f>IF($Q7="","",IF(AND(COUNTIF($Q$4:$Q$11,$Q7)&gt;1,COUNTIF($Q$4:$Q$11,$Q7)&lt;COUNTA($C$4:$C$11)),HLOOKUP($B7,'rozstřely-skore'!$C$12:$BN$25,11,0),""))</f>
        <v/>
      </c>
      <c r="T7" s="449" t="str">
        <f>IF($Q7="","",IF(AND(COUNTIF($Q$4:$Q$11,$Q7)&gt;1,COUNTIF($Q$4:$Q$11,$Q7)&lt;COUNTA($C$4:$C$11)),HLOOKUP($B7,'rozstřely-skore'!$C$12:$BN$25,12,0),""))</f>
        <v/>
      </c>
      <c r="U7" s="447" t="str">
        <f>IF($Q7="","",IF(AND(COUNTIF($Q$4:$Q$11,$Q7)&gt;1,COUNTIF($Q$4:$Q$11,$Q7)&lt;COUNTA($C$4:$C$11)),HLOOKUP($B7,'rozstřely-skore'!$C$12:$BN$25,13,0),""))</f>
        <v/>
      </c>
      <c r="V7" s="450" t="str">
        <f>IF($Q7="","",IF(AND(COUNTIF($Q$4:$Q$11,$Q7)&gt;1,COUNTIF($Q$4:$Q$11,$Q7)&lt;COUNTA($C$4:$C$11)),HLOOKUP($B7,'rozstřely-skore'!$C$12:$BN$25,14,0),""))</f>
        <v/>
      </c>
      <c r="W7" s="325"/>
    </row>
    <row r="8" spans="1:23" ht="30" customHeight="1" x14ac:dyDescent="0.25">
      <c r="A8" s="324"/>
      <c r="B8" s="1013">
        <f>'Tabulky skupin'!B8</f>
        <v>15</v>
      </c>
      <c r="C8" s="938" t="str">
        <f>VLOOKUP($B8,jednotlivci!$C$5:$G$164,5,0)</f>
        <v>Michel/ 
Langhamer</v>
      </c>
      <c r="D8" s="100" t="str">
        <f>IFERROR(CONCATENATE(VLOOKUP(CONCATENATE(D$3,"_",$B8),'Rozpis-skore'!$A$3:$AC$162,IF(VLOOKUP(CONCATENATE(D$3,"_",$B8),'Rozpis-skore'!$A$3:$AC$162,3,0)=$B8,5,6),0),":",VLOOKUP(CONCATENATE(D$3,"_",$B8),'Rozpis-skore'!$A$3:$AC$162,IF(VLOOKUP(CONCATENATE(D$3,"_",$B8),'Rozpis-skore'!$A$3:$AC$162,3,0)=$B8,6,5),0),IF(VLOOKUP(CONCATENATE(D$3,"_",$B8),'Rozpis-skore'!$A$3:$AC$162,20,0)&lt;&gt;"",CONCATENATE(" (",VLOOKUP(CONCATENATE(D$3,"_",$B8),'Rozpis-skore'!$A$3:$AC$162,20,0),")"),"")),"")</f>
        <v>1:4</v>
      </c>
      <c r="E8" s="103" t="str">
        <f>IFERROR(CONCATENATE(VLOOKUP(CONCATENATE(E$3,"_",$B8),'Rozpis-skore'!$A$3:$AC$162,IF(VLOOKUP(CONCATENATE(E$3,"_",$B8),'Rozpis-skore'!$A$3:$AC$162,3,0)=$B8,5,6),0),":",VLOOKUP(CONCATENATE(E$3,"_",$B8),'Rozpis-skore'!$A$3:$AC$162,IF(VLOOKUP(CONCATENATE(E$3,"_",$B8),'Rozpis-skore'!$A$3:$AC$162,3,0)=$B8,6,5),0),IF(VLOOKUP(CONCATENATE(E$3,"_",$B8),'Rozpis-skore'!$A$3:$AC$162,20,0)&lt;&gt;"",CONCATENATE(" (",VLOOKUP(CONCATENATE(E$3,"_",$B8),'Rozpis-skore'!$A$3:$AC$162,20,0),")"),"")),"")</f>
        <v>1:6</v>
      </c>
      <c r="F8" s="103" t="str">
        <f>IFERROR(CONCATENATE(VLOOKUP(CONCATENATE(F$3,"_",$B8),'Rozpis-skore'!$A$3:$AC$162,IF(VLOOKUP(CONCATENATE(F$3,"_",$B8),'Rozpis-skore'!$A$3:$AC$162,3,0)=$B8,5,6),0),":",VLOOKUP(CONCATENATE(F$3,"_",$B8),'Rozpis-skore'!$A$3:$AC$162,IF(VLOOKUP(CONCATENATE(F$3,"_",$B8),'Rozpis-skore'!$A$3:$AC$162,3,0)=$B8,6,5),0),IF(VLOOKUP(CONCATENATE(F$3,"_",$B8),'Rozpis-skore'!$A$3:$AC$162,20,0)&lt;&gt;"",CONCATENATE(" (",VLOOKUP(CONCATENATE(F$3,"_",$B8),'Rozpis-skore'!$A$3:$AC$162,20,0),")"),"")),"")</f>
        <v>6:5</v>
      </c>
      <c r="G8" s="103" t="str">
        <f>IFERROR(CONCATENATE(VLOOKUP(CONCATENATE(G$3,"_",$B8),'Rozpis-skore'!$A$3:$AC$162,IF(VLOOKUP(CONCATENATE(G$3,"_",$B8),'Rozpis-skore'!$A$3:$AC$162,3,0)=$B8,5,6),0),":",VLOOKUP(CONCATENATE(G$3,"_",$B8),'Rozpis-skore'!$A$3:$AC$162,IF(VLOOKUP(CONCATENATE(G$3,"_",$B8),'Rozpis-skore'!$A$3:$AC$162,3,0)=$B8,6,5),0),IF(VLOOKUP(CONCATENATE(G$3,"_",$B8),'Rozpis-skore'!$A$3:$AC$162,20,0)&lt;&gt;"",CONCATENATE(" (",VLOOKUP(CONCATENATE(G$3,"_",$B8),'Rozpis-skore'!$A$3:$AC$162,20,0),")"),"")),"")</f>
        <v>2:5</v>
      </c>
      <c r="H8" s="444" t="str">
        <f>G7</f>
        <v>A</v>
      </c>
      <c r="I8" s="101" t="str">
        <f>IFERROR(CONCATENATE(VLOOKUP(CONCATENATE($B8,"_",I$3),'Rozpis-skore'!$A$3:$AC$162,IF(VLOOKUP(CONCATENATE($B8,"_",I$3),'Rozpis-skore'!$A$3:$AC$162,3,0)=$B8,5,6),0),":",VLOOKUP(CONCATENATE($B8,"_",I$3),'Rozpis-skore'!$A$3:$AC$162,IF(VLOOKUP(CONCATENATE($B8,"_",I$3),'Rozpis-skore'!$A$3:$AC$162,3,0)=$B8,6,5),0),IF(VLOOKUP(CONCATENATE($B8,"_",I$3),'Rozpis-skore'!$A$3:$AC$162,20,0)&lt;&gt;"",CONCATENATE(" (",VLOOKUP(CONCATENATE($B8,"_",I$3),'Rozpis-skore'!$A$3:$AC$162,20,0),")"),"")),"")</f>
        <v>2:4</v>
      </c>
      <c r="J8" s="101" t="str">
        <f>IFERROR(CONCATENATE(VLOOKUP(CONCATENATE($B8,"_",J$3),'Rozpis-skore'!$A$3:$AC$162,IF(VLOOKUP(CONCATENATE($B8,"_",J$3),'Rozpis-skore'!$A$3:$AC$162,3,0)=$B8,5,6),0),":",VLOOKUP(CONCATENATE($B8,"_",J$3),'Rozpis-skore'!$A$3:$AC$162,IF(VLOOKUP(CONCATENATE($B8,"_",J$3),'Rozpis-skore'!$A$3:$AC$162,3,0)=$B8,6,5),0),IF(VLOOKUP(CONCATENATE($B8,"_",J$3),'Rozpis-skore'!$A$3:$AC$162,20,0)&lt;&gt;"",CONCATENATE(" (",VLOOKUP(CONCATENATE($B8,"_",J$3),'Rozpis-skore'!$A$3:$AC$162,20,0),")"),"")),"")</f>
        <v/>
      </c>
      <c r="K8" s="229" t="str">
        <f>IFERROR(CONCATENATE(VLOOKUP(CONCATENATE($B8,"_",K$3),'Rozpis-skore'!$A$3:$AC$162,IF(VLOOKUP(CONCATENATE($B8,"_",K$3),'Rozpis-skore'!$A$3:$AC$162,3,0)=$B8,5,6),0),":",VLOOKUP(CONCATENATE($B8,"_",K$3),'Rozpis-skore'!$A$3:$AC$162,IF(VLOOKUP(CONCATENATE($B8,"_",K$3),'Rozpis-skore'!$A$3:$AC$162,3,0)=$B8,6,5),0),IF(VLOOKUP(CONCATENATE($B8,"_",K$3),'Rozpis-skore'!$A$3:$AC$162,20,0)&lt;&gt;"",CONCATENATE(" (",VLOOKUP(CONCATENATE($B8,"_",K$3),'Rozpis-skore'!$A$3:$AC$162,20,0),")"),"")),"")</f>
        <v/>
      </c>
      <c r="L8" s="232">
        <f ca="1">IF((COUNTIFS('Rozpis-skore'!$C$3:$C$162,B8,'Rozpis-skore'!$B$3:$B$162,"&lt;&gt;N")+COUNTIFS('Rozpis-skore'!$D$3:$D$162,B8,'Rozpis-skore'!$B$3:$B$162,"&lt;&gt;N"))=0,"",SUMIF('Rozpis-skore'!$C$3:$C$162,B8,'Rozpis-skore'!$I$3:$I$128)+SUMIF('Rozpis-skore'!$D$3:$D$162,B8,'Rozpis-skore'!$J$3:$J$128))</f>
        <v>0</v>
      </c>
      <c r="M8" s="235">
        <f ca="1">IF((COUNTIFS('Rozpis-skore'!$C$3:$C$162,B8,'Rozpis-skore'!$B$3:$B$162,"&lt;&gt;N")+COUNTIFS('Rozpis-skore'!$D$3:$D$162,B8,'Rozpis-skore'!$B$3:$B$162,"&lt;&gt;N"))=0,"",SUMIF('Rozpis-skore'!$C$3:$C$162,$B8,'Rozpis-skore'!$E$3:$E$128)+SUMIF('Rozpis-skore'!$D$3:$D$162,$B8,'Rozpis-skore'!$F$3:$F$128))</f>
        <v>12</v>
      </c>
      <c r="N8" s="355">
        <f ca="1">IF((COUNTIFS('Rozpis-skore'!$C$3:$C$162,B8,'Rozpis-skore'!$B$3:$B$162,"&lt;&gt;N")+COUNTIFS('Rozpis-skore'!$D$3:$D$162,B8,'Rozpis-skore'!$B$3:$B$162,"&lt;&gt;N"))=0,"",SUMIF('Rozpis-skore'!$C$3:$C$162,$B8,'Rozpis-skore'!$F$3:$F$128)+SUMIF('Rozpis-skore'!$D$3:$D$162,$B8,'Rozpis-skore'!$E$3:$E$128))</f>
        <v>24</v>
      </c>
      <c r="O8" s="233">
        <f t="shared" ca="1" si="0"/>
        <v>-12</v>
      </c>
      <c r="P8" s="600">
        <f t="shared" ca="1" si="1"/>
        <v>0.5</v>
      </c>
      <c r="Q8" s="447">
        <f>Tabulka!Q8</f>
        <v>5</v>
      </c>
      <c r="R8" s="447" t="str">
        <f>IF($Q8="","",IF(AND(COUNTIF($Q$4:$Q$11,$Q8)&gt;1,COUNTIF($Q$4:$Q$11,$Q8)&lt;COUNTA($C$4:$C$11)),HLOOKUP($B8,'rozstřely-skore'!$C$12:$BN$25,10,0),""))</f>
        <v/>
      </c>
      <c r="S8" s="448" t="str">
        <f>IF($Q8="","",IF(AND(COUNTIF($Q$4:$Q$11,$Q8)&gt;1,COUNTIF($Q$4:$Q$11,$Q8)&lt;COUNTA($C$4:$C$11)),HLOOKUP($B8,'rozstřely-skore'!$C$12:$BN$25,11,0),""))</f>
        <v/>
      </c>
      <c r="T8" s="449" t="str">
        <f>IF($Q8="","",IF(AND(COUNTIF($Q$4:$Q$11,$Q8)&gt;1,COUNTIF($Q$4:$Q$11,$Q8)&lt;COUNTA($C$4:$C$11)),HLOOKUP($B8,'rozstřely-skore'!$C$12:$BN$25,12,0),""))</f>
        <v/>
      </c>
      <c r="U8" s="447" t="str">
        <f>IF($Q8="","",IF(AND(COUNTIF($Q$4:$Q$11,$Q8)&gt;1,COUNTIF($Q$4:$Q$11,$Q8)&lt;COUNTA($C$4:$C$11)),HLOOKUP($B8,'rozstřely-skore'!$C$12:$BN$25,13,0),""))</f>
        <v/>
      </c>
      <c r="V8" s="450" t="str">
        <f>IF($Q8="","",IF(AND(COUNTIF($Q$4:$Q$11,$Q8)&gt;1,COUNTIF($Q$4:$Q$11,$Q8)&lt;COUNTA($C$4:$C$11)),HLOOKUP($B8,'rozstřely-skore'!$C$12:$BN$25,14,0),""))</f>
        <v/>
      </c>
      <c r="W8" s="325"/>
    </row>
    <row r="9" spans="1:23" ht="30" customHeight="1" x14ac:dyDescent="0.25">
      <c r="A9" s="324"/>
      <c r="B9" s="1013">
        <f>'Tabulky skupin'!B9</f>
        <v>16</v>
      </c>
      <c r="C9" s="938" t="str">
        <f>VLOOKUP($B9,jednotlivci!$C$5:$G$164,5,0)</f>
        <v>Melíšek/ 
Koš</v>
      </c>
      <c r="D9" s="100" t="str">
        <f>IFERROR(CONCATENATE(VLOOKUP(CONCATENATE(D$3,"_",$B9),'Rozpis-skore'!$A$3:$AC$162,IF(VLOOKUP(CONCATENATE(D$3,"_",$B9),'Rozpis-skore'!$A$3:$AC$162,3,0)=$B9,5,6),0),":",VLOOKUP(CONCATENATE(D$3,"_",$B9),'Rozpis-skore'!$A$3:$AC$162,IF(VLOOKUP(CONCATENATE(D$3,"_",$B9),'Rozpis-skore'!$A$3:$AC$162,3,0)=$B9,6,5),0),IF(VLOOKUP(CONCATENATE(D$3,"_",$B9),'Rozpis-skore'!$A$3:$AC$162,20,0)&lt;&gt;"",CONCATENATE(" (",VLOOKUP(CONCATENATE(D$3,"_",$B9),'Rozpis-skore'!$A$3:$AC$162,20,0),")"),"")),"")</f>
        <v>1:5</v>
      </c>
      <c r="E9" s="103" t="str">
        <f>IFERROR(CONCATENATE(VLOOKUP(CONCATENATE(E$3,"_",$B9),'Rozpis-skore'!$A$3:$AC$162,IF(VLOOKUP(CONCATENATE(E$3,"_",$B9),'Rozpis-skore'!$A$3:$AC$162,3,0)=$B9,5,6),0),":",VLOOKUP(CONCATENATE(E$3,"_",$B9),'Rozpis-skore'!$A$3:$AC$162,IF(VLOOKUP(CONCATENATE(E$3,"_",$B9),'Rozpis-skore'!$A$3:$AC$162,3,0)=$B9,6,5),0),IF(VLOOKUP(CONCATENATE(E$3,"_",$B9),'Rozpis-skore'!$A$3:$AC$162,20,0)&lt;&gt;"",CONCATENATE(" (",VLOOKUP(CONCATENATE(E$3,"_",$B9),'Rozpis-skore'!$A$3:$AC$162,20,0),")"),"")),"")</f>
        <v>4:6</v>
      </c>
      <c r="F9" s="103" t="str">
        <f>IFERROR(CONCATENATE(VLOOKUP(CONCATENATE(F$3,"_",$B9),'Rozpis-skore'!$A$3:$AC$162,IF(VLOOKUP(CONCATENATE(F$3,"_",$B9),'Rozpis-skore'!$A$3:$AC$162,3,0)=$B9,5,6),0),":",VLOOKUP(CONCATENATE(F$3,"_",$B9),'Rozpis-skore'!$A$3:$AC$162,IF(VLOOKUP(CONCATENATE(F$3,"_",$B9),'Rozpis-skore'!$A$3:$AC$162,3,0)=$B9,6,5),0),IF(VLOOKUP(CONCATENATE(F$3,"_",$B9),'Rozpis-skore'!$A$3:$AC$162,20,0)&lt;&gt;"",CONCATENATE(" (",VLOOKUP(CONCATENATE(F$3,"_",$B9),'Rozpis-skore'!$A$3:$AC$162,20,0),")"),"")),"")</f>
        <v>9:6</v>
      </c>
      <c r="G9" s="103" t="str">
        <f>IFERROR(CONCATENATE(VLOOKUP(CONCATENATE(G$3,"_",$B9),'Rozpis-skore'!$A$3:$AC$162,IF(VLOOKUP(CONCATENATE(G$3,"_",$B9),'Rozpis-skore'!$A$3:$AC$162,3,0)=$B9,5,6),0),":",VLOOKUP(CONCATENATE(G$3,"_",$B9),'Rozpis-skore'!$A$3:$AC$162,IF(VLOOKUP(CONCATENATE(G$3,"_",$B9),'Rozpis-skore'!$A$3:$AC$162,3,0)=$B9,6,5),0),IF(VLOOKUP(CONCATENATE(G$3,"_",$B9),'Rozpis-skore'!$A$3:$AC$162,20,0)&lt;&gt;"",CONCATENATE(" (",VLOOKUP(CONCATENATE(G$3,"_",$B9),'Rozpis-skore'!$A$3:$AC$162,20,0),")"),"")),"")</f>
        <v>2:5</v>
      </c>
      <c r="H9" s="103" t="str">
        <f>IFERROR(CONCATENATE(VLOOKUP(CONCATENATE(H$3,"_",$B9),'Rozpis-skore'!$A$3:$AC$162,IF(VLOOKUP(CONCATENATE(H$3,"_",$B9),'Rozpis-skore'!$A$3:$AC$162,3,0)=$B9,5,6),0),":",VLOOKUP(CONCATENATE(H$3,"_",$B9),'Rozpis-skore'!$A$3:$AC$162,IF(VLOOKUP(CONCATENATE(H$3,"_",$B9),'Rozpis-skore'!$A$3:$AC$162,3,0)=$B9,6,5),0),IF(VLOOKUP(CONCATENATE(H$3,"_",$B9),'Rozpis-skore'!$A$3:$AC$162,20,0)&lt;&gt;"",CONCATENATE(" (",VLOOKUP(CONCATENATE(H$3,"_",$B9),'Rozpis-skore'!$A$3:$AC$162,20,0),")"),"")),"")</f>
        <v>4:2</v>
      </c>
      <c r="I9" s="444" t="str">
        <f>H8</f>
        <v>A</v>
      </c>
      <c r="J9" s="101" t="str">
        <f>IFERROR(CONCATENATE(VLOOKUP(CONCATENATE($B9,"_",J$3),'Rozpis-skore'!$A$3:$AC$162,IF(VLOOKUP(CONCATENATE($B9,"_",J$3),'Rozpis-skore'!$A$3:$AC$162,3,0)=$B9,5,6),0),":",VLOOKUP(CONCATENATE($B9,"_",J$3),'Rozpis-skore'!$A$3:$AC$162,IF(VLOOKUP(CONCATENATE($B9,"_",J$3),'Rozpis-skore'!$A$3:$AC$162,3,0)=$B9,6,5),0),IF(VLOOKUP(CONCATENATE($B9,"_",J$3),'Rozpis-skore'!$A$3:$AC$162,20,0)&lt;&gt;"",CONCATENATE(" (",VLOOKUP(CONCATENATE($B9,"_",J$3),'Rozpis-skore'!$A$3:$AC$162,20,0),")"),"")),"")</f>
        <v/>
      </c>
      <c r="K9" s="229" t="str">
        <f>IFERROR(CONCATENATE(VLOOKUP(CONCATENATE($B9,"_",K$3),'Rozpis-skore'!$A$3:$AC$162,IF(VLOOKUP(CONCATENATE($B9,"_",K$3),'Rozpis-skore'!$A$3:$AC$162,3,0)=$B9,5,6),0),":",VLOOKUP(CONCATENATE($B9,"_",K$3),'Rozpis-skore'!$A$3:$AC$162,IF(VLOOKUP(CONCATENATE($B9,"_",K$3),'Rozpis-skore'!$A$3:$AC$162,3,0)=$B9,6,5),0),IF(VLOOKUP(CONCATENATE($B9,"_",K$3),'Rozpis-skore'!$A$3:$AC$162,20,0)&lt;&gt;"",CONCATENATE(" (",VLOOKUP(CONCATENATE($B9,"_",K$3),'Rozpis-skore'!$A$3:$AC$162,20,0),")"),"")),"")</f>
        <v/>
      </c>
      <c r="L9" s="232">
        <f ca="1">IF((COUNTIFS('Rozpis-skore'!$C$3:$C$162,B9,'Rozpis-skore'!$B$3:$B$162,"&lt;&gt;N")+COUNTIFS('Rozpis-skore'!$D$3:$D$162,B9,'Rozpis-skore'!$B$3:$B$162,"&lt;&gt;N"))=0,"",SUMIF('Rozpis-skore'!$C$3:$C$162,B9,'Rozpis-skore'!$I$3:$I$128)+SUMIF('Rozpis-skore'!$D$3:$D$162,B9,'Rozpis-skore'!$J$3:$J$128))</f>
        <v>0</v>
      </c>
      <c r="M9" s="235">
        <f ca="1">IF((COUNTIFS('Rozpis-skore'!$C$3:$C$162,B9,'Rozpis-skore'!$B$3:$B$162,"&lt;&gt;N")+COUNTIFS('Rozpis-skore'!$D$3:$D$162,B9,'Rozpis-skore'!$B$3:$B$162,"&lt;&gt;N"))=0,"",SUMIF('Rozpis-skore'!$C$3:$C$162,$B9,'Rozpis-skore'!$E$3:$E$128)+SUMIF('Rozpis-skore'!$D$3:$D$162,$B9,'Rozpis-skore'!$F$3:$F$128))</f>
        <v>20</v>
      </c>
      <c r="N9" s="355">
        <f ca="1">IF((COUNTIFS('Rozpis-skore'!$C$3:$C$162,B9,'Rozpis-skore'!$B$3:$B$162,"&lt;&gt;N")+COUNTIFS('Rozpis-skore'!$D$3:$D$162,B9,'Rozpis-skore'!$B$3:$B$162,"&lt;&gt;N"))=0,"",SUMIF('Rozpis-skore'!$C$3:$C$162,$B9,'Rozpis-skore'!$F$3:$F$128)+SUMIF('Rozpis-skore'!$D$3:$D$162,$B9,'Rozpis-skore'!$E$3:$E$128))</f>
        <v>24</v>
      </c>
      <c r="O9" s="233">
        <f t="shared" ca="1" si="0"/>
        <v>-4</v>
      </c>
      <c r="P9" s="600">
        <f t="shared" ca="1" si="1"/>
        <v>0.83333333333333337</v>
      </c>
      <c r="Q9" s="447">
        <f>Tabulka!Q9</f>
        <v>4</v>
      </c>
      <c r="R9" s="447" t="str">
        <f>IF($Q9="","",IF(AND(COUNTIF($Q$4:$Q$11,$Q9)&gt;1,COUNTIF($Q$4:$Q$11,$Q9)&lt;COUNTA($C$4:$C$11)),HLOOKUP($B9,'rozstřely-skore'!$C$12:$BN$25,10,0),""))</f>
        <v/>
      </c>
      <c r="S9" s="448" t="str">
        <f>IF($Q9="","",IF(AND(COUNTIF($Q$4:$Q$11,$Q9)&gt;1,COUNTIF($Q$4:$Q$11,$Q9)&lt;COUNTA($C$4:$C$11)),HLOOKUP($B9,'rozstřely-skore'!$C$12:$BN$25,11,0),""))</f>
        <v/>
      </c>
      <c r="T9" s="449" t="str">
        <f>IF($Q9="","",IF(AND(COUNTIF($Q$4:$Q$11,$Q9)&gt;1,COUNTIF($Q$4:$Q$11,$Q9)&lt;COUNTA($C$4:$C$11)),HLOOKUP($B9,'rozstřely-skore'!$C$12:$BN$25,12,0),""))</f>
        <v/>
      </c>
      <c r="U9" s="447" t="str">
        <f>IF($Q9="","",IF(AND(COUNTIF($Q$4:$Q$11,$Q9)&gt;1,COUNTIF($Q$4:$Q$11,$Q9)&lt;COUNTA($C$4:$C$11)),HLOOKUP($B9,'rozstřely-skore'!$C$12:$BN$25,13,0),""))</f>
        <v/>
      </c>
      <c r="V9" s="450" t="str">
        <f>IF($Q9="","",IF(AND(COUNTIF($Q$4:$Q$11,$Q9)&gt;1,COUNTIF($Q$4:$Q$11,$Q9)&lt;COUNTA($C$4:$C$11)),HLOOKUP($B9,'rozstřely-skore'!$C$12:$BN$25,14,0),""))</f>
        <v/>
      </c>
      <c r="W9" s="325"/>
    </row>
    <row r="10" spans="1:23" ht="30" customHeight="1" x14ac:dyDescent="0.25">
      <c r="A10" s="324"/>
      <c r="B10" s="1013">
        <f>'Tabulky skupin'!B10</f>
        <v>17</v>
      </c>
      <c r="C10" s="938" t="str">
        <f>VLOOKUP($B10,jednotlivci!$C$5:$G$164,5,0)</f>
        <v/>
      </c>
      <c r="D10" s="100" t="str">
        <f>IFERROR(CONCATENATE(VLOOKUP(CONCATENATE(D$3,"_",$B10),'Rozpis-skore'!$A$3:$AC$162,IF(VLOOKUP(CONCATENATE(D$3,"_",$B10),'Rozpis-skore'!$A$3:$AC$162,3,0)=$B10,5,6),0),":",VLOOKUP(CONCATENATE(D$3,"_",$B10),'Rozpis-skore'!$A$3:$AC$162,IF(VLOOKUP(CONCATENATE(D$3,"_",$B10),'Rozpis-skore'!$A$3:$AC$162,3,0)=$B10,6,5),0),IF(VLOOKUP(CONCATENATE(D$3,"_",$B10),'Rozpis-skore'!$A$3:$AC$162,20,0)&lt;&gt;"",CONCATENATE(" (",VLOOKUP(CONCATENATE(D$3,"_",$B10),'Rozpis-skore'!$A$3:$AC$162,20,0),")"),"")),"")</f>
        <v/>
      </c>
      <c r="E10" s="103" t="str">
        <f>IFERROR(CONCATENATE(VLOOKUP(CONCATENATE(E$3,"_",$B10),'Rozpis-skore'!$A$3:$AC$162,IF(VLOOKUP(CONCATENATE(E$3,"_",$B10),'Rozpis-skore'!$A$3:$AC$162,3,0)=$B10,5,6),0),":",VLOOKUP(CONCATENATE(E$3,"_",$B10),'Rozpis-skore'!$A$3:$AC$162,IF(VLOOKUP(CONCATENATE(E$3,"_",$B10),'Rozpis-skore'!$A$3:$AC$162,3,0)=$B10,6,5),0),IF(VLOOKUP(CONCATENATE(E$3,"_",$B10),'Rozpis-skore'!$A$3:$AC$162,20,0)&lt;&gt;"",CONCATENATE(" (",VLOOKUP(CONCATENATE(E$3,"_",$B10),'Rozpis-skore'!$A$3:$AC$162,20,0),")"),"")),"")</f>
        <v/>
      </c>
      <c r="F10" s="103" t="str">
        <f>IFERROR(CONCATENATE(VLOOKUP(CONCATENATE(F$3,"_",$B10),'Rozpis-skore'!$A$3:$AC$162,IF(VLOOKUP(CONCATENATE(F$3,"_",$B10),'Rozpis-skore'!$A$3:$AC$162,3,0)=$B10,5,6),0),":",VLOOKUP(CONCATENATE(F$3,"_",$B10),'Rozpis-skore'!$A$3:$AC$162,IF(VLOOKUP(CONCATENATE(F$3,"_",$B10),'Rozpis-skore'!$A$3:$AC$162,3,0)=$B10,6,5),0),IF(VLOOKUP(CONCATENATE(F$3,"_",$B10),'Rozpis-skore'!$A$3:$AC$162,20,0)&lt;&gt;"",CONCATENATE(" (",VLOOKUP(CONCATENATE(F$3,"_",$B10),'Rozpis-skore'!$A$3:$AC$162,20,0),")"),"")),"")</f>
        <v/>
      </c>
      <c r="G10" s="103" t="str">
        <f>IFERROR(CONCATENATE(VLOOKUP(CONCATENATE(G$3,"_",$B10),'Rozpis-skore'!$A$3:$AC$162,IF(VLOOKUP(CONCATENATE(G$3,"_",$B10),'Rozpis-skore'!$A$3:$AC$162,3,0)=$B10,5,6),0),":",VLOOKUP(CONCATENATE(G$3,"_",$B10),'Rozpis-skore'!$A$3:$AC$162,IF(VLOOKUP(CONCATENATE(G$3,"_",$B10),'Rozpis-skore'!$A$3:$AC$162,3,0)=$B10,6,5),0),IF(VLOOKUP(CONCATENATE(G$3,"_",$B10),'Rozpis-skore'!$A$3:$AC$162,20,0)&lt;&gt;"",CONCATENATE(" (",VLOOKUP(CONCATENATE(G$3,"_",$B10),'Rozpis-skore'!$A$3:$AC$162,20,0),")"),"")),"")</f>
        <v/>
      </c>
      <c r="H10" s="103" t="str">
        <f>IFERROR(CONCATENATE(VLOOKUP(CONCATENATE(H$3,"_",$B10),'Rozpis-skore'!$A$3:$AC$162,IF(VLOOKUP(CONCATENATE(H$3,"_",$B10),'Rozpis-skore'!$A$3:$AC$162,3,0)=$B10,5,6),0),":",VLOOKUP(CONCATENATE(H$3,"_",$B10),'Rozpis-skore'!$A$3:$AC$162,IF(VLOOKUP(CONCATENATE(H$3,"_",$B10),'Rozpis-skore'!$A$3:$AC$162,3,0)=$B10,6,5),0),IF(VLOOKUP(CONCATENATE(H$3,"_",$B10),'Rozpis-skore'!$A$3:$AC$162,20,0)&lt;&gt;"",CONCATENATE(" (",VLOOKUP(CONCATENATE(H$3,"_",$B10),'Rozpis-skore'!$A$3:$AC$162,20,0),")"),"")),"")</f>
        <v/>
      </c>
      <c r="I10" s="103" t="str">
        <f>IFERROR(CONCATENATE(VLOOKUP(CONCATENATE(I$3,"_",$B10),'Rozpis-skore'!$A$3:$AC$162,IF(VLOOKUP(CONCATENATE(I$3,"_",$B10),'Rozpis-skore'!$A$3:$AC$162,3,0)=$B10,5,6),0),":",VLOOKUP(CONCATENATE(I$3,"_",$B10),'Rozpis-skore'!$A$3:$AC$162,IF(VLOOKUP(CONCATENATE(I$3,"_",$B10),'Rozpis-skore'!$A$3:$AC$162,3,0)=$B10,6,5),0),IF(VLOOKUP(CONCATENATE(I$3,"_",$B10),'Rozpis-skore'!$A$3:$AC$162,20,0)&lt;&gt;"",CONCATENATE(" (",VLOOKUP(CONCATENATE(I$3,"_",$B10),'Rozpis-skore'!$A$3:$AC$162,20,0),")"),"")),"")</f>
        <v/>
      </c>
      <c r="J10" s="444" t="str">
        <f>I9</f>
        <v>A</v>
      </c>
      <c r="K10" s="229" t="str">
        <f>IFERROR(CONCATENATE(VLOOKUP(CONCATENATE($B10,"_",K$3),'Rozpis-skore'!$A$3:$AC$162,IF(VLOOKUP(CONCATENATE($B10,"_",K$3),'Rozpis-skore'!$A$3:$AC$162,3,0)=$B10,5,6),0),":",VLOOKUP(CONCATENATE($B10,"_",K$3),'Rozpis-skore'!$A$3:$AC$162,IF(VLOOKUP(CONCATENATE($B10,"_",K$3),'Rozpis-skore'!$A$3:$AC$162,3,0)=$B10,6,5),0),IF(VLOOKUP(CONCATENATE($B10,"_",K$3),'Rozpis-skore'!$A$3:$AC$162,20,0)&lt;&gt;"",CONCATENATE(" (",VLOOKUP(CONCATENATE($B10,"_",K$3),'Rozpis-skore'!$A$3:$AC$162,20,0),")"),"")),"")</f>
        <v/>
      </c>
      <c r="L10" s="232" t="str">
        <f>IF((COUNTIFS('Rozpis-skore'!$C$3:$C$162,B10,'Rozpis-skore'!$B$3:$B$162,"&lt;&gt;N")+COUNTIFS('Rozpis-skore'!$D$3:$D$162,B10,'Rozpis-skore'!$B$3:$B$162,"&lt;&gt;N"))=0,"",SUMIF('Rozpis-skore'!$C$3:$C$162,B10,'Rozpis-skore'!$I$3:$I$128)+SUMIF('Rozpis-skore'!$D$3:$D$162,B10,'Rozpis-skore'!$J$3:$J$128))</f>
        <v/>
      </c>
      <c r="M10" s="235" t="str">
        <f>IF((COUNTIFS('Rozpis-skore'!$C$3:$C$162,B10,'Rozpis-skore'!$B$3:$B$162,"&lt;&gt;N")+COUNTIFS('Rozpis-skore'!$D$3:$D$162,B10,'Rozpis-skore'!$B$3:$B$162,"&lt;&gt;N"))=0,"",SUMIF('Rozpis-skore'!$C$3:$C$162,$B10,'Rozpis-skore'!$E$3:$E$128)+SUMIF('Rozpis-skore'!$D$3:$D$162,$B10,'Rozpis-skore'!$F$3:$F$128))</f>
        <v/>
      </c>
      <c r="N10" s="355" t="str">
        <f>IF((COUNTIFS('Rozpis-skore'!$C$3:$C$162,B10,'Rozpis-skore'!$B$3:$B$162,"&lt;&gt;N")+COUNTIFS('Rozpis-skore'!$D$3:$D$162,B10,'Rozpis-skore'!$B$3:$B$162,"&lt;&gt;N"))=0,"",SUMIF('Rozpis-skore'!$C$3:$C$162,$B10,'Rozpis-skore'!$F$3:$F$128)+SUMIF('Rozpis-skore'!$D$3:$D$162,$B10,'Rozpis-skore'!$E$3:$E$128))</f>
        <v/>
      </c>
      <c r="O10" s="233" t="str">
        <f t="shared" si="0"/>
        <v/>
      </c>
      <c r="P10" s="600" t="str">
        <f t="shared" si="1"/>
        <v/>
      </c>
      <c r="Q10" s="447" t="str">
        <f>Tabulka!Q10</f>
        <v/>
      </c>
      <c r="R10" s="447" t="str">
        <f>IF($Q10="","",IF(AND(COUNTIF($Q$4:$Q$11,$Q10)&gt;1,COUNTIF($Q$4:$Q$11,$Q10)&lt;COUNTA($C$4:$C$11)),HLOOKUP($B10,'rozstřely-skore'!$C$12:$BN$25,10,0),""))</f>
        <v/>
      </c>
      <c r="S10" s="448" t="str">
        <f>IF($Q10="","",IF(AND(COUNTIF($Q$4:$Q$11,$Q10)&gt;1,COUNTIF($Q$4:$Q$11,$Q10)&lt;COUNTA($C$4:$C$11)),HLOOKUP($B10,'rozstřely-skore'!$C$12:$BN$25,11,0),""))</f>
        <v/>
      </c>
      <c r="T10" s="449" t="str">
        <f>IF($Q10="","",IF(AND(COUNTIF($Q$4:$Q$11,$Q10)&gt;1,COUNTIF($Q$4:$Q$11,$Q10)&lt;COUNTA($C$4:$C$11)),HLOOKUP($B10,'rozstřely-skore'!$C$12:$BN$25,12,0),""))</f>
        <v/>
      </c>
      <c r="U10" s="447" t="str">
        <f>IF($Q10="","",IF(AND(COUNTIF($Q$4:$Q$11,$Q10)&gt;1,COUNTIF($Q$4:$Q$11,$Q10)&lt;COUNTA($C$4:$C$11)),HLOOKUP($B10,'rozstřely-skore'!$C$12:$BN$25,13,0),""))</f>
        <v/>
      </c>
      <c r="V10" s="450" t="str">
        <f>IF($Q10="","",IF(AND(COUNTIF($Q$4:$Q$11,$Q10)&gt;1,COUNTIF($Q$4:$Q$11,$Q10)&lt;COUNTA($C$4:$C$11)),HLOOKUP($B10,'rozstřely-skore'!$C$12:$BN$25,14,0),""))</f>
        <v/>
      </c>
      <c r="W10" s="325"/>
    </row>
    <row r="11" spans="1:23" ht="30" customHeight="1" thickBot="1" x14ac:dyDescent="0.3">
      <c r="A11" s="324"/>
      <c r="B11" s="1014">
        <f>'Tabulky skupin'!B11</f>
        <v>18</v>
      </c>
      <c r="C11" s="939" t="str">
        <f>VLOOKUP($B11,jednotlivci!$C$5:$G$164,5,0)</f>
        <v/>
      </c>
      <c r="D11" s="104" t="str">
        <f>IFERROR(CONCATENATE(VLOOKUP(CONCATENATE(D$3,"_",$B11),'Rozpis-skore'!$A$3:$AC$162,IF(VLOOKUP(CONCATENATE(D$3,"_",$B11),'Rozpis-skore'!$A$3:$AC$162,3,0)=$B11,5,6),0),":",VLOOKUP(CONCATENATE(D$3,"_",$B11),'Rozpis-skore'!$A$3:$AC$162,IF(VLOOKUP(CONCATENATE(D$3,"_",$B11),'Rozpis-skore'!$A$3:$AC$162,3,0)=$B11,6,5),0),IF(VLOOKUP(CONCATENATE(D$3,"_",$B11),'Rozpis-skore'!$A$3:$AC$162,20,0)&lt;&gt;"",CONCATENATE(" (",VLOOKUP(CONCATENATE(D$3,"_",$B11),'Rozpis-skore'!$A$3:$AC$162,20,0),")"),"")),"")</f>
        <v/>
      </c>
      <c r="E11" s="105" t="str">
        <f>IFERROR(CONCATENATE(VLOOKUP(CONCATENATE(E$3,"_",$B11),'Rozpis-skore'!$A$3:$AC$162,IF(VLOOKUP(CONCATENATE(E$3,"_",$B11),'Rozpis-skore'!$A$3:$AC$162,3,0)=$B11,5,6),0),":",VLOOKUP(CONCATENATE(E$3,"_",$B11),'Rozpis-skore'!$A$3:$AC$162,IF(VLOOKUP(CONCATENATE(E$3,"_",$B11),'Rozpis-skore'!$A$3:$AC$162,3,0)=$B11,6,5),0),IF(VLOOKUP(CONCATENATE(E$3,"_",$B11),'Rozpis-skore'!$A$3:$AC$162,20,0)&lt;&gt;"",CONCATENATE(" (",VLOOKUP(CONCATENATE(E$3,"_",$B11),'Rozpis-skore'!$A$3:$AC$162,20,0),")"),"")),"")</f>
        <v/>
      </c>
      <c r="F11" s="105" t="str">
        <f>IFERROR(CONCATENATE(VLOOKUP(CONCATENATE(F$3,"_",$B11),'Rozpis-skore'!$A$3:$AC$162,IF(VLOOKUP(CONCATENATE(F$3,"_",$B11),'Rozpis-skore'!$A$3:$AC$162,3,0)=$B11,5,6),0),":",VLOOKUP(CONCATENATE(F$3,"_",$B11),'Rozpis-skore'!$A$3:$AC$162,IF(VLOOKUP(CONCATENATE(F$3,"_",$B11),'Rozpis-skore'!$A$3:$AC$162,3,0)=$B11,6,5),0),IF(VLOOKUP(CONCATENATE(F$3,"_",$B11),'Rozpis-skore'!$A$3:$AC$162,20,0)&lt;&gt;"",CONCATENATE(" (",VLOOKUP(CONCATENATE(F$3,"_",$B11),'Rozpis-skore'!$A$3:$AC$162,20,0),")"),"")),"")</f>
        <v/>
      </c>
      <c r="G11" s="105" t="str">
        <f>IFERROR(CONCATENATE(VLOOKUP(CONCATENATE(G$3,"_",$B11),'Rozpis-skore'!$A$3:$AC$162,IF(VLOOKUP(CONCATENATE(G$3,"_",$B11),'Rozpis-skore'!$A$3:$AC$162,3,0)=$B11,5,6),0),":",VLOOKUP(CONCATENATE(G$3,"_",$B11),'Rozpis-skore'!$A$3:$AC$162,IF(VLOOKUP(CONCATENATE(G$3,"_",$B11),'Rozpis-skore'!$A$3:$AC$162,3,0)=$B11,6,5),0),IF(VLOOKUP(CONCATENATE(G$3,"_",$B11),'Rozpis-skore'!$A$3:$AC$162,20,0)&lt;&gt;"",CONCATENATE(" (",VLOOKUP(CONCATENATE(G$3,"_",$B11),'Rozpis-skore'!$A$3:$AC$162,20,0),")"),"")),"")</f>
        <v/>
      </c>
      <c r="H11" s="105" t="str">
        <f>IFERROR(CONCATENATE(VLOOKUP(CONCATENATE(H$3,"_",$B11),'Rozpis-skore'!$A$3:$AC$162,IF(VLOOKUP(CONCATENATE(H$3,"_",$B11),'Rozpis-skore'!$A$3:$AC$162,3,0)=$B11,5,6),0),":",VLOOKUP(CONCATENATE(H$3,"_",$B11),'Rozpis-skore'!$A$3:$AC$162,IF(VLOOKUP(CONCATENATE(H$3,"_",$B11),'Rozpis-skore'!$A$3:$AC$162,3,0)=$B11,6,5),0),IF(VLOOKUP(CONCATENATE(H$3,"_",$B11),'Rozpis-skore'!$A$3:$AC$162,20,0)&lt;&gt;"",CONCATENATE(" (",VLOOKUP(CONCATENATE(H$3,"_",$B11),'Rozpis-skore'!$A$3:$AC$162,20,0),")"),"")),"")</f>
        <v/>
      </c>
      <c r="I11" s="105" t="str">
        <f>IFERROR(CONCATENATE(VLOOKUP(CONCATENATE(I$3,"_",$B11),'Rozpis-skore'!$A$3:$AC$162,IF(VLOOKUP(CONCATENATE(I$3,"_",$B11),'Rozpis-skore'!$A$3:$AC$162,3,0)=$B11,5,6),0),":",VLOOKUP(CONCATENATE(I$3,"_",$B11),'Rozpis-skore'!$A$3:$AC$162,IF(VLOOKUP(CONCATENATE(I$3,"_",$B11),'Rozpis-skore'!$A$3:$AC$162,3,0)=$B11,6,5),0),IF(VLOOKUP(CONCATENATE(I$3,"_",$B11),'Rozpis-skore'!$A$3:$AC$162,20,0)&lt;&gt;"",CONCATENATE(" (",VLOOKUP(CONCATENATE(I$3,"_",$B11),'Rozpis-skore'!$A$3:$AC$162,20,0),")"),"")),"")</f>
        <v/>
      </c>
      <c r="J11" s="105" t="str">
        <f>IFERROR(CONCATENATE(VLOOKUP(CONCATENATE(J$3,"_",$B11),'Rozpis-skore'!$A$3:$AC$162,IF(VLOOKUP(CONCATENATE(J$3,"_",$B11),'Rozpis-skore'!$A$3:$AC$162,3,0)=$B11,5,6),0),":",VLOOKUP(CONCATENATE(J$3,"_",$B11),'Rozpis-skore'!$A$3:$AC$162,IF(VLOOKUP(CONCATENATE(J$3,"_",$B11),'Rozpis-skore'!$A$3:$AC$162,3,0)=$B11,6,5),0),IF(VLOOKUP(CONCATENATE(J$3,"_",$B11),'Rozpis-skore'!$A$3:$AC$162,20,0)&lt;&gt;"",CONCATENATE(" (",VLOOKUP(CONCATENATE(J$3,"_",$B11),'Rozpis-skore'!$A$3:$AC$162,20,0),")"),"")),"")</f>
        <v/>
      </c>
      <c r="K11" s="444" t="str">
        <f>J10</f>
        <v>A</v>
      </c>
      <c r="L11" s="351" t="str">
        <f>IF((COUNTIFS('Rozpis-skore'!$C$3:$C$162,B11,'Rozpis-skore'!$B$3:$B$162,"&lt;&gt;N")+COUNTIFS('Rozpis-skore'!$D$3:$D$162,B11,'Rozpis-skore'!$B$3:$B$162,"&lt;&gt;N"))=0,"",SUMIF('Rozpis-skore'!$C$3:$C$162,B11,'Rozpis-skore'!$I$3:$I$128)+SUMIF('Rozpis-skore'!$D$3:$D$162,B11,'Rozpis-skore'!$J$3:$J$128))</f>
        <v/>
      </c>
      <c r="M11" s="357" t="str">
        <f>IF((COUNTIFS('Rozpis-skore'!$C$3:$C$162,B11,'Rozpis-skore'!$B$3:$B$162,"&lt;&gt;N")+COUNTIFS('Rozpis-skore'!$D$3:$D$162,B11,'Rozpis-skore'!$B$3:$B$162,"&lt;&gt;N"))=0,"",SUMIF('Rozpis-skore'!$C$3:$C$162,$B11,'Rozpis-skore'!$E$3:$E$128)+SUMIF('Rozpis-skore'!$D$3:$D$162,$B11,'Rozpis-skore'!$F$3:$F$128))</f>
        <v/>
      </c>
      <c r="N11" s="356" t="str">
        <f>IF((COUNTIFS('Rozpis-skore'!$C$3:$C$162,B11,'Rozpis-skore'!$B$3:$B$162,"&lt;&gt;N")+COUNTIFS('Rozpis-skore'!$D$3:$D$162,B11,'Rozpis-skore'!$B$3:$B$162,"&lt;&gt;N"))=0,"",SUMIF('Rozpis-skore'!$C$3:$C$162,$B11,'Rozpis-skore'!$F$3:$F$128)+SUMIF('Rozpis-skore'!$D$3:$D$162,$B11,'Rozpis-skore'!$E$3:$E$128))</f>
        <v/>
      </c>
      <c r="O11" s="353" t="str">
        <f t="shared" si="0"/>
        <v/>
      </c>
      <c r="P11" s="601" t="str">
        <f t="shared" si="1"/>
        <v/>
      </c>
      <c r="Q11" s="447" t="str">
        <f>Tabulka!Q11</f>
        <v/>
      </c>
      <c r="R11" s="460" t="str">
        <f>IF($Q11="","",IF(AND(COUNTIF($Q$4:$Q$11,$Q11)&gt;1,COUNTIF($Q$4:$Q$11,$Q11)&lt;COUNTA($C$4:$C$11)),HLOOKUP($B11,'rozstřely-skore'!$C$12:$BN$25,10,0),""))</f>
        <v/>
      </c>
      <c r="S11" s="461" t="str">
        <f>IF($Q11="","",IF(AND(COUNTIF($Q$4:$Q$11,$Q11)&gt;1,COUNTIF($Q$4:$Q$11,$Q11)&lt;COUNTA($C$4:$C$11)),HLOOKUP($B11,'rozstřely-skore'!$C$12:$BN$25,11,0),""))</f>
        <v/>
      </c>
      <c r="T11" s="462" t="str">
        <f>IF($Q11="","",IF(AND(COUNTIF($Q$4:$Q$11,$Q11)&gt;1,COUNTIF($Q$4:$Q$11,$Q11)&lt;COUNTA($C$4:$C$11)),HLOOKUP($B11,'rozstřely-skore'!$C$12:$BN$25,12,0),""))</f>
        <v/>
      </c>
      <c r="U11" s="460" t="str">
        <f>IF($Q11="","",IF(AND(COUNTIF($Q$4:$Q$11,$Q11)&gt;1,COUNTIF($Q$4:$Q$11,$Q11)&lt;COUNTA($C$4:$C$11)),HLOOKUP($B11,'rozstřely-skore'!$C$12:$BN$25,13,0),""))</f>
        <v/>
      </c>
      <c r="V11" s="463" t="str">
        <f>IF($Q11="","",IF(AND(COUNTIF($Q$4:$Q$11,$Q11)&gt;1,COUNTIF($Q$4:$Q$11,$Q11)&lt;COUNTA($C$4:$C$11)),HLOOKUP($B11,'rozstřely-skore'!$C$12:$BN$25,14,0),""))</f>
        <v/>
      </c>
      <c r="W11" s="325"/>
    </row>
    <row r="12" spans="1:23" s="330" customFormat="1" ht="30" customHeight="1" x14ac:dyDescent="0.3">
      <c r="A12" s="326"/>
      <c r="B12" s="327"/>
      <c r="C12" s="824"/>
      <c r="D12" s="468"/>
      <c r="E12" s="468"/>
      <c r="F12" s="468"/>
      <c r="G12" s="468"/>
      <c r="H12" s="468"/>
      <c r="I12" s="468"/>
      <c r="J12" s="468"/>
      <c r="K12" s="469"/>
      <c r="L12" s="470"/>
      <c r="M12" s="471"/>
      <c r="N12" s="472"/>
      <c r="O12" s="473"/>
      <c r="P12" s="473"/>
      <c r="Q12" s="474"/>
      <c r="R12" s="475"/>
      <c r="S12" s="476"/>
      <c r="T12" s="477"/>
      <c r="U12" s="475"/>
      <c r="V12" s="475"/>
      <c r="W12" s="329"/>
    </row>
    <row r="13" spans="1:23" ht="30" customHeight="1" thickBot="1" x14ac:dyDescent="0.35">
      <c r="A13" s="324"/>
      <c r="B13" s="331"/>
      <c r="C13" s="821"/>
      <c r="D13" s="481"/>
      <c r="E13" s="481"/>
      <c r="F13" s="481"/>
      <c r="G13" s="481"/>
      <c r="H13" s="481"/>
      <c r="I13" s="481"/>
      <c r="J13" s="481"/>
      <c r="K13" s="481"/>
      <c r="L13" s="482"/>
      <c r="M13" s="483"/>
      <c r="N13" s="484"/>
      <c r="O13" s="482"/>
      <c r="P13" s="482"/>
      <c r="Q13" s="485"/>
      <c r="R13" s="486"/>
      <c r="S13" s="487"/>
      <c r="T13" s="488"/>
      <c r="U13" s="485"/>
      <c r="V13" s="485"/>
      <c r="W13" s="325"/>
    </row>
    <row r="14" spans="1:23" ht="30" customHeight="1" x14ac:dyDescent="0.25">
      <c r="A14" s="324"/>
      <c r="B14" s="106"/>
      <c r="C14" s="825" t="str">
        <f>D16</f>
        <v>B</v>
      </c>
      <c r="D14" s="491" t="str">
        <f>C16</f>
        <v>Bendek/ 
Tluček</v>
      </c>
      <c r="E14" s="492" t="str">
        <f>C17</f>
        <v>Haspeklo/ 
Horáček</v>
      </c>
      <c r="F14" s="492" t="str">
        <f>C18</f>
        <v>Dóža/ 
Mück</v>
      </c>
      <c r="G14" s="492" t="str">
        <f>C19</f>
        <v>Maťko/ 
Bernard</v>
      </c>
      <c r="H14" s="492" t="str">
        <f>C20</f>
        <v>Harák/ 
Čáp</v>
      </c>
      <c r="I14" s="492" t="str">
        <f>C21</f>
        <v>Marvánek/ 
Černý</v>
      </c>
      <c r="J14" s="492" t="str">
        <f>C22</f>
        <v/>
      </c>
      <c r="K14" s="492" t="str">
        <f>C23</f>
        <v/>
      </c>
      <c r="L14" s="493" t="s">
        <v>14</v>
      </c>
      <c r="M14" s="1942" t="s">
        <v>13</v>
      </c>
      <c r="N14" s="1942"/>
      <c r="O14" s="494" t="s">
        <v>15</v>
      </c>
      <c r="P14" s="495" t="s">
        <v>186</v>
      </c>
      <c r="Q14" s="496" t="s">
        <v>107</v>
      </c>
      <c r="R14" s="497" t="s">
        <v>104</v>
      </c>
      <c r="S14" s="2059" t="s">
        <v>105</v>
      </c>
      <c r="T14" s="2059"/>
      <c r="U14" s="497" t="s">
        <v>106</v>
      </c>
      <c r="V14" s="498" t="s">
        <v>187</v>
      </c>
      <c r="W14" s="325"/>
    </row>
    <row r="15" spans="1:23" ht="30" customHeight="1" thickBot="1" x14ac:dyDescent="0.3">
      <c r="A15" s="324"/>
      <c r="B15" s="1011" t="str">
        <f>'Tabulky skupin'!B15</f>
        <v>B</v>
      </c>
      <c r="C15" s="826"/>
      <c r="D15" s="426">
        <f>B16</f>
        <v>21</v>
      </c>
      <c r="E15" s="427">
        <f>B17</f>
        <v>22</v>
      </c>
      <c r="F15" s="427">
        <f>B18</f>
        <v>23</v>
      </c>
      <c r="G15" s="428">
        <f>B19</f>
        <v>24</v>
      </c>
      <c r="H15" s="427">
        <f>B20</f>
        <v>25</v>
      </c>
      <c r="I15" s="429">
        <f>B21</f>
        <v>26</v>
      </c>
      <c r="J15" s="427">
        <f>B22</f>
        <v>27</v>
      </c>
      <c r="K15" s="427">
        <f>B23</f>
        <v>28</v>
      </c>
      <c r="L15" s="499"/>
      <c r="M15" s="1945"/>
      <c r="N15" s="1945"/>
      <c r="O15" s="500"/>
      <c r="P15" s="501"/>
      <c r="Q15" s="2066" t="s">
        <v>42</v>
      </c>
      <c r="R15" s="2067"/>
      <c r="S15" s="2067"/>
      <c r="T15" s="2067"/>
      <c r="U15" s="2067"/>
      <c r="V15" s="2068"/>
      <c r="W15" s="325"/>
    </row>
    <row r="16" spans="1:23" ht="30" customHeight="1" thickTop="1" x14ac:dyDescent="0.25">
      <c r="A16" s="324"/>
      <c r="B16" s="1012">
        <f>'Tabulky skupin'!B16</f>
        <v>21</v>
      </c>
      <c r="C16" s="886" t="str">
        <f>VLOOKUP($B16,jednotlivci!$C$5:$G$164,5,0)</f>
        <v>Bendek/ 
Tluček</v>
      </c>
      <c r="D16" s="502" t="str">
        <f>B15</f>
        <v>B</v>
      </c>
      <c r="E16" s="98" t="str">
        <f>IFERROR(CONCATENATE(VLOOKUP(CONCATENATE($B16,"_",E$15),'Rozpis-skore'!$A$3:$AC$162,IF(VLOOKUP(CONCATENATE($B16,"_",E$15),'Rozpis-skore'!$A$3:$AC$162,3,0)=$B16,5,6),0),":",VLOOKUP(CONCATENATE($B16,"_",E$15),'Rozpis-skore'!$A$3:$AC$162,IF(VLOOKUP(CONCATENATE($B16,"_",E$15),'Rozpis-skore'!$A$3:$AC$162,3,0)=$B16,6,5),0),IF(VLOOKUP(CONCATENATE($B16,"_",E$15),'Rozpis-skore'!$A$3:$AC$162,20,0)&lt;&gt;"",CONCATENATE(" (",VLOOKUP(CONCATENATE($B16,"_",E$15),'Rozpis-skore'!$A$3:$AC$162,20,0),")"),"")),"")</f>
        <v>1:5</v>
      </c>
      <c r="F16" s="98" t="str">
        <f>IFERROR(CONCATENATE(VLOOKUP(CONCATENATE($B16,"_",F$15),'Rozpis-skore'!$A$3:$AC$162,IF(VLOOKUP(CONCATENATE($B16,"_",F$15),'Rozpis-skore'!$A$3:$AC$162,3,0)=$B16,5,6),0),":",VLOOKUP(CONCATENATE($B16,"_",F$15),'Rozpis-skore'!$A$3:$AC$162,IF(VLOOKUP(CONCATENATE($B16,"_",F$15),'Rozpis-skore'!$A$3:$AC$162,3,0)=$B16,6,5),0),IF(VLOOKUP(CONCATENATE($B16,"_",F$15),'Rozpis-skore'!$A$3:$AC$162,20,0)&lt;&gt;"",CONCATENATE(" (",VLOOKUP(CONCATENATE($B16,"_",F$15),'Rozpis-skore'!$A$3:$AC$162,20,0),")"),"")),"")</f>
        <v>1:4</v>
      </c>
      <c r="G16" s="98" t="str">
        <f>IFERROR(CONCATENATE(VLOOKUP(CONCATENATE($B16,"_",G$15),'Rozpis-skore'!$A$3:$AC$162,IF(VLOOKUP(CONCATENATE($B16,"_",G$15),'Rozpis-skore'!$A$3:$AC$162,3,0)=$B16,5,6),0),":",VLOOKUP(CONCATENATE($B16,"_",G$15),'Rozpis-skore'!$A$3:$AC$162,IF(VLOOKUP(CONCATENATE($B16,"_",G$15),'Rozpis-skore'!$A$3:$AC$162,3,0)=$B16,6,5),0),IF(VLOOKUP(CONCATENATE($B16,"_",G$15),'Rozpis-skore'!$A$3:$AC$162,20,0)&lt;&gt;"",CONCATENATE(" (",VLOOKUP(CONCATENATE($B16,"_",G$15),'Rozpis-skore'!$A$3:$AC$162,20,0),")"),"")),"")</f>
        <v>6:7</v>
      </c>
      <c r="H16" s="98" t="str">
        <f>IFERROR(CONCATENATE(VLOOKUP(CONCATENATE($B16,"_",H$15),'Rozpis-skore'!$A$3:$AC$162,IF(VLOOKUP(CONCATENATE($B16,"_",H$15),'Rozpis-skore'!$A$3:$AC$162,3,0)=$B16,5,6),0),":",VLOOKUP(CONCATENATE($B16,"_",H$15),'Rozpis-skore'!$A$3:$AC$162,IF(VLOOKUP(CONCATENATE($B16,"_",H$15),'Rozpis-skore'!$A$3:$AC$162,3,0)=$B16,6,5),0),IF(VLOOKUP(CONCATENATE($B16,"_",H$15),'Rozpis-skore'!$A$3:$AC$162,20,0)&lt;&gt;"",CONCATENATE(" (",VLOOKUP(CONCATENATE($B16,"_",H$15),'Rozpis-skore'!$A$3:$AC$162,20,0),")"),"")),"")</f>
        <v>4:6</v>
      </c>
      <c r="I16" s="98" t="str">
        <f>IFERROR(CONCATENATE(VLOOKUP(CONCATENATE($B16,"_",I$15),'Rozpis-skore'!$A$3:$AC$162,IF(VLOOKUP(CONCATENATE($B16,"_",I$15),'Rozpis-skore'!$A$3:$AC$162,3,0)=$B16,5,6),0),":",VLOOKUP(CONCATENATE($B16,"_",I$15),'Rozpis-skore'!$A$3:$AC$162,IF(VLOOKUP(CONCATENATE($B16,"_",I$15),'Rozpis-skore'!$A$3:$AC$162,3,0)=$B16,6,5),0),IF(VLOOKUP(CONCATENATE($B16,"_",I$15),'Rozpis-skore'!$A$3:$AC$162,20,0)&lt;&gt;"",CONCATENATE(" (",VLOOKUP(CONCATENATE($B16,"_",I$15),'Rozpis-skore'!$A$3:$AC$162,20,0),")"),"")),"")</f>
        <v>6:6</v>
      </c>
      <c r="J16" s="98" t="str">
        <f>IFERROR(CONCATENATE(VLOOKUP(CONCATENATE($B16,"_",J$15),'Rozpis-skore'!$A$3:$AC$162,IF(VLOOKUP(CONCATENATE($B16,"_",J$15),'Rozpis-skore'!$A$3:$AC$162,3,0)=$B16,5,6),0),":",VLOOKUP(CONCATENATE($B16,"_",J$15),'Rozpis-skore'!$A$3:$AC$162,IF(VLOOKUP(CONCATENATE($B16,"_",J$15),'Rozpis-skore'!$A$3:$AC$162,3,0)=$B16,6,5),0),IF(VLOOKUP(CONCATENATE($B16,"_",J$15),'Rozpis-skore'!$A$3:$AC$162,20,0)&lt;&gt;"",CONCATENATE(" (",VLOOKUP(CONCATENATE($B16,"_",J$15),'Rozpis-skore'!$A$3:$AC$162,20,0),")"),"")),"")</f>
        <v/>
      </c>
      <c r="K16" s="99" t="str">
        <f>IFERROR(CONCATENATE(VLOOKUP(CONCATENATE($B16,"_",K$15),'Rozpis-skore'!$A$3:$AC$162,IF(VLOOKUP(CONCATENATE($B16,"_",K$15),'Rozpis-skore'!$A$3:$AC$162,3,0)=$B16,5,6),0),":",VLOOKUP(CONCATENATE($B16,"_",K$15),'Rozpis-skore'!$A$3:$AC$162,IF(VLOOKUP(CONCATENATE($B16,"_",K$15),'Rozpis-skore'!$A$3:$AC$162,3,0)=$B16,6,5),0),IF(VLOOKUP(CONCATENATE($B16,"_",K$15),'Rozpis-skore'!$A$3:$AC$162,20,0)&lt;&gt;"",CONCATENATE(" (",VLOOKUP(CONCATENATE($B16,"_",K$15),'Rozpis-skore'!$A$3:$AC$162,20,0),")"),"")),"")</f>
        <v/>
      </c>
      <c r="L16" s="230">
        <f ca="1">IF((COUNTIFS('Rozpis-skore'!$C$3:$C$162,B16,'Rozpis-skore'!$B$3:$B$162,"&lt;&gt;N")+COUNTIFS('Rozpis-skore'!$D$3:$D$162,B16,'Rozpis-skore'!$B$3:$B$162,"&lt;&gt;N"))=0,"",SUMIF('Rozpis-skore'!$C$3:$C$162,B16,'Rozpis-skore'!$I$3:$I$128)+SUMIF('Rozpis-skore'!$D$3:$D$162,B16,'Rozpis-skore'!$J$3:$J$128))</f>
        <v>0</v>
      </c>
      <c r="M16" s="234">
        <f ca="1">IF((COUNTIFS('Rozpis-skore'!$C$3:$C$162,B16,'Rozpis-skore'!$B$3:$B$162,"&lt;&gt;N")+COUNTIFS('Rozpis-skore'!$D$3:$D$162,B16,'Rozpis-skore'!$B$3:$B$162,"&lt;&gt;N"))=0,"",SUMIF('Rozpis-skore'!$C$3:$C$162,$B16,'Rozpis-skore'!$E$3:$E$128)+SUMIF('Rozpis-skore'!$D$3:$D$162,$B16,'Rozpis-skore'!$F$3:$F$128))</f>
        <v>18</v>
      </c>
      <c r="N16" s="354">
        <f ca="1">IF((COUNTIFS('Rozpis-skore'!$C$3:$C$162,B16,'Rozpis-skore'!$B$3:$B$162,"&lt;&gt;N")+COUNTIFS('Rozpis-skore'!$D$3:$D$162,B16,'Rozpis-skore'!$B$3:$B$162,"&lt;&gt;N"))=0,"",SUMIF('Rozpis-skore'!$C$3:$C$162,$B16,'Rozpis-skore'!$F$3:$F$128)+SUMIF('Rozpis-skore'!$D$3:$D$162,$B16,'Rozpis-skore'!$E$3:$E$128))</f>
        <v>28</v>
      </c>
      <c r="O16" s="231">
        <f t="shared" ref="O16:O23" ca="1" si="2">IFERROR(M16-N16,"")</f>
        <v>-10</v>
      </c>
      <c r="P16" s="434">
        <f t="shared" ref="P16:P23" ca="1" si="3">IFERROR(M16/N16,"")</f>
        <v>0.6428571428571429</v>
      </c>
      <c r="Q16" s="447">
        <f>Tabulka!Q16</f>
        <v>5</v>
      </c>
      <c r="R16" s="436">
        <f>IF($Q16="","",IF(AND(COUNTIF($Q$16:$Q$23,$Q16)&gt;1,COUNTIF($Q$16:$Q$23,$Q16)&lt;COUNTA($C$16:$C$23)),HLOOKUP($B16,'rozstřely-skore'!$C$52:$BN$65,10,0),""))</f>
        <v>0</v>
      </c>
      <c r="S16" s="437">
        <f>IF($Q16="","",IF(AND(COUNTIF($Q$16:$Q$23,$Q16)&gt;1,COUNTIF($Q$16:$Q$23,$Q16)&lt;COUNTA($C$16:$C$23)),HLOOKUP($B16,'rozstřely-skore'!$C$52:$BN$65,11,0),""))</f>
        <v>4</v>
      </c>
      <c r="T16" s="438">
        <f>IF($Q16="","",IF(AND(COUNTIF($Q$16:$Q$23,$Q16)&gt;1,COUNTIF($Q$16:$Q$23,$Q16)&lt;COUNTA($C$16:$C$23)),HLOOKUP($B16,'rozstřely-skore'!$C$52:$BN$65,12,0),""))</f>
        <v>6</v>
      </c>
      <c r="U16" s="436">
        <f>IF($Q16="","",IF(AND(COUNTIF($Q$16:$Q$23,$Q16)&gt;1,COUNTIF($Q$16:$Q$23,$Q16)&lt;COUNTA($C$16:$C$23)),HLOOKUP($B16,'rozstřely-skore'!$C$52:$BN$65,13,0),""))</f>
        <v>-2</v>
      </c>
      <c r="V16" s="439">
        <f>IF($Q16="","",IF(AND(COUNTIF($Q$16:$Q$23,$Q16)&gt;1,COUNTIF($Q$16:$Q$23,$Q16)&lt;COUNTA($C$16:$C$23)),HLOOKUP($B16,'rozstřely-skore'!$C$52:$BN$65,14,0),""))</f>
        <v>0.66666666666666663</v>
      </c>
      <c r="W16" s="325"/>
    </row>
    <row r="17" spans="1:23" ht="30" customHeight="1" x14ac:dyDescent="0.25">
      <c r="A17" s="324"/>
      <c r="B17" s="1013">
        <f>'Tabulky skupin'!B17</f>
        <v>22</v>
      </c>
      <c r="C17" s="887" t="str">
        <f>VLOOKUP($B17,jednotlivci!$C$5:$G$164,5,0)</f>
        <v>Haspeklo/ 
Horáček</v>
      </c>
      <c r="D17" s="100" t="str">
        <f>IFERROR(CONCATENATE(VLOOKUP(CONCATENATE(D$15,"_",$B17),'Rozpis-skore'!$A$3:$AC$162,IF(VLOOKUP(CONCATENATE(D$15,"_",$B17),'Rozpis-skore'!$A$3:$AC$162,3,0)=$B17,5,6),0),":",VLOOKUP(CONCATENATE(D$15,"_",$B17),'Rozpis-skore'!$A$3:$AC$162,IF(VLOOKUP(CONCATENATE(D$15,"_",$B17),'Rozpis-skore'!$A$3:$AC$162,3,0)=$B17,6,5),0),IF(VLOOKUP(CONCATENATE(D$15,"_",$B17),'Rozpis-skore'!$A$3:$AC$162,20,0)&lt;&gt;"",CONCATENATE(" (",VLOOKUP(CONCATENATE(D$15,"_",$B17),'Rozpis-skore'!$A$3:$AC$162,20,0),")"),"")),"")</f>
        <v>5:1</v>
      </c>
      <c r="E17" s="503" t="str">
        <f>D16</f>
        <v>B</v>
      </c>
      <c r="F17" s="101" t="str">
        <f>IFERROR(CONCATENATE(VLOOKUP(CONCATENATE($B17,"_",F$15),'Rozpis-skore'!$A$3:$AC$162,IF(VLOOKUP(CONCATENATE($B17,"_",F$15),'Rozpis-skore'!$A$3:$AC$162,3,0)=$B17,5,6),0),":",VLOOKUP(CONCATENATE($B17,"_",F$15),'Rozpis-skore'!$A$3:$AC$162,IF(VLOOKUP(CONCATENATE($B17,"_",F$15),'Rozpis-skore'!$A$3:$AC$162,3,0)=$B17,6,5),0),IF(VLOOKUP(CONCATENATE($B17,"_",F$15),'Rozpis-skore'!$A$3:$AC$162,20,0)&lt;&gt;"",CONCATENATE(" (",VLOOKUP(CONCATENATE($B17,"_",F$15),'Rozpis-skore'!$A$3:$AC$162,20,0),")"),"")),"")</f>
        <v>4:6</v>
      </c>
      <c r="G17" s="101" t="str">
        <f>IFERROR(CONCATENATE(VLOOKUP(CONCATENATE($B17,"_",G$15),'Rozpis-skore'!$A$3:$AC$162,IF(VLOOKUP(CONCATENATE($B17,"_",G$15),'Rozpis-skore'!$A$3:$AC$162,3,0)=$B17,5,6),0),":",VLOOKUP(CONCATENATE($B17,"_",G$15),'Rozpis-skore'!$A$3:$AC$162,IF(VLOOKUP(CONCATENATE($B17,"_",G$15),'Rozpis-skore'!$A$3:$AC$162,3,0)=$B17,6,5),0),IF(VLOOKUP(CONCATENATE($B17,"_",G$15),'Rozpis-skore'!$A$3:$AC$162,20,0)&lt;&gt;"",CONCATENATE(" (",VLOOKUP(CONCATENATE($B17,"_",G$15),'Rozpis-skore'!$A$3:$AC$162,20,0),")"),"")),"")</f>
        <v>5:1</v>
      </c>
      <c r="H17" s="101" t="str">
        <f>IFERROR(CONCATENATE(VLOOKUP(CONCATENATE($B17,"_",H$15),'Rozpis-skore'!$A$3:$AC$162,IF(VLOOKUP(CONCATENATE($B17,"_",H$15),'Rozpis-skore'!$A$3:$AC$162,3,0)=$B17,5,6),0),":",VLOOKUP(CONCATENATE($B17,"_",H$15),'Rozpis-skore'!$A$3:$AC$162,IF(VLOOKUP(CONCATENATE($B17,"_",H$15),'Rozpis-skore'!$A$3:$AC$162,3,0)=$B17,6,5),0),IF(VLOOKUP(CONCATENATE($B17,"_",H$15),'Rozpis-skore'!$A$3:$AC$162,20,0)&lt;&gt;"",CONCATENATE(" (",VLOOKUP(CONCATENATE($B17,"_",H$15),'Rozpis-skore'!$A$3:$AC$162,20,0),")"),"")),"")</f>
        <v>5:1</v>
      </c>
      <c r="I17" s="101" t="str">
        <f>IFERROR(CONCATENATE(VLOOKUP(CONCATENATE($B17,"_",I$15),'Rozpis-skore'!$A$3:$AC$162,IF(VLOOKUP(CONCATENATE($B17,"_",I$15),'Rozpis-skore'!$A$3:$AC$162,3,0)=$B17,5,6),0),":",VLOOKUP(CONCATENATE($B17,"_",I$15),'Rozpis-skore'!$A$3:$AC$162,IF(VLOOKUP(CONCATENATE($B17,"_",I$15),'Rozpis-skore'!$A$3:$AC$162,3,0)=$B17,6,5),0),IF(VLOOKUP(CONCATENATE($B17,"_",I$15),'Rozpis-skore'!$A$3:$AC$162,20,0)&lt;&gt;"",CONCATENATE(" (",VLOOKUP(CONCATENATE($B17,"_",I$15),'Rozpis-skore'!$A$3:$AC$162,20,0),")"),"")),"")</f>
        <v>5:1</v>
      </c>
      <c r="J17" s="101" t="str">
        <f>IFERROR(CONCATENATE(VLOOKUP(CONCATENATE($B17,"_",J$15),'Rozpis-skore'!$A$3:$AC$162,IF(VLOOKUP(CONCATENATE($B17,"_",J$15),'Rozpis-skore'!$A$3:$AC$162,3,0)=$B17,5,6),0),":",VLOOKUP(CONCATENATE($B17,"_",J$15),'Rozpis-skore'!$A$3:$AC$162,IF(VLOOKUP(CONCATENATE($B17,"_",J$15),'Rozpis-skore'!$A$3:$AC$162,3,0)=$B17,6,5),0),IF(VLOOKUP(CONCATENATE($B17,"_",J$15),'Rozpis-skore'!$A$3:$AC$162,20,0)&lt;&gt;"",CONCATENATE(" (",VLOOKUP(CONCATENATE($B17,"_",J$15),'Rozpis-skore'!$A$3:$AC$162,20,0),")"),"")),"")</f>
        <v/>
      </c>
      <c r="K17" s="102" t="str">
        <f>IFERROR(CONCATENATE(VLOOKUP(CONCATENATE($B17,"_",K$15),'Rozpis-skore'!$A$3:$AC$162,IF(VLOOKUP(CONCATENATE($B17,"_",K$15),'Rozpis-skore'!$A$3:$AC$162,3,0)=$B17,5,6),0),":",VLOOKUP(CONCATENATE($B17,"_",K$15),'Rozpis-skore'!$A$3:$AC$162,IF(VLOOKUP(CONCATENATE($B17,"_",K$15),'Rozpis-skore'!$A$3:$AC$162,3,0)=$B17,6,5),0),IF(VLOOKUP(CONCATENATE($B17,"_",K$15),'Rozpis-skore'!$A$3:$AC$162,20,0)&lt;&gt;"",CONCATENATE(" (",VLOOKUP(CONCATENATE($B17,"_",K$15),'Rozpis-skore'!$A$3:$AC$162,20,0),")"),"")),"")</f>
        <v/>
      </c>
      <c r="L17" s="232">
        <f ca="1">IF((COUNTIFS('Rozpis-skore'!$C$3:$C$162,B17,'Rozpis-skore'!$B$3:$B$162,"&lt;&gt;N")+COUNTIFS('Rozpis-skore'!$D$3:$D$162,B17,'Rozpis-skore'!$B$3:$B$162,"&lt;&gt;N"))=0,"",SUMIF('Rozpis-skore'!$C$3:$C$162,B17,'Rozpis-skore'!$I$3:$I$128)+SUMIF('Rozpis-skore'!$D$3:$D$162,B17,'Rozpis-skore'!$J$3:$J$128))</f>
        <v>0</v>
      </c>
      <c r="M17" s="235">
        <f ca="1">IF((COUNTIFS('Rozpis-skore'!$C$3:$C$162,B17,'Rozpis-skore'!$B$3:$B$162,"&lt;&gt;N")+COUNTIFS('Rozpis-skore'!$D$3:$D$162,B17,'Rozpis-skore'!$B$3:$B$162,"&lt;&gt;N"))=0,"",SUMIF('Rozpis-skore'!$C$3:$C$162,$B17,'Rozpis-skore'!$E$3:$E$128)+SUMIF('Rozpis-skore'!$D$3:$D$162,$B17,'Rozpis-skore'!$F$3:$F$128))</f>
        <v>24</v>
      </c>
      <c r="N17" s="355">
        <f ca="1">IF((COUNTIFS('Rozpis-skore'!$C$3:$C$162,B17,'Rozpis-skore'!$B$3:$B$162,"&lt;&gt;N")+COUNTIFS('Rozpis-skore'!$D$3:$D$162,B17,'Rozpis-skore'!$B$3:$B$162,"&lt;&gt;N"))=0,"",SUMIF('Rozpis-skore'!$C$3:$C$162,$B17,'Rozpis-skore'!$F$3:$F$128)+SUMIF('Rozpis-skore'!$D$3:$D$162,$B17,'Rozpis-skore'!$E$3:$E$128))</f>
        <v>10</v>
      </c>
      <c r="O17" s="233">
        <f t="shared" ca="1" si="2"/>
        <v>14</v>
      </c>
      <c r="P17" s="445">
        <f t="shared" ca="1" si="3"/>
        <v>2.4</v>
      </c>
      <c r="Q17" s="447">
        <f>Tabulka!Q17</f>
        <v>1</v>
      </c>
      <c r="R17" s="447">
        <f>IF($Q17="","",IF(AND(COUNTIF($Q$16:$Q$23,$Q17)&gt;1,COUNTIF($Q$16:$Q$23,$Q17)&lt;COUNTA($C$16:$C$23)),HLOOKUP($B17,'rozstřely-skore'!$C$52:$BN$65,10,0),""))</f>
        <v>0</v>
      </c>
      <c r="S17" s="448">
        <f>IF($Q17="","",IF(AND(COUNTIF($Q$16:$Q$23,$Q17)&gt;1,COUNTIF($Q$16:$Q$23,$Q17)&lt;COUNTA($C$16:$C$23)),HLOOKUP($B17,'rozstřely-skore'!$C$52:$BN$65,11,0),""))</f>
        <v>4</v>
      </c>
      <c r="T17" s="449">
        <f>IF($Q17="","",IF(AND(COUNTIF($Q$16:$Q$23,$Q17)&gt;1,COUNTIF($Q$16:$Q$23,$Q17)&lt;COUNTA($C$16:$C$23)),HLOOKUP($B17,'rozstřely-skore'!$C$52:$BN$65,12,0),""))</f>
        <v>6</v>
      </c>
      <c r="U17" s="447">
        <f>IF($Q17="","",IF(AND(COUNTIF($Q$16:$Q$23,$Q17)&gt;1,COUNTIF($Q$16:$Q$23,$Q17)&lt;COUNTA($C$16:$C$23)),HLOOKUP($B17,'rozstřely-skore'!$C$52:$BN$65,13,0),""))</f>
        <v>-2</v>
      </c>
      <c r="V17" s="450">
        <f>IF($Q17="","",IF(AND(COUNTIF($Q$16:$Q$23,$Q17)&gt;1,COUNTIF($Q$16:$Q$23,$Q17)&lt;COUNTA($C$16:$C$23)),HLOOKUP($B17,'rozstřely-skore'!$C$52:$BN$65,14,0),""))</f>
        <v>0.66666666666666663</v>
      </c>
      <c r="W17" s="325"/>
    </row>
    <row r="18" spans="1:23" ht="30" customHeight="1" x14ac:dyDescent="0.25">
      <c r="A18" s="324"/>
      <c r="B18" s="1013">
        <f>'Tabulky skupin'!B18</f>
        <v>23</v>
      </c>
      <c r="C18" s="887" t="str">
        <f>VLOOKUP($B18,jednotlivci!$C$5:$G$164,5,0)</f>
        <v>Dóža/ 
Mück</v>
      </c>
      <c r="D18" s="100" t="str">
        <f>IFERROR(CONCATENATE(VLOOKUP(CONCATENATE(D$15,"_",$B18),'Rozpis-skore'!$A$3:$AC$162,IF(VLOOKUP(CONCATENATE(D$15,"_",$B18),'Rozpis-skore'!$A$3:$AC$162,3,0)=$B18,5,6),0),":",VLOOKUP(CONCATENATE(D$15,"_",$B18),'Rozpis-skore'!$A$3:$AC$162,IF(VLOOKUP(CONCATENATE(D$15,"_",$B18),'Rozpis-skore'!$A$3:$AC$162,3,0)=$B18,6,5),0),IF(VLOOKUP(CONCATENATE(D$15,"_",$B18),'Rozpis-skore'!$A$3:$AC$162,20,0)&lt;&gt;"",CONCATENATE(" (",VLOOKUP(CONCATENATE(D$15,"_",$B18),'Rozpis-skore'!$A$3:$AC$162,20,0),")"),"")),"")</f>
        <v>4:1</v>
      </c>
      <c r="E18" s="103" t="str">
        <f>IFERROR(CONCATENATE(VLOOKUP(CONCATENATE(E$15,"_",$B18),'Rozpis-skore'!$A$3:$AC$162,IF(VLOOKUP(CONCATENATE(E$15,"_",$B18),'Rozpis-skore'!$A$3:$AC$162,3,0)=$B18,5,6),0),":",VLOOKUP(CONCATENATE(E$15,"_",$B18),'Rozpis-skore'!$A$3:$AC$162,IF(VLOOKUP(CONCATENATE(E$15,"_",$B18),'Rozpis-skore'!$A$3:$AC$162,3,0)=$B18,6,5),0),IF(VLOOKUP(CONCATENATE(E$15,"_",$B18),'Rozpis-skore'!$A$3:$AC$162,20,0)&lt;&gt;"",CONCATENATE(" (",VLOOKUP(CONCATENATE(E$15,"_",$B18),'Rozpis-skore'!$A$3:$AC$162,20,0),")"),"")),"")</f>
        <v>6:4</v>
      </c>
      <c r="F18" s="503" t="str">
        <f>E17</f>
        <v>B</v>
      </c>
      <c r="G18" s="101" t="str">
        <f>IFERROR(CONCATENATE(VLOOKUP(CONCATENATE($B18,"_",G$15),'Rozpis-skore'!$A$3:$AC$162,IF(VLOOKUP(CONCATENATE($B18,"_",G$15),'Rozpis-skore'!$A$3:$AC$162,3,0)=$B18,5,6),0),":",VLOOKUP(CONCATENATE($B18,"_",G$15),'Rozpis-skore'!$A$3:$AC$162,IF(VLOOKUP(CONCATENATE($B18,"_",G$15),'Rozpis-skore'!$A$3:$AC$162,3,0)=$B18,6,5),0),IF(VLOOKUP(CONCATENATE($B18,"_",G$15),'Rozpis-skore'!$A$3:$AC$162,20,0)&lt;&gt;"",CONCATENATE(" (",VLOOKUP(CONCATENATE($B18,"_",G$15),'Rozpis-skore'!$A$3:$AC$162,20,0),")"),"")),"")</f>
        <v>4:1</v>
      </c>
      <c r="H18" s="101" t="str">
        <f>IFERROR(CONCATENATE(VLOOKUP(CONCATENATE($B18,"_",H$15),'Rozpis-skore'!$A$3:$AC$162,IF(VLOOKUP(CONCATENATE($B18,"_",H$15),'Rozpis-skore'!$A$3:$AC$162,3,0)=$B18,5,6),0),":",VLOOKUP(CONCATENATE($B18,"_",H$15),'Rozpis-skore'!$A$3:$AC$162,IF(VLOOKUP(CONCATENATE($B18,"_",H$15),'Rozpis-skore'!$A$3:$AC$162,3,0)=$B18,6,5),0),IF(VLOOKUP(CONCATENATE($B18,"_",H$15),'Rozpis-skore'!$A$3:$AC$162,20,0)&lt;&gt;"",CONCATENATE(" (",VLOOKUP(CONCATENATE($B18,"_",H$15),'Rozpis-skore'!$A$3:$AC$162,20,0),")"),"")),"")</f>
        <v>5:1</v>
      </c>
      <c r="I18" s="101" t="str">
        <f>IFERROR(CONCATENATE(VLOOKUP(CONCATENATE($B18,"_",I$15),'Rozpis-skore'!$A$3:$AC$162,IF(VLOOKUP(CONCATENATE($B18,"_",I$15),'Rozpis-skore'!$A$3:$AC$162,3,0)=$B18,5,6),0),":",VLOOKUP(CONCATENATE($B18,"_",I$15),'Rozpis-skore'!$A$3:$AC$162,IF(VLOOKUP(CONCATENATE($B18,"_",I$15),'Rozpis-skore'!$A$3:$AC$162,3,0)=$B18,6,5),0),IF(VLOOKUP(CONCATENATE($B18,"_",I$15),'Rozpis-skore'!$A$3:$AC$162,20,0)&lt;&gt;"",CONCATENATE(" (",VLOOKUP(CONCATENATE($B18,"_",I$15),'Rozpis-skore'!$A$3:$AC$162,20,0),")"),"")),"")</f>
        <v>3:5</v>
      </c>
      <c r="J18" s="101" t="str">
        <f>IFERROR(CONCATENATE(VLOOKUP(CONCATENATE($B18,"_",J$15),'Rozpis-skore'!$A$3:$AC$162,IF(VLOOKUP(CONCATENATE($B18,"_",J$15),'Rozpis-skore'!$A$3:$AC$162,3,0)=$B18,5,6),0),":",VLOOKUP(CONCATENATE($B18,"_",J$15),'Rozpis-skore'!$A$3:$AC$162,IF(VLOOKUP(CONCATENATE($B18,"_",J$15),'Rozpis-skore'!$A$3:$AC$162,3,0)=$B18,6,5),0),IF(VLOOKUP(CONCATENATE($B18,"_",J$15),'Rozpis-skore'!$A$3:$AC$162,20,0)&lt;&gt;"",CONCATENATE(" (",VLOOKUP(CONCATENATE($B18,"_",J$15),'Rozpis-skore'!$A$3:$AC$162,20,0),")"),"")),"")</f>
        <v/>
      </c>
      <c r="K18" s="102" t="str">
        <f>IFERROR(CONCATENATE(VLOOKUP(CONCATENATE($B18,"_",K$15),'Rozpis-skore'!$A$3:$AC$162,IF(VLOOKUP(CONCATENATE($B18,"_",K$15),'Rozpis-skore'!$A$3:$AC$162,3,0)=$B18,5,6),0),":",VLOOKUP(CONCATENATE($B18,"_",K$15),'Rozpis-skore'!$A$3:$AC$162,IF(VLOOKUP(CONCATENATE($B18,"_",K$15),'Rozpis-skore'!$A$3:$AC$162,3,0)=$B18,6,5),0),IF(VLOOKUP(CONCATENATE($B18,"_",K$15),'Rozpis-skore'!$A$3:$AC$162,20,0)&lt;&gt;"",CONCATENATE(" (",VLOOKUP(CONCATENATE($B18,"_",K$15),'Rozpis-skore'!$A$3:$AC$162,20,0),")"),"")),"")</f>
        <v/>
      </c>
      <c r="L18" s="232">
        <f ca="1">IF((COUNTIFS('Rozpis-skore'!$C$3:$C$162,B18,'Rozpis-skore'!$B$3:$B$162,"&lt;&gt;N")+COUNTIFS('Rozpis-skore'!$D$3:$D$162,B18,'Rozpis-skore'!$B$3:$B$162,"&lt;&gt;N"))=0,"",SUMIF('Rozpis-skore'!$C$3:$C$162,B18,'Rozpis-skore'!$I$3:$I$128)+SUMIF('Rozpis-skore'!$D$3:$D$162,B18,'Rozpis-skore'!$J$3:$J$128))</f>
        <v>0</v>
      </c>
      <c r="M18" s="235">
        <f ca="1">IF((COUNTIFS('Rozpis-skore'!$C$3:$C$162,B18,'Rozpis-skore'!$B$3:$B$162,"&lt;&gt;N")+COUNTIFS('Rozpis-skore'!$D$3:$D$162,B18,'Rozpis-skore'!$B$3:$B$162,"&lt;&gt;N"))=0,"",SUMIF('Rozpis-skore'!$C$3:$C$162,$B18,'Rozpis-skore'!$E$3:$E$128)+SUMIF('Rozpis-skore'!$D$3:$D$162,$B18,'Rozpis-skore'!$F$3:$F$128))</f>
        <v>22</v>
      </c>
      <c r="N18" s="355">
        <f ca="1">IF((COUNTIFS('Rozpis-skore'!$C$3:$C$162,B18,'Rozpis-skore'!$B$3:$B$162,"&lt;&gt;N")+COUNTIFS('Rozpis-skore'!$D$3:$D$162,B18,'Rozpis-skore'!$B$3:$B$162,"&lt;&gt;N"))=0,"",SUMIF('Rozpis-skore'!$C$3:$C$162,$B18,'Rozpis-skore'!$F$3:$F$128)+SUMIF('Rozpis-skore'!$D$3:$D$162,$B18,'Rozpis-skore'!$E$3:$E$128))</f>
        <v>12</v>
      </c>
      <c r="O18" s="233">
        <f t="shared" ca="1" si="2"/>
        <v>10</v>
      </c>
      <c r="P18" s="445">
        <f t="shared" ca="1" si="3"/>
        <v>1.8333333333333333</v>
      </c>
      <c r="Q18" s="447">
        <f>Tabulka!Q18</f>
        <v>1</v>
      </c>
      <c r="R18" s="447">
        <f>IF($Q18="","",IF(AND(COUNTIF($Q$16:$Q$23,$Q18)&gt;1,COUNTIF($Q$16:$Q$23,$Q18)&lt;COUNTA($C$16:$C$23)),HLOOKUP($B18,'rozstřely-skore'!$C$52:$BN$65,10,0),""))</f>
        <v>0</v>
      </c>
      <c r="S18" s="448">
        <f>IF($Q18="","",IF(AND(COUNTIF($Q$16:$Q$23,$Q18)&gt;1,COUNTIF($Q$16:$Q$23,$Q18)&lt;COUNTA($C$16:$C$23)),HLOOKUP($B18,'rozstřely-skore'!$C$52:$BN$65,11,0),""))</f>
        <v>6</v>
      </c>
      <c r="T18" s="449">
        <f>IF($Q18="","",IF(AND(COUNTIF($Q$16:$Q$23,$Q18)&gt;1,COUNTIF($Q$16:$Q$23,$Q18)&lt;COUNTA($C$16:$C$23)),HLOOKUP($B18,'rozstřely-skore'!$C$52:$BN$65,12,0),""))</f>
        <v>4</v>
      </c>
      <c r="U18" s="447">
        <f>IF($Q18="","",IF(AND(COUNTIF($Q$16:$Q$23,$Q18)&gt;1,COUNTIF($Q$16:$Q$23,$Q18)&lt;COUNTA($C$16:$C$23)),HLOOKUP($B18,'rozstřely-skore'!$C$52:$BN$65,13,0),""))</f>
        <v>2</v>
      </c>
      <c r="V18" s="450">
        <f>IF($Q18="","",IF(AND(COUNTIF($Q$16:$Q$23,$Q18)&gt;1,COUNTIF($Q$16:$Q$23,$Q18)&lt;COUNTA($C$16:$C$23)),HLOOKUP($B18,'rozstřely-skore'!$C$52:$BN$65,14,0),""))</f>
        <v>1.5</v>
      </c>
      <c r="W18" s="325"/>
    </row>
    <row r="19" spans="1:23" ht="30" customHeight="1" x14ac:dyDescent="0.25">
      <c r="A19" s="324"/>
      <c r="B19" s="1013">
        <f>'Tabulky skupin'!B19</f>
        <v>24</v>
      </c>
      <c r="C19" s="887" t="str">
        <f>VLOOKUP($B19,jednotlivci!$C$5:$G$164,5,0)</f>
        <v>Maťko/ 
Bernard</v>
      </c>
      <c r="D19" s="100" t="str">
        <f>IFERROR(CONCATENATE(VLOOKUP(CONCATENATE(D$15,"_",$B19),'Rozpis-skore'!$A$3:$AC$162,IF(VLOOKUP(CONCATENATE(D$15,"_",$B19),'Rozpis-skore'!$A$3:$AC$162,3,0)=$B19,5,6),0),":",VLOOKUP(CONCATENATE(D$15,"_",$B19),'Rozpis-skore'!$A$3:$AC$162,IF(VLOOKUP(CONCATENATE(D$15,"_",$B19),'Rozpis-skore'!$A$3:$AC$162,3,0)=$B19,6,5),0),IF(VLOOKUP(CONCATENATE(D$15,"_",$B19),'Rozpis-skore'!$A$3:$AC$162,20,0)&lt;&gt;"",CONCATENATE(" (",VLOOKUP(CONCATENATE(D$15,"_",$B19),'Rozpis-skore'!$A$3:$AC$162,20,0),")"),"")),"")</f>
        <v>7:6</v>
      </c>
      <c r="E19" s="103" t="str">
        <f>IFERROR(CONCATENATE(VLOOKUP(CONCATENATE(E$15,"_",$B19),'Rozpis-skore'!$A$3:$AC$162,IF(VLOOKUP(CONCATENATE(E$15,"_",$B19),'Rozpis-skore'!$A$3:$AC$162,3,0)=$B19,5,6),0),":",VLOOKUP(CONCATENATE(E$15,"_",$B19),'Rozpis-skore'!$A$3:$AC$162,IF(VLOOKUP(CONCATENATE(E$15,"_",$B19),'Rozpis-skore'!$A$3:$AC$162,3,0)=$B19,6,5),0),IF(VLOOKUP(CONCATENATE(E$15,"_",$B19),'Rozpis-skore'!$A$3:$AC$162,20,0)&lt;&gt;"",CONCATENATE(" (",VLOOKUP(CONCATENATE(E$15,"_",$B19),'Rozpis-skore'!$A$3:$AC$162,20,0),")"),"")),"")</f>
        <v>1:5</v>
      </c>
      <c r="F19" s="103" t="str">
        <f>IFERROR(CONCATENATE(VLOOKUP(CONCATENATE(F$15,"_",$B19),'Rozpis-skore'!$A$3:$AC$162,IF(VLOOKUP(CONCATENATE(F$15,"_",$B19),'Rozpis-skore'!$A$3:$AC$162,3,0)=$B19,5,6),0),":",VLOOKUP(CONCATENATE(F$15,"_",$B19),'Rozpis-skore'!$A$3:$AC$162,IF(VLOOKUP(CONCATENATE(F$15,"_",$B19),'Rozpis-skore'!$A$3:$AC$162,3,0)=$B19,6,5),0),IF(VLOOKUP(CONCATENATE(F$15,"_",$B19),'Rozpis-skore'!$A$3:$AC$162,20,0)&lt;&gt;"",CONCATENATE(" (",VLOOKUP(CONCATENATE(F$15,"_",$B19),'Rozpis-skore'!$A$3:$AC$162,20,0),")"),"")),"")</f>
        <v>1:4</v>
      </c>
      <c r="G19" s="503" t="str">
        <f>F18</f>
        <v>B</v>
      </c>
      <c r="H19" s="101" t="str">
        <f>IFERROR(CONCATENATE(VLOOKUP(CONCATENATE($B19,"_",H$15),'Rozpis-skore'!$A$3:$AC$162,IF(VLOOKUP(CONCATENATE($B19,"_",H$15),'Rozpis-skore'!$A$3:$AC$162,3,0)=$B19,5,6),0),":",VLOOKUP(CONCATENATE($B19,"_",H$15),'Rozpis-skore'!$A$3:$AC$162,IF(VLOOKUP(CONCATENATE($B19,"_",H$15),'Rozpis-skore'!$A$3:$AC$162,3,0)=$B19,6,5),0),IF(VLOOKUP(CONCATENATE($B19,"_",H$15),'Rozpis-skore'!$A$3:$AC$162,20,0)&lt;&gt;"",CONCATENATE(" (",VLOOKUP(CONCATENATE($B19,"_",H$15),'Rozpis-skore'!$A$3:$AC$162,20,0),")"),"")),"")</f>
        <v>5:4</v>
      </c>
      <c r="I19" s="101" t="str">
        <f>IFERROR(CONCATENATE(VLOOKUP(CONCATENATE($B19,"_",I$15),'Rozpis-skore'!$A$3:$AC$162,IF(VLOOKUP(CONCATENATE($B19,"_",I$15),'Rozpis-skore'!$A$3:$AC$162,3,0)=$B19,5,6),0),":",VLOOKUP(CONCATENATE($B19,"_",I$15),'Rozpis-skore'!$A$3:$AC$162,IF(VLOOKUP(CONCATENATE($B19,"_",I$15),'Rozpis-skore'!$A$3:$AC$162,3,0)=$B19,6,5),0),IF(VLOOKUP(CONCATENATE($B19,"_",I$15),'Rozpis-skore'!$A$3:$AC$162,20,0)&lt;&gt;"",CONCATENATE(" (",VLOOKUP(CONCATENATE($B19,"_",I$15),'Rozpis-skore'!$A$3:$AC$162,20,0),")"),"")),"")</f>
        <v>7:9</v>
      </c>
      <c r="J19" s="101" t="str">
        <f>IFERROR(CONCATENATE(VLOOKUP(CONCATENATE($B19,"_",J$15),'Rozpis-skore'!$A$3:$AC$162,IF(VLOOKUP(CONCATENATE($B19,"_",J$15),'Rozpis-skore'!$A$3:$AC$162,3,0)=$B19,5,6),0),":",VLOOKUP(CONCATENATE($B19,"_",J$15),'Rozpis-skore'!$A$3:$AC$162,IF(VLOOKUP(CONCATENATE($B19,"_",J$15),'Rozpis-skore'!$A$3:$AC$162,3,0)=$B19,6,5),0),IF(VLOOKUP(CONCATENATE($B19,"_",J$15),'Rozpis-skore'!$A$3:$AC$162,20,0)&lt;&gt;"",CONCATENATE(" (",VLOOKUP(CONCATENATE($B19,"_",J$15),'Rozpis-skore'!$A$3:$AC$162,20,0),")"),"")),"")</f>
        <v/>
      </c>
      <c r="K19" s="102" t="str">
        <f>IFERROR(CONCATENATE(VLOOKUP(CONCATENATE($B19,"_",K$15),'Rozpis-skore'!$A$3:$AC$162,IF(VLOOKUP(CONCATENATE($B19,"_",K$15),'Rozpis-skore'!$A$3:$AC$162,3,0)=$B19,5,6),0),":",VLOOKUP(CONCATENATE($B19,"_",K$15),'Rozpis-skore'!$A$3:$AC$162,IF(VLOOKUP(CONCATENATE($B19,"_",K$15),'Rozpis-skore'!$A$3:$AC$162,3,0)=$B19,6,5),0),IF(VLOOKUP(CONCATENATE($B19,"_",K$15),'Rozpis-skore'!$A$3:$AC$162,20,0)&lt;&gt;"",CONCATENATE(" (",VLOOKUP(CONCATENATE($B19,"_",K$15),'Rozpis-skore'!$A$3:$AC$162,20,0),")"),"")),"")</f>
        <v/>
      </c>
      <c r="L19" s="232">
        <f ca="1">IF((COUNTIFS('Rozpis-skore'!$C$3:$C$162,B19,'Rozpis-skore'!$B$3:$B$162,"&lt;&gt;N")+COUNTIFS('Rozpis-skore'!$D$3:$D$162,B19,'Rozpis-skore'!$B$3:$B$162,"&lt;&gt;N"))=0,"",SUMIF('Rozpis-skore'!$C$3:$C$162,B19,'Rozpis-skore'!$I$3:$I$128)+SUMIF('Rozpis-skore'!$D$3:$D$162,B19,'Rozpis-skore'!$J$3:$J$128))</f>
        <v>0</v>
      </c>
      <c r="M19" s="235">
        <f ca="1">IF((COUNTIFS('Rozpis-skore'!$C$3:$C$162,B19,'Rozpis-skore'!$B$3:$B$162,"&lt;&gt;N")+COUNTIFS('Rozpis-skore'!$D$3:$D$162,B19,'Rozpis-skore'!$B$3:$B$162,"&lt;&gt;N"))=0,"",SUMIF('Rozpis-skore'!$C$3:$C$162,$B19,'Rozpis-skore'!$E$3:$E$128)+SUMIF('Rozpis-skore'!$D$3:$D$162,$B19,'Rozpis-skore'!$F$3:$F$128))</f>
        <v>21</v>
      </c>
      <c r="N19" s="355">
        <f ca="1">IF((COUNTIFS('Rozpis-skore'!$C$3:$C$162,B19,'Rozpis-skore'!$B$3:$B$162,"&lt;&gt;N")+COUNTIFS('Rozpis-skore'!$D$3:$D$162,B19,'Rozpis-skore'!$B$3:$B$162,"&lt;&gt;N"))=0,"",SUMIF('Rozpis-skore'!$C$3:$C$162,$B19,'Rozpis-skore'!$F$3:$F$128)+SUMIF('Rozpis-skore'!$D$3:$D$162,$B19,'Rozpis-skore'!$E$3:$E$128))</f>
        <v>28</v>
      </c>
      <c r="O19" s="233">
        <f t="shared" ca="1" si="2"/>
        <v>-7</v>
      </c>
      <c r="P19" s="445">
        <f t="shared" ca="1" si="3"/>
        <v>0.75</v>
      </c>
      <c r="Q19" s="447">
        <f>Tabulka!Q19</f>
        <v>4</v>
      </c>
      <c r="R19" s="447" t="str">
        <f>IF($Q19="","",IF(AND(COUNTIF($Q$16:$Q$23,$Q19)&gt;1,COUNTIF($Q$16:$Q$23,$Q19)&lt;COUNTA($C$16:$C$23)),HLOOKUP($B19,'rozstřely-skore'!$C$52:$BN$65,10,0),""))</f>
        <v/>
      </c>
      <c r="S19" s="448" t="str">
        <f>IF($Q19="","",IF(AND(COUNTIF($Q$16:$Q$23,$Q19)&gt;1,COUNTIF($Q$16:$Q$23,$Q19)&lt;COUNTA($C$16:$C$23)),HLOOKUP($B19,'rozstřely-skore'!$C$52:$BN$65,11,0),""))</f>
        <v/>
      </c>
      <c r="T19" s="449" t="str">
        <f>IF($Q19="","",IF(AND(COUNTIF($Q$16:$Q$23,$Q19)&gt;1,COUNTIF($Q$16:$Q$23,$Q19)&lt;COUNTA($C$16:$C$23)),HLOOKUP($B19,'rozstřely-skore'!$C$52:$BN$65,12,0),""))</f>
        <v/>
      </c>
      <c r="U19" s="447" t="str">
        <f>IF($Q19="","",IF(AND(COUNTIF($Q$16:$Q$23,$Q19)&gt;1,COUNTIF($Q$16:$Q$23,$Q19)&lt;COUNTA($C$16:$C$23)),HLOOKUP($B19,'rozstřely-skore'!$C$52:$BN$65,13,0),""))</f>
        <v/>
      </c>
      <c r="V19" s="450" t="str">
        <f>IF($Q19="","",IF(AND(COUNTIF($Q$16:$Q$23,$Q19)&gt;1,COUNTIF($Q$16:$Q$23,$Q19)&lt;COUNTA($C$16:$C$23)),HLOOKUP($B19,'rozstřely-skore'!$C$52:$BN$65,14,0),""))</f>
        <v/>
      </c>
      <c r="W19" s="325"/>
    </row>
    <row r="20" spans="1:23" ht="30" customHeight="1" x14ac:dyDescent="0.25">
      <c r="A20" s="324"/>
      <c r="B20" s="1013">
        <f>'Tabulky skupin'!B20</f>
        <v>25</v>
      </c>
      <c r="C20" s="887" t="str">
        <f>VLOOKUP($B20,jednotlivci!$C$5:$G$164,5,0)</f>
        <v>Harák/ 
Čáp</v>
      </c>
      <c r="D20" s="100" t="str">
        <f>IFERROR(CONCATENATE(VLOOKUP(CONCATENATE(D$15,"_",$B20),'Rozpis-skore'!$A$3:$AC$162,IF(VLOOKUP(CONCATENATE(D$15,"_",$B20),'Rozpis-skore'!$A$3:$AC$162,3,0)=$B20,5,6),0),":",VLOOKUP(CONCATENATE(D$15,"_",$B20),'Rozpis-skore'!$A$3:$AC$162,IF(VLOOKUP(CONCATENATE(D$15,"_",$B20),'Rozpis-skore'!$A$3:$AC$162,3,0)=$B20,6,5),0),IF(VLOOKUP(CONCATENATE(D$15,"_",$B20),'Rozpis-skore'!$A$3:$AC$162,20,0)&lt;&gt;"",CONCATENATE(" (",VLOOKUP(CONCATENATE(D$15,"_",$B20),'Rozpis-skore'!$A$3:$AC$162,20,0),")"),"")),"")</f>
        <v>6:4</v>
      </c>
      <c r="E20" s="103" t="str">
        <f>IFERROR(CONCATENATE(VLOOKUP(CONCATENATE(E$15,"_",$B20),'Rozpis-skore'!$A$3:$AC$162,IF(VLOOKUP(CONCATENATE(E$15,"_",$B20),'Rozpis-skore'!$A$3:$AC$162,3,0)=$B20,5,6),0),":",VLOOKUP(CONCATENATE(E$15,"_",$B20),'Rozpis-skore'!$A$3:$AC$162,IF(VLOOKUP(CONCATENATE(E$15,"_",$B20),'Rozpis-skore'!$A$3:$AC$162,3,0)=$B20,6,5),0),IF(VLOOKUP(CONCATENATE(E$15,"_",$B20),'Rozpis-skore'!$A$3:$AC$162,20,0)&lt;&gt;"",CONCATENATE(" (",VLOOKUP(CONCATENATE(E$15,"_",$B20),'Rozpis-skore'!$A$3:$AC$162,20,0),")"),"")),"")</f>
        <v>1:5</v>
      </c>
      <c r="F20" s="103" t="str">
        <f>IFERROR(CONCATENATE(VLOOKUP(CONCATENATE(F$15,"_",$B20),'Rozpis-skore'!$A$3:$AC$162,IF(VLOOKUP(CONCATENATE(F$15,"_",$B20),'Rozpis-skore'!$A$3:$AC$162,3,0)=$B20,5,6),0),":",VLOOKUP(CONCATENATE(F$15,"_",$B20),'Rozpis-skore'!$A$3:$AC$162,IF(VLOOKUP(CONCATENATE(F$15,"_",$B20),'Rozpis-skore'!$A$3:$AC$162,3,0)=$B20,6,5),0),IF(VLOOKUP(CONCATENATE(F$15,"_",$B20),'Rozpis-skore'!$A$3:$AC$162,20,0)&lt;&gt;"",CONCATENATE(" (",VLOOKUP(CONCATENATE(F$15,"_",$B20),'Rozpis-skore'!$A$3:$AC$162,20,0),")"),"")),"")</f>
        <v>1:5</v>
      </c>
      <c r="G20" s="103" t="str">
        <f>IFERROR(CONCATENATE(VLOOKUP(CONCATENATE(G$15,"_",$B20),'Rozpis-skore'!$A$3:$AC$162,IF(VLOOKUP(CONCATENATE(G$15,"_",$B20),'Rozpis-skore'!$A$3:$AC$162,3,0)=$B20,5,6),0),":",VLOOKUP(CONCATENATE(G$15,"_",$B20),'Rozpis-skore'!$A$3:$AC$162,IF(VLOOKUP(CONCATENATE(G$15,"_",$B20),'Rozpis-skore'!$A$3:$AC$162,3,0)=$B20,6,5),0),IF(VLOOKUP(CONCATENATE(G$15,"_",$B20),'Rozpis-skore'!$A$3:$AC$162,20,0)&lt;&gt;"",CONCATENATE(" (",VLOOKUP(CONCATENATE(G$15,"_",$B20),'Rozpis-skore'!$A$3:$AC$162,20,0),")"),"")),"")</f>
        <v>4:5</v>
      </c>
      <c r="H20" s="503" t="str">
        <f>G19</f>
        <v>B</v>
      </c>
      <c r="I20" s="101" t="str">
        <f>IFERROR(CONCATENATE(VLOOKUP(CONCATENATE($B20,"_",I$15),'Rozpis-skore'!$A$3:$AC$162,IF(VLOOKUP(CONCATENATE($B20,"_",I$15),'Rozpis-skore'!$A$3:$AC$162,3,0)=$B20,5,6),0),":",VLOOKUP(CONCATENATE($B20,"_",I$15),'Rozpis-skore'!$A$3:$AC$162,IF(VLOOKUP(CONCATENATE($B20,"_",I$15),'Rozpis-skore'!$A$3:$AC$162,3,0)=$B20,6,5),0),IF(VLOOKUP(CONCATENATE($B20,"_",I$15),'Rozpis-skore'!$A$3:$AC$162,20,0)&lt;&gt;"",CONCATENATE(" (",VLOOKUP(CONCATENATE($B20,"_",I$15),'Rozpis-skore'!$A$3:$AC$162,20,0),")"),"")),"")</f>
        <v>2:5</v>
      </c>
      <c r="J20" s="101" t="str">
        <f>IFERROR(CONCATENATE(VLOOKUP(CONCATENATE($B20,"_",J$15),'Rozpis-skore'!$A$3:$AC$162,IF(VLOOKUP(CONCATENATE($B20,"_",J$15),'Rozpis-skore'!$A$3:$AC$162,3,0)=$B20,5,6),0),":",VLOOKUP(CONCATENATE($B20,"_",J$15),'Rozpis-skore'!$A$3:$AC$162,IF(VLOOKUP(CONCATENATE($B20,"_",J$15),'Rozpis-skore'!$A$3:$AC$162,3,0)=$B20,6,5),0),IF(VLOOKUP(CONCATENATE($B20,"_",J$15),'Rozpis-skore'!$A$3:$AC$162,20,0)&lt;&gt;"",CONCATENATE(" (",VLOOKUP(CONCATENATE($B20,"_",J$15),'Rozpis-skore'!$A$3:$AC$162,20,0),")"),"")),"")</f>
        <v/>
      </c>
      <c r="K20" s="102" t="str">
        <f>IFERROR(CONCATENATE(VLOOKUP(CONCATENATE($B20,"_",K$15),'Rozpis-skore'!$A$3:$AC$162,IF(VLOOKUP(CONCATENATE($B20,"_",K$15),'Rozpis-skore'!$A$3:$AC$162,3,0)=$B20,5,6),0),":",VLOOKUP(CONCATENATE($B20,"_",K$15),'Rozpis-skore'!$A$3:$AC$162,IF(VLOOKUP(CONCATENATE($B20,"_",K$15),'Rozpis-skore'!$A$3:$AC$162,3,0)=$B20,6,5),0),IF(VLOOKUP(CONCATENATE($B20,"_",K$15),'Rozpis-skore'!$A$3:$AC$162,20,0)&lt;&gt;"",CONCATENATE(" (",VLOOKUP(CONCATENATE($B20,"_",K$15),'Rozpis-skore'!$A$3:$AC$162,20,0),")"),"")),"")</f>
        <v/>
      </c>
      <c r="L20" s="232">
        <f ca="1">IF((COUNTIFS('Rozpis-skore'!$C$3:$C$162,B20,'Rozpis-skore'!$B$3:$B$162,"&lt;&gt;N")+COUNTIFS('Rozpis-skore'!$D$3:$D$162,B20,'Rozpis-skore'!$B$3:$B$162,"&lt;&gt;N"))=0,"",SUMIF('Rozpis-skore'!$C$3:$C$162,B20,'Rozpis-skore'!$I$3:$I$128)+SUMIF('Rozpis-skore'!$D$3:$D$162,B20,'Rozpis-skore'!$J$3:$J$128))</f>
        <v>0</v>
      </c>
      <c r="M20" s="235">
        <f ca="1">IF((COUNTIFS('Rozpis-skore'!$C$3:$C$162,B20,'Rozpis-skore'!$B$3:$B$162,"&lt;&gt;N")+COUNTIFS('Rozpis-skore'!$D$3:$D$162,B20,'Rozpis-skore'!$B$3:$B$162,"&lt;&gt;N"))=0,"",SUMIF('Rozpis-skore'!$C$3:$C$162,$B20,'Rozpis-skore'!$E$3:$E$128)+SUMIF('Rozpis-skore'!$D$3:$D$162,$B20,'Rozpis-skore'!$F$3:$F$128))</f>
        <v>14</v>
      </c>
      <c r="N20" s="355">
        <f ca="1">IF((COUNTIFS('Rozpis-skore'!$C$3:$C$162,B20,'Rozpis-skore'!$B$3:$B$162,"&lt;&gt;N")+COUNTIFS('Rozpis-skore'!$D$3:$D$162,B20,'Rozpis-skore'!$B$3:$B$162,"&lt;&gt;N"))=0,"",SUMIF('Rozpis-skore'!$C$3:$C$162,$B20,'Rozpis-skore'!$F$3:$F$128)+SUMIF('Rozpis-skore'!$D$3:$D$162,$B20,'Rozpis-skore'!$E$3:$E$128))</f>
        <v>24</v>
      </c>
      <c r="O20" s="233">
        <f t="shared" ca="1" si="2"/>
        <v>-10</v>
      </c>
      <c r="P20" s="445">
        <f t="shared" ca="1" si="3"/>
        <v>0.58333333333333337</v>
      </c>
      <c r="Q20" s="447">
        <f>Tabulka!Q20</f>
        <v>5</v>
      </c>
      <c r="R20" s="447">
        <f>IF($Q20="","",IF(AND(COUNTIF($Q$16:$Q$23,$Q20)&gt;1,COUNTIF($Q$16:$Q$23,$Q20)&lt;COUNTA($C$16:$C$23)),HLOOKUP($B20,'rozstřely-skore'!$C$52:$BN$65,10,0),""))</f>
        <v>0</v>
      </c>
      <c r="S20" s="448">
        <f>IF($Q20="","",IF(AND(COUNTIF($Q$16:$Q$23,$Q20)&gt;1,COUNTIF($Q$16:$Q$23,$Q20)&lt;COUNTA($C$16:$C$23)),HLOOKUP($B20,'rozstřely-skore'!$C$52:$BN$65,11,0),""))</f>
        <v>6</v>
      </c>
      <c r="T20" s="449">
        <f>IF($Q20="","",IF(AND(COUNTIF($Q$16:$Q$23,$Q20)&gt;1,COUNTIF($Q$16:$Q$23,$Q20)&lt;COUNTA($C$16:$C$23)),HLOOKUP($B20,'rozstřely-skore'!$C$52:$BN$65,12,0),""))</f>
        <v>4</v>
      </c>
      <c r="U20" s="447">
        <f>IF($Q20="","",IF(AND(COUNTIF($Q$16:$Q$23,$Q20)&gt;1,COUNTIF($Q$16:$Q$23,$Q20)&lt;COUNTA($C$16:$C$23)),HLOOKUP($B20,'rozstřely-skore'!$C$52:$BN$65,13,0),""))</f>
        <v>2</v>
      </c>
      <c r="V20" s="450">
        <f>IF($Q20="","",IF(AND(COUNTIF($Q$16:$Q$23,$Q20)&gt;1,COUNTIF($Q$16:$Q$23,$Q20)&lt;COUNTA($C$16:$C$23)),HLOOKUP($B20,'rozstřely-skore'!$C$52:$BN$65,14,0),""))</f>
        <v>1.5</v>
      </c>
      <c r="W20" s="325"/>
    </row>
    <row r="21" spans="1:23" ht="30" customHeight="1" x14ac:dyDescent="0.25">
      <c r="A21" s="324"/>
      <c r="B21" s="1013">
        <f>'Tabulky skupin'!B21</f>
        <v>26</v>
      </c>
      <c r="C21" s="887" t="str">
        <f>VLOOKUP($B21,jednotlivci!$C$5:$G$164,5,0)</f>
        <v>Marvánek/ 
Černý</v>
      </c>
      <c r="D21" s="100" t="str">
        <f>IFERROR(CONCATENATE(VLOOKUP(CONCATENATE(D$15,"_",$B21),'Rozpis-skore'!$A$3:$AC$162,IF(VLOOKUP(CONCATENATE(D$15,"_",$B21),'Rozpis-skore'!$A$3:$AC$162,3,0)=$B21,5,6),0),":",VLOOKUP(CONCATENATE(D$15,"_",$B21),'Rozpis-skore'!$A$3:$AC$162,IF(VLOOKUP(CONCATENATE(D$15,"_",$B21),'Rozpis-skore'!$A$3:$AC$162,3,0)=$B21,6,5),0),IF(VLOOKUP(CONCATENATE(D$15,"_",$B21),'Rozpis-skore'!$A$3:$AC$162,20,0)&lt;&gt;"",CONCATENATE(" (",VLOOKUP(CONCATENATE(D$15,"_",$B21),'Rozpis-skore'!$A$3:$AC$162,20,0),")"),"")),"")</f>
        <v>6:6</v>
      </c>
      <c r="E21" s="103" t="str">
        <f>IFERROR(CONCATENATE(VLOOKUP(CONCATENATE(E$15,"_",$B21),'Rozpis-skore'!$A$3:$AC$162,IF(VLOOKUP(CONCATENATE(E$15,"_",$B21),'Rozpis-skore'!$A$3:$AC$162,3,0)=$B21,5,6),0),":",VLOOKUP(CONCATENATE(E$15,"_",$B21),'Rozpis-skore'!$A$3:$AC$162,IF(VLOOKUP(CONCATENATE(E$15,"_",$B21),'Rozpis-skore'!$A$3:$AC$162,3,0)=$B21,6,5),0),IF(VLOOKUP(CONCATENATE(E$15,"_",$B21),'Rozpis-skore'!$A$3:$AC$162,20,0)&lt;&gt;"",CONCATENATE(" (",VLOOKUP(CONCATENATE(E$15,"_",$B21),'Rozpis-skore'!$A$3:$AC$162,20,0),")"),"")),"")</f>
        <v>1:5</v>
      </c>
      <c r="F21" s="103" t="str">
        <f>IFERROR(CONCATENATE(VLOOKUP(CONCATENATE(F$15,"_",$B21),'Rozpis-skore'!$A$3:$AC$162,IF(VLOOKUP(CONCATENATE(F$15,"_",$B21),'Rozpis-skore'!$A$3:$AC$162,3,0)=$B21,5,6),0),":",VLOOKUP(CONCATENATE(F$15,"_",$B21),'Rozpis-skore'!$A$3:$AC$162,IF(VLOOKUP(CONCATENATE(F$15,"_",$B21),'Rozpis-skore'!$A$3:$AC$162,3,0)=$B21,6,5),0),IF(VLOOKUP(CONCATENATE(F$15,"_",$B21),'Rozpis-skore'!$A$3:$AC$162,20,0)&lt;&gt;"",CONCATENATE(" (",VLOOKUP(CONCATENATE(F$15,"_",$B21),'Rozpis-skore'!$A$3:$AC$162,20,0),")"),"")),"")</f>
        <v>5:3</v>
      </c>
      <c r="G21" s="103" t="str">
        <f>IFERROR(CONCATENATE(VLOOKUP(CONCATENATE(G$15,"_",$B21),'Rozpis-skore'!$A$3:$AC$162,IF(VLOOKUP(CONCATENATE(G$15,"_",$B21),'Rozpis-skore'!$A$3:$AC$162,3,0)=$B21,5,6),0),":",VLOOKUP(CONCATENATE(G$15,"_",$B21),'Rozpis-skore'!$A$3:$AC$162,IF(VLOOKUP(CONCATENATE(G$15,"_",$B21),'Rozpis-skore'!$A$3:$AC$162,3,0)=$B21,6,5),0),IF(VLOOKUP(CONCATENATE(G$15,"_",$B21),'Rozpis-skore'!$A$3:$AC$162,20,0)&lt;&gt;"",CONCATENATE(" (",VLOOKUP(CONCATENATE(G$15,"_",$B21),'Rozpis-skore'!$A$3:$AC$162,20,0),")"),"")),"")</f>
        <v>9:7</v>
      </c>
      <c r="H21" s="103" t="str">
        <f>IFERROR(CONCATENATE(VLOOKUP(CONCATENATE(H$15,"_",$B21),'Rozpis-skore'!$A$3:$AC$162,IF(VLOOKUP(CONCATENATE(H$15,"_",$B21),'Rozpis-skore'!$A$3:$AC$162,3,0)=$B21,5,6),0),":",VLOOKUP(CONCATENATE(H$15,"_",$B21),'Rozpis-skore'!$A$3:$AC$162,IF(VLOOKUP(CONCATENATE(H$15,"_",$B21),'Rozpis-skore'!$A$3:$AC$162,3,0)=$B21,6,5),0),IF(VLOOKUP(CONCATENATE(H$15,"_",$B21),'Rozpis-skore'!$A$3:$AC$162,20,0)&lt;&gt;"",CONCATENATE(" (",VLOOKUP(CONCATENATE(H$15,"_",$B21),'Rozpis-skore'!$A$3:$AC$162,20,0),")"),"")),"")</f>
        <v>5:2</v>
      </c>
      <c r="I21" s="503" t="str">
        <f>H20</f>
        <v>B</v>
      </c>
      <c r="J21" s="101" t="str">
        <f>IFERROR(CONCATENATE(VLOOKUP(CONCATENATE($B21,"_",J$15),'Rozpis-skore'!$A$3:$AC$162,IF(VLOOKUP(CONCATENATE($B21,"_",J$15),'Rozpis-skore'!$A$3:$AC$162,3,0)=$B21,5,6),0),":",VLOOKUP(CONCATENATE($B21,"_",J$15),'Rozpis-skore'!$A$3:$AC$162,IF(VLOOKUP(CONCATENATE($B21,"_",J$15),'Rozpis-skore'!$A$3:$AC$162,3,0)=$B21,6,5),0),IF(VLOOKUP(CONCATENATE($B21,"_",J$15),'Rozpis-skore'!$A$3:$AC$162,20,0)&lt;&gt;"",CONCATENATE(" (",VLOOKUP(CONCATENATE($B21,"_",J$15),'Rozpis-skore'!$A$3:$AC$162,20,0),")"),"")),"")</f>
        <v/>
      </c>
      <c r="K21" s="102" t="str">
        <f>IFERROR(CONCATENATE(VLOOKUP(CONCATENATE($B21,"_",K$15),'Rozpis-skore'!$A$3:$AC$162,IF(VLOOKUP(CONCATENATE($B21,"_",K$15),'Rozpis-skore'!$A$3:$AC$162,3,0)=$B21,5,6),0),":",VLOOKUP(CONCATENATE($B21,"_",K$15),'Rozpis-skore'!$A$3:$AC$162,IF(VLOOKUP(CONCATENATE($B21,"_",K$15),'Rozpis-skore'!$A$3:$AC$162,3,0)=$B21,6,5),0),IF(VLOOKUP(CONCATENATE($B21,"_",K$15),'Rozpis-skore'!$A$3:$AC$162,20,0)&lt;&gt;"",CONCATENATE(" (",VLOOKUP(CONCATENATE($B21,"_",K$15),'Rozpis-skore'!$A$3:$AC$162,20,0),")"),"")),"")</f>
        <v/>
      </c>
      <c r="L21" s="232">
        <f ca="1">IF((COUNTIFS('Rozpis-skore'!$C$3:$C$162,B21,'Rozpis-skore'!$B$3:$B$162,"&lt;&gt;N")+COUNTIFS('Rozpis-skore'!$D$3:$D$162,B21,'Rozpis-skore'!$B$3:$B$162,"&lt;&gt;N"))=0,"",SUMIF('Rozpis-skore'!$C$3:$C$162,B21,'Rozpis-skore'!$I$3:$I$128)+SUMIF('Rozpis-skore'!$D$3:$D$162,B21,'Rozpis-skore'!$J$3:$J$128))</f>
        <v>0</v>
      </c>
      <c r="M21" s="235">
        <f ca="1">IF((COUNTIFS('Rozpis-skore'!$C$3:$C$162,B21,'Rozpis-skore'!$B$3:$B$162,"&lt;&gt;N")+COUNTIFS('Rozpis-skore'!$D$3:$D$162,B21,'Rozpis-skore'!$B$3:$B$162,"&lt;&gt;N"))=0,"",SUMIF('Rozpis-skore'!$C$3:$C$162,$B21,'Rozpis-skore'!$E$3:$E$128)+SUMIF('Rozpis-skore'!$D$3:$D$162,$B21,'Rozpis-skore'!$F$3:$F$128))</f>
        <v>26</v>
      </c>
      <c r="N21" s="355">
        <f ca="1">IF((COUNTIFS('Rozpis-skore'!$C$3:$C$162,B21,'Rozpis-skore'!$B$3:$B$162,"&lt;&gt;N")+COUNTIFS('Rozpis-skore'!$D$3:$D$162,B21,'Rozpis-skore'!$B$3:$B$162,"&lt;&gt;N"))=0,"",SUMIF('Rozpis-skore'!$C$3:$C$162,$B21,'Rozpis-skore'!$F$3:$F$128)+SUMIF('Rozpis-skore'!$D$3:$D$162,$B21,'Rozpis-skore'!$E$3:$E$128))</f>
        <v>23</v>
      </c>
      <c r="O21" s="233">
        <f t="shared" ca="1" si="2"/>
        <v>3</v>
      </c>
      <c r="P21" s="445">
        <f t="shared" ca="1" si="3"/>
        <v>1.1304347826086956</v>
      </c>
      <c r="Q21" s="447">
        <f>Tabulka!Q21</f>
        <v>3</v>
      </c>
      <c r="R21" s="447" t="str">
        <f>IF($Q21="","",IF(AND(COUNTIF($Q$16:$Q$23,$Q21)&gt;1,COUNTIF($Q$16:$Q$23,$Q21)&lt;COUNTA($C$16:$C$23)),HLOOKUP($B21,'rozstřely-skore'!$C$52:$BN$65,10,0),""))</f>
        <v/>
      </c>
      <c r="S21" s="448" t="str">
        <f>IF($Q21="","",IF(AND(COUNTIF($Q$16:$Q$23,$Q21)&gt;1,COUNTIF($Q$16:$Q$23,$Q21)&lt;COUNTA($C$16:$C$23)),HLOOKUP($B21,'rozstřely-skore'!$C$52:$BN$65,11,0),""))</f>
        <v/>
      </c>
      <c r="T21" s="449" t="str">
        <f>IF($Q21="","",IF(AND(COUNTIF($Q$16:$Q$23,$Q21)&gt;1,COUNTIF($Q$16:$Q$23,$Q21)&lt;COUNTA($C$16:$C$23)),HLOOKUP($B21,'rozstřely-skore'!$C$52:$BN$65,12,0),""))</f>
        <v/>
      </c>
      <c r="U21" s="447" t="str">
        <f>IF($Q21="","",IF(AND(COUNTIF($Q$16:$Q$23,$Q21)&gt;1,COUNTIF($Q$16:$Q$23,$Q21)&lt;COUNTA($C$16:$C$23)),HLOOKUP($B21,'rozstřely-skore'!$C$52:$BN$65,13,0),""))</f>
        <v/>
      </c>
      <c r="V21" s="450" t="str">
        <f>IF($Q21="","",IF(AND(COUNTIF($Q$16:$Q$23,$Q21)&gt;1,COUNTIF($Q$16:$Q$23,$Q21)&lt;COUNTA($C$16:$C$23)),HLOOKUP($B21,'rozstřely-skore'!$C$52:$BN$65,14,0),""))</f>
        <v/>
      </c>
      <c r="W21" s="325"/>
    </row>
    <row r="22" spans="1:23" ht="30" customHeight="1" x14ac:dyDescent="0.25">
      <c r="A22" s="324"/>
      <c r="B22" s="1013">
        <f>'Tabulky skupin'!B22</f>
        <v>27</v>
      </c>
      <c r="C22" s="887" t="str">
        <f>VLOOKUP($B22,jednotlivci!$C$5:$G$164,5,0)</f>
        <v/>
      </c>
      <c r="D22" s="100" t="str">
        <f>IFERROR(CONCATENATE(VLOOKUP(CONCATENATE(D$15,"_",$B22),'Rozpis-skore'!$A$3:$AC$162,IF(VLOOKUP(CONCATENATE(D$15,"_",$B22),'Rozpis-skore'!$A$3:$AC$162,3,0)=$B22,5,6),0),":",VLOOKUP(CONCATENATE(D$15,"_",$B22),'Rozpis-skore'!$A$3:$AC$162,IF(VLOOKUP(CONCATENATE(D$15,"_",$B22),'Rozpis-skore'!$A$3:$AC$162,3,0)=$B22,6,5),0),IF(VLOOKUP(CONCATENATE(D$15,"_",$B22),'Rozpis-skore'!$A$3:$AC$162,20,0)&lt;&gt;"",CONCATENATE(" (",VLOOKUP(CONCATENATE(D$15,"_",$B22),'Rozpis-skore'!$A$3:$AC$162,20,0),")"),"")),"")</f>
        <v/>
      </c>
      <c r="E22" s="103" t="str">
        <f>IFERROR(CONCATENATE(VLOOKUP(CONCATENATE(E$15,"_",$B22),'Rozpis-skore'!$A$3:$AC$162,IF(VLOOKUP(CONCATENATE(E$15,"_",$B22),'Rozpis-skore'!$A$3:$AC$162,3,0)=$B22,5,6),0),":",VLOOKUP(CONCATENATE(E$15,"_",$B22),'Rozpis-skore'!$A$3:$AC$162,IF(VLOOKUP(CONCATENATE(E$15,"_",$B22),'Rozpis-skore'!$A$3:$AC$162,3,0)=$B22,6,5),0),IF(VLOOKUP(CONCATENATE(E$15,"_",$B22),'Rozpis-skore'!$A$3:$AC$162,20,0)&lt;&gt;"",CONCATENATE(" (",VLOOKUP(CONCATENATE(E$15,"_",$B22),'Rozpis-skore'!$A$3:$AC$162,20,0),")"),"")),"")</f>
        <v/>
      </c>
      <c r="F22" s="103" t="str">
        <f>IFERROR(CONCATENATE(VLOOKUP(CONCATENATE(F$15,"_",$B22),'Rozpis-skore'!$A$3:$AC$162,IF(VLOOKUP(CONCATENATE(F$15,"_",$B22),'Rozpis-skore'!$A$3:$AC$162,3,0)=$B22,5,6),0),":",VLOOKUP(CONCATENATE(F$15,"_",$B22),'Rozpis-skore'!$A$3:$AC$162,IF(VLOOKUP(CONCATENATE(F$15,"_",$B22),'Rozpis-skore'!$A$3:$AC$162,3,0)=$B22,6,5),0),IF(VLOOKUP(CONCATENATE(F$15,"_",$B22),'Rozpis-skore'!$A$3:$AC$162,20,0)&lt;&gt;"",CONCATENATE(" (",VLOOKUP(CONCATENATE(F$15,"_",$B22),'Rozpis-skore'!$A$3:$AC$162,20,0),")"),"")),"")</f>
        <v/>
      </c>
      <c r="G22" s="103" t="str">
        <f>IFERROR(CONCATENATE(VLOOKUP(CONCATENATE(G$15,"_",$B22),'Rozpis-skore'!$A$3:$AC$162,IF(VLOOKUP(CONCATENATE(G$15,"_",$B22),'Rozpis-skore'!$A$3:$AC$162,3,0)=$B22,5,6),0),":",VLOOKUP(CONCATENATE(G$15,"_",$B22),'Rozpis-skore'!$A$3:$AC$162,IF(VLOOKUP(CONCATENATE(G$15,"_",$B22),'Rozpis-skore'!$A$3:$AC$162,3,0)=$B22,6,5),0),IF(VLOOKUP(CONCATENATE(G$15,"_",$B22),'Rozpis-skore'!$A$3:$AC$162,20,0)&lt;&gt;"",CONCATENATE(" (",VLOOKUP(CONCATENATE(G$15,"_",$B22),'Rozpis-skore'!$A$3:$AC$162,20,0),")"),"")),"")</f>
        <v/>
      </c>
      <c r="H22" s="103" t="str">
        <f>IFERROR(CONCATENATE(VLOOKUP(CONCATENATE(H$15,"_",$B22),'Rozpis-skore'!$A$3:$AC$162,IF(VLOOKUP(CONCATENATE(H$15,"_",$B22),'Rozpis-skore'!$A$3:$AC$162,3,0)=$B22,5,6),0),":",VLOOKUP(CONCATENATE(H$15,"_",$B22),'Rozpis-skore'!$A$3:$AC$162,IF(VLOOKUP(CONCATENATE(H$15,"_",$B22),'Rozpis-skore'!$A$3:$AC$162,3,0)=$B22,6,5),0),IF(VLOOKUP(CONCATENATE(H$15,"_",$B22),'Rozpis-skore'!$A$3:$AC$162,20,0)&lt;&gt;"",CONCATENATE(" (",VLOOKUP(CONCATENATE(H$15,"_",$B22),'Rozpis-skore'!$A$3:$AC$162,20,0),")"),"")),"")</f>
        <v/>
      </c>
      <c r="I22" s="103" t="str">
        <f>IFERROR(CONCATENATE(VLOOKUP(CONCATENATE(I$15,"_",$B22),'Rozpis-skore'!$A$3:$AC$162,IF(VLOOKUP(CONCATENATE(I$15,"_",$B22),'Rozpis-skore'!$A$3:$AC$162,3,0)=$B22,5,6),0),":",VLOOKUP(CONCATENATE(I$15,"_",$B22),'Rozpis-skore'!$A$3:$AC$162,IF(VLOOKUP(CONCATENATE(I$15,"_",$B22),'Rozpis-skore'!$A$3:$AC$162,3,0)=$B22,6,5),0),IF(VLOOKUP(CONCATENATE(I$15,"_",$B22),'Rozpis-skore'!$A$3:$AC$162,20,0)&lt;&gt;"",CONCATENATE(" (",VLOOKUP(CONCATENATE(I$15,"_",$B22),'Rozpis-skore'!$A$3:$AC$162,20,0),")"),"")),"")</f>
        <v/>
      </c>
      <c r="J22" s="503" t="str">
        <f>I21</f>
        <v>B</v>
      </c>
      <c r="K22" s="102" t="str">
        <f>IFERROR(CONCATENATE(VLOOKUP(CONCATENATE($B22,"_",K$15),'Rozpis-skore'!$A$3:$AC$162,IF(VLOOKUP(CONCATENATE($B22,"_",K$15),'Rozpis-skore'!$A$3:$AC$162,3,0)=$B22,5,6),0),":",VLOOKUP(CONCATENATE($B22,"_",K$15),'Rozpis-skore'!$A$3:$AC$162,IF(VLOOKUP(CONCATENATE($B22,"_",K$15),'Rozpis-skore'!$A$3:$AC$162,3,0)=$B22,6,5),0),IF(VLOOKUP(CONCATENATE($B22,"_",K$15),'Rozpis-skore'!$A$3:$AC$162,20,0)&lt;&gt;"",CONCATENATE(" (",VLOOKUP(CONCATENATE($B22,"_",K$15),'Rozpis-skore'!$A$3:$AC$162,20,0),")"),"")),"")</f>
        <v/>
      </c>
      <c r="L22" s="232" t="str">
        <f>IF((COUNTIFS('Rozpis-skore'!$C$3:$C$162,B22,'Rozpis-skore'!$B$3:$B$162,"&lt;&gt;N")+COUNTIFS('Rozpis-skore'!$D$3:$D$162,B22,'Rozpis-skore'!$B$3:$B$162,"&lt;&gt;N"))=0,"",SUMIF('Rozpis-skore'!$C$3:$C$162,B22,'Rozpis-skore'!$I$3:$I$128)+SUMIF('Rozpis-skore'!$D$3:$D$162,B22,'Rozpis-skore'!$J$3:$J$128))</f>
        <v/>
      </c>
      <c r="M22" s="235" t="str">
        <f>IF((COUNTIFS('Rozpis-skore'!$C$3:$C$162,B22,'Rozpis-skore'!$B$3:$B$162,"&lt;&gt;N")+COUNTIFS('Rozpis-skore'!$D$3:$D$162,B22,'Rozpis-skore'!$B$3:$B$162,"&lt;&gt;N"))=0,"",SUMIF('Rozpis-skore'!$C$3:$C$162,$B22,'Rozpis-skore'!$E$3:$E$128)+SUMIF('Rozpis-skore'!$D$3:$D$162,$B22,'Rozpis-skore'!$F$3:$F$128))</f>
        <v/>
      </c>
      <c r="N22" s="355" t="str">
        <f>IF((COUNTIFS('Rozpis-skore'!$C$3:$C$162,B22,'Rozpis-skore'!$B$3:$B$162,"&lt;&gt;N")+COUNTIFS('Rozpis-skore'!$D$3:$D$162,B22,'Rozpis-skore'!$B$3:$B$162,"&lt;&gt;N"))=0,"",SUMIF('Rozpis-skore'!$C$3:$C$162,$B22,'Rozpis-skore'!$F$3:$F$128)+SUMIF('Rozpis-skore'!$D$3:$D$162,$B22,'Rozpis-skore'!$E$3:$E$128))</f>
        <v/>
      </c>
      <c r="O22" s="233" t="str">
        <f t="shared" si="2"/>
        <v/>
      </c>
      <c r="P22" s="445" t="str">
        <f t="shared" si="3"/>
        <v/>
      </c>
      <c r="Q22" s="447" t="str">
        <f>Tabulka!Q22</f>
        <v/>
      </c>
      <c r="R22" s="447" t="str">
        <f>IF($Q22="","",IF(AND(COUNTIF($Q$16:$Q$23,$Q22)&gt;1,COUNTIF($Q$16:$Q$23,$Q22)&lt;COUNTA($C$16:$C$23)),HLOOKUP($B22,'rozstřely-skore'!$C$52:$BN$65,10,0),""))</f>
        <v/>
      </c>
      <c r="S22" s="448" t="str">
        <f>IF($Q22="","",IF(AND(COUNTIF($Q$16:$Q$23,$Q22)&gt;1,COUNTIF($Q$16:$Q$23,$Q22)&lt;COUNTA($C$16:$C$23)),HLOOKUP($B22,'rozstřely-skore'!$C$52:$BN$65,11,0),""))</f>
        <v/>
      </c>
      <c r="T22" s="449" t="str">
        <f>IF($Q22="","",IF(AND(COUNTIF($Q$16:$Q$23,$Q22)&gt;1,COUNTIF($Q$16:$Q$23,$Q22)&lt;COUNTA($C$16:$C$23)),HLOOKUP($B22,'rozstřely-skore'!$C$52:$BN$65,12,0),""))</f>
        <v/>
      </c>
      <c r="U22" s="447" t="str">
        <f>IF($Q22="","",IF(AND(COUNTIF($Q$16:$Q$23,$Q22)&gt;1,COUNTIF($Q$16:$Q$23,$Q22)&lt;COUNTA($C$16:$C$23)),HLOOKUP($B22,'rozstřely-skore'!$C$52:$BN$65,13,0),""))</f>
        <v/>
      </c>
      <c r="V22" s="450" t="str">
        <f>IF($Q22="","",IF(AND(COUNTIF($Q$16:$Q$23,$Q22)&gt;1,COUNTIF($Q$16:$Q$23,$Q22)&lt;COUNTA($C$16:$C$23)),HLOOKUP($B22,'rozstřely-skore'!$C$52:$BN$65,14,0),""))</f>
        <v/>
      </c>
      <c r="W22" s="325"/>
    </row>
    <row r="23" spans="1:23" ht="30" customHeight="1" thickBot="1" x14ac:dyDescent="0.3">
      <c r="A23" s="324"/>
      <c r="B23" s="1014">
        <f>'Tabulky skupin'!B23</f>
        <v>28</v>
      </c>
      <c r="C23" s="907" t="str">
        <f>VLOOKUP($B23,jednotlivci!$C$5:$G$164,5,0)</f>
        <v/>
      </c>
      <c r="D23" s="104" t="str">
        <f>IFERROR(CONCATENATE(VLOOKUP(CONCATENATE(D$15,"_",$B23),'Rozpis-skore'!$A$3:$AC$162,IF(VLOOKUP(CONCATENATE(D$15,"_",$B23),'Rozpis-skore'!$A$3:$AC$162,3,0)=$B23,5,6),0),":",VLOOKUP(CONCATENATE(D$15,"_",$B23),'Rozpis-skore'!$A$3:$AC$162,IF(VLOOKUP(CONCATENATE(D$15,"_",$B23),'Rozpis-skore'!$A$3:$AC$162,3,0)=$B23,6,5),0),IF(VLOOKUP(CONCATENATE(D$15,"_",$B23),'Rozpis-skore'!$A$3:$AC$162,20,0)&lt;&gt;"",CONCATENATE(" (",VLOOKUP(CONCATENATE(D$15,"_",$B23),'Rozpis-skore'!$A$3:$AC$162,20,0),")"),"")),"")</f>
        <v/>
      </c>
      <c r="E23" s="105" t="str">
        <f>IFERROR(CONCATENATE(VLOOKUP(CONCATENATE(E$15,"_",$B23),'Rozpis-skore'!$A$3:$AC$162,IF(VLOOKUP(CONCATENATE(E$15,"_",$B23),'Rozpis-skore'!$A$3:$AC$162,3,0)=$B23,5,6),0),":",VLOOKUP(CONCATENATE(E$15,"_",$B23),'Rozpis-skore'!$A$3:$AC$162,IF(VLOOKUP(CONCATENATE(E$15,"_",$B23),'Rozpis-skore'!$A$3:$AC$162,3,0)=$B23,6,5),0),IF(VLOOKUP(CONCATENATE(E$15,"_",$B23),'Rozpis-skore'!$A$3:$AC$162,20,0)&lt;&gt;"",CONCATENATE(" (",VLOOKUP(CONCATENATE(E$15,"_",$B23),'Rozpis-skore'!$A$3:$AC$162,20,0),")"),"")),"")</f>
        <v/>
      </c>
      <c r="F23" s="105" t="str">
        <f>IFERROR(CONCATENATE(VLOOKUP(CONCATENATE(F$15,"_",$B23),'Rozpis-skore'!$A$3:$AC$162,IF(VLOOKUP(CONCATENATE(F$15,"_",$B23),'Rozpis-skore'!$A$3:$AC$162,3,0)=$B23,5,6),0),":",VLOOKUP(CONCATENATE(F$15,"_",$B23),'Rozpis-skore'!$A$3:$AC$162,IF(VLOOKUP(CONCATENATE(F$15,"_",$B23),'Rozpis-skore'!$A$3:$AC$162,3,0)=$B23,6,5),0),IF(VLOOKUP(CONCATENATE(F$15,"_",$B23),'Rozpis-skore'!$A$3:$AC$162,20,0)&lt;&gt;"",CONCATENATE(" (",VLOOKUP(CONCATENATE(F$15,"_",$B23),'Rozpis-skore'!$A$3:$AC$162,20,0),")"),"")),"")</f>
        <v/>
      </c>
      <c r="G23" s="105" t="str">
        <f>IFERROR(CONCATENATE(VLOOKUP(CONCATENATE(G$15,"_",$B23),'Rozpis-skore'!$A$3:$AC$162,IF(VLOOKUP(CONCATENATE(G$15,"_",$B23),'Rozpis-skore'!$A$3:$AC$162,3,0)=$B23,5,6),0),":",VLOOKUP(CONCATENATE(G$15,"_",$B23),'Rozpis-skore'!$A$3:$AC$162,IF(VLOOKUP(CONCATENATE(G$15,"_",$B23),'Rozpis-skore'!$A$3:$AC$162,3,0)=$B23,6,5),0),IF(VLOOKUP(CONCATENATE(G$15,"_",$B23),'Rozpis-skore'!$A$3:$AC$162,20,0)&lt;&gt;"",CONCATENATE(" (",VLOOKUP(CONCATENATE(G$15,"_",$B23),'Rozpis-skore'!$A$3:$AC$162,20,0),")"),"")),"")</f>
        <v/>
      </c>
      <c r="H23" s="105" t="str">
        <f>IFERROR(CONCATENATE(VLOOKUP(CONCATENATE(H$15,"_",$B23),'Rozpis-skore'!$A$3:$AC$162,IF(VLOOKUP(CONCATENATE(H$15,"_",$B23),'Rozpis-skore'!$A$3:$AC$162,3,0)=$B23,5,6),0),":",VLOOKUP(CONCATENATE(H$15,"_",$B23),'Rozpis-skore'!$A$3:$AC$162,IF(VLOOKUP(CONCATENATE(H$15,"_",$B23),'Rozpis-skore'!$A$3:$AC$162,3,0)=$B23,6,5),0),IF(VLOOKUP(CONCATENATE(H$15,"_",$B23),'Rozpis-skore'!$A$3:$AC$162,20,0)&lt;&gt;"",CONCATENATE(" (",VLOOKUP(CONCATENATE(H$15,"_",$B23),'Rozpis-skore'!$A$3:$AC$162,20,0),")"),"")),"")</f>
        <v/>
      </c>
      <c r="I23" s="105" t="str">
        <f>IFERROR(CONCATENATE(VLOOKUP(CONCATENATE(I$15,"_",$B23),'Rozpis-skore'!$A$3:$AC$162,IF(VLOOKUP(CONCATENATE(I$15,"_",$B23),'Rozpis-skore'!$A$3:$AC$162,3,0)=$B23,5,6),0),":",VLOOKUP(CONCATENATE(I$15,"_",$B23),'Rozpis-skore'!$A$3:$AC$162,IF(VLOOKUP(CONCATENATE(I$15,"_",$B23),'Rozpis-skore'!$A$3:$AC$162,3,0)=$B23,6,5),0),IF(VLOOKUP(CONCATENATE(I$15,"_",$B23),'Rozpis-skore'!$A$3:$AC$162,20,0)&lt;&gt;"",CONCATENATE(" (",VLOOKUP(CONCATENATE(I$15,"_",$B23),'Rozpis-skore'!$A$3:$AC$162,20,0),")"),"")),"")</f>
        <v/>
      </c>
      <c r="J23" s="105" t="str">
        <f>IFERROR(CONCATENATE(VLOOKUP(CONCATENATE(J$15,"_",$B23),'Rozpis-skore'!$A$3:$AC$162,IF(VLOOKUP(CONCATENATE(J$15,"_",$B23),'Rozpis-skore'!$A$3:$AC$162,3,0)=$B23,5,6),0),":",VLOOKUP(CONCATENATE(J$15,"_",$B23),'Rozpis-skore'!$A$3:$AC$162,IF(VLOOKUP(CONCATENATE(J$15,"_",$B23),'Rozpis-skore'!$A$3:$AC$162,3,0)=$B23,6,5),0),IF(VLOOKUP(CONCATENATE(J$15,"_",$B23),'Rozpis-skore'!$A$3:$AC$162,20,0)&lt;&gt;"",CONCATENATE(" (",VLOOKUP(CONCATENATE(J$15,"_",$B23),'Rozpis-skore'!$A$3:$AC$162,20,0),")"),"")),"")</f>
        <v/>
      </c>
      <c r="K23" s="503" t="str">
        <f>J22</f>
        <v>B</v>
      </c>
      <c r="L23" s="351" t="str">
        <f>IF((COUNTIFS('Rozpis-skore'!$C$3:$C$162,B23,'Rozpis-skore'!$B$3:$B$162,"&lt;&gt;N")+COUNTIFS('Rozpis-skore'!$D$3:$D$162,B23,'Rozpis-skore'!$B$3:$B$162,"&lt;&gt;N"))=0,"",SUMIF('Rozpis-skore'!$C$3:$C$162,B23,'Rozpis-skore'!$I$3:$I$128)+SUMIF('Rozpis-skore'!$D$3:$D$162,B23,'Rozpis-skore'!$J$3:$J$128))</f>
        <v/>
      </c>
      <c r="M23" s="357" t="str">
        <f>IF((COUNTIFS('Rozpis-skore'!$C$3:$C$162,B23,'Rozpis-skore'!$B$3:$B$162,"&lt;&gt;N")+COUNTIFS('Rozpis-skore'!$D$3:$D$162,B23,'Rozpis-skore'!$B$3:$B$162,"&lt;&gt;N"))=0,"",SUMIF('Rozpis-skore'!$C$3:$C$162,$B23,'Rozpis-skore'!$E$3:$E$128)+SUMIF('Rozpis-skore'!$D$3:$D$162,$B23,'Rozpis-skore'!$F$3:$F$128))</f>
        <v/>
      </c>
      <c r="N23" s="356" t="str">
        <f>IF((COUNTIFS('Rozpis-skore'!$C$3:$C$162,B23,'Rozpis-skore'!$B$3:$B$162,"&lt;&gt;N")+COUNTIFS('Rozpis-skore'!$D$3:$D$162,B23,'Rozpis-skore'!$B$3:$B$162,"&lt;&gt;N"))=0,"",SUMIF('Rozpis-skore'!$C$3:$C$162,$B23,'Rozpis-skore'!$F$3:$F$128)+SUMIF('Rozpis-skore'!$D$3:$D$162,$B23,'Rozpis-skore'!$E$3:$E$128))</f>
        <v/>
      </c>
      <c r="O23" s="353" t="str">
        <f t="shared" si="2"/>
        <v/>
      </c>
      <c r="P23" s="458" t="str">
        <f t="shared" si="3"/>
        <v/>
      </c>
      <c r="Q23" s="447" t="str">
        <f>Tabulka!Q23</f>
        <v/>
      </c>
      <c r="R23" s="460" t="str">
        <f>IF($Q23="","",IF(AND(COUNTIF($Q$16:$Q$23,$Q23)&gt;1,COUNTIF($Q$16:$Q$23,$Q23)&lt;COUNTA($C$16:$C$23)),HLOOKUP($B23,'rozstřely-skore'!$C$52:$BN$65,10,0),""))</f>
        <v/>
      </c>
      <c r="S23" s="461" t="str">
        <f>IF($Q23="","",IF(AND(COUNTIF($Q$16:$Q$23,$Q23)&gt;1,COUNTIF($Q$16:$Q$23,$Q23)&lt;COUNTA($C$16:$C$23)),HLOOKUP($B23,'rozstřely-skore'!$C$52:$BN$65,11,0),""))</f>
        <v/>
      </c>
      <c r="T23" s="462" t="str">
        <f>IF($Q23="","",IF(AND(COUNTIF($Q$16:$Q$23,$Q23)&gt;1,COUNTIF($Q$16:$Q$23,$Q23)&lt;COUNTA($C$16:$C$23)),HLOOKUP($B23,'rozstřely-skore'!$C$52:$BN$65,12,0),""))</f>
        <v/>
      </c>
      <c r="U23" s="460" t="str">
        <f>IF($Q23="","",IF(AND(COUNTIF($Q$16:$Q$23,$Q23)&gt;1,COUNTIF($Q$16:$Q$23,$Q23)&lt;COUNTA($C$16:$C$23)),HLOOKUP($B23,'rozstřely-skore'!$C$52:$BN$65,13,0),""))</f>
        <v/>
      </c>
      <c r="V23" s="463" t="str">
        <f>IF($Q23="","",IF(AND(COUNTIF($Q$16:$Q$23,$Q23)&gt;1,COUNTIF($Q$16:$Q$23,$Q23)&lt;COUNTA($C$16:$C$23)),HLOOKUP($B23,'rozstřely-skore'!$C$52:$BN$65,14,0),""))</f>
        <v/>
      </c>
      <c r="W23" s="325"/>
    </row>
    <row r="24" spans="1:23" ht="30" customHeight="1" x14ac:dyDescent="0.3">
      <c r="A24" s="324"/>
      <c r="B24" s="61"/>
      <c r="C24" s="824"/>
      <c r="D24" s="504"/>
      <c r="E24" s="504"/>
      <c r="F24" s="504"/>
      <c r="G24" s="504"/>
      <c r="H24" s="504"/>
      <c r="I24" s="504"/>
      <c r="J24" s="504"/>
      <c r="K24" s="505"/>
      <c r="L24" s="506"/>
      <c r="M24" s="507"/>
      <c r="N24" s="508"/>
      <c r="O24" s="506"/>
      <c r="P24" s="506"/>
      <c r="Q24" s="509"/>
      <c r="R24" s="509"/>
      <c r="S24" s="510"/>
      <c r="T24" s="511"/>
      <c r="U24" s="509"/>
      <c r="V24" s="509"/>
      <c r="W24" s="325"/>
    </row>
    <row r="25" spans="1:23" ht="30" customHeight="1" thickBot="1" x14ac:dyDescent="0.35">
      <c r="A25" s="324"/>
      <c r="B25" s="61"/>
      <c r="C25" s="824"/>
      <c r="D25" s="504"/>
      <c r="E25" s="504"/>
      <c r="F25" s="504"/>
      <c r="G25" s="504"/>
      <c r="H25" s="504"/>
      <c r="I25" s="504"/>
      <c r="J25" s="504"/>
      <c r="K25" s="505"/>
      <c r="L25" s="470"/>
      <c r="M25" s="513"/>
      <c r="N25" s="514"/>
      <c r="O25" s="470"/>
      <c r="P25" s="470"/>
      <c r="Q25" s="515"/>
      <c r="R25" s="515"/>
      <c r="S25" s="516"/>
      <c r="T25" s="517"/>
      <c r="U25" s="515"/>
      <c r="V25" s="515"/>
      <c r="W25" s="325"/>
    </row>
    <row r="26" spans="1:23" ht="30" customHeight="1" x14ac:dyDescent="0.25">
      <c r="A26" s="324"/>
      <c r="B26" s="106"/>
      <c r="C26" s="827" t="str">
        <f>D28</f>
        <v>C</v>
      </c>
      <c r="D26" s="519" t="str">
        <f>C28</f>
        <v>Uher/ 
Málek</v>
      </c>
      <c r="E26" s="520" t="str">
        <f>C29</f>
        <v>Stummer/ 
Hlava</v>
      </c>
      <c r="F26" s="520" t="str">
        <f>C30</f>
        <v>Beneš/ 
Hašpl</v>
      </c>
      <c r="G26" s="520" t="str">
        <f>C31</f>
        <v>Vacek/ 
Svoboda</v>
      </c>
      <c r="H26" s="520" t="str">
        <f>C32</f>
        <v>Drtina/ 
Ordoš</v>
      </c>
      <c r="I26" s="520" t="str">
        <f>C33</f>
        <v>Nový/ 
Onufer</v>
      </c>
      <c r="J26" s="520" t="str">
        <f>C34</f>
        <v/>
      </c>
      <c r="K26" s="520" t="str">
        <f>C35</f>
        <v/>
      </c>
      <c r="L26" s="521" t="s">
        <v>14</v>
      </c>
      <c r="M26" s="2053" t="s">
        <v>13</v>
      </c>
      <c r="N26" s="2053"/>
      <c r="O26" s="522" t="s">
        <v>15</v>
      </c>
      <c r="P26" s="523" t="s">
        <v>186</v>
      </c>
      <c r="Q26" s="524" t="s">
        <v>107</v>
      </c>
      <c r="R26" s="525" t="s">
        <v>104</v>
      </c>
      <c r="S26" s="2069" t="s">
        <v>105</v>
      </c>
      <c r="T26" s="2069"/>
      <c r="U26" s="525" t="s">
        <v>106</v>
      </c>
      <c r="V26" s="526" t="s">
        <v>187</v>
      </c>
      <c r="W26" s="325"/>
    </row>
    <row r="27" spans="1:23" ht="30" customHeight="1" thickBot="1" x14ac:dyDescent="0.3">
      <c r="A27" s="324"/>
      <c r="B27" s="1011" t="str">
        <f>'Tabulky skupin'!B27</f>
        <v>C</v>
      </c>
      <c r="C27" s="828"/>
      <c r="D27" s="426">
        <f>B28</f>
        <v>31</v>
      </c>
      <c r="E27" s="427">
        <f>B29</f>
        <v>32</v>
      </c>
      <c r="F27" s="427">
        <f>B30</f>
        <v>33</v>
      </c>
      <c r="G27" s="428">
        <f>B31</f>
        <v>34</v>
      </c>
      <c r="H27" s="427">
        <f>B32</f>
        <v>35</v>
      </c>
      <c r="I27" s="429">
        <f>B33</f>
        <v>36</v>
      </c>
      <c r="J27" s="427">
        <f>B34</f>
        <v>37</v>
      </c>
      <c r="K27" s="427">
        <f>B35</f>
        <v>38</v>
      </c>
      <c r="L27" s="527"/>
      <c r="M27" s="528"/>
      <c r="N27" s="529"/>
      <c r="O27" s="530"/>
      <c r="P27" s="531"/>
      <c r="Q27" s="2077" t="s">
        <v>42</v>
      </c>
      <c r="R27" s="2078"/>
      <c r="S27" s="2078"/>
      <c r="T27" s="2078"/>
      <c r="U27" s="2078"/>
      <c r="V27" s="2079"/>
      <c r="W27" s="325"/>
    </row>
    <row r="28" spans="1:23" ht="30" customHeight="1" thickTop="1" x14ac:dyDescent="0.25">
      <c r="A28" s="324"/>
      <c r="B28" s="1012">
        <f>'Tabulky skupin'!B28</f>
        <v>31</v>
      </c>
      <c r="C28" s="888" t="str">
        <f>VLOOKUP($B28,jednotlivci!$C$5:$G$164,5,0)</f>
        <v>Uher/ 
Málek</v>
      </c>
      <c r="D28" s="532" t="str">
        <f>B27</f>
        <v>C</v>
      </c>
      <c r="E28" s="98" t="str">
        <f>IFERROR(CONCATENATE(VLOOKUP(CONCATENATE($B28,"_",E$27),'Rozpis-skore'!$A$3:$AC$162,IF(VLOOKUP(CONCATENATE($B28,"_",E$27),'Rozpis-skore'!$A$3:$AC$162,3,0)=$B28,5,6),0),":",VLOOKUP(CONCATENATE($B28,"_",E$27),'Rozpis-skore'!$A$3:$AC$162,IF(VLOOKUP(CONCATENATE($B28,"_",E$27),'Rozpis-skore'!$A$3:$AC$162,3,0)=$B28,6,5),0),IF(VLOOKUP(CONCATENATE($B28,"_",E$27),'Rozpis-skore'!$A$3:$AC$162,20,0)&lt;&gt;"",CONCATENATE(" (",VLOOKUP(CONCATENATE($B28,"_",E$27),'Rozpis-skore'!$A$3:$AC$162,20,0),")"),"")),"")</f>
        <v>3:5</v>
      </c>
      <c r="F28" s="98" t="str">
        <f>IFERROR(CONCATENATE(VLOOKUP(CONCATENATE($B28,"_",F$27),'Rozpis-skore'!$A$3:$AC$162,IF(VLOOKUP(CONCATENATE($B28,"_",F$27),'Rozpis-skore'!$A$3:$AC$162,3,0)=$B28,5,6),0),":",VLOOKUP(CONCATENATE($B28,"_",F$27),'Rozpis-skore'!$A$3:$AC$162,IF(VLOOKUP(CONCATENATE($B28,"_",F$27),'Rozpis-skore'!$A$3:$AC$162,3,0)=$B28,6,5),0),IF(VLOOKUP(CONCATENATE($B28,"_",F$27),'Rozpis-skore'!$A$3:$AC$162,20,0)&lt;&gt;"",CONCATENATE(" (",VLOOKUP(CONCATENATE($B28,"_",F$27),'Rozpis-skore'!$A$3:$AC$162,20,0),")"),"")),"")</f>
        <v>1:4</v>
      </c>
      <c r="G28" s="98" t="str">
        <f>IFERROR(CONCATENATE(VLOOKUP(CONCATENATE($B28,"_",G$27),'Rozpis-skore'!$A$3:$AC$162,IF(VLOOKUP(CONCATENATE($B28,"_",G$27),'Rozpis-skore'!$A$3:$AC$162,3,0)=$B28,5,6),0),":",VLOOKUP(CONCATENATE($B28,"_",G$27),'Rozpis-skore'!$A$3:$AC$162,IF(VLOOKUP(CONCATENATE($B28,"_",G$27),'Rozpis-skore'!$A$3:$AC$162,3,0)=$B28,6,5),0),IF(VLOOKUP(CONCATENATE($B28,"_",G$27),'Rozpis-skore'!$A$3:$AC$162,20,0)&lt;&gt;"",CONCATENATE(" (",VLOOKUP(CONCATENATE($B28,"_",G$27),'Rozpis-skore'!$A$3:$AC$162,20,0),")"),"")),"")</f>
        <v>7:7</v>
      </c>
      <c r="H28" s="98" t="str">
        <f>IFERROR(CONCATENATE(VLOOKUP(CONCATENATE($B28,"_",H$27),'Rozpis-skore'!$A$3:$AC$162,IF(VLOOKUP(CONCATENATE($B28,"_",H$27),'Rozpis-skore'!$A$3:$AC$162,3,0)=$B28,5,6),0),":",VLOOKUP(CONCATENATE($B28,"_",H$27),'Rozpis-skore'!$A$3:$AC$162,IF(VLOOKUP(CONCATENATE($B28,"_",H$27),'Rozpis-skore'!$A$3:$AC$162,3,0)=$B28,6,5),0),IF(VLOOKUP(CONCATENATE($B28,"_",H$27),'Rozpis-skore'!$A$3:$AC$162,20,0)&lt;&gt;"",CONCATENATE(" (",VLOOKUP(CONCATENATE($B28,"_",H$27),'Rozpis-skore'!$A$3:$AC$162,20,0),")"),"")),"")</f>
        <v>7:3</v>
      </c>
      <c r="I28" s="98" t="str">
        <f>IFERROR(CONCATENATE(VLOOKUP(CONCATENATE($B28,"_",I$27),'Rozpis-skore'!$A$3:$AC$162,IF(VLOOKUP(CONCATENATE($B28,"_",I$27),'Rozpis-skore'!$A$3:$AC$162,3,0)=$B28,5,6),0),":",VLOOKUP(CONCATENATE($B28,"_",I$27),'Rozpis-skore'!$A$3:$AC$162,IF(VLOOKUP(CONCATENATE($B28,"_",I$27),'Rozpis-skore'!$A$3:$AC$162,3,0)=$B28,6,5),0),IF(VLOOKUP(CONCATENATE($B28,"_",I$27),'Rozpis-skore'!$A$3:$AC$162,20,0)&lt;&gt;"",CONCATENATE(" (",VLOOKUP(CONCATENATE($B28,"_",I$27),'Rozpis-skore'!$A$3:$AC$162,20,0),")"),"")),"")</f>
        <v>8:5</v>
      </c>
      <c r="J28" s="98" t="str">
        <f>IFERROR(CONCATENATE(VLOOKUP(CONCATENATE($B28,"_",J$27),'Rozpis-skore'!$A$3:$AC$162,IF(VLOOKUP(CONCATENATE($B28,"_",J$27),'Rozpis-skore'!$A$3:$AC$162,3,0)=$B28,5,6),0),":",VLOOKUP(CONCATENATE($B28,"_",J$27),'Rozpis-skore'!$A$3:$AC$162,IF(VLOOKUP(CONCATENATE($B28,"_",J$27),'Rozpis-skore'!$A$3:$AC$162,3,0)=$B28,6,5),0),IF(VLOOKUP(CONCATENATE($B28,"_",J$27),'Rozpis-skore'!$A$3:$AC$162,20,0)&lt;&gt;"",CONCATENATE(" (",VLOOKUP(CONCATENATE($B28,"_",J$27),'Rozpis-skore'!$A$3:$AC$162,20,0),")"),"")),"")</f>
        <v/>
      </c>
      <c r="K28" s="99" t="str">
        <f>IFERROR(CONCATENATE(VLOOKUP(CONCATENATE($B28,"_",K$27),'Rozpis-skore'!$A$3:$AC$162,IF(VLOOKUP(CONCATENATE($B28,"_",K$27),'Rozpis-skore'!$A$3:$AC$162,3,0)=$B28,5,6),0),":",VLOOKUP(CONCATENATE($B28,"_",K$27),'Rozpis-skore'!$A$3:$AC$162,IF(VLOOKUP(CONCATENATE($B28,"_",K$27),'Rozpis-skore'!$A$3:$AC$162,3,0)=$B28,6,5),0),IF(VLOOKUP(CONCATENATE($B28,"_",K$27),'Rozpis-skore'!$A$3:$AC$162,20,0)&lt;&gt;"",CONCATENATE(" (",VLOOKUP(CONCATENATE($B28,"_",K$27),'Rozpis-skore'!$A$3:$AC$162,20,0),")"),"")),"")</f>
        <v/>
      </c>
      <c r="L28" s="230">
        <f ca="1">IF((COUNTIFS('Rozpis-skore'!$C$3:$C$162,B28,'Rozpis-skore'!$B$3:$B$162,"&lt;&gt;N")+COUNTIFS('Rozpis-skore'!$D$3:$D$162,B28,'Rozpis-skore'!$B$3:$B$162,"&lt;&gt;N"))=0,"",SUMIF('Rozpis-skore'!$C$3:$C$162,B28,'Rozpis-skore'!$I$3:$I$128)+SUMIF('Rozpis-skore'!$D$3:$D$162,B28,'Rozpis-skore'!$J$3:$J$128))</f>
        <v>0</v>
      </c>
      <c r="M28" s="234">
        <f ca="1">IF((COUNTIFS('Rozpis-skore'!$C$3:$C$162,B28,'Rozpis-skore'!$B$3:$B$162,"&lt;&gt;N")+COUNTIFS('Rozpis-skore'!$D$3:$D$162,B28,'Rozpis-skore'!$B$3:$B$162,"&lt;&gt;N"))=0,"",SUMIF('Rozpis-skore'!$C$3:$C$162,$B28,'Rozpis-skore'!$E$3:$E$128)+SUMIF('Rozpis-skore'!$D$3:$D$162,$B28,'Rozpis-skore'!$F$3:$F$128))</f>
        <v>26</v>
      </c>
      <c r="N28" s="354">
        <f ca="1">IF((COUNTIFS('Rozpis-skore'!$C$3:$C$162,B28,'Rozpis-skore'!$B$3:$B$162,"&lt;&gt;N")+COUNTIFS('Rozpis-skore'!$D$3:$D$162,B28,'Rozpis-skore'!$B$3:$B$162,"&lt;&gt;N"))=0,"",SUMIF('Rozpis-skore'!$C$3:$C$162,$B28,'Rozpis-skore'!$F$3:$F$128)+SUMIF('Rozpis-skore'!$D$3:$D$162,$B28,'Rozpis-skore'!$E$3:$E$128))</f>
        <v>24</v>
      </c>
      <c r="O28" s="231">
        <f t="shared" ref="O28:O35" ca="1" si="4">IFERROR(M28-N28,"")</f>
        <v>2</v>
      </c>
      <c r="P28" s="434">
        <f t="shared" ref="P28:P35" ca="1" si="5">IFERROR(M28/N28,"")</f>
        <v>1.0833333333333333</v>
      </c>
      <c r="Q28" s="447">
        <f>Tabulka!Q28</f>
        <v>3</v>
      </c>
      <c r="R28" s="436">
        <f>IF($Q28="","",IF(AND(COUNTIF($Q$28:$Q$35,$Q28)&gt;1,COUNTIF($Q$28:$Q$35,$Q28)&lt;COUNTA($C$28:$C$35)),HLOOKUP($B28,'rozstřely-skore'!$C$92:$BN$105,10,0),""))</f>
        <v>0</v>
      </c>
      <c r="S28" s="437">
        <f>IF($Q28="","",IF(AND(COUNTIF($Q$28:$Q$35,$Q28)&gt;1,COUNTIF($Q$28:$Q$35,$Q28)&lt;COUNTA($C$28:$C$35)),HLOOKUP($B28,'rozstřely-skore'!$C$92:$BN$105,11,0),""))</f>
        <v>7</v>
      </c>
      <c r="T28" s="438">
        <f>IF($Q28="","",IF(AND(COUNTIF($Q$28:$Q$35,$Q28)&gt;1,COUNTIF($Q$28:$Q$35,$Q28)&lt;COUNTA($C$28:$C$35)),HLOOKUP($B28,'rozstřely-skore'!$C$92:$BN$105,12,0),""))</f>
        <v>7</v>
      </c>
      <c r="U28" s="436">
        <f>IF($Q28="","",IF(AND(COUNTIF($Q$28:$Q$35,$Q28)&gt;1,COUNTIF($Q$28:$Q$35,$Q28)&lt;COUNTA($C$28:$C$35)),HLOOKUP($B28,'rozstřely-skore'!$C$92:$BN$105,13,0),""))</f>
        <v>0</v>
      </c>
      <c r="V28" s="439">
        <f>IF($Q28="","",IF(AND(COUNTIF($Q$28:$Q$35,$Q28)&gt;1,COUNTIF($Q$28:$Q$35,$Q28)&lt;COUNTA($C$28:$C$35)),HLOOKUP($B28,'rozstřely-skore'!$C$92:$BN$105,14,0),""))</f>
        <v>1</v>
      </c>
      <c r="W28" s="325"/>
    </row>
    <row r="29" spans="1:23" ht="30" customHeight="1" x14ac:dyDescent="0.25">
      <c r="A29" s="324"/>
      <c r="B29" s="1013">
        <f>'Tabulky skupin'!B29</f>
        <v>32</v>
      </c>
      <c r="C29" s="889" t="str">
        <f>VLOOKUP($B29,jednotlivci!$C$5:$G$164,5,0)</f>
        <v>Stummer/ 
Hlava</v>
      </c>
      <c r="D29" s="100" t="str">
        <f>IFERROR(CONCATENATE(VLOOKUP(CONCATENATE(D$27,"_",$B29),'Rozpis-skore'!$A$3:$AC$162,IF(VLOOKUP(CONCATENATE(D$27,"_",$B29),'Rozpis-skore'!$A$3:$AC$162,3,0)=$B29,5,6),0),":",VLOOKUP(CONCATENATE(D$27,"_",$B29),'Rozpis-skore'!$A$3:$AC$162,IF(VLOOKUP(CONCATENATE(D$27,"_",$B29),'Rozpis-skore'!$A$3:$AC$162,3,0)=$B29,6,5),0),IF(VLOOKUP(CONCATENATE(D$27,"_",$B29),'Rozpis-skore'!$A$3:$AC$162,20,0)&lt;&gt;"",CONCATENATE(" (",VLOOKUP(CONCATENATE(D$27,"_",$B29),'Rozpis-skore'!$A$3:$AC$162,20,0),")"),"")),"")</f>
        <v>5:3</v>
      </c>
      <c r="E29" s="533" t="str">
        <f>D28</f>
        <v>C</v>
      </c>
      <c r="F29" s="101" t="str">
        <f>IFERROR(CONCATENATE(VLOOKUP(CONCATENATE($B29,"_",F$27),'Rozpis-skore'!$A$3:$AC$162,IF(VLOOKUP(CONCATENATE($B29,"_",F$27),'Rozpis-skore'!$A$3:$AC$162,3,0)=$B29,5,6),0),":",VLOOKUP(CONCATENATE($B29,"_",F$27),'Rozpis-skore'!$A$3:$AC$162,IF(VLOOKUP(CONCATENATE($B29,"_",F$27),'Rozpis-skore'!$A$3:$AC$162,3,0)=$B29,6,5),0),IF(VLOOKUP(CONCATENATE($B29,"_",F$27),'Rozpis-skore'!$A$3:$AC$162,20,0)&lt;&gt;"",CONCATENATE(" (",VLOOKUP(CONCATENATE($B29,"_",F$27),'Rozpis-skore'!$A$3:$AC$162,20,0),")"),"")),"")</f>
        <v>7:6</v>
      </c>
      <c r="G29" s="101" t="str">
        <f>IFERROR(CONCATENATE(VLOOKUP(CONCATENATE($B29,"_",G$27),'Rozpis-skore'!$A$3:$AC$162,IF(VLOOKUP(CONCATENATE($B29,"_",G$27),'Rozpis-skore'!$A$3:$AC$162,3,0)=$B29,5,6),0),":",VLOOKUP(CONCATENATE($B29,"_",G$27),'Rozpis-skore'!$A$3:$AC$162,IF(VLOOKUP(CONCATENATE($B29,"_",G$27),'Rozpis-skore'!$A$3:$AC$162,3,0)=$B29,6,5),0),IF(VLOOKUP(CONCATENATE($B29,"_",G$27),'Rozpis-skore'!$A$3:$AC$162,20,0)&lt;&gt;"",CONCATENATE(" (",VLOOKUP(CONCATENATE($B29,"_",G$27),'Rozpis-skore'!$A$3:$AC$162,20,0),")"),"")),"")</f>
        <v>7:7</v>
      </c>
      <c r="H29" s="101" t="str">
        <f>IFERROR(CONCATENATE(VLOOKUP(CONCATENATE($B29,"_",H$27),'Rozpis-skore'!$A$3:$AC$162,IF(VLOOKUP(CONCATENATE($B29,"_",H$27),'Rozpis-skore'!$A$3:$AC$162,3,0)=$B29,5,6),0),":",VLOOKUP(CONCATENATE($B29,"_",H$27),'Rozpis-skore'!$A$3:$AC$162,IF(VLOOKUP(CONCATENATE($B29,"_",H$27),'Rozpis-skore'!$A$3:$AC$162,3,0)=$B29,6,5),0),IF(VLOOKUP(CONCATENATE($B29,"_",H$27),'Rozpis-skore'!$A$3:$AC$162,20,0)&lt;&gt;"",CONCATENATE(" (",VLOOKUP(CONCATENATE($B29,"_",H$27),'Rozpis-skore'!$A$3:$AC$162,20,0),")"),"")),"")</f>
        <v>7:2</v>
      </c>
      <c r="I29" s="101" t="str">
        <f>IFERROR(CONCATENATE(VLOOKUP(CONCATENATE($B29,"_",I$27),'Rozpis-skore'!$A$3:$AC$162,IF(VLOOKUP(CONCATENATE($B29,"_",I$27),'Rozpis-skore'!$A$3:$AC$162,3,0)=$B29,5,6),0),":",VLOOKUP(CONCATENATE($B29,"_",I$27),'Rozpis-skore'!$A$3:$AC$162,IF(VLOOKUP(CONCATENATE($B29,"_",I$27),'Rozpis-skore'!$A$3:$AC$162,3,0)=$B29,6,5),0),IF(VLOOKUP(CONCATENATE($B29,"_",I$27),'Rozpis-skore'!$A$3:$AC$162,20,0)&lt;&gt;"",CONCATENATE(" (",VLOOKUP(CONCATENATE($B29,"_",I$27),'Rozpis-skore'!$A$3:$AC$162,20,0),")"),"")),"")</f>
        <v>4:0</v>
      </c>
      <c r="J29" s="101" t="str">
        <f>IFERROR(CONCATENATE(VLOOKUP(CONCATENATE($B29,"_",J$27),'Rozpis-skore'!$A$3:$AC$162,IF(VLOOKUP(CONCATENATE($B29,"_",J$27),'Rozpis-skore'!$A$3:$AC$162,3,0)=$B29,5,6),0),":",VLOOKUP(CONCATENATE($B29,"_",J$27),'Rozpis-skore'!$A$3:$AC$162,IF(VLOOKUP(CONCATENATE($B29,"_",J$27),'Rozpis-skore'!$A$3:$AC$162,3,0)=$B29,6,5),0),IF(VLOOKUP(CONCATENATE($B29,"_",J$27),'Rozpis-skore'!$A$3:$AC$162,20,0)&lt;&gt;"",CONCATENATE(" (",VLOOKUP(CONCATENATE($B29,"_",J$27),'Rozpis-skore'!$A$3:$AC$162,20,0),")"),"")),"")</f>
        <v/>
      </c>
      <c r="K29" s="102" t="str">
        <f>IFERROR(CONCATENATE(VLOOKUP(CONCATENATE($B29,"_",K$27),'Rozpis-skore'!$A$3:$AC$162,IF(VLOOKUP(CONCATENATE($B29,"_",K$27),'Rozpis-skore'!$A$3:$AC$162,3,0)=$B29,5,6),0),":",VLOOKUP(CONCATENATE($B29,"_",K$27),'Rozpis-skore'!$A$3:$AC$162,IF(VLOOKUP(CONCATENATE($B29,"_",K$27),'Rozpis-skore'!$A$3:$AC$162,3,0)=$B29,6,5),0),IF(VLOOKUP(CONCATENATE($B29,"_",K$27),'Rozpis-skore'!$A$3:$AC$162,20,0)&lt;&gt;"",CONCATENATE(" (",VLOOKUP(CONCATENATE($B29,"_",K$27),'Rozpis-skore'!$A$3:$AC$162,20,0),")"),"")),"")</f>
        <v/>
      </c>
      <c r="L29" s="232">
        <f ca="1">IF((COUNTIFS('Rozpis-skore'!$C$3:$C$162,B29,'Rozpis-skore'!$B$3:$B$162,"&lt;&gt;N")+COUNTIFS('Rozpis-skore'!$D$3:$D$162,B29,'Rozpis-skore'!$B$3:$B$162,"&lt;&gt;N"))=0,"",SUMIF('Rozpis-skore'!$C$3:$C$162,B29,'Rozpis-skore'!$I$3:$I$128)+SUMIF('Rozpis-skore'!$D$3:$D$162,B29,'Rozpis-skore'!$J$3:$J$128))</f>
        <v>0</v>
      </c>
      <c r="M29" s="235">
        <f ca="1">IF((COUNTIFS('Rozpis-skore'!$C$3:$C$162,B29,'Rozpis-skore'!$B$3:$B$162,"&lt;&gt;N")+COUNTIFS('Rozpis-skore'!$D$3:$D$162,B29,'Rozpis-skore'!$B$3:$B$162,"&lt;&gt;N"))=0,"",SUMIF('Rozpis-skore'!$C$3:$C$162,$B29,'Rozpis-skore'!$E$3:$E$128)+SUMIF('Rozpis-skore'!$D$3:$D$162,$B29,'Rozpis-skore'!$F$3:$F$128))</f>
        <v>30</v>
      </c>
      <c r="N29" s="355">
        <f ca="1">IF((COUNTIFS('Rozpis-skore'!$C$3:$C$162,B29,'Rozpis-skore'!$B$3:$B$162,"&lt;&gt;N")+COUNTIFS('Rozpis-skore'!$D$3:$D$162,B29,'Rozpis-skore'!$B$3:$B$162,"&lt;&gt;N"))=0,"",SUMIF('Rozpis-skore'!$C$3:$C$162,$B29,'Rozpis-skore'!$F$3:$F$128)+SUMIF('Rozpis-skore'!$D$3:$D$162,$B29,'Rozpis-skore'!$E$3:$E$128))</f>
        <v>18</v>
      </c>
      <c r="O29" s="233">
        <f t="shared" ca="1" si="4"/>
        <v>12</v>
      </c>
      <c r="P29" s="445">
        <f t="shared" ca="1" si="5"/>
        <v>1.6666666666666667</v>
      </c>
      <c r="Q29" s="447">
        <f>Tabulka!Q29</f>
        <v>1</v>
      </c>
      <c r="R29" s="447">
        <f>IF($Q29="","",IF(AND(COUNTIF($Q$28:$Q$35,$Q29)&gt;1,COUNTIF($Q$28:$Q$35,$Q29)&lt;COUNTA($C$28:$C$35)),HLOOKUP($B29,'rozstřely-skore'!$C$92:$BN$105,10,0),""))</f>
        <v>0</v>
      </c>
      <c r="S29" s="448">
        <f>IF($Q29="","",IF(AND(COUNTIF($Q$28:$Q$35,$Q29)&gt;1,COUNTIF($Q$28:$Q$35,$Q29)&lt;COUNTA($C$28:$C$35)),HLOOKUP($B29,'rozstřely-skore'!$C$92:$BN$105,11,0),""))</f>
        <v>7</v>
      </c>
      <c r="T29" s="449">
        <f>IF($Q29="","",IF(AND(COUNTIF($Q$28:$Q$35,$Q29)&gt;1,COUNTIF($Q$28:$Q$35,$Q29)&lt;COUNTA($C$28:$C$35)),HLOOKUP($B29,'rozstřely-skore'!$C$92:$BN$105,12,0),""))</f>
        <v>6</v>
      </c>
      <c r="U29" s="447">
        <f>IF($Q29="","",IF(AND(COUNTIF($Q$28:$Q$35,$Q29)&gt;1,COUNTIF($Q$28:$Q$35,$Q29)&lt;COUNTA($C$28:$C$35)),HLOOKUP($B29,'rozstřely-skore'!$C$92:$BN$105,13,0),""))</f>
        <v>1</v>
      </c>
      <c r="V29" s="450">
        <f>IF($Q29="","",IF(AND(COUNTIF($Q$28:$Q$35,$Q29)&gt;1,COUNTIF($Q$28:$Q$35,$Q29)&lt;COUNTA($C$28:$C$35)),HLOOKUP($B29,'rozstřely-skore'!$C$92:$BN$105,14,0),""))</f>
        <v>1.1666666666666667</v>
      </c>
      <c r="W29" s="325"/>
    </row>
    <row r="30" spans="1:23" ht="30" customHeight="1" x14ac:dyDescent="0.25">
      <c r="A30" s="324"/>
      <c r="B30" s="1013">
        <f>'Tabulky skupin'!B30</f>
        <v>33</v>
      </c>
      <c r="C30" s="889" t="str">
        <f>VLOOKUP($B30,jednotlivci!$C$5:$G$164,5,0)</f>
        <v>Beneš/ 
Hašpl</v>
      </c>
      <c r="D30" s="100" t="str">
        <f>IFERROR(CONCATENATE(VLOOKUP(CONCATENATE(D$27,"_",$B30),'Rozpis-skore'!$A$3:$AC$162,IF(VLOOKUP(CONCATENATE(D$27,"_",$B30),'Rozpis-skore'!$A$3:$AC$162,3,0)=$B30,5,6),0),":",VLOOKUP(CONCATENATE(D$27,"_",$B30),'Rozpis-skore'!$A$3:$AC$162,IF(VLOOKUP(CONCATENATE(D$27,"_",$B30),'Rozpis-skore'!$A$3:$AC$162,3,0)=$B30,6,5),0),IF(VLOOKUP(CONCATENATE(D$27,"_",$B30),'Rozpis-skore'!$A$3:$AC$162,20,0)&lt;&gt;"",CONCATENATE(" (",VLOOKUP(CONCATENATE(D$27,"_",$B30),'Rozpis-skore'!$A$3:$AC$162,20,0),")"),"")),"")</f>
        <v>4:1</v>
      </c>
      <c r="E30" s="103" t="str">
        <f>IFERROR(CONCATENATE(VLOOKUP(CONCATENATE(E$27,"_",$B30),'Rozpis-skore'!$A$3:$AC$162,IF(VLOOKUP(CONCATENATE(E$27,"_",$B30),'Rozpis-skore'!$A$3:$AC$162,3,0)=$B30,5,6),0),":",VLOOKUP(CONCATENATE(E$27,"_",$B30),'Rozpis-skore'!$A$3:$AC$162,IF(VLOOKUP(CONCATENATE(E$27,"_",$B30),'Rozpis-skore'!$A$3:$AC$162,3,0)=$B30,6,5),0),IF(VLOOKUP(CONCATENATE(E$27,"_",$B30),'Rozpis-skore'!$A$3:$AC$162,20,0)&lt;&gt;"",CONCATENATE(" (",VLOOKUP(CONCATENATE(E$27,"_",$B30),'Rozpis-skore'!$A$3:$AC$162,20,0),")"),"")),"")</f>
        <v>6:7</v>
      </c>
      <c r="F30" s="533" t="str">
        <f>E29</f>
        <v>C</v>
      </c>
      <c r="G30" s="101" t="str">
        <f>IFERROR(CONCATENATE(VLOOKUP(CONCATENATE($B30,"_",G$27),'Rozpis-skore'!$A$3:$AC$162,IF(VLOOKUP(CONCATENATE($B30,"_",G$27),'Rozpis-skore'!$A$3:$AC$162,3,0)=$B30,5,6),0),":",VLOOKUP(CONCATENATE($B30,"_",G$27),'Rozpis-skore'!$A$3:$AC$162,IF(VLOOKUP(CONCATENATE($B30,"_",G$27),'Rozpis-skore'!$A$3:$AC$162,3,0)=$B30,6,5),0),IF(VLOOKUP(CONCATENATE($B30,"_",G$27),'Rozpis-skore'!$A$3:$AC$162,20,0)&lt;&gt;"",CONCATENATE(" (",VLOOKUP(CONCATENATE($B30,"_",G$27),'Rozpis-skore'!$A$3:$AC$162,20,0),")"),"")),"")</f>
        <v>6:3</v>
      </c>
      <c r="H30" s="101" t="str">
        <f>IFERROR(CONCATENATE(VLOOKUP(CONCATENATE($B30,"_",H$27),'Rozpis-skore'!$A$3:$AC$162,IF(VLOOKUP(CONCATENATE($B30,"_",H$27),'Rozpis-skore'!$A$3:$AC$162,3,0)=$B30,5,6),0),":",VLOOKUP(CONCATENATE($B30,"_",H$27),'Rozpis-skore'!$A$3:$AC$162,IF(VLOOKUP(CONCATENATE($B30,"_",H$27),'Rozpis-skore'!$A$3:$AC$162,3,0)=$B30,6,5),0),IF(VLOOKUP(CONCATENATE($B30,"_",H$27),'Rozpis-skore'!$A$3:$AC$162,20,0)&lt;&gt;"",CONCATENATE(" (",VLOOKUP(CONCATENATE($B30,"_",H$27),'Rozpis-skore'!$A$3:$AC$162,20,0),")"),"")),"")</f>
        <v>6:2</v>
      </c>
      <c r="I30" s="101" t="str">
        <f>IFERROR(CONCATENATE(VLOOKUP(CONCATENATE($B30,"_",I$27),'Rozpis-skore'!$A$3:$AC$162,IF(VLOOKUP(CONCATENATE($B30,"_",I$27),'Rozpis-skore'!$A$3:$AC$162,3,0)=$B30,5,6),0),":",VLOOKUP(CONCATENATE($B30,"_",I$27),'Rozpis-skore'!$A$3:$AC$162,IF(VLOOKUP(CONCATENATE($B30,"_",I$27),'Rozpis-skore'!$A$3:$AC$162,3,0)=$B30,6,5),0),IF(VLOOKUP(CONCATENATE($B30,"_",I$27),'Rozpis-skore'!$A$3:$AC$162,20,0)&lt;&gt;"",CONCATENATE(" (",VLOOKUP(CONCATENATE($B30,"_",I$27),'Rozpis-skore'!$A$3:$AC$162,20,0),")"),"")),"")</f>
        <v>5:1</v>
      </c>
      <c r="J30" s="101" t="str">
        <f>IFERROR(CONCATENATE(VLOOKUP(CONCATENATE($B30,"_",J$27),'Rozpis-skore'!$A$3:$AC$162,IF(VLOOKUP(CONCATENATE($B30,"_",J$27),'Rozpis-skore'!$A$3:$AC$162,3,0)=$B30,5,6),0),":",VLOOKUP(CONCATENATE($B30,"_",J$27),'Rozpis-skore'!$A$3:$AC$162,IF(VLOOKUP(CONCATENATE($B30,"_",J$27),'Rozpis-skore'!$A$3:$AC$162,3,0)=$B30,6,5),0),IF(VLOOKUP(CONCATENATE($B30,"_",J$27),'Rozpis-skore'!$A$3:$AC$162,20,0)&lt;&gt;"",CONCATENATE(" (",VLOOKUP(CONCATENATE($B30,"_",J$27),'Rozpis-skore'!$A$3:$AC$162,20,0),")"),"")),"")</f>
        <v/>
      </c>
      <c r="K30" s="102" t="str">
        <f>IFERROR(CONCATENATE(VLOOKUP(CONCATENATE($B30,"_",K$27),'Rozpis-skore'!$A$3:$AC$162,IF(VLOOKUP(CONCATENATE($B30,"_",K$27),'Rozpis-skore'!$A$3:$AC$162,3,0)=$B30,5,6),0),":",VLOOKUP(CONCATENATE($B30,"_",K$27),'Rozpis-skore'!$A$3:$AC$162,IF(VLOOKUP(CONCATENATE($B30,"_",K$27),'Rozpis-skore'!$A$3:$AC$162,3,0)=$B30,6,5),0),IF(VLOOKUP(CONCATENATE($B30,"_",K$27),'Rozpis-skore'!$A$3:$AC$162,20,0)&lt;&gt;"",CONCATENATE(" (",VLOOKUP(CONCATENATE($B30,"_",K$27),'Rozpis-skore'!$A$3:$AC$162,20,0),")"),"")),"")</f>
        <v/>
      </c>
      <c r="L30" s="232">
        <f ca="1">IF((COUNTIFS('Rozpis-skore'!$C$3:$C$162,B30,'Rozpis-skore'!$B$3:$B$162,"&lt;&gt;N")+COUNTIFS('Rozpis-skore'!$D$3:$D$162,B30,'Rozpis-skore'!$B$3:$B$162,"&lt;&gt;N"))=0,"",SUMIF('Rozpis-skore'!$C$3:$C$162,B30,'Rozpis-skore'!$I$3:$I$128)+SUMIF('Rozpis-skore'!$D$3:$D$162,B30,'Rozpis-skore'!$J$3:$J$128))</f>
        <v>0</v>
      </c>
      <c r="M30" s="235">
        <f ca="1">IF((COUNTIFS('Rozpis-skore'!$C$3:$C$162,B30,'Rozpis-skore'!$B$3:$B$162,"&lt;&gt;N")+COUNTIFS('Rozpis-skore'!$D$3:$D$162,B30,'Rozpis-skore'!$B$3:$B$162,"&lt;&gt;N"))=0,"",SUMIF('Rozpis-skore'!$C$3:$C$162,$B30,'Rozpis-skore'!$E$3:$E$128)+SUMIF('Rozpis-skore'!$D$3:$D$162,$B30,'Rozpis-skore'!$F$3:$F$128))</f>
        <v>27</v>
      </c>
      <c r="N30" s="355">
        <f ca="1">IF((COUNTIFS('Rozpis-skore'!$C$3:$C$162,B30,'Rozpis-skore'!$B$3:$B$162,"&lt;&gt;N")+COUNTIFS('Rozpis-skore'!$D$3:$D$162,B30,'Rozpis-skore'!$B$3:$B$162,"&lt;&gt;N"))=0,"",SUMIF('Rozpis-skore'!$C$3:$C$162,$B30,'Rozpis-skore'!$F$3:$F$128)+SUMIF('Rozpis-skore'!$D$3:$D$162,$B30,'Rozpis-skore'!$E$3:$E$128))</f>
        <v>14</v>
      </c>
      <c r="O30" s="233">
        <f t="shared" ca="1" si="4"/>
        <v>13</v>
      </c>
      <c r="P30" s="445">
        <f t="shared" ca="1" si="5"/>
        <v>1.9285714285714286</v>
      </c>
      <c r="Q30" s="447">
        <f>Tabulka!Q30</f>
        <v>1</v>
      </c>
      <c r="R30" s="447">
        <f>IF($Q30="","",IF(AND(COUNTIF($Q$28:$Q$35,$Q30)&gt;1,COUNTIF($Q$28:$Q$35,$Q30)&lt;COUNTA($C$28:$C$35)),HLOOKUP($B30,'rozstřely-skore'!$C$92:$BN$105,10,0),""))</f>
        <v>0</v>
      </c>
      <c r="S30" s="448">
        <f>IF($Q30="","",IF(AND(COUNTIF($Q$28:$Q$35,$Q30)&gt;1,COUNTIF($Q$28:$Q$35,$Q30)&lt;COUNTA($C$28:$C$35)),HLOOKUP($B30,'rozstřely-skore'!$C$92:$BN$105,11,0),""))</f>
        <v>6</v>
      </c>
      <c r="T30" s="449">
        <f>IF($Q30="","",IF(AND(COUNTIF($Q$28:$Q$35,$Q30)&gt;1,COUNTIF($Q$28:$Q$35,$Q30)&lt;COUNTA($C$28:$C$35)),HLOOKUP($B30,'rozstřely-skore'!$C$92:$BN$105,12,0),""))</f>
        <v>7</v>
      </c>
      <c r="U30" s="447">
        <f>IF($Q30="","",IF(AND(COUNTIF($Q$28:$Q$35,$Q30)&gt;1,COUNTIF($Q$28:$Q$35,$Q30)&lt;COUNTA($C$28:$C$35)),HLOOKUP($B30,'rozstřely-skore'!$C$92:$BN$105,13,0),""))</f>
        <v>-1</v>
      </c>
      <c r="V30" s="450">
        <f>IF($Q30="","",IF(AND(COUNTIF($Q$28:$Q$35,$Q30)&gt;1,COUNTIF($Q$28:$Q$35,$Q30)&lt;COUNTA($C$28:$C$35)),HLOOKUP($B30,'rozstřely-skore'!$C$92:$BN$105,14,0),""))</f>
        <v>0.8571428571428571</v>
      </c>
      <c r="W30" s="325"/>
    </row>
    <row r="31" spans="1:23" ht="30" customHeight="1" x14ac:dyDescent="0.25">
      <c r="A31" s="324"/>
      <c r="B31" s="1013">
        <f>'Tabulky skupin'!B31</f>
        <v>34</v>
      </c>
      <c r="C31" s="889" t="str">
        <f>VLOOKUP($B31,jednotlivci!$C$5:$G$164,5,0)</f>
        <v>Vacek/ 
Svoboda</v>
      </c>
      <c r="D31" s="100" t="str">
        <f>IFERROR(CONCATENATE(VLOOKUP(CONCATENATE(D$27,"_",$B31),'Rozpis-skore'!$A$3:$AC$162,IF(VLOOKUP(CONCATENATE(D$27,"_",$B31),'Rozpis-skore'!$A$3:$AC$162,3,0)=$B31,5,6),0),":",VLOOKUP(CONCATENATE(D$27,"_",$B31),'Rozpis-skore'!$A$3:$AC$162,IF(VLOOKUP(CONCATENATE(D$27,"_",$B31),'Rozpis-skore'!$A$3:$AC$162,3,0)=$B31,6,5),0),IF(VLOOKUP(CONCATENATE(D$27,"_",$B31),'Rozpis-skore'!$A$3:$AC$162,20,0)&lt;&gt;"",CONCATENATE(" (",VLOOKUP(CONCATENATE(D$27,"_",$B31),'Rozpis-skore'!$A$3:$AC$162,20,0),")"),"")),"")</f>
        <v>7:7</v>
      </c>
      <c r="E31" s="103" t="str">
        <f>IFERROR(CONCATENATE(VLOOKUP(CONCATENATE(E$27,"_",$B31),'Rozpis-skore'!$A$3:$AC$162,IF(VLOOKUP(CONCATENATE(E$27,"_",$B31),'Rozpis-skore'!$A$3:$AC$162,3,0)=$B31,5,6),0),":",VLOOKUP(CONCATENATE(E$27,"_",$B31),'Rozpis-skore'!$A$3:$AC$162,IF(VLOOKUP(CONCATENATE(E$27,"_",$B31),'Rozpis-skore'!$A$3:$AC$162,3,0)=$B31,6,5),0),IF(VLOOKUP(CONCATENATE(E$27,"_",$B31),'Rozpis-skore'!$A$3:$AC$162,20,0)&lt;&gt;"",CONCATENATE(" (",VLOOKUP(CONCATENATE(E$27,"_",$B31),'Rozpis-skore'!$A$3:$AC$162,20,0),")"),"")),"")</f>
        <v>7:7</v>
      </c>
      <c r="F31" s="103" t="str">
        <f>IFERROR(CONCATENATE(VLOOKUP(CONCATENATE(F$27,"_",$B31),'Rozpis-skore'!$A$3:$AC$162,IF(VLOOKUP(CONCATENATE(F$27,"_",$B31),'Rozpis-skore'!$A$3:$AC$162,3,0)=$B31,5,6),0),":",VLOOKUP(CONCATENATE(F$27,"_",$B31),'Rozpis-skore'!$A$3:$AC$162,IF(VLOOKUP(CONCATENATE(F$27,"_",$B31),'Rozpis-skore'!$A$3:$AC$162,3,0)=$B31,6,5),0),IF(VLOOKUP(CONCATENATE(F$27,"_",$B31),'Rozpis-skore'!$A$3:$AC$162,20,0)&lt;&gt;"",CONCATENATE(" (",VLOOKUP(CONCATENATE(F$27,"_",$B31),'Rozpis-skore'!$A$3:$AC$162,20,0),")"),"")),"")</f>
        <v>3:6</v>
      </c>
      <c r="G31" s="533" t="str">
        <f>F30</f>
        <v>C</v>
      </c>
      <c r="H31" s="101" t="str">
        <f>IFERROR(CONCATENATE(VLOOKUP(CONCATENATE($B31,"_",H$27),'Rozpis-skore'!$A$3:$AC$162,IF(VLOOKUP(CONCATENATE($B31,"_",H$27),'Rozpis-skore'!$A$3:$AC$162,3,0)=$B31,5,6),0),":",VLOOKUP(CONCATENATE($B31,"_",H$27),'Rozpis-skore'!$A$3:$AC$162,IF(VLOOKUP(CONCATENATE($B31,"_",H$27),'Rozpis-skore'!$A$3:$AC$162,3,0)=$B31,6,5),0),IF(VLOOKUP(CONCATENATE($B31,"_",H$27),'Rozpis-skore'!$A$3:$AC$162,20,0)&lt;&gt;"",CONCATENATE(" (",VLOOKUP(CONCATENATE($B31,"_",H$27),'Rozpis-skore'!$A$3:$AC$162,20,0),")"),"")),"")</f>
        <v>5:3</v>
      </c>
      <c r="I31" s="101" t="str">
        <f>IFERROR(CONCATENATE(VLOOKUP(CONCATENATE($B31,"_",I$27),'Rozpis-skore'!$A$3:$AC$162,IF(VLOOKUP(CONCATENATE($B31,"_",I$27),'Rozpis-skore'!$A$3:$AC$162,3,0)=$B31,5,6),0),":",VLOOKUP(CONCATENATE($B31,"_",I$27),'Rozpis-skore'!$A$3:$AC$162,IF(VLOOKUP(CONCATENATE($B31,"_",I$27),'Rozpis-skore'!$A$3:$AC$162,3,0)=$B31,6,5),0),IF(VLOOKUP(CONCATENATE($B31,"_",I$27),'Rozpis-skore'!$A$3:$AC$162,20,0)&lt;&gt;"",CONCATENATE(" (",VLOOKUP(CONCATENATE($B31,"_",I$27),'Rozpis-skore'!$A$3:$AC$162,20,0),")"),"")),"")</f>
        <v>5:2</v>
      </c>
      <c r="J31" s="101" t="str">
        <f>IFERROR(CONCATENATE(VLOOKUP(CONCATENATE($B31,"_",J$27),'Rozpis-skore'!$A$3:$AC$162,IF(VLOOKUP(CONCATENATE($B31,"_",J$27),'Rozpis-skore'!$A$3:$AC$162,3,0)=$B31,5,6),0),":",VLOOKUP(CONCATENATE($B31,"_",J$27),'Rozpis-skore'!$A$3:$AC$162,IF(VLOOKUP(CONCATENATE($B31,"_",J$27),'Rozpis-skore'!$A$3:$AC$162,3,0)=$B31,6,5),0),IF(VLOOKUP(CONCATENATE($B31,"_",J$27),'Rozpis-skore'!$A$3:$AC$162,20,0)&lt;&gt;"",CONCATENATE(" (",VLOOKUP(CONCATENATE($B31,"_",J$27),'Rozpis-skore'!$A$3:$AC$162,20,0),")"),"")),"")</f>
        <v/>
      </c>
      <c r="K31" s="102" t="str">
        <f>IFERROR(CONCATENATE(VLOOKUP(CONCATENATE($B31,"_",K$27),'Rozpis-skore'!$A$3:$AC$162,IF(VLOOKUP(CONCATENATE($B31,"_",K$27),'Rozpis-skore'!$A$3:$AC$162,3,0)=$B31,5,6),0),":",VLOOKUP(CONCATENATE($B31,"_",K$27),'Rozpis-skore'!$A$3:$AC$162,IF(VLOOKUP(CONCATENATE($B31,"_",K$27),'Rozpis-skore'!$A$3:$AC$162,3,0)=$B31,6,5),0),IF(VLOOKUP(CONCATENATE($B31,"_",K$27),'Rozpis-skore'!$A$3:$AC$162,20,0)&lt;&gt;"",CONCATENATE(" (",VLOOKUP(CONCATENATE($B31,"_",K$27),'Rozpis-skore'!$A$3:$AC$162,20,0),")"),"")),"")</f>
        <v/>
      </c>
      <c r="L31" s="232">
        <f ca="1">IF((COUNTIFS('Rozpis-skore'!$C$3:$C$162,B31,'Rozpis-skore'!$B$3:$B$162,"&lt;&gt;N")+COUNTIFS('Rozpis-skore'!$D$3:$D$162,B31,'Rozpis-skore'!$B$3:$B$162,"&lt;&gt;N"))=0,"",SUMIF('Rozpis-skore'!$C$3:$C$162,B31,'Rozpis-skore'!$I$3:$I$128)+SUMIF('Rozpis-skore'!$D$3:$D$162,B31,'Rozpis-skore'!$J$3:$J$128))</f>
        <v>0</v>
      </c>
      <c r="M31" s="235">
        <f ca="1">IF((COUNTIFS('Rozpis-skore'!$C$3:$C$162,B31,'Rozpis-skore'!$B$3:$B$162,"&lt;&gt;N")+COUNTIFS('Rozpis-skore'!$D$3:$D$162,B31,'Rozpis-skore'!$B$3:$B$162,"&lt;&gt;N"))=0,"",SUMIF('Rozpis-skore'!$C$3:$C$162,$B31,'Rozpis-skore'!$E$3:$E$128)+SUMIF('Rozpis-skore'!$D$3:$D$162,$B31,'Rozpis-skore'!$F$3:$F$128))</f>
        <v>27</v>
      </c>
      <c r="N31" s="355">
        <f ca="1">IF((COUNTIFS('Rozpis-skore'!$C$3:$C$162,B31,'Rozpis-skore'!$B$3:$B$162,"&lt;&gt;N")+COUNTIFS('Rozpis-skore'!$D$3:$D$162,B31,'Rozpis-skore'!$B$3:$B$162,"&lt;&gt;N"))=0,"",SUMIF('Rozpis-skore'!$C$3:$C$162,$B31,'Rozpis-skore'!$F$3:$F$128)+SUMIF('Rozpis-skore'!$D$3:$D$162,$B31,'Rozpis-skore'!$E$3:$E$128))</f>
        <v>25</v>
      </c>
      <c r="O31" s="233">
        <f t="shared" ca="1" si="4"/>
        <v>2</v>
      </c>
      <c r="P31" s="445">
        <f t="shared" ca="1" si="5"/>
        <v>1.08</v>
      </c>
      <c r="Q31" s="447">
        <f>Tabulka!Q31</f>
        <v>3</v>
      </c>
      <c r="R31" s="447">
        <f>IF($Q31="","",IF(AND(COUNTIF($Q$28:$Q$35,$Q31)&gt;1,COUNTIF($Q$28:$Q$35,$Q31)&lt;COUNTA($C$28:$C$35)),HLOOKUP($B31,'rozstřely-skore'!$C$92:$BN$105,10,0),""))</f>
        <v>0</v>
      </c>
      <c r="S31" s="448">
        <f>IF($Q31="","",IF(AND(COUNTIF($Q$28:$Q$35,$Q31)&gt;1,COUNTIF($Q$28:$Q$35,$Q31)&lt;COUNTA($C$28:$C$35)),HLOOKUP($B31,'rozstřely-skore'!$C$92:$BN$105,11,0),""))</f>
        <v>7</v>
      </c>
      <c r="T31" s="449">
        <f>IF($Q31="","",IF(AND(COUNTIF($Q$28:$Q$35,$Q31)&gt;1,COUNTIF($Q$28:$Q$35,$Q31)&lt;COUNTA($C$28:$C$35)),HLOOKUP($B31,'rozstřely-skore'!$C$92:$BN$105,12,0),""))</f>
        <v>7</v>
      </c>
      <c r="U31" s="447">
        <f>IF($Q31="","",IF(AND(COUNTIF($Q$28:$Q$35,$Q31)&gt;1,COUNTIF($Q$28:$Q$35,$Q31)&lt;COUNTA($C$28:$C$35)),HLOOKUP($B31,'rozstřely-skore'!$C$92:$BN$105,13,0),""))</f>
        <v>0</v>
      </c>
      <c r="V31" s="450">
        <f>IF($Q31="","",IF(AND(COUNTIF($Q$28:$Q$35,$Q31)&gt;1,COUNTIF($Q$28:$Q$35,$Q31)&lt;COUNTA($C$28:$C$35)),HLOOKUP($B31,'rozstřely-skore'!$C$92:$BN$105,14,0),""))</f>
        <v>1</v>
      </c>
      <c r="W31" s="325"/>
    </row>
    <row r="32" spans="1:23" ht="30" customHeight="1" x14ac:dyDescent="0.25">
      <c r="A32" s="324"/>
      <c r="B32" s="1013">
        <f>'Tabulky skupin'!B32</f>
        <v>35</v>
      </c>
      <c r="C32" s="889" t="str">
        <f>VLOOKUP($B32,jednotlivci!$C$5:$G$164,5,0)</f>
        <v>Drtina/ 
Ordoš</v>
      </c>
      <c r="D32" s="100" t="str">
        <f>IFERROR(CONCATENATE(VLOOKUP(CONCATENATE(D$27,"_",$B32),'Rozpis-skore'!$A$3:$AC$162,IF(VLOOKUP(CONCATENATE(D$27,"_",$B32),'Rozpis-skore'!$A$3:$AC$162,3,0)=$B32,5,6),0),":",VLOOKUP(CONCATENATE(D$27,"_",$B32),'Rozpis-skore'!$A$3:$AC$162,IF(VLOOKUP(CONCATENATE(D$27,"_",$B32),'Rozpis-skore'!$A$3:$AC$162,3,0)=$B32,6,5),0),IF(VLOOKUP(CONCATENATE(D$27,"_",$B32),'Rozpis-skore'!$A$3:$AC$162,20,0)&lt;&gt;"",CONCATENATE(" (",VLOOKUP(CONCATENATE(D$27,"_",$B32),'Rozpis-skore'!$A$3:$AC$162,20,0),")"),"")),"")</f>
        <v>3:7</v>
      </c>
      <c r="E32" s="103" t="str">
        <f>IFERROR(CONCATENATE(VLOOKUP(CONCATENATE(E$27,"_",$B32),'Rozpis-skore'!$A$3:$AC$162,IF(VLOOKUP(CONCATENATE(E$27,"_",$B32),'Rozpis-skore'!$A$3:$AC$162,3,0)=$B32,5,6),0),":",VLOOKUP(CONCATENATE(E$27,"_",$B32),'Rozpis-skore'!$A$3:$AC$162,IF(VLOOKUP(CONCATENATE(E$27,"_",$B32),'Rozpis-skore'!$A$3:$AC$162,3,0)=$B32,6,5),0),IF(VLOOKUP(CONCATENATE(E$27,"_",$B32),'Rozpis-skore'!$A$3:$AC$162,20,0)&lt;&gt;"",CONCATENATE(" (",VLOOKUP(CONCATENATE(E$27,"_",$B32),'Rozpis-skore'!$A$3:$AC$162,20,0),")"),"")),"")</f>
        <v>2:7</v>
      </c>
      <c r="F32" s="103" t="str">
        <f>IFERROR(CONCATENATE(VLOOKUP(CONCATENATE(F$27,"_",$B32),'Rozpis-skore'!$A$3:$AC$162,IF(VLOOKUP(CONCATENATE(F$27,"_",$B32),'Rozpis-skore'!$A$3:$AC$162,3,0)=$B32,5,6),0),":",VLOOKUP(CONCATENATE(F$27,"_",$B32),'Rozpis-skore'!$A$3:$AC$162,IF(VLOOKUP(CONCATENATE(F$27,"_",$B32),'Rozpis-skore'!$A$3:$AC$162,3,0)=$B32,6,5),0),IF(VLOOKUP(CONCATENATE(F$27,"_",$B32),'Rozpis-skore'!$A$3:$AC$162,20,0)&lt;&gt;"",CONCATENATE(" (",VLOOKUP(CONCATENATE(F$27,"_",$B32),'Rozpis-skore'!$A$3:$AC$162,20,0),")"),"")),"")</f>
        <v>2:6</v>
      </c>
      <c r="G32" s="103" t="str">
        <f>IFERROR(CONCATENATE(VLOOKUP(CONCATENATE(G$27,"_",$B32),'Rozpis-skore'!$A$3:$AC$162,IF(VLOOKUP(CONCATENATE(G$27,"_",$B32),'Rozpis-skore'!$A$3:$AC$162,3,0)=$B32,5,6),0),":",VLOOKUP(CONCATENATE(G$27,"_",$B32),'Rozpis-skore'!$A$3:$AC$162,IF(VLOOKUP(CONCATENATE(G$27,"_",$B32),'Rozpis-skore'!$A$3:$AC$162,3,0)=$B32,6,5),0),IF(VLOOKUP(CONCATENATE(G$27,"_",$B32),'Rozpis-skore'!$A$3:$AC$162,20,0)&lt;&gt;"",CONCATENATE(" (",VLOOKUP(CONCATENATE(G$27,"_",$B32),'Rozpis-skore'!$A$3:$AC$162,20,0),")"),"")),"")</f>
        <v>3:5</v>
      </c>
      <c r="H32" s="533" t="str">
        <f>G31</f>
        <v>C</v>
      </c>
      <c r="I32" s="101" t="str">
        <f>IFERROR(CONCATENATE(VLOOKUP(CONCATENATE($B32,"_",I$27),'Rozpis-skore'!$A$3:$AC$162,IF(VLOOKUP(CONCATENATE($B32,"_",I$27),'Rozpis-skore'!$A$3:$AC$162,3,0)=$B32,5,6),0),":",VLOOKUP(CONCATENATE($B32,"_",I$27),'Rozpis-skore'!$A$3:$AC$162,IF(VLOOKUP(CONCATENATE($B32,"_",I$27),'Rozpis-skore'!$A$3:$AC$162,3,0)=$B32,6,5),0),IF(VLOOKUP(CONCATENATE($B32,"_",I$27),'Rozpis-skore'!$A$3:$AC$162,20,0)&lt;&gt;"",CONCATENATE(" (",VLOOKUP(CONCATENATE($B32,"_",I$27),'Rozpis-skore'!$A$3:$AC$162,20,0),")"),"")),"")</f>
        <v>4:0</v>
      </c>
      <c r="J32" s="101" t="str">
        <f>IFERROR(CONCATENATE(VLOOKUP(CONCATENATE($B32,"_",J$27),'Rozpis-skore'!$A$3:$AC$162,IF(VLOOKUP(CONCATENATE($B32,"_",J$27),'Rozpis-skore'!$A$3:$AC$162,3,0)=$B32,5,6),0),":",VLOOKUP(CONCATENATE($B32,"_",J$27),'Rozpis-skore'!$A$3:$AC$162,IF(VLOOKUP(CONCATENATE($B32,"_",J$27),'Rozpis-skore'!$A$3:$AC$162,3,0)=$B32,6,5),0),IF(VLOOKUP(CONCATENATE($B32,"_",J$27),'Rozpis-skore'!$A$3:$AC$162,20,0)&lt;&gt;"",CONCATENATE(" (",VLOOKUP(CONCATENATE($B32,"_",J$27),'Rozpis-skore'!$A$3:$AC$162,20,0),")"),"")),"")</f>
        <v/>
      </c>
      <c r="K32" s="102" t="str">
        <f>IFERROR(CONCATENATE(VLOOKUP(CONCATENATE($B32,"_",K$27),'Rozpis-skore'!$A$3:$AC$162,IF(VLOOKUP(CONCATENATE($B32,"_",K$27),'Rozpis-skore'!$A$3:$AC$162,3,0)=$B32,5,6),0),":",VLOOKUP(CONCATENATE($B32,"_",K$27),'Rozpis-skore'!$A$3:$AC$162,IF(VLOOKUP(CONCATENATE($B32,"_",K$27),'Rozpis-skore'!$A$3:$AC$162,3,0)=$B32,6,5),0),IF(VLOOKUP(CONCATENATE($B32,"_",K$27),'Rozpis-skore'!$A$3:$AC$162,20,0)&lt;&gt;"",CONCATENATE(" (",VLOOKUP(CONCATENATE($B32,"_",K$27),'Rozpis-skore'!$A$3:$AC$162,20,0),")"),"")),"")</f>
        <v/>
      </c>
      <c r="L32" s="232">
        <f ca="1">IF((COUNTIFS('Rozpis-skore'!$C$3:$C$162,B32,'Rozpis-skore'!$B$3:$B$162,"&lt;&gt;N")+COUNTIFS('Rozpis-skore'!$D$3:$D$162,B32,'Rozpis-skore'!$B$3:$B$162,"&lt;&gt;N"))=0,"",SUMIF('Rozpis-skore'!$C$3:$C$162,B32,'Rozpis-skore'!$I$3:$I$128)+SUMIF('Rozpis-skore'!$D$3:$D$162,B32,'Rozpis-skore'!$J$3:$J$128))</f>
        <v>0</v>
      </c>
      <c r="M32" s="235">
        <f ca="1">IF((COUNTIFS('Rozpis-skore'!$C$3:$C$162,B32,'Rozpis-skore'!$B$3:$B$162,"&lt;&gt;N")+COUNTIFS('Rozpis-skore'!$D$3:$D$162,B32,'Rozpis-skore'!$B$3:$B$162,"&lt;&gt;N"))=0,"",SUMIF('Rozpis-skore'!$C$3:$C$162,$B32,'Rozpis-skore'!$E$3:$E$128)+SUMIF('Rozpis-skore'!$D$3:$D$162,$B32,'Rozpis-skore'!$F$3:$F$128))</f>
        <v>14</v>
      </c>
      <c r="N32" s="355">
        <f ca="1">IF((COUNTIFS('Rozpis-skore'!$C$3:$C$162,B32,'Rozpis-skore'!$B$3:$B$162,"&lt;&gt;N")+COUNTIFS('Rozpis-skore'!$D$3:$D$162,B32,'Rozpis-skore'!$B$3:$B$162,"&lt;&gt;N"))=0,"",SUMIF('Rozpis-skore'!$C$3:$C$162,$B32,'Rozpis-skore'!$F$3:$F$128)+SUMIF('Rozpis-skore'!$D$3:$D$162,$B32,'Rozpis-skore'!$E$3:$E$128))</f>
        <v>25</v>
      </c>
      <c r="O32" s="233">
        <f t="shared" ca="1" si="4"/>
        <v>-11</v>
      </c>
      <c r="P32" s="445">
        <f t="shared" ca="1" si="5"/>
        <v>0.56000000000000005</v>
      </c>
      <c r="Q32" s="447">
        <f>Tabulka!Q32</f>
        <v>5</v>
      </c>
      <c r="R32" s="447" t="str">
        <f>IF($Q32="","",IF(AND(COUNTIF($Q$28:$Q$35,$Q32)&gt;1,COUNTIF($Q$28:$Q$35,$Q32)&lt;COUNTA($C$28:$C$35)),HLOOKUP($B32,'rozstřely-skore'!$C$92:$BN$105,10,0),""))</f>
        <v/>
      </c>
      <c r="S32" s="448" t="str">
        <f>IF($Q32="","",IF(AND(COUNTIF($Q$28:$Q$35,$Q32)&gt;1,COUNTIF($Q$28:$Q$35,$Q32)&lt;COUNTA($C$28:$C$35)),HLOOKUP($B32,'rozstřely-skore'!$C$92:$BN$105,11,0),""))</f>
        <v/>
      </c>
      <c r="T32" s="449" t="str">
        <f>IF($Q32="","",IF(AND(COUNTIF($Q$28:$Q$35,$Q32)&gt;1,COUNTIF($Q$28:$Q$35,$Q32)&lt;COUNTA($C$28:$C$35)),HLOOKUP($B32,'rozstřely-skore'!$C$92:$BN$105,12,0),""))</f>
        <v/>
      </c>
      <c r="U32" s="447" t="str">
        <f>IF($Q32="","",IF(AND(COUNTIF($Q$28:$Q$35,$Q32)&gt;1,COUNTIF($Q$28:$Q$35,$Q32)&lt;COUNTA($C$28:$C$35)),HLOOKUP($B32,'rozstřely-skore'!$C$92:$BN$105,13,0),""))</f>
        <v/>
      </c>
      <c r="V32" s="450" t="str">
        <f>IF($Q32="","",IF(AND(COUNTIF($Q$28:$Q$35,$Q32)&gt;1,COUNTIF($Q$28:$Q$35,$Q32)&lt;COUNTA($C$28:$C$35)),HLOOKUP($B32,'rozstřely-skore'!$C$92:$BN$105,14,0),""))</f>
        <v/>
      </c>
      <c r="W32" s="325"/>
    </row>
    <row r="33" spans="1:23" ht="30" customHeight="1" x14ac:dyDescent="0.25">
      <c r="A33" s="324"/>
      <c r="B33" s="1013">
        <f>'Tabulky skupin'!B33</f>
        <v>36</v>
      </c>
      <c r="C33" s="889" t="str">
        <f>VLOOKUP($B33,jednotlivci!$C$5:$G$164,5,0)</f>
        <v>Nový/ 
Onufer</v>
      </c>
      <c r="D33" s="100" t="str">
        <f>IFERROR(CONCATENATE(VLOOKUP(CONCATENATE(D$27,"_",$B33),'Rozpis-skore'!$A$3:$AC$162,IF(VLOOKUP(CONCATENATE(D$27,"_",$B33),'Rozpis-skore'!$A$3:$AC$162,3,0)=$B33,5,6),0),":",VLOOKUP(CONCATENATE(D$27,"_",$B33),'Rozpis-skore'!$A$3:$AC$162,IF(VLOOKUP(CONCATENATE(D$27,"_",$B33),'Rozpis-skore'!$A$3:$AC$162,3,0)=$B33,6,5),0),IF(VLOOKUP(CONCATENATE(D$27,"_",$B33),'Rozpis-skore'!$A$3:$AC$162,20,0)&lt;&gt;"",CONCATENATE(" (",VLOOKUP(CONCATENATE(D$27,"_",$B33),'Rozpis-skore'!$A$3:$AC$162,20,0),")"),"")),"")</f>
        <v>5:8</v>
      </c>
      <c r="E33" s="103" t="str">
        <f>IFERROR(CONCATENATE(VLOOKUP(CONCATENATE(E$27,"_",$B33),'Rozpis-skore'!$A$3:$AC$162,IF(VLOOKUP(CONCATENATE(E$27,"_",$B33),'Rozpis-skore'!$A$3:$AC$162,3,0)=$B33,5,6),0),":",VLOOKUP(CONCATENATE(E$27,"_",$B33),'Rozpis-skore'!$A$3:$AC$162,IF(VLOOKUP(CONCATENATE(E$27,"_",$B33),'Rozpis-skore'!$A$3:$AC$162,3,0)=$B33,6,5),0),IF(VLOOKUP(CONCATENATE(E$27,"_",$B33),'Rozpis-skore'!$A$3:$AC$162,20,0)&lt;&gt;"",CONCATENATE(" (",VLOOKUP(CONCATENATE(E$27,"_",$B33),'Rozpis-skore'!$A$3:$AC$162,20,0),")"),"")),"")</f>
        <v>0:4</v>
      </c>
      <c r="F33" s="103" t="str">
        <f>IFERROR(CONCATENATE(VLOOKUP(CONCATENATE(F$27,"_",$B33),'Rozpis-skore'!$A$3:$AC$162,IF(VLOOKUP(CONCATENATE(F$27,"_",$B33),'Rozpis-skore'!$A$3:$AC$162,3,0)=$B33,5,6),0),":",VLOOKUP(CONCATENATE(F$27,"_",$B33),'Rozpis-skore'!$A$3:$AC$162,IF(VLOOKUP(CONCATENATE(F$27,"_",$B33),'Rozpis-skore'!$A$3:$AC$162,3,0)=$B33,6,5),0),IF(VLOOKUP(CONCATENATE(F$27,"_",$B33),'Rozpis-skore'!$A$3:$AC$162,20,0)&lt;&gt;"",CONCATENATE(" (",VLOOKUP(CONCATENATE(F$27,"_",$B33),'Rozpis-skore'!$A$3:$AC$162,20,0),")"),"")),"")</f>
        <v>1:5</v>
      </c>
      <c r="G33" s="103" t="str">
        <f>IFERROR(CONCATENATE(VLOOKUP(CONCATENATE(G$27,"_",$B33),'Rozpis-skore'!$A$3:$AC$162,IF(VLOOKUP(CONCATENATE(G$27,"_",$B33),'Rozpis-skore'!$A$3:$AC$162,3,0)=$B33,5,6),0),":",VLOOKUP(CONCATENATE(G$27,"_",$B33),'Rozpis-skore'!$A$3:$AC$162,IF(VLOOKUP(CONCATENATE(G$27,"_",$B33),'Rozpis-skore'!$A$3:$AC$162,3,0)=$B33,6,5),0),IF(VLOOKUP(CONCATENATE(G$27,"_",$B33),'Rozpis-skore'!$A$3:$AC$162,20,0)&lt;&gt;"",CONCATENATE(" (",VLOOKUP(CONCATENATE(G$27,"_",$B33),'Rozpis-skore'!$A$3:$AC$162,20,0),")"),"")),"")</f>
        <v>2:5</v>
      </c>
      <c r="H33" s="103" t="str">
        <f>IFERROR(CONCATENATE(VLOOKUP(CONCATENATE(H$27,"_",$B33),'Rozpis-skore'!$A$3:$AC$162,IF(VLOOKUP(CONCATENATE(H$27,"_",$B33),'Rozpis-skore'!$A$3:$AC$162,3,0)=$B33,5,6),0),":",VLOOKUP(CONCATENATE(H$27,"_",$B33),'Rozpis-skore'!$A$3:$AC$162,IF(VLOOKUP(CONCATENATE(H$27,"_",$B33),'Rozpis-skore'!$A$3:$AC$162,3,0)=$B33,6,5),0),IF(VLOOKUP(CONCATENATE(H$27,"_",$B33),'Rozpis-skore'!$A$3:$AC$162,20,0)&lt;&gt;"",CONCATENATE(" (",VLOOKUP(CONCATENATE(H$27,"_",$B33),'Rozpis-skore'!$A$3:$AC$162,20,0),")"),"")),"")</f>
        <v>0:4</v>
      </c>
      <c r="I33" s="533" t="str">
        <f>H32</f>
        <v>C</v>
      </c>
      <c r="J33" s="101" t="str">
        <f>IFERROR(CONCATENATE(VLOOKUP(CONCATENATE($B33,"_",J$27),'Rozpis-skore'!$A$3:$AC$162,IF(VLOOKUP(CONCATENATE($B33,"_",J$27),'Rozpis-skore'!$A$3:$AC$162,3,0)=$B33,5,6),0),":",VLOOKUP(CONCATENATE($B33,"_",J$27),'Rozpis-skore'!$A$3:$AC$162,IF(VLOOKUP(CONCATENATE($B33,"_",J$27),'Rozpis-skore'!$A$3:$AC$162,3,0)=$B33,6,5),0),IF(VLOOKUP(CONCATENATE($B33,"_",J$27),'Rozpis-skore'!$A$3:$AC$162,20,0)&lt;&gt;"",CONCATENATE(" (",VLOOKUP(CONCATENATE($B33,"_",J$27),'Rozpis-skore'!$A$3:$AC$162,20,0),")"),"")),"")</f>
        <v/>
      </c>
      <c r="K33" s="102" t="str">
        <f>IFERROR(CONCATENATE(VLOOKUP(CONCATENATE($B33,"_",K$27),'Rozpis-skore'!$A$3:$AC$162,IF(VLOOKUP(CONCATENATE($B33,"_",K$27),'Rozpis-skore'!$A$3:$AC$162,3,0)=$B33,5,6),0),":",VLOOKUP(CONCATENATE($B33,"_",K$27),'Rozpis-skore'!$A$3:$AC$162,IF(VLOOKUP(CONCATENATE($B33,"_",K$27),'Rozpis-skore'!$A$3:$AC$162,3,0)=$B33,6,5),0),IF(VLOOKUP(CONCATENATE($B33,"_",K$27),'Rozpis-skore'!$A$3:$AC$162,20,0)&lt;&gt;"",CONCATENATE(" (",VLOOKUP(CONCATENATE($B33,"_",K$27),'Rozpis-skore'!$A$3:$AC$162,20,0),")"),"")),"")</f>
        <v/>
      </c>
      <c r="L33" s="232">
        <f ca="1">IF((COUNTIFS('Rozpis-skore'!$C$3:$C$162,B33,'Rozpis-skore'!$B$3:$B$162,"&lt;&gt;N")+COUNTIFS('Rozpis-skore'!$D$3:$D$162,B33,'Rozpis-skore'!$B$3:$B$162,"&lt;&gt;N"))=0,"",SUMIF('Rozpis-skore'!$C$3:$C$162,B33,'Rozpis-skore'!$I$3:$I$128)+SUMIF('Rozpis-skore'!$D$3:$D$162,B33,'Rozpis-skore'!$J$3:$J$128))</f>
        <v>0</v>
      </c>
      <c r="M33" s="235">
        <f ca="1">IF((COUNTIFS('Rozpis-skore'!$C$3:$C$162,B33,'Rozpis-skore'!$B$3:$B$162,"&lt;&gt;N")+COUNTIFS('Rozpis-skore'!$D$3:$D$162,B33,'Rozpis-skore'!$B$3:$B$162,"&lt;&gt;N"))=0,"",SUMIF('Rozpis-skore'!$C$3:$C$162,$B33,'Rozpis-skore'!$E$3:$E$128)+SUMIF('Rozpis-skore'!$D$3:$D$162,$B33,'Rozpis-skore'!$F$3:$F$128))</f>
        <v>8</v>
      </c>
      <c r="N33" s="355">
        <f ca="1">IF((COUNTIFS('Rozpis-skore'!$C$3:$C$162,B33,'Rozpis-skore'!$B$3:$B$162,"&lt;&gt;N")+COUNTIFS('Rozpis-skore'!$D$3:$D$162,B33,'Rozpis-skore'!$B$3:$B$162,"&lt;&gt;N"))=0,"",SUMIF('Rozpis-skore'!$C$3:$C$162,$B33,'Rozpis-skore'!$F$3:$F$128)+SUMIF('Rozpis-skore'!$D$3:$D$162,$B33,'Rozpis-skore'!$E$3:$E$128))</f>
        <v>26</v>
      </c>
      <c r="O33" s="233">
        <f t="shared" ca="1" si="4"/>
        <v>-18</v>
      </c>
      <c r="P33" s="445">
        <f t="shared" ca="1" si="5"/>
        <v>0.30769230769230771</v>
      </c>
      <c r="Q33" s="447">
        <f>Tabulka!Q33</f>
        <v>6</v>
      </c>
      <c r="R33" s="447" t="str">
        <f>IF($Q33="","",IF(AND(COUNTIF($Q$28:$Q$35,$Q33)&gt;1,COUNTIF($Q$28:$Q$35,$Q33)&lt;COUNTA($C$28:$C$35)),HLOOKUP($B33,'rozstřely-skore'!$C$92:$BN$105,10,0),""))</f>
        <v/>
      </c>
      <c r="S33" s="448" t="str">
        <f>IF($Q33="","",IF(AND(COUNTIF($Q$28:$Q$35,$Q33)&gt;1,COUNTIF($Q$28:$Q$35,$Q33)&lt;COUNTA($C$28:$C$35)),HLOOKUP($B33,'rozstřely-skore'!$C$92:$BN$105,11,0),""))</f>
        <v/>
      </c>
      <c r="T33" s="449" t="str">
        <f>IF($Q33="","",IF(AND(COUNTIF($Q$28:$Q$35,$Q33)&gt;1,COUNTIF($Q$28:$Q$35,$Q33)&lt;COUNTA($C$28:$C$35)),HLOOKUP($B33,'rozstřely-skore'!$C$92:$BN$105,12,0),""))</f>
        <v/>
      </c>
      <c r="U33" s="447" t="str">
        <f>IF($Q33="","",IF(AND(COUNTIF($Q$28:$Q$35,$Q33)&gt;1,COUNTIF($Q$28:$Q$35,$Q33)&lt;COUNTA($C$28:$C$35)),HLOOKUP($B33,'rozstřely-skore'!$C$92:$BN$105,13,0),""))</f>
        <v/>
      </c>
      <c r="V33" s="450" t="str">
        <f>IF($Q33="","",IF(AND(COUNTIF($Q$28:$Q$35,$Q33)&gt;1,COUNTIF($Q$28:$Q$35,$Q33)&lt;COUNTA($C$28:$C$35)),HLOOKUP($B33,'rozstřely-skore'!$C$92:$BN$105,14,0),""))</f>
        <v/>
      </c>
      <c r="W33" s="325"/>
    </row>
    <row r="34" spans="1:23" ht="30" customHeight="1" x14ac:dyDescent="0.25">
      <c r="A34" s="324"/>
      <c r="B34" s="1013">
        <f>'Tabulky skupin'!B34</f>
        <v>37</v>
      </c>
      <c r="C34" s="889" t="str">
        <f>VLOOKUP($B34,jednotlivci!$C$5:$G$164,5,0)</f>
        <v/>
      </c>
      <c r="D34" s="100" t="str">
        <f>IFERROR(CONCATENATE(VLOOKUP(CONCATENATE(D$27,"_",$B34),'Rozpis-skore'!$A$3:$AC$162,IF(VLOOKUP(CONCATENATE(D$27,"_",$B34),'Rozpis-skore'!$A$3:$AC$162,3,0)=$B34,5,6),0),":",VLOOKUP(CONCATENATE(D$27,"_",$B34),'Rozpis-skore'!$A$3:$AC$162,IF(VLOOKUP(CONCATENATE(D$27,"_",$B34),'Rozpis-skore'!$A$3:$AC$162,3,0)=$B34,6,5),0),IF(VLOOKUP(CONCATENATE(D$27,"_",$B34),'Rozpis-skore'!$A$3:$AC$162,20,0)&lt;&gt;"",CONCATENATE(" (",VLOOKUP(CONCATENATE(D$27,"_",$B34),'Rozpis-skore'!$A$3:$AC$162,20,0),")"),"")),"")</f>
        <v/>
      </c>
      <c r="E34" s="103" t="str">
        <f>IFERROR(CONCATENATE(VLOOKUP(CONCATENATE(E$27,"_",$B34),'Rozpis-skore'!$A$3:$AC$162,IF(VLOOKUP(CONCATENATE(E$27,"_",$B34),'Rozpis-skore'!$A$3:$AC$162,3,0)=$B34,5,6),0),":",VLOOKUP(CONCATENATE(E$27,"_",$B34),'Rozpis-skore'!$A$3:$AC$162,IF(VLOOKUP(CONCATENATE(E$27,"_",$B34),'Rozpis-skore'!$A$3:$AC$162,3,0)=$B34,6,5),0),IF(VLOOKUP(CONCATENATE(E$27,"_",$B34),'Rozpis-skore'!$A$3:$AC$162,20,0)&lt;&gt;"",CONCATENATE(" (",VLOOKUP(CONCATENATE(E$27,"_",$B34),'Rozpis-skore'!$A$3:$AC$162,20,0),")"),"")),"")</f>
        <v/>
      </c>
      <c r="F34" s="103" t="str">
        <f>IFERROR(CONCATENATE(VLOOKUP(CONCATENATE(F$27,"_",$B34),'Rozpis-skore'!$A$3:$AC$162,IF(VLOOKUP(CONCATENATE(F$27,"_",$B34),'Rozpis-skore'!$A$3:$AC$162,3,0)=$B34,5,6),0),":",VLOOKUP(CONCATENATE(F$27,"_",$B34),'Rozpis-skore'!$A$3:$AC$162,IF(VLOOKUP(CONCATENATE(F$27,"_",$B34),'Rozpis-skore'!$A$3:$AC$162,3,0)=$B34,6,5),0),IF(VLOOKUP(CONCATENATE(F$27,"_",$B34),'Rozpis-skore'!$A$3:$AC$162,20,0)&lt;&gt;"",CONCATENATE(" (",VLOOKUP(CONCATENATE(F$27,"_",$B34),'Rozpis-skore'!$A$3:$AC$162,20,0),")"),"")),"")</f>
        <v/>
      </c>
      <c r="G34" s="103" t="str">
        <f>IFERROR(CONCATENATE(VLOOKUP(CONCATENATE(G$27,"_",$B34),'Rozpis-skore'!$A$3:$AC$162,IF(VLOOKUP(CONCATENATE(G$27,"_",$B34),'Rozpis-skore'!$A$3:$AC$162,3,0)=$B34,5,6),0),":",VLOOKUP(CONCATENATE(G$27,"_",$B34),'Rozpis-skore'!$A$3:$AC$162,IF(VLOOKUP(CONCATENATE(G$27,"_",$B34),'Rozpis-skore'!$A$3:$AC$162,3,0)=$B34,6,5),0),IF(VLOOKUP(CONCATENATE(G$27,"_",$B34),'Rozpis-skore'!$A$3:$AC$162,20,0)&lt;&gt;"",CONCATENATE(" (",VLOOKUP(CONCATENATE(G$27,"_",$B34),'Rozpis-skore'!$A$3:$AC$162,20,0),")"),"")),"")</f>
        <v/>
      </c>
      <c r="H34" s="103" t="str">
        <f>IFERROR(CONCATENATE(VLOOKUP(CONCATENATE(H$27,"_",$B34),'Rozpis-skore'!$A$3:$AC$162,IF(VLOOKUP(CONCATENATE(H$27,"_",$B34),'Rozpis-skore'!$A$3:$AC$162,3,0)=$B34,5,6),0),":",VLOOKUP(CONCATENATE(H$27,"_",$B34),'Rozpis-skore'!$A$3:$AC$162,IF(VLOOKUP(CONCATENATE(H$27,"_",$B34),'Rozpis-skore'!$A$3:$AC$162,3,0)=$B34,6,5),0),IF(VLOOKUP(CONCATENATE(H$27,"_",$B34),'Rozpis-skore'!$A$3:$AC$162,20,0)&lt;&gt;"",CONCATENATE(" (",VLOOKUP(CONCATENATE(H$27,"_",$B34),'Rozpis-skore'!$A$3:$AC$162,20,0),")"),"")),"")</f>
        <v/>
      </c>
      <c r="I34" s="103" t="str">
        <f>IFERROR(CONCATENATE(VLOOKUP(CONCATENATE(I$27,"_",$B34),'Rozpis-skore'!$A$3:$AC$162,IF(VLOOKUP(CONCATENATE(I$27,"_",$B34),'Rozpis-skore'!$A$3:$AC$162,3,0)=$B34,5,6),0),":",VLOOKUP(CONCATENATE(I$27,"_",$B34),'Rozpis-skore'!$A$3:$AC$162,IF(VLOOKUP(CONCATENATE(I$27,"_",$B34),'Rozpis-skore'!$A$3:$AC$162,3,0)=$B34,6,5),0),IF(VLOOKUP(CONCATENATE(I$27,"_",$B34),'Rozpis-skore'!$A$3:$AC$162,20,0)&lt;&gt;"",CONCATENATE(" (",VLOOKUP(CONCATENATE(I$27,"_",$B34),'Rozpis-skore'!$A$3:$AC$162,20,0),")"),"")),"")</f>
        <v/>
      </c>
      <c r="J34" s="533" t="str">
        <f>I33</f>
        <v>C</v>
      </c>
      <c r="K34" s="102" t="str">
        <f>IFERROR(CONCATENATE(VLOOKUP(CONCATENATE($B34,"_",K$27),'Rozpis-skore'!$A$3:$AC$162,IF(VLOOKUP(CONCATENATE($B34,"_",K$27),'Rozpis-skore'!$A$3:$AC$162,3,0)=$B34,5,6),0),":",VLOOKUP(CONCATENATE($B34,"_",K$27),'Rozpis-skore'!$A$3:$AC$162,IF(VLOOKUP(CONCATENATE($B34,"_",K$27),'Rozpis-skore'!$A$3:$AC$162,3,0)=$B34,6,5),0),IF(VLOOKUP(CONCATENATE($B34,"_",K$27),'Rozpis-skore'!$A$3:$AC$162,20,0)&lt;&gt;"",CONCATENATE(" (",VLOOKUP(CONCATENATE($B34,"_",K$27),'Rozpis-skore'!$A$3:$AC$162,20,0),")"),"")),"")</f>
        <v/>
      </c>
      <c r="L34" s="232" t="str">
        <f>IF((COUNTIFS('Rozpis-skore'!$C$3:$C$162,B34,'Rozpis-skore'!$B$3:$B$162,"&lt;&gt;N")+COUNTIFS('Rozpis-skore'!$D$3:$D$162,B34,'Rozpis-skore'!$B$3:$B$162,"&lt;&gt;N"))=0,"",SUMIF('Rozpis-skore'!$C$3:$C$162,B34,'Rozpis-skore'!$I$3:$I$128)+SUMIF('Rozpis-skore'!$D$3:$D$162,B34,'Rozpis-skore'!$J$3:$J$128))</f>
        <v/>
      </c>
      <c r="M34" s="235" t="str">
        <f>IF((COUNTIFS('Rozpis-skore'!$C$3:$C$162,B34,'Rozpis-skore'!$B$3:$B$162,"&lt;&gt;N")+COUNTIFS('Rozpis-skore'!$D$3:$D$162,B34,'Rozpis-skore'!$B$3:$B$162,"&lt;&gt;N"))=0,"",SUMIF('Rozpis-skore'!$C$3:$C$162,$B34,'Rozpis-skore'!$E$3:$E$128)+SUMIF('Rozpis-skore'!$D$3:$D$162,$B34,'Rozpis-skore'!$F$3:$F$128))</f>
        <v/>
      </c>
      <c r="N34" s="355" t="str">
        <f>IF((COUNTIFS('Rozpis-skore'!$C$3:$C$162,B34,'Rozpis-skore'!$B$3:$B$162,"&lt;&gt;N")+COUNTIFS('Rozpis-skore'!$D$3:$D$162,B34,'Rozpis-skore'!$B$3:$B$162,"&lt;&gt;N"))=0,"",SUMIF('Rozpis-skore'!$C$3:$C$162,$B34,'Rozpis-skore'!$F$3:$F$128)+SUMIF('Rozpis-skore'!$D$3:$D$162,$B34,'Rozpis-skore'!$E$3:$E$128))</f>
        <v/>
      </c>
      <c r="O34" s="233" t="str">
        <f t="shared" si="4"/>
        <v/>
      </c>
      <c r="P34" s="445" t="str">
        <f t="shared" si="5"/>
        <v/>
      </c>
      <c r="Q34" s="447" t="str">
        <f>Tabulka!Q34</f>
        <v/>
      </c>
      <c r="R34" s="447" t="str">
        <f>IF($Q34="","",IF(AND(COUNTIF($Q$28:$Q$35,$Q34)&gt;1,COUNTIF($Q$28:$Q$35,$Q34)&lt;COUNTA($C$28:$C$35)),HLOOKUP($B34,'rozstřely-skore'!$C$92:$BN$105,10,0),""))</f>
        <v/>
      </c>
      <c r="S34" s="448" t="str">
        <f>IF($Q34="","",IF(AND(COUNTIF($Q$28:$Q$35,$Q34)&gt;1,COUNTIF($Q$28:$Q$35,$Q34)&lt;COUNTA($C$28:$C$35)),HLOOKUP($B34,'rozstřely-skore'!$C$92:$BN$105,11,0),""))</f>
        <v/>
      </c>
      <c r="T34" s="449" t="str">
        <f>IF($Q34="","",IF(AND(COUNTIF($Q$28:$Q$35,$Q34)&gt;1,COUNTIF($Q$28:$Q$35,$Q34)&lt;COUNTA($C$28:$C$35)),HLOOKUP($B34,'rozstřely-skore'!$C$92:$BN$105,12,0),""))</f>
        <v/>
      </c>
      <c r="U34" s="447" t="str">
        <f>IF($Q34="","",IF(AND(COUNTIF($Q$28:$Q$35,$Q34)&gt;1,COUNTIF($Q$28:$Q$35,$Q34)&lt;COUNTA($C$28:$C$35)),HLOOKUP($B34,'rozstřely-skore'!$C$92:$BN$105,13,0),""))</f>
        <v/>
      </c>
      <c r="V34" s="450" t="str">
        <f>IF($Q34="","",IF(AND(COUNTIF($Q$28:$Q$35,$Q34)&gt;1,COUNTIF($Q$28:$Q$35,$Q34)&lt;COUNTA($C$28:$C$35)),HLOOKUP($B34,'rozstřely-skore'!$C$92:$BN$105,14,0),""))</f>
        <v/>
      </c>
      <c r="W34" s="325"/>
    </row>
    <row r="35" spans="1:23" ht="30" customHeight="1" thickBot="1" x14ac:dyDescent="0.3">
      <c r="A35" s="324"/>
      <c r="B35" s="1014">
        <f>'Tabulky skupin'!B35</f>
        <v>38</v>
      </c>
      <c r="C35" s="908" t="str">
        <f>VLOOKUP($B35,jednotlivci!$C$5:$G$164,5,0)</f>
        <v/>
      </c>
      <c r="D35" s="104" t="str">
        <f>IFERROR(CONCATENATE(VLOOKUP(CONCATENATE(D$27,"_",$B35),'Rozpis-skore'!$A$3:$AC$162,IF(VLOOKUP(CONCATENATE(D$27,"_",$B35),'Rozpis-skore'!$A$3:$AC$162,3,0)=$B35,5,6),0),":",VLOOKUP(CONCATENATE(D$27,"_",$B35),'Rozpis-skore'!$A$3:$AC$162,IF(VLOOKUP(CONCATENATE(D$27,"_",$B35),'Rozpis-skore'!$A$3:$AC$162,3,0)=$B35,6,5),0),IF(VLOOKUP(CONCATENATE(D$27,"_",$B35),'Rozpis-skore'!$A$3:$AC$162,20,0)&lt;&gt;"",CONCATENATE(" (",VLOOKUP(CONCATENATE(D$27,"_",$B35),'Rozpis-skore'!$A$3:$AC$162,20,0),")"),"")),"")</f>
        <v/>
      </c>
      <c r="E35" s="105" t="str">
        <f>IFERROR(CONCATENATE(VLOOKUP(CONCATENATE(E$27,"_",$B35),'Rozpis-skore'!$A$3:$AC$162,IF(VLOOKUP(CONCATENATE(E$27,"_",$B35),'Rozpis-skore'!$A$3:$AC$162,3,0)=$B35,5,6),0),":",VLOOKUP(CONCATENATE(E$27,"_",$B35),'Rozpis-skore'!$A$3:$AC$162,IF(VLOOKUP(CONCATENATE(E$27,"_",$B35),'Rozpis-skore'!$A$3:$AC$162,3,0)=$B35,6,5),0),IF(VLOOKUP(CONCATENATE(E$27,"_",$B35),'Rozpis-skore'!$A$3:$AC$162,20,0)&lt;&gt;"",CONCATENATE(" (",VLOOKUP(CONCATENATE(E$27,"_",$B35),'Rozpis-skore'!$A$3:$AC$162,20,0),")"),"")),"")</f>
        <v/>
      </c>
      <c r="F35" s="105" t="str">
        <f>IFERROR(CONCATENATE(VLOOKUP(CONCATENATE(F$27,"_",$B35),'Rozpis-skore'!$A$3:$AC$162,IF(VLOOKUP(CONCATENATE(F$27,"_",$B35),'Rozpis-skore'!$A$3:$AC$162,3,0)=$B35,5,6),0),":",VLOOKUP(CONCATENATE(F$27,"_",$B35),'Rozpis-skore'!$A$3:$AC$162,IF(VLOOKUP(CONCATENATE(F$27,"_",$B35),'Rozpis-skore'!$A$3:$AC$162,3,0)=$B35,6,5),0),IF(VLOOKUP(CONCATENATE(F$27,"_",$B35),'Rozpis-skore'!$A$3:$AC$162,20,0)&lt;&gt;"",CONCATENATE(" (",VLOOKUP(CONCATENATE(F$27,"_",$B35),'Rozpis-skore'!$A$3:$AC$162,20,0),")"),"")),"")</f>
        <v/>
      </c>
      <c r="G35" s="105" t="str">
        <f>IFERROR(CONCATENATE(VLOOKUP(CONCATENATE(G$27,"_",$B35),'Rozpis-skore'!$A$3:$AC$162,IF(VLOOKUP(CONCATENATE(G$27,"_",$B35),'Rozpis-skore'!$A$3:$AC$162,3,0)=$B35,5,6),0),":",VLOOKUP(CONCATENATE(G$27,"_",$B35),'Rozpis-skore'!$A$3:$AC$162,IF(VLOOKUP(CONCATENATE(G$27,"_",$B35),'Rozpis-skore'!$A$3:$AC$162,3,0)=$B35,6,5),0),IF(VLOOKUP(CONCATENATE(G$27,"_",$B35),'Rozpis-skore'!$A$3:$AC$162,20,0)&lt;&gt;"",CONCATENATE(" (",VLOOKUP(CONCATENATE(G$27,"_",$B35),'Rozpis-skore'!$A$3:$AC$162,20,0),")"),"")),"")</f>
        <v/>
      </c>
      <c r="H35" s="105" t="str">
        <f>IFERROR(CONCATENATE(VLOOKUP(CONCATENATE(H$27,"_",$B35),'Rozpis-skore'!$A$3:$AC$162,IF(VLOOKUP(CONCATENATE(H$27,"_",$B35),'Rozpis-skore'!$A$3:$AC$162,3,0)=$B35,5,6),0),":",VLOOKUP(CONCATENATE(H$27,"_",$B35),'Rozpis-skore'!$A$3:$AC$162,IF(VLOOKUP(CONCATENATE(H$27,"_",$B35),'Rozpis-skore'!$A$3:$AC$162,3,0)=$B35,6,5),0),IF(VLOOKUP(CONCATENATE(H$27,"_",$B35),'Rozpis-skore'!$A$3:$AC$162,20,0)&lt;&gt;"",CONCATENATE(" (",VLOOKUP(CONCATENATE(H$27,"_",$B35),'Rozpis-skore'!$A$3:$AC$162,20,0),")"),"")),"")</f>
        <v/>
      </c>
      <c r="I35" s="105" t="str">
        <f>IFERROR(CONCATENATE(VLOOKUP(CONCATENATE(I$27,"_",$B35),'Rozpis-skore'!$A$3:$AC$162,IF(VLOOKUP(CONCATENATE(I$27,"_",$B35),'Rozpis-skore'!$A$3:$AC$162,3,0)=$B35,5,6),0),":",VLOOKUP(CONCATENATE(I$27,"_",$B35),'Rozpis-skore'!$A$3:$AC$162,IF(VLOOKUP(CONCATENATE(I$27,"_",$B35),'Rozpis-skore'!$A$3:$AC$162,3,0)=$B35,6,5),0),IF(VLOOKUP(CONCATENATE(I$27,"_",$B35),'Rozpis-skore'!$A$3:$AC$162,20,0)&lt;&gt;"",CONCATENATE(" (",VLOOKUP(CONCATENATE(I$27,"_",$B35),'Rozpis-skore'!$A$3:$AC$162,20,0),")"),"")),"")</f>
        <v/>
      </c>
      <c r="J35" s="105" t="str">
        <f>IFERROR(CONCATENATE(VLOOKUP(CONCATENATE(J$27,"_",$B35),'Rozpis-skore'!$A$3:$AC$162,IF(VLOOKUP(CONCATENATE(J$27,"_",$B35),'Rozpis-skore'!$A$3:$AC$162,3,0)=$B35,5,6),0),":",VLOOKUP(CONCATENATE(J$27,"_",$B35),'Rozpis-skore'!$A$3:$AC$162,IF(VLOOKUP(CONCATENATE(J$27,"_",$B35),'Rozpis-skore'!$A$3:$AC$162,3,0)=$B35,6,5),0),IF(VLOOKUP(CONCATENATE(J$27,"_",$B35),'Rozpis-skore'!$A$3:$AC$162,20,0)&lt;&gt;"",CONCATENATE(" (",VLOOKUP(CONCATENATE(J$27,"_",$B35),'Rozpis-skore'!$A$3:$AC$162,20,0),")"),"")),"")</f>
        <v/>
      </c>
      <c r="K35" s="533" t="str">
        <f>J34</f>
        <v>C</v>
      </c>
      <c r="L35" s="351" t="str">
        <f>IF((COUNTIFS('Rozpis-skore'!$C$3:$C$162,B35,'Rozpis-skore'!$B$3:$B$162,"&lt;&gt;N")+COUNTIFS('Rozpis-skore'!$D$3:$D$162,B35,'Rozpis-skore'!$B$3:$B$162,"&lt;&gt;N"))=0,"",SUMIF('Rozpis-skore'!$C$3:$C$162,B35,'Rozpis-skore'!$I$3:$I$128)+SUMIF('Rozpis-skore'!$D$3:$D$162,B35,'Rozpis-skore'!$J$3:$J$128))</f>
        <v/>
      </c>
      <c r="M35" s="357" t="str">
        <f>IF((COUNTIFS('Rozpis-skore'!$C$3:$C$162,B35,'Rozpis-skore'!$B$3:$B$162,"&lt;&gt;N")+COUNTIFS('Rozpis-skore'!$D$3:$D$162,B35,'Rozpis-skore'!$B$3:$B$162,"&lt;&gt;N"))=0,"",SUMIF('Rozpis-skore'!$C$3:$C$162,$B35,'Rozpis-skore'!$E$3:$E$128)+SUMIF('Rozpis-skore'!$D$3:$D$162,$B35,'Rozpis-skore'!$F$3:$F$128))</f>
        <v/>
      </c>
      <c r="N35" s="356" t="str">
        <f>IF((COUNTIFS('Rozpis-skore'!$C$3:$C$162,B35,'Rozpis-skore'!$B$3:$B$162,"&lt;&gt;N")+COUNTIFS('Rozpis-skore'!$D$3:$D$162,B35,'Rozpis-skore'!$B$3:$B$162,"&lt;&gt;N"))=0,"",SUMIF('Rozpis-skore'!$C$3:$C$162,$B35,'Rozpis-skore'!$F$3:$F$128)+SUMIF('Rozpis-skore'!$D$3:$D$162,$B35,'Rozpis-skore'!$E$3:$E$128))</f>
        <v/>
      </c>
      <c r="O35" s="353" t="str">
        <f t="shared" si="4"/>
        <v/>
      </c>
      <c r="P35" s="458" t="str">
        <f t="shared" si="5"/>
        <v/>
      </c>
      <c r="Q35" s="447" t="str">
        <f>Tabulka!Q35</f>
        <v/>
      </c>
      <c r="R35" s="460" t="str">
        <f>IF($Q35="","",IF(AND(COUNTIF($Q$28:$Q$35,$Q35)&gt;1,COUNTIF($Q$28:$Q$35,$Q35)&lt;COUNTA($C$28:$C$35)),HLOOKUP($B35,'rozstřely-skore'!$C$92:$BN$105,10,0),""))</f>
        <v/>
      </c>
      <c r="S35" s="461" t="str">
        <f>IF($Q35="","",IF(AND(COUNTIF($Q$28:$Q$35,$Q35)&gt;1,COUNTIF($Q$28:$Q$35,$Q35)&lt;COUNTA($C$28:$C$35)),HLOOKUP($B35,'rozstřely-skore'!$C$92:$BN$105,11,0),""))</f>
        <v/>
      </c>
      <c r="T35" s="462" t="str">
        <f>IF($Q35="","",IF(AND(COUNTIF($Q$28:$Q$35,$Q35)&gt;1,COUNTIF($Q$28:$Q$35,$Q35)&lt;COUNTA($C$28:$C$35)),HLOOKUP($B35,'rozstřely-skore'!$C$92:$BN$105,12,0),""))</f>
        <v/>
      </c>
      <c r="U35" s="460" t="str">
        <f>IF($Q35="","",IF(AND(COUNTIF($Q$28:$Q$35,$Q35)&gt;1,COUNTIF($Q$28:$Q$35,$Q35)&lt;COUNTA($C$28:$C$35)),HLOOKUP($B35,'rozstřely-skore'!$C$92:$BN$105,13,0),""))</f>
        <v/>
      </c>
      <c r="V35" s="463" t="str">
        <f>IF($Q35="","",IF(AND(COUNTIF($Q$28:$Q$35,$Q35)&gt;1,COUNTIF($Q$28:$Q$35,$Q35)&lt;COUNTA($C$28:$C$35)),HLOOKUP($B35,'rozstřely-skore'!$C$92:$BN$105,14,0),""))</f>
        <v/>
      </c>
      <c r="W35" s="325"/>
    </row>
    <row r="36" spans="1:23" ht="30" customHeight="1" x14ac:dyDescent="0.3">
      <c r="A36" s="324"/>
      <c r="B36" s="61"/>
      <c r="C36" s="824"/>
      <c r="D36" s="504"/>
      <c r="E36" s="504"/>
      <c r="F36" s="504"/>
      <c r="G36" s="504"/>
      <c r="H36" s="504"/>
      <c r="I36" s="504"/>
      <c r="J36" s="504"/>
      <c r="K36" s="505"/>
      <c r="L36" s="506"/>
      <c r="M36" s="507"/>
      <c r="N36" s="508"/>
      <c r="O36" s="506"/>
      <c r="P36" s="506"/>
      <c r="Q36" s="509"/>
      <c r="R36" s="509"/>
      <c r="S36" s="510"/>
      <c r="T36" s="511"/>
      <c r="U36" s="509"/>
      <c r="V36" s="509"/>
      <c r="W36" s="329"/>
    </row>
    <row r="37" spans="1:23" ht="30" customHeight="1" thickBot="1" x14ac:dyDescent="0.35">
      <c r="A37" s="324"/>
      <c r="B37" s="331"/>
      <c r="C37" s="829"/>
      <c r="D37" s="535"/>
      <c r="E37" s="535"/>
      <c r="F37" s="535"/>
      <c r="G37" s="535"/>
      <c r="H37" s="535"/>
      <c r="I37" s="535"/>
      <c r="J37" s="535"/>
      <c r="K37" s="535"/>
      <c r="L37" s="480"/>
      <c r="M37" s="536"/>
      <c r="N37" s="537"/>
      <c r="O37" s="480"/>
      <c r="P37" s="480"/>
      <c r="Q37" s="480"/>
      <c r="R37" s="335"/>
      <c r="S37" s="536"/>
      <c r="T37" s="538"/>
      <c r="U37" s="480"/>
      <c r="V37" s="480"/>
      <c r="W37" s="325"/>
    </row>
    <row r="38" spans="1:23" ht="30" customHeight="1" x14ac:dyDescent="0.25">
      <c r="A38" s="324"/>
      <c r="B38" s="106"/>
      <c r="C38" s="830" t="str">
        <f>D40</f>
        <v>D</v>
      </c>
      <c r="D38" s="540" t="str">
        <f>C40</f>
        <v>Chudomský/ 
Ryšavý</v>
      </c>
      <c r="E38" s="541" t="str">
        <f>C41</f>
        <v>Janáček/ 
Patera</v>
      </c>
      <c r="F38" s="541" t="str">
        <f>C42</f>
        <v>Krajča/ 
Hron</v>
      </c>
      <c r="G38" s="541" t="str">
        <f>C43</f>
        <v>Výborný/ 
Aster</v>
      </c>
      <c r="H38" s="541" t="str">
        <f>C44</f>
        <v>Hub/ 
Pagáč</v>
      </c>
      <c r="I38" s="542" t="str">
        <f>C45</f>
        <v>Vojta/ 
Nikolič</v>
      </c>
      <c r="J38" s="541" t="str">
        <f>C46</f>
        <v/>
      </c>
      <c r="K38" s="541" t="str">
        <f>C47</f>
        <v/>
      </c>
      <c r="L38" s="543" t="s">
        <v>14</v>
      </c>
      <c r="M38" s="1934" t="s">
        <v>13</v>
      </c>
      <c r="N38" s="1934"/>
      <c r="O38" s="544" t="s">
        <v>15</v>
      </c>
      <c r="P38" s="545" t="s">
        <v>186</v>
      </c>
      <c r="Q38" s="546" t="s">
        <v>107</v>
      </c>
      <c r="R38" s="547" t="s">
        <v>104</v>
      </c>
      <c r="S38" s="2052" t="s">
        <v>105</v>
      </c>
      <c r="T38" s="2052"/>
      <c r="U38" s="547" t="s">
        <v>106</v>
      </c>
      <c r="V38" s="548" t="s">
        <v>187</v>
      </c>
      <c r="W38" s="325"/>
    </row>
    <row r="39" spans="1:23" ht="30" customHeight="1" thickBot="1" x14ac:dyDescent="0.3">
      <c r="A39" s="324"/>
      <c r="B39" s="1011" t="str">
        <f>'Tabulky skupin'!B39</f>
        <v>D</v>
      </c>
      <c r="C39" s="831"/>
      <c r="D39" s="426">
        <f>B40</f>
        <v>41</v>
      </c>
      <c r="E39" s="427">
        <f>B41</f>
        <v>42</v>
      </c>
      <c r="F39" s="427">
        <f>B42</f>
        <v>43</v>
      </c>
      <c r="G39" s="428">
        <f>B43</f>
        <v>44</v>
      </c>
      <c r="H39" s="427">
        <f>B44</f>
        <v>45</v>
      </c>
      <c r="I39" s="429">
        <f>B45</f>
        <v>46</v>
      </c>
      <c r="J39" s="427">
        <f>B46</f>
        <v>47</v>
      </c>
      <c r="K39" s="427">
        <f>B47</f>
        <v>48</v>
      </c>
      <c r="L39" s="549"/>
      <c r="M39" s="1977"/>
      <c r="N39" s="1977"/>
      <c r="O39" s="550"/>
      <c r="P39" s="551"/>
      <c r="Q39" s="2063" t="s">
        <v>42</v>
      </c>
      <c r="R39" s="2064"/>
      <c r="S39" s="2064"/>
      <c r="T39" s="2064"/>
      <c r="U39" s="2064"/>
      <c r="V39" s="2065"/>
      <c r="W39" s="325"/>
    </row>
    <row r="40" spans="1:23" ht="30" customHeight="1" thickTop="1" x14ac:dyDescent="0.25">
      <c r="A40" s="324"/>
      <c r="B40" s="1012">
        <f>'Tabulky skupin'!B40</f>
        <v>41</v>
      </c>
      <c r="C40" s="890" t="str">
        <f>VLOOKUP($B40,jednotlivci!$C$5:$G$164,5,0)</f>
        <v>Chudomský/ 
Ryšavý</v>
      </c>
      <c r="D40" s="552" t="str">
        <f>B39</f>
        <v>D</v>
      </c>
      <c r="E40" s="98" t="str">
        <f>IFERROR(CONCATENATE(VLOOKUP(CONCATENATE($B40,"_",E$39),'Rozpis-skore'!$A$3:$AC$162,IF(VLOOKUP(CONCATENATE($B40,"_",E$39),'Rozpis-skore'!$A$3:$AC$162,3,0)=$B40,5,6),0),":",VLOOKUP(CONCATENATE($B40,"_",E$39),'Rozpis-skore'!$A$3:$AC$162,IF(VLOOKUP(CONCATENATE($B40,"_",E$39),'Rozpis-skore'!$A$3:$AC$162,3,0)=$B40,6,5),0),IF(VLOOKUP(CONCATENATE($B40,"_",E$39),'Rozpis-skore'!$A$3:$AC$162,20,0)&lt;&gt;"",CONCATENATE(" (",VLOOKUP(CONCATENATE($B40,"_",E$39),'Rozpis-skore'!$A$3:$AC$162,20,0),")"),"")),"")</f>
        <v>4:1</v>
      </c>
      <c r="F40" s="98" t="str">
        <f>IFERROR(CONCATENATE(VLOOKUP(CONCATENATE($B40,"_",F$39),'Rozpis-skore'!$A$3:$AC$162,IF(VLOOKUP(CONCATENATE($B40,"_",F$39),'Rozpis-skore'!$A$3:$AC$162,3,0)=$B40,5,6),0),":",VLOOKUP(CONCATENATE($B40,"_",F$39),'Rozpis-skore'!$A$3:$AC$162,IF(VLOOKUP(CONCATENATE($B40,"_",F$39),'Rozpis-skore'!$A$3:$AC$162,3,0)=$B40,6,5),0),IF(VLOOKUP(CONCATENATE($B40,"_",F$39),'Rozpis-skore'!$A$3:$AC$162,20,0)&lt;&gt;"",CONCATENATE(" (",VLOOKUP(CONCATENATE($B40,"_",F$39),'Rozpis-skore'!$A$3:$AC$162,20,0),")"),"")),"")</f>
        <v>6:4</v>
      </c>
      <c r="G40" s="98" t="str">
        <f>IFERROR(CONCATENATE(VLOOKUP(CONCATENATE($B40,"_",G$39),'Rozpis-skore'!$A$3:$AC$162,IF(VLOOKUP(CONCATENATE($B40,"_",G$39),'Rozpis-skore'!$A$3:$AC$162,3,0)=$B40,5,6),0),":",VLOOKUP(CONCATENATE($B40,"_",G$39),'Rozpis-skore'!$A$3:$AC$162,IF(VLOOKUP(CONCATENATE($B40,"_",G$39),'Rozpis-skore'!$A$3:$AC$162,3,0)=$B40,6,5),0),IF(VLOOKUP(CONCATENATE($B40,"_",G$39),'Rozpis-skore'!$A$3:$AC$162,20,0)&lt;&gt;"",CONCATENATE(" (",VLOOKUP(CONCATENATE($B40,"_",G$39),'Rozpis-skore'!$A$3:$AC$162,20,0),")"),"")),"")</f>
        <v>5:6</v>
      </c>
      <c r="H40" s="98" t="str">
        <f>IFERROR(CONCATENATE(VLOOKUP(CONCATENATE($B40,"_",H$39),'Rozpis-skore'!$A$3:$AC$162,IF(VLOOKUP(CONCATENATE($B40,"_",H$39),'Rozpis-skore'!$A$3:$AC$162,3,0)=$B40,5,6),0),":",VLOOKUP(CONCATENATE($B40,"_",H$39),'Rozpis-skore'!$A$3:$AC$162,IF(VLOOKUP(CONCATENATE($B40,"_",H$39),'Rozpis-skore'!$A$3:$AC$162,3,0)=$B40,6,5),0),IF(VLOOKUP(CONCATENATE($B40,"_",H$39),'Rozpis-skore'!$A$3:$AC$162,20,0)&lt;&gt;"",CONCATENATE(" (",VLOOKUP(CONCATENATE($B40,"_",H$39),'Rozpis-skore'!$A$3:$AC$162,20,0),")"),"")),"")</f>
        <v>4:1</v>
      </c>
      <c r="I40" s="98" t="str">
        <f>IFERROR(CONCATENATE(VLOOKUP(CONCATENATE($B40,"_",I$39),'Rozpis-skore'!$A$3:$AC$162,IF(VLOOKUP(CONCATENATE($B40,"_",I$39),'Rozpis-skore'!$A$3:$AC$162,3,0)=$B40,5,6),0),":",VLOOKUP(CONCATENATE($B40,"_",I$39),'Rozpis-skore'!$A$3:$AC$162,IF(VLOOKUP(CONCATENATE($B40,"_",I$39),'Rozpis-skore'!$A$3:$AC$162,3,0)=$B40,6,5),0),IF(VLOOKUP(CONCATENATE($B40,"_",I$39),'Rozpis-skore'!$A$3:$AC$162,20,0)&lt;&gt;"",CONCATENATE(" (",VLOOKUP(CONCATENATE($B40,"_",I$39),'Rozpis-skore'!$A$3:$AC$162,20,0),")"),"")),"")</f>
        <v>5:6</v>
      </c>
      <c r="J40" s="98" t="str">
        <f>IFERROR(CONCATENATE(VLOOKUP(CONCATENATE($B40,"_",J$39),'Rozpis-skore'!$A$3:$AC$162,IF(VLOOKUP(CONCATENATE($B40,"_",J$39),'Rozpis-skore'!$A$3:$AC$162,3,0)=$B40,5,6),0),":",VLOOKUP(CONCATENATE($B40,"_",J$39),'Rozpis-skore'!$A$3:$AC$162,IF(VLOOKUP(CONCATENATE($B40,"_",J$39),'Rozpis-skore'!$A$3:$AC$162,3,0)=$B40,6,5),0),IF(VLOOKUP(CONCATENATE($B40,"_",J$39),'Rozpis-skore'!$A$3:$AC$162,20,0)&lt;&gt;"",CONCATENATE(" (",VLOOKUP(CONCATENATE($B40,"_",J$39),'Rozpis-skore'!$A$3:$AC$162,20,0),")"),"")),"")</f>
        <v/>
      </c>
      <c r="K40" s="99" t="str">
        <f>IFERROR(CONCATENATE(VLOOKUP(CONCATENATE($B40,"_",K$39),'Rozpis-skore'!$A$3:$AC$162,IF(VLOOKUP(CONCATENATE($B40,"_",K$39),'Rozpis-skore'!$A$3:$AC$162,3,0)=$B40,5,6),0),":",VLOOKUP(CONCATENATE($B40,"_",K$39),'Rozpis-skore'!$A$3:$AC$162,IF(VLOOKUP(CONCATENATE($B40,"_",K$39),'Rozpis-skore'!$A$3:$AC$162,3,0)=$B40,6,5),0),IF(VLOOKUP(CONCATENATE($B40,"_",K$39),'Rozpis-skore'!$A$3:$AC$162,20,0)&lt;&gt;"",CONCATENATE(" (",VLOOKUP(CONCATENATE($B40,"_",K$39),'Rozpis-skore'!$A$3:$AC$162,20,0),")"),"")),"")</f>
        <v/>
      </c>
      <c r="L40" s="230">
        <f ca="1">IF((COUNTIFS('Rozpis-skore'!$C$3:$C$162,B40,'Rozpis-skore'!$B$3:$B$162,"&lt;&gt;N")+COUNTIFS('Rozpis-skore'!$D$3:$D$162,B40,'Rozpis-skore'!$B$3:$B$162,"&lt;&gt;N"))=0,"",SUMIF('Rozpis-skore'!$C$3:$C$162,B40,'Rozpis-skore'!$I$3:$I$128)+SUMIF('Rozpis-skore'!$D$3:$D$162,B40,'Rozpis-skore'!$J$3:$J$128))</f>
        <v>0</v>
      </c>
      <c r="M40" s="234">
        <f ca="1">IF((COUNTIFS('Rozpis-skore'!$C$3:$C$162,B40,'Rozpis-skore'!$B$3:$B$162,"&lt;&gt;N")+COUNTIFS('Rozpis-skore'!$D$3:$D$162,B40,'Rozpis-skore'!$B$3:$B$162,"&lt;&gt;N"))=0,"",SUMIF('Rozpis-skore'!$C$3:$C$162,$B40,'Rozpis-skore'!$E$3:$E$128)+SUMIF('Rozpis-skore'!$D$3:$D$162,$B40,'Rozpis-skore'!$F$3:$F$128))</f>
        <v>24</v>
      </c>
      <c r="N40" s="354">
        <f ca="1">IF((COUNTIFS('Rozpis-skore'!$C$3:$C$162,B40,'Rozpis-skore'!$B$3:$B$162,"&lt;&gt;N")+COUNTIFS('Rozpis-skore'!$D$3:$D$162,B40,'Rozpis-skore'!$B$3:$B$162,"&lt;&gt;N"))=0,"",SUMIF('Rozpis-skore'!$C$3:$C$162,$B40,'Rozpis-skore'!$F$3:$F$128)+SUMIF('Rozpis-skore'!$D$3:$D$162,$B40,'Rozpis-skore'!$E$3:$E$128))</f>
        <v>18</v>
      </c>
      <c r="O40" s="231">
        <f t="shared" ref="O40:O47" ca="1" si="6">IFERROR(M40-N40,"")</f>
        <v>6</v>
      </c>
      <c r="P40" s="434">
        <f t="shared" ref="P40:P47" ca="1" si="7">IFERROR(M40/N40,"")</f>
        <v>1.3333333333333333</v>
      </c>
      <c r="Q40" s="447">
        <f>Tabulka!Q40</f>
        <v>3</v>
      </c>
      <c r="R40" s="436" t="str">
        <f>IF($Q40="","",IF(AND(COUNTIF($Q$40:$Q$47,$Q40)&gt;1,COUNTIF($Q$40:$Q$47,$Q40)&lt;COUNTA($C$40:$C$47)),HLOOKUP($B40,'rozstřely-skore'!$C$132:$BN$145,10,0),""))</f>
        <v/>
      </c>
      <c r="S40" s="437" t="str">
        <f>IF($Q40="","",IF(AND(COUNTIF($Q$40:$Q$47,$Q40)&gt;1,COUNTIF($Q$40:$Q$47,$Q40)&lt;COUNTA($C$40:$C$47)),HLOOKUP($B40,'rozstřely-skore'!$C$132:$BN$145,11,0),""))</f>
        <v/>
      </c>
      <c r="T40" s="438" t="str">
        <f>IF($Q40="","",IF(AND(COUNTIF($Q$40:$Q$47,$Q40)&gt;1,COUNTIF($Q$40:$Q$47,$Q40)&lt;COUNTA($C$40:$C$47)),HLOOKUP($B40,'rozstřely-skore'!$C$132:$BN$145,12,0),""))</f>
        <v/>
      </c>
      <c r="U40" s="436" t="str">
        <f>IF($Q40="","",IF(AND(COUNTIF($Q$40:$Q$47,$Q40)&gt;1,COUNTIF($Q$40:$Q$47,$Q40)&lt;COUNTA($C$40:$C$47)),HLOOKUP($B40,'rozstřely-skore'!$C$132:$BN$145,13,0),""))</f>
        <v/>
      </c>
      <c r="V40" s="439" t="str">
        <f>IF($Q40="","",IF(AND(COUNTIF($Q$40:$Q$47,$Q40)&gt;1,COUNTIF($Q$40:$Q$47,$Q40)&lt;COUNTA($C$40:$C$47)),HLOOKUP($B40,'rozstřely-skore'!$C$132:$BN$145,14,0),""))</f>
        <v/>
      </c>
      <c r="W40" s="325"/>
    </row>
    <row r="41" spans="1:23" ht="30" customHeight="1" x14ac:dyDescent="0.25">
      <c r="A41" s="324"/>
      <c r="B41" s="1013">
        <f>'Tabulky skupin'!B41</f>
        <v>42</v>
      </c>
      <c r="C41" s="891" t="str">
        <f>VLOOKUP($B41,jednotlivci!$C$5:$G$164,5,0)</f>
        <v>Janáček/ 
Patera</v>
      </c>
      <c r="D41" s="100" t="str">
        <f>IFERROR(CONCATENATE(VLOOKUP(CONCATENATE(D$39,"_",$B41),'Rozpis-skore'!$A$3:$AC$162,IF(VLOOKUP(CONCATENATE(D$39,"_",$B41),'Rozpis-skore'!$A$3:$AC$162,3,0)=$B41,5,6),0),":",VLOOKUP(CONCATENATE(D$39,"_",$B41),'Rozpis-skore'!$A$3:$AC$162,IF(VLOOKUP(CONCATENATE(D$39,"_",$B41),'Rozpis-skore'!$A$3:$AC$162,3,0)=$B41,6,5),0),IF(VLOOKUP(CONCATENATE(D$39,"_",$B41),'Rozpis-skore'!$A$3:$AC$162,20,0)&lt;&gt;"",CONCATENATE(" (",VLOOKUP(CONCATENATE(D$39,"_",$B41),'Rozpis-skore'!$A$3:$AC$162,20,0),")"),"")),"")</f>
        <v>1:4</v>
      </c>
      <c r="E41" s="553" t="str">
        <f>D40</f>
        <v>D</v>
      </c>
      <c r="F41" s="101" t="str">
        <f>IFERROR(CONCATENATE(VLOOKUP(CONCATENATE($B41,"_",F$39),'Rozpis-skore'!$A$3:$AC$162,IF(VLOOKUP(CONCATENATE($B41,"_",F$39),'Rozpis-skore'!$A$3:$AC$162,3,0)=$B41,5,6),0),":",VLOOKUP(CONCATENATE($B41,"_",F$39),'Rozpis-skore'!$A$3:$AC$162,IF(VLOOKUP(CONCATENATE($B41,"_",F$39),'Rozpis-skore'!$A$3:$AC$162,3,0)=$B41,6,5),0),IF(VLOOKUP(CONCATENATE($B41,"_",F$39),'Rozpis-skore'!$A$3:$AC$162,20,0)&lt;&gt;"",CONCATENATE(" (",VLOOKUP(CONCATENATE($B41,"_",F$39),'Rozpis-skore'!$A$3:$AC$162,20,0),")"),"")),"")</f>
        <v>5:3</v>
      </c>
      <c r="G41" s="101" t="str">
        <f>IFERROR(CONCATENATE(VLOOKUP(CONCATENATE($B41,"_",G$39),'Rozpis-skore'!$A$3:$AC$162,IF(VLOOKUP(CONCATENATE($B41,"_",G$39),'Rozpis-skore'!$A$3:$AC$162,3,0)=$B41,5,6),0),":",VLOOKUP(CONCATENATE($B41,"_",G$39),'Rozpis-skore'!$A$3:$AC$162,IF(VLOOKUP(CONCATENATE($B41,"_",G$39),'Rozpis-skore'!$A$3:$AC$162,3,0)=$B41,6,5),0),IF(VLOOKUP(CONCATENATE($B41,"_",G$39),'Rozpis-skore'!$A$3:$AC$162,20,0)&lt;&gt;"",CONCATENATE(" (",VLOOKUP(CONCATENATE($B41,"_",G$39),'Rozpis-skore'!$A$3:$AC$162,20,0),")"),"")),"")</f>
        <v>4:6</v>
      </c>
      <c r="H41" s="101" t="str">
        <f>IFERROR(CONCATENATE(VLOOKUP(CONCATENATE($B41,"_",H$39),'Rozpis-skore'!$A$3:$AC$162,IF(VLOOKUP(CONCATENATE($B41,"_",H$39),'Rozpis-skore'!$A$3:$AC$162,3,0)=$B41,5,6),0),":",VLOOKUP(CONCATENATE($B41,"_",H$39),'Rozpis-skore'!$A$3:$AC$162,IF(VLOOKUP(CONCATENATE($B41,"_",H$39),'Rozpis-skore'!$A$3:$AC$162,3,0)=$B41,6,5),0),IF(VLOOKUP(CONCATENATE($B41,"_",H$39),'Rozpis-skore'!$A$3:$AC$162,20,0)&lt;&gt;"",CONCATENATE(" (",VLOOKUP(CONCATENATE($B41,"_",H$39),'Rozpis-skore'!$A$3:$AC$162,20,0),")"),"")),"")</f>
        <v>6:0</v>
      </c>
      <c r="I41" s="101" t="str">
        <f>IFERROR(CONCATENATE(VLOOKUP(CONCATENATE($B41,"_",I$39),'Rozpis-skore'!$A$3:$AC$162,IF(VLOOKUP(CONCATENATE($B41,"_",I$39),'Rozpis-skore'!$A$3:$AC$162,3,0)=$B41,5,6),0),":",VLOOKUP(CONCATENATE($B41,"_",I$39),'Rozpis-skore'!$A$3:$AC$162,IF(VLOOKUP(CONCATENATE($B41,"_",I$39),'Rozpis-skore'!$A$3:$AC$162,3,0)=$B41,6,5),0),IF(VLOOKUP(CONCATENATE($B41,"_",I$39),'Rozpis-skore'!$A$3:$AC$162,20,0)&lt;&gt;"",CONCATENATE(" (",VLOOKUP(CONCATENATE($B41,"_",I$39),'Rozpis-skore'!$A$3:$AC$162,20,0),")"),"")),"")</f>
        <v>5:7</v>
      </c>
      <c r="J41" s="101" t="str">
        <f>IFERROR(CONCATENATE(VLOOKUP(CONCATENATE($B41,"_",J$39),'Rozpis-skore'!$A$3:$AC$162,IF(VLOOKUP(CONCATENATE($B41,"_",J$39),'Rozpis-skore'!$A$3:$AC$162,3,0)=$B41,5,6),0),":",VLOOKUP(CONCATENATE($B41,"_",J$39),'Rozpis-skore'!$A$3:$AC$162,IF(VLOOKUP(CONCATENATE($B41,"_",J$39),'Rozpis-skore'!$A$3:$AC$162,3,0)=$B41,6,5),0),IF(VLOOKUP(CONCATENATE($B41,"_",J$39),'Rozpis-skore'!$A$3:$AC$162,20,0)&lt;&gt;"",CONCATENATE(" (",VLOOKUP(CONCATENATE($B41,"_",J$39),'Rozpis-skore'!$A$3:$AC$162,20,0),")"),"")),"")</f>
        <v/>
      </c>
      <c r="K41" s="102" t="str">
        <f>IFERROR(CONCATENATE(VLOOKUP(CONCATENATE($B41,"_",K$39),'Rozpis-skore'!$A$3:$AC$162,IF(VLOOKUP(CONCATENATE($B41,"_",K$39),'Rozpis-skore'!$A$3:$AC$162,3,0)=$B41,5,6),0),":",VLOOKUP(CONCATENATE($B41,"_",K$39),'Rozpis-skore'!$A$3:$AC$162,IF(VLOOKUP(CONCATENATE($B41,"_",K$39),'Rozpis-skore'!$A$3:$AC$162,3,0)=$B41,6,5),0),IF(VLOOKUP(CONCATENATE($B41,"_",K$39),'Rozpis-skore'!$A$3:$AC$162,20,0)&lt;&gt;"",CONCATENATE(" (",VLOOKUP(CONCATENATE($B41,"_",K$39),'Rozpis-skore'!$A$3:$AC$162,20,0),")"),"")),"")</f>
        <v/>
      </c>
      <c r="L41" s="232">
        <f ca="1">IF((COUNTIFS('Rozpis-skore'!$C$3:$C$162,B41,'Rozpis-skore'!$B$3:$B$162,"&lt;&gt;N")+COUNTIFS('Rozpis-skore'!$D$3:$D$162,B41,'Rozpis-skore'!$B$3:$B$162,"&lt;&gt;N"))=0,"",SUMIF('Rozpis-skore'!$C$3:$C$162,B41,'Rozpis-skore'!$I$3:$I$128)+SUMIF('Rozpis-skore'!$D$3:$D$162,B41,'Rozpis-skore'!$J$3:$J$128))</f>
        <v>0</v>
      </c>
      <c r="M41" s="235">
        <f ca="1">IF((COUNTIFS('Rozpis-skore'!$C$3:$C$162,B41,'Rozpis-skore'!$B$3:$B$162,"&lt;&gt;N")+COUNTIFS('Rozpis-skore'!$D$3:$D$162,B41,'Rozpis-skore'!$B$3:$B$162,"&lt;&gt;N"))=0,"",SUMIF('Rozpis-skore'!$C$3:$C$162,$B41,'Rozpis-skore'!$E$3:$E$128)+SUMIF('Rozpis-skore'!$D$3:$D$162,$B41,'Rozpis-skore'!$F$3:$F$128))</f>
        <v>21</v>
      </c>
      <c r="N41" s="355">
        <f ca="1">IF((COUNTIFS('Rozpis-skore'!$C$3:$C$162,B41,'Rozpis-skore'!$B$3:$B$162,"&lt;&gt;N")+COUNTIFS('Rozpis-skore'!$D$3:$D$162,B41,'Rozpis-skore'!$B$3:$B$162,"&lt;&gt;N"))=0,"",SUMIF('Rozpis-skore'!$C$3:$C$162,$B41,'Rozpis-skore'!$F$3:$F$128)+SUMIF('Rozpis-skore'!$D$3:$D$162,$B41,'Rozpis-skore'!$E$3:$E$128))</f>
        <v>20</v>
      </c>
      <c r="O41" s="233">
        <f t="shared" ca="1" si="6"/>
        <v>1</v>
      </c>
      <c r="P41" s="445">
        <f t="shared" ca="1" si="7"/>
        <v>1.05</v>
      </c>
      <c r="Q41" s="447">
        <f>Tabulka!Q41</f>
        <v>4</v>
      </c>
      <c r="R41" s="447" t="str">
        <f>IF($Q41="","",IF(AND(COUNTIF($Q$40:$Q$47,$Q41)&gt;1,COUNTIF($Q$40:$Q$47,$Q41)&lt;COUNTA($C$40:$C$47)),HLOOKUP($B41,'rozstřely-skore'!$C$132:$BN$145,10,0),""))</f>
        <v/>
      </c>
      <c r="S41" s="448" t="str">
        <f>IF($Q41="","",IF(AND(COUNTIF($Q$40:$Q$47,$Q41)&gt;1,COUNTIF($Q$40:$Q$47,$Q41)&lt;COUNTA($C$40:$C$47)),HLOOKUP($B41,'rozstřely-skore'!$C$132:$BN$145,11,0),""))</f>
        <v/>
      </c>
      <c r="T41" s="449" t="str">
        <f>IF($Q41="","",IF(AND(COUNTIF($Q$40:$Q$47,$Q41)&gt;1,COUNTIF($Q$40:$Q$47,$Q41)&lt;COUNTA($C$40:$C$47)),HLOOKUP($B41,'rozstřely-skore'!$C$132:$BN$145,12,0),""))</f>
        <v/>
      </c>
      <c r="U41" s="447" t="str">
        <f>IF($Q41="","",IF(AND(COUNTIF($Q$40:$Q$47,$Q41)&gt;1,COUNTIF($Q$40:$Q$47,$Q41)&lt;COUNTA($C$40:$C$47)),HLOOKUP($B41,'rozstřely-skore'!$C$132:$BN$145,13,0),""))</f>
        <v/>
      </c>
      <c r="V41" s="450" t="str">
        <f>IF($Q41="","",IF(AND(COUNTIF($Q$40:$Q$47,$Q41)&gt;1,COUNTIF($Q$40:$Q$47,$Q41)&lt;COUNTA($C$40:$C$47)),HLOOKUP($B41,'rozstřely-skore'!$C$132:$BN$145,14,0),""))</f>
        <v/>
      </c>
      <c r="W41" s="325"/>
    </row>
    <row r="42" spans="1:23" ht="30" customHeight="1" x14ac:dyDescent="0.25">
      <c r="A42" s="324"/>
      <c r="B42" s="1013">
        <f>'Tabulky skupin'!B42</f>
        <v>43</v>
      </c>
      <c r="C42" s="891" t="str">
        <f>VLOOKUP($B42,jednotlivci!$C$5:$G$164,5,0)</f>
        <v>Krajča/ 
Hron</v>
      </c>
      <c r="D42" s="100" t="str">
        <f>IFERROR(CONCATENATE(VLOOKUP(CONCATENATE(D$39,"_",$B42),'Rozpis-skore'!$A$3:$AC$162,IF(VLOOKUP(CONCATENATE(D$39,"_",$B42),'Rozpis-skore'!$A$3:$AC$162,3,0)=$B42,5,6),0),":",VLOOKUP(CONCATENATE(D$39,"_",$B42),'Rozpis-skore'!$A$3:$AC$162,IF(VLOOKUP(CONCATENATE(D$39,"_",$B42),'Rozpis-skore'!$A$3:$AC$162,3,0)=$B42,6,5),0),IF(VLOOKUP(CONCATENATE(D$39,"_",$B42),'Rozpis-skore'!$A$3:$AC$162,20,0)&lt;&gt;"",CONCATENATE(" (",VLOOKUP(CONCATENATE(D$39,"_",$B42),'Rozpis-skore'!$A$3:$AC$162,20,0),")"),"")),"")</f>
        <v>4:6</v>
      </c>
      <c r="E42" s="103" t="str">
        <f>IFERROR(CONCATENATE(VLOOKUP(CONCATENATE(E$39,"_",$B42),'Rozpis-skore'!$A$3:$AC$162,IF(VLOOKUP(CONCATENATE(E$39,"_",$B42),'Rozpis-skore'!$A$3:$AC$162,3,0)=$B42,5,6),0),":",VLOOKUP(CONCATENATE(E$39,"_",$B42),'Rozpis-skore'!$A$3:$AC$162,IF(VLOOKUP(CONCATENATE(E$39,"_",$B42),'Rozpis-skore'!$A$3:$AC$162,3,0)=$B42,6,5),0),IF(VLOOKUP(CONCATENATE(E$39,"_",$B42),'Rozpis-skore'!$A$3:$AC$162,20,0)&lt;&gt;"",CONCATENATE(" (",VLOOKUP(CONCATENATE(E$39,"_",$B42),'Rozpis-skore'!$A$3:$AC$162,20,0),")"),"")),"")</f>
        <v>3:5</v>
      </c>
      <c r="F42" s="553" t="str">
        <f>E41</f>
        <v>D</v>
      </c>
      <c r="G42" s="101" t="str">
        <f>IFERROR(CONCATENATE(VLOOKUP(CONCATENATE($B42,"_",G$39),'Rozpis-skore'!$A$3:$AC$162,IF(VLOOKUP(CONCATENATE($B42,"_",G$39),'Rozpis-skore'!$A$3:$AC$162,3,0)=$B42,5,6),0),":",VLOOKUP(CONCATENATE($B42,"_",G$39),'Rozpis-skore'!$A$3:$AC$162,IF(VLOOKUP(CONCATENATE($B42,"_",G$39),'Rozpis-skore'!$A$3:$AC$162,3,0)=$B42,6,5),0),IF(VLOOKUP(CONCATENATE($B42,"_",G$39),'Rozpis-skore'!$A$3:$AC$162,20,0)&lt;&gt;"",CONCATENATE(" (",VLOOKUP(CONCATENATE($B42,"_",G$39),'Rozpis-skore'!$A$3:$AC$162,20,0),")"),"")),"")</f>
        <v>4:4</v>
      </c>
      <c r="H42" s="101" t="str">
        <f>IFERROR(CONCATENATE(VLOOKUP(CONCATENATE($B42,"_",H$39),'Rozpis-skore'!$A$3:$AC$162,IF(VLOOKUP(CONCATENATE($B42,"_",H$39),'Rozpis-skore'!$A$3:$AC$162,3,0)=$B42,5,6),0),":",VLOOKUP(CONCATENATE($B42,"_",H$39),'Rozpis-skore'!$A$3:$AC$162,IF(VLOOKUP(CONCATENATE($B42,"_",H$39),'Rozpis-skore'!$A$3:$AC$162,3,0)=$B42,6,5),0),IF(VLOOKUP(CONCATENATE($B42,"_",H$39),'Rozpis-skore'!$A$3:$AC$162,20,0)&lt;&gt;"",CONCATENATE(" (",VLOOKUP(CONCATENATE($B42,"_",H$39),'Rozpis-skore'!$A$3:$AC$162,20,0),")"),"")),"")</f>
        <v>5:5</v>
      </c>
      <c r="I42" s="101" t="str">
        <f>IFERROR(CONCATENATE(VLOOKUP(CONCATENATE($B42,"_",I$39),'Rozpis-skore'!$A$3:$AC$162,IF(VLOOKUP(CONCATENATE($B42,"_",I$39),'Rozpis-skore'!$A$3:$AC$162,3,0)=$B42,5,6),0),":",VLOOKUP(CONCATENATE($B42,"_",I$39),'Rozpis-skore'!$A$3:$AC$162,IF(VLOOKUP(CONCATENATE($B42,"_",I$39),'Rozpis-skore'!$A$3:$AC$162,3,0)=$B42,6,5),0),IF(VLOOKUP(CONCATENATE($B42,"_",I$39),'Rozpis-skore'!$A$3:$AC$162,20,0)&lt;&gt;"",CONCATENATE(" (",VLOOKUP(CONCATENATE($B42,"_",I$39),'Rozpis-skore'!$A$3:$AC$162,20,0),")"),"")),"")</f>
        <v>3:5</v>
      </c>
      <c r="J42" s="101" t="str">
        <f>IFERROR(CONCATENATE(VLOOKUP(CONCATENATE($B42,"_",J$39),'Rozpis-skore'!$A$3:$AC$162,IF(VLOOKUP(CONCATENATE($B42,"_",J$39),'Rozpis-skore'!$A$3:$AC$162,3,0)=$B42,5,6),0),":",VLOOKUP(CONCATENATE($B42,"_",J$39),'Rozpis-skore'!$A$3:$AC$162,IF(VLOOKUP(CONCATENATE($B42,"_",J$39),'Rozpis-skore'!$A$3:$AC$162,3,0)=$B42,6,5),0),IF(VLOOKUP(CONCATENATE($B42,"_",J$39),'Rozpis-skore'!$A$3:$AC$162,20,0)&lt;&gt;"",CONCATENATE(" (",VLOOKUP(CONCATENATE($B42,"_",J$39),'Rozpis-skore'!$A$3:$AC$162,20,0),")"),"")),"")</f>
        <v/>
      </c>
      <c r="K42" s="102" t="str">
        <f>IFERROR(CONCATENATE(VLOOKUP(CONCATENATE($B42,"_",K$39),'Rozpis-skore'!$A$3:$AC$162,IF(VLOOKUP(CONCATENATE($B42,"_",K$39),'Rozpis-skore'!$A$3:$AC$162,3,0)=$B42,5,6),0),":",VLOOKUP(CONCATENATE($B42,"_",K$39),'Rozpis-skore'!$A$3:$AC$162,IF(VLOOKUP(CONCATENATE($B42,"_",K$39),'Rozpis-skore'!$A$3:$AC$162,3,0)=$B42,6,5),0),IF(VLOOKUP(CONCATENATE($B42,"_",K$39),'Rozpis-skore'!$A$3:$AC$162,20,0)&lt;&gt;"",CONCATENATE(" (",VLOOKUP(CONCATENATE($B42,"_",K$39),'Rozpis-skore'!$A$3:$AC$162,20,0),")"),"")),"")</f>
        <v/>
      </c>
      <c r="L42" s="232">
        <f ca="1">IF((COUNTIFS('Rozpis-skore'!$C$3:$C$162,B42,'Rozpis-skore'!$B$3:$B$162,"&lt;&gt;N")+COUNTIFS('Rozpis-skore'!$D$3:$D$162,B42,'Rozpis-skore'!$B$3:$B$162,"&lt;&gt;N"))=0,"",SUMIF('Rozpis-skore'!$C$3:$C$162,B42,'Rozpis-skore'!$I$3:$I$128)+SUMIF('Rozpis-skore'!$D$3:$D$162,B42,'Rozpis-skore'!$J$3:$J$128))</f>
        <v>0</v>
      </c>
      <c r="M42" s="235">
        <f ca="1">IF((COUNTIFS('Rozpis-skore'!$C$3:$C$162,B42,'Rozpis-skore'!$B$3:$B$162,"&lt;&gt;N")+COUNTIFS('Rozpis-skore'!$D$3:$D$162,B42,'Rozpis-skore'!$B$3:$B$162,"&lt;&gt;N"))=0,"",SUMIF('Rozpis-skore'!$C$3:$C$162,$B42,'Rozpis-skore'!$E$3:$E$128)+SUMIF('Rozpis-skore'!$D$3:$D$162,$B42,'Rozpis-skore'!$F$3:$F$128))</f>
        <v>19</v>
      </c>
      <c r="N42" s="355">
        <f ca="1">IF((COUNTIFS('Rozpis-skore'!$C$3:$C$162,B42,'Rozpis-skore'!$B$3:$B$162,"&lt;&gt;N")+COUNTIFS('Rozpis-skore'!$D$3:$D$162,B42,'Rozpis-skore'!$B$3:$B$162,"&lt;&gt;N"))=0,"",SUMIF('Rozpis-skore'!$C$3:$C$162,$B42,'Rozpis-skore'!$F$3:$F$128)+SUMIF('Rozpis-skore'!$D$3:$D$162,$B42,'Rozpis-skore'!$E$3:$E$128))</f>
        <v>25</v>
      </c>
      <c r="O42" s="233">
        <f t="shared" ca="1" si="6"/>
        <v>-6</v>
      </c>
      <c r="P42" s="445">
        <f t="shared" ca="1" si="7"/>
        <v>0.76</v>
      </c>
      <c r="Q42" s="447">
        <f>Tabulka!Q42</f>
        <v>6</v>
      </c>
      <c r="R42" s="447" t="str">
        <f>IF($Q42="","",IF(AND(COUNTIF($Q$40:$Q$47,$Q42)&gt;1,COUNTIF($Q$40:$Q$47,$Q42)&lt;COUNTA($C$40:$C$47)),HLOOKUP($B42,'rozstřely-skore'!$C$132:$BN$145,10,0),""))</f>
        <v/>
      </c>
      <c r="S42" s="448" t="str">
        <f>IF($Q42="","",IF(AND(COUNTIF($Q$40:$Q$47,$Q42)&gt;1,COUNTIF($Q$40:$Q$47,$Q42)&lt;COUNTA($C$40:$C$47)),HLOOKUP($B42,'rozstřely-skore'!$C$132:$BN$145,11,0),""))</f>
        <v/>
      </c>
      <c r="T42" s="449" t="str">
        <f>IF($Q42="","",IF(AND(COUNTIF($Q$40:$Q$47,$Q42)&gt;1,COUNTIF($Q$40:$Q$47,$Q42)&lt;COUNTA($C$40:$C$47)),HLOOKUP($B42,'rozstřely-skore'!$C$132:$BN$145,12,0),""))</f>
        <v/>
      </c>
      <c r="U42" s="447" t="str">
        <f>IF($Q42="","",IF(AND(COUNTIF($Q$40:$Q$47,$Q42)&gt;1,COUNTIF($Q$40:$Q$47,$Q42)&lt;COUNTA($C$40:$C$47)),HLOOKUP($B42,'rozstřely-skore'!$C$132:$BN$145,13,0),""))</f>
        <v/>
      </c>
      <c r="V42" s="450" t="str">
        <f>IF($Q42="","",IF(AND(COUNTIF($Q$40:$Q$47,$Q42)&gt;1,COUNTIF($Q$40:$Q$47,$Q42)&lt;COUNTA($C$40:$C$47)),HLOOKUP($B42,'rozstřely-skore'!$C$132:$BN$145,14,0),""))</f>
        <v/>
      </c>
      <c r="W42" s="325"/>
    </row>
    <row r="43" spans="1:23" ht="30" customHeight="1" x14ac:dyDescent="0.25">
      <c r="A43" s="324"/>
      <c r="B43" s="1013">
        <f>'Tabulky skupin'!B43</f>
        <v>44</v>
      </c>
      <c r="C43" s="891" t="str">
        <f>VLOOKUP($B43,jednotlivci!$C$5:$G$164,5,0)</f>
        <v>Výborný/ 
Aster</v>
      </c>
      <c r="D43" s="100" t="str">
        <f>IFERROR(CONCATENATE(VLOOKUP(CONCATENATE(D$39,"_",$B43),'Rozpis-skore'!$A$3:$AC$162,IF(VLOOKUP(CONCATENATE(D$39,"_",$B43),'Rozpis-skore'!$A$3:$AC$162,3,0)=$B43,5,6),0),":",VLOOKUP(CONCATENATE(D$39,"_",$B43),'Rozpis-skore'!$A$3:$AC$162,IF(VLOOKUP(CONCATENATE(D$39,"_",$B43),'Rozpis-skore'!$A$3:$AC$162,3,0)=$B43,6,5),0),IF(VLOOKUP(CONCATENATE(D$39,"_",$B43),'Rozpis-skore'!$A$3:$AC$162,20,0)&lt;&gt;"",CONCATENATE(" (",VLOOKUP(CONCATENATE(D$39,"_",$B43),'Rozpis-skore'!$A$3:$AC$162,20,0),")"),"")),"")</f>
        <v>6:5</v>
      </c>
      <c r="E43" s="103" t="str">
        <f>IFERROR(CONCATENATE(VLOOKUP(CONCATENATE(E$39,"_",$B43),'Rozpis-skore'!$A$3:$AC$162,IF(VLOOKUP(CONCATENATE(E$39,"_",$B43),'Rozpis-skore'!$A$3:$AC$162,3,0)=$B43,5,6),0),":",VLOOKUP(CONCATENATE(E$39,"_",$B43),'Rozpis-skore'!$A$3:$AC$162,IF(VLOOKUP(CONCATENATE(E$39,"_",$B43),'Rozpis-skore'!$A$3:$AC$162,3,0)=$B43,6,5),0),IF(VLOOKUP(CONCATENATE(E$39,"_",$B43),'Rozpis-skore'!$A$3:$AC$162,20,0)&lt;&gt;"",CONCATENATE(" (",VLOOKUP(CONCATENATE(E$39,"_",$B43),'Rozpis-skore'!$A$3:$AC$162,20,0),")"),"")),"")</f>
        <v>6:4</v>
      </c>
      <c r="F43" s="103" t="str">
        <f>IFERROR(CONCATENATE(VLOOKUP(CONCATENATE(F$39,"_",$B43),'Rozpis-skore'!$A$3:$AC$162,IF(VLOOKUP(CONCATENATE(F$39,"_",$B43),'Rozpis-skore'!$A$3:$AC$162,3,0)=$B43,5,6),0),":",VLOOKUP(CONCATENATE(F$39,"_",$B43),'Rozpis-skore'!$A$3:$AC$162,IF(VLOOKUP(CONCATENATE(F$39,"_",$B43),'Rozpis-skore'!$A$3:$AC$162,3,0)=$B43,6,5),0),IF(VLOOKUP(CONCATENATE(F$39,"_",$B43),'Rozpis-skore'!$A$3:$AC$162,20,0)&lt;&gt;"",CONCATENATE(" (",VLOOKUP(CONCATENATE(F$39,"_",$B43),'Rozpis-skore'!$A$3:$AC$162,20,0),")"),"")),"")</f>
        <v>4:4</v>
      </c>
      <c r="G43" s="553" t="str">
        <f>F42</f>
        <v>D</v>
      </c>
      <c r="H43" s="101" t="str">
        <f>IFERROR(CONCATENATE(VLOOKUP(CONCATENATE($B43,"_",H$39),'Rozpis-skore'!$A$3:$AC$162,IF(VLOOKUP(CONCATENATE($B43,"_",H$39),'Rozpis-skore'!$A$3:$AC$162,3,0)=$B43,5,6),0),":",VLOOKUP(CONCATENATE($B43,"_",H$39),'Rozpis-skore'!$A$3:$AC$162,IF(VLOOKUP(CONCATENATE($B43,"_",H$39),'Rozpis-skore'!$A$3:$AC$162,3,0)=$B43,6,5),0),IF(VLOOKUP(CONCATENATE($B43,"_",H$39),'Rozpis-skore'!$A$3:$AC$162,20,0)&lt;&gt;"",CONCATENATE(" (",VLOOKUP(CONCATENATE($B43,"_",H$39),'Rozpis-skore'!$A$3:$AC$162,20,0),")"),"")),"")</f>
        <v>5:3</v>
      </c>
      <c r="I43" s="101" t="str">
        <f>IFERROR(CONCATENATE(VLOOKUP(CONCATENATE($B43,"_",I$39),'Rozpis-skore'!$A$3:$AC$162,IF(VLOOKUP(CONCATENATE($B43,"_",I$39),'Rozpis-skore'!$A$3:$AC$162,3,0)=$B43,5,6),0),":",VLOOKUP(CONCATENATE($B43,"_",I$39),'Rozpis-skore'!$A$3:$AC$162,IF(VLOOKUP(CONCATENATE($B43,"_",I$39),'Rozpis-skore'!$A$3:$AC$162,3,0)=$B43,6,5),0),IF(VLOOKUP(CONCATENATE($B43,"_",I$39),'Rozpis-skore'!$A$3:$AC$162,20,0)&lt;&gt;"",CONCATENATE(" (",VLOOKUP(CONCATENATE($B43,"_",I$39),'Rozpis-skore'!$A$3:$AC$162,20,0),")"),"")),"")</f>
        <v>7:6</v>
      </c>
      <c r="J43" s="101" t="str">
        <f>IFERROR(CONCATENATE(VLOOKUP(CONCATENATE($B43,"_",J$39),'Rozpis-skore'!$A$3:$AC$162,IF(VLOOKUP(CONCATENATE($B43,"_",J$39),'Rozpis-skore'!$A$3:$AC$162,3,0)=$B43,5,6),0),":",VLOOKUP(CONCATENATE($B43,"_",J$39),'Rozpis-skore'!$A$3:$AC$162,IF(VLOOKUP(CONCATENATE($B43,"_",J$39),'Rozpis-skore'!$A$3:$AC$162,3,0)=$B43,6,5),0),IF(VLOOKUP(CONCATENATE($B43,"_",J$39),'Rozpis-skore'!$A$3:$AC$162,20,0)&lt;&gt;"",CONCATENATE(" (",VLOOKUP(CONCATENATE($B43,"_",J$39),'Rozpis-skore'!$A$3:$AC$162,20,0),")"),"")),"")</f>
        <v/>
      </c>
      <c r="K43" s="102" t="str">
        <f>IFERROR(CONCATENATE(VLOOKUP(CONCATENATE($B43,"_",K$39),'Rozpis-skore'!$A$3:$AC$162,IF(VLOOKUP(CONCATENATE($B43,"_",K$39),'Rozpis-skore'!$A$3:$AC$162,3,0)=$B43,5,6),0),":",VLOOKUP(CONCATENATE($B43,"_",K$39),'Rozpis-skore'!$A$3:$AC$162,IF(VLOOKUP(CONCATENATE($B43,"_",K$39),'Rozpis-skore'!$A$3:$AC$162,3,0)=$B43,6,5),0),IF(VLOOKUP(CONCATENATE($B43,"_",K$39),'Rozpis-skore'!$A$3:$AC$162,20,0)&lt;&gt;"",CONCATENATE(" (",VLOOKUP(CONCATENATE($B43,"_",K$39),'Rozpis-skore'!$A$3:$AC$162,20,0),")"),"")),"")</f>
        <v/>
      </c>
      <c r="L43" s="232">
        <f ca="1">IF((COUNTIFS('Rozpis-skore'!$C$3:$C$162,B43,'Rozpis-skore'!$B$3:$B$162,"&lt;&gt;N")+COUNTIFS('Rozpis-skore'!$D$3:$D$162,B43,'Rozpis-skore'!$B$3:$B$162,"&lt;&gt;N"))=0,"",SUMIF('Rozpis-skore'!$C$3:$C$162,B43,'Rozpis-skore'!$I$3:$I$128)+SUMIF('Rozpis-skore'!$D$3:$D$162,B43,'Rozpis-skore'!$J$3:$J$128))</f>
        <v>0</v>
      </c>
      <c r="M43" s="235">
        <f ca="1">IF((COUNTIFS('Rozpis-skore'!$C$3:$C$162,B43,'Rozpis-skore'!$B$3:$B$162,"&lt;&gt;N")+COUNTIFS('Rozpis-skore'!$D$3:$D$162,B43,'Rozpis-skore'!$B$3:$B$162,"&lt;&gt;N"))=0,"",SUMIF('Rozpis-skore'!$C$3:$C$162,$B43,'Rozpis-skore'!$E$3:$E$128)+SUMIF('Rozpis-skore'!$D$3:$D$162,$B43,'Rozpis-skore'!$F$3:$F$128))</f>
        <v>28</v>
      </c>
      <c r="N43" s="355">
        <f ca="1">IF((COUNTIFS('Rozpis-skore'!$C$3:$C$162,B43,'Rozpis-skore'!$B$3:$B$162,"&lt;&gt;N")+COUNTIFS('Rozpis-skore'!$D$3:$D$162,B43,'Rozpis-skore'!$B$3:$B$162,"&lt;&gt;N"))=0,"",SUMIF('Rozpis-skore'!$C$3:$C$162,$B43,'Rozpis-skore'!$F$3:$F$128)+SUMIF('Rozpis-skore'!$D$3:$D$162,$B43,'Rozpis-skore'!$E$3:$E$128))</f>
        <v>22</v>
      </c>
      <c r="O43" s="233">
        <f t="shared" ca="1" si="6"/>
        <v>6</v>
      </c>
      <c r="P43" s="445">
        <f t="shared" ca="1" si="7"/>
        <v>1.2727272727272727</v>
      </c>
      <c r="Q43" s="447">
        <f>Tabulka!Q43</f>
        <v>1</v>
      </c>
      <c r="R43" s="447" t="str">
        <f>IF($Q43="","",IF(AND(COUNTIF($Q$40:$Q$47,$Q43)&gt;1,COUNTIF($Q$40:$Q$47,$Q43)&lt;COUNTA($C$40:$C$47)),HLOOKUP($B43,'rozstřely-skore'!$C$132:$BN$145,10,0),""))</f>
        <v/>
      </c>
      <c r="S43" s="448" t="str">
        <f>IF($Q43="","",IF(AND(COUNTIF($Q$40:$Q$47,$Q43)&gt;1,COUNTIF($Q$40:$Q$47,$Q43)&lt;COUNTA($C$40:$C$47)),HLOOKUP($B43,'rozstřely-skore'!$C$132:$BN$145,11,0),""))</f>
        <v/>
      </c>
      <c r="T43" s="449" t="str">
        <f>IF($Q43="","",IF(AND(COUNTIF($Q$40:$Q$47,$Q43)&gt;1,COUNTIF($Q$40:$Q$47,$Q43)&lt;COUNTA($C$40:$C$47)),HLOOKUP($B43,'rozstřely-skore'!$C$132:$BN$145,12,0),""))</f>
        <v/>
      </c>
      <c r="U43" s="447" t="str">
        <f>IF($Q43="","",IF(AND(COUNTIF($Q$40:$Q$47,$Q43)&gt;1,COUNTIF($Q$40:$Q$47,$Q43)&lt;COUNTA($C$40:$C$47)),HLOOKUP($B43,'rozstřely-skore'!$C$132:$BN$145,13,0),""))</f>
        <v/>
      </c>
      <c r="V43" s="450" t="str">
        <f>IF($Q43="","",IF(AND(COUNTIF($Q$40:$Q$47,$Q43)&gt;1,COUNTIF($Q$40:$Q$47,$Q43)&lt;COUNTA($C$40:$C$47)),HLOOKUP($B43,'rozstřely-skore'!$C$132:$BN$145,14,0),""))</f>
        <v/>
      </c>
      <c r="W43" s="325"/>
    </row>
    <row r="44" spans="1:23" ht="30" customHeight="1" x14ac:dyDescent="0.25">
      <c r="A44" s="324"/>
      <c r="B44" s="1013">
        <f>'Tabulky skupin'!B44</f>
        <v>45</v>
      </c>
      <c r="C44" s="891" t="str">
        <f>VLOOKUP($B44,jednotlivci!$C$5:$G$164,5,0)</f>
        <v>Hub/ 
Pagáč</v>
      </c>
      <c r="D44" s="100" t="str">
        <f>IFERROR(CONCATENATE(VLOOKUP(CONCATENATE(D$39,"_",$B44),'Rozpis-skore'!$A$3:$AC$162,IF(VLOOKUP(CONCATENATE(D$39,"_",$B44),'Rozpis-skore'!$A$3:$AC$162,3,0)=$B44,5,6),0),":",VLOOKUP(CONCATENATE(D$39,"_",$B44),'Rozpis-skore'!$A$3:$AC$162,IF(VLOOKUP(CONCATENATE(D$39,"_",$B44),'Rozpis-skore'!$A$3:$AC$162,3,0)=$B44,6,5),0),IF(VLOOKUP(CONCATENATE(D$39,"_",$B44),'Rozpis-skore'!$A$3:$AC$162,20,0)&lt;&gt;"",CONCATENATE(" (",VLOOKUP(CONCATENATE(D$39,"_",$B44),'Rozpis-skore'!$A$3:$AC$162,20,0),")"),"")),"")</f>
        <v>1:4</v>
      </c>
      <c r="E44" s="103" t="str">
        <f>IFERROR(CONCATENATE(VLOOKUP(CONCATENATE(E$39,"_",$B44),'Rozpis-skore'!$A$3:$AC$162,IF(VLOOKUP(CONCATENATE(E$39,"_",$B44),'Rozpis-skore'!$A$3:$AC$162,3,0)=$B44,5,6),0),":",VLOOKUP(CONCATENATE(E$39,"_",$B44),'Rozpis-skore'!$A$3:$AC$162,IF(VLOOKUP(CONCATENATE(E$39,"_",$B44),'Rozpis-skore'!$A$3:$AC$162,3,0)=$B44,6,5),0),IF(VLOOKUP(CONCATENATE(E$39,"_",$B44),'Rozpis-skore'!$A$3:$AC$162,20,0)&lt;&gt;"",CONCATENATE(" (",VLOOKUP(CONCATENATE(E$39,"_",$B44),'Rozpis-skore'!$A$3:$AC$162,20,0),")"),"")),"")</f>
        <v>0:6</v>
      </c>
      <c r="F44" s="103" t="str">
        <f>IFERROR(CONCATENATE(VLOOKUP(CONCATENATE(F$39,"_",$B44),'Rozpis-skore'!$A$3:$AC$162,IF(VLOOKUP(CONCATENATE(F$39,"_",$B44),'Rozpis-skore'!$A$3:$AC$162,3,0)=$B44,5,6),0),":",VLOOKUP(CONCATENATE(F$39,"_",$B44),'Rozpis-skore'!$A$3:$AC$162,IF(VLOOKUP(CONCATENATE(F$39,"_",$B44),'Rozpis-skore'!$A$3:$AC$162,3,0)=$B44,6,5),0),IF(VLOOKUP(CONCATENATE(F$39,"_",$B44),'Rozpis-skore'!$A$3:$AC$162,20,0)&lt;&gt;"",CONCATENATE(" (",VLOOKUP(CONCATENATE(F$39,"_",$B44),'Rozpis-skore'!$A$3:$AC$162,20,0),")"),"")),"")</f>
        <v>5:5</v>
      </c>
      <c r="G44" s="103" t="str">
        <f>IFERROR(CONCATENATE(VLOOKUP(CONCATENATE(G$39,"_",$B44),'Rozpis-skore'!$A$3:$AC$162,IF(VLOOKUP(CONCATENATE(G$39,"_",$B44),'Rozpis-skore'!$A$3:$AC$162,3,0)=$B44,5,6),0),":",VLOOKUP(CONCATENATE(G$39,"_",$B44),'Rozpis-skore'!$A$3:$AC$162,IF(VLOOKUP(CONCATENATE(G$39,"_",$B44),'Rozpis-skore'!$A$3:$AC$162,3,0)=$B44,6,5),0),IF(VLOOKUP(CONCATENATE(G$39,"_",$B44),'Rozpis-skore'!$A$3:$AC$162,20,0)&lt;&gt;"",CONCATENATE(" (",VLOOKUP(CONCATENATE(G$39,"_",$B44),'Rozpis-skore'!$A$3:$AC$162,20,0),")"),"")),"")</f>
        <v>3:5</v>
      </c>
      <c r="H44" s="553" t="str">
        <f>G43</f>
        <v>D</v>
      </c>
      <c r="I44" s="101" t="str">
        <f>IFERROR(CONCATENATE(VLOOKUP(CONCATENATE($B44,"_",I$39),'Rozpis-skore'!$A$3:$AC$162,IF(VLOOKUP(CONCATENATE($B44,"_",I$39),'Rozpis-skore'!$A$3:$AC$162,3,0)=$B44,5,6),0),":",VLOOKUP(CONCATENATE($B44,"_",I$39),'Rozpis-skore'!$A$3:$AC$162,IF(VLOOKUP(CONCATENATE($B44,"_",I$39),'Rozpis-skore'!$A$3:$AC$162,3,0)=$B44,6,5),0),IF(VLOOKUP(CONCATENATE($B44,"_",I$39),'Rozpis-skore'!$A$3:$AC$162,20,0)&lt;&gt;"",CONCATENATE(" (",VLOOKUP(CONCATENATE($B44,"_",I$39),'Rozpis-skore'!$A$3:$AC$162,20,0),")"),"")),"")</f>
        <v>4:7</v>
      </c>
      <c r="J44" s="101" t="str">
        <f>IFERROR(CONCATENATE(VLOOKUP(CONCATENATE($B44,"_",J$39),'Rozpis-skore'!$A$3:$AC$162,IF(VLOOKUP(CONCATENATE($B44,"_",J$39),'Rozpis-skore'!$A$3:$AC$162,3,0)=$B44,5,6),0),":",VLOOKUP(CONCATENATE($B44,"_",J$39),'Rozpis-skore'!$A$3:$AC$162,IF(VLOOKUP(CONCATENATE($B44,"_",J$39),'Rozpis-skore'!$A$3:$AC$162,3,0)=$B44,6,5),0),IF(VLOOKUP(CONCATENATE($B44,"_",J$39),'Rozpis-skore'!$A$3:$AC$162,20,0)&lt;&gt;"",CONCATENATE(" (",VLOOKUP(CONCATENATE($B44,"_",J$39),'Rozpis-skore'!$A$3:$AC$162,20,0),")"),"")),"")</f>
        <v/>
      </c>
      <c r="K44" s="102" t="str">
        <f>IFERROR(CONCATENATE(VLOOKUP(CONCATENATE($B44,"_",K$39),'Rozpis-skore'!$A$3:$AC$162,IF(VLOOKUP(CONCATENATE($B44,"_",K$39),'Rozpis-skore'!$A$3:$AC$162,3,0)=$B44,5,6),0),":",VLOOKUP(CONCATENATE($B44,"_",K$39),'Rozpis-skore'!$A$3:$AC$162,IF(VLOOKUP(CONCATENATE($B44,"_",K$39),'Rozpis-skore'!$A$3:$AC$162,3,0)=$B44,6,5),0),IF(VLOOKUP(CONCATENATE($B44,"_",K$39),'Rozpis-skore'!$A$3:$AC$162,20,0)&lt;&gt;"",CONCATENATE(" (",VLOOKUP(CONCATENATE($B44,"_",K$39),'Rozpis-skore'!$A$3:$AC$162,20,0),")"),"")),"")</f>
        <v/>
      </c>
      <c r="L44" s="232">
        <f ca="1">IF((COUNTIFS('Rozpis-skore'!$C$3:$C$162,B44,'Rozpis-skore'!$B$3:$B$162,"&lt;&gt;N")+COUNTIFS('Rozpis-skore'!$D$3:$D$162,B44,'Rozpis-skore'!$B$3:$B$162,"&lt;&gt;N"))=0,"",SUMIF('Rozpis-skore'!$C$3:$C$162,B44,'Rozpis-skore'!$I$3:$I$128)+SUMIF('Rozpis-skore'!$D$3:$D$162,B44,'Rozpis-skore'!$J$3:$J$128))</f>
        <v>0</v>
      </c>
      <c r="M44" s="235">
        <f ca="1">IF((COUNTIFS('Rozpis-skore'!$C$3:$C$162,B44,'Rozpis-skore'!$B$3:$B$162,"&lt;&gt;N")+COUNTIFS('Rozpis-skore'!$D$3:$D$162,B44,'Rozpis-skore'!$B$3:$B$162,"&lt;&gt;N"))=0,"",SUMIF('Rozpis-skore'!$C$3:$C$162,$B44,'Rozpis-skore'!$E$3:$E$128)+SUMIF('Rozpis-skore'!$D$3:$D$162,$B44,'Rozpis-skore'!$F$3:$F$128))</f>
        <v>13</v>
      </c>
      <c r="N44" s="355">
        <f ca="1">IF((COUNTIFS('Rozpis-skore'!$C$3:$C$162,B44,'Rozpis-skore'!$B$3:$B$162,"&lt;&gt;N")+COUNTIFS('Rozpis-skore'!$D$3:$D$162,B44,'Rozpis-skore'!$B$3:$B$162,"&lt;&gt;N"))=0,"",SUMIF('Rozpis-skore'!$C$3:$C$162,$B44,'Rozpis-skore'!$F$3:$F$128)+SUMIF('Rozpis-skore'!$D$3:$D$162,$B44,'Rozpis-skore'!$E$3:$E$128))</f>
        <v>27</v>
      </c>
      <c r="O44" s="233">
        <f t="shared" ca="1" si="6"/>
        <v>-14</v>
      </c>
      <c r="P44" s="445">
        <f t="shared" ca="1" si="7"/>
        <v>0.48148148148148145</v>
      </c>
      <c r="Q44" s="447">
        <f>Tabulka!Q44</f>
        <v>5</v>
      </c>
      <c r="R44" s="447" t="str">
        <f>IF($Q44="","",IF(AND(COUNTIF($Q$40:$Q$47,$Q44)&gt;1,COUNTIF($Q$40:$Q$47,$Q44)&lt;COUNTA($C$40:$C$47)),HLOOKUP($B44,'rozstřely-skore'!$C$132:$BN$145,10,0),""))</f>
        <v/>
      </c>
      <c r="S44" s="448" t="str">
        <f>IF($Q44="","",IF(AND(COUNTIF($Q$40:$Q$47,$Q44)&gt;1,COUNTIF($Q$40:$Q$47,$Q44)&lt;COUNTA($C$40:$C$47)),HLOOKUP($B44,'rozstřely-skore'!$C$132:$BN$145,11,0),""))</f>
        <v/>
      </c>
      <c r="T44" s="449" t="str">
        <f>IF($Q44="","",IF(AND(COUNTIF($Q$40:$Q$47,$Q44)&gt;1,COUNTIF($Q$40:$Q$47,$Q44)&lt;COUNTA($C$40:$C$47)),HLOOKUP($B44,'rozstřely-skore'!$C$132:$BN$145,12,0),""))</f>
        <v/>
      </c>
      <c r="U44" s="447" t="str">
        <f>IF($Q44="","",IF(AND(COUNTIF($Q$40:$Q$47,$Q44)&gt;1,COUNTIF($Q$40:$Q$47,$Q44)&lt;COUNTA($C$40:$C$47)),HLOOKUP($B44,'rozstřely-skore'!$C$132:$BN$145,13,0),""))</f>
        <v/>
      </c>
      <c r="V44" s="450" t="str">
        <f>IF($Q44="","",IF(AND(COUNTIF($Q$40:$Q$47,$Q44)&gt;1,COUNTIF($Q$40:$Q$47,$Q44)&lt;COUNTA($C$40:$C$47)),HLOOKUP($B44,'rozstřely-skore'!$C$132:$BN$145,14,0),""))</f>
        <v/>
      </c>
      <c r="W44" s="325"/>
    </row>
    <row r="45" spans="1:23" ht="30" customHeight="1" x14ac:dyDescent="0.25">
      <c r="A45" s="324"/>
      <c r="B45" s="1013">
        <f>'Tabulky skupin'!B45</f>
        <v>46</v>
      </c>
      <c r="C45" s="891" t="str">
        <f>VLOOKUP($B45,jednotlivci!$C$5:$G$164,5,0)</f>
        <v>Vojta/ 
Nikolič</v>
      </c>
      <c r="D45" s="100" t="str">
        <f>IFERROR(CONCATENATE(VLOOKUP(CONCATENATE(D$39,"_",$B45),'Rozpis-skore'!$A$3:$AC$162,IF(VLOOKUP(CONCATENATE(D$39,"_",$B45),'Rozpis-skore'!$A$3:$AC$162,3,0)=$B45,5,6),0),":",VLOOKUP(CONCATENATE(D$39,"_",$B45),'Rozpis-skore'!$A$3:$AC$162,IF(VLOOKUP(CONCATENATE(D$39,"_",$B45),'Rozpis-skore'!$A$3:$AC$162,3,0)=$B45,6,5),0),IF(VLOOKUP(CONCATENATE(D$39,"_",$B45),'Rozpis-skore'!$A$3:$AC$162,20,0)&lt;&gt;"",CONCATENATE(" (",VLOOKUP(CONCATENATE(D$39,"_",$B45),'Rozpis-skore'!$A$3:$AC$162,20,0),")"),"")),"")</f>
        <v>6:5</v>
      </c>
      <c r="E45" s="103" t="str">
        <f>IFERROR(CONCATENATE(VLOOKUP(CONCATENATE(E$39,"_",$B45),'Rozpis-skore'!$A$3:$AC$162,IF(VLOOKUP(CONCATENATE(E$39,"_",$B45),'Rozpis-skore'!$A$3:$AC$162,3,0)=$B45,5,6),0),":",VLOOKUP(CONCATENATE(E$39,"_",$B45),'Rozpis-skore'!$A$3:$AC$162,IF(VLOOKUP(CONCATENATE(E$39,"_",$B45),'Rozpis-skore'!$A$3:$AC$162,3,0)=$B45,6,5),0),IF(VLOOKUP(CONCATENATE(E$39,"_",$B45),'Rozpis-skore'!$A$3:$AC$162,20,0)&lt;&gt;"",CONCATENATE(" (",VLOOKUP(CONCATENATE(E$39,"_",$B45),'Rozpis-skore'!$A$3:$AC$162,20,0),")"),"")),"")</f>
        <v>7:5</v>
      </c>
      <c r="F45" s="103" t="str">
        <f>IFERROR(CONCATENATE(VLOOKUP(CONCATENATE(F$39,"_",$B45),'Rozpis-skore'!$A$3:$AC$162,IF(VLOOKUP(CONCATENATE(F$39,"_",$B45),'Rozpis-skore'!$A$3:$AC$162,3,0)=$B45,5,6),0),":",VLOOKUP(CONCATENATE(F$39,"_",$B45),'Rozpis-skore'!$A$3:$AC$162,IF(VLOOKUP(CONCATENATE(F$39,"_",$B45),'Rozpis-skore'!$A$3:$AC$162,3,0)=$B45,6,5),0),IF(VLOOKUP(CONCATENATE(F$39,"_",$B45),'Rozpis-skore'!$A$3:$AC$162,20,0)&lt;&gt;"",CONCATENATE(" (",VLOOKUP(CONCATENATE(F$39,"_",$B45),'Rozpis-skore'!$A$3:$AC$162,20,0),")"),"")),"")</f>
        <v>5:3</v>
      </c>
      <c r="G45" s="103" t="str">
        <f>IFERROR(CONCATENATE(VLOOKUP(CONCATENATE(G$39,"_",$B45),'Rozpis-skore'!$A$3:$AC$162,IF(VLOOKUP(CONCATENATE(G$39,"_",$B45),'Rozpis-skore'!$A$3:$AC$162,3,0)=$B45,5,6),0),":",VLOOKUP(CONCATENATE(G$39,"_",$B45),'Rozpis-skore'!$A$3:$AC$162,IF(VLOOKUP(CONCATENATE(G$39,"_",$B45),'Rozpis-skore'!$A$3:$AC$162,3,0)=$B45,6,5),0),IF(VLOOKUP(CONCATENATE(G$39,"_",$B45),'Rozpis-skore'!$A$3:$AC$162,20,0)&lt;&gt;"",CONCATENATE(" (",VLOOKUP(CONCATENATE(G$39,"_",$B45),'Rozpis-skore'!$A$3:$AC$162,20,0),")"),"")),"")</f>
        <v>6:7</v>
      </c>
      <c r="H45" s="103" t="str">
        <f>IFERROR(CONCATENATE(VLOOKUP(CONCATENATE(H$39,"_",$B45),'Rozpis-skore'!$A$3:$AC$162,IF(VLOOKUP(CONCATENATE(H$39,"_",$B45),'Rozpis-skore'!$A$3:$AC$162,3,0)=$B45,5,6),0),":",VLOOKUP(CONCATENATE(H$39,"_",$B45),'Rozpis-skore'!$A$3:$AC$162,IF(VLOOKUP(CONCATENATE(H$39,"_",$B45),'Rozpis-skore'!$A$3:$AC$162,3,0)=$B45,6,5),0),IF(VLOOKUP(CONCATENATE(H$39,"_",$B45),'Rozpis-skore'!$A$3:$AC$162,20,0)&lt;&gt;"",CONCATENATE(" (",VLOOKUP(CONCATENATE(H$39,"_",$B45),'Rozpis-skore'!$A$3:$AC$162,20,0),")"),"")),"")</f>
        <v>7:4</v>
      </c>
      <c r="I45" s="553" t="str">
        <f>H44</f>
        <v>D</v>
      </c>
      <c r="J45" s="101" t="str">
        <f>IFERROR(CONCATENATE(VLOOKUP(CONCATENATE($B45,"_",J$39),'Rozpis-skore'!$A$3:$AC$162,IF(VLOOKUP(CONCATENATE($B45,"_",J$39),'Rozpis-skore'!$A$3:$AC$162,3,0)=$B45,5,6),0),":",VLOOKUP(CONCATENATE($B45,"_",J$39),'Rozpis-skore'!$A$3:$AC$162,IF(VLOOKUP(CONCATENATE($B45,"_",J$39),'Rozpis-skore'!$A$3:$AC$162,3,0)=$B45,6,5),0),IF(VLOOKUP(CONCATENATE($B45,"_",J$39),'Rozpis-skore'!$A$3:$AC$162,20,0)&lt;&gt;"",CONCATENATE(" (",VLOOKUP(CONCATENATE($B45,"_",J$39),'Rozpis-skore'!$A$3:$AC$162,20,0),")"),"")),"")</f>
        <v/>
      </c>
      <c r="K45" s="102" t="str">
        <f>IFERROR(CONCATENATE(VLOOKUP(CONCATENATE($B45,"_",K$39),'Rozpis-skore'!$A$3:$AC$162,IF(VLOOKUP(CONCATENATE($B45,"_",K$39),'Rozpis-skore'!$A$3:$AC$162,3,0)=$B45,5,6),0),":",VLOOKUP(CONCATENATE($B45,"_",K$39),'Rozpis-skore'!$A$3:$AC$162,IF(VLOOKUP(CONCATENATE($B45,"_",K$39),'Rozpis-skore'!$A$3:$AC$162,3,0)=$B45,6,5),0),IF(VLOOKUP(CONCATENATE($B45,"_",K$39),'Rozpis-skore'!$A$3:$AC$162,20,0)&lt;&gt;"",CONCATENATE(" (",VLOOKUP(CONCATENATE($B45,"_",K$39),'Rozpis-skore'!$A$3:$AC$162,20,0),")"),"")),"")</f>
        <v/>
      </c>
      <c r="L45" s="232">
        <f ca="1">IF((COUNTIFS('Rozpis-skore'!$C$3:$C$162,B45,'Rozpis-skore'!$B$3:$B$162,"&lt;&gt;N")+COUNTIFS('Rozpis-skore'!$D$3:$D$162,B45,'Rozpis-skore'!$B$3:$B$162,"&lt;&gt;N"))=0,"",SUMIF('Rozpis-skore'!$C$3:$C$162,B45,'Rozpis-skore'!$I$3:$I$128)+SUMIF('Rozpis-skore'!$D$3:$D$162,B45,'Rozpis-skore'!$J$3:$J$128))</f>
        <v>0</v>
      </c>
      <c r="M45" s="235">
        <f ca="1">IF((COUNTIFS('Rozpis-skore'!$C$3:$C$162,B45,'Rozpis-skore'!$B$3:$B$162,"&lt;&gt;N")+COUNTIFS('Rozpis-skore'!$D$3:$D$162,B45,'Rozpis-skore'!$B$3:$B$162,"&lt;&gt;N"))=0,"",SUMIF('Rozpis-skore'!$C$3:$C$162,$B45,'Rozpis-skore'!$E$3:$E$128)+SUMIF('Rozpis-skore'!$D$3:$D$162,$B45,'Rozpis-skore'!$F$3:$F$128))</f>
        <v>31</v>
      </c>
      <c r="N45" s="355">
        <f ca="1">IF((COUNTIFS('Rozpis-skore'!$C$3:$C$162,B45,'Rozpis-skore'!$B$3:$B$162,"&lt;&gt;N")+COUNTIFS('Rozpis-skore'!$D$3:$D$162,B45,'Rozpis-skore'!$B$3:$B$162,"&lt;&gt;N"))=0,"",SUMIF('Rozpis-skore'!$C$3:$C$162,$B45,'Rozpis-skore'!$F$3:$F$128)+SUMIF('Rozpis-skore'!$D$3:$D$162,$B45,'Rozpis-skore'!$E$3:$E$128))</f>
        <v>24</v>
      </c>
      <c r="O45" s="233">
        <f t="shared" ca="1" si="6"/>
        <v>7</v>
      </c>
      <c r="P45" s="445">
        <f t="shared" ca="1" si="7"/>
        <v>1.2916666666666667</v>
      </c>
      <c r="Q45" s="447">
        <f>Tabulka!Q45</f>
        <v>2</v>
      </c>
      <c r="R45" s="447" t="str">
        <f>IF($Q45="","",IF(AND(COUNTIF($Q$40:$Q$47,$Q45)&gt;1,COUNTIF($Q$40:$Q$47,$Q45)&lt;COUNTA($C$40:$C$47)),HLOOKUP($B45,'rozstřely-skore'!$C$132:$BN$145,10,0),""))</f>
        <v/>
      </c>
      <c r="S45" s="448" t="str">
        <f>IF($Q45="","",IF(AND(COUNTIF($Q$40:$Q$47,$Q45)&gt;1,COUNTIF($Q$40:$Q$47,$Q45)&lt;COUNTA($C$40:$C$47)),HLOOKUP($B45,'rozstřely-skore'!$C$132:$BN$145,11,0),""))</f>
        <v/>
      </c>
      <c r="T45" s="449" t="str">
        <f>IF($Q45="","",IF(AND(COUNTIF($Q$40:$Q$47,$Q45)&gt;1,COUNTIF($Q$40:$Q$47,$Q45)&lt;COUNTA($C$40:$C$47)),HLOOKUP($B45,'rozstřely-skore'!$C$132:$BN$145,12,0),""))</f>
        <v/>
      </c>
      <c r="U45" s="447" t="str">
        <f>IF($Q45="","",IF(AND(COUNTIF($Q$40:$Q$47,$Q45)&gt;1,COUNTIF($Q$40:$Q$47,$Q45)&lt;COUNTA($C$40:$C$47)),HLOOKUP($B45,'rozstřely-skore'!$C$132:$BN$145,13,0),""))</f>
        <v/>
      </c>
      <c r="V45" s="450" t="str">
        <f>IF($Q45="","",IF(AND(COUNTIF($Q$40:$Q$47,$Q45)&gt;1,COUNTIF($Q$40:$Q$47,$Q45)&lt;COUNTA($C$40:$C$47)),HLOOKUP($B45,'rozstřely-skore'!$C$132:$BN$145,14,0),""))</f>
        <v/>
      </c>
      <c r="W45" s="325"/>
    </row>
    <row r="46" spans="1:23" ht="30" customHeight="1" x14ac:dyDescent="0.25">
      <c r="A46" s="324"/>
      <c r="B46" s="1013">
        <f>'Tabulky skupin'!B46</f>
        <v>47</v>
      </c>
      <c r="C46" s="891" t="str">
        <f>VLOOKUP($B46,jednotlivci!$C$5:$G$164,5,0)</f>
        <v/>
      </c>
      <c r="D46" s="100" t="str">
        <f>IFERROR(CONCATENATE(VLOOKUP(CONCATENATE(D$39,"_",$B46),'Rozpis-skore'!$A$3:$AC$162,IF(VLOOKUP(CONCATENATE(D$39,"_",$B46),'Rozpis-skore'!$A$3:$AC$162,3,0)=$B46,5,6),0),":",VLOOKUP(CONCATENATE(D$39,"_",$B46),'Rozpis-skore'!$A$3:$AC$162,IF(VLOOKUP(CONCATENATE(D$39,"_",$B46),'Rozpis-skore'!$A$3:$AC$162,3,0)=$B46,6,5),0),IF(VLOOKUP(CONCATENATE(D$39,"_",$B46),'Rozpis-skore'!$A$3:$AC$162,20,0)&lt;&gt;"",CONCATENATE(" (",VLOOKUP(CONCATENATE(D$39,"_",$B46),'Rozpis-skore'!$A$3:$AC$162,20,0),")"),"")),"")</f>
        <v/>
      </c>
      <c r="E46" s="103" t="str">
        <f>IFERROR(CONCATENATE(VLOOKUP(CONCATENATE(E$39,"_",$B46),'Rozpis-skore'!$A$3:$AC$162,IF(VLOOKUP(CONCATENATE(E$39,"_",$B46),'Rozpis-skore'!$A$3:$AC$162,3,0)=$B46,5,6),0),":",VLOOKUP(CONCATENATE(E$39,"_",$B46),'Rozpis-skore'!$A$3:$AC$162,IF(VLOOKUP(CONCATENATE(E$39,"_",$B46),'Rozpis-skore'!$A$3:$AC$162,3,0)=$B46,6,5),0),IF(VLOOKUP(CONCATENATE(E$39,"_",$B46),'Rozpis-skore'!$A$3:$AC$162,20,0)&lt;&gt;"",CONCATENATE(" (",VLOOKUP(CONCATENATE(E$39,"_",$B46),'Rozpis-skore'!$A$3:$AC$162,20,0),")"),"")),"")</f>
        <v/>
      </c>
      <c r="F46" s="103" t="str">
        <f>IFERROR(CONCATENATE(VLOOKUP(CONCATENATE(F$39,"_",$B46),'Rozpis-skore'!$A$3:$AC$162,IF(VLOOKUP(CONCATENATE(F$39,"_",$B46),'Rozpis-skore'!$A$3:$AC$162,3,0)=$B46,5,6),0),":",VLOOKUP(CONCATENATE(F$39,"_",$B46),'Rozpis-skore'!$A$3:$AC$162,IF(VLOOKUP(CONCATENATE(F$39,"_",$B46),'Rozpis-skore'!$A$3:$AC$162,3,0)=$B46,6,5),0),IF(VLOOKUP(CONCATENATE(F$39,"_",$B46),'Rozpis-skore'!$A$3:$AC$162,20,0)&lt;&gt;"",CONCATENATE(" (",VLOOKUP(CONCATENATE(F$39,"_",$B46),'Rozpis-skore'!$A$3:$AC$162,20,0),")"),"")),"")</f>
        <v/>
      </c>
      <c r="G46" s="103" t="str">
        <f>IFERROR(CONCATENATE(VLOOKUP(CONCATENATE(G$39,"_",$B46),'Rozpis-skore'!$A$3:$AC$162,IF(VLOOKUP(CONCATENATE(G$39,"_",$B46),'Rozpis-skore'!$A$3:$AC$162,3,0)=$B46,5,6),0),":",VLOOKUP(CONCATENATE(G$39,"_",$B46),'Rozpis-skore'!$A$3:$AC$162,IF(VLOOKUP(CONCATENATE(G$39,"_",$B46),'Rozpis-skore'!$A$3:$AC$162,3,0)=$B46,6,5),0),IF(VLOOKUP(CONCATENATE(G$39,"_",$B46),'Rozpis-skore'!$A$3:$AC$162,20,0)&lt;&gt;"",CONCATENATE(" (",VLOOKUP(CONCATENATE(G$39,"_",$B46),'Rozpis-skore'!$A$3:$AC$162,20,0),")"),"")),"")</f>
        <v/>
      </c>
      <c r="H46" s="103" t="str">
        <f>IFERROR(CONCATENATE(VLOOKUP(CONCATENATE(H$39,"_",$B46),'Rozpis-skore'!$A$3:$AC$162,IF(VLOOKUP(CONCATENATE(H$39,"_",$B46),'Rozpis-skore'!$A$3:$AC$162,3,0)=$B46,5,6),0),":",VLOOKUP(CONCATENATE(H$39,"_",$B46),'Rozpis-skore'!$A$3:$AC$162,IF(VLOOKUP(CONCATENATE(H$39,"_",$B46),'Rozpis-skore'!$A$3:$AC$162,3,0)=$B46,6,5),0),IF(VLOOKUP(CONCATENATE(H$39,"_",$B46),'Rozpis-skore'!$A$3:$AC$162,20,0)&lt;&gt;"",CONCATENATE(" (",VLOOKUP(CONCATENATE(H$39,"_",$B46),'Rozpis-skore'!$A$3:$AC$162,20,0),")"),"")),"")</f>
        <v/>
      </c>
      <c r="I46" s="103" t="str">
        <f>IFERROR(CONCATENATE(VLOOKUP(CONCATENATE(I$39,"_",$B46),'Rozpis-skore'!$A$3:$AC$162,IF(VLOOKUP(CONCATENATE(I$39,"_",$B46),'Rozpis-skore'!$A$3:$AC$162,3,0)=$B46,5,6),0),":",VLOOKUP(CONCATENATE(I$39,"_",$B46),'Rozpis-skore'!$A$3:$AC$162,IF(VLOOKUP(CONCATENATE(I$39,"_",$B46),'Rozpis-skore'!$A$3:$AC$162,3,0)=$B46,6,5),0),IF(VLOOKUP(CONCATENATE(I$39,"_",$B46),'Rozpis-skore'!$A$3:$AC$162,20,0)&lt;&gt;"",CONCATENATE(" (",VLOOKUP(CONCATENATE(I$39,"_",$B46),'Rozpis-skore'!$A$3:$AC$162,20,0),")"),"")),"")</f>
        <v/>
      </c>
      <c r="J46" s="553" t="str">
        <f>I45</f>
        <v>D</v>
      </c>
      <c r="K46" s="102" t="str">
        <f>IFERROR(CONCATENATE(VLOOKUP(CONCATENATE($B46,"_",K$39),'Rozpis-skore'!$A$3:$AC$162,IF(VLOOKUP(CONCATENATE($B46,"_",K$39),'Rozpis-skore'!$A$3:$AC$162,3,0)=$B46,5,6),0),":",VLOOKUP(CONCATENATE($B46,"_",K$39),'Rozpis-skore'!$A$3:$AC$162,IF(VLOOKUP(CONCATENATE($B46,"_",K$39),'Rozpis-skore'!$A$3:$AC$162,3,0)=$B46,6,5),0),IF(VLOOKUP(CONCATENATE($B46,"_",K$39),'Rozpis-skore'!$A$3:$AC$162,20,0)&lt;&gt;"",CONCATENATE(" (",VLOOKUP(CONCATENATE($B46,"_",K$39),'Rozpis-skore'!$A$3:$AC$162,20,0),")"),"")),"")</f>
        <v/>
      </c>
      <c r="L46" s="232" t="str">
        <f>IF((COUNTIFS('Rozpis-skore'!$C$3:$C$162,B46,'Rozpis-skore'!$B$3:$B$162,"&lt;&gt;N")+COUNTIFS('Rozpis-skore'!$D$3:$D$162,B46,'Rozpis-skore'!$B$3:$B$162,"&lt;&gt;N"))=0,"",SUMIF('Rozpis-skore'!$C$3:$C$162,B46,'Rozpis-skore'!$I$3:$I$128)+SUMIF('Rozpis-skore'!$D$3:$D$162,B46,'Rozpis-skore'!$J$3:$J$128))</f>
        <v/>
      </c>
      <c r="M46" s="235" t="str">
        <f>IF((COUNTIFS('Rozpis-skore'!$C$3:$C$162,B46,'Rozpis-skore'!$B$3:$B$162,"&lt;&gt;N")+COUNTIFS('Rozpis-skore'!$D$3:$D$162,B46,'Rozpis-skore'!$B$3:$B$162,"&lt;&gt;N"))=0,"",SUMIF('Rozpis-skore'!$C$3:$C$162,$B46,'Rozpis-skore'!$E$3:$E$128)+SUMIF('Rozpis-skore'!$D$3:$D$162,$B46,'Rozpis-skore'!$F$3:$F$128))</f>
        <v/>
      </c>
      <c r="N46" s="355" t="str">
        <f>IF((COUNTIFS('Rozpis-skore'!$C$3:$C$162,B46,'Rozpis-skore'!$B$3:$B$162,"&lt;&gt;N")+COUNTIFS('Rozpis-skore'!$D$3:$D$162,B46,'Rozpis-skore'!$B$3:$B$162,"&lt;&gt;N"))=0,"",SUMIF('Rozpis-skore'!$C$3:$C$162,$B46,'Rozpis-skore'!$F$3:$F$128)+SUMIF('Rozpis-skore'!$D$3:$D$162,$B46,'Rozpis-skore'!$E$3:$E$128))</f>
        <v/>
      </c>
      <c r="O46" s="233" t="str">
        <f t="shared" si="6"/>
        <v/>
      </c>
      <c r="P46" s="445" t="str">
        <f t="shared" si="7"/>
        <v/>
      </c>
      <c r="Q46" s="447" t="str">
        <f>Tabulka!Q46</f>
        <v/>
      </c>
      <c r="R46" s="447" t="str">
        <f>IF($Q46="","",IF(AND(COUNTIF($Q$40:$Q$47,$Q46)&gt;1,COUNTIF($Q$40:$Q$47,$Q46)&lt;COUNTA($C$40:$C$47)),HLOOKUP($B46,'rozstřely-skore'!$C$132:$BN$145,10,0),""))</f>
        <v/>
      </c>
      <c r="S46" s="448" t="str">
        <f>IF($Q46="","",IF(AND(COUNTIF($Q$40:$Q$47,$Q46)&gt;1,COUNTIF($Q$40:$Q$47,$Q46)&lt;COUNTA($C$40:$C$47)),HLOOKUP($B46,'rozstřely-skore'!$C$132:$BN$145,11,0),""))</f>
        <v/>
      </c>
      <c r="T46" s="449" t="str">
        <f>IF($Q46="","",IF(AND(COUNTIF($Q$40:$Q$47,$Q46)&gt;1,COUNTIF($Q$40:$Q$47,$Q46)&lt;COUNTA($C$40:$C$47)),HLOOKUP($B46,'rozstřely-skore'!$C$132:$BN$145,12,0),""))</f>
        <v/>
      </c>
      <c r="U46" s="447" t="str">
        <f>IF($Q46="","",IF(AND(COUNTIF($Q$40:$Q$47,$Q46)&gt;1,COUNTIF($Q$40:$Q$47,$Q46)&lt;COUNTA($C$40:$C$47)),HLOOKUP($B46,'rozstřely-skore'!$C$132:$BN$145,13,0),""))</f>
        <v/>
      </c>
      <c r="V46" s="450" t="str">
        <f>IF($Q46="","",IF(AND(COUNTIF($Q$40:$Q$47,$Q46)&gt;1,COUNTIF($Q$40:$Q$47,$Q46)&lt;COUNTA($C$40:$C$47)),HLOOKUP($B46,'rozstřely-skore'!$C$132:$BN$145,14,0),""))</f>
        <v/>
      </c>
      <c r="W46" s="325"/>
    </row>
    <row r="47" spans="1:23" ht="30" customHeight="1" thickBot="1" x14ac:dyDescent="0.3">
      <c r="A47" s="324"/>
      <c r="B47" s="1014">
        <f>'Tabulky skupin'!B47</f>
        <v>48</v>
      </c>
      <c r="C47" s="909" t="str">
        <f>VLOOKUP($B47,jednotlivci!$C$5:$G$164,5,0)</f>
        <v/>
      </c>
      <c r="D47" s="104" t="str">
        <f>IFERROR(CONCATENATE(VLOOKUP(CONCATENATE(D$39,"_",$B47),'Rozpis-skore'!$A$3:$AC$162,IF(VLOOKUP(CONCATENATE(D$39,"_",$B47),'Rozpis-skore'!$A$3:$AC$162,3,0)=$B47,5,6),0),":",VLOOKUP(CONCATENATE(D$39,"_",$B47),'Rozpis-skore'!$A$3:$AC$162,IF(VLOOKUP(CONCATENATE(D$39,"_",$B47),'Rozpis-skore'!$A$3:$AC$162,3,0)=$B47,6,5),0),IF(VLOOKUP(CONCATENATE(D$39,"_",$B47),'Rozpis-skore'!$A$3:$AC$162,20,0)&lt;&gt;"",CONCATENATE(" (",VLOOKUP(CONCATENATE(D$39,"_",$B47),'Rozpis-skore'!$A$3:$AC$162,20,0),")"),"")),"")</f>
        <v/>
      </c>
      <c r="E47" s="105" t="str">
        <f>IFERROR(CONCATENATE(VLOOKUP(CONCATENATE(E$39,"_",$B47),'Rozpis-skore'!$A$3:$AC$162,IF(VLOOKUP(CONCATENATE(E$39,"_",$B47),'Rozpis-skore'!$A$3:$AC$162,3,0)=$B47,5,6),0),":",VLOOKUP(CONCATENATE(E$39,"_",$B47),'Rozpis-skore'!$A$3:$AC$162,IF(VLOOKUP(CONCATENATE(E$39,"_",$B47),'Rozpis-skore'!$A$3:$AC$162,3,0)=$B47,6,5),0),IF(VLOOKUP(CONCATENATE(E$39,"_",$B47),'Rozpis-skore'!$A$3:$AC$162,20,0)&lt;&gt;"",CONCATENATE(" (",VLOOKUP(CONCATENATE(E$39,"_",$B47),'Rozpis-skore'!$A$3:$AC$162,20,0),")"),"")),"")</f>
        <v/>
      </c>
      <c r="F47" s="105" t="str">
        <f>IFERROR(CONCATENATE(VLOOKUP(CONCATENATE(F$39,"_",$B47),'Rozpis-skore'!$A$3:$AC$162,IF(VLOOKUP(CONCATENATE(F$39,"_",$B47),'Rozpis-skore'!$A$3:$AC$162,3,0)=$B47,5,6),0),":",VLOOKUP(CONCATENATE(F$39,"_",$B47),'Rozpis-skore'!$A$3:$AC$162,IF(VLOOKUP(CONCATENATE(F$39,"_",$B47),'Rozpis-skore'!$A$3:$AC$162,3,0)=$B47,6,5),0),IF(VLOOKUP(CONCATENATE(F$39,"_",$B47),'Rozpis-skore'!$A$3:$AC$162,20,0)&lt;&gt;"",CONCATENATE(" (",VLOOKUP(CONCATENATE(F$39,"_",$B47),'Rozpis-skore'!$A$3:$AC$162,20,0),")"),"")),"")</f>
        <v/>
      </c>
      <c r="G47" s="105" t="str">
        <f>IFERROR(CONCATENATE(VLOOKUP(CONCATENATE(G$39,"_",$B47),'Rozpis-skore'!$A$3:$AC$162,IF(VLOOKUP(CONCATENATE(G$39,"_",$B47),'Rozpis-skore'!$A$3:$AC$162,3,0)=$B47,5,6),0),":",VLOOKUP(CONCATENATE(G$39,"_",$B47),'Rozpis-skore'!$A$3:$AC$162,IF(VLOOKUP(CONCATENATE(G$39,"_",$B47),'Rozpis-skore'!$A$3:$AC$162,3,0)=$B47,6,5),0),IF(VLOOKUP(CONCATENATE(G$39,"_",$B47),'Rozpis-skore'!$A$3:$AC$162,20,0)&lt;&gt;"",CONCATENATE(" (",VLOOKUP(CONCATENATE(G$39,"_",$B47),'Rozpis-skore'!$A$3:$AC$162,20,0),")"),"")),"")</f>
        <v/>
      </c>
      <c r="H47" s="105" t="str">
        <f>IFERROR(CONCATENATE(VLOOKUP(CONCATENATE(H$39,"_",$B47),'Rozpis-skore'!$A$3:$AC$162,IF(VLOOKUP(CONCATENATE(H$39,"_",$B47),'Rozpis-skore'!$A$3:$AC$162,3,0)=$B47,5,6),0),":",VLOOKUP(CONCATENATE(H$39,"_",$B47),'Rozpis-skore'!$A$3:$AC$162,IF(VLOOKUP(CONCATENATE(H$39,"_",$B47),'Rozpis-skore'!$A$3:$AC$162,3,0)=$B47,6,5),0),IF(VLOOKUP(CONCATENATE(H$39,"_",$B47),'Rozpis-skore'!$A$3:$AC$162,20,0)&lt;&gt;"",CONCATENATE(" (",VLOOKUP(CONCATENATE(H$39,"_",$B47),'Rozpis-skore'!$A$3:$AC$162,20,0),")"),"")),"")</f>
        <v/>
      </c>
      <c r="I47" s="105" t="str">
        <f>IFERROR(CONCATENATE(VLOOKUP(CONCATENATE(I$39,"_",$B47),'Rozpis-skore'!$A$3:$AC$162,IF(VLOOKUP(CONCATENATE(I$39,"_",$B47),'Rozpis-skore'!$A$3:$AC$162,3,0)=$B47,5,6),0),":",VLOOKUP(CONCATENATE(I$39,"_",$B47),'Rozpis-skore'!$A$3:$AC$162,IF(VLOOKUP(CONCATENATE(I$39,"_",$B47),'Rozpis-skore'!$A$3:$AC$162,3,0)=$B47,6,5),0),IF(VLOOKUP(CONCATENATE(I$39,"_",$B47),'Rozpis-skore'!$A$3:$AC$162,20,0)&lt;&gt;"",CONCATENATE(" (",VLOOKUP(CONCATENATE(I$39,"_",$B47),'Rozpis-skore'!$A$3:$AC$162,20,0),")"),"")),"")</f>
        <v/>
      </c>
      <c r="J47" s="105" t="str">
        <f>IFERROR(CONCATENATE(VLOOKUP(CONCATENATE(J$39,"_",$B47),'Rozpis-skore'!$A$3:$AC$162,IF(VLOOKUP(CONCATENATE(J$39,"_",$B47),'Rozpis-skore'!$A$3:$AC$162,3,0)=$B47,5,6),0),":",VLOOKUP(CONCATENATE(J$39,"_",$B47),'Rozpis-skore'!$A$3:$AC$162,IF(VLOOKUP(CONCATENATE(J$39,"_",$B47),'Rozpis-skore'!$A$3:$AC$162,3,0)=$B47,6,5),0),IF(VLOOKUP(CONCATENATE(J$39,"_",$B47),'Rozpis-skore'!$A$3:$AC$162,20,0)&lt;&gt;"",CONCATENATE(" (",VLOOKUP(CONCATENATE(J$39,"_",$B47),'Rozpis-skore'!$A$3:$AC$162,20,0),")"),"")),"")</f>
        <v/>
      </c>
      <c r="K47" s="554" t="str">
        <f>J46</f>
        <v>D</v>
      </c>
      <c r="L47" s="351" t="str">
        <f>IF((COUNTIFS('Rozpis-skore'!$C$3:$C$162,B47,'Rozpis-skore'!$B$3:$B$162,"&lt;&gt;N")+COUNTIFS('Rozpis-skore'!$D$3:$D$162,B47,'Rozpis-skore'!$B$3:$B$162,"&lt;&gt;N"))=0,"",SUMIF('Rozpis-skore'!$C$3:$C$162,B47,'Rozpis-skore'!$I$3:$I$128)+SUMIF('Rozpis-skore'!$D$3:$D$162,B47,'Rozpis-skore'!$J$3:$J$128))</f>
        <v/>
      </c>
      <c r="M47" s="357" t="str">
        <f>IF((COUNTIFS('Rozpis-skore'!$C$3:$C$162,B47,'Rozpis-skore'!$B$3:$B$162,"&lt;&gt;N")+COUNTIFS('Rozpis-skore'!$D$3:$D$162,B47,'Rozpis-skore'!$B$3:$B$162,"&lt;&gt;N"))=0,"",SUMIF('Rozpis-skore'!$C$3:$C$162,$B47,'Rozpis-skore'!$E$3:$E$128)+SUMIF('Rozpis-skore'!$D$3:$D$162,$B47,'Rozpis-skore'!$F$3:$F$128))</f>
        <v/>
      </c>
      <c r="N47" s="356" t="str">
        <f>IF((COUNTIFS('Rozpis-skore'!$C$3:$C$162,B47,'Rozpis-skore'!$B$3:$B$162,"&lt;&gt;N")+COUNTIFS('Rozpis-skore'!$D$3:$D$162,B47,'Rozpis-skore'!$B$3:$B$162,"&lt;&gt;N"))=0,"",SUMIF('Rozpis-skore'!$C$3:$C$162,$B47,'Rozpis-skore'!$F$3:$F$128)+SUMIF('Rozpis-skore'!$D$3:$D$162,$B47,'Rozpis-skore'!$E$3:$E$128))</f>
        <v/>
      </c>
      <c r="O47" s="353" t="str">
        <f t="shared" si="6"/>
        <v/>
      </c>
      <c r="P47" s="458" t="str">
        <f t="shared" si="7"/>
        <v/>
      </c>
      <c r="Q47" s="447" t="str">
        <f>Tabulka!Q47</f>
        <v/>
      </c>
      <c r="R47" s="460" t="str">
        <f>IF($Q47="","",IF(AND(COUNTIF($Q$40:$Q$47,$Q47)&gt;1,COUNTIF($Q$40:$Q$47,$Q47)&lt;COUNTA($C$40:$C$47)),HLOOKUP($B47,'rozstřely-skore'!$C$132:$BN$145,10,0),""))</f>
        <v/>
      </c>
      <c r="S47" s="461" t="str">
        <f>IF($Q47="","",IF(AND(COUNTIF($Q$40:$Q$47,$Q47)&gt;1,COUNTIF($Q$40:$Q$47,$Q47)&lt;COUNTA($C$40:$C$47)),HLOOKUP($B47,'rozstřely-skore'!$C$132:$BN$145,11,0),""))</f>
        <v/>
      </c>
      <c r="T47" s="462" t="str">
        <f>IF($Q47="","",IF(AND(COUNTIF($Q$40:$Q$47,$Q47)&gt;1,COUNTIF($Q$40:$Q$47,$Q47)&lt;COUNTA($C$40:$C$47)),HLOOKUP($B47,'rozstřely-skore'!$C$132:$BN$145,12,0),""))</f>
        <v/>
      </c>
      <c r="U47" s="460" t="str">
        <f>IF($Q47="","",IF(AND(COUNTIF($Q$40:$Q$47,$Q47)&gt;1,COUNTIF($Q$40:$Q$47,$Q47)&lt;COUNTA($C$40:$C$47)),HLOOKUP($B47,'rozstřely-skore'!$C$132:$BN$145,13,0),""))</f>
        <v/>
      </c>
      <c r="V47" s="463" t="str">
        <f>IF($Q47="","",IF(AND(COUNTIF($Q$40:$Q$47,$Q47)&gt;1,COUNTIF($Q$40:$Q$47,$Q47)&lt;COUNTA($C$40:$C$47)),HLOOKUP($B47,'rozstřely-skore'!$C$132:$BN$145,14,0),""))</f>
        <v/>
      </c>
      <c r="W47" s="325"/>
    </row>
    <row r="48" spans="1:23" ht="30" customHeight="1" x14ac:dyDescent="0.3">
      <c r="A48" s="324"/>
      <c r="B48" s="331"/>
      <c r="C48" s="829"/>
      <c r="D48" s="535"/>
      <c r="E48" s="535"/>
      <c r="F48" s="535"/>
      <c r="G48" s="535"/>
      <c r="H48" s="535"/>
      <c r="I48" s="535"/>
      <c r="J48" s="535"/>
      <c r="K48" s="535"/>
      <c r="L48" s="480"/>
      <c r="M48" s="536"/>
      <c r="N48" s="537"/>
      <c r="O48" s="480"/>
      <c r="P48" s="480"/>
      <c r="Q48" s="480"/>
      <c r="R48" s="335"/>
      <c r="S48" s="536"/>
      <c r="T48" s="538"/>
      <c r="U48" s="480"/>
      <c r="V48" s="480"/>
      <c r="W48" s="329"/>
    </row>
    <row r="49" spans="1:23" ht="30" customHeight="1" thickBot="1" x14ac:dyDescent="0.35">
      <c r="A49" s="336"/>
      <c r="B49" s="331"/>
      <c r="C49" s="829"/>
      <c r="D49" s="556"/>
      <c r="E49" s="556"/>
      <c r="F49" s="556"/>
      <c r="G49" s="556"/>
      <c r="H49" s="556"/>
      <c r="I49" s="556"/>
      <c r="J49" s="556"/>
      <c r="K49" s="556"/>
      <c r="L49" s="555"/>
      <c r="M49" s="557"/>
      <c r="N49" s="558"/>
      <c r="O49" s="555"/>
      <c r="P49" s="555"/>
      <c r="Q49" s="555"/>
      <c r="R49" s="337"/>
      <c r="S49" s="557"/>
      <c r="T49" s="559"/>
      <c r="U49" s="555"/>
      <c r="V49" s="555"/>
      <c r="W49" s="338"/>
    </row>
    <row r="50" spans="1:23" ht="30" customHeight="1" thickTop="1" x14ac:dyDescent="0.25">
      <c r="A50" s="324"/>
      <c r="B50" s="106"/>
      <c r="C50" s="832" t="str">
        <f>D52</f>
        <v>E</v>
      </c>
      <c r="D50" s="416" t="str">
        <f>C52</f>
        <v>Černý/ 
Jiroud</v>
      </c>
      <c r="E50" s="417" t="str">
        <f>C53</f>
        <v>Novák/ 
Stránský</v>
      </c>
      <c r="F50" s="417" t="str">
        <f>C54</f>
        <v>Hrůza/ 
Rychlý</v>
      </c>
      <c r="G50" s="417" t="str">
        <f>C55</f>
        <v>Krbec/ 
Netopilík</v>
      </c>
      <c r="H50" s="417" t="str">
        <f>C56</f>
        <v>Tichý/ 
Chyna</v>
      </c>
      <c r="I50" s="417" t="str">
        <f>C57</f>
        <v>Severa/ 
Weiss</v>
      </c>
      <c r="J50" s="417" t="str">
        <f>C58</f>
        <v/>
      </c>
      <c r="K50" s="417" t="str">
        <f>C59</f>
        <v/>
      </c>
      <c r="L50" s="418" t="s">
        <v>14</v>
      </c>
      <c r="M50" s="1907" t="s">
        <v>13</v>
      </c>
      <c r="N50" s="1907"/>
      <c r="O50" s="419" t="s">
        <v>15</v>
      </c>
      <c r="P50" s="420" t="s">
        <v>186</v>
      </c>
      <c r="Q50" s="421" t="s">
        <v>107</v>
      </c>
      <c r="R50" s="422" t="s">
        <v>104</v>
      </c>
      <c r="S50" s="2054" t="s">
        <v>105</v>
      </c>
      <c r="T50" s="2055"/>
      <c r="U50" s="422" t="s">
        <v>106</v>
      </c>
      <c r="V50" s="423" t="s">
        <v>187</v>
      </c>
      <c r="W50" s="325"/>
    </row>
    <row r="51" spans="1:23" ht="30" customHeight="1" thickBot="1" x14ac:dyDescent="0.3">
      <c r="A51" s="324"/>
      <c r="B51" s="1011" t="str">
        <f>'Tabulky skupin'!B51</f>
        <v>E</v>
      </c>
      <c r="C51" s="833"/>
      <c r="D51" s="426">
        <f>B52</f>
        <v>51</v>
      </c>
      <c r="E51" s="427">
        <f>B53</f>
        <v>52</v>
      </c>
      <c r="F51" s="427">
        <f>B54</f>
        <v>53</v>
      </c>
      <c r="G51" s="428">
        <f>B55</f>
        <v>54</v>
      </c>
      <c r="H51" s="427">
        <f>B56</f>
        <v>55</v>
      </c>
      <c r="I51" s="429">
        <f>B57</f>
        <v>56</v>
      </c>
      <c r="J51" s="427">
        <f>B58</f>
        <v>57</v>
      </c>
      <c r="K51" s="427">
        <f>B59</f>
        <v>58</v>
      </c>
      <c r="L51" s="430"/>
      <c r="M51" s="1910"/>
      <c r="N51" s="1910"/>
      <c r="O51" s="431"/>
      <c r="P51" s="432"/>
      <c r="Q51" s="2056" t="s">
        <v>42</v>
      </c>
      <c r="R51" s="2057"/>
      <c r="S51" s="2057"/>
      <c r="T51" s="2057"/>
      <c r="U51" s="2057"/>
      <c r="V51" s="2058"/>
      <c r="W51" s="325"/>
    </row>
    <row r="52" spans="1:23" ht="30" customHeight="1" thickTop="1" x14ac:dyDescent="0.25">
      <c r="A52" s="324"/>
      <c r="B52" s="1012">
        <f>'Tabulky skupin'!B52</f>
        <v>51</v>
      </c>
      <c r="C52" s="898" t="str">
        <f>VLOOKUP($B52,jednotlivci!$C$5:$G$164,5,0)</f>
        <v>Černý/ 
Jiroud</v>
      </c>
      <c r="D52" s="433" t="str">
        <f>B51</f>
        <v>E</v>
      </c>
      <c r="E52" s="98" t="str">
        <f>IFERROR(CONCATENATE(VLOOKUP(CONCATENATE($B52,"_",E$51),'Rozpis-skore'!$A$3:$AC$162,IF(VLOOKUP(CONCATENATE($B52,"_",E$51),'Rozpis-skore'!$A$3:$AC$162,3,0)=$B52,5,6),0),":",VLOOKUP(CONCATENATE($B52,"_",E$51),'Rozpis-skore'!$A$3:$AC$162,IF(VLOOKUP(CONCATENATE($B52,"_",E$51),'Rozpis-skore'!$A$3:$AC$162,3,0)=$B52,6,5),0),IF(VLOOKUP(CONCATENATE($B52,"_",E$51),'Rozpis-skore'!$A$3:$AC$162,20,0)&lt;&gt;"",CONCATENATE(" (",VLOOKUP(CONCATENATE($B52,"_",E$51),'Rozpis-skore'!$A$3:$AC$162,20,0),")"),"")),"")</f>
        <v>3:5</v>
      </c>
      <c r="F52" s="98" t="str">
        <f>IFERROR(CONCATENATE(VLOOKUP(CONCATENATE($B52,"_",F$51),'Rozpis-skore'!$A$3:$AC$162,IF(VLOOKUP(CONCATENATE($B52,"_",F$51),'Rozpis-skore'!$A$3:$AC$162,3,0)=$B52,5,6),0),":",VLOOKUP(CONCATENATE($B52,"_",F$51),'Rozpis-skore'!$A$3:$AC$162,IF(VLOOKUP(CONCATENATE($B52,"_",F$51),'Rozpis-skore'!$A$3:$AC$162,3,0)=$B52,6,5),0),IF(VLOOKUP(CONCATENATE($B52,"_",F$51),'Rozpis-skore'!$A$3:$AC$162,20,0)&lt;&gt;"",CONCATENATE(" (",VLOOKUP(CONCATENATE($B52,"_",F$51),'Rozpis-skore'!$A$3:$AC$162,20,0),")"),"")),"")</f>
        <v>3:5</v>
      </c>
      <c r="G52" s="98" t="str">
        <f>IFERROR(CONCATENATE(VLOOKUP(CONCATENATE($B52,"_",G$51),'Rozpis-skore'!$A$3:$AC$162,IF(VLOOKUP(CONCATENATE($B52,"_",G$51),'Rozpis-skore'!$A$3:$AC$162,3,0)=$B52,5,6),0),":",VLOOKUP(CONCATENATE($B52,"_",G$51),'Rozpis-skore'!$A$3:$AC$162,IF(VLOOKUP(CONCATENATE($B52,"_",G$51),'Rozpis-skore'!$A$3:$AC$162,3,0)=$B52,6,5),0),IF(VLOOKUP(CONCATENATE($B52,"_",G$51),'Rozpis-skore'!$A$3:$AC$162,20,0)&lt;&gt;"",CONCATENATE(" (",VLOOKUP(CONCATENATE($B52,"_",G$51),'Rozpis-skore'!$A$3:$AC$162,20,0),")"),"")),"")</f>
        <v>4:6</v>
      </c>
      <c r="H52" s="98" t="str">
        <f>IFERROR(CONCATENATE(VLOOKUP(CONCATENATE($B52,"_",H$51),'Rozpis-skore'!$A$3:$AC$162,IF(VLOOKUP(CONCATENATE($B52,"_",H$51),'Rozpis-skore'!$A$3:$AC$162,3,0)=$B52,5,6),0),":",VLOOKUP(CONCATENATE($B52,"_",H$51),'Rozpis-skore'!$A$3:$AC$162,IF(VLOOKUP(CONCATENATE($B52,"_",H$51),'Rozpis-skore'!$A$3:$AC$162,3,0)=$B52,6,5),0),IF(VLOOKUP(CONCATENATE($B52,"_",H$51),'Rozpis-skore'!$A$3:$AC$162,20,0)&lt;&gt;"",CONCATENATE(" (",VLOOKUP(CONCATENATE($B52,"_",H$51),'Rozpis-skore'!$A$3:$AC$162,20,0),")"),"")),"")</f>
        <v>1:5</v>
      </c>
      <c r="I52" s="98" t="str">
        <f>IFERROR(CONCATENATE(VLOOKUP(CONCATENATE($B52,"_",I$51),'Rozpis-skore'!$A$3:$AC$162,IF(VLOOKUP(CONCATENATE($B52,"_",I$51),'Rozpis-skore'!$A$3:$AC$162,3,0)=$B52,5,6),0),":",VLOOKUP(CONCATENATE($B52,"_",I$51),'Rozpis-skore'!$A$3:$AC$162,IF(VLOOKUP(CONCATENATE($B52,"_",I$51),'Rozpis-skore'!$A$3:$AC$162,3,0)=$B52,6,5),0),IF(VLOOKUP(CONCATENATE($B52,"_",I$51),'Rozpis-skore'!$A$3:$AC$162,20,0)&lt;&gt;"",CONCATENATE(" (",VLOOKUP(CONCATENATE($B52,"_",I$51),'Rozpis-skore'!$A$3:$AC$162,20,0),")"),"")),"")</f>
        <v>4:7</v>
      </c>
      <c r="J52" s="98" t="str">
        <f>IFERROR(CONCATENATE(VLOOKUP(CONCATENATE($B52,"_",J$51),'Rozpis-skore'!$A$3:$AC$162,IF(VLOOKUP(CONCATENATE($B52,"_",J$51),'Rozpis-skore'!$A$3:$AC$162,3,0)=$B52,5,6),0),":",VLOOKUP(CONCATENATE($B52,"_",J$51),'Rozpis-skore'!$A$3:$AC$162,IF(VLOOKUP(CONCATENATE($B52,"_",J$51),'Rozpis-skore'!$A$3:$AC$162,3,0)=$B52,6,5),0),IF(VLOOKUP(CONCATENATE($B52,"_",J$51),'Rozpis-skore'!$A$3:$AC$162,20,0)&lt;&gt;"",CONCATENATE(" (",VLOOKUP(CONCATENATE($B52,"_",J$51),'Rozpis-skore'!$A$3:$AC$162,20,0),")"),"")),"")</f>
        <v/>
      </c>
      <c r="K52" s="228" t="str">
        <f>IFERROR(CONCATENATE(VLOOKUP(CONCATENATE($B52,"_",K$51),'Rozpis-skore'!$A$3:$AC$162,IF(VLOOKUP(CONCATENATE($B52,"_",K$51),'Rozpis-skore'!$A$3:$AC$162,3,0)=$B52,5,6),0),":",VLOOKUP(CONCATENATE($B52,"_",K$51),'Rozpis-skore'!$A$3:$AC$162,IF(VLOOKUP(CONCATENATE($B52,"_",K$51),'Rozpis-skore'!$A$3:$AC$162,3,0)=$B52,6,5),0),IF(VLOOKUP(CONCATENATE($B52,"_",K$51),'Rozpis-skore'!$A$3:$AC$162,20,0)&lt;&gt;"",CONCATENATE(" (",VLOOKUP(CONCATENATE($B52,"_",K$51),'Rozpis-skore'!$A$3:$AC$162,20,0),")"),"")),"")</f>
        <v/>
      </c>
      <c r="L52" s="230">
        <f ca="1">IF((COUNTIFS('Rozpis-skore'!$C$3:$C$162,B52,'Rozpis-skore'!$B$3:$B$162,"&lt;&gt;N")+COUNTIFS('Rozpis-skore'!$D$3:$D$162,B52,'Rozpis-skore'!$B$3:$B$162,"&lt;&gt;N"))=0,"",SUMIF('Rozpis-skore'!$C$3:$C$162,B52,'Rozpis-skore'!$I$3:$I$128)+SUMIF('Rozpis-skore'!$D$3:$D$162,B52,'Rozpis-skore'!$J$3:$J$128))</f>
        <v>0</v>
      </c>
      <c r="M52" s="234">
        <f ca="1">IF((COUNTIFS('Rozpis-skore'!$C$3:$C$162,B52,'Rozpis-skore'!$B$3:$B$162,"&lt;&gt;N")+COUNTIFS('Rozpis-skore'!$D$3:$D$162,B52,'Rozpis-skore'!$B$3:$B$162,"&lt;&gt;N"))=0,"",SUMIF('Rozpis-skore'!$C$3:$C$162,$B52,'Rozpis-skore'!$E$3:$E$128)+SUMIF('Rozpis-skore'!$D$3:$D$162,$B52,'Rozpis-skore'!$F$3:$F$128))</f>
        <v>15</v>
      </c>
      <c r="N52" s="354">
        <f ca="1">IF((COUNTIFS('Rozpis-skore'!$C$3:$C$162,B52,'Rozpis-skore'!$B$3:$B$162,"&lt;&gt;N")+COUNTIFS('Rozpis-skore'!$D$3:$D$162,B52,'Rozpis-skore'!$B$3:$B$162,"&lt;&gt;N"))=0,"",SUMIF('Rozpis-skore'!$C$3:$C$162,$B52,'Rozpis-skore'!$F$3:$F$128)+SUMIF('Rozpis-skore'!$D$3:$D$162,$B52,'Rozpis-skore'!$E$3:$E$128))</f>
        <v>28</v>
      </c>
      <c r="O52" s="231">
        <f t="shared" ref="O52:O59" ca="1" si="8">IFERROR(M52-N52,"")</f>
        <v>-13</v>
      </c>
      <c r="P52" s="434">
        <f t="shared" ref="P52:P59" ca="1" si="9">IFERROR(M52/N52,"")</f>
        <v>0.5357142857142857</v>
      </c>
      <c r="Q52" s="447">
        <f>Tabulka!Q52</f>
        <v>6</v>
      </c>
      <c r="R52" s="436" t="str">
        <f>IF($Q52="","",IF(AND(COUNTIF($Q$52:$Q$59,$Q52)&gt;1,COUNTIF($Q$52:$Q$59,$Q52)&lt;COUNTA($C$52:$C$59)),HLOOKUP($B52,'rozstřely-skore'!$C$172:$BN$185,10,0),""))</f>
        <v/>
      </c>
      <c r="S52" s="437" t="str">
        <f>IF($Q52="","",IF(AND(COUNTIF($Q$52:$Q$59,$Q52)&gt;1,COUNTIF($Q$52:$Q$59,$Q52)&lt;COUNTA($C$52:$C$59)),HLOOKUP($B52,'rozstřely-skore'!$C$172:$BN$185,11,0),""))</f>
        <v/>
      </c>
      <c r="T52" s="438" t="str">
        <f>IF($Q52="","",IF(AND(COUNTIF($Q$52:$Q$59,$Q52)&gt;1,COUNTIF($Q$52:$Q$59,$Q52)&lt;COUNTA($C$52:$C$59)),HLOOKUP($B52,'rozstřely-skore'!$C$172:$BN$185,12,0),""))</f>
        <v/>
      </c>
      <c r="U52" s="436" t="str">
        <f>IF($Q52="","",IF(AND(COUNTIF($Q$52:$Q$59,$Q52)&gt;1,COUNTIF($Q$52:$Q$59,$Q52)&lt;COUNTA($C$52:$C$59)),HLOOKUP($B52,'rozstřely-skore'!$C$172:$BN$185,13,0),""))</f>
        <v/>
      </c>
      <c r="V52" s="439" t="str">
        <f>IF($Q52="","",IF(AND(COUNTIF($Q$52:$Q$59,$Q52)&gt;1,COUNTIF($Q$52:$Q$59,$Q52)&lt;COUNTA($C$52:$C$59)),HLOOKUP($B52,'rozstřely-skore'!$C$172:$BN$185,14,0),""))</f>
        <v/>
      </c>
      <c r="W52" s="325"/>
    </row>
    <row r="53" spans="1:23" ht="30" customHeight="1" x14ac:dyDescent="0.25">
      <c r="A53" s="324"/>
      <c r="B53" s="1013">
        <f>'Tabulky skupin'!B53</f>
        <v>52</v>
      </c>
      <c r="C53" s="899" t="str">
        <f>VLOOKUP($B53,jednotlivci!$C$5:$G$164,5,0)</f>
        <v>Novák/ 
Stránský</v>
      </c>
      <c r="D53" s="100" t="str">
        <f>IFERROR(CONCATENATE(VLOOKUP(CONCATENATE(D$51,"_",$B53),'Rozpis-skore'!$A$3:$AC$162,IF(VLOOKUP(CONCATENATE(D$51,"_",$B53),'Rozpis-skore'!$A$3:$AC$162,3,0)=$B53,5,6),0),":",VLOOKUP(CONCATENATE(D$51,"_",$B53),'Rozpis-skore'!$A$3:$AC$162,IF(VLOOKUP(CONCATENATE(D$51,"_",$B53),'Rozpis-skore'!$A$3:$AC$162,3,0)=$B53,6,5),0),IF(VLOOKUP(CONCATENATE(D$51,"_",$B53),'Rozpis-skore'!$A$3:$AC$162,20,0)&lt;&gt;"",CONCATENATE(" (",VLOOKUP(CONCATENATE(D$51,"_",$B53),'Rozpis-skore'!$A$3:$AC$162,20,0),")"),"")),"")</f>
        <v>5:3</v>
      </c>
      <c r="E53" s="444" t="str">
        <f>D52</f>
        <v>E</v>
      </c>
      <c r="F53" s="101" t="str">
        <f>IFERROR(CONCATENATE(VLOOKUP(CONCATENATE($B53,"_",F$51),'Rozpis-skore'!$A$3:$AC$162,IF(VLOOKUP(CONCATENATE($B53,"_",F$51),'Rozpis-skore'!$A$3:$AC$162,3,0)=$B53,5,6),0),":",VLOOKUP(CONCATENATE($B53,"_",F$51),'Rozpis-skore'!$A$3:$AC$162,IF(VLOOKUP(CONCATENATE($B53,"_",F$51),'Rozpis-skore'!$A$3:$AC$162,3,0)=$B53,6,5),0),IF(VLOOKUP(CONCATENATE($B53,"_",F$51),'Rozpis-skore'!$A$3:$AC$162,20,0)&lt;&gt;"",CONCATENATE(" (",VLOOKUP(CONCATENATE($B53,"_",F$51),'Rozpis-skore'!$A$3:$AC$162,20,0),")"),"")),"")</f>
        <v>4:5</v>
      </c>
      <c r="G53" s="101" t="str">
        <f>IFERROR(CONCATENATE(VLOOKUP(CONCATENATE($B53,"_",G$51),'Rozpis-skore'!$A$3:$AC$162,IF(VLOOKUP(CONCATENATE($B53,"_",G$51),'Rozpis-skore'!$A$3:$AC$162,3,0)=$B53,5,6),0),":",VLOOKUP(CONCATENATE($B53,"_",G$51),'Rozpis-skore'!$A$3:$AC$162,IF(VLOOKUP(CONCATENATE($B53,"_",G$51),'Rozpis-skore'!$A$3:$AC$162,3,0)=$B53,6,5),0),IF(VLOOKUP(CONCATENATE($B53,"_",G$51),'Rozpis-skore'!$A$3:$AC$162,20,0)&lt;&gt;"",CONCATENATE(" (",VLOOKUP(CONCATENATE($B53,"_",G$51),'Rozpis-skore'!$A$3:$AC$162,20,0),")"),"")),"")</f>
        <v>3:6</v>
      </c>
      <c r="H53" s="101" t="str">
        <f>IFERROR(CONCATENATE(VLOOKUP(CONCATENATE($B53,"_",H$51),'Rozpis-skore'!$A$3:$AC$162,IF(VLOOKUP(CONCATENATE($B53,"_",H$51),'Rozpis-skore'!$A$3:$AC$162,3,0)=$B53,5,6),0),":",VLOOKUP(CONCATENATE($B53,"_",H$51),'Rozpis-skore'!$A$3:$AC$162,IF(VLOOKUP(CONCATENATE($B53,"_",H$51),'Rozpis-skore'!$A$3:$AC$162,3,0)=$B53,6,5),0),IF(VLOOKUP(CONCATENATE($B53,"_",H$51),'Rozpis-skore'!$A$3:$AC$162,20,0)&lt;&gt;"",CONCATENATE(" (",VLOOKUP(CONCATENATE($B53,"_",H$51),'Rozpis-skore'!$A$3:$AC$162,20,0),")"),"")),"")</f>
        <v>1:5</v>
      </c>
      <c r="I53" s="101" t="str">
        <f>IFERROR(CONCATENATE(VLOOKUP(CONCATENATE($B53,"_",I$51),'Rozpis-skore'!$A$3:$AC$162,IF(VLOOKUP(CONCATENATE($B53,"_",I$51),'Rozpis-skore'!$A$3:$AC$162,3,0)=$B53,5,6),0),":",VLOOKUP(CONCATENATE($B53,"_",I$51),'Rozpis-skore'!$A$3:$AC$162,IF(VLOOKUP(CONCATENATE($B53,"_",I$51),'Rozpis-skore'!$A$3:$AC$162,3,0)=$B53,6,5),0),IF(VLOOKUP(CONCATENATE($B53,"_",I$51),'Rozpis-skore'!$A$3:$AC$162,20,0)&lt;&gt;"",CONCATENATE(" (",VLOOKUP(CONCATENATE($B53,"_",I$51),'Rozpis-skore'!$A$3:$AC$162,20,0),")"),"")),"")</f>
        <v>2:4</v>
      </c>
      <c r="J53" s="101" t="str">
        <f>IFERROR(CONCATENATE(VLOOKUP(CONCATENATE($B53,"_",J$51),'Rozpis-skore'!$A$3:$AC$162,IF(VLOOKUP(CONCATENATE($B53,"_",J$51),'Rozpis-skore'!$A$3:$AC$162,3,0)=$B53,5,6),0),":",VLOOKUP(CONCATENATE($B53,"_",J$51),'Rozpis-skore'!$A$3:$AC$162,IF(VLOOKUP(CONCATENATE($B53,"_",J$51),'Rozpis-skore'!$A$3:$AC$162,3,0)=$B53,6,5),0),IF(VLOOKUP(CONCATENATE($B53,"_",J$51),'Rozpis-skore'!$A$3:$AC$162,20,0)&lt;&gt;"",CONCATENATE(" (",VLOOKUP(CONCATENATE($B53,"_",J$51),'Rozpis-skore'!$A$3:$AC$162,20,0),")"),"")),"")</f>
        <v/>
      </c>
      <c r="K53" s="229" t="str">
        <f>IFERROR(CONCATENATE(VLOOKUP(CONCATENATE($B53,"_",K$51),'Rozpis-skore'!$A$3:$AC$162,IF(VLOOKUP(CONCATENATE($B53,"_",K$51),'Rozpis-skore'!$A$3:$AC$162,3,0)=$B53,5,6),0),":",VLOOKUP(CONCATENATE($B53,"_",K$51),'Rozpis-skore'!$A$3:$AC$162,IF(VLOOKUP(CONCATENATE($B53,"_",K$51),'Rozpis-skore'!$A$3:$AC$162,3,0)=$B53,6,5),0),IF(VLOOKUP(CONCATENATE($B53,"_",K$51),'Rozpis-skore'!$A$3:$AC$162,20,0)&lt;&gt;"",CONCATENATE(" (",VLOOKUP(CONCATENATE($B53,"_",K$51),'Rozpis-skore'!$A$3:$AC$162,20,0),")"),"")),"")</f>
        <v/>
      </c>
      <c r="L53" s="232">
        <f ca="1">IF((COUNTIFS('Rozpis-skore'!$C$3:$C$162,B53,'Rozpis-skore'!$B$3:$B$162,"&lt;&gt;N")+COUNTIFS('Rozpis-skore'!$D$3:$D$162,B53,'Rozpis-skore'!$B$3:$B$162,"&lt;&gt;N"))=0,"",SUMIF('Rozpis-skore'!$C$3:$C$162,B53,'Rozpis-skore'!$I$3:$I$128)+SUMIF('Rozpis-skore'!$D$3:$D$162,B53,'Rozpis-skore'!$J$3:$J$128))</f>
        <v>0</v>
      </c>
      <c r="M53" s="235">
        <f ca="1">IF((COUNTIFS('Rozpis-skore'!$C$3:$C$162,B53,'Rozpis-skore'!$B$3:$B$162,"&lt;&gt;N")+COUNTIFS('Rozpis-skore'!$D$3:$D$162,B53,'Rozpis-skore'!$B$3:$B$162,"&lt;&gt;N"))=0,"",SUMIF('Rozpis-skore'!$C$3:$C$162,$B53,'Rozpis-skore'!$E$3:$E$128)+SUMIF('Rozpis-skore'!$D$3:$D$162,$B53,'Rozpis-skore'!$F$3:$F$128))</f>
        <v>15</v>
      </c>
      <c r="N53" s="355">
        <f ca="1">IF((COUNTIFS('Rozpis-skore'!$C$3:$C$162,B53,'Rozpis-skore'!$B$3:$B$162,"&lt;&gt;N")+COUNTIFS('Rozpis-skore'!$D$3:$D$162,B53,'Rozpis-skore'!$B$3:$B$162,"&lt;&gt;N"))=0,"",SUMIF('Rozpis-skore'!$C$3:$C$162,$B53,'Rozpis-skore'!$F$3:$F$128)+SUMIF('Rozpis-skore'!$D$3:$D$162,$B53,'Rozpis-skore'!$E$3:$E$128))</f>
        <v>23</v>
      </c>
      <c r="O53" s="233">
        <f t="shared" ca="1" si="8"/>
        <v>-8</v>
      </c>
      <c r="P53" s="445">
        <f t="shared" ca="1" si="9"/>
        <v>0.65217391304347827</v>
      </c>
      <c r="Q53" s="447">
        <f>Tabulka!Q53</f>
        <v>5</v>
      </c>
      <c r="R53" s="447" t="str">
        <f>IF($Q53="","",IF(AND(COUNTIF($Q$52:$Q$59,$Q53)&gt;1,COUNTIF($Q$52:$Q$59,$Q53)&lt;COUNTA($C$52:$C$59)),HLOOKUP($B53,'rozstřely-skore'!$C$172:$BN$185,10,0),""))</f>
        <v/>
      </c>
      <c r="S53" s="448" t="str">
        <f>IF($Q53="","",IF(AND(COUNTIF($Q$52:$Q$59,$Q53)&gt;1,COUNTIF($Q$52:$Q$59,$Q53)&lt;COUNTA($C$52:$C$59)),HLOOKUP($B53,'rozstřely-skore'!$C$172:$BN$185,11,0),""))</f>
        <v/>
      </c>
      <c r="T53" s="449" t="str">
        <f>IF($Q53="","",IF(AND(COUNTIF($Q$52:$Q$59,$Q53)&gt;1,COUNTIF($Q$52:$Q$59,$Q53)&lt;COUNTA($C$52:$C$59)),HLOOKUP($B53,'rozstřely-skore'!$C$172:$BN$185,12,0),""))</f>
        <v/>
      </c>
      <c r="U53" s="447" t="str">
        <f>IF($Q53="","",IF(AND(COUNTIF($Q$52:$Q$59,$Q53)&gt;1,COUNTIF($Q$52:$Q$59,$Q53)&lt;COUNTA($C$52:$C$59)),HLOOKUP($B53,'rozstřely-skore'!$C$172:$BN$185,13,0),""))</f>
        <v/>
      </c>
      <c r="V53" s="450" t="str">
        <f>IF($Q53="","",IF(AND(COUNTIF($Q$52:$Q$59,$Q53)&gt;1,COUNTIF($Q$52:$Q$59,$Q53)&lt;COUNTA($C$52:$C$59)),HLOOKUP($B53,'rozstřely-skore'!$C$172:$BN$185,14,0),""))</f>
        <v/>
      </c>
      <c r="W53" s="325"/>
    </row>
    <row r="54" spans="1:23" ht="30" customHeight="1" x14ac:dyDescent="0.25">
      <c r="A54" s="324"/>
      <c r="B54" s="1013">
        <f>'Tabulky skupin'!B54</f>
        <v>53</v>
      </c>
      <c r="C54" s="899" t="str">
        <f>VLOOKUP($B54,jednotlivci!$C$5:$G$164,5,0)</f>
        <v>Hrůza/ 
Rychlý</v>
      </c>
      <c r="D54" s="100" t="str">
        <f>IFERROR(CONCATENATE(VLOOKUP(CONCATENATE(D$51,"_",$B54),'Rozpis-skore'!$A$3:$AC$162,IF(VLOOKUP(CONCATENATE(D$51,"_",$B54),'Rozpis-skore'!$A$3:$AC$162,3,0)=$B54,5,6),0),":",VLOOKUP(CONCATENATE(D$51,"_",$B54),'Rozpis-skore'!$A$3:$AC$162,IF(VLOOKUP(CONCATENATE(D$51,"_",$B54),'Rozpis-skore'!$A$3:$AC$162,3,0)=$B54,6,5),0),IF(VLOOKUP(CONCATENATE(D$51,"_",$B54),'Rozpis-skore'!$A$3:$AC$162,20,0)&lt;&gt;"",CONCATENATE(" (",VLOOKUP(CONCATENATE(D$51,"_",$B54),'Rozpis-skore'!$A$3:$AC$162,20,0),")"),"")),"")</f>
        <v>5:3</v>
      </c>
      <c r="E54" s="103" t="str">
        <f>IFERROR(CONCATENATE(VLOOKUP(CONCATENATE(E$51,"_",$B54),'Rozpis-skore'!$A$3:$AC$162,IF(VLOOKUP(CONCATENATE(E$51,"_",$B54),'Rozpis-skore'!$A$3:$AC$162,3,0)=$B54,5,6),0),":",VLOOKUP(CONCATENATE(E$51,"_",$B54),'Rozpis-skore'!$A$3:$AC$162,IF(VLOOKUP(CONCATENATE(E$51,"_",$B54),'Rozpis-skore'!$A$3:$AC$162,3,0)=$B54,6,5),0),IF(VLOOKUP(CONCATENATE(E$51,"_",$B54),'Rozpis-skore'!$A$3:$AC$162,20,0)&lt;&gt;"",CONCATENATE(" (",VLOOKUP(CONCATENATE(E$51,"_",$B54),'Rozpis-skore'!$A$3:$AC$162,20,0),")"),"")),"")</f>
        <v>5:4</v>
      </c>
      <c r="F54" s="444" t="str">
        <f>E53</f>
        <v>E</v>
      </c>
      <c r="G54" s="101" t="str">
        <f>IFERROR(CONCATENATE(VLOOKUP(CONCATENATE($B54,"_",G$51),'Rozpis-skore'!$A$3:$AC$162,IF(VLOOKUP(CONCATENATE($B54,"_",G$51),'Rozpis-skore'!$A$3:$AC$162,3,0)=$B54,5,6),0),":",VLOOKUP(CONCATENATE($B54,"_",G$51),'Rozpis-skore'!$A$3:$AC$162,IF(VLOOKUP(CONCATENATE($B54,"_",G$51),'Rozpis-skore'!$A$3:$AC$162,3,0)=$B54,6,5),0),IF(VLOOKUP(CONCATENATE($B54,"_",G$51),'Rozpis-skore'!$A$3:$AC$162,20,0)&lt;&gt;"",CONCATENATE(" (",VLOOKUP(CONCATENATE($B54,"_",G$51),'Rozpis-skore'!$A$3:$AC$162,20,0),")"),"")),"")</f>
        <v>5:1</v>
      </c>
      <c r="H54" s="101" t="str">
        <f>IFERROR(CONCATENATE(VLOOKUP(CONCATENATE($B54,"_",H$51),'Rozpis-skore'!$A$3:$AC$162,IF(VLOOKUP(CONCATENATE($B54,"_",H$51),'Rozpis-skore'!$A$3:$AC$162,3,0)=$B54,5,6),0),":",VLOOKUP(CONCATENATE($B54,"_",H$51),'Rozpis-skore'!$A$3:$AC$162,IF(VLOOKUP(CONCATENATE($B54,"_",H$51),'Rozpis-skore'!$A$3:$AC$162,3,0)=$B54,6,5),0),IF(VLOOKUP(CONCATENATE($B54,"_",H$51),'Rozpis-skore'!$A$3:$AC$162,20,0)&lt;&gt;"",CONCATENATE(" (",VLOOKUP(CONCATENATE($B54,"_",H$51),'Rozpis-skore'!$A$3:$AC$162,20,0),")"),"")),"")</f>
        <v>4:7</v>
      </c>
      <c r="I54" s="101" t="str">
        <f>IFERROR(CONCATENATE(VLOOKUP(CONCATENATE($B54,"_",I$51),'Rozpis-skore'!$A$3:$AC$162,IF(VLOOKUP(CONCATENATE($B54,"_",I$51),'Rozpis-skore'!$A$3:$AC$162,3,0)=$B54,5,6),0),":",VLOOKUP(CONCATENATE($B54,"_",I$51),'Rozpis-skore'!$A$3:$AC$162,IF(VLOOKUP(CONCATENATE($B54,"_",I$51),'Rozpis-skore'!$A$3:$AC$162,3,0)=$B54,6,5),0),IF(VLOOKUP(CONCATENATE($B54,"_",I$51),'Rozpis-skore'!$A$3:$AC$162,20,0)&lt;&gt;"",CONCATENATE(" (",VLOOKUP(CONCATENATE($B54,"_",I$51),'Rozpis-skore'!$A$3:$AC$162,20,0),")"),"")),"")</f>
        <v>4:1</v>
      </c>
      <c r="J54" s="101" t="str">
        <f>IFERROR(CONCATENATE(VLOOKUP(CONCATENATE($B54,"_",J$51),'Rozpis-skore'!$A$3:$AC$162,IF(VLOOKUP(CONCATENATE($B54,"_",J$51),'Rozpis-skore'!$A$3:$AC$162,3,0)=$B54,5,6),0),":",VLOOKUP(CONCATENATE($B54,"_",J$51),'Rozpis-skore'!$A$3:$AC$162,IF(VLOOKUP(CONCATENATE($B54,"_",J$51),'Rozpis-skore'!$A$3:$AC$162,3,0)=$B54,6,5),0),IF(VLOOKUP(CONCATENATE($B54,"_",J$51),'Rozpis-skore'!$A$3:$AC$162,20,0)&lt;&gt;"",CONCATENATE(" (",VLOOKUP(CONCATENATE($B54,"_",J$51),'Rozpis-skore'!$A$3:$AC$162,20,0),")"),"")),"")</f>
        <v/>
      </c>
      <c r="K54" s="229" t="str">
        <f>IFERROR(CONCATENATE(VLOOKUP(CONCATENATE($B54,"_",K$51),'Rozpis-skore'!$A$3:$AC$162,IF(VLOOKUP(CONCATENATE($B54,"_",K$51),'Rozpis-skore'!$A$3:$AC$162,3,0)=$B54,5,6),0),":",VLOOKUP(CONCATENATE($B54,"_",K$51),'Rozpis-skore'!$A$3:$AC$162,IF(VLOOKUP(CONCATENATE($B54,"_",K$51),'Rozpis-skore'!$A$3:$AC$162,3,0)=$B54,6,5),0),IF(VLOOKUP(CONCATENATE($B54,"_",K$51),'Rozpis-skore'!$A$3:$AC$162,20,0)&lt;&gt;"",CONCATENATE(" (",VLOOKUP(CONCATENATE($B54,"_",K$51),'Rozpis-skore'!$A$3:$AC$162,20,0),")"),"")),"")</f>
        <v/>
      </c>
      <c r="L54" s="232">
        <f ca="1">IF((COUNTIFS('Rozpis-skore'!$C$3:$C$162,B54,'Rozpis-skore'!$B$3:$B$162,"&lt;&gt;N")+COUNTIFS('Rozpis-skore'!$D$3:$D$162,B54,'Rozpis-skore'!$B$3:$B$162,"&lt;&gt;N"))=0,"",SUMIF('Rozpis-skore'!$C$3:$C$162,B54,'Rozpis-skore'!$I$3:$I$128)+SUMIF('Rozpis-skore'!$D$3:$D$162,B54,'Rozpis-skore'!$J$3:$J$128))</f>
        <v>0</v>
      </c>
      <c r="M54" s="235">
        <f ca="1">IF((COUNTIFS('Rozpis-skore'!$C$3:$C$162,B54,'Rozpis-skore'!$B$3:$B$162,"&lt;&gt;N")+COUNTIFS('Rozpis-skore'!$D$3:$D$162,B54,'Rozpis-skore'!$B$3:$B$162,"&lt;&gt;N"))=0,"",SUMIF('Rozpis-skore'!$C$3:$C$162,$B54,'Rozpis-skore'!$E$3:$E$128)+SUMIF('Rozpis-skore'!$D$3:$D$162,$B54,'Rozpis-skore'!$F$3:$F$128))</f>
        <v>23</v>
      </c>
      <c r="N54" s="355">
        <f ca="1">IF((COUNTIFS('Rozpis-skore'!$C$3:$C$162,B54,'Rozpis-skore'!$B$3:$B$162,"&lt;&gt;N")+COUNTIFS('Rozpis-skore'!$D$3:$D$162,B54,'Rozpis-skore'!$B$3:$B$162,"&lt;&gt;N"))=0,"",SUMIF('Rozpis-skore'!$C$3:$C$162,$B54,'Rozpis-skore'!$F$3:$F$128)+SUMIF('Rozpis-skore'!$D$3:$D$162,$B54,'Rozpis-skore'!$E$3:$E$128))</f>
        <v>16</v>
      </c>
      <c r="O54" s="233">
        <f t="shared" ca="1" si="8"/>
        <v>7</v>
      </c>
      <c r="P54" s="445">
        <f t="shared" ca="1" si="9"/>
        <v>1.4375</v>
      </c>
      <c r="Q54" s="447">
        <f>Tabulka!Q54</f>
        <v>2</v>
      </c>
      <c r="R54" s="447" t="str">
        <f>IF($Q54="","",IF(AND(COUNTIF($Q$52:$Q$59,$Q54)&gt;1,COUNTIF($Q$52:$Q$59,$Q54)&lt;COUNTA($C$52:$C$59)),HLOOKUP($B54,'rozstřely-skore'!$C$172:$BN$185,10,0),""))</f>
        <v/>
      </c>
      <c r="S54" s="448" t="str">
        <f>IF($Q54="","",IF(AND(COUNTIF($Q$52:$Q$59,$Q54)&gt;1,COUNTIF($Q$52:$Q$59,$Q54)&lt;COUNTA($C$52:$C$59)),HLOOKUP($B54,'rozstřely-skore'!$C$172:$BN$185,11,0),""))</f>
        <v/>
      </c>
      <c r="T54" s="449" t="str">
        <f>IF($Q54="","",IF(AND(COUNTIF($Q$52:$Q$59,$Q54)&gt;1,COUNTIF($Q$52:$Q$59,$Q54)&lt;COUNTA($C$52:$C$59)),HLOOKUP($B54,'rozstřely-skore'!$C$172:$BN$185,12,0),""))</f>
        <v/>
      </c>
      <c r="U54" s="447" t="str">
        <f>IF($Q54="","",IF(AND(COUNTIF($Q$52:$Q$59,$Q54)&gt;1,COUNTIF($Q$52:$Q$59,$Q54)&lt;COUNTA($C$52:$C$59)),HLOOKUP($B54,'rozstřely-skore'!$C$172:$BN$185,13,0),""))</f>
        <v/>
      </c>
      <c r="V54" s="450" t="str">
        <f>IF($Q54="","",IF(AND(COUNTIF($Q$52:$Q$59,$Q54)&gt;1,COUNTIF($Q$52:$Q$59,$Q54)&lt;COUNTA($C$52:$C$59)),HLOOKUP($B54,'rozstřely-skore'!$C$172:$BN$185,14,0),""))</f>
        <v/>
      </c>
      <c r="W54" s="325"/>
    </row>
    <row r="55" spans="1:23" ht="30" customHeight="1" x14ac:dyDescent="0.25">
      <c r="A55" s="324"/>
      <c r="B55" s="1013">
        <f>'Tabulky skupin'!B55</f>
        <v>54</v>
      </c>
      <c r="C55" s="899" t="str">
        <f>VLOOKUP($B55,jednotlivci!$C$5:$G$164,5,0)</f>
        <v>Krbec/ 
Netopilík</v>
      </c>
      <c r="D55" s="100" t="str">
        <f>IFERROR(CONCATENATE(VLOOKUP(CONCATENATE(D$51,"_",$B55),'Rozpis-skore'!$A$3:$AC$162,IF(VLOOKUP(CONCATENATE(D$51,"_",$B55),'Rozpis-skore'!$A$3:$AC$162,3,0)=$B55,5,6),0),":",VLOOKUP(CONCATENATE(D$51,"_",$B55),'Rozpis-skore'!$A$3:$AC$162,IF(VLOOKUP(CONCATENATE(D$51,"_",$B55),'Rozpis-skore'!$A$3:$AC$162,3,0)=$B55,6,5),0),IF(VLOOKUP(CONCATENATE(D$51,"_",$B55),'Rozpis-skore'!$A$3:$AC$162,20,0)&lt;&gt;"",CONCATENATE(" (",VLOOKUP(CONCATENATE(D$51,"_",$B55),'Rozpis-skore'!$A$3:$AC$162,20,0),")"),"")),"")</f>
        <v>6:4</v>
      </c>
      <c r="E55" s="103" t="str">
        <f>IFERROR(CONCATENATE(VLOOKUP(CONCATENATE(E$51,"_",$B55),'Rozpis-skore'!$A$3:$AC$162,IF(VLOOKUP(CONCATENATE(E$51,"_",$B55),'Rozpis-skore'!$A$3:$AC$162,3,0)=$B55,5,6),0),":",VLOOKUP(CONCATENATE(E$51,"_",$B55),'Rozpis-skore'!$A$3:$AC$162,IF(VLOOKUP(CONCATENATE(E$51,"_",$B55),'Rozpis-skore'!$A$3:$AC$162,3,0)=$B55,6,5),0),IF(VLOOKUP(CONCATENATE(E$51,"_",$B55),'Rozpis-skore'!$A$3:$AC$162,20,0)&lt;&gt;"",CONCATENATE(" (",VLOOKUP(CONCATENATE(E$51,"_",$B55),'Rozpis-skore'!$A$3:$AC$162,20,0),")"),"")),"")</f>
        <v>6:3</v>
      </c>
      <c r="F55" s="103" t="str">
        <f>IFERROR(CONCATENATE(VLOOKUP(CONCATENATE(F$51,"_",$B55),'Rozpis-skore'!$A$3:$AC$162,IF(VLOOKUP(CONCATENATE(F$51,"_",$B55),'Rozpis-skore'!$A$3:$AC$162,3,0)=$B55,5,6),0),":",VLOOKUP(CONCATENATE(F$51,"_",$B55),'Rozpis-skore'!$A$3:$AC$162,IF(VLOOKUP(CONCATENATE(F$51,"_",$B55),'Rozpis-skore'!$A$3:$AC$162,3,0)=$B55,6,5),0),IF(VLOOKUP(CONCATENATE(F$51,"_",$B55),'Rozpis-skore'!$A$3:$AC$162,20,0)&lt;&gt;"",CONCATENATE(" (",VLOOKUP(CONCATENATE(F$51,"_",$B55),'Rozpis-skore'!$A$3:$AC$162,20,0),")"),"")),"")</f>
        <v>1:5</v>
      </c>
      <c r="G55" s="444" t="str">
        <f>F54</f>
        <v>E</v>
      </c>
      <c r="H55" s="101" t="str">
        <f>IFERROR(CONCATENATE(VLOOKUP(CONCATENATE($B55,"_",H$51),'Rozpis-skore'!$A$3:$AC$162,IF(VLOOKUP(CONCATENATE($B55,"_",H$51),'Rozpis-skore'!$A$3:$AC$162,3,0)=$B55,5,6),0),":",VLOOKUP(CONCATENATE($B55,"_",H$51),'Rozpis-skore'!$A$3:$AC$162,IF(VLOOKUP(CONCATENATE($B55,"_",H$51),'Rozpis-skore'!$A$3:$AC$162,3,0)=$B55,6,5),0),IF(VLOOKUP(CONCATENATE($B55,"_",H$51),'Rozpis-skore'!$A$3:$AC$162,20,0)&lt;&gt;"",CONCATENATE(" (",VLOOKUP(CONCATENATE($B55,"_",H$51),'Rozpis-skore'!$A$3:$AC$162,20,0),")"),"")),"")</f>
        <v>5:8</v>
      </c>
      <c r="I55" s="101" t="str">
        <f>IFERROR(CONCATENATE(VLOOKUP(CONCATENATE($B55,"_",I$51),'Rozpis-skore'!$A$3:$AC$162,IF(VLOOKUP(CONCATENATE($B55,"_",I$51),'Rozpis-skore'!$A$3:$AC$162,3,0)=$B55,5,6),0),":",VLOOKUP(CONCATENATE($B55,"_",I$51),'Rozpis-skore'!$A$3:$AC$162,IF(VLOOKUP(CONCATENATE($B55,"_",I$51),'Rozpis-skore'!$A$3:$AC$162,3,0)=$B55,6,5),0),IF(VLOOKUP(CONCATENATE($B55,"_",I$51),'Rozpis-skore'!$A$3:$AC$162,20,0)&lt;&gt;"",CONCATENATE(" (",VLOOKUP(CONCATENATE($B55,"_",I$51),'Rozpis-skore'!$A$3:$AC$162,20,0),")"),"")),"")</f>
        <v>4:1</v>
      </c>
      <c r="J55" s="101" t="str">
        <f>IFERROR(CONCATENATE(VLOOKUP(CONCATENATE($B55,"_",J$51),'Rozpis-skore'!$A$3:$AC$162,IF(VLOOKUP(CONCATENATE($B55,"_",J$51),'Rozpis-skore'!$A$3:$AC$162,3,0)=$B55,5,6),0),":",VLOOKUP(CONCATENATE($B55,"_",J$51),'Rozpis-skore'!$A$3:$AC$162,IF(VLOOKUP(CONCATENATE($B55,"_",J$51),'Rozpis-skore'!$A$3:$AC$162,3,0)=$B55,6,5),0),IF(VLOOKUP(CONCATENATE($B55,"_",J$51),'Rozpis-skore'!$A$3:$AC$162,20,0)&lt;&gt;"",CONCATENATE(" (",VLOOKUP(CONCATENATE($B55,"_",J$51),'Rozpis-skore'!$A$3:$AC$162,20,0),")"),"")),"")</f>
        <v/>
      </c>
      <c r="K55" s="229" t="str">
        <f>IFERROR(CONCATENATE(VLOOKUP(CONCATENATE($B55,"_",K$51),'Rozpis-skore'!$A$3:$AC$162,IF(VLOOKUP(CONCATENATE($B55,"_",K$51),'Rozpis-skore'!$A$3:$AC$162,3,0)=$B55,5,6),0),":",VLOOKUP(CONCATENATE($B55,"_",K$51),'Rozpis-skore'!$A$3:$AC$162,IF(VLOOKUP(CONCATENATE($B55,"_",K$51),'Rozpis-skore'!$A$3:$AC$162,3,0)=$B55,6,5),0),IF(VLOOKUP(CONCATENATE($B55,"_",K$51),'Rozpis-skore'!$A$3:$AC$162,20,0)&lt;&gt;"",CONCATENATE(" (",VLOOKUP(CONCATENATE($B55,"_",K$51),'Rozpis-skore'!$A$3:$AC$162,20,0),")"),"")),"")</f>
        <v/>
      </c>
      <c r="L55" s="232">
        <f ca="1">IF((COUNTIFS('Rozpis-skore'!$C$3:$C$162,B55,'Rozpis-skore'!$B$3:$B$162,"&lt;&gt;N")+COUNTIFS('Rozpis-skore'!$D$3:$D$162,B55,'Rozpis-skore'!$B$3:$B$162,"&lt;&gt;N"))=0,"",SUMIF('Rozpis-skore'!$C$3:$C$162,B55,'Rozpis-skore'!$I$3:$I$128)+SUMIF('Rozpis-skore'!$D$3:$D$162,B55,'Rozpis-skore'!$J$3:$J$128))</f>
        <v>0</v>
      </c>
      <c r="M55" s="235">
        <f ca="1">IF((COUNTIFS('Rozpis-skore'!$C$3:$C$162,B55,'Rozpis-skore'!$B$3:$B$162,"&lt;&gt;N")+COUNTIFS('Rozpis-skore'!$D$3:$D$162,B55,'Rozpis-skore'!$B$3:$B$162,"&lt;&gt;N"))=0,"",SUMIF('Rozpis-skore'!$C$3:$C$162,$B55,'Rozpis-skore'!$E$3:$E$128)+SUMIF('Rozpis-skore'!$D$3:$D$162,$B55,'Rozpis-skore'!$F$3:$F$128))</f>
        <v>22</v>
      </c>
      <c r="N55" s="355">
        <f ca="1">IF((COUNTIFS('Rozpis-skore'!$C$3:$C$162,B55,'Rozpis-skore'!$B$3:$B$162,"&lt;&gt;N")+COUNTIFS('Rozpis-skore'!$D$3:$D$162,B55,'Rozpis-skore'!$B$3:$B$162,"&lt;&gt;N"))=0,"",SUMIF('Rozpis-skore'!$C$3:$C$162,$B55,'Rozpis-skore'!$F$3:$F$128)+SUMIF('Rozpis-skore'!$D$3:$D$162,$B55,'Rozpis-skore'!$E$3:$E$128))</f>
        <v>21</v>
      </c>
      <c r="O55" s="233">
        <f t="shared" ca="1" si="8"/>
        <v>1</v>
      </c>
      <c r="P55" s="445">
        <f t="shared" ca="1" si="9"/>
        <v>1.0476190476190477</v>
      </c>
      <c r="Q55" s="447">
        <f>Tabulka!Q55</f>
        <v>3</v>
      </c>
      <c r="R55" s="447" t="str">
        <f>IF($Q55="","",IF(AND(COUNTIF($Q$52:$Q$59,$Q55)&gt;1,COUNTIF($Q$52:$Q$59,$Q55)&lt;COUNTA($C$52:$C$59)),HLOOKUP($B55,'rozstřely-skore'!$C$172:$BN$185,10,0),""))</f>
        <v/>
      </c>
      <c r="S55" s="448" t="str">
        <f>IF($Q55="","",IF(AND(COUNTIF($Q$52:$Q$59,$Q55)&gt;1,COUNTIF($Q$52:$Q$59,$Q55)&lt;COUNTA($C$52:$C$59)),HLOOKUP($B55,'rozstřely-skore'!$C$172:$BN$185,11,0),""))</f>
        <v/>
      </c>
      <c r="T55" s="449" t="str">
        <f>IF($Q55="","",IF(AND(COUNTIF($Q$52:$Q$59,$Q55)&gt;1,COUNTIF($Q$52:$Q$59,$Q55)&lt;COUNTA($C$52:$C$59)),HLOOKUP($B55,'rozstřely-skore'!$C$172:$BN$185,12,0),""))</f>
        <v/>
      </c>
      <c r="U55" s="447" t="str">
        <f>IF($Q55="","",IF(AND(COUNTIF($Q$52:$Q$59,$Q55)&gt;1,COUNTIF($Q$52:$Q$59,$Q55)&lt;COUNTA($C$52:$C$59)),HLOOKUP($B55,'rozstřely-skore'!$C$172:$BN$185,13,0),""))</f>
        <v/>
      </c>
      <c r="V55" s="450" t="str">
        <f>IF($Q55="","",IF(AND(COUNTIF($Q$52:$Q$59,$Q55)&gt;1,COUNTIF($Q$52:$Q$59,$Q55)&lt;COUNTA($C$52:$C$59)),HLOOKUP($B55,'rozstřely-skore'!$C$172:$BN$185,14,0),""))</f>
        <v/>
      </c>
      <c r="W55" s="325"/>
    </row>
    <row r="56" spans="1:23" ht="30" customHeight="1" x14ac:dyDescent="0.25">
      <c r="A56" s="324"/>
      <c r="B56" s="1013">
        <f>'Tabulky skupin'!B56</f>
        <v>55</v>
      </c>
      <c r="C56" s="899" t="str">
        <f>VLOOKUP($B56,jednotlivci!$C$5:$G$164,5,0)</f>
        <v>Tichý/ 
Chyna</v>
      </c>
      <c r="D56" s="100" t="str">
        <f>IFERROR(CONCATENATE(VLOOKUP(CONCATENATE(D$51,"_",$B56),'Rozpis-skore'!$A$3:$AC$162,IF(VLOOKUP(CONCATENATE(D$51,"_",$B56),'Rozpis-skore'!$A$3:$AC$162,3,0)=$B56,5,6),0),":",VLOOKUP(CONCATENATE(D$51,"_",$B56),'Rozpis-skore'!$A$3:$AC$162,IF(VLOOKUP(CONCATENATE(D$51,"_",$B56),'Rozpis-skore'!$A$3:$AC$162,3,0)=$B56,6,5),0),IF(VLOOKUP(CONCATENATE(D$51,"_",$B56),'Rozpis-skore'!$A$3:$AC$162,20,0)&lt;&gt;"",CONCATENATE(" (",VLOOKUP(CONCATENATE(D$51,"_",$B56),'Rozpis-skore'!$A$3:$AC$162,20,0),")"),"")),"")</f>
        <v>5:1</v>
      </c>
      <c r="E56" s="103" t="str">
        <f>IFERROR(CONCATENATE(VLOOKUP(CONCATENATE(E$51,"_",$B56),'Rozpis-skore'!$A$3:$AC$162,IF(VLOOKUP(CONCATENATE(E$51,"_",$B56),'Rozpis-skore'!$A$3:$AC$162,3,0)=$B56,5,6),0),":",VLOOKUP(CONCATENATE(E$51,"_",$B56),'Rozpis-skore'!$A$3:$AC$162,IF(VLOOKUP(CONCATENATE(E$51,"_",$B56),'Rozpis-skore'!$A$3:$AC$162,3,0)=$B56,6,5),0),IF(VLOOKUP(CONCATENATE(E$51,"_",$B56),'Rozpis-skore'!$A$3:$AC$162,20,0)&lt;&gt;"",CONCATENATE(" (",VLOOKUP(CONCATENATE(E$51,"_",$B56),'Rozpis-skore'!$A$3:$AC$162,20,0),")"),"")),"")</f>
        <v>5:1</v>
      </c>
      <c r="F56" s="103" t="str">
        <f>IFERROR(CONCATENATE(VLOOKUP(CONCATENATE(F$51,"_",$B56),'Rozpis-skore'!$A$3:$AC$162,IF(VLOOKUP(CONCATENATE(F$51,"_",$B56),'Rozpis-skore'!$A$3:$AC$162,3,0)=$B56,5,6),0),":",VLOOKUP(CONCATENATE(F$51,"_",$B56),'Rozpis-skore'!$A$3:$AC$162,IF(VLOOKUP(CONCATENATE(F$51,"_",$B56),'Rozpis-skore'!$A$3:$AC$162,3,0)=$B56,6,5),0),IF(VLOOKUP(CONCATENATE(F$51,"_",$B56),'Rozpis-skore'!$A$3:$AC$162,20,0)&lt;&gt;"",CONCATENATE(" (",VLOOKUP(CONCATENATE(F$51,"_",$B56),'Rozpis-skore'!$A$3:$AC$162,20,0),")"),"")),"")</f>
        <v>7:4</v>
      </c>
      <c r="G56" s="103" t="str">
        <f>IFERROR(CONCATENATE(VLOOKUP(CONCATENATE(G$51,"_",$B56),'Rozpis-skore'!$A$3:$AC$162,IF(VLOOKUP(CONCATENATE(G$51,"_",$B56),'Rozpis-skore'!$A$3:$AC$162,3,0)=$B56,5,6),0),":",VLOOKUP(CONCATENATE(G$51,"_",$B56),'Rozpis-skore'!$A$3:$AC$162,IF(VLOOKUP(CONCATENATE(G$51,"_",$B56),'Rozpis-skore'!$A$3:$AC$162,3,0)=$B56,6,5),0),IF(VLOOKUP(CONCATENATE(G$51,"_",$B56),'Rozpis-skore'!$A$3:$AC$162,20,0)&lt;&gt;"",CONCATENATE(" (",VLOOKUP(CONCATENATE(G$51,"_",$B56),'Rozpis-skore'!$A$3:$AC$162,20,0),")"),"")),"")</f>
        <v>8:5</v>
      </c>
      <c r="H56" s="444" t="str">
        <f>G55</f>
        <v>E</v>
      </c>
      <c r="I56" s="101" t="str">
        <f>IFERROR(CONCATENATE(VLOOKUP(CONCATENATE($B56,"_",I$51),'Rozpis-skore'!$A$3:$AC$162,IF(VLOOKUP(CONCATENATE($B56,"_",I$51),'Rozpis-skore'!$A$3:$AC$162,3,0)=$B56,5,6),0),":",VLOOKUP(CONCATENATE($B56,"_",I$51),'Rozpis-skore'!$A$3:$AC$162,IF(VLOOKUP(CONCATENATE($B56,"_",I$51),'Rozpis-skore'!$A$3:$AC$162,3,0)=$B56,6,5),0),IF(VLOOKUP(CONCATENATE($B56,"_",I$51),'Rozpis-skore'!$A$3:$AC$162,20,0)&lt;&gt;"",CONCATENATE(" (",VLOOKUP(CONCATENATE($B56,"_",I$51),'Rozpis-skore'!$A$3:$AC$162,20,0),")"),"")),"")</f>
        <v>6:2</v>
      </c>
      <c r="J56" s="101" t="str">
        <f>IFERROR(CONCATENATE(VLOOKUP(CONCATENATE($B56,"_",J$51),'Rozpis-skore'!$A$3:$AC$162,IF(VLOOKUP(CONCATENATE($B56,"_",J$51),'Rozpis-skore'!$A$3:$AC$162,3,0)=$B56,5,6),0),":",VLOOKUP(CONCATENATE($B56,"_",J$51),'Rozpis-skore'!$A$3:$AC$162,IF(VLOOKUP(CONCATENATE($B56,"_",J$51),'Rozpis-skore'!$A$3:$AC$162,3,0)=$B56,6,5),0),IF(VLOOKUP(CONCATENATE($B56,"_",J$51),'Rozpis-skore'!$A$3:$AC$162,20,0)&lt;&gt;"",CONCATENATE(" (",VLOOKUP(CONCATENATE($B56,"_",J$51),'Rozpis-skore'!$A$3:$AC$162,20,0),")"),"")),"")</f>
        <v/>
      </c>
      <c r="K56" s="229" t="str">
        <f>IFERROR(CONCATENATE(VLOOKUP(CONCATENATE($B56,"_",K$51),'Rozpis-skore'!$A$3:$AC$162,IF(VLOOKUP(CONCATENATE($B56,"_",K$51),'Rozpis-skore'!$A$3:$AC$162,3,0)=$B56,5,6),0),":",VLOOKUP(CONCATENATE($B56,"_",K$51),'Rozpis-skore'!$A$3:$AC$162,IF(VLOOKUP(CONCATENATE($B56,"_",K$51),'Rozpis-skore'!$A$3:$AC$162,3,0)=$B56,6,5),0),IF(VLOOKUP(CONCATENATE($B56,"_",K$51),'Rozpis-skore'!$A$3:$AC$162,20,0)&lt;&gt;"",CONCATENATE(" (",VLOOKUP(CONCATENATE($B56,"_",K$51),'Rozpis-skore'!$A$3:$AC$162,20,0),")"),"")),"")</f>
        <v/>
      </c>
      <c r="L56" s="232">
        <f ca="1">IF((COUNTIFS('Rozpis-skore'!$C$3:$C$162,B56,'Rozpis-skore'!$B$3:$B$162,"&lt;&gt;N")+COUNTIFS('Rozpis-skore'!$D$3:$D$162,B56,'Rozpis-skore'!$B$3:$B$162,"&lt;&gt;N"))=0,"",SUMIF('Rozpis-skore'!$C$3:$C$162,B56,'Rozpis-skore'!$I$3:$I$128)+SUMIF('Rozpis-skore'!$D$3:$D$162,B56,'Rozpis-skore'!$J$3:$J$128))</f>
        <v>0</v>
      </c>
      <c r="M56" s="235">
        <f ca="1">IF((COUNTIFS('Rozpis-skore'!$C$3:$C$162,B56,'Rozpis-skore'!$B$3:$B$162,"&lt;&gt;N")+COUNTIFS('Rozpis-skore'!$D$3:$D$162,B56,'Rozpis-skore'!$B$3:$B$162,"&lt;&gt;N"))=0,"",SUMIF('Rozpis-skore'!$C$3:$C$162,$B56,'Rozpis-skore'!$E$3:$E$128)+SUMIF('Rozpis-skore'!$D$3:$D$162,$B56,'Rozpis-skore'!$F$3:$F$128))</f>
        <v>31</v>
      </c>
      <c r="N56" s="355">
        <f ca="1">IF((COUNTIFS('Rozpis-skore'!$C$3:$C$162,B56,'Rozpis-skore'!$B$3:$B$162,"&lt;&gt;N")+COUNTIFS('Rozpis-skore'!$D$3:$D$162,B56,'Rozpis-skore'!$B$3:$B$162,"&lt;&gt;N"))=0,"",SUMIF('Rozpis-skore'!$C$3:$C$162,$B56,'Rozpis-skore'!$F$3:$F$128)+SUMIF('Rozpis-skore'!$D$3:$D$162,$B56,'Rozpis-skore'!$E$3:$E$128))</f>
        <v>13</v>
      </c>
      <c r="O56" s="233">
        <f t="shared" ca="1" si="8"/>
        <v>18</v>
      </c>
      <c r="P56" s="445">
        <f t="shared" ca="1" si="9"/>
        <v>2.3846153846153846</v>
      </c>
      <c r="Q56" s="447">
        <f>Tabulka!Q56</f>
        <v>1</v>
      </c>
      <c r="R56" s="447" t="str">
        <f>IF($Q56="","",IF(AND(COUNTIF($Q$52:$Q$59,$Q56)&gt;1,COUNTIF($Q$52:$Q$59,$Q56)&lt;COUNTA($C$52:$C$59)),HLOOKUP($B56,'rozstřely-skore'!$C$172:$BN$185,10,0),""))</f>
        <v/>
      </c>
      <c r="S56" s="448" t="str">
        <f>IF($Q56="","",IF(AND(COUNTIF($Q$52:$Q$59,$Q56)&gt;1,COUNTIF($Q$52:$Q$59,$Q56)&lt;COUNTA($C$52:$C$59)),HLOOKUP($B56,'rozstřely-skore'!$C$172:$BN$185,11,0),""))</f>
        <v/>
      </c>
      <c r="T56" s="449" t="str">
        <f>IF($Q56="","",IF(AND(COUNTIF($Q$52:$Q$59,$Q56)&gt;1,COUNTIF($Q$52:$Q$59,$Q56)&lt;COUNTA($C$52:$C$59)),HLOOKUP($B56,'rozstřely-skore'!$C$172:$BN$185,12,0),""))</f>
        <v/>
      </c>
      <c r="U56" s="447" t="str">
        <f>IF($Q56="","",IF(AND(COUNTIF($Q$52:$Q$59,$Q56)&gt;1,COUNTIF($Q$52:$Q$59,$Q56)&lt;COUNTA($C$52:$C$59)),HLOOKUP($B56,'rozstřely-skore'!$C$172:$BN$185,13,0),""))</f>
        <v/>
      </c>
      <c r="V56" s="450" t="str">
        <f>IF($Q56="","",IF(AND(COUNTIF($Q$52:$Q$59,$Q56)&gt;1,COUNTIF($Q$52:$Q$59,$Q56)&lt;COUNTA($C$52:$C$59)),HLOOKUP($B56,'rozstřely-skore'!$C$172:$BN$185,14,0),""))</f>
        <v/>
      </c>
      <c r="W56" s="325"/>
    </row>
    <row r="57" spans="1:23" ht="30" customHeight="1" x14ac:dyDescent="0.25">
      <c r="A57" s="324"/>
      <c r="B57" s="1013">
        <f>'Tabulky skupin'!B57</f>
        <v>56</v>
      </c>
      <c r="C57" s="899" t="str">
        <f>VLOOKUP($B57,jednotlivci!$C$5:$G$164,5,0)</f>
        <v>Severa/ 
Weiss</v>
      </c>
      <c r="D57" s="100" t="str">
        <f>IFERROR(CONCATENATE(VLOOKUP(CONCATENATE(D$51,"_",$B57),'Rozpis-skore'!$A$3:$AC$162,IF(VLOOKUP(CONCATENATE(D$51,"_",$B57),'Rozpis-skore'!$A$3:$AC$162,3,0)=$B57,5,6),0),":",VLOOKUP(CONCATENATE(D$51,"_",$B57),'Rozpis-skore'!$A$3:$AC$162,IF(VLOOKUP(CONCATENATE(D$51,"_",$B57),'Rozpis-skore'!$A$3:$AC$162,3,0)=$B57,6,5),0),IF(VLOOKUP(CONCATENATE(D$51,"_",$B57),'Rozpis-skore'!$A$3:$AC$162,20,0)&lt;&gt;"",CONCATENATE(" (",VLOOKUP(CONCATENATE(D$51,"_",$B57),'Rozpis-skore'!$A$3:$AC$162,20,0),")"),"")),"")</f>
        <v>7:4</v>
      </c>
      <c r="E57" s="103" t="str">
        <f>IFERROR(CONCATENATE(VLOOKUP(CONCATENATE(E$51,"_",$B57),'Rozpis-skore'!$A$3:$AC$162,IF(VLOOKUP(CONCATENATE(E$51,"_",$B57),'Rozpis-skore'!$A$3:$AC$162,3,0)=$B57,5,6),0),":",VLOOKUP(CONCATENATE(E$51,"_",$B57),'Rozpis-skore'!$A$3:$AC$162,IF(VLOOKUP(CONCATENATE(E$51,"_",$B57),'Rozpis-skore'!$A$3:$AC$162,3,0)=$B57,6,5),0),IF(VLOOKUP(CONCATENATE(E$51,"_",$B57),'Rozpis-skore'!$A$3:$AC$162,20,0)&lt;&gt;"",CONCATENATE(" (",VLOOKUP(CONCATENATE(E$51,"_",$B57),'Rozpis-skore'!$A$3:$AC$162,20,0),")"),"")),"")</f>
        <v>4:2</v>
      </c>
      <c r="F57" s="103" t="str">
        <f>IFERROR(CONCATENATE(VLOOKUP(CONCATENATE(F$51,"_",$B57),'Rozpis-skore'!$A$3:$AC$162,IF(VLOOKUP(CONCATENATE(F$51,"_",$B57),'Rozpis-skore'!$A$3:$AC$162,3,0)=$B57,5,6),0),":",VLOOKUP(CONCATENATE(F$51,"_",$B57),'Rozpis-skore'!$A$3:$AC$162,IF(VLOOKUP(CONCATENATE(F$51,"_",$B57),'Rozpis-skore'!$A$3:$AC$162,3,0)=$B57,6,5),0),IF(VLOOKUP(CONCATENATE(F$51,"_",$B57),'Rozpis-skore'!$A$3:$AC$162,20,0)&lt;&gt;"",CONCATENATE(" (",VLOOKUP(CONCATENATE(F$51,"_",$B57),'Rozpis-skore'!$A$3:$AC$162,20,0),")"),"")),"")</f>
        <v>1:4</v>
      </c>
      <c r="G57" s="103" t="str">
        <f>IFERROR(CONCATENATE(VLOOKUP(CONCATENATE(G$51,"_",$B57),'Rozpis-skore'!$A$3:$AC$162,IF(VLOOKUP(CONCATENATE(G$51,"_",$B57),'Rozpis-skore'!$A$3:$AC$162,3,0)=$B57,5,6),0),":",VLOOKUP(CONCATENATE(G$51,"_",$B57),'Rozpis-skore'!$A$3:$AC$162,IF(VLOOKUP(CONCATENATE(G$51,"_",$B57),'Rozpis-skore'!$A$3:$AC$162,3,0)=$B57,6,5),0),IF(VLOOKUP(CONCATENATE(G$51,"_",$B57),'Rozpis-skore'!$A$3:$AC$162,20,0)&lt;&gt;"",CONCATENATE(" (",VLOOKUP(CONCATENATE(G$51,"_",$B57),'Rozpis-skore'!$A$3:$AC$162,20,0),")"),"")),"")</f>
        <v>1:4</v>
      </c>
      <c r="H57" s="103" t="str">
        <f>IFERROR(CONCATENATE(VLOOKUP(CONCATENATE(H$51,"_",$B57),'Rozpis-skore'!$A$3:$AC$162,IF(VLOOKUP(CONCATENATE(H$51,"_",$B57),'Rozpis-skore'!$A$3:$AC$162,3,0)=$B57,5,6),0),":",VLOOKUP(CONCATENATE(H$51,"_",$B57),'Rozpis-skore'!$A$3:$AC$162,IF(VLOOKUP(CONCATENATE(H$51,"_",$B57),'Rozpis-skore'!$A$3:$AC$162,3,0)=$B57,6,5),0),IF(VLOOKUP(CONCATENATE(H$51,"_",$B57),'Rozpis-skore'!$A$3:$AC$162,20,0)&lt;&gt;"",CONCATENATE(" (",VLOOKUP(CONCATENATE(H$51,"_",$B57),'Rozpis-skore'!$A$3:$AC$162,20,0),")"),"")),"")</f>
        <v>2:6</v>
      </c>
      <c r="I57" s="444" t="str">
        <f>H56</f>
        <v>E</v>
      </c>
      <c r="J57" s="101" t="str">
        <f>IFERROR(CONCATENATE(VLOOKUP(CONCATENATE($B57,"_",J$51),'Rozpis-skore'!$A$3:$AC$162,IF(VLOOKUP(CONCATENATE($B57,"_",J$51),'Rozpis-skore'!$A$3:$AC$162,3,0)=$B57,5,6),0),":",VLOOKUP(CONCATENATE($B57,"_",J$51),'Rozpis-skore'!$A$3:$AC$162,IF(VLOOKUP(CONCATENATE($B57,"_",J$51),'Rozpis-skore'!$A$3:$AC$162,3,0)=$B57,6,5),0),IF(VLOOKUP(CONCATENATE($B57,"_",J$51),'Rozpis-skore'!$A$3:$AC$162,20,0)&lt;&gt;"",CONCATENATE(" (",VLOOKUP(CONCATENATE($B57,"_",J$51),'Rozpis-skore'!$A$3:$AC$162,20,0),")"),"")),"")</f>
        <v/>
      </c>
      <c r="K57" s="229" t="str">
        <f>IFERROR(CONCATENATE(VLOOKUP(CONCATENATE($B57,"_",K$51),'Rozpis-skore'!$A$3:$AC$162,IF(VLOOKUP(CONCATENATE($B57,"_",K$51),'Rozpis-skore'!$A$3:$AC$162,3,0)=$B57,5,6),0),":",VLOOKUP(CONCATENATE($B57,"_",K$51),'Rozpis-skore'!$A$3:$AC$162,IF(VLOOKUP(CONCATENATE($B57,"_",K$51),'Rozpis-skore'!$A$3:$AC$162,3,0)=$B57,6,5),0),IF(VLOOKUP(CONCATENATE($B57,"_",K$51),'Rozpis-skore'!$A$3:$AC$162,20,0)&lt;&gt;"",CONCATENATE(" (",VLOOKUP(CONCATENATE($B57,"_",K$51),'Rozpis-skore'!$A$3:$AC$162,20,0),")"),"")),"")</f>
        <v/>
      </c>
      <c r="L57" s="232">
        <f ca="1">IF((COUNTIFS('Rozpis-skore'!$C$3:$C$162,B57,'Rozpis-skore'!$B$3:$B$162,"&lt;&gt;N")+COUNTIFS('Rozpis-skore'!$D$3:$D$162,B57,'Rozpis-skore'!$B$3:$B$162,"&lt;&gt;N"))=0,"",SUMIF('Rozpis-skore'!$C$3:$C$162,B57,'Rozpis-skore'!$I$3:$I$128)+SUMIF('Rozpis-skore'!$D$3:$D$162,B57,'Rozpis-skore'!$J$3:$J$128))</f>
        <v>0</v>
      </c>
      <c r="M57" s="235">
        <f ca="1">IF((COUNTIFS('Rozpis-skore'!$C$3:$C$162,B57,'Rozpis-skore'!$B$3:$B$162,"&lt;&gt;N")+COUNTIFS('Rozpis-skore'!$D$3:$D$162,B57,'Rozpis-skore'!$B$3:$B$162,"&lt;&gt;N"))=0,"",SUMIF('Rozpis-skore'!$C$3:$C$162,$B57,'Rozpis-skore'!$E$3:$E$128)+SUMIF('Rozpis-skore'!$D$3:$D$162,$B57,'Rozpis-skore'!$F$3:$F$128))</f>
        <v>15</v>
      </c>
      <c r="N57" s="355">
        <f ca="1">IF((COUNTIFS('Rozpis-skore'!$C$3:$C$162,B57,'Rozpis-skore'!$B$3:$B$162,"&lt;&gt;N")+COUNTIFS('Rozpis-skore'!$D$3:$D$162,B57,'Rozpis-skore'!$B$3:$B$162,"&lt;&gt;N"))=0,"",SUMIF('Rozpis-skore'!$C$3:$C$162,$B57,'Rozpis-skore'!$F$3:$F$128)+SUMIF('Rozpis-skore'!$D$3:$D$162,$B57,'Rozpis-skore'!$E$3:$E$128))</f>
        <v>20</v>
      </c>
      <c r="O57" s="233">
        <f t="shared" ca="1" si="8"/>
        <v>-5</v>
      </c>
      <c r="P57" s="445">
        <f t="shared" ca="1" si="9"/>
        <v>0.75</v>
      </c>
      <c r="Q57" s="447">
        <f>Tabulka!Q57</f>
        <v>4</v>
      </c>
      <c r="R57" s="447" t="str">
        <f>IF($Q57="","",IF(AND(COUNTIF($Q$52:$Q$59,$Q57)&gt;1,COUNTIF($Q$52:$Q$59,$Q57)&lt;COUNTA($C$52:$C$59)),HLOOKUP($B57,'rozstřely-skore'!$C$172:$BN$185,10,0),""))</f>
        <v/>
      </c>
      <c r="S57" s="448" t="str">
        <f>IF($Q57="","",IF(AND(COUNTIF($Q$52:$Q$59,$Q57)&gt;1,COUNTIF($Q$52:$Q$59,$Q57)&lt;COUNTA($C$52:$C$59)),HLOOKUP($B57,'rozstřely-skore'!$C$172:$BN$185,11,0),""))</f>
        <v/>
      </c>
      <c r="T57" s="449" t="str">
        <f>IF($Q57="","",IF(AND(COUNTIF($Q$52:$Q$59,$Q57)&gt;1,COUNTIF($Q$52:$Q$59,$Q57)&lt;COUNTA($C$52:$C$59)),HLOOKUP($B57,'rozstřely-skore'!$C$172:$BN$185,12,0),""))</f>
        <v/>
      </c>
      <c r="U57" s="447" t="str">
        <f>IF($Q57="","",IF(AND(COUNTIF($Q$52:$Q$59,$Q57)&gt;1,COUNTIF($Q$52:$Q$59,$Q57)&lt;COUNTA($C$52:$C$59)),HLOOKUP($B57,'rozstřely-skore'!$C$172:$BN$185,13,0),""))</f>
        <v/>
      </c>
      <c r="V57" s="450" t="str">
        <f>IF($Q57="","",IF(AND(COUNTIF($Q$52:$Q$59,$Q57)&gt;1,COUNTIF($Q$52:$Q$59,$Q57)&lt;COUNTA($C$52:$C$59)),HLOOKUP($B57,'rozstřely-skore'!$C$172:$BN$185,14,0),""))</f>
        <v/>
      </c>
      <c r="W57" s="325"/>
    </row>
    <row r="58" spans="1:23" ht="30" customHeight="1" x14ac:dyDescent="0.25">
      <c r="A58" s="324"/>
      <c r="B58" s="1013">
        <f>'Tabulky skupin'!B58</f>
        <v>57</v>
      </c>
      <c r="C58" s="899" t="str">
        <f>VLOOKUP($B58,jednotlivci!$C$5:$G$164,5,0)</f>
        <v/>
      </c>
      <c r="D58" s="100" t="str">
        <f>IFERROR(CONCATENATE(VLOOKUP(CONCATENATE(D$51,"_",$B58),'Rozpis-skore'!$A$3:$AC$162,IF(VLOOKUP(CONCATENATE(D$51,"_",$B58),'Rozpis-skore'!$A$3:$AC$162,3,0)=$B58,5,6),0),":",VLOOKUP(CONCATENATE(D$51,"_",$B58),'Rozpis-skore'!$A$3:$AC$162,IF(VLOOKUP(CONCATENATE(D$51,"_",$B58),'Rozpis-skore'!$A$3:$AC$162,3,0)=$B58,6,5),0),IF(VLOOKUP(CONCATENATE(D$51,"_",$B58),'Rozpis-skore'!$A$3:$AC$162,20,0)&lt;&gt;"",CONCATENATE(" (",VLOOKUP(CONCATENATE(D$51,"_",$B58),'Rozpis-skore'!$A$3:$AC$162,20,0),")"),"")),"")</f>
        <v/>
      </c>
      <c r="E58" s="103" t="str">
        <f>IFERROR(CONCATENATE(VLOOKUP(CONCATENATE(E$51,"_",$B58),'Rozpis-skore'!$A$3:$AC$162,IF(VLOOKUP(CONCATENATE(E$51,"_",$B58),'Rozpis-skore'!$A$3:$AC$162,3,0)=$B58,5,6),0),":",VLOOKUP(CONCATENATE(E$51,"_",$B58),'Rozpis-skore'!$A$3:$AC$162,IF(VLOOKUP(CONCATENATE(E$51,"_",$B58),'Rozpis-skore'!$A$3:$AC$162,3,0)=$B58,6,5),0),IF(VLOOKUP(CONCATENATE(E$51,"_",$B58),'Rozpis-skore'!$A$3:$AC$162,20,0)&lt;&gt;"",CONCATENATE(" (",VLOOKUP(CONCATENATE(E$51,"_",$B58),'Rozpis-skore'!$A$3:$AC$162,20,0),")"),"")),"")</f>
        <v/>
      </c>
      <c r="F58" s="103" t="str">
        <f>IFERROR(CONCATENATE(VLOOKUP(CONCATENATE(F$51,"_",$B58),'Rozpis-skore'!$A$3:$AC$162,IF(VLOOKUP(CONCATENATE(F$51,"_",$B58),'Rozpis-skore'!$A$3:$AC$162,3,0)=$B58,5,6),0),":",VLOOKUP(CONCATENATE(F$51,"_",$B58),'Rozpis-skore'!$A$3:$AC$162,IF(VLOOKUP(CONCATENATE(F$51,"_",$B58),'Rozpis-skore'!$A$3:$AC$162,3,0)=$B58,6,5),0),IF(VLOOKUP(CONCATENATE(F$51,"_",$B58),'Rozpis-skore'!$A$3:$AC$162,20,0)&lt;&gt;"",CONCATENATE(" (",VLOOKUP(CONCATENATE(F$51,"_",$B58),'Rozpis-skore'!$A$3:$AC$162,20,0),")"),"")),"")</f>
        <v/>
      </c>
      <c r="G58" s="103" t="str">
        <f>IFERROR(CONCATENATE(VLOOKUP(CONCATENATE(G$51,"_",$B58),'Rozpis-skore'!$A$3:$AC$162,IF(VLOOKUP(CONCATENATE(G$51,"_",$B58),'Rozpis-skore'!$A$3:$AC$162,3,0)=$B58,5,6),0),":",VLOOKUP(CONCATENATE(G$51,"_",$B58),'Rozpis-skore'!$A$3:$AC$162,IF(VLOOKUP(CONCATENATE(G$51,"_",$B58),'Rozpis-skore'!$A$3:$AC$162,3,0)=$B58,6,5),0),IF(VLOOKUP(CONCATENATE(G$51,"_",$B58),'Rozpis-skore'!$A$3:$AC$162,20,0)&lt;&gt;"",CONCATENATE(" (",VLOOKUP(CONCATENATE(G$51,"_",$B58),'Rozpis-skore'!$A$3:$AC$162,20,0),")"),"")),"")</f>
        <v/>
      </c>
      <c r="H58" s="103" t="str">
        <f>IFERROR(CONCATENATE(VLOOKUP(CONCATENATE(H$51,"_",$B58),'Rozpis-skore'!$A$3:$AC$162,IF(VLOOKUP(CONCATENATE(H$51,"_",$B58),'Rozpis-skore'!$A$3:$AC$162,3,0)=$B58,5,6),0),":",VLOOKUP(CONCATENATE(H$51,"_",$B58),'Rozpis-skore'!$A$3:$AC$162,IF(VLOOKUP(CONCATENATE(H$51,"_",$B58),'Rozpis-skore'!$A$3:$AC$162,3,0)=$B58,6,5),0),IF(VLOOKUP(CONCATENATE(H$51,"_",$B58),'Rozpis-skore'!$A$3:$AC$162,20,0)&lt;&gt;"",CONCATENATE(" (",VLOOKUP(CONCATENATE(H$51,"_",$B58),'Rozpis-skore'!$A$3:$AC$162,20,0),")"),"")),"")</f>
        <v/>
      </c>
      <c r="I58" s="103" t="str">
        <f>IFERROR(CONCATENATE(VLOOKUP(CONCATENATE(I$51,"_",$B58),'Rozpis-skore'!$A$3:$AC$162,IF(VLOOKUP(CONCATENATE(I$51,"_",$B58),'Rozpis-skore'!$A$3:$AC$162,3,0)=$B58,5,6),0),":",VLOOKUP(CONCATENATE(I$51,"_",$B58),'Rozpis-skore'!$A$3:$AC$162,IF(VLOOKUP(CONCATENATE(I$51,"_",$B58),'Rozpis-skore'!$A$3:$AC$162,3,0)=$B58,6,5),0),IF(VLOOKUP(CONCATENATE(I$51,"_",$B58),'Rozpis-skore'!$A$3:$AC$162,20,0)&lt;&gt;"",CONCATENATE(" (",VLOOKUP(CONCATENATE(I$51,"_",$B58),'Rozpis-skore'!$A$3:$AC$162,20,0),")"),"")),"")</f>
        <v/>
      </c>
      <c r="J58" s="444" t="str">
        <f>I57</f>
        <v>E</v>
      </c>
      <c r="K58" s="229" t="str">
        <f>IFERROR(CONCATENATE(VLOOKUP(CONCATENATE($B58,"_",K$51),'Rozpis-skore'!$A$3:$AC$162,IF(VLOOKUP(CONCATENATE($B58,"_",K$51),'Rozpis-skore'!$A$3:$AC$162,3,0)=$B58,5,6),0),":",VLOOKUP(CONCATENATE($B58,"_",K$51),'Rozpis-skore'!$A$3:$AC$162,IF(VLOOKUP(CONCATENATE($B58,"_",K$51),'Rozpis-skore'!$A$3:$AC$162,3,0)=$B58,6,5),0),IF(VLOOKUP(CONCATENATE($B58,"_",K$51),'Rozpis-skore'!$A$3:$AC$162,20,0)&lt;&gt;"",CONCATENATE(" (",VLOOKUP(CONCATENATE($B58,"_",K$51),'Rozpis-skore'!$A$3:$AC$162,20,0),")"),"")),"")</f>
        <v/>
      </c>
      <c r="L58" s="232" t="str">
        <f>IF((COUNTIFS('Rozpis-skore'!$C$3:$C$162,B58,'Rozpis-skore'!$B$3:$B$162,"&lt;&gt;N")+COUNTIFS('Rozpis-skore'!$D$3:$D$162,B58,'Rozpis-skore'!$B$3:$B$162,"&lt;&gt;N"))=0,"",SUMIF('Rozpis-skore'!$C$3:$C$162,B58,'Rozpis-skore'!$I$3:$I$128)+SUMIF('Rozpis-skore'!$D$3:$D$162,B58,'Rozpis-skore'!$J$3:$J$128))</f>
        <v/>
      </c>
      <c r="M58" s="235" t="str">
        <f>IF((COUNTIFS('Rozpis-skore'!$C$3:$C$162,B58,'Rozpis-skore'!$B$3:$B$162,"&lt;&gt;N")+COUNTIFS('Rozpis-skore'!$D$3:$D$162,B58,'Rozpis-skore'!$B$3:$B$162,"&lt;&gt;N"))=0,"",SUMIF('Rozpis-skore'!$C$3:$C$162,$B58,'Rozpis-skore'!$E$3:$E$128)+SUMIF('Rozpis-skore'!$D$3:$D$162,$B58,'Rozpis-skore'!$F$3:$F$128))</f>
        <v/>
      </c>
      <c r="N58" s="355" t="str">
        <f>IF((COUNTIFS('Rozpis-skore'!$C$3:$C$162,B58,'Rozpis-skore'!$B$3:$B$162,"&lt;&gt;N")+COUNTIFS('Rozpis-skore'!$D$3:$D$162,B58,'Rozpis-skore'!$B$3:$B$162,"&lt;&gt;N"))=0,"",SUMIF('Rozpis-skore'!$C$3:$C$162,$B58,'Rozpis-skore'!$F$3:$F$128)+SUMIF('Rozpis-skore'!$D$3:$D$162,$B58,'Rozpis-skore'!$E$3:$E$128))</f>
        <v/>
      </c>
      <c r="O58" s="233" t="str">
        <f t="shared" si="8"/>
        <v/>
      </c>
      <c r="P58" s="445" t="str">
        <f t="shared" si="9"/>
        <v/>
      </c>
      <c r="Q58" s="447" t="str">
        <f>Tabulka!Q58</f>
        <v/>
      </c>
      <c r="R58" s="447" t="str">
        <f>IF($Q58="","",IF(AND(COUNTIF($Q$52:$Q$59,$Q58)&gt;1,COUNTIF($Q$52:$Q$59,$Q58)&lt;COUNTA($C$52:$C$59)),HLOOKUP($B58,'rozstřely-skore'!$C$172:$BN$185,10,0),""))</f>
        <v/>
      </c>
      <c r="S58" s="448" t="str">
        <f>IF($Q58="","",IF(AND(COUNTIF($Q$52:$Q$59,$Q58)&gt;1,COUNTIF($Q$52:$Q$59,$Q58)&lt;COUNTA($C$52:$C$59)),HLOOKUP($B58,'rozstřely-skore'!$C$172:$BN$185,11,0),""))</f>
        <v/>
      </c>
      <c r="T58" s="449" t="str">
        <f>IF($Q58="","",IF(AND(COUNTIF($Q$52:$Q$59,$Q58)&gt;1,COUNTIF($Q$52:$Q$59,$Q58)&lt;COUNTA($C$52:$C$59)),HLOOKUP($B58,'rozstřely-skore'!$C$172:$BN$185,12,0),""))</f>
        <v/>
      </c>
      <c r="U58" s="447" t="str">
        <f>IF($Q58="","",IF(AND(COUNTIF($Q$52:$Q$59,$Q58)&gt;1,COUNTIF($Q$52:$Q$59,$Q58)&lt;COUNTA($C$52:$C$59)),HLOOKUP($B58,'rozstřely-skore'!$C$172:$BN$185,13,0),""))</f>
        <v/>
      </c>
      <c r="V58" s="450" t="str">
        <f>IF($Q58="","",IF(AND(COUNTIF($Q$52:$Q$59,$Q58)&gt;1,COUNTIF($Q$52:$Q$59,$Q58)&lt;COUNTA($C$52:$C$59)),HLOOKUP($B58,'rozstřely-skore'!$C$172:$BN$185,14,0),""))</f>
        <v/>
      </c>
      <c r="W58" s="325"/>
    </row>
    <row r="59" spans="1:23" ht="30" customHeight="1" thickBot="1" x14ac:dyDescent="0.3">
      <c r="A59" s="324"/>
      <c r="B59" s="1014">
        <f>'Tabulky skupin'!B59</f>
        <v>58</v>
      </c>
      <c r="C59" s="910" t="str">
        <f>VLOOKUP($B59,jednotlivci!$C$5:$G$164,5,0)</f>
        <v/>
      </c>
      <c r="D59" s="104" t="str">
        <f>IFERROR(CONCATENATE(VLOOKUP(CONCATENATE(D$51,"_",$B59),'Rozpis-skore'!$A$3:$AC$162,IF(VLOOKUP(CONCATENATE(D$51,"_",$B59),'Rozpis-skore'!$A$3:$AC$162,3,0)=$B59,5,6),0),":",VLOOKUP(CONCATENATE(D$51,"_",$B59),'Rozpis-skore'!$A$3:$AC$162,IF(VLOOKUP(CONCATENATE(D$51,"_",$B59),'Rozpis-skore'!$A$3:$AC$162,3,0)=$B59,6,5),0),IF(VLOOKUP(CONCATENATE(D$51,"_",$B59),'Rozpis-skore'!$A$3:$AC$162,20,0)&lt;&gt;"",CONCATENATE(" (",VLOOKUP(CONCATENATE(D$51,"_",$B59),'Rozpis-skore'!$A$3:$AC$162,20,0),")"),"")),"")</f>
        <v/>
      </c>
      <c r="E59" s="105" t="str">
        <f>IFERROR(CONCATENATE(VLOOKUP(CONCATENATE(E$51,"_",$B59),'Rozpis-skore'!$A$3:$AC$162,IF(VLOOKUP(CONCATENATE(E$51,"_",$B59),'Rozpis-skore'!$A$3:$AC$162,3,0)=$B59,5,6),0),":",VLOOKUP(CONCATENATE(E$51,"_",$B59),'Rozpis-skore'!$A$3:$AC$162,IF(VLOOKUP(CONCATENATE(E$51,"_",$B59),'Rozpis-skore'!$A$3:$AC$162,3,0)=$B59,6,5),0),IF(VLOOKUP(CONCATENATE(E$51,"_",$B59),'Rozpis-skore'!$A$3:$AC$162,20,0)&lt;&gt;"",CONCATENATE(" (",VLOOKUP(CONCATENATE(E$51,"_",$B59),'Rozpis-skore'!$A$3:$AC$162,20,0),")"),"")),"")</f>
        <v/>
      </c>
      <c r="F59" s="105" t="str">
        <f>IFERROR(CONCATENATE(VLOOKUP(CONCATENATE(F$51,"_",$B59),'Rozpis-skore'!$A$3:$AC$162,IF(VLOOKUP(CONCATENATE(F$51,"_",$B59),'Rozpis-skore'!$A$3:$AC$162,3,0)=$B59,5,6),0),":",VLOOKUP(CONCATENATE(F$51,"_",$B59),'Rozpis-skore'!$A$3:$AC$162,IF(VLOOKUP(CONCATENATE(F$51,"_",$B59),'Rozpis-skore'!$A$3:$AC$162,3,0)=$B59,6,5),0),IF(VLOOKUP(CONCATENATE(F$51,"_",$B59),'Rozpis-skore'!$A$3:$AC$162,20,0)&lt;&gt;"",CONCATENATE(" (",VLOOKUP(CONCATENATE(F$51,"_",$B59),'Rozpis-skore'!$A$3:$AC$162,20,0),")"),"")),"")</f>
        <v/>
      </c>
      <c r="G59" s="105" t="str">
        <f>IFERROR(CONCATENATE(VLOOKUP(CONCATENATE(G$51,"_",$B59),'Rozpis-skore'!$A$3:$AC$162,IF(VLOOKUP(CONCATENATE(G$51,"_",$B59),'Rozpis-skore'!$A$3:$AC$162,3,0)=$B59,5,6),0),":",VLOOKUP(CONCATENATE(G$51,"_",$B59),'Rozpis-skore'!$A$3:$AC$162,IF(VLOOKUP(CONCATENATE(G$51,"_",$B59),'Rozpis-skore'!$A$3:$AC$162,3,0)=$B59,6,5),0),IF(VLOOKUP(CONCATENATE(G$51,"_",$B59),'Rozpis-skore'!$A$3:$AC$162,20,0)&lt;&gt;"",CONCATENATE(" (",VLOOKUP(CONCATENATE(G$51,"_",$B59),'Rozpis-skore'!$A$3:$AC$162,20,0),")"),"")),"")</f>
        <v/>
      </c>
      <c r="H59" s="105" t="str">
        <f>IFERROR(CONCATENATE(VLOOKUP(CONCATENATE(H$51,"_",$B59),'Rozpis-skore'!$A$3:$AC$162,IF(VLOOKUP(CONCATENATE(H$51,"_",$B59),'Rozpis-skore'!$A$3:$AC$162,3,0)=$B59,5,6),0),":",VLOOKUP(CONCATENATE(H$51,"_",$B59),'Rozpis-skore'!$A$3:$AC$162,IF(VLOOKUP(CONCATENATE(H$51,"_",$B59),'Rozpis-skore'!$A$3:$AC$162,3,0)=$B59,6,5),0),IF(VLOOKUP(CONCATENATE(H$51,"_",$B59),'Rozpis-skore'!$A$3:$AC$162,20,0)&lt;&gt;"",CONCATENATE(" (",VLOOKUP(CONCATENATE(H$51,"_",$B59),'Rozpis-skore'!$A$3:$AC$162,20,0),")"),"")),"")</f>
        <v/>
      </c>
      <c r="I59" s="105" t="str">
        <f>IFERROR(CONCATENATE(VLOOKUP(CONCATENATE(I$51,"_",$B59),'Rozpis-skore'!$A$3:$AC$162,IF(VLOOKUP(CONCATENATE(I$51,"_",$B59),'Rozpis-skore'!$A$3:$AC$162,3,0)=$B59,5,6),0),":",VLOOKUP(CONCATENATE(I$51,"_",$B59),'Rozpis-skore'!$A$3:$AC$162,IF(VLOOKUP(CONCATENATE(I$51,"_",$B59),'Rozpis-skore'!$A$3:$AC$162,3,0)=$B59,6,5),0),IF(VLOOKUP(CONCATENATE(I$51,"_",$B59),'Rozpis-skore'!$A$3:$AC$162,20,0)&lt;&gt;"",CONCATENATE(" (",VLOOKUP(CONCATENATE(I$51,"_",$B59),'Rozpis-skore'!$A$3:$AC$162,20,0),")"),"")),"")</f>
        <v/>
      </c>
      <c r="J59" s="105" t="str">
        <f>IFERROR(CONCATENATE(VLOOKUP(CONCATENATE(J$51,"_",$B59),'Rozpis-skore'!$A$3:$AC$162,IF(VLOOKUP(CONCATENATE(J$51,"_",$B59),'Rozpis-skore'!$A$3:$AC$162,3,0)=$B59,5,6),0),":",VLOOKUP(CONCATENATE(J$51,"_",$B59),'Rozpis-skore'!$A$3:$AC$162,IF(VLOOKUP(CONCATENATE(J$51,"_",$B59),'Rozpis-skore'!$A$3:$AC$162,3,0)=$B59,6,5),0),IF(VLOOKUP(CONCATENATE(J$51,"_",$B59),'Rozpis-skore'!$A$3:$AC$162,20,0)&lt;&gt;"",CONCATENATE(" (",VLOOKUP(CONCATENATE(J$51,"_",$B59),'Rozpis-skore'!$A$3:$AC$162,20,0),")"),"")),"")</f>
        <v/>
      </c>
      <c r="K59" s="444" t="str">
        <f>J58</f>
        <v>E</v>
      </c>
      <c r="L59" s="351" t="str">
        <f>IF((COUNTIFS('Rozpis-skore'!$C$3:$C$162,B59,'Rozpis-skore'!$B$3:$B$162,"&lt;&gt;N")+COUNTIFS('Rozpis-skore'!$D$3:$D$162,B59,'Rozpis-skore'!$B$3:$B$162,"&lt;&gt;N"))=0,"",SUMIF('Rozpis-skore'!$C$3:$C$162,B59,'Rozpis-skore'!$I$3:$I$128)+SUMIF('Rozpis-skore'!$D$3:$D$162,B59,'Rozpis-skore'!$J$3:$J$128))</f>
        <v/>
      </c>
      <c r="M59" s="357" t="str">
        <f>IF((COUNTIFS('Rozpis-skore'!$C$3:$C$162,B59,'Rozpis-skore'!$B$3:$B$162,"&lt;&gt;N")+COUNTIFS('Rozpis-skore'!$D$3:$D$162,B59,'Rozpis-skore'!$B$3:$B$162,"&lt;&gt;N"))=0,"",SUMIF('Rozpis-skore'!$C$3:$C$162,$B59,'Rozpis-skore'!$E$3:$E$128)+SUMIF('Rozpis-skore'!$D$3:$D$162,$B59,'Rozpis-skore'!$F$3:$F$128))</f>
        <v/>
      </c>
      <c r="N59" s="356" t="str">
        <f>IF((COUNTIFS('Rozpis-skore'!$C$3:$C$162,B59,'Rozpis-skore'!$B$3:$B$162,"&lt;&gt;N")+COUNTIFS('Rozpis-skore'!$D$3:$D$162,B59,'Rozpis-skore'!$B$3:$B$162,"&lt;&gt;N"))=0,"",SUMIF('Rozpis-skore'!$C$3:$C$162,$B59,'Rozpis-skore'!$F$3:$F$128)+SUMIF('Rozpis-skore'!$D$3:$D$162,$B59,'Rozpis-skore'!$E$3:$E$128))</f>
        <v/>
      </c>
      <c r="O59" s="353" t="str">
        <f t="shared" si="8"/>
        <v/>
      </c>
      <c r="P59" s="458" t="str">
        <f t="shared" si="9"/>
        <v/>
      </c>
      <c r="Q59" s="447" t="str">
        <f>Tabulka!Q59</f>
        <v/>
      </c>
      <c r="R59" s="460" t="str">
        <f>IF($Q59="","",IF(AND(COUNTIF($Q$52:$Q$59,$Q59)&gt;1,COUNTIF($Q$52:$Q$59,$Q59)&lt;COUNTA($C$52:$C$59)),HLOOKUP($B59,'rozstřely-skore'!$C$172:$BN$185,10,0),""))</f>
        <v/>
      </c>
      <c r="S59" s="461" t="str">
        <f>IF($Q59="","",IF(AND(COUNTIF($Q$52:$Q$59,$Q59)&gt;1,COUNTIF($Q$52:$Q$59,$Q59)&lt;COUNTA($C$52:$C$59)),HLOOKUP($B59,'rozstřely-skore'!$C$172:$BN$185,11,0),""))</f>
        <v/>
      </c>
      <c r="T59" s="462" t="str">
        <f>IF($Q59="","",IF(AND(COUNTIF($Q$52:$Q$59,$Q59)&gt;1,COUNTIF($Q$52:$Q$59,$Q59)&lt;COUNTA($C$52:$C$59)),HLOOKUP($B59,'rozstřely-skore'!$C$172:$BN$185,12,0),""))</f>
        <v/>
      </c>
      <c r="U59" s="460" t="str">
        <f>IF($Q59="","",IF(AND(COUNTIF($Q$52:$Q$59,$Q59)&gt;1,COUNTIF($Q$52:$Q$59,$Q59)&lt;COUNTA($C$52:$C$59)),HLOOKUP($B59,'rozstřely-skore'!$C$172:$BN$185,13,0),""))</f>
        <v/>
      </c>
      <c r="V59" s="463" t="str">
        <f>IF($Q59="","",IF(AND(COUNTIF($Q$52:$Q$59,$Q59)&gt;1,COUNTIF($Q$52:$Q$59,$Q59)&lt;COUNTA($C$52:$C$59)),HLOOKUP($B59,'rozstřely-skore'!$C$172:$BN$185,14,0),""))</f>
        <v/>
      </c>
      <c r="W59" s="325"/>
    </row>
    <row r="60" spans="1:23" ht="30" customHeight="1" x14ac:dyDescent="0.3">
      <c r="A60" s="326"/>
      <c r="B60" s="327"/>
      <c r="C60" s="824"/>
      <c r="D60" s="468"/>
      <c r="E60" s="468"/>
      <c r="F60" s="468"/>
      <c r="G60" s="468"/>
      <c r="H60" s="468"/>
      <c r="I60" s="468"/>
      <c r="J60" s="468"/>
      <c r="K60" s="469"/>
      <c r="L60" s="470"/>
      <c r="M60" s="471"/>
      <c r="N60" s="472"/>
      <c r="O60" s="473"/>
      <c r="P60" s="473"/>
      <c r="Q60" s="474"/>
      <c r="R60" s="475"/>
      <c r="S60" s="476"/>
      <c r="T60" s="477"/>
      <c r="U60" s="475"/>
      <c r="V60" s="475"/>
      <c r="W60" s="329"/>
    </row>
    <row r="61" spans="1:23" ht="30" customHeight="1" thickBot="1" x14ac:dyDescent="0.35">
      <c r="A61" s="324"/>
      <c r="B61" s="331"/>
      <c r="C61" s="821"/>
      <c r="D61" s="481"/>
      <c r="E61" s="481"/>
      <c r="F61" s="481"/>
      <c r="G61" s="481"/>
      <c r="H61" s="481"/>
      <c r="I61" s="481"/>
      <c r="J61" s="481"/>
      <c r="K61" s="481"/>
      <c r="L61" s="482"/>
      <c r="M61" s="483"/>
      <c r="N61" s="484"/>
      <c r="O61" s="482"/>
      <c r="P61" s="482"/>
      <c r="Q61" s="485"/>
      <c r="R61" s="486"/>
      <c r="S61" s="487"/>
      <c r="T61" s="488"/>
      <c r="U61" s="485"/>
      <c r="V61" s="485"/>
      <c r="W61" s="325"/>
    </row>
    <row r="62" spans="1:23" ht="30" customHeight="1" x14ac:dyDescent="0.25">
      <c r="A62" s="324"/>
      <c r="B62" s="648"/>
      <c r="C62" s="834" t="str">
        <f>D64</f>
        <v>F</v>
      </c>
      <c r="D62" s="491" t="str">
        <f>C64</f>
        <v>Kolstrunk/ 
Mück</v>
      </c>
      <c r="E62" s="492" t="str">
        <f>C65</f>
        <v>Jäger/ 
Mráz</v>
      </c>
      <c r="F62" s="492" t="str">
        <f>C66</f>
        <v>Kalina/ 
Körber</v>
      </c>
      <c r="G62" s="492" t="str">
        <f>C67</f>
        <v>Průša/ 
Průša</v>
      </c>
      <c r="H62" s="492" t="str">
        <f>C68</f>
        <v>Tůma/ 
Houser</v>
      </c>
      <c r="I62" s="492" t="str">
        <f>C69</f>
        <v>Jiránek/ 
Bína</v>
      </c>
      <c r="J62" s="492" t="str">
        <f>C70</f>
        <v/>
      </c>
      <c r="K62" s="492" t="str">
        <f>C71</f>
        <v/>
      </c>
      <c r="L62" s="493" t="s">
        <v>14</v>
      </c>
      <c r="M62" s="1942" t="s">
        <v>13</v>
      </c>
      <c r="N62" s="1942"/>
      <c r="O62" s="494" t="s">
        <v>15</v>
      </c>
      <c r="P62" s="495" t="s">
        <v>186</v>
      </c>
      <c r="Q62" s="496" t="s">
        <v>107</v>
      </c>
      <c r="R62" s="497" t="s">
        <v>104</v>
      </c>
      <c r="S62" s="2059" t="s">
        <v>105</v>
      </c>
      <c r="T62" s="2059"/>
      <c r="U62" s="497" t="s">
        <v>106</v>
      </c>
      <c r="V62" s="498" t="s">
        <v>187</v>
      </c>
      <c r="W62" s="325"/>
    </row>
    <row r="63" spans="1:23" ht="30" customHeight="1" thickBot="1" x14ac:dyDescent="0.3">
      <c r="A63" s="324"/>
      <c r="B63" s="1011" t="str">
        <f>'Tabulky skupin'!B63</f>
        <v>F</v>
      </c>
      <c r="C63" s="835"/>
      <c r="D63" s="426">
        <f>B64</f>
        <v>61</v>
      </c>
      <c r="E63" s="427">
        <f>B65</f>
        <v>62</v>
      </c>
      <c r="F63" s="427">
        <f>B66</f>
        <v>63</v>
      </c>
      <c r="G63" s="428">
        <f>B67</f>
        <v>64</v>
      </c>
      <c r="H63" s="427">
        <f>B68</f>
        <v>65</v>
      </c>
      <c r="I63" s="429">
        <f>B69</f>
        <v>66</v>
      </c>
      <c r="J63" s="427">
        <f>B70</f>
        <v>67</v>
      </c>
      <c r="K63" s="427">
        <f>B71</f>
        <v>68</v>
      </c>
      <c r="L63" s="499"/>
      <c r="M63" s="1945"/>
      <c r="N63" s="1945"/>
      <c r="O63" s="500"/>
      <c r="P63" s="501"/>
      <c r="Q63" s="2066" t="s">
        <v>42</v>
      </c>
      <c r="R63" s="2067"/>
      <c r="S63" s="2067"/>
      <c r="T63" s="2067"/>
      <c r="U63" s="2067"/>
      <c r="V63" s="2068"/>
      <c r="W63" s="325"/>
    </row>
    <row r="64" spans="1:23" ht="30" customHeight="1" thickTop="1" x14ac:dyDescent="0.25">
      <c r="A64" s="324"/>
      <c r="B64" s="1012">
        <f>'Tabulky skupin'!B64</f>
        <v>61</v>
      </c>
      <c r="C64" s="892" t="str">
        <f>VLOOKUP($B64,jednotlivci!$C$5:$G$164,5,0)</f>
        <v>Kolstrunk/ 
Mück</v>
      </c>
      <c r="D64" s="502" t="str">
        <f>B63</f>
        <v>F</v>
      </c>
      <c r="E64" s="98" t="str">
        <f>IFERROR(CONCATENATE(VLOOKUP(CONCATENATE($B64,"_",E$63),'Rozpis-skore'!$A$3:$AC$162,IF(VLOOKUP(CONCATENATE($B64,"_",E$63),'Rozpis-skore'!$A$3:$AC$162,3,0)=$B64,5,6),0),":",VLOOKUP(CONCATENATE($B64,"_",E$63),'Rozpis-skore'!$A$3:$AC$162,IF(VLOOKUP(CONCATENATE($B64,"_",E$63),'Rozpis-skore'!$A$3:$AC$162,3,0)=$B64,6,5),0),IF(VLOOKUP(CONCATENATE($B64,"_",E$63),'Rozpis-skore'!$A$3:$AC$162,20,0)&lt;&gt;"",CONCATENATE(" (",VLOOKUP(CONCATENATE($B64,"_",E$63),'Rozpis-skore'!$A$3:$AC$162,20,0),")"),"")),"")</f>
        <v>6:2</v>
      </c>
      <c r="F64" s="98" t="str">
        <f>IFERROR(CONCATENATE(VLOOKUP(CONCATENATE($B64,"_",F$63),'Rozpis-skore'!$A$3:$AC$162,IF(VLOOKUP(CONCATENATE($B64,"_",F$63),'Rozpis-skore'!$A$3:$AC$162,3,0)=$B64,5,6),0),":",VLOOKUP(CONCATENATE($B64,"_",F$63),'Rozpis-skore'!$A$3:$AC$162,IF(VLOOKUP(CONCATENATE($B64,"_",F$63),'Rozpis-skore'!$A$3:$AC$162,3,0)=$B64,6,5),0),IF(VLOOKUP(CONCATENATE($B64,"_",F$63),'Rozpis-skore'!$A$3:$AC$162,20,0)&lt;&gt;"",CONCATENATE(" (",VLOOKUP(CONCATENATE($B64,"_",F$63),'Rozpis-skore'!$A$3:$AC$162,20,0),")"),"")),"")</f>
        <v>5:2</v>
      </c>
      <c r="G64" s="98" t="str">
        <f>IFERROR(CONCATENATE(VLOOKUP(CONCATENATE($B64,"_",G$63),'Rozpis-skore'!$A$3:$AC$162,IF(VLOOKUP(CONCATENATE($B64,"_",G$63),'Rozpis-skore'!$A$3:$AC$162,3,0)=$B64,5,6),0),":",VLOOKUP(CONCATENATE($B64,"_",G$63),'Rozpis-skore'!$A$3:$AC$162,IF(VLOOKUP(CONCATENATE($B64,"_",G$63),'Rozpis-skore'!$A$3:$AC$162,3,0)=$B64,6,5),0),IF(VLOOKUP(CONCATENATE($B64,"_",G$63),'Rozpis-skore'!$A$3:$AC$162,20,0)&lt;&gt;"",CONCATENATE(" (",VLOOKUP(CONCATENATE($B64,"_",G$63),'Rozpis-skore'!$A$3:$AC$162,20,0),")"),"")),"")</f>
        <v>4:2</v>
      </c>
      <c r="H64" s="98" t="str">
        <f>IFERROR(CONCATENATE(VLOOKUP(CONCATENATE($B64,"_",H$63),'Rozpis-skore'!$A$3:$AC$162,IF(VLOOKUP(CONCATENATE($B64,"_",H$63),'Rozpis-skore'!$A$3:$AC$162,3,0)=$B64,5,6),0),":",VLOOKUP(CONCATENATE($B64,"_",H$63),'Rozpis-skore'!$A$3:$AC$162,IF(VLOOKUP(CONCATENATE($B64,"_",H$63),'Rozpis-skore'!$A$3:$AC$162,3,0)=$B64,6,5),0),IF(VLOOKUP(CONCATENATE($B64,"_",H$63),'Rozpis-skore'!$A$3:$AC$162,20,0)&lt;&gt;"",CONCATENATE(" (",VLOOKUP(CONCATENATE($B64,"_",H$63),'Rozpis-skore'!$A$3:$AC$162,20,0),")"),"")),"")</f>
        <v>4:0</v>
      </c>
      <c r="I64" s="98" t="str">
        <f>IFERROR(CONCATENATE(VLOOKUP(CONCATENATE($B64,"_",I$63),'Rozpis-skore'!$A$3:$AC$162,IF(VLOOKUP(CONCATENATE($B64,"_",I$63),'Rozpis-skore'!$A$3:$AC$162,3,0)=$B64,5,6),0),":",VLOOKUP(CONCATENATE($B64,"_",I$63),'Rozpis-skore'!$A$3:$AC$162,IF(VLOOKUP(CONCATENATE($B64,"_",I$63),'Rozpis-skore'!$A$3:$AC$162,3,0)=$B64,6,5),0),IF(VLOOKUP(CONCATENATE($B64,"_",I$63),'Rozpis-skore'!$A$3:$AC$162,20,0)&lt;&gt;"",CONCATENATE(" (",VLOOKUP(CONCATENATE($B64,"_",I$63),'Rozpis-skore'!$A$3:$AC$162,20,0),")"),"")),"")</f>
        <v>4:2</v>
      </c>
      <c r="J64" s="98" t="str">
        <f>IFERROR(CONCATENATE(VLOOKUP(CONCATENATE($B64,"_",J$63),'Rozpis-skore'!$A$3:$AC$162,IF(VLOOKUP(CONCATENATE($B64,"_",J$63),'Rozpis-skore'!$A$3:$AC$162,3,0)=$B64,5,6),0),":",VLOOKUP(CONCATENATE($B64,"_",J$63),'Rozpis-skore'!$A$3:$AC$162,IF(VLOOKUP(CONCATENATE($B64,"_",J$63),'Rozpis-skore'!$A$3:$AC$162,3,0)=$B64,6,5),0),IF(VLOOKUP(CONCATENATE($B64,"_",J$63),'Rozpis-skore'!$A$3:$AC$162,20,0)&lt;&gt;"",CONCATENATE(" (",VLOOKUP(CONCATENATE($B64,"_",J$63),'Rozpis-skore'!$A$3:$AC$162,20,0),")"),"")),"")</f>
        <v/>
      </c>
      <c r="K64" s="99" t="str">
        <f>IFERROR(CONCATENATE(VLOOKUP(CONCATENATE($B64,"_",K$63),'Rozpis-skore'!$A$3:$AC$162,IF(VLOOKUP(CONCATENATE($B64,"_",K$63),'Rozpis-skore'!$A$3:$AC$162,3,0)=$B64,5,6),0),":",VLOOKUP(CONCATENATE($B64,"_",K$63),'Rozpis-skore'!$A$3:$AC$162,IF(VLOOKUP(CONCATENATE($B64,"_",K$63),'Rozpis-skore'!$A$3:$AC$162,3,0)=$B64,6,5),0),IF(VLOOKUP(CONCATENATE($B64,"_",K$63),'Rozpis-skore'!$A$3:$AC$162,20,0)&lt;&gt;"",CONCATENATE(" (",VLOOKUP(CONCATENATE($B64,"_",K$63),'Rozpis-skore'!$A$3:$AC$162,20,0),")"),"")),"")</f>
        <v/>
      </c>
      <c r="L64" s="230">
        <f ca="1">IF((COUNTIFS('Rozpis-skore'!$C$3:$C$162,B64,'Rozpis-skore'!$B$3:$B$162,"&lt;&gt;N")+COUNTIFS('Rozpis-skore'!$D$3:$D$162,B64,'Rozpis-skore'!$B$3:$B$162,"&lt;&gt;N"))=0,"",SUMIF('Rozpis-skore'!$C$3:$C$162,B64,'Rozpis-skore'!$I$3:$I$128)+SUMIF('Rozpis-skore'!$D$3:$D$162,B64,'Rozpis-skore'!$J$3:$J$128))</f>
        <v>0</v>
      </c>
      <c r="M64" s="234">
        <f ca="1">IF((COUNTIFS('Rozpis-skore'!$C$3:$C$162,B64,'Rozpis-skore'!$B$3:$B$162,"&lt;&gt;N")+COUNTIFS('Rozpis-skore'!$D$3:$D$162,B64,'Rozpis-skore'!$B$3:$B$162,"&lt;&gt;N"))=0,"",SUMIF('Rozpis-skore'!$C$3:$C$162,$B64,'Rozpis-skore'!$E$3:$E$128)+SUMIF('Rozpis-skore'!$D$3:$D$162,$B64,'Rozpis-skore'!$F$3:$F$128))</f>
        <v>23</v>
      </c>
      <c r="N64" s="354">
        <f ca="1">IF((COUNTIFS('Rozpis-skore'!$C$3:$C$162,B64,'Rozpis-skore'!$B$3:$B$162,"&lt;&gt;N")+COUNTIFS('Rozpis-skore'!$D$3:$D$162,B64,'Rozpis-skore'!$B$3:$B$162,"&lt;&gt;N"))=0,"",SUMIF('Rozpis-skore'!$C$3:$C$162,$B64,'Rozpis-skore'!$F$3:$F$128)+SUMIF('Rozpis-skore'!$D$3:$D$162,$B64,'Rozpis-skore'!$E$3:$E$128))</f>
        <v>8</v>
      </c>
      <c r="O64" s="231">
        <f t="shared" ref="O64:O71" ca="1" si="10">IFERROR(M64-N64,"")</f>
        <v>15</v>
      </c>
      <c r="P64" s="434">
        <f t="shared" ref="P64:P71" ca="1" si="11">IFERROR(M64/N64,"")</f>
        <v>2.875</v>
      </c>
      <c r="Q64" s="447">
        <f>Tabulka!Q64</f>
        <v>1</v>
      </c>
      <c r="R64" s="436" t="str">
        <f>IF($Q64="","",IF(AND(COUNTIF($Q$64:$Q$71,$Q64)&gt;1,COUNTIF($Q$64:$Q$71,$Q64)&lt;COUNTA($C$64:$C$71)),HLOOKUP($B64,'rozstřely-skore'!$C$212:$BN$225,10,0),""))</f>
        <v/>
      </c>
      <c r="S64" s="437" t="str">
        <f>IF($Q64="","",IF(AND(COUNTIF($Q$64:$Q$71,$Q64)&gt;1,COUNTIF($Q$64:$Q$71,$Q64)&lt;COUNTA($C$64:$C$71)),HLOOKUP($B64,'rozstřely-skore'!$C$212:$BN$225,11,0),""))</f>
        <v/>
      </c>
      <c r="T64" s="438" t="str">
        <f>IF($Q64="","",IF(AND(COUNTIF($Q$64:$Q$71,$Q64)&gt;1,COUNTIF($Q$64:$Q$71,$Q64)&lt;COUNTA($C$64:$C$71)),HLOOKUP($B64,'rozstřely-skore'!$C$212:$BN$225,12,0),""))</f>
        <v/>
      </c>
      <c r="U64" s="436" t="str">
        <f>IF($Q64="","",IF(AND(COUNTIF($Q$64:$Q$71,$Q64)&gt;1,COUNTIF($Q$64:$Q$71,$Q64)&lt;COUNTA($C$64:$C$71)),HLOOKUP($B64,'rozstřely-skore'!$C$212:$BN$225,13,0),""))</f>
        <v/>
      </c>
      <c r="V64" s="439" t="str">
        <f>IF($Q64="","",IF(AND(COUNTIF($Q$64:$Q$71,$Q64)&gt;1,COUNTIF($Q$64:$Q$71,$Q64)&lt;COUNTA($C$64:$C$71)),HLOOKUP($B64,'rozstřely-skore'!$C$212:$BN$225,14,0),""))</f>
        <v/>
      </c>
      <c r="W64" s="325"/>
    </row>
    <row r="65" spans="1:23" ht="30" customHeight="1" x14ac:dyDescent="0.25">
      <c r="A65" s="324"/>
      <c r="B65" s="1013">
        <f>'Tabulky skupin'!B65</f>
        <v>62</v>
      </c>
      <c r="C65" s="893" t="str">
        <f>VLOOKUP($B65,jednotlivci!$C$5:$G$164,5,0)</f>
        <v>Jäger/ 
Mráz</v>
      </c>
      <c r="D65" s="100" t="str">
        <f>IFERROR(CONCATENATE(VLOOKUP(CONCATENATE(D$63,"_",$B65),'Rozpis-skore'!$A$3:$AC$162,IF(VLOOKUP(CONCATENATE(D$63,"_",$B65),'Rozpis-skore'!$A$3:$AC$162,3,0)=$B65,5,6),0),":",VLOOKUP(CONCATENATE(D$63,"_",$B65),'Rozpis-skore'!$A$3:$AC$162,IF(VLOOKUP(CONCATENATE(D$63,"_",$B65),'Rozpis-skore'!$A$3:$AC$162,3,0)=$B65,6,5),0),IF(VLOOKUP(CONCATENATE(D$63,"_",$B65),'Rozpis-skore'!$A$3:$AC$162,20,0)&lt;&gt;"",CONCATENATE(" (",VLOOKUP(CONCATENATE(D$63,"_",$B65),'Rozpis-skore'!$A$3:$AC$162,20,0),")"),"")),"")</f>
        <v>2:6</v>
      </c>
      <c r="E65" s="503" t="str">
        <f>D64</f>
        <v>F</v>
      </c>
      <c r="F65" s="101" t="str">
        <f>IFERROR(CONCATENATE(VLOOKUP(CONCATENATE($B65,"_",F$63),'Rozpis-skore'!$A$3:$AC$162,IF(VLOOKUP(CONCATENATE($B65,"_",F$63),'Rozpis-skore'!$A$3:$AC$162,3,0)=$B65,5,6),0),":",VLOOKUP(CONCATENATE($B65,"_",F$63),'Rozpis-skore'!$A$3:$AC$162,IF(VLOOKUP(CONCATENATE($B65,"_",F$63),'Rozpis-skore'!$A$3:$AC$162,3,0)=$B65,6,5),0),IF(VLOOKUP(CONCATENATE($B65,"_",F$63),'Rozpis-skore'!$A$3:$AC$162,20,0)&lt;&gt;"",CONCATENATE(" (",VLOOKUP(CONCATENATE($B65,"_",F$63),'Rozpis-skore'!$A$3:$AC$162,20,0),")"),"")),"")</f>
        <v>0:6</v>
      </c>
      <c r="G65" s="101" t="str">
        <f>IFERROR(CONCATENATE(VLOOKUP(CONCATENATE($B65,"_",G$63),'Rozpis-skore'!$A$3:$AC$162,IF(VLOOKUP(CONCATENATE($B65,"_",G$63),'Rozpis-skore'!$A$3:$AC$162,3,0)=$B65,5,6),0),":",VLOOKUP(CONCATENATE($B65,"_",G$63),'Rozpis-skore'!$A$3:$AC$162,IF(VLOOKUP(CONCATENATE($B65,"_",G$63),'Rozpis-skore'!$A$3:$AC$162,3,0)=$B65,6,5),0),IF(VLOOKUP(CONCATENATE($B65,"_",G$63),'Rozpis-skore'!$A$3:$AC$162,20,0)&lt;&gt;"",CONCATENATE(" (",VLOOKUP(CONCATENATE($B65,"_",G$63),'Rozpis-skore'!$A$3:$AC$162,20,0),")"),"")),"")</f>
        <v>6:2</v>
      </c>
      <c r="H65" s="101" t="str">
        <f>IFERROR(CONCATENATE(VLOOKUP(CONCATENATE($B65,"_",H$63),'Rozpis-skore'!$A$3:$AC$162,IF(VLOOKUP(CONCATENATE($B65,"_",H$63),'Rozpis-skore'!$A$3:$AC$162,3,0)=$B65,5,6),0),":",VLOOKUP(CONCATENATE($B65,"_",H$63),'Rozpis-skore'!$A$3:$AC$162,IF(VLOOKUP(CONCATENATE($B65,"_",H$63),'Rozpis-skore'!$A$3:$AC$162,3,0)=$B65,6,5),0),IF(VLOOKUP(CONCATENATE($B65,"_",H$63),'Rozpis-skore'!$A$3:$AC$162,20,0)&lt;&gt;"",CONCATENATE(" (",VLOOKUP(CONCATENATE($B65,"_",H$63),'Rozpis-skore'!$A$3:$AC$162,20,0),")"),"")),"")</f>
        <v>7:6</v>
      </c>
      <c r="I65" s="101" t="str">
        <f>IFERROR(CONCATENATE(VLOOKUP(CONCATENATE($B65,"_",I$63),'Rozpis-skore'!$A$3:$AC$162,IF(VLOOKUP(CONCATENATE($B65,"_",I$63),'Rozpis-skore'!$A$3:$AC$162,3,0)=$B65,5,6),0),":",VLOOKUP(CONCATENATE($B65,"_",I$63),'Rozpis-skore'!$A$3:$AC$162,IF(VLOOKUP(CONCATENATE($B65,"_",I$63),'Rozpis-skore'!$A$3:$AC$162,3,0)=$B65,6,5),0),IF(VLOOKUP(CONCATENATE($B65,"_",I$63),'Rozpis-skore'!$A$3:$AC$162,20,0)&lt;&gt;"",CONCATENATE(" (",VLOOKUP(CONCATENATE($B65,"_",I$63),'Rozpis-skore'!$A$3:$AC$162,20,0),")"),"")),"")</f>
        <v>4:6</v>
      </c>
      <c r="J65" s="101" t="str">
        <f>IFERROR(CONCATENATE(VLOOKUP(CONCATENATE($B65,"_",J$63),'Rozpis-skore'!$A$3:$AC$162,IF(VLOOKUP(CONCATENATE($B65,"_",J$63),'Rozpis-skore'!$A$3:$AC$162,3,0)=$B65,5,6),0),":",VLOOKUP(CONCATENATE($B65,"_",J$63),'Rozpis-skore'!$A$3:$AC$162,IF(VLOOKUP(CONCATENATE($B65,"_",J$63),'Rozpis-skore'!$A$3:$AC$162,3,0)=$B65,6,5),0),IF(VLOOKUP(CONCATENATE($B65,"_",J$63),'Rozpis-skore'!$A$3:$AC$162,20,0)&lt;&gt;"",CONCATENATE(" (",VLOOKUP(CONCATENATE($B65,"_",J$63),'Rozpis-skore'!$A$3:$AC$162,20,0),")"),"")),"")</f>
        <v/>
      </c>
      <c r="K65" s="102" t="str">
        <f>IFERROR(CONCATENATE(VLOOKUP(CONCATENATE($B65,"_",K$63),'Rozpis-skore'!$A$3:$AC$162,IF(VLOOKUP(CONCATENATE($B65,"_",K$63),'Rozpis-skore'!$A$3:$AC$162,3,0)=$B65,5,6),0),":",VLOOKUP(CONCATENATE($B65,"_",K$63),'Rozpis-skore'!$A$3:$AC$162,IF(VLOOKUP(CONCATENATE($B65,"_",K$63),'Rozpis-skore'!$A$3:$AC$162,3,0)=$B65,6,5),0),IF(VLOOKUP(CONCATENATE($B65,"_",K$63),'Rozpis-skore'!$A$3:$AC$162,20,0)&lt;&gt;"",CONCATENATE(" (",VLOOKUP(CONCATENATE($B65,"_",K$63),'Rozpis-skore'!$A$3:$AC$162,20,0),")"),"")),"")</f>
        <v/>
      </c>
      <c r="L65" s="232">
        <f ca="1">IF((COUNTIFS('Rozpis-skore'!$C$3:$C$162,B65,'Rozpis-skore'!$B$3:$B$162,"&lt;&gt;N")+COUNTIFS('Rozpis-skore'!$D$3:$D$162,B65,'Rozpis-skore'!$B$3:$B$162,"&lt;&gt;N"))=0,"",SUMIF('Rozpis-skore'!$C$3:$C$162,B65,'Rozpis-skore'!$I$3:$I$128)+SUMIF('Rozpis-skore'!$D$3:$D$162,B65,'Rozpis-skore'!$J$3:$J$128))</f>
        <v>0</v>
      </c>
      <c r="M65" s="235">
        <f ca="1">IF((COUNTIFS('Rozpis-skore'!$C$3:$C$162,B65,'Rozpis-skore'!$B$3:$B$162,"&lt;&gt;N")+COUNTIFS('Rozpis-skore'!$D$3:$D$162,B65,'Rozpis-skore'!$B$3:$B$162,"&lt;&gt;N"))=0,"",SUMIF('Rozpis-skore'!$C$3:$C$162,$B65,'Rozpis-skore'!$E$3:$E$128)+SUMIF('Rozpis-skore'!$D$3:$D$162,$B65,'Rozpis-skore'!$F$3:$F$128))</f>
        <v>19</v>
      </c>
      <c r="N65" s="355">
        <f ca="1">IF((COUNTIFS('Rozpis-skore'!$C$3:$C$162,B65,'Rozpis-skore'!$B$3:$B$162,"&lt;&gt;N")+COUNTIFS('Rozpis-skore'!$D$3:$D$162,B65,'Rozpis-skore'!$B$3:$B$162,"&lt;&gt;N"))=0,"",SUMIF('Rozpis-skore'!$C$3:$C$162,$B65,'Rozpis-skore'!$F$3:$F$128)+SUMIF('Rozpis-skore'!$D$3:$D$162,$B65,'Rozpis-skore'!$E$3:$E$128))</f>
        <v>26</v>
      </c>
      <c r="O65" s="233">
        <f t="shared" ca="1" si="10"/>
        <v>-7</v>
      </c>
      <c r="P65" s="445">
        <f t="shared" ca="1" si="11"/>
        <v>0.73076923076923073</v>
      </c>
      <c r="Q65" s="447">
        <f>Tabulka!Q65</f>
        <v>3</v>
      </c>
      <c r="R65" s="447">
        <f>IF($Q65="","",IF(AND(COUNTIF($Q$64:$Q$71,$Q65)&gt;1,COUNTIF($Q$64:$Q$71,$Q65)&lt;COUNTA($C$64:$C$71)),HLOOKUP($B65,'rozstřely-skore'!$C$212:$BN$225,10,0),""))</f>
        <v>0</v>
      </c>
      <c r="S65" s="448">
        <f>IF($Q65="","",IF(AND(COUNTIF($Q$64:$Q$71,$Q65)&gt;1,COUNTIF($Q$64:$Q$71,$Q65)&lt;COUNTA($C$64:$C$71)),HLOOKUP($B65,'rozstřely-skore'!$C$212:$BN$225,11,0),""))</f>
        <v>6</v>
      </c>
      <c r="T65" s="449">
        <f>IF($Q65="","",IF(AND(COUNTIF($Q$64:$Q$71,$Q65)&gt;1,COUNTIF($Q$64:$Q$71,$Q65)&lt;COUNTA($C$64:$C$71)),HLOOKUP($B65,'rozstřely-skore'!$C$212:$BN$225,12,0),""))</f>
        <v>8</v>
      </c>
      <c r="U65" s="447">
        <f>IF($Q65="","",IF(AND(COUNTIF($Q$64:$Q$71,$Q65)&gt;1,COUNTIF($Q$64:$Q$71,$Q65)&lt;COUNTA($C$64:$C$71)),HLOOKUP($B65,'rozstřely-skore'!$C$212:$BN$225,13,0),""))</f>
        <v>-2</v>
      </c>
      <c r="V65" s="450">
        <f>IF($Q65="","",IF(AND(COUNTIF($Q$64:$Q$71,$Q65)&gt;1,COUNTIF($Q$64:$Q$71,$Q65)&lt;COUNTA($C$64:$C$71)),HLOOKUP($B65,'rozstřely-skore'!$C$212:$BN$225,14,0),""))</f>
        <v>0.75</v>
      </c>
      <c r="W65" s="325"/>
    </row>
    <row r="66" spans="1:23" ht="30" customHeight="1" x14ac:dyDescent="0.25">
      <c r="A66" s="324"/>
      <c r="B66" s="1013">
        <f>'Tabulky skupin'!B66</f>
        <v>63</v>
      </c>
      <c r="C66" s="893" t="str">
        <f>VLOOKUP($B66,jednotlivci!$C$5:$G$164,5,0)</f>
        <v>Kalina/ 
Körber</v>
      </c>
      <c r="D66" s="100" t="str">
        <f>IFERROR(CONCATENATE(VLOOKUP(CONCATENATE(D$63,"_",$B66),'Rozpis-skore'!$A$3:$AC$162,IF(VLOOKUP(CONCATENATE(D$63,"_",$B66),'Rozpis-skore'!$A$3:$AC$162,3,0)=$B66,5,6),0),":",VLOOKUP(CONCATENATE(D$63,"_",$B66),'Rozpis-skore'!$A$3:$AC$162,IF(VLOOKUP(CONCATENATE(D$63,"_",$B66),'Rozpis-skore'!$A$3:$AC$162,3,0)=$B66,6,5),0),IF(VLOOKUP(CONCATENATE(D$63,"_",$B66),'Rozpis-skore'!$A$3:$AC$162,20,0)&lt;&gt;"",CONCATENATE(" (",VLOOKUP(CONCATENATE(D$63,"_",$B66),'Rozpis-skore'!$A$3:$AC$162,20,0),")"),"")),"")</f>
        <v>2:5</v>
      </c>
      <c r="E66" s="103" t="str">
        <f>IFERROR(CONCATENATE(VLOOKUP(CONCATENATE(E$63,"_",$B66),'Rozpis-skore'!$A$3:$AC$162,IF(VLOOKUP(CONCATENATE(E$63,"_",$B66),'Rozpis-skore'!$A$3:$AC$162,3,0)=$B66,5,6),0),":",VLOOKUP(CONCATENATE(E$63,"_",$B66),'Rozpis-skore'!$A$3:$AC$162,IF(VLOOKUP(CONCATENATE(E$63,"_",$B66),'Rozpis-skore'!$A$3:$AC$162,3,0)=$B66,6,5),0),IF(VLOOKUP(CONCATENATE(E$63,"_",$B66),'Rozpis-skore'!$A$3:$AC$162,20,0)&lt;&gt;"",CONCATENATE(" (",VLOOKUP(CONCATENATE(E$63,"_",$B66),'Rozpis-skore'!$A$3:$AC$162,20,0),")"),"")),"")</f>
        <v>6:0</v>
      </c>
      <c r="F66" s="503" t="str">
        <f>E65</f>
        <v>F</v>
      </c>
      <c r="G66" s="101" t="str">
        <f>IFERROR(CONCATENATE(VLOOKUP(CONCATENATE($B66,"_",G$63),'Rozpis-skore'!$A$3:$AC$162,IF(VLOOKUP(CONCATENATE($B66,"_",G$63),'Rozpis-skore'!$A$3:$AC$162,3,0)=$B66,5,6),0),":",VLOOKUP(CONCATENATE($B66,"_",G$63),'Rozpis-skore'!$A$3:$AC$162,IF(VLOOKUP(CONCATENATE($B66,"_",G$63),'Rozpis-skore'!$A$3:$AC$162,3,0)=$B66,6,5),0),IF(VLOOKUP(CONCATENATE($B66,"_",G$63),'Rozpis-skore'!$A$3:$AC$162,20,0)&lt;&gt;"",CONCATENATE(" (",VLOOKUP(CONCATENATE($B66,"_",G$63),'Rozpis-skore'!$A$3:$AC$162,20,0),")"),"")),"")</f>
        <v>3:6</v>
      </c>
      <c r="H66" s="101" t="str">
        <f>IFERROR(CONCATENATE(VLOOKUP(CONCATENATE($B66,"_",H$63),'Rozpis-skore'!$A$3:$AC$162,IF(VLOOKUP(CONCATENATE($B66,"_",H$63),'Rozpis-skore'!$A$3:$AC$162,3,0)=$B66,5,6),0),":",VLOOKUP(CONCATENATE($B66,"_",H$63),'Rozpis-skore'!$A$3:$AC$162,IF(VLOOKUP(CONCATENATE($B66,"_",H$63),'Rozpis-skore'!$A$3:$AC$162,3,0)=$B66,6,5),0),IF(VLOOKUP(CONCATENATE($B66,"_",H$63),'Rozpis-skore'!$A$3:$AC$162,20,0)&lt;&gt;"",CONCATENATE(" (",VLOOKUP(CONCATENATE($B66,"_",H$63),'Rozpis-skore'!$A$3:$AC$162,20,0),")"),"")),"")</f>
        <v>8:6</v>
      </c>
      <c r="I66" s="101" t="str">
        <f>IFERROR(CONCATENATE(VLOOKUP(CONCATENATE($B66,"_",I$63),'Rozpis-skore'!$A$3:$AC$162,IF(VLOOKUP(CONCATENATE($B66,"_",I$63),'Rozpis-skore'!$A$3:$AC$162,3,0)=$B66,5,6),0),":",VLOOKUP(CONCATENATE($B66,"_",I$63),'Rozpis-skore'!$A$3:$AC$162,IF(VLOOKUP(CONCATENATE($B66,"_",I$63),'Rozpis-skore'!$A$3:$AC$162,3,0)=$B66,6,5),0),IF(VLOOKUP(CONCATENATE($B66,"_",I$63),'Rozpis-skore'!$A$3:$AC$162,20,0)&lt;&gt;"",CONCATENATE(" (",VLOOKUP(CONCATENATE($B66,"_",I$63),'Rozpis-skore'!$A$3:$AC$162,20,0),")"),"")),"")</f>
        <v>1:4</v>
      </c>
      <c r="J66" s="101" t="str">
        <f>IFERROR(CONCATENATE(VLOOKUP(CONCATENATE($B66,"_",J$63),'Rozpis-skore'!$A$3:$AC$162,IF(VLOOKUP(CONCATENATE($B66,"_",J$63),'Rozpis-skore'!$A$3:$AC$162,3,0)=$B66,5,6),0),":",VLOOKUP(CONCATENATE($B66,"_",J$63),'Rozpis-skore'!$A$3:$AC$162,IF(VLOOKUP(CONCATENATE($B66,"_",J$63),'Rozpis-skore'!$A$3:$AC$162,3,0)=$B66,6,5),0),IF(VLOOKUP(CONCATENATE($B66,"_",J$63),'Rozpis-skore'!$A$3:$AC$162,20,0)&lt;&gt;"",CONCATENATE(" (",VLOOKUP(CONCATENATE($B66,"_",J$63),'Rozpis-skore'!$A$3:$AC$162,20,0),")"),"")),"")</f>
        <v/>
      </c>
      <c r="K66" s="102" t="str">
        <f>IFERROR(CONCATENATE(VLOOKUP(CONCATENATE($B66,"_",K$63),'Rozpis-skore'!$A$3:$AC$162,IF(VLOOKUP(CONCATENATE($B66,"_",K$63),'Rozpis-skore'!$A$3:$AC$162,3,0)=$B66,5,6),0),":",VLOOKUP(CONCATENATE($B66,"_",K$63),'Rozpis-skore'!$A$3:$AC$162,IF(VLOOKUP(CONCATENATE($B66,"_",K$63),'Rozpis-skore'!$A$3:$AC$162,3,0)=$B66,6,5),0),IF(VLOOKUP(CONCATENATE($B66,"_",K$63),'Rozpis-skore'!$A$3:$AC$162,20,0)&lt;&gt;"",CONCATENATE(" (",VLOOKUP(CONCATENATE($B66,"_",K$63),'Rozpis-skore'!$A$3:$AC$162,20,0),")"),"")),"")</f>
        <v/>
      </c>
      <c r="L66" s="232">
        <f ca="1">IF((COUNTIFS('Rozpis-skore'!$C$3:$C$162,B66,'Rozpis-skore'!$B$3:$B$162,"&lt;&gt;N")+COUNTIFS('Rozpis-skore'!$D$3:$D$162,B66,'Rozpis-skore'!$B$3:$B$162,"&lt;&gt;N"))=0,"",SUMIF('Rozpis-skore'!$C$3:$C$162,B66,'Rozpis-skore'!$I$3:$I$128)+SUMIF('Rozpis-skore'!$D$3:$D$162,B66,'Rozpis-skore'!$J$3:$J$128))</f>
        <v>0</v>
      </c>
      <c r="M66" s="235">
        <f ca="1">IF((COUNTIFS('Rozpis-skore'!$C$3:$C$162,B66,'Rozpis-skore'!$B$3:$B$162,"&lt;&gt;N")+COUNTIFS('Rozpis-skore'!$D$3:$D$162,B66,'Rozpis-skore'!$B$3:$B$162,"&lt;&gt;N"))=0,"",SUMIF('Rozpis-skore'!$C$3:$C$162,$B66,'Rozpis-skore'!$E$3:$E$128)+SUMIF('Rozpis-skore'!$D$3:$D$162,$B66,'Rozpis-skore'!$F$3:$F$128))</f>
        <v>20</v>
      </c>
      <c r="N66" s="355">
        <f ca="1">IF((COUNTIFS('Rozpis-skore'!$C$3:$C$162,B66,'Rozpis-skore'!$B$3:$B$162,"&lt;&gt;N")+COUNTIFS('Rozpis-skore'!$D$3:$D$162,B66,'Rozpis-skore'!$B$3:$B$162,"&lt;&gt;N"))=0,"",SUMIF('Rozpis-skore'!$C$3:$C$162,$B66,'Rozpis-skore'!$F$3:$F$128)+SUMIF('Rozpis-skore'!$D$3:$D$162,$B66,'Rozpis-skore'!$E$3:$E$128))</f>
        <v>21</v>
      </c>
      <c r="O66" s="233">
        <f t="shared" ca="1" si="10"/>
        <v>-1</v>
      </c>
      <c r="P66" s="445">
        <f t="shared" ca="1" si="11"/>
        <v>0.95238095238095233</v>
      </c>
      <c r="Q66" s="447">
        <f>Tabulka!Q66</f>
        <v>3</v>
      </c>
      <c r="R66" s="447">
        <f>IF($Q66="","",IF(AND(COUNTIF($Q$64:$Q$71,$Q66)&gt;1,COUNTIF($Q$64:$Q$71,$Q66)&lt;COUNTA($C$64:$C$71)),HLOOKUP($B66,'rozstřely-skore'!$C$212:$BN$225,10,0),""))</f>
        <v>0</v>
      </c>
      <c r="S66" s="448">
        <f>IF($Q66="","",IF(AND(COUNTIF($Q$64:$Q$71,$Q66)&gt;1,COUNTIF($Q$64:$Q$71,$Q66)&lt;COUNTA($C$64:$C$71)),HLOOKUP($B66,'rozstřely-skore'!$C$212:$BN$225,11,0),""))</f>
        <v>9</v>
      </c>
      <c r="T66" s="449">
        <f>IF($Q66="","",IF(AND(COUNTIF($Q$64:$Q$71,$Q66)&gt;1,COUNTIF($Q$64:$Q$71,$Q66)&lt;COUNTA($C$64:$C$71)),HLOOKUP($B66,'rozstřely-skore'!$C$212:$BN$225,12,0),""))</f>
        <v>6</v>
      </c>
      <c r="U66" s="447">
        <f>IF($Q66="","",IF(AND(COUNTIF($Q$64:$Q$71,$Q66)&gt;1,COUNTIF($Q$64:$Q$71,$Q66)&lt;COUNTA($C$64:$C$71)),HLOOKUP($B66,'rozstřely-skore'!$C$212:$BN$225,13,0),""))</f>
        <v>3</v>
      </c>
      <c r="V66" s="450">
        <f>IF($Q66="","",IF(AND(COUNTIF($Q$64:$Q$71,$Q66)&gt;1,COUNTIF($Q$64:$Q$71,$Q66)&lt;COUNTA($C$64:$C$71)),HLOOKUP($B66,'rozstřely-skore'!$C$212:$BN$225,14,0),""))</f>
        <v>1.5</v>
      </c>
      <c r="W66" s="325"/>
    </row>
    <row r="67" spans="1:23" ht="30" customHeight="1" x14ac:dyDescent="0.25">
      <c r="A67" s="324"/>
      <c r="B67" s="1013">
        <f>'Tabulky skupin'!B67</f>
        <v>64</v>
      </c>
      <c r="C67" s="893" t="str">
        <f>VLOOKUP($B67,jednotlivci!$C$5:$G$164,5,0)</f>
        <v>Průša/ 
Průša</v>
      </c>
      <c r="D67" s="100" t="str">
        <f>IFERROR(CONCATENATE(VLOOKUP(CONCATENATE(D$63,"_",$B67),'Rozpis-skore'!$A$3:$AC$162,IF(VLOOKUP(CONCATENATE(D$63,"_",$B67),'Rozpis-skore'!$A$3:$AC$162,3,0)=$B67,5,6),0),":",VLOOKUP(CONCATENATE(D$63,"_",$B67),'Rozpis-skore'!$A$3:$AC$162,IF(VLOOKUP(CONCATENATE(D$63,"_",$B67),'Rozpis-skore'!$A$3:$AC$162,3,0)=$B67,6,5),0),IF(VLOOKUP(CONCATENATE(D$63,"_",$B67),'Rozpis-skore'!$A$3:$AC$162,20,0)&lt;&gt;"",CONCATENATE(" (",VLOOKUP(CONCATENATE(D$63,"_",$B67),'Rozpis-skore'!$A$3:$AC$162,20,0),")"),"")),"")</f>
        <v>2:4</v>
      </c>
      <c r="E67" s="103" t="str">
        <f>IFERROR(CONCATENATE(VLOOKUP(CONCATENATE(E$63,"_",$B67),'Rozpis-skore'!$A$3:$AC$162,IF(VLOOKUP(CONCATENATE(E$63,"_",$B67),'Rozpis-skore'!$A$3:$AC$162,3,0)=$B67,5,6),0),":",VLOOKUP(CONCATENATE(E$63,"_",$B67),'Rozpis-skore'!$A$3:$AC$162,IF(VLOOKUP(CONCATENATE(E$63,"_",$B67),'Rozpis-skore'!$A$3:$AC$162,3,0)=$B67,6,5),0),IF(VLOOKUP(CONCATENATE(E$63,"_",$B67),'Rozpis-skore'!$A$3:$AC$162,20,0)&lt;&gt;"",CONCATENATE(" (",VLOOKUP(CONCATENATE(E$63,"_",$B67),'Rozpis-skore'!$A$3:$AC$162,20,0),")"),"")),"")</f>
        <v>2:6</v>
      </c>
      <c r="F67" s="103" t="str">
        <f>IFERROR(CONCATENATE(VLOOKUP(CONCATENATE(F$63,"_",$B67),'Rozpis-skore'!$A$3:$AC$162,IF(VLOOKUP(CONCATENATE(F$63,"_",$B67),'Rozpis-skore'!$A$3:$AC$162,3,0)=$B67,5,6),0),":",VLOOKUP(CONCATENATE(F$63,"_",$B67),'Rozpis-skore'!$A$3:$AC$162,IF(VLOOKUP(CONCATENATE(F$63,"_",$B67),'Rozpis-skore'!$A$3:$AC$162,3,0)=$B67,6,5),0),IF(VLOOKUP(CONCATENATE(F$63,"_",$B67),'Rozpis-skore'!$A$3:$AC$162,20,0)&lt;&gt;"",CONCATENATE(" (",VLOOKUP(CONCATENATE(F$63,"_",$B67),'Rozpis-skore'!$A$3:$AC$162,20,0),")"),"")),"")</f>
        <v>6:3</v>
      </c>
      <c r="G67" s="503" t="str">
        <f>F66</f>
        <v>F</v>
      </c>
      <c r="H67" s="101" t="str">
        <f>IFERROR(CONCATENATE(VLOOKUP(CONCATENATE($B67,"_",H$63),'Rozpis-skore'!$A$3:$AC$162,IF(VLOOKUP(CONCATENATE($B67,"_",H$63),'Rozpis-skore'!$A$3:$AC$162,3,0)=$B67,5,6),0),":",VLOOKUP(CONCATENATE($B67,"_",H$63),'Rozpis-skore'!$A$3:$AC$162,IF(VLOOKUP(CONCATENATE($B67,"_",H$63),'Rozpis-skore'!$A$3:$AC$162,3,0)=$B67,6,5),0),IF(VLOOKUP(CONCATENATE($B67,"_",H$63),'Rozpis-skore'!$A$3:$AC$162,20,0)&lt;&gt;"",CONCATENATE(" (",VLOOKUP(CONCATENATE($B67,"_",H$63),'Rozpis-skore'!$A$3:$AC$162,20,0),")"),"")),"")</f>
        <v>7:4</v>
      </c>
      <c r="I67" s="101" t="str">
        <f>IFERROR(CONCATENATE(VLOOKUP(CONCATENATE($B67,"_",I$63),'Rozpis-skore'!$A$3:$AC$162,IF(VLOOKUP(CONCATENATE($B67,"_",I$63),'Rozpis-skore'!$A$3:$AC$162,3,0)=$B67,5,6),0),":",VLOOKUP(CONCATENATE($B67,"_",I$63),'Rozpis-skore'!$A$3:$AC$162,IF(VLOOKUP(CONCATENATE($B67,"_",I$63),'Rozpis-skore'!$A$3:$AC$162,3,0)=$B67,6,5),0),IF(VLOOKUP(CONCATENATE($B67,"_",I$63),'Rozpis-skore'!$A$3:$AC$162,20,0)&lt;&gt;"",CONCATENATE(" (",VLOOKUP(CONCATENATE($B67,"_",I$63),'Rozpis-skore'!$A$3:$AC$162,20,0),")"),"")),"")</f>
        <v>0:4</v>
      </c>
      <c r="J67" s="101" t="str">
        <f>IFERROR(CONCATENATE(VLOOKUP(CONCATENATE($B67,"_",J$63),'Rozpis-skore'!$A$3:$AC$162,IF(VLOOKUP(CONCATENATE($B67,"_",J$63),'Rozpis-skore'!$A$3:$AC$162,3,0)=$B67,5,6),0),":",VLOOKUP(CONCATENATE($B67,"_",J$63),'Rozpis-skore'!$A$3:$AC$162,IF(VLOOKUP(CONCATENATE($B67,"_",J$63),'Rozpis-skore'!$A$3:$AC$162,3,0)=$B67,6,5),0),IF(VLOOKUP(CONCATENATE($B67,"_",J$63),'Rozpis-skore'!$A$3:$AC$162,20,0)&lt;&gt;"",CONCATENATE(" (",VLOOKUP(CONCATENATE($B67,"_",J$63),'Rozpis-skore'!$A$3:$AC$162,20,0),")"),"")),"")</f>
        <v/>
      </c>
      <c r="K67" s="102" t="str">
        <f>IFERROR(CONCATENATE(VLOOKUP(CONCATENATE($B67,"_",K$63),'Rozpis-skore'!$A$3:$AC$162,IF(VLOOKUP(CONCATENATE($B67,"_",K$63),'Rozpis-skore'!$A$3:$AC$162,3,0)=$B67,5,6),0),":",VLOOKUP(CONCATENATE($B67,"_",K$63),'Rozpis-skore'!$A$3:$AC$162,IF(VLOOKUP(CONCATENATE($B67,"_",K$63),'Rozpis-skore'!$A$3:$AC$162,3,0)=$B67,6,5),0),IF(VLOOKUP(CONCATENATE($B67,"_",K$63),'Rozpis-skore'!$A$3:$AC$162,20,0)&lt;&gt;"",CONCATENATE(" (",VLOOKUP(CONCATENATE($B67,"_",K$63),'Rozpis-skore'!$A$3:$AC$162,20,0),")"),"")),"")</f>
        <v/>
      </c>
      <c r="L67" s="232">
        <f ca="1">IF((COUNTIFS('Rozpis-skore'!$C$3:$C$162,B67,'Rozpis-skore'!$B$3:$B$162,"&lt;&gt;N")+COUNTIFS('Rozpis-skore'!$D$3:$D$162,B67,'Rozpis-skore'!$B$3:$B$162,"&lt;&gt;N"))=0,"",SUMIF('Rozpis-skore'!$C$3:$C$162,B67,'Rozpis-skore'!$I$3:$I$128)+SUMIF('Rozpis-skore'!$D$3:$D$162,B67,'Rozpis-skore'!$J$3:$J$128))</f>
        <v>0</v>
      </c>
      <c r="M67" s="235">
        <f ca="1">IF((COUNTIFS('Rozpis-skore'!$C$3:$C$162,B67,'Rozpis-skore'!$B$3:$B$162,"&lt;&gt;N")+COUNTIFS('Rozpis-skore'!$D$3:$D$162,B67,'Rozpis-skore'!$B$3:$B$162,"&lt;&gt;N"))=0,"",SUMIF('Rozpis-skore'!$C$3:$C$162,$B67,'Rozpis-skore'!$E$3:$E$128)+SUMIF('Rozpis-skore'!$D$3:$D$162,$B67,'Rozpis-skore'!$F$3:$F$128))</f>
        <v>17</v>
      </c>
      <c r="N67" s="355">
        <f ca="1">IF((COUNTIFS('Rozpis-skore'!$C$3:$C$162,B67,'Rozpis-skore'!$B$3:$B$162,"&lt;&gt;N")+COUNTIFS('Rozpis-skore'!$D$3:$D$162,B67,'Rozpis-skore'!$B$3:$B$162,"&lt;&gt;N"))=0,"",SUMIF('Rozpis-skore'!$C$3:$C$162,$B67,'Rozpis-skore'!$F$3:$F$128)+SUMIF('Rozpis-skore'!$D$3:$D$162,$B67,'Rozpis-skore'!$E$3:$E$128))</f>
        <v>21</v>
      </c>
      <c r="O67" s="233">
        <f t="shared" ca="1" si="10"/>
        <v>-4</v>
      </c>
      <c r="P67" s="445">
        <f t="shared" ca="1" si="11"/>
        <v>0.80952380952380953</v>
      </c>
      <c r="Q67" s="447">
        <f>Tabulka!Q67</f>
        <v>3</v>
      </c>
      <c r="R67" s="447">
        <f>IF($Q67="","",IF(AND(COUNTIF($Q$64:$Q$71,$Q67)&gt;1,COUNTIF($Q$64:$Q$71,$Q67)&lt;COUNTA($C$64:$C$71)),HLOOKUP($B67,'rozstřely-skore'!$C$212:$BN$225,10,0),""))</f>
        <v>0</v>
      </c>
      <c r="S67" s="448">
        <f>IF($Q67="","",IF(AND(COUNTIF($Q$64:$Q$71,$Q67)&gt;1,COUNTIF($Q$64:$Q$71,$Q67)&lt;COUNTA($C$64:$C$71)),HLOOKUP($B67,'rozstřely-skore'!$C$212:$BN$225,11,0),""))</f>
        <v>8</v>
      </c>
      <c r="T67" s="449">
        <f>IF($Q67="","",IF(AND(COUNTIF($Q$64:$Q$71,$Q67)&gt;1,COUNTIF($Q$64:$Q$71,$Q67)&lt;COUNTA($C$64:$C$71)),HLOOKUP($B67,'rozstřely-skore'!$C$212:$BN$225,12,0),""))</f>
        <v>9</v>
      </c>
      <c r="U67" s="447">
        <f>IF($Q67="","",IF(AND(COUNTIF($Q$64:$Q$71,$Q67)&gt;1,COUNTIF($Q$64:$Q$71,$Q67)&lt;COUNTA($C$64:$C$71)),HLOOKUP($B67,'rozstřely-skore'!$C$212:$BN$225,13,0),""))</f>
        <v>-1</v>
      </c>
      <c r="V67" s="450">
        <f>IF($Q67="","",IF(AND(COUNTIF($Q$64:$Q$71,$Q67)&gt;1,COUNTIF($Q$64:$Q$71,$Q67)&lt;COUNTA($C$64:$C$71)),HLOOKUP($B67,'rozstřely-skore'!$C$212:$BN$225,14,0),""))</f>
        <v>0.88888888888888884</v>
      </c>
      <c r="W67" s="325"/>
    </row>
    <row r="68" spans="1:23" ht="30" customHeight="1" x14ac:dyDescent="0.25">
      <c r="A68" s="324"/>
      <c r="B68" s="1013">
        <f>'Tabulky skupin'!B68</f>
        <v>65</v>
      </c>
      <c r="C68" s="893" t="str">
        <f>VLOOKUP($B68,jednotlivci!$C$5:$G$164,5,0)</f>
        <v>Tůma/ 
Houser</v>
      </c>
      <c r="D68" s="100" t="str">
        <f>IFERROR(CONCATENATE(VLOOKUP(CONCATENATE(D$63,"_",$B68),'Rozpis-skore'!$A$3:$AC$162,IF(VLOOKUP(CONCATENATE(D$63,"_",$B68),'Rozpis-skore'!$A$3:$AC$162,3,0)=$B68,5,6),0),":",VLOOKUP(CONCATENATE(D$63,"_",$B68),'Rozpis-skore'!$A$3:$AC$162,IF(VLOOKUP(CONCATENATE(D$63,"_",$B68),'Rozpis-skore'!$A$3:$AC$162,3,0)=$B68,6,5),0),IF(VLOOKUP(CONCATENATE(D$63,"_",$B68),'Rozpis-skore'!$A$3:$AC$162,20,0)&lt;&gt;"",CONCATENATE(" (",VLOOKUP(CONCATENATE(D$63,"_",$B68),'Rozpis-skore'!$A$3:$AC$162,20,0),")"),"")),"")</f>
        <v>0:4</v>
      </c>
      <c r="E68" s="103" t="str">
        <f>IFERROR(CONCATENATE(VLOOKUP(CONCATENATE(E$63,"_",$B68),'Rozpis-skore'!$A$3:$AC$162,IF(VLOOKUP(CONCATENATE(E$63,"_",$B68),'Rozpis-skore'!$A$3:$AC$162,3,0)=$B68,5,6),0),":",VLOOKUP(CONCATENATE(E$63,"_",$B68),'Rozpis-skore'!$A$3:$AC$162,IF(VLOOKUP(CONCATENATE(E$63,"_",$B68),'Rozpis-skore'!$A$3:$AC$162,3,0)=$B68,6,5),0),IF(VLOOKUP(CONCATENATE(E$63,"_",$B68),'Rozpis-skore'!$A$3:$AC$162,20,0)&lt;&gt;"",CONCATENATE(" (",VLOOKUP(CONCATENATE(E$63,"_",$B68),'Rozpis-skore'!$A$3:$AC$162,20,0),")"),"")),"")</f>
        <v>6:7</v>
      </c>
      <c r="F68" s="103" t="str">
        <f>IFERROR(CONCATENATE(VLOOKUP(CONCATENATE(F$63,"_",$B68),'Rozpis-skore'!$A$3:$AC$162,IF(VLOOKUP(CONCATENATE(F$63,"_",$B68),'Rozpis-skore'!$A$3:$AC$162,3,0)=$B68,5,6),0),":",VLOOKUP(CONCATENATE(F$63,"_",$B68),'Rozpis-skore'!$A$3:$AC$162,IF(VLOOKUP(CONCATENATE(F$63,"_",$B68),'Rozpis-skore'!$A$3:$AC$162,3,0)=$B68,6,5),0),IF(VLOOKUP(CONCATENATE(F$63,"_",$B68),'Rozpis-skore'!$A$3:$AC$162,20,0)&lt;&gt;"",CONCATENATE(" (",VLOOKUP(CONCATENATE(F$63,"_",$B68),'Rozpis-skore'!$A$3:$AC$162,20,0),")"),"")),"")</f>
        <v>6:8</v>
      </c>
      <c r="G68" s="103" t="str">
        <f>IFERROR(CONCATENATE(VLOOKUP(CONCATENATE(G$63,"_",$B68),'Rozpis-skore'!$A$3:$AC$162,IF(VLOOKUP(CONCATENATE(G$63,"_",$B68),'Rozpis-skore'!$A$3:$AC$162,3,0)=$B68,5,6),0),":",VLOOKUP(CONCATENATE(G$63,"_",$B68),'Rozpis-skore'!$A$3:$AC$162,IF(VLOOKUP(CONCATENATE(G$63,"_",$B68),'Rozpis-skore'!$A$3:$AC$162,3,0)=$B68,6,5),0),IF(VLOOKUP(CONCATENATE(G$63,"_",$B68),'Rozpis-skore'!$A$3:$AC$162,20,0)&lt;&gt;"",CONCATENATE(" (",VLOOKUP(CONCATENATE(G$63,"_",$B68),'Rozpis-skore'!$A$3:$AC$162,20,0),")"),"")),"")</f>
        <v>4:7</v>
      </c>
      <c r="H68" s="503" t="str">
        <f>G67</f>
        <v>F</v>
      </c>
      <c r="I68" s="101" t="str">
        <f>IFERROR(CONCATENATE(VLOOKUP(CONCATENATE($B68,"_",I$63),'Rozpis-skore'!$A$3:$AC$162,IF(VLOOKUP(CONCATENATE($B68,"_",I$63),'Rozpis-skore'!$A$3:$AC$162,3,0)=$B68,5,6),0),":",VLOOKUP(CONCATENATE($B68,"_",I$63),'Rozpis-skore'!$A$3:$AC$162,IF(VLOOKUP(CONCATENATE($B68,"_",I$63),'Rozpis-skore'!$A$3:$AC$162,3,0)=$B68,6,5),0),IF(VLOOKUP(CONCATENATE($B68,"_",I$63),'Rozpis-skore'!$A$3:$AC$162,20,0)&lt;&gt;"",CONCATENATE(" (",VLOOKUP(CONCATENATE($B68,"_",I$63),'Rozpis-skore'!$A$3:$AC$162,20,0),")"),"")),"")</f>
        <v>1:6</v>
      </c>
      <c r="J68" s="101" t="str">
        <f>IFERROR(CONCATENATE(VLOOKUP(CONCATENATE($B68,"_",J$63),'Rozpis-skore'!$A$3:$AC$162,IF(VLOOKUP(CONCATENATE($B68,"_",J$63),'Rozpis-skore'!$A$3:$AC$162,3,0)=$B68,5,6),0),":",VLOOKUP(CONCATENATE($B68,"_",J$63),'Rozpis-skore'!$A$3:$AC$162,IF(VLOOKUP(CONCATENATE($B68,"_",J$63),'Rozpis-skore'!$A$3:$AC$162,3,0)=$B68,6,5),0),IF(VLOOKUP(CONCATENATE($B68,"_",J$63),'Rozpis-skore'!$A$3:$AC$162,20,0)&lt;&gt;"",CONCATENATE(" (",VLOOKUP(CONCATENATE($B68,"_",J$63),'Rozpis-skore'!$A$3:$AC$162,20,0),")"),"")),"")</f>
        <v/>
      </c>
      <c r="K68" s="102" t="str">
        <f>IFERROR(CONCATENATE(VLOOKUP(CONCATENATE($B68,"_",K$63),'Rozpis-skore'!$A$3:$AC$162,IF(VLOOKUP(CONCATENATE($B68,"_",K$63),'Rozpis-skore'!$A$3:$AC$162,3,0)=$B68,5,6),0),":",VLOOKUP(CONCATENATE($B68,"_",K$63),'Rozpis-skore'!$A$3:$AC$162,IF(VLOOKUP(CONCATENATE($B68,"_",K$63),'Rozpis-skore'!$A$3:$AC$162,3,0)=$B68,6,5),0),IF(VLOOKUP(CONCATENATE($B68,"_",K$63),'Rozpis-skore'!$A$3:$AC$162,20,0)&lt;&gt;"",CONCATENATE(" (",VLOOKUP(CONCATENATE($B68,"_",K$63),'Rozpis-skore'!$A$3:$AC$162,20,0),")"),"")),"")</f>
        <v/>
      </c>
      <c r="L68" s="232">
        <f ca="1">IF((COUNTIFS('Rozpis-skore'!$C$3:$C$162,B68,'Rozpis-skore'!$B$3:$B$162,"&lt;&gt;N")+COUNTIFS('Rozpis-skore'!$D$3:$D$162,B68,'Rozpis-skore'!$B$3:$B$162,"&lt;&gt;N"))=0,"",SUMIF('Rozpis-skore'!$C$3:$C$162,B68,'Rozpis-skore'!$I$3:$I$128)+SUMIF('Rozpis-skore'!$D$3:$D$162,B68,'Rozpis-skore'!$J$3:$J$128))</f>
        <v>0</v>
      </c>
      <c r="M68" s="235">
        <f ca="1">IF((COUNTIFS('Rozpis-skore'!$C$3:$C$162,B68,'Rozpis-skore'!$B$3:$B$162,"&lt;&gt;N")+COUNTIFS('Rozpis-skore'!$D$3:$D$162,B68,'Rozpis-skore'!$B$3:$B$162,"&lt;&gt;N"))=0,"",SUMIF('Rozpis-skore'!$C$3:$C$162,$B68,'Rozpis-skore'!$E$3:$E$128)+SUMIF('Rozpis-skore'!$D$3:$D$162,$B68,'Rozpis-skore'!$F$3:$F$128))</f>
        <v>17</v>
      </c>
      <c r="N68" s="355">
        <f ca="1">IF((COUNTIFS('Rozpis-skore'!$C$3:$C$162,B68,'Rozpis-skore'!$B$3:$B$162,"&lt;&gt;N")+COUNTIFS('Rozpis-skore'!$D$3:$D$162,B68,'Rozpis-skore'!$B$3:$B$162,"&lt;&gt;N"))=0,"",SUMIF('Rozpis-skore'!$C$3:$C$162,$B68,'Rozpis-skore'!$F$3:$F$128)+SUMIF('Rozpis-skore'!$D$3:$D$162,$B68,'Rozpis-skore'!$E$3:$E$128))</f>
        <v>32</v>
      </c>
      <c r="O68" s="233">
        <f t="shared" ca="1" si="10"/>
        <v>-15</v>
      </c>
      <c r="P68" s="445">
        <f t="shared" ca="1" si="11"/>
        <v>0.53125</v>
      </c>
      <c r="Q68" s="447">
        <f>Tabulka!Q68</f>
        <v>6</v>
      </c>
      <c r="R68" s="447" t="str">
        <f>IF($Q68="","",IF(AND(COUNTIF($Q$64:$Q$71,$Q68)&gt;1,COUNTIF($Q$64:$Q$71,$Q68)&lt;COUNTA($C$64:$C$71)),HLOOKUP($B68,'rozstřely-skore'!$C$212:$BN$225,10,0),""))</f>
        <v/>
      </c>
      <c r="S68" s="448" t="str">
        <f>IF($Q68="","",IF(AND(COUNTIF($Q$64:$Q$71,$Q68)&gt;1,COUNTIF($Q$64:$Q$71,$Q68)&lt;COUNTA($C$64:$C$71)),HLOOKUP($B68,'rozstřely-skore'!$C$212:$BN$225,11,0),""))</f>
        <v/>
      </c>
      <c r="T68" s="449" t="str">
        <f>IF($Q68="","",IF(AND(COUNTIF($Q$64:$Q$71,$Q68)&gt;1,COUNTIF($Q$64:$Q$71,$Q68)&lt;COUNTA($C$64:$C$71)),HLOOKUP($B68,'rozstřely-skore'!$C$212:$BN$225,12,0),""))</f>
        <v/>
      </c>
      <c r="U68" s="447" t="str">
        <f>IF($Q68="","",IF(AND(COUNTIF($Q$64:$Q$71,$Q68)&gt;1,COUNTIF($Q$64:$Q$71,$Q68)&lt;COUNTA($C$64:$C$71)),HLOOKUP($B68,'rozstřely-skore'!$C$212:$BN$225,13,0),""))</f>
        <v/>
      </c>
      <c r="V68" s="450" t="str">
        <f>IF($Q68="","",IF(AND(COUNTIF($Q$64:$Q$71,$Q68)&gt;1,COUNTIF($Q$64:$Q$71,$Q68)&lt;COUNTA($C$64:$C$71)),HLOOKUP($B68,'rozstřely-skore'!$C$212:$BN$225,14,0),""))</f>
        <v/>
      </c>
      <c r="W68" s="325"/>
    </row>
    <row r="69" spans="1:23" ht="30" customHeight="1" x14ac:dyDescent="0.25">
      <c r="A69" s="324"/>
      <c r="B69" s="1013">
        <f>'Tabulky skupin'!B69</f>
        <v>66</v>
      </c>
      <c r="C69" s="893" t="str">
        <f>VLOOKUP($B69,jednotlivci!$C$5:$G$164,5,0)</f>
        <v>Jiránek/ 
Bína</v>
      </c>
      <c r="D69" s="100" t="str">
        <f>IFERROR(CONCATENATE(VLOOKUP(CONCATENATE(D$63,"_",$B69),'Rozpis-skore'!$A$3:$AC$162,IF(VLOOKUP(CONCATENATE(D$63,"_",$B69),'Rozpis-skore'!$A$3:$AC$162,3,0)=$B69,5,6),0),":",VLOOKUP(CONCATENATE(D$63,"_",$B69),'Rozpis-skore'!$A$3:$AC$162,IF(VLOOKUP(CONCATENATE(D$63,"_",$B69),'Rozpis-skore'!$A$3:$AC$162,3,0)=$B69,6,5),0),IF(VLOOKUP(CONCATENATE(D$63,"_",$B69),'Rozpis-skore'!$A$3:$AC$162,20,0)&lt;&gt;"",CONCATENATE(" (",VLOOKUP(CONCATENATE(D$63,"_",$B69),'Rozpis-skore'!$A$3:$AC$162,20,0),")"),"")),"")</f>
        <v>2:4</v>
      </c>
      <c r="E69" s="103" t="str">
        <f>IFERROR(CONCATENATE(VLOOKUP(CONCATENATE(E$63,"_",$B69),'Rozpis-skore'!$A$3:$AC$162,IF(VLOOKUP(CONCATENATE(E$63,"_",$B69),'Rozpis-skore'!$A$3:$AC$162,3,0)=$B69,5,6),0),":",VLOOKUP(CONCATENATE(E$63,"_",$B69),'Rozpis-skore'!$A$3:$AC$162,IF(VLOOKUP(CONCATENATE(E$63,"_",$B69),'Rozpis-skore'!$A$3:$AC$162,3,0)=$B69,6,5),0),IF(VLOOKUP(CONCATENATE(E$63,"_",$B69),'Rozpis-skore'!$A$3:$AC$162,20,0)&lt;&gt;"",CONCATENATE(" (",VLOOKUP(CONCATENATE(E$63,"_",$B69),'Rozpis-skore'!$A$3:$AC$162,20,0),")"),"")),"")</f>
        <v>6:4</v>
      </c>
      <c r="F69" s="103" t="str">
        <f>IFERROR(CONCATENATE(VLOOKUP(CONCATENATE(F$63,"_",$B69),'Rozpis-skore'!$A$3:$AC$162,IF(VLOOKUP(CONCATENATE(F$63,"_",$B69),'Rozpis-skore'!$A$3:$AC$162,3,0)=$B69,5,6),0),":",VLOOKUP(CONCATENATE(F$63,"_",$B69),'Rozpis-skore'!$A$3:$AC$162,IF(VLOOKUP(CONCATENATE(F$63,"_",$B69),'Rozpis-skore'!$A$3:$AC$162,3,0)=$B69,6,5),0),IF(VLOOKUP(CONCATENATE(F$63,"_",$B69),'Rozpis-skore'!$A$3:$AC$162,20,0)&lt;&gt;"",CONCATENATE(" (",VLOOKUP(CONCATENATE(F$63,"_",$B69),'Rozpis-skore'!$A$3:$AC$162,20,0),")"),"")),"")</f>
        <v>4:1</v>
      </c>
      <c r="G69" s="103" t="str">
        <f>IFERROR(CONCATENATE(VLOOKUP(CONCATENATE(G$63,"_",$B69),'Rozpis-skore'!$A$3:$AC$162,IF(VLOOKUP(CONCATENATE(G$63,"_",$B69),'Rozpis-skore'!$A$3:$AC$162,3,0)=$B69,5,6),0),":",VLOOKUP(CONCATENATE(G$63,"_",$B69),'Rozpis-skore'!$A$3:$AC$162,IF(VLOOKUP(CONCATENATE(G$63,"_",$B69),'Rozpis-skore'!$A$3:$AC$162,3,0)=$B69,6,5),0),IF(VLOOKUP(CONCATENATE(G$63,"_",$B69),'Rozpis-skore'!$A$3:$AC$162,20,0)&lt;&gt;"",CONCATENATE(" (",VLOOKUP(CONCATENATE(G$63,"_",$B69),'Rozpis-skore'!$A$3:$AC$162,20,0),")"),"")),"")</f>
        <v>4:0</v>
      </c>
      <c r="H69" s="103" t="str">
        <f>IFERROR(CONCATENATE(VLOOKUP(CONCATENATE(H$63,"_",$B69),'Rozpis-skore'!$A$3:$AC$162,IF(VLOOKUP(CONCATENATE(H$63,"_",$B69),'Rozpis-skore'!$A$3:$AC$162,3,0)=$B69,5,6),0),":",VLOOKUP(CONCATENATE(H$63,"_",$B69),'Rozpis-skore'!$A$3:$AC$162,IF(VLOOKUP(CONCATENATE(H$63,"_",$B69),'Rozpis-skore'!$A$3:$AC$162,3,0)=$B69,6,5),0),IF(VLOOKUP(CONCATENATE(H$63,"_",$B69),'Rozpis-skore'!$A$3:$AC$162,20,0)&lt;&gt;"",CONCATENATE(" (",VLOOKUP(CONCATENATE(H$63,"_",$B69),'Rozpis-skore'!$A$3:$AC$162,20,0),")"),"")),"")</f>
        <v>6:1</v>
      </c>
      <c r="I69" s="503" t="str">
        <f>H68</f>
        <v>F</v>
      </c>
      <c r="J69" s="101" t="str">
        <f>IFERROR(CONCATENATE(VLOOKUP(CONCATENATE($B69,"_",J$63),'Rozpis-skore'!$A$3:$AC$162,IF(VLOOKUP(CONCATENATE($B69,"_",J$63),'Rozpis-skore'!$A$3:$AC$162,3,0)=$B69,5,6),0),":",VLOOKUP(CONCATENATE($B69,"_",J$63),'Rozpis-skore'!$A$3:$AC$162,IF(VLOOKUP(CONCATENATE($B69,"_",J$63),'Rozpis-skore'!$A$3:$AC$162,3,0)=$B69,6,5),0),IF(VLOOKUP(CONCATENATE($B69,"_",J$63),'Rozpis-skore'!$A$3:$AC$162,20,0)&lt;&gt;"",CONCATENATE(" (",VLOOKUP(CONCATENATE($B69,"_",J$63),'Rozpis-skore'!$A$3:$AC$162,20,0),")"),"")),"")</f>
        <v/>
      </c>
      <c r="K69" s="102" t="str">
        <f>IFERROR(CONCATENATE(VLOOKUP(CONCATENATE($B69,"_",K$63),'Rozpis-skore'!$A$3:$AC$162,IF(VLOOKUP(CONCATENATE($B69,"_",K$63),'Rozpis-skore'!$A$3:$AC$162,3,0)=$B69,5,6),0),":",VLOOKUP(CONCATENATE($B69,"_",K$63),'Rozpis-skore'!$A$3:$AC$162,IF(VLOOKUP(CONCATENATE($B69,"_",K$63),'Rozpis-skore'!$A$3:$AC$162,3,0)=$B69,6,5),0),IF(VLOOKUP(CONCATENATE($B69,"_",K$63),'Rozpis-skore'!$A$3:$AC$162,20,0)&lt;&gt;"",CONCATENATE(" (",VLOOKUP(CONCATENATE($B69,"_",K$63),'Rozpis-skore'!$A$3:$AC$162,20,0),")"),"")),"")</f>
        <v/>
      </c>
      <c r="L69" s="232">
        <f ca="1">IF((COUNTIFS('Rozpis-skore'!$C$3:$C$162,B69,'Rozpis-skore'!$B$3:$B$162,"&lt;&gt;N")+COUNTIFS('Rozpis-skore'!$D$3:$D$162,B69,'Rozpis-skore'!$B$3:$B$162,"&lt;&gt;N"))=0,"",SUMIF('Rozpis-skore'!$C$3:$C$162,B69,'Rozpis-skore'!$I$3:$I$128)+SUMIF('Rozpis-skore'!$D$3:$D$162,B69,'Rozpis-skore'!$J$3:$J$128))</f>
        <v>0</v>
      </c>
      <c r="M69" s="235">
        <f ca="1">IF((COUNTIFS('Rozpis-skore'!$C$3:$C$162,B69,'Rozpis-skore'!$B$3:$B$162,"&lt;&gt;N")+COUNTIFS('Rozpis-skore'!$D$3:$D$162,B69,'Rozpis-skore'!$B$3:$B$162,"&lt;&gt;N"))=0,"",SUMIF('Rozpis-skore'!$C$3:$C$162,$B69,'Rozpis-skore'!$E$3:$E$128)+SUMIF('Rozpis-skore'!$D$3:$D$162,$B69,'Rozpis-skore'!$F$3:$F$128))</f>
        <v>22</v>
      </c>
      <c r="N69" s="355">
        <f ca="1">IF((COUNTIFS('Rozpis-skore'!$C$3:$C$162,B69,'Rozpis-skore'!$B$3:$B$162,"&lt;&gt;N")+COUNTIFS('Rozpis-skore'!$D$3:$D$162,B69,'Rozpis-skore'!$B$3:$B$162,"&lt;&gt;N"))=0,"",SUMIF('Rozpis-skore'!$C$3:$C$162,$B69,'Rozpis-skore'!$F$3:$F$128)+SUMIF('Rozpis-skore'!$D$3:$D$162,$B69,'Rozpis-skore'!$E$3:$E$128))</f>
        <v>10</v>
      </c>
      <c r="O69" s="233">
        <f t="shared" ca="1" si="10"/>
        <v>12</v>
      </c>
      <c r="P69" s="445">
        <f t="shared" ca="1" si="11"/>
        <v>2.2000000000000002</v>
      </c>
      <c r="Q69" s="447">
        <f>Tabulka!Q69</f>
        <v>2</v>
      </c>
      <c r="R69" s="447" t="str">
        <f>IF($Q69="","",IF(AND(COUNTIF($Q$64:$Q$71,$Q69)&gt;1,COUNTIF($Q$64:$Q$71,$Q69)&lt;COUNTA($C$64:$C$71)),HLOOKUP($B69,'rozstřely-skore'!$C$212:$BN$225,10,0),""))</f>
        <v/>
      </c>
      <c r="S69" s="448" t="str">
        <f>IF($Q69="","",IF(AND(COUNTIF($Q$64:$Q$71,$Q69)&gt;1,COUNTIF($Q$64:$Q$71,$Q69)&lt;COUNTA($C$64:$C$71)),HLOOKUP($B69,'rozstřely-skore'!$C$212:$BN$225,11,0),""))</f>
        <v/>
      </c>
      <c r="T69" s="449" t="str">
        <f>IF($Q69="","",IF(AND(COUNTIF($Q$64:$Q$71,$Q69)&gt;1,COUNTIF($Q$64:$Q$71,$Q69)&lt;COUNTA($C$64:$C$71)),HLOOKUP($B69,'rozstřely-skore'!$C$212:$BN$225,12,0),""))</f>
        <v/>
      </c>
      <c r="U69" s="447" t="str">
        <f>IF($Q69="","",IF(AND(COUNTIF($Q$64:$Q$71,$Q69)&gt;1,COUNTIF($Q$64:$Q$71,$Q69)&lt;COUNTA($C$64:$C$71)),HLOOKUP($B69,'rozstřely-skore'!$C$212:$BN$225,13,0),""))</f>
        <v/>
      </c>
      <c r="V69" s="450" t="str">
        <f>IF($Q69="","",IF(AND(COUNTIF($Q$64:$Q$71,$Q69)&gt;1,COUNTIF($Q$64:$Q$71,$Q69)&lt;COUNTA($C$64:$C$71)),HLOOKUP($B69,'rozstřely-skore'!$C$212:$BN$225,14,0),""))</f>
        <v/>
      </c>
      <c r="W69" s="325"/>
    </row>
    <row r="70" spans="1:23" ht="30" customHeight="1" x14ac:dyDescent="0.25">
      <c r="A70" s="324"/>
      <c r="B70" s="1013">
        <f>'Tabulky skupin'!B70</f>
        <v>67</v>
      </c>
      <c r="C70" s="893" t="str">
        <f>VLOOKUP($B70,jednotlivci!$C$5:$G$164,5,0)</f>
        <v/>
      </c>
      <c r="D70" s="100" t="str">
        <f>IFERROR(CONCATENATE(VLOOKUP(CONCATENATE(D$63,"_",$B70),'Rozpis-skore'!$A$3:$AC$162,IF(VLOOKUP(CONCATENATE(D$63,"_",$B70),'Rozpis-skore'!$A$3:$AC$162,3,0)=$B70,5,6),0),":",VLOOKUP(CONCATENATE(D$63,"_",$B70),'Rozpis-skore'!$A$3:$AC$162,IF(VLOOKUP(CONCATENATE(D$63,"_",$B70),'Rozpis-skore'!$A$3:$AC$162,3,0)=$B70,6,5),0),IF(VLOOKUP(CONCATENATE(D$63,"_",$B70),'Rozpis-skore'!$A$3:$AC$162,20,0)&lt;&gt;"",CONCATENATE(" (",VLOOKUP(CONCATENATE(D$63,"_",$B70),'Rozpis-skore'!$A$3:$AC$162,20,0),")"),"")),"")</f>
        <v/>
      </c>
      <c r="E70" s="103" t="str">
        <f>IFERROR(CONCATENATE(VLOOKUP(CONCATENATE(E$63,"_",$B70),'Rozpis-skore'!$A$3:$AC$162,IF(VLOOKUP(CONCATENATE(E$63,"_",$B70),'Rozpis-skore'!$A$3:$AC$162,3,0)=$B70,5,6),0),":",VLOOKUP(CONCATENATE(E$63,"_",$B70),'Rozpis-skore'!$A$3:$AC$162,IF(VLOOKUP(CONCATENATE(E$63,"_",$B70),'Rozpis-skore'!$A$3:$AC$162,3,0)=$B70,6,5),0),IF(VLOOKUP(CONCATENATE(E$63,"_",$B70),'Rozpis-skore'!$A$3:$AC$162,20,0)&lt;&gt;"",CONCATENATE(" (",VLOOKUP(CONCATENATE(E$63,"_",$B70),'Rozpis-skore'!$A$3:$AC$162,20,0),")"),"")),"")</f>
        <v/>
      </c>
      <c r="F70" s="103" t="str">
        <f>IFERROR(CONCATENATE(VLOOKUP(CONCATENATE(F$63,"_",$B70),'Rozpis-skore'!$A$3:$AC$162,IF(VLOOKUP(CONCATENATE(F$63,"_",$B70),'Rozpis-skore'!$A$3:$AC$162,3,0)=$B70,5,6),0),":",VLOOKUP(CONCATENATE(F$63,"_",$B70),'Rozpis-skore'!$A$3:$AC$162,IF(VLOOKUP(CONCATENATE(F$63,"_",$B70),'Rozpis-skore'!$A$3:$AC$162,3,0)=$B70,6,5),0),IF(VLOOKUP(CONCATENATE(F$63,"_",$B70),'Rozpis-skore'!$A$3:$AC$162,20,0)&lt;&gt;"",CONCATENATE(" (",VLOOKUP(CONCATENATE(F$63,"_",$B70),'Rozpis-skore'!$A$3:$AC$162,20,0),")"),"")),"")</f>
        <v/>
      </c>
      <c r="G70" s="103" t="str">
        <f>IFERROR(CONCATENATE(VLOOKUP(CONCATENATE(G$63,"_",$B70),'Rozpis-skore'!$A$3:$AC$162,IF(VLOOKUP(CONCATENATE(G$63,"_",$B70),'Rozpis-skore'!$A$3:$AC$162,3,0)=$B70,5,6),0),":",VLOOKUP(CONCATENATE(G$63,"_",$B70),'Rozpis-skore'!$A$3:$AC$162,IF(VLOOKUP(CONCATENATE(G$63,"_",$B70),'Rozpis-skore'!$A$3:$AC$162,3,0)=$B70,6,5),0),IF(VLOOKUP(CONCATENATE(G$63,"_",$B70),'Rozpis-skore'!$A$3:$AC$162,20,0)&lt;&gt;"",CONCATENATE(" (",VLOOKUP(CONCATENATE(G$63,"_",$B70),'Rozpis-skore'!$A$3:$AC$162,20,0),")"),"")),"")</f>
        <v/>
      </c>
      <c r="H70" s="103" t="str">
        <f>IFERROR(CONCATENATE(VLOOKUP(CONCATENATE(H$63,"_",$B70),'Rozpis-skore'!$A$3:$AC$162,IF(VLOOKUP(CONCATENATE(H$63,"_",$B70),'Rozpis-skore'!$A$3:$AC$162,3,0)=$B70,5,6),0),":",VLOOKUP(CONCATENATE(H$63,"_",$B70),'Rozpis-skore'!$A$3:$AC$162,IF(VLOOKUP(CONCATENATE(H$63,"_",$B70),'Rozpis-skore'!$A$3:$AC$162,3,0)=$B70,6,5),0),IF(VLOOKUP(CONCATENATE(H$63,"_",$B70),'Rozpis-skore'!$A$3:$AC$162,20,0)&lt;&gt;"",CONCATENATE(" (",VLOOKUP(CONCATENATE(H$63,"_",$B70),'Rozpis-skore'!$A$3:$AC$162,20,0),")"),"")),"")</f>
        <v/>
      </c>
      <c r="I70" s="103" t="str">
        <f>IFERROR(CONCATENATE(VLOOKUP(CONCATENATE(I$63,"_",$B70),'Rozpis-skore'!$A$3:$AC$162,IF(VLOOKUP(CONCATENATE(I$63,"_",$B70),'Rozpis-skore'!$A$3:$AC$162,3,0)=$B70,5,6),0),":",VLOOKUP(CONCATENATE(I$63,"_",$B70),'Rozpis-skore'!$A$3:$AC$162,IF(VLOOKUP(CONCATENATE(I$63,"_",$B70),'Rozpis-skore'!$A$3:$AC$162,3,0)=$B70,6,5),0),IF(VLOOKUP(CONCATENATE(I$63,"_",$B70),'Rozpis-skore'!$A$3:$AC$162,20,0)&lt;&gt;"",CONCATENATE(" (",VLOOKUP(CONCATENATE(I$63,"_",$B70),'Rozpis-skore'!$A$3:$AC$162,20,0),")"),"")),"")</f>
        <v/>
      </c>
      <c r="J70" s="503" t="str">
        <f>I69</f>
        <v>F</v>
      </c>
      <c r="K70" s="102" t="str">
        <f>IFERROR(CONCATENATE(VLOOKUP(CONCATENATE($B70,"_",K$63),'Rozpis-skore'!$A$3:$AC$162,IF(VLOOKUP(CONCATENATE($B70,"_",K$63),'Rozpis-skore'!$A$3:$AC$162,3,0)=$B70,5,6),0),":",VLOOKUP(CONCATENATE($B70,"_",K$63),'Rozpis-skore'!$A$3:$AC$162,IF(VLOOKUP(CONCATENATE($B70,"_",K$63),'Rozpis-skore'!$A$3:$AC$162,3,0)=$B70,6,5),0),IF(VLOOKUP(CONCATENATE($B70,"_",K$63),'Rozpis-skore'!$A$3:$AC$162,20,0)&lt;&gt;"",CONCATENATE(" (",VLOOKUP(CONCATENATE($B70,"_",K$63),'Rozpis-skore'!$A$3:$AC$162,20,0),")"),"")),"")</f>
        <v/>
      </c>
      <c r="L70" s="232" t="str">
        <f>IF((COUNTIFS('Rozpis-skore'!$C$3:$C$162,B70,'Rozpis-skore'!$B$3:$B$162,"&lt;&gt;N")+COUNTIFS('Rozpis-skore'!$D$3:$D$162,B70,'Rozpis-skore'!$B$3:$B$162,"&lt;&gt;N"))=0,"",SUMIF('Rozpis-skore'!$C$3:$C$162,B70,'Rozpis-skore'!$I$3:$I$128)+SUMIF('Rozpis-skore'!$D$3:$D$162,B70,'Rozpis-skore'!$J$3:$J$128))</f>
        <v/>
      </c>
      <c r="M70" s="235" t="str">
        <f>IF((COUNTIFS('Rozpis-skore'!$C$3:$C$162,B70,'Rozpis-skore'!$B$3:$B$162,"&lt;&gt;N")+COUNTIFS('Rozpis-skore'!$D$3:$D$162,B70,'Rozpis-skore'!$B$3:$B$162,"&lt;&gt;N"))=0,"",SUMIF('Rozpis-skore'!$C$3:$C$162,$B70,'Rozpis-skore'!$E$3:$E$128)+SUMIF('Rozpis-skore'!$D$3:$D$162,$B70,'Rozpis-skore'!$F$3:$F$128))</f>
        <v/>
      </c>
      <c r="N70" s="355" t="str">
        <f>IF((COUNTIFS('Rozpis-skore'!$C$3:$C$162,B70,'Rozpis-skore'!$B$3:$B$162,"&lt;&gt;N")+COUNTIFS('Rozpis-skore'!$D$3:$D$162,B70,'Rozpis-skore'!$B$3:$B$162,"&lt;&gt;N"))=0,"",SUMIF('Rozpis-skore'!$C$3:$C$162,$B70,'Rozpis-skore'!$F$3:$F$128)+SUMIF('Rozpis-skore'!$D$3:$D$162,$B70,'Rozpis-skore'!$E$3:$E$128))</f>
        <v/>
      </c>
      <c r="O70" s="233" t="str">
        <f t="shared" si="10"/>
        <v/>
      </c>
      <c r="P70" s="445" t="str">
        <f t="shared" si="11"/>
        <v/>
      </c>
      <c r="Q70" s="447" t="str">
        <f>Tabulka!Q70</f>
        <v/>
      </c>
      <c r="R70" s="447" t="str">
        <f>IF($Q70="","",IF(AND(COUNTIF($Q$64:$Q$71,$Q70)&gt;1,COUNTIF($Q$64:$Q$71,$Q70)&lt;COUNTA($C$64:$C$71)),HLOOKUP($B70,'rozstřely-skore'!$C$212:$BN$225,10,0),""))</f>
        <v/>
      </c>
      <c r="S70" s="448" t="str">
        <f>IF($Q70="","",IF(AND(COUNTIF($Q$64:$Q$71,$Q70)&gt;1,COUNTIF($Q$64:$Q$71,$Q70)&lt;COUNTA($C$64:$C$71)),HLOOKUP($B70,'rozstřely-skore'!$C$212:$BN$225,11,0),""))</f>
        <v/>
      </c>
      <c r="T70" s="449" t="str">
        <f>IF($Q70="","",IF(AND(COUNTIF($Q$64:$Q$71,$Q70)&gt;1,COUNTIF($Q$64:$Q$71,$Q70)&lt;COUNTA($C$64:$C$71)),HLOOKUP($B70,'rozstřely-skore'!$C$212:$BN$225,12,0),""))</f>
        <v/>
      </c>
      <c r="U70" s="447" t="str">
        <f>IF($Q70="","",IF(AND(COUNTIF($Q$64:$Q$71,$Q70)&gt;1,COUNTIF($Q$64:$Q$71,$Q70)&lt;COUNTA($C$64:$C$71)),HLOOKUP($B70,'rozstřely-skore'!$C$212:$BN$225,13,0),""))</f>
        <v/>
      </c>
      <c r="V70" s="450" t="str">
        <f>IF($Q70="","",IF(AND(COUNTIF($Q$64:$Q$71,$Q70)&gt;1,COUNTIF($Q$64:$Q$71,$Q70)&lt;COUNTA($C$64:$C$71)),HLOOKUP($B70,'rozstřely-skore'!$C$212:$BN$225,14,0),""))</f>
        <v/>
      </c>
      <c r="W70" s="325"/>
    </row>
    <row r="71" spans="1:23" ht="30" customHeight="1" thickBot="1" x14ac:dyDescent="0.3">
      <c r="A71" s="324"/>
      <c r="B71" s="1014">
        <f>'Tabulky skupin'!B71</f>
        <v>68</v>
      </c>
      <c r="C71" s="911" t="str">
        <f>VLOOKUP($B71,jednotlivci!$C$5:$G$164,5,0)</f>
        <v/>
      </c>
      <c r="D71" s="104" t="str">
        <f>IFERROR(CONCATENATE(VLOOKUP(CONCATENATE(D$63,"_",$B71),'Rozpis-skore'!$A$3:$AC$162,IF(VLOOKUP(CONCATENATE(D$63,"_",$B71),'Rozpis-skore'!$A$3:$AC$162,3,0)=$B71,5,6),0),":",VLOOKUP(CONCATENATE(D$63,"_",$B71),'Rozpis-skore'!$A$3:$AC$162,IF(VLOOKUP(CONCATENATE(D$63,"_",$B71),'Rozpis-skore'!$A$3:$AC$162,3,0)=$B71,6,5),0),IF(VLOOKUP(CONCATENATE(D$63,"_",$B71),'Rozpis-skore'!$A$3:$AC$162,20,0)&lt;&gt;"",CONCATENATE(" (",VLOOKUP(CONCATENATE(D$63,"_",$B71),'Rozpis-skore'!$A$3:$AC$162,20,0),")"),"")),"")</f>
        <v/>
      </c>
      <c r="E71" s="105" t="str">
        <f>IFERROR(CONCATENATE(VLOOKUP(CONCATENATE(E$63,"_",$B71),'Rozpis-skore'!$A$3:$AC$162,IF(VLOOKUP(CONCATENATE(E$63,"_",$B71),'Rozpis-skore'!$A$3:$AC$162,3,0)=$B71,5,6),0),":",VLOOKUP(CONCATENATE(E$63,"_",$B71),'Rozpis-skore'!$A$3:$AC$162,IF(VLOOKUP(CONCATENATE(E$63,"_",$B71),'Rozpis-skore'!$A$3:$AC$162,3,0)=$B71,6,5),0),IF(VLOOKUP(CONCATENATE(E$63,"_",$B71),'Rozpis-skore'!$A$3:$AC$162,20,0)&lt;&gt;"",CONCATENATE(" (",VLOOKUP(CONCATENATE(E$63,"_",$B71),'Rozpis-skore'!$A$3:$AC$162,20,0),")"),"")),"")</f>
        <v/>
      </c>
      <c r="F71" s="105" t="str">
        <f>IFERROR(CONCATENATE(VLOOKUP(CONCATENATE(F$63,"_",$B71),'Rozpis-skore'!$A$3:$AC$162,IF(VLOOKUP(CONCATENATE(F$63,"_",$B71),'Rozpis-skore'!$A$3:$AC$162,3,0)=$B71,5,6),0),":",VLOOKUP(CONCATENATE(F$63,"_",$B71),'Rozpis-skore'!$A$3:$AC$162,IF(VLOOKUP(CONCATENATE(F$63,"_",$B71),'Rozpis-skore'!$A$3:$AC$162,3,0)=$B71,6,5),0),IF(VLOOKUP(CONCATENATE(F$63,"_",$B71),'Rozpis-skore'!$A$3:$AC$162,20,0)&lt;&gt;"",CONCATENATE(" (",VLOOKUP(CONCATENATE(F$63,"_",$B71),'Rozpis-skore'!$A$3:$AC$162,20,0),")"),"")),"")</f>
        <v/>
      </c>
      <c r="G71" s="105" t="str">
        <f>IFERROR(CONCATENATE(VLOOKUP(CONCATENATE(G$63,"_",$B71),'Rozpis-skore'!$A$3:$AC$162,IF(VLOOKUP(CONCATENATE(G$63,"_",$B71),'Rozpis-skore'!$A$3:$AC$162,3,0)=$B71,5,6),0),":",VLOOKUP(CONCATENATE(G$63,"_",$B71),'Rozpis-skore'!$A$3:$AC$162,IF(VLOOKUP(CONCATENATE(G$63,"_",$B71),'Rozpis-skore'!$A$3:$AC$162,3,0)=$B71,6,5),0),IF(VLOOKUP(CONCATENATE(G$63,"_",$B71),'Rozpis-skore'!$A$3:$AC$162,20,0)&lt;&gt;"",CONCATENATE(" (",VLOOKUP(CONCATENATE(G$63,"_",$B71),'Rozpis-skore'!$A$3:$AC$162,20,0),")"),"")),"")</f>
        <v/>
      </c>
      <c r="H71" s="105" t="str">
        <f>IFERROR(CONCATENATE(VLOOKUP(CONCATENATE(H$63,"_",$B71),'Rozpis-skore'!$A$3:$AC$162,IF(VLOOKUP(CONCATENATE(H$63,"_",$B71),'Rozpis-skore'!$A$3:$AC$162,3,0)=$B71,5,6),0),":",VLOOKUP(CONCATENATE(H$63,"_",$B71),'Rozpis-skore'!$A$3:$AC$162,IF(VLOOKUP(CONCATENATE(H$63,"_",$B71),'Rozpis-skore'!$A$3:$AC$162,3,0)=$B71,6,5),0),IF(VLOOKUP(CONCATENATE(H$63,"_",$B71),'Rozpis-skore'!$A$3:$AC$162,20,0)&lt;&gt;"",CONCATENATE(" (",VLOOKUP(CONCATENATE(H$63,"_",$B71),'Rozpis-skore'!$A$3:$AC$162,20,0),")"),"")),"")</f>
        <v/>
      </c>
      <c r="I71" s="105" t="str">
        <f>IFERROR(CONCATENATE(VLOOKUP(CONCATENATE(I$63,"_",$B71),'Rozpis-skore'!$A$3:$AC$162,IF(VLOOKUP(CONCATENATE(I$63,"_",$B71),'Rozpis-skore'!$A$3:$AC$162,3,0)=$B71,5,6),0),":",VLOOKUP(CONCATENATE(I$63,"_",$B71),'Rozpis-skore'!$A$3:$AC$162,IF(VLOOKUP(CONCATENATE(I$63,"_",$B71),'Rozpis-skore'!$A$3:$AC$162,3,0)=$B71,6,5),0),IF(VLOOKUP(CONCATENATE(I$63,"_",$B71),'Rozpis-skore'!$A$3:$AC$162,20,0)&lt;&gt;"",CONCATENATE(" (",VLOOKUP(CONCATENATE(I$63,"_",$B71),'Rozpis-skore'!$A$3:$AC$162,20,0),")"),"")),"")</f>
        <v/>
      </c>
      <c r="J71" s="105" t="str">
        <f>IFERROR(CONCATENATE(VLOOKUP(CONCATENATE(J$63,"_",$B71),'Rozpis-skore'!$A$3:$AC$162,IF(VLOOKUP(CONCATENATE(J$63,"_",$B71),'Rozpis-skore'!$A$3:$AC$162,3,0)=$B71,5,6),0),":",VLOOKUP(CONCATENATE(J$63,"_",$B71),'Rozpis-skore'!$A$3:$AC$162,IF(VLOOKUP(CONCATENATE(J$63,"_",$B71),'Rozpis-skore'!$A$3:$AC$162,3,0)=$B71,6,5),0),IF(VLOOKUP(CONCATENATE(J$63,"_",$B71),'Rozpis-skore'!$A$3:$AC$162,20,0)&lt;&gt;"",CONCATENATE(" (",VLOOKUP(CONCATENATE(J$63,"_",$B71),'Rozpis-skore'!$A$3:$AC$162,20,0),")"),"")),"")</f>
        <v/>
      </c>
      <c r="K71" s="503" t="str">
        <f>J70</f>
        <v>F</v>
      </c>
      <c r="L71" s="351" t="str">
        <f>IF((COUNTIFS('Rozpis-skore'!$C$3:$C$162,B71,'Rozpis-skore'!$B$3:$B$162,"&lt;&gt;N")+COUNTIFS('Rozpis-skore'!$D$3:$D$162,B71,'Rozpis-skore'!$B$3:$B$162,"&lt;&gt;N"))=0,"",SUMIF('Rozpis-skore'!$C$3:$C$162,B71,'Rozpis-skore'!$I$3:$I$128)+SUMIF('Rozpis-skore'!$D$3:$D$162,B71,'Rozpis-skore'!$J$3:$J$128))</f>
        <v/>
      </c>
      <c r="M71" s="357" t="str">
        <f>IF((COUNTIFS('Rozpis-skore'!$C$3:$C$162,B71,'Rozpis-skore'!$B$3:$B$162,"&lt;&gt;N")+COUNTIFS('Rozpis-skore'!$D$3:$D$162,B71,'Rozpis-skore'!$B$3:$B$162,"&lt;&gt;N"))=0,"",SUMIF('Rozpis-skore'!$C$3:$C$162,$B71,'Rozpis-skore'!$E$3:$E$128)+SUMIF('Rozpis-skore'!$D$3:$D$162,$B71,'Rozpis-skore'!$F$3:$F$128))</f>
        <v/>
      </c>
      <c r="N71" s="356" t="str">
        <f>IF((COUNTIFS('Rozpis-skore'!$C$3:$C$162,B71,'Rozpis-skore'!$B$3:$B$162,"&lt;&gt;N")+COUNTIFS('Rozpis-skore'!$D$3:$D$162,B71,'Rozpis-skore'!$B$3:$B$162,"&lt;&gt;N"))=0,"",SUMIF('Rozpis-skore'!$C$3:$C$162,$B71,'Rozpis-skore'!$F$3:$F$128)+SUMIF('Rozpis-skore'!$D$3:$D$162,$B71,'Rozpis-skore'!$E$3:$E$128))</f>
        <v/>
      </c>
      <c r="O71" s="353" t="str">
        <f t="shared" si="10"/>
        <v/>
      </c>
      <c r="P71" s="458" t="str">
        <f t="shared" si="11"/>
        <v/>
      </c>
      <c r="Q71" s="447" t="str">
        <f>Tabulka!Q71</f>
        <v/>
      </c>
      <c r="R71" s="460" t="str">
        <f>IF($Q71="","",IF(AND(COUNTIF($Q$64:$Q$71,$Q71)&gt;1,COUNTIF($Q$64:$Q$71,$Q71)&lt;COUNTA($C$64:$C$71)),HLOOKUP($B71,'rozstřely-skore'!$C$212:$BN$225,10,0),""))</f>
        <v/>
      </c>
      <c r="S71" s="461" t="str">
        <f>IF($Q71="","",IF(AND(COUNTIF($Q$64:$Q$71,$Q71)&gt;1,COUNTIF($Q$64:$Q$71,$Q71)&lt;COUNTA($C$64:$C$71)),HLOOKUP($B71,'rozstřely-skore'!$C$212:$BN$225,11,0),""))</f>
        <v/>
      </c>
      <c r="T71" s="462" t="str">
        <f>IF($Q71="","",IF(AND(COUNTIF($Q$64:$Q$71,$Q71)&gt;1,COUNTIF($Q$64:$Q$71,$Q71)&lt;COUNTA($C$64:$C$71)),HLOOKUP($B71,'rozstřely-skore'!$C$212:$BN$225,12,0),""))</f>
        <v/>
      </c>
      <c r="U71" s="460" t="str">
        <f>IF($Q71="","",IF(AND(COUNTIF($Q$64:$Q$71,$Q71)&gt;1,COUNTIF($Q$64:$Q$71,$Q71)&lt;COUNTA($C$64:$C$71)),HLOOKUP($B71,'rozstřely-skore'!$C$212:$BN$225,13,0),""))</f>
        <v/>
      </c>
      <c r="V71" s="463" t="str">
        <f>IF($Q71="","",IF(AND(COUNTIF($Q$64:$Q$71,$Q71)&gt;1,COUNTIF($Q$64:$Q$71,$Q71)&lt;COUNTA($C$64:$C$71)),HLOOKUP($B71,'rozstřely-skore'!$C$212:$BN$225,14,0),""))</f>
        <v/>
      </c>
      <c r="W71" s="325"/>
    </row>
    <row r="72" spans="1:23" ht="30" customHeight="1" x14ac:dyDescent="0.3">
      <c r="A72" s="324"/>
      <c r="B72" s="61"/>
      <c r="C72" s="824"/>
      <c r="D72" s="504"/>
      <c r="E72" s="504"/>
      <c r="F72" s="504"/>
      <c r="G72" s="504"/>
      <c r="H72" s="504"/>
      <c r="I72" s="504"/>
      <c r="J72" s="504"/>
      <c r="K72" s="505"/>
      <c r="L72" s="506"/>
      <c r="M72" s="507"/>
      <c r="N72" s="508"/>
      <c r="O72" s="506"/>
      <c r="P72" s="506"/>
      <c r="Q72" s="509"/>
      <c r="R72" s="509"/>
      <c r="S72" s="510"/>
      <c r="T72" s="511"/>
      <c r="U72" s="509"/>
      <c r="V72" s="509"/>
      <c r="W72" s="325"/>
    </row>
    <row r="73" spans="1:23" ht="30" customHeight="1" thickBot="1" x14ac:dyDescent="0.35">
      <c r="A73" s="324"/>
      <c r="B73" s="61"/>
      <c r="C73" s="824"/>
      <c r="D73" s="504"/>
      <c r="E73" s="504"/>
      <c r="F73" s="504"/>
      <c r="G73" s="504"/>
      <c r="H73" s="504"/>
      <c r="I73" s="504"/>
      <c r="J73" s="504"/>
      <c r="K73" s="505"/>
      <c r="L73" s="470"/>
      <c r="M73" s="513"/>
      <c r="N73" s="514"/>
      <c r="O73" s="470"/>
      <c r="P73" s="470"/>
      <c r="Q73" s="515"/>
      <c r="R73" s="515"/>
      <c r="S73" s="516"/>
      <c r="T73" s="517"/>
      <c r="U73" s="515"/>
      <c r="V73" s="515"/>
      <c r="W73" s="325"/>
    </row>
    <row r="74" spans="1:23" ht="30" customHeight="1" x14ac:dyDescent="0.25">
      <c r="A74" s="324"/>
      <c r="B74" s="106"/>
      <c r="C74" s="836" t="str">
        <f>D76</f>
        <v>G</v>
      </c>
      <c r="D74" s="519" t="str">
        <f>C76</f>
        <v>Mohelník/ 
Csáno</v>
      </c>
      <c r="E74" s="520" t="str">
        <f>C77</f>
        <v>Fořt/ 
Fořt</v>
      </c>
      <c r="F74" s="520" t="str">
        <f>C78</f>
        <v>Zouzal/ 
Eckhardt</v>
      </c>
      <c r="G74" s="520" t="str">
        <f>C79</f>
        <v>Hněvkovský/ 
Vašák</v>
      </c>
      <c r="H74" s="520" t="str">
        <f>C80</f>
        <v>Kindl/ 
Kotoun</v>
      </c>
      <c r="I74" s="520" t="str">
        <f>C81</f>
        <v/>
      </c>
      <c r="J74" s="520" t="str">
        <f>C82</f>
        <v/>
      </c>
      <c r="K74" s="520" t="str">
        <f>C83</f>
        <v/>
      </c>
      <c r="L74" s="521" t="s">
        <v>14</v>
      </c>
      <c r="M74" s="2053" t="s">
        <v>13</v>
      </c>
      <c r="N74" s="2053"/>
      <c r="O74" s="522" t="s">
        <v>15</v>
      </c>
      <c r="P74" s="523" t="s">
        <v>186</v>
      </c>
      <c r="Q74" s="524" t="s">
        <v>107</v>
      </c>
      <c r="R74" s="525" t="s">
        <v>104</v>
      </c>
      <c r="S74" s="2069" t="s">
        <v>105</v>
      </c>
      <c r="T74" s="2069"/>
      <c r="U74" s="525" t="s">
        <v>106</v>
      </c>
      <c r="V74" s="526" t="s">
        <v>187</v>
      </c>
      <c r="W74" s="325"/>
    </row>
    <row r="75" spans="1:23" ht="30" customHeight="1" thickBot="1" x14ac:dyDescent="0.3">
      <c r="A75" s="324"/>
      <c r="B75" s="1011" t="str">
        <f>'Tabulky skupin'!B75</f>
        <v>G</v>
      </c>
      <c r="C75" s="837"/>
      <c r="D75" s="426">
        <f>B76</f>
        <v>71</v>
      </c>
      <c r="E75" s="427">
        <f>B77</f>
        <v>72</v>
      </c>
      <c r="F75" s="427">
        <f>B78</f>
        <v>73</v>
      </c>
      <c r="G75" s="428">
        <f>B79</f>
        <v>74</v>
      </c>
      <c r="H75" s="427">
        <f>B80</f>
        <v>75</v>
      </c>
      <c r="I75" s="429">
        <f>B81</f>
        <v>76</v>
      </c>
      <c r="J75" s="427">
        <f>B82</f>
        <v>77</v>
      </c>
      <c r="K75" s="427">
        <f>B83</f>
        <v>78</v>
      </c>
      <c r="L75" s="527"/>
      <c r="M75" s="528"/>
      <c r="N75" s="529"/>
      <c r="O75" s="530"/>
      <c r="P75" s="531"/>
      <c r="Q75" s="2077" t="s">
        <v>42</v>
      </c>
      <c r="R75" s="2078"/>
      <c r="S75" s="2078"/>
      <c r="T75" s="2078"/>
      <c r="U75" s="2078"/>
      <c r="V75" s="2079"/>
      <c r="W75" s="325"/>
    </row>
    <row r="76" spans="1:23" ht="30" customHeight="1" thickTop="1" x14ac:dyDescent="0.25">
      <c r="A76" s="324"/>
      <c r="B76" s="1012">
        <f>'Tabulky skupin'!B76</f>
        <v>71</v>
      </c>
      <c r="C76" s="894" t="str">
        <f>VLOOKUP($B76,jednotlivci!$C$5:$G$164,5,0)</f>
        <v>Mohelník/ 
Csáno</v>
      </c>
      <c r="D76" s="532" t="str">
        <f>B75</f>
        <v>G</v>
      </c>
      <c r="E76" s="98" t="str">
        <f>IFERROR(CONCATENATE(VLOOKUP(CONCATENATE($B76,"_",E$75),'Rozpis-skore'!$A$3:$AC$162,IF(VLOOKUP(CONCATENATE($B76,"_",E$75),'Rozpis-skore'!$A$3:$AC$162,3,0)=$B76,5,6),0),":",VLOOKUP(CONCATENATE($B76,"_",E$75),'Rozpis-skore'!$A$3:$AC$162,IF(VLOOKUP(CONCATENATE($B76,"_",E$75),'Rozpis-skore'!$A$3:$AC$162,3,0)=$B76,6,5),0),IF(VLOOKUP(CONCATENATE($B76,"_",E$75),'Rozpis-skore'!$A$3:$AC$162,20,0)&lt;&gt;"",CONCATENATE(" (",VLOOKUP(CONCATENATE($B76,"_",E$75),'Rozpis-skore'!$A$3:$AC$162,20,0),")"),"")),"")</f>
        <v>7:8</v>
      </c>
      <c r="F76" s="98" t="str">
        <f>IFERROR(CONCATENATE(VLOOKUP(CONCATENATE($B76,"_",F$75),'Rozpis-skore'!$A$3:$AC$162,IF(VLOOKUP(CONCATENATE($B76,"_",F$75),'Rozpis-skore'!$A$3:$AC$162,3,0)=$B76,5,6),0),":",VLOOKUP(CONCATENATE($B76,"_",F$75),'Rozpis-skore'!$A$3:$AC$162,IF(VLOOKUP(CONCATENATE($B76,"_",F$75),'Rozpis-skore'!$A$3:$AC$162,3,0)=$B76,6,5),0),IF(VLOOKUP(CONCATENATE($B76,"_",F$75),'Rozpis-skore'!$A$3:$AC$162,20,0)&lt;&gt;"",CONCATENATE(" (",VLOOKUP(CONCATENATE($B76,"_",F$75),'Rozpis-skore'!$A$3:$AC$162,20,0),")"),"")),"")</f>
        <v>2:5</v>
      </c>
      <c r="G76" s="98" t="str">
        <f>IFERROR(CONCATENATE(VLOOKUP(CONCATENATE($B76,"_",G$75),'Rozpis-skore'!$A$3:$AC$162,IF(VLOOKUP(CONCATENATE($B76,"_",G$75),'Rozpis-skore'!$A$3:$AC$162,3,0)=$B76,5,6),0),":",VLOOKUP(CONCATENATE($B76,"_",G$75),'Rozpis-skore'!$A$3:$AC$162,IF(VLOOKUP(CONCATENATE($B76,"_",G$75),'Rozpis-skore'!$A$3:$AC$162,3,0)=$B76,6,5),0),IF(VLOOKUP(CONCATENATE($B76,"_",G$75),'Rozpis-skore'!$A$3:$AC$162,20,0)&lt;&gt;"",CONCATENATE(" (",VLOOKUP(CONCATENATE($B76,"_",G$75),'Rozpis-skore'!$A$3:$AC$162,20,0),")"),"")),"")</f>
        <v>5:7</v>
      </c>
      <c r="H76" s="98" t="str">
        <f>IFERROR(CONCATENATE(VLOOKUP(CONCATENATE($B76,"_",H$75),'Rozpis-skore'!$A$3:$AC$162,IF(VLOOKUP(CONCATENATE($B76,"_",H$75),'Rozpis-skore'!$A$3:$AC$162,3,0)=$B76,5,6),0),":",VLOOKUP(CONCATENATE($B76,"_",H$75),'Rozpis-skore'!$A$3:$AC$162,IF(VLOOKUP(CONCATENATE($B76,"_",H$75),'Rozpis-skore'!$A$3:$AC$162,3,0)=$B76,6,5),0),IF(VLOOKUP(CONCATENATE($B76,"_",H$75),'Rozpis-skore'!$A$3:$AC$162,20,0)&lt;&gt;"",CONCATENATE(" (",VLOOKUP(CONCATENATE($B76,"_",H$75),'Rozpis-skore'!$A$3:$AC$162,20,0),")"),"")),"")</f>
        <v>3:5</v>
      </c>
      <c r="I76" s="98" t="str">
        <f>IFERROR(CONCATENATE(VLOOKUP(CONCATENATE($B76,"_",I$75),'Rozpis-skore'!$A$3:$AC$162,IF(VLOOKUP(CONCATENATE($B76,"_",I$75),'Rozpis-skore'!$A$3:$AC$162,3,0)=$B76,5,6),0),":",VLOOKUP(CONCATENATE($B76,"_",I$75),'Rozpis-skore'!$A$3:$AC$162,IF(VLOOKUP(CONCATENATE($B76,"_",I$75),'Rozpis-skore'!$A$3:$AC$162,3,0)=$B76,6,5),0),IF(VLOOKUP(CONCATENATE($B76,"_",I$75),'Rozpis-skore'!$A$3:$AC$162,20,0)&lt;&gt;"",CONCATENATE(" (",VLOOKUP(CONCATENATE($B76,"_",I$75),'Rozpis-skore'!$A$3:$AC$162,20,0),")"),"")),"")</f>
        <v/>
      </c>
      <c r="J76" s="98" t="str">
        <f>IFERROR(CONCATENATE(VLOOKUP(CONCATENATE($B76,"_",J$75),'Rozpis-skore'!$A$3:$AC$162,IF(VLOOKUP(CONCATENATE($B76,"_",J$75),'Rozpis-skore'!$A$3:$AC$162,3,0)=$B76,5,6),0),":",VLOOKUP(CONCATENATE($B76,"_",J$75),'Rozpis-skore'!$A$3:$AC$162,IF(VLOOKUP(CONCATENATE($B76,"_",J$75),'Rozpis-skore'!$A$3:$AC$162,3,0)=$B76,6,5),0),IF(VLOOKUP(CONCATENATE($B76,"_",J$75),'Rozpis-skore'!$A$3:$AC$162,20,0)&lt;&gt;"",CONCATENATE(" (",VLOOKUP(CONCATENATE($B76,"_",J$75),'Rozpis-skore'!$A$3:$AC$162,20,0),")"),"")),"")</f>
        <v/>
      </c>
      <c r="K76" s="99" t="str">
        <f>IFERROR(CONCATENATE(VLOOKUP(CONCATENATE($B76,"_",K$75),'Rozpis-skore'!$A$3:$AC$162,IF(VLOOKUP(CONCATENATE($B76,"_",K$75),'Rozpis-skore'!$A$3:$AC$162,3,0)=$B76,5,6),0),":",VLOOKUP(CONCATENATE($B76,"_",K$75),'Rozpis-skore'!$A$3:$AC$162,IF(VLOOKUP(CONCATENATE($B76,"_",K$75),'Rozpis-skore'!$A$3:$AC$162,3,0)=$B76,6,5),0),IF(VLOOKUP(CONCATENATE($B76,"_",K$75),'Rozpis-skore'!$A$3:$AC$162,20,0)&lt;&gt;"",CONCATENATE(" (",VLOOKUP(CONCATENATE($B76,"_",K$75),'Rozpis-skore'!$A$3:$AC$162,20,0),")"),"")),"")</f>
        <v/>
      </c>
      <c r="L76" s="230">
        <f ca="1">IF((COUNTIFS('Rozpis-skore'!$C$3:$C$162,B76,'Rozpis-skore'!$B$3:$B$162,"&lt;&gt;N")+COUNTIFS('Rozpis-skore'!$D$3:$D$162,B76,'Rozpis-skore'!$B$3:$B$162,"&lt;&gt;N"))=0,"",SUMIF('Rozpis-skore'!$C$3:$C$162,B76,'Rozpis-skore'!$I$3:$I$128)+SUMIF('Rozpis-skore'!$D$3:$D$162,B76,'Rozpis-skore'!$J$3:$J$128))</f>
        <v>0</v>
      </c>
      <c r="M76" s="234">
        <f ca="1">IF((COUNTIFS('Rozpis-skore'!$C$3:$C$162,B76,'Rozpis-skore'!$B$3:$B$162,"&lt;&gt;N")+COUNTIFS('Rozpis-skore'!$D$3:$D$162,B76,'Rozpis-skore'!$B$3:$B$162,"&lt;&gt;N"))=0,"",SUMIF('Rozpis-skore'!$C$3:$C$162,$B76,'Rozpis-skore'!$E$3:$E$128)+SUMIF('Rozpis-skore'!$D$3:$D$162,$B76,'Rozpis-skore'!$F$3:$F$128))</f>
        <v>17</v>
      </c>
      <c r="N76" s="354">
        <f ca="1">IF((COUNTIFS('Rozpis-skore'!$C$3:$C$162,B76,'Rozpis-skore'!$B$3:$B$162,"&lt;&gt;N")+COUNTIFS('Rozpis-skore'!$D$3:$D$162,B76,'Rozpis-skore'!$B$3:$B$162,"&lt;&gt;N"))=0,"",SUMIF('Rozpis-skore'!$C$3:$C$162,$B76,'Rozpis-skore'!$F$3:$F$128)+SUMIF('Rozpis-skore'!$D$3:$D$162,$B76,'Rozpis-skore'!$E$3:$E$128))</f>
        <v>25</v>
      </c>
      <c r="O76" s="231">
        <f t="shared" ref="O76:O83" ca="1" si="12">IFERROR(M76-N76,"")</f>
        <v>-8</v>
      </c>
      <c r="P76" s="434">
        <f t="shared" ref="P76:P83" ca="1" si="13">IFERROR(M76/N76,"")</f>
        <v>0.68</v>
      </c>
      <c r="Q76" s="447">
        <f>Tabulka!Q76</f>
        <v>5</v>
      </c>
      <c r="R76" s="436" t="str">
        <f>IF($Q76="","",IF(AND(COUNTIF($Q$76:$Q$83,$Q76)&gt;1,COUNTIF($Q$76:$Q$83,$Q76)&lt;COUNTA($C$76:$C$83)),HLOOKUP($B76,'rozstřely-skore'!$C$252:$BN$265,10,0),""))</f>
        <v/>
      </c>
      <c r="S76" s="437" t="str">
        <f>IF($Q76="","",IF(AND(COUNTIF($Q$76:$Q$83,$Q76)&gt;1,COUNTIF($Q$76:$Q$83,$Q76)&lt;COUNTA($C$40:$C$47)),HLOOKUP($B76,'rozstřely-skore'!$C$252:$BN$265,11,0),""))</f>
        <v/>
      </c>
      <c r="T76" s="438" t="str">
        <f>IF($Q76="","",IF(AND(COUNTIF($Q$76:$Q$83,$Q76)&gt;1,COUNTIF($Q$76:$Q$83,$Q76)&lt;COUNTA($C$40:$C$47)),HLOOKUP($B76,'rozstřely-skore'!$C$252:$BN$265,12,0),""))</f>
        <v/>
      </c>
      <c r="U76" s="436" t="str">
        <f>IF($Q76="","",IF(AND(COUNTIF($Q$76:$Q$83,$Q76)&gt;1,COUNTIF($Q$76:$Q$83,$Q76)&lt;COUNTA($C$40:$C$47)),HLOOKUP($B76,'rozstřely-skore'!$C$252:$BN$265,13,0),""))</f>
        <v/>
      </c>
      <c r="V76" s="439" t="str">
        <f>IF($Q76="","",IF(AND(COUNTIF($Q$76:$Q$83,$Q76)&gt;1,COUNTIF($Q$76:$Q$83,$Q76)&lt;COUNTA($C$40:$C$47)),HLOOKUP($B76,'rozstřely-skore'!$C$252:$BN$265,14,0),""))</f>
        <v/>
      </c>
      <c r="W76" s="325"/>
    </row>
    <row r="77" spans="1:23" ht="30" customHeight="1" x14ac:dyDescent="0.25">
      <c r="A77" s="324"/>
      <c r="B77" s="1013">
        <f>'Tabulky skupin'!B77</f>
        <v>72</v>
      </c>
      <c r="C77" s="895" t="str">
        <f>VLOOKUP($B77,jednotlivci!$C$5:$G$164,5,0)</f>
        <v>Fořt/ 
Fořt</v>
      </c>
      <c r="D77" s="100" t="str">
        <f>IFERROR(CONCATENATE(VLOOKUP(CONCATENATE(D$75,"_",$B77),'Rozpis-skore'!$A$3:$AC$162,IF(VLOOKUP(CONCATENATE(D$75,"_",$B77),'Rozpis-skore'!$A$3:$AC$162,3,0)=$B77,5,6),0),":",VLOOKUP(CONCATENATE(D$75,"_",$B77),'Rozpis-skore'!$A$3:$AC$162,IF(VLOOKUP(CONCATENATE(D$75,"_",$B77),'Rozpis-skore'!$A$3:$AC$162,3,0)=$B77,6,5),0),IF(VLOOKUP(CONCATENATE(D$75,"_",$B77),'Rozpis-skore'!$A$3:$AC$162,20,0)&lt;&gt;"",CONCATENATE(" (",VLOOKUP(CONCATENATE(D$75,"_",$B77),'Rozpis-skore'!$A$3:$AC$162,20,0),")"),"")),"")</f>
        <v>8:7</v>
      </c>
      <c r="E77" s="533" t="str">
        <f>D76</f>
        <v>G</v>
      </c>
      <c r="F77" s="101" t="str">
        <f>IFERROR(CONCATENATE(VLOOKUP(CONCATENATE($B77,"_",F$75),'Rozpis-skore'!$A$3:$AC$162,IF(VLOOKUP(CONCATENATE($B77,"_",F$75),'Rozpis-skore'!$A$3:$AC$162,3,0)=$B77,5,6),0),":",VLOOKUP(CONCATENATE($B77,"_",F$75),'Rozpis-skore'!$A$3:$AC$162,IF(VLOOKUP(CONCATENATE($B77,"_",F$75),'Rozpis-skore'!$A$3:$AC$162,3,0)=$B77,6,5),0),IF(VLOOKUP(CONCATENATE($B77,"_",F$75),'Rozpis-skore'!$A$3:$AC$162,20,0)&lt;&gt;"",CONCATENATE(" (",VLOOKUP(CONCATENATE($B77,"_",F$75),'Rozpis-skore'!$A$3:$AC$162,20,0),")"),"")),"")</f>
        <v>0:4</v>
      </c>
      <c r="G77" s="101" t="str">
        <f>IFERROR(CONCATENATE(VLOOKUP(CONCATENATE($B77,"_",G$75),'Rozpis-skore'!$A$3:$AC$162,IF(VLOOKUP(CONCATENATE($B77,"_",G$75),'Rozpis-skore'!$A$3:$AC$162,3,0)=$B77,5,6),0),":",VLOOKUP(CONCATENATE($B77,"_",G$75),'Rozpis-skore'!$A$3:$AC$162,IF(VLOOKUP(CONCATENATE($B77,"_",G$75),'Rozpis-skore'!$A$3:$AC$162,3,0)=$B77,6,5),0),IF(VLOOKUP(CONCATENATE($B77,"_",G$75),'Rozpis-skore'!$A$3:$AC$162,20,0)&lt;&gt;"",CONCATENATE(" (",VLOOKUP(CONCATENATE($B77,"_",G$75),'Rozpis-skore'!$A$3:$AC$162,20,0),")"),"")),"")</f>
        <v>0:6</v>
      </c>
      <c r="H77" s="101" t="str">
        <f>IFERROR(CONCATENATE(VLOOKUP(CONCATENATE($B77,"_",H$75),'Rozpis-skore'!$A$3:$AC$162,IF(VLOOKUP(CONCATENATE($B77,"_",H$75),'Rozpis-skore'!$A$3:$AC$162,3,0)=$B77,5,6),0),":",VLOOKUP(CONCATENATE($B77,"_",H$75),'Rozpis-skore'!$A$3:$AC$162,IF(VLOOKUP(CONCATENATE($B77,"_",H$75),'Rozpis-skore'!$A$3:$AC$162,3,0)=$B77,6,5),0),IF(VLOOKUP(CONCATENATE($B77,"_",H$75),'Rozpis-skore'!$A$3:$AC$162,20,0)&lt;&gt;"",CONCATENATE(" (",VLOOKUP(CONCATENATE($B77,"_",H$75),'Rozpis-skore'!$A$3:$AC$162,20,0),")"),"")),"")</f>
        <v>3:4</v>
      </c>
      <c r="I77" s="101" t="str">
        <f>IFERROR(CONCATENATE(VLOOKUP(CONCATENATE($B77,"_",I$75),'Rozpis-skore'!$A$3:$AC$162,IF(VLOOKUP(CONCATENATE($B77,"_",I$75),'Rozpis-skore'!$A$3:$AC$162,3,0)=$B77,5,6),0),":",VLOOKUP(CONCATENATE($B77,"_",I$75),'Rozpis-skore'!$A$3:$AC$162,IF(VLOOKUP(CONCATENATE($B77,"_",I$75),'Rozpis-skore'!$A$3:$AC$162,3,0)=$B77,6,5),0),IF(VLOOKUP(CONCATENATE($B77,"_",I$75),'Rozpis-skore'!$A$3:$AC$162,20,0)&lt;&gt;"",CONCATENATE(" (",VLOOKUP(CONCATENATE($B77,"_",I$75),'Rozpis-skore'!$A$3:$AC$162,20,0),")"),"")),"")</f>
        <v/>
      </c>
      <c r="J77" s="101" t="str">
        <f>IFERROR(CONCATENATE(VLOOKUP(CONCATENATE($B77,"_",J$75),'Rozpis-skore'!$A$3:$AC$162,IF(VLOOKUP(CONCATENATE($B77,"_",J$75),'Rozpis-skore'!$A$3:$AC$162,3,0)=$B77,5,6),0),":",VLOOKUP(CONCATENATE($B77,"_",J$75),'Rozpis-skore'!$A$3:$AC$162,IF(VLOOKUP(CONCATENATE($B77,"_",J$75),'Rozpis-skore'!$A$3:$AC$162,3,0)=$B77,6,5),0),IF(VLOOKUP(CONCATENATE($B77,"_",J$75),'Rozpis-skore'!$A$3:$AC$162,20,0)&lt;&gt;"",CONCATENATE(" (",VLOOKUP(CONCATENATE($B77,"_",J$75),'Rozpis-skore'!$A$3:$AC$162,20,0),")"),"")),"")</f>
        <v/>
      </c>
      <c r="K77" s="102" t="str">
        <f>IFERROR(CONCATENATE(VLOOKUP(CONCATENATE($B77,"_",K$75),'Rozpis-skore'!$A$3:$AC$162,IF(VLOOKUP(CONCATENATE($B77,"_",K$75),'Rozpis-skore'!$A$3:$AC$162,3,0)=$B77,5,6),0),":",VLOOKUP(CONCATENATE($B77,"_",K$75),'Rozpis-skore'!$A$3:$AC$162,IF(VLOOKUP(CONCATENATE($B77,"_",K$75),'Rozpis-skore'!$A$3:$AC$162,3,0)=$B77,6,5),0),IF(VLOOKUP(CONCATENATE($B77,"_",K$75),'Rozpis-skore'!$A$3:$AC$162,20,0)&lt;&gt;"",CONCATENATE(" (",VLOOKUP(CONCATENATE($B77,"_",K$75),'Rozpis-skore'!$A$3:$AC$162,20,0),")"),"")),"")</f>
        <v/>
      </c>
      <c r="L77" s="232">
        <f ca="1">IF((COUNTIFS('Rozpis-skore'!$C$3:$C$162,B77,'Rozpis-skore'!$B$3:$B$162,"&lt;&gt;N")+COUNTIFS('Rozpis-skore'!$D$3:$D$162,B77,'Rozpis-skore'!$B$3:$B$162,"&lt;&gt;N"))=0,"",SUMIF('Rozpis-skore'!$C$3:$C$162,B77,'Rozpis-skore'!$I$3:$I$128)+SUMIF('Rozpis-skore'!$D$3:$D$162,B77,'Rozpis-skore'!$J$3:$J$128))</f>
        <v>0</v>
      </c>
      <c r="M77" s="235">
        <f ca="1">IF((COUNTIFS('Rozpis-skore'!$C$3:$C$162,B77,'Rozpis-skore'!$B$3:$B$162,"&lt;&gt;N")+COUNTIFS('Rozpis-skore'!$D$3:$D$162,B77,'Rozpis-skore'!$B$3:$B$162,"&lt;&gt;N"))=0,"",SUMIF('Rozpis-skore'!$C$3:$C$162,$B77,'Rozpis-skore'!$E$3:$E$128)+SUMIF('Rozpis-skore'!$D$3:$D$162,$B77,'Rozpis-skore'!$F$3:$F$128))</f>
        <v>11</v>
      </c>
      <c r="N77" s="355">
        <f ca="1">IF((COUNTIFS('Rozpis-skore'!$C$3:$C$162,B77,'Rozpis-skore'!$B$3:$B$162,"&lt;&gt;N")+COUNTIFS('Rozpis-skore'!$D$3:$D$162,B77,'Rozpis-skore'!$B$3:$B$162,"&lt;&gt;N"))=0,"",SUMIF('Rozpis-skore'!$C$3:$C$162,$B77,'Rozpis-skore'!$F$3:$F$128)+SUMIF('Rozpis-skore'!$D$3:$D$162,$B77,'Rozpis-skore'!$E$3:$E$128))</f>
        <v>21</v>
      </c>
      <c r="O77" s="233">
        <f t="shared" ca="1" si="12"/>
        <v>-10</v>
      </c>
      <c r="P77" s="445">
        <f t="shared" ca="1" si="13"/>
        <v>0.52380952380952384</v>
      </c>
      <c r="Q77" s="447">
        <f>Tabulka!Q77</f>
        <v>4</v>
      </c>
      <c r="R77" s="447" t="str">
        <f>IF($Q77="","",IF(AND(COUNTIF($Q$76:$Q$83,$Q77)&gt;1,COUNTIF($Q$76:$Q$83,$Q77)&lt;COUNTA($C$40:$C$47)),HLOOKUP($B77,'rozstřely-skore'!$C$252:$BN$265,10,0),""))</f>
        <v/>
      </c>
      <c r="S77" s="448" t="str">
        <f>IF($Q77="","",IF(AND(COUNTIF($Q$76:$Q$83,$Q77)&gt;1,COUNTIF($Q$76:$Q$83,$Q77)&lt;COUNTA($C$40:$C$47)),HLOOKUP($B77,'rozstřely-skore'!$C$252:$BN$265,11,0),""))</f>
        <v/>
      </c>
      <c r="T77" s="449" t="str">
        <f>IF($Q77="","",IF(AND(COUNTIF($Q$76:$Q$83,$Q77)&gt;1,COUNTIF($Q$76:$Q$83,$Q77)&lt;COUNTA($C$40:$C$47)),HLOOKUP($B77,'rozstřely-skore'!$C$252:$BN$265,12,0),""))</f>
        <v/>
      </c>
      <c r="U77" s="447" t="str">
        <f>IF($Q77="","",IF(AND(COUNTIF($Q$76:$Q$83,$Q77)&gt;1,COUNTIF($Q$76:$Q$83,$Q77)&lt;COUNTA($C$40:$C$47)),HLOOKUP($B77,'rozstřely-skore'!$C$252:$BN$265,13,0),""))</f>
        <v/>
      </c>
      <c r="V77" s="450" t="str">
        <f>IF($Q77="","",IF(AND(COUNTIF($Q$76:$Q$83,$Q77)&gt;1,COUNTIF($Q$76:$Q$83,$Q77)&lt;COUNTA($C$40:$C$47)),HLOOKUP($B77,'rozstřely-skore'!$C$252:$BN$265,14,0),""))</f>
        <v/>
      </c>
      <c r="W77" s="325"/>
    </row>
    <row r="78" spans="1:23" ht="30" customHeight="1" x14ac:dyDescent="0.25">
      <c r="A78" s="324"/>
      <c r="B78" s="1013">
        <f>'Tabulky skupin'!B78</f>
        <v>73</v>
      </c>
      <c r="C78" s="895" t="str">
        <f>VLOOKUP($B78,jednotlivci!$C$5:$G$164,5,0)</f>
        <v>Zouzal/ 
Eckhardt</v>
      </c>
      <c r="D78" s="100" t="str">
        <f>IFERROR(CONCATENATE(VLOOKUP(CONCATENATE(D$75,"_",$B78),'Rozpis-skore'!$A$3:$AC$162,IF(VLOOKUP(CONCATENATE(D$75,"_",$B78),'Rozpis-skore'!$A$3:$AC$162,3,0)=$B78,5,6),0),":",VLOOKUP(CONCATENATE(D$75,"_",$B78),'Rozpis-skore'!$A$3:$AC$162,IF(VLOOKUP(CONCATENATE(D$75,"_",$B78),'Rozpis-skore'!$A$3:$AC$162,3,0)=$B78,6,5),0),IF(VLOOKUP(CONCATENATE(D$75,"_",$B78),'Rozpis-skore'!$A$3:$AC$162,20,0)&lt;&gt;"",CONCATENATE(" (",VLOOKUP(CONCATENATE(D$75,"_",$B78),'Rozpis-skore'!$A$3:$AC$162,20,0),")"),"")),"")</f>
        <v>5:2</v>
      </c>
      <c r="E78" s="103" t="str">
        <f>IFERROR(CONCATENATE(VLOOKUP(CONCATENATE(E$75,"_",$B78),'Rozpis-skore'!$A$3:$AC$162,IF(VLOOKUP(CONCATENATE(E$75,"_",$B78),'Rozpis-skore'!$A$3:$AC$162,3,0)=$B78,5,6),0),":",VLOOKUP(CONCATENATE(E$75,"_",$B78),'Rozpis-skore'!$A$3:$AC$162,IF(VLOOKUP(CONCATENATE(E$75,"_",$B78),'Rozpis-skore'!$A$3:$AC$162,3,0)=$B78,6,5),0),IF(VLOOKUP(CONCATENATE(E$75,"_",$B78),'Rozpis-skore'!$A$3:$AC$162,20,0)&lt;&gt;"",CONCATENATE(" (",VLOOKUP(CONCATENATE(E$75,"_",$B78),'Rozpis-skore'!$A$3:$AC$162,20,0),")"),"")),"")</f>
        <v>4:0</v>
      </c>
      <c r="F78" s="533" t="str">
        <f>E77</f>
        <v>G</v>
      </c>
      <c r="G78" s="101" t="str">
        <f>IFERROR(CONCATENATE(VLOOKUP(CONCATENATE($B78,"_",G$75),'Rozpis-skore'!$A$3:$AC$162,IF(VLOOKUP(CONCATENATE($B78,"_",G$75),'Rozpis-skore'!$A$3:$AC$162,3,0)=$B78,5,6),0),":",VLOOKUP(CONCATENATE($B78,"_",G$75),'Rozpis-skore'!$A$3:$AC$162,IF(VLOOKUP(CONCATENATE($B78,"_",G$75),'Rozpis-skore'!$A$3:$AC$162,3,0)=$B78,6,5),0),IF(VLOOKUP(CONCATENATE($B78,"_",G$75),'Rozpis-skore'!$A$3:$AC$162,20,0)&lt;&gt;"",CONCATENATE(" (",VLOOKUP(CONCATENATE($B78,"_",G$75),'Rozpis-skore'!$A$3:$AC$162,20,0),")"),"")),"")</f>
        <v>7:5</v>
      </c>
      <c r="H78" s="101" t="str">
        <f>IFERROR(CONCATENATE(VLOOKUP(CONCATENATE($B78,"_",H$75),'Rozpis-skore'!$A$3:$AC$162,IF(VLOOKUP(CONCATENATE($B78,"_",H$75),'Rozpis-skore'!$A$3:$AC$162,3,0)=$B78,5,6),0),":",VLOOKUP(CONCATENATE($B78,"_",H$75),'Rozpis-skore'!$A$3:$AC$162,IF(VLOOKUP(CONCATENATE($B78,"_",H$75),'Rozpis-skore'!$A$3:$AC$162,3,0)=$B78,6,5),0),IF(VLOOKUP(CONCATENATE($B78,"_",H$75),'Rozpis-skore'!$A$3:$AC$162,20,0)&lt;&gt;"",CONCATENATE(" (",VLOOKUP(CONCATENATE($B78,"_",H$75),'Rozpis-skore'!$A$3:$AC$162,20,0),")"),"")),"")</f>
        <v>7:6</v>
      </c>
      <c r="I78" s="101" t="str">
        <f>IFERROR(CONCATENATE(VLOOKUP(CONCATENATE($B78,"_",I$75),'Rozpis-skore'!$A$3:$AC$162,IF(VLOOKUP(CONCATENATE($B78,"_",I$75),'Rozpis-skore'!$A$3:$AC$162,3,0)=$B78,5,6),0),":",VLOOKUP(CONCATENATE($B78,"_",I$75),'Rozpis-skore'!$A$3:$AC$162,IF(VLOOKUP(CONCATENATE($B78,"_",I$75),'Rozpis-skore'!$A$3:$AC$162,3,0)=$B78,6,5),0),IF(VLOOKUP(CONCATENATE($B78,"_",I$75),'Rozpis-skore'!$A$3:$AC$162,20,0)&lt;&gt;"",CONCATENATE(" (",VLOOKUP(CONCATENATE($B78,"_",I$75),'Rozpis-skore'!$A$3:$AC$162,20,0),")"),"")),"")</f>
        <v/>
      </c>
      <c r="J78" s="101" t="str">
        <f>IFERROR(CONCATENATE(VLOOKUP(CONCATENATE($B78,"_",J$75),'Rozpis-skore'!$A$3:$AC$162,IF(VLOOKUP(CONCATENATE($B78,"_",J$75),'Rozpis-skore'!$A$3:$AC$162,3,0)=$B78,5,6),0),":",VLOOKUP(CONCATENATE($B78,"_",J$75),'Rozpis-skore'!$A$3:$AC$162,IF(VLOOKUP(CONCATENATE($B78,"_",J$75),'Rozpis-skore'!$A$3:$AC$162,3,0)=$B78,6,5),0),IF(VLOOKUP(CONCATENATE($B78,"_",J$75),'Rozpis-skore'!$A$3:$AC$162,20,0)&lt;&gt;"",CONCATENATE(" (",VLOOKUP(CONCATENATE($B78,"_",J$75),'Rozpis-skore'!$A$3:$AC$162,20,0),")"),"")),"")</f>
        <v/>
      </c>
      <c r="K78" s="102" t="str">
        <f>IFERROR(CONCATENATE(VLOOKUP(CONCATENATE($B78,"_",K$75),'Rozpis-skore'!$A$3:$AC$162,IF(VLOOKUP(CONCATENATE($B78,"_",K$75),'Rozpis-skore'!$A$3:$AC$162,3,0)=$B78,5,6),0),":",VLOOKUP(CONCATENATE($B78,"_",K$75),'Rozpis-skore'!$A$3:$AC$162,IF(VLOOKUP(CONCATENATE($B78,"_",K$75),'Rozpis-skore'!$A$3:$AC$162,3,0)=$B78,6,5),0),IF(VLOOKUP(CONCATENATE($B78,"_",K$75),'Rozpis-skore'!$A$3:$AC$162,20,0)&lt;&gt;"",CONCATENATE(" (",VLOOKUP(CONCATENATE($B78,"_",K$75),'Rozpis-skore'!$A$3:$AC$162,20,0),")"),"")),"")</f>
        <v/>
      </c>
      <c r="L78" s="232">
        <f ca="1">IF((COUNTIFS('Rozpis-skore'!$C$3:$C$162,B78,'Rozpis-skore'!$B$3:$B$162,"&lt;&gt;N")+COUNTIFS('Rozpis-skore'!$D$3:$D$162,B78,'Rozpis-skore'!$B$3:$B$162,"&lt;&gt;N"))=0,"",SUMIF('Rozpis-skore'!$C$3:$C$162,B78,'Rozpis-skore'!$I$3:$I$128)+SUMIF('Rozpis-skore'!$D$3:$D$162,B78,'Rozpis-skore'!$J$3:$J$128))</f>
        <v>0</v>
      </c>
      <c r="M78" s="235">
        <f ca="1">IF((COUNTIFS('Rozpis-skore'!$C$3:$C$162,B78,'Rozpis-skore'!$B$3:$B$162,"&lt;&gt;N")+COUNTIFS('Rozpis-skore'!$D$3:$D$162,B78,'Rozpis-skore'!$B$3:$B$162,"&lt;&gt;N"))=0,"",SUMIF('Rozpis-skore'!$C$3:$C$162,$B78,'Rozpis-skore'!$E$3:$E$128)+SUMIF('Rozpis-skore'!$D$3:$D$162,$B78,'Rozpis-skore'!$F$3:$F$128))</f>
        <v>23</v>
      </c>
      <c r="N78" s="355">
        <f ca="1">IF((COUNTIFS('Rozpis-skore'!$C$3:$C$162,B78,'Rozpis-skore'!$B$3:$B$162,"&lt;&gt;N")+COUNTIFS('Rozpis-skore'!$D$3:$D$162,B78,'Rozpis-skore'!$B$3:$B$162,"&lt;&gt;N"))=0,"",SUMIF('Rozpis-skore'!$C$3:$C$162,$B78,'Rozpis-skore'!$F$3:$F$128)+SUMIF('Rozpis-skore'!$D$3:$D$162,$B78,'Rozpis-skore'!$E$3:$E$128))</f>
        <v>13</v>
      </c>
      <c r="O78" s="233">
        <f t="shared" ca="1" si="12"/>
        <v>10</v>
      </c>
      <c r="P78" s="445">
        <f t="shared" ca="1" si="13"/>
        <v>1.7692307692307692</v>
      </c>
      <c r="Q78" s="447">
        <f>Tabulka!Q78</f>
        <v>1</v>
      </c>
      <c r="R78" s="447" t="str">
        <f>IF($Q78="","",IF(AND(COUNTIF($Q$76:$Q$83,$Q78)&gt;1,COUNTIF($Q$76:$Q$83,$Q78)&lt;COUNTA($C$40:$C$47)),HLOOKUP($B78,'rozstřely-skore'!$C$252:$BN$265,10,0),""))</f>
        <v/>
      </c>
      <c r="S78" s="448" t="str">
        <f>IF($Q78="","",IF(AND(COUNTIF($Q$76:$Q$83,$Q78)&gt;1,COUNTIF($Q$76:$Q$83,$Q78)&lt;COUNTA($C$40:$C$47)),HLOOKUP($B78,'rozstřely-skore'!$C$252:$BN$265,11,0),""))</f>
        <v/>
      </c>
      <c r="T78" s="449" t="str">
        <f>IF($Q78="","",IF(AND(COUNTIF($Q$76:$Q$83,$Q78)&gt;1,COUNTIF($Q$76:$Q$83,$Q78)&lt;COUNTA($C$40:$C$47)),HLOOKUP($B78,'rozstřely-skore'!$C$252:$BN$265,12,0),""))</f>
        <v/>
      </c>
      <c r="U78" s="447" t="str">
        <f>IF($Q78="","",IF(AND(COUNTIF($Q$76:$Q$83,$Q78)&gt;1,COUNTIF($Q$76:$Q$83,$Q78)&lt;COUNTA($C$40:$C$47)),HLOOKUP($B78,'rozstřely-skore'!$C$252:$BN$265,13,0),""))</f>
        <v/>
      </c>
      <c r="V78" s="450" t="str">
        <f>IF($Q78="","",IF(AND(COUNTIF($Q$76:$Q$83,$Q78)&gt;1,COUNTIF($Q$76:$Q$83,$Q78)&lt;COUNTA($C$40:$C$47)),HLOOKUP($B78,'rozstřely-skore'!$C$252:$BN$265,14,0),""))</f>
        <v/>
      </c>
      <c r="W78" s="325"/>
    </row>
    <row r="79" spans="1:23" ht="30" customHeight="1" x14ac:dyDescent="0.25">
      <c r="A79" s="324"/>
      <c r="B79" s="1013">
        <f>'Tabulky skupin'!B79</f>
        <v>74</v>
      </c>
      <c r="C79" s="895" t="str">
        <f>VLOOKUP($B79,jednotlivci!$C$5:$G$164,5,0)</f>
        <v>Hněvkovský/ 
Vašák</v>
      </c>
      <c r="D79" s="100" t="str">
        <f>IFERROR(CONCATENATE(VLOOKUP(CONCATENATE(D$75,"_",$B79),'Rozpis-skore'!$A$3:$AC$162,IF(VLOOKUP(CONCATENATE(D$75,"_",$B79),'Rozpis-skore'!$A$3:$AC$162,3,0)=$B79,5,6),0),":",VLOOKUP(CONCATENATE(D$75,"_",$B79),'Rozpis-skore'!$A$3:$AC$162,IF(VLOOKUP(CONCATENATE(D$75,"_",$B79),'Rozpis-skore'!$A$3:$AC$162,3,0)=$B79,6,5),0),IF(VLOOKUP(CONCATENATE(D$75,"_",$B79),'Rozpis-skore'!$A$3:$AC$162,20,0)&lt;&gt;"",CONCATENATE(" (",VLOOKUP(CONCATENATE(D$75,"_",$B79),'Rozpis-skore'!$A$3:$AC$162,20,0),")"),"")),"")</f>
        <v>7:5</v>
      </c>
      <c r="E79" s="103" t="str">
        <f>IFERROR(CONCATENATE(VLOOKUP(CONCATENATE(E$75,"_",$B79),'Rozpis-skore'!$A$3:$AC$162,IF(VLOOKUP(CONCATENATE(E$75,"_",$B79),'Rozpis-skore'!$A$3:$AC$162,3,0)=$B79,5,6),0),":",VLOOKUP(CONCATENATE(E$75,"_",$B79),'Rozpis-skore'!$A$3:$AC$162,IF(VLOOKUP(CONCATENATE(E$75,"_",$B79),'Rozpis-skore'!$A$3:$AC$162,3,0)=$B79,6,5),0),IF(VLOOKUP(CONCATENATE(E$75,"_",$B79),'Rozpis-skore'!$A$3:$AC$162,20,0)&lt;&gt;"",CONCATENATE(" (",VLOOKUP(CONCATENATE(E$75,"_",$B79),'Rozpis-skore'!$A$3:$AC$162,20,0),")"),"")),"")</f>
        <v>6:0</v>
      </c>
      <c r="F79" s="103" t="str">
        <f>IFERROR(CONCATENATE(VLOOKUP(CONCATENATE(F$75,"_",$B79),'Rozpis-skore'!$A$3:$AC$162,IF(VLOOKUP(CONCATENATE(F$75,"_",$B79),'Rozpis-skore'!$A$3:$AC$162,3,0)=$B79,5,6),0),":",VLOOKUP(CONCATENATE(F$75,"_",$B79),'Rozpis-skore'!$A$3:$AC$162,IF(VLOOKUP(CONCATENATE(F$75,"_",$B79),'Rozpis-skore'!$A$3:$AC$162,3,0)=$B79,6,5),0),IF(VLOOKUP(CONCATENATE(F$75,"_",$B79),'Rozpis-skore'!$A$3:$AC$162,20,0)&lt;&gt;"",CONCATENATE(" (",VLOOKUP(CONCATENATE(F$75,"_",$B79),'Rozpis-skore'!$A$3:$AC$162,20,0),")"),"")),"")</f>
        <v>5:7</v>
      </c>
      <c r="G79" s="533" t="str">
        <f>F78</f>
        <v>G</v>
      </c>
      <c r="H79" s="101" t="str">
        <f>IFERROR(CONCATENATE(VLOOKUP(CONCATENATE($B79,"_",H$75),'Rozpis-skore'!$A$3:$AC$162,IF(VLOOKUP(CONCATENATE($B79,"_",H$75),'Rozpis-skore'!$A$3:$AC$162,3,0)=$B79,5,6),0),":",VLOOKUP(CONCATENATE($B79,"_",H$75),'Rozpis-skore'!$A$3:$AC$162,IF(VLOOKUP(CONCATENATE($B79,"_",H$75),'Rozpis-skore'!$A$3:$AC$162,3,0)=$B79,6,5),0),IF(VLOOKUP(CONCATENATE($B79,"_",H$75),'Rozpis-skore'!$A$3:$AC$162,20,0)&lt;&gt;"",CONCATENATE(" (",VLOOKUP(CONCATENATE($B79,"_",H$75),'Rozpis-skore'!$A$3:$AC$162,20,0),")"),"")),"")</f>
        <v>4:6</v>
      </c>
      <c r="I79" s="101" t="str">
        <f>IFERROR(CONCATENATE(VLOOKUP(CONCATENATE($B79,"_",I$75),'Rozpis-skore'!$A$3:$AC$162,IF(VLOOKUP(CONCATENATE($B79,"_",I$75),'Rozpis-skore'!$A$3:$AC$162,3,0)=$B79,5,6),0),":",VLOOKUP(CONCATENATE($B79,"_",I$75),'Rozpis-skore'!$A$3:$AC$162,IF(VLOOKUP(CONCATENATE($B79,"_",I$75),'Rozpis-skore'!$A$3:$AC$162,3,0)=$B79,6,5),0),IF(VLOOKUP(CONCATENATE($B79,"_",I$75),'Rozpis-skore'!$A$3:$AC$162,20,0)&lt;&gt;"",CONCATENATE(" (",VLOOKUP(CONCATENATE($B79,"_",I$75),'Rozpis-skore'!$A$3:$AC$162,20,0),")"),"")),"")</f>
        <v/>
      </c>
      <c r="J79" s="101" t="str">
        <f>IFERROR(CONCATENATE(VLOOKUP(CONCATENATE($B79,"_",J$75),'Rozpis-skore'!$A$3:$AC$162,IF(VLOOKUP(CONCATENATE($B79,"_",J$75),'Rozpis-skore'!$A$3:$AC$162,3,0)=$B79,5,6),0),":",VLOOKUP(CONCATENATE($B79,"_",J$75),'Rozpis-skore'!$A$3:$AC$162,IF(VLOOKUP(CONCATENATE($B79,"_",J$75),'Rozpis-skore'!$A$3:$AC$162,3,0)=$B79,6,5),0),IF(VLOOKUP(CONCATENATE($B79,"_",J$75),'Rozpis-skore'!$A$3:$AC$162,20,0)&lt;&gt;"",CONCATENATE(" (",VLOOKUP(CONCATENATE($B79,"_",J$75),'Rozpis-skore'!$A$3:$AC$162,20,0),")"),"")),"")</f>
        <v/>
      </c>
      <c r="K79" s="102" t="str">
        <f>IFERROR(CONCATENATE(VLOOKUP(CONCATENATE($B79,"_",K$75),'Rozpis-skore'!$A$3:$AC$162,IF(VLOOKUP(CONCATENATE($B79,"_",K$75),'Rozpis-skore'!$A$3:$AC$162,3,0)=$B79,5,6),0),":",VLOOKUP(CONCATENATE($B79,"_",K$75),'Rozpis-skore'!$A$3:$AC$162,IF(VLOOKUP(CONCATENATE($B79,"_",K$75),'Rozpis-skore'!$A$3:$AC$162,3,0)=$B79,6,5),0),IF(VLOOKUP(CONCATENATE($B79,"_",K$75),'Rozpis-skore'!$A$3:$AC$162,20,0)&lt;&gt;"",CONCATENATE(" (",VLOOKUP(CONCATENATE($B79,"_",K$75),'Rozpis-skore'!$A$3:$AC$162,20,0),")"),"")),"")</f>
        <v/>
      </c>
      <c r="L79" s="232">
        <f ca="1">IF((COUNTIFS('Rozpis-skore'!$C$3:$C$162,B79,'Rozpis-skore'!$B$3:$B$162,"&lt;&gt;N")+COUNTIFS('Rozpis-skore'!$D$3:$D$162,B79,'Rozpis-skore'!$B$3:$B$162,"&lt;&gt;N"))=0,"",SUMIF('Rozpis-skore'!$C$3:$C$162,B79,'Rozpis-skore'!$I$3:$I$128)+SUMIF('Rozpis-skore'!$D$3:$D$162,B79,'Rozpis-skore'!$J$3:$J$128))</f>
        <v>0</v>
      </c>
      <c r="M79" s="235">
        <f ca="1">IF((COUNTIFS('Rozpis-skore'!$C$3:$C$162,B79,'Rozpis-skore'!$B$3:$B$162,"&lt;&gt;N")+COUNTIFS('Rozpis-skore'!$D$3:$D$162,B79,'Rozpis-skore'!$B$3:$B$162,"&lt;&gt;N"))=0,"",SUMIF('Rozpis-skore'!$C$3:$C$162,$B79,'Rozpis-skore'!$E$3:$E$128)+SUMIF('Rozpis-skore'!$D$3:$D$162,$B79,'Rozpis-skore'!$F$3:$F$128))</f>
        <v>22</v>
      </c>
      <c r="N79" s="355">
        <f ca="1">IF((COUNTIFS('Rozpis-skore'!$C$3:$C$162,B79,'Rozpis-skore'!$B$3:$B$162,"&lt;&gt;N")+COUNTIFS('Rozpis-skore'!$D$3:$D$162,B79,'Rozpis-skore'!$B$3:$B$162,"&lt;&gt;N"))=0,"",SUMIF('Rozpis-skore'!$C$3:$C$162,$B79,'Rozpis-skore'!$F$3:$F$128)+SUMIF('Rozpis-skore'!$D$3:$D$162,$B79,'Rozpis-skore'!$E$3:$E$128))</f>
        <v>18</v>
      </c>
      <c r="O79" s="233">
        <f t="shared" ca="1" si="12"/>
        <v>4</v>
      </c>
      <c r="P79" s="445">
        <f t="shared" ca="1" si="13"/>
        <v>1.2222222222222223</v>
      </c>
      <c r="Q79" s="447">
        <f>Tabulka!Q79</f>
        <v>3</v>
      </c>
      <c r="R79" s="447" t="str">
        <f>IF($Q79="","",IF(AND(COUNTIF($Q$76:$Q$83,$Q79)&gt;1,COUNTIF($Q$76:$Q$83,$Q79)&lt;COUNTA($C$40:$C$47)),HLOOKUP($B79,'rozstřely-skore'!$C$252:$BN$265,10,0),""))</f>
        <v/>
      </c>
      <c r="S79" s="448" t="str">
        <f>IF($Q79="","",IF(AND(COUNTIF($Q$76:$Q$83,$Q79)&gt;1,COUNTIF($Q$76:$Q$83,$Q79)&lt;COUNTA($C$40:$C$47)),HLOOKUP($B79,'rozstřely-skore'!$C$252:$BN$265,11,0),""))</f>
        <v/>
      </c>
      <c r="T79" s="449" t="str">
        <f>IF($Q79="","",IF(AND(COUNTIF($Q$76:$Q$83,$Q79)&gt;1,COUNTIF($Q$76:$Q$83,$Q79)&lt;COUNTA($C$40:$C$47)),HLOOKUP($B79,'rozstřely-skore'!$C$252:$BN$265,12,0),""))</f>
        <v/>
      </c>
      <c r="U79" s="447" t="str">
        <f>IF($Q79="","",IF(AND(COUNTIF($Q$76:$Q$83,$Q79)&gt;1,COUNTIF($Q$76:$Q$83,$Q79)&lt;COUNTA($C$40:$C$47)),HLOOKUP($B79,'rozstřely-skore'!$C$252:$BN$265,13,0),""))</f>
        <v/>
      </c>
      <c r="V79" s="450" t="str">
        <f>IF($Q79="","",IF(AND(COUNTIF($Q$76:$Q$83,$Q79)&gt;1,COUNTIF($Q$76:$Q$83,$Q79)&lt;COUNTA($C$40:$C$47)),HLOOKUP($B79,'rozstřely-skore'!$C$252:$BN$265,14,0),""))</f>
        <v/>
      </c>
      <c r="W79" s="325"/>
    </row>
    <row r="80" spans="1:23" ht="30" customHeight="1" x14ac:dyDescent="0.25">
      <c r="A80" s="324"/>
      <c r="B80" s="1013">
        <f>'Tabulky skupin'!B80</f>
        <v>75</v>
      </c>
      <c r="C80" s="895" t="str">
        <f>VLOOKUP($B80,jednotlivci!$C$5:$G$164,5,0)</f>
        <v>Kindl/ 
Kotoun</v>
      </c>
      <c r="D80" s="100" t="str">
        <f>IFERROR(CONCATENATE(VLOOKUP(CONCATENATE(D$75,"_",$B80),'Rozpis-skore'!$A$3:$AC$162,IF(VLOOKUP(CONCATENATE(D$75,"_",$B80),'Rozpis-skore'!$A$3:$AC$162,3,0)=$B80,5,6),0),":",VLOOKUP(CONCATENATE(D$75,"_",$B80),'Rozpis-skore'!$A$3:$AC$162,IF(VLOOKUP(CONCATENATE(D$75,"_",$B80),'Rozpis-skore'!$A$3:$AC$162,3,0)=$B80,6,5),0),IF(VLOOKUP(CONCATENATE(D$75,"_",$B80),'Rozpis-skore'!$A$3:$AC$162,20,0)&lt;&gt;"",CONCATENATE(" (",VLOOKUP(CONCATENATE(D$75,"_",$B80),'Rozpis-skore'!$A$3:$AC$162,20,0),")"),"")),"")</f>
        <v>5:3</v>
      </c>
      <c r="E80" s="103" t="str">
        <f>IFERROR(CONCATENATE(VLOOKUP(CONCATENATE(E$75,"_",$B80),'Rozpis-skore'!$A$3:$AC$162,IF(VLOOKUP(CONCATENATE(E$75,"_",$B80),'Rozpis-skore'!$A$3:$AC$162,3,0)=$B80,5,6),0),":",VLOOKUP(CONCATENATE(E$75,"_",$B80),'Rozpis-skore'!$A$3:$AC$162,IF(VLOOKUP(CONCATENATE(E$75,"_",$B80),'Rozpis-skore'!$A$3:$AC$162,3,0)=$B80,6,5),0),IF(VLOOKUP(CONCATENATE(E$75,"_",$B80),'Rozpis-skore'!$A$3:$AC$162,20,0)&lt;&gt;"",CONCATENATE(" (",VLOOKUP(CONCATENATE(E$75,"_",$B80),'Rozpis-skore'!$A$3:$AC$162,20,0),")"),"")),"")</f>
        <v>4:3</v>
      </c>
      <c r="F80" s="103" t="str">
        <f>IFERROR(CONCATENATE(VLOOKUP(CONCATENATE(F$75,"_",$B80),'Rozpis-skore'!$A$3:$AC$162,IF(VLOOKUP(CONCATENATE(F$75,"_",$B80),'Rozpis-skore'!$A$3:$AC$162,3,0)=$B80,5,6),0),":",VLOOKUP(CONCATENATE(F$75,"_",$B80),'Rozpis-skore'!$A$3:$AC$162,IF(VLOOKUP(CONCATENATE(F$75,"_",$B80),'Rozpis-skore'!$A$3:$AC$162,3,0)=$B80,6,5),0),IF(VLOOKUP(CONCATENATE(F$75,"_",$B80),'Rozpis-skore'!$A$3:$AC$162,20,0)&lt;&gt;"",CONCATENATE(" (",VLOOKUP(CONCATENATE(F$75,"_",$B80),'Rozpis-skore'!$A$3:$AC$162,20,0),")"),"")),"")</f>
        <v>6:7</v>
      </c>
      <c r="G80" s="103" t="str">
        <f>IFERROR(CONCATENATE(VLOOKUP(CONCATENATE(G$75,"_",$B80),'Rozpis-skore'!$A$3:$AC$162,IF(VLOOKUP(CONCATENATE(G$75,"_",$B80),'Rozpis-skore'!$A$3:$AC$162,3,0)=$B80,5,6),0),":",VLOOKUP(CONCATENATE(G$75,"_",$B80),'Rozpis-skore'!$A$3:$AC$162,IF(VLOOKUP(CONCATENATE(G$75,"_",$B80),'Rozpis-skore'!$A$3:$AC$162,3,0)=$B80,6,5),0),IF(VLOOKUP(CONCATENATE(G$75,"_",$B80),'Rozpis-skore'!$A$3:$AC$162,20,0)&lt;&gt;"",CONCATENATE(" (",VLOOKUP(CONCATENATE(G$75,"_",$B80),'Rozpis-skore'!$A$3:$AC$162,20,0),")"),"")),"")</f>
        <v>6:4</v>
      </c>
      <c r="H80" s="533" t="str">
        <f>G79</f>
        <v>G</v>
      </c>
      <c r="I80" s="101" t="str">
        <f>IFERROR(CONCATENATE(VLOOKUP(CONCATENATE($B80,"_",I$75),'Rozpis-skore'!$A$3:$AC$162,IF(VLOOKUP(CONCATENATE($B80,"_",I$75),'Rozpis-skore'!$A$3:$AC$162,3,0)=$B80,5,6),0),":",VLOOKUP(CONCATENATE($B80,"_",I$75),'Rozpis-skore'!$A$3:$AC$162,IF(VLOOKUP(CONCATENATE($B80,"_",I$75),'Rozpis-skore'!$A$3:$AC$162,3,0)=$B80,6,5),0),IF(VLOOKUP(CONCATENATE($B80,"_",I$75),'Rozpis-skore'!$A$3:$AC$162,20,0)&lt;&gt;"",CONCATENATE(" (",VLOOKUP(CONCATENATE($B80,"_",I$75),'Rozpis-skore'!$A$3:$AC$162,20,0),")"),"")),"")</f>
        <v/>
      </c>
      <c r="J80" s="101" t="str">
        <f>IFERROR(CONCATENATE(VLOOKUP(CONCATENATE($B80,"_",J$75),'Rozpis-skore'!$A$3:$AC$162,IF(VLOOKUP(CONCATENATE($B80,"_",J$75),'Rozpis-skore'!$A$3:$AC$162,3,0)=$B80,5,6),0),":",VLOOKUP(CONCATENATE($B80,"_",J$75),'Rozpis-skore'!$A$3:$AC$162,IF(VLOOKUP(CONCATENATE($B80,"_",J$75),'Rozpis-skore'!$A$3:$AC$162,3,0)=$B80,6,5),0),IF(VLOOKUP(CONCATENATE($B80,"_",J$75),'Rozpis-skore'!$A$3:$AC$162,20,0)&lt;&gt;"",CONCATENATE(" (",VLOOKUP(CONCATENATE($B80,"_",J$75),'Rozpis-skore'!$A$3:$AC$162,20,0),")"),"")),"")</f>
        <v/>
      </c>
      <c r="K80" s="102" t="str">
        <f>IFERROR(CONCATENATE(VLOOKUP(CONCATENATE($B80,"_",K$75),'Rozpis-skore'!$A$3:$AC$162,IF(VLOOKUP(CONCATENATE($B80,"_",K$75),'Rozpis-skore'!$A$3:$AC$162,3,0)=$B80,5,6),0),":",VLOOKUP(CONCATENATE($B80,"_",K$75),'Rozpis-skore'!$A$3:$AC$162,IF(VLOOKUP(CONCATENATE($B80,"_",K$75),'Rozpis-skore'!$A$3:$AC$162,3,0)=$B80,6,5),0),IF(VLOOKUP(CONCATENATE($B80,"_",K$75),'Rozpis-skore'!$A$3:$AC$162,20,0)&lt;&gt;"",CONCATENATE(" (",VLOOKUP(CONCATENATE($B80,"_",K$75),'Rozpis-skore'!$A$3:$AC$162,20,0),")"),"")),"")</f>
        <v/>
      </c>
      <c r="L80" s="232">
        <f ca="1">IF((COUNTIFS('Rozpis-skore'!$C$3:$C$162,B80,'Rozpis-skore'!$B$3:$B$162,"&lt;&gt;N")+COUNTIFS('Rozpis-skore'!$D$3:$D$162,B80,'Rozpis-skore'!$B$3:$B$162,"&lt;&gt;N"))=0,"",SUMIF('Rozpis-skore'!$C$3:$C$162,B80,'Rozpis-skore'!$I$3:$I$128)+SUMIF('Rozpis-skore'!$D$3:$D$162,B80,'Rozpis-skore'!$J$3:$J$128))</f>
        <v>0</v>
      </c>
      <c r="M80" s="235">
        <f ca="1">IF((COUNTIFS('Rozpis-skore'!$C$3:$C$162,B80,'Rozpis-skore'!$B$3:$B$162,"&lt;&gt;N")+COUNTIFS('Rozpis-skore'!$D$3:$D$162,B80,'Rozpis-skore'!$B$3:$B$162,"&lt;&gt;N"))=0,"",SUMIF('Rozpis-skore'!$C$3:$C$162,$B80,'Rozpis-skore'!$E$3:$E$128)+SUMIF('Rozpis-skore'!$D$3:$D$162,$B80,'Rozpis-skore'!$F$3:$F$128))</f>
        <v>21</v>
      </c>
      <c r="N80" s="355">
        <f ca="1">IF((COUNTIFS('Rozpis-skore'!$C$3:$C$162,B80,'Rozpis-skore'!$B$3:$B$162,"&lt;&gt;N")+COUNTIFS('Rozpis-skore'!$D$3:$D$162,B80,'Rozpis-skore'!$B$3:$B$162,"&lt;&gt;N"))=0,"",SUMIF('Rozpis-skore'!$C$3:$C$162,$B80,'Rozpis-skore'!$F$3:$F$128)+SUMIF('Rozpis-skore'!$D$3:$D$162,$B80,'Rozpis-skore'!$E$3:$E$128))</f>
        <v>17</v>
      </c>
      <c r="O80" s="233">
        <f t="shared" ca="1" si="12"/>
        <v>4</v>
      </c>
      <c r="P80" s="445">
        <f t="shared" ca="1" si="13"/>
        <v>1.2352941176470589</v>
      </c>
      <c r="Q80" s="447">
        <f>Tabulka!Q80</f>
        <v>2</v>
      </c>
      <c r="R80" s="447" t="str">
        <f>IF($Q80="","",IF(AND(COUNTIF($Q$76:$Q$83,$Q80)&gt;1,COUNTIF($Q$76:$Q$83,$Q80)&lt;COUNTA($C$40:$C$47)),HLOOKUP($B80,'rozstřely-skore'!$C$252:$BN$265,10,0),""))</f>
        <v/>
      </c>
      <c r="S80" s="448" t="str">
        <f>IF($Q80="","",IF(AND(COUNTIF($Q$76:$Q$83,$Q80)&gt;1,COUNTIF($Q$76:$Q$83,$Q80)&lt;COUNTA($C$40:$C$47)),HLOOKUP($B80,'rozstřely-skore'!$C$252:$BN$265,11,0),""))</f>
        <v/>
      </c>
      <c r="T80" s="449" t="str">
        <f>IF($Q80="","",IF(AND(COUNTIF($Q$76:$Q$83,$Q80)&gt;1,COUNTIF($Q$76:$Q$83,$Q80)&lt;COUNTA($C$40:$C$47)),HLOOKUP($B80,'rozstřely-skore'!$C$252:$BN$265,12,0),""))</f>
        <v/>
      </c>
      <c r="U80" s="447" t="str">
        <f>IF($Q80="","",IF(AND(COUNTIF($Q$76:$Q$83,$Q80)&gt;1,COUNTIF($Q$76:$Q$83,$Q80)&lt;COUNTA($C$40:$C$47)),HLOOKUP($B80,'rozstřely-skore'!$C$252:$BN$265,13,0),""))</f>
        <v/>
      </c>
      <c r="V80" s="450" t="str">
        <f>IF($Q80="","",IF(AND(COUNTIF($Q$76:$Q$83,$Q80)&gt;1,COUNTIF($Q$76:$Q$83,$Q80)&lt;COUNTA($C$40:$C$47)),HLOOKUP($B80,'rozstřely-skore'!$C$252:$BN$265,14,0),""))</f>
        <v/>
      </c>
      <c r="W80" s="325"/>
    </row>
    <row r="81" spans="1:23" ht="30" customHeight="1" x14ac:dyDescent="0.25">
      <c r="A81" s="324"/>
      <c r="B81" s="1013">
        <f>'Tabulky skupin'!B81</f>
        <v>76</v>
      </c>
      <c r="C81" s="895" t="str">
        <f>VLOOKUP($B81,jednotlivci!$C$5:$G$164,5,0)</f>
        <v/>
      </c>
      <c r="D81" s="100" t="str">
        <f>IFERROR(CONCATENATE(VLOOKUP(CONCATENATE(D$75,"_",$B81),'Rozpis-skore'!$A$3:$AC$162,IF(VLOOKUP(CONCATENATE(D$75,"_",$B81),'Rozpis-skore'!$A$3:$AC$162,3,0)=$B81,5,6),0),":",VLOOKUP(CONCATENATE(D$75,"_",$B81),'Rozpis-skore'!$A$3:$AC$162,IF(VLOOKUP(CONCATENATE(D$75,"_",$B81),'Rozpis-skore'!$A$3:$AC$162,3,0)=$B81,6,5),0),IF(VLOOKUP(CONCATENATE(D$75,"_",$B81),'Rozpis-skore'!$A$3:$AC$162,20,0)&lt;&gt;"",CONCATENATE(" (",VLOOKUP(CONCATENATE(D$75,"_",$B81),'Rozpis-skore'!$A$3:$AC$162,20,0),")"),"")),"")</f>
        <v/>
      </c>
      <c r="E81" s="103" t="str">
        <f>IFERROR(CONCATENATE(VLOOKUP(CONCATENATE(E$75,"_",$B81),'Rozpis-skore'!$A$3:$AC$162,IF(VLOOKUP(CONCATENATE(E$75,"_",$B81),'Rozpis-skore'!$A$3:$AC$162,3,0)=$B81,5,6),0),":",VLOOKUP(CONCATENATE(E$75,"_",$B81),'Rozpis-skore'!$A$3:$AC$162,IF(VLOOKUP(CONCATENATE(E$75,"_",$B81),'Rozpis-skore'!$A$3:$AC$162,3,0)=$B81,6,5),0),IF(VLOOKUP(CONCATENATE(E$75,"_",$B81),'Rozpis-skore'!$A$3:$AC$162,20,0)&lt;&gt;"",CONCATENATE(" (",VLOOKUP(CONCATENATE(E$75,"_",$B81),'Rozpis-skore'!$A$3:$AC$162,20,0),")"),"")),"")</f>
        <v/>
      </c>
      <c r="F81" s="103" t="str">
        <f>IFERROR(CONCATENATE(VLOOKUP(CONCATENATE(F$75,"_",$B81),'Rozpis-skore'!$A$3:$AC$162,IF(VLOOKUP(CONCATENATE(F$75,"_",$B81),'Rozpis-skore'!$A$3:$AC$162,3,0)=$B81,5,6),0),":",VLOOKUP(CONCATENATE(F$75,"_",$B81),'Rozpis-skore'!$A$3:$AC$162,IF(VLOOKUP(CONCATENATE(F$75,"_",$B81),'Rozpis-skore'!$A$3:$AC$162,3,0)=$B81,6,5),0),IF(VLOOKUP(CONCATENATE(F$75,"_",$B81),'Rozpis-skore'!$A$3:$AC$162,20,0)&lt;&gt;"",CONCATENATE(" (",VLOOKUP(CONCATENATE(F$75,"_",$B81),'Rozpis-skore'!$A$3:$AC$162,20,0),")"),"")),"")</f>
        <v/>
      </c>
      <c r="G81" s="103" t="str">
        <f>IFERROR(CONCATENATE(VLOOKUP(CONCATENATE(G$75,"_",$B81),'Rozpis-skore'!$A$3:$AC$162,IF(VLOOKUP(CONCATENATE(G$75,"_",$B81),'Rozpis-skore'!$A$3:$AC$162,3,0)=$B81,5,6),0),":",VLOOKUP(CONCATENATE(G$75,"_",$B81),'Rozpis-skore'!$A$3:$AC$162,IF(VLOOKUP(CONCATENATE(G$75,"_",$B81),'Rozpis-skore'!$A$3:$AC$162,3,0)=$B81,6,5),0),IF(VLOOKUP(CONCATENATE(G$75,"_",$B81),'Rozpis-skore'!$A$3:$AC$162,20,0)&lt;&gt;"",CONCATENATE(" (",VLOOKUP(CONCATENATE(G$75,"_",$B81),'Rozpis-skore'!$A$3:$AC$162,20,0),")"),"")),"")</f>
        <v/>
      </c>
      <c r="H81" s="103" t="str">
        <f>IFERROR(CONCATENATE(VLOOKUP(CONCATENATE(H$75,"_",$B81),'Rozpis-skore'!$A$3:$AC$162,IF(VLOOKUP(CONCATENATE(H$75,"_",$B81),'Rozpis-skore'!$A$3:$AC$162,3,0)=$B81,5,6),0),":",VLOOKUP(CONCATENATE(H$75,"_",$B81),'Rozpis-skore'!$A$3:$AC$162,IF(VLOOKUP(CONCATENATE(H$75,"_",$B81),'Rozpis-skore'!$A$3:$AC$162,3,0)=$B81,6,5),0),IF(VLOOKUP(CONCATENATE(H$75,"_",$B81),'Rozpis-skore'!$A$3:$AC$162,20,0)&lt;&gt;"",CONCATENATE(" (",VLOOKUP(CONCATENATE(H$75,"_",$B81),'Rozpis-skore'!$A$3:$AC$162,20,0),")"),"")),"")</f>
        <v/>
      </c>
      <c r="I81" s="533" t="str">
        <f>H80</f>
        <v>G</v>
      </c>
      <c r="J81" s="101" t="str">
        <f>IFERROR(CONCATENATE(VLOOKUP(CONCATENATE($B81,"_",J$75),'Rozpis-skore'!$A$3:$AC$162,IF(VLOOKUP(CONCATENATE($B81,"_",J$75),'Rozpis-skore'!$A$3:$AC$162,3,0)=$B81,5,6),0),":",VLOOKUP(CONCATENATE($B81,"_",J$75),'Rozpis-skore'!$A$3:$AC$162,IF(VLOOKUP(CONCATENATE($B81,"_",J$75),'Rozpis-skore'!$A$3:$AC$162,3,0)=$B81,6,5),0),IF(VLOOKUP(CONCATENATE($B81,"_",J$75),'Rozpis-skore'!$A$3:$AC$162,20,0)&lt;&gt;"",CONCATENATE(" (",VLOOKUP(CONCATENATE($B81,"_",J$75),'Rozpis-skore'!$A$3:$AC$162,20,0),")"),"")),"")</f>
        <v/>
      </c>
      <c r="K81" s="102" t="str">
        <f>IFERROR(CONCATENATE(VLOOKUP(CONCATENATE($B81,"_",K$75),'Rozpis-skore'!$A$3:$AC$162,IF(VLOOKUP(CONCATENATE($B81,"_",K$75),'Rozpis-skore'!$A$3:$AC$162,3,0)=$B81,5,6),0),":",VLOOKUP(CONCATENATE($B81,"_",K$75),'Rozpis-skore'!$A$3:$AC$162,IF(VLOOKUP(CONCATENATE($B81,"_",K$75),'Rozpis-skore'!$A$3:$AC$162,3,0)=$B81,6,5),0),IF(VLOOKUP(CONCATENATE($B81,"_",K$75),'Rozpis-skore'!$A$3:$AC$162,20,0)&lt;&gt;"",CONCATENATE(" (",VLOOKUP(CONCATENATE($B81,"_",K$75),'Rozpis-skore'!$A$3:$AC$162,20,0),")"),"")),"")</f>
        <v/>
      </c>
      <c r="L81" s="232" t="str">
        <f>IF((COUNTIFS('Rozpis-skore'!$C$3:$C$162,B81,'Rozpis-skore'!$B$3:$B$162,"&lt;&gt;N")+COUNTIFS('Rozpis-skore'!$D$3:$D$162,B81,'Rozpis-skore'!$B$3:$B$162,"&lt;&gt;N"))=0,"",SUMIF('Rozpis-skore'!$C$3:$C$162,B81,'Rozpis-skore'!$I$3:$I$128)+SUMIF('Rozpis-skore'!$D$3:$D$162,B81,'Rozpis-skore'!$J$3:$J$128))</f>
        <v/>
      </c>
      <c r="M81" s="235" t="str">
        <f>IF((COUNTIFS('Rozpis-skore'!$C$3:$C$162,B81,'Rozpis-skore'!$B$3:$B$162,"&lt;&gt;N")+COUNTIFS('Rozpis-skore'!$D$3:$D$162,B81,'Rozpis-skore'!$B$3:$B$162,"&lt;&gt;N"))=0,"",SUMIF('Rozpis-skore'!$C$3:$C$162,$B81,'Rozpis-skore'!$E$3:$E$128)+SUMIF('Rozpis-skore'!$D$3:$D$162,$B81,'Rozpis-skore'!$F$3:$F$128))</f>
        <v/>
      </c>
      <c r="N81" s="355" t="str">
        <f>IF((COUNTIFS('Rozpis-skore'!$C$3:$C$162,B81,'Rozpis-skore'!$B$3:$B$162,"&lt;&gt;N")+COUNTIFS('Rozpis-skore'!$D$3:$D$162,B81,'Rozpis-skore'!$B$3:$B$162,"&lt;&gt;N"))=0,"",SUMIF('Rozpis-skore'!$C$3:$C$162,$B81,'Rozpis-skore'!$F$3:$F$128)+SUMIF('Rozpis-skore'!$D$3:$D$162,$B81,'Rozpis-skore'!$E$3:$E$128))</f>
        <v/>
      </c>
      <c r="O81" s="233" t="str">
        <f t="shared" si="12"/>
        <v/>
      </c>
      <c r="P81" s="445" t="str">
        <f t="shared" si="13"/>
        <v/>
      </c>
      <c r="Q81" s="447" t="str">
        <f>Tabulka!Q81</f>
        <v/>
      </c>
      <c r="R81" s="447" t="str">
        <f>IF($Q81="","",IF(AND(COUNTIF($Q$76:$Q$83,$Q81)&gt;1,COUNTIF($Q$76:$Q$83,$Q81)&lt;COUNTA($C$40:$C$47)),HLOOKUP($B81,'rozstřely-skore'!$C$252:$BN$265,10,0),""))</f>
        <v/>
      </c>
      <c r="S81" s="448" t="str">
        <f>IF($Q81="","",IF(AND(COUNTIF($Q$76:$Q$83,$Q81)&gt;1,COUNTIF($Q$76:$Q$83,$Q81)&lt;COUNTA($C$40:$C$47)),HLOOKUP($B81,'rozstřely-skore'!$C$252:$BN$265,11,0),""))</f>
        <v/>
      </c>
      <c r="T81" s="449" t="str">
        <f>IF($Q81="","",IF(AND(COUNTIF($Q$76:$Q$83,$Q81)&gt;1,COUNTIF($Q$76:$Q$83,$Q81)&lt;COUNTA($C$40:$C$47)),HLOOKUP($B81,'rozstřely-skore'!$C$252:$BN$265,12,0),""))</f>
        <v/>
      </c>
      <c r="U81" s="447" t="str">
        <f>IF($Q81="","",IF(AND(COUNTIF($Q$76:$Q$83,$Q81)&gt;1,COUNTIF($Q$76:$Q$83,$Q81)&lt;COUNTA($C$40:$C$47)),HLOOKUP($B81,'rozstřely-skore'!$C$252:$BN$265,13,0),""))</f>
        <v/>
      </c>
      <c r="V81" s="450" t="str">
        <f>IF($Q81="","",IF(AND(COUNTIF($Q$76:$Q$83,$Q81)&gt;1,COUNTIF($Q$76:$Q$83,$Q81)&lt;COUNTA($C$40:$C$47)),HLOOKUP($B81,'rozstřely-skore'!$C$252:$BN$265,14,0),""))</f>
        <v/>
      </c>
      <c r="W81" s="325"/>
    </row>
    <row r="82" spans="1:23" ht="30" customHeight="1" x14ac:dyDescent="0.25">
      <c r="A82" s="324"/>
      <c r="B82" s="1013">
        <f>'Tabulky skupin'!B82</f>
        <v>77</v>
      </c>
      <c r="C82" s="895" t="str">
        <f>VLOOKUP($B82,jednotlivci!$C$5:$G$164,5,0)</f>
        <v/>
      </c>
      <c r="D82" s="100" t="str">
        <f>IFERROR(CONCATENATE(VLOOKUP(CONCATENATE(D$75,"_",$B82),'Rozpis-skore'!$A$3:$AC$162,IF(VLOOKUP(CONCATENATE(D$75,"_",$B82),'Rozpis-skore'!$A$3:$AC$162,3,0)=$B82,5,6),0),":",VLOOKUP(CONCATENATE(D$75,"_",$B82),'Rozpis-skore'!$A$3:$AC$162,IF(VLOOKUP(CONCATENATE(D$75,"_",$B82),'Rozpis-skore'!$A$3:$AC$162,3,0)=$B82,6,5),0),IF(VLOOKUP(CONCATENATE(D$75,"_",$B82),'Rozpis-skore'!$A$3:$AC$162,20,0)&lt;&gt;"",CONCATENATE(" (",VLOOKUP(CONCATENATE(D$75,"_",$B82),'Rozpis-skore'!$A$3:$AC$162,20,0),")"),"")),"")</f>
        <v/>
      </c>
      <c r="E82" s="103" t="str">
        <f>IFERROR(CONCATENATE(VLOOKUP(CONCATENATE(E$75,"_",$B82),'Rozpis-skore'!$A$3:$AC$162,IF(VLOOKUP(CONCATENATE(E$75,"_",$B82),'Rozpis-skore'!$A$3:$AC$162,3,0)=$B82,5,6),0),":",VLOOKUP(CONCATENATE(E$75,"_",$B82),'Rozpis-skore'!$A$3:$AC$162,IF(VLOOKUP(CONCATENATE(E$75,"_",$B82),'Rozpis-skore'!$A$3:$AC$162,3,0)=$B82,6,5),0),IF(VLOOKUP(CONCATENATE(E$75,"_",$B82),'Rozpis-skore'!$A$3:$AC$162,20,0)&lt;&gt;"",CONCATENATE(" (",VLOOKUP(CONCATENATE(E$75,"_",$B82),'Rozpis-skore'!$A$3:$AC$162,20,0),")"),"")),"")</f>
        <v/>
      </c>
      <c r="F82" s="103" t="str">
        <f>IFERROR(CONCATENATE(VLOOKUP(CONCATENATE(F$75,"_",$B82),'Rozpis-skore'!$A$3:$AC$162,IF(VLOOKUP(CONCATENATE(F$75,"_",$B82),'Rozpis-skore'!$A$3:$AC$162,3,0)=$B82,5,6),0),":",VLOOKUP(CONCATENATE(F$75,"_",$B82),'Rozpis-skore'!$A$3:$AC$162,IF(VLOOKUP(CONCATENATE(F$75,"_",$B82),'Rozpis-skore'!$A$3:$AC$162,3,0)=$B82,6,5),0),IF(VLOOKUP(CONCATENATE(F$75,"_",$B82),'Rozpis-skore'!$A$3:$AC$162,20,0)&lt;&gt;"",CONCATENATE(" (",VLOOKUP(CONCATENATE(F$75,"_",$B82),'Rozpis-skore'!$A$3:$AC$162,20,0),")"),"")),"")</f>
        <v/>
      </c>
      <c r="G82" s="103" t="str">
        <f>IFERROR(CONCATENATE(VLOOKUP(CONCATENATE(G$75,"_",$B82),'Rozpis-skore'!$A$3:$AC$162,IF(VLOOKUP(CONCATENATE(G$75,"_",$B82),'Rozpis-skore'!$A$3:$AC$162,3,0)=$B82,5,6),0),":",VLOOKUP(CONCATENATE(G$75,"_",$B82),'Rozpis-skore'!$A$3:$AC$162,IF(VLOOKUP(CONCATENATE(G$75,"_",$B82),'Rozpis-skore'!$A$3:$AC$162,3,0)=$B82,6,5),0),IF(VLOOKUP(CONCATENATE(G$75,"_",$B82),'Rozpis-skore'!$A$3:$AC$162,20,0)&lt;&gt;"",CONCATENATE(" (",VLOOKUP(CONCATENATE(G$75,"_",$B82),'Rozpis-skore'!$A$3:$AC$162,20,0),")"),"")),"")</f>
        <v/>
      </c>
      <c r="H82" s="103" t="str">
        <f>IFERROR(CONCATENATE(VLOOKUP(CONCATENATE(H$75,"_",$B82),'Rozpis-skore'!$A$3:$AC$162,IF(VLOOKUP(CONCATENATE(H$75,"_",$B82),'Rozpis-skore'!$A$3:$AC$162,3,0)=$B82,5,6),0),":",VLOOKUP(CONCATENATE(H$75,"_",$B82),'Rozpis-skore'!$A$3:$AC$162,IF(VLOOKUP(CONCATENATE(H$75,"_",$B82),'Rozpis-skore'!$A$3:$AC$162,3,0)=$B82,6,5),0),IF(VLOOKUP(CONCATENATE(H$75,"_",$B82),'Rozpis-skore'!$A$3:$AC$162,20,0)&lt;&gt;"",CONCATENATE(" (",VLOOKUP(CONCATENATE(H$75,"_",$B82),'Rozpis-skore'!$A$3:$AC$162,20,0),")"),"")),"")</f>
        <v/>
      </c>
      <c r="I82" s="103" t="str">
        <f>IFERROR(CONCATENATE(VLOOKUP(CONCATENATE(I$75,"_",$B82),'Rozpis-skore'!$A$3:$AC$162,IF(VLOOKUP(CONCATENATE(I$75,"_",$B82),'Rozpis-skore'!$A$3:$AC$162,3,0)=$B82,5,6),0),":",VLOOKUP(CONCATENATE(I$75,"_",$B82),'Rozpis-skore'!$A$3:$AC$162,IF(VLOOKUP(CONCATENATE(I$75,"_",$B82),'Rozpis-skore'!$A$3:$AC$162,3,0)=$B82,6,5),0),IF(VLOOKUP(CONCATENATE(I$75,"_",$B82),'Rozpis-skore'!$A$3:$AC$162,20,0)&lt;&gt;"",CONCATENATE(" (",VLOOKUP(CONCATENATE(I$75,"_",$B82),'Rozpis-skore'!$A$3:$AC$162,20,0),")"),"")),"")</f>
        <v/>
      </c>
      <c r="J82" s="533" t="str">
        <f>I81</f>
        <v>G</v>
      </c>
      <c r="K82" s="102" t="str">
        <f>IFERROR(CONCATENATE(VLOOKUP(CONCATENATE($B82,"_",K$75),'Rozpis-skore'!$A$3:$AC$162,IF(VLOOKUP(CONCATENATE($B82,"_",K$75),'Rozpis-skore'!$A$3:$AC$162,3,0)=$B82,5,6),0),":",VLOOKUP(CONCATENATE($B82,"_",K$75),'Rozpis-skore'!$A$3:$AC$162,IF(VLOOKUP(CONCATENATE($B82,"_",K$75),'Rozpis-skore'!$A$3:$AC$162,3,0)=$B82,6,5),0),IF(VLOOKUP(CONCATENATE($B82,"_",K$75),'Rozpis-skore'!$A$3:$AC$162,20,0)&lt;&gt;"",CONCATENATE(" (",VLOOKUP(CONCATENATE($B82,"_",K$75),'Rozpis-skore'!$A$3:$AC$162,20,0),")"),"")),"")</f>
        <v/>
      </c>
      <c r="L82" s="232" t="str">
        <f>IF((COUNTIFS('Rozpis-skore'!$C$3:$C$162,B82,'Rozpis-skore'!$B$3:$B$162,"&lt;&gt;N")+COUNTIFS('Rozpis-skore'!$D$3:$D$162,B82,'Rozpis-skore'!$B$3:$B$162,"&lt;&gt;N"))=0,"",SUMIF('Rozpis-skore'!$C$3:$C$162,B82,'Rozpis-skore'!$I$3:$I$128)+SUMIF('Rozpis-skore'!$D$3:$D$162,B82,'Rozpis-skore'!$J$3:$J$128))</f>
        <v/>
      </c>
      <c r="M82" s="235" t="str">
        <f>IF((COUNTIFS('Rozpis-skore'!$C$3:$C$162,B82,'Rozpis-skore'!$B$3:$B$162,"&lt;&gt;N")+COUNTIFS('Rozpis-skore'!$D$3:$D$162,B82,'Rozpis-skore'!$B$3:$B$162,"&lt;&gt;N"))=0,"",SUMIF('Rozpis-skore'!$C$3:$C$162,$B82,'Rozpis-skore'!$E$3:$E$128)+SUMIF('Rozpis-skore'!$D$3:$D$162,$B82,'Rozpis-skore'!$F$3:$F$128))</f>
        <v/>
      </c>
      <c r="N82" s="355" t="str">
        <f>IF((COUNTIFS('Rozpis-skore'!$C$3:$C$162,B82,'Rozpis-skore'!$B$3:$B$162,"&lt;&gt;N")+COUNTIFS('Rozpis-skore'!$D$3:$D$162,B82,'Rozpis-skore'!$B$3:$B$162,"&lt;&gt;N"))=0,"",SUMIF('Rozpis-skore'!$C$3:$C$162,$B82,'Rozpis-skore'!$F$3:$F$128)+SUMIF('Rozpis-skore'!$D$3:$D$162,$B82,'Rozpis-skore'!$E$3:$E$128))</f>
        <v/>
      </c>
      <c r="O82" s="233" t="str">
        <f t="shared" si="12"/>
        <v/>
      </c>
      <c r="P82" s="445" t="str">
        <f t="shared" si="13"/>
        <v/>
      </c>
      <c r="Q82" s="447" t="str">
        <f>Tabulka!Q82</f>
        <v/>
      </c>
      <c r="R82" s="447" t="str">
        <f>IF($Q82="","",IF(AND(COUNTIF($Q$76:$Q$83,$Q82)&gt;1,COUNTIF($Q$76:$Q$83,$Q82)&lt;COUNTA($C$40:$C$47)),HLOOKUP($B82,'rozstřely-skore'!$C$252:$BN$265,10,0),""))</f>
        <v/>
      </c>
      <c r="S82" s="448" t="str">
        <f>IF($Q82="","",IF(AND(COUNTIF($Q$76:$Q$83,$Q82)&gt;1,COUNTIF($Q$76:$Q$83,$Q82)&lt;COUNTA($C$40:$C$47)),HLOOKUP($B82,'rozstřely-skore'!$C$252:$BN$265,11,0),""))</f>
        <v/>
      </c>
      <c r="T82" s="449" t="str">
        <f>IF($Q82="","",IF(AND(COUNTIF($Q$76:$Q$83,$Q82)&gt;1,COUNTIF($Q$76:$Q$83,$Q82)&lt;COUNTA($C$40:$C$47)),HLOOKUP($B82,'rozstřely-skore'!$C$252:$BN$265,12,0),""))</f>
        <v/>
      </c>
      <c r="U82" s="447" t="str">
        <f>IF($Q82="","",IF(AND(COUNTIF($Q$76:$Q$83,$Q82)&gt;1,COUNTIF($Q$76:$Q$83,$Q82)&lt;COUNTA($C$40:$C$47)),HLOOKUP($B82,'rozstřely-skore'!$C$252:$BN$265,13,0),""))</f>
        <v/>
      </c>
      <c r="V82" s="450" t="str">
        <f>IF($Q82="","",IF(AND(COUNTIF($Q$76:$Q$83,$Q82)&gt;1,COUNTIF($Q$76:$Q$83,$Q82)&lt;COUNTA($C$40:$C$47)),HLOOKUP($B82,'rozstřely-skore'!$C$252:$BN$265,14,0),""))</f>
        <v/>
      </c>
      <c r="W82" s="325"/>
    </row>
    <row r="83" spans="1:23" ht="30" customHeight="1" thickBot="1" x14ac:dyDescent="0.3">
      <c r="A83" s="324"/>
      <c r="B83" s="1014">
        <f>'Tabulky skupin'!B83</f>
        <v>78</v>
      </c>
      <c r="C83" s="912" t="str">
        <f>VLOOKUP($B83,jednotlivci!$C$5:$G$164,5,0)</f>
        <v/>
      </c>
      <c r="D83" s="104" t="str">
        <f>IFERROR(CONCATENATE(VLOOKUP(CONCATENATE(D$75,"_",$B83),'Rozpis-skore'!$A$3:$AC$162,IF(VLOOKUP(CONCATENATE(D$75,"_",$B83),'Rozpis-skore'!$A$3:$AC$162,3,0)=$B83,5,6),0),":",VLOOKUP(CONCATENATE(D$75,"_",$B83),'Rozpis-skore'!$A$3:$AC$162,IF(VLOOKUP(CONCATENATE(D$75,"_",$B83),'Rozpis-skore'!$A$3:$AC$162,3,0)=$B83,6,5),0),IF(VLOOKUP(CONCATENATE(D$75,"_",$B83),'Rozpis-skore'!$A$3:$AC$162,20,0)&lt;&gt;"",CONCATENATE(" (",VLOOKUP(CONCATENATE(D$75,"_",$B83),'Rozpis-skore'!$A$3:$AC$162,20,0),")"),"")),"")</f>
        <v/>
      </c>
      <c r="E83" s="105" t="str">
        <f>IFERROR(CONCATENATE(VLOOKUP(CONCATENATE(E$75,"_",$B83),'Rozpis-skore'!$A$3:$AC$162,IF(VLOOKUP(CONCATENATE(E$75,"_",$B83),'Rozpis-skore'!$A$3:$AC$162,3,0)=$B83,5,6),0),":",VLOOKUP(CONCATENATE(E$75,"_",$B83),'Rozpis-skore'!$A$3:$AC$162,IF(VLOOKUP(CONCATENATE(E$75,"_",$B83),'Rozpis-skore'!$A$3:$AC$162,3,0)=$B83,6,5),0),IF(VLOOKUP(CONCATENATE(E$75,"_",$B83),'Rozpis-skore'!$A$3:$AC$162,20,0)&lt;&gt;"",CONCATENATE(" (",VLOOKUP(CONCATENATE(E$75,"_",$B83),'Rozpis-skore'!$A$3:$AC$162,20,0),")"),"")),"")</f>
        <v/>
      </c>
      <c r="F83" s="105" t="str">
        <f>IFERROR(CONCATENATE(VLOOKUP(CONCATENATE(F$75,"_",$B83),'Rozpis-skore'!$A$3:$AC$162,IF(VLOOKUP(CONCATENATE(F$75,"_",$B83),'Rozpis-skore'!$A$3:$AC$162,3,0)=$B83,5,6),0),":",VLOOKUP(CONCATENATE(F$75,"_",$B83),'Rozpis-skore'!$A$3:$AC$162,IF(VLOOKUP(CONCATENATE(F$75,"_",$B83),'Rozpis-skore'!$A$3:$AC$162,3,0)=$B83,6,5),0),IF(VLOOKUP(CONCATENATE(F$75,"_",$B83),'Rozpis-skore'!$A$3:$AC$162,20,0)&lt;&gt;"",CONCATENATE(" (",VLOOKUP(CONCATENATE(F$75,"_",$B83),'Rozpis-skore'!$A$3:$AC$162,20,0),")"),"")),"")</f>
        <v/>
      </c>
      <c r="G83" s="105" t="str">
        <f>IFERROR(CONCATENATE(VLOOKUP(CONCATENATE(G$75,"_",$B83),'Rozpis-skore'!$A$3:$AC$162,IF(VLOOKUP(CONCATENATE(G$75,"_",$B83),'Rozpis-skore'!$A$3:$AC$162,3,0)=$B83,5,6),0),":",VLOOKUP(CONCATENATE(G$75,"_",$B83),'Rozpis-skore'!$A$3:$AC$162,IF(VLOOKUP(CONCATENATE(G$75,"_",$B83),'Rozpis-skore'!$A$3:$AC$162,3,0)=$B83,6,5),0),IF(VLOOKUP(CONCATENATE(G$75,"_",$B83),'Rozpis-skore'!$A$3:$AC$162,20,0)&lt;&gt;"",CONCATENATE(" (",VLOOKUP(CONCATENATE(G$75,"_",$B83),'Rozpis-skore'!$A$3:$AC$162,20,0),")"),"")),"")</f>
        <v/>
      </c>
      <c r="H83" s="105" t="str">
        <f>IFERROR(CONCATENATE(VLOOKUP(CONCATENATE(H$75,"_",$B83),'Rozpis-skore'!$A$3:$AC$162,IF(VLOOKUP(CONCATENATE(H$75,"_",$B83),'Rozpis-skore'!$A$3:$AC$162,3,0)=$B83,5,6),0),":",VLOOKUP(CONCATENATE(H$75,"_",$B83),'Rozpis-skore'!$A$3:$AC$162,IF(VLOOKUP(CONCATENATE(H$75,"_",$B83),'Rozpis-skore'!$A$3:$AC$162,3,0)=$B83,6,5),0),IF(VLOOKUP(CONCATENATE(H$75,"_",$B83),'Rozpis-skore'!$A$3:$AC$162,20,0)&lt;&gt;"",CONCATENATE(" (",VLOOKUP(CONCATENATE(H$75,"_",$B83),'Rozpis-skore'!$A$3:$AC$162,20,0),")"),"")),"")</f>
        <v/>
      </c>
      <c r="I83" s="105" t="str">
        <f>IFERROR(CONCATENATE(VLOOKUP(CONCATENATE(I$75,"_",$B83),'Rozpis-skore'!$A$3:$AC$162,IF(VLOOKUP(CONCATENATE(I$75,"_",$B83),'Rozpis-skore'!$A$3:$AC$162,3,0)=$B83,5,6),0),":",VLOOKUP(CONCATENATE(I$75,"_",$B83),'Rozpis-skore'!$A$3:$AC$162,IF(VLOOKUP(CONCATENATE(I$75,"_",$B83),'Rozpis-skore'!$A$3:$AC$162,3,0)=$B83,6,5),0),IF(VLOOKUP(CONCATENATE(I$75,"_",$B83),'Rozpis-skore'!$A$3:$AC$162,20,0)&lt;&gt;"",CONCATENATE(" (",VLOOKUP(CONCATENATE(I$75,"_",$B83),'Rozpis-skore'!$A$3:$AC$162,20,0),")"),"")),"")</f>
        <v/>
      </c>
      <c r="J83" s="105" t="str">
        <f>IFERROR(CONCATENATE(VLOOKUP(CONCATENATE(J$75,"_",$B83),'Rozpis-skore'!$A$3:$AC$162,IF(VLOOKUP(CONCATENATE(J$75,"_",$B83),'Rozpis-skore'!$A$3:$AC$162,3,0)=$B83,5,6),0),":",VLOOKUP(CONCATENATE(J$75,"_",$B83),'Rozpis-skore'!$A$3:$AC$162,IF(VLOOKUP(CONCATENATE(J$75,"_",$B83),'Rozpis-skore'!$A$3:$AC$162,3,0)=$B83,6,5),0),IF(VLOOKUP(CONCATENATE(J$75,"_",$B83),'Rozpis-skore'!$A$3:$AC$162,20,0)&lt;&gt;"",CONCATENATE(" (",VLOOKUP(CONCATENATE(J$75,"_",$B83),'Rozpis-skore'!$A$3:$AC$162,20,0),")"),"")),"")</f>
        <v/>
      </c>
      <c r="K83" s="533" t="str">
        <f>J82</f>
        <v>G</v>
      </c>
      <c r="L83" s="351" t="str">
        <f>IF((COUNTIFS('Rozpis-skore'!$C$3:$C$162,B83,'Rozpis-skore'!$B$3:$B$162,"&lt;&gt;N")+COUNTIFS('Rozpis-skore'!$D$3:$D$162,B83,'Rozpis-skore'!$B$3:$B$162,"&lt;&gt;N"))=0,"",SUMIF('Rozpis-skore'!$C$3:$C$162,B83,'Rozpis-skore'!$I$3:$I$128)+SUMIF('Rozpis-skore'!$D$3:$D$162,B83,'Rozpis-skore'!$J$3:$J$128))</f>
        <v/>
      </c>
      <c r="M83" s="357" t="str">
        <f>IF((COUNTIFS('Rozpis-skore'!$C$3:$C$162,B83,'Rozpis-skore'!$B$3:$B$162,"&lt;&gt;N")+COUNTIFS('Rozpis-skore'!$D$3:$D$162,B83,'Rozpis-skore'!$B$3:$B$162,"&lt;&gt;N"))=0,"",SUMIF('Rozpis-skore'!$C$3:$C$162,$B83,'Rozpis-skore'!$E$3:$E$128)+SUMIF('Rozpis-skore'!$D$3:$D$162,$B83,'Rozpis-skore'!$F$3:$F$128))</f>
        <v/>
      </c>
      <c r="N83" s="356" t="str">
        <f>IF((COUNTIFS('Rozpis-skore'!$C$3:$C$162,B83,'Rozpis-skore'!$B$3:$B$162,"&lt;&gt;N")+COUNTIFS('Rozpis-skore'!$D$3:$D$162,B83,'Rozpis-skore'!$B$3:$B$162,"&lt;&gt;N"))=0,"",SUMIF('Rozpis-skore'!$C$3:$C$162,$B83,'Rozpis-skore'!$F$3:$F$128)+SUMIF('Rozpis-skore'!$D$3:$D$162,$B83,'Rozpis-skore'!$E$3:$E$128))</f>
        <v/>
      </c>
      <c r="O83" s="353" t="str">
        <f t="shared" si="12"/>
        <v/>
      </c>
      <c r="P83" s="458" t="str">
        <f t="shared" si="13"/>
        <v/>
      </c>
      <c r="Q83" s="447" t="str">
        <f>Tabulka!Q83</f>
        <v/>
      </c>
      <c r="R83" s="460" t="str">
        <f>IF($Q83="","",IF(AND(COUNTIF($Q$76:$Q$83,$Q83)&gt;1,COUNTIF($Q$76:$Q$83,$Q83)&lt;COUNTA($C$40:$C$47)),HLOOKUP($B83,'rozstřely-skore'!$C$252:$BN$265,10,0),""))</f>
        <v/>
      </c>
      <c r="S83" s="461" t="str">
        <f>IF($Q83="","",IF(AND(COUNTIF($Q$76:$Q$83,$Q83)&gt;1,COUNTIF($Q$76:$Q$83,$Q83)&lt;COUNTA($C$40:$C$47)),HLOOKUP($B83,'rozstřely-skore'!$C$252:$BN$265,11,0),""))</f>
        <v/>
      </c>
      <c r="T83" s="462" t="str">
        <f>IF($Q83="","",IF(AND(COUNTIF($Q$76:$Q$83,$Q83)&gt;1,COUNTIF($Q$76:$Q$83,$Q83)&lt;COUNTA($C$40:$C$47)),HLOOKUP($B83,'rozstřely-skore'!$C$252:$BN$265,12,0),""))</f>
        <v/>
      </c>
      <c r="U83" s="460" t="str">
        <f>IF($Q83="","",IF(AND(COUNTIF($Q$76:$Q$83,$Q83)&gt;1,COUNTIF($Q$76:$Q$83,$Q83)&lt;COUNTA($C$40:$C$47)),HLOOKUP($B83,'rozstřely-skore'!$C$252:$BN$265,13,0),""))</f>
        <v/>
      </c>
      <c r="V83" s="463" t="str">
        <f>IF($Q83="","",IF(AND(COUNTIF($Q$76:$Q$83,$Q83)&gt;1,COUNTIF($Q$76:$Q$83,$Q83)&lt;COUNTA($C$40:$C$47)),HLOOKUP($B83,'rozstřely-skore'!$C$252:$BN$265,14,0),""))</f>
        <v/>
      </c>
      <c r="W83" s="325"/>
    </row>
    <row r="84" spans="1:23" ht="30" customHeight="1" x14ac:dyDescent="0.3">
      <c r="A84" s="324"/>
      <c r="B84" s="61"/>
      <c r="C84" s="824"/>
      <c r="D84" s="504"/>
      <c r="E84" s="504"/>
      <c r="F84" s="504"/>
      <c r="G84" s="504"/>
      <c r="H84" s="504"/>
      <c r="I84" s="504"/>
      <c r="J84" s="504"/>
      <c r="K84" s="505"/>
      <c r="L84" s="506"/>
      <c r="M84" s="507"/>
      <c r="N84" s="508"/>
      <c r="O84" s="506"/>
      <c r="P84" s="506"/>
      <c r="Q84" s="509"/>
      <c r="R84" s="509"/>
      <c r="S84" s="510"/>
      <c r="T84" s="511"/>
      <c r="U84" s="509"/>
      <c r="V84" s="509"/>
      <c r="W84" s="329"/>
    </row>
    <row r="85" spans="1:23" ht="30" customHeight="1" thickBot="1" x14ac:dyDescent="0.35">
      <c r="A85" s="324"/>
      <c r="B85" s="331"/>
      <c r="C85" s="829"/>
      <c r="D85" s="535"/>
      <c r="E85" s="535"/>
      <c r="F85" s="535"/>
      <c r="G85" s="535"/>
      <c r="H85" s="535"/>
      <c r="I85" s="535"/>
      <c r="J85" s="535"/>
      <c r="K85" s="535"/>
      <c r="L85" s="480"/>
      <c r="M85" s="536"/>
      <c r="N85" s="537"/>
      <c r="O85" s="480"/>
      <c r="P85" s="480"/>
      <c r="Q85" s="480"/>
      <c r="R85" s="335"/>
      <c r="S85" s="536"/>
      <c r="T85" s="538"/>
      <c r="U85" s="480"/>
      <c r="V85" s="480"/>
      <c r="W85" s="325"/>
    </row>
    <row r="86" spans="1:23" ht="30" customHeight="1" x14ac:dyDescent="0.25">
      <c r="A86" s="324"/>
      <c r="B86" s="644"/>
      <c r="C86" s="838" t="str">
        <f>D88</f>
        <v>H</v>
      </c>
      <c r="D86" s="540" t="str">
        <f>C88</f>
        <v>Neliba/ 
Zbořil</v>
      </c>
      <c r="E86" s="541" t="str">
        <f>C89</f>
        <v>Huslička/ 
Skala</v>
      </c>
      <c r="F86" s="541" t="str">
        <f>C90</f>
        <v>Štěpánek/ 
Miško</v>
      </c>
      <c r="G86" s="541" t="str">
        <f>C91</f>
        <v>Mařík/ 
Kryštof</v>
      </c>
      <c r="H86" s="541" t="str">
        <f>C92</f>
        <v>Švácha/ 
Pechar</v>
      </c>
      <c r="I86" s="542" t="str">
        <f>C93</f>
        <v/>
      </c>
      <c r="J86" s="541" t="str">
        <f>C94</f>
        <v/>
      </c>
      <c r="K86" s="541" t="str">
        <f>C95</f>
        <v/>
      </c>
      <c r="L86" s="543" t="s">
        <v>14</v>
      </c>
      <c r="M86" s="1934" t="s">
        <v>13</v>
      </c>
      <c r="N86" s="1934"/>
      <c r="O86" s="914" t="s">
        <v>15</v>
      </c>
      <c r="P86" s="545" t="s">
        <v>186</v>
      </c>
      <c r="Q86" s="546" t="s">
        <v>107</v>
      </c>
      <c r="R86" s="915" t="s">
        <v>104</v>
      </c>
      <c r="S86" s="2052" t="s">
        <v>105</v>
      </c>
      <c r="T86" s="2052"/>
      <c r="U86" s="915" t="s">
        <v>106</v>
      </c>
      <c r="V86" s="548" t="s">
        <v>187</v>
      </c>
      <c r="W86" s="325"/>
    </row>
    <row r="87" spans="1:23" ht="30" customHeight="1" thickBot="1" x14ac:dyDescent="0.3">
      <c r="A87" s="324"/>
      <c r="B87" s="1011" t="str">
        <f>'Tabulky skupin'!B87</f>
        <v>H</v>
      </c>
      <c r="C87" s="839"/>
      <c r="D87" s="426">
        <f>B88</f>
        <v>81</v>
      </c>
      <c r="E87" s="427">
        <f>B89</f>
        <v>82</v>
      </c>
      <c r="F87" s="427">
        <f>B90</f>
        <v>83</v>
      </c>
      <c r="G87" s="428">
        <f>B91</f>
        <v>84</v>
      </c>
      <c r="H87" s="427">
        <f>B92</f>
        <v>85</v>
      </c>
      <c r="I87" s="429">
        <f>B93</f>
        <v>86</v>
      </c>
      <c r="J87" s="427">
        <f>B94</f>
        <v>87</v>
      </c>
      <c r="K87" s="427">
        <f>B95</f>
        <v>88</v>
      </c>
      <c r="L87" s="549"/>
      <c r="M87" s="1977"/>
      <c r="N87" s="1977"/>
      <c r="O87" s="916"/>
      <c r="P87" s="551"/>
      <c r="Q87" s="2063" t="s">
        <v>42</v>
      </c>
      <c r="R87" s="2064"/>
      <c r="S87" s="2064"/>
      <c r="T87" s="2064"/>
      <c r="U87" s="2064"/>
      <c r="V87" s="2065"/>
      <c r="W87" s="325"/>
    </row>
    <row r="88" spans="1:23" ht="30" customHeight="1" thickTop="1" x14ac:dyDescent="0.25">
      <c r="A88" s="324"/>
      <c r="B88" s="1012">
        <f>'Tabulky skupin'!B88</f>
        <v>81</v>
      </c>
      <c r="C88" s="896" t="str">
        <f>VLOOKUP($B88,jednotlivci!$C$5:$G$164,5,0)</f>
        <v>Neliba/ 
Zbořil</v>
      </c>
      <c r="D88" s="552" t="str">
        <f>B87</f>
        <v>H</v>
      </c>
      <c r="E88" s="98" t="str">
        <f>IFERROR(CONCATENATE(VLOOKUP(CONCATENATE($B88,"_",E$87),'Rozpis-skore'!$A$3:$AC$162,IF(VLOOKUP(CONCATENATE($B88,"_",E$87),'Rozpis-skore'!$A$3:$AC$162,3,0)=$B88,5,6),0),":",VLOOKUP(CONCATENATE($B88,"_",E$87),'Rozpis-skore'!$A$3:$AC$162,IF(VLOOKUP(CONCATENATE($B88,"_",E$87),'Rozpis-skore'!$A$3:$AC$162,3,0)=$B88,6,5),0),IF(VLOOKUP(CONCATENATE($B88,"_",E$87),'Rozpis-skore'!$A$3:$AC$162,20,0)&lt;&gt;"",CONCATENATE(" (",VLOOKUP(CONCATENATE($B88,"_",E$87),'Rozpis-skore'!$A$3:$AC$162,20,0),")"),"")),"")</f>
        <v>3:6</v>
      </c>
      <c r="F88" s="98" t="str">
        <f>IFERROR(CONCATENATE(VLOOKUP(CONCATENATE($B88,"_",F$87),'Rozpis-skore'!$A$3:$AC$162,IF(VLOOKUP(CONCATENATE($B88,"_",F$87),'Rozpis-skore'!$A$3:$AC$162,3,0)=$B88,5,6),0),":",VLOOKUP(CONCATENATE($B88,"_",F$87),'Rozpis-skore'!$A$3:$AC$162,IF(VLOOKUP(CONCATENATE($B88,"_",F$87),'Rozpis-skore'!$A$3:$AC$162,3,0)=$B88,6,5),0),IF(VLOOKUP(CONCATENATE($B88,"_",F$87),'Rozpis-skore'!$A$3:$AC$162,20,0)&lt;&gt;"",CONCATENATE(" (",VLOOKUP(CONCATENATE($B88,"_",F$87),'Rozpis-skore'!$A$3:$AC$162,20,0),")"),"")),"")</f>
        <v>2:4</v>
      </c>
      <c r="G88" s="98" t="str">
        <f>IFERROR(CONCATENATE(VLOOKUP(CONCATENATE($B88,"_",G$87),'Rozpis-skore'!$A$3:$AC$162,IF(VLOOKUP(CONCATENATE($B88,"_",G$87),'Rozpis-skore'!$A$3:$AC$162,3,0)=$B88,5,6),0),":",VLOOKUP(CONCATENATE($B88,"_",G$87),'Rozpis-skore'!$A$3:$AC$162,IF(VLOOKUP(CONCATENATE($B88,"_",G$87),'Rozpis-skore'!$A$3:$AC$162,3,0)=$B88,6,5),0),IF(VLOOKUP(CONCATENATE($B88,"_",G$87),'Rozpis-skore'!$A$3:$AC$162,20,0)&lt;&gt;"",CONCATENATE(" (",VLOOKUP(CONCATENATE($B88,"_",G$87),'Rozpis-skore'!$A$3:$AC$162,20,0),")"),"")),"")</f>
        <v>2:6</v>
      </c>
      <c r="H88" s="98" t="str">
        <f>IFERROR(CONCATENATE(VLOOKUP(CONCATENATE($B88,"_",H$87),'Rozpis-skore'!$A$3:$AC$162,IF(VLOOKUP(CONCATENATE($B88,"_",H$87),'Rozpis-skore'!$A$3:$AC$162,3,0)=$B88,5,6),0),":",VLOOKUP(CONCATENATE($B88,"_",H$87),'Rozpis-skore'!$A$3:$AC$162,IF(VLOOKUP(CONCATENATE($B88,"_",H$87),'Rozpis-skore'!$A$3:$AC$162,3,0)=$B88,6,5),0),IF(VLOOKUP(CONCATENATE($B88,"_",H$87),'Rozpis-skore'!$A$3:$AC$162,20,0)&lt;&gt;"",CONCATENATE(" (",VLOOKUP(CONCATENATE($B88,"_",H$87),'Rozpis-skore'!$A$3:$AC$162,20,0),")"),"")),"")</f>
        <v>4:6</v>
      </c>
      <c r="I88" s="98" t="str">
        <f>IFERROR(CONCATENATE(VLOOKUP(CONCATENATE($B88,"_",I$87),'Rozpis-skore'!$A$3:$AC$162,IF(VLOOKUP(CONCATENATE($B88,"_",I$87),'Rozpis-skore'!$A$3:$AC$162,3,0)=$B88,5,6),0),":",VLOOKUP(CONCATENATE($B88,"_",I$87),'Rozpis-skore'!$A$3:$AC$162,IF(VLOOKUP(CONCATENATE($B88,"_",I$87),'Rozpis-skore'!$A$3:$AC$162,3,0)=$B88,6,5),0),IF(VLOOKUP(CONCATENATE($B88,"_",I$87),'Rozpis-skore'!$A$3:$AC$162,20,0)&lt;&gt;"",CONCATENATE(" (",VLOOKUP(CONCATENATE($B88,"_",I$87),'Rozpis-skore'!$A$3:$AC$162,20,0),")"),"")),"")</f>
        <v/>
      </c>
      <c r="J88" s="98" t="str">
        <f>IFERROR(CONCATENATE(VLOOKUP(CONCATENATE($B88,"_",J$87),'Rozpis-skore'!$A$3:$AC$162,IF(VLOOKUP(CONCATENATE($B88,"_",J$87),'Rozpis-skore'!$A$3:$AC$162,3,0)=$B88,5,6),0),":",VLOOKUP(CONCATENATE($B88,"_",J$87),'Rozpis-skore'!$A$3:$AC$162,IF(VLOOKUP(CONCATENATE($B88,"_",J$87),'Rozpis-skore'!$A$3:$AC$162,3,0)=$B88,6,5),0),IF(VLOOKUP(CONCATENATE($B88,"_",J$87),'Rozpis-skore'!$A$3:$AC$162,20,0)&lt;&gt;"",CONCATENATE(" (",VLOOKUP(CONCATENATE($B88,"_",J$87),'Rozpis-skore'!$A$3:$AC$162,20,0),")"),"")),"")</f>
        <v/>
      </c>
      <c r="K88" s="99" t="str">
        <f>IFERROR(CONCATENATE(VLOOKUP(CONCATENATE($B88,"_",K$87),'Rozpis-skore'!$A$3:$AC$162,IF(VLOOKUP(CONCATENATE($B88,"_",K$87),'Rozpis-skore'!$A$3:$AC$162,3,0)=$B88,5,6),0),":",VLOOKUP(CONCATENATE($B88,"_",K$87),'Rozpis-skore'!$A$3:$AC$162,IF(VLOOKUP(CONCATENATE($B88,"_",K$87),'Rozpis-skore'!$A$3:$AC$162,3,0)=$B88,6,5),0),IF(VLOOKUP(CONCATENATE($B88,"_",K$87),'Rozpis-skore'!$A$3:$AC$162,20,0)&lt;&gt;"",CONCATENATE(" (",VLOOKUP(CONCATENATE($B88,"_",K$87),'Rozpis-skore'!$A$3:$AC$162,20,0),")"),"")),"")</f>
        <v/>
      </c>
      <c r="L88" s="230">
        <f ca="1">IF((COUNTIFS('Rozpis-skore'!$C$3:$C$162,B88,'Rozpis-skore'!$B$3:$B$162,"&lt;&gt;N")+COUNTIFS('Rozpis-skore'!$D$3:$D$162,B88,'Rozpis-skore'!$B$3:$B$162,"&lt;&gt;N"))=0,"",SUMIF('Rozpis-skore'!$C$3:$C$162,B88,'Rozpis-skore'!$I$3:$I$128)+SUMIF('Rozpis-skore'!$D$3:$D$162,B88,'Rozpis-skore'!$J$3:$J$128))</f>
        <v>0</v>
      </c>
      <c r="M88" s="234">
        <f ca="1">IF((COUNTIFS('Rozpis-skore'!$C$3:$C$162,B88,'Rozpis-skore'!$B$3:$B$162,"&lt;&gt;N")+COUNTIFS('Rozpis-skore'!$D$3:$D$162,B88,'Rozpis-skore'!$B$3:$B$162,"&lt;&gt;N"))=0,"",SUMIF('Rozpis-skore'!$C$3:$C$162,$B88,'Rozpis-skore'!$E$3:$E$128)+SUMIF('Rozpis-skore'!$D$3:$D$162,$B88,'Rozpis-skore'!$F$3:$F$128))</f>
        <v>11</v>
      </c>
      <c r="N88" s="354">
        <f ca="1">IF((COUNTIFS('Rozpis-skore'!$C$3:$C$162,B88,'Rozpis-skore'!$B$3:$B$162,"&lt;&gt;N")+COUNTIFS('Rozpis-skore'!$D$3:$D$162,B88,'Rozpis-skore'!$B$3:$B$162,"&lt;&gt;N"))=0,"",SUMIF('Rozpis-skore'!$C$3:$C$162,$B88,'Rozpis-skore'!$F$3:$F$128)+SUMIF('Rozpis-skore'!$D$3:$D$162,$B88,'Rozpis-skore'!$E$3:$E$128))</f>
        <v>22</v>
      </c>
      <c r="O88" s="231">
        <f t="shared" ref="O88:O95" ca="1" si="14">IFERROR(M88-N88,"")</f>
        <v>-11</v>
      </c>
      <c r="P88" s="434">
        <f t="shared" ref="P88:P95" ca="1" si="15">IFERROR(M88/N88,"")</f>
        <v>0.5</v>
      </c>
      <c r="Q88" s="447">
        <f>Tabulka!Q88</f>
        <v>5</v>
      </c>
      <c r="R88" s="436" t="str">
        <f>IF($Q88="","",IF(AND(COUNTIF($Q$88:$Q$95,$Q88)&gt;1,COUNTIF($Q$88:$Q$95,$Q88)&lt;COUNTA($C$88:$C$95)),HLOOKUP($B88,'rozstřely-skore'!$C$292:$BN$305,10,0),""))</f>
        <v/>
      </c>
      <c r="S88" s="437" t="str">
        <f>IF($Q88="","",IF(AND(COUNTIF($Q$88:$Q$95,$Q88)&gt;1,COUNTIF($Q$88:$Q$95,$Q88)&lt;COUNTA($C$88:$C$95)),HLOOKUP($B88,'rozstřely-skore'!$C$292:$BN$305,11,0),""))</f>
        <v/>
      </c>
      <c r="T88" s="438" t="str">
        <f>IF($Q88="","",IF(AND(COUNTIF($Q$88:$Q$95,$Q88)&gt;1,COUNTIF($Q$88:$Q$95,$Q88)&lt;COUNTA($C$88:$C$95)),HLOOKUP($B88,'rozstřely-skore'!$C$292:$BN$305,12,0),""))</f>
        <v/>
      </c>
      <c r="U88" s="436" t="str">
        <f>IF($Q88="","",IF(AND(COUNTIF($Q$88:$Q$95,$Q88)&gt;1,COUNTIF($Q$88:$Q$95,$Q88)&lt;COUNTA($C$88:$C$95)),HLOOKUP($B88,'rozstřely-skore'!$C$292:$BN$305,13,0),""))</f>
        <v/>
      </c>
      <c r="V88" s="439" t="str">
        <f>IF($Q88="","",IF(AND(COUNTIF($Q$88:$Q$95,$Q88)&gt;1,COUNTIF($Q$88:$Q$95,$Q88)&lt;COUNTA($C$88:$C$95)),HLOOKUP($B88,'rozstřely-skore'!$C$292:$BN$305,14,0),""))</f>
        <v/>
      </c>
      <c r="W88" s="325"/>
    </row>
    <row r="89" spans="1:23" ht="30" customHeight="1" x14ac:dyDescent="0.25">
      <c r="A89" s="324"/>
      <c r="B89" s="1013">
        <f>'Tabulky skupin'!B89</f>
        <v>82</v>
      </c>
      <c r="C89" s="897" t="str">
        <f>VLOOKUP($B89,jednotlivci!$C$5:$G$164,5,0)</f>
        <v>Huslička/ 
Skala</v>
      </c>
      <c r="D89" s="100" t="str">
        <f>IFERROR(CONCATENATE(VLOOKUP(CONCATENATE(D$87,"_",$B89),'Rozpis-skore'!$A$3:$AC$162,IF(VLOOKUP(CONCATENATE(D$87,"_",$B89),'Rozpis-skore'!$A$3:$AC$162,3,0)=$B89,5,6),0),":",VLOOKUP(CONCATENATE(D$87,"_",$B89),'Rozpis-skore'!$A$3:$AC$162,IF(VLOOKUP(CONCATENATE(D$87,"_",$B89),'Rozpis-skore'!$A$3:$AC$162,3,0)=$B89,6,5),0),IF(VLOOKUP(CONCATENATE(D$87,"_",$B89),'Rozpis-skore'!$A$3:$AC$162,20,0)&lt;&gt;"",CONCATENATE(" (",VLOOKUP(CONCATENATE(D$87,"_",$B89),'Rozpis-skore'!$A$3:$AC$162,20,0),")"),"")),"")</f>
        <v>6:3</v>
      </c>
      <c r="E89" s="553" t="str">
        <f>D88</f>
        <v>H</v>
      </c>
      <c r="F89" s="101" t="str">
        <f>IFERROR(CONCATENATE(VLOOKUP(CONCATENATE($B89,"_",F$87),'Rozpis-skore'!$A$3:$AC$162,IF(VLOOKUP(CONCATENATE($B89,"_",F$87),'Rozpis-skore'!$A$3:$AC$162,3,0)=$B89,5,6),0),":",VLOOKUP(CONCATENATE($B89,"_",F$87),'Rozpis-skore'!$A$3:$AC$162,IF(VLOOKUP(CONCATENATE($B89,"_",F$87),'Rozpis-skore'!$A$3:$AC$162,3,0)=$B89,6,5),0),IF(VLOOKUP(CONCATENATE($B89,"_",F$87),'Rozpis-skore'!$A$3:$AC$162,20,0)&lt;&gt;"",CONCATENATE(" (",VLOOKUP(CONCATENATE($B89,"_",F$87),'Rozpis-skore'!$A$3:$AC$162,20,0),")"),"")),"")</f>
        <v>7:4</v>
      </c>
      <c r="G89" s="101" t="str">
        <f>IFERROR(CONCATENATE(VLOOKUP(CONCATENATE($B89,"_",G$87),'Rozpis-skore'!$A$3:$AC$162,IF(VLOOKUP(CONCATENATE($B89,"_",G$87),'Rozpis-skore'!$A$3:$AC$162,3,0)=$B89,5,6),0),":",VLOOKUP(CONCATENATE($B89,"_",G$87),'Rozpis-skore'!$A$3:$AC$162,IF(VLOOKUP(CONCATENATE($B89,"_",G$87),'Rozpis-skore'!$A$3:$AC$162,3,0)=$B89,6,5),0),IF(VLOOKUP(CONCATENATE($B89,"_",G$87),'Rozpis-skore'!$A$3:$AC$162,20,0)&lt;&gt;"",CONCATENATE(" (",VLOOKUP(CONCATENATE($B89,"_",G$87),'Rozpis-skore'!$A$3:$AC$162,20,0),")"),"")),"")</f>
        <v>5:2</v>
      </c>
      <c r="H89" s="101" t="str">
        <f>IFERROR(CONCATENATE(VLOOKUP(CONCATENATE($B89,"_",H$87),'Rozpis-skore'!$A$3:$AC$162,IF(VLOOKUP(CONCATENATE($B89,"_",H$87),'Rozpis-skore'!$A$3:$AC$162,3,0)=$B89,5,6),0),":",VLOOKUP(CONCATENATE($B89,"_",H$87),'Rozpis-skore'!$A$3:$AC$162,IF(VLOOKUP(CONCATENATE($B89,"_",H$87),'Rozpis-skore'!$A$3:$AC$162,3,0)=$B89,6,5),0),IF(VLOOKUP(CONCATENATE($B89,"_",H$87),'Rozpis-skore'!$A$3:$AC$162,20,0)&lt;&gt;"",CONCATENATE(" (",VLOOKUP(CONCATENATE($B89,"_",H$87),'Rozpis-skore'!$A$3:$AC$162,20,0),")"),"")),"")</f>
        <v>13:15</v>
      </c>
      <c r="I89" s="101" t="str">
        <f>IFERROR(CONCATENATE(VLOOKUP(CONCATENATE($B89,"_",I$87),'Rozpis-skore'!$A$3:$AC$162,IF(VLOOKUP(CONCATENATE($B89,"_",I$87),'Rozpis-skore'!$A$3:$AC$162,3,0)=$B89,5,6),0),":",VLOOKUP(CONCATENATE($B89,"_",I$87),'Rozpis-skore'!$A$3:$AC$162,IF(VLOOKUP(CONCATENATE($B89,"_",I$87),'Rozpis-skore'!$A$3:$AC$162,3,0)=$B89,6,5),0),IF(VLOOKUP(CONCATENATE($B89,"_",I$87),'Rozpis-skore'!$A$3:$AC$162,20,0)&lt;&gt;"",CONCATENATE(" (",VLOOKUP(CONCATENATE($B89,"_",I$87),'Rozpis-skore'!$A$3:$AC$162,20,0),")"),"")),"")</f>
        <v/>
      </c>
      <c r="J89" s="101" t="str">
        <f>IFERROR(CONCATENATE(VLOOKUP(CONCATENATE($B89,"_",J$87),'Rozpis-skore'!$A$3:$AC$162,IF(VLOOKUP(CONCATENATE($B89,"_",J$87),'Rozpis-skore'!$A$3:$AC$162,3,0)=$B89,5,6),0),":",VLOOKUP(CONCATENATE($B89,"_",J$87),'Rozpis-skore'!$A$3:$AC$162,IF(VLOOKUP(CONCATENATE($B89,"_",J$87),'Rozpis-skore'!$A$3:$AC$162,3,0)=$B89,6,5),0),IF(VLOOKUP(CONCATENATE($B89,"_",J$87),'Rozpis-skore'!$A$3:$AC$162,20,0)&lt;&gt;"",CONCATENATE(" (",VLOOKUP(CONCATENATE($B89,"_",J$87),'Rozpis-skore'!$A$3:$AC$162,20,0),")"),"")),"")</f>
        <v/>
      </c>
      <c r="K89" s="102" t="str">
        <f>IFERROR(CONCATENATE(VLOOKUP(CONCATENATE($B89,"_",K$87),'Rozpis-skore'!$A$3:$AC$162,IF(VLOOKUP(CONCATENATE($B89,"_",K$87),'Rozpis-skore'!$A$3:$AC$162,3,0)=$B89,5,6),0),":",VLOOKUP(CONCATENATE($B89,"_",K$87),'Rozpis-skore'!$A$3:$AC$162,IF(VLOOKUP(CONCATENATE($B89,"_",K$87),'Rozpis-skore'!$A$3:$AC$162,3,0)=$B89,6,5),0),IF(VLOOKUP(CONCATENATE($B89,"_",K$87),'Rozpis-skore'!$A$3:$AC$162,20,0)&lt;&gt;"",CONCATENATE(" (",VLOOKUP(CONCATENATE($B89,"_",K$87),'Rozpis-skore'!$A$3:$AC$162,20,0),")"),"")),"")</f>
        <v/>
      </c>
      <c r="L89" s="232">
        <f ca="1">IF((COUNTIFS('Rozpis-skore'!$C$3:$C$162,B89,'Rozpis-skore'!$B$3:$B$162,"&lt;&gt;N")+COUNTIFS('Rozpis-skore'!$D$3:$D$162,B89,'Rozpis-skore'!$B$3:$B$162,"&lt;&gt;N"))=0,"",SUMIF('Rozpis-skore'!$C$3:$C$162,B89,'Rozpis-skore'!$I$3:$I$128)+SUMIF('Rozpis-skore'!$D$3:$D$162,B89,'Rozpis-skore'!$J$3:$J$128))</f>
        <v>0</v>
      </c>
      <c r="M89" s="235">
        <f ca="1">IF((COUNTIFS('Rozpis-skore'!$C$3:$C$162,B89,'Rozpis-skore'!$B$3:$B$162,"&lt;&gt;N")+COUNTIFS('Rozpis-skore'!$D$3:$D$162,B89,'Rozpis-skore'!$B$3:$B$162,"&lt;&gt;N"))=0,"",SUMIF('Rozpis-skore'!$C$3:$C$162,$B89,'Rozpis-skore'!$E$3:$E$128)+SUMIF('Rozpis-skore'!$D$3:$D$162,$B89,'Rozpis-skore'!$F$3:$F$128))</f>
        <v>31</v>
      </c>
      <c r="N89" s="355">
        <f ca="1">IF((COUNTIFS('Rozpis-skore'!$C$3:$C$162,B89,'Rozpis-skore'!$B$3:$B$162,"&lt;&gt;N")+COUNTIFS('Rozpis-skore'!$D$3:$D$162,B89,'Rozpis-skore'!$B$3:$B$162,"&lt;&gt;N"))=0,"",SUMIF('Rozpis-skore'!$C$3:$C$162,$B89,'Rozpis-skore'!$F$3:$F$128)+SUMIF('Rozpis-skore'!$D$3:$D$162,$B89,'Rozpis-skore'!$E$3:$E$128))</f>
        <v>24</v>
      </c>
      <c r="O89" s="233">
        <f t="shared" ca="1" si="14"/>
        <v>7</v>
      </c>
      <c r="P89" s="445">
        <f t="shared" ca="1" si="15"/>
        <v>1.2916666666666667</v>
      </c>
      <c r="Q89" s="447">
        <f>Tabulka!Q89</f>
        <v>1</v>
      </c>
      <c r="R89" s="447">
        <f>IF($Q89="","",IF(AND(COUNTIF($Q$88:$Q$95,$Q89)&gt;1,COUNTIF($Q$88:$Q$95,$Q89)&lt;COUNTA($C$88:$C$95)),HLOOKUP($B89,'rozstřely-skore'!$C$292:$BN$305,10,0),""))</f>
        <v>0</v>
      </c>
      <c r="S89" s="448">
        <f>IF($Q89="","",IF(AND(COUNTIF($Q$88:$Q$95,$Q89)&gt;1,COUNTIF($Q$88:$Q$95,$Q89)&lt;COUNTA($C$88:$C$95)),HLOOKUP($B89,'rozstřely-skore'!$C$292:$BN$305,11,0),""))</f>
        <v>20</v>
      </c>
      <c r="T89" s="449">
        <f>IF($Q89="","",IF(AND(COUNTIF($Q$88:$Q$95,$Q89)&gt;1,COUNTIF($Q$88:$Q$95,$Q89)&lt;COUNTA($C$88:$C$95)),HLOOKUP($B89,'rozstřely-skore'!$C$292:$BN$305,12,0),""))</f>
        <v>19</v>
      </c>
      <c r="U89" s="447">
        <f>IF($Q89="","",IF(AND(COUNTIF($Q$88:$Q$95,$Q89)&gt;1,COUNTIF($Q$88:$Q$95,$Q89)&lt;COUNTA($C$88:$C$95)),HLOOKUP($B89,'rozstřely-skore'!$C$292:$BN$305,13,0),""))</f>
        <v>1</v>
      </c>
      <c r="V89" s="450">
        <f>IF($Q89="","",IF(AND(COUNTIF($Q$88:$Q$95,$Q89)&gt;1,COUNTIF($Q$88:$Q$95,$Q89)&lt;COUNTA($C$88:$C$95)),HLOOKUP($B89,'rozstřely-skore'!$C$292:$BN$305,14,0),""))</f>
        <v>1.0526315789473684</v>
      </c>
      <c r="W89" s="325"/>
    </row>
    <row r="90" spans="1:23" ht="30" customHeight="1" x14ac:dyDescent="0.25">
      <c r="A90" s="324"/>
      <c r="B90" s="1013">
        <f>'Tabulky skupin'!B90</f>
        <v>83</v>
      </c>
      <c r="C90" s="897" t="str">
        <f>VLOOKUP($B90,jednotlivci!$C$5:$G$164,5,0)</f>
        <v>Štěpánek/ 
Miško</v>
      </c>
      <c r="D90" s="100" t="str">
        <f>IFERROR(CONCATENATE(VLOOKUP(CONCATENATE(D$87,"_",$B90),'Rozpis-skore'!$A$3:$AC$162,IF(VLOOKUP(CONCATENATE(D$87,"_",$B90),'Rozpis-skore'!$A$3:$AC$162,3,0)=$B90,5,6),0),":",VLOOKUP(CONCATENATE(D$87,"_",$B90),'Rozpis-skore'!$A$3:$AC$162,IF(VLOOKUP(CONCATENATE(D$87,"_",$B90),'Rozpis-skore'!$A$3:$AC$162,3,0)=$B90,6,5),0),IF(VLOOKUP(CONCATENATE(D$87,"_",$B90),'Rozpis-skore'!$A$3:$AC$162,20,0)&lt;&gt;"",CONCATENATE(" (",VLOOKUP(CONCATENATE(D$87,"_",$B90),'Rozpis-skore'!$A$3:$AC$162,20,0),")"),"")),"")</f>
        <v>4:2</v>
      </c>
      <c r="E90" s="103" t="str">
        <f>IFERROR(CONCATENATE(VLOOKUP(CONCATENATE(E$87,"_",$B90),'Rozpis-skore'!$A$3:$AC$162,IF(VLOOKUP(CONCATENATE(E$87,"_",$B90),'Rozpis-skore'!$A$3:$AC$162,3,0)=$B90,5,6),0),":",VLOOKUP(CONCATENATE(E$87,"_",$B90),'Rozpis-skore'!$A$3:$AC$162,IF(VLOOKUP(CONCATENATE(E$87,"_",$B90),'Rozpis-skore'!$A$3:$AC$162,3,0)=$B90,6,5),0),IF(VLOOKUP(CONCATENATE(E$87,"_",$B90),'Rozpis-skore'!$A$3:$AC$162,20,0)&lt;&gt;"",CONCATENATE(" (",VLOOKUP(CONCATENATE(E$87,"_",$B90),'Rozpis-skore'!$A$3:$AC$162,20,0),")"),"")),"")</f>
        <v>4:7</v>
      </c>
      <c r="F90" s="553" t="str">
        <f>E89</f>
        <v>H</v>
      </c>
      <c r="G90" s="101" t="str">
        <f>IFERROR(CONCATENATE(VLOOKUP(CONCATENATE($B90,"_",G$87),'Rozpis-skore'!$A$3:$AC$162,IF(VLOOKUP(CONCATENATE($B90,"_",G$87),'Rozpis-skore'!$A$3:$AC$162,3,0)=$B90,5,6),0),":",VLOOKUP(CONCATENATE($B90,"_",G$87),'Rozpis-skore'!$A$3:$AC$162,IF(VLOOKUP(CONCATENATE($B90,"_",G$87),'Rozpis-skore'!$A$3:$AC$162,3,0)=$B90,6,5),0),IF(VLOOKUP(CONCATENATE($B90,"_",G$87),'Rozpis-skore'!$A$3:$AC$162,20,0)&lt;&gt;"",CONCATENATE(" (",VLOOKUP(CONCATENATE($B90,"_",G$87),'Rozpis-skore'!$A$3:$AC$162,20,0),")"),"")),"")</f>
        <v>7:7</v>
      </c>
      <c r="H90" s="101" t="str">
        <f>IFERROR(CONCATENATE(VLOOKUP(CONCATENATE($B90,"_",H$87),'Rozpis-skore'!$A$3:$AC$162,IF(VLOOKUP(CONCATENATE($B90,"_",H$87),'Rozpis-skore'!$A$3:$AC$162,3,0)=$B90,5,6),0),":",VLOOKUP(CONCATENATE($B90,"_",H$87),'Rozpis-skore'!$A$3:$AC$162,IF(VLOOKUP(CONCATENATE($B90,"_",H$87),'Rozpis-skore'!$A$3:$AC$162,3,0)=$B90,6,5),0),IF(VLOOKUP(CONCATENATE($B90,"_",H$87),'Rozpis-skore'!$A$3:$AC$162,20,0)&lt;&gt;"",CONCATENATE(" (",VLOOKUP(CONCATENATE($B90,"_",H$87),'Rozpis-skore'!$A$3:$AC$162,20,0),")"),"")),"")</f>
        <v>9:5</v>
      </c>
      <c r="I90" s="101" t="str">
        <f>IFERROR(CONCATENATE(VLOOKUP(CONCATENATE($B90,"_",I$87),'Rozpis-skore'!$A$3:$AC$162,IF(VLOOKUP(CONCATENATE($B90,"_",I$87),'Rozpis-skore'!$A$3:$AC$162,3,0)=$B90,5,6),0),":",VLOOKUP(CONCATENATE($B90,"_",I$87),'Rozpis-skore'!$A$3:$AC$162,IF(VLOOKUP(CONCATENATE($B90,"_",I$87),'Rozpis-skore'!$A$3:$AC$162,3,0)=$B90,6,5),0),IF(VLOOKUP(CONCATENATE($B90,"_",I$87),'Rozpis-skore'!$A$3:$AC$162,20,0)&lt;&gt;"",CONCATENATE(" (",VLOOKUP(CONCATENATE($B90,"_",I$87),'Rozpis-skore'!$A$3:$AC$162,20,0),")"),"")),"")</f>
        <v/>
      </c>
      <c r="J90" s="101" t="str">
        <f>IFERROR(CONCATENATE(VLOOKUP(CONCATENATE($B90,"_",J$87),'Rozpis-skore'!$A$3:$AC$162,IF(VLOOKUP(CONCATENATE($B90,"_",J$87),'Rozpis-skore'!$A$3:$AC$162,3,0)=$B90,5,6),0),":",VLOOKUP(CONCATENATE($B90,"_",J$87),'Rozpis-skore'!$A$3:$AC$162,IF(VLOOKUP(CONCATENATE($B90,"_",J$87),'Rozpis-skore'!$A$3:$AC$162,3,0)=$B90,6,5),0),IF(VLOOKUP(CONCATENATE($B90,"_",J$87),'Rozpis-skore'!$A$3:$AC$162,20,0)&lt;&gt;"",CONCATENATE(" (",VLOOKUP(CONCATENATE($B90,"_",J$87),'Rozpis-skore'!$A$3:$AC$162,20,0),")"),"")),"")</f>
        <v/>
      </c>
      <c r="K90" s="102" t="str">
        <f>IFERROR(CONCATENATE(VLOOKUP(CONCATENATE($B90,"_",K$87),'Rozpis-skore'!$A$3:$AC$162,IF(VLOOKUP(CONCATENATE($B90,"_",K$87),'Rozpis-skore'!$A$3:$AC$162,3,0)=$B90,5,6),0),":",VLOOKUP(CONCATENATE($B90,"_",K$87),'Rozpis-skore'!$A$3:$AC$162,IF(VLOOKUP(CONCATENATE($B90,"_",K$87),'Rozpis-skore'!$A$3:$AC$162,3,0)=$B90,6,5),0),IF(VLOOKUP(CONCATENATE($B90,"_",K$87),'Rozpis-skore'!$A$3:$AC$162,20,0)&lt;&gt;"",CONCATENATE(" (",VLOOKUP(CONCATENATE($B90,"_",K$87),'Rozpis-skore'!$A$3:$AC$162,20,0),")"),"")),"")</f>
        <v/>
      </c>
      <c r="L90" s="232">
        <f ca="1">IF((COUNTIFS('Rozpis-skore'!$C$3:$C$162,B90,'Rozpis-skore'!$B$3:$B$162,"&lt;&gt;N")+COUNTIFS('Rozpis-skore'!$D$3:$D$162,B90,'Rozpis-skore'!$B$3:$B$162,"&lt;&gt;N"))=0,"",SUMIF('Rozpis-skore'!$C$3:$C$162,B90,'Rozpis-skore'!$I$3:$I$128)+SUMIF('Rozpis-skore'!$D$3:$D$162,B90,'Rozpis-skore'!$J$3:$J$128))</f>
        <v>0</v>
      </c>
      <c r="M90" s="235">
        <f ca="1">IF((COUNTIFS('Rozpis-skore'!$C$3:$C$162,B90,'Rozpis-skore'!$B$3:$B$162,"&lt;&gt;N")+COUNTIFS('Rozpis-skore'!$D$3:$D$162,B90,'Rozpis-skore'!$B$3:$B$162,"&lt;&gt;N"))=0,"",SUMIF('Rozpis-skore'!$C$3:$C$162,$B90,'Rozpis-skore'!$E$3:$E$128)+SUMIF('Rozpis-skore'!$D$3:$D$162,$B90,'Rozpis-skore'!$F$3:$F$128))</f>
        <v>24</v>
      </c>
      <c r="N90" s="355">
        <f ca="1">IF((COUNTIFS('Rozpis-skore'!$C$3:$C$162,B90,'Rozpis-skore'!$B$3:$B$162,"&lt;&gt;N")+COUNTIFS('Rozpis-skore'!$D$3:$D$162,B90,'Rozpis-skore'!$B$3:$B$162,"&lt;&gt;N"))=0,"",SUMIF('Rozpis-skore'!$C$3:$C$162,$B90,'Rozpis-skore'!$F$3:$F$128)+SUMIF('Rozpis-skore'!$D$3:$D$162,$B90,'Rozpis-skore'!$E$3:$E$128))</f>
        <v>21</v>
      </c>
      <c r="O90" s="233">
        <f t="shared" ca="1" si="14"/>
        <v>3</v>
      </c>
      <c r="P90" s="445">
        <f t="shared" ca="1" si="15"/>
        <v>1.1428571428571428</v>
      </c>
      <c r="Q90" s="447">
        <f>Tabulka!Q90</f>
        <v>1</v>
      </c>
      <c r="R90" s="447">
        <f>IF($Q90="","",IF(AND(COUNTIF($Q$88:$Q$95,$Q90)&gt;1,COUNTIF($Q$88:$Q$95,$Q90)&lt;COUNTA($C$88:$C$95)),HLOOKUP($B90,'rozstřely-skore'!$C$292:$BN$305,10,0),""))</f>
        <v>0</v>
      </c>
      <c r="S90" s="448">
        <f>IF($Q90="","",IF(AND(COUNTIF($Q$88:$Q$95,$Q90)&gt;1,COUNTIF($Q$88:$Q$95,$Q90)&lt;COUNTA($C$88:$C$95)),HLOOKUP($B90,'rozstřely-skore'!$C$292:$BN$305,11,0),""))</f>
        <v>13</v>
      </c>
      <c r="T90" s="449">
        <f>IF($Q90="","",IF(AND(COUNTIF($Q$88:$Q$95,$Q90)&gt;1,COUNTIF($Q$88:$Q$95,$Q90)&lt;COUNTA($C$88:$C$95)),HLOOKUP($B90,'rozstřely-skore'!$C$292:$BN$305,12,0),""))</f>
        <v>12</v>
      </c>
      <c r="U90" s="447">
        <f>IF($Q90="","",IF(AND(COUNTIF($Q$88:$Q$95,$Q90)&gt;1,COUNTIF($Q$88:$Q$95,$Q90)&lt;COUNTA($C$88:$C$95)),HLOOKUP($B90,'rozstřely-skore'!$C$292:$BN$305,13,0),""))</f>
        <v>1</v>
      </c>
      <c r="V90" s="450">
        <f>IF($Q90="","",IF(AND(COUNTIF($Q$88:$Q$95,$Q90)&gt;1,COUNTIF($Q$88:$Q$95,$Q90)&lt;COUNTA($C$88:$C$95)),HLOOKUP($B90,'rozstřely-skore'!$C$292:$BN$305,14,0),""))</f>
        <v>1.0833333333333333</v>
      </c>
      <c r="W90" s="325"/>
    </row>
    <row r="91" spans="1:23" ht="30" customHeight="1" x14ac:dyDescent="0.25">
      <c r="A91" s="324"/>
      <c r="B91" s="1013">
        <f>'Tabulky skupin'!B91</f>
        <v>84</v>
      </c>
      <c r="C91" s="897" t="str">
        <f>VLOOKUP($B91,jednotlivci!$C$5:$G$164,5,0)</f>
        <v>Mařík/ 
Kryštof</v>
      </c>
      <c r="D91" s="100" t="str">
        <f>IFERROR(CONCATENATE(VLOOKUP(CONCATENATE(D$87,"_",$B91),'Rozpis-skore'!$A$3:$AC$162,IF(VLOOKUP(CONCATENATE(D$87,"_",$B91),'Rozpis-skore'!$A$3:$AC$162,3,0)=$B91,5,6),0),":",VLOOKUP(CONCATENATE(D$87,"_",$B91),'Rozpis-skore'!$A$3:$AC$162,IF(VLOOKUP(CONCATENATE(D$87,"_",$B91),'Rozpis-skore'!$A$3:$AC$162,3,0)=$B91,6,5),0),IF(VLOOKUP(CONCATENATE(D$87,"_",$B91),'Rozpis-skore'!$A$3:$AC$162,20,0)&lt;&gt;"",CONCATENATE(" (",VLOOKUP(CONCATENATE(D$87,"_",$B91),'Rozpis-skore'!$A$3:$AC$162,20,0),")"),"")),"")</f>
        <v>6:2</v>
      </c>
      <c r="E91" s="103" t="str">
        <f>IFERROR(CONCATENATE(VLOOKUP(CONCATENATE(E$87,"_",$B91),'Rozpis-skore'!$A$3:$AC$162,IF(VLOOKUP(CONCATENATE(E$87,"_",$B91),'Rozpis-skore'!$A$3:$AC$162,3,0)=$B91,5,6),0),":",VLOOKUP(CONCATENATE(E$87,"_",$B91),'Rozpis-skore'!$A$3:$AC$162,IF(VLOOKUP(CONCATENATE(E$87,"_",$B91),'Rozpis-skore'!$A$3:$AC$162,3,0)=$B91,6,5),0),IF(VLOOKUP(CONCATENATE(E$87,"_",$B91),'Rozpis-skore'!$A$3:$AC$162,20,0)&lt;&gt;"",CONCATENATE(" (",VLOOKUP(CONCATENATE(E$87,"_",$B91),'Rozpis-skore'!$A$3:$AC$162,20,0),")"),"")),"")</f>
        <v>2:5</v>
      </c>
      <c r="F91" s="103" t="str">
        <f>IFERROR(CONCATENATE(VLOOKUP(CONCATENATE(F$87,"_",$B91),'Rozpis-skore'!$A$3:$AC$162,IF(VLOOKUP(CONCATENATE(F$87,"_",$B91),'Rozpis-skore'!$A$3:$AC$162,3,0)=$B91,5,6),0),":",VLOOKUP(CONCATENATE(F$87,"_",$B91),'Rozpis-skore'!$A$3:$AC$162,IF(VLOOKUP(CONCATENATE(F$87,"_",$B91),'Rozpis-skore'!$A$3:$AC$162,3,0)=$B91,6,5),0),IF(VLOOKUP(CONCATENATE(F$87,"_",$B91),'Rozpis-skore'!$A$3:$AC$162,20,0)&lt;&gt;"",CONCATENATE(" (",VLOOKUP(CONCATENATE(F$87,"_",$B91),'Rozpis-skore'!$A$3:$AC$162,20,0),")"),"")),"")</f>
        <v>7:7</v>
      </c>
      <c r="G91" s="553" t="str">
        <f>F90</f>
        <v>H</v>
      </c>
      <c r="H91" s="101" t="str">
        <f>IFERROR(CONCATENATE(VLOOKUP(CONCATENATE($B91,"_",H$87),'Rozpis-skore'!$A$3:$AC$162,IF(VLOOKUP(CONCATENATE($B91,"_",H$87),'Rozpis-skore'!$A$3:$AC$162,3,0)=$B91,5,6),0),":",VLOOKUP(CONCATENATE($B91,"_",H$87),'Rozpis-skore'!$A$3:$AC$162,IF(VLOOKUP(CONCATENATE($B91,"_",H$87),'Rozpis-skore'!$A$3:$AC$162,3,0)=$B91,6,5),0),IF(VLOOKUP(CONCATENATE($B91,"_",H$87),'Rozpis-skore'!$A$3:$AC$162,20,0)&lt;&gt;"",CONCATENATE(" (",VLOOKUP(CONCATENATE($B91,"_",H$87),'Rozpis-skore'!$A$3:$AC$162,20,0),")"),"")),"")</f>
        <v>4:6</v>
      </c>
      <c r="I91" s="101" t="str">
        <f>IFERROR(CONCATENATE(VLOOKUP(CONCATENATE($B91,"_",I$87),'Rozpis-skore'!$A$3:$AC$162,IF(VLOOKUP(CONCATENATE($B91,"_",I$87),'Rozpis-skore'!$A$3:$AC$162,3,0)=$B91,5,6),0),":",VLOOKUP(CONCATENATE($B91,"_",I$87),'Rozpis-skore'!$A$3:$AC$162,IF(VLOOKUP(CONCATENATE($B91,"_",I$87),'Rozpis-skore'!$A$3:$AC$162,3,0)=$B91,6,5),0),IF(VLOOKUP(CONCATENATE($B91,"_",I$87),'Rozpis-skore'!$A$3:$AC$162,20,0)&lt;&gt;"",CONCATENATE(" (",VLOOKUP(CONCATENATE($B91,"_",I$87),'Rozpis-skore'!$A$3:$AC$162,20,0),")"),"")),"")</f>
        <v/>
      </c>
      <c r="J91" s="101" t="str">
        <f>IFERROR(CONCATENATE(VLOOKUP(CONCATENATE($B91,"_",J$87),'Rozpis-skore'!$A$3:$AC$162,IF(VLOOKUP(CONCATENATE($B91,"_",J$87),'Rozpis-skore'!$A$3:$AC$162,3,0)=$B91,5,6),0),":",VLOOKUP(CONCATENATE($B91,"_",J$87),'Rozpis-skore'!$A$3:$AC$162,IF(VLOOKUP(CONCATENATE($B91,"_",J$87),'Rozpis-skore'!$A$3:$AC$162,3,0)=$B91,6,5),0),IF(VLOOKUP(CONCATENATE($B91,"_",J$87),'Rozpis-skore'!$A$3:$AC$162,20,0)&lt;&gt;"",CONCATENATE(" (",VLOOKUP(CONCATENATE($B91,"_",J$87),'Rozpis-skore'!$A$3:$AC$162,20,0),")"),"")),"")</f>
        <v/>
      </c>
      <c r="K91" s="102" t="str">
        <f>IFERROR(CONCATENATE(VLOOKUP(CONCATENATE($B91,"_",K$87),'Rozpis-skore'!$A$3:$AC$162,IF(VLOOKUP(CONCATENATE($B91,"_",K$87),'Rozpis-skore'!$A$3:$AC$162,3,0)=$B91,5,6),0),":",VLOOKUP(CONCATENATE($B91,"_",K$87),'Rozpis-skore'!$A$3:$AC$162,IF(VLOOKUP(CONCATENATE($B91,"_",K$87),'Rozpis-skore'!$A$3:$AC$162,3,0)=$B91,6,5),0),IF(VLOOKUP(CONCATENATE($B91,"_",K$87),'Rozpis-skore'!$A$3:$AC$162,20,0)&lt;&gt;"",CONCATENATE(" (",VLOOKUP(CONCATENATE($B91,"_",K$87),'Rozpis-skore'!$A$3:$AC$162,20,0),")"),"")),"")</f>
        <v/>
      </c>
      <c r="L91" s="232">
        <f ca="1">IF((COUNTIFS('Rozpis-skore'!$C$3:$C$162,B91,'Rozpis-skore'!$B$3:$B$162,"&lt;&gt;N")+COUNTIFS('Rozpis-skore'!$D$3:$D$162,B91,'Rozpis-skore'!$B$3:$B$162,"&lt;&gt;N"))=0,"",SUMIF('Rozpis-skore'!$C$3:$C$162,B91,'Rozpis-skore'!$I$3:$I$128)+SUMIF('Rozpis-skore'!$D$3:$D$162,B91,'Rozpis-skore'!$J$3:$J$128))</f>
        <v>0</v>
      </c>
      <c r="M91" s="235">
        <f ca="1">IF((COUNTIFS('Rozpis-skore'!$C$3:$C$162,B91,'Rozpis-skore'!$B$3:$B$162,"&lt;&gt;N")+COUNTIFS('Rozpis-skore'!$D$3:$D$162,B91,'Rozpis-skore'!$B$3:$B$162,"&lt;&gt;N"))=0,"",SUMIF('Rozpis-skore'!$C$3:$C$162,$B91,'Rozpis-skore'!$E$3:$E$128)+SUMIF('Rozpis-skore'!$D$3:$D$162,$B91,'Rozpis-skore'!$F$3:$F$128))</f>
        <v>19</v>
      </c>
      <c r="N91" s="355">
        <f ca="1">IF((COUNTIFS('Rozpis-skore'!$C$3:$C$162,B91,'Rozpis-skore'!$B$3:$B$162,"&lt;&gt;N")+COUNTIFS('Rozpis-skore'!$D$3:$D$162,B91,'Rozpis-skore'!$B$3:$B$162,"&lt;&gt;N"))=0,"",SUMIF('Rozpis-skore'!$C$3:$C$162,$B91,'Rozpis-skore'!$F$3:$F$128)+SUMIF('Rozpis-skore'!$D$3:$D$162,$B91,'Rozpis-skore'!$E$3:$E$128))</f>
        <v>20</v>
      </c>
      <c r="O91" s="233">
        <f t="shared" ca="1" si="14"/>
        <v>-1</v>
      </c>
      <c r="P91" s="445">
        <f t="shared" ca="1" si="15"/>
        <v>0.95</v>
      </c>
      <c r="Q91" s="447">
        <f>Tabulka!Q91</f>
        <v>4</v>
      </c>
      <c r="R91" s="447" t="str">
        <f>IF($Q91="","",IF(AND(COUNTIF($Q$88:$Q$95,$Q91)&gt;1,COUNTIF($Q$88:$Q$95,$Q91)&lt;COUNTA($C$88:$C$95)),HLOOKUP($B91,'rozstřely-skore'!$C$292:$BN$305,10,0),""))</f>
        <v/>
      </c>
      <c r="S91" s="448" t="str">
        <f>IF($Q91="","",IF(AND(COUNTIF($Q$88:$Q$95,$Q91)&gt;1,COUNTIF($Q$88:$Q$95,$Q91)&lt;COUNTA($C$88:$C$95)),HLOOKUP($B91,'rozstřely-skore'!$C$292:$BN$305,11,0),""))</f>
        <v/>
      </c>
      <c r="T91" s="449" t="str">
        <f>IF($Q91="","",IF(AND(COUNTIF($Q$88:$Q$95,$Q91)&gt;1,COUNTIF($Q$88:$Q$95,$Q91)&lt;COUNTA($C$88:$C$95)),HLOOKUP($B91,'rozstřely-skore'!$C$292:$BN$305,12,0),""))</f>
        <v/>
      </c>
      <c r="U91" s="447" t="str">
        <f>IF($Q91="","",IF(AND(COUNTIF($Q$88:$Q$95,$Q91)&gt;1,COUNTIF($Q$88:$Q$95,$Q91)&lt;COUNTA($C$88:$C$95)),HLOOKUP($B91,'rozstřely-skore'!$C$292:$BN$305,13,0),""))</f>
        <v/>
      </c>
      <c r="V91" s="450" t="str">
        <f>IF($Q91="","",IF(AND(COUNTIF($Q$88:$Q$95,$Q91)&gt;1,COUNTIF($Q$88:$Q$95,$Q91)&lt;COUNTA($C$88:$C$95)),HLOOKUP($B91,'rozstřely-skore'!$C$292:$BN$305,14,0),""))</f>
        <v/>
      </c>
      <c r="W91" s="325"/>
    </row>
    <row r="92" spans="1:23" ht="30" customHeight="1" x14ac:dyDescent="0.25">
      <c r="A92" s="324"/>
      <c r="B92" s="1013">
        <f>'Tabulky skupin'!B92</f>
        <v>85</v>
      </c>
      <c r="C92" s="897" t="str">
        <f>VLOOKUP($B92,jednotlivci!$C$5:$G$164,5,0)</f>
        <v>Švácha/ 
Pechar</v>
      </c>
      <c r="D92" s="100" t="str">
        <f>IFERROR(CONCATENATE(VLOOKUP(CONCATENATE(D$87,"_",$B92),'Rozpis-skore'!$A$3:$AC$162,IF(VLOOKUP(CONCATENATE(D$87,"_",$B92),'Rozpis-skore'!$A$3:$AC$162,3,0)=$B92,5,6),0),":",VLOOKUP(CONCATENATE(D$87,"_",$B92),'Rozpis-skore'!$A$3:$AC$162,IF(VLOOKUP(CONCATENATE(D$87,"_",$B92),'Rozpis-skore'!$A$3:$AC$162,3,0)=$B92,6,5),0),IF(VLOOKUP(CONCATENATE(D$87,"_",$B92),'Rozpis-skore'!$A$3:$AC$162,20,0)&lt;&gt;"",CONCATENATE(" (",VLOOKUP(CONCATENATE(D$87,"_",$B92),'Rozpis-skore'!$A$3:$AC$162,20,0),")"),"")),"")</f>
        <v>6:4</v>
      </c>
      <c r="E92" s="103" t="str">
        <f>IFERROR(CONCATENATE(VLOOKUP(CONCATENATE(E$87,"_",$B92),'Rozpis-skore'!$A$3:$AC$162,IF(VLOOKUP(CONCATENATE(E$87,"_",$B92),'Rozpis-skore'!$A$3:$AC$162,3,0)=$B92,5,6),0),":",VLOOKUP(CONCATENATE(E$87,"_",$B92),'Rozpis-skore'!$A$3:$AC$162,IF(VLOOKUP(CONCATENATE(E$87,"_",$B92),'Rozpis-skore'!$A$3:$AC$162,3,0)=$B92,6,5),0),IF(VLOOKUP(CONCATENATE(E$87,"_",$B92),'Rozpis-skore'!$A$3:$AC$162,20,0)&lt;&gt;"",CONCATENATE(" (",VLOOKUP(CONCATENATE(E$87,"_",$B92),'Rozpis-skore'!$A$3:$AC$162,20,0),")"),"")),"")</f>
        <v>15:13</v>
      </c>
      <c r="F92" s="103" t="str">
        <f>IFERROR(CONCATENATE(VLOOKUP(CONCATENATE(F$87,"_",$B92),'Rozpis-skore'!$A$3:$AC$162,IF(VLOOKUP(CONCATENATE(F$87,"_",$B92),'Rozpis-skore'!$A$3:$AC$162,3,0)=$B92,5,6),0),":",VLOOKUP(CONCATENATE(F$87,"_",$B92),'Rozpis-skore'!$A$3:$AC$162,IF(VLOOKUP(CONCATENATE(F$87,"_",$B92),'Rozpis-skore'!$A$3:$AC$162,3,0)=$B92,6,5),0),IF(VLOOKUP(CONCATENATE(F$87,"_",$B92),'Rozpis-skore'!$A$3:$AC$162,20,0)&lt;&gt;"",CONCATENATE(" (",VLOOKUP(CONCATENATE(F$87,"_",$B92),'Rozpis-skore'!$A$3:$AC$162,20,0),")"),"")),"")</f>
        <v>5:9</v>
      </c>
      <c r="G92" s="103" t="str">
        <f>IFERROR(CONCATENATE(VLOOKUP(CONCATENATE(G$87,"_",$B92),'Rozpis-skore'!$A$3:$AC$162,IF(VLOOKUP(CONCATENATE(G$87,"_",$B92),'Rozpis-skore'!$A$3:$AC$162,3,0)=$B92,5,6),0),":",VLOOKUP(CONCATENATE(G$87,"_",$B92),'Rozpis-skore'!$A$3:$AC$162,IF(VLOOKUP(CONCATENATE(G$87,"_",$B92),'Rozpis-skore'!$A$3:$AC$162,3,0)=$B92,6,5),0),IF(VLOOKUP(CONCATENATE(G$87,"_",$B92),'Rozpis-skore'!$A$3:$AC$162,20,0)&lt;&gt;"",CONCATENATE(" (",VLOOKUP(CONCATENATE(G$87,"_",$B92),'Rozpis-skore'!$A$3:$AC$162,20,0),")"),"")),"")</f>
        <v>6:4</v>
      </c>
      <c r="H92" s="553" t="str">
        <f>G91</f>
        <v>H</v>
      </c>
      <c r="I92" s="101" t="str">
        <f>IFERROR(CONCATENATE(VLOOKUP(CONCATENATE($B92,"_",I$87),'Rozpis-skore'!$A$3:$AC$162,IF(VLOOKUP(CONCATENATE($B92,"_",I$87),'Rozpis-skore'!$A$3:$AC$162,3,0)=$B92,5,6),0),":",VLOOKUP(CONCATENATE($B92,"_",I$87),'Rozpis-skore'!$A$3:$AC$162,IF(VLOOKUP(CONCATENATE($B92,"_",I$87),'Rozpis-skore'!$A$3:$AC$162,3,0)=$B92,6,5),0),IF(VLOOKUP(CONCATENATE($B92,"_",I$87),'Rozpis-skore'!$A$3:$AC$162,20,0)&lt;&gt;"",CONCATENATE(" (",VLOOKUP(CONCATENATE($B92,"_",I$87),'Rozpis-skore'!$A$3:$AC$162,20,0),")"),"")),"")</f>
        <v/>
      </c>
      <c r="J92" s="101" t="str">
        <f>IFERROR(CONCATENATE(VLOOKUP(CONCATENATE($B92,"_",J$87),'Rozpis-skore'!$A$3:$AC$162,IF(VLOOKUP(CONCATENATE($B92,"_",J$87),'Rozpis-skore'!$A$3:$AC$162,3,0)=$B92,5,6),0),":",VLOOKUP(CONCATENATE($B92,"_",J$87),'Rozpis-skore'!$A$3:$AC$162,IF(VLOOKUP(CONCATENATE($B92,"_",J$87),'Rozpis-skore'!$A$3:$AC$162,3,0)=$B92,6,5),0),IF(VLOOKUP(CONCATENATE($B92,"_",J$87),'Rozpis-skore'!$A$3:$AC$162,20,0)&lt;&gt;"",CONCATENATE(" (",VLOOKUP(CONCATENATE($B92,"_",J$87),'Rozpis-skore'!$A$3:$AC$162,20,0),")"),"")),"")</f>
        <v/>
      </c>
      <c r="K92" s="102" t="str">
        <f>IFERROR(CONCATENATE(VLOOKUP(CONCATENATE($B92,"_",K$87),'Rozpis-skore'!$A$3:$AC$162,IF(VLOOKUP(CONCATENATE($B92,"_",K$87),'Rozpis-skore'!$A$3:$AC$162,3,0)=$B92,5,6),0),":",VLOOKUP(CONCATENATE($B92,"_",K$87),'Rozpis-skore'!$A$3:$AC$162,IF(VLOOKUP(CONCATENATE($B92,"_",K$87),'Rozpis-skore'!$A$3:$AC$162,3,0)=$B92,6,5),0),IF(VLOOKUP(CONCATENATE($B92,"_",K$87),'Rozpis-skore'!$A$3:$AC$162,20,0)&lt;&gt;"",CONCATENATE(" (",VLOOKUP(CONCATENATE($B92,"_",K$87),'Rozpis-skore'!$A$3:$AC$162,20,0),")"),"")),"")</f>
        <v/>
      </c>
      <c r="L92" s="232">
        <f ca="1">IF((COUNTIFS('Rozpis-skore'!$C$3:$C$162,B92,'Rozpis-skore'!$B$3:$B$162,"&lt;&gt;N")+COUNTIFS('Rozpis-skore'!$D$3:$D$162,B92,'Rozpis-skore'!$B$3:$B$162,"&lt;&gt;N"))=0,"",SUMIF('Rozpis-skore'!$C$3:$C$162,B92,'Rozpis-skore'!$I$3:$I$128)+SUMIF('Rozpis-skore'!$D$3:$D$162,B92,'Rozpis-skore'!$J$3:$J$128))</f>
        <v>0</v>
      </c>
      <c r="M92" s="235">
        <f ca="1">IF((COUNTIFS('Rozpis-skore'!$C$3:$C$162,B92,'Rozpis-skore'!$B$3:$B$162,"&lt;&gt;N")+COUNTIFS('Rozpis-skore'!$D$3:$D$162,B92,'Rozpis-skore'!$B$3:$B$162,"&lt;&gt;N"))=0,"",SUMIF('Rozpis-skore'!$C$3:$C$162,$B92,'Rozpis-skore'!$E$3:$E$128)+SUMIF('Rozpis-skore'!$D$3:$D$162,$B92,'Rozpis-skore'!$F$3:$F$128))</f>
        <v>32</v>
      </c>
      <c r="N92" s="355">
        <f ca="1">IF((COUNTIFS('Rozpis-skore'!$C$3:$C$162,B92,'Rozpis-skore'!$B$3:$B$162,"&lt;&gt;N")+COUNTIFS('Rozpis-skore'!$D$3:$D$162,B92,'Rozpis-skore'!$B$3:$B$162,"&lt;&gt;N"))=0,"",SUMIF('Rozpis-skore'!$C$3:$C$162,$B92,'Rozpis-skore'!$F$3:$F$128)+SUMIF('Rozpis-skore'!$D$3:$D$162,$B92,'Rozpis-skore'!$E$3:$E$128))</f>
        <v>30</v>
      </c>
      <c r="O92" s="233">
        <f t="shared" ca="1" si="14"/>
        <v>2</v>
      </c>
      <c r="P92" s="445">
        <f t="shared" ca="1" si="15"/>
        <v>1.0666666666666667</v>
      </c>
      <c r="Q92" s="447">
        <f>Tabulka!Q92</f>
        <v>1</v>
      </c>
      <c r="R92" s="447">
        <f>IF($Q92="","",IF(AND(COUNTIF($Q$88:$Q$95,$Q92)&gt;1,COUNTIF($Q$88:$Q$95,$Q92)&lt;COUNTA($C$88:$C$95)),HLOOKUP($B92,'rozstřely-skore'!$C$292:$BN$305,10,0),""))</f>
        <v>0</v>
      </c>
      <c r="S92" s="448">
        <f>IF($Q92="","",IF(AND(COUNTIF($Q$88:$Q$95,$Q92)&gt;1,COUNTIF($Q$88:$Q$95,$Q92)&lt;COUNTA($C$88:$C$95)),HLOOKUP($B92,'rozstřely-skore'!$C$292:$BN$305,11,0),""))</f>
        <v>20</v>
      </c>
      <c r="T92" s="449">
        <f>IF($Q92="","",IF(AND(COUNTIF($Q$88:$Q$95,$Q92)&gt;1,COUNTIF($Q$88:$Q$95,$Q92)&lt;COUNTA($C$88:$C$95)),HLOOKUP($B92,'rozstřely-skore'!$C$292:$BN$305,12,0),""))</f>
        <v>22</v>
      </c>
      <c r="U92" s="447">
        <f>IF($Q92="","",IF(AND(COUNTIF($Q$88:$Q$95,$Q92)&gt;1,COUNTIF($Q$88:$Q$95,$Q92)&lt;COUNTA($C$88:$C$95)),HLOOKUP($B92,'rozstřely-skore'!$C$292:$BN$305,13,0),""))</f>
        <v>-2</v>
      </c>
      <c r="V92" s="450">
        <f>IF($Q92="","",IF(AND(COUNTIF($Q$88:$Q$95,$Q92)&gt;1,COUNTIF($Q$88:$Q$95,$Q92)&lt;COUNTA($C$88:$C$95)),HLOOKUP($B92,'rozstřely-skore'!$C$292:$BN$305,14,0),""))</f>
        <v>0.90909090909090906</v>
      </c>
      <c r="W92" s="325"/>
    </row>
    <row r="93" spans="1:23" ht="30" customHeight="1" x14ac:dyDescent="0.25">
      <c r="A93" s="324"/>
      <c r="B93" s="1013">
        <f>'Tabulky skupin'!B93</f>
        <v>86</v>
      </c>
      <c r="C93" s="897" t="str">
        <f>VLOOKUP($B93,jednotlivci!$C$5:$G$164,5,0)</f>
        <v/>
      </c>
      <c r="D93" s="100" t="str">
        <f>IFERROR(CONCATENATE(VLOOKUP(CONCATENATE(D$87,"_",$B93),'Rozpis-skore'!$A$3:$AC$162,IF(VLOOKUP(CONCATENATE(D$87,"_",$B93),'Rozpis-skore'!$A$3:$AC$162,3,0)=$B93,5,6),0),":",VLOOKUP(CONCATENATE(D$87,"_",$B93),'Rozpis-skore'!$A$3:$AC$162,IF(VLOOKUP(CONCATENATE(D$87,"_",$B93),'Rozpis-skore'!$A$3:$AC$162,3,0)=$B93,6,5),0),IF(VLOOKUP(CONCATENATE(D$87,"_",$B93),'Rozpis-skore'!$A$3:$AC$162,20,0)&lt;&gt;"",CONCATENATE(" (",VLOOKUP(CONCATENATE(D$87,"_",$B93),'Rozpis-skore'!$A$3:$AC$162,20,0),")"),"")),"")</f>
        <v/>
      </c>
      <c r="E93" s="103" t="str">
        <f>IFERROR(CONCATENATE(VLOOKUP(CONCATENATE(E$87,"_",$B93),'Rozpis-skore'!$A$3:$AC$162,IF(VLOOKUP(CONCATENATE(E$87,"_",$B93),'Rozpis-skore'!$A$3:$AC$162,3,0)=$B93,5,6),0),":",VLOOKUP(CONCATENATE(E$87,"_",$B93),'Rozpis-skore'!$A$3:$AC$162,IF(VLOOKUP(CONCATENATE(E$87,"_",$B93),'Rozpis-skore'!$A$3:$AC$162,3,0)=$B93,6,5),0),IF(VLOOKUP(CONCATENATE(E$87,"_",$B93),'Rozpis-skore'!$A$3:$AC$162,20,0)&lt;&gt;"",CONCATENATE(" (",VLOOKUP(CONCATENATE(E$87,"_",$B93),'Rozpis-skore'!$A$3:$AC$162,20,0),")"),"")),"")</f>
        <v/>
      </c>
      <c r="F93" s="103" t="str">
        <f>IFERROR(CONCATENATE(VLOOKUP(CONCATENATE(F$87,"_",$B93),'Rozpis-skore'!$A$3:$AC$162,IF(VLOOKUP(CONCATENATE(F$87,"_",$B93),'Rozpis-skore'!$A$3:$AC$162,3,0)=$B93,5,6),0),":",VLOOKUP(CONCATENATE(F$87,"_",$B93),'Rozpis-skore'!$A$3:$AC$162,IF(VLOOKUP(CONCATENATE(F$87,"_",$B93),'Rozpis-skore'!$A$3:$AC$162,3,0)=$B93,6,5),0),IF(VLOOKUP(CONCATENATE(F$87,"_",$B93),'Rozpis-skore'!$A$3:$AC$162,20,0)&lt;&gt;"",CONCATENATE(" (",VLOOKUP(CONCATENATE(F$87,"_",$B93),'Rozpis-skore'!$A$3:$AC$162,20,0),")"),"")),"")</f>
        <v/>
      </c>
      <c r="G93" s="103" t="str">
        <f>IFERROR(CONCATENATE(VLOOKUP(CONCATENATE(G$87,"_",$B93),'Rozpis-skore'!$A$3:$AC$162,IF(VLOOKUP(CONCATENATE(G$87,"_",$B93),'Rozpis-skore'!$A$3:$AC$162,3,0)=$B93,5,6),0),":",VLOOKUP(CONCATENATE(G$87,"_",$B93),'Rozpis-skore'!$A$3:$AC$162,IF(VLOOKUP(CONCATENATE(G$87,"_",$B93),'Rozpis-skore'!$A$3:$AC$162,3,0)=$B93,6,5),0),IF(VLOOKUP(CONCATENATE(G$87,"_",$B93),'Rozpis-skore'!$A$3:$AC$162,20,0)&lt;&gt;"",CONCATENATE(" (",VLOOKUP(CONCATENATE(G$87,"_",$B93),'Rozpis-skore'!$A$3:$AC$162,20,0),")"),"")),"")</f>
        <v/>
      </c>
      <c r="H93" s="103" t="str">
        <f>IFERROR(CONCATENATE(VLOOKUP(CONCATENATE(H$87,"_",$B93),'Rozpis-skore'!$A$3:$AC$162,IF(VLOOKUP(CONCATENATE(H$87,"_",$B93),'Rozpis-skore'!$A$3:$AC$162,3,0)=$B93,5,6),0),":",VLOOKUP(CONCATENATE(H$87,"_",$B93),'Rozpis-skore'!$A$3:$AC$162,IF(VLOOKUP(CONCATENATE(H$87,"_",$B93),'Rozpis-skore'!$A$3:$AC$162,3,0)=$B93,6,5),0),IF(VLOOKUP(CONCATENATE(H$87,"_",$B93),'Rozpis-skore'!$A$3:$AC$162,20,0)&lt;&gt;"",CONCATENATE(" (",VLOOKUP(CONCATENATE(H$87,"_",$B93),'Rozpis-skore'!$A$3:$AC$162,20,0),")"),"")),"")</f>
        <v/>
      </c>
      <c r="I93" s="553" t="str">
        <f>H92</f>
        <v>H</v>
      </c>
      <c r="J93" s="101" t="str">
        <f>IFERROR(CONCATENATE(VLOOKUP(CONCATENATE($B93,"_",J$87),'Rozpis-skore'!$A$3:$AC$162,IF(VLOOKUP(CONCATENATE($B93,"_",J$87),'Rozpis-skore'!$A$3:$AC$162,3,0)=$B93,5,6),0),":",VLOOKUP(CONCATENATE($B93,"_",J$87),'Rozpis-skore'!$A$3:$AC$162,IF(VLOOKUP(CONCATENATE($B93,"_",J$87),'Rozpis-skore'!$A$3:$AC$162,3,0)=$B93,6,5),0),IF(VLOOKUP(CONCATENATE($B93,"_",J$87),'Rozpis-skore'!$A$3:$AC$162,20,0)&lt;&gt;"",CONCATENATE(" (",VLOOKUP(CONCATENATE($B93,"_",J$87),'Rozpis-skore'!$A$3:$AC$162,20,0),")"),"")),"")</f>
        <v/>
      </c>
      <c r="K93" s="102" t="str">
        <f>IFERROR(CONCATENATE(VLOOKUP(CONCATENATE($B93,"_",K$87),'Rozpis-skore'!$A$3:$AC$162,IF(VLOOKUP(CONCATENATE($B93,"_",K$87),'Rozpis-skore'!$A$3:$AC$162,3,0)=$B93,5,6),0),":",VLOOKUP(CONCATENATE($B93,"_",K$87),'Rozpis-skore'!$A$3:$AC$162,IF(VLOOKUP(CONCATENATE($B93,"_",K$87),'Rozpis-skore'!$A$3:$AC$162,3,0)=$B93,6,5),0),IF(VLOOKUP(CONCATENATE($B93,"_",K$87),'Rozpis-skore'!$A$3:$AC$162,20,0)&lt;&gt;"",CONCATENATE(" (",VLOOKUP(CONCATENATE($B93,"_",K$87),'Rozpis-skore'!$A$3:$AC$162,20,0),")"),"")),"")</f>
        <v/>
      </c>
      <c r="L93" s="232" t="str">
        <f>IF((COUNTIFS('Rozpis-skore'!$C$3:$C$162,B93,'Rozpis-skore'!$B$3:$B$162,"&lt;&gt;N")+COUNTIFS('Rozpis-skore'!$D$3:$D$162,B93,'Rozpis-skore'!$B$3:$B$162,"&lt;&gt;N"))=0,"",SUMIF('Rozpis-skore'!$C$3:$C$162,B93,'Rozpis-skore'!$I$3:$I$128)+SUMIF('Rozpis-skore'!$D$3:$D$162,B93,'Rozpis-skore'!$J$3:$J$128))</f>
        <v/>
      </c>
      <c r="M93" s="235" t="str">
        <f>IF((COUNTIFS('Rozpis-skore'!$C$3:$C$162,B93,'Rozpis-skore'!$B$3:$B$162,"&lt;&gt;N")+COUNTIFS('Rozpis-skore'!$D$3:$D$162,B93,'Rozpis-skore'!$B$3:$B$162,"&lt;&gt;N"))=0,"",SUMIF('Rozpis-skore'!$C$3:$C$162,$B93,'Rozpis-skore'!$E$3:$E$128)+SUMIF('Rozpis-skore'!$D$3:$D$162,$B93,'Rozpis-skore'!$F$3:$F$128))</f>
        <v/>
      </c>
      <c r="N93" s="355" t="str">
        <f>IF((COUNTIFS('Rozpis-skore'!$C$3:$C$162,B93,'Rozpis-skore'!$B$3:$B$162,"&lt;&gt;N")+COUNTIFS('Rozpis-skore'!$D$3:$D$162,B93,'Rozpis-skore'!$B$3:$B$162,"&lt;&gt;N"))=0,"",SUMIF('Rozpis-skore'!$C$3:$C$162,$B93,'Rozpis-skore'!$F$3:$F$128)+SUMIF('Rozpis-skore'!$D$3:$D$162,$B93,'Rozpis-skore'!$E$3:$E$128))</f>
        <v/>
      </c>
      <c r="O93" s="233" t="str">
        <f t="shared" si="14"/>
        <v/>
      </c>
      <c r="P93" s="445" t="str">
        <f t="shared" si="15"/>
        <v/>
      </c>
      <c r="Q93" s="447" t="str">
        <f>Tabulka!Q93</f>
        <v/>
      </c>
      <c r="R93" s="447" t="str">
        <f>IF($Q93="","",IF(AND(COUNTIF($Q$88:$Q$95,$Q93)&gt;1,COUNTIF($Q$88:$Q$95,$Q93)&lt;COUNTA($C$88:$C$95)),HLOOKUP($B93,'rozstřely-skore'!$C$292:$BN$305,10,0),""))</f>
        <v/>
      </c>
      <c r="S93" s="448" t="str">
        <f>IF($Q93="","",IF(AND(COUNTIF($Q$88:$Q$95,$Q93)&gt;1,COUNTIF($Q$88:$Q$95,$Q93)&lt;COUNTA($C$88:$C$95)),HLOOKUP($B93,'rozstřely-skore'!$C$292:$BN$305,11,0),""))</f>
        <v/>
      </c>
      <c r="T93" s="449" t="str">
        <f>IF($Q93="","",IF(AND(COUNTIF($Q$88:$Q$95,$Q93)&gt;1,COUNTIF($Q$88:$Q$95,$Q93)&lt;COUNTA($C$88:$C$95)),HLOOKUP($B93,'rozstřely-skore'!$C$292:$BN$305,12,0),""))</f>
        <v/>
      </c>
      <c r="U93" s="447" t="str">
        <f>IF($Q93="","",IF(AND(COUNTIF($Q$88:$Q$95,$Q93)&gt;1,COUNTIF($Q$88:$Q$95,$Q93)&lt;COUNTA($C$88:$C$95)),HLOOKUP($B93,'rozstřely-skore'!$C$292:$BN$305,13,0),""))</f>
        <v/>
      </c>
      <c r="V93" s="450" t="str">
        <f>IF($Q93="","",IF(AND(COUNTIF($Q$88:$Q$95,$Q93)&gt;1,COUNTIF($Q$88:$Q$95,$Q93)&lt;COUNTA($C$88:$C$95)),HLOOKUP($B93,'rozstřely-skore'!$C$292:$BN$305,14,0),""))</f>
        <v/>
      </c>
      <c r="W93" s="325"/>
    </row>
    <row r="94" spans="1:23" ht="30" customHeight="1" x14ac:dyDescent="0.25">
      <c r="A94" s="324"/>
      <c r="B94" s="1013">
        <f>'Tabulky skupin'!B94</f>
        <v>87</v>
      </c>
      <c r="C94" s="897" t="str">
        <f>VLOOKUP($B94,jednotlivci!$C$5:$G$164,5,0)</f>
        <v/>
      </c>
      <c r="D94" s="100" t="str">
        <f>IFERROR(CONCATENATE(VLOOKUP(CONCATENATE(D$87,"_",$B94),'Rozpis-skore'!$A$3:$AC$162,IF(VLOOKUP(CONCATENATE(D$87,"_",$B94),'Rozpis-skore'!$A$3:$AC$162,3,0)=$B94,5,6),0),":",VLOOKUP(CONCATENATE(D$87,"_",$B94),'Rozpis-skore'!$A$3:$AC$162,IF(VLOOKUP(CONCATENATE(D$87,"_",$B94),'Rozpis-skore'!$A$3:$AC$162,3,0)=$B94,6,5),0),IF(VLOOKUP(CONCATENATE(D$87,"_",$B94),'Rozpis-skore'!$A$3:$AC$162,20,0)&lt;&gt;"",CONCATENATE(" (",VLOOKUP(CONCATENATE(D$87,"_",$B94),'Rozpis-skore'!$A$3:$AC$162,20,0),")"),"")),"")</f>
        <v/>
      </c>
      <c r="E94" s="103" t="str">
        <f>IFERROR(CONCATENATE(VLOOKUP(CONCATENATE(E$87,"_",$B94),'Rozpis-skore'!$A$3:$AC$162,IF(VLOOKUP(CONCATENATE(E$87,"_",$B94),'Rozpis-skore'!$A$3:$AC$162,3,0)=$B94,5,6),0),":",VLOOKUP(CONCATENATE(E$87,"_",$B94),'Rozpis-skore'!$A$3:$AC$162,IF(VLOOKUP(CONCATENATE(E$87,"_",$B94),'Rozpis-skore'!$A$3:$AC$162,3,0)=$B94,6,5),0),IF(VLOOKUP(CONCATENATE(E$87,"_",$B94),'Rozpis-skore'!$A$3:$AC$162,20,0)&lt;&gt;"",CONCATENATE(" (",VLOOKUP(CONCATENATE(E$87,"_",$B94),'Rozpis-skore'!$A$3:$AC$162,20,0),")"),"")),"")</f>
        <v/>
      </c>
      <c r="F94" s="103" t="str">
        <f>IFERROR(CONCATENATE(VLOOKUP(CONCATENATE(F$87,"_",$B94),'Rozpis-skore'!$A$3:$AC$162,IF(VLOOKUP(CONCATENATE(F$87,"_",$B94),'Rozpis-skore'!$A$3:$AC$162,3,0)=$B94,5,6),0),":",VLOOKUP(CONCATENATE(F$87,"_",$B94),'Rozpis-skore'!$A$3:$AC$162,IF(VLOOKUP(CONCATENATE(F$87,"_",$B94),'Rozpis-skore'!$A$3:$AC$162,3,0)=$B94,6,5),0),IF(VLOOKUP(CONCATENATE(F$87,"_",$B94),'Rozpis-skore'!$A$3:$AC$162,20,0)&lt;&gt;"",CONCATENATE(" (",VLOOKUP(CONCATENATE(F$87,"_",$B94),'Rozpis-skore'!$A$3:$AC$162,20,0),")"),"")),"")</f>
        <v/>
      </c>
      <c r="G94" s="103" t="str">
        <f>IFERROR(CONCATENATE(VLOOKUP(CONCATENATE(G$87,"_",$B94),'Rozpis-skore'!$A$3:$AC$162,IF(VLOOKUP(CONCATENATE(G$87,"_",$B94),'Rozpis-skore'!$A$3:$AC$162,3,0)=$B94,5,6),0),":",VLOOKUP(CONCATENATE(G$87,"_",$B94),'Rozpis-skore'!$A$3:$AC$162,IF(VLOOKUP(CONCATENATE(G$87,"_",$B94),'Rozpis-skore'!$A$3:$AC$162,3,0)=$B94,6,5),0),IF(VLOOKUP(CONCATENATE(G$87,"_",$B94),'Rozpis-skore'!$A$3:$AC$162,20,0)&lt;&gt;"",CONCATENATE(" (",VLOOKUP(CONCATENATE(G$87,"_",$B94),'Rozpis-skore'!$A$3:$AC$162,20,0),")"),"")),"")</f>
        <v/>
      </c>
      <c r="H94" s="103" t="str">
        <f>IFERROR(CONCATENATE(VLOOKUP(CONCATENATE(H$87,"_",$B94),'Rozpis-skore'!$A$3:$AC$162,IF(VLOOKUP(CONCATENATE(H$87,"_",$B94),'Rozpis-skore'!$A$3:$AC$162,3,0)=$B94,5,6),0),":",VLOOKUP(CONCATENATE(H$87,"_",$B94),'Rozpis-skore'!$A$3:$AC$162,IF(VLOOKUP(CONCATENATE(H$87,"_",$B94),'Rozpis-skore'!$A$3:$AC$162,3,0)=$B94,6,5),0),IF(VLOOKUP(CONCATENATE(H$87,"_",$B94),'Rozpis-skore'!$A$3:$AC$162,20,0)&lt;&gt;"",CONCATENATE(" (",VLOOKUP(CONCATENATE(H$87,"_",$B94),'Rozpis-skore'!$A$3:$AC$162,20,0),")"),"")),"")</f>
        <v/>
      </c>
      <c r="I94" s="103" t="str">
        <f>IFERROR(CONCATENATE(VLOOKUP(CONCATENATE(I$87,"_",$B94),'Rozpis-skore'!$A$3:$AC$162,IF(VLOOKUP(CONCATENATE(I$87,"_",$B94),'Rozpis-skore'!$A$3:$AC$162,3,0)=$B94,5,6),0),":",VLOOKUP(CONCATENATE(I$87,"_",$B94),'Rozpis-skore'!$A$3:$AC$162,IF(VLOOKUP(CONCATENATE(I$87,"_",$B94),'Rozpis-skore'!$A$3:$AC$162,3,0)=$B94,6,5),0),IF(VLOOKUP(CONCATENATE(I$87,"_",$B94),'Rozpis-skore'!$A$3:$AC$162,20,0)&lt;&gt;"",CONCATENATE(" (",VLOOKUP(CONCATENATE(I$87,"_",$B94),'Rozpis-skore'!$A$3:$AC$162,20,0),")"),"")),"")</f>
        <v/>
      </c>
      <c r="J94" s="553" t="str">
        <f>I93</f>
        <v>H</v>
      </c>
      <c r="K94" s="102" t="str">
        <f>IFERROR(CONCATENATE(VLOOKUP(CONCATENATE($B94,"_",K$87),'Rozpis-skore'!$A$3:$AC$162,IF(VLOOKUP(CONCATENATE($B94,"_",K$87),'Rozpis-skore'!$A$3:$AC$162,3,0)=$B94,5,6),0),":",VLOOKUP(CONCATENATE($B94,"_",K$87),'Rozpis-skore'!$A$3:$AC$162,IF(VLOOKUP(CONCATENATE($B94,"_",K$87),'Rozpis-skore'!$A$3:$AC$162,3,0)=$B94,6,5),0),IF(VLOOKUP(CONCATENATE($B94,"_",K$87),'Rozpis-skore'!$A$3:$AC$162,20,0)&lt;&gt;"",CONCATENATE(" (",VLOOKUP(CONCATENATE($B94,"_",K$87),'Rozpis-skore'!$A$3:$AC$162,20,0),")"),"")),"")</f>
        <v/>
      </c>
      <c r="L94" s="232" t="str">
        <f>IF((COUNTIFS('Rozpis-skore'!$C$3:$C$162,B94,'Rozpis-skore'!$B$3:$B$162,"&lt;&gt;N")+COUNTIFS('Rozpis-skore'!$D$3:$D$162,B94,'Rozpis-skore'!$B$3:$B$162,"&lt;&gt;N"))=0,"",SUMIF('Rozpis-skore'!$C$3:$C$162,B94,'Rozpis-skore'!$I$3:$I$128)+SUMIF('Rozpis-skore'!$D$3:$D$162,B94,'Rozpis-skore'!$J$3:$J$128))</f>
        <v/>
      </c>
      <c r="M94" s="235" t="str">
        <f>IF((COUNTIFS('Rozpis-skore'!$C$3:$C$162,B94,'Rozpis-skore'!$B$3:$B$162,"&lt;&gt;N")+COUNTIFS('Rozpis-skore'!$D$3:$D$162,B94,'Rozpis-skore'!$B$3:$B$162,"&lt;&gt;N"))=0,"",SUMIF('Rozpis-skore'!$C$3:$C$162,$B94,'Rozpis-skore'!$E$3:$E$128)+SUMIF('Rozpis-skore'!$D$3:$D$162,$B94,'Rozpis-skore'!$F$3:$F$128))</f>
        <v/>
      </c>
      <c r="N94" s="355" t="str">
        <f>IF((COUNTIFS('Rozpis-skore'!$C$3:$C$162,B94,'Rozpis-skore'!$B$3:$B$162,"&lt;&gt;N")+COUNTIFS('Rozpis-skore'!$D$3:$D$162,B94,'Rozpis-skore'!$B$3:$B$162,"&lt;&gt;N"))=0,"",SUMIF('Rozpis-skore'!$C$3:$C$162,$B94,'Rozpis-skore'!$F$3:$F$128)+SUMIF('Rozpis-skore'!$D$3:$D$162,$B94,'Rozpis-skore'!$E$3:$E$128))</f>
        <v/>
      </c>
      <c r="O94" s="233" t="str">
        <f t="shared" si="14"/>
        <v/>
      </c>
      <c r="P94" s="445" t="str">
        <f t="shared" si="15"/>
        <v/>
      </c>
      <c r="Q94" s="447" t="str">
        <f>Tabulka!Q94</f>
        <v/>
      </c>
      <c r="R94" s="447" t="str">
        <f>IF($Q94="","",IF(AND(COUNTIF($Q$88:$Q$95,$Q94)&gt;1,COUNTIF($Q$88:$Q$95,$Q94)&lt;COUNTA($C$88:$C$95)),HLOOKUP($B94,'rozstřely-skore'!$C$292:$BN$305,10,0),""))</f>
        <v/>
      </c>
      <c r="S94" s="448" t="str">
        <f>IF($Q94="","",IF(AND(COUNTIF($Q$88:$Q$95,$Q94)&gt;1,COUNTIF($Q$88:$Q$95,$Q94)&lt;COUNTA($C$88:$C$95)),HLOOKUP($B94,'rozstřely-skore'!$C$292:$BN$305,11,0),""))</f>
        <v/>
      </c>
      <c r="T94" s="449" t="str">
        <f>IF($Q94="","",IF(AND(COUNTIF($Q$88:$Q$95,$Q94)&gt;1,COUNTIF($Q$88:$Q$95,$Q94)&lt;COUNTA($C$88:$C$95)),HLOOKUP($B94,'rozstřely-skore'!$C$292:$BN$305,12,0),""))</f>
        <v/>
      </c>
      <c r="U94" s="447" t="str">
        <f>IF($Q94="","",IF(AND(COUNTIF($Q$88:$Q$95,$Q94)&gt;1,COUNTIF($Q$88:$Q$95,$Q94)&lt;COUNTA($C$88:$C$95)),HLOOKUP($B94,'rozstřely-skore'!$C$292:$BN$305,13,0),""))</f>
        <v/>
      </c>
      <c r="V94" s="450" t="str">
        <f>IF($Q94="","",IF(AND(COUNTIF($Q$88:$Q$95,$Q94)&gt;1,COUNTIF($Q$88:$Q$95,$Q94)&lt;COUNTA($C$88:$C$95)),HLOOKUP($B94,'rozstřely-skore'!$C$292:$BN$305,14,0),""))</f>
        <v/>
      </c>
      <c r="W94" s="325"/>
    </row>
    <row r="95" spans="1:23" ht="30" customHeight="1" thickBot="1" x14ac:dyDescent="0.3">
      <c r="A95" s="324"/>
      <c r="B95" s="1014">
        <f>'Tabulky skupin'!B95</f>
        <v>88</v>
      </c>
      <c r="C95" s="913" t="str">
        <f>VLOOKUP($B95,jednotlivci!$C$5:$G$164,5,0)</f>
        <v/>
      </c>
      <c r="D95" s="104" t="str">
        <f>IFERROR(CONCATENATE(VLOOKUP(CONCATENATE(D$87,"_",$B95),'Rozpis-skore'!$A$3:$AC$162,IF(VLOOKUP(CONCATENATE(D$87,"_",$B95),'Rozpis-skore'!$A$3:$AC$162,3,0)=$B95,5,6),0),":",VLOOKUP(CONCATENATE(D$87,"_",$B95),'Rozpis-skore'!$A$3:$AC$162,IF(VLOOKUP(CONCATENATE(D$87,"_",$B95),'Rozpis-skore'!$A$3:$AC$162,3,0)=$B95,6,5),0),IF(VLOOKUP(CONCATENATE(D$87,"_",$B95),'Rozpis-skore'!$A$3:$AC$162,20,0)&lt;&gt;"",CONCATENATE(" (",VLOOKUP(CONCATENATE(D$87,"_",$B95),'Rozpis-skore'!$A$3:$AC$162,20,0),")"),"")),"")</f>
        <v/>
      </c>
      <c r="E95" s="105" t="str">
        <f>IFERROR(CONCATENATE(VLOOKUP(CONCATENATE(E$87,"_",$B95),'Rozpis-skore'!$A$3:$AC$162,IF(VLOOKUP(CONCATENATE(E$87,"_",$B95),'Rozpis-skore'!$A$3:$AC$162,3,0)=$B95,5,6),0),":",VLOOKUP(CONCATENATE(E$87,"_",$B95),'Rozpis-skore'!$A$3:$AC$162,IF(VLOOKUP(CONCATENATE(E$87,"_",$B95),'Rozpis-skore'!$A$3:$AC$162,3,0)=$B95,6,5),0),IF(VLOOKUP(CONCATENATE(E$87,"_",$B95),'Rozpis-skore'!$A$3:$AC$162,20,0)&lt;&gt;"",CONCATENATE(" (",VLOOKUP(CONCATENATE(E$87,"_",$B95),'Rozpis-skore'!$A$3:$AC$162,20,0),")"),"")),"")</f>
        <v/>
      </c>
      <c r="F95" s="105" t="str">
        <f>IFERROR(CONCATENATE(VLOOKUP(CONCATENATE(F$87,"_",$B95),'Rozpis-skore'!$A$3:$AC$162,IF(VLOOKUP(CONCATENATE(F$87,"_",$B95),'Rozpis-skore'!$A$3:$AC$162,3,0)=$B95,5,6),0),":",VLOOKUP(CONCATENATE(F$87,"_",$B95),'Rozpis-skore'!$A$3:$AC$162,IF(VLOOKUP(CONCATENATE(F$87,"_",$B95),'Rozpis-skore'!$A$3:$AC$162,3,0)=$B95,6,5),0),IF(VLOOKUP(CONCATENATE(F$87,"_",$B95),'Rozpis-skore'!$A$3:$AC$162,20,0)&lt;&gt;"",CONCATENATE(" (",VLOOKUP(CONCATENATE(F$87,"_",$B95),'Rozpis-skore'!$A$3:$AC$162,20,0),")"),"")),"")</f>
        <v/>
      </c>
      <c r="G95" s="105" t="str">
        <f>IFERROR(CONCATENATE(VLOOKUP(CONCATENATE(G$87,"_",$B95),'Rozpis-skore'!$A$3:$AC$162,IF(VLOOKUP(CONCATENATE(G$87,"_",$B95),'Rozpis-skore'!$A$3:$AC$162,3,0)=$B95,5,6),0),":",VLOOKUP(CONCATENATE(G$87,"_",$B95),'Rozpis-skore'!$A$3:$AC$162,IF(VLOOKUP(CONCATENATE(G$87,"_",$B95),'Rozpis-skore'!$A$3:$AC$162,3,0)=$B95,6,5),0),IF(VLOOKUP(CONCATENATE(G$87,"_",$B95),'Rozpis-skore'!$A$3:$AC$162,20,0)&lt;&gt;"",CONCATENATE(" (",VLOOKUP(CONCATENATE(G$87,"_",$B95),'Rozpis-skore'!$A$3:$AC$162,20,0),")"),"")),"")</f>
        <v/>
      </c>
      <c r="H95" s="105" t="str">
        <f>IFERROR(CONCATENATE(VLOOKUP(CONCATENATE(H$87,"_",$B95),'Rozpis-skore'!$A$3:$AC$162,IF(VLOOKUP(CONCATENATE(H$87,"_",$B95),'Rozpis-skore'!$A$3:$AC$162,3,0)=$B95,5,6),0),":",VLOOKUP(CONCATENATE(H$87,"_",$B95),'Rozpis-skore'!$A$3:$AC$162,IF(VLOOKUP(CONCATENATE(H$87,"_",$B95),'Rozpis-skore'!$A$3:$AC$162,3,0)=$B95,6,5),0),IF(VLOOKUP(CONCATENATE(H$87,"_",$B95),'Rozpis-skore'!$A$3:$AC$162,20,0)&lt;&gt;"",CONCATENATE(" (",VLOOKUP(CONCATENATE(H$87,"_",$B95),'Rozpis-skore'!$A$3:$AC$162,20,0),")"),"")),"")</f>
        <v/>
      </c>
      <c r="I95" s="105" t="str">
        <f>IFERROR(CONCATENATE(VLOOKUP(CONCATENATE(I$87,"_",$B95),'Rozpis-skore'!$A$3:$AC$162,IF(VLOOKUP(CONCATENATE(I$87,"_",$B95),'Rozpis-skore'!$A$3:$AC$162,3,0)=$B95,5,6),0),":",VLOOKUP(CONCATENATE(I$87,"_",$B95),'Rozpis-skore'!$A$3:$AC$162,IF(VLOOKUP(CONCATENATE(I$87,"_",$B95),'Rozpis-skore'!$A$3:$AC$162,3,0)=$B95,6,5),0),IF(VLOOKUP(CONCATENATE(I$87,"_",$B95),'Rozpis-skore'!$A$3:$AC$162,20,0)&lt;&gt;"",CONCATENATE(" (",VLOOKUP(CONCATENATE(I$87,"_",$B95),'Rozpis-skore'!$A$3:$AC$162,20,0),")"),"")),"")</f>
        <v/>
      </c>
      <c r="J95" s="105" t="str">
        <f>IFERROR(CONCATENATE(VLOOKUP(CONCATENATE(J$87,"_",$B95),'Rozpis-skore'!$A$3:$AC$162,IF(VLOOKUP(CONCATENATE(J$87,"_",$B95),'Rozpis-skore'!$A$3:$AC$162,3,0)=$B95,5,6),0),":",VLOOKUP(CONCATENATE(J$87,"_",$B95),'Rozpis-skore'!$A$3:$AC$162,IF(VLOOKUP(CONCATENATE(J$87,"_",$B95),'Rozpis-skore'!$A$3:$AC$162,3,0)=$B95,6,5),0),IF(VLOOKUP(CONCATENATE(J$87,"_",$B95),'Rozpis-skore'!$A$3:$AC$162,20,0)&lt;&gt;"",CONCATENATE(" (",VLOOKUP(CONCATENATE(J$87,"_",$B95),'Rozpis-skore'!$A$3:$AC$162,20,0),")"),"")),"")</f>
        <v/>
      </c>
      <c r="K95" s="553" t="str">
        <f>J94</f>
        <v>H</v>
      </c>
      <c r="L95" s="351" t="str">
        <f>IF((COUNTIFS('Rozpis-skore'!$C$3:$C$162,B95,'Rozpis-skore'!$B$3:$B$162,"&lt;&gt;N")+COUNTIFS('Rozpis-skore'!$D$3:$D$162,B95,'Rozpis-skore'!$B$3:$B$162,"&lt;&gt;N"))=0,"",SUMIF('Rozpis-skore'!$C$3:$C$162,B95,'Rozpis-skore'!$I$3:$I$128)+SUMIF('Rozpis-skore'!$D$3:$D$162,B95,'Rozpis-skore'!$J$3:$J$128))</f>
        <v/>
      </c>
      <c r="M95" s="357" t="str">
        <f>IF((COUNTIFS('Rozpis-skore'!$C$3:$C$162,B95,'Rozpis-skore'!$B$3:$B$162,"&lt;&gt;N")+COUNTIFS('Rozpis-skore'!$D$3:$D$162,B95,'Rozpis-skore'!$B$3:$B$162,"&lt;&gt;N"))=0,"",SUMIF('Rozpis-skore'!$C$3:$C$162,$B95,'Rozpis-skore'!$E$3:$E$128)+SUMIF('Rozpis-skore'!$D$3:$D$162,$B95,'Rozpis-skore'!$F$3:$F$128))</f>
        <v/>
      </c>
      <c r="N95" s="356" t="str">
        <f>IF((COUNTIFS('Rozpis-skore'!$C$3:$C$162,B95,'Rozpis-skore'!$B$3:$B$162,"&lt;&gt;N")+COUNTIFS('Rozpis-skore'!$D$3:$D$162,B95,'Rozpis-skore'!$B$3:$B$162,"&lt;&gt;N"))=0,"",SUMIF('Rozpis-skore'!$C$3:$C$162,$B95,'Rozpis-skore'!$F$3:$F$128)+SUMIF('Rozpis-skore'!$D$3:$D$162,$B95,'Rozpis-skore'!$E$3:$E$128))</f>
        <v/>
      </c>
      <c r="O95" s="353" t="str">
        <f t="shared" si="14"/>
        <v/>
      </c>
      <c r="P95" s="458" t="str">
        <f t="shared" si="15"/>
        <v/>
      </c>
      <c r="Q95" s="447" t="str">
        <f>Tabulka!Q95</f>
        <v/>
      </c>
      <c r="R95" s="460" t="str">
        <f>IF($Q95="","",IF(AND(COUNTIF($Q$88:$Q$95,$Q95)&gt;1,COUNTIF($Q$88:$Q$95,$Q95)&lt;COUNTA($C$88:$C$95)),HLOOKUP($B95,'rozstřely-skore'!$C$292:$BN$305,10,0),""))</f>
        <v/>
      </c>
      <c r="S95" s="461" t="str">
        <f>IF($Q95="","",IF(AND(COUNTIF($Q$88:$Q$95,$Q95)&gt;1,COUNTIF($Q$88:$Q$95,$Q95)&lt;COUNTA($C$88:$C$95)),HLOOKUP($B95,'rozstřely-skore'!$C$292:$BN$305,11,0),""))</f>
        <v/>
      </c>
      <c r="T95" s="462" t="str">
        <f>IF($Q95="","",IF(AND(COUNTIF($Q$88:$Q$95,$Q95)&gt;1,COUNTIF($Q$88:$Q$95,$Q95)&lt;COUNTA($C$88:$C$95)),HLOOKUP($B95,'rozstřely-skore'!$C$292:$BN$305,12,0),""))</f>
        <v/>
      </c>
      <c r="U95" s="460" t="str">
        <f>IF($Q95="","",IF(AND(COUNTIF($Q$88:$Q$95,$Q95)&gt;1,COUNTIF($Q$88:$Q$95,$Q95)&lt;COUNTA($C$88:$C$95)),HLOOKUP($B95,'rozstřely-skore'!$C$292:$BN$305,13,0),""))</f>
        <v/>
      </c>
      <c r="V95" s="463" t="str">
        <f>IF($Q95="","",IF(AND(COUNTIF($Q$88:$Q$95,$Q95)&gt;1,COUNTIF($Q$88:$Q$95,$Q95)&lt;COUNTA($C$88:$C$95)),HLOOKUP($B95,'rozstřely-skore'!$C$292:$BN$305,14,0),""))</f>
        <v/>
      </c>
      <c r="W95" s="325"/>
    </row>
    <row r="96" spans="1:23" ht="30" customHeight="1" x14ac:dyDescent="0.3">
      <c r="A96" s="324"/>
      <c r="B96" s="327"/>
      <c r="C96" s="824"/>
      <c r="D96" s="535"/>
      <c r="E96" s="535"/>
      <c r="F96" s="535"/>
      <c r="G96" s="535"/>
      <c r="H96" s="535"/>
      <c r="I96" s="535"/>
      <c r="J96" s="535"/>
      <c r="K96" s="535"/>
      <c r="L96" s="480"/>
      <c r="M96" s="536"/>
      <c r="N96" s="537"/>
      <c r="O96" s="480"/>
      <c r="P96" s="480"/>
      <c r="Q96" s="480"/>
      <c r="R96" s="335"/>
      <c r="S96" s="536"/>
      <c r="T96" s="538"/>
      <c r="U96" s="480"/>
      <c r="V96" s="480"/>
      <c r="W96" s="329"/>
    </row>
    <row r="97" spans="1:23" ht="30" customHeight="1" thickBot="1" x14ac:dyDescent="0.35">
      <c r="A97" s="336"/>
      <c r="B97" s="331"/>
      <c r="C97" s="821"/>
      <c r="D97" s="556"/>
      <c r="E97" s="556"/>
      <c r="F97" s="556"/>
      <c r="G97" s="556"/>
      <c r="H97" s="556"/>
      <c r="I97" s="556"/>
      <c r="J97" s="556"/>
      <c r="K97" s="556"/>
      <c r="L97" s="555"/>
      <c r="M97" s="557"/>
      <c r="N97" s="558"/>
      <c r="O97" s="555"/>
      <c r="P97" s="555"/>
      <c r="Q97" s="555"/>
      <c r="R97" s="337"/>
      <c r="S97" s="557"/>
      <c r="T97" s="559"/>
      <c r="U97" s="555"/>
      <c r="V97" s="555"/>
      <c r="W97" s="338"/>
    </row>
    <row r="98" spans="1:23" ht="30" customHeight="1" thickTop="1" x14ac:dyDescent="0.25">
      <c r="A98" s="324"/>
      <c r="B98" s="106"/>
      <c r="C98" s="822" t="str">
        <f>D100</f>
        <v>I</v>
      </c>
      <c r="D98" s="416" t="str">
        <f>C100</f>
        <v>Pechatý/ 
Holub</v>
      </c>
      <c r="E98" s="417" t="str">
        <f>C101</f>
        <v>Král/ 
Barna</v>
      </c>
      <c r="F98" s="417" t="str">
        <f>C102</f>
        <v>Černý/ 
Novotný</v>
      </c>
      <c r="G98" s="417" t="str">
        <f>C103</f>
        <v>Kühnel/ 
Černý</v>
      </c>
      <c r="H98" s="417" t="str">
        <f>C104</f>
        <v>Syryčanský/ 
Hrstka</v>
      </c>
      <c r="I98" s="417" t="str">
        <f>C105</f>
        <v/>
      </c>
      <c r="J98" s="417" t="str">
        <f>C106</f>
        <v/>
      </c>
      <c r="K98" s="417" t="str">
        <f>C107</f>
        <v/>
      </c>
      <c r="L98" s="418" t="s">
        <v>14</v>
      </c>
      <c r="M98" s="1907" t="s">
        <v>13</v>
      </c>
      <c r="N98" s="1907"/>
      <c r="O98" s="920" t="s">
        <v>15</v>
      </c>
      <c r="P98" s="420" t="s">
        <v>186</v>
      </c>
      <c r="Q98" s="421" t="s">
        <v>107</v>
      </c>
      <c r="R98" s="422" t="s">
        <v>104</v>
      </c>
      <c r="S98" s="2054" t="s">
        <v>105</v>
      </c>
      <c r="T98" s="2055"/>
      <c r="U98" s="422" t="s">
        <v>106</v>
      </c>
      <c r="V98" s="423" t="s">
        <v>187</v>
      </c>
      <c r="W98" s="325"/>
    </row>
    <row r="99" spans="1:23" ht="30" customHeight="1" thickBot="1" x14ac:dyDescent="0.3">
      <c r="A99" s="324"/>
      <c r="B99" s="1011" t="str">
        <f>'Tabulky skupin'!B99</f>
        <v>I</v>
      </c>
      <c r="C99" s="823"/>
      <c r="D99" s="426">
        <f>B100</f>
        <v>91</v>
      </c>
      <c r="E99" s="427">
        <f>B101</f>
        <v>92</v>
      </c>
      <c r="F99" s="427">
        <f>B102</f>
        <v>93</v>
      </c>
      <c r="G99" s="428">
        <f>B103</f>
        <v>94</v>
      </c>
      <c r="H99" s="427">
        <f>B104</f>
        <v>95</v>
      </c>
      <c r="I99" s="429">
        <f>B105</f>
        <v>96</v>
      </c>
      <c r="J99" s="427">
        <f>B106</f>
        <v>97</v>
      </c>
      <c r="K99" s="427">
        <f>B107</f>
        <v>98</v>
      </c>
      <c r="L99" s="430"/>
      <c r="M99" s="1910"/>
      <c r="N99" s="1910"/>
      <c r="O99" s="431"/>
      <c r="P99" s="432"/>
      <c r="Q99" s="2056" t="s">
        <v>42</v>
      </c>
      <c r="R99" s="2057"/>
      <c r="S99" s="2057"/>
      <c r="T99" s="2057"/>
      <c r="U99" s="2057"/>
      <c r="V99" s="2058"/>
      <c r="W99" s="325"/>
    </row>
    <row r="100" spans="1:23" ht="30" customHeight="1" thickTop="1" x14ac:dyDescent="0.25">
      <c r="A100" s="324"/>
      <c r="B100" s="1012">
        <f>'Tabulky skupin'!B100</f>
        <v>91</v>
      </c>
      <c r="C100" s="884" t="str">
        <f>VLOOKUP($B100,jednotlivci!$C$5:$G$164,5,0)</f>
        <v>Pechatý/ 
Holub</v>
      </c>
      <c r="D100" s="433" t="str">
        <f>B99</f>
        <v>I</v>
      </c>
      <c r="E100" s="98" t="str">
        <f>IFERROR(CONCATENATE(VLOOKUP(CONCATENATE($B100,"_",E$99),'Rozpis-skore'!$A$3:$AC$162,IF(VLOOKUP(CONCATENATE($B100,"_",E$99),'Rozpis-skore'!$A$3:$AC$162,3,0)=$B100,5,6),0),":",VLOOKUP(CONCATENATE($B100,"_",E$99),'Rozpis-skore'!$A$3:$AC$162,IF(VLOOKUP(CONCATENATE($B100,"_",E$99),'Rozpis-skore'!$A$3:$AC$162,3,0)=$B100,6,5),0),IF(VLOOKUP(CONCATENATE($B100,"_",E$99),'Rozpis-skore'!$A$3:$AC$162,20,0)&lt;&gt;"",CONCATENATE(" (",VLOOKUP(CONCATENATE($B100,"_",E$99),'Rozpis-skore'!$A$3:$AC$162,20,0),")"),"")),"")</f>
        <v>5:7</v>
      </c>
      <c r="F100" s="98" t="str">
        <f>IFERROR(CONCATENATE(VLOOKUP(CONCATENATE($B100,"_",F$99),'Rozpis-skore'!$A$3:$AC$162,IF(VLOOKUP(CONCATENATE($B100,"_",F$99),'Rozpis-skore'!$A$3:$AC$162,3,0)=$B100,5,6),0),":",VLOOKUP(CONCATENATE($B100,"_",F$99),'Rozpis-skore'!$A$3:$AC$162,IF(VLOOKUP(CONCATENATE($B100,"_",F$99),'Rozpis-skore'!$A$3:$AC$162,3,0)=$B100,6,5),0),IF(VLOOKUP(CONCATENATE($B100,"_",F$99),'Rozpis-skore'!$A$3:$AC$162,20,0)&lt;&gt;"",CONCATENATE(" (",VLOOKUP(CONCATENATE($B100,"_",F$99),'Rozpis-skore'!$A$3:$AC$162,20,0),")"),"")),"")</f>
        <v>5:8</v>
      </c>
      <c r="G100" s="98" t="str">
        <f>IFERROR(CONCATENATE(VLOOKUP(CONCATENATE($B100,"_",G$99),'Rozpis-skore'!$A$3:$AC$162,IF(VLOOKUP(CONCATENATE($B100,"_",G$99),'Rozpis-skore'!$A$3:$AC$162,3,0)=$B100,5,6),0),":",VLOOKUP(CONCATENATE($B100,"_",G$99),'Rozpis-skore'!$A$3:$AC$162,IF(VLOOKUP(CONCATENATE($B100,"_",G$99),'Rozpis-skore'!$A$3:$AC$162,3,0)=$B100,6,5),0),IF(VLOOKUP(CONCATENATE($B100,"_",G$99),'Rozpis-skore'!$A$3:$AC$162,20,0)&lt;&gt;"",CONCATENATE(" (",VLOOKUP(CONCATENATE($B100,"_",G$99),'Rozpis-skore'!$A$3:$AC$162,20,0),")"),"")),"")</f>
        <v>7:9</v>
      </c>
      <c r="H100" s="98" t="str">
        <f>IFERROR(CONCATENATE(VLOOKUP(CONCATENATE($B100,"_",H$99),'Rozpis-skore'!$A$3:$AC$162,IF(VLOOKUP(CONCATENATE($B100,"_",H$99),'Rozpis-skore'!$A$3:$AC$162,3,0)=$B100,5,6),0),":",VLOOKUP(CONCATENATE($B100,"_",H$99),'Rozpis-skore'!$A$3:$AC$162,IF(VLOOKUP(CONCATENATE($B100,"_",H$99),'Rozpis-skore'!$A$3:$AC$162,3,0)=$B100,6,5),0),IF(VLOOKUP(CONCATENATE($B100,"_",H$99),'Rozpis-skore'!$A$3:$AC$162,20,0)&lt;&gt;"",CONCATENATE(" (",VLOOKUP(CONCATENATE($B100,"_",H$99),'Rozpis-skore'!$A$3:$AC$162,20,0),")"),"")),"")</f>
        <v>4:6</v>
      </c>
      <c r="I100" s="98" t="str">
        <f>IFERROR(CONCATENATE(VLOOKUP(CONCATENATE($B100,"_",I$99),'Rozpis-skore'!$A$3:$AC$162,IF(VLOOKUP(CONCATENATE($B100,"_",I$99),'Rozpis-skore'!$A$3:$AC$162,3,0)=$B100,5,6),0),":",VLOOKUP(CONCATENATE($B100,"_",I$99),'Rozpis-skore'!$A$3:$AC$162,IF(VLOOKUP(CONCATENATE($B100,"_",I$99),'Rozpis-skore'!$A$3:$AC$162,3,0)=$B100,6,5),0),IF(VLOOKUP(CONCATENATE($B100,"_",I$99),'Rozpis-skore'!$A$3:$AC$162,20,0)&lt;&gt;"",CONCATENATE(" (",VLOOKUP(CONCATENATE($B100,"_",I$99),'Rozpis-skore'!$A$3:$AC$162,20,0),")"),"")),"")</f>
        <v/>
      </c>
      <c r="J100" s="98" t="str">
        <f>IFERROR(CONCATENATE(VLOOKUP(CONCATENATE($B100,"_",J$99),'Rozpis-skore'!$A$3:$AC$162,IF(VLOOKUP(CONCATENATE($B100,"_",J$99),'Rozpis-skore'!$A$3:$AC$162,3,0)=$B100,5,6),0),":",VLOOKUP(CONCATENATE($B100,"_",J$99),'Rozpis-skore'!$A$3:$AC$162,IF(VLOOKUP(CONCATENATE($B100,"_",J$99),'Rozpis-skore'!$A$3:$AC$162,3,0)=$B100,6,5),0),IF(VLOOKUP(CONCATENATE($B100,"_",J$99),'Rozpis-skore'!$A$3:$AC$162,20,0)&lt;&gt;"",CONCATENATE(" (",VLOOKUP(CONCATENATE($B100,"_",J$99),'Rozpis-skore'!$A$3:$AC$162,20,0),")"),"")),"")</f>
        <v/>
      </c>
      <c r="K100" s="228" t="str">
        <f>IFERROR(CONCATENATE(VLOOKUP(CONCATENATE($B100,"_",K$99),'Rozpis-skore'!$A$3:$AC$162,IF(VLOOKUP(CONCATENATE($B100,"_",K$99),'Rozpis-skore'!$A$3:$AC$162,3,0)=$B100,5,6),0),":",VLOOKUP(CONCATENATE($B100,"_",K$99),'Rozpis-skore'!$A$3:$AC$162,IF(VLOOKUP(CONCATENATE($B100,"_",K$99),'Rozpis-skore'!$A$3:$AC$162,3,0)=$B100,6,5),0),IF(VLOOKUP(CONCATENATE($B100,"_",K$99),'Rozpis-skore'!$A$3:$AC$162,20,0)&lt;&gt;"",CONCATENATE(" (",VLOOKUP(CONCATENATE($B100,"_",K$99),'Rozpis-skore'!$A$3:$AC$162,20,0),")"),"")),"")</f>
        <v/>
      </c>
      <c r="L100" s="230">
        <f ca="1">IF((COUNTIFS('Rozpis-skore'!$C$3:$C$162,B100,'Rozpis-skore'!$B$3:$B$162,"&lt;&gt;N")+COUNTIFS('Rozpis-skore'!$D$3:$D$162,B100,'Rozpis-skore'!$B$3:$B$162,"&lt;&gt;N"))=0,"",SUMIF('Rozpis-skore'!$C$3:$C$162,B100,'Rozpis-skore'!$I$3:$I$128)+SUMIF('Rozpis-skore'!$D$3:$D$162,B100,'Rozpis-skore'!$J$3:$J$128))</f>
        <v>0</v>
      </c>
      <c r="M100" s="234">
        <f ca="1">IF((COUNTIFS('Rozpis-skore'!$C$3:$C$162,B100,'Rozpis-skore'!$B$3:$B$162,"&lt;&gt;N")+COUNTIFS('Rozpis-skore'!$D$3:$D$162,B100,'Rozpis-skore'!$B$3:$B$162,"&lt;&gt;N"))=0,"",SUMIF('Rozpis-skore'!$C$3:$C$162,$B100,'Rozpis-skore'!$E$3:$E$128)+SUMIF('Rozpis-skore'!$D$3:$D$162,$B100,'Rozpis-skore'!$F$3:$F$128))</f>
        <v>21</v>
      </c>
      <c r="N100" s="354">
        <f ca="1">IF((COUNTIFS('Rozpis-skore'!$C$3:$C$162,B100,'Rozpis-skore'!$B$3:$B$162,"&lt;&gt;N")+COUNTIFS('Rozpis-skore'!$D$3:$D$162,B100,'Rozpis-skore'!$B$3:$B$162,"&lt;&gt;N"))=0,"",SUMIF('Rozpis-skore'!$C$3:$C$162,$B100,'Rozpis-skore'!$F$3:$F$128)+SUMIF('Rozpis-skore'!$D$3:$D$162,$B100,'Rozpis-skore'!$E$3:$E$128))</f>
        <v>30</v>
      </c>
      <c r="O100" s="231">
        <f t="shared" ref="O100:O107" ca="1" si="16">IFERROR(M100-N100,"")</f>
        <v>-9</v>
      </c>
      <c r="P100" s="434">
        <f t="shared" ref="P100:P107" ca="1" si="17">IFERROR(M100/N100,"")</f>
        <v>0.7</v>
      </c>
      <c r="Q100" s="447">
        <f>Tabulka!Q100</f>
        <v>5</v>
      </c>
      <c r="R100" s="436" t="str">
        <f>IF($Q100="","",IF(AND(COUNTIF($Q$100:$Q$107,$Q100)&gt;1,COUNTIF($Q$100:$Q$107,$Q100)&lt;COUNTA($C$100:$C$107)),HLOOKUP($B100,'rozstřely-skore'!$C$332:$BN$345,10,0),""))</f>
        <v/>
      </c>
      <c r="S100" s="437" t="str">
        <f>IF($Q100="","",IF(AND(COUNTIF($Q$100:$Q$107,$Q100)&gt;1,COUNTIF($Q$100:$Q$107,$Q100)&lt;COUNTA($C$100:$C$107)),HLOOKUP($B100,'rozstřely-skore'!$C$332:$BN$345,11,0),""))</f>
        <v/>
      </c>
      <c r="T100" s="438" t="str">
        <f>IF($Q100="","",IF(AND(COUNTIF($Q$100:$Q$107,$Q100)&gt;1,COUNTIF($Q$100:$Q$107,$Q100)&lt;COUNTA($C$100:$C$107)),HLOOKUP($B100,'rozstřely-skore'!$C$332:$BN$345,12,0),""))</f>
        <v/>
      </c>
      <c r="U100" s="436" t="str">
        <f>IF($Q100="","",IF(AND(COUNTIF($Q$100:$Q$107,$Q100)&gt;1,COUNTIF($Q$100:$Q$107,$Q100)&lt;COUNTA($C$100:$C$107)),HLOOKUP($B100,'rozstřely-skore'!$C$332:$BN$345,13,0),""))</f>
        <v/>
      </c>
      <c r="V100" s="439" t="str">
        <f>IF($Q100="","",IF(AND(COUNTIF($Q$100:$Q$107,$Q100)&gt;1,COUNTIF($Q$100:$Q$107,$Q100)&lt;COUNTA($C$100:$C$107)),HLOOKUP($B100,'rozstřely-skore'!$C$332:$BN$345,14,0),""))</f>
        <v/>
      </c>
      <c r="W100" s="325"/>
    </row>
    <row r="101" spans="1:23" ht="30" customHeight="1" x14ac:dyDescent="0.25">
      <c r="A101" s="324"/>
      <c r="B101" s="1013">
        <f>'Tabulky skupin'!B101</f>
        <v>92</v>
      </c>
      <c r="C101" s="885" t="str">
        <f>VLOOKUP($B101,jednotlivci!$C$5:$G$164,5,0)</f>
        <v>Král/ 
Barna</v>
      </c>
      <c r="D101" s="100" t="str">
        <f>IFERROR(CONCATENATE(VLOOKUP(CONCATENATE(D$99,"_",$B101),'Rozpis-skore'!$A$3:$AC$162,IF(VLOOKUP(CONCATENATE(D$99,"_",$B101),'Rozpis-skore'!$A$3:$AC$162,3,0)=$B101,5,6),0),":",VLOOKUP(CONCATENATE(D$99,"_",$B101),'Rozpis-skore'!$A$3:$AC$162,IF(VLOOKUP(CONCATENATE(D$99,"_",$B101),'Rozpis-skore'!$A$3:$AC$162,3,0)=$B101,6,5),0),IF(VLOOKUP(CONCATENATE(D$99,"_",$B101),'Rozpis-skore'!$A$3:$AC$162,20,0)&lt;&gt;"",CONCATENATE(" (",VLOOKUP(CONCATENATE(D$99,"_",$B101),'Rozpis-skore'!$A$3:$AC$162,20,0),")"),"")),"")</f>
        <v>7:5</v>
      </c>
      <c r="E101" s="444" t="str">
        <f>D100</f>
        <v>I</v>
      </c>
      <c r="F101" s="101" t="str">
        <f>IFERROR(CONCATENATE(VLOOKUP(CONCATENATE($B101,"_",F$99),'Rozpis-skore'!$A$3:$AC$162,IF(VLOOKUP(CONCATENATE($B101,"_",F$99),'Rozpis-skore'!$A$3:$AC$162,3,0)=$B101,5,6),0),":",VLOOKUP(CONCATENATE($B101,"_",F$99),'Rozpis-skore'!$A$3:$AC$162,IF(VLOOKUP(CONCATENATE($B101,"_",F$99),'Rozpis-skore'!$A$3:$AC$162,3,0)=$B101,6,5),0),IF(VLOOKUP(CONCATENATE($B101,"_",F$99),'Rozpis-skore'!$A$3:$AC$162,20,0)&lt;&gt;"",CONCATENATE(" (",VLOOKUP(CONCATENATE($B101,"_",F$99),'Rozpis-skore'!$A$3:$AC$162,20,0),")"),"")),"")</f>
        <v>2:5</v>
      </c>
      <c r="G101" s="101" t="str">
        <f>IFERROR(CONCATENATE(VLOOKUP(CONCATENATE($B101,"_",G$99),'Rozpis-skore'!$A$3:$AC$162,IF(VLOOKUP(CONCATENATE($B101,"_",G$99),'Rozpis-skore'!$A$3:$AC$162,3,0)=$B101,5,6),0),":",VLOOKUP(CONCATENATE($B101,"_",G$99),'Rozpis-skore'!$A$3:$AC$162,IF(VLOOKUP(CONCATENATE($B101,"_",G$99),'Rozpis-skore'!$A$3:$AC$162,3,0)=$B101,6,5),0),IF(VLOOKUP(CONCATENATE($B101,"_",G$99),'Rozpis-skore'!$A$3:$AC$162,20,0)&lt;&gt;"",CONCATENATE(" (",VLOOKUP(CONCATENATE($B101,"_",G$99),'Rozpis-skore'!$A$3:$AC$162,20,0),")"),"")),"")</f>
        <v>4:2</v>
      </c>
      <c r="H101" s="101" t="str">
        <f>IFERROR(CONCATENATE(VLOOKUP(CONCATENATE($B101,"_",H$99),'Rozpis-skore'!$A$3:$AC$162,IF(VLOOKUP(CONCATENATE($B101,"_",H$99),'Rozpis-skore'!$A$3:$AC$162,3,0)=$B101,5,6),0),":",VLOOKUP(CONCATENATE($B101,"_",H$99),'Rozpis-skore'!$A$3:$AC$162,IF(VLOOKUP(CONCATENATE($B101,"_",H$99),'Rozpis-skore'!$A$3:$AC$162,3,0)=$B101,6,5),0),IF(VLOOKUP(CONCATENATE($B101,"_",H$99),'Rozpis-skore'!$A$3:$AC$162,20,0)&lt;&gt;"",CONCATENATE(" (",VLOOKUP(CONCATENATE($B101,"_",H$99),'Rozpis-skore'!$A$3:$AC$162,20,0),")"),"")),"")</f>
        <v>5:5</v>
      </c>
      <c r="I101" s="101" t="str">
        <f>IFERROR(CONCATENATE(VLOOKUP(CONCATENATE($B101,"_",I$99),'Rozpis-skore'!$A$3:$AC$162,IF(VLOOKUP(CONCATENATE($B101,"_",I$99),'Rozpis-skore'!$A$3:$AC$162,3,0)=$B101,5,6),0),":",VLOOKUP(CONCATENATE($B101,"_",I$99),'Rozpis-skore'!$A$3:$AC$162,IF(VLOOKUP(CONCATENATE($B101,"_",I$99),'Rozpis-skore'!$A$3:$AC$162,3,0)=$B101,6,5),0),IF(VLOOKUP(CONCATENATE($B101,"_",I$99),'Rozpis-skore'!$A$3:$AC$162,20,0)&lt;&gt;"",CONCATENATE(" (",VLOOKUP(CONCATENATE($B101,"_",I$99),'Rozpis-skore'!$A$3:$AC$162,20,0),")"),"")),"")</f>
        <v/>
      </c>
      <c r="J101" s="101" t="str">
        <f>IFERROR(CONCATENATE(VLOOKUP(CONCATENATE($B101,"_",J$99),'Rozpis-skore'!$A$3:$AC$162,IF(VLOOKUP(CONCATENATE($B101,"_",J$99),'Rozpis-skore'!$A$3:$AC$162,3,0)=$B101,5,6),0),":",VLOOKUP(CONCATENATE($B101,"_",J$99),'Rozpis-skore'!$A$3:$AC$162,IF(VLOOKUP(CONCATENATE($B101,"_",J$99),'Rozpis-skore'!$A$3:$AC$162,3,0)=$B101,6,5),0),IF(VLOOKUP(CONCATENATE($B101,"_",J$99),'Rozpis-skore'!$A$3:$AC$162,20,0)&lt;&gt;"",CONCATENATE(" (",VLOOKUP(CONCATENATE($B101,"_",J$99),'Rozpis-skore'!$A$3:$AC$162,20,0),")"),"")),"")</f>
        <v/>
      </c>
      <c r="K101" s="229" t="str">
        <f>IFERROR(CONCATENATE(VLOOKUP(CONCATENATE($B101,"_",K$99),'Rozpis-skore'!$A$3:$AC$162,IF(VLOOKUP(CONCATENATE($B101,"_",K$99),'Rozpis-skore'!$A$3:$AC$162,3,0)=$B101,5,6),0),":",VLOOKUP(CONCATENATE($B101,"_",K$99),'Rozpis-skore'!$A$3:$AC$162,IF(VLOOKUP(CONCATENATE($B101,"_",K$99),'Rozpis-skore'!$A$3:$AC$162,3,0)=$B101,6,5),0),IF(VLOOKUP(CONCATENATE($B101,"_",K$99),'Rozpis-skore'!$A$3:$AC$162,20,0)&lt;&gt;"",CONCATENATE(" (",VLOOKUP(CONCATENATE($B101,"_",K$99),'Rozpis-skore'!$A$3:$AC$162,20,0),")"),"")),"")</f>
        <v/>
      </c>
      <c r="L101" s="232">
        <f ca="1">IF((COUNTIFS('Rozpis-skore'!$C$3:$C$162,B101,'Rozpis-skore'!$B$3:$B$162,"&lt;&gt;N")+COUNTIFS('Rozpis-skore'!$D$3:$D$162,B101,'Rozpis-skore'!$B$3:$B$162,"&lt;&gt;N"))=0,"",SUMIF('Rozpis-skore'!$C$3:$C$162,B101,'Rozpis-skore'!$I$3:$I$128)+SUMIF('Rozpis-skore'!$D$3:$D$162,B101,'Rozpis-skore'!$J$3:$J$128))</f>
        <v>0</v>
      </c>
      <c r="M101" s="235">
        <f ca="1">IF((COUNTIFS('Rozpis-skore'!$C$3:$C$162,B101,'Rozpis-skore'!$B$3:$B$162,"&lt;&gt;N")+COUNTIFS('Rozpis-skore'!$D$3:$D$162,B101,'Rozpis-skore'!$B$3:$B$162,"&lt;&gt;N"))=0,"",SUMIF('Rozpis-skore'!$C$3:$C$162,$B101,'Rozpis-skore'!$E$3:$E$128)+SUMIF('Rozpis-skore'!$D$3:$D$162,$B101,'Rozpis-skore'!$F$3:$F$128))</f>
        <v>18</v>
      </c>
      <c r="N101" s="355">
        <f ca="1">IF((COUNTIFS('Rozpis-skore'!$C$3:$C$162,B101,'Rozpis-skore'!$B$3:$B$162,"&lt;&gt;N")+COUNTIFS('Rozpis-skore'!$D$3:$D$162,B101,'Rozpis-skore'!$B$3:$B$162,"&lt;&gt;N"))=0,"",SUMIF('Rozpis-skore'!$C$3:$C$162,$B101,'Rozpis-skore'!$F$3:$F$128)+SUMIF('Rozpis-skore'!$D$3:$D$162,$B101,'Rozpis-skore'!$E$3:$E$128))</f>
        <v>17</v>
      </c>
      <c r="O101" s="233">
        <f t="shared" ca="1" si="16"/>
        <v>1</v>
      </c>
      <c r="P101" s="445">
        <f t="shared" ca="1" si="17"/>
        <v>1.0588235294117647</v>
      </c>
      <c r="Q101" s="447">
        <f>Tabulka!Q101</f>
        <v>1</v>
      </c>
      <c r="R101" s="447">
        <f>IF($Q101="","",IF(AND(COUNTIF($Q$100:$Q$107,$Q101)&gt;1,COUNTIF($Q$100:$Q$107,$Q101)&lt;COUNTA($C$100:$C$107)),HLOOKUP($B101,'rozstřely-skore'!$C$332:$BN$345,10,0),""))</f>
        <v>0</v>
      </c>
      <c r="S101" s="448">
        <f>IF($Q101="","",IF(AND(COUNTIF($Q$100:$Q$107,$Q101)&gt;1,COUNTIF($Q$100:$Q$107,$Q101)&lt;COUNTA($C$100:$C$107)),HLOOKUP($B101,'rozstřely-skore'!$C$332:$BN$345,11,0),""))</f>
        <v>6</v>
      </c>
      <c r="T101" s="449">
        <f>IF($Q101="","",IF(AND(COUNTIF($Q$100:$Q$107,$Q101)&gt;1,COUNTIF($Q$100:$Q$107,$Q101)&lt;COUNTA($C$100:$C$107)),HLOOKUP($B101,'rozstřely-skore'!$C$332:$BN$345,12,0),""))</f>
        <v>7</v>
      </c>
      <c r="U101" s="447">
        <f>IF($Q101="","",IF(AND(COUNTIF($Q$100:$Q$107,$Q101)&gt;1,COUNTIF($Q$100:$Q$107,$Q101)&lt;COUNTA($C$100:$C$107)),HLOOKUP($B101,'rozstřely-skore'!$C$332:$BN$345,13,0),""))</f>
        <v>-1</v>
      </c>
      <c r="V101" s="450">
        <f>IF($Q101="","",IF(AND(COUNTIF($Q$100:$Q$107,$Q101)&gt;1,COUNTIF($Q$100:$Q$107,$Q101)&lt;COUNTA($C$100:$C$107)),HLOOKUP($B101,'rozstřely-skore'!$C$332:$BN$345,14,0),""))</f>
        <v>0.8571428571428571</v>
      </c>
      <c r="W101" s="325"/>
    </row>
    <row r="102" spans="1:23" ht="30" customHeight="1" x14ac:dyDescent="0.25">
      <c r="A102" s="324"/>
      <c r="B102" s="1013">
        <f>'Tabulky skupin'!B102</f>
        <v>93</v>
      </c>
      <c r="C102" s="885" t="str">
        <f>VLOOKUP($B102,jednotlivci!$C$5:$G$164,5,0)</f>
        <v>Černý/ 
Novotný</v>
      </c>
      <c r="D102" s="100" t="str">
        <f>IFERROR(CONCATENATE(VLOOKUP(CONCATENATE(D$99,"_",$B102),'Rozpis-skore'!$A$3:$AC$162,IF(VLOOKUP(CONCATENATE(D$99,"_",$B102),'Rozpis-skore'!$A$3:$AC$162,3,0)=$B102,5,6),0),":",VLOOKUP(CONCATENATE(D$99,"_",$B102),'Rozpis-skore'!$A$3:$AC$162,IF(VLOOKUP(CONCATENATE(D$99,"_",$B102),'Rozpis-skore'!$A$3:$AC$162,3,0)=$B102,6,5),0),IF(VLOOKUP(CONCATENATE(D$99,"_",$B102),'Rozpis-skore'!$A$3:$AC$162,20,0)&lt;&gt;"",CONCATENATE(" (",VLOOKUP(CONCATENATE(D$99,"_",$B102),'Rozpis-skore'!$A$3:$AC$162,20,0),")"),"")),"")</f>
        <v>8:5</v>
      </c>
      <c r="E102" s="103" t="str">
        <f>IFERROR(CONCATENATE(VLOOKUP(CONCATENATE(E$99,"_",$B102),'Rozpis-skore'!$A$3:$AC$162,IF(VLOOKUP(CONCATENATE(E$99,"_",$B102),'Rozpis-skore'!$A$3:$AC$162,3,0)=$B102,5,6),0),":",VLOOKUP(CONCATENATE(E$99,"_",$B102),'Rozpis-skore'!$A$3:$AC$162,IF(VLOOKUP(CONCATENATE(E$99,"_",$B102),'Rozpis-skore'!$A$3:$AC$162,3,0)=$B102,6,5),0),IF(VLOOKUP(CONCATENATE(E$99,"_",$B102),'Rozpis-skore'!$A$3:$AC$162,20,0)&lt;&gt;"",CONCATENATE(" (",VLOOKUP(CONCATENATE(E$99,"_",$B102),'Rozpis-skore'!$A$3:$AC$162,20,0),")"),"")),"")</f>
        <v>5:2</v>
      </c>
      <c r="F102" s="444" t="str">
        <f>E101</f>
        <v>I</v>
      </c>
      <c r="G102" s="101" t="str">
        <f>IFERROR(CONCATENATE(VLOOKUP(CONCATENATE($B102,"_",G$99),'Rozpis-skore'!$A$3:$AC$162,IF(VLOOKUP(CONCATENATE($B102,"_",G$99),'Rozpis-skore'!$A$3:$AC$162,3,0)=$B102,5,6),0),":",VLOOKUP(CONCATENATE($B102,"_",G$99),'Rozpis-skore'!$A$3:$AC$162,IF(VLOOKUP(CONCATENATE($B102,"_",G$99),'Rozpis-skore'!$A$3:$AC$162,3,0)=$B102,6,5),0),IF(VLOOKUP(CONCATENATE($B102,"_",G$99),'Rozpis-skore'!$A$3:$AC$162,20,0)&lt;&gt;"",CONCATENATE(" (",VLOOKUP(CONCATENATE($B102,"_",G$99),'Rozpis-skore'!$A$3:$AC$162,20,0),")"),"")),"")</f>
        <v>9:9</v>
      </c>
      <c r="H102" s="101" t="str">
        <f>IFERROR(CONCATENATE(VLOOKUP(CONCATENATE($B102,"_",H$99),'Rozpis-skore'!$A$3:$AC$162,IF(VLOOKUP(CONCATENATE($B102,"_",H$99),'Rozpis-skore'!$A$3:$AC$162,3,0)=$B102,5,6),0),":",VLOOKUP(CONCATENATE($B102,"_",H$99),'Rozpis-skore'!$A$3:$AC$162,IF(VLOOKUP(CONCATENATE($B102,"_",H$99),'Rozpis-skore'!$A$3:$AC$162,3,0)=$B102,6,5),0),IF(VLOOKUP(CONCATENATE($B102,"_",H$99),'Rozpis-skore'!$A$3:$AC$162,20,0)&lt;&gt;"",CONCATENATE(" (",VLOOKUP(CONCATENATE($B102,"_",H$99),'Rozpis-skore'!$A$3:$AC$162,20,0),")"),"")),"")</f>
        <v>10:7</v>
      </c>
      <c r="I102" s="101" t="str">
        <f>IFERROR(CONCATENATE(VLOOKUP(CONCATENATE($B102,"_",I$99),'Rozpis-skore'!$A$3:$AC$162,IF(VLOOKUP(CONCATENATE($B102,"_",I$99),'Rozpis-skore'!$A$3:$AC$162,3,0)=$B102,5,6),0),":",VLOOKUP(CONCATENATE($B102,"_",I$99),'Rozpis-skore'!$A$3:$AC$162,IF(VLOOKUP(CONCATENATE($B102,"_",I$99),'Rozpis-skore'!$A$3:$AC$162,3,0)=$B102,6,5),0),IF(VLOOKUP(CONCATENATE($B102,"_",I$99),'Rozpis-skore'!$A$3:$AC$162,20,0)&lt;&gt;"",CONCATENATE(" (",VLOOKUP(CONCATENATE($B102,"_",I$99),'Rozpis-skore'!$A$3:$AC$162,20,0),")"),"")),"")</f>
        <v/>
      </c>
      <c r="J102" s="101" t="str">
        <f>IFERROR(CONCATENATE(VLOOKUP(CONCATENATE($B102,"_",J$99),'Rozpis-skore'!$A$3:$AC$162,IF(VLOOKUP(CONCATENATE($B102,"_",J$99),'Rozpis-skore'!$A$3:$AC$162,3,0)=$B102,5,6),0),":",VLOOKUP(CONCATENATE($B102,"_",J$99),'Rozpis-skore'!$A$3:$AC$162,IF(VLOOKUP(CONCATENATE($B102,"_",J$99),'Rozpis-skore'!$A$3:$AC$162,3,0)=$B102,6,5),0),IF(VLOOKUP(CONCATENATE($B102,"_",J$99),'Rozpis-skore'!$A$3:$AC$162,20,0)&lt;&gt;"",CONCATENATE(" (",VLOOKUP(CONCATENATE($B102,"_",J$99),'Rozpis-skore'!$A$3:$AC$162,20,0),")"),"")),"")</f>
        <v/>
      </c>
      <c r="K102" s="229" t="str">
        <f>IFERROR(CONCATENATE(VLOOKUP(CONCATENATE($B102,"_",K$99),'Rozpis-skore'!$A$3:$AC$162,IF(VLOOKUP(CONCATENATE($B102,"_",K$99),'Rozpis-skore'!$A$3:$AC$162,3,0)=$B102,5,6),0),":",VLOOKUP(CONCATENATE($B102,"_",K$99),'Rozpis-skore'!$A$3:$AC$162,IF(VLOOKUP(CONCATENATE($B102,"_",K$99),'Rozpis-skore'!$A$3:$AC$162,3,0)=$B102,6,5),0),IF(VLOOKUP(CONCATENATE($B102,"_",K$99),'Rozpis-skore'!$A$3:$AC$162,20,0)&lt;&gt;"",CONCATENATE(" (",VLOOKUP(CONCATENATE($B102,"_",K$99),'Rozpis-skore'!$A$3:$AC$162,20,0),")"),"")),"")</f>
        <v/>
      </c>
      <c r="L102" s="232">
        <f ca="1">IF((COUNTIFS('Rozpis-skore'!$C$3:$C$162,B102,'Rozpis-skore'!$B$3:$B$162,"&lt;&gt;N")+COUNTIFS('Rozpis-skore'!$D$3:$D$162,B102,'Rozpis-skore'!$B$3:$B$162,"&lt;&gt;N"))=0,"",SUMIF('Rozpis-skore'!$C$3:$C$162,B102,'Rozpis-skore'!$I$3:$I$128)+SUMIF('Rozpis-skore'!$D$3:$D$162,B102,'Rozpis-skore'!$J$3:$J$128))</f>
        <v>0</v>
      </c>
      <c r="M102" s="235">
        <f ca="1">IF((COUNTIFS('Rozpis-skore'!$C$3:$C$162,B102,'Rozpis-skore'!$B$3:$B$162,"&lt;&gt;N")+COUNTIFS('Rozpis-skore'!$D$3:$D$162,B102,'Rozpis-skore'!$B$3:$B$162,"&lt;&gt;N"))=0,"",SUMIF('Rozpis-skore'!$C$3:$C$162,$B102,'Rozpis-skore'!$E$3:$E$128)+SUMIF('Rozpis-skore'!$D$3:$D$162,$B102,'Rozpis-skore'!$F$3:$F$128))</f>
        <v>32</v>
      </c>
      <c r="N102" s="355">
        <f ca="1">IF((COUNTIFS('Rozpis-skore'!$C$3:$C$162,B102,'Rozpis-skore'!$B$3:$B$162,"&lt;&gt;N")+COUNTIFS('Rozpis-skore'!$D$3:$D$162,B102,'Rozpis-skore'!$B$3:$B$162,"&lt;&gt;N"))=0,"",SUMIF('Rozpis-skore'!$C$3:$C$162,$B102,'Rozpis-skore'!$F$3:$F$128)+SUMIF('Rozpis-skore'!$D$3:$D$162,$B102,'Rozpis-skore'!$E$3:$E$128))</f>
        <v>23</v>
      </c>
      <c r="O102" s="233">
        <f t="shared" ca="1" si="16"/>
        <v>9</v>
      </c>
      <c r="P102" s="445">
        <f t="shared" ca="1" si="17"/>
        <v>1.3913043478260869</v>
      </c>
      <c r="Q102" s="447">
        <f>Tabulka!Q102</f>
        <v>1</v>
      </c>
      <c r="R102" s="447">
        <f>IF($Q102="","",IF(AND(COUNTIF($Q$100:$Q$107,$Q102)&gt;1,COUNTIF($Q$100:$Q$107,$Q102)&lt;COUNTA($C$100:$C$107)),HLOOKUP($B102,'rozstřely-skore'!$C$332:$BN$345,10,0),""))</f>
        <v>0</v>
      </c>
      <c r="S102" s="448">
        <f>IF($Q102="","",IF(AND(COUNTIF($Q$100:$Q$107,$Q102)&gt;1,COUNTIF($Q$100:$Q$107,$Q102)&lt;COUNTA($C$100:$C$107)),HLOOKUP($B102,'rozstřely-skore'!$C$332:$BN$345,11,0),""))</f>
        <v>14</v>
      </c>
      <c r="T102" s="449">
        <f>IF($Q102="","",IF(AND(COUNTIF($Q$100:$Q$107,$Q102)&gt;1,COUNTIF($Q$100:$Q$107,$Q102)&lt;COUNTA($C$100:$C$107)),HLOOKUP($B102,'rozstřely-skore'!$C$332:$BN$345,12,0),""))</f>
        <v>11</v>
      </c>
      <c r="U102" s="447">
        <f>IF($Q102="","",IF(AND(COUNTIF($Q$100:$Q$107,$Q102)&gt;1,COUNTIF($Q$100:$Q$107,$Q102)&lt;COUNTA($C$100:$C$107)),HLOOKUP($B102,'rozstřely-skore'!$C$332:$BN$345,13,0),""))</f>
        <v>3</v>
      </c>
      <c r="V102" s="450">
        <f>IF($Q102="","",IF(AND(COUNTIF($Q$100:$Q$107,$Q102)&gt;1,COUNTIF($Q$100:$Q$107,$Q102)&lt;COUNTA($C$100:$C$107)),HLOOKUP($B102,'rozstřely-skore'!$C$332:$BN$345,14,0),""))</f>
        <v>1.2727272727272727</v>
      </c>
      <c r="W102" s="325"/>
    </row>
    <row r="103" spans="1:23" ht="30" customHeight="1" x14ac:dyDescent="0.25">
      <c r="A103" s="324"/>
      <c r="B103" s="1013">
        <f>'Tabulky skupin'!B103</f>
        <v>94</v>
      </c>
      <c r="C103" s="885" t="str">
        <f>VLOOKUP($B103,jednotlivci!$C$5:$G$164,5,0)</f>
        <v>Kühnel/ 
Černý</v>
      </c>
      <c r="D103" s="100" t="str">
        <f>IFERROR(CONCATENATE(VLOOKUP(CONCATENATE(D$99,"_",$B103),'Rozpis-skore'!$A$3:$AC$162,IF(VLOOKUP(CONCATENATE(D$99,"_",$B103),'Rozpis-skore'!$A$3:$AC$162,3,0)=$B103,5,6),0),":",VLOOKUP(CONCATENATE(D$99,"_",$B103),'Rozpis-skore'!$A$3:$AC$162,IF(VLOOKUP(CONCATENATE(D$99,"_",$B103),'Rozpis-skore'!$A$3:$AC$162,3,0)=$B103,6,5),0),IF(VLOOKUP(CONCATENATE(D$99,"_",$B103),'Rozpis-skore'!$A$3:$AC$162,20,0)&lt;&gt;"",CONCATENATE(" (",VLOOKUP(CONCATENATE(D$99,"_",$B103),'Rozpis-skore'!$A$3:$AC$162,20,0),")"),"")),"")</f>
        <v>9:7</v>
      </c>
      <c r="E103" s="103" t="str">
        <f>IFERROR(CONCATENATE(VLOOKUP(CONCATENATE(E$99,"_",$B103),'Rozpis-skore'!$A$3:$AC$162,IF(VLOOKUP(CONCATENATE(E$99,"_",$B103),'Rozpis-skore'!$A$3:$AC$162,3,0)=$B103,5,6),0),":",VLOOKUP(CONCATENATE(E$99,"_",$B103),'Rozpis-skore'!$A$3:$AC$162,IF(VLOOKUP(CONCATENATE(E$99,"_",$B103),'Rozpis-skore'!$A$3:$AC$162,3,0)=$B103,6,5),0),IF(VLOOKUP(CONCATENATE(E$99,"_",$B103),'Rozpis-skore'!$A$3:$AC$162,20,0)&lt;&gt;"",CONCATENATE(" (",VLOOKUP(CONCATENATE(E$99,"_",$B103),'Rozpis-skore'!$A$3:$AC$162,20,0),")"),"")),"")</f>
        <v>2:4</v>
      </c>
      <c r="F103" s="103" t="str">
        <f>IFERROR(CONCATENATE(VLOOKUP(CONCATENATE(F$99,"_",$B103),'Rozpis-skore'!$A$3:$AC$162,IF(VLOOKUP(CONCATENATE(F$99,"_",$B103),'Rozpis-skore'!$A$3:$AC$162,3,0)=$B103,5,6),0),":",VLOOKUP(CONCATENATE(F$99,"_",$B103),'Rozpis-skore'!$A$3:$AC$162,IF(VLOOKUP(CONCATENATE(F$99,"_",$B103),'Rozpis-skore'!$A$3:$AC$162,3,0)=$B103,6,5),0),IF(VLOOKUP(CONCATENATE(F$99,"_",$B103),'Rozpis-skore'!$A$3:$AC$162,20,0)&lt;&gt;"",CONCATENATE(" (",VLOOKUP(CONCATENATE(F$99,"_",$B103),'Rozpis-skore'!$A$3:$AC$162,20,0),")"),"")),"")</f>
        <v>9:9</v>
      </c>
      <c r="G103" s="444" t="str">
        <f>F102</f>
        <v>I</v>
      </c>
      <c r="H103" s="101" t="str">
        <f>IFERROR(CONCATENATE(VLOOKUP(CONCATENATE($B103,"_",H$99),'Rozpis-skore'!$A$3:$AC$162,IF(VLOOKUP(CONCATENATE($B103,"_",H$99),'Rozpis-skore'!$A$3:$AC$162,3,0)=$B103,5,6),0),":",VLOOKUP(CONCATENATE($B103,"_",H$99),'Rozpis-skore'!$A$3:$AC$162,IF(VLOOKUP(CONCATENATE($B103,"_",H$99),'Rozpis-skore'!$A$3:$AC$162,3,0)=$B103,6,5),0),IF(VLOOKUP(CONCATENATE($B103,"_",H$99),'Rozpis-skore'!$A$3:$AC$162,20,0)&lt;&gt;"",CONCATENATE(" (",VLOOKUP(CONCATENATE($B103,"_",H$99),'Rozpis-skore'!$A$3:$AC$162,20,0),")"),"")),"")</f>
        <v>5:4</v>
      </c>
      <c r="I103" s="101" t="str">
        <f>IFERROR(CONCATENATE(VLOOKUP(CONCATENATE($B103,"_",I$99),'Rozpis-skore'!$A$3:$AC$162,IF(VLOOKUP(CONCATENATE($B103,"_",I$99),'Rozpis-skore'!$A$3:$AC$162,3,0)=$B103,5,6),0),":",VLOOKUP(CONCATENATE($B103,"_",I$99),'Rozpis-skore'!$A$3:$AC$162,IF(VLOOKUP(CONCATENATE($B103,"_",I$99),'Rozpis-skore'!$A$3:$AC$162,3,0)=$B103,6,5),0),IF(VLOOKUP(CONCATENATE($B103,"_",I$99),'Rozpis-skore'!$A$3:$AC$162,20,0)&lt;&gt;"",CONCATENATE(" (",VLOOKUP(CONCATENATE($B103,"_",I$99),'Rozpis-skore'!$A$3:$AC$162,20,0),")"),"")),"")</f>
        <v/>
      </c>
      <c r="J103" s="101" t="str">
        <f>IFERROR(CONCATENATE(VLOOKUP(CONCATENATE($B103,"_",J$99),'Rozpis-skore'!$A$3:$AC$162,IF(VLOOKUP(CONCATENATE($B103,"_",J$99),'Rozpis-skore'!$A$3:$AC$162,3,0)=$B103,5,6),0),":",VLOOKUP(CONCATENATE($B103,"_",J$99),'Rozpis-skore'!$A$3:$AC$162,IF(VLOOKUP(CONCATENATE($B103,"_",J$99),'Rozpis-skore'!$A$3:$AC$162,3,0)=$B103,6,5),0),IF(VLOOKUP(CONCATENATE($B103,"_",J$99),'Rozpis-skore'!$A$3:$AC$162,20,0)&lt;&gt;"",CONCATENATE(" (",VLOOKUP(CONCATENATE($B103,"_",J$99),'Rozpis-skore'!$A$3:$AC$162,20,0),")"),"")),"")</f>
        <v/>
      </c>
      <c r="K103" s="229" t="str">
        <f>IFERROR(CONCATENATE(VLOOKUP(CONCATENATE($B103,"_",K$99),'Rozpis-skore'!$A$3:$AC$162,IF(VLOOKUP(CONCATENATE($B103,"_",K$99),'Rozpis-skore'!$A$3:$AC$162,3,0)=$B103,5,6),0),":",VLOOKUP(CONCATENATE($B103,"_",K$99),'Rozpis-skore'!$A$3:$AC$162,IF(VLOOKUP(CONCATENATE($B103,"_",K$99),'Rozpis-skore'!$A$3:$AC$162,3,0)=$B103,6,5),0),IF(VLOOKUP(CONCATENATE($B103,"_",K$99),'Rozpis-skore'!$A$3:$AC$162,20,0)&lt;&gt;"",CONCATENATE(" (",VLOOKUP(CONCATENATE($B103,"_",K$99),'Rozpis-skore'!$A$3:$AC$162,20,0),")"),"")),"")</f>
        <v/>
      </c>
      <c r="L103" s="232">
        <f ca="1">IF((COUNTIFS('Rozpis-skore'!$C$3:$C$162,B103,'Rozpis-skore'!$B$3:$B$162,"&lt;&gt;N")+COUNTIFS('Rozpis-skore'!$D$3:$D$162,B103,'Rozpis-skore'!$B$3:$B$162,"&lt;&gt;N"))=0,"",SUMIF('Rozpis-skore'!$C$3:$C$162,B103,'Rozpis-skore'!$I$3:$I$128)+SUMIF('Rozpis-skore'!$D$3:$D$162,B103,'Rozpis-skore'!$J$3:$J$128))</f>
        <v>0</v>
      </c>
      <c r="M103" s="235">
        <f ca="1">IF((COUNTIFS('Rozpis-skore'!$C$3:$C$162,B103,'Rozpis-skore'!$B$3:$B$162,"&lt;&gt;N")+COUNTIFS('Rozpis-skore'!$D$3:$D$162,B103,'Rozpis-skore'!$B$3:$B$162,"&lt;&gt;N"))=0,"",SUMIF('Rozpis-skore'!$C$3:$C$162,$B103,'Rozpis-skore'!$E$3:$E$128)+SUMIF('Rozpis-skore'!$D$3:$D$162,$B103,'Rozpis-skore'!$F$3:$F$128))</f>
        <v>25</v>
      </c>
      <c r="N103" s="355">
        <f ca="1">IF((COUNTIFS('Rozpis-skore'!$C$3:$C$162,B103,'Rozpis-skore'!$B$3:$B$162,"&lt;&gt;N")+COUNTIFS('Rozpis-skore'!$D$3:$D$162,B103,'Rozpis-skore'!$B$3:$B$162,"&lt;&gt;N"))=0,"",SUMIF('Rozpis-skore'!$C$3:$C$162,$B103,'Rozpis-skore'!$F$3:$F$128)+SUMIF('Rozpis-skore'!$D$3:$D$162,$B103,'Rozpis-skore'!$E$3:$E$128))</f>
        <v>24</v>
      </c>
      <c r="O103" s="233">
        <f t="shared" ca="1" si="16"/>
        <v>1</v>
      </c>
      <c r="P103" s="445">
        <f t="shared" ca="1" si="17"/>
        <v>1.0416666666666667</v>
      </c>
      <c r="Q103" s="447">
        <f>Tabulka!Q103</f>
        <v>1</v>
      </c>
      <c r="R103" s="447">
        <f>IF($Q103="","",IF(AND(COUNTIF($Q$100:$Q$107,$Q103)&gt;1,COUNTIF($Q$100:$Q$107,$Q103)&lt;COUNTA($C$100:$C$107)),HLOOKUP($B103,'rozstřely-skore'!$C$332:$BN$345,10,0),""))</f>
        <v>0</v>
      </c>
      <c r="S103" s="448">
        <f>IF($Q103="","",IF(AND(COUNTIF($Q$100:$Q$107,$Q103)&gt;1,COUNTIF($Q$100:$Q$107,$Q103)&lt;COUNTA($C$100:$C$107)),HLOOKUP($B103,'rozstřely-skore'!$C$332:$BN$345,11,0),""))</f>
        <v>11</v>
      </c>
      <c r="T103" s="449">
        <f>IF($Q103="","",IF(AND(COUNTIF($Q$100:$Q$107,$Q103)&gt;1,COUNTIF($Q$100:$Q$107,$Q103)&lt;COUNTA($C$100:$C$107)),HLOOKUP($B103,'rozstřely-skore'!$C$332:$BN$345,12,0),""))</f>
        <v>13</v>
      </c>
      <c r="U103" s="447">
        <f>IF($Q103="","",IF(AND(COUNTIF($Q$100:$Q$107,$Q103)&gt;1,COUNTIF($Q$100:$Q$107,$Q103)&lt;COUNTA($C$100:$C$107)),HLOOKUP($B103,'rozstřely-skore'!$C$332:$BN$345,13,0),""))</f>
        <v>-2</v>
      </c>
      <c r="V103" s="450">
        <f>IF($Q103="","",IF(AND(COUNTIF($Q$100:$Q$107,$Q103)&gt;1,COUNTIF($Q$100:$Q$107,$Q103)&lt;COUNTA($C$100:$C$107)),HLOOKUP($B103,'rozstřely-skore'!$C$332:$BN$345,14,0),""))</f>
        <v>0.84615384615384615</v>
      </c>
      <c r="W103" s="325"/>
    </row>
    <row r="104" spans="1:23" ht="30" customHeight="1" x14ac:dyDescent="0.25">
      <c r="A104" s="324"/>
      <c r="B104" s="1013">
        <f>'Tabulky skupin'!B104</f>
        <v>95</v>
      </c>
      <c r="C104" s="885" t="str">
        <f>VLOOKUP($B104,jednotlivci!$C$5:$G$164,5,0)</f>
        <v>Syryčanský/ 
Hrstka</v>
      </c>
      <c r="D104" s="100" t="str">
        <f>IFERROR(CONCATENATE(VLOOKUP(CONCATENATE(D$99,"_",$B104),'Rozpis-skore'!$A$3:$AC$162,IF(VLOOKUP(CONCATENATE(D$99,"_",$B104),'Rozpis-skore'!$A$3:$AC$162,3,0)=$B104,5,6),0),":",VLOOKUP(CONCATENATE(D$99,"_",$B104),'Rozpis-skore'!$A$3:$AC$162,IF(VLOOKUP(CONCATENATE(D$99,"_",$B104),'Rozpis-skore'!$A$3:$AC$162,3,0)=$B104,6,5),0),IF(VLOOKUP(CONCATENATE(D$99,"_",$B104),'Rozpis-skore'!$A$3:$AC$162,20,0)&lt;&gt;"",CONCATENATE(" (",VLOOKUP(CONCATENATE(D$99,"_",$B104),'Rozpis-skore'!$A$3:$AC$162,20,0),")"),"")),"")</f>
        <v>6:4</v>
      </c>
      <c r="E104" s="103" t="str">
        <f>IFERROR(CONCATENATE(VLOOKUP(CONCATENATE(E$99,"_",$B104),'Rozpis-skore'!$A$3:$AC$162,IF(VLOOKUP(CONCATENATE(E$99,"_",$B104),'Rozpis-skore'!$A$3:$AC$162,3,0)=$B104,5,6),0),":",VLOOKUP(CONCATENATE(E$99,"_",$B104),'Rozpis-skore'!$A$3:$AC$162,IF(VLOOKUP(CONCATENATE(E$99,"_",$B104),'Rozpis-skore'!$A$3:$AC$162,3,0)=$B104,6,5),0),IF(VLOOKUP(CONCATENATE(E$99,"_",$B104),'Rozpis-skore'!$A$3:$AC$162,20,0)&lt;&gt;"",CONCATENATE(" (",VLOOKUP(CONCATENATE(E$99,"_",$B104),'Rozpis-skore'!$A$3:$AC$162,20,0),")"),"")),"")</f>
        <v>5:5</v>
      </c>
      <c r="F104" s="103" t="str">
        <f>IFERROR(CONCATENATE(VLOOKUP(CONCATENATE(F$99,"_",$B104),'Rozpis-skore'!$A$3:$AC$162,IF(VLOOKUP(CONCATENATE(F$99,"_",$B104),'Rozpis-skore'!$A$3:$AC$162,3,0)=$B104,5,6),0),":",VLOOKUP(CONCATENATE(F$99,"_",$B104),'Rozpis-skore'!$A$3:$AC$162,IF(VLOOKUP(CONCATENATE(F$99,"_",$B104),'Rozpis-skore'!$A$3:$AC$162,3,0)=$B104,6,5),0),IF(VLOOKUP(CONCATENATE(F$99,"_",$B104),'Rozpis-skore'!$A$3:$AC$162,20,0)&lt;&gt;"",CONCATENATE(" (",VLOOKUP(CONCATENATE(F$99,"_",$B104),'Rozpis-skore'!$A$3:$AC$162,20,0),")"),"")),"")</f>
        <v>7:10</v>
      </c>
      <c r="G104" s="103" t="str">
        <f>IFERROR(CONCATENATE(VLOOKUP(CONCATENATE(G$99,"_",$B104),'Rozpis-skore'!$A$3:$AC$162,IF(VLOOKUP(CONCATENATE(G$99,"_",$B104),'Rozpis-skore'!$A$3:$AC$162,3,0)=$B104,5,6),0),":",VLOOKUP(CONCATENATE(G$99,"_",$B104),'Rozpis-skore'!$A$3:$AC$162,IF(VLOOKUP(CONCATENATE(G$99,"_",$B104),'Rozpis-skore'!$A$3:$AC$162,3,0)=$B104,6,5),0),IF(VLOOKUP(CONCATENATE(G$99,"_",$B104),'Rozpis-skore'!$A$3:$AC$162,20,0)&lt;&gt;"",CONCATENATE(" (",VLOOKUP(CONCATENATE(G$99,"_",$B104),'Rozpis-skore'!$A$3:$AC$162,20,0),")"),"")),"")</f>
        <v>4:5</v>
      </c>
      <c r="H104" s="444" t="str">
        <f>G103</f>
        <v>I</v>
      </c>
      <c r="I104" s="101" t="str">
        <f>IFERROR(CONCATENATE(VLOOKUP(CONCATENATE($B104,"_",I$99),'Rozpis-skore'!$A$3:$AC$162,IF(VLOOKUP(CONCATENATE($B104,"_",I$99),'Rozpis-skore'!$A$3:$AC$162,3,0)=$B104,5,6),0),":",VLOOKUP(CONCATENATE($B104,"_",I$99),'Rozpis-skore'!$A$3:$AC$162,IF(VLOOKUP(CONCATENATE($B104,"_",I$99),'Rozpis-skore'!$A$3:$AC$162,3,0)=$B104,6,5),0),IF(VLOOKUP(CONCATENATE($B104,"_",I$99),'Rozpis-skore'!$A$3:$AC$162,20,0)&lt;&gt;"",CONCATENATE(" (",VLOOKUP(CONCATENATE($B104,"_",I$99),'Rozpis-skore'!$A$3:$AC$162,20,0),")"),"")),"")</f>
        <v/>
      </c>
      <c r="J104" s="101" t="str">
        <f>IFERROR(CONCATENATE(VLOOKUP(CONCATENATE($B104,"_",J$99),'Rozpis-skore'!$A$3:$AC$162,IF(VLOOKUP(CONCATENATE($B104,"_",J$99),'Rozpis-skore'!$A$3:$AC$162,3,0)=$B104,5,6),0),":",VLOOKUP(CONCATENATE($B104,"_",J$99),'Rozpis-skore'!$A$3:$AC$162,IF(VLOOKUP(CONCATENATE($B104,"_",J$99),'Rozpis-skore'!$A$3:$AC$162,3,0)=$B104,6,5),0),IF(VLOOKUP(CONCATENATE($B104,"_",J$99),'Rozpis-skore'!$A$3:$AC$162,20,0)&lt;&gt;"",CONCATENATE(" (",VLOOKUP(CONCATENATE($B104,"_",J$99),'Rozpis-skore'!$A$3:$AC$162,20,0),")"),"")),"")</f>
        <v/>
      </c>
      <c r="K104" s="229" t="str">
        <f>IFERROR(CONCATENATE(VLOOKUP(CONCATENATE($B104,"_",K$99),'Rozpis-skore'!$A$3:$AC$162,IF(VLOOKUP(CONCATENATE($B104,"_",K$99),'Rozpis-skore'!$A$3:$AC$162,3,0)=$B104,5,6),0),":",VLOOKUP(CONCATENATE($B104,"_",K$99),'Rozpis-skore'!$A$3:$AC$162,IF(VLOOKUP(CONCATENATE($B104,"_",K$99),'Rozpis-skore'!$A$3:$AC$162,3,0)=$B104,6,5),0),IF(VLOOKUP(CONCATENATE($B104,"_",K$99),'Rozpis-skore'!$A$3:$AC$162,20,0)&lt;&gt;"",CONCATENATE(" (",VLOOKUP(CONCATENATE($B104,"_",K$99),'Rozpis-skore'!$A$3:$AC$162,20,0),")"),"")),"")</f>
        <v/>
      </c>
      <c r="L104" s="232">
        <f ca="1">IF((COUNTIFS('Rozpis-skore'!$C$3:$C$162,B104,'Rozpis-skore'!$B$3:$B$162,"&lt;&gt;N")+COUNTIFS('Rozpis-skore'!$D$3:$D$162,B104,'Rozpis-skore'!$B$3:$B$162,"&lt;&gt;N"))=0,"",SUMIF('Rozpis-skore'!$C$3:$C$162,B104,'Rozpis-skore'!$I$3:$I$128)+SUMIF('Rozpis-skore'!$D$3:$D$162,B104,'Rozpis-skore'!$J$3:$J$128))</f>
        <v>0</v>
      </c>
      <c r="M104" s="235">
        <f ca="1">IF((COUNTIFS('Rozpis-skore'!$C$3:$C$162,B104,'Rozpis-skore'!$B$3:$B$162,"&lt;&gt;N")+COUNTIFS('Rozpis-skore'!$D$3:$D$162,B104,'Rozpis-skore'!$B$3:$B$162,"&lt;&gt;N"))=0,"",SUMIF('Rozpis-skore'!$C$3:$C$162,$B104,'Rozpis-skore'!$E$3:$E$128)+SUMIF('Rozpis-skore'!$D$3:$D$162,$B104,'Rozpis-skore'!$F$3:$F$128))</f>
        <v>22</v>
      </c>
      <c r="N104" s="355">
        <f ca="1">IF((COUNTIFS('Rozpis-skore'!$C$3:$C$162,B104,'Rozpis-skore'!$B$3:$B$162,"&lt;&gt;N")+COUNTIFS('Rozpis-skore'!$D$3:$D$162,B104,'Rozpis-skore'!$B$3:$B$162,"&lt;&gt;N"))=0,"",SUMIF('Rozpis-skore'!$C$3:$C$162,$B104,'Rozpis-skore'!$F$3:$F$128)+SUMIF('Rozpis-skore'!$D$3:$D$162,$B104,'Rozpis-skore'!$E$3:$E$128))</f>
        <v>24</v>
      </c>
      <c r="O104" s="233">
        <f t="shared" ca="1" si="16"/>
        <v>-2</v>
      </c>
      <c r="P104" s="445">
        <f t="shared" ca="1" si="17"/>
        <v>0.91666666666666663</v>
      </c>
      <c r="Q104" s="447">
        <f>Tabulka!Q104</f>
        <v>4</v>
      </c>
      <c r="R104" s="447" t="str">
        <f>IF($Q104="","",IF(AND(COUNTIF($Q$100:$Q$107,$Q104)&gt;1,COUNTIF($Q$100:$Q$107,$Q104)&lt;COUNTA($C$100:$C$107)),HLOOKUP($B104,'rozstřely-skore'!$C$332:$BN$345,10,0),""))</f>
        <v/>
      </c>
      <c r="S104" s="448" t="str">
        <f>IF($Q104="","",IF(AND(COUNTIF($Q$100:$Q$107,$Q104)&gt;1,COUNTIF($Q$100:$Q$107,$Q104)&lt;COUNTA($C$100:$C$107)),HLOOKUP($B104,'rozstřely-skore'!$C$332:$BN$345,11,0),""))</f>
        <v/>
      </c>
      <c r="T104" s="449" t="str">
        <f>IF($Q104="","",IF(AND(COUNTIF($Q$100:$Q$107,$Q104)&gt;1,COUNTIF($Q$100:$Q$107,$Q104)&lt;COUNTA($C$100:$C$107)),HLOOKUP($B104,'rozstřely-skore'!$C$332:$BN$345,12,0),""))</f>
        <v/>
      </c>
      <c r="U104" s="447" t="str">
        <f>IF($Q104="","",IF(AND(COUNTIF($Q$100:$Q$107,$Q104)&gt;1,COUNTIF($Q$100:$Q$107,$Q104)&lt;COUNTA($C$100:$C$107)),HLOOKUP($B104,'rozstřely-skore'!$C$332:$BN$345,13,0),""))</f>
        <v/>
      </c>
      <c r="V104" s="450" t="str">
        <f>IF($Q104="","",IF(AND(COUNTIF($Q$100:$Q$107,$Q104)&gt;1,COUNTIF($Q$100:$Q$107,$Q104)&lt;COUNTA($C$100:$C$107)),HLOOKUP($B104,'rozstřely-skore'!$C$332:$BN$345,14,0),""))</f>
        <v/>
      </c>
      <c r="W104" s="325"/>
    </row>
    <row r="105" spans="1:23" ht="30" customHeight="1" x14ac:dyDescent="0.25">
      <c r="A105" s="324"/>
      <c r="B105" s="1013">
        <f>'Tabulky skupin'!B105</f>
        <v>96</v>
      </c>
      <c r="C105" s="885" t="str">
        <f>VLOOKUP($B105,jednotlivci!$C$5:$G$164,5,0)</f>
        <v/>
      </c>
      <c r="D105" s="100" t="str">
        <f>IFERROR(CONCATENATE(VLOOKUP(CONCATENATE(D$99,"_",$B105),'Rozpis-skore'!$A$3:$AC$162,IF(VLOOKUP(CONCATENATE(D$99,"_",$B105),'Rozpis-skore'!$A$3:$AC$162,3,0)=$B105,5,6),0),":",VLOOKUP(CONCATENATE(D$99,"_",$B105),'Rozpis-skore'!$A$3:$AC$162,IF(VLOOKUP(CONCATENATE(D$99,"_",$B105),'Rozpis-skore'!$A$3:$AC$162,3,0)=$B105,6,5),0),IF(VLOOKUP(CONCATENATE(D$99,"_",$B105),'Rozpis-skore'!$A$3:$AC$162,20,0)&lt;&gt;"",CONCATENATE(" (",VLOOKUP(CONCATENATE(D$99,"_",$B105),'Rozpis-skore'!$A$3:$AC$162,20,0),")"),"")),"")</f>
        <v/>
      </c>
      <c r="E105" s="103" t="str">
        <f>IFERROR(CONCATENATE(VLOOKUP(CONCATENATE(E$99,"_",$B105),'Rozpis-skore'!$A$3:$AC$162,IF(VLOOKUP(CONCATENATE(E$99,"_",$B105),'Rozpis-skore'!$A$3:$AC$162,3,0)=$B105,5,6),0),":",VLOOKUP(CONCATENATE(E$99,"_",$B105),'Rozpis-skore'!$A$3:$AC$162,IF(VLOOKUP(CONCATENATE(E$99,"_",$B105),'Rozpis-skore'!$A$3:$AC$162,3,0)=$B105,6,5),0),IF(VLOOKUP(CONCATENATE(E$99,"_",$B105),'Rozpis-skore'!$A$3:$AC$162,20,0)&lt;&gt;"",CONCATENATE(" (",VLOOKUP(CONCATENATE(E$99,"_",$B105),'Rozpis-skore'!$A$3:$AC$162,20,0),")"),"")),"")</f>
        <v/>
      </c>
      <c r="F105" s="103" t="str">
        <f>IFERROR(CONCATENATE(VLOOKUP(CONCATENATE(F$99,"_",$B105),'Rozpis-skore'!$A$3:$AC$162,IF(VLOOKUP(CONCATENATE(F$99,"_",$B105),'Rozpis-skore'!$A$3:$AC$162,3,0)=$B105,5,6),0),":",VLOOKUP(CONCATENATE(F$99,"_",$B105),'Rozpis-skore'!$A$3:$AC$162,IF(VLOOKUP(CONCATENATE(F$99,"_",$B105),'Rozpis-skore'!$A$3:$AC$162,3,0)=$B105,6,5),0),IF(VLOOKUP(CONCATENATE(F$99,"_",$B105),'Rozpis-skore'!$A$3:$AC$162,20,0)&lt;&gt;"",CONCATENATE(" (",VLOOKUP(CONCATENATE(F$99,"_",$B105),'Rozpis-skore'!$A$3:$AC$162,20,0),")"),"")),"")</f>
        <v/>
      </c>
      <c r="G105" s="103" t="str">
        <f>IFERROR(CONCATENATE(VLOOKUP(CONCATENATE(G$99,"_",$B105),'Rozpis-skore'!$A$3:$AC$162,IF(VLOOKUP(CONCATENATE(G$99,"_",$B105),'Rozpis-skore'!$A$3:$AC$162,3,0)=$B105,5,6),0),":",VLOOKUP(CONCATENATE(G$99,"_",$B105),'Rozpis-skore'!$A$3:$AC$162,IF(VLOOKUP(CONCATENATE(G$99,"_",$B105),'Rozpis-skore'!$A$3:$AC$162,3,0)=$B105,6,5),0),IF(VLOOKUP(CONCATENATE(G$99,"_",$B105),'Rozpis-skore'!$A$3:$AC$162,20,0)&lt;&gt;"",CONCATENATE(" (",VLOOKUP(CONCATENATE(G$99,"_",$B105),'Rozpis-skore'!$A$3:$AC$162,20,0),")"),"")),"")</f>
        <v/>
      </c>
      <c r="H105" s="103" t="str">
        <f>IFERROR(CONCATENATE(VLOOKUP(CONCATENATE(H$99,"_",$B105),'Rozpis-skore'!$A$3:$AC$162,IF(VLOOKUP(CONCATENATE(H$99,"_",$B105),'Rozpis-skore'!$A$3:$AC$162,3,0)=$B105,5,6),0),":",VLOOKUP(CONCATENATE(H$99,"_",$B105),'Rozpis-skore'!$A$3:$AC$162,IF(VLOOKUP(CONCATENATE(H$99,"_",$B105),'Rozpis-skore'!$A$3:$AC$162,3,0)=$B105,6,5),0),IF(VLOOKUP(CONCATENATE(H$99,"_",$B105),'Rozpis-skore'!$A$3:$AC$162,20,0)&lt;&gt;"",CONCATENATE(" (",VLOOKUP(CONCATENATE(H$99,"_",$B105),'Rozpis-skore'!$A$3:$AC$162,20,0),")"),"")),"")</f>
        <v/>
      </c>
      <c r="I105" s="444" t="str">
        <f>H104</f>
        <v>I</v>
      </c>
      <c r="J105" s="101" t="str">
        <f>IFERROR(CONCATENATE(VLOOKUP(CONCATENATE($B105,"_",J$99),'Rozpis-skore'!$A$3:$AC$162,IF(VLOOKUP(CONCATENATE($B105,"_",J$99),'Rozpis-skore'!$A$3:$AC$162,3,0)=$B105,5,6),0),":",VLOOKUP(CONCATENATE($B105,"_",J$99),'Rozpis-skore'!$A$3:$AC$162,IF(VLOOKUP(CONCATENATE($B105,"_",J$99),'Rozpis-skore'!$A$3:$AC$162,3,0)=$B105,6,5),0),IF(VLOOKUP(CONCATENATE($B105,"_",J$99),'Rozpis-skore'!$A$3:$AC$162,20,0)&lt;&gt;"",CONCATENATE(" (",VLOOKUP(CONCATENATE($B105,"_",J$99),'Rozpis-skore'!$A$3:$AC$162,20,0),")"),"")),"")</f>
        <v/>
      </c>
      <c r="K105" s="229" t="str">
        <f>IFERROR(CONCATENATE(VLOOKUP(CONCATENATE($B105,"_",K$99),'Rozpis-skore'!$A$3:$AC$162,IF(VLOOKUP(CONCATENATE($B105,"_",K$99),'Rozpis-skore'!$A$3:$AC$162,3,0)=$B105,5,6),0),":",VLOOKUP(CONCATENATE($B105,"_",K$99),'Rozpis-skore'!$A$3:$AC$162,IF(VLOOKUP(CONCATENATE($B105,"_",K$99),'Rozpis-skore'!$A$3:$AC$162,3,0)=$B105,6,5),0),IF(VLOOKUP(CONCATENATE($B105,"_",K$99),'Rozpis-skore'!$A$3:$AC$162,20,0)&lt;&gt;"",CONCATENATE(" (",VLOOKUP(CONCATENATE($B105,"_",K$99),'Rozpis-skore'!$A$3:$AC$162,20,0),")"),"")),"")</f>
        <v/>
      </c>
      <c r="L105" s="232" t="str">
        <f>IF((COUNTIFS('Rozpis-skore'!$C$3:$C$162,B105,'Rozpis-skore'!$B$3:$B$162,"&lt;&gt;N")+COUNTIFS('Rozpis-skore'!$D$3:$D$162,B105,'Rozpis-skore'!$B$3:$B$162,"&lt;&gt;N"))=0,"",SUMIF('Rozpis-skore'!$C$3:$C$162,B105,'Rozpis-skore'!$I$3:$I$128)+SUMIF('Rozpis-skore'!$D$3:$D$162,B105,'Rozpis-skore'!$J$3:$J$128))</f>
        <v/>
      </c>
      <c r="M105" s="235" t="str">
        <f>IF((COUNTIFS('Rozpis-skore'!$C$3:$C$162,B105,'Rozpis-skore'!$B$3:$B$162,"&lt;&gt;N")+COUNTIFS('Rozpis-skore'!$D$3:$D$162,B105,'Rozpis-skore'!$B$3:$B$162,"&lt;&gt;N"))=0,"",SUMIF('Rozpis-skore'!$C$3:$C$162,$B105,'Rozpis-skore'!$E$3:$E$128)+SUMIF('Rozpis-skore'!$D$3:$D$162,$B105,'Rozpis-skore'!$F$3:$F$128))</f>
        <v/>
      </c>
      <c r="N105" s="355" t="str">
        <f>IF((COUNTIFS('Rozpis-skore'!$C$3:$C$162,B105,'Rozpis-skore'!$B$3:$B$162,"&lt;&gt;N")+COUNTIFS('Rozpis-skore'!$D$3:$D$162,B105,'Rozpis-skore'!$B$3:$B$162,"&lt;&gt;N"))=0,"",SUMIF('Rozpis-skore'!$C$3:$C$162,$B105,'Rozpis-skore'!$F$3:$F$128)+SUMIF('Rozpis-skore'!$D$3:$D$162,$B105,'Rozpis-skore'!$E$3:$E$128))</f>
        <v/>
      </c>
      <c r="O105" s="233" t="str">
        <f t="shared" si="16"/>
        <v/>
      </c>
      <c r="P105" s="445" t="str">
        <f t="shared" si="17"/>
        <v/>
      </c>
      <c r="Q105" s="447" t="str">
        <f>Tabulka!Q105</f>
        <v/>
      </c>
      <c r="R105" s="447" t="str">
        <f>IF($Q105="","",IF(AND(COUNTIF($Q$100:$Q$107,$Q105)&gt;1,COUNTIF($Q$100:$Q$107,$Q105)&lt;COUNTA($C$100:$C$107)),HLOOKUP($B105,'rozstřely-skore'!$C$332:$BN$345,10,0),""))</f>
        <v/>
      </c>
      <c r="S105" s="448" t="str">
        <f>IF($Q105="","",IF(AND(COUNTIF($Q$100:$Q$107,$Q105)&gt;1,COUNTIF($Q$100:$Q$107,$Q105)&lt;COUNTA($C$100:$C$107)),HLOOKUP($B105,'rozstřely-skore'!$C$332:$BN$345,11,0),""))</f>
        <v/>
      </c>
      <c r="T105" s="449" t="str">
        <f>IF($Q105="","",IF(AND(COUNTIF($Q$100:$Q$107,$Q105)&gt;1,COUNTIF($Q$100:$Q$107,$Q105)&lt;COUNTA($C$100:$C$107)),HLOOKUP($B105,'rozstřely-skore'!$C$332:$BN$345,12,0),""))</f>
        <v/>
      </c>
      <c r="U105" s="447" t="str">
        <f>IF($Q105="","",IF(AND(COUNTIF($Q$100:$Q$107,$Q105)&gt;1,COUNTIF($Q$100:$Q$107,$Q105)&lt;COUNTA($C$100:$C$107)),HLOOKUP($B105,'rozstřely-skore'!$C$332:$BN$345,13,0),""))</f>
        <v/>
      </c>
      <c r="V105" s="450" t="str">
        <f>IF($Q105="","",IF(AND(COUNTIF($Q$100:$Q$107,$Q105)&gt;1,COUNTIF($Q$100:$Q$107,$Q105)&lt;COUNTA($C$100:$C$107)),HLOOKUP($B105,'rozstřely-skore'!$C$332:$BN$345,14,0),""))</f>
        <v/>
      </c>
      <c r="W105" s="325"/>
    </row>
    <row r="106" spans="1:23" ht="30" customHeight="1" x14ac:dyDescent="0.25">
      <c r="A106" s="324"/>
      <c r="B106" s="1013">
        <f>'Tabulky skupin'!B106</f>
        <v>97</v>
      </c>
      <c r="C106" s="885" t="str">
        <f>VLOOKUP($B106,jednotlivci!$C$5:$G$164,5,0)</f>
        <v/>
      </c>
      <c r="D106" s="100" t="str">
        <f>IFERROR(CONCATENATE(VLOOKUP(CONCATENATE(D$99,"_",$B106),'Rozpis-skore'!$A$3:$AC$162,IF(VLOOKUP(CONCATENATE(D$99,"_",$B106),'Rozpis-skore'!$A$3:$AC$162,3,0)=$B106,5,6),0),":",VLOOKUP(CONCATENATE(D$99,"_",$B106),'Rozpis-skore'!$A$3:$AC$162,IF(VLOOKUP(CONCATENATE(D$99,"_",$B106),'Rozpis-skore'!$A$3:$AC$162,3,0)=$B106,6,5),0),IF(VLOOKUP(CONCATENATE(D$99,"_",$B106),'Rozpis-skore'!$A$3:$AC$162,20,0)&lt;&gt;"",CONCATENATE(" (",VLOOKUP(CONCATENATE(D$99,"_",$B106),'Rozpis-skore'!$A$3:$AC$162,20,0),")"),"")),"")</f>
        <v/>
      </c>
      <c r="E106" s="103" t="str">
        <f>IFERROR(CONCATENATE(VLOOKUP(CONCATENATE(E$99,"_",$B106),'Rozpis-skore'!$A$3:$AC$162,IF(VLOOKUP(CONCATENATE(E$99,"_",$B106),'Rozpis-skore'!$A$3:$AC$162,3,0)=$B106,5,6),0),":",VLOOKUP(CONCATENATE(E$99,"_",$B106),'Rozpis-skore'!$A$3:$AC$162,IF(VLOOKUP(CONCATENATE(E$99,"_",$B106),'Rozpis-skore'!$A$3:$AC$162,3,0)=$B106,6,5),0),IF(VLOOKUP(CONCATENATE(E$99,"_",$B106),'Rozpis-skore'!$A$3:$AC$162,20,0)&lt;&gt;"",CONCATENATE(" (",VLOOKUP(CONCATENATE(E$99,"_",$B106),'Rozpis-skore'!$A$3:$AC$162,20,0),")"),"")),"")</f>
        <v/>
      </c>
      <c r="F106" s="103" t="str">
        <f>IFERROR(CONCATENATE(VLOOKUP(CONCATENATE(F$99,"_",$B106),'Rozpis-skore'!$A$3:$AC$162,IF(VLOOKUP(CONCATENATE(F$99,"_",$B106),'Rozpis-skore'!$A$3:$AC$162,3,0)=$B106,5,6),0),":",VLOOKUP(CONCATENATE(F$99,"_",$B106),'Rozpis-skore'!$A$3:$AC$162,IF(VLOOKUP(CONCATENATE(F$99,"_",$B106),'Rozpis-skore'!$A$3:$AC$162,3,0)=$B106,6,5),0),IF(VLOOKUP(CONCATENATE(F$99,"_",$B106),'Rozpis-skore'!$A$3:$AC$162,20,0)&lt;&gt;"",CONCATENATE(" (",VLOOKUP(CONCATENATE(F$99,"_",$B106),'Rozpis-skore'!$A$3:$AC$162,20,0),")"),"")),"")</f>
        <v/>
      </c>
      <c r="G106" s="103" t="str">
        <f>IFERROR(CONCATENATE(VLOOKUP(CONCATENATE(G$99,"_",$B106),'Rozpis-skore'!$A$3:$AC$162,IF(VLOOKUP(CONCATENATE(G$99,"_",$B106),'Rozpis-skore'!$A$3:$AC$162,3,0)=$B106,5,6),0),":",VLOOKUP(CONCATENATE(G$99,"_",$B106),'Rozpis-skore'!$A$3:$AC$162,IF(VLOOKUP(CONCATENATE(G$99,"_",$B106),'Rozpis-skore'!$A$3:$AC$162,3,0)=$B106,6,5),0),IF(VLOOKUP(CONCATENATE(G$99,"_",$B106),'Rozpis-skore'!$A$3:$AC$162,20,0)&lt;&gt;"",CONCATENATE(" (",VLOOKUP(CONCATENATE(G$99,"_",$B106),'Rozpis-skore'!$A$3:$AC$162,20,0),")"),"")),"")</f>
        <v/>
      </c>
      <c r="H106" s="103" t="str">
        <f>IFERROR(CONCATENATE(VLOOKUP(CONCATENATE(H$99,"_",$B106),'Rozpis-skore'!$A$3:$AC$162,IF(VLOOKUP(CONCATENATE(H$99,"_",$B106),'Rozpis-skore'!$A$3:$AC$162,3,0)=$B106,5,6),0),":",VLOOKUP(CONCATENATE(H$99,"_",$B106),'Rozpis-skore'!$A$3:$AC$162,IF(VLOOKUP(CONCATENATE(H$99,"_",$B106),'Rozpis-skore'!$A$3:$AC$162,3,0)=$B106,6,5),0),IF(VLOOKUP(CONCATENATE(H$99,"_",$B106),'Rozpis-skore'!$A$3:$AC$162,20,0)&lt;&gt;"",CONCATENATE(" (",VLOOKUP(CONCATENATE(H$99,"_",$B106),'Rozpis-skore'!$A$3:$AC$162,20,0),")"),"")),"")</f>
        <v/>
      </c>
      <c r="I106" s="103" t="str">
        <f>IFERROR(CONCATENATE(VLOOKUP(CONCATENATE(I$99,"_",$B106),'Rozpis-skore'!$A$3:$AC$162,IF(VLOOKUP(CONCATENATE(I$99,"_",$B106),'Rozpis-skore'!$A$3:$AC$162,3,0)=$B106,5,6),0),":",VLOOKUP(CONCATENATE(I$99,"_",$B106),'Rozpis-skore'!$A$3:$AC$162,IF(VLOOKUP(CONCATENATE(I$99,"_",$B106),'Rozpis-skore'!$A$3:$AC$162,3,0)=$B106,6,5),0),IF(VLOOKUP(CONCATENATE(I$99,"_",$B106),'Rozpis-skore'!$A$3:$AC$162,20,0)&lt;&gt;"",CONCATENATE(" (",VLOOKUP(CONCATENATE(I$99,"_",$B106),'Rozpis-skore'!$A$3:$AC$162,20,0),")"),"")),"")</f>
        <v/>
      </c>
      <c r="J106" s="444" t="str">
        <f>I105</f>
        <v>I</v>
      </c>
      <c r="K106" s="229" t="str">
        <f>IFERROR(CONCATENATE(VLOOKUP(CONCATENATE($B106,"_",K$99),'Rozpis-skore'!$A$3:$AC$162,IF(VLOOKUP(CONCATENATE($B106,"_",K$99),'Rozpis-skore'!$A$3:$AC$162,3,0)=$B106,5,6),0),":",VLOOKUP(CONCATENATE($B106,"_",K$99),'Rozpis-skore'!$A$3:$AC$162,IF(VLOOKUP(CONCATENATE($B106,"_",K$99),'Rozpis-skore'!$A$3:$AC$162,3,0)=$B106,6,5),0),IF(VLOOKUP(CONCATENATE($B106,"_",K$99),'Rozpis-skore'!$A$3:$AC$162,20,0)&lt;&gt;"",CONCATENATE(" (",VLOOKUP(CONCATENATE($B106,"_",K$99),'Rozpis-skore'!$A$3:$AC$162,20,0),")"),"")),"")</f>
        <v/>
      </c>
      <c r="L106" s="232" t="str">
        <f>IF((COUNTIFS('Rozpis-skore'!$C$3:$C$162,B106,'Rozpis-skore'!$B$3:$B$162,"&lt;&gt;N")+COUNTIFS('Rozpis-skore'!$D$3:$D$162,B106,'Rozpis-skore'!$B$3:$B$162,"&lt;&gt;N"))=0,"",SUMIF('Rozpis-skore'!$C$3:$C$162,B106,'Rozpis-skore'!$I$3:$I$128)+SUMIF('Rozpis-skore'!$D$3:$D$162,B106,'Rozpis-skore'!$J$3:$J$128))</f>
        <v/>
      </c>
      <c r="M106" s="235" t="str">
        <f>IF((COUNTIFS('Rozpis-skore'!$C$3:$C$162,B106,'Rozpis-skore'!$B$3:$B$162,"&lt;&gt;N")+COUNTIFS('Rozpis-skore'!$D$3:$D$162,B106,'Rozpis-skore'!$B$3:$B$162,"&lt;&gt;N"))=0,"",SUMIF('Rozpis-skore'!$C$3:$C$162,$B106,'Rozpis-skore'!$E$3:$E$128)+SUMIF('Rozpis-skore'!$D$3:$D$162,$B106,'Rozpis-skore'!$F$3:$F$128))</f>
        <v/>
      </c>
      <c r="N106" s="355" t="str">
        <f>IF((COUNTIFS('Rozpis-skore'!$C$3:$C$162,B106,'Rozpis-skore'!$B$3:$B$162,"&lt;&gt;N")+COUNTIFS('Rozpis-skore'!$D$3:$D$162,B106,'Rozpis-skore'!$B$3:$B$162,"&lt;&gt;N"))=0,"",SUMIF('Rozpis-skore'!$C$3:$C$162,$B106,'Rozpis-skore'!$F$3:$F$128)+SUMIF('Rozpis-skore'!$D$3:$D$162,$B106,'Rozpis-skore'!$E$3:$E$128))</f>
        <v/>
      </c>
      <c r="O106" s="233" t="str">
        <f t="shared" si="16"/>
        <v/>
      </c>
      <c r="P106" s="445" t="str">
        <f t="shared" si="17"/>
        <v/>
      </c>
      <c r="Q106" s="447" t="str">
        <f>Tabulka!Q106</f>
        <v/>
      </c>
      <c r="R106" s="447" t="str">
        <f>IF($Q106="","",IF(AND(COUNTIF($Q$100:$Q$107,$Q106)&gt;1,COUNTIF($Q$100:$Q$107,$Q106)&lt;COUNTA($C$100:$C$107)),HLOOKUP($B106,'rozstřely-skore'!$C$332:$BN$345,10,0),""))</f>
        <v/>
      </c>
      <c r="S106" s="448" t="str">
        <f>IF($Q106="","",IF(AND(COUNTIF($Q$100:$Q$107,$Q106)&gt;1,COUNTIF($Q$100:$Q$107,$Q106)&lt;COUNTA($C$100:$C$107)),HLOOKUP($B106,'rozstřely-skore'!$C$332:$BN$345,11,0),""))</f>
        <v/>
      </c>
      <c r="T106" s="449" t="str">
        <f>IF($Q106="","",IF(AND(COUNTIF($Q$100:$Q$107,$Q106)&gt;1,COUNTIF($Q$100:$Q$107,$Q106)&lt;COUNTA($C$100:$C$107)),HLOOKUP($B106,'rozstřely-skore'!$C$332:$BN$345,12,0),""))</f>
        <v/>
      </c>
      <c r="U106" s="447" t="str">
        <f>IF($Q106="","",IF(AND(COUNTIF($Q$100:$Q$107,$Q106)&gt;1,COUNTIF($Q$100:$Q$107,$Q106)&lt;COUNTA($C$100:$C$107)),HLOOKUP($B106,'rozstřely-skore'!$C$332:$BN$345,13,0),""))</f>
        <v/>
      </c>
      <c r="V106" s="450" t="str">
        <f>IF($Q106="","",IF(AND(COUNTIF($Q$100:$Q$107,$Q106)&gt;1,COUNTIF($Q$100:$Q$107,$Q106)&lt;COUNTA($C$100:$C$107)),HLOOKUP($B106,'rozstřely-skore'!$C$332:$BN$345,14,0),""))</f>
        <v/>
      </c>
      <c r="W106" s="325"/>
    </row>
    <row r="107" spans="1:23" ht="30" customHeight="1" thickBot="1" x14ac:dyDescent="0.3">
      <c r="A107" s="324"/>
      <c r="B107" s="1014">
        <f>'Tabulky skupin'!B107</f>
        <v>98</v>
      </c>
      <c r="C107" s="906" t="str">
        <f>VLOOKUP($B107,jednotlivci!$C$5:$G$164,5,0)</f>
        <v/>
      </c>
      <c r="D107" s="104" t="str">
        <f>IFERROR(CONCATENATE(VLOOKUP(CONCATENATE(D$99,"_",$B107),'Rozpis-skore'!$A$3:$AC$162,IF(VLOOKUP(CONCATENATE(D$99,"_",$B107),'Rozpis-skore'!$A$3:$AC$162,3,0)=$B107,5,6),0),":",VLOOKUP(CONCATENATE(D$99,"_",$B107),'Rozpis-skore'!$A$3:$AC$162,IF(VLOOKUP(CONCATENATE(D$99,"_",$B107),'Rozpis-skore'!$A$3:$AC$162,3,0)=$B107,6,5),0),IF(VLOOKUP(CONCATENATE(D$99,"_",$B107),'Rozpis-skore'!$A$3:$AC$162,20,0)&lt;&gt;"",CONCATENATE(" (",VLOOKUP(CONCATENATE(D$99,"_",$B107),'Rozpis-skore'!$A$3:$AC$162,20,0),")"),"")),"")</f>
        <v/>
      </c>
      <c r="E107" s="105" t="str">
        <f>IFERROR(CONCATENATE(VLOOKUP(CONCATENATE(E$99,"_",$B107),'Rozpis-skore'!$A$3:$AC$162,IF(VLOOKUP(CONCATENATE(E$99,"_",$B107),'Rozpis-skore'!$A$3:$AC$162,3,0)=$B107,5,6),0),":",VLOOKUP(CONCATENATE(E$99,"_",$B107),'Rozpis-skore'!$A$3:$AC$162,IF(VLOOKUP(CONCATENATE(E$99,"_",$B107),'Rozpis-skore'!$A$3:$AC$162,3,0)=$B107,6,5),0),IF(VLOOKUP(CONCATENATE(E$99,"_",$B107),'Rozpis-skore'!$A$3:$AC$162,20,0)&lt;&gt;"",CONCATENATE(" (",VLOOKUP(CONCATENATE(E$99,"_",$B107),'Rozpis-skore'!$A$3:$AC$162,20,0),")"),"")),"")</f>
        <v/>
      </c>
      <c r="F107" s="105" t="str">
        <f>IFERROR(CONCATENATE(VLOOKUP(CONCATENATE(F$99,"_",$B107),'Rozpis-skore'!$A$3:$AC$162,IF(VLOOKUP(CONCATENATE(F$99,"_",$B107),'Rozpis-skore'!$A$3:$AC$162,3,0)=$B107,5,6),0),":",VLOOKUP(CONCATENATE(F$99,"_",$B107),'Rozpis-skore'!$A$3:$AC$162,IF(VLOOKUP(CONCATENATE(F$99,"_",$B107),'Rozpis-skore'!$A$3:$AC$162,3,0)=$B107,6,5),0),IF(VLOOKUP(CONCATENATE(F$99,"_",$B107),'Rozpis-skore'!$A$3:$AC$162,20,0)&lt;&gt;"",CONCATENATE(" (",VLOOKUP(CONCATENATE(F$99,"_",$B107),'Rozpis-skore'!$A$3:$AC$162,20,0),")"),"")),"")</f>
        <v/>
      </c>
      <c r="G107" s="105" t="str">
        <f>IFERROR(CONCATENATE(VLOOKUP(CONCATENATE(G$99,"_",$B107),'Rozpis-skore'!$A$3:$AC$162,IF(VLOOKUP(CONCATENATE(G$99,"_",$B107),'Rozpis-skore'!$A$3:$AC$162,3,0)=$B107,5,6),0),":",VLOOKUP(CONCATENATE(G$99,"_",$B107),'Rozpis-skore'!$A$3:$AC$162,IF(VLOOKUP(CONCATENATE(G$99,"_",$B107),'Rozpis-skore'!$A$3:$AC$162,3,0)=$B107,6,5),0),IF(VLOOKUP(CONCATENATE(G$99,"_",$B107),'Rozpis-skore'!$A$3:$AC$162,20,0)&lt;&gt;"",CONCATENATE(" (",VLOOKUP(CONCATENATE(G$99,"_",$B107),'Rozpis-skore'!$A$3:$AC$162,20,0),")"),"")),"")</f>
        <v/>
      </c>
      <c r="H107" s="105" t="str">
        <f>IFERROR(CONCATENATE(VLOOKUP(CONCATENATE(H$99,"_",$B107),'Rozpis-skore'!$A$3:$AC$162,IF(VLOOKUP(CONCATENATE(H$99,"_",$B107),'Rozpis-skore'!$A$3:$AC$162,3,0)=$B107,5,6),0),":",VLOOKUP(CONCATENATE(H$99,"_",$B107),'Rozpis-skore'!$A$3:$AC$162,IF(VLOOKUP(CONCATENATE(H$99,"_",$B107),'Rozpis-skore'!$A$3:$AC$162,3,0)=$B107,6,5),0),IF(VLOOKUP(CONCATENATE(H$99,"_",$B107),'Rozpis-skore'!$A$3:$AC$162,20,0)&lt;&gt;"",CONCATENATE(" (",VLOOKUP(CONCATENATE(H$99,"_",$B107),'Rozpis-skore'!$A$3:$AC$162,20,0),")"),"")),"")</f>
        <v/>
      </c>
      <c r="I107" s="105" t="str">
        <f>IFERROR(CONCATENATE(VLOOKUP(CONCATENATE(I$99,"_",$B107),'Rozpis-skore'!$A$3:$AC$162,IF(VLOOKUP(CONCATENATE(I$99,"_",$B107),'Rozpis-skore'!$A$3:$AC$162,3,0)=$B107,5,6),0),":",VLOOKUP(CONCATENATE(I$99,"_",$B107),'Rozpis-skore'!$A$3:$AC$162,IF(VLOOKUP(CONCATENATE(I$99,"_",$B107),'Rozpis-skore'!$A$3:$AC$162,3,0)=$B107,6,5),0),IF(VLOOKUP(CONCATENATE(I$99,"_",$B107),'Rozpis-skore'!$A$3:$AC$162,20,0)&lt;&gt;"",CONCATENATE(" (",VLOOKUP(CONCATENATE(I$99,"_",$B107),'Rozpis-skore'!$A$3:$AC$162,20,0),")"),"")),"")</f>
        <v/>
      </c>
      <c r="J107" s="105" t="str">
        <f>IFERROR(CONCATENATE(VLOOKUP(CONCATENATE(J$99,"_",$B107),'Rozpis-skore'!$A$3:$AC$162,IF(VLOOKUP(CONCATENATE(J$99,"_",$B107),'Rozpis-skore'!$A$3:$AC$162,3,0)=$B107,5,6),0),":",VLOOKUP(CONCATENATE(J$99,"_",$B107),'Rozpis-skore'!$A$3:$AC$162,IF(VLOOKUP(CONCATENATE(J$99,"_",$B107),'Rozpis-skore'!$A$3:$AC$162,3,0)=$B107,6,5),0),IF(VLOOKUP(CONCATENATE(J$99,"_",$B107),'Rozpis-skore'!$A$3:$AC$162,20,0)&lt;&gt;"",CONCATENATE(" (",VLOOKUP(CONCATENATE(J$99,"_",$B107),'Rozpis-skore'!$A$3:$AC$162,20,0),")"),"")),"")</f>
        <v/>
      </c>
      <c r="K107" s="444" t="str">
        <f>J106</f>
        <v>I</v>
      </c>
      <c r="L107" s="351" t="str">
        <f>IF((COUNTIFS('Rozpis-skore'!$C$3:$C$162,B107,'Rozpis-skore'!$B$3:$B$162,"&lt;&gt;N")+COUNTIFS('Rozpis-skore'!$D$3:$D$162,B107,'Rozpis-skore'!$B$3:$B$162,"&lt;&gt;N"))=0,"",SUMIF('Rozpis-skore'!$C$3:$C$162,B107,'Rozpis-skore'!$I$3:$I$128)+SUMIF('Rozpis-skore'!$D$3:$D$162,B107,'Rozpis-skore'!$J$3:$J$128))</f>
        <v/>
      </c>
      <c r="M107" s="357" t="str">
        <f>IF((COUNTIFS('Rozpis-skore'!$C$3:$C$162,B107,'Rozpis-skore'!$B$3:$B$162,"&lt;&gt;N")+COUNTIFS('Rozpis-skore'!$D$3:$D$162,B107,'Rozpis-skore'!$B$3:$B$162,"&lt;&gt;N"))=0,"",SUMIF('Rozpis-skore'!$C$3:$C$162,$B107,'Rozpis-skore'!$E$3:$E$128)+SUMIF('Rozpis-skore'!$D$3:$D$162,$B107,'Rozpis-skore'!$F$3:$F$128))</f>
        <v/>
      </c>
      <c r="N107" s="356" t="str">
        <f>IF((COUNTIFS('Rozpis-skore'!$C$3:$C$162,B107,'Rozpis-skore'!$B$3:$B$162,"&lt;&gt;N")+COUNTIFS('Rozpis-skore'!$D$3:$D$162,B107,'Rozpis-skore'!$B$3:$B$162,"&lt;&gt;N"))=0,"",SUMIF('Rozpis-skore'!$C$3:$C$162,$B107,'Rozpis-skore'!$F$3:$F$128)+SUMIF('Rozpis-skore'!$D$3:$D$162,$B107,'Rozpis-skore'!$E$3:$E$128))</f>
        <v/>
      </c>
      <c r="O107" s="353" t="str">
        <f t="shared" si="16"/>
        <v/>
      </c>
      <c r="P107" s="458" t="str">
        <f t="shared" si="17"/>
        <v/>
      </c>
      <c r="Q107" s="447" t="str">
        <f>Tabulka!Q107</f>
        <v/>
      </c>
      <c r="R107" s="460" t="str">
        <f>IF($Q107="","",IF(AND(COUNTIF($Q$100:$Q$107,$Q107)&gt;1,COUNTIF($Q$100:$Q$107,$Q107)&lt;COUNTA($C$100:$C$107)),HLOOKUP($B107,'rozstřely-skore'!$C$332:$BN$345,10,0),""))</f>
        <v/>
      </c>
      <c r="S107" s="461" t="str">
        <f>IF($Q107="","",IF(AND(COUNTIF($Q$100:$Q$107,$Q107)&gt;1,COUNTIF($Q$100:$Q$107,$Q107)&lt;COUNTA($C$100:$C$107)),HLOOKUP($B107,'rozstřely-skore'!$C$332:$BN$345,11,0),""))</f>
        <v/>
      </c>
      <c r="T107" s="462" t="str">
        <f>IF($Q107="","",IF(AND(COUNTIF($Q$100:$Q$107,$Q107)&gt;1,COUNTIF($Q$100:$Q$107,$Q107)&lt;COUNTA($C$100:$C$107)),HLOOKUP($B107,'rozstřely-skore'!$C$332:$BN$345,12,0),""))</f>
        <v/>
      </c>
      <c r="U107" s="460" t="str">
        <f>IF($Q107="","",IF(AND(COUNTIF($Q$100:$Q$107,$Q107)&gt;1,COUNTIF($Q$100:$Q$107,$Q107)&lt;COUNTA($C$100:$C$107)),HLOOKUP($B107,'rozstřely-skore'!$C$332:$BN$345,13,0),""))</f>
        <v/>
      </c>
      <c r="V107" s="463" t="str">
        <f>IF($Q107="","",IF(AND(COUNTIF($Q$100:$Q$107,$Q107)&gt;1,COUNTIF($Q$100:$Q$107,$Q107)&lt;COUNTA($C$100:$C$107)),HLOOKUP($B107,'rozstřely-skore'!$C$332:$BN$345,14,0),""))</f>
        <v/>
      </c>
      <c r="W107" s="325"/>
    </row>
    <row r="108" spans="1:23" s="330" customFormat="1" ht="30" customHeight="1" x14ac:dyDescent="0.3">
      <c r="A108" s="326"/>
      <c r="B108" s="327"/>
      <c r="C108" s="824"/>
      <c r="D108" s="468"/>
      <c r="E108" s="468"/>
      <c r="F108" s="468"/>
      <c r="G108" s="468"/>
      <c r="H108" s="468"/>
      <c r="I108" s="468"/>
      <c r="J108" s="468"/>
      <c r="K108" s="469"/>
      <c r="L108" s="470"/>
      <c r="M108" s="471"/>
      <c r="N108" s="472"/>
      <c r="O108" s="473"/>
      <c r="P108" s="473"/>
      <c r="Q108" s="474"/>
      <c r="R108" s="475"/>
      <c r="S108" s="476"/>
      <c r="T108" s="477"/>
      <c r="U108" s="475"/>
      <c r="V108" s="475"/>
      <c r="W108" s="329"/>
    </row>
    <row r="109" spans="1:23" ht="30" customHeight="1" thickBot="1" x14ac:dyDescent="0.35">
      <c r="A109" s="324"/>
      <c r="B109" s="331"/>
      <c r="C109" s="821"/>
      <c r="D109" s="481"/>
      <c r="E109" s="481"/>
      <c r="F109" s="481"/>
      <c r="G109" s="481"/>
      <c r="H109" s="481"/>
      <c r="I109" s="481"/>
      <c r="J109" s="481"/>
      <c r="K109" s="481"/>
      <c r="L109" s="482"/>
      <c r="M109" s="483"/>
      <c r="N109" s="484"/>
      <c r="O109" s="482"/>
      <c r="P109" s="482"/>
      <c r="Q109" s="485"/>
      <c r="R109" s="486"/>
      <c r="S109" s="487"/>
      <c r="T109" s="488"/>
      <c r="U109" s="485"/>
      <c r="V109" s="485"/>
      <c r="W109" s="325"/>
    </row>
    <row r="110" spans="1:23" ht="30" customHeight="1" x14ac:dyDescent="0.25">
      <c r="A110" s="324"/>
      <c r="B110" s="106"/>
      <c r="C110" s="825" t="str">
        <f>D112</f>
        <v>J</v>
      </c>
      <c r="D110" s="491" t="str">
        <f>C112</f>
        <v>Antůšek/ 
Řečník</v>
      </c>
      <c r="E110" s="492" t="str">
        <f>C113</f>
        <v>Herc/ 
Vybíral</v>
      </c>
      <c r="F110" s="492" t="str">
        <f>C114</f>
        <v>Rudiš/ 
Rudiš</v>
      </c>
      <c r="G110" s="492" t="str">
        <f>C115</f>
        <v>Hrdlička/ 
Dvořák</v>
      </c>
      <c r="H110" s="492" t="str">
        <f>C116</f>
        <v>Gerhard/ 
Slivoně</v>
      </c>
      <c r="I110" s="492" t="str">
        <f>C117</f>
        <v/>
      </c>
      <c r="J110" s="492" t="str">
        <f>C118</f>
        <v/>
      </c>
      <c r="K110" s="492" t="str">
        <f>C119</f>
        <v/>
      </c>
      <c r="L110" s="493" t="s">
        <v>14</v>
      </c>
      <c r="M110" s="1942" t="s">
        <v>13</v>
      </c>
      <c r="N110" s="1942"/>
      <c r="O110" s="921" t="s">
        <v>15</v>
      </c>
      <c r="P110" s="495" t="s">
        <v>186</v>
      </c>
      <c r="Q110" s="496" t="s">
        <v>107</v>
      </c>
      <c r="R110" s="922" t="s">
        <v>104</v>
      </c>
      <c r="S110" s="2059" t="s">
        <v>105</v>
      </c>
      <c r="T110" s="2059"/>
      <c r="U110" s="922" t="s">
        <v>106</v>
      </c>
      <c r="V110" s="498" t="s">
        <v>187</v>
      </c>
      <c r="W110" s="325"/>
    </row>
    <row r="111" spans="1:23" ht="30" customHeight="1" thickBot="1" x14ac:dyDescent="0.3">
      <c r="A111" s="324"/>
      <c r="B111" s="1011" t="str">
        <f>'Tabulky skupin'!B111</f>
        <v>J</v>
      </c>
      <c r="C111" s="826"/>
      <c r="D111" s="426">
        <f>B112</f>
        <v>101</v>
      </c>
      <c r="E111" s="427">
        <f>B113</f>
        <v>102</v>
      </c>
      <c r="F111" s="427">
        <f>B114</f>
        <v>103</v>
      </c>
      <c r="G111" s="428">
        <f>B115</f>
        <v>104</v>
      </c>
      <c r="H111" s="427">
        <f>B116</f>
        <v>105</v>
      </c>
      <c r="I111" s="429">
        <f>B117</f>
        <v>106</v>
      </c>
      <c r="J111" s="427">
        <f>B118</f>
        <v>107</v>
      </c>
      <c r="K111" s="427">
        <f>B119</f>
        <v>108</v>
      </c>
      <c r="L111" s="499"/>
      <c r="M111" s="1945"/>
      <c r="N111" s="1945"/>
      <c r="O111" s="917"/>
      <c r="P111" s="501"/>
      <c r="Q111" s="2066" t="s">
        <v>42</v>
      </c>
      <c r="R111" s="2067"/>
      <c r="S111" s="2067"/>
      <c r="T111" s="2067"/>
      <c r="U111" s="2067"/>
      <c r="V111" s="2068"/>
      <c r="W111" s="325"/>
    </row>
    <row r="112" spans="1:23" ht="30" customHeight="1" thickTop="1" x14ac:dyDescent="0.25">
      <c r="A112" s="324"/>
      <c r="B112" s="1012">
        <f>'Tabulky skupin'!B112</f>
        <v>101</v>
      </c>
      <c r="C112" s="886" t="str">
        <f>VLOOKUP($B112,jednotlivci!$C$5:$G$164,5,0)</f>
        <v>Antůšek/ 
Řečník</v>
      </c>
      <c r="D112" s="502" t="str">
        <f>B111</f>
        <v>J</v>
      </c>
      <c r="E112" s="98" t="str">
        <f>IFERROR(CONCATENATE(VLOOKUP(CONCATENATE($B112,"_",E$111),'Rozpis-skore'!$A$3:$AC$162,IF(VLOOKUP(CONCATENATE($B112,"_",E$111),'Rozpis-skore'!$A$3:$AC$162,3,0)=$B112,5,6),0),":",VLOOKUP(CONCATENATE($B112,"_",E$111),'Rozpis-skore'!$A$3:$AC$162,IF(VLOOKUP(CONCATENATE($B112,"_",E$111),'Rozpis-skore'!$A$3:$AC$162,3,0)=$B112,6,5),0),IF(VLOOKUP(CONCATENATE($B112,"_",E$111),'Rozpis-skore'!$A$3:$AC$162,20,0)&lt;&gt;"",CONCATENATE(" (",VLOOKUP(CONCATENATE($B112,"_",E$111),'Rozpis-skore'!$A$3:$AC$162,20,0),")"),"")),"")</f>
        <v>6:1</v>
      </c>
      <c r="F112" s="98" t="str">
        <f>IFERROR(CONCATENATE(VLOOKUP(CONCATENATE($B112,"_",F$111),'Rozpis-skore'!$A$3:$AC$162,IF(VLOOKUP(CONCATENATE($B112,"_",F$111),'Rozpis-skore'!$A$3:$AC$162,3,0)=$B112,5,6),0),":",VLOOKUP(CONCATENATE($B112,"_",F$111),'Rozpis-skore'!$A$3:$AC$162,IF(VLOOKUP(CONCATENATE($B112,"_",F$111),'Rozpis-skore'!$A$3:$AC$162,3,0)=$B112,6,5),0),IF(VLOOKUP(CONCATENATE($B112,"_",F$111),'Rozpis-skore'!$A$3:$AC$162,20,0)&lt;&gt;"",CONCATENATE(" (",VLOOKUP(CONCATENATE($B112,"_",F$111),'Rozpis-skore'!$A$3:$AC$162,20,0),")"),"")),"")</f>
        <v>3:4</v>
      </c>
      <c r="G112" s="98" t="str">
        <f>IFERROR(CONCATENATE(VLOOKUP(CONCATENATE($B112,"_",G$111),'Rozpis-skore'!$A$3:$AC$162,IF(VLOOKUP(CONCATENATE($B112,"_",G$111),'Rozpis-skore'!$A$3:$AC$162,3,0)=$B112,5,6),0),":",VLOOKUP(CONCATENATE($B112,"_",G$111),'Rozpis-skore'!$A$3:$AC$162,IF(VLOOKUP(CONCATENATE($B112,"_",G$111),'Rozpis-skore'!$A$3:$AC$162,3,0)=$B112,6,5),0),IF(VLOOKUP(CONCATENATE($B112,"_",G$111),'Rozpis-skore'!$A$3:$AC$162,20,0)&lt;&gt;"",CONCATENATE(" (",VLOOKUP(CONCATENATE($B112,"_",G$111),'Rozpis-skore'!$A$3:$AC$162,20,0),")"),"")),"")</f>
        <v>5:2</v>
      </c>
      <c r="H112" s="98" t="str">
        <f>IFERROR(CONCATENATE(VLOOKUP(CONCATENATE($B112,"_",H$111),'Rozpis-skore'!$A$3:$AC$162,IF(VLOOKUP(CONCATENATE($B112,"_",H$111),'Rozpis-skore'!$A$3:$AC$162,3,0)=$B112,5,6),0),":",VLOOKUP(CONCATENATE($B112,"_",H$111),'Rozpis-skore'!$A$3:$AC$162,IF(VLOOKUP(CONCATENATE($B112,"_",H$111),'Rozpis-skore'!$A$3:$AC$162,3,0)=$B112,6,5),0),IF(VLOOKUP(CONCATENATE($B112,"_",H$111),'Rozpis-skore'!$A$3:$AC$162,20,0)&lt;&gt;"",CONCATENATE(" (",VLOOKUP(CONCATENATE($B112,"_",H$111),'Rozpis-skore'!$A$3:$AC$162,20,0),")"),"")),"")</f>
        <v>5:2</v>
      </c>
      <c r="I112" s="98" t="str">
        <f>IFERROR(CONCATENATE(VLOOKUP(CONCATENATE($B112,"_",I$111),'Rozpis-skore'!$A$3:$AC$162,IF(VLOOKUP(CONCATENATE($B112,"_",I$111),'Rozpis-skore'!$A$3:$AC$162,3,0)=$B112,5,6),0),":",VLOOKUP(CONCATENATE($B112,"_",I$111),'Rozpis-skore'!$A$3:$AC$162,IF(VLOOKUP(CONCATENATE($B112,"_",I$111),'Rozpis-skore'!$A$3:$AC$162,3,0)=$B112,6,5),0),IF(VLOOKUP(CONCATENATE($B112,"_",I$111),'Rozpis-skore'!$A$3:$AC$162,20,0)&lt;&gt;"",CONCATENATE(" (",VLOOKUP(CONCATENATE($B112,"_",I$111),'Rozpis-skore'!$A$3:$AC$162,20,0),")"),"")),"")</f>
        <v/>
      </c>
      <c r="J112" s="98" t="str">
        <f>IFERROR(CONCATENATE(VLOOKUP(CONCATENATE($B112,"_",J$111),'Rozpis-skore'!$A$3:$AC$162,IF(VLOOKUP(CONCATENATE($B112,"_",J$111),'Rozpis-skore'!$A$3:$AC$162,3,0)=$B112,5,6),0),":",VLOOKUP(CONCATENATE($B112,"_",J$111),'Rozpis-skore'!$A$3:$AC$162,IF(VLOOKUP(CONCATENATE($B112,"_",J$111),'Rozpis-skore'!$A$3:$AC$162,3,0)=$B112,6,5),0),IF(VLOOKUP(CONCATENATE($B112,"_",J$111),'Rozpis-skore'!$A$3:$AC$162,20,0)&lt;&gt;"",CONCATENATE(" (",VLOOKUP(CONCATENATE($B112,"_",J$111),'Rozpis-skore'!$A$3:$AC$162,20,0),")"),"")),"")</f>
        <v/>
      </c>
      <c r="K112" s="99" t="str">
        <f>IFERROR(CONCATENATE(VLOOKUP(CONCATENATE($B112,"_",K$111),'Rozpis-skore'!$A$3:$AC$162,IF(VLOOKUP(CONCATENATE($B112,"_",K$111),'Rozpis-skore'!$A$3:$AC$162,3,0)=$B112,5,6),0),":",VLOOKUP(CONCATENATE($B112,"_",K$111),'Rozpis-skore'!$A$3:$AC$162,IF(VLOOKUP(CONCATENATE($B112,"_",K$111),'Rozpis-skore'!$A$3:$AC$162,3,0)=$B112,6,5),0),IF(VLOOKUP(CONCATENATE($B112,"_",K$111),'Rozpis-skore'!$A$3:$AC$162,20,0)&lt;&gt;"",CONCATENATE(" (",VLOOKUP(CONCATENATE($B112,"_",K$111),'Rozpis-skore'!$A$3:$AC$162,20,0),")"),"")),"")</f>
        <v/>
      </c>
      <c r="L112" s="230">
        <f ca="1">IF((COUNTIFS('Rozpis-skore'!$C$3:$C$162,B112,'Rozpis-skore'!$B$3:$B$162,"&lt;&gt;N")+COUNTIFS('Rozpis-skore'!$D$3:$D$162,B112,'Rozpis-skore'!$B$3:$B$162,"&lt;&gt;N"))=0,"",SUMIF('Rozpis-skore'!$C$3:$C$162,B112,'Rozpis-skore'!$I$3:$I$128)+SUMIF('Rozpis-skore'!$D$3:$D$162,B112,'Rozpis-skore'!$J$3:$J$128))</f>
        <v>0</v>
      </c>
      <c r="M112" s="234">
        <f ca="1">IF((COUNTIFS('Rozpis-skore'!$C$3:$C$162,B112,'Rozpis-skore'!$B$3:$B$162,"&lt;&gt;N")+COUNTIFS('Rozpis-skore'!$D$3:$D$162,B112,'Rozpis-skore'!$B$3:$B$162,"&lt;&gt;N"))=0,"",SUMIF('Rozpis-skore'!$C$3:$C$162,$B112,'Rozpis-skore'!$E$3:$E$128)+SUMIF('Rozpis-skore'!$D$3:$D$162,$B112,'Rozpis-skore'!$F$3:$F$128))</f>
        <v>19</v>
      </c>
      <c r="N112" s="354">
        <f ca="1">IF((COUNTIFS('Rozpis-skore'!$C$3:$C$162,B112,'Rozpis-skore'!$B$3:$B$162,"&lt;&gt;N")+COUNTIFS('Rozpis-skore'!$D$3:$D$162,B112,'Rozpis-skore'!$B$3:$B$162,"&lt;&gt;N"))=0,"",SUMIF('Rozpis-skore'!$C$3:$C$162,$B112,'Rozpis-skore'!$F$3:$F$128)+SUMIF('Rozpis-skore'!$D$3:$D$162,$B112,'Rozpis-skore'!$E$3:$E$128))</f>
        <v>9</v>
      </c>
      <c r="O112" s="231">
        <f t="shared" ref="O112:O119" ca="1" si="18">IFERROR(M112-N112,"")</f>
        <v>10</v>
      </c>
      <c r="P112" s="434">
        <f t="shared" ref="P112:P119" ca="1" si="19">IFERROR(M112/N112,"")</f>
        <v>2.1111111111111112</v>
      </c>
      <c r="Q112" s="447">
        <f>Tabulka!Q112</f>
        <v>1</v>
      </c>
      <c r="R112" s="436" t="str">
        <f>IF($Q112="","",IF(AND(COUNTIF($Q$112:$Q$119,$Q112)&gt;1,COUNTIF($Q$112:$Q$119,$Q112)&lt;COUNTA($C$112:$C$119)),HLOOKUP($B112,'rozstřely-skore'!$C$372:$BN$385,10,0),""))</f>
        <v/>
      </c>
      <c r="S112" s="437" t="str">
        <f>IF($Q112="","",IF(AND(COUNTIF($Q$112:$Q$119,$Q112)&gt;1,COUNTIF($Q$112:$Q$119,$Q112)&lt;COUNTA($C$112:$C$119)),HLOOKUP($B112,'rozstřely-skore'!$C$372:$BN$385,11,0),""))</f>
        <v/>
      </c>
      <c r="T112" s="438" t="str">
        <f>IF($Q112="","",IF(AND(COUNTIF($Q$112:$Q$119,$Q112)&gt;1,COUNTIF($Q$112:$Q$119,$Q112)&lt;COUNTA($C$112:$C$119)),HLOOKUP($B112,'rozstřely-skore'!$C$372:$BN$385,12,0),""))</f>
        <v/>
      </c>
      <c r="U112" s="436" t="str">
        <f>IF($Q112="","",IF(AND(COUNTIF($Q$112:$Q$119,$Q112)&gt;1,COUNTIF($Q$112:$Q$119,$Q112)&lt;COUNTA($C$112:$C$119)),HLOOKUP($B112,'rozstřely-skore'!$C$372:$BN$385,13,0),""))</f>
        <v/>
      </c>
      <c r="V112" s="439" t="str">
        <f>IF($Q112="","",IF(AND(COUNTIF($Q$112:$Q$119,$Q112)&gt;1,COUNTIF($Q$112:$Q$119,$Q112)&lt;COUNTA($C$112:$C$119)),HLOOKUP($B112,'rozstřely-skore'!$C$372:$BN$385,14,0),""))</f>
        <v/>
      </c>
      <c r="W112" s="325"/>
    </row>
    <row r="113" spans="1:23" ht="30" customHeight="1" x14ac:dyDescent="0.25">
      <c r="A113" s="324"/>
      <c r="B113" s="1013">
        <f>'Tabulky skupin'!B113</f>
        <v>102</v>
      </c>
      <c r="C113" s="887" t="str">
        <f>VLOOKUP($B113,jednotlivci!$C$5:$G$164,5,0)</f>
        <v>Herc/ 
Vybíral</v>
      </c>
      <c r="D113" s="100" t="str">
        <f>IFERROR(CONCATENATE(VLOOKUP(CONCATENATE(D$111,"_",$B113),'Rozpis-skore'!$A$3:$AC$162,IF(VLOOKUP(CONCATENATE(D$111,"_",$B113),'Rozpis-skore'!$A$3:$AC$162,3,0)=$B113,5,6),0),":",VLOOKUP(CONCATENATE(D$111,"_",$B113),'Rozpis-skore'!$A$3:$AC$162,IF(VLOOKUP(CONCATENATE(D$111,"_",$B113),'Rozpis-skore'!$A$3:$AC$162,3,0)=$B113,6,5),0),IF(VLOOKUP(CONCATENATE(D$111,"_",$B113),'Rozpis-skore'!$A$3:$AC$162,20,0)&lt;&gt;"",CONCATENATE(" (",VLOOKUP(CONCATENATE(D$111,"_",$B113),'Rozpis-skore'!$A$3:$AC$162,20,0),")"),"")),"")</f>
        <v>1:6</v>
      </c>
      <c r="E113" s="503" t="str">
        <f>D112</f>
        <v>J</v>
      </c>
      <c r="F113" s="101" t="str">
        <f>IFERROR(CONCATENATE(VLOOKUP(CONCATENATE($B113,"_",F$111),'Rozpis-skore'!$A$3:$AC$162,IF(VLOOKUP(CONCATENATE($B113,"_",F$111),'Rozpis-skore'!$A$3:$AC$162,3,0)=$B113,5,6),0),":",VLOOKUP(CONCATENATE($B113,"_",F$111),'Rozpis-skore'!$A$3:$AC$162,IF(VLOOKUP(CONCATENATE($B113,"_",F$111),'Rozpis-skore'!$A$3:$AC$162,3,0)=$B113,6,5),0),IF(VLOOKUP(CONCATENATE($B113,"_",F$111),'Rozpis-skore'!$A$3:$AC$162,20,0)&lt;&gt;"",CONCATENATE(" (",VLOOKUP(CONCATENATE($B113,"_",F$111),'Rozpis-skore'!$A$3:$AC$162,20,0),")"),"")),"")</f>
        <v>7:5</v>
      </c>
      <c r="G113" s="101" t="str">
        <f>IFERROR(CONCATENATE(VLOOKUP(CONCATENATE($B113,"_",G$111),'Rozpis-skore'!$A$3:$AC$162,IF(VLOOKUP(CONCATENATE($B113,"_",G$111),'Rozpis-skore'!$A$3:$AC$162,3,0)=$B113,5,6),0),":",VLOOKUP(CONCATENATE($B113,"_",G$111),'Rozpis-skore'!$A$3:$AC$162,IF(VLOOKUP(CONCATENATE($B113,"_",G$111),'Rozpis-skore'!$A$3:$AC$162,3,0)=$B113,6,5),0),IF(VLOOKUP(CONCATENATE($B113,"_",G$111),'Rozpis-skore'!$A$3:$AC$162,20,0)&lt;&gt;"",CONCATENATE(" (",VLOOKUP(CONCATENATE($B113,"_",G$111),'Rozpis-skore'!$A$3:$AC$162,20,0),")"),"")),"")</f>
        <v>6:6</v>
      </c>
      <c r="H113" s="101" t="str">
        <f>IFERROR(CONCATENATE(VLOOKUP(CONCATENATE($B113,"_",H$111),'Rozpis-skore'!$A$3:$AC$162,IF(VLOOKUP(CONCATENATE($B113,"_",H$111),'Rozpis-skore'!$A$3:$AC$162,3,0)=$B113,5,6),0),":",VLOOKUP(CONCATENATE($B113,"_",H$111),'Rozpis-skore'!$A$3:$AC$162,IF(VLOOKUP(CONCATENATE($B113,"_",H$111),'Rozpis-skore'!$A$3:$AC$162,3,0)=$B113,6,5),0),IF(VLOOKUP(CONCATENATE($B113,"_",H$111),'Rozpis-skore'!$A$3:$AC$162,20,0)&lt;&gt;"",CONCATENATE(" (",VLOOKUP(CONCATENATE($B113,"_",H$111),'Rozpis-skore'!$A$3:$AC$162,20,0),")"),"")),"")</f>
        <v>2:5</v>
      </c>
      <c r="I113" s="101" t="str">
        <f>IFERROR(CONCATENATE(VLOOKUP(CONCATENATE($B113,"_",I$111),'Rozpis-skore'!$A$3:$AC$162,IF(VLOOKUP(CONCATENATE($B113,"_",I$111),'Rozpis-skore'!$A$3:$AC$162,3,0)=$B113,5,6),0),":",VLOOKUP(CONCATENATE($B113,"_",I$111),'Rozpis-skore'!$A$3:$AC$162,IF(VLOOKUP(CONCATENATE($B113,"_",I$111),'Rozpis-skore'!$A$3:$AC$162,3,0)=$B113,6,5),0),IF(VLOOKUP(CONCATENATE($B113,"_",I$111),'Rozpis-skore'!$A$3:$AC$162,20,0)&lt;&gt;"",CONCATENATE(" (",VLOOKUP(CONCATENATE($B113,"_",I$111),'Rozpis-skore'!$A$3:$AC$162,20,0),")"),"")),"")</f>
        <v/>
      </c>
      <c r="J113" s="101" t="str">
        <f>IFERROR(CONCATENATE(VLOOKUP(CONCATENATE($B113,"_",J$111),'Rozpis-skore'!$A$3:$AC$162,IF(VLOOKUP(CONCATENATE($B113,"_",J$111),'Rozpis-skore'!$A$3:$AC$162,3,0)=$B113,5,6),0),":",VLOOKUP(CONCATENATE($B113,"_",J$111),'Rozpis-skore'!$A$3:$AC$162,IF(VLOOKUP(CONCATENATE($B113,"_",J$111),'Rozpis-skore'!$A$3:$AC$162,3,0)=$B113,6,5),0),IF(VLOOKUP(CONCATENATE($B113,"_",J$111),'Rozpis-skore'!$A$3:$AC$162,20,0)&lt;&gt;"",CONCATENATE(" (",VLOOKUP(CONCATENATE($B113,"_",J$111),'Rozpis-skore'!$A$3:$AC$162,20,0),")"),"")),"")</f>
        <v/>
      </c>
      <c r="K113" s="102" t="str">
        <f>IFERROR(CONCATENATE(VLOOKUP(CONCATENATE($B113,"_",K$111),'Rozpis-skore'!$A$3:$AC$162,IF(VLOOKUP(CONCATENATE($B113,"_",K$111),'Rozpis-skore'!$A$3:$AC$162,3,0)=$B113,5,6),0),":",VLOOKUP(CONCATENATE($B113,"_",K$111),'Rozpis-skore'!$A$3:$AC$162,IF(VLOOKUP(CONCATENATE($B113,"_",K$111),'Rozpis-skore'!$A$3:$AC$162,3,0)=$B113,6,5),0),IF(VLOOKUP(CONCATENATE($B113,"_",K$111),'Rozpis-skore'!$A$3:$AC$162,20,0)&lt;&gt;"",CONCATENATE(" (",VLOOKUP(CONCATENATE($B113,"_",K$111),'Rozpis-skore'!$A$3:$AC$162,20,0),")"),"")),"")</f>
        <v/>
      </c>
      <c r="L113" s="232">
        <f ca="1">IF((COUNTIFS('Rozpis-skore'!$C$3:$C$162,B113,'Rozpis-skore'!$B$3:$B$162,"&lt;&gt;N")+COUNTIFS('Rozpis-skore'!$D$3:$D$162,B113,'Rozpis-skore'!$B$3:$B$162,"&lt;&gt;N"))=0,"",SUMIF('Rozpis-skore'!$C$3:$C$162,B113,'Rozpis-skore'!$I$3:$I$128)+SUMIF('Rozpis-skore'!$D$3:$D$162,B113,'Rozpis-skore'!$J$3:$J$128))</f>
        <v>0</v>
      </c>
      <c r="M113" s="235">
        <f ca="1">IF((COUNTIFS('Rozpis-skore'!$C$3:$C$162,B113,'Rozpis-skore'!$B$3:$B$162,"&lt;&gt;N")+COUNTIFS('Rozpis-skore'!$D$3:$D$162,B113,'Rozpis-skore'!$B$3:$B$162,"&lt;&gt;N"))=0,"",SUMIF('Rozpis-skore'!$C$3:$C$162,$B113,'Rozpis-skore'!$E$3:$E$128)+SUMIF('Rozpis-skore'!$D$3:$D$162,$B113,'Rozpis-skore'!$F$3:$F$128))</f>
        <v>16</v>
      </c>
      <c r="N113" s="355">
        <f ca="1">IF((COUNTIFS('Rozpis-skore'!$C$3:$C$162,B113,'Rozpis-skore'!$B$3:$B$162,"&lt;&gt;N")+COUNTIFS('Rozpis-skore'!$D$3:$D$162,B113,'Rozpis-skore'!$B$3:$B$162,"&lt;&gt;N"))=0,"",SUMIF('Rozpis-skore'!$C$3:$C$162,$B113,'Rozpis-skore'!$F$3:$F$128)+SUMIF('Rozpis-skore'!$D$3:$D$162,$B113,'Rozpis-skore'!$E$3:$E$128))</f>
        <v>22</v>
      </c>
      <c r="O113" s="233">
        <f t="shared" ca="1" si="18"/>
        <v>-6</v>
      </c>
      <c r="P113" s="445">
        <f t="shared" ca="1" si="19"/>
        <v>0.72727272727272729</v>
      </c>
      <c r="Q113" s="447">
        <f>Tabulka!Q113</f>
        <v>2</v>
      </c>
      <c r="R113" s="447">
        <f>IF($Q113="","",IF(AND(COUNTIF($Q$112:$Q$119,$Q113)&gt;1,COUNTIF($Q$112:$Q$119,$Q113)&lt;COUNTA($C$112:$C$119)),HLOOKUP($B113,'rozstřely-skore'!$C$372:$BN$385,10,0),""))</f>
        <v>0</v>
      </c>
      <c r="S113" s="448">
        <f>IF($Q113="","",IF(AND(COUNTIF($Q$112:$Q$119,$Q113)&gt;1,COUNTIF($Q$112:$Q$119,$Q113)&lt;COUNTA($C$112:$C$119)),HLOOKUP($B113,'rozstřely-skore'!$C$372:$BN$385,11,0),""))</f>
        <v>13</v>
      </c>
      <c r="T113" s="449">
        <f>IF($Q113="","",IF(AND(COUNTIF($Q$112:$Q$119,$Q113)&gt;1,COUNTIF($Q$112:$Q$119,$Q113)&lt;COUNTA($C$112:$C$119)),HLOOKUP($B113,'rozstřely-skore'!$C$372:$BN$385,12,0),""))</f>
        <v>11</v>
      </c>
      <c r="U113" s="447">
        <f>IF($Q113="","",IF(AND(COUNTIF($Q$112:$Q$119,$Q113)&gt;1,COUNTIF($Q$112:$Q$119,$Q113)&lt;COUNTA($C$112:$C$119)),HLOOKUP($B113,'rozstřely-skore'!$C$372:$BN$385,13,0),""))</f>
        <v>2</v>
      </c>
      <c r="V113" s="450">
        <f>IF($Q113="","",IF(AND(COUNTIF($Q$112:$Q$119,$Q113)&gt;1,COUNTIF($Q$112:$Q$119,$Q113)&lt;COUNTA($C$112:$C$119)),HLOOKUP($B113,'rozstřely-skore'!$C$372:$BN$385,14,0),""))</f>
        <v>1.1818181818181819</v>
      </c>
      <c r="W113" s="325"/>
    </row>
    <row r="114" spans="1:23" ht="30" customHeight="1" x14ac:dyDescent="0.25">
      <c r="A114" s="324"/>
      <c r="B114" s="1013">
        <f>'Tabulky skupin'!B114</f>
        <v>103</v>
      </c>
      <c r="C114" s="887" t="str">
        <f>VLOOKUP($B114,jednotlivci!$C$5:$G$164,5,0)</f>
        <v>Rudiš/ 
Rudiš</v>
      </c>
      <c r="D114" s="100" t="str">
        <f>IFERROR(CONCATENATE(VLOOKUP(CONCATENATE(D$111,"_",$B114),'Rozpis-skore'!$A$3:$AC$162,IF(VLOOKUP(CONCATENATE(D$111,"_",$B114),'Rozpis-skore'!$A$3:$AC$162,3,0)=$B114,5,6),0),":",VLOOKUP(CONCATENATE(D$111,"_",$B114),'Rozpis-skore'!$A$3:$AC$162,IF(VLOOKUP(CONCATENATE(D$111,"_",$B114),'Rozpis-skore'!$A$3:$AC$162,3,0)=$B114,6,5),0),IF(VLOOKUP(CONCATENATE(D$111,"_",$B114),'Rozpis-skore'!$A$3:$AC$162,20,0)&lt;&gt;"",CONCATENATE(" (",VLOOKUP(CONCATENATE(D$111,"_",$B114),'Rozpis-skore'!$A$3:$AC$162,20,0),")"),"")),"")</f>
        <v>4:3</v>
      </c>
      <c r="E114" s="103" t="str">
        <f>IFERROR(CONCATENATE(VLOOKUP(CONCATENATE(E$111,"_",$B114),'Rozpis-skore'!$A$3:$AC$162,IF(VLOOKUP(CONCATENATE(E$111,"_",$B114),'Rozpis-skore'!$A$3:$AC$162,3,0)=$B114,5,6),0),":",VLOOKUP(CONCATENATE(E$111,"_",$B114),'Rozpis-skore'!$A$3:$AC$162,IF(VLOOKUP(CONCATENATE(E$111,"_",$B114),'Rozpis-skore'!$A$3:$AC$162,3,0)=$B114,6,5),0),IF(VLOOKUP(CONCATENATE(E$111,"_",$B114),'Rozpis-skore'!$A$3:$AC$162,20,0)&lt;&gt;"",CONCATENATE(" (",VLOOKUP(CONCATENATE(E$111,"_",$B114),'Rozpis-skore'!$A$3:$AC$162,20,0),")"),"")),"")</f>
        <v>5:7</v>
      </c>
      <c r="F114" s="503" t="str">
        <f>E113</f>
        <v>J</v>
      </c>
      <c r="G114" s="101" t="str">
        <f>IFERROR(CONCATENATE(VLOOKUP(CONCATENATE($B114,"_",G$111),'Rozpis-skore'!$A$3:$AC$162,IF(VLOOKUP(CONCATENATE($B114,"_",G$111),'Rozpis-skore'!$A$3:$AC$162,3,0)=$B114,5,6),0),":",VLOOKUP(CONCATENATE($B114,"_",G$111),'Rozpis-skore'!$A$3:$AC$162,IF(VLOOKUP(CONCATENATE($B114,"_",G$111),'Rozpis-skore'!$A$3:$AC$162,3,0)=$B114,6,5),0),IF(VLOOKUP(CONCATENATE($B114,"_",G$111),'Rozpis-skore'!$A$3:$AC$162,20,0)&lt;&gt;"",CONCATENATE(" (",VLOOKUP(CONCATENATE($B114,"_",G$111),'Rozpis-skore'!$A$3:$AC$162,20,0),")"),"")),"")</f>
        <v>0:2</v>
      </c>
      <c r="H114" s="101" t="str">
        <f>IFERROR(CONCATENATE(VLOOKUP(CONCATENATE($B114,"_",H$111),'Rozpis-skore'!$A$3:$AC$162,IF(VLOOKUP(CONCATENATE($B114,"_",H$111),'Rozpis-skore'!$A$3:$AC$162,3,0)=$B114,5,6),0),":",VLOOKUP(CONCATENATE($B114,"_",H$111),'Rozpis-skore'!$A$3:$AC$162,IF(VLOOKUP(CONCATENATE($B114,"_",H$111),'Rozpis-skore'!$A$3:$AC$162,3,0)=$B114,6,5),0),IF(VLOOKUP(CONCATENATE($B114,"_",H$111),'Rozpis-skore'!$A$3:$AC$162,20,0)&lt;&gt;"",CONCATENATE(" (",VLOOKUP(CONCATENATE($B114,"_",H$111),'Rozpis-skore'!$A$3:$AC$162,20,0),")"),"")),"")</f>
        <v>7:5</v>
      </c>
      <c r="I114" s="101" t="str">
        <f>IFERROR(CONCATENATE(VLOOKUP(CONCATENATE($B114,"_",I$111),'Rozpis-skore'!$A$3:$AC$162,IF(VLOOKUP(CONCATENATE($B114,"_",I$111),'Rozpis-skore'!$A$3:$AC$162,3,0)=$B114,5,6),0),":",VLOOKUP(CONCATENATE($B114,"_",I$111),'Rozpis-skore'!$A$3:$AC$162,IF(VLOOKUP(CONCATENATE($B114,"_",I$111),'Rozpis-skore'!$A$3:$AC$162,3,0)=$B114,6,5),0),IF(VLOOKUP(CONCATENATE($B114,"_",I$111),'Rozpis-skore'!$A$3:$AC$162,20,0)&lt;&gt;"",CONCATENATE(" (",VLOOKUP(CONCATENATE($B114,"_",I$111),'Rozpis-skore'!$A$3:$AC$162,20,0),")"),"")),"")</f>
        <v/>
      </c>
      <c r="J114" s="101" t="str">
        <f>IFERROR(CONCATENATE(VLOOKUP(CONCATENATE($B114,"_",J$111),'Rozpis-skore'!$A$3:$AC$162,IF(VLOOKUP(CONCATENATE($B114,"_",J$111),'Rozpis-skore'!$A$3:$AC$162,3,0)=$B114,5,6),0),":",VLOOKUP(CONCATENATE($B114,"_",J$111),'Rozpis-skore'!$A$3:$AC$162,IF(VLOOKUP(CONCATENATE($B114,"_",J$111),'Rozpis-skore'!$A$3:$AC$162,3,0)=$B114,6,5),0),IF(VLOOKUP(CONCATENATE($B114,"_",J$111),'Rozpis-skore'!$A$3:$AC$162,20,0)&lt;&gt;"",CONCATENATE(" (",VLOOKUP(CONCATENATE($B114,"_",J$111),'Rozpis-skore'!$A$3:$AC$162,20,0),")"),"")),"")</f>
        <v/>
      </c>
      <c r="K114" s="102" t="str">
        <f>IFERROR(CONCATENATE(VLOOKUP(CONCATENATE($B114,"_",K$111),'Rozpis-skore'!$A$3:$AC$162,IF(VLOOKUP(CONCATENATE($B114,"_",K$111),'Rozpis-skore'!$A$3:$AC$162,3,0)=$B114,5,6),0),":",VLOOKUP(CONCATENATE($B114,"_",K$111),'Rozpis-skore'!$A$3:$AC$162,IF(VLOOKUP(CONCATENATE($B114,"_",K$111),'Rozpis-skore'!$A$3:$AC$162,3,0)=$B114,6,5),0),IF(VLOOKUP(CONCATENATE($B114,"_",K$111),'Rozpis-skore'!$A$3:$AC$162,20,0)&lt;&gt;"",CONCATENATE(" (",VLOOKUP(CONCATENATE($B114,"_",K$111),'Rozpis-skore'!$A$3:$AC$162,20,0),")"),"")),"")</f>
        <v/>
      </c>
      <c r="L114" s="232">
        <f ca="1">IF((COUNTIFS('Rozpis-skore'!$C$3:$C$162,B114,'Rozpis-skore'!$B$3:$B$162,"&lt;&gt;N")+COUNTIFS('Rozpis-skore'!$D$3:$D$162,B114,'Rozpis-skore'!$B$3:$B$162,"&lt;&gt;N"))=0,"",SUMIF('Rozpis-skore'!$C$3:$C$162,B114,'Rozpis-skore'!$I$3:$I$128)+SUMIF('Rozpis-skore'!$D$3:$D$162,B114,'Rozpis-skore'!$J$3:$J$128))</f>
        <v>0</v>
      </c>
      <c r="M114" s="235">
        <f ca="1">IF((COUNTIFS('Rozpis-skore'!$C$3:$C$162,B114,'Rozpis-skore'!$B$3:$B$162,"&lt;&gt;N")+COUNTIFS('Rozpis-skore'!$D$3:$D$162,B114,'Rozpis-skore'!$B$3:$B$162,"&lt;&gt;N"))=0,"",SUMIF('Rozpis-skore'!$C$3:$C$162,$B114,'Rozpis-skore'!$E$3:$E$128)+SUMIF('Rozpis-skore'!$D$3:$D$162,$B114,'Rozpis-skore'!$F$3:$F$128))</f>
        <v>16</v>
      </c>
      <c r="N114" s="355">
        <f ca="1">IF((COUNTIFS('Rozpis-skore'!$C$3:$C$162,B114,'Rozpis-skore'!$B$3:$B$162,"&lt;&gt;N")+COUNTIFS('Rozpis-skore'!$D$3:$D$162,B114,'Rozpis-skore'!$B$3:$B$162,"&lt;&gt;N"))=0,"",SUMIF('Rozpis-skore'!$C$3:$C$162,$B114,'Rozpis-skore'!$F$3:$F$128)+SUMIF('Rozpis-skore'!$D$3:$D$162,$B114,'Rozpis-skore'!$E$3:$E$128))</f>
        <v>17</v>
      </c>
      <c r="O114" s="233">
        <f t="shared" ca="1" si="18"/>
        <v>-1</v>
      </c>
      <c r="P114" s="445">
        <f t="shared" ca="1" si="19"/>
        <v>0.94117647058823528</v>
      </c>
      <c r="Q114" s="447">
        <f>Tabulka!Q114</f>
        <v>2</v>
      </c>
      <c r="R114" s="447">
        <f>IF($Q114="","",IF(AND(COUNTIF($Q$112:$Q$119,$Q114)&gt;1,COUNTIF($Q$112:$Q$119,$Q114)&lt;COUNTA($C$112:$C$119)),HLOOKUP($B114,'rozstřely-skore'!$C$372:$BN$385,10,0),""))</f>
        <v>0</v>
      </c>
      <c r="S114" s="448">
        <f>IF($Q114="","",IF(AND(COUNTIF($Q$112:$Q$119,$Q114)&gt;1,COUNTIF($Q$112:$Q$119,$Q114)&lt;COUNTA($C$112:$C$119)),HLOOKUP($B114,'rozstřely-skore'!$C$372:$BN$385,11,0),""))</f>
        <v>5</v>
      </c>
      <c r="T114" s="449">
        <f>IF($Q114="","",IF(AND(COUNTIF($Q$112:$Q$119,$Q114)&gt;1,COUNTIF($Q$112:$Q$119,$Q114)&lt;COUNTA($C$112:$C$119)),HLOOKUP($B114,'rozstřely-skore'!$C$372:$BN$385,12,0),""))</f>
        <v>9</v>
      </c>
      <c r="U114" s="447">
        <f>IF($Q114="","",IF(AND(COUNTIF($Q$112:$Q$119,$Q114)&gt;1,COUNTIF($Q$112:$Q$119,$Q114)&lt;COUNTA($C$112:$C$119)),HLOOKUP($B114,'rozstřely-skore'!$C$372:$BN$385,13,0),""))</f>
        <v>-4</v>
      </c>
      <c r="V114" s="450">
        <f>IF($Q114="","",IF(AND(COUNTIF($Q$112:$Q$119,$Q114)&gt;1,COUNTIF($Q$112:$Q$119,$Q114)&lt;COUNTA($C$112:$C$119)),HLOOKUP($B114,'rozstřely-skore'!$C$372:$BN$385,14,0),""))</f>
        <v>0.55555555555555558</v>
      </c>
      <c r="W114" s="325"/>
    </row>
    <row r="115" spans="1:23" ht="30" customHeight="1" x14ac:dyDescent="0.25">
      <c r="A115" s="324"/>
      <c r="B115" s="1013">
        <f>'Tabulky skupin'!B115</f>
        <v>104</v>
      </c>
      <c r="C115" s="887" t="str">
        <f>VLOOKUP($B115,jednotlivci!$C$5:$G$164,5,0)</f>
        <v>Hrdlička/ 
Dvořák</v>
      </c>
      <c r="D115" s="100" t="str">
        <f>IFERROR(CONCATENATE(VLOOKUP(CONCATENATE(D$111,"_",$B115),'Rozpis-skore'!$A$3:$AC$162,IF(VLOOKUP(CONCATENATE(D$111,"_",$B115),'Rozpis-skore'!$A$3:$AC$162,3,0)=$B115,5,6),0),":",VLOOKUP(CONCATENATE(D$111,"_",$B115),'Rozpis-skore'!$A$3:$AC$162,IF(VLOOKUP(CONCATENATE(D$111,"_",$B115),'Rozpis-skore'!$A$3:$AC$162,3,0)=$B115,6,5),0),IF(VLOOKUP(CONCATENATE(D$111,"_",$B115),'Rozpis-skore'!$A$3:$AC$162,20,0)&lt;&gt;"",CONCATENATE(" (",VLOOKUP(CONCATENATE(D$111,"_",$B115),'Rozpis-skore'!$A$3:$AC$162,20,0),")"),"")),"")</f>
        <v>2:5</v>
      </c>
      <c r="E115" s="103" t="str">
        <f>IFERROR(CONCATENATE(VLOOKUP(CONCATENATE(E$111,"_",$B115),'Rozpis-skore'!$A$3:$AC$162,IF(VLOOKUP(CONCATENATE(E$111,"_",$B115),'Rozpis-skore'!$A$3:$AC$162,3,0)=$B115,5,6),0),":",VLOOKUP(CONCATENATE(E$111,"_",$B115),'Rozpis-skore'!$A$3:$AC$162,IF(VLOOKUP(CONCATENATE(E$111,"_",$B115),'Rozpis-skore'!$A$3:$AC$162,3,0)=$B115,6,5),0),IF(VLOOKUP(CONCATENATE(E$111,"_",$B115),'Rozpis-skore'!$A$3:$AC$162,20,0)&lt;&gt;"",CONCATENATE(" (",VLOOKUP(CONCATENATE(E$111,"_",$B115),'Rozpis-skore'!$A$3:$AC$162,20,0),")"),"")),"")</f>
        <v>6:6</v>
      </c>
      <c r="F115" s="103" t="str">
        <f>IFERROR(CONCATENATE(VLOOKUP(CONCATENATE(F$111,"_",$B115),'Rozpis-skore'!$A$3:$AC$162,IF(VLOOKUP(CONCATENATE(F$111,"_",$B115),'Rozpis-skore'!$A$3:$AC$162,3,0)=$B115,5,6),0),":",VLOOKUP(CONCATENATE(F$111,"_",$B115),'Rozpis-skore'!$A$3:$AC$162,IF(VLOOKUP(CONCATENATE(F$111,"_",$B115),'Rozpis-skore'!$A$3:$AC$162,3,0)=$B115,6,5),0),IF(VLOOKUP(CONCATENATE(F$111,"_",$B115),'Rozpis-skore'!$A$3:$AC$162,20,0)&lt;&gt;"",CONCATENATE(" (",VLOOKUP(CONCATENATE(F$111,"_",$B115),'Rozpis-skore'!$A$3:$AC$162,20,0),")"),"")),"")</f>
        <v>2:0</v>
      </c>
      <c r="G115" s="503" t="str">
        <f>F114</f>
        <v>J</v>
      </c>
      <c r="H115" s="101" t="str">
        <f>IFERROR(CONCATENATE(VLOOKUP(CONCATENATE($B115,"_",H$111),'Rozpis-skore'!$A$3:$AC$162,IF(VLOOKUP(CONCATENATE($B115,"_",H$111),'Rozpis-skore'!$A$3:$AC$162,3,0)=$B115,5,6),0),":",VLOOKUP(CONCATENATE($B115,"_",H$111),'Rozpis-skore'!$A$3:$AC$162,IF(VLOOKUP(CONCATENATE($B115,"_",H$111),'Rozpis-skore'!$A$3:$AC$162,3,0)=$B115,6,5),0),IF(VLOOKUP(CONCATENATE($B115,"_",H$111),'Rozpis-skore'!$A$3:$AC$162,20,0)&lt;&gt;"",CONCATENATE(" (",VLOOKUP(CONCATENATE($B115,"_",H$111),'Rozpis-skore'!$A$3:$AC$162,20,0),")"),"")),"")</f>
        <v>5:1</v>
      </c>
      <c r="I115" s="101" t="str">
        <f>IFERROR(CONCATENATE(VLOOKUP(CONCATENATE($B115,"_",I$111),'Rozpis-skore'!$A$3:$AC$162,IF(VLOOKUP(CONCATENATE($B115,"_",I$111),'Rozpis-skore'!$A$3:$AC$162,3,0)=$B115,5,6),0),":",VLOOKUP(CONCATENATE($B115,"_",I$111),'Rozpis-skore'!$A$3:$AC$162,IF(VLOOKUP(CONCATENATE($B115,"_",I$111),'Rozpis-skore'!$A$3:$AC$162,3,0)=$B115,6,5),0),IF(VLOOKUP(CONCATENATE($B115,"_",I$111),'Rozpis-skore'!$A$3:$AC$162,20,0)&lt;&gt;"",CONCATENATE(" (",VLOOKUP(CONCATENATE($B115,"_",I$111),'Rozpis-skore'!$A$3:$AC$162,20,0),")"),"")),"")</f>
        <v/>
      </c>
      <c r="J115" s="101" t="str">
        <f>IFERROR(CONCATENATE(VLOOKUP(CONCATENATE($B115,"_",J$111),'Rozpis-skore'!$A$3:$AC$162,IF(VLOOKUP(CONCATENATE($B115,"_",J$111),'Rozpis-skore'!$A$3:$AC$162,3,0)=$B115,5,6),0),":",VLOOKUP(CONCATENATE($B115,"_",J$111),'Rozpis-skore'!$A$3:$AC$162,IF(VLOOKUP(CONCATENATE($B115,"_",J$111),'Rozpis-skore'!$A$3:$AC$162,3,0)=$B115,6,5),0),IF(VLOOKUP(CONCATENATE($B115,"_",J$111),'Rozpis-skore'!$A$3:$AC$162,20,0)&lt;&gt;"",CONCATENATE(" (",VLOOKUP(CONCATENATE($B115,"_",J$111),'Rozpis-skore'!$A$3:$AC$162,20,0),")"),"")),"")</f>
        <v/>
      </c>
      <c r="K115" s="102" t="str">
        <f>IFERROR(CONCATENATE(VLOOKUP(CONCATENATE($B115,"_",K$111),'Rozpis-skore'!$A$3:$AC$162,IF(VLOOKUP(CONCATENATE($B115,"_",K$111),'Rozpis-skore'!$A$3:$AC$162,3,0)=$B115,5,6),0),":",VLOOKUP(CONCATENATE($B115,"_",K$111),'Rozpis-skore'!$A$3:$AC$162,IF(VLOOKUP(CONCATENATE($B115,"_",K$111),'Rozpis-skore'!$A$3:$AC$162,3,0)=$B115,6,5),0),IF(VLOOKUP(CONCATENATE($B115,"_",K$111),'Rozpis-skore'!$A$3:$AC$162,20,0)&lt;&gt;"",CONCATENATE(" (",VLOOKUP(CONCATENATE($B115,"_",K$111),'Rozpis-skore'!$A$3:$AC$162,20,0),")"),"")),"")</f>
        <v/>
      </c>
      <c r="L115" s="232">
        <f ca="1">IF((COUNTIFS('Rozpis-skore'!$C$3:$C$162,B115,'Rozpis-skore'!$B$3:$B$162,"&lt;&gt;N")+COUNTIFS('Rozpis-skore'!$D$3:$D$162,B115,'Rozpis-skore'!$B$3:$B$162,"&lt;&gt;N"))=0,"",SUMIF('Rozpis-skore'!$C$3:$C$162,B115,'Rozpis-skore'!$I$3:$I$128)+SUMIF('Rozpis-skore'!$D$3:$D$162,B115,'Rozpis-skore'!$J$3:$J$128))</f>
        <v>0</v>
      </c>
      <c r="M115" s="235">
        <f ca="1">IF((COUNTIFS('Rozpis-skore'!$C$3:$C$162,B115,'Rozpis-skore'!$B$3:$B$162,"&lt;&gt;N")+COUNTIFS('Rozpis-skore'!$D$3:$D$162,B115,'Rozpis-skore'!$B$3:$B$162,"&lt;&gt;N"))=0,"",SUMIF('Rozpis-skore'!$C$3:$C$162,$B115,'Rozpis-skore'!$E$3:$E$128)+SUMIF('Rozpis-skore'!$D$3:$D$162,$B115,'Rozpis-skore'!$F$3:$F$128))</f>
        <v>15</v>
      </c>
      <c r="N115" s="355">
        <f ca="1">IF((COUNTIFS('Rozpis-skore'!$C$3:$C$162,B115,'Rozpis-skore'!$B$3:$B$162,"&lt;&gt;N")+COUNTIFS('Rozpis-skore'!$D$3:$D$162,B115,'Rozpis-skore'!$B$3:$B$162,"&lt;&gt;N"))=0,"",SUMIF('Rozpis-skore'!$C$3:$C$162,$B115,'Rozpis-skore'!$F$3:$F$128)+SUMIF('Rozpis-skore'!$D$3:$D$162,$B115,'Rozpis-skore'!$E$3:$E$128))</f>
        <v>12</v>
      </c>
      <c r="O115" s="233">
        <f t="shared" ca="1" si="18"/>
        <v>3</v>
      </c>
      <c r="P115" s="445">
        <f t="shared" ca="1" si="19"/>
        <v>1.25</v>
      </c>
      <c r="Q115" s="447">
        <f>Tabulka!Q115</f>
        <v>2</v>
      </c>
      <c r="R115" s="447">
        <f>IF($Q115="","",IF(AND(COUNTIF($Q$112:$Q$119,$Q115)&gt;1,COUNTIF($Q$112:$Q$119,$Q115)&lt;COUNTA($C$112:$C$119)),HLOOKUP($B115,'rozstřely-skore'!$C$372:$BN$385,10,0),""))</f>
        <v>0</v>
      </c>
      <c r="S115" s="448">
        <f>IF($Q115="","",IF(AND(COUNTIF($Q$112:$Q$119,$Q115)&gt;1,COUNTIF($Q$112:$Q$119,$Q115)&lt;COUNTA($C$112:$C$119)),HLOOKUP($B115,'rozstřely-skore'!$C$372:$BN$385,11,0),""))</f>
        <v>8</v>
      </c>
      <c r="T115" s="449">
        <f>IF($Q115="","",IF(AND(COUNTIF($Q$112:$Q$119,$Q115)&gt;1,COUNTIF($Q$112:$Q$119,$Q115)&lt;COUNTA($C$112:$C$119)),HLOOKUP($B115,'rozstřely-skore'!$C$372:$BN$385,12,0),""))</f>
        <v>6</v>
      </c>
      <c r="U115" s="447">
        <f>IF($Q115="","",IF(AND(COUNTIF($Q$112:$Q$119,$Q115)&gt;1,COUNTIF($Q$112:$Q$119,$Q115)&lt;COUNTA($C$112:$C$119)),HLOOKUP($B115,'rozstřely-skore'!$C$372:$BN$385,13,0),""))</f>
        <v>2</v>
      </c>
      <c r="V115" s="450">
        <f>IF($Q115="","",IF(AND(COUNTIF($Q$112:$Q$119,$Q115)&gt;1,COUNTIF($Q$112:$Q$119,$Q115)&lt;COUNTA($C$112:$C$119)),HLOOKUP($B115,'rozstřely-skore'!$C$372:$BN$385,14,0),""))</f>
        <v>1.3333333333333333</v>
      </c>
      <c r="W115" s="325"/>
    </row>
    <row r="116" spans="1:23" ht="30" customHeight="1" x14ac:dyDescent="0.25">
      <c r="A116" s="324"/>
      <c r="B116" s="1013">
        <f>'Tabulky skupin'!B116</f>
        <v>105</v>
      </c>
      <c r="C116" s="887" t="str">
        <f>VLOOKUP($B116,jednotlivci!$C$5:$G$164,5,0)</f>
        <v>Gerhard/ 
Slivoně</v>
      </c>
      <c r="D116" s="100" t="str">
        <f>IFERROR(CONCATENATE(VLOOKUP(CONCATENATE(D$111,"_",$B116),'Rozpis-skore'!$A$3:$AC$162,IF(VLOOKUP(CONCATENATE(D$111,"_",$B116),'Rozpis-skore'!$A$3:$AC$162,3,0)=$B116,5,6),0),":",VLOOKUP(CONCATENATE(D$111,"_",$B116),'Rozpis-skore'!$A$3:$AC$162,IF(VLOOKUP(CONCATENATE(D$111,"_",$B116),'Rozpis-skore'!$A$3:$AC$162,3,0)=$B116,6,5),0),IF(VLOOKUP(CONCATENATE(D$111,"_",$B116),'Rozpis-skore'!$A$3:$AC$162,20,0)&lt;&gt;"",CONCATENATE(" (",VLOOKUP(CONCATENATE(D$111,"_",$B116),'Rozpis-skore'!$A$3:$AC$162,20,0),")"),"")),"")</f>
        <v>2:5</v>
      </c>
      <c r="E116" s="103" t="str">
        <f>IFERROR(CONCATENATE(VLOOKUP(CONCATENATE(E$111,"_",$B116),'Rozpis-skore'!$A$3:$AC$162,IF(VLOOKUP(CONCATENATE(E$111,"_",$B116),'Rozpis-skore'!$A$3:$AC$162,3,0)=$B116,5,6),0),":",VLOOKUP(CONCATENATE(E$111,"_",$B116),'Rozpis-skore'!$A$3:$AC$162,IF(VLOOKUP(CONCATENATE(E$111,"_",$B116),'Rozpis-skore'!$A$3:$AC$162,3,0)=$B116,6,5),0),IF(VLOOKUP(CONCATENATE(E$111,"_",$B116),'Rozpis-skore'!$A$3:$AC$162,20,0)&lt;&gt;"",CONCATENATE(" (",VLOOKUP(CONCATENATE(E$111,"_",$B116),'Rozpis-skore'!$A$3:$AC$162,20,0),")"),"")),"")</f>
        <v>5:2</v>
      </c>
      <c r="F116" s="103" t="str">
        <f>IFERROR(CONCATENATE(VLOOKUP(CONCATENATE(F$111,"_",$B116),'Rozpis-skore'!$A$3:$AC$162,IF(VLOOKUP(CONCATENATE(F$111,"_",$B116),'Rozpis-skore'!$A$3:$AC$162,3,0)=$B116,5,6),0),":",VLOOKUP(CONCATENATE(F$111,"_",$B116),'Rozpis-skore'!$A$3:$AC$162,IF(VLOOKUP(CONCATENATE(F$111,"_",$B116),'Rozpis-skore'!$A$3:$AC$162,3,0)=$B116,6,5),0),IF(VLOOKUP(CONCATENATE(F$111,"_",$B116),'Rozpis-skore'!$A$3:$AC$162,20,0)&lt;&gt;"",CONCATENATE(" (",VLOOKUP(CONCATENATE(F$111,"_",$B116),'Rozpis-skore'!$A$3:$AC$162,20,0),")"),"")),"")</f>
        <v>5:7</v>
      </c>
      <c r="G116" s="103" t="str">
        <f>IFERROR(CONCATENATE(VLOOKUP(CONCATENATE(G$111,"_",$B116),'Rozpis-skore'!$A$3:$AC$162,IF(VLOOKUP(CONCATENATE(G$111,"_",$B116),'Rozpis-skore'!$A$3:$AC$162,3,0)=$B116,5,6),0),":",VLOOKUP(CONCATENATE(G$111,"_",$B116),'Rozpis-skore'!$A$3:$AC$162,IF(VLOOKUP(CONCATENATE(G$111,"_",$B116),'Rozpis-skore'!$A$3:$AC$162,3,0)=$B116,6,5),0),IF(VLOOKUP(CONCATENATE(G$111,"_",$B116),'Rozpis-skore'!$A$3:$AC$162,20,0)&lt;&gt;"",CONCATENATE(" (",VLOOKUP(CONCATENATE(G$111,"_",$B116),'Rozpis-skore'!$A$3:$AC$162,20,0),")"),"")),"")</f>
        <v>1:5</v>
      </c>
      <c r="H116" s="503">
        <f>G1147</f>
        <v>0</v>
      </c>
      <c r="I116" s="101" t="str">
        <f>IFERROR(CONCATENATE(VLOOKUP(CONCATENATE($B116,"_",I$111),'Rozpis-skore'!$A$3:$AC$162,IF(VLOOKUP(CONCATENATE($B116,"_",I$111),'Rozpis-skore'!$A$3:$AC$162,3,0)=$B116,5,6),0),":",VLOOKUP(CONCATENATE($B116,"_",I$111),'Rozpis-skore'!$A$3:$AC$162,IF(VLOOKUP(CONCATENATE($B116,"_",I$111),'Rozpis-skore'!$A$3:$AC$162,3,0)=$B116,6,5),0),IF(VLOOKUP(CONCATENATE($B116,"_",I$111),'Rozpis-skore'!$A$3:$AC$162,20,0)&lt;&gt;"",CONCATENATE(" (",VLOOKUP(CONCATENATE($B116,"_",I$111),'Rozpis-skore'!$A$3:$AC$162,20,0),")"),"")),"")</f>
        <v/>
      </c>
      <c r="J116" s="101" t="str">
        <f>IFERROR(CONCATENATE(VLOOKUP(CONCATENATE($B116,"_",J$111),'Rozpis-skore'!$A$3:$AC$162,IF(VLOOKUP(CONCATENATE($B116,"_",J$111),'Rozpis-skore'!$A$3:$AC$162,3,0)=$B116,5,6),0),":",VLOOKUP(CONCATENATE($B116,"_",J$111),'Rozpis-skore'!$A$3:$AC$162,IF(VLOOKUP(CONCATENATE($B116,"_",J$111),'Rozpis-skore'!$A$3:$AC$162,3,0)=$B116,6,5),0),IF(VLOOKUP(CONCATENATE($B116,"_",J$111),'Rozpis-skore'!$A$3:$AC$162,20,0)&lt;&gt;"",CONCATENATE(" (",VLOOKUP(CONCATENATE($B116,"_",J$111),'Rozpis-skore'!$A$3:$AC$162,20,0),")"),"")),"")</f>
        <v/>
      </c>
      <c r="K116" s="102" t="str">
        <f>IFERROR(CONCATENATE(VLOOKUP(CONCATENATE($B116,"_",K$111),'Rozpis-skore'!$A$3:$AC$162,IF(VLOOKUP(CONCATENATE($B116,"_",K$111),'Rozpis-skore'!$A$3:$AC$162,3,0)=$B116,5,6),0),":",VLOOKUP(CONCATENATE($B116,"_",K$111),'Rozpis-skore'!$A$3:$AC$162,IF(VLOOKUP(CONCATENATE($B116,"_",K$111),'Rozpis-skore'!$A$3:$AC$162,3,0)=$B116,6,5),0),IF(VLOOKUP(CONCATENATE($B116,"_",K$111),'Rozpis-skore'!$A$3:$AC$162,20,0)&lt;&gt;"",CONCATENATE(" (",VLOOKUP(CONCATENATE($B116,"_",K$111),'Rozpis-skore'!$A$3:$AC$162,20,0),")"),"")),"")</f>
        <v/>
      </c>
      <c r="L116" s="232">
        <f ca="1">IF((COUNTIFS('Rozpis-skore'!$C$3:$C$162,B116,'Rozpis-skore'!$B$3:$B$162,"&lt;&gt;N")+COUNTIFS('Rozpis-skore'!$D$3:$D$162,B116,'Rozpis-skore'!$B$3:$B$162,"&lt;&gt;N"))=0,"",SUMIF('Rozpis-skore'!$C$3:$C$162,B116,'Rozpis-skore'!$I$3:$I$128)+SUMIF('Rozpis-skore'!$D$3:$D$162,B116,'Rozpis-skore'!$J$3:$J$128))</f>
        <v>0</v>
      </c>
      <c r="M116" s="235">
        <f ca="1">IF((COUNTIFS('Rozpis-skore'!$C$3:$C$162,B116,'Rozpis-skore'!$B$3:$B$162,"&lt;&gt;N")+COUNTIFS('Rozpis-skore'!$D$3:$D$162,B116,'Rozpis-skore'!$B$3:$B$162,"&lt;&gt;N"))=0,"",SUMIF('Rozpis-skore'!$C$3:$C$162,$B116,'Rozpis-skore'!$E$3:$E$128)+SUMIF('Rozpis-skore'!$D$3:$D$162,$B116,'Rozpis-skore'!$F$3:$F$128))</f>
        <v>13</v>
      </c>
      <c r="N116" s="355">
        <f ca="1">IF((COUNTIFS('Rozpis-skore'!$C$3:$C$162,B116,'Rozpis-skore'!$B$3:$B$162,"&lt;&gt;N")+COUNTIFS('Rozpis-skore'!$D$3:$D$162,B116,'Rozpis-skore'!$B$3:$B$162,"&lt;&gt;N"))=0,"",SUMIF('Rozpis-skore'!$C$3:$C$162,$B116,'Rozpis-skore'!$F$3:$F$128)+SUMIF('Rozpis-skore'!$D$3:$D$162,$B116,'Rozpis-skore'!$E$3:$E$128))</f>
        <v>19</v>
      </c>
      <c r="O116" s="233">
        <f t="shared" ca="1" si="18"/>
        <v>-6</v>
      </c>
      <c r="P116" s="445">
        <f t="shared" ca="1" si="19"/>
        <v>0.68421052631578949</v>
      </c>
      <c r="Q116" s="447">
        <f>Tabulka!Q116</f>
        <v>5</v>
      </c>
      <c r="R116" s="447" t="str">
        <f>IF($Q116="","",IF(AND(COUNTIF($Q$112:$Q$119,$Q116)&gt;1,COUNTIF($Q$112:$Q$119,$Q116)&lt;COUNTA($C$112:$C$119)),HLOOKUP($B116,'rozstřely-skore'!$C$372:$BN$385,10,0),""))</f>
        <v/>
      </c>
      <c r="S116" s="448" t="str">
        <f>IF($Q116="","",IF(AND(COUNTIF($Q$112:$Q$119,$Q116)&gt;1,COUNTIF($Q$112:$Q$119,$Q116)&lt;COUNTA($C$112:$C$119)),HLOOKUP($B116,'rozstřely-skore'!$C$372:$BN$385,11,0),""))</f>
        <v/>
      </c>
      <c r="T116" s="449" t="str">
        <f>IF($Q116="","",IF(AND(COUNTIF($Q$112:$Q$119,$Q116)&gt;1,COUNTIF($Q$112:$Q$119,$Q116)&lt;COUNTA($C$112:$C$119)),HLOOKUP($B116,'rozstřely-skore'!$C$372:$BN$385,12,0),""))</f>
        <v/>
      </c>
      <c r="U116" s="447" t="str">
        <f>IF($Q116="","",IF(AND(COUNTIF($Q$112:$Q$119,$Q116)&gt;1,COUNTIF($Q$112:$Q$119,$Q116)&lt;COUNTA($C$112:$C$119)),HLOOKUP($B116,'rozstřely-skore'!$C$372:$BN$385,13,0),""))</f>
        <v/>
      </c>
      <c r="V116" s="450" t="str">
        <f>IF($Q116="","",IF(AND(COUNTIF($Q$112:$Q$119,$Q116)&gt;1,COUNTIF($Q$112:$Q$119,$Q116)&lt;COUNTA($C$112:$C$119)),HLOOKUP($B116,'rozstřely-skore'!$C$372:$BN$385,14,0),""))</f>
        <v/>
      </c>
      <c r="W116" s="325"/>
    </row>
    <row r="117" spans="1:23" ht="30" customHeight="1" x14ac:dyDescent="0.25">
      <c r="A117" s="324"/>
      <c r="B117" s="1013">
        <f>'Tabulky skupin'!B117</f>
        <v>106</v>
      </c>
      <c r="C117" s="887" t="str">
        <f>VLOOKUP($B117,jednotlivci!$C$5:$G$164,5,0)</f>
        <v/>
      </c>
      <c r="D117" s="100" t="str">
        <f>IFERROR(CONCATENATE(VLOOKUP(CONCATENATE(D$111,"_",$B117),'Rozpis-skore'!$A$3:$AC$162,IF(VLOOKUP(CONCATENATE(D$111,"_",$B117),'Rozpis-skore'!$A$3:$AC$162,3,0)=$B117,5,6),0),":",VLOOKUP(CONCATENATE(D$111,"_",$B117),'Rozpis-skore'!$A$3:$AC$162,IF(VLOOKUP(CONCATENATE(D$111,"_",$B117),'Rozpis-skore'!$A$3:$AC$162,3,0)=$B117,6,5),0),IF(VLOOKUP(CONCATENATE(D$111,"_",$B117),'Rozpis-skore'!$A$3:$AC$162,20,0)&lt;&gt;"",CONCATENATE(" (",VLOOKUP(CONCATENATE(D$111,"_",$B117),'Rozpis-skore'!$A$3:$AC$162,20,0),")"),"")),"")</f>
        <v/>
      </c>
      <c r="E117" s="103" t="str">
        <f>IFERROR(CONCATENATE(VLOOKUP(CONCATENATE(E$111,"_",$B117),'Rozpis-skore'!$A$3:$AC$162,IF(VLOOKUP(CONCATENATE(E$111,"_",$B117),'Rozpis-skore'!$A$3:$AC$162,3,0)=$B117,5,6),0),":",VLOOKUP(CONCATENATE(E$111,"_",$B117),'Rozpis-skore'!$A$3:$AC$162,IF(VLOOKUP(CONCATENATE(E$111,"_",$B117),'Rozpis-skore'!$A$3:$AC$162,3,0)=$B117,6,5),0),IF(VLOOKUP(CONCATENATE(E$111,"_",$B117),'Rozpis-skore'!$A$3:$AC$162,20,0)&lt;&gt;"",CONCATENATE(" (",VLOOKUP(CONCATENATE(E$111,"_",$B117),'Rozpis-skore'!$A$3:$AC$162,20,0),")"),"")),"")</f>
        <v/>
      </c>
      <c r="F117" s="103" t="str">
        <f>IFERROR(CONCATENATE(VLOOKUP(CONCATENATE(F$111,"_",$B117),'Rozpis-skore'!$A$3:$AC$162,IF(VLOOKUP(CONCATENATE(F$111,"_",$B117),'Rozpis-skore'!$A$3:$AC$162,3,0)=$B117,5,6),0),":",VLOOKUP(CONCATENATE(F$111,"_",$B117),'Rozpis-skore'!$A$3:$AC$162,IF(VLOOKUP(CONCATENATE(F$111,"_",$B117),'Rozpis-skore'!$A$3:$AC$162,3,0)=$B117,6,5),0),IF(VLOOKUP(CONCATENATE(F$111,"_",$B117),'Rozpis-skore'!$A$3:$AC$162,20,0)&lt;&gt;"",CONCATENATE(" (",VLOOKUP(CONCATENATE(F$111,"_",$B117),'Rozpis-skore'!$A$3:$AC$162,20,0),")"),"")),"")</f>
        <v/>
      </c>
      <c r="G117" s="103" t="str">
        <f>IFERROR(CONCATENATE(VLOOKUP(CONCATENATE(G$111,"_",$B117),'Rozpis-skore'!$A$3:$AC$162,IF(VLOOKUP(CONCATENATE(G$111,"_",$B117),'Rozpis-skore'!$A$3:$AC$162,3,0)=$B117,5,6),0),":",VLOOKUP(CONCATENATE(G$111,"_",$B117),'Rozpis-skore'!$A$3:$AC$162,IF(VLOOKUP(CONCATENATE(G$111,"_",$B117),'Rozpis-skore'!$A$3:$AC$162,3,0)=$B117,6,5),0),IF(VLOOKUP(CONCATENATE(G$111,"_",$B117),'Rozpis-skore'!$A$3:$AC$162,20,0)&lt;&gt;"",CONCATENATE(" (",VLOOKUP(CONCATENATE(G$111,"_",$B117),'Rozpis-skore'!$A$3:$AC$162,20,0),")"),"")),"")</f>
        <v/>
      </c>
      <c r="H117" s="103" t="str">
        <f>IFERROR(CONCATENATE(VLOOKUP(CONCATENATE(H$111,"_",$B117),'Rozpis-skore'!$A$3:$AC$162,IF(VLOOKUP(CONCATENATE(H$111,"_",$B117),'Rozpis-skore'!$A$3:$AC$162,3,0)=$B117,5,6),0),":",VLOOKUP(CONCATENATE(H$111,"_",$B117),'Rozpis-skore'!$A$3:$AC$162,IF(VLOOKUP(CONCATENATE(H$111,"_",$B117),'Rozpis-skore'!$A$3:$AC$162,3,0)=$B117,6,5),0),IF(VLOOKUP(CONCATENATE(H$111,"_",$B117),'Rozpis-skore'!$A$3:$AC$162,20,0)&lt;&gt;"",CONCATENATE(" (",VLOOKUP(CONCATENATE(H$111,"_",$B117),'Rozpis-skore'!$A$3:$AC$162,20,0),")"),"")),"")</f>
        <v/>
      </c>
      <c r="I117" s="503">
        <f>H116</f>
        <v>0</v>
      </c>
      <c r="J117" s="101" t="str">
        <f>IFERROR(CONCATENATE(VLOOKUP(CONCATENATE($B117,"_",J$111),'Rozpis-skore'!$A$3:$AC$162,IF(VLOOKUP(CONCATENATE($B117,"_",J$111),'Rozpis-skore'!$A$3:$AC$162,3,0)=$B117,5,6),0),":",VLOOKUP(CONCATENATE($B117,"_",J$111),'Rozpis-skore'!$A$3:$AC$162,IF(VLOOKUP(CONCATENATE($B117,"_",J$111),'Rozpis-skore'!$A$3:$AC$162,3,0)=$B117,6,5),0),IF(VLOOKUP(CONCATENATE($B117,"_",J$111),'Rozpis-skore'!$A$3:$AC$162,20,0)&lt;&gt;"",CONCATENATE(" (",VLOOKUP(CONCATENATE($B117,"_",J$111),'Rozpis-skore'!$A$3:$AC$162,20,0),")"),"")),"")</f>
        <v/>
      </c>
      <c r="K117" s="102" t="str">
        <f>IFERROR(CONCATENATE(VLOOKUP(CONCATENATE($B117,"_",K$111),'Rozpis-skore'!$A$3:$AC$162,IF(VLOOKUP(CONCATENATE($B117,"_",K$111),'Rozpis-skore'!$A$3:$AC$162,3,0)=$B117,5,6),0),":",VLOOKUP(CONCATENATE($B117,"_",K$111),'Rozpis-skore'!$A$3:$AC$162,IF(VLOOKUP(CONCATENATE($B117,"_",K$111),'Rozpis-skore'!$A$3:$AC$162,3,0)=$B117,6,5),0),IF(VLOOKUP(CONCATENATE($B117,"_",K$111),'Rozpis-skore'!$A$3:$AC$162,20,0)&lt;&gt;"",CONCATENATE(" (",VLOOKUP(CONCATENATE($B117,"_",K$111),'Rozpis-skore'!$A$3:$AC$162,20,0),")"),"")),"")</f>
        <v/>
      </c>
      <c r="L117" s="232" t="str">
        <f>IF((COUNTIFS('Rozpis-skore'!$C$3:$C$162,B117,'Rozpis-skore'!$B$3:$B$162,"&lt;&gt;N")+COUNTIFS('Rozpis-skore'!$D$3:$D$162,B117,'Rozpis-skore'!$B$3:$B$162,"&lt;&gt;N"))=0,"",SUMIF('Rozpis-skore'!$C$3:$C$162,B117,'Rozpis-skore'!$I$3:$I$128)+SUMIF('Rozpis-skore'!$D$3:$D$162,B117,'Rozpis-skore'!$J$3:$J$128))</f>
        <v/>
      </c>
      <c r="M117" s="235" t="str">
        <f>IF((COUNTIFS('Rozpis-skore'!$C$3:$C$162,B117,'Rozpis-skore'!$B$3:$B$162,"&lt;&gt;N")+COUNTIFS('Rozpis-skore'!$D$3:$D$162,B117,'Rozpis-skore'!$B$3:$B$162,"&lt;&gt;N"))=0,"",SUMIF('Rozpis-skore'!$C$3:$C$162,$B117,'Rozpis-skore'!$E$3:$E$128)+SUMIF('Rozpis-skore'!$D$3:$D$162,$B117,'Rozpis-skore'!$F$3:$F$128))</f>
        <v/>
      </c>
      <c r="N117" s="355" t="str">
        <f>IF((COUNTIFS('Rozpis-skore'!$C$3:$C$162,B117,'Rozpis-skore'!$B$3:$B$162,"&lt;&gt;N")+COUNTIFS('Rozpis-skore'!$D$3:$D$162,B117,'Rozpis-skore'!$B$3:$B$162,"&lt;&gt;N"))=0,"",SUMIF('Rozpis-skore'!$C$3:$C$162,$B117,'Rozpis-skore'!$F$3:$F$128)+SUMIF('Rozpis-skore'!$D$3:$D$162,$B117,'Rozpis-skore'!$E$3:$E$128))</f>
        <v/>
      </c>
      <c r="O117" s="233" t="str">
        <f t="shared" si="18"/>
        <v/>
      </c>
      <c r="P117" s="445" t="str">
        <f t="shared" si="19"/>
        <v/>
      </c>
      <c r="Q117" s="447" t="str">
        <f>Tabulka!Q117</f>
        <v/>
      </c>
      <c r="R117" s="447" t="str">
        <f>IF($Q117="","",IF(AND(COUNTIF($Q$112:$Q$119,$Q117)&gt;1,COUNTIF($Q$112:$Q$119,$Q117)&lt;COUNTA($C$112:$C$119)),HLOOKUP($B117,'rozstřely-skore'!$C$372:$BN$385,10,0),""))</f>
        <v/>
      </c>
      <c r="S117" s="448" t="str">
        <f>IF($Q117="","",IF(AND(COUNTIF($Q$112:$Q$119,$Q117)&gt;1,COUNTIF($Q$112:$Q$119,$Q117)&lt;COUNTA($C$112:$C$119)),HLOOKUP($B117,'rozstřely-skore'!$C$372:$BN$385,11,0),""))</f>
        <v/>
      </c>
      <c r="T117" s="449" t="str">
        <f>IF($Q117="","",IF(AND(COUNTIF($Q$112:$Q$119,$Q117)&gt;1,COUNTIF($Q$112:$Q$119,$Q117)&lt;COUNTA($C$112:$C$119)),HLOOKUP($B117,'rozstřely-skore'!$C$372:$BN$385,12,0),""))</f>
        <v/>
      </c>
      <c r="U117" s="447" t="str">
        <f>IF($Q117="","",IF(AND(COUNTIF($Q$112:$Q$119,$Q117)&gt;1,COUNTIF($Q$112:$Q$119,$Q117)&lt;COUNTA($C$112:$C$119)),HLOOKUP($B117,'rozstřely-skore'!$C$372:$BN$385,13,0),""))</f>
        <v/>
      </c>
      <c r="V117" s="450" t="str">
        <f>IF($Q117="","",IF(AND(COUNTIF($Q$112:$Q$119,$Q117)&gt;1,COUNTIF($Q$112:$Q$119,$Q117)&lt;COUNTA($C$112:$C$119)),HLOOKUP($B117,'rozstřely-skore'!$C$372:$BN$385,14,0),""))</f>
        <v/>
      </c>
      <c r="W117" s="325"/>
    </row>
    <row r="118" spans="1:23" ht="30" customHeight="1" x14ac:dyDescent="0.25">
      <c r="A118" s="324"/>
      <c r="B118" s="1013">
        <f>'Tabulky skupin'!B118</f>
        <v>107</v>
      </c>
      <c r="C118" s="887" t="str">
        <f>VLOOKUP($B118,jednotlivci!$C$5:$G$164,5,0)</f>
        <v/>
      </c>
      <c r="D118" s="100" t="str">
        <f>IFERROR(CONCATENATE(VLOOKUP(CONCATENATE(D$111,"_",$B118),'Rozpis-skore'!$A$3:$AC$162,IF(VLOOKUP(CONCATENATE(D$111,"_",$B118),'Rozpis-skore'!$A$3:$AC$162,3,0)=$B118,5,6),0),":",VLOOKUP(CONCATENATE(D$111,"_",$B118),'Rozpis-skore'!$A$3:$AC$162,IF(VLOOKUP(CONCATENATE(D$111,"_",$B118),'Rozpis-skore'!$A$3:$AC$162,3,0)=$B118,6,5),0),IF(VLOOKUP(CONCATENATE(D$111,"_",$B118),'Rozpis-skore'!$A$3:$AC$162,20,0)&lt;&gt;"",CONCATENATE(" (",VLOOKUP(CONCATENATE(D$111,"_",$B118),'Rozpis-skore'!$A$3:$AC$162,20,0),")"),"")),"")</f>
        <v/>
      </c>
      <c r="E118" s="103" t="str">
        <f>IFERROR(CONCATENATE(VLOOKUP(CONCATENATE(E$111,"_",$B118),'Rozpis-skore'!$A$3:$AC$162,IF(VLOOKUP(CONCATENATE(E$111,"_",$B118),'Rozpis-skore'!$A$3:$AC$162,3,0)=$B118,5,6),0),":",VLOOKUP(CONCATENATE(E$111,"_",$B118),'Rozpis-skore'!$A$3:$AC$162,IF(VLOOKUP(CONCATENATE(E$111,"_",$B118),'Rozpis-skore'!$A$3:$AC$162,3,0)=$B118,6,5),0),IF(VLOOKUP(CONCATENATE(E$111,"_",$B118),'Rozpis-skore'!$A$3:$AC$162,20,0)&lt;&gt;"",CONCATENATE(" (",VLOOKUP(CONCATENATE(E$111,"_",$B118),'Rozpis-skore'!$A$3:$AC$162,20,0),")"),"")),"")</f>
        <v/>
      </c>
      <c r="F118" s="103" t="str">
        <f>IFERROR(CONCATENATE(VLOOKUP(CONCATENATE(F$111,"_",$B118),'Rozpis-skore'!$A$3:$AC$162,IF(VLOOKUP(CONCATENATE(F$111,"_",$B118),'Rozpis-skore'!$A$3:$AC$162,3,0)=$B118,5,6),0),":",VLOOKUP(CONCATENATE(F$111,"_",$B118),'Rozpis-skore'!$A$3:$AC$162,IF(VLOOKUP(CONCATENATE(F$111,"_",$B118),'Rozpis-skore'!$A$3:$AC$162,3,0)=$B118,6,5),0),IF(VLOOKUP(CONCATENATE(F$111,"_",$B118),'Rozpis-skore'!$A$3:$AC$162,20,0)&lt;&gt;"",CONCATENATE(" (",VLOOKUP(CONCATENATE(F$111,"_",$B118),'Rozpis-skore'!$A$3:$AC$162,20,0),")"),"")),"")</f>
        <v/>
      </c>
      <c r="G118" s="103" t="str">
        <f>IFERROR(CONCATENATE(VLOOKUP(CONCATENATE(G$111,"_",$B118),'Rozpis-skore'!$A$3:$AC$162,IF(VLOOKUP(CONCATENATE(G$111,"_",$B118),'Rozpis-skore'!$A$3:$AC$162,3,0)=$B118,5,6),0),":",VLOOKUP(CONCATENATE(G$111,"_",$B118),'Rozpis-skore'!$A$3:$AC$162,IF(VLOOKUP(CONCATENATE(G$111,"_",$B118),'Rozpis-skore'!$A$3:$AC$162,3,0)=$B118,6,5),0),IF(VLOOKUP(CONCATENATE(G$111,"_",$B118),'Rozpis-skore'!$A$3:$AC$162,20,0)&lt;&gt;"",CONCATENATE(" (",VLOOKUP(CONCATENATE(G$111,"_",$B118),'Rozpis-skore'!$A$3:$AC$162,20,0),")"),"")),"")</f>
        <v/>
      </c>
      <c r="H118" s="103" t="str">
        <f>IFERROR(CONCATENATE(VLOOKUP(CONCATENATE(H$111,"_",$B118),'Rozpis-skore'!$A$3:$AC$162,IF(VLOOKUP(CONCATENATE(H$111,"_",$B118),'Rozpis-skore'!$A$3:$AC$162,3,0)=$B118,5,6),0),":",VLOOKUP(CONCATENATE(H$111,"_",$B118),'Rozpis-skore'!$A$3:$AC$162,IF(VLOOKUP(CONCATENATE(H$111,"_",$B118),'Rozpis-skore'!$A$3:$AC$162,3,0)=$B118,6,5),0),IF(VLOOKUP(CONCATENATE(H$111,"_",$B118),'Rozpis-skore'!$A$3:$AC$162,20,0)&lt;&gt;"",CONCATENATE(" (",VLOOKUP(CONCATENATE(H$111,"_",$B118),'Rozpis-skore'!$A$3:$AC$162,20,0),")"),"")),"")</f>
        <v/>
      </c>
      <c r="I118" s="103" t="str">
        <f>IFERROR(CONCATENATE(VLOOKUP(CONCATENATE(I$111,"_",$B118),'Rozpis-skore'!$A$3:$AC$162,IF(VLOOKUP(CONCATENATE(I$111,"_",$B118),'Rozpis-skore'!$A$3:$AC$162,3,0)=$B118,5,6),0),":",VLOOKUP(CONCATENATE(I$111,"_",$B118),'Rozpis-skore'!$A$3:$AC$162,IF(VLOOKUP(CONCATENATE(I$111,"_",$B118),'Rozpis-skore'!$A$3:$AC$162,3,0)=$B118,6,5),0),IF(VLOOKUP(CONCATENATE(I$111,"_",$B118),'Rozpis-skore'!$A$3:$AC$162,20,0)&lt;&gt;"",CONCATENATE(" (",VLOOKUP(CONCATENATE(I$111,"_",$B118),'Rozpis-skore'!$A$3:$AC$162,20,0),")"),"")),"")</f>
        <v/>
      </c>
      <c r="J118" s="503">
        <f>I117</f>
        <v>0</v>
      </c>
      <c r="K118" s="102" t="str">
        <f>IFERROR(CONCATENATE(VLOOKUP(CONCATENATE($B118,"_",K$111),'Rozpis-skore'!$A$3:$AC$162,IF(VLOOKUP(CONCATENATE($B118,"_",K$111),'Rozpis-skore'!$A$3:$AC$162,3,0)=$B118,5,6),0),":",VLOOKUP(CONCATENATE($B118,"_",K$111),'Rozpis-skore'!$A$3:$AC$162,IF(VLOOKUP(CONCATENATE($B118,"_",K$111),'Rozpis-skore'!$A$3:$AC$162,3,0)=$B118,6,5),0),IF(VLOOKUP(CONCATENATE($B118,"_",K$111),'Rozpis-skore'!$A$3:$AC$162,20,0)&lt;&gt;"",CONCATENATE(" (",VLOOKUP(CONCATENATE($B118,"_",K$111),'Rozpis-skore'!$A$3:$AC$162,20,0),")"),"")),"")</f>
        <v/>
      </c>
      <c r="L118" s="232" t="str">
        <f>IF((COUNTIFS('Rozpis-skore'!$C$3:$C$162,B118,'Rozpis-skore'!$B$3:$B$162,"&lt;&gt;N")+COUNTIFS('Rozpis-skore'!$D$3:$D$162,B118,'Rozpis-skore'!$B$3:$B$162,"&lt;&gt;N"))=0,"",SUMIF('Rozpis-skore'!$C$3:$C$162,B118,'Rozpis-skore'!$I$3:$I$128)+SUMIF('Rozpis-skore'!$D$3:$D$162,B118,'Rozpis-skore'!$J$3:$J$128))</f>
        <v/>
      </c>
      <c r="M118" s="235" t="str">
        <f>IF((COUNTIFS('Rozpis-skore'!$C$3:$C$162,B118,'Rozpis-skore'!$B$3:$B$162,"&lt;&gt;N")+COUNTIFS('Rozpis-skore'!$D$3:$D$162,B118,'Rozpis-skore'!$B$3:$B$162,"&lt;&gt;N"))=0,"",SUMIF('Rozpis-skore'!$C$3:$C$162,$B118,'Rozpis-skore'!$E$3:$E$128)+SUMIF('Rozpis-skore'!$D$3:$D$162,$B118,'Rozpis-skore'!$F$3:$F$128))</f>
        <v/>
      </c>
      <c r="N118" s="355" t="str">
        <f>IF((COUNTIFS('Rozpis-skore'!$C$3:$C$162,B118,'Rozpis-skore'!$B$3:$B$162,"&lt;&gt;N")+COUNTIFS('Rozpis-skore'!$D$3:$D$162,B118,'Rozpis-skore'!$B$3:$B$162,"&lt;&gt;N"))=0,"",SUMIF('Rozpis-skore'!$C$3:$C$162,$B118,'Rozpis-skore'!$F$3:$F$128)+SUMIF('Rozpis-skore'!$D$3:$D$162,$B118,'Rozpis-skore'!$E$3:$E$128))</f>
        <v/>
      </c>
      <c r="O118" s="233" t="str">
        <f t="shared" si="18"/>
        <v/>
      </c>
      <c r="P118" s="445" t="str">
        <f t="shared" si="19"/>
        <v/>
      </c>
      <c r="Q118" s="447" t="str">
        <f>Tabulka!Q118</f>
        <v/>
      </c>
      <c r="R118" s="447" t="str">
        <f>IF($Q118="","",IF(AND(COUNTIF($Q$112:$Q$119,$Q118)&gt;1,COUNTIF($Q$112:$Q$119,$Q118)&lt;COUNTA($C$112:$C$119)),HLOOKUP($B118,'rozstřely-skore'!$C$372:$BN$385,10,0),""))</f>
        <v/>
      </c>
      <c r="S118" s="448" t="str">
        <f>IF($Q118="","",IF(AND(COUNTIF($Q$112:$Q$119,$Q118)&gt;1,COUNTIF($Q$112:$Q$119,$Q118)&lt;COUNTA($C$112:$C$119)),HLOOKUP($B118,'rozstřely-skore'!$C$372:$BN$385,11,0),""))</f>
        <v/>
      </c>
      <c r="T118" s="449" t="str">
        <f>IF($Q118="","",IF(AND(COUNTIF($Q$112:$Q$119,$Q118)&gt;1,COUNTIF($Q$112:$Q$119,$Q118)&lt;COUNTA($C$112:$C$119)),HLOOKUP($B118,'rozstřely-skore'!$C$372:$BN$385,12,0),""))</f>
        <v/>
      </c>
      <c r="U118" s="447" t="str">
        <f>IF($Q118="","",IF(AND(COUNTIF($Q$112:$Q$119,$Q118)&gt;1,COUNTIF($Q$112:$Q$119,$Q118)&lt;COUNTA($C$112:$C$119)),HLOOKUP($B118,'rozstřely-skore'!$C$372:$BN$385,13,0),""))</f>
        <v/>
      </c>
      <c r="V118" s="450" t="str">
        <f>IF($Q118="","",IF(AND(COUNTIF($Q$112:$Q$119,$Q118)&gt;1,COUNTIF($Q$112:$Q$119,$Q118)&lt;COUNTA($C$112:$C$119)),HLOOKUP($B118,'rozstřely-skore'!$C$372:$BN$385,14,0),""))</f>
        <v/>
      </c>
      <c r="W118" s="325"/>
    </row>
    <row r="119" spans="1:23" ht="30" customHeight="1" thickBot="1" x14ac:dyDescent="0.3">
      <c r="A119" s="324"/>
      <c r="B119" s="1014">
        <f>'Tabulky skupin'!B119</f>
        <v>108</v>
      </c>
      <c r="C119" s="907" t="str">
        <f>VLOOKUP($B119,jednotlivci!$C$5:$G$164,5,0)</f>
        <v/>
      </c>
      <c r="D119" s="104" t="str">
        <f>IFERROR(CONCATENATE(VLOOKUP(CONCATENATE(D$111,"_",$B119),'Rozpis-skore'!$A$3:$AC$162,IF(VLOOKUP(CONCATENATE(D$111,"_",$B119),'Rozpis-skore'!$A$3:$AC$162,3,0)=$B119,5,6),0),":",VLOOKUP(CONCATENATE(D$111,"_",$B119),'Rozpis-skore'!$A$3:$AC$162,IF(VLOOKUP(CONCATENATE(D$111,"_",$B119),'Rozpis-skore'!$A$3:$AC$162,3,0)=$B119,6,5),0),IF(VLOOKUP(CONCATENATE(D$111,"_",$B119),'Rozpis-skore'!$A$3:$AC$162,20,0)&lt;&gt;"",CONCATENATE(" (",VLOOKUP(CONCATENATE(D$111,"_",$B119),'Rozpis-skore'!$A$3:$AC$162,20,0),")"),"")),"")</f>
        <v/>
      </c>
      <c r="E119" s="105" t="str">
        <f>IFERROR(CONCATENATE(VLOOKUP(CONCATENATE(E$111,"_",$B119),'Rozpis-skore'!$A$3:$AC$162,IF(VLOOKUP(CONCATENATE(E$111,"_",$B119),'Rozpis-skore'!$A$3:$AC$162,3,0)=$B119,5,6),0),":",VLOOKUP(CONCATENATE(E$111,"_",$B119),'Rozpis-skore'!$A$3:$AC$162,IF(VLOOKUP(CONCATENATE(E$111,"_",$B119),'Rozpis-skore'!$A$3:$AC$162,3,0)=$B119,6,5),0),IF(VLOOKUP(CONCATENATE(E$111,"_",$B119),'Rozpis-skore'!$A$3:$AC$162,20,0)&lt;&gt;"",CONCATENATE(" (",VLOOKUP(CONCATENATE(E$111,"_",$B119),'Rozpis-skore'!$A$3:$AC$162,20,0),")"),"")),"")</f>
        <v/>
      </c>
      <c r="F119" s="105" t="str">
        <f>IFERROR(CONCATENATE(VLOOKUP(CONCATENATE(F$111,"_",$B119),'Rozpis-skore'!$A$3:$AC$162,IF(VLOOKUP(CONCATENATE(F$111,"_",$B119),'Rozpis-skore'!$A$3:$AC$162,3,0)=$B119,5,6),0),":",VLOOKUP(CONCATENATE(F$111,"_",$B119),'Rozpis-skore'!$A$3:$AC$162,IF(VLOOKUP(CONCATENATE(F$111,"_",$B119),'Rozpis-skore'!$A$3:$AC$162,3,0)=$B119,6,5),0),IF(VLOOKUP(CONCATENATE(F$111,"_",$B119),'Rozpis-skore'!$A$3:$AC$162,20,0)&lt;&gt;"",CONCATENATE(" (",VLOOKUP(CONCATENATE(F$111,"_",$B119),'Rozpis-skore'!$A$3:$AC$162,20,0),")"),"")),"")</f>
        <v/>
      </c>
      <c r="G119" s="105" t="str">
        <f>IFERROR(CONCATENATE(VLOOKUP(CONCATENATE(G$111,"_",$B119),'Rozpis-skore'!$A$3:$AC$162,IF(VLOOKUP(CONCATENATE(G$111,"_",$B119),'Rozpis-skore'!$A$3:$AC$162,3,0)=$B119,5,6),0),":",VLOOKUP(CONCATENATE(G$111,"_",$B119),'Rozpis-skore'!$A$3:$AC$162,IF(VLOOKUP(CONCATENATE(G$111,"_",$B119),'Rozpis-skore'!$A$3:$AC$162,3,0)=$B119,6,5),0),IF(VLOOKUP(CONCATENATE(G$111,"_",$B119),'Rozpis-skore'!$A$3:$AC$162,20,0)&lt;&gt;"",CONCATENATE(" (",VLOOKUP(CONCATENATE(G$111,"_",$B119),'Rozpis-skore'!$A$3:$AC$162,20,0),")"),"")),"")</f>
        <v/>
      </c>
      <c r="H119" s="105" t="str">
        <f>IFERROR(CONCATENATE(VLOOKUP(CONCATENATE(H$111,"_",$B119),'Rozpis-skore'!$A$3:$AC$162,IF(VLOOKUP(CONCATENATE(H$111,"_",$B119),'Rozpis-skore'!$A$3:$AC$162,3,0)=$B119,5,6),0),":",VLOOKUP(CONCATENATE(H$111,"_",$B119),'Rozpis-skore'!$A$3:$AC$162,IF(VLOOKUP(CONCATENATE(H$111,"_",$B119),'Rozpis-skore'!$A$3:$AC$162,3,0)=$B119,6,5),0),IF(VLOOKUP(CONCATENATE(H$111,"_",$B119),'Rozpis-skore'!$A$3:$AC$162,20,0)&lt;&gt;"",CONCATENATE(" (",VLOOKUP(CONCATENATE(H$111,"_",$B119),'Rozpis-skore'!$A$3:$AC$162,20,0),")"),"")),"")</f>
        <v/>
      </c>
      <c r="I119" s="105" t="str">
        <f>IFERROR(CONCATENATE(VLOOKUP(CONCATENATE(I$111,"_",$B119),'Rozpis-skore'!$A$3:$AC$162,IF(VLOOKUP(CONCATENATE(I$111,"_",$B119),'Rozpis-skore'!$A$3:$AC$162,3,0)=$B119,5,6),0),":",VLOOKUP(CONCATENATE(I$111,"_",$B119),'Rozpis-skore'!$A$3:$AC$162,IF(VLOOKUP(CONCATENATE(I$111,"_",$B119),'Rozpis-skore'!$A$3:$AC$162,3,0)=$B119,6,5),0),IF(VLOOKUP(CONCATENATE(I$111,"_",$B119),'Rozpis-skore'!$A$3:$AC$162,20,0)&lt;&gt;"",CONCATENATE(" (",VLOOKUP(CONCATENATE(I$111,"_",$B119),'Rozpis-skore'!$A$3:$AC$162,20,0),")"),"")),"")</f>
        <v/>
      </c>
      <c r="J119" s="105" t="str">
        <f>IFERROR(CONCATENATE(VLOOKUP(CONCATENATE(J$111,"_",$B119),'Rozpis-skore'!$A$3:$AC$162,IF(VLOOKUP(CONCATENATE(J$111,"_",$B119),'Rozpis-skore'!$A$3:$AC$162,3,0)=$B119,5,6),0),":",VLOOKUP(CONCATENATE(J$111,"_",$B119),'Rozpis-skore'!$A$3:$AC$162,IF(VLOOKUP(CONCATENATE(J$111,"_",$B119),'Rozpis-skore'!$A$3:$AC$162,3,0)=$B119,6,5),0),IF(VLOOKUP(CONCATENATE(J$111,"_",$B119),'Rozpis-skore'!$A$3:$AC$162,20,0)&lt;&gt;"",CONCATENATE(" (",VLOOKUP(CONCATENATE(J$111,"_",$B119),'Rozpis-skore'!$A$3:$AC$162,20,0),")"),"")),"")</f>
        <v/>
      </c>
      <c r="K119" s="503">
        <f>J118</f>
        <v>0</v>
      </c>
      <c r="L119" s="351" t="str">
        <f>IF((COUNTIFS('Rozpis-skore'!$C$3:$C$162,B119,'Rozpis-skore'!$B$3:$B$162,"&lt;&gt;N")+COUNTIFS('Rozpis-skore'!$D$3:$D$162,B119,'Rozpis-skore'!$B$3:$B$162,"&lt;&gt;N"))=0,"",SUMIF('Rozpis-skore'!$C$3:$C$162,B119,'Rozpis-skore'!$I$3:$I$128)+SUMIF('Rozpis-skore'!$D$3:$D$162,B119,'Rozpis-skore'!$J$3:$J$128))</f>
        <v/>
      </c>
      <c r="M119" s="357" t="str">
        <f>IF((COUNTIFS('Rozpis-skore'!$C$3:$C$162,B119,'Rozpis-skore'!$B$3:$B$162,"&lt;&gt;N")+COUNTIFS('Rozpis-skore'!$D$3:$D$162,B119,'Rozpis-skore'!$B$3:$B$162,"&lt;&gt;N"))=0,"",SUMIF('Rozpis-skore'!$C$3:$C$162,$B119,'Rozpis-skore'!$E$3:$E$128)+SUMIF('Rozpis-skore'!$D$3:$D$162,$B119,'Rozpis-skore'!$F$3:$F$128))</f>
        <v/>
      </c>
      <c r="N119" s="356" t="str">
        <f>IF((COUNTIFS('Rozpis-skore'!$C$3:$C$162,B119,'Rozpis-skore'!$B$3:$B$162,"&lt;&gt;N")+COUNTIFS('Rozpis-skore'!$D$3:$D$162,B119,'Rozpis-skore'!$B$3:$B$162,"&lt;&gt;N"))=0,"",SUMIF('Rozpis-skore'!$C$3:$C$162,$B119,'Rozpis-skore'!$F$3:$F$128)+SUMIF('Rozpis-skore'!$D$3:$D$162,$B119,'Rozpis-skore'!$E$3:$E$128))</f>
        <v/>
      </c>
      <c r="O119" s="353" t="str">
        <f t="shared" si="18"/>
        <v/>
      </c>
      <c r="P119" s="458" t="str">
        <f t="shared" si="19"/>
        <v/>
      </c>
      <c r="Q119" s="447" t="str">
        <f>Tabulka!Q119</f>
        <v/>
      </c>
      <c r="R119" s="460" t="str">
        <f>IF($Q119="","",IF(AND(COUNTIF($Q$112:$Q$119,$Q119)&gt;1,COUNTIF($Q$112:$Q$119,$Q119)&lt;COUNTA($C$112:$C$119)),HLOOKUP($B119,'rozstřely-skore'!$C$372:$BN$385,10,0),""))</f>
        <v/>
      </c>
      <c r="S119" s="461" t="str">
        <f>IF($Q119="","",IF(AND(COUNTIF($Q$112:$Q$119,$Q119)&gt;1,COUNTIF($Q$112:$Q$119,$Q119)&lt;COUNTA($C$112:$C$119)),HLOOKUP($B119,'rozstřely-skore'!$C$372:$BN$385,11,0),""))</f>
        <v/>
      </c>
      <c r="T119" s="462" t="str">
        <f>IF($Q119="","",IF(AND(COUNTIF($Q$112:$Q$119,$Q119)&gt;1,COUNTIF($Q$112:$Q$119,$Q119)&lt;COUNTA($C$112:$C$119)),HLOOKUP($B119,'rozstřely-skore'!$C$372:$BN$385,12,0),""))</f>
        <v/>
      </c>
      <c r="U119" s="460" t="str">
        <f>IF($Q119="","",IF(AND(COUNTIF($Q$112:$Q$119,$Q119)&gt;1,COUNTIF($Q$112:$Q$119,$Q119)&lt;COUNTA($C$112:$C$119)),HLOOKUP($B119,'rozstřely-skore'!$C$372:$BN$385,13,0),""))</f>
        <v/>
      </c>
      <c r="V119" s="463" t="str">
        <f>IF($Q119="","",IF(AND(COUNTIF($Q$112:$Q$119,$Q119)&gt;1,COUNTIF($Q$112:$Q$119,$Q119)&lt;COUNTA($C$112:$C$119)),HLOOKUP($B119,'rozstřely-skore'!$C$372:$BN$385,14,0),""))</f>
        <v/>
      </c>
      <c r="W119" s="325"/>
    </row>
    <row r="120" spans="1:23" ht="30" customHeight="1" x14ac:dyDescent="0.3">
      <c r="A120" s="324"/>
      <c r="B120" s="61"/>
      <c r="C120" s="824"/>
      <c r="D120" s="504"/>
      <c r="E120" s="504"/>
      <c r="F120" s="504"/>
      <c r="G120" s="504"/>
      <c r="H120" s="504"/>
      <c r="I120" s="504"/>
      <c r="J120" s="504"/>
      <c r="K120" s="505"/>
      <c r="L120" s="506"/>
      <c r="M120" s="507"/>
      <c r="N120" s="508"/>
      <c r="O120" s="506"/>
      <c r="P120" s="506"/>
      <c r="Q120" s="509"/>
      <c r="R120" s="509"/>
      <c r="S120" s="510"/>
      <c r="T120" s="511"/>
      <c r="U120" s="509"/>
      <c r="V120" s="509"/>
      <c r="W120" s="325"/>
    </row>
    <row r="121" spans="1:23" ht="30" customHeight="1" thickBot="1" x14ac:dyDescent="0.35">
      <c r="A121" s="324"/>
      <c r="B121" s="61"/>
      <c r="C121" s="824"/>
      <c r="D121" s="504"/>
      <c r="E121" s="504"/>
      <c r="F121" s="504"/>
      <c r="G121" s="504"/>
      <c r="H121" s="504"/>
      <c r="I121" s="504"/>
      <c r="J121" s="504"/>
      <c r="K121" s="505"/>
      <c r="L121" s="470"/>
      <c r="M121" s="513"/>
      <c r="N121" s="514"/>
      <c r="O121" s="470"/>
      <c r="P121" s="470"/>
      <c r="Q121" s="515"/>
      <c r="R121" s="515"/>
      <c r="S121" s="516"/>
      <c r="T121" s="517"/>
      <c r="U121" s="515"/>
      <c r="V121" s="515"/>
      <c r="W121" s="325"/>
    </row>
    <row r="122" spans="1:23" ht="30" customHeight="1" x14ac:dyDescent="0.25">
      <c r="A122" s="324"/>
      <c r="B122" s="106"/>
      <c r="C122" s="827" t="str">
        <f>D124</f>
        <v>K</v>
      </c>
      <c r="D122" s="519" t="str">
        <f>C124</f>
        <v>Raboch/ 
Weiss</v>
      </c>
      <c r="E122" s="520" t="str">
        <f>C125</f>
        <v>Rus/ 
Jirava</v>
      </c>
      <c r="F122" s="520" t="str">
        <f>C126</f>
        <v>Hrubá/ 
Doležal</v>
      </c>
      <c r="G122" s="520" t="str">
        <f>C127</f>
        <v>Malý/ 
Topš</v>
      </c>
      <c r="H122" s="520" t="str">
        <f>C128</f>
        <v>Hanžl/ 
Beran</v>
      </c>
      <c r="I122" s="520" t="str">
        <f>C129</f>
        <v/>
      </c>
      <c r="J122" s="520" t="str">
        <f>C130</f>
        <v/>
      </c>
      <c r="K122" s="520" t="str">
        <f>C131</f>
        <v/>
      </c>
      <c r="L122" s="521" t="s">
        <v>14</v>
      </c>
      <c r="M122" s="2053" t="s">
        <v>13</v>
      </c>
      <c r="N122" s="2053"/>
      <c r="O122" s="918" t="s">
        <v>15</v>
      </c>
      <c r="P122" s="523" t="s">
        <v>186</v>
      </c>
      <c r="Q122" s="524" t="s">
        <v>107</v>
      </c>
      <c r="R122" s="919" t="s">
        <v>104</v>
      </c>
      <c r="S122" s="2069" t="s">
        <v>105</v>
      </c>
      <c r="T122" s="2069"/>
      <c r="U122" s="919" t="s">
        <v>106</v>
      </c>
      <c r="V122" s="526" t="s">
        <v>187</v>
      </c>
      <c r="W122" s="325"/>
    </row>
    <row r="123" spans="1:23" ht="30" customHeight="1" thickBot="1" x14ac:dyDescent="0.3">
      <c r="A123" s="324"/>
      <c r="B123" s="1011" t="str">
        <f>'Tabulky skupin'!B123</f>
        <v>K</v>
      </c>
      <c r="C123" s="828"/>
      <c r="D123" s="426">
        <f>B124</f>
        <v>111</v>
      </c>
      <c r="E123" s="427">
        <f>B125</f>
        <v>112</v>
      </c>
      <c r="F123" s="427">
        <f>B126</f>
        <v>113</v>
      </c>
      <c r="G123" s="428">
        <f>B127</f>
        <v>114</v>
      </c>
      <c r="H123" s="427">
        <f>B128</f>
        <v>115</v>
      </c>
      <c r="I123" s="429">
        <f>B129</f>
        <v>116</v>
      </c>
      <c r="J123" s="427">
        <f>B130</f>
        <v>117</v>
      </c>
      <c r="K123" s="427">
        <f>B131</f>
        <v>118</v>
      </c>
      <c r="L123" s="527"/>
      <c r="M123" s="528"/>
      <c r="N123" s="529"/>
      <c r="O123" s="530"/>
      <c r="P123" s="531"/>
      <c r="Q123" s="2077" t="s">
        <v>42</v>
      </c>
      <c r="R123" s="2078"/>
      <c r="S123" s="2078"/>
      <c r="T123" s="2078"/>
      <c r="U123" s="2078"/>
      <c r="V123" s="2079"/>
      <c r="W123" s="325"/>
    </row>
    <row r="124" spans="1:23" ht="30" customHeight="1" thickTop="1" x14ac:dyDescent="0.25">
      <c r="A124" s="324"/>
      <c r="B124" s="1012">
        <f>'Tabulky skupin'!B124</f>
        <v>111</v>
      </c>
      <c r="C124" s="888" t="str">
        <f>VLOOKUP($B124,jednotlivci!$C$5:$G$164,5,0)</f>
        <v>Raboch/ 
Weiss</v>
      </c>
      <c r="D124" s="532" t="str">
        <f>B123</f>
        <v>K</v>
      </c>
      <c r="E124" s="98" t="str">
        <f>IFERROR(CONCATENATE(VLOOKUP(CONCATENATE($B124,"_",E$123),'Rozpis-skore'!$A$3:$AC$162,IF(VLOOKUP(CONCATENATE($B124,"_",E$123),'Rozpis-skore'!$A$3:$AC$162,3,0)=$B124,5,6),0),":",VLOOKUP(CONCATENATE($B124,"_",E$123),'Rozpis-skore'!$A$3:$AC$162,IF(VLOOKUP(CONCATENATE($B124,"_",E$123),'Rozpis-skore'!$A$3:$AC$162,3,0)=$B124,6,5),0),IF(VLOOKUP(CONCATENATE($B124,"_",E$123),'Rozpis-skore'!$A$3:$AC$162,20,0)&lt;&gt;"",CONCATENATE(" (",VLOOKUP(CONCATENATE($B124,"_",E$123),'Rozpis-skore'!$A$3:$AC$162,20,0),")"),"")),"")</f>
        <v>5:7</v>
      </c>
      <c r="F124" s="98" t="str">
        <f>IFERROR(CONCATENATE(VLOOKUP(CONCATENATE($B124,"_",F$123),'Rozpis-skore'!$A$3:$AC$162,IF(VLOOKUP(CONCATENATE($B124,"_",F$123),'Rozpis-skore'!$A$3:$AC$162,3,0)=$B124,5,6),0),":",VLOOKUP(CONCATENATE($B124,"_",F$123),'Rozpis-skore'!$A$3:$AC$162,IF(VLOOKUP(CONCATENATE($B124,"_",F$123),'Rozpis-skore'!$A$3:$AC$162,3,0)=$B124,6,5),0),IF(VLOOKUP(CONCATENATE($B124,"_",F$123),'Rozpis-skore'!$A$3:$AC$162,20,0)&lt;&gt;"",CONCATENATE(" (",VLOOKUP(CONCATENATE($B124,"_",F$123),'Rozpis-skore'!$A$3:$AC$162,20,0),")"),"")),"")</f>
        <v>3:5</v>
      </c>
      <c r="G124" s="98" t="str">
        <f>IFERROR(CONCATENATE(VLOOKUP(CONCATENATE($B124,"_",G$123),'Rozpis-skore'!$A$3:$AC$162,IF(VLOOKUP(CONCATENATE($B124,"_",G$123),'Rozpis-skore'!$A$3:$AC$162,3,0)=$B124,5,6),0),":",VLOOKUP(CONCATENATE($B124,"_",G$123),'Rozpis-skore'!$A$3:$AC$162,IF(VLOOKUP(CONCATENATE($B124,"_",G$123),'Rozpis-skore'!$A$3:$AC$162,3,0)=$B124,6,5),0),IF(VLOOKUP(CONCATENATE($B124,"_",G$123),'Rozpis-skore'!$A$3:$AC$162,20,0)&lt;&gt;"",CONCATENATE(" (",VLOOKUP(CONCATENATE($B124,"_",G$123),'Rozpis-skore'!$A$3:$AC$162,20,0),")"),"")),"")</f>
        <v>0:3</v>
      </c>
      <c r="H124" s="98" t="str">
        <f>IFERROR(CONCATENATE(VLOOKUP(CONCATENATE($B124,"_",H$123),'Rozpis-skore'!$A$3:$AC$162,IF(VLOOKUP(CONCATENATE($B124,"_",H$123),'Rozpis-skore'!$A$3:$AC$162,3,0)=$B124,5,6),0),":",VLOOKUP(CONCATENATE($B124,"_",H$123),'Rozpis-skore'!$A$3:$AC$162,IF(VLOOKUP(CONCATENATE($B124,"_",H$123),'Rozpis-skore'!$A$3:$AC$162,3,0)=$B124,6,5),0),IF(VLOOKUP(CONCATENATE($B124,"_",H$123),'Rozpis-skore'!$A$3:$AC$162,20,0)&lt;&gt;"",CONCATENATE(" (",VLOOKUP(CONCATENATE($B124,"_",H$123),'Rozpis-skore'!$A$3:$AC$162,20,0),")"),"")),"")</f>
        <v>6:3</v>
      </c>
      <c r="I124" s="98" t="str">
        <f>IFERROR(CONCATENATE(VLOOKUP(CONCATENATE($B124,"_",I$123),'Rozpis-skore'!$A$3:$AC$162,IF(VLOOKUP(CONCATENATE($B124,"_",I$123),'Rozpis-skore'!$A$3:$AC$162,3,0)=$B124,5,6),0),":",VLOOKUP(CONCATENATE($B124,"_",I$123),'Rozpis-skore'!$A$3:$AC$162,IF(VLOOKUP(CONCATENATE($B124,"_",I$123),'Rozpis-skore'!$A$3:$AC$162,3,0)=$B124,6,5),0),IF(VLOOKUP(CONCATENATE($B124,"_",I$123),'Rozpis-skore'!$A$3:$AC$162,20,0)&lt;&gt;"",CONCATENATE(" (",VLOOKUP(CONCATENATE($B124,"_",I$123),'Rozpis-skore'!$A$3:$AC$162,20,0),")"),"")),"")</f>
        <v/>
      </c>
      <c r="J124" s="98" t="str">
        <f>IFERROR(CONCATENATE(VLOOKUP(CONCATENATE($B124,"_",J$123),'Rozpis-skore'!$A$3:$AC$162,IF(VLOOKUP(CONCATENATE($B124,"_",J$123),'Rozpis-skore'!$A$3:$AC$162,3,0)=$B124,5,6),0),":",VLOOKUP(CONCATENATE($B124,"_",J$123),'Rozpis-skore'!$A$3:$AC$162,IF(VLOOKUP(CONCATENATE($B124,"_",J$123),'Rozpis-skore'!$A$3:$AC$162,3,0)=$B124,6,5),0),IF(VLOOKUP(CONCATENATE($B124,"_",J$123),'Rozpis-skore'!$A$3:$AC$162,20,0)&lt;&gt;"",CONCATENATE(" (",VLOOKUP(CONCATENATE($B124,"_",J$123),'Rozpis-skore'!$A$3:$AC$162,20,0),")"),"")),"")</f>
        <v/>
      </c>
      <c r="K124" s="99" t="str">
        <f>IFERROR(CONCATENATE(VLOOKUP(CONCATENATE($B124,"_",K$123),'Rozpis-skore'!$A$3:$AC$162,IF(VLOOKUP(CONCATENATE($B124,"_",K$123),'Rozpis-skore'!$A$3:$AC$162,3,0)=$B124,5,6),0),":",VLOOKUP(CONCATENATE($B124,"_",K$123),'Rozpis-skore'!$A$3:$AC$162,IF(VLOOKUP(CONCATENATE($B124,"_",K$123),'Rozpis-skore'!$A$3:$AC$162,3,0)=$B124,6,5),0),IF(VLOOKUP(CONCATENATE($B124,"_",K$123),'Rozpis-skore'!$A$3:$AC$162,20,0)&lt;&gt;"",CONCATENATE(" (",VLOOKUP(CONCATENATE($B124,"_",K$123),'Rozpis-skore'!$A$3:$AC$162,20,0),")"),"")),"")</f>
        <v/>
      </c>
      <c r="L124" s="230">
        <f ca="1">IF((COUNTIFS('Rozpis-skore'!$C$3:$C$162,B124,'Rozpis-skore'!$B$3:$B$162,"&lt;&gt;N")+COUNTIFS('Rozpis-skore'!$D$3:$D$162,B124,'Rozpis-skore'!$B$3:$B$162,"&lt;&gt;N"))=0,"",SUMIF('Rozpis-skore'!$C$3:$C$162,B124,'Rozpis-skore'!$I$3:$I$128)+SUMIF('Rozpis-skore'!$D$3:$D$162,B124,'Rozpis-skore'!$J$3:$J$128))</f>
        <v>0</v>
      </c>
      <c r="M124" s="234">
        <f ca="1">IF((COUNTIFS('Rozpis-skore'!$C$3:$C$162,B124,'Rozpis-skore'!$B$3:$B$162,"&lt;&gt;N")+COUNTIFS('Rozpis-skore'!$D$3:$D$162,B124,'Rozpis-skore'!$B$3:$B$162,"&lt;&gt;N"))=0,"",SUMIF('Rozpis-skore'!$C$3:$C$162,$B124,'Rozpis-skore'!$E$3:$E$128)+SUMIF('Rozpis-skore'!$D$3:$D$162,$B124,'Rozpis-skore'!$F$3:$F$128))</f>
        <v>14</v>
      </c>
      <c r="N124" s="354">
        <f ca="1">IF((COUNTIFS('Rozpis-skore'!$C$3:$C$162,B124,'Rozpis-skore'!$B$3:$B$162,"&lt;&gt;N")+COUNTIFS('Rozpis-skore'!$D$3:$D$162,B124,'Rozpis-skore'!$B$3:$B$162,"&lt;&gt;N"))=0,"",SUMIF('Rozpis-skore'!$C$3:$C$162,$B124,'Rozpis-skore'!$F$3:$F$128)+SUMIF('Rozpis-skore'!$D$3:$D$162,$B124,'Rozpis-skore'!$E$3:$E$128))</f>
        <v>18</v>
      </c>
      <c r="O124" s="231">
        <f t="shared" ref="O124:O131" ca="1" si="20">IFERROR(M124-N124,"")</f>
        <v>-4</v>
      </c>
      <c r="P124" s="434">
        <f t="shared" ref="P124:P131" ca="1" si="21">IFERROR(M124/N124,"")</f>
        <v>0.77777777777777779</v>
      </c>
      <c r="Q124" s="447">
        <f>Tabulka!Q124</f>
        <v>4</v>
      </c>
      <c r="R124" s="436" t="str">
        <f>IF($Q124="","",IF(AND(COUNTIF($Q$124:$Q$131,$Q124)&gt;1,COUNTIF($Q$124:$Q$131,$Q124)&lt;COUNTA($C$124:$C$131)),HLOOKUP($B124,'rozstřely-skore'!$C$412:$BN$425,10,0),""))</f>
        <v/>
      </c>
      <c r="S124" s="437" t="str">
        <f>IF($Q124="","",IF(AND(COUNTIF($Q$124:$Q$131,$Q124)&gt;1,COUNTIF($Q$124:$Q$131,$Q124)&lt;COUNTA($C$124:$C$131)),HLOOKUP($B124,'rozstřely-skore'!$C$412:$BN$425,11,0),""))</f>
        <v/>
      </c>
      <c r="T124" s="438" t="str">
        <f>IF($Q124="","",IF(AND(COUNTIF($Q$124:$Q$131,$Q124)&gt;1,COUNTIF($Q$124:$Q$131,$Q124)&lt;COUNTA($C$124:$C$131)),HLOOKUP($B124,'rozstřely-skore'!$C$412:$BN$425,12,0),""))</f>
        <v/>
      </c>
      <c r="U124" s="436" t="str">
        <f>IF($Q124="","",IF(AND(COUNTIF($Q$124:$Q$131,$Q124)&gt;1,COUNTIF($Q$124:$Q$131,$Q124)&lt;COUNTA($C$124:$C$131)),HLOOKUP($B124,'rozstřely-skore'!$C$412:$BN$425,13,0),""))</f>
        <v/>
      </c>
      <c r="V124" s="439" t="str">
        <f>IF($Q124="","",IF(AND(COUNTIF($Q$124:$Q$131,$Q124)&gt;1,COUNTIF($Q$124:$Q$131,$Q124)&lt;COUNTA($C$124:$C$131)),HLOOKUP($B124,'rozstřely-skore'!$C$412:$BN$425,14,0),""))</f>
        <v/>
      </c>
      <c r="W124" s="325"/>
    </row>
    <row r="125" spans="1:23" ht="30" customHeight="1" x14ac:dyDescent="0.25">
      <c r="A125" s="324"/>
      <c r="B125" s="1013">
        <f>'Tabulky skupin'!B125</f>
        <v>112</v>
      </c>
      <c r="C125" s="889" t="str">
        <f>VLOOKUP($B125,jednotlivci!$C$5:$G$164,5,0)</f>
        <v>Rus/ 
Jirava</v>
      </c>
      <c r="D125" s="100" t="str">
        <f>IFERROR(CONCATENATE(VLOOKUP(CONCATENATE(D$123,"_",$B125),'Rozpis-skore'!$A$3:$AC$162,IF(VLOOKUP(CONCATENATE(D$123,"_",$B125),'Rozpis-skore'!$A$3:$AC$162,3,0)=$B125,5,6),0),":",VLOOKUP(CONCATENATE(D$123,"_",$B125),'Rozpis-skore'!$A$3:$AC$162,IF(VLOOKUP(CONCATENATE(D$123,"_",$B125),'Rozpis-skore'!$A$3:$AC$162,3,0)=$B125,6,5),0),IF(VLOOKUP(CONCATENATE(D$123,"_",$B125),'Rozpis-skore'!$A$3:$AC$162,20,0)&lt;&gt;"",CONCATENATE(" (",VLOOKUP(CONCATENATE(D$123,"_",$B125),'Rozpis-skore'!$A$3:$AC$162,20,0),")"),"")),"")</f>
        <v>7:5</v>
      </c>
      <c r="E125" s="533" t="str">
        <f>D124</f>
        <v>K</v>
      </c>
      <c r="F125" s="101" t="str">
        <f>IFERROR(CONCATENATE(VLOOKUP(CONCATENATE($B125,"_",F$123),'Rozpis-skore'!$A$3:$AC$162,IF(VLOOKUP(CONCATENATE($B125,"_",F$123),'Rozpis-skore'!$A$3:$AC$162,3,0)=$B125,5,6),0),":",VLOOKUP(CONCATENATE($B125,"_",F$123),'Rozpis-skore'!$A$3:$AC$162,IF(VLOOKUP(CONCATENATE($B125,"_",F$123),'Rozpis-skore'!$A$3:$AC$162,3,0)=$B125,6,5),0),IF(VLOOKUP(CONCATENATE($B125,"_",F$123),'Rozpis-skore'!$A$3:$AC$162,20,0)&lt;&gt;"",CONCATENATE(" (",VLOOKUP(CONCATENATE($B125,"_",F$123),'Rozpis-skore'!$A$3:$AC$162,20,0),")"),"")),"")</f>
        <v>5:2</v>
      </c>
      <c r="G125" s="101" t="str">
        <f>IFERROR(CONCATENATE(VLOOKUP(CONCATENATE($B125,"_",G$123),'Rozpis-skore'!$A$3:$AC$162,IF(VLOOKUP(CONCATENATE($B125,"_",G$123),'Rozpis-skore'!$A$3:$AC$162,3,0)=$B125,5,6),0),":",VLOOKUP(CONCATENATE($B125,"_",G$123),'Rozpis-skore'!$A$3:$AC$162,IF(VLOOKUP(CONCATENATE($B125,"_",G$123),'Rozpis-skore'!$A$3:$AC$162,3,0)=$B125,6,5),0),IF(VLOOKUP(CONCATENATE($B125,"_",G$123),'Rozpis-skore'!$A$3:$AC$162,20,0)&lt;&gt;"",CONCATENATE(" (",VLOOKUP(CONCATENATE($B125,"_",G$123),'Rozpis-skore'!$A$3:$AC$162,20,0),")"),"")),"")</f>
        <v>4:4</v>
      </c>
      <c r="H125" s="101" t="str">
        <f>IFERROR(CONCATENATE(VLOOKUP(CONCATENATE($B125,"_",H$123),'Rozpis-skore'!$A$3:$AC$162,IF(VLOOKUP(CONCATENATE($B125,"_",H$123),'Rozpis-skore'!$A$3:$AC$162,3,0)=$B125,5,6),0),":",VLOOKUP(CONCATENATE($B125,"_",H$123),'Rozpis-skore'!$A$3:$AC$162,IF(VLOOKUP(CONCATENATE($B125,"_",H$123),'Rozpis-skore'!$A$3:$AC$162,3,0)=$B125,6,5),0),IF(VLOOKUP(CONCATENATE($B125,"_",H$123),'Rozpis-skore'!$A$3:$AC$162,20,0)&lt;&gt;"",CONCATENATE(" (",VLOOKUP(CONCATENATE($B125,"_",H$123),'Rozpis-skore'!$A$3:$AC$162,20,0),")"),"")),"")</f>
        <v>5:2</v>
      </c>
      <c r="I125" s="101" t="str">
        <f>IFERROR(CONCATENATE(VLOOKUP(CONCATENATE($B125,"_",I$123),'Rozpis-skore'!$A$3:$AC$162,IF(VLOOKUP(CONCATENATE($B125,"_",I$123),'Rozpis-skore'!$A$3:$AC$162,3,0)=$B125,5,6),0),":",VLOOKUP(CONCATENATE($B125,"_",I$123),'Rozpis-skore'!$A$3:$AC$162,IF(VLOOKUP(CONCATENATE($B125,"_",I$123),'Rozpis-skore'!$A$3:$AC$162,3,0)=$B125,6,5),0),IF(VLOOKUP(CONCATENATE($B125,"_",I$123),'Rozpis-skore'!$A$3:$AC$162,20,0)&lt;&gt;"",CONCATENATE(" (",VLOOKUP(CONCATENATE($B125,"_",I$123),'Rozpis-skore'!$A$3:$AC$162,20,0),")"),"")),"")</f>
        <v/>
      </c>
      <c r="J125" s="101" t="str">
        <f>IFERROR(CONCATENATE(VLOOKUP(CONCATENATE($B125,"_",J$123),'Rozpis-skore'!$A$3:$AC$162,IF(VLOOKUP(CONCATENATE($B125,"_",J$123),'Rozpis-skore'!$A$3:$AC$162,3,0)=$B125,5,6),0),":",VLOOKUP(CONCATENATE($B125,"_",J$123),'Rozpis-skore'!$A$3:$AC$162,IF(VLOOKUP(CONCATENATE($B125,"_",J$123),'Rozpis-skore'!$A$3:$AC$162,3,0)=$B125,6,5),0),IF(VLOOKUP(CONCATENATE($B125,"_",J$123),'Rozpis-skore'!$A$3:$AC$162,20,0)&lt;&gt;"",CONCATENATE(" (",VLOOKUP(CONCATENATE($B125,"_",J$123),'Rozpis-skore'!$A$3:$AC$162,20,0),")"),"")),"")</f>
        <v/>
      </c>
      <c r="K125" s="102" t="str">
        <f>IFERROR(CONCATENATE(VLOOKUP(CONCATENATE($B125,"_",K$123),'Rozpis-skore'!$A$3:$AC$162,IF(VLOOKUP(CONCATENATE($B125,"_",K$123),'Rozpis-skore'!$A$3:$AC$162,3,0)=$B125,5,6),0),":",VLOOKUP(CONCATENATE($B125,"_",K$123),'Rozpis-skore'!$A$3:$AC$162,IF(VLOOKUP(CONCATENATE($B125,"_",K$123),'Rozpis-skore'!$A$3:$AC$162,3,0)=$B125,6,5),0),IF(VLOOKUP(CONCATENATE($B125,"_",K$123),'Rozpis-skore'!$A$3:$AC$162,20,0)&lt;&gt;"",CONCATENATE(" (",VLOOKUP(CONCATENATE($B125,"_",K$123),'Rozpis-skore'!$A$3:$AC$162,20,0),")"),"")),"")</f>
        <v/>
      </c>
      <c r="L125" s="232">
        <f ca="1">IF((COUNTIFS('Rozpis-skore'!$C$3:$C$162,B125,'Rozpis-skore'!$B$3:$B$162,"&lt;&gt;N")+COUNTIFS('Rozpis-skore'!$D$3:$D$162,B125,'Rozpis-skore'!$B$3:$B$162,"&lt;&gt;N"))=0,"",SUMIF('Rozpis-skore'!$C$3:$C$162,B125,'Rozpis-skore'!$I$3:$I$128)+SUMIF('Rozpis-skore'!$D$3:$D$162,B125,'Rozpis-skore'!$J$3:$J$128))</f>
        <v>0</v>
      </c>
      <c r="M125" s="235">
        <f ca="1">IF((COUNTIFS('Rozpis-skore'!$C$3:$C$162,B125,'Rozpis-skore'!$B$3:$B$162,"&lt;&gt;N")+COUNTIFS('Rozpis-skore'!$D$3:$D$162,B125,'Rozpis-skore'!$B$3:$B$162,"&lt;&gt;N"))=0,"",SUMIF('Rozpis-skore'!$C$3:$C$162,$B125,'Rozpis-skore'!$E$3:$E$128)+SUMIF('Rozpis-skore'!$D$3:$D$162,$B125,'Rozpis-skore'!$F$3:$F$128))</f>
        <v>21</v>
      </c>
      <c r="N125" s="355">
        <f ca="1">IF((COUNTIFS('Rozpis-skore'!$C$3:$C$162,B125,'Rozpis-skore'!$B$3:$B$162,"&lt;&gt;N")+COUNTIFS('Rozpis-skore'!$D$3:$D$162,B125,'Rozpis-skore'!$B$3:$B$162,"&lt;&gt;N"))=0,"",SUMIF('Rozpis-skore'!$C$3:$C$162,$B125,'Rozpis-skore'!$F$3:$F$128)+SUMIF('Rozpis-skore'!$D$3:$D$162,$B125,'Rozpis-skore'!$E$3:$E$128))</f>
        <v>13</v>
      </c>
      <c r="O125" s="233">
        <f t="shared" ca="1" si="20"/>
        <v>8</v>
      </c>
      <c r="P125" s="445">
        <f t="shared" ca="1" si="21"/>
        <v>1.6153846153846154</v>
      </c>
      <c r="Q125" s="447">
        <f>Tabulka!Q125</f>
        <v>2</v>
      </c>
      <c r="R125" s="447" t="str">
        <f>IF($Q125="","",IF(AND(COUNTIF($Q$124:$Q$131,$Q125)&gt;1,COUNTIF($Q$124:$Q$131,$Q125)&lt;COUNTA($C$124:$C$131)),HLOOKUP($B125,'rozstřely-skore'!$C$412:$BN$425,10,0),""))</f>
        <v/>
      </c>
      <c r="S125" s="448" t="str">
        <f>IF($Q125="","",IF(AND(COUNTIF($Q$124:$Q$131,$Q125)&gt;1,COUNTIF($Q$124:$Q$131,$Q125)&lt;COUNTA($C$124:$C$131)),HLOOKUP($B125,'rozstřely-skore'!$C$412:$BN$425,11,0),""))</f>
        <v/>
      </c>
      <c r="T125" s="449" t="str">
        <f>IF($Q125="","",IF(AND(COUNTIF($Q$124:$Q$131,$Q125)&gt;1,COUNTIF($Q$124:$Q$131,$Q125)&lt;COUNTA($C$124:$C$131)),HLOOKUP($B125,'rozstřely-skore'!$C$412:$BN$425,12,0),""))</f>
        <v/>
      </c>
      <c r="U125" s="447" t="str">
        <f>IF($Q125="","",IF(AND(COUNTIF($Q$124:$Q$131,$Q125)&gt;1,COUNTIF($Q$124:$Q$131,$Q125)&lt;COUNTA($C$124:$C$131)),HLOOKUP($B125,'rozstřely-skore'!$C$412:$BN$425,13,0),""))</f>
        <v/>
      </c>
      <c r="V125" s="450" t="str">
        <f>IF($Q125="","",IF(AND(COUNTIF($Q$124:$Q$131,$Q125)&gt;1,COUNTIF($Q$124:$Q$131,$Q125)&lt;COUNTA($C$124:$C$131)),HLOOKUP($B125,'rozstřely-skore'!$C$412:$BN$425,14,0),""))</f>
        <v/>
      </c>
      <c r="W125" s="325"/>
    </row>
    <row r="126" spans="1:23" ht="30" customHeight="1" x14ac:dyDescent="0.25">
      <c r="A126" s="324"/>
      <c r="B126" s="1013">
        <f>'Tabulky skupin'!B126</f>
        <v>113</v>
      </c>
      <c r="C126" s="889" t="str">
        <f>VLOOKUP($B126,jednotlivci!$C$5:$G$164,5,0)</f>
        <v>Hrubá/ 
Doležal</v>
      </c>
      <c r="D126" s="100" t="str">
        <f>IFERROR(CONCATENATE(VLOOKUP(CONCATENATE(D$123,"_",$B126),'Rozpis-skore'!$A$3:$AC$162,IF(VLOOKUP(CONCATENATE(D$123,"_",$B126),'Rozpis-skore'!$A$3:$AC$162,3,0)=$B126,5,6),0),":",VLOOKUP(CONCATENATE(D$123,"_",$B126),'Rozpis-skore'!$A$3:$AC$162,IF(VLOOKUP(CONCATENATE(D$123,"_",$B126),'Rozpis-skore'!$A$3:$AC$162,3,0)=$B126,6,5),0),IF(VLOOKUP(CONCATENATE(D$123,"_",$B126),'Rozpis-skore'!$A$3:$AC$162,20,0)&lt;&gt;"",CONCATENATE(" (",VLOOKUP(CONCATENATE(D$123,"_",$B126),'Rozpis-skore'!$A$3:$AC$162,20,0),")"),"")),"")</f>
        <v>5:3</v>
      </c>
      <c r="E126" s="103" t="str">
        <f>IFERROR(CONCATENATE(VLOOKUP(CONCATENATE(E$123,"_",$B126),'Rozpis-skore'!$A$3:$AC$162,IF(VLOOKUP(CONCATENATE(E$123,"_",$B126),'Rozpis-skore'!$A$3:$AC$162,3,0)=$B126,5,6),0),":",VLOOKUP(CONCATENATE(E$123,"_",$B126),'Rozpis-skore'!$A$3:$AC$162,IF(VLOOKUP(CONCATENATE(E$123,"_",$B126),'Rozpis-skore'!$A$3:$AC$162,3,0)=$B126,6,5),0),IF(VLOOKUP(CONCATENATE(E$123,"_",$B126),'Rozpis-skore'!$A$3:$AC$162,20,0)&lt;&gt;"",CONCATENATE(" (",VLOOKUP(CONCATENATE(E$123,"_",$B126),'Rozpis-skore'!$A$3:$AC$162,20,0),")"),"")),"")</f>
        <v>2:5</v>
      </c>
      <c r="F126" s="533" t="str">
        <f>E125</f>
        <v>K</v>
      </c>
      <c r="G126" s="101" t="str">
        <f>IFERROR(CONCATENATE(VLOOKUP(CONCATENATE($B126,"_",G$123),'Rozpis-skore'!$A$3:$AC$162,IF(VLOOKUP(CONCATENATE($B126,"_",G$123),'Rozpis-skore'!$A$3:$AC$162,3,0)=$B126,5,6),0),":",VLOOKUP(CONCATENATE($B126,"_",G$123),'Rozpis-skore'!$A$3:$AC$162,IF(VLOOKUP(CONCATENATE($B126,"_",G$123),'Rozpis-skore'!$A$3:$AC$162,3,0)=$B126,6,5),0),IF(VLOOKUP(CONCATENATE($B126,"_",G$123),'Rozpis-skore'!$A$3:$AC$162,20,0)&lt;&gt;"",CONCATENATE(" (",VLOOKUP(CONCATENATE($B126,"_",G$123),'Rozpis-skore'!$A$3:$AC$162,20,0),")"),"")),"")</f>
        <v>0:3</v>
      </c>
      <c r="H126" s="101" t="str">
        <f>IFERROR(CONCATENATE(VLOOKUP(CONCATENATE($B126,"_",H$123),'Rozpis-skore'!$A$3:$AC$162,IF(VLOOKUP(CONCATENATE($B126,"_",H$123),'Rozpis-skore'!$A$3:$AC$162,3,0)=$B126,5,6),0),":",VLOOKUP(CONCATENATE($B126,"_",H$123),'Rozpis-skore'!$A$3:$AC$162,IF(VLOOKUP(CONCATENATE($B126,"_",H$123),'Rozpis-skore'!$A$3:$AC$162,3,0)=$B126,6,5),0),IF(VLOOKUP(CONCATENATE($B126,"_",H$123),'Rozpis-skore'!$A$3:$AC$162,20,0)&lt;&gt;"",CONCATENATE(" (",VLOOKUP(CONCATENATE($B126,"_",H$123),'Rozpis-skore'!$A$3:$AC$162,20,0),")"),"")),"")</f>
        <v>7:4</v>
      </c>
      <c r="I126" s="101" t="str">
        <f>IFERROR(CONCATENATE(VLOOKUP(CONCATENATE($B126,"_",I$123),'Rozpis-skore'!$A$3:$AC$162,IF(VLOOKUP(CONCATENATE($B126,"_",I$123),'Rozpis-skore'!$A$3:$AC$162,3,0)=$B126,5,6),0),":",VLOOKUP(CONCATENATE($B126,"_",I$123),'Rozpis-skore'!$A$3:$AC$162,IF(VLOOKUP(CONCATENATE($B126,"_",I$123),'Rozpis-skore'!$A$3:$AC$162,3,0)=$B126,6,5),0),IF(VLOOKUP(CONCATENATE($B126,"_",I$123),'Rozpis-skore'!$A$3:$AC$162,20,0)&lt;&gt;"",CONCATENATE(" (",VLOOKUP(CONCATENATE($B126,"_",I$123),'Rozpis-skore'!$A$3:$AC$162,20,0),")"),"")),"")</f>
        <v/>
      </c>
      <c r="J126" s="101" t="str">
        <f>IFERROR(CONCATENATE(VLOOKUP(CONCATENATE($B126,"_",J$123),'Rozpis-skore'!$A$3:$AC$162,IF(VLOOKUP(CONCATENATE($B126,"_",J$123),'Rozpis-skore'!$A$3:$AC$162,3,0)=$B126,5,6),0),":",VLOOKUP(CONCATENATE($B126,"_",J$123),'Rozpis-skore'!$A$3:$AC$162,IF(VLOOKUP(CONCATENATE($B126,"_",J$123),'Rozpis-skore'!$A$3:$AC$162,3,0)=$B126,6,5),0),IF(VLOOKUP(CONCATENATE($B126,"_",J$123),'Rozpis-skore'!$A$3:$AC$162,20,0)&lt;&gt;"",CONCATENATE(" (",VLOOKUP(CONCATENATE($B126,"_",J$123),'Rozpis-skore'!$A$3:$AC$162,20,0),")"),"")),"")</f>
        <v/>
      </c>
      <c r="K126" s="102" t="str">
        <f>IFERROR(CONCATENATE(VLOOKUP(CONCATENATE($B126,"_",K$123),'Rozpis-skore'!$A$3:$AC$162,IF(VLOOKUP(CONCATENATE($B126,"_",K$123),'Rozpis-skore'!$A$3:$AC$162,3,0)=$B126,5,6),0),":",VLOOKUP(CONCATENATE($B126,"_",K$123),'Rozpis-skore'!$A$3:$AC$162,IF(VLOOKUP(CONCATENATE($B126,"_",K$123),'Rozpis-skore'!$A$3:$AC$162,3,0)=$B126,6,5),0),IF(VLOOKUP(CONCATENATE($B126,"_",K$123),'Rozpis-skore'!$A$3:$AC$162,20,0)&lt;&gt;"",CONCATENATE(" (",VLOOKUP(CONCATENATE($B126,"_",K$123),'Rozpis-skore'!$A$3:$AC$162,20,0),")"),"")),"")</f>
        <v/>
      </c>
      <c r="L126" s="232">
        <f ca="1">IF((COUNTIFS('Rozpis-skore'!$C$3:$C$162,B126,'Rozpis-skore'!$B$3:$B$162,"&lt;&gt;N")+COUNTIFS('Rozpis-skore'!$D$3:$D$162,B126,'Rozpis-skore'!$B$3:$B$162,"&lt;&gt;N"))=0,"",SUMIF('Rozpis-skore'!$C$3:$C$162,B126,'Rozpis-skore'!$I$3:$I$128)+SUMIF('Rozpis-skore'!$D$3:$D$162,B126,'Rozpis-skore'!$J$3:$J$128))</f>
        <v>0</v>
      </c>
      <c r="M126" s="235">
        <f ca="1">IF((COUNTIFS('Rozpis-skore'!$C$3:$C$162,B126,'Rozpis-skore'!$B$3:$B$162,"&lt;&gt;N")+COUNTIFS('Rozpis-skore'!$D$3:$D$162,B126,'Rozpis-skore'!$B$3:$B$162,"&lt;&gt;N"))=0,"",SUMIF('Rozpis-skore'!$C$3:$C$162,$B126,'Rozpis-skore'!$E$3:$E$128)+SUMIF('Rozpis-skore'!$D$3:$D$162,$B126,'Rozpis-skore'!$F$3:$F$128))</f>
        <v>14</v>
      </c>
      <c r="N126" s="355">
        <f ca="1">IF((COUNTIFS('Rozpis-skore'!$C$3:$C$162,B126,'Rozpis-skore'!$B$3:$B$162,"&lt;&gt;N")+COUNTIFS('Rozpis-skore'!$D$3:$D$162,B126,'Rozpis-skore'!$B$3:$B$162,"&lt;&gt;N"))=0,"",SUMIF('Rozpis-skore'!$C$3:$C$162,$B126,'Rozpis-skore'!$F$3:$F$128)+SUMIF('Rozpis-skore'!$D$3:$D$162,$B126,'Rozpis-skore'!$E$3:$E$128))</f>
        <v>15</v>
      </c>
      <c r="O126" s="233">
        <f t="shared" ca="1" si="20"/>
        <v>-1</v>
      </c>
      <c r="P126" s="445">
        <f t="shared" ca="1" si="21"/>
        <v>0.93333333333333335</v>
      </c>
      <c r="Q126" s="447">
        <f>Tabulka!Q126</f>
        <v>3</v>
      </c>
      <c r="R126" s="447" t="str">
        <f>IF($Q126="","",IF(AND(COUNTIF($Q$124:$Q$131,$Q126)&gt;1,COUNTIF($Q$124:$Q$131,$Q126)&lt;COUNTA($C$124:$C$131)),HLOOKUP($B126,'rozstřely-skore'!$C$412:$BN$425,10,0),""))</f>
        <v/>
      </c>
      <c r="S126" s="448" t="str">
        <f>IF($Q126="","",IF(AND(COUNTIF($Q$124:$Q$131,$Q126)&gt;1,COUNTIF($Q$124:$Q$131,$Q126)&lt;COUNTA($C$124:$C$131)),HLOOKUP($B126,'rozstřely-skore'!$C$412:$BN$425,11,0),""))</f>
        <v/>
      </c>
      <c r="T126" s="449" t="str">
        <f>IF($Q126="","",IF(AND(COUNTIF($Q$124:$Q$131,$Q126)&gt;1,COUNTIF($Q$124:$Q$131,$Q126)&lt;COUNTA($C$124:$C$131)),HLOOKUP($B126,'rozstřely-skore'!$C$412:$BN$425,12,0),""))</f>
        <v/>
      </c>
      <c r="U126" s="447" t="str">
        <f>IF($Q126="","",IF(AND(COUNTIF($Q$124:$Q$131,$Q126)&gt;1,COUNTIF($Q$124:$Q$131,$Q126)&lt;COUNTA($C$124:$C$131)),HLOOKUP($B126,'rozstřely-skore'!$C$412:$BN$425,13,0),""))</f>
        <v/>
      </c>
      <c r="V126" s="450" t="str">
        <f>IF($Q126="","",IF(AND(COUNTIF($Q$124:$Q$131,$Q126)&gt;1,COUNTIF($Q$124:$Q$131,$Q126)&lt;COUNTA($C$124:$C$131)),HLOOKUP($B126,'rozstřely-skore'!$C$412:$BN$425,14,0),""))</f>
        <v/>
      </c>
      <c r="W126" s="325"/>
    </row>
    <row r="127" spans="1:23" ht="30" customHeight="1" x14ac:dyDescent="0.25">
      <c r="A127" s="324"/>
      <c r="B127" s="1013">
        <f>'Tabulky skupin'!B127</f>
        <v>114</v>
      </c>
      <c r="C127" s="889" t="str">
        <f>VLOOKUP($B127,jednotlivci!$C$5:$G$164,5,0)</f>
        <v>Malý/ 
Topš</v>
      </c>
      <c r="D127" s="100" t="str">
        <f>IFERROR(CONCATENATE(VLOOKUP(CONCATENATE(D$123,"_",$B127),'Rozpis-skore'!$A$3:$AC$162,IF(VLOOKUP(CONCATENATE(D$123,"_",$B127),'Rozpis-skore'!$A$3:$AC$162,3,0)=$B127,5,6),0),":",VLOOKUP(CONCATENATE(D$123,"_",$B127),'Rozpis-skore'!$A$3:$AC$162,IF(VLOOKUP(CONCATENATE(D$123,"_",$B127),'Rozpis-skore'!$A$3:$AC$162,3,0)=$B127,6,5),0),IF(VLOOKUP(CONCATENATE(D$123,"_",$B127),'Rozpis-skore'!$A$3:$AC$162,20,0)&lt;&gt;"",CONCATENATE(" (",VLOOKUP(CONCATENATE(D$123,"_",$B127),'Rozpis-skore'!$A$3:$AC$162,20,0),")"),"")),"")</f>
        <v>3:0</v>
      </c>
      <c r="E127" s="103" t="str">
        <f>IFERROR(CONCATENATE(VLOOKUP(CONCATENATE(E$123,"_",$B127),'Rozpis-skore'!$A$3:$AC$162,IF(VLOOKUP(CONCATENATE(E$123,"_",$B127),'Rozpis-skore'!$A$3:$AC$162,3,0)=$B127,5,6),0),":",VLOOKUP(CONCATENATE(E$123,"_",$B127),'Rozpis-skore'!$A$3:$AC$162,IF(VLOOKUP(CONCATENATE(E$123,"_",$B127),'Rozpis-skore'!$A$3:$AC$162,3,0)=$B127,6,5),0),IF(VLOOKUP(CONCATENATE(E$123,"_",$B127),'Rozpis-skore'!$A$3:$AC$162,20,0)&lt;&gt;"",CONCATENATE(" (",VLOOKUP(CONCATENATE(E$123,"_",$B127),'Rozpis-skore'!$A$3:$AC$162,20,0),")"),"")),"")</f>
        <v>4:4</v>
      </c>
      <c r="F127" s="103" t="str">
        <f>IFERROR(CONCATENATE(VLOOKUP(CONCATENATE(F$123,"_",$B127),'Rozpis-skore'!$A$3:$AC$162,IF(VLOOKUP(CONCATENATE(F$123,"_",$B127),'Rozpis-skore'!$A$3:$AC$162,3,0)=$B127,5,6),0),":",VLOOKUP(CONCATENATE(F$123,"_",$B127),'Rozpis-skore'!$A$3:$AC$162,IF(VLOOKUP(CONCATENATE(F$123,"_",$B127),'Rozpis-skore'!$A$3:$AC$162,3,0)=$B127,6,5),0),IF(VLOOKUP(CONCATENATE(F$123,"_",$B127),'Rozpis-skore'!$A$3:$AC$162,20,0)&lt;&gt;"",CONCATENATE(" (",VLOOKUP(CONCATENATE(F$123,"_",$B127),'Rozpis-skore'!$A$3:$AC$162,20,0),")"),"")),"")</f>
        <v>3:0</v>
      </c>
      <c r="G127" s="533" t="str">
        <f>F126</f>
        <v>K</v>
      </c>
      <c r="H127" s="101" t="str">
        <f>IFERROR(CONCATENATE(VLOOKUP(CONCATENATE($B127,"_",H$123),'Rozpis-skore'!$A$3:$AC$162,IF(VLOOKUP(CONCATENATE($B127,"_",H$123),'Rozpis-skore'!$A$3:$AC$162,3,0)=$B127,5,6),0),":",VLOOKUP(CONCATENATE($B127,"_",H$123),'Rozpis-skore'!$A$3:$AC$162,IF(VLOOKUP(CONCATENATE($B127,"_",H$123),'Rozpis-skore'!$A$3:$AC$162,3,0)=$B127,6,5),0),IF(VLOOKUP(CONCATENATE($B127,"_",H$123),'Rozpis-skore'!$A$3:$AC$162,20,0)&lt;&gt;"",CONCATENATE(" (",VLOOKUP(CONCATENATE($B127,"_",H$123),'Rozpis-skore'!$A$3:$AC$162,20,0),")"),"")),"")</f>
        <v>3:0</v>
      </c>
      <c r="I127" s="101" t="str">
        <f>IFERROR(CONCATENATE(VLOOKUP(CONCATENATE($B127,"_",I$123),'Rozpis-skore'!$A$3:$AC$162,IF(VLOOKUP(CONCATENATE($B127,"_",I$123),'Rozpis-skore'!$A$3:$AC$162,3,0)=$B127,5,6),0),":",VLOOKUP(CONCATENATE($B127,"_",I$123),'Rozpis-skore'!$A$3:$AC$162,IF(VLOOKUP(CONCATENATE($B127,"_",I$123),'Rozpis-skore'!$A$3:$AC$162,3,0)=$B127,6,5),0),IF(VLOOKUP(CONCATENATE($B127,"_",I$123),'Rozpis-skore'!$A$3:$AC$162,20,0)&lt;&gt;"",CONCATENATE(" (",VLOOKUP(CONCATENATE($B127,"_",I$123),'Rozpis-skore'!$A$3:$AC$162,20,0),")"),"")),"")</f>
        <v/>
      </c>
      <c r="J127" s="101" t="str">
        <f>IFERROR(CONCATENATE(VLOOKUP(CONCATENATE($B127,"_",J$123),'Rozpis-skore'!$A$3:$AC$162,IF(VLOOKUP(CONCATENATE($B127,"_",J$123),'Rozpis-skore'!$A$3:$AC$162,3,0)=$B127,5,6),0),":",VLOOKUP(CONCATENATE($B127,"_",J$123),'Rozpis-skore'!$A$3:$AC$162,IF(VLOOKUP(CONCATENATE($B127,"_",J$123),'Rozpis-skore'!$A$3:$AC$162,3,0)=$B127,6,5),0),IF(VLOOKUP(CONCATENATE($B127,"_",J$123),'Rozpis-skore'!$A$3:$AC$162,20,0)&lt;&gt;"",CONCATENATE(" (",VLOOKUP(CONCATENATE($B127,"_",J$123),'Rozpis-skore'!$A$3:$AC$162,20,0),")"),"")),"")</f>
        <v/>
      </c>
      <c r="K127" s="102" t="str">
        <f>IFERROR(CONCATENATE(VLOOKUP(CONCATENATE($B127,"_",K$123),'Rozpis-skore'!$A$3:$AC$162,IF(VLOOKUP(CONCATENATE($B127,"_",K$123),'Rozpis-skore'!$A$3:$AC$162,3,0)=$B127,5,6),0),":",VLOOKUP(CONCATENATE($B127,"_",K$123),'Rozpis-skore'!$A$3:$AC$162,IF(VLOOKUP(CONCATENATE($B127,"_",K$123),'Rozpis-skore'!$A$3:$AC$162,3,0)=$B127,6,5),0),IF(VLOOKUP(CONCATENATE($B127,"_",K$123),'Rozpis-skore'!$A$3:$AC$162,20,0)&lt;&gt;"",CONCATENATE(" (",VLOOKUP(CONCATENATE($B127,"_",K$123),'Rozpis-skore'!$A$3:$AC$162,20,0),")"),"")),"")</f>
        <v/>
      </c>
      <c r="L127" s="232">
        <f ca="1">IF((COUNTIFS('Rozpis-skore'!$C$3:$C$162,B127,'Rozpis-skore'!$B$3:$B$162,"&lt;&gt;N")+COUNTIFS('Rozpis-skore'!$D$3:$D$162,B127,'Rozpis-skore'!$B$3:$B$162,"&lt;&gt;N"))=0,"",SUMIF('Rozpis-skore'!$C$3:$C$162,B127,'Rozpis-skore'!$I$3:$I$128)+SUMIF('Rozpis-skore'!$D$3:$D$162,B127,'Rozpis-skore'!$J$3:$J$128))</f>
        <v>0</v>
      </c>
      <c r="M127" s="235">
        <f ca="1">IF((COUNTIFS('Rozpis-skore'!$C$3:$C$162,B127,'Rozpis-skore'!$B$3:$B$162,"&lt;&gt;N")+COUNTIFS('Rozpis-skore'!$D$3:$D$162,B127,'Rozpis-skore'!$B$3:$B$162,"&lt;&gt;N"))=0,"",SUMIF('Rozpis-skore'!$C$3:$C$162,$B127,'Rozpis-skore'!$E$3:$E$128)+SUMIF('Rozpis-skore'!$D$3:$D$162,$B127,'Rozpis-skore'!$F$3:$F$128))</f>
        <v>13</v>
      </c>
      <c r="N127" s="355">
        <f ca="1">IF((COUNTIFS('Rozpis-skore'!$C$3:$C$162,B127,'Rozpis-skore'!$B$3:$B$162,"&lt;&gt;N")+COUNTIFS('Rozpis-skore'!$D$3:$D$162,B127,'Rozpis-skore'!$B$3:$B$162,"&lt;&gt;N"))=0,"",SUMIF('Rozpis-skore'!$C$3:$C$162,$B127,'Rozpis-skore'!$F$3:$F$128)+SUMIF('Rozpis-skore'!$D$3:$D$162,$B127,'Rozpis-skore'!$E$3:$E$128))</f>
        <v>4</v>
      </c>
      <c r="O127" s="233">
        <f t="shared" ca="1" si="20"/>
        <v>9</v>
      </c>
      <c r="P127" s="445">
        <f t="shared" ca="1" si="21"/>
        <v>3.25</v>
      </c>
      <c r="Q127" s="447">
        <f>Tabulka!Q127</f>
        <v>1</v>
      </c>
      <c r="R127" s="447" t="str">
        <f>IF($Q127="","",IF(AND(COUNTIF($Q$124:$Q$131,$Q127)&gt;1,COUNTIF($Q$124:$Q$131,$Q127)&lt;COUNTA($C$124:$C$131)),HLOOKUP($B127,'rozstřely-skore'!$C$412:$BN$425,10,0),""))</f>
        <v/>
      </c>
      <c r="S127" s="448" t="str">
        <f>IF($Q127="","",IF(AND(COUNTIF($Q$124:$Q$131,$Q127)&gt;1,COUNTIF($Q$124:$Q$131,$Q127)&lt;COUNTA($C$124:$C$131)),HLOOKUP($B127,'rozstřely-skore'!$C$412:$BN$425,11,0),""))</f>
        <v/>
      </c>
      <c r="T127" s="449" t="str">
        <f>IF($Q127="","",IF(AND(COUNTIF($Q$124:$Q$131,$Q127)&gt;1,COUNTIF($Q$124:$Q$131,$Q127)&lt;COUNTA($C$124:$C$131)),HLOOKUP($B127,'rozstřely-skore'!$C$412:$BN$425,12,0),""))</f>
        <v/>
      </c>
      <c r="U127" s="447" t="str">
        <f>IF($Q127="","",IF(AND(COUNTIF($Q$124:$Q$131,$Q127)&gt;1,COUNTIF($Q$124:$Q$131,$Q127)&lt;COUNTA($C$124:$C$131)),HLOOKUP($B127,'rozstřely-skore'!$C$412:$BN$425,13,0),""))</f>
        <v/>
      </c>
      <c r="V127" s="450" t="str">
        <f>IF($Q127="","",IF(AND(COUNTIF($Q$124:$Q$131,$Q127)&gt;1,COUNTIF($Q$124:$Q$131,$Q127)&lt;COUNTA($C$124:$C$131)),HLOOKUP($B127,'rozstřely-skore'!$C$412:$BN$425,14,0),""))</f>
        <v/>
      </c>
      <c r="W127" s="325"/>
    </row>
    <row r="128" spans="1:23" ht="30" customHeight="1" x14ac:dyDescent="0.25">
      <c r="A128" s="324"/>
      <c r="B128" s="1013">
        <f>'Tabulky skupin'!B128</f>
        <v>115</v>
      </c>
      <c r="C128" s="889" t="str">
        <f>VLOOKUP($B128,jednotlivci!$C$5:$G$164,5,0)</f>
        <v>Hanžl/ 
Beran</v>
      </c>
      <c r="D128" s="100" t="str">
        <f>IFERROR(CONCATENATE(VLOOKUP(CONCATENATE(D$123,"_",$B128),'Rozpis-skore'!$A$3:$AC$162,IF(VLOOKUP(CONCATENATE(D$123,"_",$B128),'Rozpis-skore'!$A$3:$AC$162,3,0)=$B128,5,6),0),":",VLOOKUP(CONCATENATE(D$123,"_",$B128),'Rozpis-skore'!$A$3:$AC$162,IF(VLOOKUP(CONCATENATE(D$123,"_",$B128),'Rozpis-skore'!$A$3:$AC$162,3,0)=$B128,6,5),0),IF(VLOOKUP(CONCATENATE(D$123,"_",$B128),'Rozpis-skore'!$A$3:$AC$162,20,0)&lt;&gt;"",CONCATENATE(" (",VLOOKUP(CONCATENATE(D$123,"_",$B128),'Rozpis-skore'!$A$3:$AC$162,20,0),")"),"")),"")</f>
        <v>3:6</v>
      </c>
      <c r="E128" s="103" t="str">
        <f>IFERROR(CONCATENATE(VLOOKUP(CONCATENATE(E$123,"_",$B128),'Rozpis-skore'!$A$3:$AC$162,IF(VLOOKUP(CONCATENATE(E$123,"_",$B128),'Rozpis-skore'!$A$3:$AC$162,3,0)=$B128,5,6),0),":",VLOOKUP(CONCATENATE(E$123,"_",$B128),'Rozpis-skore'!$A$3:$AC$162,IF(VLOOKUP(CONCATENATE(E$123,"_",$B128),'Rozpis-skore'!$A$3:$AC$162,3,0)=$B128,6,5),0),IF(VLOOKUP(CONCATENATE(E$123,"_",$B128),'Rozpis-skore'!$A$3:$AC$162,20,0)&lt;&gt;"",CONCATENATE(" (",VLOOKUP(CONCATENATE(E$123,"_",$B128),'Rozpis-skore'!$A$3:$AC$162,20,0),")"),"")),"")</f>
        <v>2:5</v>
      </c>
      <c r="F128" s="103" t="str">
        <f>IFERROR(CONCATENATE(VLOOKUP(CONCATENATE(F$123,"_",$B128),'Rozpis-skore'!$A$3:$AC$162,IF(VLOOKUP(CONCATENATE(F$123,"_",$B128),'Rozpis-skore'!$A$3:$AC$162,3,0)=$B128,5,6),0),":",VLOOKUP(CONCATENATE(F$123,"_",$B128),'Rozpis-skore'!$A$3:$AC$162,IF(VLOOKUP(CONCATENATE(F$123,"_",$B128),'Rozpis-skore'!$A$3:$AC$162,3,0)=$B128,6,5),0),IF(VLOOKUP(CONCATENATE(F$123,"_",$B128),'Rozpis-skore'!$A$3:$AC$162,20,0)&lt;&gt;"",CONCATENATE(" (",VLOOKUP(CONCATENATE(F$123,"_",$B128),'Rozpis-skore'!$A$3:$AC$162,20,0),")"),"")),"")</f>
        <v>4:7</v>
      </c>
      <c r="G128" s="103" t="str">
        <f>IFERROR(CONCATENATE(VLOOKUP(CONCATENATE(G$123,"_",$B128),'Rozpis-skore'!$A$3:$AC$162,IF(VLOOKUP(CONCATENATE(G$123,"_",$B128),'Rozpis-skore'!$A$3:$AC$162,3,0)=$B128,5,6),0),":",VLOOKUP(CONCATENATE(G$123,"_",$B128),'Rozpis-skore'!$A$3:$AC$162,IF(VLOOKUP(CONCATENATE(G$123,"_",$B128),'Rozpis-skore'!$A$3:$AC$162,3,0)=$B128,6,5),0),IF(VLOOKUP(CONCATENATE(G$123,"_",$B128),'Rozpis-skore'!$A$3:$AC$162,20,0)&lt;&gt;"",CONCATENATE(" (",VLOOKUP(CONCATENATE(G$123,"_",$B128),'Rozpis-skore'!$A$3:$AC$162,20,0),")"),"")),"")</f>
        <v>0:3</v>
      </c>
      <c r="H128" s="533" t="str">
        <f>G127</f>
        <v>K</v>
      </c>
      <c r="I128" s="101" t="str">
        <f>IFERROR(CONCATENATE(VLOOKUP(CONCATENATE($B128,"_",I$123),'Rozpis-skore'!$A$3:$AC$162,IF(VLOOKUP(CONCATENATE($B128,"_",I$123),'Rozpis-skore'!$A$3:$AC$162,3,0)=$B128,5,6),0),":",VLOOKUP(CONCATENATE($B128,"_",I$123),'Rozpis-skore'!$A$3:$AC$162,IF(VLOOKUP(CONCATENATE($B128,"_",I$123),'Rozpis-skore'!$A$3:$AC$162,3,0)=$B128,6,5),0),IF(VLOOKUP(CONCATENATE($B128,"_",I$123),'Rozpis-skore'!$A$3:$AC$162,20,0)&lt;&gt;"",CONCATENATE(" (",VLOOKUP(CONCATENATE($B128,"_",I$123),'Rozpis-skore'!$A$3:$AC$162,20,0),")"),"")),"")</f>
        <v/>
      </c>
      <c r="J128" s="101" t="str">
        <f>IFERROR(CONCATENATE(VLOOKUP(CONCATENATE($B128,"_",J$123),'Rozpis-skore'!$A$3:$AC$162,IF(VLOOKUP(CONCATENATE($B128,"_",J$123),'Rozpis-skore'!$A$3:$AC$162,3,0)=$B128,5,6),0),":",VLOOKUP(CONCATENATE($B128,"_",J$123),'Rozpis-skore'!$A$3:$AC$162,IF(VLOOKUP(CONCATENATE($B128,"_",J$123),'Rozpis-skore'!$A$3:$AC$162,3,0)=$B128,6,5),0),IF(VLOOKUP(CONCATENATE($B128,"_",J$123),'Rozpis-skore'!$A$3:$AC$162,20,0)&lt;&gt;"",CONCATENATE(" (",VLOOKUP(CONCATENATE($B128,"_",J$123),'Rozpis-skore'!$A$3:$AC$162,20,0),")"),"")),"")</f>
        <v/>
      </c>
      <c r="K128" s="102" t="str">
        <f>IFERROR(CONCATENATE(VLOOKUP(CONCATENATE($B128,"_",K$123),'Rozpis-skore'!$A$3:$AC$162,IF(VLOOKUP(CONCATENATE($B128,"_",K$123),'Rozpis-skore'!$A$3:$AC$162,3,0)=$B128,5,6),0),":",VLOOKUP(CONCATENATE($B128,"_",K$123),'Rozpis-skore'!$A$3:$AC$162,IF(VLOOKUP(CONCATENATE($B128,"_",K$123),'Rozpis-skore'!$A$3:$AC$162,3,0)=$B128,6,5),0),IF(VLOOKUP(CONCATENATE($B128,"_",K$123),'Rozpis-skore'!$A$3:$AC$162,20,0)&lt;&gt;"",CONCATENATE(" (",VLOOKUP(CONCATENATE($B128,"_",K$123),'Rozpis-skore'!$A$3:$AC$162,20,0),")"),"")),"")</f>
        <v/>
      </c>
      <c r="L128" s="232">
        <f ca="1">IF((COUNTIFS('Rozpis-skore'!$C$3:$C$162,B128,'Rozpis-skore'!$B$3:$B$162,"&lt;&gt;N")+COUNTIFS('Rozpis-skore'!$D$3:$D$162,B128,'Rozpis-skore'!$B$3:$B$162,"&lt;&gt;N"))=0,"",SUMIF('Rozpis-skore'!$C$3:$C$162,B128,'Rozpis-skore'!$I$3:$I$128)+SUMIF('Rozpis-skore'!$D$3:$D$162,B128,'Rozpis-skore'!$J$3:$J$128))</f>
        <v>0</v>
      </c>
      <c r="M128" s="235">
        <f ca="1">IF((COUNTIFS('Rozpis-skore'!$C$3:$C$162,B128,'Rozpis-skore'!$B$3:$B$162,"&lt;&gt;N")+COUNTIFS('Rozpis-skore'!$D$3:$D$162,B128,'Rozpis-skore'!$B$3:$B$162,"&lt;&gt;N"))=0,"",SUMIF('Rozpis-skore'!$C$3:$C$162,$B128,'Rozpis-skore'!$E$3:$E$128)+SUMIF('Rozpis-skore'!$D$3:$D$162,$B128,'Rozpis-skore'!$F$3:$F$128))</f>
        <v>9</v>
      </c>
      <c r="N128" s="355">
        <f ca="1">IF((COUNTIFS('Rozpis-skore'!$C$3:$C$162,B128,'Rozpis-skore'!$B$3:$B$162,"&lt;&gt;N")+COUNTIFS('Rozpis-skore'!$D$3:$D$162,B128,'Rozpis-skore'!$B$3:$B$162,"&lt;&gt;N"))=0,"",SUMIF('Rozpis-skore'!$C$3:$C$162,$B128,'Rozpis-skore'!$F$3:$F$128)+SUMIF('Rozpis-skore'!$D$3:$D$162,$B128,'Rozpis-skore'!$E$3:$E$128))</f>
        <v>21</v>
      </c>
      <c r="O128" s="233">
        <f t="shared" ca="1" si="20"/>
        <v>-12</v>
      </c>
      <c r="P128" s="445">
        <f t="shared" ca="1" si="21"/>
        <v>0.42857142857142855</v>
      </c>
      <c r="Q128" s="447">
        <f>Tabulka!Q128</f>
        <v>5</v>
      </c>
      <c r="R128" s="447" t="str">
        <f>IF($Q128="","",IF(AND(COUNTIF($Q$124:$Q$131,$Q128)&gt;1,COUNTIF($Q$124:$Q$131,$Q128)&lt;COUNTA($C$124:$C$131)),HLOOKUP($B128,'rozstřely-skore'!$C$412:$BN$425,10,0),""))</f>
        <v/>
      </c>
      <c r="S128" s="448" t="str">
        <f>IF($Q128="","",IF(AND(COUNTIF($Q$124:$Q$131,$Q128)&gt;1,COUNTIF($Q$124:$Q$131,$Q128)&lt;COUNTA($C$124:$C$131)),HLOOKUP($B128,'rozstřely-skore'!$C$412:$BN$425,11,0),""))</f>
        <v/>
      </c>
      <c r="T128" s="449" t="str">
        <f>IF($Q128="","",IF(AND(COUNTIF($Q$124:$Q$131,$Q128)&gt;1,COUNTIF($Q$124:$Q$131,$Q128)&lt;COUNTA($C$124:$C$131)),HLOOKUP($B128,'rozstřely-skore'!$C$412:$BN$425,12,0),""))</f>
        <v/>
      </c>
      <c r="U128" s="447" t="str">
        <f>IF($Q128="","",IF(AND(COUNTIF($Q$124:$Q$131,$Q128)&gt;1,COUNTIF($Q$124:$Q$131,$Q128)&lt;COUNTA($C$124:$C$131)),HLOOKUP($B128,'rozstřely-skore'!$C$412:$BN$425,13,0),""))</f>
        <v/>
      </c>
      <c r="V128" s="450" t="str">
        <f>IF($Q128="","",IF(AND(COUNTIF($Q$124:$Q$131,$Q128)&gt;1,COUNTIF($Q$124:$Q$131,$Q128)&lt;COUNTA($C$124:$C$131)),HLOOKUP($B128,'rozstřely-skore'!$C$412:$BN$425,14,0),""))</f>
        <v/>
      </c>
      <c r="W128" s="325"/>
    </row>
    <row r="129" spans="1:23" ht="30" customHeight="1" x14ac:dyDescent="0.25">
      <c r="A129" s="324"/>
      <c r="B129" s="1013">
        <f>'Tabulky skupin'!B129</f>
        <v>116</v>
      </c>
      <c r="C129" s="889" t="str">
        <f>VLOOKUP($B129,jednotlivci!$C$5:$G$164,5,0)</f>
        <v/>
      </c>
      <c r="D129" s="100" t="str">
        <f>IFERROR(CONCATENATE(VLOOKUP(CONCATENATE(D$123,"_",$B129),'Rozpis-skore'!$A$3:$AC$162,IF(VLOOKUP(CONCATENATE(D$123,"_",$B129),'Rozpis-skore'!$A$3:$AC$162,3,0)=$B129,5,6),0),":",VLOOKUP(CONCATENATE(D$123,"_",$B129),'Rozpis-skore'!$A$3:$AC$162,IF(VLOOKUP(CONCATENATE(D$123,"_",$B129),'Rozpis-skore'!$A$3:$AC$162,3,0)=$B129,6,5),0),IF(VLOOKUP(CONCATENATE(D$123,"_",$B129),'Rozpis-skore'!$A$3:$AC$162,20,0)&lt;&gt;"",CONCATENATE(" (",VLOOKUP(CONCATENATE(D$123,"_",$B129),'Rozpis-skore'!$A$3:$AC$162,20,0),")"),"")),"")</f>
        <v/>
      </c>
      <c r="E129" s="103" t="str">
        <f>IFERROR(CONCATENATE(VLOOKUP(CONCATENATE(E$123,"_",$B129),'Rozpis-skore'!$A$3:$AC$162,IF(VLOOKUP(CONCATENATE(E$123,"_",$B129),'Rozpis-skore'!$A$3:$AC$162,3,0)=$B129,5,6),0),":",VLOOKUP(CONCATENATE(E$123,"_",$B129),'Rozpis-skore'!$A$3:$AC$162,IF(VLOOKUP(CONCATENATE(E$123,"_",$B129),'Rozpis-skore'!$A$3:$AC$162,3,0)=$B129,6,5),0),IF(VLOOKUP(CONCATENATE(E$123,"_",$B129),'Rozpis-skore'!$A$3:$AC$162,20,0)&lt;&gt;"",CONCATENATE(" (",VLOOKUP(CONCATENATE(E$123,"_",$B129),'Rozpis-skore'!$A$3:$AC$162,20,0),")"),"")),"")</f>
        <v/>
      </c>
      <c r="F129" s="103" t="str">
        <f>IFERROR(CONCATENATE(VLOOKUP(CONCATENATE(F$123,"_",$B129),'Rozpis-skore'!$A$3:$AC$162,IF(VLOOKUP(CONCATENATE(F$123,"_",$B129),'Rozpis-skore'!$A$3:$AC$162,3,0)=$B129,5,6),0),":",VLOOKUP(CONCATENATE(F$123,"_",$B129),'Rozpis-skore'!$A$3:$AC$162,IF(VLOOKUP(CONCATENATE(F$123,"_",$B129),'Rozpis-skore'!$A$3:$AC$162,3,0)=$B129,6,5),0),IF(VLOOKUP(CONCATENATE(F$123,"_",$B129),'Rozpis-skore'!$A$3:$AC$162,20,0)&lt;&gt;"",CONCATENATE(" (",VLOOKUP(CONCATENATE(F$123,"_",$B129),'Rozpis-skore'!$A$3:$AC$162,20,0),")"),"")),"")</f>
        <v/>
      </c>
      <c r="G129" s="103" t="str">
        <f>IFERROR(CONCATENATE(VLOOKUP(CONCATENATE(G$123,"_",$B129),'Rozpis-skore'!$A$3:$AC$162,IF(VLOOKUP(CONCATENATE(G$123,"_",$B129),'Rozpis-skore'!$A$3:$AC$162,3,0)=$B129,5,6),0),":",VLOOKUP(CONCATENATE(G$123,"_",$B129),'Rozpis-skore'!$A$3:$AC$162,IF(VLOOKUP(CONCATENATE(G$123,"_",$B129),'Rozpis-skore'!$A$3:$AC$162,3,0)=$B129,6,5),0),IF(VLOOKUP(CONCATENATE(G$123,"_",$B129),'Rozpis-skore'!$A$3:$AC$162,20,0)&lt;&gt;"",CONCATENATE(" (",VLOOKUP(CONCATENATE(G$123,"_",$B129),'Rozpis-skore'!$A$3:$AC$162,20,0),")"),"")),"")</f>
        <v/>
      </c>
      <c r="H129" s="103" t="str">
        <f>IFERROR(CONCATENATE(VLOOKUP(CONCATENATE(H$123,"_",$B129),'Rozpis-skore'!$A$3:$AC$162,IF(VLOOKUP(CONCATENATE(H$123,"_",$B129),'Rozpis-skore'!$A$3:$AC$162,3,0)=$B129,5,6),0),":",VLOOKUP(CONCATENATE(H$123,"_",$B129),'Rozpis-skore'!$A$3:$AC$162,IF(VLOOKUP(CONCATENATE(H$123,"_",$B129),'Rozpis-skore'!$A$3:$AC$162,3,0)=$B129,6,5),0),IF(VLOOKUP(CONCATENATE(H$123,"_",$B129),'Rozpis-skore'!$A$3:$AC$162,20,0)&lt;&gt;"",CONCATENATE(" (",VLOOKUP(CONCATENATE(H$123,"_",$B129),'Rozpis-skore'!$A$3:$AC$162,20,0),")"),"")),"")</f>
        <v/>
      </c>
      <c r="I129" s="533" t="str">
        <f>H128</f>
        <v>K</v>
      </c>
      <c r="J129" s="101" t="str">
        <f>IFERROR(CONCATENATE(VLOOKUP(CONCATENATE($B129,"_",J$123),'Rozpis-skore'!$A$3:$AC$162,IF(VLOOKUP(CONCATENATE($B129,"_",J$123),'Rozpis-skore'!$A$3:$AC$162,3,0)=$B129,5,6),0),":",VLOOKUP(CONCATENATE($B129,"_",J$123),'Rozpis-skore'!$A$3:$AC$162,IF(VLOOKUP(CONCATENATE($B129,"_",J$123),'Rozpis-skore'!$A$3:$AC$162,3,0)=$B129,6,5),0),IF(VLOOKUP(CONCATENATE($B129,"_",J$123),'Rozpis-skore'!$A$3:$AC$162,20,0)&lt;&gt;"",CONCATENATE(" (",VLOOKUP(CONCATENATE($B129,"_",J$123),'Rozpis-skore'!$A$3:$AC$162,20,0),")"),"")),"")</f>
        <v/>
      </c>
      <c r="K129" s="102" t="str">
        <f>IFERROR(CONCATENATE(VLOOKUP(CONCATENATE($B129,"_",K$123),'Rozpis-skore'!$A$3:$AC$162,IF(VLOOKUP(CONCATENATE($B129,"_",K$123),'Rozpis-skore'!$A$3:$AC$162,3,0)=$B129,5,6),0),":",VLOOKUP(CONCATENATE($B129,"_",K$123),'Rozpis-skore'!$A$3:$AC$162,IF(VLOOKUP(CONCATENATE($B129,"_",K$123),'Rozpis-skore'!$A$3:$AC$162,3,0)=$B129,6,5),0),IF(VLOOKUP(CONCATENATE($B129,"_",K$123),'Rozpis-skore'!$A$3:$AC$162,20,0)&lt;&gt;"",CONCATENATE(" (",VLOOKUP(CONCATENATE($B129,"_",K$123),'Rozpis-skore'!$A$3:$AC$162,20,0),")"),"")),"")</f>
        <v/>
      </c>
      <c r="L129" s="232" t="str">
        <f>IF((COUNTIFS('Rozpis-skore'!$C$3:$C$162,B129,'Rozpis-skore'!$B$3:$B$162,"&lt;&gt;N")+COUNTIFS('Rozpis-skore'!$D$3:$D$162,B129,'Rozpis-skore'!$B$3:$B$162,"&lt;&gt;N"))=0,"",SUMIF('Rozpis-skore'!$C$3:$C$162,B129,'Rozpis-skore'!$I$3:$I$128)+SUMIF('Rozpis-skore'!$D$3:$D$162,B129,'Rozpis-skore'!$J$3:$J$128))</f>
        <v/>
      </c>
      <c r="M129" s="235" t="str">
        <f>IF((COUNTIFS('Rozpis-skore'!$C$3:$C$162,B129,'Rozpis-skore'!$B$3:$B$162,"&lt;&gt;N")+COUNTIFS('Rozpis-skore'!$D$3:$D$162,B129,'Rozpis-skore'!$B$3:$B$162,"&lt;&gt;N"))=0,"",SUMIF('Rozpis-skore'!$C$3:$C$162,$B129,'Rozpis-skore'!$E$3:$E$128)+SUMIF('Rozpis-skore'!$D$3:$D$162,$B129,'Rozpis-skore'!$F$3:$F$128))</f>
        <v/>
      </c>
      <c r="N129" s="355" t="str">
        <f>IF((COUNTIFS('Rozpis-skore'!$C$3:$C$162,B129,'Rozpis-skore'!$B$3:$B$162,"&lt;&gt;N")+COUNTIFS('Rozpis-skore'!$D$3:$D$162,B129,'Rozpis-skore'!$B$3:$B$162,"&lt;&gt;N"))=0,"",SUMIF('Rozpis-skore'!$C$3:$C$162,$B129,'Rozpis-skore'!$F$3:$F$128)+SUMIF('Rozpis-skore'!$D$3:$D$162,$B129,'Rozpis-skore'!$E$3:$E$128))</f>
        <v/>
      </c>
      <c r="O129" s="233" t="str">
        <f t="shared" si="20"/>
        <v/>
      </c>
      <c r="P129" s="445" t="str">
        <f t="shared" si="21"/>
        <v/>
      </c>
      <c r="Q129" s="447" t="str">
        <f>Tabulka!Q129</f>
        <v/>
      </c>
      <c r="R129" s="447" t="str">
        <f>IF($Q129="","",IF(AND(COUNTIF($Q$124:$Q$131,$Q129)&gt;1,COUNTIF($Q$124:$Q$131,$Q129)&lt;COUNTA($C$124:$C$131)),HLOOKUP($B129,'rozstřely-skore'!$C$412:$BN$425,10,0),""))</f>
        <v/>
      </c>
      <c r="S129" s="448" t="str">
        <f>IF($Q129="","",IF(AND(COUNTIF($Q$124:$Q$131,$Q129)&gt;1,COUNTIF($Q$124:$Q$131,$Q129)&lt;COUNTA($C$124:$C$131)),HLOOKUP($B129,'rozstřely-skore'!$C$412:$BN$425,11,0),""))</f>
        <v/>
      </c>
      <c r="T129" s="449" t="str">
        <f>IF($Q129="","",IF(AND(COUNTIF($Q$124:$Q$131,$Q129)&gt;1,COUNTIF($Q$124:$Q$131,$Q129)&lt;COUNTA($C$124:$C$131)),HLOOKUP($B129,'rozstřely-skore'!$C$412:$BN$425,12,0),""))</f>
        <v/>
      </c>
      <c r="U129" s="447" t="str">
        <f>IF($Q129="","",IF(AND(COUNTIF($Q$124:$Q$131,$Q129)&gt;1,COUNTIF($Q$124:$Q$131,$Q129)&lt;COUNTA($C$124:$C$131)),HLOOKUP($B129,'rozstřely-skore'!$C$412:$BN$425,13,0),""))</f>
        <v/>
      </c>
      <c r="V129" s="450" t="str">
        <f>IF($Q129="","",IF(AND(COUNTIF($Q$124:$Q$131,$Q129)&gt;1,COUNTIF($Q$124:$Q$131,$Q129)&lt;COUNTA($C$124:$C$131)),HLOOKUP($B129,'rozstřely-skore'!$C$412:$BN$425,14,0),""))</f>
        <v/>
      </c>
      <c r="W129" s="325"/>
    </row>
    <row r="130" spans="1:23" ht="30" customHeight="1" x14ac:dyDescent="0.25">
      <c r="A130" s="324"/>
      <c r="B130" s="1013">
        <f>'Tabulky skupin'!B130</f>
        <v>117</v>
      </c>
      <c r="C130" s="889" t="str">
        <f>VLOOKUP($B130,jednotlivci!$C$5:$G$164,5,0)</f>
        <v/>
      </c>
      <c r="D130" s="100" t="str">
        <f>IFERROR(CONCATENATE(VLOOKUP(CONCATENATE(D$123,"_",$B130),'Rozpis-skore'!$A$3:$AC$162,IF(VLOOKUP(CONCATENATE(D$123,"_",$B130),'Rozpis-skore'!$A$3:$AC$162,3,0)=$B130,5,6),0),":",VLOOKUP(CONCATENATE(D$123,"_",$B130),'Rozpis-skore'!$A$3:$AC$162,IF(VLOOKUP(CONCATENATE(D$123,"_",$B130),'Rozpis-skore'!$A$3:$AC$162,3,0)=$B130,6,5),0),IF(VLOOKUP(CONCATENATE(D$123,"_",$B130),'Rozpis-skore'!$A$3:$AC$162,20,0)&lt;&gt;"",CONCATENATE(" (",VLOOKUP(CONCATENATE(D$123,"_",$B130),'Rozpis-skore'!$A$3:$AC$162,20,0),")"),"")),"")</f>
        <v/>
      </c>
      <c r="E130" s="103" t="str">
        <f>IFERROR(CONCATENATE(VLOOKUP(CONCATENATE(E$123,"_",$B130),'Rozpis-skore'!$A$3:$AC$162,IF(VLOOKUP(CONCATENATE(E$123,"_",$B130),'Rozpis-skore'!$A$3:$AC$162,3,0)=$B130,5,6),0),":",VLOOKUP(CONCATENATE(E$123,"_",$B130),'Rozpis-skore'!$A$3:$AC$162,IF(VLOOKUP(CONCATENATE(E$123,"_",$B130),'Rozpis-skore'!$A$3:$AC$162,3,0)=$B130,6,5),0),IF(VLOOKUP(CONCATENATE(E$123,"_",$B130),'Rozpis-skore'!$A$3:$AC$162,20,0)&lt;&gt;"",CONCATENATE(" (",VLOOKUP(CONCATENATE(E$123,"_",$B130),'Rozpis-skore'!$A$3:$AC$162,20,0),")"),"")),"")</f>
        <v/>
      </c>
      <c r="F130" s="103" t="str">
        <f>IFERROR(CONCATENATE(VLOOKUP(CONCATENATE(F$123,"_",$B130),'Rozpis-skore'!$A$3:$AC$162,IF(VLOOKUP(CONCATENATE(F$123,"_",$B130),'Rozpis-skore'!$A$3:$AC$162,3,0)=$B130,5,6),0),":",VLOOKUP(CONCATENATE(F$123,"_",$B130),'Rozpis-skore'!$A$3:$AC$162,IF(VLOOKUP(CONCATENATE(F$123,"_",$B130),'Rozpis-skore'!$A$3:$AC$162,3,0)=$B130,6,5),0),IF(VLOOKUP(CONCATENATE(F$123,"_",$B130),'Rozpis-skore'!$A$3:$AC$162,20,0)&lt;&gt;"",CONCATENATE(" (",VLOOKUP(CONCATENATE(F$123,"_",$B130),'Rozpis-skore'!$A$3:$AC$162,20,0),")"),"")),"")</f>
        <v/>
      </c>
      <c r="G130" s="103" t="str">
        <f>IFERROR(CONCATENATE(VLOOKUP(CONCATENATE(G$123,"_",$B130),'Rozpis-skore'!$A$3:$AC$162,IF(VLOOKUP(CONCATENATE(G$123,"_",$B130),'Rozpis-skore'!$A$3:$AC$162,3,0)=$B130,5,6),0),":",VLOOKUP(CONCATENATE(G$123,"_",$B130),'Rozpis-skore'!$A$3:$AC$162,IF(VLOOKUP(CONCATENATE(G$123,"_",$B130),'Rozpis-skore'!$A$3:$AC$162,3,0)=$B130,6,5),0),IF(VLOOKUP(CONCATENATE(G$123,"_",$B130),'Rozpis-skore'!$A$3:$AC$162,20,0)&lt;&gt;"",CONCATENATE(" (",VLOOKUP(CONCATENATE(G$123,"_",$B130),'Rozpis-skore'!$A$3:$AC$162,20,0),")"),"")),"")</f>
        <v/>
      </c>
      <c r="H130" s="103" t="str">
        <f>IFERROR(CONCATENATE(VLOOKUP(CONCATENATE(H$123,"_",$B130),'Rozpis-skore'!$A$3:$AC$162,IF(VLOOKUP(CONCATENATE(H$123,"_",$B130),'Rozpis-skore'!$A$3:$AC$162,3,0)=$B130,5,6),0),":",VLOOKUP(CONCATENATE(H$123,"_",$B130),'Rozpis-skore'!$A$3:$AC$162,IF(VLOOKUP(CONCATENATE(H$123,"_",$B130),'Rozpis-skore'!$A$3:$AC$162,3,0)=$B130,6,5),0),IF(VLOOKUP(CONCATENATE(H$123,"_",$B130),'Rozpis-skore'!$A$3:$AC$162,20,0)&lt;&gt;"",CONCATENATE(" (",VLOOKUP(CONCATENATE(H$123,"_",$B130),'Rozpis-skore'!$A$3:$AC$162,20,0),")"),"")),"")</f>
        <v/>
      </c>
      <c r="I130" s="103" t="str">
        <f>IFERROR(CONCATENATE(VLOOKUP(CONCATENATE(I$123,"_",$B130),'Rozpis-skore'!$A$3:$AC$162,IF(VLOOKUP(CONCATENATE(I$123,"_",$B130),'Rozpis-skore'!$A$3:$AC$162,3,0)=$B130,5,6),0),":",VLOOKUP(CONCATENATE(I$123,"_",$B130),'Rozpis-skore'!$A$3:$AC$162,IF(VLOOKUP(CONCATENATE(I$123,"_",$B130),'Rozpis-skore'!$A$3:$AC$162,3,0)=$B130,6,5),0),IF(VLOOKUP(CONCATENATE(I$123,"_",$B130),'Rozpis-skore'!$A$3:$AC$162,20,0)&lt;&gt;"",CONCATENATE(" (",VLOOKUP(CONCATENATE(I$123,"_",$B130),'Rozpis-skore'!$A$3:$AC$162,20,0),")"),"")),"")</f>
        <v/>
      </c>
      <c r="J130" s="533" t="str">
        <f>I129</f>
        <v>K</v>
      </c>
      <c r="K130" s="102" t="str">
        <f>IFERROR(CONCATENATE(VLOOKUP(CONCATENATE($B130,"_",K$123),'Rozpis-skore'!$A$3:$AC$162,IF(VLOOKUP(CONCATENATE($B130,"_",K$123),'Rozpis-skore'!$A$3:$AC$162,3,0)=$B130,5,6),0),":",VLOOKUP(CONCATENATE($B130,"_",K$123),'Rozpis-skore'!$A$3:$AC$162,IF(VLOOKUP(CONCATENATE($B130,"_",K$123),'Rozpis-skore'!$A$3:$AC$162,3,0)=$B130,6,5),0),IF(VLOOKUP(CONCATENATE($B130,"_",K$123),'Rozpis-skore'!$A$3:$AC$162,20,0)&lt;&gt;"",CONCATENATE(" (",VLOOKUP(CONCATENATE($B130,"_",K$123),'Rozpis-skore'!$A$3:$AC$162,20,0),")"),"")),"")</f>
        <v/>
      </c>
      <c r="L130" s="232" t="str">
        <f>IF((COUNTIFS('Rozpis-skore'!$C$3:$C$162,B130,'Rozpis-skore'!$B$3:$B$162,"&lt;&gt;N")+COUNTIFS('Rozpis-skore'!$D$3:$D$162,B130,'Rozpis-skore'!$B$3:$B$162,"&lt;&gt;N"))=0,"",SUMIF('Rozpis-skore'!$C$3:$C$162,B130,'Rozpis-skore'!$I$3:$I$128)+SUMIF('Rozpis-skore'!$D$3:$D$162,B130,'Rozpis-skore'!$J$3:$J$128))</f>
        <v/>
      </c>
      <c r="M130" s="235" t="str">
        <f>IF((COUNTIFS('Rozpis-skore'!$C$3:$C$162,B130,'Rozpis-skore'!$B$3:$B$162,"&lt;&gt;N")+COUNTIFS('Rozpis-skore'!$D$3:$D$162,B130,'Rozpis-skore'!$B$3:$B$162,"&lt;&gt;N"))=0,"",SUMIF('Rozpis-skore'!$C$3:$C$162,$B130,'Rozpis-skore'!$E$3:$E$128)+SUMIF('Rozpis-skore'!$D$3:$D$162,$B130,'Rozpis-skore'!$F$3:$F$128))</f>
        <v/>
      </c>
      <c r="N130" s="355" t="str">
        <f>IF((COUNTIFS('Rozpis-skore'!$C$3:$C$162,B130,'Rozpis-skore'!$B$3:$B$162,"&lt;&gt;N")+COUNTIFS('Rozpis-skore'!$D$3:$D$162,B130,'Rozpis-skore'!$B$3:$B$162,"&lt;&gt;N"))=0,"",SUMIF('Rozpis-skore'!$C$3:$C$162,$B130,'Rozpis-skore'!$F$3:$F$128)+SUMIF('Rozpis-skore'!$D$3:$D$162,$B130,'Rozpis-skore'!$E$3:$E$128))</f>
        <v/>
      </c>
      <c r="O130" s="233" t="str">
        <f t="shared" si="20"/>
        <v/>
      </c>
      <c r="P130" s="445" t="str">
        <f t="shared" si="21"/>
        <v/>
      </c>
      <c r="Q130" s="447" t="str">
        <f>Tabulka!Q130</f>
        <v/>
      </c>
      <c r="R130" s="447" t="str">
        <f>IF($Q130="","",IF(AND(COUNTIF($Q$124:$Q$131,$Q130)&gt;1,COUNTIF($Q$124:$Q$131,$Q130)&lt;COUNTA($C$124:$C$131)),HLOOKUP($B130,'rozstřely-skore'!$C$412:$BN$425,10,0),""))</f>
        <v/>
      </c>
      <c r="S130" s="448" t="str">
        <f>IF($Q130="","",IF(AND(COUNTIF($Q$124:$Q$131,$Q130)&gt;1,COUNTIF($Q$124:$Q$131,$Q130)&lt;COUNTA($C$124:$C$131)),HLOOKUP($B130,'rozstřely-skore'!$C$412:$BN$425,11,0),""))</f>
        <v/>
      </c>
      <c r="T130" s="449" t="str">
        <f>IF($Q130="","",IF(AND(COUNTIF($Q$124:$Q$131,$Q130)&gt;1,COUNTIF($Q$124:$Q$131,$Q130)&lt;COUNTA($C$124:$C$131)),HLOOKUP($B130,'rozstřely-skore'!$C$412:$BN$425,12,0),""))</f>
        <v/>
      </c>
      <c r="U130" s="447" t="str">
        <f>IF($Q130="","",IF(AND(COUNTIF($Q$124:$Q$131,$Q130)&gt;1,COUNTIF($Q$124:$Q$131,$Q130)&lt;COUNTA($C$124:$C$131)),HLOOKUP($B130,'rozstřely-skore'!$C$412:$BN$425,13,0),""))</f>
        <v/>
      </c>
      <c r="V130" s="450" t="str">
        <f>IF($Q130="","",IF(AND(COUNTIF($Q$124:$Q$131,$Q130)&gt;1,COUNTIF($Q$124:$Q$131,$Q130)&lt;COUNTA($C$124:$C$131)),HLOOKUP($B130,'rozstřely-skore'!$C$412:$BN$425,14,0),""))</f>
        <v/>
      </c>
      <c r="W130" s="325"/>
    </row>
    <row r="131" spans="1:23" ht="30" customHeight="1" thickBot="1" x14ac:dyDescent="0.3">
      <c r="A131" s="324"/>
      <c r="B131" s="1014">
        <f>'Tabulky skupin'!B131</f>
        <v>118</v>
      </c>
      <c r="C131" s="908" t="str">
        <f>VLOOKUP($B131,jednotlivci!$C$5:$G$164,5,0)</f>
        <v/>
      </c>
      <c r="D131" s="104" t="str">
        <f>IFERROR(CONCATENATE(VLOOKUP(CONCATENATE(D$123,"_",$B131),'Rozpis-skore'!$A$3:$AC$162,IF(VLOOKUP(CONCATENATE(D$123,"_",$B131),'Rozpis-skore'!$A$3:$AC$162,3,0)=$B131,5,6),0),":",VLOOKUP(CONCATENATE(D$123,"_",$B131),'Rozpis-skore'!$A$3:$AC$162,IF(VLOOKUP(CONCATENATE(D$123,"_",$B131),'Rozpis-skore'!$A$3:$AC$162,3,0)=$B131,6,5),0),IF(VLOOKUP(CONCATENATE(D$123,"_",$B131),'Rozpis-skore'!$A$3:$AC$162,20,0)&lt;&gt;"",CONCATENATE(" (",VLOOKUP(CONCATENATE(D$123,"_",$B131),'Rozpis-skore'!$A$3:$AC$162,20,0),")"),"")),"")</f>
        <v/>
      </c>
      <c r="E131" s="105" t="str">
        <f>IFERROR(CONCATENATE(VLOOKUP(CONCATENATE(E$123,"_",$B131),'Rozpis-skore'!$A$3:$AC$162,IF(VLOOKUP(CONCATENATE(E$123,"_",$B131),'Rozpis-skore'!$A$3:$AC$162,3,0)=$B131,5,6),0),":",VLOOKUP(CONCATENATE(E$123,"_",$B131),'Rozpis-skore'!$A$3:$AC$162,IF(VLOOKUP(CONCATENATE(E$123,"_",$B131),'Rozpis-skore'!$A$3:$AC$162,3,0)=$B131,6,5),0),IF(VLOOKUP(CONCATENATE(E$123,"_",$B131),'Rozpis-skore'!$A$3:$AC$162,20,0)&lt;&gt;"",CONCATENATE(" (",VLOOKUP(CONCATENATE(E$123,"_",$B131),'Rozpis-skore'!$A$3:$AC$162,20,0),")"),"")),"")</f>
        <v/>
      </c>
      <c r="F131" s="105" t="str">
        <f>IFERROR(CONCATENATE(VLOOKUP(CONCATENATE(F$123,"_",$B131),'Rozpis-skore'!$A$3:$AC$162,IF(VLOOKUP(CONCATENATE(F$123,"_",$B131),'Rozpis-skore'!$A$3:$AC$162,3,0)=$B131,5,6),0),":",VLOOKUP(CONCATENATE(F$123,"_",$B131),'Rozpis-skore'!$A$3:$AC$162,IF(VLOOKUP(CONCATENATE(F$123,"_",$B131),'Rozpis-skore'!$A$3:$AC$162,3,0)=$B131,6,5),0),IF(VLOOKUP(CONCATENATE(F$123,"_",$B131),'Rozpis-skore'!$A$3:$AC$162,20,0)&lt;&gt;"",CONCATENATE(" (",VLOOKUP(CONCATENATE(F$123,"_",$B131),'Rozpis-skore'!$A$3:$AC$162,20,0),")"),"")),"")</f>
        <v/>
      </c>
      <c r="G131" s="105" t="str">
        <f>IFERROR(CONCATENATE(VLOOKUP(CONCATENATE(G$123,"_",$B131),'Rozpis-skore'!$A$3:$AC$162,IF(VLOOKUP(CONCATENATE(G$123,"_",$B131),'Rozpis-skore'!$A$3:$AC$162,3,0)=$B131,5,6),0),":",VLOOKUP(CONCATENATE(G$123,"_",$B131),'Rozpis-skore'!$A$3:$AC$162,IF(VLOOKUP(CONCATENATE(G$123,"_",$B131),'Rozpis-skore'!$A$3:$AC$162,3,0)=$B131,6,5),0),IF(VLOOKUP(CONCATENATE(G$123,"_",$B131),'Rozpis-skore'!$A$3:$AC$162,20,0)&lt;&gt;"",CONCATENATE(" (",VLOOKUP(CONCATENATE(G$123,"_",$B131),'Rozpis-skore'!$A$3:$AC$162,20,0),")"),"")),"")</f>
        <v/>
      </c>
      <c r="H131" s="105" t="str">
        <f>IFERROR(CONCATENATE(VLOOKUP(CONCATENATE(H$123,"_",$B131),'Rozpis-skore'!$A$3:$AC$162,IF(VLOOKUP(CONCATENATE(H$123,"_",$B131),'Rozpis-skore'!$A$3:$AC$162,3,0)=$B131,5,6),0),":",VLOOKUP(CONCATENATE(H$123,"_",$B131),'Rozpis-skore'!$A$3:$AC$162,IF(VLOOKUP(CONCATENATE(H$123,"_",$B131),'Rozpis-skore'!$A$3:$AC$162,3,0)=$B131,6,5),0),IF(VLOOKUP(CONCATENATE(H$123,"_",$B131),'Rozpis-skore'!$A$3:$AC$162,20,0)&lt;&gt;"",CONCATENATE(" (",VLOOKUP(CONCATENATE(H$123,"_",$B131),'Rozpis-skore'!$A$3:$AC$162,20,0),")"),"")),"")</f>
        <v/>
      </c>
      <c r="I131" s="105" t="str">
        <f>IFERROR(CONCATENATE(VLOOKUP(CONCATENATE(I$123,"_",$B131),'Rozpis-skore'!$A$3:$AC$162,IF(VLOOKUP(CONCATENATE(I$123,"_",$B131),'Rozpis-skore'!$A$3:$AC$162,3,0)=$B131,5,6),0),":",VLOOKUP(CONCATENATE(I$123,"_",$B131),'Rozpis-skore'!$A$3:$AC$162,IF(VLOOKUP(CONCATENATE(I$123,"_",$B131),'Rozpis-skore'!$A$3:$AC$162,3,0)=$B131,6,5),0),IF(VLOOKUP(CONCATENATE(I$123,"_",$B131),'Rozpis-skore'!$A$3:$AC$162,20,0)&lt;&gt;"",CONCATENATE(" (",VLOOKUP(CONCATENATE(I$123,"_",$B131),'Rozpis-skore'!$A$3:$AC$162,20,0),")"),"")),"")</f>
        <v/>
      </c>
      <c r="J131" s="105" t="str">
        <f>IFERROR(CONCATENATE(VLOOKUP(CONCATENATE(J$123,"_",$B131),'Rozpis-skore'!$A$3:$AC$162,IF(VLOOKUP(CONCATENATE(J$123,"_",$B131),'Rozpis-skore'!$A$3:$AC$162,3,0)=$B131,5,6),0),":",VLOOKUP(CONCATENATE(J$123,"_",$B131),'Rozpis-skore'!$A$3:$AC$162,IF(VLOOKUP(CONCATENATE(J$123,"_",$B131),'Rozpis-skore'!$A$3:$AC$162,3,0)=$B131,6,5),0),IF(VLOOKUP(CONCATENATE(J$123,"_",$B131),'Rozpis-skore'!$A$3:$AC$162,20,0)&lt;&gt;"",CONCATENATE(" (",VLOOKUP(CONCATENATE(J$123,"_",$B131),'Rozpis-skore'!$A$3:$AC$162,20,0),")"),"")),"")</f>
        <v/>
      </c>
      <c r="K131" s="533" t="str">
        <f>J130</f>
        <v>K</v>
      </c>
      <c r="L131" s="351" t="str">
        <f>IF((COUNTIFS('Rozpis-skore'!$C$3:$C$162,B131,'Rozpis-skore'!$B$3:$B$162,"&lt;&gt;N")+COUNTIFS('Rozpis-skore'!$D$3:$D$162,B131,'Rozpis-skore'!$B$3:$B$162,"&lt;&gt;N"))=0,"",SUMIF('Rozpis-skore'!$C$3:$C$162,B131,'Rozpis-skore'!$I$3:$I$128)+SUMIF('Rozpis-skore'!$D$3:$D$162,B131,'Rozpis-skore'!$J$3:$J$128))</f>
        <v/>
      </c>
      <c r="M131" s="357" t="str">
        <f>IF((COUNTIFS('Rozpis-skore'!$C$3:$C$162,B131,'Rozpis-skore'!$B$3:$B$162,"&lt;&gt;N")+COUNTIFS('Rozpis-skore'!$D$3:$D$162,B131,'Rozpis-skore'!$B$3:$B$162,"&lt;&gt;N"))=0,"",SUMIF('Rozpis-skore'!$C$3:$C$162,$B131,'Rozpis-skore'!$E$3:$E$128)+SUMIF('Rozpis-skore'!$D$3:$D$162,$B131,'Rozpis-skore'!$F$3:$F$128))</f>
        <v/>
      </c>
      <c r="N131" s="356" t="str">
        <f>IF((COUNTIFS('Rozpis-skore'!$C$3:$C$162,B131,'Rozpis-skore'!$B$3:$B$162,"&lt;&gt;N")+COUNTIFS('Rozpis-skore'!$D$3:$D$162,B131,'Rozpis-skore'!$B$3:$B$162,"&lt;&gt;N"))=0,"",SUMIF('Rozpis-skore'!$C$3:$C$162,$B131,'Rozpis-skore'!$F$3:$F$128)+SUMIF('Rozpis-skore'!$D$3:$D$162,$B131,'Rozpis-skore'!$E$3:$E$128))</f>
        <v/>
      </c>
      <c r="O131" s="353" t="str">
        <f t="shared" si="20"/>
        <v/>
      </c>
      <c r="P131" s="458" t="str">
        <f t="shared" si="21"/>
        <v/>
      </c>
      <c r="Q131" s="447" t="str">
        <f>Tabulka!Q131</f>
        <v/>
      </c>
      <c r="R131" s="460" t="str">
        <f>IF($Q131="","",IF(AND(COUNTIF($Q$124:$Q$131,$Q131)&gt;1,COUNTIF($Q$124:$Q$131,$Q131)&lt;COUNTA($C$124:$C$131)),HLOOKUP($B131,'rozstřely-skore'!$C$412:$BN$425,10,0),""))</f>
        <v/>
      </c>
      <c r="S131" s="461" t="str">
        <f>IF($Q131="","",IF(AND(COUNTIF($Q$124:$Q$131,$Q131)&gt;1,COUNTIF($Q$124:$Q$131,$Q131)&lt;COUNTA($C$124:$C$131)),HLOOKUP($B131,'rozstřely-skore'!$C$412:$BN$425,11,0),""))</f>
        <v/>
      </c>
      <c r="T131" s="462" t="str">
        <f>IF($Q131="","",IF(AND(COUNTIF($Q$124:$Q$131,$Q131)&gt;1,COUNTIF($Q$124:$Q$131,$Q131)&lt;COUNTA($C$124:$C$131)),HLOOKUP($B131,'rozstřely-skore'!$C$412:$BN$425,12,0),""))</f>
        <v/>
      </c>
      <c r="U131" s="460" t="str">
        <f>IF($Q131="","",IF(AND(COUNTIF($Q$124:$Q$131,$Q131)&gt;1,COUNTIF($Q$124:$Q$131,$Q131)&lt;COUNTA($C$124:$C$131)),HLOOKUP($B131,'rozstřely-skore'!$C$412:$BN$425,13,0),""))</f>
        <v/>
      </c>
      <c r="V131" s="463" t="str">
        <f>IF($Q131="","",IF(AND(COUNTIF($Q$124:$Q$131,$Q131)&gt;1,COUNTIF($Q$124:$Q$131,$Q131)&lt;COUNTA($C$124:$C$131)),HLOOKUP($B131,'rozstřely-skore'!$C$412:$BN$425,14,0),""))</f>
        <v/>
      </c>
      <c r="W131" s="325"/>
    </row>
    <row r="132" spans="1:23" ht="30" customHeight="1" x14ac:dyDescent="0.3">
      <c r="A132" s="324"/>
      <c r="B132" s="61"/>
      <c r="C132" s="824"/>
      <c r="D132" s="504"/>
      <c r="E132" s="504"/>
      <c r="F132" s="504"/>
      <c r="G132" s="504"/>
      <c r="H132" s="504"/>
      <c r="I132" s="504"/>
      <c r="J132" s="504"/>
      <c r="K132" s="505"/>
      <c r="L132" s="506"/>
      <c r="M132" s="507"/>
      <c r="N132" s="508"/>
      <c r="O132" s="506"/>
      <c r="P132" s="506"/>
      <c r="Q132" s="509"/>
      <c r="R132" s="509"/>
      <c r="S132" s="510"/>
      <c r="T132" s="511"/>
      <c r="U132" s="509"/>
      <c r="V132" s="509"/>
      <c r="W132" s="329"/>
    </row>
    <row r="133" spans="1:23" ht="30" customHeight="1" thickBot="1" x14ac:dyDescent="0.35">
      <c r="A133" s="324"/>
      <c r="B133" s="331"/>
      <c r="C133" s="829"/>
      <c r="D133" s="535"/>
      <c r="E133" s="535"/>
      <c r="F133" s="535"/>
      <c r="G133" s="535"/>
      <c r="H133" s="535"/>
      <c r="I133" s="535"/>
      <c r="J133" s="535"/>
      <c r="K133" s="535"/>
      <c r="L133" s="480"/>
      <c r="M133" s="536"/>
      <c r="N133" s="537"/>
      <c r="O133" s="480"/>
      <c r="P133" s="480"/>
      <c r="Q133" s="480"/>
      <c r="R133" s="335"/>
      <c r="S133" s="536"/>
      <c r="T133" s="538"/>
      <c r="U133" s="480"/>
      <c r="V133" s="480"/>
      <c r="W133" s="325"/>
    </row>
    <row r="134" spans="1:23" ht="30" customHeight="1" x14ac:dyDescent="0.25">
      <c r="A134" s="324"/>
      <c r="B134" s="106"/>
      <c r="C134" s="830" t="str">
        <f>D136</f>
        <v>L</v>
      </c>
      <c r="D134" s="540" t="str">
        <f>C136</f>
        <v>Petrů/ 
Černer</v>
      </c>
      <c r="E134" s="541" t="str">
        <f>C137</f>
        <v>Mock/ 
Dvořák</v>
      </c>
      <c r="F134" s="541" t="str">
        <f>C138</f>
        <v>Haklička/ 
Závoďančík</v>
      </c>
      <c r="G134" s="541" t="str">
        <f>C139</f>
        <v>Louvar/ 
Cmíral</v>
      </c>
      <c r="H134" s="541" t="str">
        <f>C140</f>
        <v>Kašpárek/ 
Sčiklin</v>
      </c>
      <c r="I134" s="542" t="str">
        <f>C141</f>
        <v/>
      </c>
      <c r="J134" s="541" t="str">
        <f>C142</f>
        <v/>
      </c>
      <c r="K134" s="541" t="str">
        <f>C143</f>
        <v/>
      </c>
      <c r="L134" s="543" t="s">
        <v>14</v>
      </c>
      <c r="M134" s="1934" t="s">
        <v>13</v>
      </c>
      <c r="N134" s="1934"/>
      <c r="O134" s="914" t="s">
        <v>15</v>
      </c>
      <c r="P134" s="545" t="s">
        <v>186</v>
      </c>
      <c r="Q134" s="546" t="s">
        <v>107</v>
      </c>
      <c r="R134" s="915" t="s">
        <v>104</v>
      </c>
      <c r="S134" s="2052" t="s">
        <v>105</v>
      </c>
      <c r="T134" s="2052"/>
      <c r="U134" s="915" t="s">
        <v>106</v>
      </c>
      <c r="V134" s="548" t="s">
        <v>187</v>
      </c>
      <c r="W134" s="325"/>
    </row>
    <row r="135" spans="1:23" ht="30" customHeight="1" thickBot="1" x14ac:dyDescent="0.3">
      <c r="A135" s="324"/>
      <c r="B135" s="1011" t="str">
        <f>'Tabulky skupin'!B135</f>
        <v>L</v>
      </c>
      <c r="C135" s="831"/>
      <c r="D135" s="426">
        <f>B136</f>
        <v>121</v>
      </c>
      <c r="E135" s="427">
        <f>B137</f>
        <v>122</v>
      </c>
      <c r="F135" s="427">
        <f>B138</f>
        <v>123</v>
      </c>
      <c r="G135" s="428">
        <f>B139</f>
        <v>124</v>
      </c>
      <c r="H135" s="427">
        <f>B140</f>
        <v>125</v>
      </c>
      <c r="I135" s="429">
        <f>B141</f>
        <v>126</v>
      </c>
      <c r="J135" s="427">
        <f>B142</f>
        <v>127</v>
      </c>
      <c r="K135" s="427">
        <f>B143</f>
        <v>128</v>
      </c>
      <c r="L135" s="549"/>
      <c r="M135" s="1977"/>
      <c r="N135" s="1977"/>
      <c r="O135" s="916"/>
      <c r="P135" s="551"/>
      <c r="Q135" s="2063" t="s">
        <v>42</v>
      </c>
      <c r="R135" s="2064"/>
      <c r="S135" s="2064"/>
      <c r="T135" s="2064"/>
      <c r="U135" s="2064"/>
      <c r="V135" s="2065"/>
      <c r="W135" s="325"/>
    </row>
    <row r="136" spans="1:23" ht="30" customHeight="1" thickTop="1" x14ac:dyDescent="0.25">
      <c r="A136" s="324"/>
      <c r="B136" s="1012">
        <f>'Tabulky skupin'!B136</f>
        <v>121</v>
      </c>
      <c r="C136" s="890" t="str">
        <f>VLOOKUP($B136,jednotlivci!$C$5:$G$164,5,0)</f>
        <v>Petrů/ 
Černer</v>
      </c>
      <c r="D136" s="552" t="str">
        <f>B135</f>
        <v>L</v>
      </c>
      <c r="E136" s="98" t="str">
        <f>IFERROR(CONCATENATE(VLOOKUP(CONCATENATE($B136,"_",E$135),'Rozpis-skore'!$A$3:$AC$162,IF(VLOOKUP(CONCATENATE($B136,"_",E$135),'Rozpis-skore'!$A$3:$AC$162,3,0)=$B136,5,6),0),":",VLOOKUP(CONCATENATE($B136,"_",E$135),'Rozpis-skore'!$A$3:$AC$162,IF(VLOOKUP(CONCATENATE($B136,"_",E$135),'Rozpis-skore'!$A$3:$AC$162,3,0)=$B136,6,5),0),IF(VLOOKUP(CONCATENATE($B136,"_",E$135),'Rozpis-skore'!$A$3:$AC$162,20,0)&lt;&gt;"",CONCATENATE(" (",VLOOKUP(CONCATENATE($B136,"_",E$135),'Rozpis-skore'!$A$3:$AC$162,20,0),")"),"")),"")</f>
        <v>1:4</v>
      </c>
      <c r="F136" s="98" t="str">
        <f>IFERROR(CONCATENATE(VLOOKUP(CONCATENATE($B136,"_",F$135),'Rozpis-skore'!$A$3:$AC$162,IF(VLOOKUP(CONCATENATE($B136,"_",F$135),'Rozpis-skore'!$A$3:$AC$162,3,0)=$B136,5,6),0),":",VLOOKUP(CONCATENATE($B136,"_",F$135),'Rozpis-skore'!$A$3:$AC$162,IF(VLOOKUP(CONCATENATE($B136,"_",F$135),'Rozpis-skore'!$A$3:$AC$162,3,0)=$B136,6,5),0),IF(VLOOKUP(CONCATENATE($B136,"_",F$135),'Rozpis-skore'!$A$3:$AC$162,20,0)&lt;&gt;"",CONCATENATE(" (",VLOOKUP(CONCATENATE($B136,"_",F$135),'Rozpis-skore'!$A$3:$AC$162,20,0),")"),"")),"")</f>
        <v>6:0</v>
      </c>
      <c r="G136" s="98" t="str">
        <f>IFERROR(CONCATENATE(VLOOKUP(CONCATENATE($B136,"_",G$135),'Rozpis-skore'!$A$3:$AC$162,IF(VLOOKUP(CONCATENATE($B136,"_",G$135),'Rozpis-skore'!$A$3:$AC$162,3,0)=$B136,5,6),0),":",VLOOKUP(CONCATENATE($B136,"_",G$135),'Rozpis-skore'!$A$3:$AC$162,IF(VLOOKUP(CONCATENATE($B136,"_",G$135),'Rozpis-skore'!$A$3:$AC$162,3,0)=$B136,6,5),0),IF(VLOOKUP(CONCATENATE($B136,"_",G$135),'Rozpis-skore'!$A$3:$AC$162,20,0)&lt;&gt;"",CONCATENATE(" (",VLOOKUP(CONCATENATE($B136,"_",G$135),'Rozpis-skore'!$A$3:$AC$162,20,0),")"),"")),"")</f>
        <v>2:6</v>
      </c>
      <c r="H136" s="98" t="str">
        <f>IFERROR(CONCATENATE(VLOOKUP(CONCATENATE($B136,"_",H$135),'Rozpis-skore'!$A$3:$AC$162,IF(VLOOKUP(CONCATENATE($B136,"_",H$135),'Rozpis-skore'!$A$3:$AC$162,3,0)=$B136,5,6),0),":",VLOOKUP(CONCATENATE($B136,"_",H$135),'Rozpis-skore'!$A$3:$AC$162,IF(VLOOKUP(CONCATENATE($B136,"_",H$135),'Rozpis-skore'!$A$3:$AC$162,3,0)=$B136,6,5),0),IF(VLOOKUP(CONCATENATE($B136,"_",H$135),'Rozpis-skore'!$A$3:$AC$162,20,0)&lt;&gt;"",CONCATENATE(" (",VLOOKUP(CONCATENATE($B136,"_",H$135),'Rozpis-skore'!$A$3:$AC$162,20,0),")"),"")),"")</f>
        <v>1:6</v>
      </c>
      <c r="I136" s="98" t="str">
        <f>IFERROR(CONCATENATE(VLOOKUP(CONCATENATE($B136,"_",I$135),'Rozpis-skore'!$A$3:$AC$162,IF(VLOOKUP(CONCATENATE($B136,"_",I$135),'Rozpis-skore'!$A$3:$AC$162,3,0)=$B136,5,6),0),":",VLOOKUP(CONCATENATE($B136,"_",I$135),'Rozpis-skore'!$A$3:$AC$162,IF(VLOOKUP(CONCATENATE($B136,"_",I$135),'Rozpis-skore'!$A$3:$AC$162,3,0)=$B136,6,5),0),IF(VLOOKUP(CONCATENATE($B136,"_",I$135),'Rozpis-skore'!$A$3:$AC$162,20,0)&lt;&gt;"",CONCATENATE(" (",VLOOKUP(CONCATENATE($B136,"_",I$135),'Rozpis-skore'!$A$3:$AC$162,20,0),")"),"")),"")</f>
        <v/>
      </c>
      <c r="J136" s="98" t="str">
        <f>IFERROR(CONCATENATE(VLOOKUP(CONCATENATE($B136,"_",J$135),'Rozpis-skore'!$A$3:$AC$162,IF(VLOOKUP(CONCATENATE($B136,"_",J$135),'Rozpis-skore'!$A$3:$AC$162,3,0)=$B136,5,6),0),":",VLOOKUP(CONCATENATE($B136,"_",J$135),'Rozpis-skore'!$A$3:$AC$162,IF(VLOOKUP(CONCATENATE($B136,"_",J$135),'Rozpis-skore'!$A$3:$AC$162,3,0)=$B136,6,5),0),IF(VLOOKUP(CONCATENATE($B136,"_",J$135),'Rozpis-skore'!$A$3:$AC$162,20,0)&lt;&gt;"",CONCATENATE(" (",VLOOKUP(CONCATENATE($B136,"_",J$135),'Rozpis-skore'!$A$3:$AC$162,20,0),")"),"")),"")</f>
        <v/>
      </c>
      <c r="K136" s="99" t="str">
        <f>IFERROR(CONCATENATE(VLOOKUP(CONCATENATE($B136,"_",K$135),'Rozpis-skore'!$A$3:$AC$162,IF(VLOOKUP(CONCATENATE($B136,"_",K$135),'Rozpis-skore'!$A$3:$AC$162,3,0)=$B136,5,6),0),":",VLOOKUP(CONCATENATE($B136,"_",K$135),'Rozpis-skore'!$A$3:$AC$162,IF(VLOOKUP(CONCATENATE($B136,"_",K$135),'Rozpis-skore'!$A$3:$AC$162,3,0)=$B136,6,5),0),IF(VLOOKUP(CONCATENATE($B136,"_",K$135),'Rozpis-skore'!$A$3:$AC$162,20,0)&lt;&gt;"",CONCATENATE(" (",VLOOKUP(CONCATENATE($B136,"_",K$135),'Rozpis-skore'!$A$3:$AC$162,20,0),")"),"")),"")</f>
        <v/>
      </c>
      <c r="L136" s="230">
        <f ca="1">IF((COUNTIFS('Rozpis-skore'!$C$3:$C$162,B136,'Rozpis-skore'!$B$3:$B$162,"&lt;&gt;N")+COUNTIFS('Rozpis-skore'!$D$3:$D$162,B136,'Rozpis-skore'!$B$3:$B$162,"&lt;&gt;N"))=0,"",SUMIF('Rozpis-skore'!$C$3:$C$162,B136,'Rozpis-skore'!$I$3:$I$128)+SUMIF('Rozpis-skore'!$D$3:$D$162,B136,'Rozpis-skore'!$J$3:$J$128))</f>
        <v>0</v>
      </c>
      <c r="M136" s="234">
        <f ca="1">IF((COUNTIFS('Rozpis-skore'!$C$3:$C$162,B136,'Rozpis-skore'!$B$3:$B$162,"&lt;&gt;N")+COUNTIFS('Rozpis-skore'!$D$3:$D$162,B136,'Rozpis-skore'!$B$3:$B$162,"&lt;&gt;N"))=0,"",SUMIF('Rozpis-skore'!$C$3:$C$162,$B136,'Rozpis-skore'!$E$3:$E$128)+SUMIF('Rozpis-skore'!$D$3:$D$162,$B136,'Rozpis-skore'!$F$3:$F$128))</f>
        <v>10</v>
      </c>
      <c r="N136" s="354">
        <f ca="1">IF((COUNTIFS('Rozpis-skore'!$C$3:$C$162,B136,'Rozpis-skore'!$B$3:$B$162,"&lt;&gt;N")+COUNTIFS('Rozpis-skore'!$D$3:$D$162,B136,'Rozpis-skore'!$B$3:$B$162,"&lt;&gt;N"))=0,"",SUMIF('Rozpis-skore'!$C$3:$C$162,$B136,'Rozpis-skore'!$F$3:$F$128)+SUMIF('Rozpis-skore'!$D$3:$D$162,$B136,'Rozpis-skore'!$E$3:$E$128))</f>
        <v>16</v>
      </c>
      <c r="O136" s="231">
        <f t="shared" ref="O136:O143" ca="1" si="22">IFERROR(M136-N136,"")</f>
        <v>-6</v>
      </c>
      <c r="P136" s="434">
        <f t="shared" ref="P136:P143" ca="1" si="23">IFERROR(M136/N136,"")</f>
        <v>0.625</v>
      </c>
      <c r="Q136" s="447">
        <f>Tabulka!Q136</f>
        <v>4</v>
      </c>
      <c r="R136" s="436" t="str">
        <f>IF($Q136="","",IF(AND(COUNTIF($Q$136:$Q$143,$Q136)&gt;1,COUNTIF($Q$136:$Q$143,$Q136)&lt;COUNTA($C$136:$C$143)),HLOOKUP($B136,'rozstřely-skore'!$C$452:$BN$465,10,0),""))</f>
        <v/>
      </c>
      <c r="S136" s="437" t="str">
        <f>IF($Q136="","",IF(AND(COUNTIF($Q$136:$Q$143,$Q136)&gt;1,COUNTIF($Q$136:$Q$143,$Q136)&lt;COUNTA($C$136:$C$143)),HLOOKUP($B136,'rozstřely-skore'!$C$452:$BN$465,11,0),""))</f>
        <v/>
      </c>
      <c r="T136" s="438" t="str">
        <f>IF($Q136="","",IF(AND(COUNTIF($Q$136:$Q$143,$Q136)&gt;1,COUNTIF($Q$136:$Q$143,$Q136)&lt;COUNTA($C$136:$C$143)),HLOOKUP($B136,'rozstřely-skore'!$C$452:$BN$465,12,0),""))</f>
        <v/>
      </c>
      <c r="U136" s="436" t="str">
        <f>IF($Q136="","",IF(AND(COUNTIF($Q$136:$Q$143,$Q136)&gt;1,COUNTIF($Q$136:$Q$143,$Q136)&lt;COUNTA($C$136:$C$143)),HLOOKUP($B136,'rozstřely-skore'!$C$452:$BN$465,13,0),""))</f>
        <v/>
      </c>
      <c r="V136" s="439" t="str">
        <f>IF($Q136="","",IF(AND(COUNTIF($Q$136:$Q$143,$Q136)&gt;1,COUNTIF($Q$136:$Q$143,$Q136)&lt;COUNTA($C$136:$C$143)),HLOOKUP($B136,'rozstřely-skore'!$C$452:$BN$465,14,0),""))</f>
        <v/>
      </c>
      <c r="W136" s="325"/>
    </row>
    <row r="137" spans="1:23" ht="30" customHeight="1" x14ac:dyDescent="0.25">
      <c r="A137" s="324"/>
      <c r="B137" s="1013">
        <f>'Tabulky skupin'!B137</f>
        <v>122</v>
      </c>
      <c r="C137" s="891" t="str">
        <f>VLOOKUP($B137,jednotlivci!$C$5:$G$164,5,0)</f>
        <v>Mock/ 
Dvořák</v>
      </c>
      <c r="D137" s="100" t="str">
        <f>IFERROR(CONCATENATE(VLOOKUP(CONCATENATE(D$135,"_",$B137),'Rozpis-skore'!$A$3:$AC$162,IF(VLOOKUP(CONCATENATE(D$135,"_",$B137),'Rozpis-skore'!$A$3:$AC$162,3,0)=$B137,5,6),0),":",VLOOKUP(CONCATENATE(D$135,"_",$B137),'Rozpis-skore'!$A$3:$AC$162,IF(VLOOKUP(CONCATENATE(D$135,"_",$B137),'Rozpis-skore'!$A$3:$AC$162,3,0)=$B137,6,5),0),IF(VLOOKUP(CONCATENATE(D$135,"_",$B137),'Rozpis-skore'!$A$3:$AC$162,20,0)&lt;&gt;"",CONCATENATE(" (",VLOOKUP(CONCATENATE(D$135,"_",$B137),'Rozpis-skore'!$A$3:$AC$162,20,0),")"),"")),"")</f>
        <v>4:1</v>
      </c>
      <c r="E137" s="553" t="str">
        <f>D136</f>
        <v>L</v>
      </c>
      <c r="F137" s="101" t="str">
        <f>IFERROR(CONCATENATE(VLOOKUP(CONCATENATE($B137,"_",F$135),'Rozpis-skore'!$A$3:$AC$162,IF(VLOOKUP(CONCATENATE($B137,"_",F$135),'Rozpis-skore'!$A$3:$AC$162,3,0)=$B137,5,6),0),":",VLOOKUP(CONCATENATE($B137,"_",F$135),'Rozpis-skore'!$A$3:$AC$162,IF(VLOOKUP(CONCATENATE($B137,"_",F$135),'Rozpis-skore'!$A$3:$AC$162,3,0)=$B137,6,5),0),IF(VLOOKUP(CONCATENATE($B137,"_",F$135),'Rozpis-skore'!$A$3:$AC$162,20,0)&lt;&gt;"",CONCATENATE(" (",VLOOKUP(CONCATENATE($B137,"_",F$135),'Rozpis-skore'!$A$3:$AC$162,20,0),")"),"")),"")</f>
        <v>6:0</v>
      </c>
      <c r="G137" s="101" t="str">
        <f>IFERROR(CONCATENATE(VLOOKUP(CONCATENATE($B137,"_",G$135),'Rozpis-skore'!$A$3:$AC$162,IF(VLOOKUP(CONCATENATE($B137,"_",G$135),'Rozpis-skore'!$A$3:$AC$162,3,0)=$B137,5,6),0),":",VLOOKUP(CONCATENATE($B137,"_",G$135),'Rozpis-skore'!$A$3:$AC$162,IF(VLOOKUP(CONCATENATE($B137,"_",G$135),'Rozpis-skore'!$A$3:$AC$162,3,0)=$B137,6,5),0),IF(VLOOKUP(CONCATENATE($B137,"_",G$135),'Rozpis-skore'!$A$3:$AC$162,20,0)&lt;&gt;"",CONCATENATE(" (",VLOOKUP(CONCATENATE($B137,"_",G$135),'Rozpis-skore'!$A$3:$AC$162,20,0),")"),"")),"")</f>
        <v>4:7</v>
      </c>
      <c r="H137" s="101" t="str">
        <f>IFERROR(CONCATENATE(VLOOKUP(CONCATENATE($B137,"_",H$135),'Rozpis-skore'!$A$3:$AC$162,IF(VLOOKUP(CONCATENATE($B137,"_",H$135),'Rozpis-skore'!$A$3:$AC$162,3,0)=$B137,5,6),0),":",VLOOKUP(CONCATENATE($B137,"_",H$135),'Rozpis-skore'!$A$3:$AC$162,IF(VLOOKUP(CONCATENATE($B137,"_",H$135),'Rozpis-skore'!$A$3:$AC$162,3,0)=$B137,6,5),0),IF(VLOOKUP(CONCATENATE($B137,"_",H$135),'Rozpis-skore'!$A$3:$AC$162,20,0)&lt;&gt;"",CONCATENATE(" (",VLOOKUP(CONCATENATE($B137,"_",H$135),'Rozpis-skore'!$A$3:$AC$162,20,0),")"),"")),"")</f>
        <v>8:7</v>
      </c>
      <c r="I137" s="101" t="str">
        <f>IFERROR(CONCATENATE(VLOOKUP(CONCATENATE($B137,"_",I$135),'Rozpis-skore'!$A$3:$AC$162,IF(VLOOKUP(CONCATENATE($B137,"_",I$135),'Rozpis-skore'!$A$3:$AC$162,3,0)=$B137,5,6),0),":",VLOOKUP(CONCATENATE($B137,"_",I$135),'Rozpis-skore'!$A$3:$AC$162,IF(VLOOKUP(CONCATENATE($B137,"_",I$135),'Rozpis-skore'!$A$3:$AC$162,3,0)=$B137,6,5),0),IF(VLOOKUP(CONCATENATE($B137,"_",I$135),'Rozpis-skore'!$A$3:$AC$162,20,0)&lt;&gt;"",CONCATENATE(" (",VLOOKUP(CONCATENATE($B137,"_",I$135),'Rozpis-skore'!$A$3:$AC$162,20,0),")"),"")),"")</f>
        <v/>
      </c>
      <c r="J137" s="101" t="str">
        <f>IFERROR(CONCATENATE(VLOOKUP(CONCATENATE($B137,"_",J$135),'Rozpis-skore'!$A$3:$AC$162,IF(VLOOKUP(CONCATENATE($B137,"_",J$135),'Rozpis-skore'!$A$3:$AC$162,3,0)=$B137,5,6),0),":",VLOOKUP(CONCATENATE($B137,"_",J$135),'Rozpis-skore'!$A$3:$AC$162,IF(VLOOKUP(CONCATENATE($B137,"_",J$135),'Rozpis-skore'!$A$3:$AC$162,3,0)=$B137,6,5),0),IF(VLOOKUP(CONCATENATE($B137,"_",J$135),'Rozpis-skore'!$A$3:$AC$162,20,0)&lt;&gt;"",CONCATENATE(" (",VLOOKUP(CONCATENATE($B137,"_",J$135),'Rozpis-skore'!$A$3:$AC$162,20,0),")"),"")),"")</f>
        <v/>
      </c>
      <c r="K137" s="102" t="str">
        <f>IFERROR(CONCATENATE(VLOOKUP(CONCATENATE($B137,"_",K$135),'Rozpis-skore'!$A$3:$AC$162,IF(VLOOKUP(CONCATENATE($B137,"_",K$135),'Rozpis-skore'!$A$3:$AC$162,3,0)=$B137,5,6),0),":",VLOOKUP(CONCATENATE($B137,"_",K$135),'Rozpis-skore'!$A$3:$AC$162,IF(VLOOKUP(CONCATENATE($B137,"_",K$135),'Rozpis-skore'!$A$3:$AC$162,3,0)=$B137,6,5),0),IF(VLOOKUP(CONCATENATE($B137,"_",K$135),'Rozpis-skore'!$A$3:$AC$162,20,0)&lt;&gt;"",CONCATENATE(" (",VLOOKUP(CONCATENATE($B137,"_",K$135),'Rozpis-skore'!$A$3:$AC$162,20,0),")"),"")),"")</f>
        <v/>
      </c>
      <c r="L137" s="232">
        <f ca="1">IF((COUNTIFS('Rozpis-skore'!$C$3:$C$162,B137,'Rozpis-skore'!$B$3:$B$162,"&lt;&gt;N")+COUNTIFS('Rozpis-skore'!$D$3:$D$162,B137,'Rozpis-skore'!$B$3:$B$162,"&lt;&gt;N"))=0,"",SUMIF('Rozpis-skore'!$C$3:$C$162,B137,'Rozpis-skore'!$I$3:$I$128)+SUMIF('Rozpis-skore'!$D$3:$D$162,B137,'Rozpis-skore'!$J$3:$J$128))</f>
        <v>0</v>
      </c>
      <c r="M137" s="235">
        <f ca="1">IF((COUNTIFS('Rozpis-skore'!$C$3:$C$162,B137,'Rozpis-skore'!$B$3:$B$162,"&lt;&gt;N")+COUNTIFS('Rozpis-skore'!$D$3:$D$162,B137,'Rozpis-skore'!$B$3:$B$162,"&lt;&gt;N"))=0,"",SUMIF('Rozpis-skore'!$C$3:$C$162,$B137,'Rozpis-skore'!$E$3:$E$128)+SUMIF('Rozpis-skore'!$D$3:$D$162,$B137,'Rozpis-skore'!$F$3:$F$128))</f>
        <v>22</v>
      </c>
      <c r="N137" s="355">
        <f ca="1">IF((COUNTIFS('Rozpis-skore'!$C$3:$C$162,B137,'Rozpis-skore'!$B$3:$B$162,"&lt;&gt;N")+COUNTIFS('Rozpis-skore'!$D$3:$D$162,B137,'Rozpis-skore'!$B$3:$B$162,"&lt;&gt;N"))=0,"",SUMIF('Rozpis-skore'!$C$3:$C$162,$B137,'Rozpis-skore'!$F$3:$F$128)+SUMIF('Rozpis-skore'!$D$3:$D$162,$B137,'Rozpis-skore'!$E$3:$E$128))</f>
        <v>15</v>
      </c>
      <c r="O137" s="233">
        <f t="shared" ca="1" si="22"/>
        <v>7</v>
      </c>
      <c r="P137" s="445">
        <f t="shared" ca="1" si="23"/>
        <v>1.4666666666666666</v>
      </c>
      <c r="Q137" s="447">
        <f>Tabulka!Q137</f>
        <v>2</v>
      </c>
      <c r="R137" s="447" t="str">
        <f>IF($Q137="","",IF(AND(COUNTIF($Q$136:$Q$143,$Q137)&gt;1,COUNTIF($Q$136:$Q$143,$Q137)&lt;COUNTA($C$136:$C$143)),HLOOKUP($B137,'rozstřely-skore'!$C$452:$BN$465,10,0),""))</f>
        <v/>
      </c>
      <c r="S137" s="448" t="str">
        <f>IF($Q137="","",IF(AND(COUNTIF($Q$136:$Q$143,$Q137)&gt;1,COUNTIF($Q$136:$Q$143,$Q137)&lt;COUNTA($C$136:$C$143)),HLOOKUP($B137,'rozstřely-skore'!$C$452:$BN$465,11,0),""))</f>
        <v/>
      </c>
      <c r="T137" s="449" t="str">
        <f>IF($Q137="","",IF(AND(COUNTIF($Q$136:$Q$143,$Q137)&gt;1,COUNTIF($Q$136:$Q$143,$Q137)&lt;COUNTA($C$136:$C$143)),HLOOKUP($B137,'rozstřely-skore'!$C$452:$BN$465,12,0),""))</f>
        <v/>
      </c>
      <c r="U137" s="447" t="str">
        <f>IF($Q137="","",IF(AND(COUNTIF($Q$136:$Q$143,$Q137)&gt;1,COUNTIF($Q$136:$Q$143,$Q137)&lt;COUNTA($C$136:$C$143)),HLOOKUP($B137,'rozstřely-skore'!$C$452:$BN$465,13,0),""))</f>
        <v/>
      </c>
      <c r="V137" s="450" t="str">
        <f>IF($Q137="","",IF(AND(COUNTIF($Q$136:$Q$143,$Q137)&gt;1,COUNTIF($Q$136:$Q$143,$Q137)&lt;COUNTA($C$136:$C$143)),HLOOKUP($B137,'rozstřely-skore'!$C$452:$BN$465,14,0),""))</f>
        <v/>
      </c>
      <c r="W137" s="325"/>
    </row>
    <row r="138" spans="1:23" ht="30" customHeight="1" x14ac:dyDescent="0.25">
      <c r="A138" s="324"/>
      <c r="B138" s="1013">
        <f>'Tabulky skupin'!B138</f>
        <v>123</v>
      </c>
      <c r="C138" s="891" t="str">
        <f>VLOOKUP($B138,jednotlivci!$C$5:$G$164,5,0)</f>
        <v>Haklička/ 
Závoďančík</v>
      </c>
      <c r="D138" s="100" t="str">
        <f>IFERROR(CONCATENATE(VLOOKUP(CONCATENATE(D$135,"_",$B138),'Rozpis-skore'!$A$3:$AC$162,IF(VLOOKUP(CONCATENATE(D$135,"_",$B138),'Rozpis-skore'!$A$3:$AC$162,3,0)=$B138,5,6),0),":",VLOOKUP(CONCATENATE(D$135,"_",$B138),'Rozpis-skore'!$A$3:$AC$162,IF(VLOOKUP(CONCATENATE(D$135,"_",$B138),'Rozpis-skore'!$A$3:$AC$162,3,0)=$B138,6,5),0),IF(VLOOKUP(CONCATENATE(D$135,"_",$B138),'Rozpis-skore'!$A$3:$AC$162,20,0)&lt;&gt;"",CONCATENATE(" (",VLOOKUP(CONCATENATE(D$135,"_",$B138),'Rozpis-skore'!$A$3:$AC$162,20,0),")"),"")),"")</f>
        <v>0:6</v>
      </c>
      <c r="E138" s="103" t="str">
        <f>IFERROR(CONCATENATE(VLOOKUP(CONCATENATE(E$135,"_",$B138),'Rozpis-skore'!$A$3:$AC$162,IF(VLOOKUP(CONCATENATE(E$135,"_",$B138),'Rozpis-skore'!$A$3:$AC$162,3,0)=$B138,5,6),0),":",VLOOKUP(CONCATENATE(E$135,"_",$B138),'Rozpis-skore'!$A$3:$AC$162,IF(VLOOKUP(CONCATENATE(E$135,"_",$B138),'Rozpis-skore'!$A$3:$AC$162,3,0)=$B138,6,5),0),IF(VLOOKUP(CONCATENATE(E$135,"_",$B138),'Rozpis-skore'!$A$3:$AC$162,20,0)&lt;&gt;"",CONCATENATE(" (",VLOOKUP(CONCATENATE(E$135,"_",$B138),'Rozpis-skore'!$A$3:$AC$162,20,0),")"),"")),"")</f>
        <v>0:6</v>
      </c>
      <c r="F138" s="553" t="str">
        <f>E137</f>
        <v>L</v>
      </c>
      <c r="G138" s="101" t="str">
        <f>IFERROR(CONCATENATE(VLOOKUP(CONCATENATE($B138,"_",G$135),'Rozpis-skore'!$A$3:$AC$162,IF(VLOOKUP(CONCATENATE($B138,"_",G$135),'Rozpis-skore'!$A$3:$AC$162,3,0)=$B138,5,6),0),":",VLOOKUP(CONCATENATE($B138,"_",G$135),'Rozpis-skore'!$A$3:$AC$162,IF(VLOOKUP(CONCATENATE($B138,"_",G$135),'Rozpis-skore'!$A$3:$AC$162,3,0)=$B138,6,5),0),IF(VLOOKUP(CONCATENATE($B138,"_",G$135),'Rozpis-skore'!$A$3:$AC$162,20,0)&lt;&gt;"",CONCATENATE(" (",VLOOKUP(CONCATENATE($B138,"_",G$135),'Rozpis-skore'!$A$3:$AC$162,20,0),")"),"")),"")</f>
        <v>0:6</v>
      </c>
      <c r="H138" s="101" t="str">
        <f>IFERROR(CONCATENATE(VLOOKUP(CONCATENATE($B138,"_",H$135),'Rozpis-skore'!$A$3:$AC$162,IF(VLOOKUP(CONCATENATE($B138,"_",H$135),'Rozpis-skore'!$A$3:$AC$162,3,0)=$B138,5,6),0),":",VLOOKUP(CONCATENATE($B138,"_",H$135),'Rozpis-skore'!$A$3:$AC$162,IF(VLOOKUP(CONCATENATE($B138,"_",H$135),'Rozpis-skore'!$A$3:$AC$162,3,0)=$B138,6,5),0),IF(VLOOKUP(CONCATENATE($B138,"_",H$135),'Rozpis-skore'!$A$3:$AC$162,20,0)&lt;&gt;"",CONCATENATE(" (",VLOOKUP(CONCATENATE($B138,"_",H$135),'Rozpis-skore'!$A$3:$AC$162,20,0),")"),"")),"")</f>
        <v>0:6</v>
      </c>
      <c r="I138" s="101" t="str">
        <f>IFERROR(CONCATENATE(VLOOKUP(CONCATENATE($B138,"_",I$135),'Rozpis-skore'!$A$3:$AC$162,IF(VLOOKUP(CONCATENATE($B138,"_",I$135),'Rozpis-skore'!$A$3:$AC$162,3,0)=$B138,5,6),0),":",VLOOKUP(CONCATENATE($B138,"_",I$135),'Rozpis-skore'!$A$3:$AC$162,IF(VLOOKUP(CONCATENATE($B138,"_",I$135),'Rozpis-skore'!$A$3:$AC$162,3,0)=$B138,6,5),0),IF(VLOOKUP(CONCATENATE($B138,"_",I$135),'Rozpis-skore'!$A$3:$AC$162,20,0)&lt;&gt;"",CONCATENATE(" (",VLOOKUP(CONCATENATE($B138,"_",I$135),'Rozpis-skore'!$A$3:$AC$162,20,0),")"),"")),"")</f>
        <v/>
      </c>
      <c r="J138" s="101" t="str">
        <f>IFERROR(CONCATENATE(VLOOKUP(CONCATENATE($B138,"_",J$135),'Rozpis-skore'!$A$3:$AC$162,IF(VLOOKUP(CONCATENATE($B138,"_",J$135),'Rozpis-skore'!$A$3:$AC$162,3,0)=$B138,5,6),0),":",VLOOKUP(CONCATENATE($B138,"_",J$135),'Rozpis-skore'!$A$3:$AC$162,IF(VLOOKUP(CONCATENATE($B138,"_",J$135),'Rozpis-skore'!$A$3:$AC$162,3,0)=$B138,6,5),0),IF(VLOOKUP(CONCATENATE($B138,"_",J$135),'Rozpis-skore'!$A$3:$AC$162,20,0)&lt;&gt;"",CONCATENATE(" (",VLOOKUP(CONCATENATE($B138,"_",J$135),'Rozpis-skore'!$A$3:$AC$162,20,0),")"),"")),"")</f>
        <v/>
      </c>
      <c r="K138" s="102" t="str">
        <f>IFERROR(CONCATENATE(VLOOKUP(CONCATENATE($B138,"_",K$135),'Rozpis-skore'!$A$3:$AC$162,IF(VLOOKUP(CONCATENATE($B138,"_",K$135),'Rozpis-skore'!$A$3:$AC$162,3,0)=$B138,5,6),0),":",VLOOKUP(CONCATENATE($B138,"_",K$135),'Rozpis-skore'!$A$3:$AC$162,IF(VLOOKUP(CONCATENATE($B138,"_",K$135),'Rozpis-skore'!$A$3:$AC$162,3,0)=$B138,6,5),0),IF(VLOOKUP(CONCATENATE($B138,"_",K$135),'Rozpis-skore'!$A$3:$AC$162,20,0)&lt;&gt;"",CONCATENATE(" (",VLOOKUP(CONCATENATE($B138,"_",K$135),'Rozpis-skore'!$A$3:$AC$162,20,0),")"),"")),"")</f>
        <v/>
      </c>
      <c r="L138" s="232">
        <f ca="1">IF((COUNTIFS('Rozpis-skore'!$C$3:$C$162,B138,'Rozpis-skore'!$B$3:$B$162,"&lt;&gt;N")+COUNTIFS('Rozpis-skore'!$D$3:$D$162,B138,'Rozpis-skore'!$B$3:$B$162,"&lt;&gt;N"))=0,"",SUMIF('Rozpis-skore'!$C$3:$C$162,B138,'Rozpis-skore'!$I$3:$I$128)+SUMIF('Rozpis-skore'!$D$3:$D$162,B138,'Rozpis-skore'!$J$3:$J$128))</f>
        <v>0</v>
      </c>
      <c r="M138" s="235">
        <f ca="1">IF((COUNTIFS('Rozpis-skore'!$C$3:$C$162,B138,'Rozpis-skore'!$B$3:$B$162,"&lt;&gt;N")+COUNTIFS('Rozpis-skore'!$D$3:$D$162,B138,'Rozpis-skore'!$B$3:$B$162,"&lt;&gt;N"))=0,"",SUMIF('Rozpis-skore'!$C$3:$C$162,$B138,'Rozpis-skore'!$E$3:$E$128)+SUMIF('Rozpis-skore'!$D$3:$D$162,$B138,'Rozpis-skore'!$F$3:$F$128))</f>
        <v>0</v>
      </c>
      <c r="N138" s="355">
        <f ca="1">IF((COUNTIFS('Rozpis-skore'!$C$3:$C$162,B138,'Rozpis-skore'!$B$3:$B$162,"&lt;&gt;N")+COUNTIFS('Rozpis-skore'!$D$3:$D$162,B138,'Rozpis-skore'!$B$3:$B$162,"&lt;&gt;N"))=0,"",SUMIF('Rozpis-skore'!$C$3:$C$162,$B138,'Rozpis-skore'!$F$3:$F$128)+SUMIF('Rozpis-skore'!$D$3:$D$162,$B138,'Rozpis-skore'!$E$3:$E$128))</f>
        <v>24</v>
      </c>
      <c r="O138" s="233">
        <f t="shared" ca="1" si="22"/>
        <v>-24</v>
      </c>
      <c r="P138" s="445">
        <f t="shared" ca="1" si="23"/>
        <v>0</v>
      </c>
      <c r="Q138" s="447">
        <f>Tabulka!Q138</f>
        <v>5</v>
      </c>
      <c r="R138" s="447" t="str">
        <f>IF($Q138="","",IF(AND(COUNTIF($Q$136:$Q$143,$Q138)&gt;1,COUNTIF($Q$136:$Q$143,$Q138)&lt;COUNTA($C$136:$C$143)),HLOOKUP($B138,'rozstřely-skore'!$C$452:$BN$465,10,0),""))</f>
        <v/>
      </c>
      <c r="S138" s="448" t="str">
        <f>IF($Q138="","",IF(AND(COUNTIF($Q$136:$Q$143,$Q138)&gt;1,COUNTIF($Q$136:$Q$143,$Q138)&lt;COUNTA($C$136:$C$143)),HLOOKUP($B138,'rozstřely-skore'!$C$452:$BN$465,11,0),""))</f>
        <v/>
      </c>
      <c r="T138" s="449" t="str">
        <f>IF($Q138="","",IF(AND(COUNTIF($Q$136:$Q$143,$Q138)&gt;1,COUNTIF($Q$136:$Q$143,$Q138)&lt;COUNTA($C$136:$C$143)),HLOOKUP($B138,'rozstřely-skore'!$C$452:$BN$465,12,0),""))</f>
        <v/>
      </c>
      <c r="U138" s="447" t="str">
        <f>IF($Q138="","",IF(AND(COUNTIF($Q$136:$Q$143,$Q138)&gt;1,COUNTIF($Q$136:$Q$143,$Q138)&lt;COUNTA($C$136:$C$143)),HLOOKUP($B138,'rozstřely-skore'!$C$452:$BN$465,13,0),""))</f>
        <v/>
      </c>
      <c r="V138" s="450" t="str">
        <f>IF($Q138="","",IF(AND(COUNTIF($Q$136:$Q$143,$Q138)&gt;1,COUNTIF($Q$136:$Q$143,$Q138)&lt;COUNTA($C$136:$C$143)),HLOOKUP($B138,'rozstřely-skore'!$C$452:$BN$465,14,0),""))</f>
        <v/>
      </c>
      <c r="W138" s="325"/>
    </row>
    <row r="139" spans="1:23" ht="30" customHeight="1" x14ac:dyDescent="0.25">
      <c r="A139" s="324"/>
      <c r="B139" s="1013">
        <f>'Tabulky skupin'!B139</f>
        <v>124</v>
      </c>
      <c r="C139" s="891" t="str">
        <f>VLOOKUP($B139,jednotlivci!$C$5:$G$164,5,0)</f>
        <v>Louvar/ 
Cmíral</v>
      </c>
      <c r="D139" s="100" t="str">
        <f>IFERROR(CONCATENATE(VLOOKUP(CONCATENATE(D$135,"_",$B139),'Rozpis-skore'!$A$3:$AC$162,IF(VLOOKUP(CONCATENATE(D$135,"_",$B139),'Rozpis-skore'!$A$3:$AC$162,3,0)=$B139,5,6),0),":",VLOOKUP(CONCATENATE(D$135,"_",$B139),'Rozpis-skore'!$A$3:$AC$162,IF(VLOOKUP(CONCATENATE(D$135,"_",$B139),'Rozpis-skore'!$A$3:$AC$162,3,0)=$B139,6,5),0),IF(VLOOKUP(CONCATENATE(D$135,"_",$B139),'Rozpis-skore'!$A$3:$AC$162,20,0)&lt;&gt;"",CONCATENATE(" (",VLOOKUP(CONCATENATE(D$135,"_",$B139),'Rozpis-skore'!$A$3:$AC$162,20,0),")"),"")),"")</f>
        <v>6:2</v>
      </c>
      <c r="E139" s="103" t="str">
        <f>IFERROR(CONCATENATE(VLOOKUP(CONCATENATE(E$135,"_",$B139),'Rozpis-skore'!$A$3:$AC$162,IF(VLOOKUP(CONCATENATE(E$135,"_",$B139),'Rozpis-skore'!$A$3:$AC$162,3,0)=$B139,5,6),0),":",VLOOKUP(CONCATENATE(E$135,"_",$B139),'Rozpis-skore'!$A$3:$AC$162,IF(VLOOKUP(CONCATENATE(E$135,"_",$B139),'Rozpis-skore'!$A$3:$AC$162,3,0)=$B139,6,5),0),IF(VLOOKUP(CONCATENATE(E$135,"_",$B139),'Rozpis-skore'!$A$3:$AC$162,20,0)&lt;&gt;"",CONCATENATE(" (",VLOOKUP(CONCATENATE(E$135,"_",$B139),'Rozpis-skore'!$A$3:$AC$162,20,0),")"),"")),"")</f>
        <v>7:4</v>
      </c>
      <c r="F139" s="103" t="str">
        <f>IFERROR(CONCATENATE(VLOOKUP(CONCATENATE(F$135,"_",$B139),'Rozpis-skore'!$A$3:$AC$162,IF(VLOOKUP(CONCATENATE(F$135,"_",$B139),'Rozpis-skore'!$A$3:$AC$162,3,0)=$B139,5,6),0),":",VLOOKUP(CONCATENATE(F$135,"_",$B139),'Rozpis-skore'!$A$3:$AC$162,IF(VLOOKUP(CONCATENATE(F$135,"_",$B139),'Rozpis-skore'!$A$3:$AC$162,3,0)=$B139,6,5),0),IF(VLOOKUP(CONCATENATE(F$135,"_",$B139),'Rozpis-skore'!$A$3:$AC$162,20,0)&lt;&gt;"",CONCATENATE(" (",VLOOKUP(CONCATENATE(F$135,"_",$B139),'Rozpis-skore'!$A$3:$AC$162,20,0),")"),"")),"")</f>
        <v>6:0</v>
      </c>
      <c r="G139" s="553" t="str">
        <f>F138</f>
        <v>L</v>
      </c>
      <c r="H139" s="101" t="str">
        <f>IFERROR(CONCATENATE(VLOOKUP(CONCATENATE($B139,"_",H$135),'Rozpis-skore'!$A$3:$AC$162,IF(VLOOKUP(CONCATENATE($B139,"_",H$135),'Rozpis-skore'!$A$3:$AC$162,3,0)=$B139,5,6),0),":",VLOOKUP(CONCATENATE($B139,"_",H$135),'Rozpis-skore'!$A$3:$AC$162,IF(VLOOKUP(CONCATENATE($B139,"_",H$135),'Rozpis-skore'!$A$3:$AC$162,3,0)=$B139,6,5),0),IF(VLOOKUP(CONCATENATE($B139,"_",H$135),'Rozpis-skore'!$A$3:$AC$162,20,0)&lt;&gt;"",CONCATENATE(" (",VLOOKUP(CONCATENATE($B139,"_",H$135),'Rozpis-skore'!$A$3:$AC$162,20,0),")"),"")),"")</f>
        <v>6:2</v>
      </c>
      <c r="I139" s="101" t="str">
        <f>IFERROR(CONCATENATE(VLOOKUP(CONCATENATE($B139,"_",I$135),'Rozpis-skore'!$A$3:$AC$162,IF(VLOOKUP(CONCATENATE($B139,"_",I$135),'Rozpis-skore'!$A$3:$AC$162,3,0)=$B139,5,6),0),":",VLOOKUP(CONCATENATE($B139,"_",I$135),'Rozpis-skore'!$A$3:$AC$162,IF(VLOOKUP(CONCATENATE($B139,"_",I$135),'Rozpis-skore'!$A$3:$AC$162,3,0)=$B139,6,5),0),IF(VLOOKUP(CONCATENATE($B139,"_",I$135),'Rozpis-skore'!$A$3:$AC$162,20,0)&lt;&gt;"",CONCATENATE(" (",VLOOKUP(CONCATENATE($B139,"_",I$135),'Rozpis-skore'!$A$3:$AC$162,20,0),")"),"")),"")</f>
        <v/>
      </c>
      <c r="J139" s="101" t="str">
        <f>IFERROR(CONCATENATE(VLOOKUP(CONCATENATE($B139,"_",J$135),'Rozpis-skore'!$A$3:$AC$162,IF(VLOOKUP(CONCATENATE($B139,"_",J$135),'Rozpis-skore'!$A$3:$AC$162,3,0)=$B139,5,6),0),":",VLOOKUP(CONCATENATE($B139,"_",J$135),'Rozpis-skore'!$A$3:$AC$162,IF(VLOOKUP(CONCATENATE($B139,"_",J$135),'Rozpis-skore'!$A$3:$AC$162,3,0)=$B139,6,5),0),IF(VLOOKUP(CONCATENATE($B139,"_",J$135),'Rozpis-skore'!$A$3:$AC$162,20,0)&lt;&gt;"",CONCATENATE(" (",VLOOKUP(CONCATENATE($B139,"_",J$135),'Rozpis-skore'!$A$3:$AC$162,20,0),")"),"")),"")</f>
        <v/>
      </c>
      <c r="K139" s="102" t="str">
        <f>IFERROR(CONCATENATE(VLOOKUP(CONCATENATE($B139,"_",K$135),'Rozpis-skore'!$A$3:$AC$162,IF(VLOOKUP(CONCATENATE($B139,"_",K$135),'Rozpis-skore'!$A$3:$AC$162,3,0)=$B139,5,6),0),":",VLOOKUP(CONCATENATE($B139,"_",K$135),'Rozpis-skore'!$A$3:$AC$162,IF(VLOOKUP(CONCATENATE($B139,"_",K$135),'Rozpis-skore'!$A$3:$AC$162,3,0)=$B139,6,5),0),IF(VLOOKUP(CONCATENATE($B139,"_",K$135),'Rozpis-skore'!$A$3:$AC$162,20,0)&lt;&gt;"",CONCATENATE(" (",VLOOKUP(CONCATENATE($B139,"_",K$135),'Rozpis-skore'!$A$3:$AC$162,20,0),")"),"")),"")</f>
        <v/>
      </c>
      <c r="L139" s="232">
        <f ca="1">IF((COUNTIFS('Rozpis-skore'!$C$3:$C$162,B139,'Rozpis-skore'!$B$3:$B$162,"&lt;&gt;N")+COUNTIFS('Rozpis-skore'!$D$3:$D$162,B139,'Rozpis-skore'!$B$3:$B$162,"&lt;&gt;N"))=0,"",SUMIF('Rozpis-skore'!$C$3:$C$162,B139,'Rozpis-skore'!$I$3:$I$128)+SUMIF('Rozpis-skore'!$D$3:$D$162,B139,'Rozpis-skore'!$J$3:$J$128))</f>
        <v>0</v>
      </c>
      <c r="M139" s="235">
        <f ca="1">IF((COUNTIFS('Rozpis-skore'!$C$3:$C$162,B139,'Rozpis-skore'!$B$3:$B$162,"&lt;&gt;N")+COUNTIFS('Rozpis-skore'!$D$3:$D$162,B139,'Rozpis-skore'!$B$3:$B$162,"&lt;&gt;N"))=0,"",SUMIF('Rozpis-skore'!$C$3:$C$162,$B139,'Rozpis-skore'!$E$3:$E$128)+SUMIF('Rozpis-skore'!$D$3:$D$162,$B139,'Rozpis-skore'!$F$3:$F$128))</f>
        <v>25</v>
      </c>
      <c r="N139" s="355">
        <f ca="1">IF((COUNTIFS('Rozpis-skore'!$C$3:$C$162,B139,'Rozpis-skore'!$B$3:$B$162,"&lt;&gt;N")+COUNTIFS('Rozpis-skore'!$D$3:$D$162,B139,'Rozpis-skore'!$B$3:$B$162,"&lt;&gt;N"))=0,"",SUMIF('Rozpis-skore'!$C$3:$C$162,$B139,'Rozpis-skore'!$F$3:$F$128)+SUMIF('Rozpis-skore'!$D$3:$D$162,$B139,'Rozpis-skore'!$E$3:$E$128))</f>
        <v>8</v>
      </c>
      <c r="O139" s="233">
        <f t="shared" ca="1" si="22"/>
        <v>17</v>
      </c>
      <c r="P139" s="445">
        <f t="shared" ca="1" si="23"/>
        <v>3.125</v>
      </c>
      <c r="Q139" s="447">
        <f>Tabulka!Q139</f>
        <v>1</v>
      </c>
      <c r="R139" s="447" t="str">
        <f>IF($Q139="","",IF(AND(COUNTIF($Q$136:$Q$143,$Q139)&gt;1,COUNTIF($Q$136:$Q$143,$Q139)&lt;COUNTA($C$136:$C$143)),HLOOKUP($B139,'rozstřely-skore'!$C$452:$BN$465,10,0),""))</f>
        <v/>
      </c>
      <c r="S139" s="448" t="str">
        <f>IF($Q139="","",IF(AND(COUNTIF($Q$136:$Q$143,$Q139)&gt;1,COUNTIF($Q$136:$Q$143,$Q139)&lt;COUNTA($C$136:$C$143)),HLOOKUP($B139,'rozstřely-skore'!$C$452:$BN$465,11,0),""))</f>
        <v/>
      </c>
      <c r="T139" s="449" t="str">
        <f>IF($Q139="","",IF(AND(COUNTIF($Q$136:$Q$143,$Q139)&gt;1,COUNTIF($Q$136:$Q$143,$Q139)&lt;COUNTA($C$136:$C$143)),HLOOKUP($B139,'rozstřely-skore'!$C$452:$BN$465,12,0),""))</f>
        <v/>
      </c>
      <c r="U139" s="447" t="str">
        <f>IF($Q139="","",IF(AND(COUNTIF($Q$136:$Q$143,$Q139)&gt;1,COUNTIF($Q$136:$Q$143,$Q139)&lt;COUNTA($C$136:$C$143)),HLOOKUP($B139,'rozstřely-skore'!$C$452:$BN$465,13,0),""))</f>
        <v/>
      </c>
      <c r="V139" s="450" t="str">
        <f>IF($Q139="","",IF(AND(COUNTIF($Q$136:$Q$143,$Q139)&gt;1,COUNTIF($Q$136:$Q$143,$Q139)&lt;COUNTA($C$136:$C$143)),HLOOKUP($B139,'rozstřely-skore'!$C$452:$BN$465,14,0),""))</f>
        <v/>
      </c>
      <c r="W139" s="325"/>
    </row>
    <row r="140" spans="1:23" ht="30" customHeight="1" x14ac:dyDescent="0.25">
      <c r="A140" s="324"/>
      <c r="B140" s="1013">
        <f>'Tabulky skupin'!B140</f>
        <v>125</v>
      </c>
      <c r="C140" s="891" t="str">
        <f>VLOOKUP($B140,jednotlivci!$C$5:$G$164,5,0)</f>
        <v>Kašpárek/ 
Sčiklin</v>
      </c>
      <c r="D140" s="100" t="str">
        <f>IFERROR(CONCATENATE(VLOOKUP(CONCATENATE(D$135,"_",$B140),'Rozpis-skore'!$A$3:$AC$162,IF(VLOOKUP(CONCATENATE(D$135,"_",$B140),'Rozpis-skore'!$A$3:$AC$162,3,0)=$B140,5,6),0),":",VLOOKUP(CONCATENATE(D$135,"_",$B140),'Rozpis-skore'!$A$3:$AC$162,IF(VLOOKUP(CONCATENATE(D$135,"_",$B140),'Rozpis-skore'!$A$3:$AC$162,3,0)=$B140,6,5),0),IF(VLOOKUP(CONCATENATE(D$135,"_",$B140),'Rozpis-skore'!$A$3:$AC$162,20,0)&lt;&gt;"",CONCATENATE(" (",VLOOKUP(CONCATENATE(D$135,"_",$B140),'Rozpis-skore'!$A$3:$AC$162,20,0),")"),"")),"")</f>
        <v>6:1</v>
      </c>
      <c r="E140" s="103" t="str">
        <f>IFERROR(CONCATENATE(VLOOKUP(CONCATENATE(E$135,"_",$B140),'Rozpis-skore'!$A$3:$AC$162,IF(VLOOKUP(CONCATENATE(E$135,"_",$B140),'Rozpis-skore'!$A$3:$AC$162,3,0)=$B140,5,6),0),":",VLOOKUP(CONCATENATE(E$135,"_",$B140),'Rozpis-skore'!$A$3:$AC$162,IF(VLOOKUP(CONCATENATE(E$135,"_",$B140),'Rozpis-skore'!$A$3:$AC$162,3,0)=$B140,6,5),0),IF(VLOOKUP(CONCATENATE(E$135,"_",$B140),'Rozpis-skore'!$A$3:$AC$162,20,0)&lt;&gt;"",CONCATENATE(" (",VLOOKUP(CONCATENATE(E$135,"_",$B140),'Rozpis-skore'!$A$3:$AC$162,20,0),")"),"")),"")</f>
        <v>7:8</v>
      </c>
      <c r="F140" s="103" t="str">
        <f>IFERROR(CONCATENATE(VLOOKUP(CONCATENATE(F$135,"_",$B140),'Rozpis-skore'!$A$3:$AC$162,IF(VLOOKUP(CONCATENATE(F$135,"_",$B140),'Rozpis-skore'!$A$3:$AC$162,3,0)=$B140,5,6),0),":",VLOOKUP(CONCATENATE(F$135,"_",$B140),'Rozpis-skore'!$A$3:$AC$162,IF(VLOOKUP(CONCATENATE(F$135,"_",$B140),'Rozpis-skore'!$A$3:$AC$162,3,0)=$B140,6,5),0),IF(VLOOKUP(CONCATENATE(F$135,"_",$B140),'Rozpis-skore'!$A$3:$AC$162,20,0)&lt;&gt;"",CONCATENATE(" (",VLOOKUP(CONCATENATE(F$135,"_",$B140),'Rozpis-skore'!$A$3:$AC$162,20,0),")"),"")),"")</f>
        <v>6:0</v>
      </c>
      <c r="G140" s="103" t="str">
        <f>IFERROR(CONCATENATE(VLOOKUP(CONCATENATE(G$135,"_",$B140),'Rozpis-skore'!$A$3:$AC$162,IF(VLOOKUP(CONCATENATE(G$135,"_",$B140),'Rozpis-skore'!$A$3:$AC$162,3,0)=$B140,5,6),0),":",VLOOKUP(CONCATENATE(G$135,"_",$B140),'Rozpis-skore'!$A$3:$AC$162,IF(VLOOKUP(CONCATENATE(G$135,"_",$B140),'Rozpis-skore'!$A$3:$AC$162,3,0)=$B140,6,5),0),IF(VLOOKUP(CONCATENATE(G$135,"_",$B140),'Rozpis-skore'!$A$3:$AC$162,20,0)&lt;&gt;"",CONCATENATE(" (",VLOOKUP(CONCATENATE(G$135,"_",$B140),'Rozpis-skore'!$A$3:$AC$162,20,0),")"),"")),"")</f>
        <v>2:6</v>
      </c>
      <c r="H140" s="553" t="str">
        <f>G139</f>
        <v>L</v>
      </c>
      <c r="I140" s="101" t="str">
        <f>IFERROR(CONCATENATE(VLOOKUP(CONCATENATE($B140,"_",I$135),'Rozpis-skore'!$A$3:$AC$162,IF(VLOOKUP(CONCATENATE($B140,"_",I$135),'Rozpis-skore'!$A$3:$AC$162,3,0)=$B140,5,6),0),":",VLOOKUP(CONCATENATE($B140,"_",I$135),'Rozpis-skore'!$A$3:$AC$162,IF(VLOOKUP(CONCATENATE($B140,"_",I$135),'Rozpis-skore'!$A$3:$AC$162,3,0)=$B140,6,5),0),IF(VLOOKUP(CONCATENATE($B140,"_",I$135),'Rozpis-skore'!$A$3:$AC$162,20,0)&lt;&gt;"",CONCATENATE(" (",VLOOKUP(CONCATENATE($B140,"_",I$135),'Rozpis-skore'!$A$3:$AC$162,20,0),")"),"")),"")</f>
        <v/>
      </c>
      <c r="J140" s="101" t="str">
        <f>IFERROR(CONCATENATE(VLOOKUP(CONCATENATE($B140,"_",J$135),'Rozpis-skore'!$A$3:$AC$162,IF(VLOOKUP(CONCATENATE($B140,"_",J$135),'Rozpis-skore'!$A$3:$AC$162,3,0)=$B140,5,6),0),":",VLOOKUP(CONCATENATE($B140,"_",J$135),'Rozpis-skore'!$A$3:$AC$162,IF(VLOOKUP(CONCATENATE($B140,"_",J$135),'Rozpis-skore'!$A$3:$AC$162,3,0)=$B140,6,5),0),IF(VLOOKUP(CONCATENATE($B140,"_",J$135),'Rozpis-skore'!$A$3:$AC$162,20,0)&lt;&gt;"",CONCATENATE(" (",VLOOKUP(CONCATENATE($B140,"_",J$135),'Rozpis-skore'!$A$3:$AC$162,20,0),")"),"")),"")</f>
        <v/>
      </c>
      <c r="K140" s="102" t="str">
        <f>IFERROR(CONCATENATE(VLOOKUP(CONCATENATE($B140,"_",K$135),'Rozpis-skore'!$A$3:$AC$162,IF(VLOOKUP(CONCATENATE($B140,"_",K$135),'Rozpis-skore'!$A$3:$AC$162,3,0)=$B140,5,6),0),":",VLOOKUP(CONCATENATE($B140,"_",K$135),'Rozpis-skore'!$A$3:$AC$162,IF(VLOOKUP(CONCATENATE($B140,"_",K$135),'Rozpis-skore'!$A$3:$AC$162,3,0)=$B140,6,5),0),IF(VLOOKUP(CONCATENATE($B140,"_",K$135),'Rozpis-skore'!$A$3:$AC$162,20,0)&lt;&gt;"",CONCATENATE(" (",VLOOKUP(CONCATENATE($B140,"_",K$135),'Rozpis-skore'!$A$3:$AC$162,20,0),")"),"")),"")</f>
        <v/>
      </c>
      <c r="L140" s="232">
        <f ca="1">IF((COUNTIFS('Rozpis-skore'!$C$3:$C$162,B140,'Rozpis-skore'!$B$3:$B$162,"&lt;&gt;N")+COUNTIFS('Rozpis-skore'!$D$3:$D$162,B140,'Rozpis-skore'!$B$3:$B$162,"&lt;&gt;N"))=0,"",SUMIF('Rozpis-skore'!$C$3:$C$162,B140,'Rozpis-skore'!$I$3:$I$128)+SUMIF('Rozpis-skore'!$D$3:$D$162,B140,'Rozpis-skore'!$J$3:$J$128))</f>
        <v>0</v>
      </c>
      <c r="M140" s="235">
        <f ca="1">IF((COUNTIFS('Rozpis-skore'!$C$3:$C$162,B140,'Rozpis-skore'!$B$3:$B$162,"&lt;&gt;N")+COUNTIFS('Rozpis-skore'!$D$3:$D$162,B140,'Rozpis-skore'!$B$3:$B$162,"&lt;&gt;N"))=0,"",SUMIF('Rozpis-skore'!$C$3:$C$162,$B140,'Rozpis-skore'!$E$3:$E$128)+SUMIF('Rozpis-skore'!$D$3:$D$162,$B140,'Rozpis-skore'!$F$3:$F$128))</f>
        <v>21</v>
      </c>
      <c r="N140" s="355">
        <f ca="1">IF((COUNTIFS('Rozpis-skore'!$C$3:$C$162,B140,'Rozpis-skore'!$B$3:$B$162,"&lt;&gt;N")+COUNTIFS('Rozpis-skore'!$D$3:$D$162,B140,'Rozpis-skore'!$B$3:$B$162,"&lt;&gt;N"))=0,"",SUMIF('Rozpis-skore'!$C$3:$C$162,$B140,'Rozpis-skore'!$F$3:$F$128)+SUMIF('Rozpis-skore'!$D$3:$D$162,$B140,'Rozpis-skore'!$E$3:$E$128))</f>
        <v>15</v>
      </c>
      <c r="O140" s="233">
        <f t="shared" ca="1" si="22"/>
        <v>6</v>
      </c>
      <c r="P140" s="445">
        <f t="shared" ca="1" si="23"/>
        <v>1.4</v>
      </c>
      <c r="Q140" s="447">
        <f>Tabulka!Q140</f>
        <v>3</v>
      </c>
      <c r="R140" s="447" t="str">
        <f>IF($Q140="","",IF(AND(COUNTIF($Q$136:$Q$143,$Q140)&gt;1,COUNTIF($Q$136:$Q$143,$Q140)&lt;COUNTA($C$136:$C$143)),HLOOKUP($B140,'rozstřely-skore'!$C$452:$BN$465,10,0),""))</f>
        <v/>
      </c>
      <c r="S140" s="448" t="str">
        <f>IF($Q140="","",IF(AND(COUNTIF($Q$136:$Q$143,$Q140)&gt;1,COUNTIF($Q$136:$Q$143,$Q140)&lt;COUNTA($C$136:$C$143)),HLOOKUP($B140,'rozstřely-skore'!$C$452:$BN$465,11,0),""))</f>
        <v/>
      </c>
      <c r="T140" s="449" t="str">
        <f>IF($Q140="","",IF(AND(COUNTIF($Q$136:$Q$143,$Q140)&gt;1,COUNTIF($Q$136:$Q$143,$Q140)&lt;COUNTA($C$136:$C$143)),HLOOKUP($B140,'rozstřely-skore'!$C$452:$BN$465,12,0),""))</f>
        <v/>
      </c>
      <c r="U140" s="447" t="str">
        <f>IF($Q140="","",IF(AND(COUNTIF($Q$136:$Q$143,$Q140)&gt;1,COUNTIF($Q$136:$Q$143,$Q140)&lt;COUNTA($C$136:$C$143)),HLOOKUP($B140,'rozstřely-skore'!$C$452:$BN$465,13,0),""))</f>
        <v/>
      </c>
      <c r="V140" s="450" t="str">
        <f>IF($Q140="","",IF(AND(COUNTIF($Q$136:$Q$143,$Q140)&gt;1,COUNTIF($Q$136:$Q$143,$Q140)&lt;COUNTA($C$136:$C$143)),HLOOKUP($B140,'rozstřely-skore'!$C$452:$BN$465,14,0),""))</f>
        <v/>
      </c>
      <c r="W140" s="325"/>
    </row>
    <row r="141" spans="1:23" ht="30" customHeight="1" x14ac:dyDescent="0.25">
      <c r="A141" s="324"/>
      <c r="B141" s="1013">
        <f>'Tabulky skupin'!B141</f>
        <v>126</v>
      </c>
      <c r="C141" s="891" t="str">
        <f>VLOOKUP($B141,jednotlivci!$C$5:$G$164,5,0)</f>
        <v/>
      </c>
      <c r="D141" s="100" t="str">
        <f>IFERROR(CONCATENATE(VLOOKUP(CONCATENATE(D$135,"_",$B141),'Rozpis-skore'!$A$3:$AC$162,IF(VLOOKUP(CONCATENATE(D$135,"_",$B141),'Rozpis-skore'!$A$3:$AC$162,3,0)=$B141,5,6),0),":",VLOOKUP(CONCATENATE(D$135,"_",$B141),'Rozpis-skore'!$A$3:$AC$162,IF(VLOOKUP(CONCATENATE(D$135,"_",$B141),'Rozpis-skore'!$A$3:$AC$162,3,0)=$B141,6,5),0),IF(VLOOKUP(CONCATENATE(D$135,"_",$B141),'Rozpis-skore'!$A$3:$AC$162,20,0)&lt;&gt;"",CONCATENATE(" (",VLOOKUP(CONCATENATE(D$135,"_",$B141),'Rozpis-skore'!$A$3:$AC$162,20,0),")"),"")),"")</f>
        <v/>
      </c>
      <c r="E141" s="103" t="str">
        <f>IFERROR(CONCATENATE(VLOOKUP(CONCATENATE(E$135,"_",$B141),'Rozpis-skore'!$A$3:$AC$162,IF(VLOOKUP(CONCATENATE(E$135,"_",$B141),'Rozpis-skore'!$A$3:$AC$162,3,0)=$B141,5,6),0),":",VLOOKUP(CONCATENATE(E$135,"_",$B141),'Rozpis-skore'!$A$3:$AC$162,IF(VLOOKUP(CONCATENATE(E$135,"_",$B141),'Rozpis-skore'!$A$3:$AC$162,3,0)=$B141,6,5),0),IF(VLOOKUP(CONCATENATE(E$135,"_",$B141),'Rozpis-skore'!$A$3:$AC$162,20,0)&lt;&gt;"",CONCATENATE(" (",VLOOKUP(CONCATENATE(E$135,"_",$B141),'Rozpis-skore'!$A$3:$AC$162,20,0),")"),"")),"")</f>
        <v/>
      </c>
      <c r="F141" s="103" t="str">
        <f>IFERROR(CONCATENATE(VLOOKUP(CONCATENATE(F$135,"_",$B141),'Rozpis-skore'!$A$3:$AC$162,IF(VLOOKUP(CONCATENATE(F$135,"_",$B141),'Rozpis-skore'!$A$3:$AC$162,3,0)=$B141,5,6),0),":",VLOOKUP(CONCATENATE(F$135,"_",$B141),'Rozpis-skore'!$A$3:$AC$162,IF(VLOOKUP(CONCATENATE(F$135,"_",$B141),'Rozpis-skore'!$A$3:$AC$162,3,0)=$B141,6,5),0),IF(VLOOKUP(CONCATENATE(F$135,"_",$B141),'Rozpis-skore'!$A$3:$AC$162,20,0)&lt;&gt;"",CONCATENATE(" (",VLOOKUP(CONCATENATE(F$135,"_",$B141),'Rozpis-skore'!$A$3:$AC$162,20,0),")"),"")),"")</f>
        <v/>
      </c>
      <c r="G141" s="103" t="str">
        <f>IFERROR(CONCATENATE(VLOOKUP(CONCATENATE(G$135,"_",$B141),'Rozpis-skore'!$A$3:$AC$162,IF(VLOOKUP(CONCATENATE(G$135,"_",$B141),'Rozpis-skore'!$A$3:$AC$162,3,0)=$B141,5,6),0),":",VLOOKUP(CONCATENATE(G$135,"_",$B141),'Rozpis-skore'!$A$3:$AC$162,IF(VLOOKUP(CONCATENATE(G$135,"_",$B141),'Rozpis-skore'!$A$3:$AC$162,3,0)=$B141,6,5),0),IF(VLOOKUP(CONCATENATE(G$135,"_",$B141),'Rozpis-skore'!$A$3:$AC$162,20,0)&lt;&gt;"",CONCATENATE(" (",VLOOKUP(CONCATENATE(G$135,"_",$B141),'Rozpis-skore'!$A$3:$AC$162,20,0),")"),"")),"")</f>
        <v/>
      </c>
      <c r="H141" s="103" t="str">
        <f>IFERROR(CONCATENATE(VLOOKUP(CONCATENATE(H$135,"_",$B141),'Rozpis-skore'!$A$3:$AC$162,IF(VLOOKUP(CONCATENATE(H$135,"_",$B141),'Rozpis-skore'!$A$3:$AC$162,3,0)=$B141,5,6),0),":",VLOOKUP(CONCATENATE(H$135,"_",$B141),'Rozpis-skore'!$A$3:$AC$162,IF(VLOOKUP(CONCATENATE(H$135,"_",$B141),'Rozpis-skore'!$A$3:$AC$162,3,0)=$B141,6,5),0),IF(VLOOKUP(CONCATENATE(H$135,"_",$B141),'Rozpis-skore'!$A$3:$AC$162,20,0)&lt;&gt;"",CONCATENATE(" (",VLOOKUP(CONCATENATE(H$135,"_",$B141),'Rozpis-skore'!$A$3:$AC$162,20,0),")"),"")),"")</f>
        <v/>
      </c>
      <c r="I141" s="553" t="str">
        <f>H140</f>
        <v>L</v>
      </c>
      <c r="J141" s="101" t="str">
        <f>IFERROR(CONCATENATE(VLOOKUP(CONCATENATE($B141,"_",J$135),'Rozpis-skore'!$A$3:$AC$162,IF(VLOOKUP(CONCATENATE($B141,"_",J$135),'Rozpis-skore'!$A$3:$AC$162,3,0)=$B141,5,6),0),":",VLOOKUP(CONCATENATE($B141,"_",J$135),'Rozpis-skore'!$A$3:$AC$162,IF(VLOOKUP(CONCATENATE($B141,"_",J$135),'Rozpis-skore'!$A$3:$AC$162,3,0)=$B141,6,5),0),IF(VLOOKUP(CONCATENATE($B141,"_",J$135),'Rozpis-skore'!$A$3:$AC$162,20,0)&lt;&gt;"",CONCATENATE(" (",VLOOKUP(CONCATENATE($B141,"_",J$135),'Rozpis-skore'!$A$3:$AC$162,20,0),")"),"")),"")</f>
        <v/>
      </c>
      <c r="K141" s="102" t="str">
        <f>IFERROR(CONCATENATE(VLOOKUP(CONCATENATE($B141,"_",K$135),'Rozpis-skore'!$A$3:$AC$162,IF(VLOOKUP(CONCATENATE($B141,"_",K$135),'Rozpis-skore'!$A$3:$AC$162,3,0)=$B141,5,6),0),":",VLOOKUP(CONCATENATE($B141,"_",K$135),'Rozpis-skore'!$A$3:$AC$162,IF(VLOOKUP(CONCATENATE($B141,"_",K$135),'Rozpis-skore'!$A$3:$AC$162,3,0)=$B141,6,5),0),IF(VLOOKUP(CONCATENATE($B141,"_",K$135),'Rozpis-skore'!$A$3:$AC$162,20,0)&lt;&gt;"",CONCATENATE(" (",VLOOKUP(CONCATENATE($B141,"_",K$135),'Rozpis-skore'!$A$3:$AC$162,20,0),")"),"")),"")</f>
        <v/>
      </c>
      <c r="L141" s="232" t="str">
        <f>IF((COUNTIFS('Rozpis-skore'!$C$3:$C$162,B141,'Rozpis-skore'!$B$3:$B$162,"&lt;&gt;N")+COUNTIFS('Rozpis-skore'!$D$3:$D$162,B141,'Rozpis-skore'!$B$3:$B$162,"&lt;&gt;N"))=0,"",SUMIF('Rozpis-skore'!$C$3:$C$162,B141,'Rozpis-skore'!$I$3:$I$128)+SUMIF('Rozpis-skore'!$D$3:$D$162,B141,'Rozpis-skore'!$J$3:$J$128))</f>
        <v/>
      </c>
      <c r="M141" s="235" t="str">
        <f>IF((COUNTIFS('Rozpis-skore'!$C$3:$C$162,B141,'Rozpis-skore'!$B$3:$B$162,"&lt;&gt;N")+COUNTIFS('Rozpis-skore'!$D$3:$D$162,B141,'Rozpis-skore'!$B$3:$B$162,"&lt;&gt;N"))=0,"",SUMIF('Rozpis-skore'!$C$3:$C$162,$B141,'Rozpis-skore'!$E$3:$E$128)+SUMIF('Rozpis-skore'!$D$3:$D$162,$B141,'Rozpis-skore'!$F$3:$F$128))</f>
        <v/>
      </c>
      <c r="N141" s="355" t="str">
        <f>IF((COUNTIFS('Rozpis-skore'!$C$3:$C$162,B141,'Rozpis-skore'!$B$3:$B$162,"&lt;&gt;N")+COUNTIFS('Rozpis-skore'!$D$3:$D$162,B141,'Rozpis-skore'!$B$3:$B$162,"&lt;&gt;N"))=0,"",SUMIF('Rozpis-skore'!$C$3:$C$162,$B141,'Rozpis-skore'!$F$3:$F$128)+SUMIF('Rozpis-skore'!$D$3:$D$162,$B141,'Rozpis-skore'!$E$3:$E$128))</f>
        <v/>
      </c>
      <c r="O141" s="233" t="str">
        <f t="shared" si="22"/>
        <v/>
      </c>
      <c r="P141" s="445" t="str">
        <f t="shared" si="23"/>
        <v/>
      </c>
      <c r="Q141" s="447" t="str">
        <f>Tabulka!Q141</f>
        <v/>
      </c>
      <c r="R141" s="447" t="str">
        <f>IF($Q141="","",IF(AND(COUNTIF($Q$136:$Q$143,$Q141)&gt;1,COUNTIF($Q$136:$Q$143,$Q141)&lt;COUNTA($C$136:$C$143)),HLOOKUP($B141,'rozstřely-skore'!$C$452:$BN$465,10,0),""))</f>
        <v/>
      </c>
      <c r="S141" s="448" t="str">
        <f>IF($Q141="","",IF(AND(COUNTIF($Q$136:$Q$143,$Q141)&gt;1,COUNTIF($Q$136:$Q$143,$Q141)&lt;COUNTA($C$136:$C$143)),HLOOKUP($B141,'rozstřely-skore'!$C$452:$BN$465,11,0),""))</f>
        <v/>
      </c>
      <c r="T141" s="449" t="str">
        <f>IF($Q141="","",IF(AND(COUNTIF($Q$136:$Q$143,$Q141)&gt;1,COUNTIF($Q$136:$Q$143,$Q141)&lt;COUNTA($C$136:$C$143)),HLOOKUP($B141,'rozstřely-skore'!$C$452:$BN$465,12,0),""))</f>
        <v/>
      </c>
      <c r="U141" s="447" t="str">
        <f>IF($Q141="","",IF(AND(COUNTIF($Q$136:$Q$143,$Q141)&gt;1,COUNTIF($Q$136:$Q$143,$Q141)&lt;COUNTA($C$136:$C$143)),HLOOKUP($B141,'rozstřely-skore'!$C$452:$BN$465,13,0),""))</f>
        <v/>
      </c>
      <c r="V141" s="450" t="str">
        <f>IF($Q141="","",IF(AND(COUNTIF($Q$136:$Q$143,$Q141)&gt;1,COUNTIF($Q$136:$Q$143,$Q141)&lt;COUNTA($C$136:$C$143)),HLOOKUP($B141,'rozstřely-skore'!$C$452:$BN$465,14,0),""))</f>
        <v/>
      </c>
      <c r="W141" s="325"/>
    </row>
    <row r="142" spans="1:23" ht="30" customHeight="1" x14ac:dyDescent="0.25">
      <c r="A142" s="324"/>
      <c r="B142" s="1013">
        <f>'Tabulky skupin'!B142</f>
        <v>127</v>
      </c>
      <c r="C142" s="891" t="str">
        <f>VLOOKUP($B142,jednotlivci!$C$5:$G$164,5,0)</f>
        <v/>
      </c>
      <c r="D142" s="100" t="str">
        <f>IFERROR(CONCATENATE(VLOOKUP(CONCATENATE(D$135,"_",$B142),'Rozpis-skore'!$A$3:$AC$162,IF(VLOOKUP(CONCATENATE(D$135,"_",$B142),'Rozpis-skore'!$A$3:$AC$162,3,0)=$B142,5,6),0),":",VLOOKUP(CONCATENATE(D$135,"_",$B142),'Rozpis-skore'!$A$3:$AC$162,IF(VLOOKUP(CONCATENATE(D$135,"_",$B142),'Rozpis-skore'!$A$3:$AC$162,3,0)=$B142,6,5),0),IF(VLOOKUP(CONCATENATE(D$135,"_",$B142),'Rozpis-skore'!$A$3:$AC$162,20,0)&lt;&gt;"",CONCATENATE(" (",VLOOKUP(CONCATENATE(D$135,"_",$B142),'Rozpis-skore'!$A$3:$AC$162,20,0),")"),"")),"")</f>
        <v/>
      </c>
      <c r="E142" s="103" t="str">
        <f>IFERROR(CONCATENATE(VLOOKUP(CONCATENATE(E$135,"_",$B142),'Rozpis-skore'!$A$3:$AC$162,IF(VLOOKUP(CONCATENATE(E$135,"_",$B142),'Rozpis-skore'!$A$3:$AC$162,3,0)=$B142,5,6),0),":",VLOOKUP(CONCATENATE(E$135,"_",$B142),'Rozpis-skore'!$A$3:$AC$162,IF(VLOOKUP(CONCATENATE(E$135,"_",$B142),'Rozpis-skore'!$A$3:$AC$162,3,0)=$B142,6,5),0),IF(VLOOKUP(CONCATENATE(E$135,"_",$B142),'Rozpis-skore'!$A$3:$AC$162,20,0)&lt;&gt;"",CONCATENATE(" (",VLOOKUP(CONCATENATE(E$135,"_",$B142),'Rozpis-skore'!$A$3:$AC$162,20,0),")"),"")),"")</f>
        <v/>
      </c>
      <c r="F142" s="103" t="str">
        <f>IFERROR(CONCATENATE(VLOOKUP(CONCATENATE(F$135,"_",$B142),'Rozpis-skore'!$A$3:$AC$162,IF(VLOOKUP(CONCATENATE(F$135,"_",$B142),'Rozpis-skore'!$A$3:$AC$162,3,0)=$B142,5,6),0),":",VLOOKUP(CONCATENATE(F$135,"_",$B142),'Rozpis-skore'!$A$3:$AC$162,IF(VLOOKUP(CONCATENATE(F$135,"_",$B142),'Rozpis-skore'!$A$3:$AC$162,3,0)=$B142,6,5),0),IF(VLOOKUP(CONCATENATE(F$135,"_",$B142),'Rozpis-skore'!$A$3:$AC$162,20,0)&lt;&gt;"",CONCATENATE(" (",VLOOKUP(CONCATENATE(F$135,"_",$B142),'Rozpis-skore'!$A$3:$AC$162,20,0),")"),"")),"")</f>
        <v/>
      </c>
      <c r="G142" s="103" t="str">
        <f>IFERROR(CONCATENATE(VLOOKUP(CONCATENATE(G$135,"_",$B142),'Rozpis-skore'!$A$3:$AC$162,IF(VLOOKUP(CONCATENATE(G$135,"_",$B142),'Rozpis-skore'!$A$3:$AC$162,3,0)=$B142,5,6),0),":",VLOOKUP(CONCATENATE(G$135,"_",$B142),'Rozpis-skore'!$A$3:$AC$162,IF(VLOOKUP(CONCATENATE(G$135,"_",$B142),'Rozpis-skore'!$A$3:$AC$162,3,0)=$B142,6,5),0),IF(VLOOKUP(CONCATENATE(G$135,"_",$B142),'Rozpis-skore'!$A$3:$AC$162,20,0)&lt;&gt;"",CONCATENATE(" (",VLOOKUP(CONCATENATE(G$135,"_",$B142),'Rozpis-skore'!$A$3:$AC$162,20,0),")"),"")),"")</f>
        <v/>
      </c>
      <c r="H142" s="103" t="str">
        <f>IFERROR(CONCATENATE(VLOOKUP(CONCATENATE(H$135,"_",$B142),'Rozpis-skore'!$A$3:$AC$162,IF(VLOOKUP(CONCATENATE(H$135,"_",$B142),'Rozpis-skore'!$A$3:$AC$162,3,0)=$B142,5,6),0),":",VLOOKUP(CONCATENATE(H$135,"_",$B142),'Rozpis-skore'!$A$3:$AC$162,IF(VLOOKUP(CONCATENATE(H$135,"_",$B142),'Rozpis-skore'!$A$3:$AC$162,3,0)=$B142,6,5),0),IF(VLOOKUP(CONCATENATE(H$135,"_",$B142),'Rozpis-skore'!$A$3:$AC$162,20,0)&lt;&gt;"",CONCATENATE(" (",VLOOKUP(CONCATENATE(H$135,"_",$B142),'Rozpis-skore'!$A$3:$AC$162,20,0),")"),"")),"")</f>
        <v/>
      </c>
      <c r="I142" s="103" t="str">
        <f>IFERROR(CONCATENATE(VLOOKUP(CONCATENATE(I$135,"_",$B142),'Rozpis-skore'!$A$3:$AC$162,IF(VLOOKUP(CONCATENATE(I$135,"_",$B142),'Rozpis-skore'!$A$3:$AC$162,3,0)=$B142,5,6),0),":",VLOOKUP(CONCATENATE(I$135,"_",$B142),'Rozpis-skore'!$A$3:$AC$162,IF(VLOOKUP(CONCATENATE(I$135,"_",$B142),'Rozpis-skore'!$A$3:$AC$162,3,0)=$B142,6,5),0),IF(VLOOKUP(CONCATENATE(I$135,"_",$B142),'Rozpis-skore'!$A$3:$AC$162,20,0)&lt;&gt;"",CONCATENATE(" (",VLOOKUP(CONCATENATE(I$135,"_",$B142),'Rozpis-skore'!$A$3:$AC$162,20,0),")"),"")),"")</f>
        <v/>
      </c>
      <c r="J142" s="553" t="str">
        <f>I141</f>
        <v>L</v>
      </c>
      <c r="K142" s="102" t="str">
        <f>IFERROR(CONCATENATE(VLOOKUP(CONCATENATE($B142,"_",K$135),'Rozpis-skore'!$A$3:$AC$162,IF(VLOOKUP(CONCATENATE($B142,"_",K$135),'Rozpis-skore'!$A$3:$AC$162,3,0)=$B142,5,6),0),":",VLOOKUP(CONCATENATE($B142,"_",K$135),'Rozpis-skore'!$A$3:$AC$162,IF(VLOOKUP(CONCATENATE($B142,"_",K$135),'Rozpis-skore'!$A$3:$AC$162,3,0)=$B142,6,5),0),IF(VLOOKUP(CONCATENATE($B142,"_",K$135),'Rozpis-skore'!$A$3:$AC$162,20,0)&lt;&gt;"",CONCATENATE(" (",VLOOKUP(CONCATENATE($B142,"_",K$135),'Rozpis-skore'!$A$3:$AC$162,20,0),")"),"")),"")</f>
        <v/>
      </c>
      <c r="L142" s="232" t="str">
        <f>IF((COUNTIFS('Rozpis-skore'!$C$3:$C$162,B142,'Rozpis-skore'!$B$3:$B$162,"&lt;&gt;N")+COUNTIFS('Rozpis-skore'!$D$3:$D$162,B142,'Rozpis-skore'!$B$3:$B$162,"&lt;&gt;N"))=0,"",SUMIF('Rozpis-skore'!$C$3:$C$162,B142,'Rozpis-skore'!$I$3:$I$128)+SUMIF('Rozpis-skore'!$D$3:$D$162,B142,'Rozpis-skore'!$J$3:$J$128))</f>
        <v/>
      </c>
      <c r="M142" s="235" t="str">
        <f>IF((COUNTIFS('Rozpis-skore'!$C$3:$C$162,B142,'Rozpis-skore'!$B$3:$B$162,"&lt;&gt;N")+COUNTIFS('Rozpis-skore'!$D$3:$D$162,B142,'Rozpis-skore'!$B$3:$B$162,"&lt;&gt;N"))=0,"",SUMIF('Rozpis-skore'!$C$3:$C$162,$B142,'Rozpis-skore'!$E$3:$E$128)+SUMIF('Rozpis-skore'!$D$3:$D$162,$B142,'Rozpis-skore'!$F$3:$F$128))</f>
        <v/>
      </c>
      <c r="N142" s="355" t="str">
        <f>IF((COUNTIFS('Rozpis-skore'!$C$3:$C$162,B142,'Rozpis-skore'!$B$3:$B$162,"&lt;&gt;N")+COUNTIFS('Rozpis-skore'!$D$3:$D$162,B142,'Rozpis-skore'!$B$3:$B$162,"&lt;&gt;N"))=0,"",SUMIF('Rozpis-skore'!$C$3:$C$162,$B142,'Rozpis-skore'!$F$3:$F$128)+SUMIF('Rozpis-skore'!$D$3:$D$162,$B142,'Rozpis-skore'!$E$3:$E$128))</f>
        <v/>
      </c>
      <c r="O142" s="233" t="str">
        <f t="shared" si="22"/>
        <v/>
      </c>
      <c r="P142" s="445" t="str">
        <f t="shared" si="23"/>
        <v/>
      </c>
      <c r="Q142" s="447" t="str">
        <f>Tabulka!Q142</f>
        <v/>
      </c>
      <c r="R142" s="447" t="str">
        <f>IF($Q142="","",IF(AND(COUNTIF($Q$136:$Q$143,$Q142)&gt;1,COUNTIF($Q$136:$Q$143,$Q142)&lt;COUNTA($C$136:$C$143)),HLOOKUP($B142,'rozstřely-skore'!$C$452:$BN$465,10,0),""))</f>
        <v/>
      </c>
      <c r="S142" s="448" t="str">
        <f>IF($Q142="","",IF(AND(COUNTIF($Q$136:$Q$143,$Q142)&gt;1,COUNTIF($Q$136:$Q$143,$Q142)&lt;COUNTA($C$136:$C$143)),HLOOKUP($B142,'rozstřely-skore'!$C$452:$BN$465,11,0),""))</f>
        <v/>
      </c>
      <c r="T142" s="449" t="str">
        <f>IF($Q142="","",IF(AND(COUNTIF($Q$136:$Q$143,$Q142)&gt;1,COUNTIF($Q$136:$Q$143,$Q142)&lt;COUNTA($C$136:$C$143)),HLOOKUP($B142,'rozstřely-skore'!$C$452:$BN$465,12,0),""))</f>
        <v/>
      </c>
      <c r="U142" s="447" t="str">
        <f>IF($Q142="","",IF(AND(COUNTIF($Q$136:$Q$143,$Q142)&gt;1,COUNTIF($Q$136:$Q$143,$Q142)&lt;COUNTA($C$136:$C$143)),HLOOKUP($B142,'rozstřely-skore'!$C$452:$BN$465,13,0),""))</f>
        <v/>
      </c>
      <c r="V142" s="450" t="str">
        <f>IF($Q142="","",IF(AND(COUNTIF($Q$136:$Q$143,$Q142)&gt;1,COUNTIF($Q$136:$Q$143,$Q142)&lt;COUNTA($C$136:$C$143)),HLOOKUP($B142,'rozstřely-skore'!$C$452:$BN$465,14,0),""))</f>
        <v/>
      </c>
      <c r="W142" s="325"/>
    </row>
    <row r="143" spans="1:23" ht="30" customHeight="1" thickBot="1" x14ac:dyDescent="0.3">
      <c r="A143" s="324"/>
      <c r="B143" s="1014">
        <f>'Tabulky skupin'!B143</f>
        <v>128</v>
      </c>
      <c r="C143" s="909" t="str">
        <f>VLOOKUP($B143,jednotlivci!$C$5:$G$164,5,0)</f>
        <v/>
      </c>
      <c r="D143" s="104" t="str">
        <f>IFERROR(CONCATENATE(VLOOKUP(CONCATENATE(D$135,"_",$B143),'Rozpis-skore'!$A$3:$AC$162,IF(VLOOKUP(CONCATENATE(D$135,"_",$B143),'Rozpis-skore'!$A$3:$AC$162,3,0)=$B143,5,6),0),":",VLOOKUP(CONCATENATE(D$135,"_",$B143),'Rozpis-skore'!$A$3:$AC$162,IF(VLOOKUP(CONCATENATE(D$135,"_",$B143),'Rozpis-skore'!$A$3:$AC$162,3,0)=$B143,6,5),0),IF(VLOOKUP(CONCATENATE(D$135,"_",$B143),'Rozpis-skore'!$A$3:$AC$162,20,0)&lt;&gt;"",CONCATENATE(" (",VLOOKUP(CONCATENATE(D$135,"_",$B143),'Rozpis-skore'!$A$3:$AC$162,20,0),")"),"")),"")</f>
        <v/>
      </c>
      <c r="E143" s="105" t="str">
        <f>IFERROR(CONCATENATE(VLOOKUP(CONCATENATE(E$135,"_",$B143),'Rozpis-skore'!$A$3:$AC$162,IF(VLOOKUP(CONCATENATE(E$135,"_",$B143),'Rozpis-skore'!$A$3:$AC$162,3,0)=$B143,5,6),0),":",VLOOKUP(CONCATENATE(E$135,"_",$B143),'Rozpis-skore'!$A$3:$AC$162,IF(VLOOKUP(CONCATENATE(E$135,"_",$B143),'Rozpis-skore'!$A$3:$AC$162,3,0)=$B143,6,5),0),IF(VLOOKUP(CONCATENATE(E$135,"_",$B143),'Rozpis-skore'!$A$3:$AC$162,20,0)&lt;&gt;"",CONCATENATE(" (",VLOOKUP(CONCATENATE(E$135,"_",$B143),'Rozpis-skore'!$A$3:$AC$162,20,0),")"),"")),"")</f>
        <v/>
      </c>
      <c r="F143" s="105" t="str">
        <f>IFERROR(CONCATENATE(VLOOKUP(CONCATENATE(F$135,"_",$B143),'Rozpis-skore'!$A$3:$AC$162,IF(VLOOKUP(CONCATENATE(F$135,"_",$B143),'Rozpis-skore'!$A$3:$AC$162,3,0)=$B143,5,6),0),":",VLOOKUP(CONCATENATE(F$135,"_",$B143),'Rozpis-skore'!$A$3:$AC$162,IF(VLOOKUP(CONCATENATE(F$135,"_",$B143),'Rozpis-skore'!$A$3:$AC$162,3,0)=$B143,6,5),0),IF(VLOOKUP(CONCATENATE(F$135,"_",$B143),'Rozpis-skore'!$A$3:$AC$162,20,0)&lt;&gt;"",CONCATENATE(" (",VLOOKUP(CONCATENATE(F$135,"_",$B143),'Rozpis-skore'!$A$3:$AC$162,20,0),")"),"")),"")</f>
        <v/>
      </c>
      <c r="G143" s="105" t="str">
        <f>IFERROR(CONCATENATE(VLOOKUP(CONCATENATE(G$135,"_",$B143),'Rozpis-skore'!$A$3:$AC$162,IF(VLOOKUP(CONCATENATE(G$135,"_",$B143),'Rozpis-skore'!$A$3:$AC$162,3,0)=$B143,5,6),0),":",VLOOKUP(CONCATENATE(G$135,"_",$B143),'Rozpis-skore'!$A$3:$AC$162,IF(VLOOKUP(CONCATENATE(G$135,"_",$B143),'Rozpis-skore'!$A$3:$AC$162,3,0)=$B143,6,5),0),IF(VLOOKUP(CONCATENATE(G$135,"_",$B143),'Rozpis-skore'!$A$3:$AC$162,20,0)&lt;&gt;"",CONCATENATE(" (",VLOOKUP(CONCATENATE(G$135,"_",$B143),'Rozpis-skore'!$A$3:$AC$162,20,0),")"),"")),"")</f>
        <v/>
      </c>
      <c r="H143" s="105" t="str">
        <f>IFERROR(CONCATENATE(VLOOKUP(CONCATENATE(H$135,"_",$B143),'Rozpis-skore'!$A$3:$AC$162,IF(VLOOKUP(CONCATENATE(H$135,"_",$B143),'Rozpis-skore'!$A$3:$AC$162,3,0)=$B143,5,6),0),":",VLOOKUP(CONCATENATE(H$135,"_",$B143),'Rozpis-skore'!$A$3:$AC$162,IF(VLOOKUP(CONCATENATE(H$135,"_",$B143),'Rozpis-skore'!$A$3:$AC$162,3,0)=$B143,6,5),0),IF(VLOOKUP(CONCATENATE(H$135,"_",$B143),'Rozpis-skore'!$A$3:$AC$162,20,0)&lt;&gt;"",CONCATENATE(" (",VLOOKUP(CONCATENATE(H$135,"_",$B143),'Rozpis-skore'!$A$3:$AC$162,20,0),")"),"")),"")</f>
        <v/>
      </c>
      <c r="I143" s="105" t="str">
        <f>IFERROR(CONCATENATE(VLOOKUP(CONCATENATE(I$135,"_",$B143),'Rozpis-skore'!$A$3:$AC$162,IF(VLOOKUP(CONCATENATE(I$135,"_",$B143),'Rozpis-skore'!$A$3:$AC$162,3,0)=$B143,5,6),0),":",VLOOKUP(CONCATENATE(I$135,"_",$B143),'Rozpis-skore'!$A$3:$AC$162,IF(VLOOKUP(CONCATENATE(I$135,"_",$B143),'Rozpis-skore'!$A$3:$AC$162,3,0)=$B143,6,5),0),IF(VLOOKUP(CONCATENATE(I$135,"_",$B143),'Rozpis-skore'!$A$3:$AC$162,20,0)&lt;&gt;"",CONCATENATE(" (",VLOOKUP(CONCATENATE(I$135,"_",$B143),'Rozpis-skore'!$A$3:$AC$162,20,0),")"),"")),"")</f>
        <v/>
      </c>
      <c r="J143" s="105" t="str">
        <f>IFERROR(CONCATENATE(VLOOKUP(CONCATENATE(J$135,"_",$B143),'Rozpis-skore'!$A$3:$AC$162,IF(VLOOKUP(CONCATENATE(J$135,"_",$B143),'Rozpis-skore'!$A$3:$AC$162,3,0)=$B143,5,6),0),":",VLOOKUP(CONCATENATE(J$135,"_",$B143),'Rozpis-skore'!$A$3:$AC$162,IF(VLOOKUP(CONCATENATE(J$135,"_",$B143),'Rozpis-skore'!$A$3:$AC$162,3,0)=$B143,6,5),0),IF(VLOOKUP(CONCATENATE(J$135,"_",$B143),'Rozpis-skore'!$A$3:$AC$162,20,0)&lt;&gt;"",CONCATENATE(" (",VLOOKUP(CONCATENATE(J$135,"_",$B143),'Rozpis-skore'!$A$3:$AC$162,20,0),")"),"")),"")</f>
        <v/>
      </c>
      <c r="K143" s="554" t="str">
        <f>J142</f>
        <v>L</v>
      </c>
      <c r="L143" s="351" t="str">
        <f>IF((COUNTIFS('Rozpis-skore'!$C$3:$C$162,B143,'Rozpis-skore'!$B$3:$B$162,"&lt;&gt;N")+COUNTIFS('Rozpis-skore'!$D$3:$D$162,B143,'Rozpis-skore'!$B$3:$B$162,"&lt;&gt;N"))=0,"",SUMIF('Rozpis-skore'!$C$3:$C$162,B143,'Rozpis-skore'!$I$3:$I$128)+SUMIF('Rozpis-skore'!$D$3:$D$162,B143,'Rozpis-skore'!$J$3:$J$128))</f>
        <v/>
      </c>
      <c r="M143" s="357" t="str">
        <f>IF((COUNTIFS('Rozpis-skore'!$C$3:$C$162,B143,'Rozpis-skore'!$B$3:$B$162,"&lt;&gt;N")+COUNTIFS('Rozpis-skore'!$D$3:$D$162,B143,'Rozpis-skore'!$B$3:$B$162,"&lt;&gt;N"))=0,"",SUMIF('Rozpis-skore'!$C$3:$C$162,$B143,'Rozpis-skore'!$E$3:$E$128)+SUMIF('Rozpis-skore'!$D$3:$D$162,$B143,'Rozpis-skore'!$F$3:$F$128))</f>
        <v/>
      </c>
      <c r="N143" s="356" t="str">
        <f>IF((COUNTIFS('Rozpis-skore'!$C$3:$C$162,B143,'Rozpis-skore'!$B$3:$B$162,"&lt;&gt;N")+COUNTIFS('Rozpis-skore'!$D$3:$D$162,B143,'Rozpis-skore'!$B$3:$B$162,"&lt;&gt;N"))=0,"",SUMIF('Rozpis-skore'!$C$3:$C$162,$B143,'Rozpis-skore'!$F$3:$F$128)+SUMIF('Rozpis-skore'!$D$3:$D$162,$B143,'Rozpis-skore'!$E$3:$E$128))</f>
        <v/>
      </c>
      <c r="O143" s="353" t="str">
        <f t="shared" si="22"/>
        <v/>
      </c>
      <c r="P143" s="458" t="str">
        <f t="shared" si="23"/>
        <v/>
      </c>
      <c r="Q143" s="447" t="str">
        <f>Tabulka!Q143</f>
        <v/>
      </c>
      <c r="R143" s="460" t="str">
        <f>IF($Q143="","",IF(AND(COUNTIF($Q$136:$Q$143,$Q143)&gt;1,COUNTIF($Q$136:$Q$143,$Q143)&lt;COUNTA($C$136:$C$143)),HLOOKUP($B143,'rozstřely-skore'!$C$452:$BN$465,10,0),""))</f>
        <v/>
      </c>
      <c r="S143" s="461" t="str">
        <f>IF($Q143="","",IF(AND(COUNTIF($Q$136:$Q$143,$Q143)&gt;1,COUNTIF($Q$136:$Q$143,$Q143)&lt;COUNTA($C$136:$C$143)),HLOOKUP($B143,'rozstřely-skore'!$C$452:$BN$465,11,0),""))</f>
        <v/>
      </c>
      <c r="T143" s="462" t="str">
        <f>IF($Q143="","",IF(AND(COUNTIF($Q$136:$Q$143,$Q143)&gt;1,COUNTIF($Q$136:$Q$143,$Q143)&lt;COUNTA($C$136:$C$143)),HLOOKUP($B143,'rozstřely-skore'!$C$452:$BN$465,12,0),""))</f>
        <v/>
      </c>
      <c r="U143" s="460" t="str">
        <f>IF($Q143="","",IF(AND(COUNTIF($Q$136:$Q$143,$Q143)&gt;1,COUNTIF($Q$136:$Q$143,$Q143)&lt;COUNTA($C$136:$C$143)),HLOOKUP($B143,'rozstřely-skore'!$C$452:$BN$465,13,0),""))</f>
        <v/>
      </c>
      <c r="V143" s="463" t="str">
        <f>IF($Q143="","",IF(AND(COUNTIF($Q$136:$Q$143,$Q143)&gt;1,COUNTIF($Q$136:$Q$143,$Q143)&lt;COUNTA($C$136:$C$143)),HLOOKUP($B143,'rozstřely-skore'!$C$452:$BN$465,14,0),""))</f>
        <v/>
      </c>
      <c r="W143" s="325"/>
    </row>
    <row r="144" spans="1:23" ht="30" customHeight="1" x14ac:dyDescent="0.3">
      <c r="A144" s="324"/>
      <c r="B144" s="331"/>
      <c r="C144" s="829"/>
      <c r="D144" s="535"/>
      <c r="E144" s="535"/>
      <c r="F144" s="535"/>
      <c r="G144" s="535"/>
      <c r="H144" s="535"/>
      <c r="I144" s="535"/>
      <c r="J144" s="535"/>
      <c r="K144" s="535"/>
      <c r="L144" s="480"/>
      <c r="M144" s="536"/>
      <c r="N144" s="537"/>
      <c r="O144" s="480"/>
      <c r="P144" s="480"/>
      <c r="Q144" s="480"/>
      <c r="R144" s="335"/>
      <c r="S144" s="536"/>
      <c r="T144" s="538"/>
      <c r="U144" s="480"/>
      <c r="V144" s="480"/>
      <c r="W144" s="329"/>
    </row>
    <row r="145" spans="1:23" ht="30" customHeight="1" thickBot="1" x14ac:dyDescent="0.35">
      <c r="A145" s="336"/>
      <c r="B145" s="331"/>
      <c r="C145" s="829"/>
      <c r="D145" s="556"/>
      <c r="E145" s="556"/>
      <c r="F145" s="556"/>
      <c r="G145" s="556"/>
      <c r="H145" s="556"/>
      <c r="I145" s="556"/>
      <c r="J145" s="556"/>
      <c r="K145" s="556"/>
      <c r="L145" s="555"/>
      <c r="M145" s="557"/>
      <c r="N145" s="558"/>
      <c r="O145" s="555"/>
      <c r="P145" s="555"/>
      <c r="Q145" s="555"/>
      <c r="R145" s="337"/>
      <c r="S145" s="557"/>
      <c r="T145" s="559"/>
      <c r="U145" s="555"/>
      <c r="V145" s="555"/>
      <c r="W145" s="338"/>
    </row>
    <row r="146" spans="1:23" ht="30" customHeight="1" thickTop="1" x14ac:dyDescent="0.25">
      <c r="A146" s="324"/>
      <c r="B146" s="106"/>
      <c r="C146" s="832" t="str">
        <f>D148</f>
        <v>N</v>
      </c>
      <c r="D146" s="416" t="str">
        <f>C148</f>
        <v/>
      </c>
      <c r="E146" s="417" t="str">
        <f>C149</f>
        <v/>
      </c>
      <c r="F146" s="417" t="str">
        <f>C150</f>
        <v/>
      </c>
      <c r="G146" s="417" t="str">
        <f>C151</f>
        <v/>
      </c>
      <c r="H146" s="417" t="str">
        <f>C152</f>
        <v/>
      </c>
      <c r="I146" s="417" t="str">
        <f>C153</f>
        <v/>
      </c>
      <c r="J146" s="417" t="str">
        <f>C154</f>
        <v/>
      </c>
      <c r="K146" s="417" t="str">
        <f>C155</f>
        <v/>
      </c>
      <c r="L146" s="418" t="s">
        <v>14</v>
      </c>
      <c r="M146" s="1907" t="s">
        <v>13</v>
      </c>
      <c r="N146" s="1907"/>
      <c r="O146" s="920" t="s">
        <v>15</v>
      </c>
      <c r="P146" s="420" t="s">
        <v>186</v>
      </c>
      <c r="Q146" s="421" t="s">
        <v>107</v>
      </c>
      <c r="R146" s="422" t="s">
        <v>104</v>
      </c>
      <c r="S146" s="2054" t="s">
        <v>105</v>
      </c>
      <c r="T146" s="2055"/>
      <c r="U146" s="422" t="s">
        <v>106</v>
      </c>
      <c r="V146" s="423" t="s">
        <v>187</v>
      </c>
      <c r="W146" s="325"/>
    </row>
    <row r="147" spans="1:23" ht="30" customHeight="1" thickBot="1" x14ac:dyDescent="0.3">
      <c r="A147" s="324"/>
      <c r="B147" s="1011" t="str">
        <f>'Tabulky skupin'!B147</f>
        <v>N</v>
      </c>
      <c r="C147" s="833"/>
      <c r="D147" s="426">
        <f>B148</f>
        <v>131</v>
      </c>
      <c r="E147" s="427">
        <f>B149</f>
        <v>132</v>
      </c>
      <c r="F147" s="427">
        <f>B150</f>
        <v>133</v>
      </c>
      <c r="G147" s="428">
        <f>B151</f>
        <v>134</v>
      </c>
      <c r="H147" s="427">
        <f>B152</f>
        <v>135</v>
      </c>
      <c r="I147" s="429">
        <f>B153</f>
        <v>136</v>
      </c>
      <c r="J147" s="427">
        <f>B154</f>
        <v>137</v>
      </c>
      <c r="K147" s="427">
        <f>B155</f>
        <v>138</v>
      </c>
      <c r="L147" s="430"/>
      <c r="M147" s="1910"/>
      <c r="N147" s="1910"/>
      <c r="O147" s="431"/>
      <c r="P147" s="432"/>
      <c r="Q147" s="2056" t="s">
        <v>42</v>
      </c>
      <c r="R147" s="2057"/>
      <c r="S147" s="2057"/>
      <c r="T147" s="2057"/>
      <c r="U147" s="2057"/>
      <c r="V147" s="2058"/>
      <c r="W147" s="325"/>
    </row>
    <row r="148" spans="1:23" ht="30" customHeight="1" thickTop="1" x14ac:dyDescent="0.25">
      <c r="A148" s="324"/>
      <c r="B148" s="1012">
        <f>'Tabulky skupin'!B148</f>
        <v>131</v>
      </c>
      <c r="C148" s="898" t="str">
        <f>VLOOKUP($B148,jednotlivci!$C$5:$G$164,5,0)</f>
        <v/>
      </c>
      <c r="D148" s="433" t="str">
        <f>B147</f>
        <v>N</v>
      </c>
      <c r="E148" s="98" t="str">
        <f>IFERROR(CONCATENATE(VLOOKUP(CONCATENATE($B148,"_",E$147),'Rozpis-skore'!$A$3:$AC$162,IF(VLOOKUP(CONCATENATE($B148,"_",E$147),'Rozpis-skore'!$A$3:$AC$162,3,0)=$B148,5,6),0),":",VLOOKUP(CONCATENATE($B148,"_",E$147),'Rozpis-skore'!$A$3:$AC$162,IF(VLOOKUP(CONCATENATE($B148,"_",E$147),'Rozpis-skore'!$A$3:$AC$162,3,0)=$B148,6,5),0),IF(VLOOKUP(CONCATENATE($B148,"_",E$147),'Rozpis-skore'!$A$3:$AC$162,20,0)&lt;&gt;"",CONCATENATE(" (",VLOOKUP(CONCATENATE($B148,"_",E$147),'Rozpis-skore'!$A$3:$AC$162,20,0),")"),"")),"")</f>
        <v/>
      </c>
      <c r="F148" s="98" t="str">
        <f>IFERROR(CONCATENATE(VLOOKUP(CONCATENATE($B148,"_",F$147),'Rozpis-skore'!$A$3:$AC$162,IF(VLOOKUP(CONCATENATE($B148,"_",F$147),'Rozpis-skore'!$A$3:$AC$162,3,0)=$B148,5,6),0),":",VLOOKUP(CONCATENATE($B148,"_",F$147),'Rozpis-skore'!$A$3:$AC$162,IF(VLOOKUP(CONCATENATE($B148,"_",F$147),'Rozpis-skore'!$A$3:$AC$162,3,0)=$B148,6,5),0),IF(VLOOKUP(CONCATENATE($B148,"_",F$147),'Rozpis-skore'!$A$3:$AC$162,20,0)&lt;&gt;"",CONCATENATE(" (",VLOOKUP(CONCATENATE($B148,"_",F$147),'Rozpis-skore'!$A$3:$AC$162,20,0),")"),"")),"")</f>
        <v/>
      </c>
      <c r="G148" s="98" t="str">
        <f>IFERROR(CONCATENATE(VLOOKUP(CONCATENATE($B148,"_",G$147),'Rozpis-skore'!$A$3:$AC$162,IF(VLOOKUP(CONCATENATE($B148,"_",G$147),'Rozpis-skore'!$A$3:$AC$162,3,0)=$B148,5,6),0),":",VLOOKUP(CONCATENATE($B148,"_",G$147),'Rozpis-skore'!$A$3:$AC$162,IF(VLOOKUP(CONCATENATE($B148,"_",G$147),'Rozpis-skore'!$A$3:$AC$162,3,0)=$B148,6,5),0),IF(VLOOKUP(CONCATENATE($B148,"_",G$147),'Rozpis-skore'!$A$3:$AC$162,20,0)&lt;&gt;"",CONCATENATE(" (",VLOOKUP(CONCATENATE($B148,"_",G$147),'Rozpis-skore'!$A$3:$AC$162,20,0),")"),"")),"")</f>
        <v/>
      </c>
      <c r="H148" s="98" t="str">
        <f>IFERROR(CONCATENATE(VLOOKUP(CONCATENATE($B148,"_",H$147),'Rozpis-skore'!$A$3:$AC$162,IF(VLOOKUP(CONCATENATE($B148,"_",H$147),'Rozpis-skore'!$A$3:$AC$162,3,0)=$B148,5,6),0),":",VLOOKUP(CONCATENATE($B148,"_",H$147),'Rozpis-skore'!$A$3:$AC$162,IF(VLOOKUP(CONCATENATE($B148,"_",H$147),'Rozpis-skore'!$A$3:$AC$162,3,0)=$B148,6,5),0),IF(VLOOKUP(CONCATENATE($B148,"_",H$147),'Rozpis-skore'!$A$3:$AC$162,20,0)&lt;&gt;"",CONCATENATE(" (",VLOOKUP(CONCATENATE($B148,"_",H$147),'Rozpis-skore'!$A$3:$AC$162,20,0),")"),"")),"")</f>
        <v/>
      </c>
      <c r="I148" s="98" t="str">
        <f>IFERROR(CONCATENATE(VLOOKUP(CONCATENATE($B148,"_",I$147),'Rozpis-skore'!$A$3:$AC$162,IF(VLOOKUP(CONCATENATE($B148,"_",I$147),'Rozpis-skore'!$A$3:$AC$162,3,0)=$B148,5,6),0),":",VLOOKUP(CONCATENATE($B148,"_",I$147),'Rozpis-skore'!$A$3:$AC$162,IF(VLOOKUP(CONCATENATE($B148,"_",I$147),'Rozpis-skore'!$A$3:$AC$162,3,0)=$B148,6,5),0),IF(VLOOKUP(CONCATENATE($B148,"_",I$147),'Rozpis-skore'!$A$3:$AC$162,20,0)&lt;&gt;"",CONCATENATE(" (",VLOOKUP(CONCATENATE($B148,"_",I$147),'Rozpis-skore'!$A$3:$AC$162,20,0),")"),"")),"")</f>
        <v/>
      </c>
      <c r="J148" s="98" t="str">
        <f>IFERROR(CONCATENATE(VLOOKUP(CONCATENATE($B148,"_",J$147),'Rozpis-skore'!$A$3:$AC$162,IF(VLOOKUP(CONCATENATE($B148,"_",J$147),'Rozpis-skore'!$A$3:$AC$162,3,0)=$B148,5,6),0),":",VLOOKUP(CONCATENATE($B148,"_",J$147),'Rozpis-skore'!$A$3:$AC$162,IF(VLOOKUP(CONCATENATE($B148,"_",J$147),'Rozpis-skore'!$A$3:$AC$162,3,0)=$B148,6,5),0),IF(VLOOKUP(CONCATENATE($B148,"_",J$147),'Rozpis-skore'!$A$3:$AC$162,20,0)&lt;&gt;"",CONCATENATE(" (",VLOOKUP(CONCATENATE($B148,"_",J$147),'Rozpis-skore'!$A$3:$AC$162,20,0),")"),"")),"")</f>
        <v/>
      </c>
      <c r="K148" s="228" t="str">
        <f>IFERROR(CONCATENATE(VLOOKUP(CONCATENATE($B148,"_",K$147),'Rozpis-skore'!$A$3:$AC$162,IF(VLOOKUP(CONCATENATE($B148,"_",K$147),'Rozpis-skore'!$A$3:$AC$162,3,0)=$B148,5,6),0),":",VLOOKUP(CONCATENATE($B148,"_",K$147),'Rozpis-skore'!$A$3:$AC$162,IF(VLOOKUP(CONCATENATE($B148,"_",K$147),'Rozpis-skore'!$A$3:$AC$162,3,0)=$B148,6,5),0),IF(VLOOKUP(CONCATENATE($B148,"_",K$147),'Rozpis-skore'!$A$3:$AC$162,20,0)&lt;&gt;"",CONCATENATE(" (",VLOOKUP(CONCATENATE($B148,"_",K$147),'Rozpis-skore'!$A$3:$AC$162,20,0),")"),"")),"")</f>
        <v/>
      </c>
      <c r="L148" s="230" t="str">
        <f>IF((COUNTIFS('Rozpis-skore'!$C$3:$C$162,B148,'Rozpis-skore'!$B$3:$B$162,"&lt;&gt;N")+COUNTIFS('Rozpis-skore'!$D$3:$D$162,B148,'Rozpis-skore'!$B$3:$B$162,"&lt;&gt;N"))=0,"",SUMIF('Rozpis-skore'!$C$3:$C$162,B148,'Rozpis-skore'!$I$3:$I$128)+SUMIF('Rozpis-skore'!$D$3:$D$162,B148,'Rozpis-skore'!$J$3:$J$128))</f>
        <v/>
      </c>
      <c r="M148" s="234" t="str">
        <f>IF((COUNTIFS('Rozpis-skore'!$C$3:$C$162,B148,'Rozpis-skore'!$B$3:$B$162,"&lt;&gt;N")+COUNTIFS('Rozpis-skore'!$D$3:$D$162,B148,'Rozpis-skore'!$B$3:$B$162,"&lt;&gt;N"))=0,"",SUMIF('Rozpis-skore'!$C$3:$C$162,$B148,'Rozpis-skore'!$E$3:$E$128)+SUMIF('Rozpis-skore'!$D$3:$D$162,$B148,'Rozpis-skore'!$F$3:$F$128))</f>
        <v/>
      </c>
      <c r="N148" s="354" t="str">
        <f>IF((COUNTIFS('Rozpis-skore'!$C$3:$C$162,B148,'Rozpis-skore'!$B$3:$B$162,"&lt;&gt;N")+COUNTIFS('Rozpis-skore'!$D$3:$D$162,B148,'Rozpis-skore'!$B$3:$B$162,"&lt;&gt;N"))=0,"",SUMIF('Rozpis-skore'!$C$3:$C$162,$B148,'Rozpis-skore'!$F$3:$F$128)+SUMIF('Rozpis-skore'!$D$3:$D$162,$B148,'Rozpis-skore'!$E$3:$E$128))</f>
        <v/>
      </c>
      <c r="O148" s="231" t="str">
        <f t="shared" ref="O148:O155" si="24">IFERROR(M148-N148,"")</f>
        <v/>
      </c>
      <c r="P148" s="434" t="str">
        <f t="shared" ref="P148:P155" si="25">IFERROR(M148/N148,"")</f>
        <v/>
      </c>
      <c r="Q148" s="447" t="str">
        <f>Tabulka!Q148</f>
        <v/>
      </c>
      <c r="R148" s="436" t="str">
        <f>IF($Q148="","",IF(AND(COUNTIF($Q$148:$Q$155,$Q148)&gt;1,COUNTIF($Q$148:$Q$155,$Q148)&lt;COUNTA($C$148:$C$155)),HLOOKUP($B148,'rozstřely-skore'!$C$492:$BN$505,10,0),""))</f>
        <v/>
      </c>
      <c r="S148" s="437" t="str">
        <f>IF($Q148="","",IF(AND(COUNTIF($Q$148:$Q$155,$Q148)&gt;1,COUNTIF($Q$148:$Q$155,$Q148)&lt;COUNTA($C$148:$C$155)),HLOOKUP($B148,'rozstřely-skore'!$C$492:$BN$505,11,0),""))</f>
        <v/>
      </c>
      <c r="T148" s="438" t="str">
        <f>IF($Q148="","",IF(AND(COUNTIF($Q$148:$Q$155,$Q148)&gt;1,COUNTIF($Q$148:$Q$155,$Q148)&lt;COUNTA($C$148:$C$155)),HLOOKUP($B148,'rozstřely-skore'!$C$492:$BN$505,12,0),""))</f>
        <v/>
      </c>
      <c r="U148" s="436" t="str">
        <f>IF($Q148="","",IF(AND(COUNTIF($Q$148:$Q$155,$Q148)&gt;1,COUNTIF($Q$148:$Q$155,$Q148)&lt;COUNTA($C$148:$C$155)),HLOOKUP($B148,'rozstřely-skore'!$C$492:$BN$505,13,0),""))</f>
        <v/>
      </c>
      <c r="V148" s="439" t="str">
        <f>IF($Q148="","",IF(AND(COUNTIF($Q$148:$Q$155,$Q148)&gt;1,COUNTIF($Q$148:$Q$155,$Q148)&lt;COUNTA($C$148:$C$155)),HLOOKUP($B148,'rozstřely-skore'!$C$492:$BN$505,14,0),""))</f>
        <v/>
      </c>
      <c r="W148" s="325"/>
    </row>
    <row r="149" spans="1:23" ht="30" customHeight="1" x14ac:dyDescent="0.25">
      <c r="A149" s="324"/>
      <c r="B149" s="1013">
        <f>'Tabulky skupin'!B149</f>
        <v>132</v>
      </c>
      <c r="C149" s="899" t="str">
        <f>VLOOKUP($B149,jednotlivci!$C$5:$G$164,5,0)</f>
        <v/>
      </c>
      <c r="D149" s="100" t="str">
        <f>IFERROR(CONCATENATE(VLOOKUP(CONCATENATE(D$147,"_",$B149),'Rozpis-skore'!$A$3:$AC$162,IF(VLOOKUP(CONCATENATE(D$147,"_",$B149),'Rozpis-skore'!$A$3:$AC$162,3,0)=$B149,5,6),0),":",VLOOKUP(CONCATENATE(D$147,"_",$B149),'Rozpis-skore'!$A$3:$AC$162,IF(VLOOKUP(CONCATENATE(D$147,"_",$B149),'Rozpis-skore'!$A$3:$AC$162,3,0)=$B149,6,5),0),IF(VLOOKUP(CONCATENATE(D$147,"_",$B149),'Rozpis-skore'!$A$3:$AC$162,20,0)&lt;&gt;"",CONCATENATE(" (",VLOOKUP(CONCATENATE(D$147,"_",$B149),'Rozpis-skore'!$A$3:$AC$162,20,0),")"),"")),"")</f>
        <v/>
      </c>
      <c r="E149" s="444" t="str">
        <f>D148</f>
        <v>N</v>
      </c>
      <c r="F149" s="101" t="str">
        <f>IFERROR(CONCATENATE(VLOOKUP(CONCATENATE($B149,"_",F$147),'Rozpis-skore'!$A$3:$AC$162,IF(VLOOKUP(CONCATENATE($B149,"_",F$147),'Rozpis-skore'!$A$3:$AC$162,3,0)=$B149,5,6),0),":",VLOOKUP(CONCATENATE($B149,"_",F$147),'Rozpis-skore'!$A$3:$AC$162,IF(VLOOKUP(CONCATENATE($B149,"_",F$147),'Rozpis-skore'!$A$3:$AC$162,3,0)=$B149,6,5),0),IF(VLOOKUP(CONCATENATE($B149,"_",F$147),'Rozpis-skore'!$A$3:$AC$162,20,0)&lt;&gt;"",CONCATENATE(" (",VLOOKUP(CONCATENATE($B149,"_",F$147),'Rozpis-skore'!$A$3:$AC$162,20,0),")"),"")),"")</f>
        <v/>
      </c>
      <c r="G149" s="101" t="str">
        <f>IFERROR(CONCATENATE(VLOOKUP(CONCATENATE($B149,"_",G$147),'Rozpis-skore'!$A$3:$AC$162,IF(VLOOKUP(CONCATENATE($B149,"_",G$147),'Rozpis-skore'!$A$3:$AC$162,3,0)=$B149,5,6),0),":",VLOOKUP(CONCATENATE($B149,"_",G$147),'Rozpis-skore'!$A$3:$AC$162,IF(VLOOKUP(CONCATENATE($B149,"_",G$147),'Rozpis-skore'!$A$3:$AC$162,3,0)=$B149,6,5),0),IF(VLOOKUP(CONCATENATE($B149,"_",G$147),'Rozpis-skore'!$A$3:$AC$162,20,0)&lt;&gt;"",CONCATENATE(" (",VLOOKUP(CONCATENATE($B149,"_",G$147),'Rozpis-skore'!$A$3:$AC$162,20,0),")"),"")),"")</f>
        <v/>
      </c>
      <c r="H149" s="101" t="str">
        <f>IFERROR(CONCATENATE(VLOOKUP(CONCATENATE($B149,"_",H$147),'Rozpis-skore'!$A$3:$AC$162,IF(VLOOKUP(CONCATENATE($B149,"_",H$147),'Rozpis-skore'!$A$3:$AC$162,3,0)=$B149,5,6),0),":",VLOOKUP(CONCATENATE($B149,"_",H$147),'Rozpis-skore'!$A$3:$AC$162,IF(VLOOKUP(CONCATENATE($B149,"_",H$147),'Rozpis-skore'!$A$3:$AC$162,3,0)=$B149,6,5),0),IF(VLOOKUP(CONCATENATE($B149,"_",H$147),'Rozpis-skore'!$A$3:$AC$162,20,0)&lt;&gt;"",CONCATENATE(" (",VLOOKUP(CONCATENATE($B149,"_",H$147),'Rozpis-skore'!$A$3:$AC$162,20,0),")"),"")),"")</f>
        <v/>
      </c>
      <c r="I149" s="101" t="str">
        <f>IFERROR(CONCATENATE(VLOOKUP(CONCATENATE($B149,"_",I$147),'Rozpis-skore'!$A$3:$AC$162,IF(VLOOKUP(CONCATENATE($B149,"_",I$147),'Rozpis-skore'!$A$3:$AC$162,3,0)=$B149,5,6),0),":",VLOOKUP(CONCATENATE($B149,"_",I$147),'Rozpis-skore'!$A$3:$AC$162,IF(VLOOKUP(CONCATENATE($B149,"_",I$147),'Rozpis-skore'!$A$3:$AC$162,3,0)=$B149,6,5),0),IF(VLOOKUP(CONCATENATE($B149,"_",I$147),'Rozpis-skore'!$A$3:$AC$162,20,0)&lt;&gt;"",CONCATENATE(" (",VLOOKUP(CONCATENATE($B149,"_",I$147),'Rozpis-skore'!$A$3:$AC$162,20,0),")"),"")),"")</f>
        <v/>
      </c>
      <c r="J149" s="101" t="str">
        <f>IFERROR(CONCATENATE(VLOOKUP(CONCATENATE($B149,"_",J$147),'Rozpis-skore'!$A$3:$AC$162,IF(VLOOKUP(CONCATENATE($B149,"_",J$147),'Rozpis-skore'!$A$3:$AC$162,3,0)=$B149,5,6),0),":",VLOOKUP(CONCATENATE($B149,"_",J$147),'Rozpis-skore'!$A$3:$AC$162,IF(VLOOKUP(CONCATENATE($B149,"_",J$147),'Rozpis-skore'!$A$3:$AC$162,3,0)=$B149,6,5),0),IF(VLOOKUP(CONCATENATE($B149,"_",J$147),'Rozpis-skore'!$A$3:$AC$162,20,0)&lt;&gt;"",CONCATENATE(" (",VLOOKUP(CONCATENATE($B149,"_",J$147),'Rozpis-skore'!$A$3:$AC$162,20,0),")"),"")),"")</f>
        <v/>
      </c>
      <c r="K149" s="229" t="str">
        <f>IFERROR(CONCATENATE(VLOOKUP(CONCATENATE($B149,"_",K$147),'Rozpis-skore'!$A$3:$AC$162,IF(VLOOKUP(CONCATENATE($B149,"_",K$147),'Rozpis-skore'!$A$3:$AC$162,3,0)=$B149,5,6),0),":",VLOOKUP(CONCATENATE($B149,"_",K$147),'Rozpis-skore'!$A$3:$AC$162,IF(VLOOKUP(CONCATENATE($B149,"_",K$147),'Rozpis-skore'!$A$3:$AC$162,3,0)=$B149,6,5),0),IF(VLOOKUP(CONCATENATE($B149,"_",K$147),'Rozpis-skore'!$A$3:$AC$162,20,0)&lt;&gt;"",CONCATENATE(" (",VLOOKUP(CONCATENATE($B149,"_",K$147),'Rozpis-skore'!$A$3:$AC$162,20,0),")"),"")),"")</f>
        <v/>
      </c>
      <c r="L149" s="232" t="str">
        <f>IF((COUNTIFS('Rozpis-skore'!$C$3:$C$162,B149,'Rozpis-skore'!$B$3:$B$162,"&lt;&gt;N")+COUNTIFS('Rozpis-skore'!$D$3:$D$162,B149,'Rozpis-skore'!$B$3:$B$162,"&lt;&gt;N"))=0,"",SUMIF('Rozpis-skore'!$C$3:$C$162,B149,'Rozpis-skore'!$I$3:$I$128)+SUMIF('Rozpis-skore'!$D$3:$D$162,B149,'Rozpis-skore'!$J$3:$J$128))</f>
        <v/>
      </c>
      <c r="M149" s="235" t="str">
        <f>IF((COUNTIFS('Rozpis-skore'!$C$3:$C$162,B149,'Rozpis-skore'!$B$3:$B$162,"&lt;&gt;N")+COUNTIFS('Rozpis-skore'!$D$3:$D$162,B149,'Rozpis-skore'!$B$3:$B$162,"&lt;&gt;N"))=0,"",SUMIF('Rozpis-skore'!$C$3:$C$162,$B149,'Rozpis-skore'!$E$3:$E$128)+SUMIF('Rozpis-skore'!$D$3:$D$162,$B149,'Rozpis-skore'!$F$3:$F$128))</f>
        <v/>
      </c>
      <c r="N149" s="355" t="str">
        <f>IF((COUNTIFS('Rozpis-skore'!$C$3:$C$162,B149,'Rozpis-skore'!$B$3:$B$162,"&lt;&gt;N")+COUNTIFS('Rozpis-skore'!$D$3:$D$162,B149,'Rozpis-skore'!$B$3:$B$162,"&lt;&gt;N"))=0,"",SUMIF('Rozpis-skore'!$C$3:$C$162,$B149,'Rozpis-skore'!$F$3:$F$128)+SUMIF('Rozpis-skore'!$D$3:$D$162,$B149,'Rozpis-skore'!$E$3:$E$128))</f>
        <v/>
      </c>
      <c r="O149" s="233" t="str">
        <f t="shared" si="24"/>
        <v/>
      </c>
      <c r="P149" s="445" t="str">
        <f t="shared" si="25"/>
        <v/>
      </c>
      <c r="Q149" s="447" t="str">
        <f>Tabulka!Q149</f>
        <v/>
      </c>
      <c r="R149" s="447" t="str">
        <f>IF($Q149="","",IF(AND(COUNTIF($Q$148:$Q$155,$Q149)&gt;1,COUNTIF($Q$148:$Q$155,$Q149)&lt;COUNTA($C$148:$C$155)),HLOOKUP($B149,'rozstřely-skore'!$C$492:$BN$505,10,0),""))</f>
        <v/>
      </c>
      <c r="S149" s="448" t="str">
        <f>IF($Q149="","",IF(AND(COUNTIF($Q$148:$Q$155,$Q149)&gt;1,COUNTIF($Q$148:$Q$155,$Q149)&lt;COUNTA($C$148:$C$155)),HLOOKUP($B149,'rozstřely-skore'!$C$492:$BN$505,11,0),""))</f>
        <v/>
      </c>
      <c r="T149" s="449" t="str">
        <f>IF($Q149="","",IF(AND(COUNTIF($Q$148:$Q$155,$Q149)&gt;1,COUNTIF($Q$148:$Q$155,$Q149)&lt;COUNTA($C$148:$C$155)),HLOOKUP($B149,'rozstřely-skore'!$C$492:$BN$505,12,0),""))</f>
        <v/>
      </c>
      <c r="U149" s="447" t="str">
        <f>IF($Q149="","",IF(AND(COUNTIF($Q$148:$Q$155,$Q149)&gt;1,COUNTIF($Q$148:$Q$155,$Q149)&lt;COUNTA($C$148:$C$155)),HLOOKUP($B149,'rozstřely-skore'!$C$492:$BN$505,13,0),""))</f>
        <v/>
      </c>
      <c r="V149" s="450" t="str">
        <f>IF($Q149="","",IF(AND(COUNTIF($Q$148:$Q$155,$Q149)&gt;1,COUNTIF($Q$148:$Q$155,$Q149)&lt;COUNTA($C$148:$C$155)),HLOOKUP($B149,'rozstřely-skore'!$C$492:$BN$505,14,0),""))</f>
        <v/>
      </c>
      <c r="W149" s="325"/>
    </row>
    <row r="150" spans="1:23" ht="30" customHeight="1" x14ac:dyDescent="0.25">
      <c r="A150" s="324"/>
      <c r="B150" s="1013">
        <f>'Tabulky skupin'!B150</f>
        <v>133</v>
      </c>
      <c r="C150" s="899" t="str">
        <f>VLOOKUP($B150,jednotlivci!$C$5:$G$164,5,0)</f>
        <v/>
      </c>
      <c r="D150" s="100" t="str">
        <f>IFERROR(CONCATENATE(VLOOKUP(CONCATENATE(D$147,"_",$B150),'Rozpis-skore'!$A$3:$AC$162,IF(VLOOKUP(CONCATENATE(D$147,"_",$B150),'Rozpis-skore'!$A$3:$AC$162,3,0)=$B150,5,6),0),":",VLOOKUP(CONCATENATE(D$147,"_",$B150),'Rozpis-skore'!$A$3:$AC$162,IF(VLOOKUP(CONCATENATE(D$147,"_",$B150),'Rozpis-skore'!$A$3:$AC$162,3,0)=$B150,6,5),0),IF(VLOOKUP(CONCATENATE(D$147,"_",$B150),'Rozpis-skore'!$A$3:$AC$162,20,0)&lt;&gt;"",CONCATENATE(" (",VLOOKUP(CONCATENATE(D$147,"_",$B150),'Rozpis-skore'!$A$3:$AC$162,20,0),")"),"")),"")</f>
        <v/>
      </c>
      <c r="E150" s="103" t="str">
        <f>IFERROR(CONCATENATE(VLOOKUP(CONCATENATE(E$147,"_",$B150),'Rozpis-skore'!$A$3:$AC$162,IF(VLOOKUP(CONCATENATE(E$147,"_",$B150),'Rozpis-skore'!$A$3:$AC$162,3,0)=$B150,5,6),0),":",VLOOKUP(CONCATENATE(E$147,"_",$B150),'Rozpis-skore'!$A$3:$AC$162,IF(VLOOKUP(CONCATENATE(E$147,"_",$B150),'Rozpis-skore'!$A$3:$AC$162,3,0)=$B150,6,5),0),IF(VLOOKUP(CONCATENATE(E$147,"_",$B150),'Rozpis-skore'!$A$3:$AC$162,20,0)&lt;&gt;"",CONCATENATE(" (",VLOOKUP(CONCATENATE(E$147,"_",$B150),'Rozpis-skore'!$A$3:$AC$162,20,0),")"),"")),"")</f>
        <v/>
      </c>
      <c r="F150" s="444" t="str">
        <f>E149</f>
        <v>N</v>
      </c>
      <c r="G150" s="101" t="str">
        <f>IFERROR(CONCATENATE(VLOOKUP(CONCATENATE($B150,"_",G$147),'Rozpis-skore'!$A$3:$AC$162,IF(VLOOKUP(CONCATENATE($B150,"_",G$147),'Rozpis-skore'!$A$3:$AC$162,3,0)=$B150,5,6),0),":",VLOOKUP(CONCATENATE($B150,"_",G$147),'Rozpis-skore'!$A$3:$AC$162,IF(VLOOKUP(CONCATENATE($B150,"_",G$147),'Rozpis-skore'!$A$3:$AC$162,3,0)=$B150,6,5),0),IF(VLOOKUP(CONCATENATE($B150,"_",G$147),'Rozpis-skore'!$A$3:$AC$162,20,0)&lt;&gt;"",CONCATENATE(" (",VLOOKUP(CONCATENATE($B150,"_",G$147),'Rozpis-skore'!$A$3:$AC$162,20,0),")"),"")),"")</f>
        <v/>
      </c>
      <c r="H150" s="101" t="str">
        <f>IFERROR(CONCATENATE(VLOOKUP(CONCATENATE($B150,"_",H$147),'Rozpis-skore'!$A$3:$AC$162,IF(VLOOKUP(CONCATENATE($B150,"_",H$147),'Rozpis-skore'!$A$3:$AC$162,3,0)=$B150,5,6),0),":",VLOOKUP(CONCATENATE($B150,"_",H$147),'Rozpis-skore'!$A$3:$AC$162,IF(VLOOKUP(CONCATENATE($B150,"_",H$147),'Rozpis-skore'!$A$3:$AC$162,3,0)=$B150,6,5),0),IF(VLOOKUP(CONCATENATE($B150,"_",H$147),'Rozpis-skore'!$A$3:$AC$162,20,0)&lt;&gt;"",CONCATENATE(" (",VLOOKUP(CONCATENATE($B150,"_",H$147),'Rozpis-skore'!$A$3:$AC$162,20,0),")"),"")),"")</f>
        <v/>
      </c>
      <c r="I150" s="101" t="str">
        <f>IFERROR(CONCATENATE(VLOOKUP(CONCATENATE($B150,"_",I$147),'Rozpis-skore'!$A$3:$AC$162,IF(VLOOKUP(CONCATENATE($B150,"_",I$147),'Rozpis-skore'!$A$3:$AC$162,3,0)=$B150,5,6),0),":",VLOOKUP(CONCATENATE($B150,"_",I$147),'Rozpis-skore'!$A$3:$AC$162,IF(VLOOKUP(CONCATENATE($B150,"_",I$147),'Rozpis-skore'!$A$3:$AC$162,3,0)=$B150,6,5),0),IF(VLOOKUP(CONCATENATE($B150,"_",I$147),'Rozpis-skore'!$A$3:$AC$162,20,0)&lt;&gt;"",CONCATENATE(" (",VLOOKUP(CONCATENATE($B150,"_",I$147),'Rozpis-skore'!$A$3:$AC$162,20,0),")"),"")),"")</f>
        <v/>
      </c>
      <c r="J150" s="101" t="str">
        <f>IFERROR(CONCATENATE(VLOOKUP(CONCATENATE($B150,"_",J$147),'Rozpis-skore'!$A$3:$AC$162,IF(VLOOKUP(CONCATENATE($B150,"_",J$147),'Rozpis-skore'!$A$3:$AC$162,3,0)=$B150,5,6),0),":",VLOOKUP(CONCATENATE($B150,"_",J$147),'Rozpis-skore'!$A$3:$AC$162,IF(VLOOKUP(CONCATENATE($B150,"_",J$147),'Rozpis-skore'!$A$3:$AC$162,3,0)=$B150,6,5),0),IF(VLOOKUP(CONCATENATE($B150,"_",J$147),'Rozpis-skore'!$A$3:$AC$162,20,0)&lt;&gt;"",CONCATENATE(" (",VLOOKUP(CONCATENATE($B150,"_",J$147),'Rozpis-skore'!$A$3:$AC$162,20,0),")"),"")),"")</f>
        <v/>
      </c>
      <c r="K150" s="229" t="str">
        <f>IFERROR(CONCATENATE(VLOOKUP(CONCATENATE($B150,"_",K$147),'Rozpis-skore'!$A$3:$AC$162,IF(VLOOKUP(CONCATENATE($B150,"_",K$147),'Rozpis-skore'!$A$3:$AC$162,3,0)=$B150,5,6),0),":",VLOOKUP(CONCATENATE($B150,"_",K$147),'Rozpis-skore'!$A$3:$AC$162,IF(VLOOKUP(CONCATENATE($B150,"_",K$147),'Rozpis-skore'!$A$3:$AC$162,3,0)=$B150,6,5),0),IF(VLOOKUP(CONCATENATE($B150,"_",K$147),'Rozpis-skore'!$A$3:$AC$162,20,0)&lt;&gt;"",CONCATENATE(" (",VLOOKUP(CONCATENATE($B150,"_",K$147),'Rozpis-skore'!$A$3:$AC$162,20,0),")"),"")),"")</f>
        <v/>
      </c>
      <c r="L150" s="232" t="str">
        <f>IF((COUNTIFS('Rozpis-skore'!$C$3:$C$162,B150,'Rozpis-skore'!$B$3:$B$162,"&lt;&gt;N")+COUNTIFS('Rozpis-skore'!$D$3:$D$162,B150,'Rozpis-skore'!$B$3:$B$162,"&lt;&gt;N"))=0,"",SUMIF('Rozpis-skore'!$C$3:$C$162,B150,'Rozpis-skore'!$I$3:$I$128)+SUMIF('Rozpis-skore'!$D$3:$D$162,B150,'Rozpis-skore'!$J$3:$J$128))</f>
        <v/>
      </c>
      <c r="M150" s="235" t="str">
        <f>IF((COUNTIFS('Rozpis-skore'!$C$3:$C$162,B150,'Rozpis-skore'!$B$3:$B$162,"&lt;&gt;N")+COUNTIFS('Rozpis-skore'!$D$3:$D$162,B150,'Rozpis-skore'!$B$3:$B$162,"&lt;&gt;N"))=0,"",SUMIF('Rozpis-skore'!$C$3:$C$162,$B150,'Rozpis-skore'!$E$3:$E$128)+SUMIF('Rozpis-skore'!$D$3:$D$162,$B150,'Rozpis-skore'!$F$3:$F$128))</f>
        <v/>
      </c>
      <c r="N150" s="355" t="str">
        <f>IF((COUNTIFS('Rozpis-skore'!$C$3:$C$162,B150,'Rozpis-skore'!$B$3:$B$162,"&lt;&gt;N")+COUNTIFS('Rozpis-skore'!$D$3:$D$162,B150,'Rozpis-skore'!$B$3:$B$162,"&lt;&gt;N"))=0,"",SUMIF('Rozpis-skore'!$C$3:$C$162,$B150,'Rozpis-skore'!$F$3:$F$128)+SUMIF('Rozpis-skore'!$D$3:$D$162,$B150,'Rozpis-skore'!$E$3:$E$128))</f>
        <v/>
      </c>
      <c r="O150" s="233" t="str">
        <f t="shared" si="24"/>
        <v/>
      </c>
      <c r="P150" s="445" t="str">
        <f t="shared" si="25"/>
        <v/>
      </c>
      <c r="Q150" s="447" t="str">
        <f>Tabulka!Q150</f>
        <v/>
      </c>
      <c r="R150" s="447" t="str">
        <f>IF($Q150="","",IF(AND(COUNTIF($Q$148:$Q$155,$Q150)&gt;1,COUNTIF($Q$148:$Q$155,$Q150)&lt;COUNTA($C$148:$C$155)),HLOOKUP($B150,'rozstřely-skore'!$C$492:$BN$505,10,0),""))</f>
        <v/>
      </c>
      <c r="S150" s="448" t="str">
        <f>IF($Q150="","",IF(AND(COUNTIF($Q$148:$Q$155,$Q150)&gt;1,COUNTIF($Q$148:$Q$155,$Q150)&lt;COUNTA($C$148:$C$155)),HLOOKUP($B150,'rozstřely-skore'!$C$492:$BN$505,11,0),""))</f>
        <v/>
      </c>
      <c r="T150" s="449" t="str">
        <f>IF($Q150="","",IF(AND(COUNTIF($Q$148:$Q$155,$Q150)&gt;1,COUNTIF($Q$148:$Q$155,$Q150)&lt;COUNTA($C$148:$C$155)),HLOOKUP($B150,'rozstřely-skore'!$C$492:$BN$505,12,0),""))</f>
        <v/>
      </c>
      <c r="U150" s="447" t="str">
        <f>IF($Q150="","",IF(AND(COUNTIF($Q$148:$Q$155,$Q150)&gt;1,COUNTIF($Q$148:$Q$155,$Q150)&lt;COUNTA($C$148:$C$155)),HLOOKUP($B150,'rozstřely-skore'!$C$492:$BN$505,13,0),""))</f>
        <v/>
      </c>
      <c r="V150" s="450" t="str">
        <f>IF($Q150="","",IF(AND(COUNTIF($Q$148:$Q$155,$Q150)&gt;1,COUNTIF($Q$148:$Q$155,$Q150)&lt;COUNTA($C$148:$C$155)),HLOOKUP($B150,'rozstřely-skore'!$C$492:$BN$505,14,0),""))</f>
        <v/>
      </c>
      <c r="W150" s="325"/>
    </row>
    <row r="151" spans="1:23" ht="30" customHeight="1" x14ac:dyDescent="0.25">
      <c r="A151" s="324"/>
      <c r="B151" s="1013">
        <f>'Tabulky skupin'!B151</f>
        <v>134</v>
      </c>
      <c r="C151" s="899" t="str">
        <f>VLOOKUP($B151,jednotlivci!$C$5:$G$164,5,0)</f>
        <v/>
      </c>
      <c r="D151" s="100" t="str">
        <f>IFERROR(CONCATENATE(VLOOKUP(CONCATENATE(D$147,"_",$B151),'Rozpis-skore'!$A$3:$AC$162,IF(VLOOKUP(CONCATENATE(D$147,"_",$B151),'Rozpis-skore'!$A$3:$AC$162,3,0)=$B151,5,6),0),":",VLOOKUP(CONCATENATE(D$147,"_",$B151),'Rozpis-skore'!$A$3:$AC$162,IF(VLOOKUP(CONCATENATE(D$147,"_",$B151),'Rozpis-skore'!$A$3:$AC$162,3,0)=$B151,6,5),0),IF(VLOOKUP(CONCATENATE(D$147,"_",$B151),'Rozpis-skore'!$A$3:$AC$162,20,0)&lt;&gt;"",CONCATENATE(" (",VLOOKUP(CONCATENATE(D$147,"_",$B151),'Rozpis-skore'!$A$3:$AC$162,20,0),")"),"")),"")</f>
        <v/>
      </c>
      <c r="E151" s="103" t="str">
        <f>IFERROR(CONCATENATE(VLOOKUP(CONCATENATE(E$147,"_",$B151),'Rozpis-skore'!$A$3:$AC$162,IF(VLOOKUP(CONCATENATE(E$147,"_",$B151),'Rozpis-skore'!$A$3:$AC$162,3,0)=$B151,5,6),0),":",VLOOKUP(CONCATENATE(E$147,"_",$B151),'Rozpis-skore'!$A$3:$AC$162,IF(VLOOKUP(CONCATENATE(E$147,"_",$B151),'Rozpis-skore'!$A$3:$AC$162,3,0)=$B151,6,5),0),IF(VLOOKUP(CONCATENATE(E$147,"_",$B151),'Rozpis-skore'!$A$3:$AC$162,20,0)&lt;&gt;"",CONCATENATE(" (",VLOOKUP(CONCATENATE(E$147,"_",$B151),'Rozpis-skore'!$A$3:$AC$162,20,0),")"),"")),"")</f>
        <v/>
      </c>
      <c r="F151" s="103" t="str">
        <f>IFERROR(CONCATENATE(VLOOKUP(CONCATENATE(F$147,"_",$B151),'Rozpis-skore'!$A$3:$AC$162,IF(VLOOKUP(CONCATENATE(F$147,"_",$B151),'Rozpis-skore'!$A$3:$AC$162,3,0)=$B151,5,6),0),":",VLOOKUP(CONCATENATE(F$147,"_",$B151),'Rozpis-skore'!$A$3:$AC$162,IF(VLOOKUP(CONCATENATE(F$147,"_",$B151),'Rozpis-skore'!$A$3:$AC$162,3,0)=$B151,6,5),0),IF(VLOOKUP(CONCATENATE(F$147,"_",$B151),'Rozpis-skore'!$A$3:$AC$162,20,0)&lt;&gt;"",CONCATENATE(" (",VLOOKUP(CONCATENATE(F$147,"_",$B151),'Rozpis-skore'!$A$3:$AC$162,20,0),")"),"")),"")</f>
        <v/>
      </c>
      <c r="G151" s="444" t="str">
        <f>F150</f>
        <v>N</v>
      </c>
      <c r="H151" s="101" t="str">
        <f>IFERROR(CONCATENATE(VLOOKUP(CONCATENATE($B151,"_",H$147),'Rozpis-skore'!$A$3:$AC$162,IF(VLOOKUP(CONCATENATE($B151,"_",H$147),'Rozpis-skore'!$A$3:$AC$162,3,0)=$B151,5,6),0),":",VLOOKUP(CONCATENATE($B151,"_",H$147),'Rozpis-skore'!$A$3:$AC$162,IF(VLOOKUP(CONCATENATE($B151,"_",H$147),'Rozpis-skore'!$A$3:$AC$162,3,0)=$B151,6,5),0),IF(VLOOKUP(CONCATENATE($B151,"_",H$147),'Rozpis-skore'!$A$3:$AC$162,20,0)&lt;&gt;"",CONCATENATE(" (",VLOOKUP(CONCATENATE($B151,"_",H$147),'Rozpis-skore'!$A$3:$AC$162,20,0),")"),"")),"")</f>
        <v/>
      </c>
      <c r="I151" s="101" t="str">
        <f>IFERROR(CONCATENATE(VLOOKUP(CONCATENATE($B151,"_",I$147),'Rozpis-skore'!$A$3:$AC$162,IF(VLOOKUP(CONCATENATE($B151,"_",I$147),'Rozpis-skore'!$A$3:$AC$162,3,0)=$B151,5,6),0),":",VLOOKUP(CONCATENATE($B151,"_",I$147),'Rozpis-skore'!$A$3:$AC$162,IF(VLOOKUP(CONCATENATE($B151,"_",I$147),'Rozpis-skore'!$A$3:$AC$162,3,0)=$B151,6,5),0),IF(VLOOKUP(CONCATENATE($B151,"_",I$147),'Rozpis-skore'!$A$3:$AC$162,20,0)&lt;&gt;"",CONCATENATE(" (",VLOOKUP(CONCATENATE($B151,"_",I$147),'Rozpis-skore'!$A$3:$AC$162,20,0),")"),"")),"")</f>
        <v/>
      </c>
      <c r="J151" s="101" t="str">
        <f>IFERROR(CONCATENATE(VLOOKUP(CONCATENATE($B151,"_",J$147),'Rozpis-skore'!$A$3:$AC$162,IF(VLOOKUP(CONCATENATE($B151,"_",J$147),'Rozpis-skore'!$A$3:$AC$162,3,0)=$B151,5,6),0),":",VLOOKUP(CONCATENATE($B151,"_",J$147),'Rozpis-skore'!$A$3:$AC$162,IF(VLOOKUP(CONCATENATE($B151,"_",J$147),'Rozpis-skore'!$A$3:$AC$162,3,0)=$B151,6,5),0),IF(VLOOKUP(CONCATENATE($B151,"_",J$147),'Rozpis-skore'!$A$3:$AC$162,20,0)&lt;&gt;"",CONCATENATE(" (",VLOOKUP(CONCATENATE($B151,"_",J$147),'Rozpis-skore'!$A$3:$AC$162,20,0),")"),"")),"")</f>
        <v/>
      </c>
      <c r="K151" s="229" t="str">
        <f>IFERROR(CONCATENATE(VLOOKUP(CONCATENATE($B151,"_",K$147),'Rozpis-skore'!$A$3:$AC$162,IF(VLOOKUP(CONCATENATE($B151,"_",K$147),'Rozpis-skore'!$A$3:$AC$162,3,0)=$B151,5,6),0),":",VLOOKUP(CONCATENATE($B151,"_",K$147),'Rozpis-skore'!$A$3:$AC$162,IF(VLOOKUP(CONCATENATE($B151,"_",K$147),'Rozpis-skore'!$A$3:$AC$162,3,0)=$B151,6,5),0),IF(VLOOKUP(CONCATENATE($B151,"_",K$147),'Rozpis-skore'!$A$3:$AC$162,20,0)&lt;&gt;"",CONCATENATE(" (",VLOOKUP(CONCATENATE($B151,"_",K$147),'Rozpis-skore'!$A$3:$AC$162,20,0),")"),"")),"")</f>
        <v/>
      </c>
      <c r="L151" s="232" t="str">
        <f>IF((COUNTIFS('Rozpis-skore'!$C$3:$C$162,B151,'Rozpis-skore'!$B$3:$B$162,"&lt;&gt;N")+COUNTIFS('Rozpis-skore'!$D$3:$D$162,B151,'Rozpis-skore'!$B$3:$B$162,"&lt;&gt;N"))=0,"",SUMIF('Rozpis-skore'!$C$3:$C$162,B151,'Rozpis-skore'!$I$3:$I$128)+SUMIF('Rozpis-skore'!$D$3:$D$162,B151,'Rozpis-skore'!$J$3:$J$128))</f>
        <v/>
      </c>
      <c r="M151" s="235" t="str">
        <f>IF((COUNTIFS('Rozpis-skore'!$C$3:$C$162,B151,'Rozpis-skore'!$B$3:$B$162,"&lt;&gt;N")+COUNTIFS('Rozpis-skore'!$D$3:$D$162,B151,'Rozpis-skore'!$B$3:$B$162,"&lt;&gt;N"))=0,"",SUMIF('Rozpis-skore'!$C$3:$C$162,$B151,'Rozpis-skore'!$E$3:$E$128)+SUMIF('Rozpis-skore'!$D$3:$D$162,$B151,'Rozpis-skore'!$F$3:$F$128))</f>
        <v/>
      </c>
      <c r="N151" s="355" t="str">
        <f>IF((COUNTIFS('Rozpis-skore'!$C$3:$C$162,B151,'Rozpis-skore'!$B$3:$B$162,"&lt;&gt;N")+COUNTIFS('Rozpis-skore'!$D$3:$D$162,B151,'Rozpis-skore'!$B$3:$B$162,"&lt;&gt;N"))=0,"",SUMIF('Rozpis-skore'!$C$3:$C$162,$B151,'Rozpis-skore'!$F$3:$F$128)+SUMIF('Rozpis-skore'!$D$3:$D$162,$B151,'Rozpis-skore'!$E$3:$E$128))</f>
        <v/>
      </c>
      <c r="O151" s="233" t="str">
        <f t="shared" si="24"/>
        <v/>
      </c>
      <c r="P151" s="445" t="str">
        <f t="shared" si="25"/>
        <v/>
      </c>
      <c r="Q151" s="447" t="str">
        <f>Tabulka!Q151</f>
        <v/>
      </c>
      <c r="R151" s="447" t="str">
        <f>IF($Q151="","",IF(AND(COUNTIF($Q$148:$Q$155,$Q151)&gt;1,COUNTIF($Q$148:$Q$155,$Q151)&lt;COUNTA($C$148:$C$155)),HLOOKUP($B151,'rozstřely-skore'!$C$492:$BN$505,10,0),""))</f>
        <v/>
      </c>
      <c r="S151" s="448" t="str">
        <f>IF($Q151="","",IF(AND(COUNTIF($Q$148:$Q$155,$Q151)&gt;1,COUNTIF($Q$148:$Q$155,$Q151)&lt;COUNTA($C$148:$C$155)),HLOOKUP($B151,'rozstřely-skore'!$C$492:$BN$505,11,0),""))</f>
        <v/>
      </c>
      <c r="T151" s="449" t="str">
        <f>IF($Q151="","",IF(AND(COUNTIF($Q$148:$Q$155,$Q151)&gt;1,COUNTIF($Q$148:$Q$155,$Q151)&lt;COUNTA($C$148:$C$155)),HLOOKUP($B151,'rozstřely-skore'!$C$492:$BN$505,12,0),""))</f>
        <v/>
      </c>
      <c r="U151" s="447" t="str">
        <f>IF($Q151="","",IF(AND(COUNTIF($Q$148:$Q$155,$Q151)&gt;1,COUNTIF($Q$148:$Q$155,$Q151)&lt;COUNTA($C$148:$C$155)),HLOOKUP($B151,'rozstřely-skore'!$C$492:$BN$505,13,0),""))</f>
        <v/>
      </c>
      <c r="V151" s="450" t="str">
        <f>IF($Q151="","",IF(AND(COUNTIF($Q$148:$Q$155,$Q151)&gt;1,COUNTIF($Q$148:$Q$155,$Q151)&lt;COUNTA($C$148:$C$155)),HLOOKUP($B151,'rozstřely-skore'!$C$492:$BN$505,14,0),""))</f>
        <v/>
      </c>
      <c r="W151" s="325"/>
    </row>
    <row r="152" spans="1:23" ht="30" customHeight="1" x14ac:dyDescent="0.25">
      <c r="A152" s="324"/>
      <c r="B152" s="1013">
        <f>'Tabulky skupin'!B152</f>
        <v>135</v>
      </c>
      <c r="C152" s="899" t="str">
        <f>VLOOKUP($B152,jednotlivci!$C$5:$G$164,5,0)</f>
        <v/>
      </c>
      <c r="D152" s="100" t="str">
        <f>IFERROR(CONCATENATE(VLOOKUP(CONCATENATE(D$147,"_",$B152),'Rozpis-skore'!$A$3:$AC$162,IF(VLOOKUP(CONCATENATE(D$147,"_",$B152),'Rozpis-skore'!$A$3:$AC$162,3,0)=$B152,5,6),0),":",VLOOKUP(CONCATENATE(D$147,"_",$B152),'Rozpis-skore'!$A$3:$AC$162,IF(VLOOKUP(CONCATENATE(D$147,"_",$B152),'Rozpis-skore'!$A$3:$AC$162,3,0)=$B152,6,5),0),IF(VLOOKUP(CONCATENATE(D$147,"_",$B152),'Rozpis-skore'!$A$3:$AC$162,20,0)&lt;&gt;"",CONCATENATE(" (",VLOOKUP(CONCATENATE(D$147,"_",$B152),'Rozpis-skore'!$A$3:$AC$162,20,0),")"),"")),"")</f>
        <v/>
      </c>
      <c r="E152" s="103" t="str">
        <f>IFERROR(CONCATENATE(VLOOKUP(CONCATENATE(E$147,"_",$B152),'Rozpis-skore'!$A$3:$AC$162,IF(VLOOKUP(CONCATENATE(E$147,"_",$B152),'Rozpis-skore'!$A$3:$AC$162,3,0)=$B152,5,6),0),":",VLOOKUP(CONCATENATE(E$147,"_",$B152),'Rozpis-skore'!$A$3:$AC$162,IF(VLOOKUP(CONCATENATE(E$147,"_",$B152),'Rozpis-skore'!$A$3:$AC$162,3,0)=$B152,6,5),0),IF(VLOOKUP(CONCATENATE(E$147,"_",$B152),'Rozpis-skore'!$A$3:$AC$162,20,0)&lt;&gt;"",CONCATENATE(" (",VLOOKUP(CONCATENATE(E$147,"_",$B152),'Rozpis-skore'!$A$3:$AC$162,20,0),")"),"")),"")</f>
        <v/>
      </c>
      <c r="F152" s="103" t="str">
        <f>IFERROR(CONCATENATE(VLOOKUP(CONCATENATE(F$147,"_",$B152),'Rozpis-skore'!$A$3:$AC$162,IF(VLOOKUP(CONCATENATE(F$147,"_",$B152),'Rozpis-skore'!$A$3:$AC$162,3,0)=$B152,5,6),0),":",VLOOKUP(CONCATENATE(F$147,"_",$B152),'Rozpis-skore'!$A$3:$AC$162,IF(VLOOKUP(CONCATENATE(F$147,"_",$B152),'Rozpis-skore'!$A$3:$AC$162,3,0)=$B152,6,5),0),IF(VLOOKUP(CONCATENATE(F$147,"_",$B152),'Rozpis-skore'!$A$3:$AC$162,20,0)&lt;&gt;"",CONCATENATE(" (",VLOOKUP(CONCATENATE(F$147,"_",$B152),'Rozpis-skore'!$A$3:$AC$162,20,0),")"),"")),"")</f>
        <v/>
      </c>
      <c r="G152" s="103" t="str">
        <f>IFERROR(CONCATENATE(VLOOKUP(CONCATENATE(G$147,"_",$B152),'Rozpis-skore'!$A$3:$AC$162,IF(VLOOKUP(CONCATENATE(G$147,"_",$B152),'Rozpis-skore'!$A$3:$AC$162,3,0)=$B152,5,6),0),":",VLOOKUP(CONCATENATE(G$147,"_",$B152),'Rozpis-skore'!$A$3:$AC$162,IF(VLOOKUP(CONCATENATE(G$147,"_",$B152),'Rozpis-skore'!$A$3:$AC$162,3,0)=$B152,6,5),0),IF(VLOOKUP(CONCATENATE(G$147,"_",$B152),'Rozpis-skore'!$A$3:$AC$162,20,0)&lt;&gt;"",CONCATENATE(" (",VLOOKUP(CONCATENATE(G$147,"_",$B152),'Rozpis-skore'!$A$3:$AC$162,20,0),")"),"")),"")</f>
        <v/>
      </c>
      <c r="H152" s="444">
        <f>G1183</f>
        <v>0</v>
      </c>
      <c r="I152" s="101" t="str">
        <f>IFERROR(CONCATENATE(VLOOKUP(CONCATENATE($B152,"_",I$147),'Rozpis-skore'!$A$3:$AC$162,IF(VLOOKUP(CONCATENATE($B152,"_",I$147),'Rozpis-skore'!$A$3:$AC$162,3,0)=$B152,5,6),0),":",VLOOKUP(CONCATENATE($B152,"_",I$147),'Rozpis-skore'!$A$3:$AC$162,IF(VLOOKUP(CONCATENATE($B152,"_",I$147),'Rozpis-skore'!$A$3:$AC$162,3,0)=$B152,6,5),0),IF(VLOOKUP(CONCATENATE($B152,"_",I$147),'Rozpis-skore'!$A$3:$AC$162,20,0)&lt;&gt;"",CONCATENATE(" (",VLOOKUP(CONCATENATE($B152,"_",I$147),'Rozpis-skore'!$A$3:$AC$162,20,0),")"),"")),"")</f>
        <v/>
      </c>
      <c r="J152" s="101" t="str">
        <f>IFERROR(CONCATENATE(VLOOKUP(CONCATENATE($B152,"_",J$147),'Rozpis-skore'!$A$3:$AC$162,IF(VLOOKUP(CONCATENATE($B152,"_",J$147),'Rozpis-skore'!$A$3:$AC$162,3,0)=$B152,5,6),0),":",VLOOKUP(CONCATENATE($B152,"_",J$147),'Rozpis-skore'!$A$3:$AC$162,IF(VLOOKUP(CONCATENATE($B152,"_",J$147),'Rozpis-skore'!$A$3:$AC$162,3,0)=$B152,6,5),0),IF(VLOOKUP(CONCATENATE($B152,"_",J$147),'Rozpis-skore'!$A$3:$AC$162,20,0)&lt;&gt;"",CONCATENATE(" (",VLOOKUP(CONCATENATE($B152,"_",J$147),'Rozpis-skore'!$A$3:$AC$162,20,0),")"),"")),"")</f>
        <v/>
      </c>
      <c r="K152" s="229" t="str">
        <f>IFERROR(CONCATENATE(VLOOKUP(CONCATENATE($B152,"_",K$147),'Rozpis-skore'!$A$3:$AC$162,IF(VLOOKUP(CONCATENATE($B152,"_",K$147),'Rozpis-skore'!$A$3:$AC$162,3,0)=$B152,5,6),0),":",VLOOKUP(CONCATENATE($B152,"_",K$147),'Rozpis-skore'!$A$3:$AC$162,IF(VLOOKUP(CONCATENATE($B152,"_",K$147),'Rozpis-skore'!$A$3:$AC$162,3,0)=$B152,6,5),0),IF(VLOOKUP(CONCATENATE($B152,"_",K$147),'Rozpis-skore'!$A$3:$AC$162,20,0)&lt;&gt;"",CONCATENATE(" (",VLOOKUP(CONCATENATE($B152,"_",K$147),'Rozpis-skore'!$A$3:$AC$162,20,0),")"),"")),"")</f>
        <v/>
      </c>
      <c r="L152" s="232" t="str">
        <f>IF((COUNTIFS('Rozpis-skore'!$C$3:$C$162,B152,'Rozpis-skore'!$B$3:$B$162,"&lt;&gt;N")+COUNTIFS('Rozpis-skore'!$D$3:$D$162,B152,'Rozpis-skore'!$B$3:$B$162,"&lt;&gt;N"))=0,"",SUMIF('Rozpis-skore'!$C$3:$C$162,B152,'Rozpis-skore'!$I$3:$I$128)+SUMIF('Rozpis-skore'!$D$3:$D$162,B152,'Rozpis-skore'!$J$3:$J$128))</f>
        <v/>
      </c>
      <c r="M152" s="235" t="str">
        <f>IF((COUNTIFS('Rozpis-skore'!$C$3:$C$162,B152,'Rozpis-skore'!$B$3:$B$162,"&lt;&gt;N")+COUNTIFS('Rozpis-skore'!$D$3:$D$162,B152,'Rozpis-skore'!$B$3:$B$162,"&lt;&gt;N"))=0,"",SUMIF('Rozpis-skore'!$C$3:$C$162,$B152,'Rozpis-skore'!$E$3:$E$128)+SUMIF('Rozpis-skore'!$D$3:$D$162,$B152,'Rozpis-skore'!$F$3:$F$128))</f>
        <v/>
      </c>
      <c r="N152" s="355" t="str">
        <f>IF((COUNTIFS('Rozpis-skore'!$C$3:$C$162,B152,'Rozpis-skore'!$B$3:$B$162,"&lt;&gt;N")+COUNTIFS('Rozpis-skore'!$D$3:$D$162,B152,'Rozpis-skore'!$B$3:$B$162,"&lt;&gt;N"))=0,"",SUMIF('Rozpis-skore'!$C$3:$C$162,$B152,'Rozpis-skore'!$F$3:$F$128)+SUMIF('Rozpis-skore'!$D$3:$D$162,$B152,'Rozpis-skore'!$E$3:$E$128))</f>
        <v/>
      </c>
      <c r="O152" s="233" t="str">
        <f t="shared" si="24"/>
        <v/>
      </c>
      <c r="P152" s="445" t="str">
        <f t="shared" si="25"/>
        <v/>
      </c>
      <c r="Q152" s="447" t="str">
        <f>Tabulka!Q152</f>
        <v/>
      </c>
      <c r="R152" s="447" t="str">
        <f>IF($Q152="","",IF(AND(COUNTIF($Q$148:$Q$155,$Q152)&gt;1,COUNTIF($Q$148:$Q$155,$Q152)&lt;COUNTA($C$148:$C$155)),HLOOKUP($B152,'rozstřely-skore'!$C$492:$BN$505,10,0),""))</f>
        <v/>
      </c>
      <c r="S152" s="448" t="str">
        <f>IF($Q152="","",IF(AND(COUNTIF($Q$148:$Q$155,$Q152)&gt;1,COUNTIF($Q$148:$Q$155,$Q152)&lt;COUNTA($C$148:$C$155)),HLOOKUP($B152,'rozstřely-skore'!$C$492:$BN$505,11,0),""))</f>
        <v/>
      </c>
      <c r="T152" s="449" t="str">
        <f>IF($Q152="","",IF(AND(COUNTIF($Q$148:$Q$155,$Q152)&gt;1,COUNTIF($Q$148:$Q$155,$Q152)&lt;COUNTA($C$148:$C$155)),HLOOKUP($B152,'rozstřely-skore'!$C$492:$BN$505,12,0),""))</f>
        <v/>
      </c>
      <c r="U152" s="447" t="str">
        <f>IF($Q152="","",IF(AND(COUNTIF($Q$148:$Q$155,$Q152)&gt;1,COUNTIF($Q$148:$Q$155,$Q152)&lt;COUNTA($C$148:$C$155)),HLOOKUP($B152,'rozstřely-skore'!$C$492:$BN$505,13,0),""))</f>
        <v/>
      </c>
      <c r="V152" s="450" t="str">
        <f>IF($Q152="","",IF(AND(COUNTIF($Q$148:$Q$155,$Q152)&gt;1,COUNTIF($Q$148:$Q$155,$Q152)&lt;COUNTA($C$148:$C$155)),HLOOKUP($B152,'rozstřely-skore'!$C$492:$BN$505,14,0),""))</f>
        <v/>
      </c>
      <c r="W152" s="325"/>
    </row>
    <row r="153" spans="1:23" ht="30" customHeight="1" x14ac:dyDescent="0.25">
      <c r="A153" s="324"/>
      <c r="B153" s="1013">
        <f>'Tabulky skupin'!B153</f>
        <v>136</v>
      </c>
      <c r="C153" s="899" t="str">
        <f>VLOOKUP($B153,jednotlivci!$C$5:$G$164,5,0)</f>
        <v/>
      </c>
      <c r="D153" s="100" t="str">
        <f>IFERROR(CONCATENATE(VLOOKUP(CONCATENATE(D$147,"_",$B153),'Rozpis-skore'!$A$3:$AC$162,IF(VLOOKUP(CONCATENATE(D$147,"_",$B153),'Rozpis-skore'!$A$3:$AC$162,3,0)=$B153,5,6),0),":",VLOOKUP(CONCATENATE(D$147,"_",$B153),'Rozpis-skore'!$A$3:$AC$162,IF(VLOOKUP(CONCATENATE(D$147,"_",$B153),'Rozpis-skore'!$A$3:$AC$162,3,0)=$B153,6,5),0),IF(VLOOKUP(CONCATENATE(D$147,"_",$B153),'Rozpis-skore'!$A$3:$AC$162,20,0)&lt;&gt;"",CONCATENATE(" (",VLOOKUP(CONCATENATE(D$147,"_",$B153),'Rozpis-skore'!$A$3:$AC$162,20,0),")"),"")),"")</f>
        <v/>
      </c>
      <c r="E153" s="103" t="str">
        <f>IFERROR(CONCATENATE(VLOOKUP(CONCATENATE(E$147,"_",$B153),'Rozpis-skore'!$A$3:$AC$162,IF(VLOOKUP(CONCATENATE(E$147,"_",$B153),'Rozpis-skore'!$A$3:$AC$162,3,0)=$B153,5,6),0),":",VLOOKUP(CONCATENATE(E$147,"_",$B153),'Rozpis-skore'!$A$3:$AC$162,IF(VLOOKUP(CONCATENATE(E$147,"_",$B153),'Rozpis-skore'!$A$3:$AC$162,3,0)=$B153,6,5),0),IF(VLOOKUP(CONCATENATE(E$147,"_",$B153),'Rozpis-skore'!$A$3:$AC$162,20,0)&lt;&gt;"",CONCATENATE(" (",VLOOKUP(CONCATENATE(E$147,"_",$B153),'Rozpis-skore'!$A$3:$AC$162,20,0),")"),"")),"")</f>
        <v/>
      </c>
      <c r="F153" s="103" t="str">
        <f>IFERROR(CONCATENATE(VLOOKUP(CONCATENATE(F$147,"_",$B153),'Rozpis-skore'!$A$3:$AC$162,IF(VLOOKUP(CONCATENATE(F$147,"_",$B153),'Rozpis-skore'!$A$3:$AC$162,3,0)=$B153,5,6),0),":",VLOOKUP(CONCATENATE(F$147,"_",$B153),'Rozpis-skore'!$A$3:$AC$162,IF(VLOOKUP(CONCATENATE(F$147,"_",$B153),'Rozpis-skore'!$A$3:$AC$162,3,0)=$B153,6,5),0),IF(VLOOKUP(CONCATENATE(F$147,"_",$B153),'Rozpis-skore'!$A$3:$AC$162,20,0)&lt;&gt;"",CONCATENATE(" (",VLOOKUP(CONCATENATE(F$147,"_",$B153),'Rozpis-skore'!$A$3:$AC$162,20,0),")"),"")),"")</f>
        <v/>
      </c>
      <c r="G153" s="103" t="str">
        <f>IFERROR(CONCATENATE(VLOOKUP(CONCATENATE(G$147,"_",$B153),'Rozpis-skore'!$A$3:$AC$162,IF(VLOOKUP(CONCATENATE(G$147,"_",$B153),'Rozpis-skore'!$A$3:$AC$162,3,0)=$B153,5,6),0),":",VLOOKUP(CONCATENATE(G$147,"_",$B153),'Rozpis-skore'!$A$3:$AC$162,IF(VLOOKUP(CONCATENATE(G$147,"_",$B153),'Rozpis-skore'!$A$3:$AC$162,3,0)=$B153,6,5),0),IF(VLOOKUP(CONCATENATE(G$147,"_",$B153),'Rozpis-skore'!$A$3:$AC$162,20,0)&lt;&gt;"",CONCATENATE(" (",VLOOKUP(CONCATENATE(G$147,"_",$B153),'Rozpis-skore'!$A$3:$AC$162,20,0),")"),"")),"")</f>
        <v/>
      </c>
      <c r="H153" s="103" t="str">
        <f>IFERROR(CONCATENATE(VLOOKUP(CONCATENATE(H$147,"_",$B153),'Rozpis-skore'!$A$3:$AC$162,IF(VLOOKUP(CONCATENATE(H$147,"_",$B153),'Rozpis-skore'!$A$3:$AC$162,3,0)=$B153,5,6),0),":",VLOOKUP(CONCATENATE(H$147,"_",$B153),'Rozpis-skore'!$A$3:$AC$162,IF(VLOOKUP(CONCATENATE(H$147,"_",$B153),'Rozpis-skore'!$A$3:$AC$162,3,0)=$B153,6,5),0),IF(VLOOKUP(CONCATENATE(H$147,"_",$B153),'Rozpis-skore'!$A$3:$AC$162,20,0)&lt;&gt;"",CONCATENATE(" (",VLOOKUP(CONCATENATE(H$147,"_",$B153),'Rozpis-skore'!$A$3:$AC$162,20,0),")"),"")),"")</f>
        <v/>
      </c>
      <c r="I153" s="444">
        <f>H152</f>
        <v>0</v>
      </c>
      <c r="J153" s="101" t="str">
        <f>IFERROR(CONCATENATE(VLOOKUP(CONCATENATE($B153,"_",J$147),'Rozpis-skore'!$A$3:$AC$162,IF(VLOOKUP(CONCATENATE($B153,"_",J$147),'Rozpis-skore'!$A$3:$AC$162,3,0)=$B153,5,6),0),":",VLOOKUP(CONCATENATE($B153,"_",J$147),'Rozpis-skore'!$A$3:$AC$162,IF(VLOOKUP(CONCATENATE($B153,"_",J$147),'Rozpis-skore'!$A$3:$AC$162,3,0)=$B153,6,5),0),IF(VLOOKUP(CONCATENATE($B153,"_",J$147),'Rozpis-skore'!$A$3:$AC$162,20,0)&lt;&gt;"",CONCATENATE(" (",VLOOKUP(CONCATENATE($B153,"_",J$147),'Rozpis-skore'!$A$3:$AC$162,20,0),")"),"")),"")</f>
        <v/>
      </c>
      <c r="K153" s="229" t="str">
        <f>IFERROR(CONCATENATE(VLOOKUP(CONCATENATE($B153,"_",K$147),'Rozpis-skore'!$A$3:$AC$162,IF(VLOOKUP(CONCATENATE($B153,"_",K$147),'Rozpis-skore'!$A$3:$AC$162,3,0)=$B153,5,6),0),":",VLOOKUP(CONCATENATE($B153,"_",K$147),'Rozpis-skore'!$A$3:$AC$162,IF(VLOOKUP(CONCATENATE($B153,"_",K$147),'Rozpis-skore'!$A$3:$AC$162,3,0)=$B153,6,5),0),IF(VLOOKUP(CONCATENATE($B153,"_",K$147),'Rozpis-skore'!$A$3:$AC$162,20,0)&lt;&gt;"",CONCATENATE(" (",VLOOKUP(CONCATENATE($B153,"_",K$147),'Rozpis-skore'!$A$3:$AC$162,20,0),")"),"")),"")</f>
        <v/>
      </c>
      <c r="L153" s="232" t="str">
        <f>IF((COUNTIFS('Rozpis-skore'!$C$3:$C$162,B153,'Rozpis-skore'!$B$3:$B$162,"&lt;&gt;N")+COUNTIFS('Rozpis-skore'!$D$3:$D$162,B153,'Rozpis-skore'!$B$3:$B$162,"&lt;&gt;N"))=0,"",SUMIF('Rozpis-skore'!$C$3:$C$162,B153,'Rozpis-skore'!$I$3:$I$128)+SUMIF('Rozpis-skore'!$D$3:$D$162,B153,'Rozpis-skore'!$J$3:$J$128))</f>
        <v/>
      </c>
      <c r="M153" s="235" t="str">
        <f>IF((COUNTIFS('Rozpis-skore'!$C$3:$C$162,B153,'Rozpis-skore'!$B$3:$B$162,"&lt;&gt;N")+COUNTIFS('Rozpis-skore'!$D$3:$D$162,B153,'Rozpis-skore'!$B$3:$B$162,"&lt;&gt;N"))=0,"",SUMIF('Rozpis-skore'!$C$3:$C$162,$B153,'Rozpis-skore'!$E$3:$E$128)+SUMIF('Rozpis-skore'!$D$3:$D$162,$B153,'Rozpis-skore'!$F$3:$F$128))</f>
        <v/>
      </c>
      <c r="N153" s="355" t="str">
        <f>IF((COUNTIFS('Rozpis-skore'!$C$3:$C$162,B153,'Rozpis-skore'!$B$3:$B$162,"&lt;&gt;N")+COUNTIFS('Rozpis-skore'!$D$3:$D$162,B153,'Rozpis-skore'!$B$3:$B$162,"&lt;&gt;N"))=0,"",SUMIF('Rozpis-skore'!$C$3:$C$162,$B153,'Rozpis-skore'!$F$3:$F$128)+SUMIF('Rozpis-skore'!$D$3:$D$162,$B153,'Rozpis-skore'!$E$3:$E$128))</f>
        <v/>
      </c>
      <c r="O153" s="233" t="str">
        <f t="shared" si="24"/>
        <v/>
      </c>
      <c r="P153" s="445" t="str">
        <f t="shared" si="25"/>
        <v/>
      </c>
      <c r="Q153" s="447" t="str">
        <f>Tabulka!Q153</f>
        <v/>
      </c>
      <c r="R153" s="447" t="str">
        <f>IF($Q153="","",IF(AND(COUNTIF($Q$148:$Q$155,$Q153)&gt;1,COUNTIF($Q$148:$Q$155,$Q153)&lt;COUNTA($C$148:$C$155)),HLOOKUP($B153,'rozstřely-skore'!$C$492:$BN$505,10,0),""))</f>
        <v/>
      </c>
      <c r="S153" s="448" t="str">
        <f>IF($Q153="","",IF(AND(COUNTIF($Q$148:$Q$155,$Q153)&gt;1,COUNTIF($Q$148:$Q$155,$Q153)&lt;COUNTA($C$148:$C$155)),HLOOKUP($B153,'rozstřely-skore'!$C$492:$BN$505,11,0),""))</f>
        <v/>
      </c>
      <c r="T153" s="449" t="str">
        <f>IF($Q153="","",IF(AND(COUNTIF($Q$148:$Q$155,$Q153)&gt;1,COUNTIF($Q$148:$Q$155,$Q153)&lt;COUNTA($C$148:$C$155)),HLOOKUP($B153,'rozstřely-skore'!$C$492:$BN$505,12,0),""))</f>
        <v/>
      </c>
      <c r="U153" s="447" t="str">
        <f>IF($Q153="","",IF(AND(COUNTIF($Q$148:$Q$155,$Q153)&gt;1,COUNTIF($Q$148:$Q$155,$Q153)&lt;COUNTA($C$148:$C$155)),HLOOKUP($B153,'rozstřely-skore'!$C$492:$BN$505,13,0),""))</f>
        <v/>
      </c>
      <c r="V153" s="450" t="str">
        <f>IF($Q153="","",IF(AND(COUNTIF($Q$148:$Q$155,$Q153)&gt;1,COUNTIF($Q$148:$Q$155,$Q153)&lt;COUNTA($C$148:$C$155)),HLOOKUP($B153,'rozstřely-skore'!$C$492:$BN$505,14,0),""))</f>
        <v/>
      </c>
      <c r="W153" s="325"/>
    </row>
    <row r="154" spans="1:23" ht="30" customHeight="1" x14ac:dyDescent="0.25">
      <c r="A154" s="324"/>
      <c r="B154" s="1013">
        <f>'Tabulky skupin'!B154</f>
        <v>137</v>
      </c>
      <c r="C154" s="899" t="str">
        <f>VLOOKUP($B154,jednotlivci!$C$5:$G$164,5,0)</f>
        <v/>
      </c>
      <c r="D154" s="100" t="str">
        <f>IFERROR(CONCATENATE(VLOOKUP(CONCATENATE(D$147,"_",$B154),'Rozpis-skore'!$A$3:$AC$162,IF(VLOOKUP(CONCATENATE(D$147,"_",$B154),'Rozpis-skore'!$A$3:$AC$162,3,0)=$B154,5,6),0),":",VLOOKUP(CONCATENATE(D$147,"_",$B154),'Rozpis-skore'!$A$3:$AC$162,IF(VLOOKUP(CONCATENATE(D$147,"_",$B154),'Rozpis-skore'!$A$3:$AC$162,3,0)=$B154,6,5),0),IF(VLOOKUP(CONCATENATE(D$147,"_",$B154),'Rozpis-skore'!$A$3:$AC$162,20,0)&lt;&gt;"",CONCATENATE(" (",VLOOKUP(CONCATENATE(D$147,"_",$B154),'Rozpis-skore'!$A$3:$AC$162,20,0),")"),"")),"")</f>
        <v/>
      </c>
      <c r="E154" s="103" t="str">
        <f>IFERROR(CONCATENATE(VLOOKUP(CONCATENATE(E$147,"_",$B154),'Rozpis-skore'!$A$3:$AC$162,IF(VLOOKUP(CONCATENATE(E$147,"_",$B154),'Rozpis-skore'!$A$3:$AC$162,3,0)=$B154,5,6),0),":",VLOOKUP(CONCATENATE(E$147,"_",$B154),'Rozpis-skore'!$A$3:$AC$162,IF(VLOOKUP(CONCATENATE(E$147,"_",$B154),'Rozpis-skore'!$A$3:$AC$162,3,0)=$B154,6,5),0),IF(VLOOKUP(CONCATENATE(E$147,"_",$B154),'Rozpis-skore'!$A$3:$AC$162,20,0)&lt;&gt;"",CONCATENATE(" (",VLOOKUP(CONCATENATE(E$147,"_",$B154),'Rozpis-skore'!$A$3:$AC$162,20,0),")"),"")),"")</f>
        <v/>
      </c>
      <c r="F154" s="103" t="str">
        <f>IFERROR(CONCATENATE(VLOOKUP(CONCATENATE(F$147,"_",$B154),'Rozpis-skore'!$A$3:$AC$162,IF(VLOOKUP(CONCATENATE(F$147,"_",$B154),'Rozpis-skore'!$A$3:$AC$162,3,0)=$B154,5,6),0),":",VLOOKUP(CONCATENATE(F$147,"_",$B154),'Rozpis-skore'!$A$3:$AC$162,IF(VLOOKUP(CONCATENATE(F$147,"_",$B154),'Rozpis-skore'!$A$3:$AC$162,3,0)=$B154,6,5),0),IF(VLOOKUP(CONCATENATE(F$147,"_",$B154),'Rozpis-skore'!$A$3:$AC$162,20,0)&lt;&gt;"",CONCATENATE(" (",VLOOKUP(CONCATENATE(F$147,"_",$B154),'Rozpis-skore'!$A$3:$AC$162,20,0),")"),"")),"")</f>
        <v/>
      </c>
      <c r="G154" s="103" t="str">
        <f>IFERROR(CONCATENATE(VLOOKUP(CONCATENATE(G$147,"_",$B154),'Rozpis-skore'!$A$3:$AC$162,IF(VLOOKUP(CONCATENATE(G$147,"_",$B154),'Rozpis-skore'!$A$3:$AC$162,3,0)=$B154,5,6),0),":",VLOOKUP(CONCATENATE(G$147,"_",$B154),'Rozpis-skore'!$A$3:$AC$162,IF(VLOOKUP(CONCATENATE(G$147,"_",$B154),'Rozpis-skore'!$A$3:$AC$162,3,0)=$B154,6,5),0),IF(VLOOKUP(CONCATENATE(G$147,"_",$B154),'Rozpis-skore'!$A$3:$AC$162,20,0)&lt;&gt;"",CONCATENATE(" (",VLOOKUP(CONCATENATE(G$147,"_",$B154),'Rozpis-skore'!$A$3:$AC$162,20,0),")"),"")),"")</f>
        <v/>
      </c>
      <c r="H154" s="103" t="str">
        <f>IFERROR(CONCATENATE(VLOOKUP(CONCATENATE(H$147,"_",$B154),'Rozpis-skore'!$A$3:$AC$162,IF(VLOOKUP(CONCATENATE(H$147,"_",$B154),'Rozpis-skore'!$A$3:$AC$162,3,0)=$B154,5,6),0),":",VLOOKUP(CONCATENATE(H$147,"_",$B154),'Rozpis-skore'!$A$3:$AC$162,IF(VLOOKUP(CONCATENATE(H$147,"_",$B154),'Rozpis-skore'!$A$3:$AC$162,3,0)=$B154,6,5),0),IF(VLOOKUP(CONCATENATE(H$147,"_",$B154),'Rozpis-skore'!$A$3:$AC$162,20,0)&lt;&gt;"",CONCATENATE(" (",VLOOKUP(CONCATENATE(H$147,"_",$B154),'Rozpis-skore'!$A$3:$AC$162,20,0),")"),"")),"")</f>
        <v/>
      </c>
      <c r="I154" s="103" t="str">
        <f>IFERROR(CONCATENATE(VLOOKUP(CONCATENATE(I$147,"_",$B154),'Rozpis-skore'!$A$3:$AC$162,IF(VLOOKUP(CONCATENATE(I$147,"_",$B154),'Rozpis-skore'!$A$3:$AC$162,3,0)=$B154,5,6),0),":",VLOOKUP(CONCATENATE(I$147,"_",$B154),'Rozpis-skore'!$A$3:$AC$162,IF(VLOOKUP(CONCATENATE(I$147,"_",$B154),'Rozpis-skore'!$A$3:$AC$162,3,0)=$B154,6,5),0),IF(VLOOKUP(CONCATENATE(I$147,"_",$B154),'Rozpis-skore'!$A$3:$AC$162,20,0)&lt;&gt;"",CONCATENATE(" (",VLOOKUP(CONCATENATE(I$147,"_",$B154),'Rozpis-skore'!$A$3:$AC$162,20,0),")"),"")),"")</f>
        <v/>
      </c>
      <c r="J154" s="444">
        <f>I153</f>
        <v>0</v>
      </c>
      <c r="K154" s="229" t="str">
        <f>IFERROR(CONCATENATE(VLOOKUP(CONCATENATE($B154,"_",K$147),'Rozpis-skore'!$A$3:$AC$162,IF(VLOOKUP(CONCATENATE($B154,"_",K$147),'Rozpis-skore'!$A$3:$AC$162,3,0)=$B154,5,6),0),":",VLOOKUP(CONCATENATE($B154,"_",K$147),'Rozpis-skore'!$A$3:$AC$162,IF(VLOOKUP(CONCATENATE($B154,"_",K$147),'Rozpis-skore'!$A$3:$AC$162,3,0)=$B154,6,5),0),IF(VLOOKUP(CONCATENATE($B154,"_",K$147),'Rozpis-skore'!$A$3:$AC$162,20,0)&lt;&gt;"",CONCATENATE(" (",VLOOKUP(CONCATENATE($B154,"_",K$147),'Rozpis-skore'!$A$3:$AC$162,20,0),")"),"")),"")</f>
        <v/>
      </c>
      <c r="L154" s="232" t="str">
        <f>IF((COUNTIFS('Rozpis-skore'!$C$3:$C$162,B154,'Rozpis-skore'!$B$3:$B$162,"&lt;&gt;N")+COUNTIFS('Rozpis-skore'!$D$3:$D$162,B154,'Rozpis-skore'!$B$3:$B$162,"&lt;&gt;N"))=0,"",SUMIF('Rozpis-skore'!$C$3:$C$162,B154,'Rozpis-skore'!$I$3:$I$128)+SUMIF('Rozpis-skore'!$D$3:$D$162,B154,'Rozpis-skore'!$J$3:$J$128))</f>
        <v/>
      </c>
      <c r="M154" s="235" t="str">
        <f>IF((COUNTIFS('Rozpis-skore'!$C$3:$C$162,B154,'Rozpis-skore'!$B$3:$B$162,"&lt;&gt;N")+COUNTIFS('Rozpis-skore'!$D$3:$D$162,B154,'Rozpis-skore'!$B$3:$B$162,"&lt;&gt;N"))=0,"",SUMIF('Rozpis-skore'!$C$3:$C$162,$B154,'Rozpis-skore'!$E$3:$E$128)+SUMIF('Rozpis-skore'!$D$3:$D$162,$B154,'Rozpis-skore'!$F$3:$F$128))</f>
        <v/>
      </c>
      <c r="N154" s="355" t="str">
        <f>IF((COUNTIFS('Rozpis-skore'!$C$3:$C$162,B154,'Rozpis-skore'!$B$3:$B$162,"&lt;&gt;N")+COUNTIFS('Rozpis-skore'!$D$3:$D$162,B154,'Rozpis-skore'!$B$3:$B$162,"&lt;&gt;N"))=0,"",SUMIF('Rozpis-skore'!$C$3:$C$162,$B154,'Rozpis-skore'!$F$3:$F$128)+SUMIF('Rozpis-skore'!$D$3:$D$162,$B154,'Rozpis-skore'!$E$3:$E$128))</f>
        <v/>
      </c>
      <c r="O154" s="233" t="str">
        <f t="shared" si="24"/>
        <v/>
      </c>
      <c r="P154" s="445" t="str">
        <f t="shared" si="25"/>
        <v/>
      </c>
      <c r="Q154" s="447" t="str">
        <f>Tabulka!Q154</f>
        <v/>
      </c>
      <c r="R154" s="447" t="str">
        <f>IF($Q154="","",IF(AND(COUNTIF($Q$148:$Q$155,$Q154)&gt;1,COUNTIF($Q$148:$Q$155,$Q154)&lt;COUNTA($C$148:$C$155)),HLOOKUP($B154,'rozstřely-skore'!$C$492:$BN$505,10,0),""))</f>
        <v/>
      </c>
      <c r="S154" s="448" t="str">
        <f>IF($Q154="","",IF(AND(COUNTIF($Q$148:$Q$155,$Q154)&gt;1,COUNTIF($Q$148:$Q$155,$Q154)&lt;COUNTA($C$148:$C$155)),HLOOKUP($B154,'rozstřely-skore'!$C$492:$BN$505,11,0),""))</f>
        <v/>
      </c>
      <c r="T154" s="449" t="str">
        <f>IF($Q154="","",IF(AND(COUNTIF($Q$148:$Q$155,$Q154)&gt;1,COUNTIF($Q$148:$Q$155,$Q154)&lt;COUNTA($C$148:$C$155)),HLOOKUP($B154,'rozstřely-skore'!$C$492:$BN$505,12,0),""))</f>
        <v/>
      </c>
      <c r="U154" s="447" t="str">
        <f>IF($Q154="","",IF(AND(COUNTIF($Q$148:$Q$155,$Q154)&gt;1,COUNTIF($Q$148:$Q$155,$Q154)&lt;COUNTA($C$148:$C$155)),HLOOKUP($B154,'rozstřely-skore'!$C$492:$BN$505,13,0),""))</f>
        <v/>
      </c>
      <c r="V154" s="450" t="str">
        <f>IF($Q154="","",IF(AND(COUNTIF($Q$148:$Q$155,$Q154)&gt;1,COUNTIF($Q$148:$Q$155,$Q154)&lt;COUNTA($C$148:$C$155)),HLOOKUP($B154,'rozstřely-skore'!$C$492:$BN$505,14,0),""))</f>
        <v/>
      </c>
      <c r="W154" s="325"/>
    </row>
    <row r="155" spans="1:23" ht="30" customHeight="1" thickBot="1" x14ac:dyDescent="0.3">
      <c r="A155" s="324"/>
      <c r="B155" s="1014">
        <f>'Tabulky skupin'!B155</f>
        <v>138</v>
      </c>
      <c r="C155" s="910" t="str">
        <f>VLOOKUP($B155,jednotlivci!$C$5:$G$164,5,0)</f>
        <v/>
      </c>
      <c r="D155" s="104" t="str">
        <f>IFERROR(CONCATENATE(VLOOKUP(CONCATENATE(D$147,"_",$B155),'Rozpis-skore'!$A$3:$AC$162,IF(VLOOKUP(CONCATENATE(D$147,"_",$B155),'Rozpis-skore'!$A$3:$AC$162,3,0)=$B155,5,6),0),":",VLOOKUP(CONCATENATE(D$147,"_",$B155),'Rozpis-skore'!$A$3:$AC$162,IF(VLOOKUP(CONCATENATE(D$147,"_",$B155),'Rozpis-skore'!$A$3:$AC$162,3,0)=$B155,6,5),0),IF(VLOOKUP(CONCATENATE(D$147,"_",$B155),'Rozpis-skore'!$A$3:$AC$162,20,0)&lt;&gt;"",CONCATENATE(" (",VLOOKUP(CONCATENATE(D$147,"_",$B155),'Rozpis-skore'!$A$3:$AC$162,20,0),")"),"")),"")</f>
        <v/>
      </c>
      <c r="E155" s="105" t="str">
        <f>IFERROR(CONCATENATE(VLOOKUP(CONCATENATE(E$147,"_",$B155),'Rozpis-skore'!$A$3:$AC$162,IF(VLOOKUP(CONCATENATE(E$147,"_",$B155),'Rozpis-skore'!$A$3:$AC$162,3,0)=$B155,5,6),0),":",VLOOKUP(CONCATENATE(E$147,"_",$B155),'Rozpis-skore'!$A$3:$AC$162,IF(VLOOKUP(CONCATENATE(E$147,"_",$B155),'Rozpis-skore'!$A$3:$AC$162,3,0)=$B155,6,5),0),IF(VLOOKUP(CONCATENATE(E$147,"_",$B155),'Rozpis-skore'!$A$3:$AC$162,20,0)&lt;&gt;"",CONCATENATE(" (",VLOOKUP(CONCATENATE(E$147,"_",$B155),'Rozpis-skore'!$A$3:$AC$162,20,0),")"),"")),"")</f>
        <v/>
      </c>
      <c r="F155" s="105" t="str">
        <f>IFERROR(CONCATENATE(VLOOKUP(CONCATENATE(F$147,"_",$B155),'Rozpis-skore'!$A$3:$AC$162,IF(VLOOKUP(CONCATENATE(F$147,"_",$B155),'Rozpis-skore'!$A$3:$AC$162,3,0)=$B155,5,6),0),":",VLOOKUP(CONCATENATE(F$147,"_",$B155),'Rozpis-skore'!$A$3:$AC$162,IF(VLOOKUP(CONCATENATE(F$147,"_",$B155),'Rozpis-skore'!$A$3:$AC$162,3,0)=$B155,6,5),0),IF(VLOOKUP(CONCATENATE(F$147,"_",$B155),'Rozpis-skore'!$A$3:$AC$162,20,0)&lt;&gt;"",CONCATENATE(" (",VLOOKUP(CONCATENATE(F$147,"_",$B155),'Rozpis-skore'!$A$3:$AC$162,20,0),")"),"")),"")</f>
        <v/>
      </c>
      <c r="G155" s="105" t="str">
        <f>IFERROR(CONCATENATE(VLOOKUP(CONCATENATE(G$147,"_",$B155),'Rozpis-skore'!$A$3:$AC$162,IF(VLOOKUP(CONCATENATE(G$147,"_",$B155),'Rozpis-skore'!$A$3:$AC$162,3,0)=$B155,5,6),0),":",VLOOKUP(CONCATENATE(G$147,"_",$B155),'Rozpis-skore'!$A$3:$AC$162,IF(VLOOKUP(CONCATENATE(G$147,"_",$B155),'Rozpis-skore'!$A$3:$AC$162,3,0)=$B155,6,5),0),IF(VLOOKUP(CONCATENATE(G$147,"_",$B155),'Rozpis-skore'!$A$3:$AC$162,20,0)&lt;&gt;"",CONCATENATE(" (",VLOOKUP(CONCATENATE(G$147,"_",$B155),'Rozpis-skore'!$A$3:$AC$162,20,0),")"),"")),"")</f>
        <v/>
      </c>
      <c r="H155" s="105" t="str">
        <f>IFERROR(CONCATENATE(VLOOKUP(CONCATENATE(H$147,"_",$B155),'Rozpis-skore'!$A$3:$AC$162,IF(VLOOKUP(CONCATENATE(H$147,"_",$B155),'Rozpis-skore'!$A$3:$AC$162,3,0)=$B155,5,6),0),":",VLOOKUP(CONCATENATE(H$147,"_",$B155),'Rozpis-skore'!$A$3:$AC$162,IF(VLOOKUP(CONCATENATE(H$147,"_",$B155),'Rozpis-skore'!$A$3:$AC$162,3,0)=$B155,6,5),0),IF(VLOOKUP(CONCATENATE(H$147,"_",$B155),'Rozpis-skore'!$A$3:$AC$162,20,0)&lt;&gt;"",CONCATENATE(" (",VLOOKUP(CONCATENATE(H$147,"_",$B155),'Rozpis-skore'!$A$3:$AC$162,20,0),")"),"")),"")</f>
        <v/>
      </c>
      <c r="I155" s="105" t="str">
        <f>IFERROR(CONCATENATE(VLOOKUP(CONCATENATE(I$147,"_",$B155),'Rozpis-skore'!$A$3:$AC$162,IF(VLOOKUP(CONCATENATE(I$147,"_",$B155),'Rozpis-skore'!$A$3:$AC$162,3,0)=$B155,5,6),0),":",VLOOKUP(CONCATENATE(I$147,"_",$B155),'Rozpis-skore'!$A$3:$AC$162,IF(VLOOKUP(CONCATENATE(I$147,"_",$B155),'Rozpis-skore'!$A$3:$AC$162,3,0)=$B155,6,5),0),IF(VLOOKUP(CONCATENATE(I$147,"_",$B155),'Rozpis-skore'!$A$3:$AC$162,20,0)&lt;&gt;"",CONCATENATE(" (",VLOOKUP(CONCATENATE(I$147,"_",$B155),'Rozpis-skore'!$A$3:$AC$162,20,0),")"),"")),"")</f>
        <v/>
      </c>
      <c r="J155" s="105" t="str">
        <f>IFERROR(CONCATENATE(VLOOKUP(CONCATENATE(J$147,"_",$B155),'Rozpis-skore'!$A$3:$AC$162,IF(VLOOKUP(CONCATENATE(J$147,"_",$B155),'Rozpis-skore'!$A$3:$AC$162,3,0)=$B155,5,6),0),":",VLOOKUP(CONCATENATE(J$147,"_",$B155),'Rozpis-skore'!$A$3:$AC$162,IF(VLOOKUP(CONCATENATE(J$147,"_",$B155),'Rozpis-skore'!$A$3:$AC$162,3,0)=$B155,6,5),0),IF(VLOOKUP(CONCATENATE(J$147,"_",$B155),'Rozpis-skore'!$A$3:$AC$162,20,0)&lt;&gt;"",CONCATENATE(" (",VLOOKUP(CONCATENATE(J$147,"_",$B155),'Rozpis-skore'!$A$3:$AC$162,20,0),")"),"")),"")</f>
        <v/>
      </c>
      <c r="K155" s="444">
        <f>J154</f>
        <v>0</v>
      </c>
      <c r="L155" s="351" t="str">
        <f>IF((COUNTIFS('Rozpis-skore'!$C$3:$C$162,B155,'Rozpis-skore'!$B$3:$B$162,"&lt;&gt;N")+COUNTIFS('Rozpis-skore'!$D$3:$D$162,B155,'Rozpis-skore'!$B$3:$B$162,"&lt;&gt;N"))=0,"",SUMIF('Rozpis-skore'!$C$3:$C$162,B155,'Rozpis-skore'!$I$3:$I$128)+SUMIF('Rozpis-skore'!$D$3:$D$162,B155,'Rozpis-skore'!$J$3:$J$128))</f>
        <v/>
      </c>
      <c r="M155" s="357" t="str">
        <f>IF((COUNTIFS('Rozpis-skore'!$C$3:$C$162,B155,'Rozpis-skore'!$B$3:$B$162,"&lt;&gt;N")+COUNTIFS('Rozpis-skore'!$D$3:$D$162,B155,'Rozpis-skore'!$B$3:$B$162,"&lt;&gt;N"))=0,"",SUMIF('Rozpis-skore'!$C$3:$C$162,$B155,'Rozpis-skore'!$E$3:$E$128)+SUMIF('Rozpis-skore'!$D$3:$D$162,$B155,'Rozpis-skore'!$F$3:$F$128))</f>
        <v/>
      </c>
      <c r="N155" s="356" t="str">
        <f>IF((COUNTIFS('Rozpis-skore'!$C$3:$C$162,B155,'Rozpis-skore'!$B$3:$B$162,"&lt;&gt;N")+COUNTIFS('Rozpis-skore'!$D$3:$D$162,B155,'Rozpis-skore'!$B$3:$B$162,"&lt;&gt;N"))=0,"",SUMIF('Rozpis-skore'!$C$3:$C$162,$B155,'Rozpis-skore'!$F$3:$F$128)+SUMIF('Rozpis-skore'!$D$3:$D$162,$B155,'Rozpis-skore'!$E$3:$E$128))</f>
        <v/>
      </c>
      <c r="O155" s="353" t="str">
        <f t="shared" si="24"/>
        <v/>
      </c>
      <c r="P155" s="458" t="str">
        <f t="shared" si="25"/>
        <v/>
      </c>
      <c r="Q155" s="447" t="str">
        <f>Tabulka!Q155</f>
        <v/>
      </c>
      <c r="R155" s="460" t="str">
        <f>IF($Q155="","",IF(AND(COUNTIF($Q$148:$Q$155,$Q155)&gt;1,COUNTIF($Q$148:$Q$155,$Q155)&lt;COUNTA($C$148:$C$155)),HLOOKUP($B155,'rozstřely-skore'!$C$492:$BN$505,10,0),""))</f>
        <v/>
      </c>
      <c r="S155" s="461" t="str">
        <f>IF($Q155="","",IF(AND(COUNTIF($Q$148:$Q$155,$Q155)&gt;1,COUNTIF($Q$148:$Q$155,$Q155)&lt;COUNTA($C$148:$C$155)),HLOOKUP($B155,'rozstřely-skore'!$C$492:$BN$505,11,0),""))</f>
        <v/>
      </c>
      <c r="T155" s="462" t="str">
        <f>IF($Q155="","",IF(AND(COUNTIF($Q$148:$Q$155,$Q155)&gt;1,COUNTIF($Q$148:$Q$155,$Q155)&lt;COUNTA($C$148:$C$155)),HLOOKUP($B155,'rozstřely-skore'!$C$492:$BN$505,12,0),""))</f>
        <v/>
      </c>
      <c r="U155" s="460" t="str">
        <f>IF($Q155="","",IF(AND(COUNTIF($Q$148:$Q$155,$Q155)&gt;1,COUNTIF($Q$148:$Q$155,$Q155)&lt;COUNTA($C$148:$C$155)),HLOOKUP($B155,'rozstřely-skore'!$C$492:$BN$505,13,0),""))</f>
        <v/>
      </c>
      <c r="V155" s="463" t="str">
        <f>IF($Q155="","",IF(AND(COUNTIF($Q$148:$Q$155,$Q155)&gt;1,COUNTIF($Q$148:$Q$155,$Q155)&lt;COUNTA($C$148:$C$155)),HLOOKUP($B155,'rozstřely-skore'!$C$492:$BN$505,14,0),""))</f>
        <v/>
      </c>
      <c r="W155" s="325"/>
    </row>
    <row r="156" spans="1:23" ht="30" customHeight="1" x14ac:dyDescent="0.3">
      <c r="A156" s="326"/>
      <c r="B156" s="327"/>
      <c r="C156" s="824"/>
      <c r="D156" s="468"/>
      <c r="E156" s="468"/>
      <c r="F156" s="468"/>
      <c r="G156" s="468"/>
      <c r="H156" s="468"/>
      <c r="I156" s="468"/>
      <c r="J156" s="468"/>
      <c r="K156" s="469"/>
      <c r="L156" s="470"/>
      <c r="M156" s="471"/>
      <c r="N156" s="472"/>
      <c r="O156" s="473"/>
      <c r="P156" s="473"/>
      <c r="Q156" s="474"/>
      <c r="R156" s="475"/>
      <c r="S156" s="476"/>
      <c r="T156" s="477"/>
      <c r="U156" s="475"/>
      <c r="V156" s="475"/>
      <c r="W156" s="329"/>
    </row>
    <row r="157" spans="1:23" ht="30" customHeight="1" thickBot="1" x14ac:dyDescent="0.35">
      <c r="A157" s="324"/>
      <c r="B157" s="331"/>
      <c r="C157" s="821"/>
      <c r="D157" s="481"/>
      <c r="E157" s="481"/>
      <c r="F157" s="481"/>
      <c r="G157" s="481"/>
      <c r="H157" s="481"/>
      <c r="I157" s="481"/>
      <c r="J157" s="481"/>
      <c r="K157" s="481"/>
      <c r="L157" s="482"/>
      <c r="M157" s="483"/>
      <c r="N157" s="484"/>
      <c r="O157" s="482"/>
      <c r="P157" s="482"/>
      <c r="Q157" s="485"/>
      <c r="R157" s="486"/>
      <c r="S157" s="487"/>
      <c r="T157" s="488"/>
      <c r="U157" s="485"/>
      <c r="V157" s="485"/>
      <c r="W157" s="325"/>
    </row>
    <row r="158" spans="1:23" ht="30" customHeight="1" x14ac:dyDescent="0.25">
      <c r="A158" s="324"/>
      <c r="B158" s="648"/>
      <c r="C158" s="834" t="str">
        <f>D160</f>
        <v>O</v>
      </c>
      <c r="D158" s="491" t="str">
        <f>C160</f>
        <v/>
      </c>
      <c r="E158" s="492" t="str">
        <f>C161</f>
        <v/>
      </c>
      <c r="F158" s="492" t="str">
        <f>C162</f>
        <v/>
      </c>
      <c r="G158" s="492" t="str">
        <f>C163</f>
        <v/>
      </c>
      <c r="H158" s="492" t="str">
        <f>C164</f>
        <v/>
      </c>
      <c r="I158" s="492" t="str">
        <f>C165</f>
        <v/>
      </c>
      <c r="J158" s="492" t="str">
        <f>C166</f>
        <v/>
      </c>
      <c r="K158" s="492" t="str">
        <f>C167</f>
        <v/>
      </c>
      <c r="L158" s="493" t="s">
        <v>14</v>
      </c>
      <c r="M158" s="1942" t="s">
        <v>13</v>
      </c>
      <c r="N158" s="1942"/>
      <c r="O158" s="921" t="s">
        <v>15</v>
      </c>
      <c r="P158" s="495" t="s">
        <v>186</v>
      </c>
      <c r="Q158" s="496" t="s">
        <v>107</v>
      </c>
      <c r="R158" s="922" t="s">
        <v>104</v>
      </c>
      <c r="S158" s="2059" t="s">
        <v>105</v>
      </c>
      <c r="T158" s="2059"/>
      <c r="U158" s="922" t="s">
        <v>106</v>
      </c>
      <c r="V158" s="498" t="s">
        <v>187</v>
      </c>
      <c r="W158" s="325"/>
    </row>
    <row r="159" spans="1:23" ht="30" customHeight="1" thickBot="1" x14ac:dyDescent="0.3">
      <c r="A159" s="324"/>
      <c r="B159" s="1011" t="str">
        <f>'Tabulky skupin'!B159</f>
        <v>O</v>
      </c>
      <c r="C159" s="835"/>
      <c r="D159" s="426">
        <f>B160</f>
        <v>141</v>
      </c>
      <c r="E159" s="427">
        <f>B161</f>
        <v>142</v>
      </c>
      <c r="F159" s="427">
        <f>B162</f>
        <v>143</v>
      </c>
      <c r="G159" s="428">
        <f>B163</f>
        <v>144</v>
      </c>
      <c r="H159" s="427">
        <f>B164</f>
        <v>145</v>
      </c>
      <c r="I159" s="429">
        <f>B165</f>
        <v>146</v>
      </c>
      <c r="J159" s="427">
        <f>B166</f>
        <v>147</v>
      </c>
      <c r="K159" s="427">
        <f>B167</f>
        <v>148</v>
      </c>
      <c r="L159" s="499"/>
      <c r="M159" s="1945"/>
      <c r="N159" s="1945"/>
      <c r="O159" s="917"/>
      <c r="P159" s="501"/>
      <c r="Q159" s="2066" t="s">
        <v>42</v>
      </c>
      <c r="R159" s="2067"/>
      <c r="S159" s="2067"/>
      <c r="T159" s="2067"/>
      <c r="U159" s="2067"/>
      <c r="V159" s="2068"/>
      <c r="W159" s="325"/>
    </row>
    <row r="160" spans="1:23" ht="30" customHeight="1" thickTop="1" x14ac:dyDescent="0.25">
      <c r="A160" s="324"/>
      <c r="B160" s="1012">
        <f>'Tabulky skupin'!B160</f>
        <v>141</v>
      </c>
      <c r="C160" s="892" t="str">
        <f>VLOOKUP($B160,jednotlivci!$C$5:$G$164,5,0)</f>
        <v/>
      </c>
      <c r="D160" s="502" t="str">
        <f>B159</f>
        <v>O</v>
      </c>
      <c r="E160" s="98" t="str">
        <f>IFERROR(CONCATENATE(VLOOKUP(CONCATENATE($B160,"_",E$159),'Rozpis-skore'!$A$3:$AC$162,IF(VLOOKUP(CONCATENATE($B160,"_",E$159),'Rozpis-skore'!$A$3:$AC$162,3,0)=$B160,5,6),0),":",VLOOKUP(CONCATENATE($B160,"_",E$159),'Rozpis-skore'!$A$3:$AC$162,IF(VLOOKUP(CONCATENATE($B160,"_",E$159),'Rozpis-skore'!$A$3:$AC$162,3,0)=$B160,6,5),0),IF(VLOOKUP(CONCATENATE($B160,"_",E$159),'Rozpis-skore'!$A$3:$AC$162,20,0)&lt;&gt;"",CONCATENATE(" (",VLOOKUP(CONCATENATE($B160,"_",E$159),'Rozpis-skore'!$A$3:$AC$162,20,0),")"),"")),"")</f>
        <v/>
      </c>
      <c r="F160" s="98" t="str">
        <f>IFERROR(CONCATENATE(VLOOKUP(CONCATENATE($B160,"_",F$159),'Rozpis-skore'!$A$3:$AC$162,IF(VLOOKUP(CONCATENATE($B160,"_",F$159),'Rozpis-skore'!$A$3:$AC$162,3,0)=$B160,5,6),0),":",VLOOKUP(CONCATENATE($B160,"_",F$159),'Rozpis-skore'!$A$3:$AC$162,IF(VLOOKUP(CONCATENATE($B160,"_",F$159),'Rozpis-skore'!$A$3:$AC$162,3,0)=$B160,6,5),0),IF(VLOOKUP(CONCATENATE($B160,"_",F$159),'Rozpis-skore'!$A$3:$AC$162,20,0)&lt;&gt;"",CONCATENATE(" (",VLOOKUP(CONCATENATE($B160,"_",F$159),'Rozpis-skore'!$A$3:$AC$162,20,0),")"),"")),"")</f>
        <v/>
      </c>
      <c r="G160" s="98" t="str">
        <f>IFERROR(CONCATENATE(VLOOKUP(CONCATENATE($B160,"_",G$159),'Rozpis-skore'!$A$3:$AC$162,IF(VLOOKUP(CONCATENATE($B160,"_",G$159),'Rozpis-skore'!$A$3:$AC$162,3,0)=$B160,5,6),0),":",VLOOKUP(CONCATENATE($B160,"_",G$159),'Rozpis-skore'!$A$3:$AC$162,IF(VLOOKUP(CONCATENATE($B160,"_",G$159),'Rozpis-skore'!$A$3:$AC$162,3,0)=$B160,6,5),0),IF(VLOOKUP(CONCATENATE($B160,"_",G$159),'Rozpis-skore'!$A$3:$AC$162,20,0)&lt;&gt;"",CONCATENATE(" (",VLOOKUP(CONCATENATE($B160,"_",G$159),'Rozpis-skore'!$A$3:$AC$162,20,0),")"),"")),"")</f>
        <v/>
      </c>
      <c r="H160" s="98" t="str">
        <f>IFERROR(CONCATENATE(VLOOKUP(CONCATENATE($B160,"_",H$159),'Rozpis-skore'!$A$3:$AC$162,IF(VLOOKUP(CONCATENATE($B160,"_",H$159),'Rozpis-skore'!$A$3:$AC$162,3,0)=$B160,5,6),0),":",VLOOKUP(CONCATENATE($B160,"_",H$159),'Rozpis-skore'!$A$3:$AC$162,IF(VLOOKUP(CONCATENATE($B160,"_",H$159),'Rozpis-skore'!$A$3:$AC$162,3,0)=$B160,6,5),0),IF(VLOOKUP(CONCATENATE($B160,"_",H$159),'Rozpis-skore'!$A$3:$AC$162,20,0)&lt;&gt;"",CONCATENATE(" (",VLOOKUP(CONCATENATE($B160,"_",H$159),'Rozpis-skore'!$A$3:$AC$162,20,0),")"),"")),"")</f>
        <v/>
      </c>
      <c r="I160" s="98" t="str">
        <f>IFERROR(CONCATENATE(VLOOKUP(CONCATENATE($B160,"_",I$159),'Rozpis-skore'!$A$3:$AC$162,IF(VLOOKUP(CONCATENATE($B160,"_",I$159),'Rozpis-skore'!$A$3:$AC$162,3,0)=$B160,5,6),0),":",VLOOKUP(CONCATENATE($B160,"_",I$159),'Rozpis-skore'!$A$3:$AC$162,IF(VLOOKUP(CONCATENATE($B160,"_",I$159),'Rozpis-skore'!$A$3:$AC$162,3,0)=$B160,6,5),0),IF(VLOOKUP(CONCATENATE($B160,"_",I$159),'Rozpis-skore'!$A$3:$AC$162,20,0)&lt;&gt;"",CONCATENATE(" (",VLOOKUP(CONCATENATE($B160,"_",I$159),'Rozpis-skore'!$A$3:$AC$162,20,0),")"),"")),"")</f>
        <v/>
      </c>
      <c r="J160" s="98" t="str">
        <f>IFERROR(CONCATENATE(VLOOKUP(CONCATENATE($B160,"_",J$159),'Rozpis-skore'!$A$3:$AC$162,IF(VLOOKUP(CONCATENATE($B160,"_",J$159),'Rozpis-skore'!$A$3:$AC$162,3,0)=$B160,5,6),0),":",VLOOKUP(CONCATENATE($B160,"_",J$159),'Rozpis-skore'!$A$3:$AC$162,IF(VLOOKUP(CONCATENATE($B160,"_",J$159),'Rozpis-skore'!$A$3:$AC$162,3,0)=$B160,6,5),0),IF(VLOOKUP(CONCATENATE($B160,"_",J$159),'Rozpis-skore'!$A$3:$AC$162,20,0)&lt;&gt;"",CONCATENATE(" (",VLOOKUP(CONCATENATE($B160,"_",J$159),'Rozpis-skore'!$A$3:$AC$162,20,0),")"),"")),"")</f>
        <v/>
      </c>
      <c r="K160" s="99" t="str">
        <f>IFERROR(CONCATENATE(VLOOKUP(CONCATENATE($B160,"_",K$159),'Rozpis-skore'!$A$3:$AC$162,IF(VLOOKUP(CONCATENATE($B160,"_",K$159),'Rozpis-skore'!$A$3:$AC$162,3,0)=$B160,5,6),0),":",VLOOKUP(CONCATENATE($B160,"_",K$159),'Rozpis-skore'!$A$3:$AC$162,IF(VLOOKUP(CONCATENATE($B160,"_",K$159),'Rozpis-skore'!$A$3:$AC$162,3,0)=$B160,6,5),0),IF(VLOOKUP(CONCATENATE($B160,"_",K$159),'Rozpis-skore'!$A$3:$AC$162,20,0)&lt;&gt;"",CONCATENATE(" (",VLOOKUP(CONCATENATE($B160,"_",K$159),'Rozpis-skore'!$A$3:$AC$162,20,0),")"),"")),"")</f>
        <v/>
      </c>
      <c r="L160" s="230" t="str">
        <f>IF((COUNTIFS('Rozpis-skore'!$C$3:$C$162,B160,'Rozpis-skore'!$B$3:$B$162,"&lt;&gt;N")+COUNTIFS('Rozpis-skore'!$D$3:$D$162,B160,'Rozpis-skore'!$B$3:$B$162,"&lt;&gt;N"))=0,"",SUMIF('Rozpis-skore'!$C$3:$C$162,B160,'Rozpis-skore'!$I$3:$I$128)+SUMIF('Rozpis-skore'!$D$3:$D$162,B160,'Rozpis-skore'!$J$3:$J$128))</f>
        <v/>
      </c>
      <c r="M160" s="234" t="str">
        <f>IF((COUNTIFS('Rozpis-skore'!$C$3:$C$162,B160,'Rozpis-skore'!$B$3:$B$162,"&lt;&gt;N")+COUNTIFS('Rozpis-skore'!$D$3:$D$162,B160,'Rozpis-skore'!$B$3:$B$162,"&lt;&gt;N"))=0,"",SUMIF('Rozpis-skore'!$C$3:$C$162,$B160,'Rozpis-skore'!$E$3:$E$128)+SUMIF('Rozpis-skore'!$D$3:$D$162,$B160,'Rozpis-skore'!$F$3:$F$128))</f>
        <v/>
      </c>
      <c r="N160" s="354" t="str">
        <f>IF((COUNTIFS('Rozpis-skore'!$C$3:$C$162,B160,'Rozpis-skore'!$B$3:$B$162,"&lt;&gt;N")+COUNTIFS('Rozpis-skore'!$D$3:$D$162,B160,'Rozpis-skore'!$B$3:$B$162,"&lt;&gt;N"))=0,"",SUMIF('Rozpis-skore'!$C$3:$C$162,$B160,'Rozpis-skore'!$F$3:$F$128)+SUMIF('Rozpis-skore'!$D$3:$D$162,$B160,'Rozpis-skore'!$E$3:$E$128))</f>
        <v/>
      </c>
      <c r="O160" s="231" t="str">
        <f t="shared" ref="O160:O167" si="26">IFERROR(M160-N160,"")</f>
        <v/>
      </c>
      <c r="P160" s="434" t="str">
        <f t="shared" ref="P160:P167" si="27">IFERROR(M160/N160,"")</f>
        <v/>
      </c>
      <c r="Q160" s="447" t="str">
        <f>Tabulka!Q160</f>
        <v/>
      </c>
      <c r="R160" s="436" t="str">
        <f>IF($Q160="","",IF(AND(COUNTIF($Q$160:$Q$167,$Q160)&gt;1,COUNTIF($Q$160:$Q$167,$Q160)&lt;COUNTA($C$160:$C$167)),HLOOKUP($B160,'rozstřely-skore'!$C$532:$BN$545,10,0),""))</f>
        <v/>
      </c>
      <c r="S160" s="437" t="str">
        <f>IF($Q160="","",IF(AND(COUNTIF($Q$160:$Q$167,$Q160)&gt;1,COUNTIF($Q$160:$Q$167,$Q160)&lt;COUNTA($C$160:$C$167)),HLOOKUP($B160,'rozstřely-skore'!$C$532:$BN$545,11,0),""))</f>
        <v/>
      </c>
      <c r="T160" s="438" t="str">
        <f>IF($Q160="","",IF(AND(COUNTIF($Q$160:$Q$167,$Q160)&gt;1,COUNTIF($Q$160:$Q$167,$Q160)&lt;COUNTA($C$160:$C$167)),HLOOKUP($B160,'rozstřely-skore'!$C$532:$BN$545,12,0),""))</f>
        <v/>
      </c>
      <c r="U160" s="436" t="str">
        <f>IF($Q160="","",IF(AND(COUNTIF($Q$160:$Q$167,$Q160)&gt;1,COUNTIF($Q$160:$Q$167,$Q160)&lt;COUNTA($C$160:$C$167)),HLOOKUP($B160,'rozstřely-skore'!$C$532:$BN$545,13,0),""))</f>
        <v/>
      </c>
      <c r="V160" s="439" t="str">
        <f>IF($Q160="","",IF(AND(COUNTIF($Q$160:$Q$167,$Q160)&gt;1,COUNTIF($Q$160:$Q$167,$Q160)&lt;COUNTA($C$160:$C$167)),HLOOKUP($B160,'rozstřely-skore'!$C$532:$BN$545,14,0),""))</f>
        <v/>
      </c>
      <c r="W160" s="325"/>
    </row>
    <row r="161" spans="1:23" ht="30" customHeight="1" x14ac:dyDescent="0.25">
      <c r="A161" s="324"/>
      <c r="B161" s="1013">
        <f>'Tabulky skupin'!B161</f>
        <v>142</v>
      </c>
      <c r="C161" s="893" t="str">
        <f>VLOOKUP($B161,jednotlivci!$C$5:$G$164,5,0)</f>
        <v/>
      </c>
      <c r="D161" s="100" t="str">
        <f>IFERROR(CONCATENATE(VLOOKUP(CONCATENATE(D$159,"_",$B161),'Rozpis-skore'!$A$3:$AC$162,IF(VLOOKUP(CONCATENATE(D$159,"_",$B161),'Rozpis-skore'!$A$3:$AC$162,3,0)=$B161,5,6),0),":",VLOOKUP(CONCATENATE(D$159,"_",$B161),'Rozpis-skore'!$A$3:$AC$162,IF(VLOOKUP(CONCATENATE(D$159,"_",$B161),'Rozpis-skore'!$A$3:$AC$162,3,0)=$B161,6,5),0),IF(VLOOKUP(CONCATENATE(D$159,"_",$B161),'Rozpis-skore'!$A$3:$AC$162,20,0)&lt;&gt;"",CONCATENATE(" (",VLOOKUP(CONCATENATE(D$159,"_",$B161),'Rozpis-skore'!$A$3:$AC$162,20,0),")"),"")),"")</f>
        <v/>
      </c>
      <c r="E161" s="503" t="str">
        <f>D160</f>
        <v>O</v>
      </c>
      <c r="F161" s="101" t="str">
        <f>IFERROR(CONCATENATE(VLOOKUP(CONCATENATE($B161,"_",F$159),'Rozpis-skore'!$A$3:$AC$162,IF(VLOOKUP(CONCATENATE($B161,"_",F$159),'Rozpis-skore'!$A$3:$AC$162,3,0)=$B161,5,6),0),":",VLOOKUP(CONCATENATE($B161,"_",F$159),'Rozpis-skore'!$A$3:$AC$162,IF(VLOOKUP(CONCATENATE($B161,"_",F$159),'Rozpis-skore'!$A$3:$AC$162,3,0)=$B161,6,5),0),IF(VLOOKUP(CONCATENATE($B161,"_",F$159),'Rozpis-skore'!$A$3:$AC$162,20,0)&lt;&gt;"",CONCATENATE(" (",VLOOKUP(CONCATENATE($B161,"_",F$159),'Rozpis-skore'!$A$3:$AC$162,20,0),")"),"")),"")</f>
        <v/>
      </c>
      <c r="G161" s="101" t="str">
        <f>IFERROR(CONCATENATE(VLOOKUP(CONCATENATE($B161,"_",G$159),'Rozpis-skore'!$A$3:$AC$162,IF(VLOOKUP(CONCATENATE($B161,"_",G$159),'Rozpis-skore'!$A$3:$AC$162,3,0)=$B161,5,6),0),":",VLOOKUP(CONCATENATE($B161,"_",G$159),'Rozpis-skore'!$A$3:$AC$162,IF(VLOOKUP(CONCATENATE($B161,"_",G$159),'Rozpis-skore'!$A$3:$AC$162,3,0)=$B161,6,5),0),IF(VLOOKUP(CONCATENATE($B161,"_",G$159),'Rozpis-skore'!$A$3:$AC$162,20,0)&lt;&gt;"",CONCATENATE(" (",VLOOKUP(CONCATENATE($B161,"_",G$159),'Rozpis-skore'!$A$3:$AC$162,20,0),")"),"")),"")</f>
        <v/>
      </c>
      <c r="H161" s="101" t="str">
        <f>IFERROR(CONCATENATE(VLOOKUP(CONCATENATE($B161,"_",H$159),'Rozpis-skore'!$A$3:$AC$162,IF(VLOOKUP(CONCATENATE($B161,"_",H$159),'Rozpis-skore'!$A$3:$AC$162,3,0)=$B161,5,6),0),":",VLOOKUP(CONCATENATE($B161,"_",H$159),'Rozpis-skore'!$A$3:$AC$162,IF(VLOOKUP(CONCATENATE($B161,"_",H$159),'Rozpis-skore'!$A$3:$AC$162,3,0)=$B161,6,5),0),IF(VLOOKUP(CONCATENATE($B161,"_",H$159),'Rozpis-skore'!$A$3:$AC$162,20,0)&lt;&gt;"",CONCATENATE(" (",VLOOKUP(CONCATENATE($B161,"_",H$159),'Rozpis-skore'!$A$3:$AC$162,20,0),")"),"")),"")</f>
        <v/>
      </c>
      <c r="I161" s="101" t="str">
        <f>IFERROR(CONCATENATE(VLOOKUP(CONCATENATE($B161,"_",I$159),'Rozpis-skore'!$A$3:$AC$162,IF(VLOOKUP(CONCATENATE($B161,"_",I$159),'Rozpis-skore'!$A$3:$AC$162,3,0)=$B161,5,6),0),":",VLOOKUP(CONCATENATE($B161,"_",I$159),'Rozpis-skore'!$A$3:$AC$162,IF(VLOOKUP(CONCATENATE($B161,"_",I$159),'Rozpis-skore'!$A$3:$AC$162,3,0)=$B161,6,5),0),IF(VLOOKUP(CONCATENATE($B161,"_",I$159),'Rozpis-skore'!$A$3:$AC$162,20,0)&lt;&gt;"",CONCATENATE(" (",VLOOKUP(CONCATENATE($B161,"_",I$159),'Rozpis-skore'!$A$3:$AC$162,20,0),")"),"")),"")</f>
        <v/>
      </c>
      <c r="J161" s="101" t="str">
        <f>IFERROR(CONCATENATE(VLOOKUP(CONCATENATE($B161,"_",J$159),'Rozpis-skore'!$A$3:$AC$162,IF(VLOOKUP(CONCATENATE($B161,"_",J$159),'Rozpis-skore'!$A$3:$AC$162,3,0)=$B161,5,6),0),":",VLOOKUP(CONCATENATE($B161,"_",J$159),'Rozpis-skore'!$A$3:$AC$162,IF(VLOOKUP(CONCATENATE($B161,"_",J$159),'Rozpis-skore'!$A$3:$AC$162,3,0)=$B161,6,5),0),IF(VLOOKUP(CONCATENATE($B161,"_",J$159),'Rozpis-skore'!$A$3:$AC$162,20,0)&lt;&gt;"",CONCATENATE(" (",VLOOKUP(CONCATENATE($B161,"_",J$159),'Rozpis-skore'!$A$3:$AC$162,20,0),")"),"")),"")</f>
        <v/>
      </c>
      <c r="K161" s="102" t="str">
        <f>IFERROR(CONCATENATE(VLOOKUP(CONCATENATE($B161,"_",K$159),'Rozpis-skore'!$A$3:$AC$162,IF(VLOOKUP(CONCATENATE($B161,"_",K$159),'Rozpis-skore'!$A$3:$AC$162,3,0)=$B161,5,6),0),":",VLOOKUP(CONCATENATE($B161,"_",K$159),'Rozpis-skore'!$A$3:$AC$162,IF(VLOOKUP(CONCATENATE($B161,"_",K$159),'Rozpis-skore'!$A$3:$AC$162,3,0)=$B161,6,5),0),IF(VLOOKUP(CONCATENATE($B161,"_",K$159),'Rozpis-skore'!$A$3:$AC$162,20,0)&lt;&gt;"",CONCATENATE(" (",VLOOKUP(CONCATENATE($B161,"_",K$159),'Rozpis-skore'!$A$3:$AC$162,20,0),")"),"")),"")</f>
        <v/>
      </c>
      <c r="L161" s="232" t="str">
        <f>IF((COUNTIFS('Rozpis-skore'!$C$3:$C$162,B161,'Rozpis-skore'!$B$3:$B$162,"&lt;&gt;N")+COUNTIFS('Rozpis-skore'!$D$3:$D$162,B161,'Rozpis-skore'!$B$3:$B$162,"&lt;&gt;N"))=0,"",SUMIF('Rozpis-skore'!$C$3:$C$162,B161,'Rozpis-skore'!$I$3:$I$128)+SUMIF('Rozpis-skore'!$D$3:$D$162,B161,'Rozpis-skore'!$J$3:$J$128))</f>
        <v/>
      </c>
      <c r="M161" s="235" t="str">
        <f>IF((COUNTIFS('Rozpis-skore'!$C$3:$C$162,B161,'Rozpis-skore'!$B$3:$B$162,"&lt;&gt;N")+COUNTIFS('Rozpis-skore'!$D$3:$D$162,B161,'Rozpis-skore'!$B$3:$B$162,"&lt;&gt;N"))=0,"",SUMIF('Rozpis-skore'!$C$3:$C$162,$B161,'Rozpis-skore'!$E$3:$E$128)+SUMIF('Rozpis-skore'!$D$3:$D$162,$B161,'Rozpis-skore'!$F$3:$F$128))</f>
        <v/>
      </c>
      <c r="N161" s="355" t="str">
        <f>IF((COUNTIFS('Rozpis-skore'!$C$3:$C$162,B161,'Rozpis-skore'!$B$3:$B$162,"&lt;&gt;N")+COUNTIFS('Rozpis-skore'!$D$3:$D$162,B161,'Rozpis-skore'!$B$3:$B$162,"&lt;&gt;N"))=0,"",SUMIF('Rozpis-skore'!$C$3:$C$162,$B161,'Rozpis-skore'!$F$3:$F$128)+SUMIF('Rozpis-skore'!$D$3:$D$162,$B161,'Rozpis-skore'!$E$3:$E$128))</f>
        <v/>
      </c>
      <c r="O161" s="233" t="str">
        <f t="shared" si="26"/>
        <v/>
      </c>
      <c r="P161" s="445" t="str">
        <f t="shared" si="27"/>
        <v/>
      </c>
      <c r="Q161" s="447" t="str">
        <f>Tabulka!Q161</f>
        <v/>
      </c>
      <c r="R161" s="447" t="str">
        <f>IF($Q161="","",IF(AND(COUNTIF($Q$160:$Q$167,$Q161)&gt;1,COUNTIF($Q$160:$Q$167,$Q161)&lt;COUNTA($C$160:$C$167)),HLOOKUP($B161,'rozstřely-skore'!$C$532:$BN$545,10,0),""))</f>
        <v/>
      </c>
      <c r="S161" s="448" t="str">
        <f>IF($Q161="","",IF(AND(COUNTIF($Q$160:$Q$167,$Q161)&gt;1,COUNTIF($Q$160:$Q$167,$Q161)&lt;COUNTA($C$160:$C$167)),HLOOKUP($B161,'rozstřely-skore'!$C$532:$BN$545,11,0),""))</f>
        <v/>
      </c>
      <c r="T161" s="449" t="str">
        <f>IF($Q161="","",IF(AND(COUNTIF($Q$160:$Q$167,$Q161)&gt;1,COUNTIF($Q$160:$Q$167,$Q161)&lt;COUNTA($C$160:$C$167)),HLOOKUP($B161,'rozstřely-skore'!$C$532:$BN$545,12,0),""))</f>
        <v/>
      </c>
      <c r="U161" s="447" t="str">
        <f>IF($Q161="","",IF(AND(COUNTIF($Q$160:$Q$167,$Q161)&gt;1,COUNTIF($Q$160:$Q$167,$Q161)&lt;COUNTA($C$160:$C$167)),HLOOKUP($B161,'rozstřely-skore'!$C$532:$BN$545,13,0),""))</f>
        <v/>
      </c>
      <c r="V161" s="450" t="str">
        <f>IF($Q161="","",IF(AND(COUNTIF($Q$160:$Q$167,$Q161)&gt;1,COUNTIF($Q$160:$Q$167,$Q161)&lt;COUNTA($C$160:$C$167)),HLOOKUP($B161,'rozstřely-skore'!$C$532:$BN$545,14,0),""))</f>
        <v/>
      </c>
      <c r="W161" s="325"/>
    </row>
    <row r="162" spans="1:23" ht="30" customHeight="1" x14ac:dyDescent="0.25">
      <c r="A162" s="324"/>
      <c r="B162" s="1013">
        <f>'Tabulky skupin'!B162</f>
        <v>143</v>
      </c>
      <c r="C162" s="893" t="str">
        <f>VLOOKUP($B162,jednotlivci!$C$5:$G$164,5,0)</f>
        <v/>
      </c>
      <c r="D162" s="100" t="str">
        <f>IFERROR(CONCATENATE(VLOOKUP(CONCATENATE(D$159,"_",$B162),'Rozpis-skore'!$A$3:$AC$162,IF(VLOOKUP(CONCATENATE(D$159,"_",$B162),'Rozpis-skore'!$A$3:$AC$162,3,0)=$B162,5,6),0),":",VLOOKUP(CONCATENATE(D$159,"_",$B162),'Rozpis-skore'!$A$3:$AC$162,IF(VLOOKUP(CONCATENATE(D$159,"_",$B162),'Rozpis-skore'!$A$3:$AC$162,3,0)=$B162,6,5),0),IF(VLOOKUP(CONCATENATE(D$159,"_",$B162),'Rozpis-skore'!$A$3:$AC$162,20,0)&lt;&gt;"",CONCATENATE(" (",VLOOKUP(CONCATENATE(D$159,"_",$B162),'Rozpis-skore'!$A$3:$AC$162,20,0),")"),"")),"")</f>
        <v/>
      </c>
      <c r="E162" s="103" t="str">
        <f>IFERROR(CONCATENATE(VLOOKUP(CONCATENATE(E$159,"_",$B162),'Rozpis-skore'!$A$3:$AC$162,IF(VLOOKUP(CONCATENATE(E$159,"_",$B162),'Rozpis-skore'!$A$3:$AC$162,3,0)=$B162,5,6),0),":",VLOOKUP(CONCATENATE(E$159,"_",$B162),'Rozpis-skore'!$A$3:$AC$162,IF(VLOOKUP(CONCATENATE(E$159,"_",$B162),'Rozpis-skore'!$A$3:$AC$162,3,0)=$B162,6,5),0),IF(VLOOKUP(CONCATENATE(E$159,"_",$B162),'Rozpis-skore'!$A$3:$AC$162,20,0)&lt;&gt;"",CONCATENATE(" (",VLOOKUP(CONCATENATE(E$159,"_",$B162),'Rozpis-skore'!$A$3:$AC$162,20,0),")"),"")),"")</f>
        <v/>
      </c>
      <c r="F162" s="503" t="str">
        <f>E161</f>
        <v>O</v>
      </c>
      <c r="G162" s="101" t="str">
        <f>IFERROR(CONCATENATE(VLOOKUP(CONCATENATE($B162,"_",G$159),'Rozpis-skore'!$A$3:$AC$162,IF(VLOOKUP(CONCATENATE($B162,"_",G$159),'Rozpis-skore'!$A$3:$AC$162,3,0)=$B162,5,6),0),":",VLOOKUP(CONCATENATE($B162,"_",G$159),'Rozpis-skore'!$A$3:$AC$162,IF(VLOOKUP(CONCATENATE($B162,"_",G$159),'Rozpis-skore'!$A$3:$AC$162,3,0)=$B162,6,5),0),IF(VLOOKUP(CONCATENATE($B162,"_",G$159),'Rozpis-skore'!$A$3:$AC$162,20,0)&lt;&gt;"",CONCATENATE(" (",VLOOKUP(CONCATENATE($B162,"_",G$159),'Rozpis-skore'!$A$3:$AC$162,20,0),")"),"")),"")</f>
        <v/>
      </c>
      <c r="H162" s="101" t="str">
        <f>IFERROR(CONCATENATE(VLOOKUP(CONCATENATE($B162,"_",H$159),'Rozpis-skore'!$A$3:$AC$162,IF(VLOOKUP(CONCATENATE($B162,"_",H$159),'Rozpis-skore'!$A$3:$AC$162,3,0)=$B162,5,6),0),":",VLOOKUP(CONCATENATE($B162,"_",H$159),'Rozpis-skore'!$A$3:$AC$162,IF(VLOOKUP(CONCATENATE($B162,"_",H$159),'Rozpis-skore'!$A$3:$AC$162,3,0)=$B162,6,5),0),IF(VLOOKUP(CONCATENATE($B162,"_",H$159),'Rozpis-skore'!$A$3:$AC$162,20,0)&lt;&gt;"",CONCATENATE(" (",VLOOKUP(CONCATENATE($B162,"_",H$159),'Rozpis-skore'!$A$3:$AC$162,20,0),")"),"")),"")</f>
        <v/>
      </c>
      <c r="I162" s="101" t="str">
        <f>IFERROR(CONCATENATE(VLOOKUP(CONCATENATE($B162,"_",I$159),'Rozpis-skore'!$A$3:$AC$162,IF(VLOOKUP(CONCATENATE($B162,"_",I$159),'Rozpis-skore'!$A$3:$AC$162,3,0)=$B162,5,6),0),":",VLOOKUP(CONCATENATE($B162,"_",I$159),'Rozpis-skore'!$A$3:$AC$162,IF(VLOOKUP(CONCATENATE($B162,"_",I$159),'Rozpis-skore'!$A$3:$AC$162,3,0)=$B162,6,5),0),IF(VLOOKUP(CONCATENATE($B162,"_",I$159),'Rozpis-skore'!$A$3:$AC$162,20,0)&lt;&gt;"",CONCATENATE(" (",VLOOKUP(CONCATENATE($B162,"_",I$159),'Rozpis-skore'!$A$3:$AC$162,20,0),")"),"")),"")</f>
        <v/>
      </c>
      <c r="J162" s="101" t="str">
        <f>IFERROR(CONCATENATE(VLOOKUP(CONCATENATE($B162,"_",J$159),'Rozpis-skore'!$A$3:$AC$162,IF(VLOOKUP(CONCATENATE($B162,"_",J$159),'Rozpis-skore'!$A$3:$AC$162,3,0)=$B162,5,6),0),":",VLOOKUP(CONCATENATE($B162,"_",J$159),'Rozpis-skore'!$A$3:$AC$162,IF(VLOOKUP(CONCATENATE($B162,"_",J$159),'Rozpis-skore'!$A$3:$AC$162,3,0)=$B162,6,5),0),IF(VLOOKUP(CONCATENATE($B162,"_",J$159),'Rozpis-skore'!$A$3:$AC$162,20,0)&lt;&gt;"",CONCATENATE(" (",VLOOKUP(CONCATENATE($B162,"_",J$159),'Rozpis-skore'!$A$3:$AC$162,20,0),")"),"")),"")</f>
        <v/>
      </c>
      <c r="K162" s="102" t="str">
        <f>IFERROR(CONCATENATE(VLOOKUP(CONCATENATE($B162,"_",K$159),'Rozpis-skore'!$A$3:$AC$162,IF(VLOOKUP(CONCATENATE($B162,"_",K$159),'Rozpis-skore'!$A$3:$AC$162,3,0)=$B162,5,6),0),":",VLOOKUP(CONCATENATE($B162,"_",K$159),'Rozpis-skore'!$A$3:$AC$162,IF(VLOOKUP(CONCATENATE($B162,"_",K$159),'Rozpis-skore'!$A$3:$AC$162,3,0)=$B162,6,5),0),IF(VLOOKUP(CONCATENATE($B162,"_",K$159),'Rozpis-skore'!$A$3:$AC$162,20,0)&lt;&gt;"",CONCATENATE(" (",VLOOKUP(CONCATENATE($B162,"_",K$159),'Rozpis-skore'!$A$3:$AC$162,20,0),")"),"")),"")</f>
        <v/>
      </c>
      <c r="L162" s="232" t="str">
        <f>IF((COUNTIFS('Rozpis-skore'!$C$3:$C$162,B162,'Rozpis-skore'!$B$3:$B$162,"&lt;&gt;N")+COUNTIFS('Rozpis-skore'!$D$3:$D$162,B162,'Rozpis-skore'!$B$3:$B$162,"&lt;&gt;N"))=0,"",SUMIF('Rozpis-skore'!$C$3:$C$162,B162,'Rozpis-skore'!$I$3:$I$128)+SUMIF('Rozpis-skore'!$D$3:$D$162,B162,'Rozpis-skore'!$J$3:$J$128))</f>
        <v/>
      </c>
      <c r="M162" s="235" t="str">
        <f>IF((COUNTIFS('Rozpis-skore'!$C$3:$C$162,B162,'Rozpis-skore'!$B$3:$B$162,"&lt;&gt;N")+COUNTIFS('Rozpis-skore'!$D$3:$D$162,B162,'Rozpis-skore'!$B$3:$B$162,"&lt;&gt;N"))=0,"",SUMIF('Rozpis-skore'!$C$3:$C$162,$B162,'Rozpis-skore'!$E$3:$E$128)+SUMIF('Rozpis-skore'!$D$3:$D$162,$B162,'Rozpis-skore'!$F$3:$F$128))</f>
        <v/>
      </c>
      <c r="N162" s="355" t="str">
        <f>IF((COUNTIFS('Rozpis-skore'!$C$3:$C$162,B162,'Rozpis-skore'!$B$3:$B$162,"&lt;&gt;N")+COUNTIFS('Rozpis-skore'!$D$3:$D$162,B162,'Rozpis-skore'!$B$3:$B$162,"&lt;&gt;N"))=0,"",SUMIF('Rozpis-skore'!$C$3:$C$162,$B162,'Rozpis-skore'!$F$3:$F$128)+SUMIF('Rozpis-skore'!$D$3:$D$162,$B162,'Rozpis-skore'!$E$3:$E$128))</f>
        <v/>
      </c>
      <c r="O162" s="233" t="str">
        <f t="shared" si="26"/>
        <v/>
      </c>
      <c r="P162" s="445" t="str">
        <f t="shared" si="27"/>
        <v/>
      </c>
      <c r="Q162" s="447" t="str">
        <f>Tabulka!Q162</f>
        <v/>
      </c>
      <c r="R162" s="447" t="str">
        <f>IF($Q162="","",IF(AND(COUNTIF($Q$160:$Q$167,$Q162)&gt;1,COUNTIF($Q$160:$Q$167,$Q162)&lt;COUNTA($C$160:$C$167)),HLOOKUP($B162,'rozstřely-skore'!$C$532:$BN$545,10,0),""))</f>
        <v/>
      </c>
      <c r="S162" s="448" t="str">
        <f>IF($Q162="","",IF(AND(COUNTIF($Q$160:$Q$167,$Q162)&gt;1,COUNTIF($Q$160:$Q$167,$Q162)&lt;COUNTA($C$160:$C$167)),HLOOKUP($B162,'rozstřely-skore'!$C$532:$BN$545,11,0),""))</f>
        <v/>
      </c>
      <c r="T162" s="449" t="str">
        <f>IF($Q162="","",IF(AND(COUNTIF($Q$160:$Q$167,$Q162)&gt;1,COUNTIF($Q$160:$Q$167,$Q162)&lt;COUNTA($C$160:$C$167)),HLOOKUP($B162,'rozstřely-skore'!$C$532:$BN$545,12,0),""))</f>
        <v/>
      </c>
      <c r="U162" s="447" t="str">
        <f>IF($Q162="","",IF(AND(COUNTIF($Q$160:$Q$167,$Q162)&gt;1,COUNTIF($Q$160:$Q$167,$Q162)&lt;COUNTA($C$160:$C$167)),HLOOKUP($B162,'rozstřely-skore'!$C$532:$BN$545,13,0),""))</f>
        <v/>
      </c>
      <c r="V162" s="450" t="str">
        <f>IF($Q162="","",IF(AND(COUNTIF($Q$160:$Q$167,$Q162)&gt;1,COUNTIF($Q$160:$Q$167,$Q162)&lt;COUNTA($C$160:$C$167)),HLOOKUP($B162,'rozstřely-skore'!$C$532:$BN$545,14,0),""))</f>
        <v/>
      </c>
      <c r="W162" s="325"/>
    </row>
    <row r="163" spans="1:23" ht="30" customHeight="1" x14ac:dyDescent="0.25">
      <c r="A163" s="324"/>
      <c r="B163" s="1013">
        <f>'Tabulky skupin'!B163</f>
        <v>144</v>
      </c>
      <c r="C163" s="893" t="str">
        <f>VLOOKUP($B163,jednotlivci!$C$5:$G$164,5,0)</f>
        <v/>
      </c>
      <c r="D163" s="100" t="str">
        <f>IFERROR(CONCATENATE(VLOOKUP(CONCATENATE(D$159,"_",$B163),'Rozpis-skore'!$A$3:$AC$162,IF(VLOOKUP(CONCATENATE(D$159,"_",$B163),'Rozpis-skore'!$A$3:$AC$162,3,0)=$B163,5,6),0),":",VLOOKUP(CONCATENATE(D$159,"_",$B163),'Rozpis-skore'!$A$3:$AC$162,IF(VLOOKUP(CONCATENATE(D$159,"_",$B163),'Rozpis-skore'!$A$3:$AC$162,3,0)=$B163,6,5),0),IF(VLOOKUP(CONCATENATE(D$159,"_",$B163),'Rozpis-skore'!$A$3:$AC$162,20,0)&lt;&gt;"",CONCATENATE(" (",VLOOKUP(CONCATENATE(D$159,"_",$B163),'Rozpis-skore'!$A$3:$AC$162,20,0),")"),"")),"")</f>
        <v/>
      </c>
      <c r="E163" s="103" t="str">
        <f>IFERROR(CONCATENATE(VLOOKUP(CONCATENATE(E$159,"_",$B163),'Rozpis-skore'!$A$3:$AC$162,IF(VLOOKUP(CONCATENATE(E$159,"_",$B163),'Rozpis-skore'!$A$3:$AC$162,3,0)=$B163,5,6),0),":",VLOOKUP(CONCATENATE(E$159,"_",$B163),'Rozpis-skore'!$A$3:$AC$162,IF(VLOOKUP(CONCATENATE(E$159,"_",$B163),'Rozpis-skore'!$A$3:$AC$162,3,0)=$B163,6,5),0),IF(VLOOKUP(CONCATENATE(E$159,"_",$B163),'Rozpis-skore'!$A$3:$AC$162,20,0)&lt;&gt;"",CONCATENATE(" (",VLOOKUP(CONCATENATE(E$159,"_",$B163),'Rozpis-skore'!$A$3:$AC$162,20,0),")"),"")),"")</f>
        <v/>
      </c>
      <c r="F163" s="103" t="str">
        <f>IFERROR(CONCATENATE(VLOOKUP(CONCATENATE(F$159,"_",$B163),'Rozpis-skore'!$A$3:$AC$162,IF(VLOOKUP(CONCATENATE(F$159,"_",$B163),'Rozpis-skore'!$A$3:$AC$162,3,0)=$B163,5,6),0),":",VLOOKUP(CONCATENATE(F$159,"_",$B163),'Rozpis-skore'!$A$3:$AC$162,IF(VLOOKUP(CONCATENATE(F$159,"_",$B163),'Rozpis-skore'!$A$3:$AC$162,3,0)=$B163,6,5),0),IF(VLOOKUP(CONCATENATE(F$159,"_",$B163),'Rozpis-skore'!$A$3:$AC$162,20,0)&lt;&gt;"",CONCATENATE(" (",VLOOKUP(CONCATENATE(F$159,"_",$B163),'Rozpis-skore'!$A$3:$AC$162,20,0),")"),"")),"")</f>
        <v/>
      </c>
      <c r="G163" s="503" t="str">
        <f>F162</f>
        <v>O</v>
      </c>
      <c r="H163" s="101" t="str">
        <f>IFERROR(CONCATENATE(VLOOKUP(CONCATENATE($B163,"_",H$159),'Rozpis-skore'!$A$3:$AC$162,IF(VLOOKUP(CONCATENATE($B163,"_",H$159),'Rozpis-skore'!$A$3:$AC$162,3,0)=$B163,5,6),0),":",VLOOKUP(CONCATENATE($B163,"_",H$159),'Rozpis-skore'!$A$3:$AC$162,IF(VLOOKUP(CONCATENATE($B163,"_",H$159),'Rozpis-skore'!$A$3:$AC$162,3,0)=$B163,6,5),0),IF(VLOOKUP(CONCATENATE($B163,"_",H$159),'Rozpis-skore'!$A$3:$AC$162,20,0)&lt;&gt;"",CONCATENATE(" (",VLOOKUP(CONCATENATE($B163,"_",H$159),'Rozpis-skore'!$A$3:$AC$162,20,0),")"),"")),"")</f>
        <v/>
      </c>
      <c r="I163" s="101" t="str">
        <f>IFERROR(CONCATENATE(VLOOKUP(CONCATENATE($B163,"_",I$159),'Rozpis-skore'!$A$3:$AC$162,IF(VLOOKUP(CONCATENATE($B163,"_",I$159),'Rozpis-skore'!$A$3:$AC$162,3,0)=$B163,5,6),0),":",VLOOKUP(CONCATENATE($B163,"_",I$159),'Rozpis-skore'!$A$3:$AC$162,IF(VLOOKUP(CONCATENATE($B163,"_",I$159),'Rozpis-skore'!$A$3:$AC$162,3,0)=$B163,6,5),0),IF(VLOOKUP(CONCATENATE($B163,"_",I$159),'Rozpis-skore'!$A$3:$AC$162,20,0)&lt;&gt;"",CONCATENATE(" (",VLOOKUP(CONCATENATE($B163,"_",I$159),'Rozpis-skore'!$A$3:$AC$162,20,0),")"),"")),"")</f>
        <v/>
      </c>
      <c r="J163" s="101" t="str">
        <f>IFERROR(CONCATENATE(VLOOKUP(CONCATENATE($B163,"_",J$159),'Rozpis-skore'!$A$3:$AC$162,IF(VLOOKUP(CONCATENATE($B163,"_",J$159),'Rozpis-skore'!$A$3:$AC$162,3,0)=$B163,5,6),0),":",VLOOKUP(CONCATENATE($B163,"_",J$159),'Rozpis-skore'!$A$3:$AC$162,IF(VLOOKUP(CONCATENATE($B163,"_",J$159),'Rozpis-skore'!$A$3:$AC$162,3,0)=$B163,6,5),0),IF(VLOOKUP(CONCATENATE($B163,"_",J$159),'Rozpis-skore'!$A$3:$AC$162,20,0)&lt;&gt;"",CONCATENATE(" (",VLOOKUP(CONCATENATE($B163,"_",J$159),'Rozpis-skore'!$A$3:$AC$162,20,0),")"),"")),"")</f>
        <v/>
      </c>
      <c r="K163" s="102" t="str">
        <f>IFERROR(CONCATENATE(VLOOKUP(CONCATENATE($B163,"_",K$159),'Rozpis-skore'!$A$3:$AC$162,IF(VLOOKUP(CONCATENATE($B163,"_",K$159),'Rozpis-skore'!$A$3:$AC$162,3,0)=$B163,5,6),0),":",VLOOKUP(CONCATENATE($B163,"_",K$159),'Rozpis-skore'!$A$3:$AC$162,IF(VLOOKUP(CONCATENATE($B163,"_",K$159),'Rozpis-skore'!$A$3:$AC$162,3,0)=$B163,6,5),0),IF(VLOOKUP(CONCATENATE($B163,"_",K$159),'Rozpis-skore'!$A$3:$AC$162,20,0)&lt;&gt;"",CONCATENATE(" (",VLOOKUP(CONCATENATE($B163,"_",K$159),'Rozpis-skore'!$A$3:$AC$162,20,0),")"),"")),"")</f>
        <v/>
      </c>
      <c r="L163" s="232" t="str">
        <f>IF((COUNTIFS('Rozpis-skore'!$C$3:$C$162,B163,'Rozpis-skore'!$B$3:$B$162,"&lt;&gt;N")+COUNTIFS('Rozpis-skore'!$D$3:$D$162,B163,'Rozpis-skore'!$B$3:$B$162,"&lt;&gt;N"))=0,"",SUMIF('Rozpis-skore'!$C$3:$C$162,B163,'Rozpis-skore'!$I$3:$I$128)+SUMIF('Rozpis-skore'!$D$3:$D$162,B163,'Rozpis-skore'!$J$3:$J$128))</f>
        <v/>
      </c>
      <c r="M163" s="235" t="str">
        <f>IF((COUNTIFS('Rozpis-skore'!$C$3:$C$162,B163,'Rozpis-skore'!$B$3:$B$162,"&lt;&gt;N")+COUNTIFS('Rozpis-skore'!$D$3:$D$162,B163,'Rozpis-skore'!$B$3:$B$162,"&lt;&gt;N"))=0,"",SUMIF('Rozpis-skore'!$C$3:$C$162,$B163,'Rozpis-skore'!$E$3:$E$128)+SUMIF('Rozpis-skore'!$D$3:$D$162,$B163,'Rozpis-skore'!$F$3:$F$128))</f>
        <v/>
      </c>
      <c r="N163" s="355" t="str">
        <f>IF((COUNTIFS('Rozpis-skore'!$C$3:$C$162,B163,'Rozpis-skore'!$B$3:$B$162,"&lt;&gt;N")+COUNTIFS('Rozpis-skore'!$D$3:$D$162,B163,'Rozpis-skore'!$B$3:$B$162,"&lt;&gt;N"))=0,"",SUMIF('Rozpis-skore'!$C$3:$C$162,$B163,'Rozpis-skore'!$F$3:$F$128)+SUMIF('Rozpis-skore'!$D$3:$D$162,$B163,'Rozpis-skore'!$E$3:$E$128))</f>
        <v/>
      </c>
      <c r="O163" s="233" t="str">
        <f t="shared" si="26"/>
        <v/>
      </c>
      <c r="P163" s="445" t="str">
        <f t="shared" si="27"/>
        <v/>
      </c>
      <c r="Q163" s="447" t="str">
        <f>Tabulka!Q163</f>
        <v/>
      </c>
      <c r="R163" s="447" t="str">
        <f>IF($Q163="","",IF(AND(COUNTIF($Q$160:$Q$167,$Q163)&gt;1,COUNTIF($Q$160:$Q$167,$Q163)&lt;COUNTA($C$160:$C$167)),HLOOKUP($B163,'rozstřely-skore'!$C$532:$BN$545,10,0),""))</f>
        <v/>
      </c>
      <c r="S163" s="448" t="str">
        <f>IF($Q163="","",IF(AND(COUNTIF($Q$160:$Q$167,$Q163)&gt;1,COUNTIF($Q$160:$Q$167,$Q163)&lt;COUNTA($C$160:$C$167)),HLOOKUP($B163,'rozstřely-skore'!$C$532:$BN$545,11,0),""))</f>
        <v/>
      </c>
      <c r="T163" s="449" t="str">
        <f>IF($Q163="","",IF(AND(COUNTIF($Q$160:$Q$167,$Q163)&gt;1,COUNTIF($Q$160:$Q$167,$Q163)&lt;COUNTA($C$160:$C$167)),HLOOKUP($B163,'rozstřely-skore'!$C$532:$BN$545,12,0),""))</f>
        <v/>
      </c>
      <c r="U163" s="447" t="str">
        <f>IF($Q163="","",IF(AND(COUNTIF($Q$160:$Q$167,$Q163)&gt;1,COUNTIF($Q$160:$Q$167,$Q163)&lt;COUNTA($C$160:$C$167)),HLOOKUP($B163,'rozstřely-skore'!$C$532:$BN$545,13,0),""))</f>
        <v/>
      </c>
      <c r="V163" s="450" t="str">
        <f>IF($Q163="","",IF(AND(COUNTIF($Q$160:$Q$167,$Q163)&gt;1,COUNTIF($Q$160:$Q$167,$Q163)&lt;COUNTA($C$160:$C$167)),HLOOKUP($B163,'rozstřely-skore'!$C$532:$BN$545,14,0),""))</f>
        <v/>
      </c>
      <c r="W163" s="325"/>
    </row>
    <row r="164" spans="1:23" ht="30" customHeight="1" x14ac:dyDescent="0.25">
      <c r="A164" s="324"/>
      <c r="B164" s="1013">
        <f>'Tabulky skupin'!B164</f>
        <v>145</v>
      </c>
      <c r="C164" s="893" t="str">
        <f>VLOOKUP($B164,jednotlivci!$C$5:$G$164,5,0)</f>
        <v/>
      </c>
      <c r="D164" s="100" t="str">
        <f>IFERROR(CONCATENATE(VLOOKUP(CONCATENATE(D$159,"_",$B164),'Rozpis-skore'!$A$3:$AC$162,IF(VLOOKUP(CONCATENATE(D$159,"_",$B164),'Rozpis-skore'!$A$3:$AC$162,3,0)=$B164,5,6),0),":",VLOOKUP(CONCATENATE(D$159,"_",$B164),'Rozpis-skore'!$A$3:$AC$162,IF(VLOOKUP(CONCATENATE(D$159,"_",$B164),'Rozpis-skore'!$A$3:$AC$162,3,0)=$B164,6,5),0),IF(VLOOKUP(CONCATENATE(D$159,"_",$B164),'Rozpis-skore'!$A$3:$AC$162,20,0)&lt;&gt;"",CONCATENATE(" (",VLOOKUP(CONCATENATE(D$159,"_",$B164),'Rozpis-skore'!$A$3:$AC$162,20,0),")"),"")),"")</f>
        <v/>
      </c>
      <c r="E164" s="103" t="str">
        <f>IFERROR(CONCATENATE(VLOOKUP(CONCATENATE(E$159,"_",$B164),'Rozpis-skore'!$A$3:$AC$162,IF(VLOOKUP(CONCATENATE(E$159,"_",$B164),'Rozpis-skore'!$A$3:$AC$162,3,0)=$B164,5,6),0),":",VLOOKUP(CONCATENATE(E$159,"_",$B164),'Rozpis-skore'!$A$3:$AC$162,IF(VLOOKUP(CONCATENATE(E$159,"_",$B164),'Rozpis-skore'!$A$3:$AC$162,3,0)=$B164,6,5),0),IF(VLOOKUP(CONCATENATE(E$159,"_",$B164),'Rozpis-skore'!$A$3:$AC$162,20,0)&lt;&gt;"",CONCATENATE(" (",VLOOKUP(CONCATENATE(E$159,"_",$B164),'Rozpis-skore'!$A$3:$AC$162,20,0),")"),"")),"")</f>
        <v/>
      </c>
      <c r="F164" s="103" t="str">
        <f>IFERROR(CONCATENATE(VLOOKUP(CONCATENATE(F$159,"_",$B164),'Rozpis-skore'!$A$3:$AC$162,IF(VLOOKUP(CONCATENATE(F$159,"_",$B164),'Rozpis-skore'!$A$3:$AC$162,3,0)=$B164,5,6),0),":",VLOOKUP(CONCATENATE(F$159,"_",$B164),'Rozpis-skore'!$A$3:$AC$162,IF(VLOOKUP(CONCATENATE(F$159,"_",$B164),'Rozpis-skore'!$A$3:$AC$162,3,0)=$B164,6,5),0),IF(VLOOKUP(CONCATENATE(F$159,"_",$B164),'Rozpis-skore'!$A$3:$AC$162,20,0)&lt;&gt;"",CONCATENATE(" (",VLOOKUP(CONCATENATE(F$159,"_",$B164),'Rozpis-skore'!$A$3:$AC$162,20,0),")"),"")),"")</f>
        <v/>
      </c>
      <c r="G164" s="103" t="str">
        <f>IFERROR(CONCATENATE(VLOOKUP(CONCATENATE(G$159,"_",$B164),'Rozpis-skore'!$A$3:$AC$162,IF(VLOOKUP(CONCATENATE(G$159,"_",$B164),'Rozpis-skore'!$A$3:$AC$162,3,0)=$B164,5,6),0),":",VLOOKUP(CONCATENATE(G$159,"_",$B164),'Rozpis-skore'!$A$3:$AC$162,IF(VLOOKUP(CONCATENATE(G$159,"_",$B164),'Rozpis-skore'!$A$3:$AC$162,3,0)=$B164,6,5),0),IF(VLOOKUP(CONCATENATE(G$159,"_",$B164),'Rozpis-skore'!$A$3:$AC$162,20,0)&lt;&gt;"",CONCATENATE(" (",VLOOKUP(CONCATENATE(G$159,"_",$B164),'Rozpis-skore'!$A$3:$AC$162,20,0),")"),"")),"")</f>
        <v/>
      </c>
      <c r="H164" s="503">
        <f>G1195</f>
        <v>0</v>
      </c>
      <c r="I164" s="101" t="str">
        <f>IFERROR(CONCATENATE(VLOOKUP(CONCATENATE($B164,"_",I$159),'Rozpis-skore'!$A$3:$AC$162,IF(VLOOKUP(CONCATENATE($B164,"_",I$159),'Rozpis-skore'!$A$3:$AC$162,3,0)=$B164,5,6),0),":",VLOOKUP(CONCATENATE($B164,"_",I$159),'Rozpis-skore'!$A$3:$AC$162,IF(VLOOKUP(CONCATENATE($B164,"_",I$159),'Rozpis-skore'!$A$3:$AC$162,3,0)=$B164,6,5),0),IF(VLOOKUP(CONCATENATE($B164,"_",I$159),'Rozpis-skore'!$A$3:$AC$162,20,0)&lt;&gt;"",CONCATENATE(" (",VLOOKUP(CONCATENATE($B164,"_",I$159),'Rozpis-skore'!$A$3:$AC$162,20,0),")"),"")),"")</f>
        <v/>
      </c>
      <c r="J164" s="101" t="str">
        <f>IFERROR(CONCATENATE(VLOOKUP(CONCATENATE($B164,"_",J$159),'Rozpis-skore'!$A$3:$AC$162,IF(VLOOKUP(CONCATENATE($B164,"_",J$159),'Rozpis-skore'!$A$3:$AC$162,3,0)=$B164,5,6),0),":",VLOOKUP(CONCATENATE($B164,"_",J$159),'Rozpis-skore'!$A$3:$AC$162,IF(VLOOKUP(CONCATENATE($B164,"_",J$159),'Rozpis-skore'!$A$3:$AC$162,3,0)=$B164,6,5),0),IF(VLOOKUP(CONCATENATE($B164,"_",J$159),'Rozpis-skore'!$A$3:$AC$162,20,0)&lt;&gt;"",CONCATENATE(" (",VLOOKUP(CONCATENATE($B164,"_",J$159),'Rozpis-skore'!$A$3:$AC$162,20,0),")"),"")),"")</f>
        <v/>
      </c>
      <c r="K164" s="102" t="str">
        <f>IFERROR(CONCATENATE(VLOOKUP(CONCATENATE($B164,"_",K$159),'Rozpis-skore'!$A$3:$AC$162,IF(VLOOKUP(CONCATENATE($B164,"_",K$159),'Rozpis-skore'!$A$3:$AC$162,3,0)=$B164,5,6),0),":",VLOOKUP(CONCATENATE($B164,"_",K$159),'Rozpis-skore'!$A$3:$AC$162,IF(VLOOKUP(CONCATENATE($B164,"_",K$159),'Rozpis-skore'!$A$3:$AC$162,3,0)=$B164,6,5),0),IF(VLOOKUP(CONCATENATE($B164,"_",K$159),'Rozpis-skore'!$A$3:$AC$162,20,0)&lt;&gt;"",CONCATENATE(" (",VLOOKUP(CONCATENATE($B164,"_",K$159),'Rozpis-skore'!$A$3:$AC$162,20,0),")"),"")),"")</f>
        <v/>
      </c>
      <c r="L164" s="232" t="str">
        <f>IF((COUNTIFS('Rozpis-skore'!$C$3:$C$162,B164,'Rozpis-skore'!$B$3:$B$162,"&lt;&gt;N")+COUNTIFS('Rozpis-skore'!$D$3:$D$162,B164,'Rozpis-skore'!$B$3:$B$162,"&lt;&gt;N"))=0,"",SUMIF('Rozpis-skore'!$C$3:$C$162,B164,'Rozpis-skore'!$I$3:$I$128)+SUMIF('Rozpis-skore'!$D$3:$D$162,B164,'Rozpis-skore'!$J$3:$J$128))</f>
        <v/>
      </c>
      <c r="M164" s="235" t="str">
        <f>IF((COUNTIFS('Rozpis-skore'!$C$3:$C$162,B164,'Rozpis-skore'!$B$3:$B$162,"&lt;&gt;N")+COUNTIFS('Rozpis-skore'!$D$3:$D$162,B164,'Rozpis-skore'!$B$3:$B$162,"&lt;&gt;N"))=0,"",SUMIF('Rozpis-skore'!$C$3:$C$162,$B164,'Rozpis-skore'!$E$3:$E$128)+SUMIF('Rozpis-skore'!$D$3:$D$162,$B164,'Rozpis-skore'!$F$3:$F$128))</f>
        <v/>
      </c>
      <c r="N164" s="355" t="str">
        <f>IF((COUNTIFS('Rozpis-skore'!$C$3:$C$162,B164,'Rozpis-skore'!$B$3:$B$162,"&lt;&gt;N")+COUNTIFS('Rozpis-skore'!$D$3:$D$162,B164,'Rozpis-skore'!$B$3:$B$162,"&lt;&gt;N"))=0,"",SUMIF('Rozpis-skore'!$C$3:$C$162,$B164,'Rozpis-skore'!$F$3:$F$128)+SUMIF('Rozpis-skore'!$D$3:$D$162,$B164,'Rozpis-skore'!$E$3:$E$128))</f>
        <v/>
      </c>
      <c r="O164" s="233" t="str">
        <f t="shared" si="26"/>
        <v/>
      </c>
      <c r="P164" s="445" t="str">
        <f t="shared" si="27"/>
        <v/>
      </c>
      <c r="Q164" s="447" t="str">
        <f>Tabulka!Q164</f>
        <v/>
      </c>
      <c r="R164" s="447" t="str">
        <f>IF($Q164="","",IF(AND(COUNTIF($Q$160:$Q$167,$Q164)&gt;1,COUNTIF($Q$160:$Q$167,$Q164)&lt;COUNTA($C$160:$C$167)),HLOOKUP($B164,'rozstřely-skore'!$C$532:$BN$545,10,0),""))</f>
        <v/>
      </c>
      <c r="S164" s="448" t="str">
        <f>IF($Q164="","",IF(AND(COUNTIF($Q$160:$Q$167,$Q164)&gt;1,COUNTIF($Q$160:$Q$167,$Q164)&lt;COUNTA($C$160:$C$167)),HLOOKUP($B164,'rozstřely-skore'!$C$532:$BN$545,11,0),""))</f>
        <v/>
      </c>
      <c r="T164" s="449" t="str">
        <f>IF($Q164="","",IF(AND(COUNTIF($Q$160:$Q$167,$Q164)&gt;1,COUNTIF($Q$160:$Q$167,$Q164)&lt;COUNTA($C$160:$C$167)),HLOOKUP($B164,'rozstřely-skore'!$C$532:$BN$545,12,0),""))</f>
        <v/>
      </c>
      <c r="U164" s="447" t="str">
        <f>IF($Q164="","",IF(AND(COUNTIF($Q$160:$Q$167,$Q164)&gt;1,COUNTIF($Q$160:$Q$167,$Q164)&lt;COUNTA($C$160:$C$167)),HLOOKUP($B164,'rozstřely-skore'!$C$532:$BN$545,13,0),""))</f>
        <v/>
      </c>
      <c r="V164" s="450" t="str">
        <f>IF($Q164="","",IF(AND(COUNTIF($Q$160:$Q$167,$Q164)&gt;1,COUNTIF($Q$160:$Q$167,$Q164)&lt;COUNTA($C$160:$C$167)),HLOOKUP($B164,'rozstřely-skore'!$C$532:$BN$545,14,0),""))</f>
        <v/>
      </c>
      <c r="W164" s="325"/>
    </row>
    <row r="165" spans="1:23" ht="30" customHeight="1" x14ac:dyDescent="0.25">
      <c r="A165" s="324"/>
      <c r="B165" s="1013">
        <f>'Tabulky skupin'!B165</f>
        <v>146</v>
      </c>
      <c r="C165" s="893" t="str">
        <f>VLOOKUP($B165,jednotlivci!$C$5:$G$164,5,0)</f>
        <v/>
      </c>
      <c r="D165" s="100" t="str">
        <f>IFERROR(CONCATENATE(VLOOKUP(CONCATENATE(D$159,"_",$B165),'Rozpis-skore'!$A$3:$AC$162,IF(VLOOKUP(CONCATENATE(D$159,"_",$B165),'Rozpis-skore'!$A$3:$AC$162,3,0)=$B165,5,6),0),":",VLOOKUP(CONCATENATE(D$159,"_",$B165),'Rozpis-skore'!$A$3:$AC$162,IF(VLOOKUP(CONCATENATE(D$159,"_",$B165),'Rozpis-skore'!$A$3:$AC$162,3,0)=$B165,6,5),0),IF(VLOOKUP(CONCATENATE(D$159,"_",$B165),'Rozpis-skore'!$A$3:$AC$162,20,0)&lt;&gt;"",CONCATENATE(" (",VLOOKUP(CONCATENATE(D$159,"_",$B165),'Rozpis-skore'!$A$3:$AC$162,20,0),")"),"")),"")</f>
        <v/>
      </c>
      <c r="E165" s="103" t="str">
        <f>IFERROR(CONCATENATE(VLOOKUP(CONCATENATE(E$159,"_",$B165),'Rozpis-skore'!$A$3:$AC$162,IF(VLOOKUP(CONCATENATE(E$159,"_",$B165),'Rozpis-skore'!$A$3:$AC$162,3,0)=$B165,5,6),0),":",VLOOKUP(CONCATENATE(E$159,"_",$B165),'Rozpis-skore'!$A$3:$AC$162,IF(VLOOKUP(CONCATENATE(E$159,"_",$B165),'Rozpis-skore'!$A$3:$AC$162,3,0)=$B165,6,5),0),IF(VLOOKUP(CONCATENATE(E$159,"_",$B165),'Rozpis-skore'!$A$3:$AC$162,20,0)&lt;&gt;"",CONCATENATE(" (",VLOOKUP(CONCATENATE(E$159,"_",$B165),'Rozpis-skore'!$A$3:$AC$162,20,0),")"),"")),"")</f>
        <v/>
      </c>
      <c r="F165" s="103" t="str">
        <f>IFERROR(CONCATENATE(VLOOKUP(CONCATENATE(F$159,"_",$B165),'Rozpis-skore'!$A$3:$AC$162,IF(VLOOKUP(CONCATENATE(F$159,"_",$B165),'Rozpis-skore'!$A$3:$AC$162,3,0)=$B165,5,6),0),":",VLOOKUP(CONCATENATE(F$159,"_",$B165),'Rozpis-skore'!$A$3:$AC$162,IF(VLOOKUP(CONCATENATE(F$159,"_",$B165),'Rozpis-skore'!$A$3:$AC$162,3,0)=$B165,6,5),0),IF(VLOOKUP(CONCATENATE(F$159,"_",$B165),'Rozpis-skore'!$A$3:$AC$162,20,0)&lt;&gt;"",CONCATENATE(" (",VLOOKUP(CONCATENATE(F$159,"_",$B165),'Rozpis-skore'!$A$3:$AC$162,20,0),")"),"")),"")</f>
        <v/>
      </c>
      <c r="G165" s="103" t="str">
        <f>IFERROR(CONCATENATE(VLOOKUP(CONCATENATE(G$159,"_",$B165),'Rozpis-skore'!$A$3:$AC$162,IF(VLOOKUP(CONCATENATE(G$159,"_",$B165),'Rozpis-skore'!$A$3:$AC$162,3,0)=$B165,5,6),0),":",VLOOKUP(CONCATENATE(G$159,"_",$B165),'Rozpis-skore'!$A$3:$AC$162,IF(VLOOKUP(CONCATENATE(G$159,"_",$B165),'Rozpis-skore'!$A$3:$AC$162,3,0)=$B165,6,5),0),IF(VLOOKUP(CONCATENATE(G$159,"_",$B165),'Rozpis-skore'!$A$3:$AC$162,20,0)&lt;&gt;"",CONCATENATE(" (",VLOOKUP(CONCATENATE(G$159,"_",$B165),'Rozpis-skore'!$A$3:$AC$162,20,0),")"),"")),"")</f>
        <v/>
      </c>
      <c r="H165" s="103" t="str">
        <f>IFERROR(CONCATENATE(VLOOKUP(CONCATENATE(H$159,"_",$B165),'Rozpis-skore'!$A$3:$AC$162,IF(VLOOKUP(CONCATENATE(H$159,"_",$B165),'Rozpis-skore'!$A$3:$AC$162,3,0)=$B165,5,6),0),":",VLOOKUP(CONCATENATE(H$159,"_",$B165),'Rozpis-skore'!$A$3:$AC$162,IF(VLOOKUP(CONCATENATE(H$159,"_",$B165),'Rozpis-skore'!$A$3:$AC$162,3,0)=$B165,6,5),0),IF(VLOOKUP(CONCATENATE(H$159,"_",$B165),'Rozpis-skore'!$A$3:$AC$162,20,0)&lt;&gt;"",CONCATENATE(" (",VLOOKUP(CONCATENATE(H$159,"_",$B165),'Rozpis-skore'!$A$3:$AC$162,20,0),")"),"")),"")</f>
        <v/>
      </c>
      <c r="I165" s="503">
        <f>H164</f>
        <v>0</v>
      </c>
      <c r="J165" s="101" t="str">
        <f>IFERROR(CONCATENATE(VLOOKUP(CONCATENATE($B165,"_",J$159),'Rozpis-skore'!$A$3:$AC$162,IF(VLOOKUP(CONCATENATE($B165,"_",J$159),'Rozpis-skore'!$A$3:$AC$162,3,0)=$B165,5,6),0),":",VLOOKUP(CONCATENATE($B165,"_",J$159),'Rozpis-skore'!$A$3:$AC$162,IF(VLOOKUP(CONCATENATE($B165,"_",J$159),'Rozpis-skore'!$A$3:$AC$162,3,0)=$B165,6,5),0),IF(VLOOKUP(CONCATENATE($B165,"_",J$159),'Rozpis-skore'!$A$3:$AC$162,20,0)&lt;&gt;"",CONCATENATE(" (",VLOOKUP(CONCATENATE($B165,"_",J$159),'Rozpis-skore'!$A$3:$AC$162,20,0),")"),"")),"")</f>
        <v/>
      </c>
      <c r="K165" s="102" t="str">
        <f>IFERROR(CONCATENATE(VLOOKUP(CONCATENATE($B165,"_",K$159),'Rozpis-skore'!$A$3:$AC$162,IF(VLOOKUP(CONCATENATE($B165,"_",K$159),'Rozpis-skore'!$A$3:$AC$162,3,0)=$B165,5,6),0),":",VLOOKUP(CONCATENATE($B165,"_",K$159),'Rozpis-skore'!$A$3:$AC$162,IF(VLOOKUP(CONCATENATE($B165,"_",K$159),'Rozpis-skore'!$A$3:$AC$162,3,0)=$B165,6,5),0),IF(VLOOKUP(CONCATENATE($B165,"_",K$159),'Rozpis-skore'!$A$3:$AC$162,20,0)&lt;&gt;"",CONCATENATE(" (",VLOOKUP(CONCATENATE($B165,"_",K$159),'Rozpis-skore'!$A$3:$AC$162,20,0),")"),"")),"")</f>
        <v/>
      </c>
      <c r="L165" s="232" t="str">
        <f>IF((COUNTIFS('Rozpis-skore'!$C$3:$C$162,B165,'Rozpis-skore'!$B$3:$B$162,"&lt;&gt;N")+COUNTIFS('Rozpis-skore'!$D$3:$D$162,B165,'Rozpis-skore'!$B$3:$B$162,"&lt;&gt;N"))=0,"",SUMIF('Rozpis-skore'!$C$3:$C$162,B165,'Rozpis-skore'!$I$3:$I$128)+SUMIF('Rozpis-skore'!$D$3:$D$162,B165,'Rozpis-skore'!$J$3:$J$128))</f>
        <v/>
      </c>
      <c r="M165" s="235" t="str">
        <f>IF((COUNTIFS('Rozpis-skore'!$C$3:$C$162,B165,'Rozpis-skore'!$B$3:$B$162,"&lt;&gt;N")+COUNTIFS('Rozpis-skore'!$D$3:$D$162,B165,'Rozpis-skore'!$B$3:$B$162,"&lt;&gt;N"))=0,"",SUMIF('Rozpis-skore'!$C$3:$C$162,$B165,'Rozpis-skore'!$E$3:$E$128)+SUMIF('Rozpis-skore'!$D$3:$D$162,$B165,'Rozpis-skore'!$F$3:$F$128))</f>
        <v/>
      </c>
      <c r="N165" s="355" t="str">
        <f>IF((COUNTIFS('Rozpis-skore'!$C$3:$C$162,B165,'Rozpis-skore'!$B$3:$B$162,"&lt;&gt;N")+COUNTIFS('Rozpis-skore'!$D$3:$D$162,B165,'Rozpis-skore'!$B$3:$B$162,"&lt;&gt;N"))=0,"",SUMIF('Rozpis-skore'!$C$3:$C$162,$B165,'Rozpis-skore'!$F$3:$F$128)+SUMIF('Rozpis-skore'!$D$3:$D$162,$B165,'Rozpis-skore'!$E$3:$E$128))</f>
        <v/>
      </c>
      <c r="O165" s="233" t="str">
        <f t="shared" si="26"/>
        <v/>
      </c>
      <c r="P165" s="445" t="str">
        <f t="shared" si="27"/>
        <v/>
      </c>
      <c r="Q165" s="447" t="str">
        <f>Tabulka!Q165</f>
        <v/>
      </c>
      <c r="R165" s="447" t="str">
        <f>IF($Q165="","",IF(AND(COUNTIF($Q$160:$Q$167,$Q165)&gt;1,COUNTIF($Q$160:$Q$167,$Q165)&lt;COUNTA($C$160:$C$167)),HLOOKUP($B165,'rozstřely-skore'!$C$532:$BN$545,10,0),""))</f>
        <v/>
      </c>
      <c r="S165" s="448" t="str">
        <f>IF($Q165="","",IF(AND(COUNTIF($Q$160:$Q$167,$Q165)&gt;1,COUNTIF($Q$160:$Q$167,$Q165)&lt;COUNTA($C$160:$C$167)),HLOOKUP($B165,'rozstřely-skore'!$C$532:$BN$545,11,0),""))</f>
        <v/>
      </c>
      <c r="T165" s="449" t="str">
        <f>IF($Q165="","",IF(AND(COUNTIF($Q$160:$Q$167,$Q165)&gt;1,COUNTIF($Q$160:$Q$167,$Q165)&lt;COUNTA($C$160:$C$167)),HLOOKUP($B165,'rozstřely-skore'!$C$532:$BN$545,12,0),""))</f>
        <v/>
      </c>
      <c r="U165" s="447" t="str">
        <f>IF($Q165="","",IF(AND(COUNTIF($Q$160:$Q$167,$Q165)&gt;1,COUNTIF($Q$160:$Q$167,$Q165)&lt;COUNTA($C$160:$C$167)),HLOOKUP($B165,'rozstřely-skore'!$C$532:$BN$545,13,0),""))</f>
        <v/>
      </c>
      <c r="V165" s="450" t="str">
        <f>IF($Q165="","",IF(AND(COUNTIF($Q$160:$Q$167,$Q165)&gt;1,COUNTIF($Q$160:$Q$167,$Q165)&lt;COUNTA($C$160:$C$167)),HLOOKUP($B165,'rozstřely-skore'!$C$532:$BN$545,14,0),""))</f>
        <v/>
      </c>
      <c r="W165" s="325"/>
    </row>
    <row r="166" spans="1:23" ht="30" customHeight="1" x14ac:dyDescent="0.25">
      <c r="A166" s="324"/>
      <c r="B166" s="1013">
        <f>'Tabulky skupin'!B166</f>
        <v>147</v>
      </c>
      <c r="C166" s="893" t="str">
        <f>VLOOKUP($B166,jednotlivci!$C$5:$G$164,5,0)</f>
        <v/>
      </c>
      <c r="D166" s="100" t="str">
        <f>IFERROR(CONCATENATE(VLOOKUP(CONCATENATE(D$159,"_",$B166),'Rozpis-skore'!$A$3:$AC$162,IF(VLOOKUP(CONCATENATE(D$159,"_",$B166),'Rozpis-skore'!$A$3:$AC$162,3,0)=$B166,5,6),0),":",VLOOKUP(CONCATENATE(D$159,"_",$B166),'Rozpis-skore'!$A$3:$AC$162,IF(VLOOKUP(CONCATENATE(D$159,"_",$B166),'Rozpis-skore'!$A$3:$AC$162,3,0)=$B166,6,5),0),IF(VLOOKUP(CONCATENATE(D$159,"_",$B166),'Rozpis-skore'!$A$3:$AC$162,20,0)&lt;&gt;"",CONCATENATE(" (",VLOOKUP(CONCATENATE(D$159,"_",$B166),'Rozpis-skore'!$A$3:$AC$162,20,0),")"),"")),"")</f>
        <v/>
      </c>
      <c r="E166" s="103" t="str">
        <f>IFERROR(CONCATENATE(VLOOKUP(CONCATENATE(E$159,"_",$B166),'Rozpis-skore'!$A$3:$AC$162,IF(VLOOKUP(CONCATENATE(E$159,"_",$B166),'Rozpis-skore'!$A$3:$AC$162,3,0)=$B166,5,6),0),":",VLOOKUP(CONCATENATE(E$159,"_",$B166),'Rozpis-skore'!$A$3:$AC$162,IF(VLOOKUP(CONCATENATE(E$159,"_",$B166),'Rozpis-skore'!$A$3:$AC$162,3,0)=$B166,6,5),0),IF(VLOOKUP(CONCATENATE(E$159,"_",$B166),'Rozpis-skore'!$A$3:$AC$162,20,0)&lt;&gt;"",CONCATENATE(" (",VLOOKUP(CONCATENATE(E$159,"_",$B166),'Rozpis-skore'!$A$3:$AC$162,20,0),")"),"")),"")</f>
        <v/>
      </c>
      <c r="F166" s="103" t="str">
        <f>IFERROR(CONCATENATE(VLOOKUP(CONCATENATE(F$159,"_",$B166),'Rozpis-skore'!$A$3:$AC$162,IF(VLOOKUP(CONCATENATE(F$159,"_",$B166),'Rozpis-skore'!$A$3:$AC$162,3,0)=$B166,5,6),0),":",VLOOKUP(CONCATENATE(F$159,"_",$B166),'Rozpis-skore'!$A$3:$AC$162,IF(VLOOKUP(CONCATENATE(F$159,"_",$B166),'Rozpis-skore'!$A$3:$AC$162,3,0)=$B166,6,5),0),IF(VLOOKUP(CONCATENATE(F$159,"_",$B166),'Rozpis-skore'!$A$3:$AC$162,20,0)&lt;&gt;"",CONCATENATE(" (",VLOOKUP(CONCATENATE(F$159,"_",$B166),'Rozpis-skore'!$A$3:$AC$162,20,0),")"),"")),"")</f>
        <v/>
      </c>
      <c r="G166" s="103" t="str">
        <f>IFERROR(CONCATENATE(VLOOKUP(CONCATENATE(G$159,"_",$B166),'Rozpis-skore'!$A$3:$AC$162,IF(VLOOKUP(CONCATENATE(G$159,"_",$B166),'Rozpis-skore'!$A$3:$AC$162,3,0)=$B166,5,6),0),":",VLOOKUP(CONCATENATE(G$159,"_",$B166),'Rozpis-skore'!$A$3:$AC$162,IF(VLOOKUP(CONCATENATE(G$159,"_",$B166),'Rozpis-skore'!$A$3:$AC$162,3,0)=$B166,6,5),0),IF(VLOOKUP(CONCATENATE(G$159,"_",$B166),'Rozpis-skore'!$A$3:$AC$162,20,0)&lt;&gt;"",CONCATENATE(" (",VLOOKUP(CONCATENATE(G$159,"_",$B166),'Rozpis-skore'!$A$3:$AC$162,20,0),")"),"")),"")</f>
        <v/>
      </c>
      <c r="H166" s="103" t="str">
        <f>IFERROR(CONCATENATE(VLOOKUP(CONCATENATE(H$159,"_",$B166),'Rozpis-skore'!$A$3:$AC$162,IF(VLOOKUP(CONCATENATE(H$159,"_",$B166),'Rozpis-skore'!$A$3:$AC$162,3,0)=$B166,5,6),0),":",VLOOKUP(CONCATENATE(H$159,"_",$B166),'Rozpis-skore'!$A$3:$AC$162,IF(VLOOKUP(CONCATENATE(H$159,"_",$B166),'Rozpis-skore'!$A$3:$AC$162,3,0)=$B166,6,5),0),IF(VLOOKUP(CONCATENATE(H$159,"_",$B166),'Rozpis-skore'!$A$3:$AC$162,20,0)&lt;&gt;"",CONCATENATE(" (",VLOOKUP(CONCATENATE(H$159,"_",$B166),'Rozpis-skore'!$A$3:$AC$162,20,0),")"),"")),"")</f>
        <v/>
      </c>
      <c r="I166" s="103" t="str">
        <f>IFERROR(CONCATENATE(VLOOKUP(CONCATENATE(I$159,"_",$B166),'Rozpis-skore'!$A$3:$AC$162,IF(VLOOKUP(CONCATENATE(I$159,"_",$B166),'Rozpis-skore'!$A$3:$AC$162,3,0)=$B166,5,6),0),":",VLOOKUP(CONCATENATE(I$159,"_",$B166),'Rozpis-skore'!$A$3:$AC$162,IF(VLOOKUP(CONCATENATE(I$159,"_",$B166),'Rozpis-skore'!$A$3:$AC$162,3,0)=$B166,6,5),0),IF(VLOOKUP(CONCATENATE(I$159,"_",$B166),'Rozpis-skore'!$A$3:$AC$162,20,0)&lt;&gt;"",CONCATENATE(" (",VLOOKUP(CONCATENATE(I$159,"_",$B166),'Rozpis-skore'!$A$3:$AC$162,20,0),")"),"")),"")</f>
        <v/>
      </c>
      <c r="J166" s="503">
        <f>I165</f>
        <v>0</v>
      </c>
      <c r="K166" s="102" t="str">
        <f>IFERROR(CONCATENATE(VLOOKUP(CONCATENATE($B166,"_",K$159),'Rozpis-skore'!$A$3:$AC$162,IF(VLOOKUP(CONCATENATE($B166,"_",K$159),'Rozpis-skore'!$A$3:$AC$162,3,0)=$B166,5,6),0),":",VLOOKUP(CONCATENATE($B166,"_",K$159),'Rozpis-skore'!$A$3:$AC$162,IF(VLOOKUP(CONCATENATE($B166,"_",K$159),'Rozpis-skore'!$A$3:$AC$162,3,0)=$B166,6,5),0),IF(VLOOKUP(CONCATENATE($B166,"_",K$159),'Rozpis-skore'!$A$3:$AC$162,20,0)&lt;&gt;"",CONCATENATE(" (",VLOOKUP(CONCATENATE($B166,"_",K$159),'Rozpis-skore'!$A$3:$AC$162,20,0),")"),"")),"")</f>
        <v/>
      </c>
      <c r="L166" s="232" t="str">
        <f>IF((COUNTIFS('Rozpis-skore'!$C$3:$C$162,B166,'Rozpis-skore'!$B$3:$B$162,"&lt;&gt;N")+COUNTIFS('Rozpis-skore'!$D$3:$D$162,B166,'Rozpis-skore'!$B$3:$B$162,"&lt;&gt;N"))=0,"",SUMIF('Rozpis-skore'!$C$3:$C$162,B166,'Rozpis-skore'!$I$3:$I$128)+SUMIF('Rozpis-skore'!$D$3:$D$162,B166,'Rozpis-skore'!$J$3:$J$128))</f>
        <v/>
      </c>
      <c r="M166" s="235" t="str">
        <f>IF((COUNTIFS('Rozpis-skore'!$C$3:$C$162,B166,'Rozpis-skore'!$B$3:$B$162,"&lt;&gt;N")+COUNTIFS('Rozpis-skore'!$D$3:$D$162,B166,'Rozpis-skore'!$B$3:$B$162,"&lt;&gt;N"))=0,"",SUMIF('Rozpis-skore'!$C$3:$C$162,$B166,'Rozpis-skore'!$E$3:$E$128)+SUMIF('Rozpis-skore'!$D$3:$D$162,$B166,'Rozpis-skore'!$F$3:$F$128))</f>
        <v/>
      </c>
      <c r="N166" s="355" t="str">
        <f>IF((COUNTIFS('Rozpis-skore'!$C$3:$C$162,B166,'Rozpis-skore'!$B$3:$B$162,"&lt;&gt;N")+COUNTIFS('Rozpis-skore'!$D$3:$D$162,B166,'Rozpis-skore'!$B$3:$B$162,"&lt;&gt;N"))=0,"",SUMIF('Rozpis-skore'!$C$3:$C$162,$B166,'Rozpis-skore'!$F$3:$F$128)+SUMIF('Rozpis-skore'!$D$3:$D$162,$B166,'Rozpis-skore'!$E$3:$E$128))</f>
        <v/>
      </c>
      <c r="O166" s="233" t="str">
        <f t="shared" si="26"/>
        <v/>
      </c>
      <c r="P166" s="445" t="str">
        <f t="shared" si="27"/>
        <v/>
      </c>
      <c r="Q166" s="447" t="str">
        <f>Tabulka!Q166</f>
        <v/>
      </c>
      <c r="R166" s="447" t="str">
        <f>IF($Q166="","",IF(AND(COUNTIF($Q$160:$Q$167,$Q166)&gt;1,COUNTIF($Q$160:$Q$167,$Q166)&lt;COUNTA($C$160:$C$167)),HLOOKUP($B166,'rozstřely-skore'!$C$532:$BN$545,10,0),""))</f>
        <v/>
      </c>
      <c r="S166" s="448" t="str">
        <f>IF($Q166="","",IF(AND(COUNTIF($Q$160:$Q$167,$Q166)&gt;1,COUNTIF($Q$160:$Q$167,$Q166)&lt;COUNTA($C$160:$C$167)),HLOOKUP($B166,'rozstřely-skore'!$C$532:$BN$545,11,0),""))</f>
        <v/>
      </c>
      <c r="T166" s="449" t="str">
        <f>IF($Q166="","",IF(AND(COUNTIF($Q$160:$Q$167,$Q166)&gt;1,COUNTIF($Q$160:$Q$167,$Q166)&lt;COUNTA($C$160:$C$167)),HLOOKUP($B166,'rozstřely-skore'!$C$532:$BN$545,12,0),""))</f>
        <v/>
      </c>
      <c r="U166" s="447" t="str">
        <f>IF($Q166="","",IF(AND(COUNTIF($Q$160:$Q$167,$Q166)&gt;1,COUNTIF($Q$160:$Q$167,$Q166)&lt;COUNTA($C$160:$C$167)),HLOOKUP($B166,'rozstřely-skore'!$C$532:$BN$545,13,0),""))</f>
        <v/>
      </c>
      <c r="V166" s="450" t="str">
        <f>IF($Q166="","",IF(AND(COUNTIF($Q$160:$Q$167,$Q166)&gt;1,COUNTIF($Q$160:$Q$167,$Q166)&lt;COUNTA($C$160:$C$167)),HLOOKUP($B166,'rozstřely-skore'!$C$532:$BN$545,14,0),""))</f>
        <v/>
      </c>
      <c r="W166" s="325"/>
    </row>
    <row r="167" spans="1:23" ht="30" customHeight="1" thickBot="1" x14ac:dyDescent="0.3">
      <c r="A167" s="324"/>
      <c r="B167" s="1014">
        <f>'Tabulky skupin'!B167</f>
        <v>148</v>
      </c>
      <c r="C167" s="911" t="str">
        <f>VLOOKUP($B167,jednotlivci!$C$5:$G$164,5,0)</f>
        <v/>
      </c>
      <c r="D167" s="104" t="str">
        <f>IFERROR(CONCATENATE(VLOOKUP(CONCATENATE(D$159,"_",$B167),'Rozpis-skore'!$A$3:$AC$162,IF(VLOOKUP(CONCATENATE(D$159,"_",$B167),'Rozpis-skore'!$A$3:$AC$162,3,0)=$B167,5,6),0),":",VLOOKUP(CONCATENATE(D$159,"_",$B167),'Rozpis-skore'!$A$3:$AC$162,IF(VLOOKUP(CONCATENATE(D$159,"_",$B167),'Rozpis-skore'!$A$3:$AC$162,3,0)=$B167,6,5),0),IF(VLOOKUP(CONCATENATE(D$159,"_",$B167),'Rozpis-skore'!$A$3:$AC$162,20,0)&lt;&gt;"",CONCATENATE(" (",VLOOKUP(CONCATENATE(D$159,"_",$B167),'Rozpis-skore'!$A$3:$AC$162,20,0),")"),"")),"")</f>
        <v/>
      </c>
      <c r="E167" s="105" t="str">
        <f>IFERROR(CONCATENATE(VLOOKUP(CONCATENATE(E$159,"_",$B167),'Rozpis-skore'!$A$3:$AC$162,IF(VLOOKUP(CONCATENATE(E$159,"_",$B167),'Rozpis-skore'!$A$3:$AC$162,3,0)=$B167,5,6),0),":",VLOOKUP(CONCATENATE(E$159,"_",$B167),'Rozpis-skore'!$A$3:$AC$162,IF(VLOOKUP(CONCATENATE(E$159,"_",$B167),'Rozpis-skore'!$A$3:$AC$162,3,0)=$B167,6,5),0),IF(VLOOKUP(CONCATENATE(E$159,"_",$B167),'Rozpis-skore'!$A$3:$AC$162,20,0)&lt;&gt;"",CONCATENATE(" (",VLOOKUP(CONCATENATE(E$159,"_",$B167),'Rozpis-skore'!$A$3:$AC$162,20,0),")"),"")),"")</f>
        <v/>
      </c>
      <c r="F167" s="105" t="str">
        <f>IFERROR(CONCATENATE(VLOOKUP(CONCATENATE(F$159,"_",$B167),'Rozpis-skore'!$A$3:$AC$162,IF(VLOOKUP(CONCATENATE(F$159,"_",$B167),'Rozpis-skore'!$A$3:$AC$162,3,0)=$B167,5,6),0),":",VLOOKUP(CONCATENATE(F$159,"_",$B167),'Rozpis-skore'!$A$3:$AC$162,IF(VLOOKUP(CONCATENATE(F$159,"_",$B167),'Rozpis-skore'!$A$3:$AC$162,3,0)=$B167,6,5),0),IF(VLOOKUP(CONCATENATE(F$159,"_",$B167),'Rozpis-skore'!$A$3:$AC$162,20,0)&lt;&gt;"",CONCATENATE(" (",VLOOKUP(CONCATENATE(F$159,"_",$B167),'Rozpis-skore'!$A$3:$AC$162,20,0),")"),"")),"")</f>
        <v/>
      </c>
      <c r="G167" s="105" t="str">
        <f>IFERROR(CONCATENATE(VLOOKUP(CONCATENATE(G$159,"_",$B167),'Rozpis-skore'!$A$3:$AC$162,IF(VLOOKUP(CONCATENATE(G$159,"_",$B167),'Rozpis-skore'!$A$3:$AC$162,3,0)=$B167,5,6),0),":",VLOOKUP(CONCATENATE(G$159,"_",$B167),'Rozpis-skore'!$A$3:$AC$162,IF(VLOOKUP(CONCATENATE(G$159,"_",$B167),'Rozpis-skore'!$A$3:$AC$162,3,0)=$B167,6,5),0),IF(VLOOKUP(CONCATENATE(G$159,"_",$B167),'Rozpis-skore'!$A$3:$AC$162,20,0)&lt;&gt;"",CONCATENATE(" (",VLOOKUP(CONCATENATE(G$159,"_",$B167),'Rozpis-skore'!$A$3:$AC$162,20,0),")"),"")),"")</f>
        <v/>
      </c>
      <c r="H167" s="105" t="str">
        <f>IFERROR(CONCATENATE(VLOOKUP(CONCATENATE(H$159,"_",$B167),'Rozpis-skore'!$A$3:$AC$162,IF(VLOOKUP(CONCATENATE(H$159,"_",$B167),'Rozpis-skore'!$A$3:$AC$162,3,0)=$B167,5,6),0),":",VLOOKUP(CONCATENATE(H$159,"_",$B167),'Rozpis-skore'!$A$3:$AC$162,IF(VLOOKUP(CONCATENATE(H$159,"_",$B167),'Rozpis-skore'!$A$3:$AC$162,3,0)=$B167,6,5),0),IF(VLOOKUP(CONCATENATE(H$159,"_",$B167),'Rozpis-skore'!$A$3:$AC$162,20,0)&lt;&gt;"",CONCATENATE(" (",VLOOKUP(CONCATENATE(H$159,"_",$B167),'Rozpis-skore'!$A$3:$AC$162,20,0),")"),"")),"")</f>
        <v/>
      </c>
      <c r="I167" s="105" t="str">
        <f>IFERROR(CONCATENATE(VLOOKUP(CONCATENATE(I$159,"_",$B167),'Rozpis-skore'!$A$3:$AC$162,IF(VLOOKUP(CONCATENATE(I$159,"_",$B167),'Rozpis-skore'!$A$3:$AC$162,3,0)=$B167,5,6),0),":",VLOOKUP(CONCATENATE(I$159,"_",$B167),'Rozpis-skore'!$A$3:$AC$162,IF(VLOOKUP(CONCATENATE(I$159,"_",$B167),'Rozpis-skore'!$A$3:$AC$162,3,0)=$B167,6,5),0),IF(VLOOKUP(CONCATENATE(I$159,"_",$B167),'Rozpis-skore'!$A$3:$AC$162,20,0)&lt;&gt;"",CONCATENATE(" (",VLOOKUP(CONCATENATE(I$159,"_",$B167),'Rozpis-skore'!$A$3:$AC$162,20,0),")"),"")),"")</f>
        <v/>
      </c>
      <c r="J167" s="105" t="str">
        <f>IFERROR(CONCATENATE(VLOOKUP(CONCATENATE(J$159,"_",$B167),'Rozpis-skore'!$A$3:$AC$162,IF(VLOOKUP(CONCATENATE(J$159,"_",$B167),'Rozpis-skore'!$A$3:$AC$162,3,0)=$B167,5,6),0),":",VLOOKUP(CONCATENATE(J$159,"_",$B167),'Rozpis-skore'!$A$3:$AC$162,IF(VLOOKUP(CONCATENATE(J$159,"_",$B167),'Rozpis-skore'!$A$3:$AC$162,3,0)=$B167,6,5),0),IF(VLOOKUP(CONCATENATE(J$159,"_",$B167),'Rozpis-skore'!$A$3:$AC$162,20,0)&lt;&gt;"",CONCATENATE(" (",VLOOKUP(CONCATENATE(J$159,"_",$B167),'Rozpis-skore'!$A$3:$AC$162,20,0),")"),"")),"")</f>
        <v/>
      </c>
      <c r="K167" s="503">
        <f>J166</f>
        <v>0</v>
      </c>
      <c r="L167" s="351" t="str">
        <f>IF((COUNTIFS('Rozpis-skore'!$C$3:$C$162,B167,'Rozpis-skore'!$B$3:$B$162,"&lt;&gt;N")+COUNTIFS('Rozpis-skore'!$D$3:$D$162,B167,'Rozpis-skore'!$B$3:$B$162,"&lt;&gt;N"))=0,"",SUMIF('Rozpis-skore'!$C$3:$C$162,B167,'Rozpis-skore'!$I$3:$I$128)+SUMIF('Rozpis-skore'!$D$3:$D$162,B167,'Rozpis-skore'!$J$3:$J$128))</f>
        <v/>
      </c>
      <c r="M167" s="357" t="str">
        <f>IF((COUNTIFS('Rozpis-skore'!$C$3:$C$162,B167,'Rozpis-skore'!$B$3:$B$162,"&lt;&gt;N")+COUNTIFS('Rozpis-skore'!$D$3:$D$162,B167,'Rozpis-skore'!$B$3:$B$162,"&lt;&gt;N"))=0,"",SUMIF('Rozpis-skore'!$C$3:$C$162,$B167,'Rozpis-skore'!$E$3:$E$128)+SUMIF('Rozpis-skore'!$D$3:$D$162,$B167,'Rozpis-skore'!$F$3:$F$128))</f>
        <v/>
      </c>
      <c r="N167" s="356" t="str">
        <f>IF((COUNTIFS('Rozpis-skore'!$C$3:$C$162,B167,'Rozpis-skore'!$B$3:$B$162,"&lt;&gt;N")+COUNTIFS('Rozpis-skore'!$D$3:$D$162,B167,'Rozpis-skore'!$B$3:$B$162,"&lt;&gt;N"))=0,"",SUMIF('Rozpis-skore'!$C$3:$C$162,$B167,'Rozpis-skore'!$F$3:$F$128)+SUMIF('Rozpis-skore'!$D$3:$D$162,$B167,'Rozpis-skore'!$E$3:$E$128))</f>
        <v/>
      </c>
      <c r="O167" s="353" t="str">
        <f t="shared" si="26"/>
        <v/>
      </c>
      <c r="P167" s="458" t="str">
        <f t="shared" si="27"/>
        <v/>
      </c>
      <c r="Q167" s="447" t="str">
        <f>Tabulka!Q167</f>
        <v/>
      </c>
      <c r="R167" s="460" t="str">
        <f>IF($Q167="","",IF(AND(COUNTIF($Q$160:$Q$167,$Q167)&gt;1,COUNTIF($Q$160:$Q$167,$Q167)&lt;COUNTA($C$160:$C$167)),HLOOKUP($B167,'rozstřely-skore'!$C$532:$BN$545,10,0),""))</f>
        <v/>
      </c>
      <c r="S167" s="461" t="str">
        <f>IF($Q167="","",IF(AND(COUNTIF($Q$160:$Q$167,$Q167)&gt;1,COUNTIF($Q$160:$Q$167,$Q167)&lt;COUNTA($C$160:$C$167)),HLOOKUP($B167,'rozstřely-skore'!$C$532:$BN$545,11,0),""))</f>
        <v/>
      </c>
      <c r="T167" s="462" t="str">
        <f>IF($Q167="","",IF(AND(COUNTIF($Q$160:$Q$167,$Q167)&gt;1,COUNTIF($Q$160:$Q$167,$Q167)&lt;COUNTA($C$160:$C$167)),HLOOKUP($B167,'rozstřely-skore'!$C$532:$BN$545,12,0),""))</f>
        <v/>
      </c>
      <c r="U167" s="460" t="str">
        <f>IF($Q167="","",IF(AND(COUNTIF($Q$160:$Q$167,$Q167)&gt;1,COUNTIF($Q$160:$Q$167,$Q167)&lt;COUNTA($C$160:$C$167)),HLOOKUP($B167,'rozstřely-skore'!$C$532:$BN$545,13,0),""))</f>
        <v/>
      </c>
      <c r="V167" s="463" t="str">
        <f>IF($Q167="","",IF(AND(COUNTIF($Q$160:$Q$167,$Q167)&gt;1,COUNTIF($Q$160:$Q$167,$Q167)&lt;COUNTA($C$160:$C$167)),HLOOKUP($B167,'rozstřely-skore'!$C$532:$BN$545,14,0),""))</f>
        <v/>
      </c>
      <c r="W167" s="325"/>
    </row>
    <row r="168" spans="1:23" ht="30" customHeight="1" x14ac:dyDescent="0.3">
      <c r="A168" s="324"/>
      <c r="B168" s="61"/>
      <c r="C168" s="824"/>
      <c r="D168" s="504"/>
      <c r="E168" s="504"/>
      <c r="F168" s="504"/>
      <c r="G168" s="504"/>
      <c r="H168" s="504"/>
      <c r="I168" s="504"/>
      <c r="J168" s="504"/>
      <c r="K168" s="505"/>
      <c r="L168" s="506"/>
      <c r="M168" s="507"/>
      <c r="N168" s="508"/>
      <c r="O168" s="506"/>
      <c r="P168" s="506"/>
      <c r="Q168" s="509"/>
      <c r="R168" s="509"/>
      <c r="S168" s="510"/>
      <c r="T168" s="511"/>
      <c r="U168" s="509"/>
      <c r="V168" s="509"/>
      <c r="W168" s="325"/>
    </row>
    <row r="169" spans="1:23" ht="30" customHeight="1" thickBot="1" x14ac:dyDescent="0.35">
      <c r="A169" s="324"/>
      <c r="B169" s="61"/>
      <c r="C169" s="824"/>
      <c r="D169" s="504"/>
      <c r="E169" s="504"/>
      <c r="F169" s="504"/>
      <c r="G169" s="504"/>
      <c r="H169" s="504"/>
      <c r="I169" s="504"/>
      <c r="J169" s="504"/>
      <c r="K169" s="505"/>
      <c r="L169" s="470"/>
      <c r="M169" s="513"/>
      <c r="N169" s="514"/>
      <c r="O169" s="470"/>
      <c r="P169" s="470"/>
      <c r="Q169" s="515"/>
      <c r="R169" s="515"/>
      <c r="S169" s="516"/>
      <c r="T169" s="517"/>
      <c r="U169" s="515"/>
      <c r="V169" s="515"/>
      <c r="W169" s="325"/>
    </row>
    <row r="170" spans="1:23" ht="30" customHeight="1" x14ac:dyDescent="0.25">
      <c r="A170" s="324"/>
      <c r="B170" s="106"/>
      <c r="C170" s="836" t="str">
        <f>D172</f>
        <v>P</v>
      </c>
      <c r="D170" s="519" t="str">
        <f>C172</f>
        <v/>
      </c>
      <c r="E170" s="520" t="str">
        <f>C173</f>
        <v/>
      </c>
      <c r="F170" s="520" t="str">
        <f>C174</f>
        <v/>
      </c>
      <c r="G170" s="520" t="str">
        <f>C175</f>
        <v/>
      </c>
      <c r="H170" s="520" t="str">
        <f>C176</f>
        <v/>
      </c>
      <c r="I170" s="520" t="str">
        <f>C177</f>
        <v/>
      </c>
      <c r="J170" s="520" t="str">
        <f>C178</f>
        <v/>
      </c>
      <c r="K170" s="520" t="str">
        <f>C179</f>
        <v/>
      </c>
      <c r="L170" s="521" t="s">
        <v>14</v>
      </c>
      <c r="M170" s="2053" t="s">
        <v>13</v>
      </c>
      <c r="N170" s="2053"/>
      <c r="O170" s="918" t="s">
        <v>15</v>
      </c>
      <c r="P170" s="523" t="s">
        <v>186</v>
      </c>
      <c r="Q170" s="524" t="s">
        <v>107</v>
      </c>
      <c r="R170" s="919" t="s">
        <v>104</v>
      </c>
      <c r="S170" s="2069" t="s">
        <v>105</v>
      </c>
      <c r="T170" s="2069"/>
      <c r="U170" s="919" t="s">
        <v>106</v>
      </c>
      <c r="V170" s="526" t="s">
        <v>187</v>
      </c>
      <c r="W170" s="325"/>
    </row>
    <row r="171" spans="1:23" ht="30" customHeight="1" thickBot="1" x14ac:dyDescent="0.3">
      <c r="A171" s="324"/>
      <c r="B171" s="1011" t="str">
        <f>'Tabulky skupin'!B171</f>
        <v>P</v>
      </c>
      <c r="C171" s="837"/>
      <c r="D171" s="426">
        <f>B172</f>
        <v>151</v>
      </c>
      <c r="E171" s="427">
        <f>B173</f>
        <v>152</v>
      </c>
      <c r="F171" s="427">
        <f>B174</f>
        <v>153</v>
      </c>
      <c r="G171" s="428">
        <f>B175</f>
        <v>154</v>
      </c>
      <c r="H171" s="427">
        <f>B176</f>
        <v>155</v>
      </c>
      <c r="I171" s="429">
        <f>B177</f>
        <v>156</v>
      </c>
      <c r="J171" s="427">
        <f>B178</f>
        <v>157</v>
      </c>
      <c r="K171" s="427">
        <f>B179</f>
        <v>158</v>
      </c>
      <c r="L171" s="527"/>
      <c r="M171" s="528"/>
      <c r="N171" s="529"/>
      <c r="O171" s="530"/>
      <c r="P171" s="531"/>
      <c r="Q171" s="2077" t="s">
        <v>42</v>
      </c>
      <c r="R171" s="2078"/>
      <c r="S171" s="2078"/>
      <c r="T171" s="2078"/>
      <c r="U171" s="2078"/>
      <c r="V171" s="2079"/>
      <c r="W171" s="325"/>
    </row>
    <row r="172" spans="1:23" ht="30" customHeight="1" thickTop="1" x14ac:dyDescent="0.25">
      <c r="A172" s="324"/>
      <c r="B172" s="1012">
        <f>'Tabulky skupin'!B172</f>
        <v>151</v>
      </c>
      <c r="C172" s="894" t="str">
        <f>VLOOKUP($B172,jednotlivci!$C$5:$G$164,5,0)</f>
        <v/>
      </c>
      <c r="D172" s="532" t="str">
        <f>B171</f>
        <v>P</v>
      </c>
      <c r="E172" s="98" t="str">
        <f>IFERROR(CONCATENATE(VLOOKUP(CONCATENATE($B172,"_",E$171),'Rozpis-skore'!$A$3:$AC$162,IF(VLOOKUP(CONCATENATE($B172,"_",E$171),'Rozpis-skore'!$A$3:$AC$162,3,0)=$B172,5,6),0),":",VLOOKUP(CONCATENATE($B172,"_",E$171),'Rozpis-skore'!$A$3:$AC$162,IF(VLOOKUP(CONCATENATE($B172,"_",E$171),'Rozpis-skore'!$A$3:$AC$162,3,0)=$B172,6,5),0),IF(VLOOKUP(CONCATENATE($B172,"_",E$171),'Rozpis-skore'!$A$3:$AC$162,20,0)&lt;&gt;"",CONCATENATE(" (",VLOOKUP(CONCATENATE($B172,"_",E$171),'Rozpis-skore'!$A$3:$AC$162,20,0),")"),"")),"")</f>
        <v/>
      </c>
      <c r="F172" s="98" t="str">
        <f>IFERROR(CONCATENATE(VLOOKUP(CONCATENATE($B172,"_",F$171),'Rozpis-skore'!$A$3:$AC$162,IF(VLOOKUP(CONCATENATE($B172,"_",F$171),'Rozpis-skore'!$A$3:$AC$162,3,0)=$B172,5,6),0),":",VLOOKUP(CONCATENATE($B172,"_",F$171),'Rozpis-skore'!$A$3:$AC$162,IF(VLOOKUP(CONCATENATE($B172,"_",F$171),'Rozpis-skore'!$A$3:$AC$162,3,0)=$B172,6,5),0),IF(VLOOKUP(CONCATENATE($B172,"_",F$171),'Rozpis-skore'!$A$3:$AC$162,20,0)&lt;&gt;"",CONCATENATE(" (",VLOOKUP(CONCATENATE($B172,"_",F$171),'Rozpis-skore'!$A$3:$AC$162,20,0),")"),"")),"")</f>
        <v/>
      </c>
      <c r="G172" s="98" t="str">
        <f>IFERROR(CONCATENATE(VLOOKUP(CONCATENATE($B172,"_",G$171),'Rozpis-skore'!$A$3:$AC$162,IF(VLOOKUP(CONCATENATE($B172,"_",G$171),'Rozpis-skore'!$A$3:$AC$162,3,0)=$B172,5,6),0),":",VLOOKUP(CONCATENATE($B172,"_",G$171),'Rozpis-skore'!$A$3:$AC$162,IF(VLOOKUP(CONCATENATE($B172,"_",G$171),'Rozpis-skore'!$A$3:$AC$162,3,0)=$B172,6,5),0),IF(VLOOKUP(CONCATENATE($B172,"_",G$171),'Rozpis-skore'!$A$3:$AC$162,20,0)&lt;&gt;"",CONCATENATE(" (",VLOOKUP(CONCATENATE($B172,"_",G$171),'Rozpis-skore'!$A$3:$AC$162,20,0),")"),"")),"")</f>
        <v/>
      </c>
      <c r="H172" s="98" t="str">
        <f>IFERROR(CONCATENATE(VLOOKUP(CONCATENATE($B172,"_",H$171),'Rozpis-skore'!$A$3:$AC$162,IF(VLOOKUP(CONCATENATE($B172,"_",H$171),'Rozpis-skore'!$A$3:$AC$162,3,0)=$B172,5,6),0),":",VLOOKUP(CONCATENATE($B172,"_",H$171),'Rozpis-skore'!$A$3:$AC$162,IF(VLOOKUP(CONCATENATE($B172,"_",H$171),'Rozpis-skore'!$A$3:$AC$162,3,0)=$B172,6,5),0),IF(VLOOKUP(CONCATENATE($B172,"_",H$171),'Rozpis-skore'!$A$3:$AC$162,20,0)&lt;&gt;"",CONCATENATE(" (",VLOOKUP(CONCATENATE($B172,"_",H$171),'Rozpis-skore'!$A$3:$AC$162,20,0),")"),"")),"")</f>
        <v/>
      </c>
      <c r="I172" s="98" t="str">
        <f>IFERROR(CONCATENATE(VLOOKUP(CONCATENATE($B172,"_",I$171),'Rozpis-skore'!$A$3:$AC$162,IF(VLOOKUP(CONCATENATE($B172,"_",I$171),'Rozpis-skore'!$A$3:$AC$162,3,0)=$B172,5,6),0),":",VLOOKUP(CONCATENATE($B172,"_",I$171),'Rozpis-skore'!$A$3:$AC$162,IF(VLOOKUP(CONCATENATE($B172,"_",I$171),'Rozpis-skore'!$A$3:$AC$162,3,0)=$B172,6,5),0),IF(VLOOKUP(CONCATENATE($B172,"_",I$171),'Rozpis-skore'!$A$3:$AC$162,20,0)&lt;&gt;"",CONCATENATE(" (",VLOOKUP(CONCATENATE($B172,"_",I$171),'Rozpis-skore'!$A$3:$AC$162,20,0),")"),"")),"")</f>
        <v/>
      </c>
      <c r="J172" s="98" t="str">
        <f>IFERROR(CONCATENATE(VLOOKUP(CONCATENATE($B172,"_",J$171),'Rozpis-skore'!$A$3:$AC$162,IF(VLOOKUP(CONCATENATE($B172,"_",J$171),'Rozpis-skore'!$A$3:$AC$162,3,0)=$B172,5,6),0),":",VLOOKUP(CONCATENATE($B172,"_",J$171),'Rozpis-skore'!$A$3:$AC$162,IF(VLOOKUP(CONCATENATE($B172,"_",J$171),'Rozpis-skore'!$A$3:$AC$162,3,0)=$B172,6,5),0),IF(VLOOKUP(CONCATENATE($B172,"_",J$171),'Rozpis-skore'!$A$3:$AC$162,20,0)&lt;&gt;"",CONCATENATE(" (",VLOOKUP(CONCATENATE($B172,"_",J$171),'Rozpis-skore'!$A$3:$AC$162,20,0),")"),"")),"")</f>
        <v/>
      </c>
      <c r="K172" s="99" t="str">
        <f>IFERROR(CONCATENATE(VLOOKUP(CONCATENATE($B172,"_",K$171),'Rozpis-skore'!$A$3:$AC$162,IF(VLOOKUP(CONCATENATE($B172,"_",K$171),'Rozpis-skore'!$A$3:$AC$162,3,0)=$B172,5,6),0),":",VLOOKUP(CONCATENATE($B172,"_",K$171),'Rozpis-skore'!$A$3:$AC$162,IF(VLOOKUP(CONCATENATE($B172,"_",K$171),'Rozpis-skore'!$A$3:$AC$162,3,0)=$B172,6,5),0),IF(VLOOKUP(CONCATENATE($B172,"_",K$171),'Rozpis-skore'!$A$3:$AC$162,20,0)&lt;&gt;"",CONCATENATE(" (",VLOOKUP(CONCATENATE($B172,"_",K$171),'Rozpis-skore'!$A$3:$AC$162,20,0),")"),"")),"")</f>
        <v/>
      </c>
      <c r="L172" s="230" t="str">
        <f>IF((COUNTIFS('Rozpis-skore'!$C$3:$C$162,B172,'Rozpis-skore'!$B$3:$B$162,"&lt;&gt;N")+COUNTIFS('Rozpis-skore'!$D$3:$D$162,B172,'Rozpis-skore'!$B$3:$B$162,"&lt;&gt;N"))=0,"",SUMIF('Rozpis-skore'!$C$3:$C$162,B172,'Rozpis-skore'!$I$3:$I$128)+SUMIF('Rozpis-skore'!$D$3:$D$162,B172,'Rozpis-skore'!$J$3:$J$128))</f>
        <v/>
      </c>
      <c r="M172" s="234" t="str">
        <f>IF((COUNTIFS('Rozpis-skore'!$C$3:$C$162,B172,'Rozpis-skore'!$B$3:$B$162,"&lt;&gt;N")+COUNTIFS('Rozpis-skore'!$D$3:$D$162,B172,'Rozpis-skore'!$B$3:$B$162,"&lt;&gt;N"))=0,"",SUMIF('Rozpis-skore'!$C$3:$C$162,$B172,'Rozpis-skore'!$E$3:$E$128)+SUMIF('Rozpis-skore'!$D$3:$D$162,$B172,'Rozpis-skore'!$F$3:$F$128))</f>
        <v/>
      </c>
      <c r="N172" s="354" t="str">
        <f>IF((COUNTIFS('Rozpis-skore'!$C$3:$C$162,B172,'Rozpis-skore'!$B$3:$B$162,"&lt;&gt;N")+COUNTIFS('Rozpis-skore'!$D$3:$D$162,B172,'Rozpis-skore'!$B$3:$B$162,"&lt;&gt;N"))=0,"",SUMIF('Rozpis-skore'!$C$3:$C$162,$B172,'Rozpis-skore'!$F$3:$F$128)+SUMIF('Rozpis-skore'!$D$3:$D$162,$B172,'Rozpis-skore'!$E$3:$E$128))</f>
        <v/>
      </c>
      <c r="O172" s="231" t="str">
        <f t="shared" ref="O172:O179" si="28">IFERROR(M172-N172,"")</f>
        <v/>
      </c>
      <c r="P172" s="434" t="str">
        <f t="shared" ref="P172:P179" si="29">IFERROR(M172/N172,"")</f>
        <v/>
      </c>
      <c r="Q172" s="447" t="str">
        <f>Tabulka!Q172</f>
        <v/>
      </c>
      <c r="R172" s="436" t="str">
        <f>IF($Q172="","",IF(AND(COUNTIF($Q$172:$Q$179,$Q172)&gt;1,COUNTIF($Q$172:$Q$179,$Q172)&lt;COUNTA($C$172:$C$179)),HLOOKUP($B172,'rozstřely-skore'!$C$572:$BN$585,10,0),""))</f>
        <v/>
      </c>
      <c r="S172" s="437" t="str">
        <f>IF($Q172="","",IF(AND(COUNTIF($Q$172:$Q$179,$Q172)&gt;1,COUNTIF($Q$172:$Q$179,$Q172)&lt;COUNTA($C$40:$C$47)),HLOOKUP($B172,'rozstřely-skore'!$C$572:$BN$585,11,0),""))</f>
        <v/>
      </c>
      <c r="T172" s="438" t="str">
        <f>IF($Q172="","",IF(AND(COUNTIF($Q$172:$Q$179,$Q172)&gt;1,COUNTIF($Q$172:$Q$179,$Q172)&lt;COUNTA($C$40:$C$47)),HLOOKUP($B172,'rozstřely-skore'!$C$572:$BN$585,12,0),""))</f>
        <v/>
      </c>
      <c r="U172" s="436" t="str">
        <f>IF($Q172="","",IF(AND(COUNTIF($Q$172:$Q$179,$Q172)&gt;1,COUNTIF($Q$172:$Q$179,$Q172)&lt;COUNTA($C$40:$C$47)),HLOOKUP($B172,'rozstřely-skore'!$C$572:$BN$585,13,0),""))</f>
        <v/>
      </c>
      <c r="V172" s="439" t="str">
        <f>IF($Q172="","",IF(AND(COUNTIF($Q$172:$Q$179,$Q172)&gt;1,COUNTIF($Q$172:$Q$179,$Q172)&lt;COUNTA($C$40:$C$47)),HLOOKUP($B172,'rozstřely-skore'!$C$572:$BN$585,14,0),""))</f>
        <v/>
      </c>
      <c r="W172" s="325"/>
    </row>
    <row r="173" spans="1:23" ht="30" customHeight="1" x14ac:dyDescent="0.25">
      <c r="A173" s="324"/>
      <c r="B173" s="1013">
        <f>'Tabulky skupin'!B173</f>
        <v>152</v>
      </c>
      <c r="C173" s="895" t="str">
        <f>VLOOKUP($B173,jednotlivci!$C$5:$G$164,5,0)</f>
        <v/>
      </c>
      <c r="D173" s="100" t="str">
        <f>IFERROR(CONCATENATE(VLOOKUP(CONCATENATE(D$171,"_",$B173),'Rozpis-skore'!$A$3:$AC$162,IF(VLOOKUP(CONCATENATE(D$171,"_",$B173),'Rozpis-skore'!$A$3:$AC$162,3,0)=$B173,5,6),0),":",VLOOKUP(CONCATENATE(D$171,"_",$B173),'Rozpis-skore'!$A$3:$AC$162,IF(VLOOKUP(CONCATENATE(D$171,"_",$B173),'Rozpis-skore'!$A$3:$AC$162,3,0)=$B173,6,5),0),IF(VLOOKUP(CONCATENATE(D$171,"_",$B173),'Rozpis-skore'!$A$3:$AC$162,20,0)&lt;&gt;"",CONCATENATE(" (",VLOOKUP(CONCATENATE(D$171,"_",$B173),'Rozpis-skore'!$A$3:$AC$162,20,0),")"),"")),"")</f>
        <v/>
      </c>
      <c r="E173" s="533" t="str">
        <f>D172</f>
        <v>P</v>
      </c>
      <c r="F173" s="101" t="str">
        <f>IFERROR(CONCATENATE(VLOOKUP(CONCATENATE($B173,"_",F$171),'Rozpis-skore'!$A$3:$AC$162,IF(VLOOKUP(CONCATENATE($B173,"_",F$171),'Rozpis-skore'!$A$3:$AC$162,3,0)=$B173,5,6),0),":",VLOOKUP(CONCATENATE($B173,"_",F$171),'Rozpis-skore'!$A$3:$AC$162,IF(VLOOKUP(CONCATENATE($B173,"_",F$171),'Rozpis-skore'!$A$3:$AC$162,3,0)=$B173,6,5),0),IF(VLOOKUP(CONCATENATE($B173,"_",F$171),'Rozpis-skore'!$A$3:$AC$162,20,0)&lt;&gt;"",CONCATENATE(" (",VLOOKUP(CONCATENATE($B173,"_",F$171),'Rozpis-skore'!$A$3:$AC$162,20,0),")"),"")),"")</f>
        <v/>
      </c>
      <c r="G173" s="101" t="str">
        <f>IFERROR(CONCATENATE(VLOOKUP(CONCATENATE($B173,"_",G$171),'Rozpis-skore'!$A$3:$AC$162,IF(VLOOKUP(CONCATENATE($B173,"_",G$171),'Rozpis-skore'!$A$3:$AC$162,3,0)=$B173,5,6),0),":",VLOOKUP(CONCATENATE($B173,"_",G$171),'Rozpis-skore'!$A$3:$AC$162,IF(VLOOKUP(CONCATENATE($B173,"_",G$171),'Rozpis-skore'!$A$3:$AC$162,3,0)=$B173,6,5),0),IF(VLOOKUP(CONCATENATE($B173,"_",G$171),'Rozpis-skore'!$A$3:$AC$162,20,0)&lt;&gt;"",CONCATENATE(" (",VLOOKUP(CONCATENATE($B173,"_",G$171),'Rozpis-skore'!$A$3:$AC$162,20,0),")"),"")),"")</f>
        <v/>
      </c>
      <c r="H173" s="101" t="str">
        <f>IFERROR(CONCATENATE(VLOOKUP(CONCATENATE($B173,"_",H$171),'Rozpis-skore'!$A$3:$AC$162,IF(VLOOKUP(CONCATENATE($B173,"_",H$171),'Rozpis-skore'!$A$3:$AC$162,3,0)=$B173,5,6),0),":",VLOOKUP(CONCATENATE($B173,"_",H$171),'Rozpis-skore'!$A$3:$AC$162,IF(VLOOKUP(CONCATENATE($B173,"_",H$171),'Rozpis-skore'!$A$3:$AC$162,3,0)=$B173,6,5),0),IF(VLOOKUP(CONCATENATE($B173,"_",H$171),'Rozpis-skore'!$A$3:$AC$162,20,0)&lt;&gt;"",CONCATENATE(" (",VLOOKUP(CONCATENATE($B173,"_",H$171),'Rozpis-skore'!$A$3:$AC$162,20,0),")"),"")),"")</f>
        <v/>
      </c>
      <c r="I173" s="101" t="str">
        <f>IFERROR(CONCATENATE(VLOOKUP(CONCATENATE($B173,"_",I$171),'Rozpis-skore'!$A$3:$AC$162,IF(VLOOKUP(CONCATENATE($B173,"_",I$171),'Rozpis-skore'!$A$3:$AC$162,3,0)=$B173,5,6),0),":",VLOOKUP(CONCATENATE($B173,"_",I$171),'Rozpis-skore'!$A$3:$AC$162,IF(VLOOKUP(CONCATENATE($B173,"_",I$171),'Rozpis-skore'!$A$3:$AC$162,3,0)=$B173,6,5),0),IF(VLOOKUP(CONCATENATE($B173,"_",I$171),'Rozpis-skore'!$A$3:$AC$162,20,0)&lt;&gt;"",CONCATENATE(" (",VLOOKUP(CONCATENATE($B173,"_",I$171),'Rozpis-skore'!$A$3:$AC$162,20,0),")"),"")),"")</f>
        <v/>
      </c>
      <c r="J173" s="101" t="str">
        <f>IFERROR(CONCATENATE(VLOOKUP(CONCATENATE($B173,"_",J$171),'Rozpis-skore'!$A$3:$AC$162,IF(VLOOKUP(CONCATENATE($B173,"_",J$171),'Rozpis-skore'!$A$3:$AC$162,3,0)=$B173,5,6),0),":",VLOOKUP(CONCATENATE($B173,"_",J$171),'Rozpis-skore'!$A$3:$AC$162,IF(VLOOKUP(CONCATENATE($B173,"_",J$171),'Rozpis-skore'!$A$3:$AC$162,3,0)=$B173,6,5),0),IF(VLOOKUP(CONCATENATE($B173,"_",J$171),'Rozpis-skore'!$A$3:$AC$162,20,0)&lt;&gt;"",CONCATENATE(" (",VLOOKUP(CONCATENATE($B173,"_",J$171),'Rozpis-skore'!$A$3:$AC$162,20,0),")"),"")),"")</f>
        <v/>
      </c>
      <c r="K173" s="102" t="str">
        <f>IFERROR(CONCATENATE(VLOOKUP(CONCATENATE($B173,"_",K$171),'Rozpis-skore'!$A$3:$AC$162,IF(VLOOKUP(CONCATENATE($B173,"_",K$171),'Rozpis-skore'!$A$3:$AC$162,3,0)=$B173,5,6),0),":",VLOOKUP(CONCATENATE($B173,"_",K$171),'Rozpis-skore'!$A$3:$AC$162,IF(VLOOKUP(CONCATENATE($B173,"_",K$171),'Rozpis-skore'!$A$3:$AC$162,3,0)=$B173,6,5),0),IF(VLOOKUP(CONCATENATE($B173,"_",K$171),'Rozpis-skore'!$A$3:$AC$162,20,0)&lt;&gt;"",CONCATENATE(" (",VLOOKUP(CONCATENATE($B173,"_",K$171),'Rozpis-skore'!$A$3:$AC$162,20,0),")"),"")),"")</f>
        <v/>
      </c>
      <c r="L173" s="232" t="str">
        <f>IF((COUNTIFS('Rozpis-skore'!$C$3:$C$162,B173,'Rozpis-skore'!$B$3:$B$162,"&lt;&gt;N")+COUNTIFS('Rozpis-skore'!$D$3:$D$162,B173,'Rozpis-skore'!$B$3:$B$162,"&lt;&gt;N"))=0,"",SUMIF('Rozpis-skore'!$C$3:$C$162,B173,'Rozpis-skore'!$I$3:$I$128)+SUMIF('Rozpis-skore'!$D$3:$D$162,B173,'Rozpis-skore'!$J$3:$J$128))</f>
        <v/>
      </c>
      <c r="M173" s="235" t="str">
        <f>IF((COUNTIFS('Rozpis-skore'!$C$3:$C$162,B173,'Rozpis-skore'!$B$3:$B$162,"&lt;&gt;N")+COUNTIFS('Rozpis-skore'!$D$3:$D$162,B173,'Rozpis-skore'!$B$3:$B$162,"&lt;&gt;N"))=0,"",SUMIF('Rozpis-skore'!$C$3:$C$162,$B173,'Rozpis-skore'!$E$3:$E$128)+SUMIF('Rozpis-skore'!$D$3:$D$162,$B173,'Rozpis-skore'!$F$3:$F$128))</f>
        <v/>
      </c>
      <c r="N173" s="355" t="str">
        <f>IF((COUNTIFS('Rozpis-skore'!$C$3:$C$162,B173,'Rozpis-skore'!$B$3:$B$162,"&lt;&gt;N")+COUNTIFS('Rozpis-skore'!$D$3:$D$162,B173,'Rozpis-skore'!$B$3:$B$162,"&lt;&gt;N"))=0,"",SUMIF('Rozpis-skore'!$C$3:$C$162,$B173,'Rozpis-skore'!$F$3:$F$128)+SUMIF('Rozpis-skore'!$D$3:$D$162,$B173,'Rozpis-skore'!$E$3:$E$128))</f>
        <v/>
      </c>
      <c r="O173" s="233" t="str">
        <f t="shared" si="28"/>
        <v/>
      </c>
      <c r="P173" s="445" t="str">
        <f t="shared" si="29"/>
        <v/>
      </c>
      <c r="Q173" s="447" t="str">
        <f>Tabulka!Q173</f>
        <v/>
      </c>
      <c r="R173" s="447" t="str">
        <f>IF($Q173="","",IF(AND(COUNTIF($Q$172:$Q$179,$Q173)&gt;1,COUNTIF($Q$172:$Q$179,$Q173)&lt;COUNTA($C$40:$C$47)),HLOOKUP($B173,'rozstřely-skore'!$C$572:$BN$585,10,0),""))</f>
        <v/>
      </c>
      <c r="S173" s="448" t="str">
        <f>IF($Q173="","",IF(AND(COUNTIF($Q$172:$Q$179,$Q173)&gt;1,COUNTIF($Q$172:$Q$179,$Q173)&lt;COUNTA($C$40:$C$47)),HLOOKUP($B173,'rozstřely-skore'!$C$572:$BN$585,11,0),""))</f>
        <v/>
      </c>
      <c r="T173" s="449" t="str">
        <f>IF($Q173="","",IF(AND(COUNTIF($Q$172:$Q$179,$Q173)&gt;1,COUNTIF($Q$172:$Q$179,$Q173)&lt;COUNTA($C$40:$C$47)),HLOOKUP($B173,'rozstřely-skore'!$C$572:$BN$585,12,0),""))</f>
        <v/>
      </c>
      <c r="U173" s="447" t="str">
        <f>IF($Q173="","",IF(AND(COUNTIF($Q$172:$Q$179,$Q173)&gt;1,COUNTIF($Q$172:$Q$179,$Q173)&lt;COUNTA($C$40:$C$47)),HLOOKUP($B173,'rozstřely-skore'!$C$572:$BN$585,13,0),""))</f>
        <v/>
      </c>
      <c r="V173" s="450" t="str">
        <f>IF($Q173="","",IF(AND(COUNTIF($Q$172:$Q$179,$Q173)&gt;1,COUNTIF($Q$172:$Q$179,$Q173)&lt;COUNTA($C$40:$C$47)),HLOOKUP($B173,'rozstřely-skore'!$C$572:$BN$585,14,0),""))</f>
        <v/>
      </c>
      <c r="W173" s="325"/>
    </row>
    <row r="174" spans="1:23" ht="30" customHeight="1" x14ac:dyDescent="0.25">
      <c r="A174" s="324"/>
      <c r="B174" s="1013">
        <f>'Tabulky skupin'!B174</f>
        <v>153</v>
      </c>
      <c r="C174" s="895" t="str">
        <f>VLOOKUP($B174,jednotlivci!$C$5:$G$164,5,0)</f>
        <v/>
      </c>
      <c r="D174" s="100" t="str">
        <f>IFERROR(CONCATENATE(VLOOKUP(CONCATENATE(D$171,"_",$B174),'Rozpis-skore'!$A$3:$AC$162,IF(VLOOKUP(CONCATENATE(D$171,"_",$B174),'Rozpis-skore'!$A$3:$AC$162,3,0)=$B174,5,6),0),":",VLOOKUP(CONCATENATE(D$171,"_",$B174),'Rozpis-skore'!$A$3:$AC$162,IF(VLOOKUP(CONCATENATE(D$171,"_",$B174),'Rozpis-skore'!$A$3:$AC$162,3,0)=$B174,6,5),0),IF(VLOOKUP(CONCATENATE(D$171,"_",$B174),'Rozpis-skore'!$A$3:$AC$162,20,0)&lt;&gt;"",CONCATENATE(" (",VLOOKUP(CONCATENATE(D$171,"_",$B174),'Rozpis-skore'!$A$3:$AC$162,20,0),")"),"")),"")</f>
        <v/>
      </c>
      <c r="E174" s="103" t="str">
        <f>IFERROR(CONCATENATE(VLOOKUP(CONCATENATE(E$171,"_",$B174),'Rozpis-skore'!$A$3:$AC$162,IF(VLOOKUP(CONCATENATE(E$171,"_",$B174),'Rozpis-skore'!$A$3:$AC$162,3,0)=$B174,5,6),0),":",VLOOKUP(CONCATENATE(E$171,"_",$B174),'Rozpis-skore'!$A$3:$AC$162,IF(VLOOKUP(CONCATENATE(E$171,"_",$B174),'Rozpis-skore'!$A$3:$AC$162,3,0)=$B174,6,5),0),IF(VLOOKUP(CONCATENATE(E$171,"_",$B174),'Rozpis-skore'!$A$3:$AC$162,20,0)&lt;&gt;"",CONCATENATE(" (",VLOOKUP(CONCATENATE(E$171,"_",$B174),'Rozpis-skore'!$A$3:$AC$162,20,0),")"),"")),"")</f>
        <v/>
      </c>
      <c r="F174" s="533" t="str">
        <f>E173</f>
        <v>P</v>
      </c>
      <c r="G174" s="101" t="str">
        <f>IFERROR(CONCATENATE(VLOOKUP(CONCATENATE($B174,"_",G$171),'Rozpis-skore'!$A$3:$AC$162,IF(VLOOKUP(CONCATENATE($B174,"_",G$171),'Rozpis-skore'!$A$3:$AC$162,3,0)=$B174,5,6),0),":",VLOOKUP(CONCATENATE($B174,"_",G$171),'Rozpis-skore'!$A$3:$AC$162,IF(VLOOKUP(CONCATENATE($B174,"_",G$171),'Rozpis-skore'!$A$3:$AC$162,3,0)=$B174,6,5),0),IF(VLOOKUP(CONCATENATE($B174,"_",G$171),'Rozpis-skore'!$A$3:$AC$162,20,0)&lt;&gt;"",CONCATENATE(" (",VLOOKUP(CONCATENATE($B174,"_",G$171),'Rozpis-skore'!$A$3:$AC$162,20,0),")"),"")),"")</f>
        <v/>
      </c>
      <c r="H174" s="101" t="str">
        <f>IFERROR(CONCATENATE(VLOOKUP(CONCATENATE($B174,"_",H$171),'Rozpis-skore'!$A$3:$AC$162,IF(VLOOKUP(CONCATENATE($B174,"_",H$171),'Rozpis-skore'!$A$3:$AC$162,3,0)=$B174,5,6),0),":",VLOOKUP(CONCATENATE($B174,"_",H$171),'Rozpis-skore'!$A$3:$AC$162,IF(VLOOKUP(CONCATENATE($B174,"_",H$171),'Rozpis-skore'!$A$3:$AC$162,3,0)=$B174,6,5),0),IF(VLOOKUP(CONCATENATE($B174,"_",H$171),'Rozpis-skore'!$A$3:$AC$162,20,0)&lt;&gt;"",CONCATENATE(" (",VLOOKUP(CONCATENATE($B174,"_",H$171),'Rozpis-skore'!$A$3:$AC$162,20,0),")"),"")),"")</f>
        <v/>
      </c>
      <c r="I174" s="101" t="str">
        <f>IFERROR(CONCATENATE(VLOOKUP(CONCATENATE($B174,"_",I$171),'Rozpis-skore'!$A$3:$AC$162,IF(VLOOKUP(CONCATENATE($B174,"_",I$171),'Rozpis-skore'!$A$3:$AC$162,3,0)=$B174,5,6),0),":",VLOOKUP(CONCATENATE($B174,"_",I$171),'Rozpis-skore'!$A$3:$AC$162,IF(VLOOKUP(CONCATENATE($B174,"_",I$171),'Rozpis-skore'!$A$3:$AC$162,3,0)=$B174,6,5),0),IF(VLOOKUP(CONCATENATE($B174,"_",I$171),'Rozpis-skore'!$A$3:$AC$162,20,0)&lt;&gt;"",CONCATENATE(" (",VLOOKUP(CONCATENATE($B174,"_",I$171),'Rozpis-skore'!$A$3:$AC$162,20,0),")"),"")),"")</f>
        <v/>
      </c>
      <c r="J174" s="101" t="str">
        <f>IFERROR(CONCATENATE(VLOOKUP(CONCATENATE($B174,"_",J$171),'Rozpis-skore'!$A$3:$AC$162,IF(VLOOKUP(CONCATENATE($B174,"_",J$171),'Rozpis-skore'!$A$3:$AC$162,3,0)=$B174,5,6),0),":",VLOOKUP(CONCATENATE($B174,"_",J$171),'Rozpis-skore'!$A$3:$AC$162,IF(VLOOKUP(CONCATENATE($B174,"_",J$171),'Rozpis-skore'!$A$3:$AC$162,3,0)=$B174,6,5),0),IF(VLOOKUP(CONCATENATE($B174,"_",J$171),'Rozpis-skore'!$A$3:$AC$162,20,0)&lt;&gt;"",CONCATENATE(" (",VLOOKUP(CONCATENATE($B174,"_",J$171),'Rozpis-skore'!$A$3:$AC$162,20,0),")"),"")),"")</f>
        <v/>
      </c>
      <c r="K174" s="102" t="str">
        <f>IFERROR(CONCATENATE(VLOOKUP(CONCATENATE($B174,"_",K$171),'Rozpis-skore'!$A$3:$AC$162,IF(VLOOKUP(CONCATENATE($B174,"_",K$171),'Rozpis-skore'!$A$3:$AC$162,3,0)=$B174,5,6),0),":",VLOOKUP(CONCATENATE($B174,"_",K$171),'Rozpis-skore'!$A$3:$AC$162,IF(VLOOKUP(CONCATENATE($B174,"_",K$171),'Rozpis-skore'!$A$3:$AC$162,3,0)=$B174,6,5),0),IF(VLOOKUP(CONCATENATE($B174,"_",K$171),'Rozpis-skore'!$A$3:$AC$162,20,0)&lt;&gt;"",CONCATENATE(" (",VLOOKUP(CONCATENATE($B174,"_",K$171),'Rozpis-skore'!$A$3:$AC$162,20,0),")"),"")),"")</f>
        <v/>
      </c>
      <c r="L174" s="232" t="str">
        <f>IF((COUNTIFS('Rozpis-skore'!$C$3:$C$162,B174,'Rozpis-skore'!$B$3:$B$162,"&lt;&gt;N")+COUNTIFS('Rozpis-skore'!$D$3:$D$162,B174,'Rozpis-skore'!$B$3:$B$162,"&lt;&gt;N"))=0,"",SUMIF('Rozpis-skore'!$C$3:$C$162,B174,'Rozpis-skore'!$I$3:$I$128)+SUMIF('Rozpis-skore'!$D$3:$D$162,B174,'Rozpis-skore'!$J$3:$J$128))</f>
        <v/>
      </c>
      <c r="M174" s="235" t="str">
        <f>IF((COUNTIFS('Rozpis-skore'!$C$3:$C$162,B174,'Rozpis-skore'!$B$3:$B$162,"&lt;&gt;N")+COUNTIFS('Rozpis-skore'!$D$3:$D$162,B174,'Rozpis-skore'!$B$3:$B$162,"&lt;&gt;N"))=0,"",SUMIF('Rozpis-skore'!$C$3:$C$162,$B174,'Rozpis-skore'!$E$3:$E$128)+SUMIF('Rozpis-skore'!$D$3:$D$162,$B174,'Rozpis-skore'!$F$3:$F$128))</f>
        <v/>
      </c>
      <c r="N174" s="355" t="str">
        <f>IF((COUNTIFS('Rozpis-skore'!$C$3:$C$162,B174,'Rozpis-skore'!$B$3:$B$162,"&lt;&gt;N")+COUNTIFS('Rozpis-skore'!$D$3:$D$162,B174,'Rozpis-skore'!$B$3:$B$162,"&lt;&gt;N"))=0,"",SUMIF('Rozpis-skore'!$C$3:$C$162,$B174,'Rozpis-skore'!$F$3:$F$128)+SUMIF('Rozpis-skore'!$D$3:$D$162,$B174,'Rozpis-skore'!$E$3:$E$128))</f>
        <v/>
      </c>
      <c r="O174" s="233" t="str">
        <f t="shared" si="28"/>
        <v/>
      </c>
      <c r="P174" s="445" t="str">
        <f t="shared" si="29"/>
        <v/>
      </c>
      <c r="Q174" s="447" t="str">
        <f>Tabulka!Q174</f>
        <v/>
      </c>
      <c r="R174" s="447" t="str">
        <f>IF($Q174="","",IF(AND(COUNTIF($Q$172:$Q$179,$Q174)&gt;1,COUNTIF($Q$172:$Q$179,$Q174)&lt;COUNTA($C$40:$C$47)),HLOOKUP($B174,'rozstřely-skore'!$C$572:$BN$585,10,0),""))</f>
        <v/>
      </c>
      <c r="S174" s="448" t="str">
        <f>IF($Q174="","",IF(AND(COUNTIF($Q$172:$Q$179,$Q174)&gt;1,COUNTIF($Q$172:$Q$179,$Q174)&lt;COUNTA($C$40:$C$47)),HLOOKUP($B174,'rozstřely-skore'!$C$572:$BN$585,11,0),""))</f>
        <v/>
      </c>
      <c r="T174" s="449" t="str">
        <f>IF($Q174="","",IF(AND(COUNTIF($Q$172:$Q$179,$Q174)&gt;1,COUNTIF($Q$172:$Q$179,$Q174)&lt;COUNTA($C$40:$C$47)),HLOOKUP($B174,'rozstřely-skore'!$C$572:$BN$585,12,0),""))</f>
        <v/>
      </c>
      <c r="U174" s="447" t="str">
        <f>IF($Q174="","",IF(AND(COUNTIF($Q$172:$Q$179,$Q174)&gt;1,COUNTIF($Q$172:$Q$179,$Q174)&lt;COUNTA($C$40:$C$47)),HLOOKUP($B174,'rozstřely-skore'!$C$572:$BN$585,13,0),""))</f>
        <v/>
      </c>
      <c r="V174" s="450" t="str">
        <f>IF($Q174="","",IF(AND(COUNTIF($Q$172:$Q$179,$Q174)&gt;1,COUNTIF($Q$172:$Q$179,$Q174)&lt;COUNTA($C$40:$C$47)),HLOOKUP($B174,'rozstřely-skore'!$C$572:$BN$585,14,0),""))</f>
        <v/>
      </c>
      <c r="W174" s="325"/>
    </row>
    <row r="175" spans="1:23" ht="30" customHeight="1" x14ac:dyDescent="0.25">
      <c r="A175" s="324"/>
      <c r="B175" s="1013">
        <f>'Tabulky skupin'!B175</f>
        <v>154</v>
      </c>
      <c r="C175" s="895" t="str">
        <f>VLOOKUP($B175,jednotlivci!$C$5:$G$164,5,0)</f>
        <v/>
      </c>
      <c r="D175" s="100" t="str">
        <f>IFERROR(CONCATENATE(VLOOKUP(CONCATENATE(D$171,"_",$B175),'Rozpis-skore'!$A$3:$AC$162,IF(VLOOKUP(CONCATENATE(D$171,"_",$B175),'Rozpis-skore'!$A$3:$AC$162,3,0)=$B175,5,6),0),":",VLOOKUP(CONCATENATE(D$171,"_",$B175),'Rozpis-skore'!$A$3:$AC$162,IF(VLOOKUP(CONCATENATE(D$171,"_",$B175),'Rozpis-skore'!$A$3:$AC$162,3,0)=$B175,6,5),0),IF(VLOOKUP(CONCATENATE(D$171,"_",$B175),'Rozpis-skore'!$A$3:$AC$162,20,0)&lt;&gt;"",CONCATENATE(" (",VLOOKUP(CONCATENATE(D$171,"_",$B175),'Rozpis-skore'!$A$3:$AC$162,20,0),")"),"")),"")</f>
        <v/>
      </c>
      <c r="E175" s="103" t="str">
        <f>IFERROR(CONCATENATE(VLOOKUP(CONCATENATE(E$171,"_",$B175),'Rozpis-skore'!$A$3:$AC$162,IF(VLOOKUP(CONCATENATE(E$171,"_",$B175),'Rozpis-skore'!$A$3:$AC$162,3,0)=$B175,5,6),0),":",VLOOKUP(CONCATENATE(E$171,"_",$B175),'Rozpis-skore'!$A$3:$AC$162,IF(VLOOKUP(CONCATENATE(E$171,"_",$B175),'Rozpis-skore'!$A$3:$AC$162,3,0)=$B175,6,5),0),IF(VLOOKUP(CONCATENATE(E$171,"_",$B175),'Rozpis-skore'!$A$3:$AC$162,20,0)&lt;&gt;"",CONCATENATE(" (",VLOOKUP(CONCATENATE(E$171,"_",$B175),'Rozpis-skore'!$A$3:$AC$162,20,0),")"),"")),"")</f>
        <v/>
      </c>
      <c r="F175" s="103" t="str">
        <f>IFERROR(CONCATENATE(VLOOKUP(CONCATENATE(F$171,"_",$B175),'Rozpis-skore'!$A$3:$AC$162,IF(VLOOKUP(CONCATENATE(F$171,"_",$B175),'Rozpis-skore'!$A$3:$AC$162,3,0)=$B175,5,6),0),":",VLOOKUP(CONCATENATE(F$171,"_",$B175),'Rozpis-skore'!$A$3:$AC$162,IF(VLOOKUP(CONCATENATE(F$171,"_",$B175),'Rozpis-skore'!$A$3:$AC$162,3,0)=$B175,6,5),0),IF(VLOOKUP(CONCATENATE(F$171,"_",$B175),'Rozpis-skore'!$A$3:$AC$162,20,0)&lt;&gt;"",CONCATENATE(" (",VLOOKUP(CONCATENATE(F$171,"_",$B175),'Rozpis-skore'!$A$3:$AC$162,20,0),")"),"")),"")</f>
        <v/>
      </c>
      <c r="G175" s="533" t="str">
        <f>F174</f>
        <v>P</v>
      </c>
      <c r="H175" s="101" t="str">
        <f>IFERROR(CONCATENATE(VLOOKUP(CONCATENATE($B175,"_",H$171),'Rozpis-skore'!$A$3:$AC$162,IF(VLOOKUP(CONCATENATE($B175,"_",H$171),'Rozpis-skore'!$A$3:$AC$162,3,0)=$B175,5,6),0),":",VLOOKUP(CONCATENATE($B175,"_",H$171),'Rozpis-skore'!$A$3:$AC$162,IF(VLOOKUP(CONCATENATE($B175,"_",H$171),'Rozpis-skore'!$A$3:$AC$162,3,0)=$B175,6,5),0),IF(VLOOKUP(CONCATENATE($B175,"_",H$171),'Rozpis-skore'!$A$3:$AC$162,20,0)&lt;&gt;"",CONCATENATE(" (",VLOOKUP(CONCATENATE($B175,"_",H$171),'Rozpis-skore'!$A$3:$AC$162,20,0),")"),"")),"")</f>
        <v/>
      </c>
      <c r="I175" s="101" t="str">
        <f>IFERROR(CONCATENATE(VLOOKUP(CONCATENATE($B175,"_",I$171),'Rozpis-skore'!$A$3:$AC$162,IF(VLOOKUP(CONCATENATE($B175,"_",I$171),'Rozpis-skore'!$A$3:$AC$162,3,0)=$B175,5,6),0),":",VLOOKUP(CONCATENATE($B175,"_",I$171),'Rozpis-skore'!$A$3:$AC$162,IF(VLOOKUP(CONCATENATE($B175,"_",I$171),'Rozpis-skore'!$A$3:$AC$162,3,0)=$B175,6,5),0),IF(VLOOKUP(CONCATENATE($B175,"_",I$171),'Rozpis-skore'!$A$3:$AC$162,20,0)&lt;&gt;"",CONCATENATE(" (",VLOOKUP(CONCATENATE($B175,"_",I$171),'Rozpis-skore'!$A$3:$AC$162,20,0),")"),"")),"")</f>
        <v/>
      </c>
      <c r="J175" s="101" t="str">
        <f>IFERROR(CONCATENATE(VLOOKUP(CONCATENATE($B175,"_",J$171),'Rozpis-skore'!$A$3:$AC$162,IF(VLOOKUP(CONCATENATE($B175,"_",J$171),'Rozpis-skore'!$A$3:$AC$162,3,0)=$B175,5,6),0),":",VLOOKUP(CONCATENATE($B175,"_",J$171),'Rozpis-skore'!$A$3:$AC$162,IF(VLOOKUP(CONCATENATE($B175,"_",J$171),'Rozpis-skore'!$A$3:$AC$162,3,0)=$B175,6,5),0),IF(VLOOKUP(CONCATENATE($B175,"_",J$171),'Rozpis-skore'!$A$3:$AC$162,20,0)&lt;&gt;"",CONCATENATE(" (",VLOOKUP(CONCATENATE($B175,"_",J$171),'Rozpis-skore'!$A$3:$AC$162,20,0),")"),"")),"")</f>
        <v/>
      </c>
      <c r="K175" s="102" t="str">
        <f>IFERROR(CONCATENATE(VLOOKUP(CONCATENATE($B175,"_",K$171),'Rozpis-skore'!$A$3:$AC$162,IF(VLOOKUP(CONCATENATE($B175,"_",K$171),'Rozpis-skore'!$A$3:$AC$162,3,0)=$B175,5,6),0),":",VLOOKUP(CONCATENATE($B175,"_",K$171),'Rozpis-skore'!$A$3:$AC$162,IF(VLOOKUP(CONCATENATE($B175,"_",K$171),'Rozpis-skore'!$A$3:$AC$162,3,0)=$B175,6,5),0),IF(VLOOKUP(CONCATENATE($B175,"_",K$171),'Rozpis-skore'!$A$3:$AC$162,20,0)&lt;&gt;"",CONCATENATE(" (",VLOOKUP(CONCATENATE($B175,"_",K$171),'Rozpis-skore'!$A$3:$AC$162,20,0),")"),"")),"")</f>
        <v/>
      </c>
      <c r="L175" s="232" t="str">
        <f>IF((COUNTIFS('Rozpis-skore'!$C$3:$C$162,B175,'Rozpis-skore'!$B$3:$B$162,"&lt;&gt;N")+COUNTIFS('Rozpis-skore'!$D$3:$D$162,B175,'Rozpis-skore'!$B$3:$B$162,"&lt;&gt;N"))=0,"",SUMIF('Rozpis-skore'!$C$3:$C$162,B175,'Rozpis-skore'!$I$3:$I$128)+SUMIF('Rozpis-skore'!$D$3:$D$162,B175,'Rozpis-skore'!$J$3:$J$128))</f>
        <v/>
      </c>
      <c r="M175" s="235" t="str">
        <f>IF((COUNTIFS('Rozpis-skore'!$C$3:$C$162,B175,'Rozpis-skore'!$B$3:$B$162,"&lt;&gt;N")+COUNTIFS('Rozpis-skore'!$D$3:$D$162,B175,'Rozpis-skore'!$B$3:$B$162,"&lt;&gt;N"))=0,"",SUMIF('Rozpis-skore'!$C$3:$C$162,$B175,'Rozpis-skore'!$E$3:$E$128)+SUMIF('Rozpis-skore'!$D$3:$D$162,$B175,'Rozpis-skore'!$F$3:$F$128))</f>
        <v/>
      </c>
      <c r="N175" s="355" t="str">
        <f>IF((COUNTIFS('Rozpis-skore'!$C$3:$C$162,B175,'Rozpis-skore'!$B$3:$B$162,"&lt;&gt;N")+COUNTIFS('Rozpis-skore'!$D$3:$D$162,B175,'Rozpis-skore'!$B$3:$B$162,"&lt;&gt;N"))=0,"",SUMIF('Rozpis-skore'!$C$3:$C$162,$B175,'Rozpis-skore'!$F$3:$F$128)+SUMIF('Rozpis-skore'!$D$3:$D$162,$B175,'Rozpis-skore'!$E$3:$E$128))</f>
        <v/>
      </c>
      <c r="O175" s="233" t="str">
        <f t="shared" si="28"/>
        <v/>
      </c>
      <c r="P175" s="445" t="str">
        <f t="shared" si="29"/>
        <v/>
      </c>
      <c r="Q175" s="447" t="str">
        <f>Tabulka!Q175</f>
        <v/>
      </c>
      <c r="R175" s="447" t="str">
        <f>IF($Q175="","",IF(AND(COUNTIF($Q$172:$Q$179,$Q175)&gt;1,COUNTIF($Q$172:$Q$179,$Q175)&lt;COUNTA($C$40:$C$47)),HLOOKUP($B175,'rozstřely-skore'!$C$572:$BN$585,10,0),""))</f>
        <v/>
      </c>
      <c r="S175" s="448" t="str">
        <f>IF($Q175="","",IF(AND(COUNTIF($Q$172:$Q$179,$Q175)&gt;1,COUNTIF($Q$172:$Q$179,$Q175)&lt;COUNTA($C$40:$C$47)),HLOOKUP($B175,'rozstřely-skore'!$C$572:$BN$585,11,0),""))</f>
        <v/>
      </c>
      <c r="T175" s="449" t="str">
        <f>IF($Q175="","",IF(AND(COUNTIF($Q$172:$Q$179,$Q175)&gt;1,COUNTIF($Q$172:$Q$179,$Q175)&lt;COUNTA($C$40:$C$47)),HLOOKUP($B175,'rozstřely-skore'!$C$572:$BN$585,12,0),""))</f>
        <v/>
      </c>
      <c r="U175" s="447" t="str">
        <f>IF($Q175="","",IF(AND(COUNTIF($Q$172:$Q$179,$Q175)&gt;1,COUNTIF($Q$172:$Q$179,$Q175)&lt;COUNTA($C$40:$C$47)),HLOOKUP($B175,'rozstřely-skore'!$C$572:$BN$585,13,0),""))</f>
        <v/>
      </c>
      <c r="V175" s="450" t="str">
        <f>IF($Q175="","",IF(AND(COUNTIF($Q$172:$Q$179,$Q175)&gt;1,COUNTIF($Q$172:$Q$179,$Q175)&lt;COUNTA($C$40:$C$47)),HLOOKUP($B175,'rozstřely-skore'!$C$572:$BN$585,14,0),""))</f>
        <v/>
      </c>
      <c r="W175" s="325"/>
    </row>
    <row r="176" spans="1:23" ht="30" customHeight="1" x14ac:dyDescent="0.25">
      <c r="A176" s="324"/>
      <c r="B176" s="1013">
        <f>'Tabulky skupin'!B176</f>
        <v>155</v>
      </c>
      <c r="C176" s="895" t="str">
        <f>VLOOKUP($B176,jednotlivci!$C$5:$G$164,5,0)</f>
        <v/>
      </c>
      <c r="D176" s="100" t="str">
        <f>IFERROR(CONCATENATE(VLOOKUP(CONCATENATE(D$171,"_",$B176),'Rozpis-skore'!$A$3:$AC$162,IF(VLOOKUP(CONCATENATE(D$171,"_",$B176),'Rozpis-skore'!$A$3:$AC$162,3,0)=$B176,5,6),0),":",VLOOKUP(CONCATENATE(D$171,"_",$B176),'Rozpis-skore'!$A$3:$AC$162,IF(VLOOKUP(CONCATENATE(D$171,"_",$B176),'Rozpis-skore'!$A$3:$AC$162,3,0)=$B176,6,5),0),IF(VLOOKUP(CONCATENATE(D$171,"_",$B176),'Rozpis-skore'!$A$3:$AC$162,20,0)&lt;&gt;"",CONCATENATE(" (",VLOOKUP(CONCATENATE(D$171,"_",$B176),'Rozpis-skore'!$A$3:$AC$162,20,0),")"),"")),"")</f>
        <v/>
      </c>
      <c r="E176" s="103" t="str">
        <f>IFERROR(CONCATENATE(VLOOKUP(CONCATENATE(E$171,"_",$B176),'Rozpis-skore'!$A$3:$AC$162,IF(VLOOKUP(CONCATENATE(E$171,"_",$B176),'Rozpis-skore'!$A$3:$AC$162,3,0)=$B176,5,6),0),":",VLOOKUP(CONCATENATE(E$171,"_",$B176),'Rozpis-skore'!$A$3:$AC$162,IF(VLOOKUP(CONCATENATE(E$171,"_",$B176),'Rozpis-skore'!$A$3:$AC$162,3,0)=$B176,6,5),0),IF(VLOOKUP(CONCATENATE(E$171,"_",$B176),'Rozpis-skore'!$A$3:$AC$162,20,0)&lt;&gt;"",CONCATENATE(" (",VLOOKUP(CONCATENATE(E$171,"_",$B176),'Rozpis-skore'!$A$3:$AC$162,20,0),")"),"")),"")</f>
        <v/>
      </c>
      <c r="F176" s="103" t="str">
        <f>IFERROR(CONCATENATE(VLOOKUP(CONCATENATE(F$171,"_",$B176),'Rozpis-skore'!$A$3:$AC$162,IF(VLOOKUP(CONCATENATE(F$171,"_",$B176),'Rozpis-skore'!$A$3:$AC$162,3,0)=$B176,5,6),0),":",VLOOKUP(CONCATENATE(F$171,"_",$B176),'Rozpis-skore'!$A$3:$AC$162,IF(VLOOKUP(CONCATENATE(F$171,"_",$B176),'Rozpis-skore'!$A$3:$AC$162,3,0)=$B176,6,5),0),IF(VLOOKUP(CONCATENATE(F$171,"_",$B176),'Rozpis-skore'!$A$3:$AC$162,20,0)&lt;&gt;"",CONCATENATE(" (",VLOOKUP(CONCATENATE(F$171,"_",$B176),'Rozpis-skore'!$A$3:$AC$162,20,0),")"),"")),"")</f>
        <v/>
      </c>
      <c r="G176" s="103" t="str">
        <f>IFERROR(CONCATENATE(VLOOKUP(CONCATENATE(G$171,"_",$B176),'Rozpis-skore'!$A$3:$AC$162,IF(VLOOKUP(CONCATENATE(G$171,"_",$B176),'Rozpis-skore'!$A$3:$AC$162,3,0)=$B176,5,6),0),":",VLOOKUP(CONCATENATE(G$171,"_",$B176),'Rozpis-skore'!$A$3:$AC$162,IF(VLOOKUP(CONCATENATE(G$171,"_",$B176),'Rozpis-skore'!$A$3:$AC$162,3,0)=$B176,6,5),0),IF(VLOOKUP(CONCATENATE(G$171,"_",$B176),'Rozpis-skore'!$A$3:$AC$162,20,0)&lt;&gt;"",CONCATENATE(" (",VLOOKUP(CONCATENATE(G$171,"_",$B176),'Rozpis-skore'!$A$3:$AC$162,20,0),")"),"")),"")</f>
        <v/>
      </c>
      <c r="H176" s="533">
        <f>G1207</f>
        <v>0</v>
      </c>
      <c r="I176" s="101" t="str">
        <f>IFERROR(CONCATENATE(VLOOKUP(CONCATENATE($B176,"_",I$171),'Rozpis-skore'!$A$3:$AC$162,IF(VLOOKUP(CONCATENATE($B176,"_",I$171),'Rozpis-skore'!$A$3:$AC$162,3,0)=$B176,5,6),0),":",VLOOKUP(CONCATENATE($B176,"_",I$171),'Rozpis-skore'!$A$3:$AC$162,IF(VLOOKUP(CONCATENATE($B176,"_",I$171),'Rozpis-skore'!$A$3:$AC$162,3,0)=$B176,6,5),0),IF(VLOOKUP(CONCATENATE($B176,"_",I$171),'Rozpis-skore'!$A$3:$AC$162,20,0)&lt;&gt;"",CONCATENATE(" (",VLOOKUP(CONCATENATE($B176,"_",I$171),'Rozpis-skore'!$A$3:$AC$162,20,0),")"),"")),"")</f>
        <v/>
      </c>
      <c r="J176" s="101" t="str">
        <f>IFERROR(CONCATENATE(VLOOKUP(CONCATENATE($B176,"_",J$171),'Rozpis-skore'!$A$3:$AC$162,IF(VLOOKUP(CONCATENATE($B176,"_",J$171),'Rozpis-skore'!$A$3:$AC$162,3,0)=$B176,5,6),0),":",VLOOKUP(CONCATENATE($B176,"_",J$171),'Rozpis-skore'!$A$3:$AC$162,IF(VLOOKUP(CONCATENATE($B176,"_",J$171),'Rozpis-skore'!$A$3:$AC$162,3,0)=$B176,6,5),0),IF(VLOOKUP(CONCATENATE($B176,"_",J$171),'Rozpis-skore'!$A$3:$AC$162,20,0)&lt;&gt;"",CONCATENATE(" (",VLOOKUP(CONCATENATE($B176,"_",J$171),'Rozpis-skore'!$A$3:$AC$162,20,0),")"),"")),"")</f>
        <v/>
      </c>
      <c r="K176" s="102" t="str">
        <f>IFERROR(CONCATENATE(VLOOKUP(CONCATENATE($B176,"_",K$171),'Rozpis-skore'!$A$3:$AC$162,IF(VLOOKUP(CONCATENATE($B176,"_",K$171),'Rozpis-skore'!$A$3:$AC$162,3,0)=$B176,5,6),0),":",VLOOKUP(CONCATENATE($B176,"_",K$171),'Rozpis-skore'!$A$3:$AC$162,IF(VLOOKUP(CONCATENATE($B176,"_",K$171),'Rozpis-skore'!$A$3:$AC$162,3,0)=$B176,6,5),0),IF(VLOOKUP(CONCATENATE($B176,"_",K$171),'Rozpis-skore'!$A$3:$AC$162,20,0)&lt;&gt;"",CONCATENATE(" (",VLOOKUP(CONCATENATE($B176,"_",K$171),'Rozpis-skore'!$A$3:$AC$162,20,0),")"),"")),"")</f>
        <v/>
      </c>
      <c r="L176" s="232" t="str">
        <f>IF((COUNTIFS('Rozpis-skore'!$C$3:$C$162,B176,'Rozpis-skore'!$B$3:$B$162,"&lt;&gt;N")+COUNTIFS('Rozpis-skore'!$D$3:$D$162,B176,'Rozpis-skore'!$B$3:$B$162,"&lt;&gt;N"))=0,"",SUMIF('Rozpis-skore'!$C$3:$C$162,B176,'Rozpis-skore'!$I$3:$I$128)+SUMIF('Rozpis-skore'!$D$3:$D$162,B176,'Rozpis-skore'!$J$3:$J$128))</f>
        <v/>
      </c>
      <c r="M176" s="235" t="str">
        <f>IF((COUNTIFS('Rozpis-skore'!$C$3:$C$162,B176,'Rozpis-skore'!$B$3:$B$162,"&lt;&gt;N")+COUNTIFS('Rozpis-skore'!$D$3:$D$162,B176,'Rozpis-skore'!$B$3:$B$162,"&lt;&gt;N"))=0,"",SUMIF('Rozpis-skore'!$C$3:$C$162,$B176,'Rozpis-skore'!$E$3:$E$128)+SUMIF('Rozpis-skore'!$D$3:$D$162,$B176,'Rozpis-skore'!$F$3:$F$128))</f>
        <v/>
      </c>
      <c r="N176" s="355" t="str">
        <f>IF((COUNTIFS('Rozpis-skore'!$C$3:$C$162,B176,'Rozpis-skore'!$B$3:$B$162,"&lt;&gt;N")+COUNTIFS('Rozpis-skore'!$D$3:$D$162,B176,'Rozpis-skore'!$B$3:$B$162,"&lt;&gt;N"))=0,"",SUMIF('Rozpis-skore'!$C$3:$C$162,$B176,'Rozpis-skore'!$F$3:$F$128)+SUMIF('Rozpis-skore'!$D$3:$D$162,$B176,'Rozpis-skore'!$E$3:$E$128))</f>
        <v/>
      </c>
      <c r="O176" s="233" t="str">
        <f t="shared" si="28"/>
        <v/>
      </c>
      <c r="P176" s="445" t="str">
        <f t="shared" si="29"/>
        <v/>
      </c>
      <c r="Q176" s="447" t="str">
        <f>Tabulka!Q176</f>
        <v/>
      </c>
      <c r="R176" s="447" t="str">
        <f>IF($Q176="","",IF(AND(COUNTIF($Q$172:$Q$179,$Q176)&gt;1,COUNTIF($Q$172:$Q$179,$Q176)&lt;COUNTA($C$40:$C$47)),HLOOKUP($B176,'rozstřely-skore'!$C$572:$BN$585,10,0),""))</f>
        <v/>
      </c>
      <c r="S176" s="448" t="str">
        <f>IF($Q176="","",IF(AND(COUNTIF($Q$172:$Q$179,$Q176)&gt;1,COUNTIF($Q$172:$Q$179,$Q176)&lt;COUNTA($C$40:$C$47)),HLOOKUP($B176,'rozstřely-skore'!$C$572:$BN$585,11,0),""))</f>
        <v/>
      </c>
      <c r="T176" s="449" t="str">
        <f>IF($Q176="","",IF(AND(COUNTIF($Q$172:$Q$179,$Q176)&gt;1,COUNTIF($Q$172:$Q$179,$Q176)&lt;COUNTA($C$40:$C$47)),HLOOKUP($B176,'rozstřely-skore'!$C$572:$BN$585,12,0),""))</f>
        <v/>
      </c>
      <c r="U176" s="447" t="str">
        <f>IF($Q176="","",IF(AND(COUNTIF($Q$172:$Q$179,$Q176)&gt;1,COUNTIF($Q$172:$Q$179,$Q176)&lt;COUNTA($C$40:$C$47)),HLOOKUP($B176,'rozstřely-skore'!$C$572:$BN$585,13,0),""))</f>
        <v/>
      </c>
      <c r="V176" s="450" t="str">
        <f>IF($Q176="","",IF(AND(COUNTIF($Q$172:$Q$179,$Q176)&gt;1,COUNTIF($Q$172:$Q$179,$Q176)&lt;COUNTA($C$40:$C$47)),HLOOKUP($B176,'rozstřely-skore'!$C$572:$BN$585,14,0),""))</f>
        <v/>
      </c>
      <c r="W176" s="325"/>
    </row>
    <row r="177" spans="1:23" ht="30" customHeight="1" x14ac:dyDescent="0.25">
      <c r="A177" s="324"/>
      <c r="B177" s="1013">
        <f>'Tabulky skupin'!B177</f>
        <v>156</v>
      </c>
      <c r="C177" s="895" t="str">
        <f>VLOOKUP($B177,jednotlivci!$C$5:$G$164,5,0)</f>
        <v/>
      </c>
      <c r="D177" s="100" t="str">
        <f>IFERROR(CONCATENATE(VLOOKUP(CONCATENATE(D$171,"_",$B177),'Rozpis-skore'!$A$3:$AC$162,IF(VLOOKUP(CONCATENATE(D$171,"_",$B177),'Rozpis-skore'!$A$3:$AC$162,3,0)=$B177,5,6),0),":",VLOOKUP(CONCATENATE(D$171,"_",$B177),'Rozpis-skore'!$A$3:$AC$162,IF(VLOOKUP(CONCATENATE(D$171,"_",$B177),'Rozpis-skore'!$A$3:$AC$162,3,0)=$B177,6,5),0),IF(VLOOKUP(CONCATENATE(D$171,"_",$B177),'Rozpis-skore'!$A$3:$AC$162,20,0)&lt;&gt;"",CONCATENATE(" (",VLOOKUP(CONCATENATE(D$171,"_",$B177),'Rozpis-skore'!$A$3:$AC$162,20,0),")"),"")),"")</f>
        <v/>
      </c>
      <c r="E177" s="103" t="str">
        <f>IFERROR(CONCATENATE(VLOOKUP(CONCATENATE(E$171,"_",$B177),'Rozpis-skore'!$A$3:$AC$162,IF(VLOOKUP(CONCATENATE(E$171,"_",$B177),'Rozpis-skore'!$A$3:$AC$162,3,0)=$B177,5,6),0),":",VLOOKUP(CONCATENATE(E$171,"_",$B177),'Rozpis-skore'!$A$3:$AC$162,IF(VLOOKUP(CONCATENATE(E$171,"_",$B177),'Rozpis-skore'!$A$3:$AC$162,3,0)=$B177,6,5),0),IF(VLOOKUP(CONCATENATE(E$171,"_",$B177),'Rozpis-skore'!$A$3:$AC$162,20,0)&lt;&gt;"",CONCATENATE(" (",VLOOKUP(CONCATENATE(E$171,"_",$B177),'Rozpis-skore'!$A$3:$AC$162,20,0),")"),"")),"")</f>
        <v/>
      </c>
      <c r="F177" s="103" t="str">
        <f>IFERROR(CONCATENATE(VLOOKUP(CONCATENATE(F$171,"_",$B177),'Rozpis-skore'!$A$3:$AC$162,IF(VLOOKUP(CONCATENATE(F$171,"_",$B177),'Rozpis-skore'!$A$3:$AC$162,3,0)=$B177,5,6),0),":",VLOOKUP(CONCATENATE(F$171,"_",$B177),'Rozpis-skore'!$A$3:$AC$162,IF(VLOOKUP(CONCATENATE(F$171,"_",$B177),'Rozpis-skore'!$A$3:$AC$162,3,0)=$B177,6,5),0),IF(VLOOKUP(CONCATENATE(F$171,"_",$B177),'Rozpis-skore'!$A$3:$AC$162,20,0)&lt;&gt;"",CONCATENATE(" (",VLOOKUP(CONCATENATE(F$171,"_",$B177),'Rozpis-skore'!$A$3:$AC$162,20,0),")"),"")),"")</f>
        <v/>
      </c>
      <c r="G177" s="103" t="str">
        <f>IFERROR(CONCATENATE(VLOOKUP(CONCATENATE(G$171,"_",$B177),'Rozpis-skore'!$A$3:$AC$162,IF(VLOOKUP(CONCATENATE(G$171,"_",$B177),'Rozpis-skore'!$A$3:$AC$162,3,0)=$B177,5,6),0),":",VLOOKUP(CONCATENATE(G$171,"_",$B177),'Rozpis-skore'!$A$3:$AC$162,IF(VLOOKUP(CONCATENATE(G$171,"_",$B177),'Rozpis-skore'!$A$3:$AC$162,3,0)=$B177,6,5),0),IF(VLOOKUP(CONCATENATE(G$171,"_",$B177),'Rozpis-skore'!$A$3:$AC$162,20,0)&lt;&gt;"",CONCATENATE(" (",VLOOKUP(CONCATENATE(G$171,"_",$B177),'Rozpis-skore'!$A$3:$AC$162,20,0),")"),"")),"")</f>
        <v/>
      </c>
      <c r="H177" s="103" t="str">
        <f>IFERROR(CONCATENATE(VLOOKUP(CONCATENATE(H$171,"_",$B177),'Rozpis-skore'!$A$3:$AC$162,IF(VLOOKUP(CONCATENATE(H$171,"_",$B177),'Rozpis-skore'!$A$3:$AC$162,3,0)=$B177,5,6),0),":",VLOOKUP(CONCATENATE(H$171,"_",$B177),'Rozpis-skore'!$A$3:$AC$162,IF(VLOOKUP(CONCATENATE(H$171,"_",$B177),'Rozpis-skore'!$A$3:$AC$162,3,0)=$B177,6,5),0),IF(VLOOKUP(CONCATENATE(H$171,"_",$B177),'Rozpis-skore'!$A$3:$AC$162,20,0)&lt;&gt;"",CONCATENATE(" (",VLOOKUP(CONCATENATE(H$171,"_",$B177),'Rozpis-skore'!$A$3:$AC$162,20,0),")"),"")),"")</f>
        <v/>
      </c>
      <c r="I177" s="533">
        <f>H176</f>
        <v>0</v>
      </c>
      <c r="J177" s="101" t="str">
        <f>IFERROR(CONCATENATE(VLOOKUP(CONCATENATE($B177,"_",J$171),'Rozpis-skore'!$A$3:$AC$162,IF(VLOOKUP(CONCATENATE($B177,"_",J$171),'Rozpis-skore'!$A$3:$AC$162,3,0)=$B177,5,6),0),":",VLOOKUP(CONCATENATE($B177,"_",J$171),'Rozpis-skore'!$A$3:$AC$162,IF(VLOOKUP(CONCATENATE($B177,"_",J$171),'Rozpis-skore'!$A$3:$AC$162,3,0)=$B177,6,5),0),IF(VLOOKUP(CONCATENATE($B177,"_",J$171),'Rozpis-skore'!$A$3:$AC$162,20,0)&lt;&gt;"",CONCATENATE(" (",VLOOKUP(CONCATENATE($B177,"_",J$171),'Rozpis-skore'!$A$3:$AC$162,20,0),")"),"")),"")</f>
        <v/>
      </c>
      <c r="K177" s="102" t="str">
        <f>IFERROR(CONCATENATE(VLOOKUP(CONCATENATE($B177,"_",K$171),'Rozpis-skore'!$A$3:$AC$162,IF(VLOOKUP(CONCATENATE($B177,"_",K$171),'Rozpis-skore'!$A$3:$AC$162,3,0)=$B177,5,6),0),":",VLOOKUP(CONCATENATE($B177,"_",K$171),'Rozpis-skore'!$A$3:$AC$162,IF(VLOOKUP(CONCATENATE($B177,"_",K$171),'Rozpis-skore'!$A$3:$AC$162,3,0)=$B177,6,5),0),IF(VLOOKUP(CONCATENATE($B177,"_",K$171),'Rozpis-skore'!$A$3:$AC$162,20,0)&lt;&gt;"",CONCATENATE(" (",VLOOKUP(CONCATENATE($B177,"_",K$171),'Rozpis-skore'!$A$3:$AC$162,20,0),")"),"")),"")</f>
        <v/>
      </c>
      <c r="L177" s="232" t="str">
        <f>IF((COUNTIFS('Rozpis-skore'!$C$3:$C$162,B177,'Rozpis-skore'!$B$3:$B$162,"&lt;&gt;N")+COUNTIFS('Rozpis-skore'!$D$3:$D$162,B177,'Rozpis-skore'!$B$3:$B$162,"&lt;&gt;N"))=0,"",SUMIF('Rozpis-skore'!$C$3:$C$162,B177,'Rozpis-skore'!$I$3:$I$128)+SUMIF('Rozpis-skore'!$D$3:$D$162,B177,'Rozpis-skore'!$J$3:$J$128))</f>
        <v/>
      </c>
      <c r="M177" s="235" t="str">
        <f>IF((COUNTIFS('Rozpis-skore'!$C$3:$C$162,B177,'Rozpis-skore'!$B$3:$B$162,"&lt;&gt;N")+COUNTIFS('Rozpis-skore'!$D$3:$D$162,B177,'Rozpis-skore'!$B$3:$B$162,"&lt;&gt;N"))=0,"",SUMIF('Rozpis-skore'!$C$3:$C$162,$B177,'Rozpis-skore'!$E$3:$E$128)+SUMIF('Rozpis-skore'!$D$3:$D$162,$B177,'Rozpis-skore'!$F$3:$F$128))</f>
        <v/>
      </c>
      <c r="N177" s="355" t="str">
        <f>IF((COUNTIFS('Rozpis-skore'!$C$3:$C$162,B177,'Rozpis-skore'!$B$3:$B$162,"&lt;&gt;N")+COUNTIFS('Rozpis-skore'!$D$3:$D$162,B177,'Rozpis-skore'!$B$3:$B$162,"&lt;&gt;N"))=0,"",SUMIF('Rozpis-skore'!$C$3:$C$162,$B177,'Rozpis-skore'!$F$3:$F$128)+SUMIF('Rozpis-skore'!$D$3:$D$162,$B177,'Rozpis-skore'!$E$3:$E$128))</f>
        <v/>
      </c>
      <c r="O177" s="233" t="str">
        <f t="shared" si="28"/>
        <v/>
      </c>
      <c r="P177" s="445" t="str">
        <f t="shared" si="29"/>
        <v/>
      </c>
      <c r="Q177" s="447" t="str">
        <f>Tabulka!Q177</f>
        <v/>
      </c>
      <c r="R177" s="447" t="str">
        <f>IF($Q177="","",IF(AND(COUNTIF($Q$172:$Q$179,$Q177)&gt;1,COUNTIF($Q$172:$Q$179,$Q177)&lt;COUNTA($C$40:$C$47)),HLOOKUP($B177,'rozstřely-skore'!$C$572:$BN$585,10,0),""))</f>
        <v/>
      </c>
      <c r="S177" s="448" t="str">
        <f>IF($Q177="","",IF(AND(COUNTIF($Q$172:$Q$179,$Q177)&gt;1,COUNTIF($Q$172:$Q$179,$Q177)&lt;COUNTA($C$40:$C$47)),HLOOKUP($B177,'rozstřely-skore'!$C$572:$BN$585,11,0),""))</f>
        <v/>
      </c>
      <c r="T177" s="449" t="str">
        <f>IF($Q177="","",IF(AND(COUNTIF($Q$172:$Q$179,$Q177)&gt;1,COUNTIF($Q$172:$Q$179,$Q177)&lt;COUNTA($C$40:$C$47)),HLOOKUP($B177,'rozstřely-skore'!$C$572:$BN$585,12,0),""))</f>
        <v/>
      </c>
      <c r="U177" s="447" t="str">
        <f>IF($Q177="","",IF(AND(COUNTIF($Q$172:$Q$179,$Q177)&gt;1,COUNTIF($Q$172:$Q$179,$Q177)&lt;COUNTA($C$40:$C$47)),HLOOKUP($B177,'rozstřely-skore'!$C$572:$BN$585,13,0),""))</f>
        <v/>
      </c>
      <c r="V177" s="450" t="str">
        <f>IF($Q177="","",IF(AND(COUNTIF($Q$172:$Q$179,$Q177)&gt;1,COUNTIF($Q$172:$Q$179,$Q177)&lt;COUNTA($C$40:$C$47)),HLOOKUP($B177,'rozstřely-skore'!$C$572:$BN$585,14,0),""))</f>
        <v/>
      </c>
      <c r="W177" s="325"/>
    </row>
    <row r="178" spans="1:23" ht="30" customHeight="1" x14ac:dyDescent="0.25">
      <c r="A178" s="324"/>
      <c r="B178" s="1013">
        <f>'Tabulky skupin'!B178</f>
        <v>157</v>
      </c>
      <c r="C178" s="895" t="str">
        <f>VLOOKUP($B178,jednotlivci!$C$5:$G$164,5,0)</f>
        <v/>
      </c>
      <c r="D178" s="100" t="str">
        <f>IFERROR(CONCATENATE(VLOOKUP(CONCATENATE(D$171,"_",$B178),'Rozpis-skore'!$A$3:$AC$162,IF(VLOOKUP(CONCATENATE(D$171,"_",$B178),'Rozpis-skore'!$A$3:$AC$162,3,0)=$B178,5,6),0),":",VLOOKUP(CONCATENATE(D$171,"_",$B178),'Rozpis-skore'!$A$3:$AC$162,IF(VLOOKUP(CONCATENATE(D$171,"_",$B178),'Rozpis-skore'!$A$3:$AC$162,3,0)=$B178,6,5),0),IF(VLOOKUP(CONCATENATE(D$171,"_",$B178),'Rozpis-skore'!$A$3:$AC$162,20,0)&lt;&gt;"",CONCATENATE(" (",VLOOKUP(CONCATENATE(D$171,"_",$B178),'Rozpis-skore'!$A$3:$AC$162,20,0),")"),"")),"")</f>
        <v/>
      </c>
      <c r="E178" s="103" t="str">
        <f>IFERROR(CONCATENATE(VLOOKUP(CONCATENATE(E$171,"_",$B178),'Rozpis-skore'!$A$3:$AC$162,IF(VLOOKUP(CONCATENATE(E$171,"_",$B178),'Rozpis-skore'!$A$3:$AC$162,3,0)=$B178,5,6),0),":",VLOOKUP(CONCATENATE(E$171,"_",$B178),'Rozpis-skore'!$A$3:$AC$162,IF(VLOOKUP(CONCATENATE(E$171,"_",$B178),'Rozpis-skore'!$A$3:$AC$162,3,0)=$B178,6,5),0),IF(VLOOKUP(CONCATENATE(E$171,"_",$B178),'Rozpis-skore'!$A$3:$AC$162,20,0)&lt;&gt;"",CONCATENATE(" (",VLOOKUP(CONCATENATE(E$171,"_",$B178),'Rozpis-skore'!$A$3:$AC$162,20,0),")"),"")),"")</f>
        <v/>
      </c>
      <c r="F178" s="103" t="str">
        <f>IFERROR(CONCATENATE(VLOOKUP(CONCATENATE(F$171,"_",$B178),'Rozpis-skore'!$A$3:$AC$162,IF(VLOOKUP(CONCATENATE(F$171,"_",$B178),'Rozpis-skore'!$A$3:$AC$162,3,0)=$B178,5,6),0),":",VLOOKUP(CONCATENATE(F$171,"_",$B178),'Rozpis-skore'!$A$3:$AC$162,IF(VLOOKUP(CONCATENATE(F$171,"_",$B178),'Rozpis-skore'!$A$3:$AC$162,3,0)=$B178,6,5),0),IF(VLOOKUP(CONCATENATE(F$171,"_",$B178),'Rozpis-skore'!$A$3:$AC$162,20,0)&lt;&gt;"",CONCATENATE(" (",VLOOKUP(CONCATENATE(F$171,"_",$B178),'Rozpis-skore'!$A$3:$AC$162,20,0),")"),"")),"")</f>
        <v/>
      </c>
      <c r="G178" s="103" t="str">
        <f>IFERROR(CONCATENATE(VLOOKUP(CONCATENATE(G$171,"_",$B178),'Rozpis-skore'!$A$3:$AC$162,IF(VLOOKUP(CONCATENATE(G$171,"_",$B178),'Rozpis-skore'!$A$3:$AC$162,3,0)=$B178,5,6),0),":",VLOOKUP(CONCATENATE(G$171,"_",$B178),'Rozpis-skore'!$A$3:$AC$162,IF(VLOOKUP(CONCATENATE(G$171,"_",$B178),'Rozpis-skore'!$A$3:$AC$162,3,0)=$B178,6,5),0),IF(VLOOKUP(CONCATENATE(G$171,"_",$B178),'Rozpis-skore'!$A$3:$AC$162,20,0)&lt;&gt;"",CONCATENATE(" (",VLOOKUP(CONCATENATE(G$171,"_",$B178),'Rozpis-skore'!$A$3:$AC$162,20,0),")"),"")),"")</f>
        <v/>
      </c>
      <c r="H178" s="103" t="str">
        <f>IFERROR(CONCATENATE(VLOOKUP(CONCATENATE(H$171,"_",$B178),'Rozpis-skore'!$A$3:$AC$162,IF(VLOOKUP(CONCATENATE(H$171,"_",$B178),'Rozpis-skore'!$A$3:$AC$162,3,0)=$B178,5,6),0),":",VLOOKUP(CONCATENATE(H$171,"_",$B178),'Rozpis-skore'!$A$3:$AC$162,IF(VLOOKUP(CONCATENATE(H$171,"_",$B178),'Rozpis-skore'!$A$3:$AC$162,3,0)=$B178,6,5),0),IF(VLOOKUP(CONCATENATE(H$171,"_",$B178),'Rozpis-skore'!$A$3:$AC$162,20,0)&lt;&gt;"",CONCATENATE(" (",VLOOKUP(CONCATENATE(H$171,"_",$B178),'Rozpis-skore'!$A$3:$AC$162,20,0),")"),"")),"")</f>
        <v/>
      </c>
      <c r="I178" s="103" t="str">
        <f>IFERROR(CONCATENATE(VLOOKUP(CONCATENATE(I$171,"_",$B178),'Rozpis-skore'!$A$3:$AC$162,IF(VLOOKUP(CONCATENATE(I$171,"_",$B178),'Rozpis-skore'!$A$3:$AC$162,3,0)=$B178,5,6),0),":",VLOOKUP(CONCATENATE(I$171,"_",$B178),'Rozpis-skore'!$A$3:$AC$162,IF(VLOOKUP(CONCATENATE(I$171,"_",$B178),'Rozpis-skore'!$A$3:$AC$162,3,0)=$B178,6,5),0),IF(VLOOKUP(CONCATENATE(I$171,"_",$B178),'Rozpis-skore'!$A$3:$AC$162,20,0)&lt;&gt;"",CONCATENATE(" (",VLOOKUP(CONCATENATE(I$171,"_",$B178),'Rozpis-skore'!$A$3:$AC$162,20,0),")"),"")),"")</f>
        <v/>
      </c>
      <c r="J178" s="533">
        <f>I177</f>
        <v>0</v>
      </c>
      <c r="K178" s="102" t="str">
        <f>IFERROR(CONCATENATE(VLOOKUP(CONCATENATE($B178,"_",K$171),'Rozpis-skore'!$A$3:$AC$162,IF(VLOOKUP(CONCATENATE($B178,"_",K$171),'Rozpis-skore'!$A$3:$AC$162,3,0)=$B178,5,6),0),":",VLOOKUP(CONCATENATE($B178,"_",K$171),'Rozpis-skore'!$A$3:$AC$162,IF(VLOOKUP(CONCATENATE($B178,"_",K$171),'Rozpis-skore'!$A$3:$AC$162,3,0)=$B178,6,5),0),IF(VLOOKUP(CONCATENATE($B178,"_",K$171),'Rozpis-skore'!$A$3:$AC$162,20,0)&lt;&gt;"",CONCATENATE(" (",VLOOKUP(CONCATENATE($B178,"_",K$171),'Rozpis-skore'!$A$3:$AC$162,20,0),")"),"")),"")</f>
        <v/>
      </c>
      <c r="L178" s="232" t="str">
        <f>IF((COUNTIFS('Rozpis-skore'!$C$3:$C$162,B178,'Rozpis-skore'!$B$3:$B$162,"&lt;&gt;N")+COUNTIFS('Rozpis-skore'!$D$3:$D$162,B178,'Rozpis-skore'!$B$3:$B$162,"&lt;&gt;N"))=0,"",SUMIF('Rozpis-skore'!$C$3:$C$162,B178,'Rozpis-skore'!$I$3:$I$128)+SUMIF('Rozpis-skore'!$D$3:$D$162,B178,'Rozpis-skore'!$J$3:$J$128))</f>
        <v/>
      </c>
      <c r="M178" s="235" t="str">
        <f>IF((COUNTIFS('Rozpis-skore'!$C$3:$C$162,B178,'Rozpis-skore'!$B$3:$B$162,"&lt;&gt;N")+COUNTIFS('Rozpis-skore'!$D$3:$D$162,B178,'Rozpis-skore'!$B$3:$B$162,"&lt;&gt;N"))=0,"",SUMIF('Rozpis-skore'!$C$3:$C$162,$B178,'Rozpis-skore'!$E$3:$E$128)+SUMIF('Rozpis-skore'!$D$3:$D$162,$B178,'Rozpis-skore'!$F$3:$F$128))</f>
        <v/>
      </c>
      <c r="N178" s="355" t="str">
        <f>IF((COUNTIFS('Rozpis-skore'!$C$3:$C$162,B178,'Rozpis-skore'!$B$3:$B$162,"&lt;&gt;N")+COUNTIFS('Rozpis-skore'!$D$3:$D$162,B178,'Rozpis-skore'!$B$3:$B$162,"&lt;&gt;N"))=0,"",SUMIF('Rozpis-skore'!$C$3:$C$162,$B178,'Rozpis-skore'!$F$3:$F$128)+SUMIF('Rozpis-skore'!$D$3:$D$162,$B178,'Rozpis-skore'!$E$3:$E$128))</f>
        <v/>
      </c>
      <c r="O178" s="233" t="str">
        <f t="shared" si="28"/>
        <v/>
      </c>
      <c r="P178" s="445" t="str">
        <f t="shared" si="29"/>
        <v/>
      </c>
      <c r="Q178" s="447" t="str">
        <f>Tabulka!Q178</f>
        <v/>
      </c>
      <c r="R178" s="447" t="str">
        <f>IF($Q178="","",IF(AND(COUNTIF($Q$172:$Q$179,$Q178)&gt;1,COUNTIF($Q$172:$Q$179,$Q178)&lt;COUNTA($C$40:$C$47)),HLOOKUP($B178,'rozstřely-skore'!$C$572:$BN$585,10,0),""))</f>
        <v/>
      </c>
      <c r="S178" s="448" t="str">
        <f>IF($Q178="","",IF(AND(COUNTIF($Q$172:$Q$179,$Q178)&gt;1,COUNTIF($Q$172:$Q$179,$Q178)&lt;COUNTA($C$40:$C$47)),HLOOKUP($B178,'rozstřely-skore'!$C$572:$BN$585,11,0),""))</f>
        <v/>
      </c>
      <c r="T178" s="449" t="str">
        <f>IF($Q178="","",IF(AND(COUNTIF($Q$172:$Q$179,$Q178)&gt;1,COUNTIF($Q$172:$Q$179,$Q178)&lt;COUNTA($C$40:$C$47)),HLOOKUP($B178,'rozstřely-skore'!$C$572:$BN$585,12,0),""))</f>
        <v/>
      </c>
      <c r="U178" s="447" t="str">
        <f>IF($Q178="","",IF(AND(COUNTIF($Q$172:$Q$179,$Q178)&gt;1,COUNTIF($Q$172:$Q$179,$Q178)&lt;COUNTA($C$40:$C$47)),HLOOKUP($B178,'rozstřely-skore'!$C$572:$BN$585,13,0),""))</f>
        <v/>
      </c>
      <c r="V178" s="450" t="str">
        <f>IF($Q178="","",IF(AND(COUNTIF($Q$172:$Q$179,$Q178)&gt;1,COUNTIF($Q$172:$Q$179,$Q178)&lt;COUNTA($C$40:$C$47)),HLOOKUP($B178,'rozstřely-skore'!$C$572:$BN$585,14,0),""))</f>
        <v/>
      </c>
      <c r="W178" s="325"/>
    </row>
    <row r="179" spans="1:23" ht="30" customHeight="1" thickBot="1" x14ac:dyDescent="0.3">
      <c r="A179" s="324"/>
      <c r="B179" s="1014">
        <f>'Tabulky skupin'!B179</f>
        <v>158</v>
      </c>
      <c r="C179" s="912" t="str">
        <f>VLOOKUP($B179,jednotlivci!$C$5:$G$164,5,0)</f>
        <v/>
      </c>
      <c r="D179" s="104" t="str">
        <f>IFERROR(CONCATENATE(VLOOKUP(CONCATENATE(D$171,"_",$B179),'Rozpis-skore'!$A$3:$AC$162,IF(VLOOKUP(CONCATENATE(D$171,"_",$B179),'Rozpis-skore'!$A$3:$AC$162,3,0)=$B179,5,6),0),":",VLOOKUP(CONCATENATE(D$171,"_",$B179),'Rozpis-skore'!$A$3:$AC$162,IF(VLOOKUP(CONCATENATE(D$171,"_",$B179),'Rozpis-skore'!$A$3:$AC$162,3,0)=$B179,6,5),0),IF(VLOOKUP(CONCATENATE(D$171,"_",$B179),'Rozpis-skore'!$A$3:$AC$162,20,0)&lt;&gt;"",CONCATENATE(" (",VLOOKUP(CONCATENATE(D$171,"_",$B179),'Rozpis-skore'!$A$3:$AC$162,20,0),")"),"")),"")</f>
        <v/>
      </c>
      <c r="E179" s="105" t="str">
        <f>IFERROR(CONCATENATE(VLOOKUP(CONCATENATE(E$171,"_",$B179),'Rozpis-skore'!$A$3:$AC$162,IF(VLOOKUP(CONCATENATE(E$171,"_",$B179),'Rozpis-skore'!$A$3:$AC$162,3,0)=$B179,5,6),0),":",VLOOKUP(CONCATENATE(E$171,"_",$B179),'Rozpis-skore'!$A$3:$AC$162,IF(VLOOKUP(CONCATENATE(E$171,"_",$B179),'Rozpis-skore'!$A$3:$AC$162,3,0)=$B179,6,5),0),IF(VLOOKUP(CONCATENATE(E$171,"_",$B179),'Rozpis-skore'!$A$3:$AC$162,20,0)&lt;&gt;"",CONCATENATE(" (",VLOOKUP(CONCATENATE(E$171,"_",$B179),'Rozpis-skore'!$A$3:$AC$162,20,0),")"),"")),"")</f>
        <v/>
      </c>
      <c r="F179" s="105" t="str">
        <f>IFERROR(CONCATENATE(VLOOKUP(CONCATENATE(F$171,"_",$B179),'Rozpis-skore'!$A$3:$AC$162,IF(VLOOKUP(CONCATENATE(F$171,"_",$B179),'Rozpis-skore'!$A$3:$AC$162,3,0)=$B179,5,6),0),":",VLOOKUP(CONCATENATE(F$171,"_",$B179),'Rozpis-skore'!$A$3:$AC$162,IF(VLOOKUP(CONCATENATE(F$171,"_",$B179),'Rozpis-skore'!$A$3:$AC$162,3,0)=$B179,6,5),0),IF(VLOOKUP(CONCATENATE(F$171,"_",$B179),'Rozpis-skore'!$A$3:$AC$162,20,0)&lt;&gt;"",CONCATENATE(" (",VLOOKUP(CONCATENATE(F$171,"_",$B179),'Rozpis-skore'!$A$3:$AC$162,20,0),")"),"")),"")</f>
        <v/>
      </c>
      <c r="G179" s="105" t="str">
        <f>IFERROR(CONCATENATE(VLOOKUP(CONCATENATE(G$171,"_",$B179),'Rozpis-skore'!$A$3:$AC$162,IF(VLOOKUP(CONCATENATE(G$171,"_",$B179),'Rozpis-skore'!$A$3:$AC$162,3,0)=$B179,5,6),0),":",VLOOKUP(CONCATENATE(G$171,"_",$B179),'Rozpis-skore'!$A$3:$AC$162,IF(VLOOKUP(CONCATENATE(G$171,"_",$B179),'Rozpis-skore'!$A$3:$AC$162,3,0)=$B179,6,5),0),IF(VLOOKUP(CONCATENATE(G$171,"_",$B179),'Rozpis-skore'!$A$3:$AC$162,20,0)&lt;&gt;"",CONCATENATE(" (",VLOOKUP(CONCATENATE(G$171,"_",$B179),'Rozpis-skore'!$A$3:$AC$162,20,0),")"),"")),"")</f>
        <v/>
      </c>
      <c r="H179" s="105" t="str">
        <f>IFERROR(CONCATENATE(VLOOKUP(CONCATENATE(H$171,"_",$B179),'Rozpis-skore'!$A$3:$AC$162,IF(VLOOKUP(CONCATENATE(H$171,"_",$B179),'Rozpis-skore'!$A$3:$AC$162,3,0)=$B179,5,6),0),":",VLOOKUP(CONCATENATE(H$171,"_",$B179),'Rozpis-skore'!$A$3:$AC$162,IF(VLOOKUP(CONCATENATE(H$171,"_",$B179),'Rozpis-skore'!$A$3:$AC$162,3,0)=$B179,6,5),0),IF(VLOOKUP(CONCATENATE(H$171,"_",$B179),'Rozpis-skore'!$A$3:$AC$162,20,0)&lt;&gt;"",CONCATENATE(" (",VLOOKUP(CONCATENATE(H$171,"_",$B179),'Rozpis-skore'!$A$3:$AC$162,20,0),")"),"")),"")</f>
        <v/>
      </c>
      <c r="I179" s="105" t="str">
        <f>IFERROR(CONCATENATE(VLOOKUP(CONCATENATE(I$171,"_",$B179),'Rozpis-skore'!$A$3:$AC$162,IF(VLOOKUP(CONCATENATE(I$171,"_",$B179),'Rozpis-skore'!$A$3:$AC$162,3,0)=$B179,5,6),0),":",VLOOKUP(CONCATENATE(I$171,"_",$B179),'Rozpis-skore'!$A$3:$AC$162,IF(VLOOKUP(CONCATENATE(I$171,"_",$B179),'Rozpis-skore'!$A$3:$AC$162,3,0)=$B179,6,5),0),IF(VLOOKUP(CONCATENATE(I$171,"_",$B179),'Rozpis-skore'!$A$3:$AC$162,20,0)&lt;&gt;"",CONCATENATE(" (",VLOOKUP(CONCATENATE(I$171,"_",$B179),'Rozpis-skore'!$A$3:$AC$162,20,0),")"),"")),"")</f>
        <v/>
      </c>
      <c r="J179" s="105" t="str">
        <f>IFERROR(CONCATENATE(VLOOKUP(CONCATENATE(J$171,"_",$B179),'Rozpis-skore'!$A$3:$AC$162,IF(VLOOKUP(CONCATENATE(J$171,"_",$B179),'Rozpis-skore'!$A$3:$AC$162,3,0)=$B179,5,6),0),":",VLOOKUP(CONCATENATE(J$171,"_",$B179),'Rozpis-skore'!$A$3:$AC$162,IF(VLOOKUP(CONCATENATE(J$171,"_",$B179),'Rozpis-skore'!$A$3:$AC$162,3,0)=$B179,6,5),0),IF(VLOOKUP(CONCATENATE(J$171,"_",$B179),'Rozpis-skore'!$A$3:$AC$162,20,0)&lt;&gt;"",CONCATENATE(" (",VLOOKUP(CONCATENATE(J$171,"_",$B179),'Rozpis-skore'!$A$3:$AC$162,20,0),")"),"")),"")</f>
        <v/>
      </c>
      <c r="K179" s="533">
        <f>J178</f>
        <v>0</v>
      </c>
      <c r="L179" s="351" t="str">
        <f>IF((COUNTIFS('Rozpis-skore'!$C$3:$C$162,B179,'Rozpis-skore'!$B$3:$B$162,"&lt;&gt;N")+COUNTIFS('Rozpis-skore'!$D$3:$D$162,B179,'Rozpis-skore'!$B$3:$B$162,"&lt;&gt;N"))=0,"",SUMIF('Rozpis-skore'!$C$3:$C$162,B179,'Rozpis-skore'!$I$3:$I$128)+SUMIF('Rozpis-skore'!$D$3:$D$162,B179,'Rozpis-skore'!$J$3:$J$128))</f>
        <v/>
      </c>
      <c r="M179" s="357" t="str">
        <f>IF((COUNTIFS('Rozpis-skore'!$C$3:$C$162,B179,'Rozpis-skore'!$B$3:$B$162,"&lt;&gt;N")+COUNTIFS('Rozpis-skore'!$D$3:$D$162,B179,'Rozpis-skore'!$B$3:$B$162,"&lt;&gt;N"))=0,"",SUMIF('Rozpis-skore'!$C$3:$C$162,$B179,'Rozpis-skore'!$E$3:$E$128)+SUMIF('Rozpis-skore'!$D$3:$D$162,$B179,'Rozpis-skore'!$F$3:$F$128))</f>
        <v/>
      </c>
      <c r="N179" s="356" t="str">
        <f>IF((COUNTIFS('Rozpis-skore'!$C$3:$C$162,B179,'Rozpis-skore'!$B$3:$B$162,"&lt;&gt;N")+COUNTIFS('Rozpis-skore'!$D$3:$D$162,B179,'Rozpis-skore'!$B$3:$B$162,"&lt;&gt;N"))=0,"",SUMIF('Rozpis-skore'!$C$3:$C$162,$B179,'Rozpis-skore'!$F$3:$F$128)+SUMIF('Rozpis-skore'!$D$3:$D$162,$B179,'Rozpis-skore'!$E$3:$E$128))</f>
        <v/>
      </c>
      <c r="O179" s="353" t="str">
        <f t="shared" si="28"/>
        <v/>
      </c>
      <c r="P179" s="458" t="str">
        <f t="shared" si="29"/>
        <v/>
      </c>
      <c r="Q179" s="447" t="str">
        <f>Tabulka!Q179</f>
        <v/>
      </c>
      <c r="R179" s="460" t="str">
        <f>IF($Q179="","",IF(AND(COUNTIF($Q$172:$Q$179,$Q179)&gt;1,COUNTIF($Q$172:$Q$179,$Q179)&lt;COUNTA($C$40:$C$47)),HLOOKUP($B179,'rozstřely-skore'!$C$572:$BN$585,10,0),""))</f>
        <v/>
      </c>
      <c r="S179" s="461" t="str">
        <f>IF($Q179="","",IF(AND(COUNTIF($Q$172:$Q$179,$Q179)&gt;1,COUNTIF($Q$172:$Q$179,$Q179)&lt;COUNTA($C$40:$C$47)),HLOOKUP($B179,'rozstřely-skore'!$C$572:$BN$585,11,0),""))</f>
        <v/>
      </c>
      <c r="T179" s="462" t="str">
        <f>IF($Q179="","",IF(AND(COUNTIF($Q$172:$Q$179,$Q179)&gt;1,COUNTIF($Q$172:$Q$179,$Q179)&lt;COUNTA($C$40:$C$47)),HLOOKUP($B179,'rozstřely-skore'!$C$572:$BN$585,12,0),""))</f>
        <v/>
      </c>
      <c r="U179" s="460" t="str">
        <f>IF($Q179="","",IF(AND(COUNTIF($Q$172:$Q$179,$Q179)&gt;1,COUNTIF($Q$172:$Q$179,$Q179)&lt;COUNTA($C$40:$C$47)),HLOOKUP($B179,'rozstřely-skore'!$C$572:$BN$585,13,0),""))</f>
        <v/>
      </c>
      <c r="V179" s="463" t="str">
        <f>IF($Q179="","",IF(AND(COUNTIF($Q$172:$Q$179,$Q179)&gt;1,COUNTIF($Q$172:$Q$179,$Q179)&lt;COUNTA($C$40:$C$47)),HLOOKUP($B179,'rozstřely-skore'!$C$572:$BN$585,14,0),""))</f>
        <v/>
      </c>
      <c r="W179" s="325"/>
    </row>
    <row r="180" spans="1:23" ht="30" customHeight="1" x14ac:dyDescent="0.3">
      <c r="A180" s="324"/>
      <c r="B180" s="61"/>
      <c r="C180" s="824"/>
      <c r="D180" s="504"/>
      <c r="E180" s="504"/>
      <c r="F180" s="504"/>
      <c r="G180" s="504"/>
      <c r="H180" s="504"/>
      <c r="I180" s="504"/>
      <c r="J180" s="504"/>
      <c r="K180" s="505"/>
      <c r="L180" s="506"/>
      <c r="M180" s="507"/>
      <c r="N180" s="508"/>
      <c r="O180" s="506"/>
      <c r="P180" s="506"/>
      <c r="Q180" s="509"/>
      <c r="R180" s="509"/>
      <c r="S180" s="510"/>
      <c r="T180" s="511"/>
      <c r="U180" s="509"/>
      <c r="V180" s="509"/>
      <c r="W180" s="329"/>
    </row>
    <row r="181" spans="1:23" ht="30" customHeight="1" thickBot="1" x14ac:dyDescent="0.35">
      <c r="A181" s="324"/>
      <c r="B181" s="331"/>
      <c r="C181" s="829"/>
      <c r="D181" s="535"/>
      <c r="E181" s="535"/>
      <c r="F181" s="535"/>
      <c r="G181" s="535"/>
      <c r="H181" s="535"/>
      <c r="I181" s="535"/>
      <c r="J181" s="535"/>
      <c r="K181" s="535"/>
      <c r="L181" s="480"/>
      <c r="M181" s="536"/>
      <c r="N181" s="537"/>
      <c r="O181" s="480"/>
      <c r="P181" s="480"/>
      <c r="Q181" s="480"/>
      <c r="R181" s="335"/>
      <c r="S181" s="536"/>
      <c r="T181" s="538"/>
      <c r="U181" s="480"/>
      <c r="V181" s="480"/>
      <c r="W181" s="325"/>
    </row>
    <row r="182" spans="1:23" ht="30" customHeight="1" x14ac:dyDescent="0.25">
      <c r="A182" s="324"/>
      <c r="B182" s="644"/>
      <c r="C182" s="838" t="str">
        <f>D184</f>
        <v>Q</v>
      </c>
      <c r="D182" s="540" t="str">
        <f>C184</f>
        <v/>
      </c>
      <c r="E182" s="541" t="str">
        <f>C185</f>
        <v/>
      </c>
      <c r="F182" s="541" t="str">
        <f>C186</f>
        <v/>
      </c>
      <c r="G182" s="541" t="str">
        <f>C187</f>
        <v/>
      </c>
      <c r="H182" s="541" t="str">
        <f>C188</f>
        <v/>
      </c>
      <c r="I182" s="542" t="str">
        <f>C189</f>
        <v/>
      </c>
      <c r="J182" s="541" t="str">
        <f>C190</f>
        <v/>
      </c>
      <c r="K182" s="541" t="str">
        <f>C191</f>
        <v/>
      </c>
      <c r="L182" s="543" t="s">
        <v>14</v>
      </c>
      <c r="M182" s="1934" t="s">
        <v>13</v>
      </c>
      <c r="N182" s="1934"/>
      <c r="O182" s="914" t="s">
        <v>15</v>
      </c>
      <c r="P182" s="545" t="s">
        <v>186</v>
      </c>
      <c r="Q182" s="546" t="s">
        <v>107</v>
      </c>
      <c r="R182" s="915" t="s">
        <v>104</v>
      </c>
      <c r="S182" s="2052" t="s">
        <v>105</v>
      </c>
      <c r="T182" s="2052"/>
      <c r="U182" s="915" t="s">
        <v>106</v>
      </c>
      <c r="V182" s="548" t="s">
        <v>187</v>
      </c>
      <c r="W182" s="325"/>
    </row>
    <row r="183" spans="1:23" ht="30" customHeight="1" thickBot="1" x14ac:dyDescent="0.3">
      <c r="A183" s="324"/>
      <c r="B183" s="1011" t="str">
        <f>'Tabulky skupin'!B183</f>
        <v>Q</v>
      </c>
      <c r="C183" s="839"/>
      <c r="D183" s="426">
        <f>B184</f>
        <v>161</v>
      </c>
      <c r="E183" s="427">
        <f>B185</f>
        <v>162</v>
      </c>
      <c r="F183" s="427">
        <f>B186</f>
        <v>163</v>
      </c>
      <c r="G183" s="428">
        <f>B187</f>
        <v>164</v>
      </c>
      <c r="H183" s="427">
        <f>B188</f>
        <v>165</v>
      </c>
      <c r="I183" s="429">
        <f>B189</f>
        <v>166</v>
      </c>
      <c r="J183" s="427">
        <f>B190</f>
        <v>167</v>
      </c>
      <c r="K183" s="427">
        <f>B191</f>
        <v>168</v>
      </c>
      <c r="L183" s="549"/>
      <c r="M183" s="1977"/>
      <c r="N183" s="1977"/>
      <c r="O183" s="916"/>
      <c r="P183" s="551"/>
      <c r="Q183" s="2063" t="s">
        <v>42</v>
      </c>
      <c r="R183" s="2064"/>
      <c r="S183" s="2064"/>
      <c r="T183" s="2064"/>
      <c r="U183" s="2064"/>
      <c r="V183" s="2065"/>
      <c r="W183" s="325"/>
    </row>
    <row r="184" spans="1:23" ht="30" customHeight="1" thickTop="1" x14ac:dyDescent="0.25">
      <c r="A184" s="324"/>
      <c r="B184" s="1012">
        <f>'Tabulky skupin'!B184</f>
        <v>161</v>
      </c>
      <c r="C184" s="896" t="str">
        <f>VLOOKUP($B184,jednotlivci!$C$5:$G$164,5,0)</f>
        <v/>
      </c>
      <c r="D184" s="552" t="str">
        <f>B183</f>
        <v>Q</v>
      </c>
      <c r="E184" s="98" t="str">
        <f>IFERROR(CONCATENATE(VLOOKUP(CONCATENATE($B184,"_",E$183),'Rozpis-skore'!$A$3:$AC$162,IF(VLOOKUP(CONCATENATE($B184,"_",E$183),'Rozpis-skore'!$A$3:$AC$162,3,0)=$B184,5,6),0),":",VLOOKUP(CONCATENATE($B184,"_",E$183),'Rozpis-skore'!$A$3:$AC$162,IF(VLOOKUP(CONCATENATE($B184,"_",E$183),'Rozpis-skore'!$A$3:$AC$162,3,0)=$B184,6,5),0),IF(VLOOKUP(CONCATENATE($B184,"_",E$183),'Rozpis-skore'!$A$3:$AC$162,20,0)&lt;&gt;"",CONCATENATE(" (",VLOOKUP(CONCATENATE($B184,"_",E$183),'Rozpis-skore'!$A$3:$AC$162,20,0),")"),"")),"")</f>
        <v/>
      </c>
      <c r="F184" s="98" t="str">
        <f>IFERROR(CONCATENATE(VLOOKUP(CONCATENATE($B184,"_",F$183),'Rozpis-skore'!$A$3:$AC$162,IF(VLOOKUP(CONCATENATE($B184,"_",F$183),'Rozpis-skore'!$A$3:$AC$162,3,0)=$B184,5,6),0),":",VLOOKUP(CONCATENATE($B184,"_",F$183),'Rozpis-skore'!$A$3:$AC$162,IF(VLOOKUP(CONCATENATE($B184,"_",F$183),'Rozpis-skore'!$A$3:$AC$162,3,0)=$B184,6,5),0),IF(VLOOKUP(CONCATENATE($B184,"_",F$183),'Rozpis-skore'!$A$3:$AC$162,20,0)&lt;&gt;"",CONCATENATE(" (",VLOOKUP(CONCATENATE($B184,"_",F$183),'Rozpis-skore'!$A$3:$AC$162,20,0),")"),"")),"")</f>
        <v/>
      </c>
      <c r="G184" s="98" t="str">
        <f>IFERROR(CONCATENATE(VLOOKUP(CONCATENATE($B184,"_",G$183),'Rozpis-skore'!$A$3:$AC$162,IF(VLOOKUP(CONCATENATE($B184,"_",G$183),'Rozpis-skore'!$A$3:$AC$162,3,0)=$B184,5,6),0),":",VLOOKUP(CONCATENATE($B184,"_",G$183),'Rozpis-skore'!$A$3:$AC$162,IF(VLOOKUP(CONCATENATE($B184,"_",G$183),'Rozpis-skore'!$A$3:$AC$162,3,0)=$B184,6,5),0),IF(VLOOKUP(CONCATENATE($B184,"_",G$183),'Rozpis-skore'!$A$3:$AC$162,20,0)&lt;&gt;"",CONCATENATE(" (",VLOOKUP(CONCATENATE($B184,"_",G$183),'Rozpis-skore'!$A$3:$AC$162,20,0),")"),"")),"")</f>
        <v/>
      </c>
      <c r="H184" s="98" t="str">
        <f>IFERROR(CONCATENATE(VLOOKUP(CONCATENATE($B184,"_",H$183),'Rozpis-skore'!$A$3:$AC$162,IF(VLOOKUP(CONCATENATE($B184,"_",H$183),'Rozpis-skore'!$A$3:$AC$162,3,0)=$B184,5,6),0),":",VLOOKUP(CONCATENATE($B184,"_",H$183),'Rozpis-skore'!$A$3:$AC$162,IF(VLOOKUP(CONCATENATE($B184,"_",H$183),'Rozpis-skore'!$A$3:$AC$162,3,0)=$B184,6,5),0),IF(VLOOKUP(CONCATENATE($B184,"_",H$183),'Rozpis-skore'!$A$3:$AC$162,20,0)&lt;&gt;"",CONCATENATE(" (",VLOOKUP(CONCATENATE($B184,"_",H$183),'Rozpis-skore'!$A$3:$AC$162,20,0),")"),"")),"")</f>
        <v/>
      </c>
      <c r="I184" s="98" t="str">
        <f>IFERROR(CONCATENATE(VLOOKUP(CONCATENATE($B184,"_",I$183),'Rozpis-skore'!$A$3:$AC$162,IF(VLOOKUP(CONCATENATE($B184,"_",I$183),'Rozpis-skore'!$A$3:$AC$162,3,0)=$B184,5,6),0),":",VLOOKUP(CONCATENATE($B184,"_",I$183),'Rozpis-skore'!$A$3:$AC$162,IF(VLOOKUP(CONCATENATE($B184,"_",I$183),'Rozpis-skore'!$A$3:$AC$162,3,0)=$B184,6,5),0),IF(VLOOKUP(CONCATENATE($B184,"_",I$183),'Rozpis-skore'!$A$3:$AC$162,20,0)&lt;&gt;"",CONCATENATE(" (",VLOOKUP(CONCATENATE($B184,"_",I$183),'Rozpis-skore'!$A$3:$AC$162,20,0),")"),"")),"")</f>
        <v/>
      </c>
      <c r="J184" s="98" t="str">
        <f>IFERROR(CONCATENATE(VLOOKUP(CONCATENATE($B184,"_",J$183),'Rozpis-skore'!$A$3:$AC$162,IF(VLOOKUP(CONCATENATE($B184,"_",J$183),'Rozpis-skore'!$A$3:$AC$162,3,0)=$B184,5,6),0),":",VLOOKUP(CONCATENATE($B184,"_",J$183),'Rozpis-skore'!$A$3:$AC$162,IF(VLOOKUP(CONCATENATE($B184,"_",J$183),'Rozpis-skore'!$A$3:$AC$162,3,0)=$B184,6,5),0),IF(VLOOKUP(CONCATENATE($B184,"_",J$183),'Rozpis-skore'!$A$3:$AC$162,20,0)&lt;&gt;"",CONCATENATE(" (",VLOOKUP(CONCATENATE($B184,"_",J$183),'Rozpis-skore'!$A$3:$AC$162,20,0),")"),"")),"")</f>
        <v/>
      </c>
      <c r="K184" s="99" t="str">
        <f>IFERROR(CONCATENATE(VLOOKUP(CONCATENATE($B184,"_",K$183),'Rozpis-skore'!$A$3:$AC$162,IF(VLOOKUP(CONCATENATE($B184,"_",K$183),'Rozpis-skore'!$A$3:$AC$162,3,0)=$B184,5,6),0),":",VLOOKUP(CONCATENATE($B184,"_",K$183),'Rozpis-skore'!$A$3:$AC$162,IF(VLOOKUP(CONCATENATE($B184,"_",K$183),'Rozpis-skore'!$A$3:$AC$162,3,0)=$B184,6,5),0),IF(VLOOKUP(CONCATENATE($B184,"_",K$183),'Rozpis-skore'!$A$3:$AC$162,20,0)&lt;&gt;"",CONCATENATE(" (",VLOOKUP(CONCATENATE($B184,"_",K$183),'Rozpis-skore'!$A$3:$AC$162,20,0),")"),"")),"")</f>
        <v/>
      </c>
      <c r="L184" s="230" t="str">
        <f>IF((COUNTIFS('Rozpis-skore'!$C$3:$C$162,B184,'Rozpis-skore'!$B$3:$B$162,"&lt;&gt;N")+COUNTIFS('Rozpis-skore'!$D$3:$D$162,B184,'Rozpis-skore'!$B$3:$B$162,"&lt;&gt;N"))=0,"",SUMIF('Rozpis-skore'!$C$3:$C$162,B184,'Rozpis-skore'!$I$3:$I$128)+SUMIF('Rozpis-skore'!$D$3:$D$162,B184,'Rozpis-skore'!$J$3:$J$128))</f>
        <v/>
      </c>
      <c r="M184" s="234" t="str">
        <f>IF((COUNTIFS('Rozpis-skore'!$C$3:$C$162,B184,'Rozpis-skore'!$B$3:$B$162,"&lt;&gt;N")+COUNTIFS('Rozpis-skore'!$D$3:$D$162,B184,'Rozpis-skore'!$B$3:$B$162,"&lt;&gt;N"))=0,"",SUMIF('Rozpis-skore'!$C$3:$C$162,$B184,'Rozpis-skore'!$E$3:$E$128)+SUMIF('Rozpis-skore'!$D$3:$D$162,$B184,'Rozpis-skore'!$F$3:$F$128))</f>
        <v/>
      </c>
      <c r="N184" s="354" t="str">
        <f>IF((COUNTIFS('Rozpis-skore'!$C$3:$C$162,B184,'Rozpis-skore'!$B$3:$B$162,"&lt;&gt;N")+COUNTIFS('Rozpis-skore'!$D$3:$D$162,B184,'Rozpis-skore'!$B$3:$B$162,"&lt;&gt;N"))=0,"",SUMIF('Rozpis-skore'!$C$3:$C$162,$B184,'Rozpis-skore'!$F$3:$F$128)+SUMIF('Rozpis-skore'!$D$3:$D$162,$B184,'Rozpis-skore'!$E$3:$E$128))</f>
        <v/>
      </c>
      <c r="O184" s="231" t="str">
        <f t="shared" ref="O184:O191" si="30">IFERROR(M184-N184,"")</f>
        <v/>
      </c>
      <c r="P184" s="434" t="str">
        <f t="shared" ref="P184:P191" si="31">IFERROR(M184/N184,"")</f>
        <v/>
      </c>
      <c r="Q184" s="447" t="str">
        <f>Tabulka!Q184</f>
        <v/>
      </c>
      <c r="R184" s="436" t="str">
        <f>IF($Q184="","",IF(AND(COUNTIF($Q$184:$Q$232,$Q184)&gt;1,COUNTIF($Q$184:$Q$232,$Q184)&lt;COUNTA($C$184:$C$232)),HLOOKUP($B184,'rozstřely-skore'!$C$612:$BN$625,10,0),""))</f>
        <v/>
      </c>
      <c r="S184" s="437" t="str">
        <f>IF($Q184="","",IF(AND(COUNTIF($Q$184:$Q$232,$Q184)&gt;1,COUNTIF($Q$184:$Q$232,$Q184)&lt;COUNTA($C$184:$C$232)),HLOOKUP($B184,'rozstřely-skore'!$C$612:$BN$625,11,0),""))</f>
        <v/>
      </c>
      <c r="T184" s="438" t="str">
        <f>IF($Q184="","",IF(AND(COUNTIF($Q$184:$Q$232,$Q184)&gt;1,COUNTIF($Q$184:$Q$232,$Q184)&lt;COUNTA($C$184:$C$232)),HLOOKUP($B184,'rozstřely-skore'!$C$612:$BN$625,12,0),""))</f>
        <v/>
      </c>
      <c r="U184" s="436" t="str">
        <f>IF($Q184="","",IF(AND(COUNTIF($Q$184:$Q$232,$Q184)&gt;1,COUNTIF($Q$184:$Q$232,$Q184)&lt;COUNTA($C$184:$C$232)),HLOOKUP($B184,'rozstřely-skore'!$C$612:$BN$625,13,0),""))</f>
        <v/>
      </c>
      <c r="V184" s="439" t="str">
        <f>IF($Q184="","",IF(AND(COUNTIF($Q$184:$Q$232,$Q184)&gt;1,COUNTIF($Q$184:$Q$232,$Q184)&lt;COUNTA($C$184:$C$232)),HLOOKUP($B184,'rozstřely-skore'!$C$612:$BN$625,14,0),""))</f>
        <v/>
      </c>
      <c r="W184" s="325"/>
    </row>
    <row r="185" spans="1:23" ht="30" customHeight="1" x14ac:dyDescent="0.25">
      <c r="A185" s="324"/>
      <c r="B185" s="1013">
        <f>'Tabulky skupin'!B185</f>
        <v>162</v>
      </c>
      <c r="C185" s="897" t="str">
        <f>VLOOKUP($B185,jednotlivci!$C$5:$G$164,5,0)</f>
        <v/>
      </c>
      <c r="D185" s="100" t="str">
        <f>IFERROR(CONCATENATE(VLOOKUP(CONCATENATE(D$183,"_",$B185),'Rozpis-skore'!$A$3:$AC$162,IF(VLOOKUP(CONCATENATE(D$183,"_",$B185),'Rozpis-skore'!$A$3:$AC$162,3,0)=$B185,5,6),0),":",VLOOKUP(CONCATENATE(D$183,"_",$B185),'Rozpis-skore'!$A$3:$AC$162,IF(VLOOKUP(CONCATENATE(D$183,"_",$B185),'Rozpis-skore'!$A$3:$AC$162,3,0)=$B185,6,5),0),IF(VLOOKUP(CONCATENATE(D$183,"_",$B185),'Rozpis-skore'!$A$3:$AC$162,20,0)&lt;&gt;"",CONCATENATE(" (",VLOOKUP(CONCATENATE(D$183,"_",$B185),'Rozpis-skore'!$A$3:$AC$162,20,0),")"),"")),"")</f>
        <v/>
      </c>
      <c r="E185" s="553" t="str">
        <f>D184</f>
        <v>Q</v>
      </c>
      <c r="F185" s="101" t="str">
        <f>IFERROR(CONCATENATE(VLOOKUP(CONCATENATE($B185,"_",F$183),'Rozpis-skore'!$A$3:$AC$162,IF(VLOOKUP(CONCATENATE($B185,"_",F$183),'Rozpis-skore'!$A$3:$AC$162,3,0)=$B185,5,6),0),":",VLOOKUP(CONCATENATE($B185,"_",F$183),'Rozpis-skore'!$A$3:$AC$162,IF(VLOOKUP(CONCATENATE($B185,"_",F$183),'Rozpis-skore'!$A$3:$AC$162,3,0)=$B185,6,5),0),IF(VLOOKUP(CONCATENATE($B185,"_",F$183),'Rozpis-skore'!$A$3:$AC$162,20,0)&lt;&gt;"",CONCATENATE(" (",VLOOKUP(CONCATENATE($B185,"_",F$183),'Rozpis-skore'!$A$3:$AC$162,20,0),")"),"")),"")</f>
        <v/>
      </c>
      <c r="G185" s="101" t="str">
        <f>IFERROR(CONCATENATE(VLOOKUP(CONCATENATE($B185,"_",G$183),'Rozpis-skore'!$A$3:$AC$162,IF(VLOOKUP(CONCATENATE($B185,"_",G$183),'Rozpis-skore'!$A$3:$AC$162,3,0)=$B185,5,6),0),":",VLOOKUP(CONCATENATE($B185,"_",G$183),'Rozpis-skore'!$A$3:$AC$162,IF(VLOOKUP(CONCATENATE($B185,"_",G$183),'Rozpis-skore'!$A$3:$AC$162,3,0)=$B185,6,5),0),IF(VLOOKUP(CONCATENATE($B185,"_",G$183),'Rozpis-skore'!$A$3:$AC$162,20,0)&lt;&gt;"",CONCATENATE(" (",VLOOKUP(CONCATENATE($B185,"_",G$183),'Rozpis-skore'!$A$3:$AC$162,20,0),")"),"")),"")</f>
        <v/>
      </c>
      <c r="H185" s="101" t="str">
        <f>IFERROR(CONCATENATE(VLOOKUP(CONCATENATE($B185,"_",H$183),'Rozpis-skore'!$A$3:$AC$162,IF(VLOOKUP(CONCATENATE($B185,"_",H$183),'Rozpis-skore'!$A$3:$AC$162,3,0)=$B185,5,6),0),":",VLOOKUP(CONCATENATE($B185,"_",H$183),'Rozpis-skore'!$A$3:$AC$162,IF(VLOOKUP(CONCATENATE($B185,"_",H$183),'Rozpis-skore'!$A$3:$AC$162,3,0)=$B185,6,5),0),IF(VLOOKUP(CONCATENATE($B185,"_",H$183),'Rozpis-skore'!$A$3:$AC$162,20,0)&lt;&gt;"",CONCATENATE(" (",VLOOKUP(CONCATENATE($B185,"_",H$183),'Rozpis-skore'!$A$3:$AC$162,20,0),")"),"")),"")</f>
        <v/>
      </c>
      <c r="I185" s="101" t="str">
        <f>IFERROR(CONCATENATE(VLOOKUP(CONCATENATE($B185,"_",I$183),'Rozpis-skore'!$A$3:$AC$162,IF(VLOOKUP(CONCATENATE($B185,"_",I$183),'Rozpis-skore'!$A$3:$AC$162,3,0)=$B185,5,6),0),":",VLOOKUP(CONCATENATE($B185,"_",I$183),'Rozpis-skore'!$A$3:$AC$162,IF(VLOOKUP(CONCATENATE($B185,"_",I$183),'Rozpis-skore'!$A$3:$AC$162,3,0)=$B185,6,5),0),IF(VLOOKUP(CONCATENATE($B185,"_",I$183),'Rozpis-skore'!$A$3:$AC$162,20,0)&lt;&gt;"",CONCATENATE(" (",VLOOKUP(CONCATENATE($B185,"_",I$183),'Rozpis-skore'!$A$3:$AC$162,20,0),")"),"")),"")</f>
        <v/>
      </c>
      <c r="J185" s="101" t="str">
        <f>IFERROR(CONCATENATE(VLOOKUP(CONCATENATE($B185,"_",J$183),'Rozpis-skore'!$A$3:$AC$162,IF(VLOOKUP(CONCATENATE($B185,"_",J$183),'Rozpis-skore'!$A$3:$AC$162,3,0)=$B185,5,6),0),":",VLOOKUP(CONCATENATE($B185,"_",J$183),'Rozpis-skore'!$A$3:$AC$162,IF(VLOOKUP(CONCATENATE($B185,"_",J$183),'Rozpis-skore'!$A$3:$AC$162,3,0)=$B185,6,5),0),IF(VLOOKUP(CONCATENATE($B185,"_",J$183),'Rozpis-skore'!$A$3:$AC$162,20,0)&lt;&gt;"",CONCATENATE(" (",VLOOKUP(CONCATENATE($B185,"_",J$183),'Rozpis-skore'!$A$3:$AC$162,20,0),")"),"")),"")</f>
        <v/>
      </c>
      <c r="K185" s="102" t="str">
        <f>IFERROR(CONCATENATE(VLOOKUP(CONCATENATE($B185,"_",K$183),'Rozpis-skore'!$A$3:$AC$162,IF(VLOOKUP(CONCATENATE($B185,"_",K$183),'Rozpis-skore'!$A$3:$AC$162,3,0)=$B185,5,6),0),":",VLOOKUP(CONCATENATE($B185,"_",K$183),'Rozpis-skore'!$A$3:$AC$162,IF(VLOOKUP(CONCATENATE($B185,"_",K$183),'Rozpis-skore'!$A$3:$AC$162,3,0)=$B185,6,5),0),IF(VLOOKUP(CONCATENATE($B185,"_",K$183),'Rozpis-skore'!$A$3:$AC$162,20,0)&lt;&gt;"",CONCATENATE(" (",VLOOKUP(CONCATENATE($B185,"_",K$183),'Rozpis-skore'!$A$3:$AC$162,20,0),")"),"")),"")</f>
        <v/>
      </c>
      <c r="L185" s="232" t="str">
        <f>IF((COUNTIFS('Rozpis-skore'!$C$3:$C$162,B185,'Rozpis-skore'!$B$3:$B$162,"&lt;&gt;N")+COUNTIFS('Rozpis-skore'!$D$3:$D$162,B185,'Rozpis-skore'!$B$3:$B$162,"&lt;&gt;N"))=0,"",SUMIF('Rozpis-skore'!$C$3:$C$162,B185,'Rozpis-skore'!$I$3:$I$128)+SUMIF('Rozpis-skore'!$D$3:$D$162,B185,'Rozpis-skore'!$J$3:$J$128))</f>
        <v/>
      </c>
      <c r="M185" s="235" t="str">
        <f>IF((COUNTIFS('Rozpis-skore'!$C$3:$C$162,B185,'Rozpis-skore'!$B$3:$B$162,"&lt;&gt;N")+COUNTIFS('Rozpis-skore'!$D$3:$D$162,B185,'Rozpis-skore'!$B$3:$B$162,"&lt;&gt;N"))=0,"",SUMIF('Rozpis-skore'!$C$3:$C$162,$B185,'Rozpis-skore'!$E$3:$E$128)+SUMIF('Rozpis-skore'!$D$3:$D$162,$B185,'Rozpis-skore'!$F$3:$F$128))</f>
        <v/>
      </c>
      <c r="N185" s="355" t="str">
        <f>IF((COUNTIFS('Rozpis-skore'!$C$3:$C$162,B185,'Rozpis-skore'!$B$3:$B$162,"&lt;&gt;N")+COUNTIFS('Rozpis-skore'!$D$3:$D$162,B185,'Rozpis-skore'!$B$3:$B$162,"&lt;&gt;N"))=0,"",SUMIF('Rozpis-skore'!$C$3:$C$162,$B185,'Rozpis-skore'!$F$3:$F$128)+SUMIF('Rozpis-skore'!$D$3:$D$162,$B185,'Rozpis-skore'!$E$3:$E$128))</f>
        <v/>
      </c>
      <c r="O185" s="233" t="str">
        <f t="shared" si="30"/>
        <v/>
      </c>
      <c r="P185" s="445" t="str">
        <f t="shared" si="31"/>
        <v/>
      </c>
      <c r="Q185" s="447" t="str">
        <f>Tabulka!Q185</f>
        <v/>
      </c>
      <c r="R185" s="447" t="str">
        <f>IF($Q185="","",IF(AND(COUNTIF($Q$184:$Q$232,$Q185)&gt;1,COUNTIF($Q$184:$Q$232,$Q185)&lt;COUNTA($C$184:$C$232)),HLOOKUP($B185,'rozstřely-skore'!$C$612:$BN$625,10,0),""))</f>
        <v/>
      </c>
      <c r="S185" s="448" t="str">
        <f>IF($Q185="","",IF(AND(COUNTIF($Q$184:$Q$232,$Q185)&gt;1,COUNTIF($Q$184:$Q$232,$Q185)&lt;COUNTA($C$184:$C$232)),HLOOKUP($B185,'rozstřely-skore'!$C$612:$BN$625,11,0),""))</f>
        <v/>
      </c>
      <c r="T185" s="449" t="str">
        <f>IF($Q185="","",IF(AND(COUNTIF($Q$184:$Q$232,$Q185)&gt;1,COUNTIF($Q$184:$Q$232,$Q185)&lt;COUNTA($C$184:$C$232)),HLOOKUP($B185,'rozstřely-skore'!$C$612:$BN$625,12,0),""))</f>
        <v/>
      </c>
      <c r="U185" s="447" t="str">
        <f>IF($Q185="","",IF(AND(COUNTIF($Q$184:$Q$232,$Q185)&gt;1,COUNTIF($Q$184:$Q$232,$Q185)&lt;COUNTA($C$184:$C$232)),HLOOKUP($B185,'rozstřely-skore'!$C$612:$BN$625,13,0),""))</f>
        <v/>
      </c>
      <c r="V185" s="450" t="str">
        <f>IF($Q185="","",IF(AND(COUNTIF($Q$184:$Q$232,$Q185)&gt;1,COUNTIF($Q$184:$Q$232,$Q185)&lt;COUNTA($C$184:$C$232)),HLOOKUP($B185,'rozstřely-skore'!$C$612:$BN$625,14,0),""))</f>
        <v/>
      </c>
      <c r="W185" s="325"/>
    </row>
    <row r="186" spans="1:23" ht="30" customHeight="1" x14ac:dyDescent="0.25">
      <c r="A186" s="324"/>
      <c r="B186" s="1013">
        <f>'Tabulky skupin'!B186</f>
        <v>163</v>
      </c>
      <c r="C186" s="897" t="str">
        <f>VLOOKUP($B186,jednotlivci!$C$5:$G$164,5,0)</f>
        <v/>
      </c>
      <c r="D186" s="100" t="str">
        <f>IFERROR(CONCATENATE(VLOOKUP(CONCATENATE(D$183,"_",$B186),'Rozpis-skore'!$A$3:$AC$162,IF(VLOOKUP(CONCATENATE(D$183,"_",$B186),'Rozpis-skore'!$A$3:$AC$162,3,0)=$B186,5,6),0),":",VLOOKUP(CONCATENATE(D$183,"_",$B186),'Rozpis-skore'!$A$3:$AC$162,IF(VLOOKUP(CONCATENATE(D$183,"_",$B186),'Rozpis-skore'!$A$3:$AC$162,3,0)=$B186,6,5),0),IF(VLOOKUP(CONCATENATE(D$183,"_",$B186),'Rozpis-skore'!$A$3:$AC$162,20,0)&lt;&gt;"",CONCATENATE(" (",VLOOKUP(CONCATENATE(D$183,"_",$B186),'Rozpis-skore'!$A$3:$AC$162,20,0),")"),"")),"")</f>
        <v/>
      </c>
      <c r="E186" s="103" t="str">
        <f>IFERROR(CONCATENATE(VLOOKUP(CONCATENATE(E$183,"_",$B186),'Rozpis-skore'!$A$3:$AC$162,IF(VLOOKUP(CONCATENATE(E$183,"_",$B186),'Rozpis-skore'!$A$3:$AC$162,3,0)=$B186,5,6),0),":",VLOOKUP(CONCATENATE(E$183,"_",$B186),'Rozpis-skore'!$A$3:$AC$162,IF(VLOOKUP(CONCATENATE(E$183,"_",$B186),'Rozpis-skore'!$A$3:$AC$162,3,0)=$B186,6,5),0),IF(VLOOKUP(CONCATENATE(E$183,"_",$B186),'Rozpis-skore'!$A$3:$AC$162,20,0)&lt;&gt;"",CONCATENATE(" (",VLOOKUP(CONCATENATE(E$183,"_",$B186),'Rozpis-skore'!$A$3:$AC$162,20,0),")"),"")),"")</f>
        <v/>
      </c>
      <c r="F186" s="553" t="str">
        <f>E185</f>
        <v>Q</v>
      </c>
      <c r="G186" s="101" t="str">
        <f>IFERROR(CONCATENATE(VLOOKUP(CONCATENATE($B186,"_",G$183),'Rozpis-skore'!$A$3:$AC$162,IF(VLOOKUP(CONCATENATE($B186,"_",G$183),'Rozpis-skore'!$A$3:$AC$162,3,0)=$B186,5,6),0),":",VLOOKUP(CONCATENATE($B186,"_",G$183),'Rozpis-skore'!$A$3:$AC$162,IF(VLOOKUP(CONCATENATE($B186,"_",G$183),'Rozpis-skore'!$A$3:$AC$162,3,0)=$B186,6,5),0),IF(VLOOKUP(CONCATENATE($B186,"_",G$183),'Rozpis-skore'!$A$3:$AC$162,20,0)&lt;&gt;"",CONCATENATE(" (",VLOOKUP(CONCATENATE($B186,"_",G$183),'Rozpis-skore'!$A$3:$AC$162,20,0),")"),"")),"")</f>
        <v/>
      </c>
      <c r="H186" s="101" t="str">
        <f>IFERROR(CONCATENATE(VLOOKUP(CONCATENATE($B186,"_",H$183),'Rozpis-skore'!$A$3:$AC$162,IF(VLOOKUP(CONCATENATE($B186,"_",H$183),'Rozpis-skore'!$A$3:$AC$162,3,0)=$B186,5,6),0),":",VLOOKUP(CONCATENATE($B186,"_",H$183),'Rozpis-skore'!$A$3:$AC$162,IF(VLOOKUP(CONCATENATE($B186,"_",H$183),'Rozpis-skore'!$A$3:$AC$162,3,0)=$B186,6,5),0),IF(VLOOKUP(CONCATENATE($B186,"_",H$183),'Rozpis-skore'!$A$3:$AC$162,20,0)&lt;&gt;"",CONCATENATE(" (",VLOOKUP(CONCATENATE($B186,"_",H$183),'Rozpis-skore'!$A$3:$AC$162,20,0),")"),"")),"")</f>
        <v/>
      </c>
      <c r="I186" s="101" t="str">
        <f>IFERROR(CONCATENATE(VLOOKUP(CONCATENATE($B186,"_",I$183),'Rozpis-skore'!$A$3:$AC$162,IF(VLOOKUP(CONCATENATE($B186,"_",I$183),'Rozpis-skore'!$A$3:$AC$162,3,0)=$B186,5,6),0),":",VLOOKUP(CONCATENATE($B186,"_",I$183),'Rozpis-skore'!$A$3:$AC$162,IF(VLOOKUP(CONCATENATE($B186,"_",I$183),'Rozpis-skore'!$A$3:$AC$162,3,0)=$B186,6,5),0),IF(VLOOKUP(CONCATENATE($B186,"_",I$183),'Rozpis-skore'!$A$3:$AC$162,20,0)&lt;&gt;"",CONCATENATE(" (",VLOOKUP(CONCATENATE($B186,"_",I$183),'Rozpis-skore'!$A$3:$AC$162,20,0),")"),"")),"")</f>
        <v/>
      </c>
      <c r="J186" s="101" t="str">
        <f>IFERROR(CONCATENATE(VLOOKUP(CONCATENATE($B186,"_",J$183),'Rozpis-skore'!$A$3:$AC$162,IF(VLOOKUP(CONCATENATE($B186,"_",J$183),'Rozpis-skore'!$A$3:$AC$162,3,0)=$B186,5,6),0),":",VLOOKUP(CONCATENATE($B186,"_",J$183),'Rozpis-skore'!$A$3:$AC$162,IF(VLOOKUP(CONCATENATE($B186,"_",J$183),'Rozpis-skore'!$A$3:$AC$162,3,0)=$B186,6,5),0),IF(VLOOKUP(CONCATENATE($B186,"_",J$183),'Rozpis-skore'!$A$3:$AC$162,20,0)&lt;&gt;"",CONCATENATE(" (",VLOOKUP(CONCATENATE($B186,"_",J$183),'Rozpis-skore'!$A$3:$AC$162,20,0),")"),"")),"")</f>
        <v/>
      </c>
      <c r="K186" s="102" t="str">
        <f>IFERROR(CONCATENATE(VLOOKUP(CONCATENATE($B186,"_",K$183),'Rozpis-skore'!$A$3:$AC$162,IF(VLOOKUP(CONCATENATE($B186,"_",K$183),'Rozpis-skore'!$A$3:$AC$162,3,0)=$B186,5,6),0),":",VLOOKUP(CONCATENATE($B186,"_",K$183),'Rozpis-skore'!$A$3:$AC$162,IF(VLOOKUP(CONCATENATE($B186,"_",K$183),'Rozpis-skore'!$A$3:$AC$162,3,0)=$B186,6,5),0),IF(VLOOKUP(CONCATENATE($B186,"_",K$183),'Rozpis-skore'!$A$3:$AC$162,20,0)&lt;&gt;"",CONCATENATE(" (",VLOOKUP(CONCATENATE($B186,"_",K$183),'Rozpis-skore'!$A$3:$AC$162,20,0),")"),"")),"")</f>
        <v/>
      </c>
      <c r="L186" s="232" t="str">
        <f>IF((COUNTIFS('Rozpis-skore'!$C$3:$C$162,B186,'Rozpis-skore'!$B$3:$B$162,"&lt;&gt;N")+COUNTIFS('Rozpis-skore'!$D$3:$D$162,B186,'Rozpis-skore'!$B$3:$B$162,"&lt;&gt;N"))=0,"",SUMIF('Rozpis-skore'!$C$3:$C$162,B186,'Rozpis-skore'!$I$3:$I$128)+SUMIF('Rozpis-skore'!$D$3:$D$162,B186,'Rozpis-skore'!$J$3:$J$128))</f>
        <v/>
      </c>
      <c r="M186" s="235" t="str">
        <f>IF((COUNTIFS('Rozpis-skore'!$C$3:$C$162,B186,'Rozpis-skore'!$B$3:$B$162,"&lt;&gt;N")+COUNTIFS('Rozpis-skore'!$D$3:$D$162,B186,'Rozpis-skore'!$B$3:$B$162,"&lt;&gt;N"))=0,"",SUMIF('Rozpis-skore'!$C$3:$C$162,$B186,'Rozpis-skore'!$E$3:$E$128)+SUMIF('Rozpis-skore'!$D$3:$D$162,$B186,'Rozpis-skore'!$F$3:$F$128))</f>
        <v/>
      </c>
      <c r="N186" s="355" t="str">
        <f>IF((COUNTIFS('Rozpis-skore'!$C$3:$C$162,B186,'Rozpis-skore'!$B$3:$B$162,"&lt;&gt;N")+COUNTIFS('Rozpis-skore'!$D$3:$D$162,B186,'Rozpis-skore'!$B$3:$B$162,"&lt;&gt;N"))=0,"",SUMIF('Rozpis-skore'!$C$3:$C$162,$B186,'Rozpis-skore'!$F$3:$F$128)+SUMIF('Rozpis-skore'!$D$3:$D$162,$B186,'Rozpis-skore'!$E$3:$E$128))</f>
        <v/>
      </c>
      <c r="O186" s="233" t="str">
        <f t="shared" si="30"/>
        <v/>
      </c>
      <c r="P186" s="445" t="str">
        <f t="shared" si="31"/>
        <v/>
      </c>
      <c r="Q186" s="447" t="str">
        <f>Tabulka!Q186</f>
        <v/>
      </c>
      <c r="R186" s="447" t="str">
        <f>IF($Q186="","",IF(AND(COUNTIF($Q$184:$Q$232,$Q186)&gt;1,COUNTIF($Q$184:$Q$232,$Q186)&lt;COUNTA($C$184:$C$232)),HLOOKUP($B186,'rozstřely-skore'!$C$612:$BN$625,10,0),""))</f>
        <v/>
      </c>
      <c r="S186" s="448" t="str">
        <f>IF($Q186="","",IF(AND(COUNTIF($Q$184:$Q$232,$Q186)&gt;1,COUNTIF($Q$184:$Q$232,$Q186)&lt;COUNTA($C$184:$C$232)),HLOOKUP($B186,'rozstřely-skore'!$C$612:$BN$625,11,0),""))</f>
        <v/>
      </c>
      <c r="T186" s="449" t="str">
        <f>IF($Q186="","",IF(AND(COUNTIF($Q$184:$Q$232,$Q186)&gt;1,COUNTIF($Q$184:$Q$232,$Q186)&lt;COUNTA($C$184:$C$232)),HLOOKUP($B186,'rozstřely-skore'!$C$612:$BN$625,12,0),""))</f>
        <v/>
      </c>
      <c r="U186" s="447" t="str">
        <f>IF($Q186="","",IF(AND(COUNTIF($Q$184:$Q$232,$Q186)&gt;1,COUNTIF($Q$184:$Q$232,$Q186)&lt;COUNTA($C$184:$C$232)),HLOOKUP($B186,'rozstřely-skore'!$C$612:$BN$625,13,0),""))</f>
        <v/>
      </c>
      <c r="V186" s="450" t="str">
        <f>IF($Q186="","",IF(AND(COUNTIF($Q$184:$Q$232,$Q186)&gt;1,COUNTIF($Q$184:$Q$232,$Q186)&lt;COUNTA($C$184:$C$232)),HLOOKUP($B186,'rozstřely-skore'!$C$612:$BN$625,14,0),""))</f>
        <v/>
      </c>
      <c r="W186" s="325"/>
    </row>
    <row r="187" spans="1:23" ht="30" customHeight="1" x14ac:dyDescent="0.25">
      <c r="A187" s="324"/>
      <c r="B187" s="1013">
        <f>'Tabulky skupin'!B187</f>
        <v>164</v>
      </c>
      <c r="C187" s="897" t="str">
        <f>VLOOKUP($B187,jednotlivci!$C$5:$G$164,5,0)</f>
        <v/>
      </c>
      <c r="D187" s="100" t="str">
        <f>IFERROR(CONCATENATE(VLOOKUP(CONCATENATE(D$183,"_",$B187),'Rozpis-skore'!$A$3:$AC$162,IF(VLOOKUP(CONCATENATE(D$183,"_",$B187),'Rozpis-skore'!$A$3:$AC$162,3,0)=$B187,5,6),0),":",VLOOKUP(CONCATENATE(D$183,"_",$B187),'Rozpis-skore'!$A$3:$AC$162,IF(VLOOKUP(CONCATENATE(D$183,"_",$B187),'Rozpis-skore'!$A$3:$AC$162,3,0)=$B187,6,5),0),IF(VLOOKUP(CONCATENATE(D$183,"_",$B187),'Rozpis-skore'!$A$3:$AC$162,20,0)&lt;&gt;"",CONCATENATE(" (",VLOOKUP(CONCATENATE(D$183,"_",$B187),'Rozpis-skore'!$A$3:$AC$162,20,0),")"),"")),"")</f>
        <v/>
      </c>
      <c r="E187" s="103" t="str">
        <f>IFERROR(CONCATENATE(VLOOKUP(CONCATENATE(E$183,"_",$B187),'Rozpis-skore'!$A$3:$AC$162,IF(VLOOKUP(CONCATENATE(E$183,"_",$B187),'Rozpis-skore'!$A$3:$AC$162,3,0)=$B187,5,6),0),":",VLOOKUP(CONCATENATE(E$183,"_",$B187),'Rozpis-skore'!$A$3:$AC$162,IF(VLOOKUP(CONCATENATE(E$183,"_",$B187),'Rozpis-skore'!$A$3:$AC$162,3,0)=$B187,6,5),0),IF(VLOOKUP(CONCATENATE(E$183,"_",$B187),'Rozpis-skore'!$A$3:$AC$162,20,0)&lt;&gt;"",CONCATENATE(" (",VLOOKUP(CONCATENATE(E$183,"_",$B187),'Rozpis-skore'!$A$3:$AC$162,20,0),")"),"")),"")</f>
        <v/>
      </c>
      <c r="F187" s="103" t="str">
        <f>IFERROR(CONCATENATE(VLOOKUP(CONCATENATE(F$183,"_",$B187),'Rozpis-skore'!$A$3:$AC$162,IF(VLOOKUP(CONCATENATE(F$183,"_",$B187),'Rozpis-skore'!$A$3:$AC$162,3,0)=$B187,5,6),0),":",VLOOKUP(CONCATENATE(F$183,"_",$B187),'Rozpis-skore'!$A$3:$AC$162,IF(VLOOKUP(CONCATENATE(F$183,"_",$B187),'Rozpis-skore'!$A$3:$AC$162,3,0)=$B187,6,5),0),IF(VLOOKUP(CONCATENATE(F$183,"_",$B187),'Rozpis-skore'!$A$3:$AC$162,20,0)&lt;&gt;"",CONCATENATE(" (",VLOOKUP(CONCATENATE(F$183,"_",$B187),'Rozpis-skore'!$A$3:$AC$162,20,0),")"),"")),"")</f>
        <v/>
      </c>
      <c r="G187" s="553" t="str">
        <f>F186</f>
        <v>Q</v>
      </c>
      <c r="H187" s="101" t="str">
        <f>IFERROR(CONCATENATE(VLOOKUP(CONCATENATE($B187,"_",H$183),'Rozpis-skore'!$A$3:$AC$162,IF(VLOOKUP(CONCATENATE($B187,"_",H$183),'Rozpis-skore'!$A$3:$AC$162,3,0)=$B187,5,6),0),":",VLOOKUP(CONCATENATE($B187,"_",H$183),'Rozpis-skore'!$A$3:$AC$162,IF(VLOOKUP(CONCATENATE($B187,"_",H$183),'Rozpis-skore'!$A$3:$AC$162,3,0)=$B187,6,5),0),IF(VLOOKUP(CONCATENATE($B187,"_",H$183),'Rozpis-skore'!$A$3:$AC$162,20,0)&lt;&gt;"",CONCATENATE(" (",VLOOKUP(CONCATENATE($B187,"_",H$183),'Rozpis-skore'!$A$3:$AC$162,20,0),")"),"")),"")</f>
        <v/>
      </c>
      <c r="I187" s="101" t="str">
        <f>IFERROR(CONCATENATE(VLOOKUP(CONCATENATE($B187,"_",I$183),'Rozpis-skore'!$A$3:$AC$162,IF(VLOOKUP(CONCATENATE($B187,"_",I$183),'Rozpis-skore'!$A$3:$AC$162,3,0)=$B187,5,6),0),":",VLOOKUP(CONCATENATE($B187,"_",I$183),'Rozpis-skore'!$A$3:$AC$162,IF(VLOOKUP(CONCATENATE($B187,"_",I$183),'Rozpis-skore'!$A$3:$AC$162,3,0)=$B187,6,5),0),IF(VLOOKUP(CONCATENATE($B187,"_",I$183),'Rozpis-skore'!$A$3:$AC$162,20,0)&lt;&gt;"",CONCATENATE(" (",VLOOKUP(CONCATENATE($B187,"_",I$183),'Rozpis-skore'!$A$3:$AC$162,20,0),")"),"")),"")</f>
        <v/>
      </c>
      <c r="J187" s="101" t="str">
        <f>IFERROR(CONCATENATE(VLOOKUP(CONCATENATE($B187,"_",J$183),'Rozpis-skore'!$A$3:$AC$162,IF(VLOOKUP(CONCATENATE($B187,"_",J$183),'Rozpis-skore'!$A$3:$AC$162,3,0)=$B187,5,6),0),":",VLOOKUP(CONCATENATE($B187,"_",J$183),'Rozpis-skore'!$A$3:$AC$162,IF(VLOOKUP(CONCATENATE($B187,"_",J$183),'Rozpis-skore'!$A$3:$AC$162,3,0)=$B187,6,5),0),IF(VLOOKUP(CONCATENATE($B187,"_",J$183),'Rozpis-skore'!$A$3:$AC$162,20,0)&lt;&gt;"",CONCATENATE(" (",VLOOKUP(CONCATENATE($B187,"_",J$183),'Rozpis-skore'!$A$3:$AC$162,20,0),")"),"")),"")</f>
        <v/>
      </c>
      <c r="K187" s="102" t="str">
        <f>IFERROR(CONCATENATE(VLOOKUP(CONCATENATE($B187,"_",K$183),'Rozpis-skore'!$A$3:$AC$162,IF(VLOOKUP(CONCATENATE($B187,"_",K$183),'Rozpis-skore'!$A$3:$AC$162,3,0)=$B187,5,6),0),":",VLOOKUP(CONCATENATE($B187,"_",K$183),'Rozpis-skore'!$A$3:$AC$162,IF(VLOOKUP(CONCATENATE($B187,"_",K$183),'Rozpis-skore'!$A$3:$AC$162,3,0)=$B187,6,5),0),IF(VLOOKUP(CONCATENATE($B187,"_",K$183),'Rozpis-skore'!$A$3:$AC$162,20,0)&lt;&gt;"",CONCATENATE(" (",VLOOKUP(CONCATENATE($B187,"_",K$183),'Rozpis-skore'!$A$3:$AC$162,20,0),")"),"")),"")</f>
        <v/>
      </c>
      <c r="L187" s="232" t="str">
        <f>IF((COUNTIFS('Rozpis-skore'!$C$3:$C$162,B187,'Rozpis-skore'!$B$3:$B$162,"&lt;&gt;N")+COUNTIFS('Rozpis-skore'!$D$3:$D$162,B187,'Rozpis-skore'!$B$3:$B$162,"&lt;&gt;N"))=0,"",SUMIF('Rozpis-skore'!$C$3:$C$162,B187,'Rozpis-skore'!$I$3:$I$128)+SUMIF('Rozpis-skore'!$D$3:$D$162,B187,'Rozpis-skore'!$J$3:$J$128))</f>
        <v/>
      </c>
      <c r="M187" s="235" t="str">
        <f>IF((COUNTIFS('Rozpis-skore'!$C$3:$C$162,B187,'Rozpis-skore'!$B$3:$B$162,"&lt;&gt;N")+COUNTIFS('Rozpis-skore'!$D$3:$D$162,B187,'Rozpis-skore'!$B$3:$B$162,"&lt;&gt;N"))=0,"",SUMIF('Rozpis-skore'!$C$3:$C$162,$B187,'Rozpis-skore'!$E$3:$E$128)+SUMIF('Rozpis-skore'!$D$3:$D$162,$B187,'Rozpis-skore'!$F$3:$F$128))</f>
        <v/>
      </c>
      <c r="N187" s="355" t="str">
        <f>IF((COUNTIFS('Rozpis-skore'!$C$3:$C$162,B187,'Rozpis-skore'!$B$3:$B$162,"&lt;&gt;N")+COUNTIFS('Rozpis-skore'!$D$3:$D$162,B187,'Rozpis-skore'!$B$3:$B$162,"&lt;&gt;N"))=0,"",SUMIF('Rozpis-skore'!$C$3:$C$162,$B187,'Rozpis-skore'!$F$3:$F$128)+SUMIF('Rozpis-skore'!$D$3:$D$162,$B187,'Rozpis-skore'!$E$3:$E$128))</f>
        <v/>
      </c>
      <c r="O187" s="233" t="str">
        <f t="shared" si="30"/>
        <v/>
      </c>
      <c r="P187" s="445" t="str">
        <f t="shared" si="31"/>
        <v/>
      </c>
      <c r="Q187" s="447" t="str">
        <f>Tabulka!Q187</f>
        <v/>
      </c>
      <c r="R187" s="447" t="str">
        <f>IF($Q187="","",IF(AND(COUNTIF($Q$184:$Q$232,$Q187)&gt;1,COUNTIF($Q$184:$Q$232,$Q187)&lt;COUNTA($C$184:$C$232)),HLOOKUP($B187,'rozstřely-skore'!$C$612:$BN$625,10,0),""))</f>
        <v/>
      </c>
      <c r="S187" s="448" t="str">
        <f>IF($Q187="","",IF(AND(COUNTIF($Q$184:$Q$232,$Q187)&gt;1,COUNTIF($Q$184:$Q$232,$Q187)&lt;COUNTA($C$184:$C$232)),HLOOKUP($B187,'rozstřely-skore'!$C$612:$BN$625,11,0),""))</f>
        <v/>
      </c>
      <c r="T187" s="449" t="str">
        <f>IF($Q187="","",IF(AND(COUNTIF($Q$184:$Q$232,$Q187)&gt;1,COUNTIF($Q$184:$Q$232,$Q187)&lt;COUNTA($C$184:$C$232)),HLOOKUP($B187,'rozstřely-skore'!$C$612:$BN$625,12,0),""))</f>
        <v/>
      </c>
      <c r="U187" s="447" t="str">
        <f>IF($Q187="","",IF(AND(COUNTIF($Q$184:$Q$232,$Q187)&gt;1,COUNTIF($Q$184:$Q$232,$Q187)&lt;COUNTA($C$184:$C$232)),HLOOKUP($B187,'rozstřely-skore'!$C$612:$BN$625,13,0),""))</f>
        <v/>
      </c>
      <c r="V187" s="450" t="str">
        <f>IF($Q187="","",IF(AND(COUNTIF($Q$184:$Q$232,$Q187)&gt;1,COUNTIF($Q$184:$Q$232,$Q187)&lt;COUNTA($C$184:$C$232)),HLOOKUP($B187,'rozstřely-skore'!$C$612:$BN$625,14,0),""))</f>
        <v/>
      </c>
      <c r="W187" s="325"/>
    </row>
    <row r="188" spans="1:23" ht="30" customHeight="1" x14ac:dyDescent="0.25">
      <c r="A188" s="324"/>
      <c r="B188" s="1013">
        <f>'Tabulky skupin'!B188</f>
        <v>165</v>
      </c>
      <c r="C188" s="897" t="str">
        <f>VLOOKUP($B188,jednotlivci!$C$5:$G$164,5,0)</f>
        <v/>
      </c>
      <c r="D188" s="100" t="str">
        <f>IFERROR(CONCATENATE(VLOOKUP(CONCATENATE(D$183,"_",$B188),'Rozpis-skore'!$A$3:$AC$162,IF(VLOOKUP(CONCATENATE(D$183,"_",$B188),'Rozpis-skore'!$A$3:$AC$162,3,0)=$B188,5,6),0),":",VLOOKUP(CONCATENATE(D$183,"_",$B188),'Rozpis-skore'!$A$3:$AC$162,IF(VLOOKUP(CONCATENATE(D$183,"_",$B188),'Rozpis-skore'!$A$3:$AC$162,3,0)=$B188,6,5),0),IF(VLOOKUP(CONCATENATE(D$183,"_",$B188),'Rozpis-skore'!$A$3:$AC$162,20,0)&lt;&gt;"",CONCATENATE(" (",VLOOKUP(CONCATENATE(D$183,"_",$B188),'Rozpis-skore'!$A$3:$AC$162,20,0),")"),"")),"")</f>
        <v/>
      </c>
      <c r="E188" s="103" t="str">
        <f>IFERROR(CONCATENATE(VLOOKUP(CONCATENATE(E$183,"_",$B188),'Rozpis-skore'!$A$3:$AC$162,IF(VLOOKUP(CONCATENATE(E$183,"_",$B188),'Rozpis-skore'!$A$3:$AC$162,3,0)=$B188,5,6),0),":",VLOOKUP(CONCATENATE(E$183,"_",$B188),'Rozpis-skore'!$A$3:$AC$162,IF(VLOOKUP(CONCATENATE(E$183,"_",$B188),'Rozpis-skore'!$A$3:$AC$162,3,0)=$B188,6,5),0),IF(VLOOKUP(CONCATENATE(E$183,"_",$B188),'Rozpis-skore'!$A$3:$AC$162,20,0)&lt;&gt;"",CONCATENATE(" (",VLOOKUP(CONCATENATE(E$183,"_",$B188),'Rozpis-skore'!$A$3:$AC$162,20,0),")"),"")),"")</f>
        <v/>
      </c>
      <c r="F188" s="103" t="str">
        <f>IFERROR(CONCATENATE(VLOOKUP(CONCATENATE(F$183,"_",$B188),'Rozpis-skore'!$A$3:$AC$162,IF(VLOOKUP(CONCATENATE(F$183,"_",$B188),'Rozpis-skore'!$A$3:$AC$162,3,0)=$B188,5,6),0),":",VLOOKUP(CONCATENATE(F$183,"_",$B188),'Rozpis-skore'!$A$3:$AC$162,IF(VLOOKUP(CONCATENATE(F$183,"_",$B188),'Rozpis-skore'!$A$3:$AC$162,3,0)=$B188,6,5),0),IF(VLOOKUP(CONCATENATE(F$183,"_",$B188),'Rozpis-skore'!$A$3:$AC$162,20,0)&lt;&gt;"",CONCATENATE(" (",VLOOKUP(CONCATENATE(F$183,"_",$B188),'Rozpis-skore'!$A$3:$AC$162,20,0),")"),"")),"")</f>
        <v/>
      </c>
      <c r="G188" s="103" t="str">
        <f>IFERROR(CONCATENATE(VLOOKUP(CONCATENATE(G$183,"_",$B188),'Rozpis-skore'!$A$3:$AC$162,IF(VLOOKUP(CONCATENATE(G$183,"_",$B188),'Rozpis-skore'!$A$3:$AC$162,3,0)=$B188,5,6),0),":",VLOOKUP(CONCATENATE(G$183,"_",$B188),'Rozpis-skore'!$A$3:$AC$162,IF(VLOOKUP(CONCATENATE(G$183,"_",$B188),'Rozpis-skore'!$A$3:$AC$162,3,0)=$B188,6,5),0),IF(VLOOKUP(CONCATENATE(G$183,"_",$B188),'Rozpis-skore'!$A$3:$AC$162,20,0)&lt;&gt;"",CONCATENATE(" (",VLOOKUP(CONCATENATE(G$183,"_",$B188),'Rozpis-skore'!$A$3:$AC$162,20,0),")"),"")),"")</f>
        <v/>
      </c>
      <c r="H188" s="553" t="str">
        <f>G187</f>
        <v>Q</v>
      </c>
      <c r="I188" s="101" t="str">
        <f>IFERROR(CONCATENATE(VLOOKUP(CONCATENATE($B188,"_",I$183),'Rozpis-skore'!$A$3:$AC$162,IF(VLOOKUP(CONCATENATE($B188,"_",I$183),'Rozpis-skore'!$A$3:$AC$162,3,0)=$B188,5,6),0),":",VLOOKUP(CONCATENATE($B188,"_",I$183),'Rozpis-skore'!$A$3:$AC$162,IF(VLOOKUP(CONCATENATE($B188,"_",I$183),'Rozpis-skore'!$A$3:$AC$162,3,0)=$B188,6,5),0),IF(VLOOKUP(CONCATENATE($B188,"_",I$183),'Rozpis-skore'!$A$3:$AC$162,20,0)&lt;&gt;"",CONCATENATE(" (",VLOOKUP(CONCATENATE($B188,"_",I$183),'Rozpis-skore'!$A$3:$AC$162,20,0),")"),"")),"")</f>
        <v/>
      </c>
      <c r="J188" s="101" t="str">
        <f>IFERROR(CONCATENATE(VLOOKUP(CONCATENATE($B188,"_",J$183),'Rozpis-skore'!$A$3:$AC$162,IF(VLOOKUP(CONCATENATE($B188,"_",J$183),'Rozpis-skore'!$A$3:$AC$162,3,0)=$B188,5,6),0),":",VLOOKUP(CONCATENATE($B188,"_",J$183),'Rozpis-skore'!$A$3:$AC$162,IF(VLOOKUP(CONCATENATE($B188,"_",J$183),'Rozpis-skore'!$A$3:$AC$162,3,0)=$B188,6,5),0),IF(VLOOKUP(CONCATENATE($B188,"_",J$183),'Rozpis-skore'!$A$3:$AC$162,20,0)&lt;&gt;"",CONCATENATE(" (",VLOOKUP(CONCATENATE($B188,"_",J$183),'Rozpis-skore'!$A$3:$AC$162,20,0),")"),"")),"")</f>
        <v/>
      </c>
      <c r="K188" s="102" t="str">
        <f>IFERROR(CONCATENATE(VLOOKUP(CONCATENATE($B188,"_",K$183),'Rozpis-skore'!$A$3:$AC$162,IF(VLOOKUP(CONCATENATE($B188,"_",K$183),'Rozpis-skore'!$A$3:$AC$162,3,0)=$B188,5,6),0),":",VLOOKUP(CONCATENATE($B188,"_",K$183),'Rozpis-skore'!$A$3:$AC$162,IF(VLOOKUP(CONCATENATE($B188,"_",K$183),'Rozpis-skore'!$A$3:$AC$162,3,0)=$B188,6,5),0),IF(VLOOKUP(CONCATENATE($B188,"_",K$183),'Rozpis-skore'!$A$3:$AC$162,20,0)&lt;&gt;"",CONCATENATE(" (",VLOOKUP(CONCATENATE($B188,"_",K$183),'Rozpis-skore'!$A$3:$AC$162,20,0),")"),"")),"")</f>
        <v/>
      </c>
      <c r="L188" s="232" t="str">
        <f>IF((COUNTIFS('Rozpis-skore'!$C$3:$C$162,B188,'Rozpis-skore'!$B$3:$B$162,"&lt;&gt;N")+COUNTIFS('Rozpis-skore'!$D$3:$D$162,B188,'Rozpis-skore'!$B$3:$B$162,"&lt;&gt;N"))=0,"",SUMIF('Rozpis-skore'!$C$3:$C$162,B188,'Rozpis-skore'!$I$3:$I$128)+SUMIF('Rozpis-skore'!$D$3:$D$162,B188,'Rozpis-skore'!$J$3:$J$128))</f>
        <v/>
      </c>
      <c r="M188" s="235" t="str">
        <f>IF((COUNTIFS('Rozpis-skore'!$C$3:$C$162,B188,'Rozpis-skore'!$B$3:$B$162,"&lt;&gt;N")+COUNTIFS('Rozpis-skore'!$D$3:$D$162,B188,'Rozpis-skore'!$B$3:$B$162,"&lt;&gt;N"))=0,"",SUMIF('Rozpis-skore'!$C$3:$C$162,$B188,'Rozpis-skore'!$E$3:$E$128)+SUMIF('Rozpis-skore'!$D$3:$D$162,$B188,'Rozpis-skore'!$F$3:$F$128))</f>
        <v/>
      </c>
      <c r="N188" s="355" t="str">
        <f>IF((COUNTIFS('Rozpis-skore'!$C$3:$C$162,B188,'Rozpis-skore'!$B$3:$B$162,"&lt;&gt;N")+COUNTIFS('Rozpis-skore'!$D$3:$D$162,B188,'Rozpis-skore'!$B$3:$B$162,"&lt;&gt;N"))=0,"",SUMIF('Rozpis-skore'!$C$3:$C$162,$B188,'Rozpis-skore'!$F$3:$F$128)+SUMIF('Rozpis-skore'!$D$3:$D$162,$B188,'Rozpis-skore'!$E$3:$E$128))</f>
        <v/>
      </c>
      <c r="O188" s="233" t="str">
        <f t="shared" si="30"/>
        <v/>
      </c>
      <c r="P188" s="445" t="str">
        <f t="shared" si="31"/>
        <v/>
      </c>
      <c r="Q188" s="447" t="str">
        <f>Tabulka!Q188</f>
        <v/>
      </c>
      <c r="R188" s="447" t="str">
        <f>IF($Q188="","",IF(AND(COUNTIF($Q$184:$Q$232,$Q188)&gt;1,COUNTIF($Q$184:$Q$232,$Q188)&lt;COUNTA($C$184:$C$232)),HLOOKUP($B188,'rozstřely-skore'!$C$612:$BN$625,10,0),""))</f>
        <v/>
      </c>
      <c r="S188" s="448" t="str">
        <f>IF($Q188="","",IF(AND(COUNTIF($Q$184:$Q$232,$Q188)&gt;1,COUNTIF($Q$184:$Q$232,$Q188)&lt;COUNTA($C$184:$C$232)),HLOOKUP($B188,'rozstřely-skore'!$C$612:$BN$625,11,0),""))</f>
        <v/>
      </c>
      <c r="T188" s="449" t="str">
        <f>IF($Q188="","",IF(AND(COUNTIF($Q$184:$Q$232,$Q188)&gt;1,COUNTIF($Q$184:$Q$232,$Q188)&lt;COUNTA($C$184:$C$232)),HLOOKUP($B188,'rozstřely-skore'!$C$612:$BN$625,12,0),""))</f>
        <v/>
      </c>
      <c r="U188" s="447" t="str">
        <f>IF($Q188="","",IF(AND(COUNTIF($Q$184:$Q$232,$Q188)&gt;1,COUNTIF($Q$184:$Q$232,$Q188)&lt;COUNTA($C$184:$C$232)),HLOOKUP($B188,'rozstřely-skore'!$C$612:$BN$625,13,0),""))</f>
        <v/>
      </c>
      <c r="V188" s="450" t="str">
        <f>IF($Q188="","",IF(AND(COUNTIF($Q$184:$Q$232,$Q188)&gt;1,COUNTIF($Q$184:$Q$232,$Q188)&lt;COUNTA($C$184:$C$232)),HLOOKUP($B188,'rozstřely-skore'!$C$612:$BN$625,14,0),""))</f>
        <v/>
      </c>
      <c r="W188" s="325"/>
    </row>
    <row r="189" spans="1:23" ht="30" customHeight="1" x14ac:dyDescent="0.25">
      <c r="A189" s="324"/>
      <c r="B189" s="1013">
        <f>'Tabulky skupin'!B189</f>
        <v>166</v>
      </c>
      <c r="C189" s="897" t="str">
        <f>VLOOKUP($B189,jednotlivci!$C$5:$G$164,5,0)</f>
        <v/>
      </c>
      <c r="D189" s="100" t="str">
        <f>IFERROR(CONCATENATE(VLOOKUP(CONCATENATE(D$183,"_",$B189),'Rozpis-skore'!$A$3:$AC$162,IF(VLOOKUP(CONCATENATE(D$183,"_",$B189),'Rozpis-skore'!$A$3:$AC$162,3,0)=$B189,5,6),0),":",VLOOKUP(CONCATENATE(D$183,"_",$B189),'Rozpis-skore'!$A$3:$AC$162,IF(VLOOKUP(CONCATENATE(D$183,"_",$B189),'Rozpis-skore'!$A$3:$AC$162,3,0)=$B189,6,5),0),IF(VLOOKUP(CONCATENATE(D$183,"_",$B189),'Rozpis-skore'!$A$3:$AC$162,20,0)&lt;&gt;"",CONCATENATE(" (",VLOOKUP(CONCATENATE(D$183,"_",$B189),'Rozpis-skore'!$A$3:$AC$162,20,0),")"),"")),"")</f>
        <v/>
      </c>
      <c r="E189" s="103" t="str">
        <f>IFERROR(CONCATENATE(VLOOKUP(CONCATENATE(E$183,"_",$B189),'Rozpis-skore'!$A$3:$AC$162,IF(VLOOKUP(CONCATENATE(E$183,"_",$B189),'Rozpis-skore'!$A$3:$AC$162,3,0)=$B189,5,6),0),":",VLOOKUP(CONCATENATE(E$183,"_",$B189),'Rozpis-skore'!$A$3:$AC$162,IF(VLOOKUP(CONCATENATE(E$183,"_",$B189),'Rozpis-skore'!$A$3:$AC$162,3,0)=$B189,6,5),0),IF(VLOOKUP(CONCATENATE(E$183,"_",$B189),'Rozpis-skore'!$A$3:$AC$162,20,0)&lt;&gt;"",CONCATENATE(" (",VLOOKUP(CONCATENATE(E$183,"_",$B189),'Rozpis-skore'!$A$3:$AC$162,20,0),")"),"")),"")</f>
        <v/>
      </c>
      <c r="F189" s="103" t="str">
        <f>IFERROR(CONCATENATE(VLOOKUP(CONCATENATE(F$183,"_",$B189),'Rozpis-skore'!$A$3:$AC$162,IF(VLOOKUP(CONCATENATE(F$183,"_",$B189),'Rozpis-skore'!$A$3:$AC$162,3,0)=$B189,5,6),0),":",VLOOKUP(CONCATENATE(F$183,"_",$B189),'Rozpis-skore'!$A$3:$AC$162,IF(VLOOKUP(CONCATENATE(F$183,"_",$B189),'Rozpis-skore'!$A$3:$AC$162,3,0)=$B189,6,5),0),IF(VLOOKUP(CONCATENATE(F$183,"_",$B189),'Rozpis-skore'!$A$3:$AC$162,20,0)&lt;&gt;"",CONCATENATE(" (",VLOOKUP(CONCATENATE(F$183,"_",$B189),'Rozpis-skore'!$A$3:$AC$162,20,0),")"),"")),"")</f>
        <v/>
      </c>
      <c r="G189" s="103" t="str">
        <f>IFERROR(CONCATENATE(VLOOKUP(CONCATENATE(G$183,"_",$B189),'Rozpis-skore'!$A$3:$AC$162,IF(VLOOKUP(CONCATENATE(G$183,"_",$B189),'Rozpis-skore'!$A$3:$AC$162,3,0)=$B189,5,6),0),":",VLOOKUP(CONCATENATE(G$183,"_",$B189),'Rozpis-skore'!$A$3:$AC$162,IF(VLOOKUP(CONCATENATE(G$183,"_",$B189),'Rozpis-skore'!$A$3:$AC$162,3,0)=$B189,6,5),0),IF(VLOOKUP(CONCATENATE(G$183,"_",$B189),'Rozpis-skore'!$A$3:$AC$162,20,0)&lt;&gt;"",CONCATENATE(" (",VLOOKUP(CONCATENATE(G$183,"_",$B189),'Rozpis-skore'!$A$3:$AC$162,20,0),")"),"")),"")</f>
        <v/>
      </c>
      <c r="H189" s="103" t="str">
        <f>IFERROR(CONCATENATE(VLOOKUP(CONCATENATE(H$183,"_",$B189),'Rozpis-skore'!$A$3:$AC$162,IF(VLOOKUP(CONCATENATE(H$183,"_",$B189),'Rozpis-skore'!$A$3:$AC$162,3,0)=$B189,5,6),0),":",VLOOKUP(CONCATENATE(H$183,"_",$B189),'Rozpis-skore'!$A$3:$AC$162,IF(VLOOKUP(CONCATENATE(H$183,"_",$B189),'Rozpis-skore'!$A$3:$AC$162,3,0)=$B189,6,5),0),IF(VLOOKUP(CONCATENATE(H$183,"_",$B189),'Rozpis-skore'!$A$3:$AC$162,20,0)&lt;&gt;"",CONCATENATE(" (",VLOOKUP(CONCATENATE(H$183,"_",$B189),'Rozpis-skore'!$A$3:$AC$162,20,0),")"),"")),"")</f>
        <v/>
      </c>
      <c r="I189" s="553" t="str">
        <f>H188</f>
        <v>Q</v>
      </c>
      <c r="J189" s="101" t="str">
        <f>IFERROR(CONCATENATE(VLOOKUP(CONCATENATE($B189,"_",J$183),'Rozpis-skore'!$A$3:$AC$162,IF(VLOOKUP(CONCATENATE($B189,"_",J$183),'Rozpis-skore'!$A$3:$AC$162,3,0)=$B189,5,6),0),":",VLOOKUP(CONCATENATE($B189,"_",J$183),'Rozpis-skore'!$A$3:$AC$162,IF(VLOOKUP(CONCATENATE($B189,"_",J$183),'Rozpis-skore'!$A$3:$AC$162,3,0)=$B189,6,5),0),IF(VLOOKUP(CONCATENATE($B189,"_",J$183),'Rozpis-skore'!$A$3:$AC$162,20,0)&lt;&gt;"",CONCATENATE(" (",VLOOKUP(CONCATENATE($B189,"_",J$183),'Rozpis-skore'!$A$3:$AC$162,20,0),")"),"")),"")</f>
        <v/>
      </c>
      <c r="K189" s="102" t="str">
        <f>IFERROR(CONCATENATE(VLOOKUP(CONCATENATE($B189,"_",K$183),'Rozpis-skore'!$A$3:$AC$162,IF(VLOOKUP(CONCATENATE($B189,"_",K$183),'Rozpis-skore'!$A$3:$AC$162,3,0)=$B189,5,6),0),":",VLOOKUP(CONCATENATE($B189,"_",K$183),'Rozpis-skore'!$A$3:$AC$162,IF(VLOOKUP(CONCATENATE($B189,"_",K$183),'Rozpis-skore'!$A$3:$AC$162,3,0)=$B189,6,5),0),IF(VLOOKUP(CONCATENATE($B189,"_",K$183),'Rozpis-skore'!$A$3:$AC$162,20,0)&lt;&gt;"",CONCATENATE(" (",VLOOKUP(CONCATENATE($B189,"_",K$183),'Rozpis-skore'!$A$3:$AC$162,20,0),")"),"")),"")</f>
        <v/>
      </c>
      <c r="L189" s="232" t="str">
        <f>IF((COUNTIFS('Rozpis-skore'!$C$3:$C$162,B189,'Rozpis-skore'!$B$3:$B$162,"&lt;&gt;N")+COUNTIFS('Rozpis-skore'!$D$3:$D$162,B189,'Rozpis-skore'!$B$3:$B$162,"&lt;&gt;N"))=0,"",SUMIF('Rozpis-skore'!$C$3:$C$162,B189,'Rozpis-skore'!$I$3:$I$128)+SUMIF('Rozpis-skore'!$D$3:$D$162,B189,'Rozpis-skore'!$J$3:$J$128))</f>
        <v/>
      </c>
      <c r="M189" s="235" t="str">
        <f>IF((COUNTIFS('Rozpis-skore'!$C$3:$C$162,B189,'Rozpis-skore'!$B$3:$B$162,"&lt;&gt;N")+COUNTIFS('Rozpis-skore'!$D$3:$D$162,B189,'Rozpis-skore'!$B$3:$B$162,"&lt;&gt;N"))=0,"",SUMIF('Rozpis-skore'!$C$3:$C$162,$B189,'Rozpis-skore'!$E$3:$E$128)+SUMIF('Rozpis-skore'!$D$3:$D$162,$B189,'Rozpis-skore'!$F$3:$F$128))</f>
        <v/>
      </c>
      <c r="N189" s="355" t="str">
        <f>IF((COUNTIFS('Rozpis-skore'!$C$3:$C$162,B189,'Rozpis-skore'!$B$3:$B$162,"&lt;&gt;N")+COUNTIFS('Rozpis-skore'!$D$3:$D$162,B189,'Rozpis-skore'!$B$3:$B$162,"&lt;&gt;N"))=0,"",SUMIF('Rozpis-skore'!$C$3:$C$162,$B189,'Rozpis-skore'!$F$3:$F$128)+SUMIF('Rozpis-skore'!$D$3:$D$162,$B189,'Rozpis-skore'!$E$3:$E$128))</f>
        <v/>
      </c>
      <c r="O189" s="233" t="str">
        <f t="shared" si="30"/>
        <v/>
      </c>
      <c r="P189" s="445" t="str">
        <f t="shared" si="31"/>
        <v/>
      </c>
      <c r="Q189" s="447" t="str">
        <f>Tabulka!Q189</f>
        <v/>
      </c>
      <c r="R189" s="447" t="str">
        <f>IF($Q189="","",IF(AND(COUNTIF($Q$184:$Q$232,$Q189)&gt;1,COUNTIF($Q$184:$Q$232,$Q189)&lt;COUNTA($C$184:$C$232)),HLOOKUP($B189,'rozstřely-skore'!$C$612:$BN$625,10,0),""))</f>
        <v/>
      </c>
      <c r="S189" s="448" t="str">
        <f>IF($Q189="","",IF(AND(COUNTIF($Q$184:$Q$232,$Q189)&gt;1,COUNTIF($Q$184:$Q$232,$Q189)&lt;COUNTA($C$184:$C$232)),HLOOKUP($B189,'rozstřely-skore'!$C$612:$BN$625,11,0),""))</f>
        <v/>
      </c>
      <c r="T189" s="449" t="str">
        <f>IF($Q189="","",IF(AND(COUNTIF($Q$184:$Q$232,$Q189)&gt;1,COUNTIF($Q$184:$Q$232,$Q189)&lt;COUNTA($C$184:$C$232)),HLOOKUP($B189,'rozstřely-skore'!$C$612:$BN$625,12,0),""))</f>
        <v/>
      </c>
      <c r="U189" s="447" t="str">
        <f>IF($Q189="","",IF(AND(COUNTIF($Q$184:$Q$232,$Q189)&gt;1,COUNTIF($Q$184:$Q$232,$Q189)&lt;COUNTA($C$184:$C$232)),HLOOKUP($B189,'rozstřely-skore'!$C$612:$BN$625,13,0),""))</f>
        <v/>
      </c>
      <c r="V189" s="450" t="str">
        <f>IF($Q189="","",IF(AND(COUNTIF($Q$184:$Q$232,$Q189)&gt;1,COUNTIF($Q$184:$Q$232,$Q189)&lt;COUNTA($C$184:$C$232)),HLOOKUP($B189,'rozstřely-skore'!$C$612:$BN$625,14,0),""))</f>
        <v/>
      </c>
      <c r="W189" s="325"/>
    </row>
    <row r="190" spans="1:23" ht="30" customHeight="1" x14ac:dyDescent="0.25">
      <c r="A190" s="324"/>
      <c r="B190" s="1013">
        <f>'Tabulky skupin'!B190</f>
        <v>167</v>
      </c>
      <c r="C190" s="897" t="str">
        <f>VLOOKUP($B190,jednotlivci!$C$5:$G$164,5,0)</f>
        <v/>
      </c>
      <c r="D190" s="100" t="str">
        <f>IFERROR(CONCATENATE(VLOOKUP(CONCATENATE(D$183,"_",$B190),'Rozpis-skore'!$A$3:$AC$162,IF(VLOOKUP(CONCATENATE(D$183,"_",$B190),'Rozpis-skore'!$A$3:$AC$162,3,0)=$B190,5,6),0),":",VLOOKUP(CONCATENATE(D$183,"_",$B190),'Rozpis-skore'!$A$3:$AC$162,IF(VLOOKUP(CONCATENATE(D$183,"_",$B190),'Rozpis-skore'!$A$3:$AC$162,3,0)=$B190,6,5),0),IF(VLOOKUP(CONCATENATE(D$183,"_",$B190),'Rozpis-skore'!$A$3:$AC$162,20,0)&lt;&gt;"",CONCATENATE(" (",VLOOKUP(CONCATENATE(D$183,"_",$B190),'Rozpis-skore'!$A$3:$AC$162,20,0),")"),"")),"")</f>
        <v/>
      </c>
      <c r="E190" s="103" t="str">
        <f>IFERROR(CONCATENATE(VLOOKUP(CONCATENATE(E$183,"_",$B190),'Rozpis-skore'!$A$3:$AC$162,IF(VLOOKUP(CONCATENATE(E$183,"_",$B190),'Rozpis-skore'!$A$3:$AC$162,3,0)=$B190,5,6),0),":",VLOOKUP(CONCATENATE(E$183,"_",$B190),'Rozpis-skore'!$A$3:$AC$162,IF(VLOOKUP(CONCATENATE(E$183,"_",$B190),'Rozpis-skore'!$A$3:$AC$162,3,0)=$B190,6,5),0),IF(VLOOKUP(CONCATENATE(E$183,"_",$B190),'Rozpis-skore'!$A$3:$AC$162,20,0)&lt;&gt;"",CONCATENATE(" (",VLOOKUP(CONCATENATE(E$183,"_",$B190),'Rozpis-skore'!$A$3:$AC$162,20,0),")"),"")),"")</f>
        <v/>
      </c>
      <c r="F190" s="103" t="str">
        <f>IFERROR(CONCATENATE(VLOOKUP(CONCATENATE(F$183,"_",$B190),'Rozpis-skore'!$A$3:$AC$162,IF(VLOOKUP(CONCATENATE(F$183,"_",$B190),'Rozpis-skore'!$A$3:$AC$162,3,0)=$B190,5,6),0),":",VLOOKUP(CONCATENATE(F$183,"_",$B190),'Rozpis-skore'!$A$3:$AC$162,IF(VLOOKUP(CONCATENATE(F$183,"_",$B190),'Rozpis-skore'!$A$3:$AC$162,3,0)=$B190,6,5),0),IF(VLOOKUP(CONCATENATE(F$183,"_",$B190),'Rozpis-skore'!$A$3:$AC$162,20,0)&lt;&gt;"",CONCATENATE(" (",VLOOKUP(CONCATENATE(F$183,"_",$B190),'Rozpis-skore'!$A$3:$AC$162,20,0),")"),"")),"")</f>
        <v/>
      </c>
      <c r="G190" s="103" t="str">
        <f>IFERROR(CONCATENATE(VLOOKUP(CONCATENATE(G$183,"_",$B190),'Rozpis-skore'!$A$3:$AC$162,IF(VLOOKUP(CONCATENATE(G$183,"_",$B190),'Rozpis-skore'!$A$3:$AC$162,3,0)=$B190,5,6),0),":",VLOOKUP(CONCATENATE(G$183,"_",$B190),'Rozpis-skore'!$A$3:$AC$162,IF(VLOOKUP(CONCATENATE(G$183,"_",$B190),'Rozpis-skore'!$A$3:$AC$162,3,0)=$B190,6,5),0),IF(VLOOKUP(CONCATENATE(G$183,"_",$B190),'Rozpis-skore'!$A$3:$AC$162,20,0)&lt;&gt;"",CONCATENATE(" (",VLOOKUP(CONCATENATE(G$183,"_",$B190),'Rozpis-skore'!$A$3:$AC$162,20,0),")"),"")),"")</f>
        <v/>
      </c>
      <c r="H190" s="103" t="str">
        <f>IFERROR(CONCATENATE(VLOOKUP(CONCATENATE(H$183,"_",$B190),'Rozpis-skore'!$A$3:$AC$162,IF(VLOOKUP(CONCATENATE(H$183,"_",$B190),'Rozpis-skore'!$A$3:$AC$162,3,0)=$B190,5,6),0),":",VLOOKUP(CONCATENATE(H$183,"_",$B190),'Rozpis-skore'!$A$3:$AC$162,IF(VLOOKUP(CONCATENATE(H$183,"_",$B190),'Rozpis-skore'!$A$3:$AC$162,3,0)=$B190,6,5),0),IF(VLOOKUP(CONCATENATE(H$183,"_",$B190),'Rozpis-skore'!$A$3:$AC$162,20,0)&lt;&gt;"",CONCATENATE(" (",VLOOKUP(CONCATENATE(H$183,"_",$B190),'Rozpis-skore'!$A$3:$AC$162,20,0),")"),"")),"")</f>
        <v/>
      </c>
      <c r="I190" s="103" t="str">
        <f>IFERROR(CONCATENATE(VLOOKUP(CONCATENATE(I$183,"_",$B190),'Rozpis-skore'!$A$3:$AC$162,IF(VLOOKUP(CONCATENATE(I$183,"_",$B190),'Rozpis-skore'!$A$3:$AC$162,3,0)=$B190,5,6),0),":",VLOOKUP(CONCATENATE(I$183,"_",$B190),'Rozpis-skore'!$A$3:$AC$162,IF(VLOOKUP(CONCATENATE(I$183,"_",$B190),'Rozpis-skore'!$A$3:$AC$162,3,0)=$B190,6,5),0),IF(VLOOKUP(CONCATENATE(I$183,"_",$B190),'Rozpis-skore'!$A$3:$AC$162,20,0)&lt;&gt;"",CONCATENATE(" (",VLOOKUP(CONCATENATE(I$183,"_",$B190),'Rozpis-skore'!$A$3:$AC$162,20,0),")"),"")),"")</f>
        <v/>
      </c>
      <c r="J190" s="553" t="str">
        <f>I189</f>
        <v>Q</v>
      </c>
      <c r="K190" s="102" t="str">
        <f>IFERROR(CONCATENATE(VLOOKUP(CONCATENATE($B190,"_",K$183),'Rozpis-skore'!$A$3:$AC$162,IF(VLOOKUP(CONCATENATE($B190,"_",K$183),'Rozpis-skore'!$A$3:$AC$162,3,0)=$B190,5,6),0),":",VLOOKUP(CONCATENATE($B190,"_",K$183),'Rozpis-skore'!$A$3:$AC$162,IF(VLOOKUP(CONCATENATE($B190,"_",K$183),'Rozpis-skore'!$A$3:$AC$162,3,0)=$B190,6,5),0),IF(VLOOKUP(CONCATENATE($B190,"_",K$183),'Rozpis-skore'!$A$3:$AC$162,20,0)&lt;&gt;"",CONCATENATE(" (",VLOOKUP(CONCATENATE($B190,"_",K$183),'Rozpis-skore'!$A$3:$AC$162,20,0),")"),"")),"")</f>
        <v/>
      </c>
      <c r="L190" s="232" t="str">
        <f>IF((COUNTIFS('Rozpis-skore'!$C$3:$C$162,B190,'Rozpis-skore'!$B$3:$B$162,"&lt;&gt;N")+COUNTIFS('Rozpis-skore'!$D$3:$D$162,B190,'Rozpis-skore'!$B$3:$B$162,"&lt;&gt;N"))=0,"",SUMIF('Rozpis-skore'!$C$3:$C$162,B190,'Rozpis-skore'!$I$3:$I$128)+SUMIF('Rozpis-skore'!$D$3:$D$162,B190,'Rozpis-skore'!$J$3:$J$128))</f>
        <v/>
      </c>
      <c r="M190" s="235" t="str">
        <f>IF((COUNTIFS('Rozpis-skore'!$C$3:$C$162,B190,'Rozpis-skore'!$B$3:$B$162,"&lt;&gt;N")+COUNTIFS('Rozpis-skore'!$D$3:$D$162,B190,'Rozpis-skore'!$B$3:$B$162,"&lt;&gt;N"))=0,"",SUMIF('Rozpis-skore'!$C$3:$C$162,$B190,'Rozpis-skore'!$E$3:$E$128)+SUMIF('Rozpis-skore'!$D$3:$D$162,$B190,'Rozpis-skore'!$F$3:$F$128))</f>
        <v/>
      </c>
      <c r="N190" s="355" t="str">
        <f>IF((COUNTIFS('Rozpis-skore'!$C$3:$C$162,B190,'Rozpis-skore'!$B$3:$B$162,"&lt;&gt;N")+COUNTIFS('Rozpis-skore'!$D$3:$D$162,B190,'Rozpis-skore'!$B$3:$B$162,"&lt;&gt;N"))=0,"",SUMIF('Rozpis-skore'!$C$3:$C$162,$B190,'Rozpis-skore'!$F$3:$F$128)+SUMIF('Rozpis-skore'!$D$3:$D$162,$B190,'Rozpis-skore'!$E$3:$E$128))</f>
        <v/>
      </c>
      <c r="O190" s="233" t="str">
        <f t="shared" si="30"/>
        <v/>
      </c>
      <c r="P190" s="445" t="str">
        <f t="shared" si="31"/>
        <v/>
      </c>
      <c r="Q190" s="447" t="str">
        <f>Tabulka!Q190</f>
        <v/>
      </c>
      <c r="R190" s="447" t="str">
        <f>IF($Q190="","",IF(AND(COUNTIF($Q$184:$Q$232,$Q190)&gt;1,COUNTIF($Q$184:$Q$232,$Q190)&lt;COUNTA($C$184:$C$232)),HLOOKUP($B190,'rozstřely-skore'!$C$612:$BN$625,10,0),""))</f>
        <v/>
      </c>
      <c r="S190" s="448" t="str">
        <f>IF($Q190="","",IF(AND(COUNTIF($Q$184:$Q$232,$Q190)&gt;1,COUNTIF($Q$184:$Q$232,$Q190)&lt;COUNTA($C$184:$C$232)),HLOOKUP($B190,'rozstřely-skore'!$C$612:$BN$625,11,0),""))</f>
        <v/>
      </c>
      <c r="T190" s="449" t="str">
        <f>IF($Q190="","",IF(AND(COUNTIF($Q$184:$Q$232,$Q190)&gt;1,COUNTIF($Q$184:$Q$232,$Q190)&lt;COUNTA($C$184:$C$232)),HLOOKUP($B190,'rozstřely-skore'!$C$612:$BN$625,12,0),""))</f>
        <v/>
      </c>
      <c r="U190" s="447" t="str">
        <f>IF($Q190="","",IF(AND(COUNTIF($Q$184:$Q$232,$Q190)&gt;1,COUNTIF($Q$184:$Q$232,$Q190)&lt;COUNTA($C$184:$C$232)),HLOOKUP($B190,'rozstřely-skore'!$C$612:$BN$625,13,0),""))</f>
        <v/>
      </c>
      <c r="V190" s="450" t="str">
        <f>IF($Q190="","",IF(AND(COUNTIF($Q$184:$Q$232,$Q190)&gt;1,COUNTIF($Q$184:$Q$232,$Q190)&lt;COUNTA($C$184:$C$232)),HLOOKUP($B190,'rozstřely-skore'!$C$612:$BN$625,14,0),""))</f>
        <v/>
      </c>
      <c r="W190" s="325"/>
    </row>
    <row r="191" spans="1:23" ht="30" customHeight="1" thickBot="1" x14ac:dyDescent="0.3">
      <c r="A191" s="324"/>
      <c r="B191" s="1014">
        <f>'Tabulky skupin'!B191</f>
        <v>168</v>
      </c>
      <c r="C191" s="913" t="str">
        <f>VLOOKUP($B191,jednotlivci!$C$5:$G$164,5,0)</f>
        <v/>
      </c>
      <c r="D191" s="104" t="str">
        <f>IFERROR(CONCATENATE(VLOOKUP(CONCATENATE(D$183,"_",$B191),'Rozpis-skore'!$A$3:$AC$162,IF(VLOOKUP(CONCATENATE(D$183,"_",$B191),'Rozpis-skore'!$A$3:$AC$162,3,0)=$B191,5,6),0),":",VLOOKUP(CONCATENATE(D$183,"_",$B191),'Rozpis-skore'!$A$3:$AC$162,IF(VLOOKUP(CONCATENATE(D$183,"_",$B191),'Rozpis-skore'!$A$3:$AC$162,3,0)=$B191,6,5),0),IF(VLOOKUP(CONCATENATE(D$183,"_",$B191),'Rozpis-skore'!$A$3:$AC$162,20,0)&lt;&gt;"",CONCATENATE(" (",VLOOKUP(CONCATENATE(D$183,"_",$B191),'Rozpis-skore'!$A$3:$AC$162,20,0),")"),"")),"")</f>
        <v/>
      </c>
      <c r="E191" s="105" t="str">
        <f>IFERROR(CONCATENATE(VLOOKUP(CONCATENATE(E$183,"_",$B191),'Rozpis-skore'!$A$3:$AC$162,IF(VLOOKUP(CONCATENATE(E$183,"_",$B191),'Rozpis-skore'!$A$3:$AC$162,3,0)=$B191,5,6),0),":",VLOOKUP(CONCATENATE(E$183,"_",$B191),'Rozpis-skore'!$A$3:$AC$162,IF(VLOOKUP(CONCATENATE(E$183,"_",$B191),'Rozpis-skore'!$A$3:$AC$162,3,0)=$B191,6,5),0),IF(VLOOKUP(CONCATENATE(E$183,"_",$B191),'Rozpis-skore'!$A$3:$AC$162,20,0)&lt;&gt;"",CONCATENATE(" (",VLOOKUP(CONCATENATE(E$183,"_",$B191),'Rozpis-skore'!$A$3:$AC$162,20,0),")"),"")),"")</f>
        <v/>
      </c>
      <c r="F191" s="105" t="str">
        <f>IFERROR(CONCATENATE(VLOOKUP(CONCATENATE(F$183,"_",$B191),'Rozpis-skore'!$A$3:$AC$162,IF(VLOOKUP(CONCATENATE(F$183,"_",$B191),'Rozpis-skore'!$A$3:$AC$162,3,0)=$B191,5,6),0),":",VLOOKUP(CONCATENATE(F$183,"_",$B191),'Rozpis-skore'!$A$3:$AC$162,IF(VLOOKUP(CONCATENATE(F$183,"_",$B191),'Rozpis-skore'!$A$3:$AC$162,3,0)=$B191,6,5),0),IF(VLOOKUP(CONCATENATE(F$183,"_",$B191),'Rozpis-skore'!$A$3:$AC$162,20,0)&lt;&gt;"",CONCATENATE(" (",VLOOKUP(CONCATENATE(F$183,"_",$B191),'Rozpis-skore'!$A$3:$AC$162,20,0),")"),"")),"")</f>
        <v/>
      </c>
      <c r="G191" s="105" t="str">
        <f>IFERROR(CONCATENATE(VLOOKUP(CONCATENATE(G$183,"_",$B191),'Rozpis-skore'!$A$3:$AC$162,IF(VLOOKUP(CONCATENATE(G$183,"_",$B191),'Rozpis-skore'!$A$3:$AC$162,3,0)=$B191,5,6),0),":",VLOOKUP(CONCATENATE(G$183,"_",$B191),'Rozpis-skore'!$A$3:$AC$162,IF(VLOOKUP(CONCATENATE(G$183,"_",$B191),'Rozpis-skore'!$A$3:$AC$162,3,0)=$B191,6,5),0),IF(VLOOKUP(CONCATENATE(G$183,"_",$B191),'Rozpis-skore'!$A$3:$AC$162,20,0)&lt;&gt;"",CONCATENATE(" (",VLOOKUP(CONCATENATE(G$183,"_",$B191),'Rozpis-skore'!$A$3:$AC$162,20,0),")"),"")),"")</f>
        <v/>
      </c>
      <c r="H191" s="105" t="str">
        <f>IFERROR(CONCATENATE(VLOOKUP(CONCATENATE(H$183,"_",$B191),'Rozpis-skore'!$A$3:$AC$162,IF(VLOOKUP(CONCATENATE(H$183,"_",$B191),'Rozpis-skore'!$A$3:$AC$162,3,0)=$B191,5,6),0),":",VLOOKUP(CONCATENATE(H$183,"_",$B191),'Rozpis-skore'!$A$3:$AC$162,IF(VLOOKUP(CONCATENATE(H$183,"_",$B191),'Rozpis-skore'!$A$3:$AC$162,3,0)=$B191,6,5),0),IF(VLOOKUP(CONCATENATE(H$183,"_",$B191),'Rozpis-skore'!$A$3:$AC$162,20,0)&lt;&gt;"",CONCATENATE(" (",VLOOKUP(CONCATENATE(H$183,"_",$B191),'Rozpis-skore'!$A$3:$AC$162,20,0),")"),"")),"")</f>
        <v/>
      </c>
      <c r="I191" s="105" t="str">
        <f>IFERROR(CONCATENATE(VLOOKUP(CONCATENATE(I$183,"_",$B191),'Rozpis-skore'!$A$3:$AC$162,IF(VLOOKUP(CONCATENATE(I$183,"_",$B191),'Rozpis-skore'!$A$3:$AC$162,3,0)=$B191,5,6),0),":",VLOOKUP(CONCATENATE(I$183,"_",$B191),'Rozpis-skore'!$A$3:$AC$162,IF(VLOOKUP(CONCATENATE(I$183,"_",$B191),'Rozpis-skore'!$A$3:$AC$162,3,0)=$B191,6,5),0),IF(VLOOKUP(CONCATENATE(I$183,"_",$B191),'Rozpis-skore'!$A$3:$AC$162,20,0)&lt;&gt;"",CONCATENATE(" (",VLOOKUP(CONCATENATE(I$183,"_",$B191),'Rozpis-skore'!$A$3:$AC$162,20,0),")"),"")),"")</f>
        <v/>
      </c>
      <c r="J191" s="105" t="str">
        <f>IFERROR(CONCATENATE(VLOOKUP(CONCATENATE(J$183,"_",$B191),'Rozpis-skore'!$A$3:$AC$162,IF(VLOOKUP(CONCATENATE(J$183,"_",$B191),'Rozpis-skore'!$A$3:$AC$162,3,0)=$B191,5,6),0),":",VLOOKUP(CONCATENATE(J$183,"_",$B191),'Rozpis-skore'!$A$3:$AC$162,IF(VLOOKUP(CONCATENATE(J$183,"_",$B191),'Rozpis-skore'!$A$3:$AC$162,3,0)=$B191,6,5),0),IF(VLOOKUP(CONCATENATE(J$183,"_",$B191),'Rozpis-skore'!$A$3:$AC$162,20,0)&lt;&gt;"",CONCATENATE(" (",VLOOKUP(CONCATENATE(J$183,"_",$B191),'Rozpis-skore'!$A$3:$AC$162,20,0),")"),"")),"")</f>
        <v/>
      </c>
      <c r="K191" s="553" t="str">
        <f>J190</f>
        <v>Q</v>
      </c>
      <c r="L191" s="351" t="str">
        <f>IF((COUNTIFS('Rozpis-skore'!$C$3:$C$162,B191,'Rozpis-skore'!$B$3:$B$162,"&lt;&gt;N")+COUNTIFS('Rozpis-skore'!$D$3:$D$162,B191,'Rozpis-skore'!$B$3:$B$162,"&lt;&gt;N"))=0,"",SUMIF('Rozpis-skore'!$C$3:$C$162,B191,'Rozpis-skore'!$I$3:$I$128)+SUMIF('Rozpis-skore'!$D$3:$D$162,B191,'Rozpis-skore'!$J$3:$J$128))</f>
        <v/>
      </c>
      <c r="M191" s="357" t="str">
        <f>IF((COUNTIFS('Rozpis-skore'!$C$3:$C$162,B191,'Rozpis-skore'!$B$3:$B$162,"&lt;&gt;N")+COUNTIFS('Rozpis-skore'!$D$3:$D$162,B191,'Rozpis-skore'!$B$3:$B$162,"&lt;&gt;N"))=0,"",SUMIF('Rozpis-skore'!$C$3:$C$162,$B191,'Rozpis-skore'!$E$3:$E$128)+SUMIF('Rozpis-skore'!$D$3:$D$162,$B191,'Rozpis-skore'!$F$3:$F$128))</f>
        <v/>
      </c>
      <c r="N191" s="356" t="str">
        <f>IF((COUNTIFS('Rozpis-skore'!$C$3:$C$162,B191,'Rozpis-skore'!$B$3:$B$162,"&lt;&gt;N")+COUNTIFS('Rozpis-skore'!$D$3:$D$162,B191,'Rozpis-skore'!$B$3:$B$162,"&lt;&gt;N"))=0,"",SUMIF('Rozpis-skore'!$C$3:$C$162,$B191,'Rozpis-skore'!$F$3:$F$128)+SUMIF('Rozpis-skore'!$D$3:$D$162,$B191,'Rozpis-skore'!$E$3:$E$128))</f>
        <v/>
      </c>
      <c r="O191" s="353" t="str">
        <f t="shared" si="30"/>
        <v/>
      </c>
      <c r="P191" s="458" t="str">
        <f t="shared" si="31"/>
        <v/>
      </c>
      <c r="Q191" s="447" t="str">
        <f>Tabulka!Q191</f>
        <v/>
      </c>
      <c r="R191" s="460" t="str">
        <f>IF($Q191="","",IF(AND(COUNTIF($Q$184:$Q$232,$Q191)&gt;1,COUNTIF($Q$184:$Q$232,$Q191)&lt;COUNTA($C$184:$C$232)),HLOOKUP($B191,'rozstřely-skore'!$C$612:$BN$625,10,0),""))</f>
        <v/>
      </c>
      <c r="S191" s="461" t="str">
        <f>IF($Q191="","",IF(AND(COUNTIF($Q$184:$Q$232,$Q191)&gt;1,COUNTIF($Q$184:$Q$232,$Q191)&lt;COUNTA($C$184:$C$232)),HLOOKUP($B191,'rozstřely-skore'!$C$612:$BN$625,11,0),""))</f>
        <v/>
      </c>
      <c r="T191" s="462" t="str">
        <f>IF($Q191="","",IF(AND(COUNTIF($Q$184:$Q$232,$Q191)&gt;1,COUNTIF($Q$184:$Q$232,$Q191)&lt;COUNTA($C$184:$C$232)),HLOOKUP($B191,'rozstřely-skore'!$C$612:$BN$625,12,0),""))</f>
        <v/>
      </c>
      <c r="U191" s="460" t="str">
        <f>IF($Q191="","",IF(AND(COUNTIF($Q$184:$Q$232,$Q191)&gt;1,COUNTIF($Q$184:$Q$232,$Q191)&lt;COUNTA($C$184:$C$232)),HLOOKUP($B191,'rozstřely-skore'!$C$612:$BN$625,13,0),""))</f>
        <v/>
      </c>
      <c r="V191" s="463" t="str">
        <f>IF($Q191="","",IF(AND(COUNTIF($Q$184:$Q$232,$Q191)&gt;1,COUNTIF($Q$184:$Q$232,$Q191)&lt;COUNTA($C$184:$C$232)),HLOOKUP($B191,'rozstřely-skore'!$C$612:$BN$625,14,0),""))</f>
        <v/>
      </c>
      <c r="W191" s="325"/>
    </row>
    <row r="192" spans="1:23" ht="30" customHeight="1" x14ac:dyDescent="0.3">
      <c r="A192" s="324"/>
      <c r="B192" s="61"/>
      <c r="C192" s="824"/>
      <c r="D192" s="504"/>
      <c r="E192" s="504"/>
      <c r="F192" s="504"/>
      <c r="G192" s="504"/>
      <c r="H192" s="504"/>
      <c r="I192" s="504"/>
      <c r="J192" s="504"/>
      <c r="K192" s="505"/>
      <c r="L192" s="506"/>
      <c r="M192" s="507"/>
      <c r="N192" s="508"/>
      <c r="O192" s="506"/>
      <c r="P192" s="506"/>
      <c r="Q192" s="509"/>
      <c r="R192" s="509"/>
      <c r="S192" s="510"/>
      <c r="T192" s="511"/>
      <c r="U192" s="509"/>
      <c r="V192" s="509"/>
      <c r="W192" s="329"/>
    </row>
    <row r="193" spans="1:23" ht="30" customHeight="1" thickBot="1" x14ac:dyDescent="0.35">
      <c r="A193" s="324"/>
      <c r="B193" s="331"/>
      <c r="C193" s="829"/>
      <c r="D193" s="535"/>
      <c r="E193" s="535"/>
      <c r="F193" s="535"/>
      <c r="G193" s="535"/>
      <c r="H193" s="535"/>
      <c r="I193" s="535"/>
      <c r="J193" s="535"/>
      <c r="K193" s="535"/>
      <c r="L193" s="480"/>
      <c r="M193" s="536"/>
      <c r="N193" s="537"/>
      <c r="O193" s="480"/>
      <c r="P193" s="480"/>
      <c r="Q193" s="480"/>
      <c r="R193" s="335"/>
      <c r="S193" s="536"/>
      <c r="T193" s="538"/>
      <c r="U193" s="480"/>
      <c r="V193" s="480"/>
      <c r="W193" s="325"/>
    </row>
    <row r="194" spans="1:23" ht="30" customHeight="1" x14ac:dyDescent="0.25">
      <c r="A194" s="324"/>
      <c r="B194" s="936"/>
      <c r="C194" s="934" t="str">
        <f>D196</f>
        <v>W</v>
      </c>
      <c r="D194" s="990" t="str">
        <f>C196</f>
        <v>Tomanová/ 
Pálfyová</v>
      </c>
      <c r="E194" s="990" t="str">
        <f>C197</f>
        <v>Kronychová/ 
Štěpánová</v>
      </c>
      <c r="F194" s="990" t="str">
        <f>C198</f>
        <v>Klímová/ 
Lerchová</v>
      </c>
      <c r="G194" s="990" t="str">
        <f>C199</f>
        <v>Egersdorfová/ 
Kuchyňková</v>
      </c>
      <c r="H194" s="990" t="str">
        <f>C200</f>
        <v>Tomanová/ 
Blahníková</v>
      </c>
      <c r="I194" s="991" t="str">
        <f>C201</f>
        <v/>
      </c>
      <c r="J194" s="990" t="str">
        <f>C202</f>
        <v/>
      </c>
      <c r="K194" s="990" t="str">
        <f>C203</f>
        <v/>
      </c>
      <c r="L194" s="928" t="s">
        <v>14</v>
      </c>
      <c r="M194" s="958" t="s">
        <v>13</v>
      </c>
      <c r="N194" s="958"/>
      <c r="O194" s="958" t="s">
        <v>15</v>
      </c>
      <c r="P194" s="929" t="s">
        <v>186</v>
      </c>
      <c r="Q194" s="996" t="s">
        <v>107</v>
      </c>
      <c r="R194" s="997" t="s">
        <v>104</v>
      </c>
      <c r="S194" s="997" t="s">
        <v>105</v>
      </c>
      <c r="T194" s="997"/>
      <c r="U194" s="997" t="s">
        <v>106</v>
      </c>
      <c r="V194" s="998" t="s">
        <v>187</v>
      </c>
      <c r="W194" s="325"/>
    </row>
    <row r="195" spans="1:23" ht="30" customHeight="1" thickBot="1" x14ac:dyDescent="0.3">
      <c r="A195" s="324"/>
      <c r="B195" s="1011" t="str">
        <f>'Tabulky skupin'!B195</f>
        <v>W</v>
      </c>
      <c r="C195" s="935"/>
      <c r="D195" s="623">
        <f>B196</f>
        <v>171</v>
      </c>
      <c r="E195" s="624">
        <f>B197</f>
        <v>172</v>
      </c>
      <c r="F195" s="624">
        <f>B198</f>
        <v>173</v>
      </c>
      <c r="G195" s="625">
        <f>B199</f>
        <v>174</v>
      </c>
      <c r="H195" s="624">
        <f>B200</f>
        <v>175</v>
      </c>
      <c r="I195" s="626">
        <f>B201</f>
        <v>176</v>
      </c>
      <c r="J195" s="624">
        <f>B202</f>
        <v>177</v>
      </c>
      <c r="K195" s="624">
        <f>B203</f>
        <v>178</v>
      </c>
      <c r="L195" s="930"/>
      <c r="M195" s="960"/>
      <c r="N195" s="960"/>
      <c r="O195" s="960"/>
      <c r="P195" s="931"/>
      <c r="Q195" s="1904" t="s">
        <v>42</v>
      </c>
      <c r="R195" s="1905"/>
      <c r="S195" s="1905"/>
      <c r="T195" s="1905"/>
      <c r="U195" s="1905"/>
      <c r="V195" s="2076"/>
      <c r="W195" s="325"/>
    </row>
    <row r="196" spans="1:23" ht="30" customHeight="1" thickTop="1" x14ac:dyDescent="0.25">
      <c r="A196" s="324"/>
      <c r="B196" s="1012">
        <f>'Tabulky skupin'!B196</f>
        <v>171</v>
      </c>
      <c r="C196" s="1004" t="str">
        <f>VLOOKUP($B196,jednotlivci!$C$5:$G$164,5,0)</f>
        <v>Tomanová/ 
Pálfyová</v>
      </c>
      <c r="D196" s="926" t="str">
        <f>B195</f>
        <v>W</v>
      </c>
      <c r="E196" s="98" t="str">
        <f>IFERROR(CONCATENATE(VLOOKUP(CONCATENATE($B196,"_",E$195),'Rozpis-skore'!$A$3:$AC$162,IF(VLOOKUP(CONCATENATE($B196,"_",E$195),'Rozpis-skore'!$A$3:$AC$162,3,0)=$B196,5,6),0),":",VLOOKUP(CONCATENATE($B196,"_",E$195),'Rozpis-skore'!$A$3:$AC$162,IF(VLOOKUP(CONCATENATE($B196,"_",E$195),'Rozpis-skore'!$A$3:$AC$162,3,0)=$B196,6,5),0),IF(VLOOKUP(CONCATENATE($B196,"_",E$195),'Rozpis-skore'!$A$3:$AC$162,20,0)&lt;&gt;"",CONCATENATE(" (",VLOOKUP(CONCATENATE($B196,"_",E$195),'Rozpis-skore'!$A$3:$AC$162,20,0),")"),"")),"")</f>
        <v>4:1</v>
      </c>
      <c r="F196" s="98" t="str">
        <f>IFERROR(CONCATENATE(VLOOKUP(CONCATENATE($B196,"_",F$195),'Rozpis-skore'!$A$3:$AC$162,IF(VLOOKUP(CONCATENATE($B196,"_",F$195),'Rozpis-skore'!$A$3:$AC$162,3,0)=$B196,5,6),0),":",VLOOKUP(CONCATENATE($B196,"_",F$195),'Rozpis-skore'!$A$3:$AC$162,IF(VLOOKUP(CONCATENATE($B196,"_",F$195),'Rozpis-skore'!$A$3:$AC$162,3,0)=$B196,6,5),0),IF(VLOOKUP(CONCATENATE($B196,"_",F$195),'Rozpis-skore'!$A$3:$AC$162,20,0)&lt;&gt;"",CONCATENATE(" (",VLOOKUP(CONCATENATE($B196,"_",F$195),'Rozpis-skore'!$A$3:$AC$162,20,0),")"),"")),"")</f>
        <v>6:3</v>
      </c>
      <c r="G196" s="98" t="str">
        <f>IFERROR(CONCATENATE(VLOOKUP(CONCATENATE($B196,"_",G$195),'Rozpis-skore'!$A$3:$AC$162,IF(VLOOKUP(CONCATENATE($B196,"_",G$195),'Rozpis-skore'!$A$3:$AC$162,3,0)=$B196,5,6),0),":",VLOOKUP(CONCATENATE($B196,"_",G$195),'Rozpis-skore'!$A$3:$AC$162,IF(VLOOKUP(CONCATENATE($B196,"_",G$195),'Rozpis-skore'!$A$3:$AC$162,3,0)=$B196,6,5),0),IF(VLOOKUP(CONCATENATE($B196,"_",G$195),'Rozpis-skore'!$A$3:$AC$162,20,0)&lt;&gt;"",CONCATENATE(" (",VLOOKUP(CONCATENATE($B196,"_",G$195),'Rozpis-skore'!$A$3:$AC$162,20,0),")"),"")),"")</f>
        <v>2:4</v>
      </c>
      <c r="H196" s="98" t="str">
        <f>IFERROR(CONCATENATE(VLOOKUP(CONCATENATE($B196,"_",H$195),'Rozpis-skore'!$A$3:$AC$162,IF(VLOOKUP(CONCATENATE($B196,"_",H$195),'Rozpis-skore'!$A$3:$AC$162,3,0)=$B196,5,6),0),":",VLOOKUP(CONCATENATE($B196,"_",H$195),'Rozpis-skore'!$A$3:$AC$162,IF(VLOOKUP(CONCATENATE($B196,"_",H$195),'Rozpis-skore'!$A$3:$AC$162,3,0)=$B196,6,5),0),IF(VLOOKUP(CONCATENATE($B196,"_",H$195),'Rozpis-skore'!$A$3:$AC$162,20,0)&lt;&gt;"",CONCATENATE(" (",VLOOKUP(CONCATENATE($B196,"_",H$195),'Rozpis-skore'!$A$3:$AC$162,20,0),")"),"")),"")</f>
        <v>3:1</v>
      </c>
      <c r="I196" s="98" t="str">
        <f>IFERROR(CONCATENATE(VLOOKUP(CONCATENATE($B196,"_",I$195),'Rozpis-skore'!$A$3:$AC$162,IF(VLOOKUP(CONCATENATE($B196,"_",I$195),'Rozpis-skore'!$A$3:$AC$162,3,0)=$B196,5,6),0),":",VLOOKUP(CONCATENATE($B196,"_",I$195),'Rozpis-skore'!$A$3:$AC$162,IF(VLOOKUP(CONCATENATE($B196,"_",I$195),'Rozpis-skore'!$A$3:$AC$162,3,0)=$B196,6,5),0),IF(VLOOKUP(CONCATENATE($B196,"_",I$195),'Rozpis-skore'!$A$3:$AC$162,20,0)&lt;&gt;"",CONCATENATE(" (",VLOOKUP(CONCATENATE($B196,"_",I$195),'Rozpis-skore'!$A$3:$AC$162,20,0),")"),"")),"")</f>
        <v/>
      </c>
      <c r="J196" s="98" t="str">
        <f>IFERROR(CONCATENATE(VLOOKUP(CONCATENATE($B196,"_",J$195),'Rozpis-skore'!$A$3:$AC$162,IF(VLOOKUP(CONCATENATE($B196,"_",J$195),'Rozpis-skore'!$A$3:$AC$162,3,0)=$B196,5,6),0),":",VLOOKUP(CONCATENATE($B196,"_",J$195),'Rozpis-skore'!$A$3:$AC$162,IF(VLOOKUP(CONCATENATE($B196,"_",J$195),'Rozpis-skore'!$A$3:$AC$162,3,0)=$B196,6,5),0),IF(VLOOKUP(CONCATENATE($B196,"_",J$195),'Rozpis-skore'!$A$3:$AC$162,20,0)&lt;&gt;"",CONCATENATE(" (",VLOOKUP(CONCATENATE($B196,"_",J$195),'Rozpis-skore'!$A$3:$AC$162,20,0),")"),"")),"")</f>
        <v/>
      </c>
      <c r="K196" s="99" t="str">
        <f>IFERROR(CONCATENATE(VLOOKUP(CONCATENATE($B196,"_",K$195),'Rozpis-skore'!$A$3:$AC$162,IF(VLOOKUP(CONCATENATE($B196,"_",K$195),'Rozpis-skore'!$A$3:$AC$162,3,0)=$B196,5,6),0),":",VLOOKUP(CONCATENATE($B196,"_",K$195),'Rozpis-skore'!$A$3:$AC$162,IF(VLOOKUP(CONCATENATE($B196,"_",K$195),'Rozpis-skore'!$A$3:$AC$162,3,0)=$B196,6,5),0),IF(VLOOKUP(CONCATENATE($B196,"_",K$195),'Rozpis-skore'!$A$3:$AC$162,20,0)&lt;&gt;"",CONCATENATE(" (",VLOOKUP(CONCATENATE($B196,"_",K$195),'Rozpis-skore'!$A$3:$AC$162,20,0),")"),"")),"")</f>
        <v/>
      </c>
      <c r="L196" s="230">
        <f ca="1">IF((COUNTIFS('Rozpis-skore'!$C$3:$C$162,B196,'Rozpis-skore'!$B$3:$B$162,"&lt;&gt;N")+COUNTIFS('Rozpis-skore'!$D$3:$D$162,B196,'Rozpis-skore'!$B$3:$B$162,"&lt;&gt;N"))=0,"",SUMIF('Rozpis-skore'!$C$3:$C$162,B196,'Rozpis-skore'!$I$3:$I$128)+SUMIF('Rozpis-skore'!$D$3:$D$162,B196,'Rozpis-skore'!$J$3:$J$128))</f>
        <v>0</v>
      </c>
      <c r="M196" s="234">
        <f ca="1">IF((COUNTIFS('Rozpis-skore'!$C$3:$C$162,B196,'Rozpis-skore'!$B$3:$B$162,"&lt;&gt;N")+COUNTIFS('Rozpis-skore'!$D$3:$D$162,B196,'Rozpis-skore'!$B$3:$B$162,"&lt;&gt;N"))=0,"",SUMIF('Rozpis-skore'!$C$3:$C$162,$B196,'Rozpis-skore'!$E$3:$E$128)+SUMIF('Rozpis-skore'!$D$3:$D$162,$B196,'Rozpis-skore'!$F$3:$F$128))</f>
        <v>15</v>
      </c>
      <c r="N196" s="354">
        <f ca="1">IF((COUNTIFS('Rozpis-skore'!$C$3:$C$162,B196,'Rozpis-skore'!$B$3:$B$162,"&lt;&gt;N")+COUNTIFS('Rozpis-skore'!$D$3:$D$162,B196,'Rozpis-skore'!$B$3:$B$162,"&lt;&gt;N"))=0,"",SUMIF('Rozpis-skore'!$C$3:$C$162,$B196,'Rozpis-skore'!$F$3:$F$128)+SUMIF('Rozpis-skore'!$D$3:$D$162,$B196,'Rozpis-skore'!$E$3:$E$128))</f>
        <v>9</v>
      </c>
      <c r="O196" s="231">
        <f t="shared" ref="O196:O203" ca="1" si="32">IFERROR(M196-N196,"")</f>
        <v>6</v>
      </c>
      <c r="P196" s="434">
        <f t="shared" ref="P196:P203" ca="1" si="33">IFERROR(M196/N196,"")</f>
        <v>1.6666666666666667</v>
      </c>
      <c r="Q196" s="435">
        <f>Tabulka!Q196</f>
        <v>1</v>
      </c>
      <c r="R196" s="436" t="str">
        <f>IF($Q196="","",IF(AND(COUNTIF($Q$196:$Q$203,$Q196)&gt;1,COUNTIF($Q$196:$Q$203,$Q196)&lt;COUNTA($C$196:$C$203)),HLOOKUP($B196,'rozstřely-skore'!$C$652:$BN$675,10,0),""))</f>
        <v/>
      </c>
      <c r="S196" s="437" t="str">
        <f>IF($Q196="","",IF(AND(COUNTIF($Q$196:$Q$203,$Q196)&gt;1,COUNTIF($Q$196:$Q$203,$Q196)&lt;COUNTA($C$196:$C$203)),HLOOKUP($B196,'rozstřely-skore'!$C$652:$BN$675,11,0),""))</f>
        <v/>
      </c>
      <c r="T196" s="438" t="str">
        <f>IF($Q196="","",IF(AND(COUNTIF($Q$196:$Q$203,$Q196)&gt;1,COUNTIF($Q$196:$Q$203,$Q196)&lt;COUNTA($C$196:$C$203)),HLOOKUP($B196,'rozstřely-skore'!$C$652:$BN$675,12,0),""))</f>
        <v/>
      </c>
      <c r="U196" s="436" t="str">
        <f>IF($Q196="","",IF(AND(COUNTIF($Q$196:$Q$203,$Q196)&gt;1,COUNTIF($Q$196:$Q$203,$Q196)&lt;COUNTA($C$196:$C$203)),HLOOKUP($B196,'rozstřely-skore'!$C$652:$BN$675,13,0),""))</f>
        <v/>
      </c>
      <c r="V196" s="439" t="str">
        <f>IF($Q196="","",IF(AND(COUNTIF($Q$196:$Q$203,$Q196)&gt;1,COUNTIF($Q$196:$Q$203,$Q196)&lt;COUNTA($C$196:$C$203)),HLOOKUP($B196,'rozstřely-skore'!$C$652:$BN$675,14,0),""))</f>
        <v/>
      </c>
      <c r="W196" s="325"/>
    </row>
    <row r="197" spans="1:23" ht="30" customHeight="1" x14ac:dyDescent="0.25">
      <c r="A197" s="324"/>
      <c r="B197" s="1013">
        <f>'Tabulky skupin'!B197</f>
        <v>172</v>
      </c>
      <c r="C197" s="1005" t="str">
        <f>VLOOKUP($B197,jednotlivci!$C$5:$G$164,5,0)</f>
        <v>Kronychová/ 
Štěpánová</v>
      </c>
      <c r="D197" s="100" t="str">
        <f>IFERROR(CONCATENATE(VLOOKUP(CONCATENATE(D$195,"_",$B197),'Rozpis-skore'!$A$3:$AC$162,IF(VLOOKUP(CONCATENATE(D$195,"_",$B197),'Rozpis-skore'!$A$3:$AC$162,3,0)=$B197,5,6),0),":",VLOOKUP(CONCATENATE(D$195,"_",$B197),'Rozpis-skore'!$A$3:$AC$162,IF(VLOOKUP(CONCATENATE(D$195,"_",$B197),'Rozpis-skore'!$A$3:$AC$162,3,0)=$B197,6,5),0),IF(VLOOKUP(CONCATENATE(D$195,"_",$B197),'Rozpis-skore'!$A$3:$AC$162,20,0)&lt;&gt;"",CONCATENATE(" (",VLOOKUP(CONCATENATE(D$195,"_",$B197),'Rozpis-skore'!$A$3:$AC$162,20,0),")"),"")),"")</f>
        <v>1:4</v>
      </c>
      <c r="E197" s="927" t="str">
        <f>D196</f>
        <v>W</v>
      </c>
      <c r="F197" s="101" t="str">
        <f>IFERROR(CONCATENATE(VLOOKUP(CONCATENATE($B197,"_",F$195),'Rozpis-skore'!$A$3:$AC$162,IF(VLOOKUP(CONCATENATE($B197,"_",F$195),'Rozpis-skore'!$A$3:$AC$162,3,0)=$B197,5,6),0),":",VLOOKUP(CONCATENATE($B197,"_",F$195),'Rozpis-skore'!$A$3:$AC$162,IF(VLOOKUP(CONCATENATE($B197,"_",F$195),'Rozpis-skore'!$A$3:$AC$162,3,0)=$B197,6,5),0),IF(VLOOKUP(CONCATENATE($B197,"_",F$195),'Rozpis-skore'!$A$3:$AC$162,20,0)&lt;&gt;"",CONCATENATE(" (",VLOOKUP(CONCATENATE($B197,"_",F$195),'Rozpis-skore'!$A$3:$AC$162,20,0),")"),"")),"")</f>
        <v>4:3</v>
      </c>
      <c r="G197" s="101" t="str">
        <f>IFERROR(CONCATENATE(VLOOKUP(CONCATENATE($B197,"_",G$195),'Rozpis-skore'!$A$3:$AC$162,IF(VLOOKUP(CONCATENATE($B197,"_",G$195),'Rozpis-skore'!$A$3:$AC$162,3,0)=$B197,5,6),0),":",VLOOKUP(CONCATENATE($B197,"_",G$195),'Rozpis-skore'!$A$3:$AC$162,IF(VLOOKUP(CONCATENATE($B197,"_",G$195),'Rozpis-skore'!$A$3:$AC$162,3,0)=$B197,6,5),0),IF(VLOOKUP(CONCATENATE($B197,"_",G$195),'Rozpis-skore'!$A$3:$AC$162,20,0)&lt;&gt;"",CONCATENATE(" (",VLOOKUP(CONCATENATE($B197,"_",G$195),'Rozpis-skore'!$A$3:$AC$162,20,0),")"),"")),"")</f>
        <v>5:3</v>
      </c>
      <c r="H197" s="101" t="str">
        <f>IFERROR(CONCATENATE(VLOOKUP(CONCATENATE($B197,"_",H$195),'Rozpis-skore'!$A$3:$AC$162,IF(VLOOKUP(CONCATENATE($B197,"_",H$195),'Rozpis-skore'!$A$3:$AC$162,3,0)=$B197,5,6),0),":",VLOOKUP(CONCATENATE($B197,"_",H$195),'Rozpis-skore'!$A$3:$AC$162,IF(VLOOKUP(CONCATENATE($B197,"_",H$195),'Rozpis-skore'!$A$3:$AC$162,3,0)=$B197,6,5),0),IF(VLOOKUP(CONCATENATE($B197,"_",H$195),'Rozpis-skore'!$A$3:$AC$162,20,0)&lt;&gt;"",CONCATENATE(" (",VLOOKUP(CONCATENATE($B197,"_",H$195),'Rozpis-skore'!$A$3:$AC$162,20,0),")"),"")),"")</f>
        <v>6:8</v>
      </c>
      <c r="I197" s="101" t="str">
        <f>IFERROR(CONCATENATE(VLOOKUP(CONCATENATE($B197,"_",I$195),'Rozpis-skore'!$A$3:$AC$162,IF(VLOOKUP(CONCATENATE($B197,"_",I$195),'Rozpis-skore'!$A$3:$AC$162,3,0)=$B197,5,6),0),":",VLOOKUP(CONCATENATE($B197,"_",I$195),'Rozpis-skore'!$A$3:$AC$162,IF(VLOOKUP(CONCATENATE($B197,"_",I$195),'Rozpis-skore'!$A$3:$AC$162,3,0)=$B197,6,5),0),IF(VLOOKUP(CONCATENATE($B197,"_",I$195),'Rozpis-skore'!$A$3:$AC$162,20,0)&lt;&gt;"",CONCATENATE(" (",VLOOKUP(CONCATENATE($B197,"_",I$195),'Rozpis-skore'!$A$3:$AC$162,20,0),")"),"")),"")</f>
        <v/>
      </c>
      <c r="J197" s="101" t="str">
        <f>IFERROR(CONCATENATE(VLOOKUP(CONCATENATE($B197,"_",J$195),'Rozpis-skore'!$A$3:$AC$162,IF(VLOOKUP(CONCATENATE($B197,"_",J$195),'Rozpis-skore'!$A$3:$AC$162,3,0)=$B197,5,6),0),":",VLOOKUP(CONCATENATE($B197,"_",J$195),'Rozpis-skore'!$A$3:$AC$162,IF(VLOOKUP(CONCATENATE($B197,"_",J$195),'Rozpis-skore'!$A$3:$AC$162,3,0)=$B197,6,5),0),IF(VLOOKUP(CONCATENATE($B197,"_",J$195),'Rozpis-skore'!$A$3:$AC$162,20,0)&lt;&gt;"",CONCATENATE(" (",VLOOKUP(CONCATENATE($B197,"_",J$195),'Rozpis-skore'!$A$3:$AC$162,20,0),")"),"")),"")</f>
        <v/>
      </c>
      <c r="K197" s="102" t="str">
        <f>IFERROR(CONCATENATE(VLOOKUP(CONCATENATE($B197,"_",K$195),'Rozpis-skore'!$A$3:$AC$162,IF(VLOOKUP(CONCATENATE($B197,"_",K$195),'Rozpis-skore'!$A$3:$AC$162,3,0)=$B197,5,6),0),":",VLOOKUP(CONCATENATE($B197,"_",K$195),'Rozpis-skore'!$A$3:$AC$162,IF(VLOOKUP(CONCATENATE($B197,"_",K$195),'Rozpis-skore'!$A$3:$AC$162,3,0)=$B197,6,5),0),IF(VLOOKUP(CONCATENATE($B197,"_",K$195),'Rozpis-skore'!$A$3:$AC$162,20,0)&lt;&gt;"",CONCATENATE(" (",VLOOKUP(CONCATENATE($B197,"_",K$195),'Rozpis-skore'!$A$3:$AC$162,20,0),")"),"")),"")</f>
        <v/>
      </c>
      <c r="L197" s="232">
        <f ca="1">IF((COUNTIFS('Rozpis-skore'!$C$3:$C$162,B197,'Rozpis-skore'!$B$3:$B$162,"&lt;&gt;N")+COUNTIFS('Rozpis-skore'!$D$3:$D$162,B197,'Rozpis-skore'!$B$3:$B$162,"&lt;&gt;N"))=0,"",SUMIF('Rozpis-skore'!$C$3:$C$162,B197,'Rozpis-skore'!$I$3:$I$128)+SUMIF('Rozpis-skore'!$D$3:$D$162,B197,'Rozpis-skore'!$J$3:$J$128))</f>
        <v>0</v>
      </c>
      <c r="M197" s="235">
        <f ca="1">IF((COUNTIFS('Rozpis-skore'!$C$3:$C$162,B197,'Rozpis-skore'!$B$3:$B$162,"&lt;&gt;N")+COUNTIFS('Rozpis-skore'!$D$3:$D$162,B197,'Rozpis-skore'!$B$3:$B$162,"&lt;&gt;N"))=0,"",SUMIF('Rozpis-skore'!$C$3:$C$162,$B197,'Rozpis-skore'!$E$3:$E$128)+SUMIF('Rozpis-skore'!$D$3:$D$162,$B197,'Rozpis-skore'!$F$3:$F$128))</f>
        <v>16</v>
      </c>
      <c r="N197" s="355">
        <f ca="1">IF((COUNTIFS('Rozpis-skore'!$C$3:$C$162,B197,'Rozpis-skore'!$B$3:$B$162,"&lt;&gt;N")+COUNTIFS('Rozpis-skore'!$D$3:$D$162,B197,'Rozpis-skore'!$B$3:$B$162,"&lt;&gt;N"))=0,"",SUMIF('Rozpis-skore'!$C$3:$C$162,$B197,'Rozpis-skore'!$F$3:$F$128)+SUMIF('Rozpis-skore'!$D$3:$D$162,$B197,'Rozpis-skore'!$E$3:$E$128))</f>
        <v>18</v>
      </c>
      <c r="O197" s="233">
        <f t="shared" ca="1" si="32"/>
        <v>-2</v>
      </c>
      <c r="P197" s="445">
        <f t="shared" ca="1" si="33"/>
        <v>0.88888888888888884</v>
      </c>
      <c r="Q197" s="446">
        <f>Tabulka!Q197</f>
        <v>2</v>
      </c>
      <c r="R197" s="447">
        <f>IF($Q197="","",IF(AND(COUNTIF($Q$196:$Q$203,$Q197)&gt;1,COUNTIF($Q$196:$Q$203,$Q197)&lt;COUNTA($C$196:$C$203)),HLOOKUP($B197,'rozstřely-skore'!$C$652:$BN$675,10,0),""))</f>
        <v>0</v>
      </c>
      <c r="S197" s="448">
        <f>IF($Q197="","",IF(AND(COUNTIF($Q$196:$Q$203,$Q197)&gt;1,COUNTIF($Q$196:$Q$203,$Q197)&lt;COUNTA($C$196:$C$203)),HLOOKUP($B197,'rozstřely-skore'!$C$652:$BN$675,11,0),""))</f>
        <v>11</v>
      </c>
      <c r="T197" s="449">
        <f>IF($Q197="","",IF(AND(COUNTIF($Q$196:$Q$203,$Q197)&gt;1,COUNTIF($Q$196:$Q$203,$Q197)&lt;COUNTA($C$196:$C$203)),HLOOKUP($B197,'rozstřely-skore'!$C$652:$BN$675,12,0),""))</f>
        <v>11</v>
      </c>
      <c r="U197" s="447">
        <f>IF($Q197="","",IF(AND(COUNTIF($Q$196:$Q$203,$Q197)&gt;1,COUNTIF($Q$196:$Q$203,$Q197)&lt;COUNTA($C$196:$C$203)),HLOOKUP($B197,'rozstřely-skore'!$C$652:$BN$675,13,0),""))</f>
        <v>0</v>
      </c>
      <c r="V197" s="450">
        <f>IF($Q197="","",IF(AND(COUNTIF($Q$196:$Q$203,$Q197)&gt;1,COUNTIF($Q$196:$Q$203,$Q197)&lt;COUNTA($C$196:$C$203)),HLOOKUP($B197,'rozstřely-skore'!$C$652:$BN$675,14,0),""))</f>
        <v>1</v>
      </c>
      <c r="W197" s="325"/>
    </row>
    <row r="198" spans="1:23" ht="30" customHeight="1" x14ac:dyDescent="0.25">
      <c r="A198" s="324"/>
      <c r="B198" s="1013">
        <f>'Tabulky skupin'!B198</f>
        <v>173</v>
      </c>
      <c r="C198" s="1005" t="str">
        <f>VLOOKUP($B198,jednotlivci!$C$5:$G$164,5,0)</f>
        <v>Klímová/ 
Lerchová</v>
      </c>
      <c r="D198" s="100" t="str">
        <f>IFERROR(CONCATENATE(VLOOKUP(CONCATENATE(D$195,"_",$B198),'Rozpis-skore'!$A$3:$AC$162,IF(VLOOKUP(CONCATENATE(D$195,"_",$B198),'Rozpis-skore'!$A$3:$AC$162,3,0)=$B198,5,6),0),":",VLOOKUP(CONCATENATE(D$195,"_",$B198),'Rozpis-skore'!$A$3:$AC$162,IF(VLOOKUP(CONCATENATE(D$195,"_",$B198),'Rozpis-skore'!$A$3:$AC$162,3,0)=$B198,6,5),0),IF(VLOOKUP(CONCATENATE(D$195,"_",$B198),'Rozpis-skore'!$A$3:$AC$162,20,0)&lt;&gt;"",CONCATENATE(" (",VLOOKUP(CONCATENATE(D$195,"_",$B198),'Rozpis-skore'!$A$3:$AC$162,20,0),")"),"")),"")</f>
        <v>3:6</v>
      </c>
      <c r="E198" s="103" t="str">
        <f>IFERROR(CONCATENATE(VLOOKUP(CONCATENATE(E$195,"_",$B198),'Rozpis-skore'!$A$3:$AC$162,IF(VLOOKUP(CONCATENATE(E$195,"_",$B198),'Rozpis-skore'!$A$3:$AC$162,3,0)=$B198,5,6),0),":",VLOOKUP(CONCATENATE(E$195,"_",$B198),'Rozpis-skore'!$A$3:$AC$162,IF(VLOOKUP(CONCATENATE(E$195,"_",$B198),'Rozpis-skore'!$A$3:$AC$162,3,0)=$B198,6,5),0),IF(VLOOKUP(CONCATENATE(E$195,"_",$B198),'Rozpis-skore'!$A$3:$AC$162,20,0)&lt;&gt;"",CONCATENATE(" (",VLOOKUP(CONCATENATE(E$195,"_",$B198),'Rozpis-skore'!$A$3:$AC$162,20,0),")"),"")),"")</f>
        <v>3:4</v>
      </c>
      <c r="F198" s="927" t="str">
        <f>E197</f>
        <v>W</v>
      </c>
      <c r="G198" s="101" t="str">
        <f>IFERROR(CONCATENATE(VLOOKUP(CONCATENATE($B198,"_",G$195),'Rozpis-skore'!$A$3:$AC$162,IF(VLOOKUP(CONCATENATE($B198,"_",G$195),'Rozpis-skore'!$A$3:$AC$162,3,0)=$B198,5,6),0),":",VLOOKUP(CONCATENATE($B198,"_",G$195),'Rozpis-skore'!$A$3:$AC$162,IF(VLOOKUP(CONCATENATE($B198,"_",G$195),'Rozpis-skore'!$A$3:$AC$162,3,0)=$B198,6,5),0),IF(VLOOKUP(CONCATENATE($B198,"_",G$195),'Rozpis-skore'!$A$3:$AC$162,20,0)&lt;&gt;"",CONCATENATE(" (",VLOOKUP(CONCATENATE($B198,"_",G$195),'Rozpis-skore'!$A$3:$AC$162,20,0),")"),"")),"")</f>
        <v>4:2</v>
      </c>
      <c r="H198" s="101" t="str">
        <f>IFERROR(CONCATENATE(VLOOKUP(CONCATENATE($B198,"_",H$195),'Rozpis-skore'!$A$3:$AC$162,IF(VLOOKUP(CONCATENATE($B198,"_",H$195),'Rozpis-skore'!$A$3:$AC$162,3,0)=$B198,5,6),0),":",VLOOKUP(CONCATENATE($B198,"_",H$195),'Rozpis-skore'!$A$3:$AC$162,IF(VLOOKUP(CONCATENATE($B198,"_",H$195),'Rozpis-skore'!$A$3:$AC$162,3,0)=$B198,6,5),0),IF(VLOOKUP(CONCATENATE($B198,"_",H$195),'Rozpis-skore'!$A$3:$AC$162,20,0)&lt;&gt;"",CONCATENATE(" (",VLOOKUP(CONCATENATE($B198,"_",H$195),'Rozpis-skore'!$A$3:$AC$162,20,0),")"),"")),"")</f>
        <v>1:5</v>
      </c>
      <c r="I198" s="101" t="str">
        <f>IFERROR(CONCATENATE(VLOOKUP(CONCATENATE($B198,"_",I$195),'Rozpis-skore'!$A$3:$AC$162,IF(VLOOKUP(CONCATENATE($B198,"_",I$195),'Rozpis-skore'!$A$3:$AC$162,3,0)=$B198,5,6),0),":",VLOOKUP(CONCATENATE($B198,"_",I$195),'Rozpis-skore'!$A$3:$AC$162,IF(VLOOKUP(CONCATENATE($B198,"_",I$195),'Rozpis-skore'!$A$3:$AC$162,3,0)=$B198,6,5),0),IF(VLOOKUP(CONCATENATE($B198,"_",I$195),'Rozpis-skore'!$A$3:$AC$162,20,0)&lt;&gt;"",CONCATENATE(" (",VLOOKUP(CONCATENATE($B198,"_",I$195),'Rozpis-skore'!$A$3:$AC$162,20,0),")"),"")),"")</f>
        <v/>
      </c>
      <c r="J198" s="101" t="str">
        <f>IFERROR(CONCATENATE(VLOOKUP(CONCATENATE($B198,"_",J$195),'Rozpis-skore'!$A$3:$AC$162,IF(VLOOKUP(CONCATENATE($B198,"_",J$195),'Rozpis-skore'!$A$3:$AC$162,3,0)=$B198,5,6),0),":",VLOOKUP(CONCATENATE($B198,"_",J$195),'Rozpis-skore'!$A$3:$AC$162,IF(VLOOKUP(CONCATENATE($B198,"_",J$195),'Rozpis-skore'!$A$3:$AC$162,3,0)=$B198,6,5),0),IF(VLOOKUP(CONCATENATE($B198,"_",J$195),'Rozpis-skore'!$A$3:$AC$162,20,0)&lt;&gt;"",CONCATENATE(" (",VLOOKUP(CONCATENATE($B198,"_",J$195),'Rozpis-skore'!$A$3:$AC$162,20,0),")"),"")),"")</f>
        <v/>
      </c>
      <c r="K198" s="102" t="str">
        <f>IFERROR(CONCATENATE(VLOOKUP(CONCATENATE($B198,"_",K$195),'Rozpis-skore'!$A$3:$AC$162,IF(VLOOKUP(CONCATENATE($B198,"_",K$195),'Rozpis-skore'!$A$3:$AC$162,3,0)=$B198,5,6),0),":",VLOOKUP(CONCATENATE($B198,"_",K$195),'Rozpis-skore'!$A$3:$AC$162,IF(VLOOKUP(CONCATENATE($B198,"_",K$195),'Rozpis-skore'!$A$3:$AC$162,3,0)=$B198,6,5),0),IF(VLOOKUP(CONCATENATE($B198,"_",K$195),'Rozpis-skore'!$A$3:$AC$162,20,0)&lt;&gt;"",CONCATENATE(" (",VLOOKUP(CONCATENATE($B198,"_",K$195),'Rozpis-skore'!$A$3:$AC$162,20,0),")"),"")),"")</f>
        <v/>
      </c>
      <c r="L198" s="232">
        <f ca="1">IF((COUNTIFS('Rozpis-skore'!$C$3:$C$162,B198,'Rozpis-skore'!$B$3:$B$162,"&lt;&gt;N")+COUNTIFS('Rozpis-skore'!$D$3:$D$162,B198,'Rozpis-skore'!$B$3:$B$162,"&lt;&gt;N"))=0,"",SUMIF('Rozpis-skore'!$C$3:$C$162,B198,'Rozpis-skore'!$I$3:$I$128)+SUMIF('Rozpis-skore'!$D$3:$D$162,B198,'Rozpis-skore'!$J$3:$J$128))</f>
        <v>0</v>
      </c>
      <c r="M198" s="235">
        <f ca="1">IF((COUNTIFS('Rozpis-skore'!$C$3:$C$162,B198,'Rozpis-skore'!$B$3:$B$162,"&lt;&gt;N")+COUNTIFS('Rozpis-skore'!$D$3:$D$162,B198,'Rozpis-skore'!$B$3:$B$162,"&lt;&gt;N"))=0,"",SUMIF('Rozpis-skore'!$C$3:$C$162,$B198,'Rozpis-skore'!$E$3:$E$128)+SUMIF('Rozpis-skore'!$D$3:$D$162,$B198,'Rozpis-skore'!$F$3:$F$128))</f>
        <v>11</v>
      </c>
      <c r="N198" s="355">
        <f ca="1">IF((COUNTIFS('Rozpis-skore'!$C$3:$C$162,B198,'Rozpis-skore'!$B$3:$B$162,"&lt;&gt;N")+COUNTIFS('Rozpis-skore'!$D$3:$D$162,B198,'Rozpis-skore'!$B$3:$B$162,"&lt;&gt;N"))=0,"",SUMIF('Rozpis-skore'!$C$3:$C$162,$B198,'Rozpis-skore'!$F$3:$F$128)+SUMIF('Rozpis-skore'!$D$3:$D$162,$B198,'Rozpis-skore'!$E$3:$E$128))</f>
        <v>17</v>
      </c>
      <c r="O198" s="233">
        <f t="shared" ca="1" si="32"/>
        <v>-6</v>
      </c>
      <c r="P198" s="445">
        <f t="shared" ca="1" si="33"/>
        <v>0.6470588235294118</v>
      </c>
      <c r="Q198" s="446">
        <f>Tabulka!Q198</f>
        <v>5</v>
      </c>
      <c r="R198" s="447" t="str">
        <f>IF($Q198="","",IF(AND(COUNTIF($Q$196:$Q$203,$Q198)&gt;1,COUNTIF($Q$196:$Q$203,$Q198)&lt;COUNTA($C$196:$C$203)),HLOOKUP($B198,'rozstřely-skore'!$C$652:$BN$675,10,0),""))</f>
        <v/>
      </c>
      <c r="S198" s="448" t="str">
        <f>IF($Q198="","",IF(AND(COUNTIF($Q$196:$Q$203,$Q198)&gt;1,COUNTIF($Q$196:$Q$203,$Q198)&lt;COUNTA($C$196:$C$203)),HLOOKUP($B198,'rozstřely-skore'!$C$652:$BN$675,11,0),""))</f>
        <v/>
      </c>
      <c r="T198" s="449" t="str">
        <f>IF($Q198="","",IF(AND(COUNTIF($Q$196:$Q$203,$Q198)&gt;1,COUNTIF($Q$196:$Q$203,$Q198)&lt;COUNTA($C$196:$C$203)),HLOOKUP($B198,'rozstřely-skore'!$C$652:$BN$675,12,0),""))</f>
        <v/>
      </c>
      <c r="U198" s="447" t="str">
        <f>IF($Q198="","",IF(AND(COUNTIF($Q$196:$Q$203,$Q198)&gt;1,COUNTIF($Q$196:$Q$203,$Q198)&lt;COUNTA($C$196:$C$203)),HLOOKUP($B198,'rozstřely-skore'!$C$652:$BN$675,13,0),""))</f>
        <v/>
      </c>
      <c r="V198" s="450" t="str">
        <f>IF($Q198="","",IF(AND(COUNTIF($Q$196:$Q$203,$Q198)&gt;1,COUNTIF($Q$196:$Q$203,$Q198)&lt;COUNTA($C$196:$C$203)),HLOOKUP($B198,'rozstřely-skore'!$C$652:$BN$675,14,0),""))</f>
        <v/>
      </c>
      <c r="W198" s="325"/>
    </row>
    <row r="199" spans="1:23" ht="30" customHeight="1" x14ac:dyDescent="0.25">
      <c r="A199" s="324"/>
      <c r="B199" s="1013">
        <f>'Tabulky skupin'!B199</f>
        <v>174</v>
      </c>
      <c r="C199" s="1005" t="str">
        <f>VLOOKUP($B199,jednotlivci!$C$5:$G$164,5,0)</f>
        <v>Egersdorfová/ 
Kuchyňková</v>
      </c>
      <c r="D199" s="100" t="str">
        <f>IFERROR(CONCATENATE(VLOOKUP(CONCATENATE(D$195,"_",$B199),'Rozpis-skore'!$A$3:$AC$162,IF(VLOOKUP(CONCATENATE(D$195,"_",$B199),'Rozpis-skore'!$A$3:$AC$162,3,0)=$B199,5,6),0),":",VLOOKUP(CONCATENATE(D$195,"_",$B199),'Rozpis-skore'!$A$3:$AC$162,IF(VLOOKUP(CONCATENATE(D$195,"_",$B199),'Rozpis-skore'!$A$3:$AC$162,3,0)=$B199,6,5),0),IF(VLOOKUP(CONCATENATE(D$195,"_",$B199),'Rozpis-skore'!$A$3:$AC$162,20,0)&lt;&gt;"",CONCATENATE(" (",VLOOKUP(CONCATENATE(D$195,"_",$B199),'Rozpis-skore'!$A$3:$AC$162,20,0),")"),"")),"")</f>
        <v>4:2</v>
      </c>
      <c r="E199" s="103" t="str">
        <f>IFERROR(CONCATENATE(VLOOKUP(CONCATENATE(E$195,"_",$B199),'Rozpis-skore'!$A$3:$AC$162,IF(VLOOKUP(CONCATENATE(E$195,"_",$B199),'Rozpis-skore'!$A$3:$AC$162,3,0)=$B199,5,6),0),":",VLOOKUP(CONCATENATE(E$195,"_",$B199),'Rozpis-skore'!$A$3:$AC$162,IF(VLOOKUP(CONCATENATE(E$195,"_",$B199),'Rozpis-skore'!$A$3:$AC$162,3,0)=$B199,6,5),0),IF(VLOOKUP(CONCATENATE(E$195,"_",$B199),'Rozpis-skore'!$A$3:$AC$162,20,0)&lt;&gt;"",CONCATENATE(" (",VLOOKUP(CONCATENATE(E$195,"_",$B199),'Rozpis-skore'!$A$3:$AC$162,20,0),")"),"")),"")</f>
        <v>3:5</v>
      </c>
      <c r="F199" s="103" t="str">
        <f>IFERROR(CONCATENATE(VLOOKUP(CONCATENATE(F$195,"_",$B199),'Rozpis-skore'!$A$3:$AC$162,IF(VLOOKUP(CONCATENATE(F$195,"_",$B199),'Rozpis-skore'!$A$3:$AC$162,3,0)=$B199,5,6),0),":",VLOOKUP(CONCATENATE(F$195,"_",$B199),'Rozpis-skore'!$A$3:$AC$162,IF(VLOOKUP(CONCATENATE(F$195,"_",$B199),'Rozpis-skore'!$A$3:$AC$162,3,0)=$B199,6,5),0),IF(VLOOKUP(CONCATENATE(F$195,"_",$B199),'Rozpis-skore'!$A$3:$AC$162,20,0)&lt;&gt;"",CONCATENATE(" (",VLOOKUP(CONCATENATE(F$195,"_",$B199),'Rozpis-skore'!$A$3:$AC$162,20,0),")"),"")),"")</f>
        <v>2:4</v>
      </c>
      <c r="G199" s="927" t="str">
        <f>F198</f>
        <v>W</v>
      </c>
      <c r="H199" s="101" t="str">
        <f>IFERROR(CONCATENATE(VLOOKUP(CONCATENATE($B199,"_",H$195),'Rozpis-skore'!$A$3:$AC$162,IF(VLOOKUP(CONCATENATE($B199,"_",H$195),'Rozpis-skore'!$A$3:$AC$162,3,0)=$B199,5,6),0),":",VLOOKUP(CONCATENATE($B199,"_",H$195),'Rozpis-skore'!$A$3:$AC$162,IF(VLOOKUP(CONCATENATE($B199,"_",H$195),'Rozpis-skore'!$A$3:$AC$162,3,0)=$B199,6,5),0),IF(VLOOKUP(CONCATENATE($B199,"_",H$195),'Rozpis-skore'!$A$3:$AC$162,20,0)&lt;&gt;"",CONCATENATE(" (",VLOOKUP(CONCATENATE($B199,"_",H$195),'Rozpis-skore'!$A$3:$AC$162,20,0),")"),"")),"")</f>
        <v>3:1</v>
      </c>
      <c r="I199" s="101" t="str">
        <f>IFERROR(CONCATENATE(VLOOKUP(CONCATENATE($B199,"_",I$195),'Rozpis-skore'!$A$3:$AC$162,IF(VLOOKUP(CONCATENATE($B199,"_",I$195),'Rozpis-skore'!$A$3:$AC$162,3,0)=$B199,5,6),0),":",VLOOKUP(CONCATENATE($B199,"_",I$195),'Rozpis-skore'!$A$3:$AC$162,IF(VLOOKUP(CONCATENATE($B199,"_",I$195),'Rozpis-skore'!$A$3:$AC$162,3,0)=$B199,6,5),0),IF(VLOOKUP(CONCATENATE($B199,"_",I$195),'Rozpis-skore'!$A$3:$AC$162,20,0)&lt;&gt;"",CONCATENATE(" (",VLOOKUP(CONCATENATE($B199,"_",I$195),'Rozpis-skore'!$A$3:$AC$162,20,0),")"),"")),"")</f>
        <v/>
      </c>
      <c r="J199" s="101" t="str">
        <f>IFERROR(CONCATENATE(VLOOKUP(CONCATENATE($B199,"_",J$195),'Rozpis-skore'!$A$3:$AC$162,IF(VLOOKUP(CONCATENATE($B199,"_",J$195),'Rozpis-skore'!$A$3:$AC$162,3,0)=$B199,5,6),0),":",VLOOKUP(CONCATENATE($B199,"_",J$195),'Rozpis-skore'!$A$3:$AC$162,IF(VLOOKUP(CONCATENATE($B199,"_",J$195),'Rozpis-skore'!$A$3:$AC$162,3,0)=$B199,6,5),0),IF(VLOOKUP(CONCATENATE($B199,"_",J$195),'Rozpis-skore'!$A$3:$AC$162,20,0)&lt;&gt;"",CONCATENATE(" (",VLOOKUP(CONCATENATE($B199,"_",J$195),'Rozpis-skore'!$A$3:$AC$162,20,0),")"),"")),"")</f>
        <v/>
      </c>
      <c r="K199" s="102" t="str">
        <f>IFERROR(CONCATENATE(VLOOKUP(CONCATENATE($B199,"_",K$195),'Rozpis-skore'!$A$3:$AC$162,IF(VLOOKUP(CONCATENATE($B199,"_",K$195),'Rozpis-skore'!$A$3:$AC$162,3,0)=$B199,5,6),0),":",VLOOKUP(CONCATENATE($B199,"_",K$195),'Rozpis-skore'!$A$3:$AC$162,IF(VLOOKUP(CONCATENATE($B199,"_",K$195),'Rozpis-skore'!$A$3:$AC$162,3,0)=$B199,6,5),0),IF(VLOOKUP(CONCATENATE($B199,"_",K$195),'Rozpis-skore'!$A$3:$AC$162,20,0)&lt;&gt;"",CONCATENATE(" (",VLOOKUP(CONCATENATE($B199,"_",K$195),'Rozpis-skore'!$A$3:$AC$162,20,0),")"),"")),"")</f>
        <v/>
      </c>
      <c r="L199" s="232">
        <f ca="1">IF((COUNTIFS('Rozpis-skore'!$C$3:$C$162,B199,'Rozpis-skore'!$B$3:$B$162,"&lt;&gt;N")+COUNTIFS('Rozpis-skore'!$D$3:$D$162,B199,'Rozpis-skore'!$B$3:$B$162,"&lt;&gt;N"))=0,"",SUMIF('Rozpis-skore'!$C$3:$C$162,B199,'Rozpis-skore'!$I$3:$I$128)+SUMIF('Rozpis-skore'!$D$3:$D$162,B199,'Rozpis-skore'!$J$3:$J$128))</f>
        <v>0</v>
      </c>
      <c r="M199" s="235">
        <f ca="1">IF((COUNTIFS('Rozpis-skore'!$C$3:$C$162,B199,'Rozpis-skore'!$B$3:$B$162,"&lt;&gt;N")+COUNTIFS('Rozpis-skore'!$D$3:$D$162,B199,'Rozpis-skore'!$B$3:$B$162,"&lt;&gt;N"))=0,"",SUMIF('Rozpis-skore'!$C$3:$C$162,$B199,'Rozpis-skore'!$E$3:$E$128)+SUMIF('Rozpis-skore'!$D$3:$D$162,$B199,'Rozpis-skore'!$F$3:$F$128))</f>
        <v>12</v>
      </c>
      <c r="N199" s="355">
        <f ca="1">IF((COUNTIFS('Rozpis-skore'!$C$3:$C$162,B199,'Rozpis-skore'!$B$3:$B$162,"&lt;&gt;N")+COUNTIFS('Rozpis-skore'!$D$3:$D$162,B199,'Rozpis-skore'!$B$3:$B$162,"&lt;&gt;N"))=0,"",SUMIF('Rozpis-skore'!$C$3:$C$162,$B199,'Rozpis-skore'!$F$3:$F$128)+SUMIF('Rozpis-skore'!$D$3:$D$162,$B199,'Rozpis-skore'!$E$3:$E$128))</f>
        <v>12</v>
      </c>
      <c r="O199" s="233">
        <f t="shared" ca="1" si="32"/>
        <v>0</v>
      </c>
      <c r="P199" s="445">
        <f t="shared" ca="1" si="33"/>
        <v>1</v>
      </c>
      <c r="Q199" s="446">
        <f>Tabulka!Q199</f>
        <v>2</v>
      </c>
      <c r="R199" s="447">
        <f>IF($Q199="","",IF(AND(COUNTIF($Q$196:$Q$203,$Q199)&gt;1,COUNTIF($Q$196:$Q$203,$Q199)&lt;COUNTA($C$196:$C$203)),HLOOKUP($B199,'rozstřely-skore'!$C$652:$BN$675,10,0),""))</f>
        <v>0</v>
      </c>
      <c r="S199" s="448">
        <f>IF($Q199="","",IF(AND(COUNTIF($Q$196:$Q$203,$Q199)&gt;1,COUNTIF($Q$196:$Q$203,$Q199)&lt;COUNTA($C$196:$C$203)),HLOOKUP($B199,'rozstřely-skore'!$C$652:$BN$675,11,0),""))</f>
        <v>6</v>
      </c>
      <c r="T199" s="449">
        <f>IF($Q199="","",IF(AND(COUNTIF($Q$196:$Q$203,$Q199)&gt;1,COUNTIF($Q$196:$Q$203,$Q199)&lt;COUNTA($C$196:$C$203)),HLOOKUP($B199,'rozstřely-skore'!$C$652:$BN$675,12,0),""))</f>
        <v>6</v>
      </c>
      <c r="U199" s="447">
        <f>IF($Q199="","",IF(AND(COUNTIF($Q$196:$Q$203,$Q199)&gt;1,COUNTIF($Q$196:$Q$203,$Q199)&lt;COUNTA($C$196:$C$203)),HLOOKUP($B199,'rozstřely-skore'!$C$652:$BN$675,13,0),""))</f>
        <v>0</v>
      </c>
      <c r="V199" s="450">
        <f>IF($Q199="","",IF(AND(COUNTIF($Q$196:$Q$203,$Q199)&gt;1,COUNTIF($Q$196:$Q$203,$Q199)&lt;COUNTA($C$196:$C$203)),HLOOKUP($B199,'rozstřely-skore'!$C$652:$BN$675,14,0),""))</f>
        <v>1</v>
      </c>
      <c r="W199" s="325"/>
    </row>
    <row r="200" spans="1:23" ht="30" customHeight="1" x14ac:dyDescent="0.25">
      <c r="A200" s="324"/>
      <c r="B200" s="1013">
        <f>'Tabulky skupin'!B200</f>
        <v>175</v>
      </c>
      <c r="C200" s="1005" t="str">
        <f>VLOOKUP($B200,jednotlivci!$C$5:$G$164,5,0)</f>
        <v>Tomanová/ 
Blahníková</v>
      </c>
      <c r="D200" s="100" t="str">
        <f>IFERROR(CONCATENATE(VLOOKUP(CONCATENATE(D$195,"_",$B200),'Rozpis-skore'!$A$3:$AC$162,IF(VLOOKUP(CONCATENATE(D$195,"_",$B200),'Rozpis-skore'!$A$3:$AC$162,3,0)=$B200,5,6),0),":",VLOOKUP(CONCATENATE(D$195,"_",$B200),'Rozpis-skore'!$A$3:$AC$162,IF(VLOOKUP(CONCATENATE(D$195,"_",$B200),'Rozpis-skore'!$A$3:$AC$162,3,0)=$B200,6,5),0),IF(VLOOKUP(CONCATENATE(D$195,"_",$B200),'Rozpis-skore'!$A$3:$AC$162,20,0)&lt;&gt;"",CONCATENATE(" (",VLOOKUP(CONCATENATE(D$195,"_",$B200),'Rozpis-skore'!$A$3:$AC$162,20,0),")"),"")),"")</f>
        <v>1:3</v>
      </c>
      <c r="E200" s="103" t="str">
        <f>IFERROR(CONCATENATE(VLOOKUP(CONCATENATE(E$195,"_",$B200),'Rozpis-skore'!$A$3:$AC$162,IF(VLOOKUP(CONCATENATE(E$195,"_",$B200),'Rozpis-skore'!$A$3:$AC$162,3,0)=$B200,5,6),0),":",VLOOKUP(CONCATENATE(E$195,"_",$B200),'Rozpis-skore'!$A$3:$AC$162,IF(VLOOKUP(CONCATENATE(E$195,"_",$B200),'Rozpis-skore'!$A$3:$AC$162,3,0)=$B200,6,5),0),IF(VLOOKUP(CONCATENATE(E$195,"_",$B200),'Rozpis-skore'!$A$3:$AC$162,20,0)&lt;&gt;"",CONCATENATE(" (",VLOOKUP(CONCATENATE(E$195,"_",$B200),'Rozpis-skore'!$A$3:$AC$162,20,0),")"),"")),"")</f>
        <v>8:6</v>
      </c>
      <c r="F200" s="103" t="str">
        <f>IFERROR(CONCATENATE(VLOOKUP(CONCATENATE(F$195,"_",$B200),'Rozpis-skore'!$A$3:$AC$162,IF(VLOOKUP(CONCATENATE(F$195,"_",$B200),'Rozpis-skore'!$A$3:$AC$162,3,0)=$B200,5,6),0),":",VLOOKUP(CONCATENATE(F$195,"_",$B200),'Rozpis-skore'!$A$3:$AC$162,IF(VLOOKUP(CONCATENATE(F$195,"_",$B200),'Rozpis-skore'!$A$3:$AC$162,3,0)=$B200,6,5),0),IF(VLOOKUP(CONCATENATE(F$195,"_",$B200),'Rozpis-skore'!$A$3:$AC$162,20,0)&lt;&gt;"",CONCATENATE(" (",VLOOKUP(CONCATENATE(F$195,"_",$B200),'Rozpis-skore'!$A$3:$AC$162,20,0),")"),"")),"")</f>
        <v>5:1</v>
      </c>
      <c r="G200" s="103" t="str">
        <f>IFERROR(CONCATENATE(VLOOKUP(CONCATENATE(G$195,"_",$B200),'Rozpis-skore'!$A$3:$AC$162,IF(VLOOKUP(CONCATENATE(G$195,"_",$B200),'Rozpis-skore'!$A$3:$AC$162,3,0)=$B200,5,6),0),":",VLOOKUP(CONCATENATE(G$195,"_",$B200),'Rozpis-skore'!$A$3:$AC$162,IF(VLOOKUP(CONCATENATE(G$195,"_",$B200),'Rozpis-skore'!$A$3:$AC$162,3,0)=$B200,6,5),0),IF(VLOOKUP(CONCATENATE(G$195,"_",$B200),'Rozpis-skore'!$A$3:$AC$162,20,0)&lt;&gt;"",CONCATENATE(" (",VLOOKUP(CONCATENATE(G$195,"_",$B200),'Rozpis-skore'!$A$3:$AC$162,20,0),")"),"")),"")</f>
        <v>1:3</v>
      </c>
      <c r="H200" s="927" t="str">
        <f>G199</f>
        <v>W</v>
      </c>
      <c r="I200" s="101" t="str">
        <f>IFERROR(CONCATENATE(VLOOKUP(CONCATENATE($B200,"_",I$195),'Rozpis-skore'!$A$3:$AC$162,IF(VLOOKUP(CONCATENATE($B200,"_",I$195),'Rozpis-skore'!$A$3:$AC$162,3,0)=$B200,5,6),0),":",VLOOKUP(CONCATENATE($B200,"_",I$195),'Rozpis-skore'!$A$3:$AC$162,IF(VLOOKUP(CONCATENATE($B200,"_",I$195),'Rozpis-skore'!$A$3:$AC$162,3,0)=$B200,6,5),0),IF(VLOOKUP(CONCATENATE($B200,"_",I$195),'Rozpis-skore'!$A$3:$AC$162,20,0)&lt;&gt;"",CONCATENATE(" (",VLOOKUP(CONCATENATE($B200,"_",I$195),'Rozpis-skore'!$A$3:$AC$162,20,0),")"),"")),"")</f>
        <v/>
      </c>
      <c r="J200" s="101" t="str">
        <f>IFERROR(CONCATENATE(VLOOKUP(CONCATENATE($B200,"_",J$195),'Rozpis-skore'!$A$3:$AC$162,IF(VLOOKUP(CONCATENATE($B200,"_",J$195),'Rozpis-skore'!$A$3:$AC$162,3,0)=$B200,5,6),0),":",VLOOKUP(CONCATENATE($B200,"_",J$195),'Rozpis-skore'!$A$3:$AC$162,IF(VLOOKUP(CONCATENATE($B200,"_",J$195),'Rozpis-skore'!$A$3:$AC$162,3,0)=$B200,6,5),0),IF(VLOOKUP(CONCATENATE($B200,"_",J$195),'Rozpis-skore'!$A$3:$AC$162,20,0)&lt;&gt;"",CONCATENATE(" (",VLOOKUP(CONCATENATE($B200,"_",J$195),'Rozpis-skore'!$A$3:$AC$162,20,0),")"),"")),"")</f>
        <v/>
      </c>
      <c r="K200" s="102" t="str">
        <f>IFERROR(CONCATENATE(VLOOKUP(CONCATENATE($B200,"_",K$195),'Rozpis-skore'!$A$3:$AC$162,IF(VLOOKUP(CONCATENATE($B200,"_",K$195),'Rozpis-skore'!$A$3:$AC$162,3,0)=$B200,5,6),0),":",VLOOKUP(CONCATENATE($B200,"_",K$195),'Rozpis-skore'!$A$3:$AC$162,IF(VLOOKUP(CONCATENATE($B200,"_",K$195),'Rozpis-skore'!$A$3:$AC$162,3,0)=$B200,6,5),0),IF(VLOOKUP(CONCATENATE($B200,"_",K$195),'Rozpis-skore'!$A$3:$AC$162,20,0)&lt;&gt;"",CONCATENATE(" (",VLOOKUP(CONCATENATE($B200,"_",K$195),'Rozpis-skore'!$A$3:$AC$162,20,0),")"),"")),"")</f>
        <v/>
      </c>
      <c r="L200" s="232">
        <f ca="1">IF((COUNTIFS('Rozpis-skore'!$C$3:$C$162,B200,'Rozpis-skore'!$B$3:$B$162,"&lt;&gt;N")+COUNTIFS('Rozpis-skore'!$D$3:$D$162,B200,'Rozpis-skore'!$B$3:$B$162,"&lt;&gt;N"))=0,"",SUMIF('Rozpis-skore'!$C$3:$C$162,B200,'Rozpis-skore'!$I$3:$I$128)+SUMIF('Rozpis-skore'!$D$3:$D$162,B200,'Rozpis-skore'!$J$3:$J$128))</f>
        <v>0</v>
      </c>
      <c r="M200" s="235">
        <f ca="1">IF((COUNTIFS('Rozpis-skore'!$C$3:$C$162,B200,'Rozpis-skore'!$B$3:$B$162,"&lt;&gt;N")+COUNTIFS('Rozpis-skore'!$D$3:$D$162,B200,'Rozpis-skore'!$B$3:$B$162,"&lt;&gt;N"))=0,"",SUMIF('Rozpis-skore'!$C$3:$C$162,$B200,'Rozpis-skore'!$E$3:$E$128)+SUMIF('Rozpis-skore'!$D$3:$D$162,$B200,'Rozpis-skore'!$F$3:$F$128))</f>
        <v>15</v>
      </c>
      <c r="N200" s="355">
        <f ca="1">IF((COUNTIFS('Rozpis-skore'!$C$3:$C$162,B200,'Rozpis-skore'!$B$3:$B$162,"&lt;&gt;N")+COUNTIFS('Rozpis-skore'!$D$3:$D$162,B200,'Rozpis-skore'!$B$3:$B$162,"&lt;&gt;N"))=0,"",SUMIF('Rozpis-skore'!$C$3:$C$162,$B200,'Rozpis-skore'!$F$3:$F$128)+SUMIF('Rozpis-skore'!$D$3:$D$162,$B200,'Rozpis-skore'!$E$3:$E$128))</f>
        <v>13</v>
      </c>
      <c r="O200" s="233">
        <f t="shared" ca="1" si="32"/>
        <v>2</v>
      </c>
      <c r="P200" s="445">
        <f t="shared" ca="1" si="33"/>
        <v>1.1538461538461537</v>
      </c>
      <c r="Q200" s="446">
        <f>Tabulka!Q200</f>
        <v>2</v>
      </c>
      <c r="R200" s="447">
        <f>IF($Q200="","",IF(AND(COUNTIF($Q$196:$Q$203,$Q200)&gt;1,COUNTIF($Q$196:$Q$203,$Q200)&lt;COUNTA($C$196:$C$203)),HLOOKUP($B200,'rozstřely-skore'!$C$652:$BN$675,10,0),""))</f>
        <v>0</v>
      </c>
      <c r="S200" s="448">
        <f>IF($Q200="","",IF(AND(COUNTIF($Q$196:$Q$203,$Q200)&gt;1,COUNTIF($Q$196:$Q$203,$Q200)&lt;COUNTA($C$196:$C$203)),HLOOKUP($B200,'rozstřely-skore'!$C$652:$BN$675,11,0),""))</f>
        <v>9</v>
      </c>
      <c r="T200" s="449">
        <f>IF($Q200="","",IF(AND(COUNTIF($Q$196:$Q$203,$Q200)&gt;1,COUNTIF($Q$196:$Q$203,$Q200)&lt;COUNTA($C$196:$C$203)),HLOOKUP($B200,'rozstřely-skore'!$C$652:$BN$675,12,0),""))</f>
        <v>9</v>
      </c>
      <c r="U200" s="447">
        <f>IF($Q200="","",IF(AND(COUNTIF($Q$196:$Q$203,$Q200)&gt;1,COUNTIF($Q$196:$Q$203,$Q200)&lt;COUNTA($C$196:$C$203)),HLOOKUP($B200,'rozstřely-skore'!$C$652:$BN$675,13,0),""))</f>
        <v>0</v>
      </c>
      <c r="V200" s="450">
        <f>IF($Q200="","",IF(AND(COUNTIF($Q$196:$Q$203,$Q200)&gt;1,COUNTIF($Q$196:$Q$203,$Q200)&lt;COUNTA($C$196:$C$203)),HLOOKUP($B200,'rozstřely-skore'!$C$652:$BN$675,14,0),""))</f>
        <v>1</v>
      </c>
      <c r="W200" s="325"/>
    </row>
    <row r="201" spans="1:23" ht="30" customHeight="1" x14ac:dyDescent="0.25">
      <c r="A201" s="324"/>
      <c r="B201" s="1013">
        <f>'Tabulky skupin'!B201</f>
        <v>176</v>
      </c>
      <c r="C201" s="1005" t="str">
        <f>VLOOKUP($B201,jednotlivci!$C$5:$G$164,5,0)</f>
        <v/>
      </c>
      <c r="D201" s="100" t="str">
        <f>IFERROR(CONCATENATE(VLOOKUP(CONCATENATE(D$195,"_",$B201),'Rozpis-skore'!$A$3:$AC$162,IF(VLOOKUP(CONCATENATE(D$195,"_",$B201),'Rozpis-skore'!$A$3:$AC$162,3,0)=$B201,5,6),0),":",VLOOKUP(CONCATENATE(D$195,"_",$B201),'Rozpis-skore'!$A$3:$AC$162,IF(VLOOKUP(CONCATENATE(D$195,"_",$B201),'Rozpis-skore'!$A$3:$AC$162,3,0)=$B201,6,5),0),IF(VLOOKUP(CONCATENATE(D$195,"_",$B201),'Rozpis-skore'!$A$3:$AC$162,20,0)&lt;&gt;"",CONCATENATE(" (",VLOOKUP(CONCATENATE(D$195,"_",$B201),'Rozpis-skore'!$A$3:$AC$162,20,0),")"),"")),"")</f>
        <v/>
      </c>
      <c r="E201" s="103" t="str">
        <f>IFERROR(CONCATENATE(VLOOKUP(CONCATENATE(E$195,"_",$B201),'Rozpis-skore'!$A$3:$AC$162,IF(VLOOKUP(CONCATENATE(E$195,"_",$B201),'Rozpis-skore'!$A$3:$AC$162,3,0)=$B201,5,6),0),":",VLOOKUP(CONCATENATE(E$195,"_",$B201),'Rozpis-skore'!$A$3:$AC$162,IF(VLOOKUP(CONCATENATE(E$195,"_",$B201),'Rozpis-skore'!$A$3:$AC$162,3,0)=$B201,6,5),0),IF(VLOOKUP(CONCATENATE(E$195,"_",$B201),'Rozpis-skore'!$A$3:$AC$162,20,0)&lt;&gt;"",CONCATENATE(" (",VLOOKUP(CONCATENATE(E$195,"_",$B201),'Rozpis-skore'!$A$3:$AC$162,20,0),")"),"")),"")</f>
        <v/>
      </c>
      <c r="F201" s="103" t="str">
        <f>IFERROR(CONCATENATE(VLOOKUP(CONCATENATE(F$195,"_",$B201),'Rozpis-skore'!$A$3:$AC$162,IF(VLOOKUP(CONCATENATE(F$195,"_",$B201),'Rozpis-skore'!$A$3:$AC$162,3,0)=$B201,5,6),0),":",VLOOKUP(CONCATENATE(F$195,"_",$B201),'Rozpis-skore'!$A$3:$AC$162,IF(VLOOKUP(CONCATENATE(F$195,"_",$B201),'Rozpis-skore'!$A$3:$AC$162,3,0)=$B201,6,5),0),IF(VLOOKUP(CONCATENATE(F$195,"_",$B201),'Rozpis-skore'!$A$3:$AC$162,20,0)&lt;&gt;"",CONCATENATE(" (",VLOOKUP(CONCATENATE(F$195,"_",$B201),'Rozpis-skore'!$A$3:$AC$162,20,0),")"),"")),"")</f>
        <v/>
      </c>
      <c r="G201" s="103" t="str">
        <f>IFERROR(CONCATENATE(VLOOKUP(CONCATENATE(G$195,"_",$B201),'Rozpis-skore'!$A$3:$AC$162,IF(VLOOKUP(CONCATENATE(G$195,"_",$B201),'Rozpis-skore'!$A$3:$AC$162,3,0)=$B201,5,6),0),":",VLOOKUP(CONCATENATE(G$195,"_",$B201),'Rozpis-skore'!$A$3:$AC$162,IF(VLOOKUP(CONCATENATE(G$195,"_",$B201),'Rozpis-skore'!$A$3:$AC$162,3,0)=$B201,6,5),0),IF(VLOOKUP(CONCATENATE(G$195,"_",$B201),'Rozpis-skore'!$A$3:$AC$162,20,0)&lt;&gt;"",CONCATENATE(" (",VLOOKUP(CONCATENATE(G$195,"_",$B201),'Rozpis-skore'!$A$3:$AC$162,20,0),")"),"")),"")</f>
        <v/>
      </c>
      <c r="H201" s="103" t="str">
        <f>IFERROR(CONCATENATE(VLOOKUP(CONCATENATE(H$195,"_",$B201),'Rozpis-skore'!$A$3:$AC$162,IF(VLOOKUP(CONCATENATE(H$195,"_",$B201),'Rozpis-skore'!$A$3:$AC$162,3,0)=$B201,5,6),0),":",VLOOKUP(CONCATENATE(H$195,"_",$B201),'Rozpis-skore'!$A$3:$AC$162,IF(VLOOKUP(CONCATENATE(H$195,"_",$B201),'Rozpis-skore'!$A$3:$AC$162,3,0)=$B201,6,5),0),IF(VLOOKUP(CONCATENATE(H$195,"_",$B201),'Rozpis-skore'!$A$3:$AC$162,20,0)&lt;&gt;"",CONCATENATE(" (",VLOOKUP(CONCATENATE(H$195,"_",$B201),'Rozpis-skore'!$A$3:$AC$162,20,0),")"),"")),"")</f>
        <v/>
      </c>
      <c r="I201" s="927" t="str">
        <f>H200</f>
        <v>W</v>
      </c>
      <c r="J201" s="101" t="str">
        <f>IFERROR(CONCATENATE(VLOOKUP(CONCATENATE($B201,"_",J$195),'Rozpis-skore'!$A$3:$AC$162,IF(VLOOKUP(CONCATENATE($B201,"_",J$195),'Rozpis-skore'!$A$3:$AC$162,3,0)=$B201,5,6),0),":",VLOOKUP(CONCATENATE($B201,"_",J$195),'Rozpis-skore'!$A$3:$AC$162,IF(VLOOKUP(CONCATENATE($B201,"_",J$195),'Rozpis-skore'!$A$3:$AC$162,3,0)=$B201,6,5),0),IF(VLOOKUP(CONCATENATE($B201,"_",J$195),'Rozpis-skore'!$A$3:$AC$162,20,0)&lt;&gt;"",CONCATENATE(" (",VLOOKUP(CONCATENATE($B201,"_",J$195),'Rozpis-skore'!$A$3:$AC$162,20,0),")"),"")),"")</f>
        <v/>
      </c>
      <c r="K201" s="102" t="str">
        <f>IFERROR(CONCATENATE(VLOOKUP(CONCATENATE($B201,"_",K$195),'Rozpis-skore'!$A$3:$AC$162,IF(VLOOKUP(CONCATENATE($B201,"_",K$195),'Rozpis-skore'!$A$3:$AC$162,3,0)=$B201,5,6),0),":",VLOOKUP(CONCATENATE($B201,"_",K$195),'Rozpis-skore'!$A$3:$AC$162,IF(VLOOKUP(CONCATENATE($B201,"_",K$195),'Rozpis-skore'!$A$3:$AC$162,3,0)=$B201,6,5),0),IF(VLOOKUP(CONCATENATE($B201,"_",K$195),'Rozpis-skore'!$A$3:$AC$162,20,0)&lt;&gt;"",CONCATENATE(" (",VLOOKUP(CONCATENATE($B201,"_",K$195),'Rozpis-skore'!$A$3:$AC$162,20,0),")"),"")),"")</f>
        <v/>
      </c>
      <c r="L201" s="232" t="str">
        <f>IF((COUNTIFS('Rozpis-skore'!$C$3:$C$162,B201,'Rozpis-skore'!$B$3:$B$162,"&lt;&gt;N")+COUNTIFS('Rozpis-skore'!$D$3:$D$162,B201,'Rozpis-skore'!$B$3:$B$162,"&lt;&gt;N"))=0,"",SUMIF('Rozpis-skore'!$C$3:$C$162,B201,'Rozpis-skore'!$I$3:$I$128)+SUMIF('Rozpis-skore'!$D$3:$D$162,B201,'Rozpis-skore'!$J$3:$J$128))</f>
        <v/>
      </c>
      <c r="M201" s="235" t="str">
        <f>IF((COUNTIFS('Rozpis-skore'!$C$3:$C$162,B201,'Rozpis-skore'!$B$3:$B$162,"&lt;&gt;N")+COUNTIFS('Rozpis-skore'!$D$3:$D$162,B201,'Rozpis-skore'!$B$3:$B$162,"&lt;&gt;N"))=0,"",SUMIF('Rozpis-skore'!$C$3:$C$162,$B201,'Rozpis-skore'!$E$3:$E$128)+SUMIF('Rozpis-skore'!$D$3:$D$162,$B201,'Rozpis-skore'!$F$3:$F$128))</f>
        <v/>
      </c>
      <c r="N201" s="355" t="str">
        <f>IF((COUNTIFS('Rozpis-skore'!$C$3:$C$162,B201,'Rozpis-skore'!$B$3:$B$162,"&lt;&gt;N")+COUNTIFS('Rozpis-skore'!$D$3:$D$162,B201,'Rozpis-skore'!$B$3:$B$162,"&lt;&gt;N"))=0,"",SUMIF('Rozpis-skore'!$C$3:$C$162,$B201,'Rozpis-skore'!$F$3:$F$128)+SUMIF('Rozpis-skore'!$D$3:$D$162,$B201,'Rozpis-skore'!$E$3:$E$128))</f>
        <v/>
      </c>
      <c r="O201" s="233" t="str">
        <f t="shared" si="32"/>
        <v/>
      </c>
      <c r="P201" s="445" t="str">
        <f t="shared" si="33"/>
        <v/>
      </c>
      <c r="Q201" s="446" t="str">
        <f>Tabulka!Q201</f>
        <v/>
      </c>
      <c r="R201" s="447" t="str">
        <f>IF($Q201="","",IF(AND(COUNTIF($Q$196:$Q$203,$Q201)&gt;1,COUNTIF($Q$196:$Q$203,$Q201)&lt;COUNTA($C$196:$C$203)),HLOOKUP($B201,'rozstřely-skore'!$C$652:$BN$675,10,0),""))</f>
        <v/>
      </c>
      <c r="S201" s="448" t="str">
        <f>IF($Q201="","",IF(AND(COUNTIF($Q$196:$Q$203,$Q201)&gt;1,COUNTIF($Q$196:$Q$203,$Q201)&lt;COUNTA($C$196:$C$203)),HLOOKUP($B201,'rozstřely-skore'!$C$652:$BN$675,11,0),""))</f>
        <v/>
      </c>
      <c r="T201" s="449" t="str">
        <f>IF($Q201="","",IF(AND(COUNTIF($Q$196:$Q$203,$Q201)&gt;1,COUNTIF($Q$196:$Q$203,$Q201)&lt;COUNTA($C$196:$C$203)),HLOOKUP($B201,'rozstřely-skore'!$C$652:$BN$675,12,0),""))</f>
        <v/>
      </c>
      <c r="U201" s="447" t="str">
        <f>IF($Q201="","",IF(AND(COUNTIF($Q$196:$Q$203,$Q201)&gt;1,COUNTIF($Q$196:$Q$203,$Q201)&lt;COUNTA($C$196:$C$203)),HLOOKUP($B201,'rozstřely-skore'!$C$652:$BN$675,13,0),""))</f>
        <v/>
      </c>
      <c r="V201" s="450" t="str">
        <f>IF($Q201="","",IF(AND(COUNTIF($Q$196:$Q$203,$Q201)&gt;1,COUNTIF($Q$196:$Q$203,$Q201)&lt;COUNTA($C$196:$C$203)),HLOOKUP($B201,'rozstřely-skore'!$C$652:$BN$675,14,0),""))</f>
        <v/>
      </c>
      <c r="W201" s="325"/>
    </row>
    <row r="202" spans="1:23" ht="30" customHeight="1" x14ac:dyDescent="0.25">
      <c r="A202" s="324"/>
      <c r="B202" s="1013">
        <f>'Tabulky skupin'!B202</f>
        <v>177</v>
      </c>
      <c r="C202" s="1005" t="str">
        <f>VLOOKUP($B202,jednotlivci!$C$5:$G$164,5,0)</f>
        <v/>
      </c>
      <c r="D202" s="100" t="str">
        <f>IFERROR(CONCATENATE(VLOOKUP(CONCATENATE(D$195,"_",$B202),'Rozpis-skore'!$A$3:$AC$162,IF(VLOOKUP(CONCATENATE(D$195,"_",$B202),'Rozpis-skore'!$A$3:$AC$162,3,0)=$B202,5,6),0),":",VLOOKUP(CONCATENATE(D$195,"_",$B202),'Rozpis-skore'!$A$3:$AC$162,IF(VLOOKUP(CONCATENATE(D$195,"_",$B202),'Rozpis-skore'!$A$3:$AC$162,3,0)=$B202,6,5),0),IF(VLOOKUP(CONCATENATE(D$195,"_",$B202),'Rozpis-skore'!$A$3:$AC$162,20,0)&lt;&gt;"",CONCATENATE(" (",VLOOKUP(CONCATENATE(D$195,"_",$B202),'Rozpis-skore'!$A$3:$AC$162,20,0),")"),"")),"")</f>
        <v/>
      </c>
      <c r="E202" s="103" t="str">
        <f>IFERROR(CONCATENATE(VLOOKUP(CONCATENATE(E$195,"_",$B202),'Rozpis-skore'!$A$3:$AC$162,IF(VLOOKUP(CONCATENATE(E$195,"_",$B202),'Rozpis-skore'!$A$3:$AC$162,3,0)=$B202,5,6),0),":",VLOOKUP(CONCATENATE(E$195,"_",$B202),'Rozpis-skore'!$A$3:$AC$162,IF(VLOOKUP(CONCATENATE(E$195,"_",$B202),'Rozpis-skore'!$A$3:$AC$162,3,0)=$B202,6,5),0),IF(VLOOKUP(CONCATENATE(E$195,"_",$B202),'Rozpis-skore'!$A$3:$AC$162,20,0)&lt;&gt;"",CONCATENATE(" (",VLOOKUP(CONCATENATE(E$195,"_",$B202),'Rozpis-skore'!$A$3:$AC$162,20,0),")"),"")),"")</f>
        <v/>
      </c>
      <c r="F202" s="103" t="str">
        <f>IFERROR(CONCATENATE(VLOOKUP(CONCATENATE(F$195,"_",$B202),'Rozpis-skore'!$A$3:$AC$162,IF(VLOOKUP(CONCATENATE(F$195,"_",$B202),'Rozpis-skore'!$A$3:$AC$162,3,0)=$B202,5,6),0),":",VLOOKUP(CONCATENATE(F$195,"_",$B202),'Rozpis-skore'!$A$3:$AC$162,IF(VLOOKUP(CONCATENATE(F$195,"_",$B202),'Rozpis-skore'!$A$3:$AC$162,3,0)=$B202,6,5),0),IF(VLOOKUP(CONCATENATE(F$195,"_",$B202),'Rozpis-skore'!$A$3:$AC$162,20,0)&lt;&gt;"",CONCATENATE(" (",VLOOKUP(CONCATENATE(F$195,"_",$B202),'Rozpis-skore'!$A$3:$AC$162,20,0),")"),"")),"")</f>
        <v/>
      </c>
      <c r="G202" s="103" t="str">
        <f>IFERROR(CONCATENATE(VLOOKUP(CONCATENATE(G$195,"_",$B202),'Rozpis-skore'!$A$3:$AC$162,IF(VLOOKUP(CONCATENATE(G$195,"_",$B202),'Rozpis-skore'!$A$3:$AC$162,3,0)=$B202,5,6),0),":",VLOOKUP(CONCATENATE(G$195,"_",$B202),'Rozpis-skore'!$A$3:$AC$162,IF(VLOOKUP(CONCATENATE(G$195,"_",$B202),'Rozpis-skore'!$A$3:$AC$162,3,0)=$B202,6,5),0),IF(VLOOKUP(CONCATENATE(G$195,"_",$B202),'Rozpis-skore'!$A$3:$AC$162,20,0)&lt;&gt;"",CONCATENATE(" (",VLOOKUP(CONCATENATE(G$195,"_",$B202),'Rozpis-skore'!$A$3:$AC$162,20,0),")"),"")),"")</f>
        <v/>
      </c>
      <c r="H202" s="103" t="str">
        <f>IFERROR(CONCATENATE(VLOOKUP(CONCATENATE(H$195,"_",$B202),'Rozpis-skore'!$A$3:$AC$162,IF(VLOOKUP(CONCATENATE(H$195,"_",$B202),'Rozpis-skore'!$A$3:$AC$162,3,0)=$B202,5,6),0),":",VLOOKUP(CONCATENATE(H$195,"_",$B202),'Rozpis-skore'!$A$3:$AC$162,IF(VLOOKUP(CONCATENATE(H$195,"_",$B202),'Rozpis-skore'!$A$3:$AC$162,3,0)=$B202,6,5),0),IF(VLOOKUP(CONCATENATE(H$195,"_",$B202),'Rozpis-skore'!$A$3:$AC$162,20,0)&lt;&gt;"",CONCATENATE(" (",VLOOKUP(CONCATENATE(H$195,"_",$B202),'Rozpis-skore'!$A$3:$AC$162,20,0),")"),"")),"")</f>
        <v/>
      </c>
      <c r="I202" s="103" t="str">
        <f>IFERROR(CONCATENATE(VLOOKUP(CONCATENATE(I$195,"_",$B202),'Rozpis-skore'!$A$3:$AC$162,IF(VLOOKUP(CONCATENATE(I$195,"_",$B202),'Rozpis-skore'!$A$3:$AC$162,3,0)=$B202,5,6),0),":",VLOOKUP(CONCATENATE(I$195,"_",$B202),'Rozpis-skore'!$A$3:$AC$162,IF(VLOOKUP(CONCATENATE(I$195,"_",$B202),'Rozpis-skore'!$A$3:$AC$162,3,0)=$B202,6,5),0),IF(VLOOKUP(CONCATENATE(I$195,"_",$B202),'Rozpis-skore'!$A$3:$AC$162,20,0)&lt;&gt;"",CONCATENATE(" (",VLOOKUP(CONCATENATE(I$195,"_",$B202),'Rozpis-skore'!$A$3:$AC$162,20,0),")"),"")),"")</f>
        <v/>
      </c>
      <c r="J202" s="927" t="str">
        <f>I201</f>
        <v>W</v>
      </c>
      <c r="K202" s="102" t="str">
        <f>IFERROR(CONCATENATE(VLOOKUP(CONCATENATE($B202,"_",K$195),'Rozpis-skore'!$A$3:$AC$162,IF(VLOOKUP(CONCATENATE($B202,"_",K$195),'Rozpis-skore'!$A$3:$AC$162,3,0)=$B202,5,6),0),":",VLOOKUP(CONCATENATE($B202,"_",K$195),'Rozpis-skore'!$A$3:$AC$162,IF(VLOOKUP(CONCATENATE($B202,"_",K$195),'Rozpis-skore'!$A$3:$AC$162,3,0)=$B202,6,5),0),IF(VLOOKUP(CONCATENATE($B202,"_",K$195),'Rozpis-skore'!$A$3:$AC$162,20,0)&lt;&gt;"",CONCATENATE(" (",VLOOKUP(CONCATENATE($B202,"_",K$195),'Rozpis-skore'!$A$3:$AC$162,20,0),")"),"")),"")</f>
        <v/>
      </c>
      <c r="L202" s="232" t="str">
        <f>IF((COUNTIFS('Rozpis-skore'!$C$3:$C$162,B202,'Rozpis-skore'!$B$3:$B$162,"&lt;&gt;N")+COUNTIFS('Rozpis-skore'!$D$3:$D$162,B202,'Rozpis-skore'!$B$3:$B$162,"&lt;&gt;N"))=0,"",SUMIF('Rozpis-skore'!$C$3:$C$162,B202,'Rozpis-skore'!$I$3:$I$128)+SUMIF('Rozpis-skore'!$D$3:$D$162,B202,'Rozpis-skore'!$J$3:$J$128))</f>
        <v/>
      </c>
      <c r="M202" s="235" t="str">
        <f>IF((COUNTIFS('Rozpis-skore'!$C$3:$C$162,B202,'Rozpis-skore'!$B$3:$B$162,"&lt;&gt;N")+COUNTIFS('Rozpis-skore'!$D$3:$D$162,B202,'Rozpis-skore'!$B$3:$B$162,"&lt;&gt;N"))=0,"",SUMIF('Rozpis-skore'!$C$3:$C$162,$B202,'Rozpis-skore'!$E$3:$E$128)+SUMIF('Rozpis-skore'!$D$3:$D$162,$B202,'Rozpis-skore'!$F$3:$F$128))</f>
        <v/>
      </c>
      <c r="N202" s="355" t="str">
        <f>IF((COUNTIFS('Rozpis-skore'!$C$3:$C$162,B202,'Rozpis-skore'!$B$3:$B$162,"&lt;&gt;N")+COUNTIFS('Rozpis-skore'!$D$3:$D$162,B202,'Rozpis-skore'!$B$3:$B$162,"&lt;&gt;N"))=0,"",SUMIF('Rozpis-skore'!$C$3:$C$162,$B202,'Rozpis-skore'!$F$3:$F$128)+SUMIF('Rozpis-skore'!$D$3:$D$162,$B202,'Rozpis-skore'!$E$3:$E$128))</f>
        <v/>
      </c>
      <c r="O202" s="233" t="str">
        <f t="shared" si="32"/>
        <v/>
      </c>
      <c r="P202" s="445" t="str">
        <f t="shared" si="33"/>
        <v/>
      </c>
      <c r="Q202" s="446" t="str">
        <f>Tabulka!Q202</f>
        <v/>
      </c>
      <c r="R202" s="447" t="str">
        <f>IF($Q202="","",IF(AND(COUNTIF($Q$196:$Q$203,$Q202)&gt;1,COUNTIF($Q$196:$Q$203,$Q202)&lt;COUNTA($C$196:$C$203)),HLOOKUP($B202,'rozstřely-skore'!$C$652:$BN$675,10,0),""))</f>
        <v/>
      </c>
      <c r="S202" s="448" t="str">
        <f>IF($Q202="","",IF(AND(COUNTIF($Q$196:$Q$203,$Q202)&gt;1,COUNTIF($Q$196:$Q$203,$Q202)&lt;COUNTA($C$196:$C$203)),HLOOKUP($B202,'rozstřely-skore'!$C$652:$BN$675,11,0),""))</f>
        <v/>
      </c>
      <c r="T202" s="449" t="str">
        <f>IF($Q202="","",IF(AND(COUNTIF($Q$196:$Q$203,$Q202)&gt;1,COUNTIF($Q$196:$Q$203,$Q202)&lt;COUNTA($C$196:$C$203)),HLOOKUP($B202,'rozstřely-skore'!$C$652:$BN$675,12,0),""))</f>
        <v/>
      </c>
      <c r="U202" s="447" t="str">
        <f>IF($Q202="","",IF(AND(COUNTIF($Q$196:$Q$203,$Q202)&gt;1,COUNTIF($Q$196:$Q$203,$Q202)&lt;COUNTA($C$196:$C$203)),HLOOKUP($B202,'rozstřely-skore'!$C$652:$BN$675,13,0),""))</f>
        <v/>
      </c>
      <c r="V202" s="450" t="str">
        <f>IF($Q202="","",IF(AND(COUNTIF($Q$196:$Q$203,$Q202)&gt;1,COUNTIF($Q$196:$Q$203,$Q202)&lt;COUNTA($C$196:$C$203)),HLOOKUP($B202,'rozstřely-skore'!$C$652:$BN$675,14,0),""))</f>
        <v/>
      </c>
      <c r="W202" s="325"/>
    </row>
    <row r="203" spans="1:23" ht="30" customHeight="1" thickBot="1" x14ac:dyDescent="0.3">
      <c r="A203" s="324"/>
      <c r="B203" s="1014">
        <f>'Tabulky skupin'!B203</f>
        <v>178</v>
      </c>
      <c r="C203" s="1006" t="str">
        <f>VLOOKUP($B203,jednotlivci!$C$5:$G$164,5,0)</f>
        <v/>
      </c>
      <c r="D203" s="104" t="str">
        <f>IFERROR(CONCATENATE(VLOOKUP(CONCATENATE(D$195,"_",$B203),'Rozpis-skore'!$A$3:$AC$162,IF(VLOOKUP(CONCATENATE(D$195,"_",$B203),'Rozpis-skore'!$A$3:$AC$162,3,0)=$B203,5,6),0),":",VLOOKUP(CONCATENATE(D$195,"_",$B203),'Rozpis-skore'!$A$3:$AC$162,IF(VLOOKUP(CONCATENATE(D$195,"_",$B203),'Rozpis-skore'!$A$3:$AC$162,3,0)=$B203,6,5),0),IF(VLOOKUP(CONCATENATE(D$195,"_",$B203),'Rozpis-skore'!$A$3:$AC$162,20,0)&lt;&gt;"",CONCATENATE(" (",VLOOKUP(CONCATENATE(D$195,"_",$B203),'Rozpis-skore'!$A$3:$AC$162,20,0),")"),"")),"")</f>
        <v/>
      </c>
      <c r="E203" s="105" t="str">
        <f>IFERROR(CONCATENATE(VLOOKUP(CONCATENATE(E$195,"_",$B203),'Rozpis-skore'!$A$3:$AC$162,IF(VLOOKUP(CONCATENATE(E$195,"_",$B203),'Rozpis-skore'!$A$3:$AC$162,3,0)=$B203,5,6),0),":",VLOOKUP(CONCATENATE(E$195,"_",$B203),'Rozpis-skore'!$A$3:$AC$162,IF(VLOOKUP(CONCATENATE(E$195,"_",$B203),'Rozpis-skore'!$A$3:$AC$162,3,0)=$B203,6,5),0),IF(VLOOKUP(CONCATENATE(E$195,"_",$B203),'Rozpis-skore'!$A$3:$AC$162,20,0)&lt;&gt;"",CONCATENATE(" (",VLOOKUP(CONCATENATE(E$195,"_",$B203),'Rozpis-skore'!$A$3:$AC$162,20,0),")"),"")),"")</f>
        <v/>
      </c>
      <c r="F203" s="105" t="str">
        <f>IFERROR(CONCATENATE(VLOOKUP(CONCATENATE(F$195,"_",$B203),'Rozpis-skore'!$A$3:$AC$162,IF(VLOOKUP(CONCATENATE(F$195,"_",$B203),'Rozpis-skore'!$A$3:$AC$162,3,0)=$B203,5,6),0),":",VLOOKUP(CONCATENATE(F$195,"_",$B203),'Rozpis-skore'!$A$3:$AC$162,IF(VLOOKUP(CONCATENATE(F$195,"_",$B203),'Rozpis-skore'!$A$3:$AC$162,3,0)=$B203,6,5),0),IF(VLOOKUP(CONCATENATE(F$195,"_",$B203),'Rozpis-skore'!$A$3:$AC$162,20,0)&lt;&gt;"",CONCATENATE(" (",VLOOKUP(CONCATENATE(F$195,"_",$B203),'Rozpis-skore'!$A$3:$AC$162,20,0),")"),"")),"")</f>
        <v/>
      </c>
      <c r="G203" s="105" t="str">
        <f>IFERROR(CONCATENATE(VLOOKUP(CONCATENATE(G$195,"_",$B203),'Rozpis-skore'!$A$3:$AC$162,IF(VLOOKUP(CONCATENATE(G$195,"_",$B203),'Rozpis-skore'!$A$3:$AC$162,3,0)=$B203,5,6),0),":",VLOOKUP(CONCATENATE(G$195,"_",$B203),'Rozpis-skore'!$A$3:$AC$162,IF(VLOOKUP(CONCATENATE(G$195,"_",$B203),'Rozpis-skore'!$A$3:$AC$162,3,0)=$B203,6,5),0),IF(VLOOKUP(CONCATENATE(G$195,"_",$B203),'Rozpis-skore'!$A$3:$AC$162,20,0)&lt;&gt;"",CONCATENATE(" (",VLOOKUP(CONCATENATE(G$195,"_",$B203),'Rozpis-skore'!$A$3:$AC$162,20,0),")"),"")),"")</f>
        <v/>
      </c>
      <c r="H203" s="105" t="str">
        <f>IFERROR(CONCATENATE(VLOOKUP(CONCATENATE(H$195,"_",$B203),'Rozpis-skore'!$A$3:$AC$162,IF(VLOOKUP(CONCATENATE(H$195,"_",$B203),'Rozpis-skore'!$A$3:$AC$162,3,0)=$B203,5,6),0),":",VLOOKUP(CONCATENATE(H$195,"_",$B203),'Rozpis-skore'!$A$3:$AC$162,IF(VLOOKUP(CONCATENATE(H$195,"_",$B203),'Rozpis-skore'!$A$3:$AC$162,3,0)=$B203,6,5),0),IF(VLOOKUP(CONCATENATE(H$195,"_",$B203),'Rozpis-skore'!$A$3:$AC$162,20,0)&lt;&gt;"",CONCATENATE(" (",VLOOKUP(CONCATENATE(H$195,"_",$B203),'Rozpis-skore'!$A$3:$AC$162,20,0),")"),"")),"")</f>
        <v/>
      </c>
      <c r="I203" s="105" t="str">
        <f>IFERROR(CONCATENATE(VLOOKUP(CONCATENATE(I$195,"_",$B203),'Rozpis-skore'!$A$3:$AC$162,IF(VLOOKUP(CONCATENATE(I$195,"_",$B203),'Rozpis-skore'!$A$3:$AC$162,3,0)=$B203,5,6),0),":",VLOOKUP(CONCATENATE(I$195,"_",$B203),'Rozpis-skore'!$A$3:$AC$162,IF(VLOOKUP(CONCATENATE(I$195,"_",$B203),'Rozpis-skore'!$A$3:$AC$162,3,0)=$B203,6,5),0),IF(VLOOKUP(CONCATENATE(I$195,"_",$B203),'Rozpis-skore'!$A$3:$AC$162,20,0)&lt;&gt;"",CONCATENATE(" (",VLOOKUP(CONCATENATE(I$195,"_",$B203),'Rozpis-skore'!$A$3:$AC$162,20,0),")"),"")),"")</f>
        <v/>
      </c>
      <c r="J203" s="105" t="str">
        <f>IFERROR(CONCATENATE(VLOOKUP(CONCATENATE(J$195,"_",$B203),'Rozpis-skore'!$A$3:$AC$162,IF(VLOOKUP(CONCATENATE(J$195,"_",$B203),'Rozpis-skore'!$A$3:$AC$162,3,0)=$B203,5,6),0),":",VLOOKUP(CONCATENATE(J$195,"_",$B203),'Rozpis-skore'!$A$3:$AC$162,IF(VLOOKUP(CONCATENATE(J$195,"_",$B203),'Rozpis-skore'!$A$3:$AC$162,3,0)=$B203,6,5),0),IF(VLOOKUP(CONCATENATE(J$195,"_",$B203),'Rozpis-skore'!$A$3:$AC$162,20,0)&lt;&gt;"",CONCATENATE(" (",VLOOKUP(CONCATENATE(J$195,"_",$B203),'Rozpis-skore'!$A$3:$AC$162,20,0),")"),"")),"")</f>
        <v/>
      </c>
      <c r="K203" s="927" t="str">
        <f>J202</f>
        <v>W</v>
      </c>
      <c r="L203" s="351" t="str">
        <f>IF((COUNTIFS('Rozpis-skore'!$C$3:$C$162,B203,'Rozpis-skore'!$B$3:$B$162,"&lt;&gt;N")+COUNTIFS('Rozpis-skore'!$D$3:$D$162,B203,'Rozpis-skore'!$B$3:$B$162,"&lt;&gt;N"))=0,"",SUMIF('Rozpis-skore'!$C$3:$C$162,B203,'Rozpis-skore'!$I$3:$I$128)+SUMIF('Rozpis-skore'!$D$3:$D$162,B203,'Rozpis-skore'!$J$3:$J$128))</f>
        <v/>
      </c>
      <c r="M203" s="352" t="str">
        <f>IF((COUNTIFS('Rozpis-skore'!$C$3:$C$162,B203,'Rozpis-skore'!$B$3:$B$162,"&lt;&gt;N")+COUNTIFS('Rozpis-skore'!$D$3:$D$162,B203,'Rozpis-skore'!$B$3:$B$162,"&lt;&gt;N"))=0,"",SUMIF('Rozpis-skore'!$C$3:$C$162,$B203,'Rozpis-skore'!$E$3:$E$128)+SUMIF('Rozpis-skore'!$D$3:$D$162,$B203,'Rozpis-skore'!$F$3:$F$128))</f>
        <v/>
      </c>
      <c r="N203" s="356" t="str">
        <f>IF((COUNTIFS('Rozpis-skore'!$C$3:$C$162,B203,'Rozpis-skore'!$B$3:$B$162,"&lt;&gt;N")+COUNTIFS('Rozpis-skore'!$D$3:$D$162,B203,'Rozpis-skore'!$B$3:$B$162,"&lt;&gt;N"))=0,"",SUMIF('Rozpis-skore'!$C$3:$C$162,$B203,'Rozpis-skore'!$F$3:$F$128)+SUMIF('Rozpis-skore'!$D$3:$D$162,$B203,'Rozpis-skore'!$E$3:$E$128))</f>
        <v/>
      </c>
      <c r="O203" s="353" t="str">
        <f t="shared" si="32"/>
        <v/>
      </c>
      <c r="P203" s="458" t="str">
        <f t="shared" si="33"/>
        <v/>
      </c>
      <c r="Q203" s="459" t="str">
        <f>Tabulka!Q203</f>
        <v/>
      </c>
      <c r="R203" s="460" t="str">
        <f>IF($Q203="","",IF(AND(COUNTIF($Q$196:$Q$203,$Q203)&gt;1,COUNTIF($Q$196:$Q$203,$Q203)&lt;COUNTA($C$196:$C$203)),HLOOKUP($B203,'rozstřely-skore'!$C$652:$BN$675,10,0),""))</f>
        <v/>
      </c>
      <c r="S203" s="534" t="str">
        <f>IF($Q203="","",IF(AND(COUNTIF($Q$196:$Q$203,$Q203)&gt;1,COUNTIF($Q$196:$Q$203,$Q203)&lt;COUNTA($C$196:$C$203)),HLOOKUP($B203,'rozstřely-skore'!$C$652:$BN$675,11,0),""))</f>
        <v/>
      </c>
      <c r="T203" s="462" t="str">
        <f>IF($Q203="","",IF(AND(COUNTIF($Q$196:$Q$203,$Q203)&gt;1,COUNTIF($Q$196:$Q$203,$Q203)&lt;COUNTA($C$196:$C$203)),HLOOKUP($B203,'rozstřely-skore'!$C$652:$BN$675,12,0),""))</f>
        <v/>
      </c>
      <c r="U203" s="460" t="str">
        <f>IF($Q203="","",IF(AND(COUNTIF($Q$196:$Q$203,$Q203)&gt;1,COUNTIF($Q$196:$Q$203,$Q203)&lt;COUNTA($C$196:$C$203)),HLOOKUP($B203,'rozstřely-skore'!$C$652:$BN$675,13,0),""))</f>
        <v/>
      </c>
      <c r="V203" s="463" t="str">
        <f>IF($Q203="","",IF(AND(COUNTIF($Q$196:$Q$203,$Q203)&gt;1,COUNTIF($Q$196:$Q$203,$Q203)&lt;COUNTA($C$196:$C$203)),HLOOKUP($B203,'rozstřely-skore'!$C$652:$BN$675,14,0),""))</f>
        <v/>
      </c>
      <c r="W203" s="325"/>
    </row>
    <row r="204" spans="1:23" ht="30" customHeight="1" x14ac:dyDescent="0.3">
      <c r="A204" s="324"/>
      <c r="B204" s="61"/>
      <c r="C204" s="824"/>
      <c r="D204" s="504"/>
      <c r="E204" s="504"/>
      <c r="F204" s="504"/>
      <c r="G204" s="504"/>
      <c r="H204" s="504"/>
      <c r="I204" s="504"/>
      <c r="J204" s="504"/>
      <c r="K204" s="505"/>
      <c r="L204" s="506"/>
      <c r="M204" s="507"/>
      <c r="N204" s="508"/>
      <c r="O204" s="506"/>
      <c r="P204" s="506"/>
      <c r="Q204" s="509"/>
      <c r="R204" s="509"/>
      <c r="S204" s="510"/>
      <c r="T204" s="511"/>
      <c r="U204" s="509"/>
      <c r="V204" s="509"/>
      <c r="W204" s="329"/>
    </row>
    <row r="205" spans="1:23" ht="30" customHeight="1" thickBot="1" x14ac:dyDescent="0.35">
      <c r="A205" s="324"/>
      <c r="B205" s="331"/>
      <c r="C205" s="829"/>
      <c r="D205" s="535"/>
      <c r="E205" s="535"/>
      <c r="F205" s="535"/>
      <c r="G205" s="535"/>
      <c r="H205" s="535"/>
      <c r="I205" s="535"/>
      <c r="J205" s="535"/>
      <c r="K205" s="535"/>
      <c r="L205" s="480"/>
      <c r="M205" s="536"/>
      <c r="N205" s="537"/>
      <c r="O205" s="480"/>
      <c r="P205" s="480"/>
      <c r="Q205" s="480"/>
      <c r="R205" s="335"/>
      <c r="S205" s="536"/>
      <c r="T205" s="538"/>
      <c r="U205" s="480"/>
      <c r="V205" s="480"/>
      <c r="W205" s="325"/>
    </row>
    <row r="206" spans="1:23" ht="30" customHeight="1" x14ac:dyDescent="0.25">
      <c r="A206" s="324"/>
      <c r="B206" s="936"/>
      <c r="C206" s="934" t="str">
        <f>D208</f>
        <v>X</v>
      </c>
      <c r="D206" s="990" t="str">
        <f>C208</f>
        <v/>
      </c>
      <c r="E206" s="990" t="str">
        <f>C209</f>
        <v/>
      </c>
      <c r="F206" s="990" t="str">
        <f>C210</f>
        <v/>
      </c>
      <c r="G206" s="990" t="str">
        <f>C211</f>
        <v/>
      </c>
      <c r="H206" s="990" t="str">
        <f>C212</f>
        <v/>
      </c>
      <c r="I206" s="991" t="str">
        <f>C213</f>
        <v/>
      </c>
      <c r="J206" s="990" t="str">
        <f>C214</f>
        <v/>
      </c>
      <c r="K206" s="990" t="str">
        <f>C215</f>
        <v/>
      </c>
      <c r="L206" s="928" t="s">
        <v>14</v>
      </c>
      <c r="M206" s="958" t="s">
        <v>13</v>
      </c>
      <c r="N206" s="958"/>
      <c r="O206" s="958" t="s">
        <v>15</v>
      </c>
      <c r="P206" s="929" t="s">
        <v>186</v>
      </c>
      <c r="Q206" s="932" t="s">
        <v>107</v>
      </c>
      <c r="R206" s="959" t="s">
        <v>104</v>
      </c>
      <c r="S206" s="2080" t="s">
        <v>105</v>
      </c>
      <c r="T206" s="2080"/>
      <c r="U206" s="959" t="s">
        <v>106</v>
      </c>
      <c r="V206" s="933" t="s">
        <v>187</v>
      </c>
      <c r="W206" s="325"/>
    </row>
    <row r="207" spans="1:23" ht="30" customHeight="1" thickBot="1" x14ac:dyDescent="0.3">
      <c r="A207" s="324"/>
      <c r="B207" s="1011" t="str">
        <f>'Tabulky skupin'!B207</f>
        <v>X</v>
      </c>
      <c r="C207" s="935"/>
      <c r="D207" s="623">
        <f>B208</f>
        <v>181</v>
      </c>
      <c r="E207" s="624">
        <f>B209</f>
        <v>182</v>
      </c>
      <c r="F207" s="624">
        <f>B210</f>
        <v>183</v>
      </c>
      <c r="G207" s="625">
        <f>B211</f>
        <v>184</v>
      </c>
      <c r="H207" s="624">
        <f>B212</f>
        <v>185</v>
      </c>
      <c r="I207" s="626">
        <f>B213</f>
        <v>186</v>
      </c>
      <c r="J207" s="624">
        <f>B214</f>
        <v>187</v>
      </c>
      <c r="K207" s="624">
        <f>B215</f>
        <v>188</v>
      </c>
      <c r="L207" s="930"/>
      <c r="M207" s="960"/>
      <c r="N207" s="960"/>
      <c r="O207" s="960"/>
      <c r="P207" s="931"/>
      <c r="Q207" s="2081" t="s">
        <v>42</v>
      </c>
      <c r="R207" s="2082"/>
      <c r="S207" s="2082"/>
      <c r="T207" s="2082"/>
      <c r="U207" s="2082"/>
      <c r="V207" s="2083"/>
      <c r="W207" s="325"/>
    </row>
    <row r="208" spans="1:23" ht="30" customHeight="1" thickTop="1" x14ac:dyDescent="0.25">
      <c r="A208" s="324"/>
      <c r="B208" s="1012">
        <f>'Tabulky skupin'!B208</f>
        <v>181</v>
      </c>
      <c r="C208" s="1004" t="str">
        <f>VLOOKUP($B208,jednotlivci!$C$5:$G$164,5,0)</f>
        <v/>
      </c>
      <c r="D208" s="926" t="str">
        <f>B207</f>
        <v>X</v>
      </c>
      <c r="E208" s="98" t="str">
        <f>IFERROR(CONCATENATE(VLOOKUP(CONCATENATE($B208,"_",E$207),'Rozpis-skore'!$A$3:$AC$162,IF(VLOOKUP(CONCATENATE($B208,"_",E$207),'Rozpis-skore'!$A$3:$AC$162,3,0)=$B208,5,6),0),":",VLOOKUP(CONCATENATE($B208,"_",E$207),'Rozpis-skore'!$A$3:$AC$162,IF(VLOOKUP(CONCATENATE($B208,"_",E$207),'Rozpis-skore'!$A$3:$AC$162,3,0)=$B208,6,5),0),IF(VLOOKUP(CONCATENATE($B208,"_",E$207),'Rozpis-skore'!$A$3:$AC$162,20,0)&lt;&gt;"",CONCATENATE(" (",VLOOKUP(CONCATENATE($B208,"_",E$207),'Rozpis-skore'!$A$3:$AC$162,20,0),")"),"")),"")</f>
        <v/>
      </c>
      <c r="F208" s="98" t="str">
        <f>IFERROR(CONCATENATE(VLOOKUP(CONCATENATE($B208,"_",F$207),'Rozpis-skore'!$A$3:$AC$162,IF(VLOOKUP(CONCATENATE($B208,"_",F$207),'Rozpis-skore'!$A$3:$AC$162,3,0)=$B208,5,6),0),":",VLOOKUP(CONCATENATE($B208,"_",F$207),'Rozpis-skore'!$A$3:$AC$162,IF(VLOOKUP(CONCATENATE($B208,"_",F$207),'Rozpis-skore'!$A$3:$AC$162,3,0)=$B208,6,5),0),IF(VLOOKUP(CONCATENATE($B208,"_",F$207),'Rozpis-skore'!$A$3:$AC$162,20,0)&lt;&gt;"",CONCATENATE(" (",VLOOKUP(CONCATENATE($B208,"_",F$207),'Rozpis-skore'!$A$3:$AC$162,20,0),")"),"")),"")</f>
        <v/>
      </c>
      <c r="G208" s="98" t="str">
        <f>IFERROR(CONCATENATE(VLOOKUP(CONCATENATE($B208,"_",G$207),'Rozpis-skore'!$A$3:$AC$162,IF(VLOOKUP(CONCATENATE($B208,"_",G$207),'Rozpis-skore'!$A$3:$AC$162,3,0)=$B208,5,6),0),":",VLOOKUP(CONCATENATE($B208,"_",G$207),'Rozpis-skore'!$A$3:$AC$162,IF(VLOOKUP(CONCATENATE($B208,"_",G$207),'Rozpis-skore'!$A$3:$AC$162,3,0)=$B208,6,5),0),IF(VLOOKUP(CONCATENATE($B208,"_",G$207),'Rozpis-skore'!$A$3:$AC$162,20,0)&lt;&gt;"",CONCATENATE(" (",VLOOKUP(CONCATENATE($B208,"_",G$207),'Rozpis-skore'!$A$3:$AC$162,20,0),")"),"")),"")</f>
        <v/>
      </c>
      <c r="H208" s="98" t="str">
        <f>IFERROR(CONCATENATE(VLOOKUP(CONCATENATE($B208,"_",H$207),'Rozpis-skore'!$A$3:$AC$162,IF(VLOOKUP(CONCATENATE($B208,"_",H$207),'Rozpis-skore'!$A$3:$AC$162,3,0)=$B208,5,6),0),":",VLOOKUP(CONCATENATE($B208,"_",H$207),'Rozpis-skore'!$A$3:$AC$162,IF(VLOOKUP(CONCATENATE($B208,"_",H$207),'Rozpis-skore'!$A$3:$AC$162,3,0)=$B208,6,5),0),IF(VLOOKUP(CONCATENATE($B208,"_",H$207),'Rozpis-skore'!$A$3:$AC$162,20,0)&lt;&gt;"",CONCATENATE(" (",VLOOKUP(CONCATENATE($B208,"_",H$207),'Rozpis-skore'!$A$3:$AC$162,20,0),")"),"")),"")</f>
        <v/>
      </c>
      <c r="I208" s="98" t="str">
        <f>IFERROR(CONCATENATE(VLOOKUP(CONCATENATE($B208,"_",I$207),'Rozpis-skore'!$A$3:$AC$162,IF(VLOOKUP(CONCATENATE($B208,"_",I$207),'Rozpis-skore'!$A$3:$AC$162,3,0)=$B208,5,6),0),":",VLOOKUP(CONCATENATE($B208,"_",I$207),'Rozpis-skore'!$A$3:$AC$162,IF(VLOOKUP(CONCATENATE($B208,"_",I$207),'Rozpis-skore'!$A$3:$AC$162,3,0)=$B208,6,5),0),IF(VLOOKUP(CONCATENATE($B208,"_",I$207),'Rozpis-skore'!$A$3:$AC$162,20,0)&lt;&gt;"",CONCATENATE(" (",VLOOKUP(CONCATENATE($B208,"_",I$207),'Rozpis-skore'!$A$3:$AC$162,20,0),")"),"")),"")</f>
        <v/>
      </c>
      <c r="J208" s="98" t="str">
        <f>IFERROR(CONCATENATE(VLOOKUP(CONCATENATE($B208,"_",J$207),'Rozpis-skore'!$A$3:$AC$162,IF(VLOOKUP(CONCATENATE($B208,"_",J$207),'Rozpis-skore'!$A$3:$AC$162,3,0)=$B208,5,6),0),":",VLOOKUP(CONCATENATE($B208,"_",J$207),'Rozpis-skore'!$A$3:$AC$162,IF(VLOOKUP(CONCATENATE($B208,"_",J$207),'Rozpis-skore'!$A$3:$AC$162,3,0)=$B208,6,5),0),IF(VLOOKUP(CONCATENATE($B208,"_",J$207),'Rozpis-skore'!$A$3:$AC$162,20,0)&lt;&gt;"",CONCATENATE(" (",VLOOKUP(CONCATENATE($B208,"_",J$207),'Rozpis-skore'!$A$3:$AC$162,20,0),")"),"")),"")</f>
        <v/>
      </c>
      <c r="K208" s="99" t="str">
        <f>IFERROR(CONCATENATE(VLOOKUP(CONCATENATE($B208,"_",K$207),'Rozpis-skore'!$A$3:$AC$162,IF(VLOOKUP(CONCATENATE($B208,"_",K$207),'Rozpis-skore'!$A$3:$AC$162,3,0)=$B208,5,6),0),":",VLOOKUP(CONCATENATE($B208,"_",K$207),'Rozpis-skore'!$A$3:$AC$162,IF(VLOOKUP(CONCATENATE($B208,"_",K$207),'Rozpis-skore'!$A$3:$AC$162,3,0)=$B208,6,5),0),IF(VLOOKUP(CONCATENATE($B208,"_",K$207),'Rozpis-skore'!$A$3:$AC$162,20,0)&lt;&gt;"",CONCATENATE(" (",VLOOKUP(CONCATENATE($B208,"_",K$207),'Rozpis-skore'!$A$3:$AC$162,20,0),")"),"")),"")</f>
        <v/>
      </c>
      <c r="L208" s="230" t="str">
        <f>IF((COUNTIFS('Rozpis-skore'!$C$3:$C$162,B208,'Rozpis-skore'!$B$3:$B$162,"&lt;&gt;N")+COUNTIFS('Rozpis-skore'!$D$3:$D$162,B208,'Rozpis-skore'!$B$3:$B$162,"&lt;&gt;N"))=0,"",SUMIF('Rozpis-skore'!$C$3:$C$162,B208,'Rozpis-skore'!$I$3:$I$128)+SUMIF('Rozpis-skore'!$D$3:$D$162,B208,'Rozpis-skore'!$J$3:$J$128))</f>
        <v/>
      </c>
      <c r="M208" s="234" t="str">
        <f>IF((COUNTIFS('Rozpis-skore'!$C$3:$C$162,B208,'Rozpis-skore'!$B$3:$B$162,"&lt;&gt;N")+COUNTIFS('Rozpis-skore'!$D$3:$D$162,B208,'Rozpis-skore'!$B$3:$B$162,"&lt;&gt;N"))=0,"",SUMIF('Rozpis-skore'!$C$3:$C$162,$B208,'Rozpis-skore'!$E$3:$E$128)+SUMIF('Rozpis-skore'!$D$3:$D$162,$B208,'Rozpis-skore'!$F$3:$F$128))</f>
        <v/>
      </c>
      <c r="N208" s="354" t="str">
        <f>IF((COUNTIFS('Rozpis-skore'!$C$3:$C$162,B208,'Rozpis-skore'!$B$3:$B$162,"&lt;&gt;N")+COUNTIFS('Rozpis-skore'!$D$3:$D$162,B208,'Rozpis-skore'!$B$3:$B$162,"&lt;&gt;N"))=0,"",SUMIF('Rozpis-skore'!$C$3:$C$162,$B208,'Rozpis-skore'!$F$3:$F$128)+SUMIF('Rozpis-skore'!$D$3:$D$162,$B208,'Rozpis-skore'!$E$3:$E$128))</f>
        <v/>
      </c>
      <c r="O208" s="231" t="str">
        <f t="shared" ref="O208:O215" si="34">IFERROR(M208-N208,"")</f>
        <v/>
      </c>
      <c r="P208" s="434" t="str">
        <f t="shared" ref="P208:P215" si="35">IFERROR(M208/N208,"")</f>
        <v/>
      </c>
      <c r="Q208" s="447" t="str">
        <f>Tabulka!Q208</f>
        <v/>
      </c>
      <c r="R208" s="436" t="str">
        <f>IF($Q208="","",IF(AND(COUNTIF($Q$208:$Q$215,$Q208)&gt;1,COUNTIF($Q$208:$Q$215,$Q208)&lt;COUNTA($C$208:$C$215)),HLOOKUP($B208,'rozstřely-skore'!$C$692:$BN$705,10,0),""))</f>
        <v/>
      </c>
      <c r="S208" s="437" t="str">
        <f>IF($Q208="","",IF(AND(COUNTIF($Q$208:$Q$215,$Q208)&gt;1,COUNTIF($Q$208:$Q$215,$Q208)&lt;COUNTA($C$208:$C$215)),HLOOKUP($B208,'rozstřely-skore'!$C$692:$BN$705,11,0),""))</f>
        <v/>
      </c>
      <c r="T208" s="438" t="str">
        <f>IF($Q208="","",IF(AND(COUNTIF($Q$208:$Q$215,$Q208)&gt;1,COUNTIF($Q$208:$Q$215,$Q208)&lt;COUNTA($C$208:$C$215)),HLOOKUP($B208,'rozstřely-skore'!$C$692:$BN$705,12,0),""))</f>
        <v/>
      </c>
      <c r="U208" s="436" t="str">
        <f>IF($Q208="","",IF(AND(COUNTIF($Q$208:$Q$215,$Q208)&gt;1,COUNTIF($Q$208:$Q$215,$Q208)&lt;COUNTA($C$208:$C$215)),HLOOKUP($B208,'rozstřely-skore'!$C$692:$BN$705,13,0),""))</f>
        <v/>
      </c>
      <c r="V208" s="439" t="str">
        <f>IF($Q208="","",IF(AND(COUNTIF($Q$208:$Q$215,$Q208)&gt;1,COUNTIF($Q$208:$Q$215,$Q208)&lt;COUNTA($C$208:$C$215)),HLOOKUP($B208,'rozstřely-skore'!$C$692:$BN$705,14,0),""))</f>
        <v/>
      </c>
      <c r="W208" s="325"/>
    </row>
    <row r="209" spans="1:23" ht="30" customHeight="1" x14ac:dyDescent="0.25">
      <c r="A209" s="324"/>
      <c r="B209" s="1013">
        <f>'Tabulky skupin'!B209</f>
        <v>182</v>
      </c>
      <c r="C209" s="1005" t="str">
        <f>VLOOKUP($B209,jednotlivci!$C$5:$G$164,5,0)</f>
        <v/>
      </c>
      <c r="D209" s="100" t="str">
        <f>IFERROR(CONCATENATE(VLOOKUP(CONCATENATE(D$207,"_",$B209),'Rozpis-skore'!$A$3:$AC$162,IF(VLOOKUP(CONCATENATE(D$207,"_",$B209),'Rozpis-skore'!$A$3:$AC$162,3,0)=$B209,5,6),0),":",VLOOKUP(CONCATENATE(D$207,"_",$B209),'Rozpis-skore'!$A$3:$AC$162,IF(VLOOKUP(CONCATENATE(D$207,"_",$B209),'Rozpis-skore'!$A$3:$AC$162,3,0)=$B209,6,5),0),IF(VLOOKUP(CONCATENATE(D$207,"_",$B209),'Rozpis-skore'!$A$3:$AC$162,20,0)&lt;&gt;"",CONCATENATE(" (",VLOOKUP(CONCATENATE(D$207,"_",$B209),'Rozpis-skore'!$A$3:$AC$162,20,0),")"),"")),"")</f>
        <v/>
      </c>
      <c r="E209" s="927" t="str">
        <f>D208</f>
        <v>X</v>
      </c>
      <c r="F209" s="101" t="str">
        <f>IFERROR(CONCATENATE(VLOOKUP(CONCATENATE($B209,"_",F$207),'Rozpis-skore'!$A$3:$AC$162,IF(VLOOKUP(CONCATENATE($B209,"_",F$207),'Rozpis-skore'!$A$3:$AC$162,3,0)=$B209,5,6),0),":",VLOOKUP(CONCATENATE($B209,"_",F$207),'Rozpis-skore'!$A$3:$AC$162,IF(VLOOKUP(CONCATENATE($B209,"_",F$207),'Rozpis-skore'!$A$3:$AC$162,3,0)=$B209,6,5),0),IF(VLOOKUP(CONCATENATE($B209,"_",F$207),'Rozpis-skore'!$A$3:$AC$162,20,0)&lt;&gt;"",CONCATENATE(" (",VLOOKUP(CONCATENATE($B209,"_",F$207),'Rozpis-skore'!$A$3:$AC$162,20,0),")"),"")),"")</f>
        <v/>
      </c>
      <c r="G209" s="101" t="str">
        <f>IFERROR(CONCATENATE(VLOOKUP(CONCATENATE($B209,"_",G$207),'Rozpis-skore'!$A$3:$AC$162,IF(VLOOKUP(CONCATENATE($B209,"_",G$207),'Rozpis-skore'!$A$3:$AC$162,3,0)=$B209,5,6),0),":",VLOOKUP(CONCATENATE($B209,"_",G$207),'Rozpis-skore'!$A$3:$AC$162,IF(VLOOKUP(CONCATENATE($B209,"_",G$207),'Rozpis-skore'!$A$3:$AC$162,3,0)=$B209,6,5),0),IF(VLOOKUP(CONCATENATE($B209,"_",G$207),'Rozpis-skore'!$A$3:$AC$162,20,0)&lt;&gt;"",CONCATENATE(" (",VLOOKUP(CONCATENATE($B209,"_",G$207),'Rozpis-skore'!$A$3:$AC$162,20,0),")"),"")),"")</f>
        <v/>
      </c>
      <c r="H209" s="101" t="str">
        <f>IFERROR(CONCATENATE(VLOOKUP(CONCATENATE($B209,"_",H$207),'Rozpis-skore'!$A$3:$AC$162,IF(VLOOKUP(CONCATENATE($B209,"_",H$207),'Rozpis-skore'!$A$3:$AC$162,3,0)=$B209,5,6),0),":",VLOOKUP(CONCATENATE($B209,"_",H$207),'Rozpis-skore'!$A$3:$AC$162,IF(VLOOKUP(CONCATENATE($B209,"_",H$207),'Rozpis-skore'!$A$3:$AC$162,3,0)=$B209,6,5),0),IF(VLOOKUP(CONCATENATE($B209,"_",H$207),'Rozpis-skore'!$A$3:$AC$162,20,0)&lt;&gt;"",CONCATENATE(" (",VLOOKUP(CONCATENATE($B209,"_",H$207),'Rozpis-skore'!$A$3:$AC$162,20,0),")"),"")),"")</f>
        <v/>
      </c>
      <c r="I209" s="101" t="str">
        <f>IFERROR(CONCATENATE(VLOOKUP(CONCATENATE($B209,"_",I$207),'Rozpis-skore'!$A$3:$AC$162,IF(VLOOKUP(CONCATENATE($B209,"_",I$207),'Rozpis-skore'!$A$3:$AC$162,3,0)=$B209,5,6),0),":",VLOOKUP(CONCATENATE($B209,"_",I$207),'Rozpis-skore'!$A$3:$AC$162,IF(VLOOKUP(CONCATENATE($B209,"_",I$207),'Rozpis-skore'!$A$3:$AC$162,3,0)=$B209,6,5),0),IF(VLOOKUP(CONCATENATE($B209,"_",I$207),'Rozpis-skore'!$A$3:$AC$162,20,0)&lt;&gt;"",CONCATENATE(" (",VLOOKUP(CONCATENATE($B209,"_",I$207),'Rozpis-skore'!$A$3:$AC$162,20,0),")"),"")),"")</f>
        <v/>
      </c>
      <c r="J209" s="101" t="str">
        <f>IFERROR(CONCATENATE(VLOOKUP(CONCATENATE($B209,"_",J$207),'Rozpis-skore'!$A$3:$AC$162,IF(VLOOKUP(CONCATENATE($B209,"_",J$207),'Rozpis-skore'!$A$3:$AC$162,3,0)=$B209,5,6),0),":",VLOOKUP(CONCATENATE($B209,"_",J$207),'Rozpis-skore'!$A$3:$AC$162,IF(VLOOKUP(CONCATENATE($B209,"_",J$207),'Rozpis-skore'!$A$3:$AC$162,3,0)=$B209,6,5),0),IF(VLOOKUP(CONCATENATE($B209,"_",J$207),'Rozpis-skore'!$A$3:$AC$162,20,0)&lt;&gt;"",CONCATENATE(" (",VLOOKUP(CONCATENATE($B209,"_",J$207),'Rozpis-skore'!$A$3:$AC$162,20,0),")"),"")),"")</f>
        <v/>
      </c>
      <c r="K209" s="102" t="str">
        <f>IFERROR(CONCATENATE(VLOOKUP(CONCATENATE($B209,"_",K$207),'Rozpis-skore'!$A$3:$AC$162,IF(VLOOKUP(CONCATENATE($B209,"_",K$207),'Rozpis-skore'!$A$3:$AC$162,3,0)=$B209,5,6),0),":",VLOOKUP(CONCATENATE($B209,"_",K$207),'Rozpis-skore'!$A$3:$AC$162,IF(VLOOKUP(CONCATENATE($B209,"_",K$207),'Rozpis-skore'!$A$3:$AC$162,3,0)=$B209,6,5),0),IF(VLOOKUP(CONCATENATE($B209,"_",K$207),'Rozpis-skore'!$A$3:$AC$162,20,0)&lt;&gt;"",CONCATENATE(" (",VLOOKUP(CONCATENATE($B209,"_",K$207),'Rozpis-skore'!$A$3:$AC$162,20,0),")"),"")),"")</f>
        <v/>
      </c>
      <c r="L209" s="232" t="str">
        <f>IF((COUNTIFS('Rozpis-skore'!$C$3:$C$162,B209,'Rozpis-skore'!$B$3:$B$162,"&lt;&gt;N")+COUNTIFS('Rozpis-skore'!$D$3:$D$162,B209,'Rozpis-skore'!$B$3:$B$162,"&lt;&gt;N"))=0,"",SUMIF('Rozpis-skore'!$C$3:$C$162,B209,'Rozpis-skore'!$I$3:$I$128)+SUMIF('Rozpis-skore'!$D$3:$D$162,B209,'Rozpis-skore'!$J$3:$J$128))</f>
        <v/>
      </c>
      <c r="M209" s="235" t="str">
        <f>IF((COUNTIFS('Rozpis-skore'!$C$3:$C$162,B209,'Rozpis-skore'!$B$3:$B$162,"&lt;&gt;N")+COUNTIFS('Rozpis-skore'!$D$3:$D$162,B209,'Rozpis-skore'!$B$3:$B$162,"&lt;&gt;N"))=0,"",SUMIF('Rozpis-skore'!$C$3:$C$162,$B209,'Rozpis-skore'!$E$3:$E$128)+SUMIF('Rozpis-skore'!$D$3:$D$162,$B209,'Rozpis-skore'!$F$3:$F$128))</f>
        <v/>
      </c>
      <c r="N209" s="355" t="str">
        <f>IF((COUNTIFS('Rozpis-skore'!$C$3:$C$162,B209,'Rozpis-skore'!$B$3:$B$162,"&lt;&gt;N")+COUNTIFS('Rozpis-skore'!$D$3:$D$162,B209,'Rozpis-skore'!$B$3:$B$162,"&lt;&gt;N"))=0,"",SUMIF('Rozpis-skore'!$C$3:$C$162,$B209,'Rozpis-skore'!$F$3:$F$128)+SUMIF('Rozpis-skore'!$D$3:$D$162,$B209,'Rozpis-skore'!$E$3:$E$128))</f>
        <v/>
      </c>
      <c r="O209" s="233" t="str">
        <f t="shared" si="34"/>
        <v/>
      </c>
      <c r="P209" s="445" t="str">
        <f t="shared" si="35"/>
        <v/>
      </c>
      <c r="Q209" s="447" t="str">
        <f>Tabulka!Q209</f>
        <v/>
      </c>
      <c r="R209" s="447" t="str">
        <f>IF($Q209="","",IF(AND(COUNTIF($Q$208:$Q$215,$Q209)&gt;1,COUNTIF($Q$208:$Q$215,$Q209)&lt;COUNTA($C$208:$C$215)),HLOOKUP($B209,'rozstřely-skore'!$C$692:$BN$705,10,0),""))</f>
        <v/>
      </c>
      <c r="S209" s="448" t="str">
        <f>IF($Q209="","",IF(AND(COUNTIF($Q$208:$Q$215,$Q209)&gt;1,COUNTIF($Q$208:$Q$215,$Q209)&lt;COUNTA($C$208:$C$215)),HLOOKUP($B209,'rozstřely-skore'!$C$692:$BN$705,11,0),""))</f>
        <v/>
      </c>
      <c r="T209" s="449" t="str">
        <f>IF($Q209="","",IF(AND(COUNTIF($Q$208:$Q$215,$Q209)&gt;1,COUNTIF($Q$208:$Q$215,$Q209)&lt;COUNTA($C$208:$C$215)),HLOOKUP($B209,'rozstřely-skore'!$C$692:$BN$705,12,0),""))</f>
        <v/>
      </c>
      <c r="U209" s="447" t="str">
        <f>IF($Q209="","",IF(AND(COUNTIF($Q$208:$Q$215,$Q209)&gt;1,COUNTIF($Q$208:$Q$215,$Q209)&lt;COUNTA($C$208:$C$215)),HLOOKUP($B209,'rozstřely-skore'!$C$692:$BN$705,13,0),""))</f>
        <v/>
      </c>
      <c r="V209" s="450" t="str">
        <f>IF($Q209="","",IF(AND(COUNTIF($Q$208:$Q$215,$Q209)&gt;1,COUNTIF($Q$208:$Q$215,$Q209)&lt;COUNTA($C$208:$C$215)),HLOOKUP($B209,'rozstřely-skore'!$C$692:$BN$705,14,0),""))</f>
        <v/>
      </c>
      <c r="W209" s="325"/>
    </row>
    <row r="210" spans="1:23" ht="30" customHeight="1" x14ac:dyDescent="0.25">
      <c r="A210" s="324"/>
      <c r="B210" s="1013">
        <f>'Tabulky skupin'!B210</f>
        <v>183</v>
      </c>
      <c r="C210" s="1005" t="str">
        <f>VLOOKUP($B210,jednotlivci!$C$5:$G$164,5,0)</f>
        <v/>
      </c>
      <c r="D210" s="100" t="str">
        <f>IFERROR(CONCATENATE(VLOOKUP(CONCATENATE(D$207,"_",$B210),'Rozpis-skore'!$A$3:$AC$162,IF(VLOOKUP(CONCATENATE(D$207,"_",$B210),'Rozpis-skore'!$A$3:$AC$162,3,0)=$B210,5,6),0),":",VLOOKUP(CONCATENATE(D$207,"_",$B210),'Rozpis-skore'!$A$3:$AC$162,IF(VLOOKUP(CONCATENATE(D$207,"_",$B210),'Rozpis-skore'!$A$3:$AC$162,3,0)=$B210,6,5),0),IF(VLOOKUP(CONCATENATE(D$207,"_",$B210),'Rozpis-skore'!$A$3:$AC$162,20,0)&lt;&gt;"",CONCATENATE(" (",VLOOKUP(CONCATENATE(D$207,"_",$B210),'Rozpis-skore'!$A$3:$AC$162,20,0),")"),"")),"")</f>
        <v/>
      </c>
      <c r="E210" s="103" t="str">
        <f>IFERROR(CONCATENATE(VLOOKUP(CONCATENATE(E$207,"_",$B210),'Rozpis-skore'!$A$3:$AC$162,IF(VLOOKUP(CONCATENATE(E$207,"_",$B210),'Rozpis-skore'!$A$3:$AC$162,3,0)=$B210,5,6),0),":",VLOOKUP(CONCATENATE(E$207,"_",$B210),'Rozpis-skore'!$A$3:$AC$162,IF(VLOOKUP(CONCATENATE(E$207,"_",$B210),'Rozpis-skore'!$A$3:$AC$162,3,0)=$B210,6,5),0),IF(VLOOKUP(CONCATENATE(E$207,"_",$B210),'Rozpis-skore'!$A$3:$AC$162,20,0)&lt;&gt;"",CONCATENATE(" (",VLOOKUP(CONCATENATE(E$207,"_",$B210),'Rozpis-skore'!$A$3:$AC$162,20,0),")"),"")),"")</f>
        <v/>
      </c>
      <c r="F210" s="927" t="str">
        <f>E209</f>
        <v>X</v>
      </c>
      <c r="G210" s="101" t="str">
        <f>IFERROR(CONCATENATE(VLOOKUP(CONCATENATE($B210,"_",G$207),'Rozpis-skore'!$A$3:$AC$162,IF(VLOOKUP(CONCATENATE($B210,"_",G$207),'Rozpis-skore'!$A$3:$AC$162,3,0)=$B210,5,6),0),":",VLOOKUP(CONCATENATE($B210,"_",G$207),'Rozpis-skore'!$A$3:$AC$162,IF(VLOOKUP(CONCATENATE($B210,"_",G$207),'Rozpis-skore'!$A$3:$AC$162,3,0)=$B210,6,5),0),IF(VLOOKUP(CONCATENATE($B210,"_",G$207),'Rozpis-skore'!$A$3:$AC$162,20,0)&lt;&gt;"",CONCATENATE(" (",VLOOKUP(CONCATENATE($B210,"_",G$207),'Rozpis-skore'!$A$3:$AC$162,20,0),")"),"")),"")</f>
        <v/>
      </c>
      <c r="H210" s="101" t="str">
        <f>IFERROR(CONCATENATE(VLOOKUP(CONCATENATE($B210,"_",H$207),'Rozpis-skore'!$A$3:$AC$162,IF(VLOOKUP(CONCATENATE($B210,"_",H$207),'Rozpis-skore'!$A$3:$AC$162,3,0)=$B210,5,6),0),":",VLOOKUP(CONCATENATE($B210,"_",H$207),'Rozpis-skore'!$A$3:$AC$162,IF(VLOOKUP(CONCATENATE($B210,"_",H$207),'Rozpis-skore'!$A$3:$AC$162,3,0)=$B210,6,5),0),IF(VLOOKUP(CONCATENATE($B210,"_",H$207),'Rozpis-skore'!$A$3:$AC$162,20,0)&lt;&gt;"",CONCATENATE(" (",VLOOKUP(CONCATENATE($B210,"_",H$207),'Rozpis-skore'!$A$3:$AC$162,20,0),")"),"")),"")</f>
        <v/>
      </c>
      <c r="I210" s="101" t="str">
        <f>IFERROR(CONCATENATE(VLOOKUP(CONCATENATE($B210,"_",I$207),'Rozpis-skore'!$A$3:$AC$162,IF(VLOOKUP(CONCATENATE($B210,"_",I$207),'Rozpis-skore'!$A$3:$AC$162,3,0)=$B210,5,6),0),":",VLOOKUP(CONCATENATE($B210,"_",I$207),'Rozpis-skore'!$A$3:$AC$162,IF(VLOOKUP(CONCATENATE($B210,"_",I$207),'Rozpis-skore'!$A$3:$AC$162,3,0)=$B210,6,5),0),IF(VLOOKUP(CONCATENATE($B210,"_",I$207),'Rozpis-skore'!$A$3:$AC$162,20,0)&lt;&gt;"",CONCATENATE(" (",VLOOKUP(CONCATENATE($B210,"_",I$207),'Rozpis-skore'!$A$3:$AC$162,20,0),")"),"")),"")</f>
        <v/>
      </c>
      <c r="J210" s="101" t="str">
        <f>IFERROR(CONCATENATE(VLOOKUP(CONCATENATE($B210,"_",J$207),'Rozpis-skore'!$A$3:$AC$162,IF(VLOOKUP(CONCATENATE($B210,"_",J$207),'Rozpis-skore'!$A$3:$AC$162,3,0)=$B210,5,6),0),":",VLOOKUP(CONCATENATE($B210,"_",J$207),'Rozpis-skore'!$A$3:$AC$162,IF(VLOOKUP(CONCATENATE($B210,"_",J$207),'Rozpis-skore'!$A$3:$AC$162,3,0)=$B210,6,5),0),IF(VLOOKUP(CONCATENATE($B210,"_",J$207),'Rozpis-skore'!$A$3:$AC$162,20,0)&lt;&gt;"",CONCATENATE(" (",VLOOKUP(CONCATENATE($B210,"_",J$207),'Rozpis-skore'!$A$3:$AC$162,20,0),")"),"")),"")</f>
        <v/>
      </c>
      <c r="K210" s="102" t="str">
        <f>IFERROR(CONCATENATE(VLOOKUP(CONCATENATE($B210,"_",K$207),'Rozpis-skore'!$A$3:$AC$162,IF(VLOOKUP(CONCATENATE($B210,"_",K$207),'Rozpis-skore'!$A$3:$AC$162,3,0)=$B210,5,6),0),":",VLOOKUP(CONCATENATE($B210,"_",K$207),'Rozpis-skore'!$A$3:$AC$162,IF(VLOOKUP(CONCATENATE($B210,"_",K$207),'Rozpis-skore'!$A$3:$AC$162,3,0)=$B210,6,5),0),IF(VLOOKUP(CONCATENATE($B210,"_",K$207),'Rozpis-skore'!$A$3:$AC$162,20,0)&lt;&gt;"",CONCATENATE(" (",VLOOKUP(CONCATENATE($B210,"_",K$207),'Rozpis-skore'!$A$3:$AC$162,20,0),")"),"")),"")</f>
        <v/>
      </c>
      <c r="L210" s="232" t="str">
        <f>IF((COUNTIFS('Rozpis-skore'!$C$3:$C$162,B210,'Rozpis-skore'!$B$3:$B$162,"&lt;&gt;N")+COUNTIFS('Rozpis-skore'!$D$3:$D$162,B210,'Rozpis-skore'!$B$3:$B$162,"&lt;&gt;N"))=0,"",SUMIF('Rozpis-skore'!$C$3:$C$162,B210,'Rozpis-skore'!$I$3:$I$128)+SUMIF('Rozpis-skore'!$D$3:$D$162,B210,'Rozpis-skore'!$J$3:$J$128))</f>
        <v/>
      </c>
      <c r="M210" s="235" t="str">
        <f>IF((COUNTIFS('Rozpis-skore'!$C$3:$C$162,B210,'Rozpis-skore'!$B$3:$B$162,"&lt;&gt;N")+COUNTIFS('Rozpis-skore'!$D$3:$D$162,B210,'Rozpis-skore'!$B$3:$B$162,"&lt;&gt;N"))=0,"",SUMIF('Rozpis-skore'!$C$3:$C$162,$B210,'Rozpis-skore'!$E$3:$E$128)+SUMIF('Rozpis-skore'!$D$3:$D$162,$B210,'Rozpis-skore'!$F$3:$F$128))</f>
        <v/>
      </c>
      <c r="N210" s="355" t="str">
        <f>IF((COUNTIFS('Rozpis-skore'!$C$3:$C$162,B210,'Rozpis-skore'!$B$3:$B$162,"&lt;&gt;N")+COUNTIFS('Rozpis-skore'!$D$3:$D$162,B210,'Rozpis-skore'!$B$3:$B$162,"&lt;&gt;N"))=0,"",SUMIF('Rozpis-skore'!$C$3:$C$162,$B210,'Rozpis-skore'!$F$3:$F$128)+SUMIF('Rozpis-skore'!$D$3:$D$162,$B210,'Rozpis-skore'!$E$3:$E$128))</f>
        <v/>
      </c>
      <c r="O210" s="233" t="str">
        <f t="shared" si="34"/>
        <v/>
      </c>
      <c r="P210" s="445" t="str">
        <f t="shared" si="35"/>
        <v/>
      </c>
      <c r="Q210" s="447" t="str">
        <f>Tabulka!Q210</f>
        <v/>
      </c>
      <c r="R210" s="447" t="str">
        <f>IF($Q210="","",IF(AND(COUNTIF($Q$208:$Q$215,$Q210)&gt;1,COUNTIF($Q$208:$Q$215,$Q210)&lt;COUNTA($C$208:$C$215)),HLOOKUP($B210,'rozstřely-skore'!$C$692:$BN$705,10,0),""))</f>
        <v/>
      </c>
      <c r="S210" s="448" t="str">
        <f>IF($Q210="","",IF(AND(COUNTIF($Q$208:$Q$215,$Q210)&gt;1,COUNTIF($Q$208:$Q$215,$Q210)&lt;COUNTA($C$208:$C$215)),HLOOKUP($B210,'rozstřely-skore'!$C$692:$BN$705,11,0),""))</f>
        <v/>
      </c>
      <c r="T210" s="449" t="str">
        <f>IF($Q210="","",IF(AND(COUNTIF($Q$208:$Q$215,$Q210)&gt;1,COUNTIF($Q$208:$Q$215,$Q210)&lt;COUNTA($C$208:$C$215)),HLOOKUP($B210,'rozstřely-skore'!$C$692:$BN$705,12,0),""))</f>
        <v/>
      </c>
      <c r="U210" s="447" t="str">
        <f>IF($Q210="","",IF(AND(COUNTIF($Q$208:$Q$215,$Q210)&gt;1,COUNTIF($Q$208:$Q$215,$Q210)&lt;COUNTA($C$208:$C$215)),HLOOKUP($B210,'rozstřely-skore'!$C$692:$BN$705,13,0),""))</f>
        <v/>
      </c>
      <c r="V210" s="450" t="str">
        <f>IF($Q210="","",IF(AND(COUNTIF($Q$208:$Q$215,$Q210)&gt;1,COUNTIF($Q$208:$Q$215,$Q210)&lt;COUNTA($C$208:$C$215)),HLOOKUP($B210,'rozstřely-skore'!$C$692:$BN$705,14,0),""))</f>
        <v/>
      </c>
      <c r="W210" s="325"/>
    </row>
    <row r="211" spans="1:23" ht="30" customHeight="1" x14ac:dyDescent="0.25">
      <c r="A211" s="324"/>
      <c r="B211" s="1013">
        <f>'Tabulky skupin'!B211</f>
        <v>184</v>
      </c>
      <c r="C211" s="1005" t="str">
        <f>VLOOKUP($B211,jednotlivci!$C$5:$G$164,5,0)</f>
        <v/>
      </c>
      <c r="D211" s="100" t="str">
        <f>IFERROR(CONCATENATE(VLOOKUP(CONCATENATE(D$207,"_",$B211),'Rozpis-skore'!$A$3:$AC$162,IF(VLOOKUP(CONCATENATE(D$207,"_",$B211),'Rozpis-skore'!$A$3:$AC$162,3,0)=$B211,5,6),0),":",VLOOKUP(CONCATENATE(D$207,"_",$B211),'Rozpis-skore'!$A$3:$AC$162,IF(VLOOKUP(CONCATENATE(D$207,"_",$B211),'Rozpis-skore'!$A$3:$AC$162,3,0)=$B211,6,5),0),IF(VLOOKUP(CONCATENATE(D$207,"_",$B211),'Rozpis-skore'!$A$3:$AC$162,20,0)&lt;&gt;"",CONCATENATE(" (",VLOOKUP(CONCATENATE(D$207,"_",$B211),'Rozpis-skore'!$A$3:$AC$162,20,0),")"),"")),"")</f>
        <v/>
      </c>
      <c r="E211" s="103" t="str">
        <f>IFERROR(CONCATENATE(VLOOKUP(CONCATENATE(E$207,"_",$B211),'Rozpis-skore'!$A$3:$AC$162,IF(VLOOKUP(CONCATENATE(E$207,"_",$B211),'Rozpis-skore'!$A$3:$AC$162,3,0)=$B211,5,6),0),":",VLOOKUP(CONCATENATE(E$207,"_",$B211),'Rozpis-skore'!$A$3:$AC$162,IF(VLOOKUP(CONCATENATE(E$207,"_",$B211),'Rozpis-skore'!$A$3:$AC$162,3,0)=$B211,6,5),0),IF(VLOOKUP(CONCATENATE(E$207,"_",$B211),'Rozpis-skore'!$A$3:$AC$162,20,0)&lt;&gt;"",CONCATENATE(" (",VLOOKUP(CONCATENATE(E$207,"_",$B211),'Rozpis-skore'!$A$3:$AC$162,20,0),")"),"")),"")</f>
        <v/>
      </c>
      <c r="F211" s="103" t="str">
        <f>IFERROR(CONCATENATE(VLOOKUP(CONCATENATE(F$207,"_",$B211),'Rozpis-skore'!$A$3:$AC$162,IF(VLOOKUP(CONCATENATE(F$207,"_",$B211),'Rozpis-skore'!$A$3:$AC$162,3,0)=$B211,5,6),0),":",VLOOKUP(CONCATENATE(F$207,"_",$B211),'Rozpis-skore'!$A$3:$AC$162,IF(VLOOKUP(CONCATENATE(F$207,"_",$B211),'Rozpis-skore'!$A$3:$AC$162,3,0)=$B211,6,5),0),IF(VLOOKUP(CONCATENATE(F$207,"_",$B211),'Rozpis-skore'!$A$3:$AC$162,20,0)&lt;&gt;"",CONCATENATE(" (",VLOOKUP(CONCATENATE(F$207,"_",$B211),'Rozpis-skore'!$A$3:$AC$162,20,0),")"),"")),"")</f>
        <v/>
      </c>
      <c r="G211" s="927" t="str">
        <f>F210</f>
        <v>X</v>
      </c>
      <c r="H211" s="101" t="str">
        <f>IFERROR(CONCATENATE(VLOOKUP(CONCATENATE($B211,"_",H$207),'Rozpis-skore'!$A$3:$AC$162,IF(VLOOKUP(CONCATENATE($B211,"_",H$207),'Rozpis-skore'!$A$3:$AC$162,3,0)=$B211,5,6),0),":",VLOOKUP(CONCATENATE($B211,"_",H$207),'Rozpis-skore'!$A$3:$AC$162,IF(VLOOKUP(CONCATENATE($B211,"_",H$207),'Rozpis-skore'!$A$3:$AC$162,3,0)=$B211,6,5),0),IF(VLOOKUP(CONCATENATE($B211,"_",H$207),'Rozpis-skore'!$A$3:$AC$162,20,0)&lt;&gt;"",CONCATENATE(" (",VLOOKUP(CONCATENATE($B211,"_",H$207),'Rozpis-skore'!$A$3:$AC$162,20,0),")"),"")),"")</f>
        <v/>
      </c>
      <c r="I211" s="101" t="str">
        <f>IFERROR(CONCATENATE(VLOOKUP(CONCATENATE($B211,"_",I$207),'Rozpis-skore'!$A$3:$AC$162,IF(VLOOKUP(CONCATENATE($B211,"_",I$207),'Rozpis-skore'!$A$3:$AC$162,3,0)=$B211,5,6),0),":",VLOOKUP(CONCATENATE($B211,"_",I$207),'Rozpis-skore'!$A$3:$AC$162,IF(VLOOKUP(CONCATENATE($B211,"_",I$207),'Rozpis-skore'!$A$3:$AC$162,3,0)=$B211,6,5),0),IF(VLOOKUP(CONCATENATE($B211,"_",I$207),'Rozpis-skore'!$A$3:$AC$162,20,0)&lt;&gt;"",CONCATENATE(" (",VLOOKUP(CONCATENATE($B211,"_",I$207),'Rozpis-skore'!$A$3:$AC$162,20,0),")"),"")),"")</f>
        <v/>
      </c>
      <c r="J211" s="101" t="str">
        <f>IFERROR(CONCATENATE(VLOOKUP(CONCATENATE($B211,"_",J$207),'Rozpis-skore'!$A$3:$AC$162,IF(VLOOKUP(CONCATENATE($B211,"_",J$207),'Rozpis-skore'!$A$3:$AC$162,3,0)=$B211,5,6),0),":",VLOOKUP(CONCATENATE($B211,"_",J$207),'Rozpis-skore'!$A$3:$AC$162,IF(VLOOKUP(CONCATENATE($B211,"_",J$207),'Rozpis-skore'!$A$3:$AC$162,3,0)=$B211,6,5),0),IF(VLOOKUP(CONCATENATE($B211,"_",J$207),'Rozpis-skore'!$A$3:$AC$162,20,0)&lt;&gt;"",CONCATENATE(" (",VLOOKUP(CONCATENATE($B211,"_",J$207),'Rozpis-skore'!$A$3:$AC$162,20,0),")"),"")),"")</f>
        <v/>
      </c>
      <c r="K211" s="102" t="str">
        <f>IFERROR(CONCATENATE(VLOOKUP(CONCATENATE($B211,"_",K$207),'Rozpis-skore'!$A$3:$AC$162,IF(VLOOKUP(CONCATENATE($B211,"_",K$207),'Rozpis-skore'!$A$3:$AC$162,3,0)=$B211,5,6),0),":",VLOOKUP(CONCATENATE($B211,"_",K$207),'Rozpis-skore'!$A$3:$AC$162,IF(VLOOKUP(CONCATENATE($B211,"_",K$207),'Rozpis-skore'!$A$3:$AC$162,3,0)=$B211,6,5),0),IF(VLOOKUP(CONCATENATE($B211,"_",K$207),'Rozpis-skore'!$A$3:$AC$162,20,0)&lt;&gt;"",CONCATENATE(" (",VLOOKUP(CONCATENATE($B211,"_",K$207),'Rozpis-skore'!$A$3:$AC$162,20,0),")"),"")),"")</f>
        <v/>
      </c>
      <c r="L211" s="232" t="str">
        <f>IF((COUNTIFS('Rozpis-skore'!$C$3:$C$162,B211,'Rozpis-skore'!$B$3:$B$162,"&lt;&gt;N")+COUNTIFS('Rozpis-skore'!$D$3:$D$162,B211,'Rozpis-skore'!$B$3:$B$162,"&lt;&gt;N"))=0,"",SUMIF('Rozpis-skore'!$C$3:$C$162,B211,'Rozpis-skore'!$I$3:$I$128)+SUMIF('Rozpis-skore'!$D$3:$D$162,B211,'Rozpis-skore'!$J$3:$J$128))</f>
        <v/>
      </c>
      <c r="M211" s="235" t="str">
        <f>IF((COUNTIFS('Rozpis-skore'!$C$3:$C$162,B211,'Rozpis-skore'!$B$3:$B$162,"&lt;&gt;N")+COUNTIFS('Rozpis-skore'!$D$3:$D$162,B211,'Rozpis-skore'!$B$3:$B$162,"&lt;&gt;N"))=0,"",SUMIF('Rozpis-skore'!$C$3:$C$162,$B211,'Rozpis-skore'!$E$3:$E$128)+SUMIF('Rozpis-skore'!$D$3:$D$162,$B211,'Rozpis-skore'!$F$3:$F$128))</f>
        <v/>
      </c>
      <c r="N211" s="355" t="str">
        <f>IF((COUNTIFS('Rozpis-skore'!$C$3:$C$162,B211,'Rozpis-skore'!$B$3:$B$162,"&lt;&gt;N")+COUNTIFS('Rozpis-skore'!$D$3:$D$162,B211,'Rozpis-skore'!$B$3:$B$162,"&lt;&gt;N"))=0,"",SUMIF('Rozpis-skore'!$C$3:$C$162,$B211,'Rozpis-skore'!$F$3:$F$128)+SUMIF('Rozpis-skore'!$D$3:$D$162,$B211,'Rozpis-skore'!$E$3:$E$128))</f>
        <v/>
      </c>
      <c r="O211" s="233" t="str">
        <f t="shared" si="34"/>
        <v/>
      </c>
      <c r="P211" s="445" t="str">
        <f t="shared" si="35"/>
        <v/>
      </c>
      <c r="Q211" s="447" t="str">
        <f>Tabulka!Q211</f>
        <v/>
      </c>
      <c r="R211" s="447" t="str">
        <f>IF($Q211="","",IF(AND(COUNTIF($Q$208:$Q$215,$Q211)&gt;1,COUNTIF($Q$208:$Q$215,$Q211)&lt;COUNTA($C$208:$C$215)),HLOOKUP($B211,'rozstřely-skore'!$C$692:$BN$705,10,0),""))</f>
        <v/>
      </c>
      <c r="S211" s="448" t="str">
        <f>IF($Q211="","",IF(AND(COUNTIF($Q$208:$Q$215,$Q211)&gt;1,COUNTIF($Q$208:$Q$215,$Q211)&lt;COUNTA($C$208:$C$215)),HLOOKUP($B211,'rozstřely-skore'!$C$692:$BN$705,11,0),""))</f>
        <v/>
      </c>
      <c r="T211" s="449" t="str">
        <f>IF($Q211="","",IF(AND(COUNTIF($Q$208:$Q$215,$Q211)&gt;1,COUNTIF($Q$208:$Q$215,$Q211)&lt;COUNTA($C$208:$C$215)),HLOOKUP($B211,'rozstřely-skore'!$C$692:$BN$705,12,0),""))</f>
        <v/>
      </c>
      <c r="U211" s="447" t="str">
        <f>IF($Q211="","",IF(AND(COUNTIF($Q$208:$Q$215,$Q211)&gt;1,COUNTIF($Q$208:$Q$215,$Q211)&lt;COUNTA($C$208:$C$215)),HLOOKUP($B211,'rozstřely-skore'!$C$692:$BN$705,13,0),""))</f>
        <v/>
      </c>
      <c r="V211" s="450" t="str">
        <f>IF($Q211="","",IF(AND(COUNTIF($Q$208:$Q$215,$Q211)&gt;1,COUNTIF($Q$208:$Q$215,$Q211)&lt;COUNTA($C$208:$C$215)),HLOOKUP($B211,'rozstřely-skore'!$C$692:$BN$705,14,0),""))</f>
        <v/>
      </c>
      <c r="W211" s="325"/>
    </row>
    <row r="212" spans="1:23" ht="30" customHeight="1" x14ac:dyDescent="0.25">
      <c r="A212" s="324"/>
      <c r="B212" s="1013">
        <f>'Tabulky skupin'!B212</f>
        <v>185</v>
      </c>
      <c r="C212" s="1005" t="str">
        <f>VLOOKUP($B212,jednotlivci!$C$5:$G$164,5,0)</f>
        <v/>
      </c>
      <c r="D212" s="100" t="str">
        <f>IFERROR(CONCATENATE(VLOOKUP(CONCATENATE(D$207,"_",$B212),'Rozpis-skore'!$A$3:$AC$162,IF(VLOOKUP(CONCATENATE(D$207,"_",$B212),'Rozpis-skore'!$A$3:$AC$162,3,0)=$B212,5,6),0),":",VLOOKUP(CONCATENATE(D$207,"_",$B212),'Rozpis-skore'!$A$3:$AC$162,IF(VLOOKUP(CONCATENATE(D$207,"_",$B212),'Rozpis-skore'!$A$3:$AC$162,3,0)=$B212,6,5),0),IF(VLOOKUP(CONCATENATE(D$207,"_",$B212),'Rozpis-skore'!$A$3:$AC$162,20,0)&lt;&gt;"",CONCATENATE(" (",VLOOKUP(CONCATENATE(D$207,"_",$B212),'Rozpis-skore'!$A$3:$AC$162,20,0),")"),"")),"")</f>
        <v/>
      </c>
      <c r="E212" s="103" t="str">
        <f>IFERROR(CONCATENATE(VLOOKUP(CONCATENATE(E$207,"_",$B212),'Rozpis-skore'!$A$3:$AC$162,IF(VLOOKUP(CONCATENATE(E$207,"_",$B212),'Rozpis-skore'!$A$3:$AC$162,3,0)=$B212,5,6),0),":",VLOOKUP(CONCATENATE(E$207,"_",$B212),'Rozpis-skore'!$A$3:$AC$162,IF(VLOOKUP(CONCATENATE(E$207,"_",$B212),'Rozpis-skore'!$A$3:$AC$162,3,0)=$B212,6,5),0),IF(VLOOKUP(CONCATENATE(E$207,"_",$B212),'Rozpis-skore'!$A$3:$AC$162,20,0)&lt;&gt;"",CONCATENATE(" (",VLOOKUP(CONCATENATE(E$207,"_",$B212),'Rozpis-skore'!$A$3:$AC$162,20,0),")"),"")),"")</f>
        <v/>
      </c>
      <c r="F212" s="103" t="str">
        <f>IFERROR(CONCATENATE(VLOOKUP(CONCATENATE(F$207,"_",$B212),'Rozpis-skore'!$A$3:$AC$162,IF(VLOOKUP(CONCATENATE(F$207,"_",$B212),'Rozpis-skore'!$A$3:$AC$162,3,0)=$B212,5,6),0),":",VLOOKUP(CONCATENATE(F$207,"_",$B212),'Rozpis-skore'!$A$3:$AC$162,IF(VLOOKUP(CONCATENATE(F$207,"_",$B212),'Rozpis-skore'!$A$3:$AC$162,3,0)=$B212,6,5),0),IF(VLOOKUP(CONCATENATE(F$207,"_",$B212),'Rozpis-skore'!$A$3:$AC$162,20,0)&lt;&gt;"",CONCATENATE(" (",VLOOKUP(CONCATENATE(F$207,"_",$B212),'Rozpis-skore'!$A$3:$AC$162,20,0),")"),"")),"")</f>
        <v/>
      </c>
      <c r="G212" s="103" t="str">
        <f>IFERROR(CONCATENATE(VLOOKUP(CONCATENATE(G$207,"_",$B212),'Rozpis-skore'!$A$3:$AC$162,IF(VLOOKUP(CONCATENATE(G$207,"_",$B212),'Rozpis-skore'!$A$3:$AC$162,3,0)=$B212,5,6),0),":",VLOOKUP(CONCATENATE(G$207,"_",$B212),'Rozpis-skore'!$A$3:$AC$162,IF(VLOOKUP(CONCATENATE(G$207,"_",$B212),'Rozpis-skore'!$A$3:$AC$162,3,0)=$B212,6,5),0),IF(VLOOKUP(CONCATENATE(G$207,"_",$B212),'Rozpis-skore'!$A$3:$AC$162,20,0)&lt;&gt;"",CONCATENATE(" (",VLOOKUP(CONCATENATE(G$207,"_",$B212),'Rozpis-skore'!$A$3:$AC$162,20,0),")"),"")),"")</f>
        <v/>
      </c>
      <c r="H212" s="927" t="str">
        <f>G211</f>
        <v>X</v>
      </c>
      <c r="I212" s="101" t="str">
        <f>IFERROR(CONCATENATE(VLOOKUP(CONCATENATE($B212,"_",I$207),'Rozpis-skore'!$A$3:$AC$162,IF(VLOOKUP(CONCATENATE($B212,"_",I$207),'Rozpis-skore'!$A$3:$AC$162,3,0)=$B212,5,6),0),":",VLOOKUP(CONCATENATE($B212,"_",I$207),'Rozpis-skore'!$A$3:$AC$162,IF(VLOOKUP(CONCATENATE($B212,"_",I$207),'Rozpis-skore'!$A$3:$AC$162,3,0)=$B212,6,5),0),IF(VLOOKUP(CONCATENATE($B212,"_",I$207),'Rozpis-skore'!$A$3:$AC$162,20,0)&lt;&gt;"",CONCATENATE(" (",VLOOKUP(CONCATENATE($B212,"_",I$207),'Rozpis-skore'!$A$3:$AC$162,20,0),")"),"")),"")</f>
        <v/>
      </c>
      <c r="J212" s="101" t="str">
        <f>IFERROR(CONCATENATE(VLOOKUP(CONCATENATE($B212,"_",J$207),'Rozpis-skore'!$A$3:$AC$162,IF(VLOOKUP(CONCATENATE($B212,"_",J$207),'Rozpis-skore'!$A$3:$AC$162,3,0)=$B212,5,6),0),":",VLOOKUP(CONCATENATE($B212,"_",J$207),'Rozpis-skore'!$A$3:$AC$162,IF(VLOOKUP(CONCATENATE($B212,"_",J$207),'Rozpis-skore'!$A$3:$AC$162,3,0)=$B212,6,5),0),IF(VLOOKUP(CONCATENATE($B212,"_",J$207),'Rozpis-skore'!$A$3:$AC$162,20,0)&lt;&gt;"",CONCATENATE(" (",VLOOKUP(CONCATENATE($B212,"_",J$207),'Rozpis-skore'!$A$3:$AC$162,20,0),")"),"")),"")</f>
        <v/>
      </c>
      <c r="K212" s="102" t="str">
        <f>IFERROR(CONCATENATE(VLOOKUP(CONCATENATE($B212,"_",K$207),'Rozpis-skore'!$A$3:$AC$162,IF(VLOOKUP(CONCATENATE($B212,"_",K$207),'Rozpis-skore'!$A$3:$AC$162,3,0)=$B212,5,6),0),":",VLOOKUP(CONCATENATE($B212,"_",K$207),'Rozpis-skore'!$A$3:$AC$162,IF(VLOOKUP(CONCATENATE($B212,"_",K$207),'Rozpis-skore'!$A$3:$AC$162,3,0)=$B212,6,5),0),IF(VLOOKUP(CONCATENATE($B212,"_",K$207),'Rozpis-skore'!$A$3:$AC$162,20,0)&lt;&gt;"",CONCATENATE(" (",VLOOKUP(CONCATENATE($B212,"_",K$207),'Rozpis-skore'!$A$3:$AC$162,20,0),")"),"")),"")</f>
        <v/>
      </c>
      <c r="L212" s="232" t="str">
        <f>IF((COUNTIFS('Rozpis-skore'!$C$3:$C$162,B212,'Rozpis-skore'!$B$3:$B$162,"&lt;&gt;N")+COUNTIFS('Rozpis-skore'!$D$3:$D$162,B212,'Rozpis-skore'!$B$3:$B$162,"&lt;&gt;N"))=0,"",SUMIF('Rozpis-skore'!$C$3:$C$162,B212,'Rozpis-skore'!$I$3:$I$128)+SUMIF('Rozpis-skore'!$D$3:$D$162,B212,'Rozpis-skore'!$J$3:$J$128))</f>
        <v/>
      </c>
      <c r="M212" s="235" t="str">
        <f>IF((COUNTIFS('Rozpis-skore'!$C$3:$C$162,B212,'Rozpis-skore'!$B$3:$B$162,"&lt;&gt;N")+COUNTIFS('Rozpis-skore'!$D$3:$D$162,B212,'Rozpis-skore'!$B$3:$B$162,"&lt;&gt;N"))=0,"",SUMIF('Rozpis-skore'!$C$3:$C$162,$B212,'Rozpis-skore'!$E$3:$E$128)+SUMIF('Rozpis-skore'!$D$3:$D$162,$B212,'Rozpis-skore'!$F$3:$F$128))</f>
        <v/>
      </c>
      <c r="N212" s="355" t="str">
        <f>IF((COUNTIFS('Rozpis-skore'!$C$3:$C$162,B212,'Rozpis-skore'!$B$3:$B$162,"&lt;&gt;N")+COUNTIFS('Rozpis-skore'!$D$3:$D$162,B212,'Rozpis-skore'!$B$3:$B$162,"&lt;&gt;N"))=0,"",SUMIF('Rozpis-skore'!$C$3:$C$162,$B212,'Rozpis-skore'!$F$3:$F$128)+SUMIF('Rozpis-skore'!$D$3:$D$162,$B212,'Rozpis-skore'!$E$3:$E$128))</f>
        <v/>
      </c>
      <c r="O212" s="233" t="str">
        <f t="shared" si="34"/>
        <v/>
      </c>
      <c r="P212" s="445" t="str">
        <f t="shared" si="35"/>
        <v/>
      </c>
      <c r="Q212" s="447" t="str">
        <f>Tabulka!Q212</f>
        <v/>
      </c>
      <c r="R212" s="447" t="str">
        <f>IF($Q212="","",IF(AND(COUNTIF($Q$208:$Q$215,$Q212)&gt;1,COUNTIF($Q$208:$Q$215,$Q212)&lt;COUNTA($C$208:$C$215)),HLOOKUP($B212,'rozstřely-skore'!$C$692:$BN$705,10,0),""))</f>
        <v/>
      </c>
      <c r="S212" s="448" t="str">
        <f>IF($Q212="","",IF(AND(COUNTIF($Q$208:$Q$215,$Q212)&gt;1,COUNTIF($Q$208:$Q$215,$Q212)&lt;COUNTA($C$208:$C$215)),HLOOKUP($B212,'rozstřely-skore'!$C$692:$BN$705,11,0),""))</f>
        <v/>
      </c>
      <c r="T212" s="449" t="str">
        <f>IF($Q212="","",IF(AND(COUNTIF($Q$208:$Q$215,$Q212)&gt;1,COUNTIF($Q$208:$Q$215,$Q212)&lt;COUNTA($C$208:$C$215)),HLOOKUP($B212,'rozstřely-skore'!$C$692:$BN$705,12,0),""))</f>
        <v/>
      </c>
      <c r="U212" s="447" t="str">
        <f>IF($Q212="","",IF(AND(COUNTIF($Q$208:$Q$215,$Q212)&gt;1,COUNTIF($Q$208:$Q$215,$Q212)&lt;COUNTA($C$208:$C$215)),HLOOKUP($B212,'rozstřely-skore'!$C$692:$BN$705,13,0),""))</f>
        <v/>
      </c>
      <c r="V212" s="450" t="str">
        <f>IF($Q212="","",IF(AND(COUNTIF($Q$208:$Q$215,$Q212)&gt;1,COUNTIF($Q$208:$Q$215,$Q212)&lt;COUNTA($C$208:$C$215)),HLOOKUP($B212,'rozstřely-skore'!$C$692:$BN$705,14,0),""))</f>
        <v/>
      </c>
      <c r="W212" s="325"/>
    </row>
    <row r="213" spans="1:23" ht="30" customHeight="1" x14ac:dyDescent="0.25">
      <c r="A213" s="324"/>
      <c r="B213" s="1013">
        <f>'Tabulky skupin'!B213</f>
        <v>186</v>
      </c>
      <c r="C213" s="1005" t="str">
        <f>VLOOKUP($B213,jednotlivci!$C$5:$G$164,5,0)</f>
        <v/>
      </c>
      <c r="D213" s="100" t="str">
        <f>IFERROR(CONCATENATE(VLOOKUP(CONCATENATE(D$207,"_",$B213),'Rozpis-skore'!$A$3:$AC$162,IF(VLOOKUP(CONCATENATE(D$207,"_",$B213),'Rozpis-skore'!$A$3:$AC$162,3,0)=$B213,5,6),0),":",VLOOKUP(CONCATENATE(D$207,"_",$B213),'Rozpis-skore'!$A$3:$AC$162,IF(VLOOKUP(CONCATENATE(D$207,"_",$B213),'Rozpis-skore'!$A$3:$AC$162,3,0)=$B213,6,5),0),IF(VLOOKUP(CONCATENATE(D$207,"_",$B213),'Rozpis-skore'!$A$3:$AC$162,20,0)&lt;&gt;"",CONCATENATE(" (",VLOOKUP(CONCATENATE(D$207,"_",$B213),'Rozpis-skore'!$A$3:$AC$162,20,0),")"),"")),"")</f>
        <v/>
      </c>
      <c r="E213" s="103" t="str">
        <f>IFERROR(CONCATENATE(VLOOKUP(CONCATENATE(E$207,"_",$B213),'Rozpis-skore'!$A$3:$AC$162,IF(VLOOKUP(CONCATENATE(E$207,"_",$B213),'Rozpis-skore'!$A$3:$AC$162,3,0)=$B213,5,6),0),":",VLOOKUP(CONCATENATE(E$207,"_",$B213),'Rozpis-skore'!$A$3:$AC$162,IF(VLOOKUP(CONCATENATE(E$207,"_",$B213),'Rozpis-skore'!$A$3:$AC$162,3,0)=$B213,6,5),0),IF(VLOOKUP(CONCATENATE(E$207,"_",$B213),'Rozpis-skore'!$A$3:$AC$162,20,0)&lt;&gt;"",CONCATENATE(" (",VLOOKUP(CONCATENATE(E$207,"_",$B213),'Rozpis-skore'!$A$3:$AC$162,20,0),")"),"")),"")</f>
        <v/>
      </c>
      <c r="F213" s="103" t="str">
        <f>IFERROR(CONCATENATE(VLOOKUP(CONCATENATE(F$207,"_",$B213),'Rozpis-skore'!$A$3:$AC$162,IF(VLOOKUP(CONCATENATE(F$207,"_",$B213),'Rozpis-skore'!$A$3:$AC$162,3,0)=$B213,5,6),0),":",VLOOKUP(CONCATENATE(F$207,"_",$B213),'Rozpis-skore'!$A$3:$AC$162,IF(VLOOKUP(CONCATENATE(F$207,"_",$B213),'Rozpis-skore'!$A$3:$AC$162,3,0)=$B213,6,5),0),IF(VLOOKUP(CONCATENATE(F$207,"_",$B213),'Rozpis-skore'!$A$3:$AC$162,20,0)&lt;&gt;"",CONCATENATE(" (",VLOOKUP(CONCATENATE(F$207,"_",$B213),'Rozpis-skore'!$A$3:$AC$162,20,0),")"),"")),"")</f>
        <v/>
      </c>
      <c r="G213" s="103" t="str">
        <f>IFERROR(CONCATENATE(VLOOKUP(CONCATENATE(G$207,"_",$B213),'Rozpis-skore'!$A$3:$AC$162,IF(VLOOKUP(CONCATENATE(G$207,"_",$B213),'Rozpis-skore'!$A$3:$AC$162,3,0)=$B213,5,6),0),":",VLOOKUP(CONCATENATE(G$207,"_",$B213),'Rozpis-skore'!$A$3:$AC$162,IF(VLOOKUP(CONCATENATE(G$207,"_",$B213),'Rozpis-skore'!$A$3:$AC$162,3,0)=$B213,6,5),0),IF(VLOOKUP(CONCATENATE(G$207,"_",$B213),'Rozpis-skore'!$A$3:$AC$162,20,0)&lt;&gt;"",CONCATENATE(" (",VLOOKUP(CONCATENATE(G$207,"_",$B213),'Rozpis-skore'!$A$3:$AC$162,20,0),")"),"")),"")</f>
        <v/>
      </c>
      <c r="H213" s="103" t="str">
        <f>IFERROR(CONCATENATE(VLOOKUP(CONCATENATE(H$207,"_",$B213),'Rozpis-skore'!$A$3:$AC$162,IF(VLOOKUP(CONCATENATE(H$207,"_",$B213),'Rozpis-skore'!$A$3:$AC$162,3,0)=$B213,5,6),0),":",VLOOKUP(CONCATENATE(H$207,"_",$B213),'Rozpis-skore'!$A$3:$AC$162,IF(VLOOKUP(CONCATENATE(H$207,"_",$B213),'Rozpis-skore'!$A$3:$AC$162,3,0)=$B213,6,5),0),IF(VLOOKUP(CONCATENATE(H$207,"_",$B213),'Rozpis-skore'!$A$3:$AC$162,20,0)&lt;&gt;"",CONCATENATE(" (",VLOOKUP(CONCATENATE(H$207,"_",$B213),'Rozpis-skore'!$A$3:$AC$162,20,0),")"),"")),"")</f>
        <v/>
      </c>
      <c r="I213" s="927" t="str">
        <f>H212</f>
        <v>X</v>
      </c>
      <c r="J213" s="101" t="str">
        <f>IFERROR(CONCATENATE(VLOOKUP(CONCATENATE($B213,"_",J$207),'Rozpis-skore'!$A$3:$AC$162,IF(VLOOKUP(CONCATENATE($B213,"_",J$207),'Rozpis-skore'!$A$3:$AC$162,3,0)=$B213,5,6),0),":",VLOOKUP(CONCATENATE($B213,"_",J$207),'Rozpis-skore'!$A$3:$AC$162,IF(VLOOKUP(CONCATENATE($B213,"_",J$207),'Rozpis-skore'!$A$3:$AC$162,3,0)=$B213,6,5),0),IF(VLOOKUP(CONCATENATE($B213,"_",J$207),'Rozpis-skore'!$A$3:$AC$162,20,0)&lt;&gt;"",CONCATENATE(" (",VLOOKUP(CONCATENATE($B213,"_",J$207),'Rozpis-skore'!$A$3:$AC$162,20,0),")"),"")),"")</f>
        <v/>
      </c>
      <c r="K213" s="102" t="str">
        <f>IFERROR(CONCATENATE(VLOOKUP(CONCATENATE($B213,"_",K$207),'Rozpis-skore'!$A$3:$AC$162,IF(VLOOKUP(CONCATENATE($B213,"_",K$207),'Rozpis-skore'!$A$3:$AC$162,3,0)=$B213,5,6),0),":",VLOOKUP(CONCATENATE($B213,"_",K$207),'Rozpis-skore'!$A$3:$AC$162,IF(VLOOKUP(CONCATENATE($B213,"_",K$207),'Rozpis-skore'!$A$3:$AC$162,3,0)=$B213,6,5),0),IF(VLOOKUP(CONCATENATE($B213,"_",K$207),'Rozpis-skore'!$A$3:$AC$162,20,0)&lt;&gt;"",CONCATENATE(" (",VLOOKUP(CONCATENATE($B213,"_",K$207),'Rozpis-skore'!$A$3:$AC$162,20,0),")"),"")),"")</f>
        <v/>
      </c>
      <c r="L213" s="232" t="str">
        <f>IF((COUNTIFS('Rozpis-skore'!$C$3:$C$162,B213,'Rozpis-skore'!$B$3:$B$162,"&lt;&gt;N")+COUNTIFS('Rozpis-skore'!$D$3:$D$162,B213,'Rozpis-skore'!$B$3:$B$162,"&lt;&gt;N"))=0,"",SUMIF('Rozpis-skore'!$C$3:$C$162,B213,'Rozpis-skore'!$I$3:$I$128)+SUMIF('Rozpis-skore'!$D$3:$D$162,B213,'Rozpis-skore'!$J$3:$J$128))</f>
        <v/>
      </c>
      <c r="M213" s="235" t="str">
        <f>IF((COUNTIFS('Rozpis-skore'!$C$3:$C$162,B213,'Rozpis-skore'!$B$3:$B$162,"&lt;&gt;N")+COUNTIFS('Rozpis-skore'!$D$3:$D$162,B213,'Rozpis-skore'!$B$3:$B$162,"&lt;&gt;N"))=0,"",SUMIF('Rozpis-skore'!$C$3:$C$162,$B213,'Rozpis-skore'!$E$3:$E$128)+SUMIF('Rozpis-skore'!$D$3:$D$162,$B213,'Rozpis-skore'!$F$3:$F$128))</f>
        <v/>
      </c>
      <c r="N213" s="355" t="str">
        <f>IF((COUNTIFS('Rozpis-skore'!$C$3:$C$162,B213,'Rozpis-skore'!$B$3:$B$162,"&lt;&gt;N")+COUNTIFS('Rozpis-skore'!$D$3:$D$162,B213,'Rozpis-skore'!$B$3:$B$162,"&lt;&gt;N"))=0,"",SUMIF('Rozpis-skore'!$C$3:$C$162,$B213,'Rozpis-skore'!$F$3:$F$128)+SUMIF('Rozpis-skore'!$D$3:$D$162,$B213,'Rozpis-skore'!$E$3:$E$128))</f>
        <v/>
      </c>
      <c r="O213" s="233" t="str">
        <f t="shared" si="34"/>
        <v/>
      </c>
      <c r="P213" s="445" t="str">
        <f t="shared" si="35"/>
        <v/>
      </c>
      <c r="Q213" s="447" t="str">
        <f>Tabulka!Q213</f>
        <v/>
      </c>
      <c r="R213" s="447" t="str">
        <f>IF($Q213="","",IF(AND(COUNTIF($Q$208:$Q$215,$Q213)&gt;1,COUNTIF($Q$208:$Q$215,$Q213)&lt;COUNTA($C$208:$C$215)),HLOOKUP($B213,'rozstřely-skore'!$C$692:$BN$705,10,0),""))</f>
        <v/>
      </c>
      <c r="S213" s="448" t="str">
        <f>IF($Q213="","",IF(AND(COUNTIF($Q$208:$Q$215,$Q213)&gt;1,COUNTIF($Q$208:$Q$215,$Q213)&lt;COUNTA($C$208:$C$215)),HLOOKUP($B213,'rozstřely-skore'!$C$692:$BN$705,11,0),""))</f>
        <v/>
      </c>
      <c r="T213" s="449" t="str">
        <f>IF($Q213="","",IF(AND(COUNTIF($Q$208:$Q$215,$Q213)&gt;1,COUNTIF($Q$208:$Q$215,$Q213)&lt;COUNTA($C$208:$C$215)),HLOOKUP($B213,'rozstřely-skore'!$C$692:$BN$705,12,0),""))</f>
        <v/>
      </c>
      <c r="U213" s="447" t="str">
        <f>IF($Q213="","",IF(AND(COUNTIF($Q$208:$Q$215,$Q213)&gt;1,COUNTIF($Q$208:$Q$215,$Q213)&lt;COUNTA($C$208:$C$215)),HLOOKUP($B213,'rozstřely-skore'!$C$692:$BN$705,13,0),""))</f>
        <v/>
      </c>
      <c r="V213" s="450" t="str">
        <f>IF($Q213="","",IF(AND(COUNTIF($Q$208:$Q$215,$Q213)&gt;1,COUNTIF($Q$208:$Q$215,$Q213)&lt;COUNTA($C$208:$C$215)),HLOOKUP($B213,'rozstřely-skore'!$C$692:$BN$705,14,0),""))</f>
        <v/>
      </c>
      <c r="W213" s="325"/>
    </row>
    <row r="214" spans="1:23" ht="30" customHeight="1" x14ac:dyDescent="0.25">
      <c r="A214" s="324"/>
      <c r="B214" s="1013">
        <f>'Tabulky skupin'!B214</f>
        <v>187</v>
      </c>
      <c r="C214" s="1005" t="str">
        <f>VLOOKUP($B214,jednotlivci!$C$5:$G$164,5,0)</f>
        <v/>
      </c>
      <c r="D214" s="100" t="str">
        <f>IFERROR(CONCATENATE(VLOOKUP(CONCATENATE(D$207,"_",$B214),'Rozpis-skore'!$A$3:$AC$162,IF(VLOOKUP(CONCATENATE(D$207,"_",$B214),'Rozpis-skore'!$A$3:$AC$162,3,0)=$B214,5,6),0),":",VLOOKUP(CONCATENATE(D$207,"_",$B214),'Rozpis-skore'!$A$3:$AC$162,IF(VLOOKUP(CONCATENATE(D$207,"_",$B214),'Rozpis-skore'!$A$3:$AC$162,3,0)=$B214,6,5),0),IF(VLOOKUP(CONCATENATE(D$207,"_",$B214),'Rozpis-skore'!$A$3:$AC$162,20,0)&lt;&gt;"",CONCATENATE(" (",VLOOKUP(CONCATENATE(D$207,"_",$B214),'Rozpis-skore'!$A$3:$AC$162,20,0),")"),"")),"")</f>
        <v/>
      </c>
      <c r="E214" s="103" t="str">
        <f>IFERROR(CONCATENATE(VLOOKUP(CONCATENATE(E$207,"_",$B214),'Rozpis-skore'!$A$3:$AC$162,IF(VLOOKUP(CONCATENATE(E$207,"_",$B214),'Rozpis-skore'!$A$3:$AC$162,3,0)=$B214,5,6),0),":",VLOOKUP(CONCATENATE(E$207,"_",$B214),'Rozpis-skore'!$A$3:$AC$162,IF(VLOOKUP(CONCATENATE(E$207,"_",$B214),'Rozpis-skore'!$A$3:$AC$162,3,0)=$B214,6,5),0),IF(VLOOKUP(CONCATENATE(E$207,"_",$B214),'Rozpis-skore'!$A$3:$AC$162,20,0)&lt;&gt;"",CONCATENATE(" (",VLOOKUP(CONCATENATE(E$207,"_",$B214),'Rozpis-skore'!$A$3:$AC$162,20,0),")"),"")),"")</f>
        <v/>
      </c>
      <c r="F214" s="103" t="str">
        <f>IFERROR(CONCATENATE(VLOOKUP(CONCATENATE(F$207,"_",$B214),'Rozpis-skore'!$A$3:$AC$162,IF(VLOOKUP(CONCATENATE(F$207,"_",$B214),'Rozpis-skore'!$A$3:$AC$162,3,0)=$B214,5,6),0),":",VLOOKUP(CONCATENATE(F$207,"_",$B214),'Rozpis-skore'!$A$3:$AC$162,IF(VLOOKUP(CONCATENATE(F$207,"_",$B214),'Rozpis-skore'!$A$3:$AC$162,3,0)=$B214,6,5),0),IF(VLOOKUP(CONCATENATE(F$207,"_",$B214),'Rozpis-skore'!$A$3:$AC$162,20,0)&lt;&gt;"",CONCATENATE(" (",VLOOKUP(CONCATENATE(F$207,"_",$B214),'Rozpis-skore'!$A$3:$AC$162,20,0),")"),"")),"")</f>
        <v/>
      </c>
      <c r="G214" s="103" t="str">
        <f>IFERROR(CONCATENATE(VLOOKUP(CONCATENATE(G$207,"_",$B214),'Rozpis-skore'!$A$3:$AC$162,IF(VLOOKUP(CONCATENATE(G$207,"_",$B214),'Rozpis-skore'!$A$3:$AC$162,3,0)=$B214,5,6),0),":",VLOOKUP(CONCATENATE(G$207,"_",$B214),'Rozpis-skore'!$A$3:$AC$162,IF(VLOOKUP(CONCATENATE(G$207,"_",$B214),'Rozpis-skore'!$A$3:$AC$162,3,0)=$B214,6,5),0),IF(VLOOKUP(CONCATENATE(G$207,"_",$B214),'Rozpis-skore'!$A$3:$AC$162,20,0)&lt;&gt;"",CONCATENATE(" (",VLOOKUP(CONCATENATE(G$207,"_",$B214),'Rozpis-skore'!$A$3:$AC$162,20,0),")"),"")),"")</f>
        <v/>
      </c>
      <c r="H214" s="103" t="str">
        <f>IFERROR(CONCATENATE(VLOOKUP(CONCATENATE(H$207,"_",$B214),'Rozpis-skore'!$A$3:$AC$162,IF(VLOOKUP(CONCATENATE(H$207,"_",$B214),'Rozpis-skore'!$A$3:$AC$162,3,0)=$B214,5,6),0),":",VLOOKUP(CONCATENATE(H$207,"_",$B214),'Rozpis-skore'!$A$3:$AC$162,IF(VLOOKUP(CONCATENATE(H$207,"_",$B214),'Rozpis-skore'!$A$3:$AC$162,3,0)=$B214,6,5),0),IF(VLOOKUP(CONCATENATE(H$207,"_",$B214),'Rozpis-skore'!$A$3:$AC$162,20,0)&lt;&gt;"",CONCATENATE(" (",VLOOKUP(CONCATENATE(H$207,"_",$B214),'Rozpis-skore'!$A$3:$AC$162,20,0),")"),"")),"")</f>
        <v/>
      </c>
      <c r="I214" s="103" t="str">
        <f>IFERROR(CONCATENATE(VLOOKUP(CONCATENATE(I$207,"_",$B214),'Rozpis-skore'!$A$3:$AC$162,IF(VLOOKUP(CONCATENATE(I$207,"_",$B214),'Rozpis-skore'!$A$3:$AC$162,3,0)=$B214,5,6),0),":",VLOOKUP(CONCATENATE(I$207,"_",$B214),'Rozpis-skore'!$A$3:$AC$162,IF(VLOOKUP(CONCATENATE(I$207,"_",$B214),'Rozpis-skore'!$A$3:$AC$162,3,0)=$B214,6,5),0),IF(VLOOKUP(CONCATENATE(I$207,"_",$B214),'Rozpis-skore'!$A$3:$AC$162,20,0)&lt;&gt;"",CONCATENATE(" (",VLOOKUP(CONCATENATE(I$207,"_",$B214),'Rozpis-skore'!$A$3:$AC$162,20,0),")"),"")),"")</f>
        <v/>
      </c>
      <c r="J214" s="927" t="str">
        <f>I213</f>
        <v>X</v>
      </c>
      <c r="K214" s="102" t="str">
        <f>IFERROR(CONCATENATE(VLOOKUP(CONCATENATE($B214,"_",K$207),'Rozpis-skore'!$A$3:$AC$162,IF(VLOOKUP(CONCATENATE($B214,"_",K$207),'Rozpis-skore'!$A$3:$AC$162,3,0)=$B214,5,6),0),":",VLOOKUP(CONCATENATE($B214,"_",K$207),'Rozpis-skore'!$A$3:$AC$162,IF(VLOOKUP(CONCATENATE($B214,"_",K$207),'Rozpis-skore'!$A$3:$AC$162,3,0)=$B214,6,5),0),IF(VLOOKUP(CONCATENATE($B214,"_",K$207),'Rozpis-skore'!$A$3:$AC$162,20,0)&lt;&gt;"",CONCATENATE(" (",VLOOKUP(CONCATENATE($B214,"_",K$207),'Rozpis-skore'!$A$3:$AC$162,20,0),")"),"")),"")</f>
        <v/>
      </c>
      <c r="L214" s="232" t="str">
        <f>IF((COUNTIFS('Rozpis-skore'!$C$3:$C$162,B214,'Rozpis-skore'!$B$3:$B$162,"&lt;&gt;N")+COUNTIFS('Rozpis-skore'!$D$3:$D$162,B214,'Rozpis-skore'!$B$3:$B$162,"&lt;&gt;N"))=0,"",SUMIF('Rozpis-skore'!$C$3:$C$162,B214,'Rozpis-skore'!$I$3:$I$128)+SUMIF('Rozpis-skore'!$D$3:$D$162,B214,'Rozpis-skore'!$J$3:$J$128))</f>
        <v/>
      </c>
      <c r="M214" s="235" t="str">
        <f>IF((COUNTIFS('Rozpis-skore'!$C$3:$C$162,B214,'Rozpis-skore'!$B$3:$B$162,"&lt;&gt;N")+COUNTIFS('Rozpis-skore'!$D$3:$D$162,B214,'Rozpis-skore'!$B$3:$B$162,"&lt;&gt;N"))=0,"",SUMIF('Rozpis-skore'!$C$3:$C$162,$B214,'Rozpis-skore'!$E$3:$E$128)+SUMIF('Rozpis-skore'!$D$3:$D$162,$B214,'Rozpis-skore'!$F$3:$F$128))</f>
        <v/>
      </c>
      <c r="N214" s="355" t="str">
        <f>IF((COUNTIFS('Rozpis-skore'!$C$3:$C$162,B214,'Rozpis-skore'!$B$3:$B$162,"&lt;&gt;N")+COUNTIFS('Rozpis-skore'!$D$3:$D$162,B214,'Rozpis-skore'!$B$3:$B$162,"&lt;&gt;N"))=0,"",SUMIF('Rozpis-skore'!$C$3:$C$162,$B214,'Rozpis-skore'!$F$3:$F$128)+SUMIF('Rozpis-skore'!$D$3:$D$162,$B214,'Rozpis-skore'!$E$3:$E$128))</f>
        <v/>
      </c>
      <c r="O214" s="233" t="str">
        <f t="shared" si="34"/>
        <v/>
      </c>
      <c r="P214" s="445" t="str">
        <f t="shared" si="35"/>
        <v/>
      </c>
      <c r="Q214" s="447" t="str">
        <f>Tabulka!Q214</f>
        <v/>
      </c>
      <c r="R214" s="447" t="str">
        <f>IF($Q214="","",IF(AND(COUNTIF($Q$208:$Q$215,$Q214)&gt;1,COUNTIF($Q$208:$Q$215,$Q214)&lt;COUNTA($C$208:$C$215)),HLOOKUP($B214,'rozstřely-skore'!$C$692:$BN$705,10,0),""))</f>
        <v/>
      </c>
      <c r="S214" s="448" t="str">
        <f>IF($Q214="","",IF(AND(COUNTIF($Q$208:$Q$215,$Q214)&gt;1,COUNTIF($Q$208:$Q$215,$Q214)&lt;COUNTA($C$208:$C$215)),HLOOKUP($B214,'rozstřely-skore'!$C$692:$BN$705,11,0),""))</f>
        <v/>
      </c>
      <c r="T214" s="449" t="str">
        <f>IF($Q214="","",IF(AND(COUNTIF($Q$208:$Q$215,$Q214)&gt;1,COUNTIF($Q$208:$Q$215,$Q214)&lt;COUNTA($C$208:$C$215)),HLOOKUP($B214,'rozstřely-skore'!$C$692:$BN$705,12,0),""))</f>
        <v/>
      </c>
      <c r="U214" s="447" t="str">
        <f>IF($Q214="","",IF(AND(COUNTIF($Q$208:$Q$215,$Q214)&gt;1,COUNTIF($Q$208:$Q$215,$Q214)&lt;COUNTA($C$208:$C$215)),HLOOKUP($B214,'rozstřely-skore'!$C$692:$BN$705,13,0),""))</f>
        <v/>
      </c>
      <c r="V214" s="450" t="str">
        <f>IF($Q214="","",IF(AND(COUNTIF($Q$208:$Q$215,$Q214)&gt;1,COUNTIF($Q$208:$Q$215,$Q214)&lt;COUNTA($C$208:$C$215)),HLOOKUP($B214,'rozstřely-skore'!$C$692:$BN$705,14,0),""))</f>
        <v/>
      </c>
      <c r="W214" s="325"/>
    </row>
    <row r="215" spans="1:23" ht="30" customHeight="1" thickBot="1" x14ac:dyDescent="0.3">
      <c r="A215" s="324"/>
      <c r="B215" s="1014">
        <f>'Tabulky skupin'!B215</f>
        <v>188</v>
      </c>
      <c r="C215" s="1006" t="str">
        <f>VLOOKUP($B215,jednotlivci!$C$5:$G$164,5,0)</f>
        <v/>
      </c>
      <c r="D215" s="104" t="str">
        <f>IFERROR(CONCATENATE(VLOOKUP(CONCATENATE(D$207,"_",$B215),'Rozpis-skore'!$A$3:$AC$162,IF(VLOOKUP(CONCATENATE(D$207,"_",$B215),'Rozpis-skore'!$A$3:$AC$162,3,0)=$B215,5,6),0),":",VLOOKUP(CONCATENATE(D$207,"_",$B215),'Rozpis-skore'!$A$3:$AC$162,IF(VLOOKUP(CONCATENATE(D$207,"_",$B215),'Rozpis-skore'!$A$3:$AC$162,3,0)=$B215,6,5),0),IF(VLOOKUP(CONCATENATE(D$207,"_",$B215),'Rozpis-skore'!$A$3:$AC$162,20,0)&lt;&gt;"",CONCATENATE(" (",VLOOKUP(CONCATENATE(D$207,"_",$B215),'Rozpis-skore'!$A$3:$AC$162,20,0),")"),"")),"")</f>
        <v/>
      </c>
      <c r="E215" s="105" t="str">
        <f>IFERROR(CONCATENATE(VLOOKUP(CONCATENATE(E$207,"_",$B215),'Rozpis-skore'!$A$3:$AC$162,IF(VLOOKUP(CONCATENATE(E$207,"_",$B215),'Rozpis-skore'!$A$3:$AC$162,3,0)=$B215,5,6),0),":",VLOOKUP(CONCATENATE(E$207,"_",$B215),'Rozpis-skore'!$A$3:$AC$162,IF(VLOOKUP(CONCATENATE(E$207,"_",$B215),'Rozpis-skore'!$A$3:$AC$162,3,0)=$B215,6,5),0),IF(VLOOKUP(CONCATENATE(E$207,"_",$B215),'Rozpis-skore'!$A$3:$AC$162,20,0)&lt;&gt;"",CONCATENATE(" (",VLOOKUP(CONCATENATE(E$207,"_",$B215),'Rozpis-skore'!$A$3:$AC$162,20,0),")"),"")),"")</f>
        <v/>
      </c>
      <c r="F215" s="105" t="str">
        <f>IFERROR(CONCATENATE(VLOOKUP(CONCATENATE(F$207,"_",$B215),'Rozpis-skore'!$A$3:$AC$162,IF(VLOOKUP(CONCATENATE(F$207,"_",$B215),'Rozpis-skore'!$A$3:$AC$162,3,0)=$B215,5,6),0),":",VLOOKUP(CONCATENATE(F$207,"_",$B215),'Rozpis-skore'!$A$3:$AC$162,IF(VLOOKUP(CONCATENATE(F$207,"_",$B215),'Rozpis-skore'!$A$3:$AC$162,3,0)=$B215,6,5),0),IF(VLOOKUP(CONCATENATE(F$207,"_",$B215),'Rozpis-skore'!$A$3:$AC$162,20,0)&lt;&gt;"",CONCATENATE(" (",VLOOKUP(CONCATENATE(F$207,"_",$B215),'Rozpis-skore'!$A$3:$AC$162,20,0),")"),"")),"")</f>
        <v/>
      </c>
      <c r="G215" s="105" t="str">
        <f>IFERROR(CONCATENATE(VLOOKUP(CONCATENATE(G$207,"_",$B215),'Rozpis-skore'!$A$3:$AC$162,IF(VLOOKUP(CONCATENATE(G$207,"_",$B215),'Rozpis-skore'!$A$3:$AC$162,3,0)=$B215,5,6),0),":",VLOOKUP(CONCATENATE(G$207,"_",$B215),'Rozpis-skore'!$A$3:$AC$162,IF(VLOOKUP(CONCATENATE(G$207,"_",$B215),'Rozpis-skore'!$A$3:$AC$162,3,0)=$B215,6,5),0),IF(VLOOKUP(CONCATENATE(G$207,"_",$B215),'Rozpis-skore'!$A$3:$AC$162,20,0)&lt;&gt;"",CONCATENATE(" (",VLOOKUP(CONCATENATE(G$207,"_",$B215),'Rozpis-skore'!$A$3:$AC$162,20,0),")"),"")),"")</f>
        <v/>
      </c>
      <c r="H215" s="105" t="str">
        <f>IFERROR(CONCATENATE(VLOOKUP(CONCATENATE(H$207,"_",$B215),'Rozpis-skore'!$A$3:$AC$162,IF(VLOOKUP(CONCATENATE(H$207,"_",$B215),'Rozpis-skore'!$A$3:$AC$162,3,0)=$B215,5,6),0),":",VLOOKUP(CONCATENATE(H$207,"_",$B215),'Rozpis-skore'!$A$3:$AC$162,IF(VLOOKUP(CONCATENATE(H$207,"_",$B215),'Rozpis-skore'!$A$3:$AC$162,3,0)=$B215,6,5),0),IF(VLOOKUP(CONCATENATE(H$207,"_",$B215),'Rozpis-skore'!$A$3:$AC$162,20,0)&lt;&gt;"",CONCATENATE(" (",VLOOKUP(CONCATENATE(H$207,"_",$B215),'Rozpis-skore'!$A$3:$AC$162,20,0),")"),"")),"")</f>
        <v/>
      </c>
      <c r="I215" s="105" t="str">
        <f>IFERROR(CONCATENATE(VLOOKUP(CONCATENATE(I$207,"_",$B215),'Rozpis-skore'!$A$3:$AC$162,IF(VLOOKUP(CONCATENATE(I$207,"_",$B215),'Rozpis-skore'!$A$3:$AC$162,3,0)=$B215,5,6),0),":",VLOOKUP(CONCATENATE(I$207,"_",$B215),'Rozpis-skore'!$A$3:$AC$162,IF(VLOOKUP(CONCATENATE(I$207,"_",$B215),'Rozpis-skore'!$A$3:$AC$162,3,0)=$B215,6,5),0),IF(VLOOKUP(CONCATENATE(I$207,"_",$B215),'Rozpis-skore'!$A$3:$AC$162,20,0)&lt;&gt;"",CONCATENATE(" (",VLOOKUP(CONCATENATE(I$207,"_",$B215),'Rozpis-skore'!$A$3:$AC$162,20,0),")"),"")),"")</f>
        <v/>
      </c>
      <c r="J215" s="105" t="str">
        <f>IFERROR(CONCATENATE(VLOOKUP(CONCATENATE(J$207,"_",$B215),'Rozpis-skore'!$A$3:$AC$162,IF(VLOOKUP(CONCATENATE(J$207,"_",$B215),'Rozpis-skore'!$A$3:$AC$162,3,0)=$B215,5,6),0),":",VLOOKUP(CONCATENATE(J$207,"_",$B215),'Rozpis-skore'!$A$3:$AC$162,IF(VLOOKUP(CONCATENATE(J$207,"_",$B215),'Rozpis-skore'!$A$3:$AC$162,3,0)=$B215,6,5),0),IF(VLOOKUP(CONCATENATE(J$207,"_",$B215),'Rozpis-skore'!$A$3:$AC$162,20,0)&lt;&gt;"",CONCATENATE(" (",VLOOKUP(CONCATENATE(J$207,"_",$B215),'Rozpis-skore'!$A$3:$AC$162,20,0),")"),"")),"")</f>
        <v/>
      </c>
      <c r="K215" s="927" t="str">
        <f>J214</f>
        <v>X</v>
      </c>
      <c r="L215" s="351" t="str">
        <f>IF((COUNTIFS('Rozpis-skore'!$C$3:$C$162,B215,'Rozpis-skore'!$B$3:$B$162,"&lt;&gt;N")+COUNTIFS('Rozpis-skore'!$D$3:$D$162,B215,'Rozpis-skore'!$B$3:$B$162,"&lt;&gt;N"))=0,"",SUMIF('Rozpis-skore'!$C$3:$C$162,B215,'Rozpis-skore'!$I$3:$I$128)+SUMIF('Rozpis-skore'!$D$3:$D$162,B215,'Rozpis-skore'!$J$3:$J$128))</f>
        <v/>
      </c>
      <c r="M215" s="352" t="str">
        <f>IF((COUNTIFS('Rozpis-skore'!$C$3:$C$162,B215,'Rozpis-skore'!$B$3:$B$162,"&lt;&gt;N")+COUNTIFS('Rozpis-skore'!$D$3:$D$162,B215,'Rozpis-skore'!$B$3:$B$162,"&lt;&gt;N"))=0,"",SUMIF('Rozpis-skore'!$C$3:$C$162,$B215,'Rozpis-skore'!$E$3:$E$128)+SUMIF('Rozpis-skore'!$D$3:$D$162,$B215,'Rozpis-skore'!$F$3:$F$128))</f>
        <v/>
      </c>
      <c r="N215" s="356" t="str">
        <f>IF((COUNTIFS('Rozpis-skore'!$C$3:$C$162,B215,'Rozpis-skore'!$B$3:$B$162,"&lt;&gt;N")+COUNTIFS('Rozpis-skore'!$D$3:$D$162,B215,'Rozpis-skore'!$B$3:$B$162,"&lt;&gt;N"))=0,"",SUMIF('Rozpis-skore'!$C$3:$C$162,$B215,'Rozpis-skore'!$F$3:$F$128)+SUMIF('Rozpis-skore'!$D$3:$D$162,$B215,'Rozpis-skore'!$E$3:$E$128))</f>
        <v/>
      </c>
      <c r="O215" s="353" t="str">
        <f t="shared" si="34"/>
        <v/>
      </c>
      <c r="P215" s="458" t="str">
        <f t="shared" si="35"/>
        <v/>
      </c>
      <c r="Q215" s="447" t="str">
        <f>Tabulka!Q215</f>
        <v/>
      </c>
      <c r="R215" s="460" t="str">
        <f>IF($Q215="","",IF(AND(COUNTIF($Q$208:$Q$215,$Q215)&gt;1,COUNTIF($Q$208:$Q$215,$Q215)&lt;COUNTA($C$208:$C$215)),HLOOKUP($B215,'rozstřely-skore'!$C$692:$BN$705,10,0),""))</f>
        <v/>
      </c>
      <c r="S215" s="461" t="str">
        <f>IF($Q215="","",IF(AND(COUNTIF($Q$208:$Q$215,$Q215)&gt;1,COUNTIF($Q$208:$Q$215,$Q215)&lt;COUNTA($C$208:$C$215)),HLOOKUP($B215,'rozstřely-skore'!$C$692:$BN$705,11,0),""))</f>
        <v/>
      </c>
      <c r="T215" s="462" t="str">
        <f>IF($Q215="","",IF(AND(COUNTIF($Q$208:$Q$215,$Q215)&gt;1,COUNTIF($Q$208:$Q$215,$Q215)&lt;COUNTA($C$208:$C$215)),HLOOKUP($B215,'rozstřely-skore'!$C$692:$BN$705,12,0),""))</f>
        <v/>
      </c>
      <c r="U215" s="460" t="str">
        <f>IF($Q215="","",IF(AND(COUNTIF($Q$208:$Q$215,$Q215)&gt;1,COUNTIF($Q$208:$Q$215,$Q215)&lt;COUNTA($C$208:$C$215)),HLOOKUP($B215,'rozstřely-skore'!$C$692:$BN$705,13,0),""))</f>
        <v/>
      </c>
      <c r="V215" s="463" t="str">
        <f>IF($Q215="","",IF(AND(COUNTIF($Q$208:$Q$215,$Q215)&gt;1,COUNTIF($Q$208:$Q$215,$Q215)&lt;COUNTA($C$208:$C$215)),HLOOKUP($B215,'rozstřely-skore'!$C$692:$BN$705,14,0),""))</f>
        <v/>
      </c>
      <c r="W215" s="325"/>
    </row>
    <row r="216" spans="1:23" ht="30" customHeight="1" x14ac:dyDescent="0.3">
      <c r="A216" s="324"/>
      <c r="B216" s="61"/>
      <c r="C216" s="824"/>
      <c r="D216" s="504"/>
      <c r="E216" s="504"/>
      <c r="F216" s="504"/>
      <c r="G216" s="504"/>
      <c r="H216" s="504"/>
      <c r="I216" s="504"/>
      <c r="J216" s="504"/>
      <c r="K216" s="505"/>
      <c r="L216" s="506"/>
      <c r="M216" s="507"/>
      <c r="N216" s="508"/>
      <c r="O216" s="506"/>
      <c r="P216" s="506"/>
      <c r="Q216" s="509"/>
      <c r="R216" s="509"/>
      <c r="S216" s="510"/>
      <c r="T216" s="511"/>
      <c r="U216" s="509"/>
      <c r="V216" s="509"/>
      <c r="W216" s="329"/>
    </row>
    <row r="217" spans="1:23" ht="30" customHeight="1" thickBot="1" x14ac:dyDescent="0.35">
      <c r="A217" s="324"/>
      <c r="B217" s="331"/>
      <c r="C217" s="829"/>
      <c r="D217" s="535"/>
      <c r="E217" s="535"/>
      <c r="F217" s="535"/>
      <c r="G217" s="535"/>
      <c r="H217" s="535"/>
      <c r="I217" s="535"/>
      <c r="J217" s="535"/>
      <c r="K217" s="535"/>
      <c r="L217" s="480"/>
      <c r="M217" s="536"/>
      <c r="N217" s="537"/>
      <c r="O217" s="480"/>
      <c r="P217" s="480"/>
      <c r="Q217" s="480"/>
      <c r="R217" s="335"/>
      <c r="S217" s="536"/>
      <c r="T217" s="538"/>
      <c r="U217" s="480"/>
      <c r="V217" s="480"/>
      <c r="W217" s="325"/>
    </row>
    <row r="218" spans="1:23" ht="30" customHeight="1" x14ac:dyDescent="0.25">
      <c r="A218" s="324"/>
      <c r="B218" s="936"/>
      <c r="C218" s="934" t="str">
        <f>D220</f>
        <v>Y</v>
      </c>
      <c r="D218" s="990" t="str">
        <f>C220</f>
        <v/>
      </c>
      <c r="E218" s="990" t="str">
        <f>C221</f>
        <v/>
      </c>
      <c r="F218" s="990" t="str">
        <f>C222</f>
        <v/>
      </c>
      <c r="G218" s="990" t="str">
        <f>C223</f>
        <v/>
      </c>
      <c r="H218" s="990" t="str">
        <f>C224</f>
        <v/>
      </c>
      <c r="I218" s="991" t="str">
        <f>C225</f>
        <v/>
      </c>
      <c r="J218" s="990" t="str">
        <f>C226</f>
        <v/>
      </c>
      <c r="K218" s="990" t="str">
        <f>C227</f>
        <v/>
      </c>
      <c r="L218" s="928" t="s">
        <v>14</v>
      </c>
      <c r="M218" s="958" t="s">
        <v>13</v>
      </c>
      <c r="N218" s="958"/>
      <c r="O218" s="958" t="s">
        <v>15</v>
      </c>
      <c r="P218" s="929" t="s">
        <v>186</v>
      </c>
      <c r="Q218" s="996" t="s">
        <v>107</v>
      </c>
      <c r="R218" s="997" t="s">
        <v>104</v>
      </c>
      <c r="S218" s="997" t="s">
        <v>105</v>
      </c>
      <c r="T218" s="997"/>
      <c r="U218" s="997" t="s">
        <v>106</v>
      </c>
      <c r="V218" s="998" t="s">
        <v>187</v>
      </c>
      <c r="W218" s="325"/>
    </row>
    <row r="219" spans="1:23" ht="30" customHeight="1" thickBot="1" x14ac:dyDescent="0.3">
      <c r="A219" s="324"/>
      <c r="B219" s="1011" t="str">
        <f>'Tabulky skupin'!B219</f>
        <v>Y</v>
      </c>
      <c r="C219" s="935"/>
      <c r="D219" s="623">
        <f>B220</f>
        <v>191</v>
      </c>
      <c r="E219" s="624">
        <f>B221</f>
        <v>192</v>
      </c>
      <c r="F219" s="624">
        <f>B222</f>
        <v>193</v>
      </c>
      <c r="G219" s="625">
        <f>B223</f>
        <v>194</v>
      </c>
      <c r="H219" s="624">
        <f>B224</f>
        <v>195</v>
      </c>
      <c r="I219" s="626">
        <f>B225</f>
        <v>196</v>
      </c>
      <c r="J219" s="624">
        <f>B226</f>
        <v>197</v>
      </c>
      <c r="K219" s="624">
        <f>B227</f>
        <v>198</v>
      </c>
      <c r="L219" s="930"/>
      <c r="M219" s="960"/>
      <c r="N219" s="960"/>
      <c r="O219" s="960"/>
      <c r="P219" s="931"/>
      <c r="Q219" s="1904" t="s">
        <v>42</v>
      </c>
      <c r="R219" s="1905"/>
      <c r="S219" s="1905"/>
      <c r="T219" s="1905"/>
      <c r="U219" s="1905"/>
      <c r="V219" s="2076"/>
      <c r="W219" s="325"/>
    </row>
    <row r="220" spans="1:23" ht="30" customHeight="1" thickTop="1" x14ac:dyDescent="0.25">
      <c r="A220" s="324"/>
      <c r="B220" s="1012">
        <f>'Tabulky skupin'!B220</f>
        <v>191</v>
      </c>
      <c r="C220" s="1004" t="str">
        <f>VLOOKUP($B220,jednotlivci!$C$5:$G$164,5,0)</f>
        <v/>
      </c>
      <c r="D220" s="926" t="str">
        <f>B219</f>
        <v>Y</v>
      </c>
      <c r="E220" s="98" t="str">
        <f>IFERROR(CONCATENATE(VLOOKUP(CONCATENATE($B220,"_",E$219),'Rozpis-skore'!$A$3:$AC$162,IF(VLOOKUP(CONCATENATE($B220,"_",E$219),'Rozpis-skore'!$A$3:$AC$162,3,0)=$B220,5,6),0),":",VLOOKUP(CONCATENATE($B220,"_",E$219),'Rozpis-skore'!$A$3:$AC$162,IF(VLOOKUP(CONCATENATE($B220,"_",E$219),'Rozpis-skore'!$A$3:$AC$162,3,0)=$B220,6,5),0),IF(VLOOKUP(CONCATENATE($B220,"_",E$219),'Rozpis-skore'!$A$3:$AC$162,20,0)&lt;&gt;"",CONCATENATE(" (",VLOOKUP(CONCATENATE($B220,"_",E$219),'Rozpis-skore'!$A$3:$AC$162,20,0),")"),"")),"")</f>
        <v/>
      </c>
      <c r="F220" s="98" t="str">
        <f>IFERROR(CONCATENATE(VLOOKUP(CONCATENATE($B220,"_",F$219),'Rozpis-skore'!$A$3:$AC$162,IF(VLOOKUP(CONCATENATE($B220,"_",F$219),'Rozpis-skore'!$A$3:$AC$162,3,0)=$B220,5,6),0),":",VLOOKUP(CONCATENATE($B220,"_",F$219),'Rozpis-skore'!$A$3:$AC$162,IF(VLOOKUP(CONCATENATE($B220,"_",F$219),'Rozpis-skore'!$A$3:$AC$162,3,0)=$B220,6,5),0),IF(VLOOKUP(CONCATENATE($B220,"_",F$219),'Rozpis-skore'!$A$3:$AC$162,20,0)&lt;&gt;"",CONCATENATE(" (",VLOOKUP(CONCATENATE($B220,"_",F$219),'Rozpis-skore'!$A$3:$AC$162,20,0),")"),"")),"")</f>
        <v/>
      </c>
      <c r="G220" s="98" t="str">
        <f>IFERROR(CONCATENATE(VLOOKUP(CONCATENATE($B220,"_",G$219),'Rozpis-skore'!$A$3:$AC$162,IF(VLOOKUP(CONCATENATE($B220,"_",G$219),'Rozpis-skore'!$A$3:$AC$162,3,0)=$B220,5,6),0),":",VLOOKUP(CONCATENATE($B220,"_",G$219),'Rozpis-skore'!$A$3:$AC$162,IF(VLOOKUP(CONCATENATE($B220,"_",G$219),'Rozpis-skore'!$A$3:$AC$162,3,0)=$B220,6,5),0),IF(VLOOKUP(CONCATENATE($B220,"_",G$219),'Rozpis-skore'!$A$3:$AC$162,20,0)&lt;&gt;"",CONCATENATE(" (",VLOOKUP(CONCATENATE($B220,"_",G$219),'Rozpis-skore'!$A$3:$AC$162,20,0),")"),"")),"")</f>
        <v/>
      </c>
      <c r="H220" s="98" t="str">
        <f>IFERROR(CONCATENATE(VLOOKUP(CONCATENATE($B220,"_",H$219),'Rozpis-skore'!$A$3:$AC$162,IF(VLOOKUP(CONCATENATE($B220,"_",H$219),'Rozpis-skore'!$A$3:$AC$162,3,0)=$B220,5,6),0),":",VLOOKUP(CONCATENATE($B220,"_",H$219),'Rozpis-skore'!$A$3:$AC$162,IF(VLOOKUP(CONCATENATE($B220,"_",H$219),'Rozpis-skore'!$A$3:$AC$162,3,0)=$B220,6,5),0),IF(VLOOKUP(CONCATENATE($B220,"_",H$219),'Rozpis-skore'!$A$3:$AC$162,20,0)&lt;&gt;"",CONCATENATE(" (",VLOOKUP(CONCATENATE($B220,"_",H$219),'Rozpis-skore'!$A$3:$AC$162,20,0),")"),"")),"")</f>
        <v/>
      </c>
      <c r="I220" s="98" t="str">
        <f>IFERROR(CONCATENATE(VLOOKUP(CONCATENATE($B220,"_",I$219),'Rozpis-skore'!$A$3:$AC$162,IF(VLOOKUP(CONCATENATE($B220,"_",I$219),'Rozpis-skore'!$A$3:$AC$162,3,0)=$B220,5,6),0),":",VLOOKUP(CONCATENATE($B220,"_",I$219),'Rozpis-skore'!$A$3:$AC$162,IF(VLOOKUP(CONCATENATE($B220,"_",I$219),'Rozpis-skore'!$A$3:$AC$162,3,0)=$B220,6,5),0),IF(VLOOKUP(CONCATENATE($B220,"_",I$219),'Rozpis-skore'!$A$3:$AC$162,20,0)&lt;&gt;"",CONCATENATE(" (",VLOOKUP(CONCATENATE($B220,"_",I$219),'Rozpis-skore'!$A$3:$AC$162,20,0),")"),"")),"")</f>
        <v/>
      </c>
      <c r="J220" s="98" t="str">
        <f>IFERROR(CONCATENATE(VLOOKUP(CONCATENATE($B220,"_",J$219),'Rozpis-skore'!$A$3:$AC$162,IF(VLOOKUP(CONCATENATE($B220,"_",J$219),'Rozpis-skore'!$A$3:$AC$162,3,0)=$B220,5,6),0),":",VLOOKUP(CONCATENATE($B220,"_",J$219),'Rozpis-skore'!$A$3:$AC$162,IF(VLOOKUP(CONCATENATE($B220,"_",J$219),'Rozpis-skore'!$A$3:$AC$162,3,0)=$B220,6,5),0),IF(VLOOKUP(CONCATENATE($B220,"_",J$219),'Rozpis-skore'!$A$3:$AC$162,20,0)&lt;&gt;"",CONCATENATE(" (",VLOOKUP(CONCATENATE($B220,"_",J$219),'Rozpis-skore'!$A$3:$AC$162,20,0),")"),"")),"")</f>
        <v/>
      </c>
      <c r="K220" s="99" t="str">
        <f>IFERROR(CONCATENATE(VLOOKUP(CONCATENATE($B220,"_",K$219),'Rozpis-skore'!$A$3:$AC$162,IF(VLOOKUP(CONCATENATE($B220,"_",K$219),'Rozpis-skore'!$A$3:$AC$162,3,0)=$B220,5,6),0),":",VLOOKUP(CONCATENATE($B220,"_",K$219),'Rozpis-skore'!$A$3:$AC$162,IF(VLOOKUP(CONCATENATE($B220,"_",K$219),'Rozpis-skore'!$A$3:$AC$162,3,0)=$B220,6,5),0),IF(VLOOKUP(CONCATENATE($B220,"_",K$219),'Rozpis-skore'!$A$3:$AC$162,20,0)&lt;&gt;"",CONCATENATE(" (",VLOOKUP(CONCATENATE($B220,"_",K$219),'Rozpis-skore'!$A$3:$AC$162,20,0),")"),"")),"")</f>
        <v/>
      </c>
      <c r="L220" s="230" t="str">
        <f>IF((COUNTIFS('Rozpis-skore'!$C$3:$C$162,B220,'Rozpis-skore'!$B$3:$B$162,"&lt;&gt;N")+COUNTIFS('Rozpis-skore'!$D$3:$D$162,B220,'Rozpis-skore'!$B$3:$B$162,"&lt;&gt;N"))=0,"",SUMIF('Rozpis-skore'!$C$3:$C$162,B220,'Rozpis-skore'!$I$3:$I$128)+SUMIF('Rozpis-skore'!$D$3:$D$162,B220,'Rozpis-skore'!$J$3:$J$128))</f>
        <v/>
      </c>
      <c r="M220" s="234" t="str">
        <f>IF((COUNTIFS('Rozpis-skore'!$C$3:$C$162,B220,'Rozpis-skore'!$B$3:$B$162,"&lt;&gt;N")+COUNTIFS('Rozpis-skore'!$D$3:$D$162,B220,'Rozpis-skore'!$B$3:$B$162,"&lt;&gt;N"))=0,"",SUMIF('Rozpis-skore'!$C$3:$C$162,$B220,'Rozpis-skore'!$E$3:$E$128)+SUMIF('Rozpis-skore'!$D$3:$D$162,$B220,'Rozpis-skore'!$F$3:$F$128))</f>
        <v/>
      </c>
      <c r="N220" s="354" t="str">
        <f>IF((COUNTIFS('Rozpis-skore'!$C$3:$C$162,B220,'Rozpis-skore'!$B$3:$B$162,"&lt;&gt;N")+COUNTIFS('Rozpis-skore'!$D$3:$D$162,B220,'Rozpis-skore'!$B$3:$B$162,"&lt;&gt;N"))=0,"",SUMIF('Rozpis-skore'!$C$3:$C$162,$B220,'Rozpis-skore'!$F$3:$F$128)+SUMIF('Rozpis-skore'!$D$3:$D$162,$B220,'Rozpis-skore'!$E$3:$E$128))</f>
        <v/>
      </c>
      <c r="O220" s="231" t="str">
        <f t="shared" ref="O220:O227" si="36">IFERROR(M220-N220,"")</f>
        <v/>
      </c>
      <c r="P220" s="434" t="str">
        <f t="shared" ref="P220:P227" si="37">IFERROR(M220/N220,"")</f>
        <v/>
      </c>
      <c r="Q220" s="435" t="str">
        <f>Tabulka!Q220</f>
        <v/>
      </c>
      <c r="R220" s="436" t="str">
        <f>IF($Q220="","",IF(AND(COUNTIF($Q$220:$Q$227,$Q220)&gt;1,COUNTIF($Q$220:$Q$227,$Q220)&lt;COUNTA($C$220:$C$227)),HLOOKUP($B220,'rozstřely-skore'!$C$732:$BN$755,10,0),""))</f>
        <v/>
      </c>
      <c r="S220" s="437" t="str">
        <f>IF($Q220="","",IF(AND(COUNTIF($Q$220:$Q$227,$Q220)&gt;1,COUNTIF($Q$220:$Q$227,$Q220)&lt;COUNTA($C$220:$C$227)),HLOOKUP($B220,'rozstřely-skore'!$C$732:$BN$755,11,0),""))</f>
        <v/>
      </c>
      <c r="T220" s="438" t="str">
        <f>IF($Q220="","",IF(AND(COUNTIF($Q$220:$Q$227,$Q220)&gt;1,COUNTIF($Q$220:$Q$227,$Q220)&lt;COUNTA($C$220:$C$227)),HLOOKUP($B220,'rozstřely-skore'!$C$732:$BN$755,12,0),""))</f>
        <v/>
      </c>
      <c r="U220" s="436" t="str">
        <f>IF($Q220="","",IF(AND(COUNTIF($Q$220:$Q$227,$Q220)&gt;1,COUNTIF($Q$220:$Q$227,$Q220)&lt;COUNTA($C$220:$C$227)),HLOOKUP($B220,'rozstřely-skore'!$C$732:$BN$755,13,0),""))</f>
        <v/>
      </c>
      <c r="V220" s="439" t="str">
        <f>IF($Q220="","",IF(AND(COUNTIF($Q$220:$Q$227,$Q220)&gt;1,COUNTIF($Q$220:$Q$227,$Q220)&lt;COUNTA($C$220:$C$227)),HLOOKUP($B220,'rozstřely-skore'!$C$732:$BN$755,14,0),""))</f>
        <v/>
      </c>
      <c r="W220" s="325"/>
    </row>
    <row r="221" spans="1:23" ht="30" customHeight="1" x14ac:dyDescent="0.25">
      <c r="A221" s="324"/>
      <c r="B221" s="1013">
        <f>'Tabulky skupin'!B221</f>
        <v>192</v>
      </c>
      <c r="C221" s="1005" t="str">
        <f>VLOOKUP($B221,jednotlivci!$C$5:$G$164,5,0)</f>
        <v/>
      </c>
      <c r="D221" s="100" t="str">
        <f>IFERROR(CONCATENATE(VLOOKUP(CONCATENATE(D$219,"_",$B221),'Rozpis-skore'!$A$3:$AC$162,IF(VLOOKUP(CONCATENATE(D$219,"_",$B221),'Rozpis-skore'!$A$3:$AC$162,3,0)=$B221,5,6),0),":",VLOOKUP(CONCATENATE(D$219,"_",$B221),'Rozpis-skore'!$A$3:$AC$162,IF(VLOOKUP(CONCATENATE(D$219,"_",$B221),'Rozpis-skore'!$A$3:$AC$162,3,0)=$B221,6,5),0),IF(VLOOKUP(CONCATENATE(D$219,"_",$B221),'Rozpis-skore'!$A$3:$AC$162,20,0)&lt;&gt;"",CONCATENATE(" (",VLOOKUP(CONCATENATE(D$219,"_",$B221),'Rozpis-skore'!$A$3:$AC$162,20,0),")"),"")),"")</f>
        <v/>
      </c>
      <c r="E221" s="927" t="str">
        <f>D220</f>
        <v>Y</v>
      </c>
      <c r="F221" s="101" t="str">
        <f>IFERROR(CONCATENATE(VLOOKUP(CONCATENATE($B221,"_",F$219),'Rozpis-skore'!$A$3:$AC$162,IF(VLOOKUP(CONCATENATE($B221,"_",F$219),'Rozpis-skore'!$A$3:$AC$162,3,0)=$B221,5,6),0),":",VLOOKUP(CONCATENATE($B221,"_",F$219),'Rozpis-skore'!$A$3:$AC$162,IF(VLOOKUP(CONCATENATE($B221,"_",F$219),'Rozpis-skore'!$A$3:$AC$162,3,0)=$B221,6,5),0),IF(VLOOKUP(CONCATENATE($B221,"_",F$219),'Rozpis-skore'!$A$3:$AC$162,20,0)&lt;&gt;"",CONCATENATE(" (",VLOOKUP(CONCATENATE($B221,"_",F$219),'Rozpis-skore'!$A$3:$AC$162,20,0),")"),"")),"")</f>
        <v/>
      </c>
      <c r="G221" s="101" t="str">
        <f>IFERROR(CONCATENATE(VLOOKUP(CONCATENATE($B221,"_",G$219),'Rozpis-skore'!$A$3:$AC$162,IF(VLOOKUP(CONCATENATE($B221,"_",G$219),'Rozpis-skore'!$A$3:$AC$162,3,0)=$B221,5,6),0),":",VLOOKUP(CONCATENATE($B221,"_",G$219),'Rozpis-skore'!$A$3:$AC$162,IF(VLOOKUP(CONCATENATE($B221,"_",G$219),'Rozpis-skore'!$A$3:$AC$162,3,0)=$B221,6,5),0),IF(VLOOKUP(CONCATENATE($B221,"_",G$219),'Rozpis-skore'!$A$3:$AC$162,20,0)&lt;&gt;"",CONCATENATE(" (",VLOOKUP(CONCATENATE($B221,"_",G$219),'Rozpis-skore'!$A$3:$AC$162,20,0),")"),"")),"")</f>
        <v/>
      </c>
      <c r="H221" s="101" t="str">
        <f>IFERROR(CONCATENATE(VLOOKUP(CONCATENATE($B221,"_",H$219),'Rozpis-skore'!$A$3:$AC$162,IF(VLOOKUP(CONCATENATE($B221,"_",H$219),'Rozpis-skore'!$A$3:$AC$162,3,0)=$B221,5,6),0),":",VLOOKUP(CONCATENATE($B221,"_",H$219),'Rozpis-skore'!$A$3:$AC$162,IF(VLOOKUP(CONCATENATE($B221,"_",H$219),'Rozpis-skore'!$A$3:$AC$162,3,0)=$B221,6,5),0),IF(VLOOKUP(CONCATENATE($B221,"_",H$219),'Rozpis-skore'!$A$3:$AC$162,20,0)&lt;&gt;"",CONCATENATE(" (",VLOOKUP(CONCATENATE($B221,"_",H$219),'Rozpis-skore'!$A$3:$AC$162,20,0),")"),"")),"")</f>
        <v/>
      </c>
      <c r="I221" s="101" t="str">
        <f>IFERROR(CONCATENATE(VLOOKUP(CONCATENATE($B221,"_",I$219),'Rozpis-skore'!$A$3:$AC$162,IF(VLOOKUP(CONCATENATE($B221,"_",I$219),'Rozpis-skore'!$A$3:$AC$162,3,0)=$B221,5,6),0),":",VLOOKUP(CONCATENATE($B221,"_",I$219),'Rozpis-skore'!$A$3:$AC$162,IF(VLOOKUP(CONCATENATE($B221,"_",I$219),'Rozpis-skore'!$A$3:$AC$162,3,0)=$B221,6,5),0),IF(VLOOKUP(CONCATENATE($B221,"_",I$219),'Rozpis-skore'!$A$3:$AC$162,20,0)&lt;&gt;"",CONCATENATE(" (",VLOOKUP(CONCATENATE($B221,"_",I$219),'Rozpis-skore'!$A$3:$AC$162,20,0),")"),"")),"")</f>
        <v/>
      </c>
      <c r="J221" s="101" t="str">
        <f>IFERROR(CONCATENATE(VLOOKUP(CONCATENATE($B221,"_",J$219),'Rozpis-skore'!$A$3:$AC$162,IF(VLOOKUP(CONCATENATE($B221,"_",J$219),'Rozpis-skore'!$A$3:$AC$162,3,0)=$B221,5,6),0),":",VLOOKUP(CONCATENATE($B221,"_",J$219),'Rozpis-skore'!$A$3:$AC$162,IF(VLOOKUP(CONCATENATE($B221,"_",J$219),'Rozpis-skore'!$A$3:$AC$162,3,0)=$B221,6,5),0),IF(VLOOKUP(CONCATENATE($B221,"_",J$219),'Rozpis-skore'!$A$3:$AC$162,20,0)&lt;&gt;"",CONCATENATE(" (",VLOOKUP(CONCATENATE($B221,"_",J$219),'Rozpis-skore'!$A$3:$AC$162,20,0),")"),"")),"")</f>
        <v/>
      </c>
      <c r="K221" s="102" t="str">
        <f>IFERROR(CONCATENATE(VLOOKUP(CONCATENATE($B221,"_",K$219),'Rozpis-skore'!$A$3:$AC$162,IF(VLOOKUP(CONCATENATE($B221,"_",K$219),'Rozpis-skore'!$A$3:$AC$162,3,0)=$B221,5,6),0),":",VLOOKUP(CONCATENATE($B221,"_",K$219),'Rozpis-skore'!$A$3:$AC$162,IF(VLOOKUP(CONCATENATE($B221,"_",K$219),'Rozpis-skore'!$A$3:$AC$162,3,0)=$B221,6,5),0),IF(VLOOKUP(CONCATENATE($B221,"_",K$219),'Rozpis-skore'!$A$3:$AC$162,20,0)&lt;&gt;"",CONCATENATE(" (",VLOOKUP(CONCATENATE($B221,"_",K$219),'Rozpis-skore'!$A$3:$AC$162,20,0),")"),"")),"")</f>
        <v/>
      </c>
      <c r="L221" s="232" t="str">
        <f>IF((COUNTIFS('Rozpis-skore'!$C$3:$C$162,B221,'Rozpis-skore'!$B$3:$B$162,"&lt;&gt;N")+COUNTIFS('Rozpis-skore'!$D$3:$D$162,B221,'Rozpis-skore'!$B$3:$B$162,"&lt;&gt;N"))=0,"",SUMIF('Rozpis-skore'!$C$3:$C$162,B221,'Rozpis-skore'!$I$3:$I$128)+SUMIF('Rozpis-skore'!$D$3:$D$162,B221,'Rozpis-skore'!$J$3:$J$128))</f>
        <v/>
      </c>
      <c r="M221" s="235" t="str">
        <f>IF((COUNTIFS('Rozpis-skore'!$C$3:$C$162,B221,'Rozpis-skore'!$B$3:$B$162,"&lt;&gt;N")+COUNTIFS('Rozpis-skore'!$D$3:$D$162,B221,'Rozpis-skore'!$B$3:$B$162,"&lt;&gt;N"))=0,"",SUMIF('Rozpis-skore'!$C$3:$C$162,$B221,'Rozpis-skore'!$E$3:$E$128)+SUMIF('Rozpis-skore'!$D$3:$D$162,$B221,'Rozpis-skore'!$F$3:$F$128))</f>
        <v/>
      </c>
      <c r="N221" s="355" t="str">
        <f>IF((COUNTIFS('Rozpis-skore'!$C$3:$C$162,B221,'Rozpis-skore'!$B$3:$B$162,"&lt;&gt;N")+COUNTIFS('Rozpis-skore'!$D$3:$D$162,B221,'Rozpis-skore'!$B$3:$B$162,"&lt;&gt;N"))=0,"",SUMIF('Rozpis-skore'!$C$3:$C$162,$B221,'Rozpis-skore'!$F$3:$F$128)+SUMIF('Rozpis-skore'!$D$3:$D$162,$B221,'Rozpis-skore'!$E$3:$E$128))</f>
        <v/>
      </c>
      <c r="O221" s="233" t="str">
        <f t="shared" si="36"/>
        <v/>
      </c>
      <c r="P221" s="445" t="str">
        <f t="shared" si="37"/>
        <v/>
      </c>
      <c r="Q221" s="446" t="str">
        <f>Tabulka!Q221</f>
        <v/>
      </c>
      <c r="R221" s="447" t="str">
        <f>IF($Q221="","",IF(AND(COUNTIF($Q$220:$Q$227,$Q221)&gt;1,COUNTIF($Q$220:$Q$227,$Q221)&lt;COUNTA($C$220:$C$227)),HLOOKUP($B221,'rozstřely-skore'!$C$732:$BN$755,10,0),""))</f>
        <v/>
      </c>
      <c r="S221" s="448" t="str">
        <f>IF($Q221="","",IF(AND(COUNTIF($Q$220:$Q$227,$Q221)&gt;1,COUNTIF($Q$220:$Q$227,$Q221)&lt;COUNTA($C$220:$C$227)),HLOOKUP($B221,'rozstřely-skore'!$C$732:$BN$755,11,0),""))</f>
        <v/>
      </c>
      <c r="T221" s="449" t="str">
        <f>IF($Q221="","",IF(AND(COUNTIF($Q$220:$Q$227,$Q221)&gt;1,COUNTIF($Q$220:$Q$227,$Q221)&lt;COUNTA($C$220:$C$227)),HLOOKUP($B221,'rozstřely-skore'!$C$732:$BN$755,12,0),""))</f>
        <v/>
      </c>
      <c r="U221" s="447" t="str">
        <f>IF($Q221="","",IF(AND(COUNTIF($Q$220:$Q$227,$Q221)&gt;1,COUNTIF($Q$220:$Q$227,$Q221)&lt;COUNTA($C$220:$C$227)),HLOOKUP($B221,'rozstřely-skore'!$C$732:$BN$755,13,0),""))</f>
        <v/>
      </c>
      <c r="V221" s="450" t="str">
        <f>IF($Q221="","",IF(AND(COUNTIF($Q$220:$Q$227,$Q221)&gt;1,COUNTIF($Q$220:$Q$227,$Q221)&lt;COUNTA($C$220:$C$227)),HLOOKUP($B221,'rozstřely-skore'!$C$732:$BN$755,14,0),""))</f>
        <v/>
      </c>
      <c r="W221" s="325"/>
    </row>
    <row r="222" spans="1:23" ht="30" customHeight="1" x14ac:dyDescent="0.25">
      <c r="A222" s="324"/>
      <c r="B222" s="1013">
        <f>'Tabulky skupin'!B222</f>
        <v>193</v>
      </c>
      <c r="C222" s="1005" t="str">
        <f>VLOOKUP($B222,jednotlivci!$C$5:$G$164,5,0)</f>
        <v/>
      </c>
      <c r="D222" s="100" t="str">
        <f>IFERROR(CONCATENATE(VLOOKUP(CONCATENATE(D$219,"_",$B222),'Rozpis-skore'!$A$3:$AC$162,IF(VLOOKUP(CONCATENATE(D$219,"_",$B222),'Rozpis-skore'!$A$3:$AC$162,3,0)=$B222,5,6),0),":",VLOOKUP(CONCATENATE(D$219,"_",$B222),'Rozpis-skore'!$A$3:$AC$162,IF(VLOOKUP(CONCATENATE(D$219,"_",$B222),'Rozpis-skore'!$A$3:$AC$162,3,0)=$B222,6,5),0),IF(VLOOKUP(CONCATENATE(D$219,"_",$B222),'Rozpis-skore'!$A$3:$AC$162,20,0)&lt;&gt;"",CONCATENATE(" (",VLOOKUP(CONCATENATE(D$219,"_",$B222),'Rozpis-skore'!$A$3:$AC$162,20,0),")"),"")),"")</f>
        <v/>
      </c>
      <c r="E222" s="103" t="str">
        <f>IFERROR(CONCATENATE(VLOOKUP(CONCATENATE(E$219,"_",$B222),'Rozpis-skore'!$A$3:$AC$162,IF(VLOOKUP(CONCATENATE(E$219,"_",$B222),'Rozpis-skore'!$A$3:$AC$162,3,0)=$B222,5,6),0),":",VLOOKUP(CONCATENATE(E$219,"_",$B222),'Rozpis-skore'!$A$3:$AC$162,IF(VLOOKUP(CONCATENATE(E$219,"_",$B222),'Rozpis-skore'!$A$3:$AC$162,3,0)=$B222,6,5),0),IF(VLOOKUP(CONCATENATE(E$219,"_",$B222),'Rozpis-skore'!$A$3:$AC$162,20,0)&lt;&gt;"",CONCATENATE(" (",VLOOKUP(CONCATENATE(E$219,"_",$B222),'Rozpis-skore'!$A$3:$AC$162,20,0),")"),"")),"")</f>
        <v/>
      </c>
      <c r="F222" s="927" t="str">
        <f>E221</f>
        <v>Y</v>
      </c>
      <c r="G222" s="101" t="str">
        <f>IFERROR(CONCATENATE(VLOOKUP(CONCATENATE($B222,"_",G$219),'Rozpis-skore'!$A$3:$AC$162,IF(VLOOKUP(CONCATENATE($B222,"_",G$219),'Rozpis-skore'!$A$3:$AC$162,3,0)=$B222,5,6),0),":",VLOOKUP(CONCATENATE($B222,"_",G$219),'Rozpis-skore'!$A$3:$AC$162,IF(VLOOKUP(CONCATENATE($B222,"_",G$219),'Rozpis-skore'!$A$3:$AC$162,3,0)=$B222,6,5),0),IF(VLOOKUP(CONCATENATE($B222,"_",G$219),'Rozpis-skore'!$A$3:$AC$162,20,0)&lt;&gt;"",CONCATENATE(" (",VLOOKUP(CONCATENATE($B222,"_",G$219),'Rozpis-skore'!$A$3:$AC$162,20,0),")"),"")),"")</f>
        <v/>
      </c>
      <c r="H222" s="101" t="str">
        <f>IFERROR(CONCATENATE(VLOOKUP(CONCATENATE($B222,"_",H$219),'Rozpis-skore'!$A$3:$AC$162,IF(VLOOKUP(CONCATENATE($B222,"_",H$219),'Rozpis-skore'!$A$3:$AC$162,3,0)=$B222,5,6),0),":",VLOOKUP(CONCATENATE($B222,"_",H$219),'Rozpis-skore'!$A$3:$AC$162,IF(VLOOKUP(CONCATENATE($B222,"_",H$219),'Rozpis-skore'!$A$3:$AC$162,3,0)=$B222,6,5),0),IF(VLOOKUP(CONCATENATE($B222,"_",H$219),'Rozpis-skore'!$A$3:$AC$162,20,0)&lt;&gt;"",CONCATENATE(" (",VLOOKUP(CONCATENATE($B222,"_",H$219),'Rozpis-skore'!$A$3:$AC$162,20,0),")"),"")),"")</f>
        <v/>
      </c>
      <c r="I222" s="101" t="str">
        <f>IFERROR(CONCATENATE(VLOOKUP(CONCATENATE($B222,"_",I$219),'Rozpis-skore'!$A$3:$AC$162,IF(VLOOKUP(CONCATENATE($B222,"_",I$219),'Rozpis-skore'!$A$3:$AC$162,3,0)=$B222,5,6),0),":",VLOOKUP(CONCATENATE($B222,"_",I$219),'Rozpis-skore'!$A$3:$AC$162,IF(VLOOKUP(CONCATENATE($B222,"_",I$219),'Rozpis-skore'!$A$3:$AC$162,3,0)=$B222,6,5),0),IF(VLOOKUP(CONCATENATE($B222,"_",I$219),'Rozpis-skore'!$A$3:$AC$162,20,0)&lt;&gt;"",CONCATENATE(" (",VLOOKUP(CONCATENATE($B222,"_",I$219),'Rozpis-skore'!$A$3:$AC$162,20,0),")"),"")),"")</f>
        <v/>
      </c>
      <c r="J222" s="101" t="str">
        <f>IFERROR(CONCATENATE(VLOOKUP(CONCATENATE($B222,"_",J$219),'Rozpis-skore'!$A$3:$AC$162,IF(VLOOKUP(CONCATENATE($B222,"_",J$219),'Rozpis-skore'!$A$3:$AC$162,3,0)=$B222,5,6),0),":",VLOOKUP(CONCATENATE($B222,"_",J$219),'Rozpis-skore'!$A$3:$AC$162,IF(VLOOKUP(CONCATENATE($B222,"_",J$219),'Rozpis-skore'!$A$3:$AC$162,3,0)=$B222,6,5),0),IF(VLOOKUP(CONCATENATE($B222,"_",J$219),'Rozpis-skore'!$A$3:$AC$162,20,0)&lt;&gt;"",CONCATENATE(" (",VLOOKUP(CONCATENATE($B222,"_",J$219),'Rozpis-skore'!$A$3:$AC$162,20,0),")"),"")),"")</f>
        <v/>
      </c>
      <c r="K222" s="102" t="str">
        <f>IFERROR(CONCATENATE(VLOOKUP(CONCATENATE($B222,"_",K$219),'Rozpis-skore'!$A$3:$AC$162,IF(VLOOKUP(CONCATENATE($B222,"_",K$219),'Rozpis-skore'!$A$3:$AC$162,3,0)=$B222,5,6),0),":",VLOOKUP(CONCATENATE($B222,"_",K$219),'Rozpis-skore'!$A$3:$AC$162,IF(VLOOKUP(CONCATENATE($B222,"_",K$219),'Rozpis-skore'!$A$3:$AC$162,3,0)=$B222,6,5),0),IF(VLOOKUP(CONCATENATE($B222,"_",K$219),'Rozpis-skore'!$A$3:$AC$162,20,0)&lt;&gt;"",CONCATENATE(" (",VLOOKUP(CONCATENATE($B222,"_",K$219),'Rozpis-skore'!$A$3:$AC$162,20,0),")"),"")),"")</f>
        <v/>
      </c>
      <c r="L222" s="232" t="str">
        <f>IF((COUNTIFS('Rozpis-skore'!$C$3:$C$162,B222,'Rozpis-skore'!$B$3:$B$162,"&lt;&gt;N")+COUNTIFS('Rozpis-skore'!$D$3:$D$162,B222,'Rozpis-skore'!$B$3:$B$162,"&lt;&gt;N"))=0,"",SUMIF('Rozpis-skore'!$C$3:$C$162,B222,'Rozpis-skore'!$I$3:$I$128)+SUMIF('Rozpis-skore'!$D$3:$D$162,B222,'Rozpis-skore'!$J$3:$J$128))</f>
        <v/>
      </c>
      <c r="M222" s="235" t="str">
        <f>IF((COUNTIFS('Rozpis-skore'!$C$3:$C$162,B222,'Rozpis-skore'!$B$3:$B$162,"&lt;&gt;N")+COUNTIFS('Rozpis-skore'!$D$3:$D$162,B222,'Rozpis-skore'!$B$3:$B$162,"&lt;&gt;N"))=0,"",SUMIF('Rozpis-skore'!$C$3:$C$162,$B222,'Rozpis-skore'!$E$3:$E$128)+SUMIF('Rozpis-skore'!$D$3:$D$162,$B222,'Rozpis-skore'!$F$3:$F$128))</f>
        <v/>
      </c>
      <c r="N222" s="355" t="str">
        <f>IF((COUNTIFS('Rozpis-skore'!$C$3:$C$162,B222,'Rozpis-skore'!$B$3:$B$162,"&lt;&gt;N")+COUNTIFS('Rozpis-skore'!$D$3:$D$162,B222,'Rozpis-skore'!$B$3:$B$162,"&lt;&gt;N"))=0,"",SUMIF('Rozpis-skore'!$C$3:$C$162,$B222,'Rozpis-skore'!$F$3:$F$128)+SUMIF('Rozpis-skore'!$D$3:$D$162,$B222,'Rozpis-skore'!$E$3:$E$128))</f>
        <v/>
      </c>
      <c r="O222" s="233" t="str">
        <f t="shared" si="36"/>
        <v/>
      </c>
      <c r="P222" s="445" t="str">
        <f t="shared" si="37"/>
        <v/>
      </c>
      <c r="Q222" s="446" t="str">
        <f>Tabulka!Q222</f>
        <v/>
      </c>
      <c r="R222" s="447" t="str">
        <f>IF($Q222="","",IF(AND(COUNTIF($Q$220:$Q$227,$Q222)&gt;1,COUNTIF($Q$220:$Q$227,$Q222)&lt;COUNTA($C$220:$C$227)),HLOOKUP($B222,'rozstřely-skore'!$C$732:$BN$755,10,0),""))</f>
        <v/>
      </c>
      <c r="S222" s="448" t="str">
        <f>IF($Q222="","",IF(AND(COUNTIF($Q$220:$Q$227,$Q222)&gt;1,COUNTIF($Q$220:$Q$227,$Q222)&lt;COUNTA($C$220:$C$227)),HLOOKUP($B222,'rozstřely-skore'!$C$732:$BN$755,11,0),""))</f>
        <v/>
      </c>
      <c r="T222" s="449" t="str">
        <f>IF($Q222="","",IF(AND(COUNTIF($Q$220:$Q$227,$Q222)&gt;1,COUNTIF($Q$220:$Q$227,$Q222)&lt;COUNTA($C$220:$C$227)),HLOOKUP($B222,'rozstřely-skore'!$C$732:$BN$755,12,0),""))</f>
        <v/>
      </c>
      <c r="U222" s="447" t="str">
        <f>IF($Q222="","",IF(AND(COUNTIF($Q$220:$Q$227,$Q222)&gt;1,COUNTIF($Q$220:$Q$227,$Q222)&lt;COUNTA($C$220:$C$227)),HLOOKUP($B222,'rozstřely-skore'!$C$732:$BN$755,13,0),""))</f>
        <v/>
      </c>
      <c r="V222" s="450" t="str">
        <f>IF($Q222="","",IF(AND(COUNTIF($Q$220:$Q$227,$Q222)&gt;1,COUNTIF($Q$220:$Q$227,$Q222)&lt;COUNTA($C$220:$C$227)),HLOOKUP($B222,'rozstřely-skore'!$C$732:$BN$755,14,0),""))</f>
        <v/>
      </c>
      <c r="W222" s="325"/>
    </row>
    <row r="223" spans="1:23" ht="30" customHeight="1" x14ac:dyDescent="0.25">
      <c r="A223" s="324"/>
      <c r="B223" s="1013">
        <f>'Tabulky skupin'!B223</f>
        <v>194</v>
      </c>
      <c r="C223" s="1005" t="str">
        <f>VLOOKUP($B223,jednotlivci!$C$5:$G$164,5,0)</f>
        <v/>
      </c>
      <c r="D223" s="100" t="str">
        <f>IFERROR(CONCATENATE(VLOOKUP(CONCATENATE(D$219,"_",$B223),'Rozpis-skore'!$A$3:$AC$162,IF(VLOOKUP(CONCATENATE(D$219,"_",$B223),'Rozpis-skore'!$A$3:$AC$162,3,0)=$B223,5,6),0),":",VLOOKUP(CONCATENATE(D$219,"_",$B223),'Rozpis-skore'!$A$3:$AC$162,IF(VLOOKUP(CONCATENATE(D$219,"_",$B223),'Rozpis-skore'!$A$3:$AC$162,3,0)=$B223,6,5),0),IF(VLOOKUP(CONCATENATE(D$219,"_",$B223),'Rozpis-skore'!$A$3:$AC$162,20,0)&lt;&gt;"",CONCATENATE(" (",VLOOKUP(CONCATENATE(D$219,"_",$B223),'Rozpis-skore'!$A$3:$AC$162,20,0),")"),"")),"")</f>
        <v/>
      </c>
      <c r="E223" s="103" t="str">
        <f>IFERROR(CONCATENATE(VLOOKUP(CONCATENATE(E$219,"_",$B223),'Rozpis-skore'!$A$3:$AC$162,IF(VLOOKUP(CONCATENATE(E$219,"_",$B223),'Rozpis-skore'!$A$3:$AC$162,3,0)=$B223,5,6),0),":",VLOOKUP(CONCATENATE(E$219,"_",$B223),'Rozpis-skore'!$A$3:$AC$162,IF(VLOOKUP(CONCATENATE(E$219,"_",$B223),'Rozpis-skore'!$A$3:$AC$162,3,0)=$B223,6,5),0),IF(VLOOKUP(CONCATENATE(E$219,"_",$B223),'Rozpis-skore'!$A$3:$AC$162,20,0)&lt;&gt;"",CONCATENATE(" (",VLOOKUP(CONCATENATE(E$219,"_",$B223),'Rozpis-skore'!$A$3:$AC$162,20,0),")"),"")),"")</f>
        <v/>
      </c>
      <c r="F223" s="103" t="str">
        <f>IFERROR(CONCATENATE(VLOOKUP(CONCATENATE(F$219,"_",$B223),'Rozpis-skore'!$A$3:$AC$162,IF(VLOOKUP(CONCATENATE(F$219,"_",$B223),'Rozpis-skore'!$A$3:$AC$162,3,0)=$B223,5,6),0),":",VLOOKUP(CONCATENATE(F$219,"_",$B223),'Rozpis-skore'!$A$3:$AC$162,IF(VLOOKUP(CONCATENATE(F$219,"_",$B223),'Rozpis-skore'!$A$3:$AC$162,3,0)=$B223,6,5),0),IF(VLOOKUP(CONCATENATE(F$219,"_",$B223),'Rozpis-skore'!$A$3:$AC$162,20,0)&lt;&gt;"",CONCATENATE(" (",VLOOKUP(CONCATENATE(F$219,"_",$B223),'Rozpis-skore'!$A$3:$AC$162,20,0),")"),"")),"")</f>
        <v/>
      </c>
      <c r="G223" s="927" t="str">
        <f>F222</f>
        <v>Y</v>
      </c>
      <c r="H223" s="101" t="str">
        <f>IFERROR(CONCATENATE(VLOOKUP(CONCATENATE($B223,"_",H$219),'Rozpis-skore'!$A$3:$AC$162,IF(VLOOKUP(CONCATENATE($B223,"_",H$219),'Rozpis-skore'!$A$3:$AC$162,3,0)=$B223,5,6),0),":",VLOOKUP(CONCATENATE($B223,"_",H$219),'Rozpis-skore'!$A$3:$AC$162,IF(VLOOKUP(CONCATENATE($B223,"_",H$219),'Rozpis-skore'!$A$3:$AC$162,3,0)=$B223,6,5),0),IF(VLOOKUP(CONCATENATE($B223,"_",H$219),'Rozpis-skore'!$A$3:$AC$162,20,0)&lt;&gt;"",CONCATENATE(" (",VLOOKUP(CONCATENATE($B223,"_",H$219),'Rozpis-skore'!$A$3:$AC$162,20,0),")"),"")),"")</f>
        <v/>
      </c>
      <c r="I223" s="101" t="str">
        <f>IFERROR(CONCATENATE(VLOOKUP(CONCATENATE($B223,"_",I$219),'Rozpis-skore'!$A$3:$AC$162,IF(VLOOKUP(CONCATENATE($B223,"_",I$219),'Rozpis-skore'!$A$3:$AC$162,3,0)=$B223,5,6),0),":",VLOOKUP(CONCATENATE($B223,"_",I$219),'Rozpis-skore'!$A$3:$AC$162,IF(VLOOKUP(CONCATENATE($B223,"_",I$219),'Rozpis-skore'!$A$3:$AC$162,3,0)=$B223,6,5),0),IF(VLOOKUP(CONCATENATE($B223,"_",I$219),'Rozpis-skore'!$A$3:$AC$162,20,0)&lt;&gt;"",CONCATENATE(" (",VLOOKUP(CONCATENATE($B223,"_",I$219),'Rozpis-skore'!$A$3:$AC$162,20,0),")"),"")),"")</f>
        <v/>
      </c>
      <c r="J223" s="101" t="str">
        <f>IFERROR(CONCATENATE(VLOOKUP(CONCATENATE($B223,"_",J$219),'Rozpis-skore'!$A$3:$AC$162,IF(VLOOKUP(CONCATENATE($B223,"_",J$219),'Rozpis-skore'!$A$3:$AC$162,3,0)=$B223,5,6),0),":",VLOOKUP(CONCATENATE($B223,"_",J$219),'Rozpis-skore'!$A$3:$AC$162,IF(VLOOKUP(CONCATENATE($B223,"_",J$219),'Rozpis-skore'!$A$3:$AC$162,3,0)=$B223,6,5),0),IF(VLOOKUP(CONCATENATE($B223,"_",J$219),'Rozpis-skore'!$A$3:$AC$162,20,0)&lt;&gt;"",CONCATENATE(" (",VLOOKUP(CONCATENATE($B223,"_",J$219),'Rozpis-skore'!$A$3:$AC$162,20,0),")"),"")),"")</f>
        <v/>
      </c>
      <c r="K223" s="102" t="str">
        <f>IFERROR(CONCATENATE(VLOOKUP(CONCATENATE($B223,"_",K$219),'Rozpis-skore'!$A$3:$AC$162,IF(VLOOKUP(CONCATENATE($B223,"_",K$219),'Rozpis-skore'!$A$3:$AC$162,3,0)=$B223,5,6),0),":",VLOOKUP(CONCATENATE($B223,"_",K$219),'Rozpis-skore'!$A$3:$AC$162,IF(VLOOKUP(CONCATENATE($B223,"_",K$219),'Rozpis-skore'!$A$3:$AC$162,3,0)=$B223,6,5),0),IF(VLOOKUP(CONCATENATE($B223,"_",K$219),'Rozpis-skore'!$A$3:$AC$162,20,0)&lt;&gt;"",CONCATENATE(" (",VLOOKUP(CONCATENATE($B223,"_",K$219),'Rozpis-skore'!$A$3:$AC$162,20,0),")"),"")),"")</f>
        <v/>
      </c>
      <c r="L223" s="232" t="str">
        <f>IF((COUNTIFS('Rozpis-skore'!$C$3:$C$162,B223,'Rozpis-skore'!$B$3:$B$162,"&lt;&gt;N")+COUNTIFS('Rozpis-skore'!$D$3:$D$162,B223,'Rozpis-skore'!$B$3:$B$162,"&lt;&gt;N"))=0,"",SUMIF('Rozpis-skore'!$C$3:$C$162,B223,'Rozpis-skore'!$I$3:$I$128)+SUMIF('Rozpis-skore'!$D$3:$D$162,B223,'Rozpis-skore'!$J$3:$J$128))</f>
        <v/>
      </c>
      <c r="M223" s="235" t="str">
        <f>IF((COUNTIFS('Rozpis-skore'!$C$3:$C$162,B223,'Rozpis-skore'!$B$3:$B$162,"&lt;&gt;N")+COUNTIFS('Rozpis-skore'!$D$3:$D$162,B223,'Rozpis-skore'!$B$3:$B$162,"&lt;&gt;N"))=0,"",SUMIF('Rozpis-skore'!$C$3:$C$162,$B223,'Rozpis-skore'!$E$3:$E$128)+SUMIF('Rozpis-skore'!$D$3:$D$162,$B223,'Rozpis-skore'!$F$3:$F$128))</f>
        <v/>
      </c>
      <c r="N223" s="355" t="str">
        <f>IF((COUNTIFS('Rozpis-skore'!$C$3:$C$162,B223,'Rozpis-skore'!$B$3:$B$162,"&lt;&gt;N")+COUNTIFS('Rozpis-skore'!$D$3:$D$162,B223,'Rozpis-skore'!$B$3:$B$162,"&lt;&gt;N"))=0,"",SUMIF('Rozpis-skore'!$C$3:$C$162,$B223,'Rozpis-skore'!$F$3:$F$128)+SUMIF('Rozpis-skore'!$D$3:$D$162,$B223,'Rozpis-skore'!$E$3:$E$128))</f>
        <v/>
      </c>
      <c r="O223" s="233" t="str">
        <f t="shared" si="36"/>
        <v/>
      </c>
      <c r="P223" s="445" t="str">
        <f t="shared" si="37"/>
        <v/>
      </c>
      <c r="Q223" s="446" t="str">
        <f>Tabulka!Q223</f>
        <v/>
      </c>
      <c r="R223" s="447" t="str">
        <f>IF($Q223="","",IF(AND(COUNTIF($Q$220:$Q$227,$Q223)&gt;1,COUNTIF($Q$220:$Q$227,$Q223)&lt;COUNTA($C$220:$C$227)),HLOOKUP($B223,'rozstřely-skore'!$C$732:$BN$755,10,0),""))</f>
        <v/>
      </c>
      <c r="S223" s="448" t="str">
        <f>IF($Q223="","",IF(AND(COUNTIF($Q$220:$Q$227,$Q223)&gt;1,COUNTIF($Q$220:$Q$227,$Q223)&lt;COUNTA($C$220:$C$227)),HLOOKUP($B223,'rozstřely-skore'!$C$732:$BN$755,11,0),""))</f>
        <v/>
      </c>
      <c r="T223" s="449" t="str">
        <f>IF($Q223="","",IF(AND(COUNTIF($Q$220:$Q$227,$Q223)&gt;1,COUNTIF($Q$220:$Q$227,$Q223)&lt;COUNTA($C$220:$C$227)),HLOOKUP($B223,'rozstřely-skore'!$C$732:$BN$755,12,0),""))</f>
        <v/>
      </c>
      <c r="U223" s="447" t="str">
        <f>IF($Q223="","",IF(AND(COUNTIF($Q$220:$Q$227,$Q223)&gt;1,COUNTIF($Q$220:$Q$227,$Q223)&lt;COUNTA($C$220:$C$227)),HLOOKUP($B223,'rozstřely-skore'!$C$732:$BN$755,13,0),""))</f>
        <v/>
      </c>
      <c r="V223" s="450" t="str">
        <f>IF($Q223="","",IF(AND(COUNTIF($Q$220:$Q$227,$Q223)&gt;1,COUNTIF($Q$220:$Q$227,$Q223)&lt;COUNTA($C$220:$C$227)),HLOOKUP($B223,'rozstřely-skore'!$C$732:$BN$755,14,0),""))</f>
        <v/>
      </c>
      <c r="W223" s="325"/>
    </row>
    <row r="224" spans="1:23" ht="30" customHeight="1" x14ac:dyDescent="0.25">
      <c r="A224" s="324"/>
      <c r="B224" s="1013">
        <f>'Tabulky skupin'!B224</f>
        <v>195</v>
      </c>
      <c r="C224" s="1005" t="str">
        <f>VLOOKUP($B224,jednotlivci!$C$5:$G$164,5,0)</f>
        <v/>
      </c>
      <c r="D224" s="100" t="str">
        <f>IFERROR(CONCATENATE(VLOOKUP(CONCATENATE(D$219,"_",$B224),'Rozpis-skore'!$A$3:$AC$162,IF(VLOOKUP(CONCATENATE(D$219,"_",$B224),'Rozpis-skore'!$A$3:$AC$162,3,0)=$B224,5,6),0),":",VLOOKUP(CONCATENATE(D$219,"_",$B224),'Rozpis-skore'!$A$3:$AC$162,IF(VLOOKUP(CONCATENATE(D$219,"_",$B224),'Rozpis-skore'!$A$3:$AC$162,3,0)=$B224,6,5),0),IF(VLOOKUP(CONCATENATE(D$219,"_",$B224),'Rozpis-skore'!$A$3:$AC$162,20,0)&lt;&gt;"",CONCATENATE(" (",VLOOKUP(CONCATENATE(D$219,"_",$B224),'Rozpis-skore'!$A$3:$AC$162,20,0),")"),"")),"")</f>
        <v/>
      </c>
      <c r="E224" s="103" t="str">
        <f>IFERROR(CONCATENATE(VLOOKUP(CONCATENATE(E$219,"_",$B224),'Rozpis-skore'!$A$3:$AC$162,IF(VLOOKUP(CONCATENATE(E$219,"_",$B224),'Rozpis-skore'!$A$3:$AC$162,3,0)=$B224,5,6),0),":",VLOOKUP(CONCATENATE(E$219,"_",$B224),'Rozpis-skore'!$A$3:$AC$162,IF(VLOOKUP(CONCATENATE(E$219,"_",$B224),'Rozpis-skore'!$A$3:$AC$162,3,0)=$B224,6,5),0),IF(VLOOKUP(CONCATENATE(E$219,"_",$B224),'Rozpis-skore'!$A$3:$AC$162,20,0)&lt;&gt;"",CONCATENATE(" (",VLOOKUP(CONCATENATE(E$219,"_",$B224),'Rozpis-skore'!$A$3:$AC$162,20,0),")"),"")),"")</f>
        <v/>
      </c>
      <c r="F224" s="103" t="str">
        <f>IFERROR(CONCATENATE(VLOOKUP(CONCATENATE(F$219,"_",$B224),'Rozpis-skore'!$A$3:$AC$162,IF(VLOOKUP(CONCATENATE(F$219,"_",$B224),'Rozpis-skore'!$A$3:$AC$162,3,0)=$B224,5,6),0),":",VLOOKUP(CONCATENATE(F$219,"_",$B224),'Rozpis-skore'!$A$3:$AC$162,IF(VLOOKUP(CONCATENATE(F$219,"_",$B224),'Rozpis-skore'!$A$3:$AC$162,3,0)=$B224,6,5),0),IF(VLOOKUP(CONCATENATE(F$219,"_",$B224),'Rozpis-skore'!$A$3:$AC$162,20,0)&lt;&gt;"",CONCATENATE(" (",VLOOKUP(CONCATENATE(F$219,"_",$B224),'Rozpis-skore'!$A$3:$AC$162,20,0),")"),"")),"")</f>
        <v/>
      </c>
      <c r="G224" s="103" t="str">
        <f>IFERROR(CONCATENATE(VLOOKUP(CONCATENATE(G$219,"_",$B224),'Rozpis-skore'!$A$3:$AC$162,IF(VLOOKUP(CONCATENATE(G$219,"_",$B224),'Rozpis-skore'!$A$3:$AC$162,3,0)=$B224,5,6),0),":",VLOOKUP(CONCATENATE(G$219,"_",$B224),'Rozpis-skore'!$A$3:$AC$162,IF(VLOOKUP(CONCATENATE(G$219,"_",$B224),'Rozpis-skore'!$A$3:$AC$162,3,0)=$B224,6,5),0),IF(VLOOKUP(CONCATENATE(G$219,"_",$B224),'Rozpis-skore'!$A$3:$AC$162,20,0)&lt;&gt;"",CONCATENATE(" (",VLOOKUP(CONCATENATE(G$219,"_",$B224),'Rozpis-skore'!$A$3:$AC$162,20,0),")"),"")),"")</f>
        <v/>
      </c>
      <c r="H224" s="927" t="str">
        <f>G223</f>
        <v>Y</v>
      </c>
      <c r="I224" s="101" t="str">
        <f>IFERROR(CONCATENATE(VLOOKUP(CONCATENATE($B224,"_",I$219),'Rozpis-skore'!$A$3:$AC$162,IF(VLOOKUP(CONCATENATE($B224,"_",I$219),'Rozpis-skore'!$A$3:$AC$162,3,0)=$B224,5,6),0),":",VLOOKUP(CONCATENATE($B224,"_",I$219),'Rozpis-skore'!$A$3:$AC$162,IF(VLOOKUP(CONCATENATE($B224,"_",I$219),'Rozpis-skore'!$A$3:$AC$162,3,0)=$B224,6,5),0),IF(VLOOKUP(CONCATENATE($B224,"_",I$219),'Rozpis-skore'!$A$3:$AC$162,20,0)&lt;&gt;"",CONCATENATE(" (",VLOOKUP(CONCATENATE($B224,"_",I$219),'Rozpis-skore'!$A$3:$AC$162,20,0),")"),"")),"")</f>
        <v/>
      </c>
      <c r="J224" s="101" t="str">
        <f>IFERROR(CONCATENATE(VLOOKUP(CONCATENATE($B224,"_",J$219),'Rozpis-skore'!$A$3:$AC$162,IF(VLOOKUP(CONCATENATE($B224,"_",J$219),'Rozpis-skore'!$A$3:$AC$162,3,0)=$B224,5,6),0),":",VLOOKUP(CONCATENATE($B224,"_",J$219),'Rozpis-skore'!$A$3:$AC$162,IF(VLOOKUP(CONCATENATE($B224,"_",J$219),'Rozpis-skore'!$A$3:$AC$162,3,0)=$B224,6,5),0),IF(VLOOKUP(CONCATENATE($B224,"_",J$219),'Rozpis-skore'!$A$3:$AC$162,20,0)&lt;&gt;"",CONCATENATE(" (",VLOOKUP(CONCATENATE($B224,"_",J$219),'Rozpis-skore'!$A$3:$AC$162,20,0),")"),"")),"")</f>
        <v/>
      </c>
      <c r="K224" s="102" t="str">
        <f>IFERROR(CONCATENATE(VLOOKUP(CONCATENATE($B224,"_",K$219),'Rozpis-skore'!$A$3:$AC$162,IF(VLOOKUP(CONCATENATE($B224,"_",K$219),'Rozpis-skore'!$A$3:$AC$162,3,0)=$B224,5,6),0),":",VLOOKUP(CONCATENATE($B224,"_",K$219),'Rozpis-skore'!$A$3:$AC$162,IF(VLOOKUP(CONCATENATE($B224,"_",K$219),'Rozpis-skore'!$A$3:$AC$162,3,0)=$B224,6,5),0),IF(VLOOKUP(CONCATENATE($B224,"_",K$219),'Rozpis-skore'!$A$3:$AC$162,20,0)&lt;&gt;"",CONCATENATE(" (",VLOOKUP(CONCATENATE($B224,"_",K$219),'Rozpis-skore'!$A$3:$AC$162,20,0),")"),"")),"")</f>
        <v/>
      </c>
      <c r="L224" s="232" t="str">
        <f>IF((COUNTIFS('Rozpis-skore'!$C$3:$C$162,B224,'Rozpis-skore'!$B$3:$B$162,"&lt;&gt;N")+COUNTIFS('Rozpis-skore'!$D$3:$D$162,B224,'Rozpis-skore'!$B$3:$B$162,"&lt;&gt;N"))=0,"",SUMIF('Rozpis-skore'!$C$3:$C$162,B224,'Rozpis-skore'!$I$3:$I$128)+SUMIF('Rozpis-skore'!$D$3:$D$162,B224,'Rozpis-skore'!$J$3:$J$128))</f>
        <v/>
      </c>
      <c r="M224" s="235" t="str">
        <f>IF((COUNTIFS('Rozpis-skore'!$C$3:$C$162,B224,'Rozpis-skore'!$B$3:$B$162,"&lt;&gt;N")+COUNTIFS('Rozpis-skore'!$D$3:$D$162,B224,'Rozpis-skore'!$B$3:$B$162,"&lt;&gt;N"))=0,"",SUMIF('Rozpis-skore'!$C$3:$C$162,$B224,'Rozpis-skore'!$E$3:$E$128)+SUMIF('Rozpis-skore'!$D$3:$D$162,$B224,'Rozpis-skore'!$F$3:$F$128))</f>
        <v/>
      </c>
      <c r="N224" s="355" t="str">
        <f>IF((COUNTIFS('Rozpis-skore'!$C$3:$C$162,B224,'Rozpis-skore'!$B$3:$B$162,"&lt;&gt;N")+COUNTIFS('Rozpis-skore'!$D$3:$D$162,B224,'Rozpis-skore'!$B$3:$B$162,"&lt;&gt;N"))=0,"",SUMIF('Rozpis-skore'!$C$3:$C$162,$B224,'Rozpis-skore'!$F$3:$F$128)+SUMIF('Rozpis-skore'!$D$3:$D$162,$B224,'Rozpis-skore'!$E$3:$E$128))</f>
        <v/>
      </c>
      <c r="O224" s="233" t="str">
        <f t="shared" si="36"/>
        <v/>
      </c>
      <c r="P224" s="445" t="str">
        <f t="shared" si="37"/>
        <v/>
      </c>
      <c r="Q224" s="446" t="str">
        <f>Tabulka!Q224</f>
        <v/>
      </c>
      <c r="R224" s="447" t="str">
        <f>IF($Q224="","",IF(AND(COUNTIF($Q$220:$Q$227,$Q224)&gt;1,COUNTIF($Q$220:$Q$227,$Q224)&lt;COUNTA($C$220:$C$227)),HLOOKUP($B224,'rozstřely-skore'!$C$732:$BN$755,10,0),""))</f>
        <v/>
      </c>
      <c r="S224" s="448" t="str">
        <f>IF($Q224="","",IF(AND(COUNTIF($Q$220:$Q$227,$Q224)&gt;1,COUNTIF($Q$220:$Q$227,$Q224)&lt;COUNTA($C$220:$C$227)),HLOOKUP($B224,'rozstřely-skore'!$C$732:$BN$755,11,0),""))</f>
        <v/>
      </c>
      <c r="T224" s="449" t="str">
        <f>IF($Q224="","",IF(AND(COUNTIF($Q$220:$Q$227,$Q224)&gt;1,COUNTIF($Q$220:$Q$227,$Q224)&lt;COUNTA($C$220:$C$227)),HLOOKUP($B224,'rozstřely-skore'!$C$732:$BN$755,12,0),""))</f>
        <v/>
      </c>
      <c r="U224" s="447" t="str">
        <f>IF($Q224="","",IF(AND(COUNTIF($Q$220:$Q$227,$Q224)&gt;1,COUNTIF($Q$220:$Q$227,$Q224)&lt;COUNTA($C$220:$C$227)),HLOOKUP($B224,'rozstřely-skore'!$C$732:$BN$755,13,0),""))</f>
        <v/>
      </c>
      <c r="V224" s="450" t="str">
        <f>IF($Q224="","",IF(AND(COUNTIF($Q$220:$Q$227,$Q224)&gt;1,COUNTIF($Q$220:$Q$227,$Q224)&lt;COUNTA($C$220:$C$227)),HLOOKUP($B224,'rozstřely-skore'!$C$732:$BN$755,14,0),""))</f>
        <v/>
      </c>
      <c r="W224" s="325"/>
    </row>
    <row r="225" spans="1:23" ht="30" customHeight="1" x14ac:dyDescent="0.25">
      <c r="A225" s="324"/>
      <c r="B225" s="1013">
        <f>'Tabulky skupin'!B225</f>
        <v>196</v>
      </c>
      <c r="C225" s="1005" t="str">
        <f>VLOOKUP($B225,jednotlivci!$C$5:$G$164,5,0)</f>
        <v/>
      </c>
      <c r="D225" s="100" t="str">
        <f>IFERROR(CONCATENATE(VLOOKUP(CONCATENATE(D$219,"_",$B225),'Rozpis-skore'!$A$3:$AC$162,IF(VLOOKUP(CONCATENATE(D$219,"_",$B225),'Rozpis-skore'!$A$3:$AC$162,3,0)=$B225,5,6),0),":",VLOOKUP(CONCATENATE(D$219,"_",$B225),'Rozpis-skore'!$A$3:$AC$162,IF(VLOOKUP(CONCATENATE(D$219,"_",$B225),'Rozpis-skore'!$A$3:$AC$162,3,0)=$B225,6,5),0),IF(VLOOKUP(CONCATENATE(D$219,"_",$B225),'Rozpis-skore'!$A$3:$AC$162,20,0)&lt;&gt;"",CONCATENATE(" (",VLOOKUP(CONCATENATE(D$219,"_",$B225),'Rozpis-skore'!$A$3:$AC$162,20,0),")"),"")),"")</f>
        <v/>
      </c>
      <c r="E225" s="103" t="str">
        <f>IFERROR(CONCATENATE(VLOOKUP(CONCATENATE(E$219,"_",$B225),'Rozpis-skore'!$A$3:$AC$162,IF(VLOOKUP(CONCATENATE(E$219,"_",$B225),'Rozpis-skore'!$A$3:$AC$162,3,0)=$B225,5,6),0),":",VLOOKUP(CONCATENATE(E$219,"_",$B225),'Rozpis-skore'!$A$3:$AC$162,IF(VLOOKUP(CONCATENATE(E$219,"_",$B225),'Rozpis-skore'!$A$3:$AC$162,3,0)=$B225,6,5),0),IF(VLOOKUP(CONCATENATE(E$219,"_",$B225),'Rozpis-skore'!$A$3:$AC$162,20,0)&lt;&gt;"",CONCATENATE(" (",VLOOKUP(CONCATENATE(E$219,"_",$B225),'Rozpis-skore'!$A$3:$AC$162,20,0),")"),"")),"")</f>
        <v/>
      </c>
      <c r="F225" s="103" t="str">
        <f>IFERROR(CONCATENATE(VLOOKUP(CONCATENATE(F$219,"_",$B225),'Rozpis-skore'!$A$3:$AC$162,IF(VLOOKUP(CONCATENATE(F$219,"_",$B225),'Rozpis-skore'!$A$3:$AC$162,3,0)=$B225,5,6),0),":",VLOOKUP(CONCATENATE(F$219,"_",$B225),'Rozpis-skore'!$A$3:$AC$162,IF(VLOOKUP(CONCATENATE(F$219,"_",$B225),'Rozpis-skore'!$A$3:$AC$162,3,0)=$B225,6,5),0),IF(VLOOKUP(CONCATENATE(F$219,"_",$B225),'Rozpis-skore'!$A$3:$AC$162,20,0)&lt;&gt;"",CONCATENATE(" (",VLOOKUP(CONCATENATE(F$219,"_",$B225),'Rozpis-skore'!$A$3:$AC$162,20,0),")"),"")),"")</f>
        <v/>
      </c>
      <c r="G225" s="103" t="str">
        <f>IFERROR(CONCATENATE(VLOOKUP(CONCATENATE(G$219,"_",$B225),'Rozpis-skore'!$A$3:$AC$162,IF(VLOOKUP(CONCATENATE(G$219,"_",$B225),'Rozpis-skore'!$A$3:$AC$162,3,0)=$B225,5,6),0),":",VLOOKUP(CONCATENATE(G$219,"_",$B225),'Rozpis-skore'!$A$3:$AC$162,IF(VLOOKUP(CONCATENATE(G$219,"_",$B225),'Rozpis-skore'!$A$3:$AC$162,3,0)=$B225,6,5),0),IF(VLOOKUP(CONCATENATE(G$219,"_",$B225),'Rozpis-skore'!$A$3:$AC$162,20,0)&lt;&gt;"",CONCATENATE(" (",VLOOKUP(CONCATENATE(G$219,"_",$B225),'Rozpis-skore'!$A$3:$AC$162,20,0),")"),"")),"")</f>
        <v/>
      </c>
      <c r="H225" s="103" t="str">
        <f>IFERROR(CONCATENATE(VLOOKUP(CONCATENATE(H$219,"_",$B225),'Rozpis-skore'!$A$3:$AC$162,IF(VLOOKUP(CONCATENATE(H$219,"_",$B225),'Rozpis-skore'!$A$3:$AC$162,3,0)=$B225,5,6),0),":",VLOOKUP(CONCATENATE(H$219,"_",$B225),'Rozpis-skore'!$A$3:$AC$162,IF(VLOOKUP(CONCATENATE(H$219,"_",$B225),'Rozpis-skore'!$A$3:$AC$162,3,0)=$B225,6,5),0),IF(VLOOKUP(CONCATENATE(H$219,"_",$B225),'Rozpis-skore'!$A$3:$AC$162,20,0)&lt;&gt;"",CONCATENATE(" (",VLOOKUP(CONCATENATE(H$219,"_",$B225),'Rozpis-skore'!$A$3:$AC$162,20,0),")"),"")),"")</f>
        <v/>
      </c>
      <c r="I225" s="927" t="str">
        <f>H224</f>
        <v>Y</v>
      </c>
      <c r="J225" s="101" t="str">
        <f>IFERROR(CONCATENATE(VLOOKUP(CONCATENATE($B225,"_",J$219),'Rozpis-skore'!$A$3:$AC$162,IF(VLOOKUP(CONCATENATE($B225,"_",J$219),'Rozpis-skore'!$A$3:$AC$162,3,0)=$B225,5,6),0),":",VLOOKUP(CONCATENATE($B225,"_",J$219),'Rozpis-skore'!$A$3:$AC$162,IF(VLOOKUP(CONCATENATE($B225,"_",J$219),'Rozpis-skore'!$A$3:$AC$162,3,0)=$B225,6,5),0),IF(VLOOKUP(CONCATENATE($B225,"_",J$219),'Rozpis-skore'!$A$3:$AC$162,20,0)&lt;&gt;"",CONCATENATE(" (",VLOOKUP(CONCATENATE($B225,"_",J$219),'Rozpis-skore'!$A$3:$AC$162,20,0),")"),"")),"")</f>
        <v/>
      </c>
      <c r="K225" s="102" t="str">
        <f>IFERROR(CONCATENATE(VLOOKUP(CONCATENATE($B225,"_",K$219),'Rozpis-skore'!$A$3:$AC$162,IF(VLOOKUP(CONCATENATE($B225,"_",K$219),'Rozpis-skore'!$A$3:$AC$162,3,0)=$B225,5,6),0),":",VLOOKUP(CONCATENATE($B225,"_",K$219),'Rozpis-skore'!$A$3:$AC$162,IF(VLOOKUP(CONCATENATE($B225,"_",K$219),'Rozpis-skore'!$A$3:$AC$162,3,0)=$B225,6,5),0),IF(VLOOKUP(CONCATENATE($B225,"_",K$219),'Rozpis-skore'!$A$3:$AC$162,20,0)&lt;&gt;"",CONCATENATE(" (",VLOOKUP(CONCATENATE($B225,"_",K$219),'Rozpis-skore'!$A$3:$AC$162,20,0),")"),"")),"")</f>
        <v/>
      </c>
      <c r="L225" s="232" t="str">
        <f>IF((COUNTIFS('Rozpis-skore'!$C$3:$C$162,B225,'Rozpis-skore'!$B$3:$B$162,"&lt;&gt;N")+COUNTIFS('Rozpis-skore'!$D$3:$D$162,B225,'Rozpis-skore'!$B$3:$B$162,"&lt;&gt;N"))=0,"",SUMIF('Rozpis-skore'!$C$3:$C$162,B225,'Rozpis-skore'!$I$3:$I$128)+SUMIF('Rozpis-skore'!$D$3:$D$162,B225,'Rozpis-skore'!$J$3:$J$128))</f>
        <v/>
      </c>
      <c r="M225" s="235" t="str">
        <f>IF((COUNTIFS('Rozpis-skore'!$C$3:$C$162,B225,'Rozpis-skore'!$B$3:$B$162,"&lt;&gt;N")+COUNTIFS('Rozpis-skore'!$D$3:$D$162,B225,'Rozpis-skore'!$B$3:$B$162,"&lt;&gt;N"))=0,"",SUMIF('Rozpis-skore'!$C$3:$C$162,$B225,'Rozpis-skore'!$E$3:$E$128)+SUMIF('Rozpis-skore'!$D$3:$D$162,$B225,'Rozpis-skore'!$F$3:$F$128))</f>
        <v/>
      </c>
      <c r="N225" s="355" t="str">
        <f>IF((COUNTIFS('Rozpis-skore'!$C$3:$C$162,B225,'Rozpis-skore'!$B$3:$B$162,"&lt;&gt;N")+COUNTIFS('Rozpis-skore'!$D$3:$D$162,B225,'Rozpis-skore'!$B$3:$B$162,"&lt;&gt;N"))=0,"",SUMIF('Rozpis-skore'!$C$3:$C$162,$B225,'Rozpis-skore'!$F$3:$F$128)+SUMIF('Rozpis-skore'!$D$3:$D$162,$B225,'Rozpis-skore'!$E$3:$E$128))</f>
        <v/>
      </c>
      <c r="O225" s="233" t="str">
        <f t="shared" si="36"/>
        <v/>
      </c>
      <c r="P225" s="445" t="str">
        <f t="shared" si="37"/>
        <v/>
      </c>
      <c r="Q225" s="446" t="str">
        <f>Tabulka!Q225</f>
        <v/>
      </c>
      <c r="R225" s="447" t="str">
        <f>IF($Q225="","",IF(AND(COUNTIF($Q$220:$Q$227,$Q225)&gt;1,COUNTIF($Q$220:$Q$227,$Q225)&lt;COUNTA($C$220:$C$227)),HLOOKUP($B225,'rozstřely-skore'!$C$732:$BN$755,10,0),""))</f>
        <v/>
      </c>
      <c r="S225" s="448" t="str">
        <f>IF($Q225="","",IF(AND(COUNTIF($Q$220:$Q$227,$Q225)&gt;1,COUNTIF($Q$220:$Q$227,$Q225)&lt;COUNTA($C$220:$C$227)),HLOOKUP($B225,'rozstřely-skore'!$C$732:$BN$755,11,0),""))</f>
        <v/>
      </c>
      <c r="T225" s="449" t="str">
        <f>IF($Q225="","",IF(AND(COUNTIF($Q$220:$Q$227,$Q225)&gt;1,COUNTIF($Q$220:$Q$227,$Q225)&lt;COUNTA($C$220:$C$227)),HLOOKUP($B225,'rozstřely-skore'!$C$732:$BN$755,12,0),""))</f>
        <v/>
      </c>
      <c r="U225" s="447" t="str">
        <f>IF($Q225="","",IF(AND(COUNTIF($Q$220:$Q$227,$Q225)&gt;1,COUNTIF($Q$220:$Q$227,$Q225)&lt;COUNTA($C$220:$C$227)),HLOOKUP($B225,'rozstřely-skore'!$C$732:$BN$755,13,0),""))</f>
        <v/>
      </c>
      <c r="V225" s="450" t="str">
        <f>IF($Q225="","",IF(AND(COUNTIF($Q$220:$Q$227,$Q225)&gt;1,COUNTIF($Q$220:$Q$227,$Q225)&lt;COUNTA($C$220:$C$227)),HLOOKUP($B225,'rozstřely-skore'!$C$732:$BN$755,14,0),""))</f>
        <v/>
      </c>
      <c r="W225" s="325"/>
    </row>
    <row r="226" spans="1:23" ht="30" customHeight="1" x14ac:dyDescent="0.25">
      <c r="A226" s="324"/>
      <c r="B226" s="1013">
        <f>'Tabulky skupin'!B226</f>
        <v>197</v>
      </c>
      <c r="C226" s="1005" t="str">
        <f>VLOOKUP($B226,jednotlivci!$C$5:$G$164,5,0)</f>
        <v/>
      </c>
      <c r="D226" s="100" t="str">
        <f>IFERROR(CONCATENATE(VLOOKUP(CONCATENATE(D$219,"_",$B226),'Rozpis-skore'!$A$3:$AC$162,IF(VLOOKUP(CONCATENATE(D$219,"_",$B226),'Rozpis-skore'!$A$3:$AC$162,3,0)=$B226,5,6),0),":",VLOOKUP(CONCATENATE(D$219,"_",$B226),'Rozpis-skore'!$A$3:$AC$162,IF(VLOOKUP(CONCATENATE(D$219,"_",$B226),'Rozpis-skore'!$A$3:$AC$162,3,0)=$B226,6,5),0),IF(VLOOKUP(CONCATENATE(D$219,"_",$B226),'Rozpis-skore'!$A$3:$AC$162,20,0)&lt;&gt;"",CONCATENATE(" (",VLOOKUP(CONCATENATE(D$219,"_",$B226),'Rozpis-skore'!$A$3:$AC$162,20,0),")"),"")),"")</f>
        <v/>
      </c>
      <c r="E226" s="103" t="str">
        <f>IFERROR(CONCATENATE(VLOOKUP(CONCATENATE(E$219,"_",$B226),'Rozpis-skore'!$A$3:$AC$162,IF(VLOOKUP(CONCATENATE(E$219,"_",$B226),'Rozpis-skore'!$A$3:$AC$162,3,0)=$B226,5,6),0),":",VLOOKUP(CONCATENATE(E$219,"_",$B226),'Rozpis-skore'!$A$3:$AC$162,IF(VLOOKUP(CONCATENATE(E$219,"_",$B226),'Rozpis-skore'!$A$3:$AC$162,3,0)=$B226,6,5),0),IF(VLOOKUP(CONCATENATE(E$219,"_",$B226),'Rozpis-skore'!$A$3:$AC$162,20,0)&lt;&gt;"",CONCATENATE(" (",VLOOKUP(CONCATENATE(E$219,"_",$B226),'Rozpis-skore'!$A$3:$AC$162,20,0),")"),"")),"")</f>
        <v/>
      </c>
      <c r="F226" s="103" t="str">
        <f>IFERROR(CONCATENATE(VLOOKUP(CONCATENATE(F$219,"_",$B226),'Rozpis-skore'!$A$3:$AC$162,IF(VLOOKUP(CONCATENATE(F$219,"_",$B226),'Rozpis-skore'!$A$3:$AC$162,3,0)=$B226,5,6),0),":",VLOOKUP(CONCATENATE(F$219,"_",$B226),'Rozpis-skore'!$A$3:$AC$162,IF(VLOOKUP(CONCATENATE(F$219,"_",$B226),'Rozpis-skore'!$A$3:$AC$162,3,0)=$B226,6,5),0),IF(VLOOKUP(CONCATENATE(F$219,"_",$B226),'Rozpis-skore'!$A$3:$AC$162,20,0)&lt;&gt;"",CONCATENATE(" (",VLOOKUP(CONCATENATE(F$219,"_",$B226),'Rozpis-skore'!$A$3:$AC$162,20,0),")"),"")),"")</f>
        <v/>
      </c>
      <c r="G226" s="103" t="str">
        <f>IFERROR(CONCATENATE(VLOOKUP(CONCATENATE(G$219,"_",$B226),'Rozpis-skore'!$A$3:$AC$162,IF(VLOOKUP(CONCATENATE(G$219,"_",$B226),'Rozpis-skore'!$A$3:$AC$162,3,0)=$B226,5,6),0),":",VLOOKUP(CONCATENATE(G$219,"_",$B226),'Rozpis-skore'!$A$3:$AC$162,IF(VLOOKUP(CONCATENATE(G$219,"_",$B226),'Rozpis-skore'!$A$3:$AC$162,3,0)=$B226,6,5),0),IF(VLOOKUP(CONCATENATE(G$219,"_",$B226),'Rozpis-skore'!$A$3:$AC$162,20,0)&lt;&gt;"",CONCATENATE(" (",VLOOKUP(CONCATENATE(G$219,"_",$B226),'Rozpis-skore'!$A$3:$AC$162,20,0),")"),"")),"")</f>
        <v/>
      </c>
      <c r="H226" s="103" t="str">
        <f>IFERROR(CONCATENATE(VLOOKUP(CONCATENATE(H$219,"_",$B226),'Rozpis-skore'!$A$3:$AC$162,IF(VLOOKUP(CONCATENATE(H$219,"_",$B226),'Rozpis-skore'!$A$3:$AC$162,3,0)=$B226,5,6),0),":",VLOOKUP(CONCATENATE(H$219,"_",$B226),'Rozpis-skore'!$A$3:$AC$162,IF(VLOOKUP(CONCATENATE(H$219,"_",$B226),'Rozpis-skore'!$A$3:$AC$162,3,0)=$B226,6,5),0),IF(VLOOKUP(CONCATENATE(H$219,"_",$B226),'Rozpis-skore'!$A$3:$AC$162,20,0)&lt;&gt;"",CONCATENATE(" (",VLOOKUP(CONCATENATE(H$219,"_",$B226),'Rozpis-skore'!$A$3:$AC$162,20,0),")"),"")),"")</f>
        <v/>
      </c>
      <c r="I226" s="103" t="str">
        <f>IFERROR(CONCATENATE(VLOOKUP(CONCATENATE(I$219,"_",$B226),'Rozpis-skore'!$A$3:$AC$162,IF(VLOOKUP(CONCATENATE(I$219,"_",$B226),'Rozpis-skore'!$A$3:$AC$162,3,0)=$B226,5,6),0),":",VLOOKUP(CONCATENATE(I$219,"_",$B226),'Rozpis-skore'!$A$3:$AC$162,IF(VLOOKUP(CONCATENATE(I$219,"_",$B226),'Rozpis-skore'!$A$3:$AC$162,3,0)=$B226,6,5),0),IF(VLOOKUP(CONCATENATE(I$219,"_",$B226),'Rozpis-skore'!$A$3:$AC$162,20,0)&lt;&gt;"",CONCATENATE(" (",VLOOKUP(CONCATENATE(I$219,"_",$B226),'Rozpis-skore'!$A$3:$AC$162,20,0),")"),"")),"")</f>
        <v/>
      </c>
      <c r="J226" s="927" t="str">
        <f>I225</f>
        <v>Y</v>
      </c>
      <c r="K226" s="102" t="str">
        <f>IFERROR(CONCATENATE(VLOOKUP(CONCATENATE($B226,"_",K$219),'Rozpis-skore'!$A$3:$AC$162,IF(VLOOKUP(CONCATENATE($B226,"_",K$219),'Rozpis-skore'!$A$3:$AC$162,3,0)=$B226,5,6),0),":",VLOOKUP(CONCATENATE($B226,"_",K$219),'Rozpis-skore'!$A$3:$AC$162,IF(VLOOKUP(CONCATENATE($B226,"_",K$219),'Rozpis-skore'!$A$3:$AC$162,3,0)=$B226,6,5),0),IF(VLOOKUP(CONCATENATE($B226,"_",K$219),'Rozpis-skore'!$A$3:$AC$162,20,0)&lt;&gt;"",CONCATENATE(" (",VLOOKUP(CONCATENATE($B226,"_",K$219),'Rozpis-skore'!$A$3:$AC$162,20,0),")"),"")),"")</f>
        <v/>
      </c>
      <c r="L226" s="232" t="str">
        <f>IF((COUNTIFS('Rozpis-skore'!$C$3:$C$162,B226,'Rozpis-skore'!$B$3:$B$162,"&lt;&gt;N")+COUNTIFS('Rozpis-skore'!$D$3:$D$162,B226,'Rozpis-skore'!$B$3:$B$162,"&lt;&gt;N"))=0,"",SUMIF('Rozpis-skore'!$C$3:$C$162,B226,'Rozpis-skore'!$I$3:$I$128)+SUMIF('Rozpis-skore'!$D$3:$D$162,B226,'Rozpis-skore'!$J$3:$J$128))</f>
        <v/>
      </c>
      <c r="M226" s="235" t="str">
        <f>IF((COUNTIFS('Rozpis-skore'!$C$3:$C$162,B226,'Rozpis-skore'!$B$3:$B$162,"&lt;&gt;N")+COUNTIFS('Rozpis-skore'!$D$3:$D$162,B226,'Rozpis-skore'!$B$3:$B$162,"&lt;&gt;N"))=0,"",SUMIF('Rozpis-skore'!$C$3:$C$162,$B226,'Rozpis-skore'!$E$3:$E$128)+SUMIF('Rozpis-skore'!$D$3:$D$162,$B226,'Rozpis-skore'!$F$3:$F$128))</f>
        <v/>
      </c>
      <c r="N226" s="355" t="str">
        <f>IF((COUNTIFS('Rozpis-skore'!$C$3:$C$162,B226,'Rozpis-skore'!$B$3:$B$162,"&lt;&gt;N")+COUNTIFS('Rozpis-skore'!$D$3:$D$162,B226,'Rozpis-skore'!$B$3:$B$162,"&lt;&gt;N"))=0,"",SUMIF('Rozpis-skore'!$C$3:$C$162,$B226,'Rozpis-skore'!$F$3:$F$128)+SUMIF('Rozpis-skore'!$D$3:$D$162,$B226,'Rozpis-skore'!$E$3:$E$128))</f>
        <v/>
      </c>
      <c r="O226" s="233" t="str">
        <f t="shared" si="36"/>
        <v/>
      </c>
      <c r="P226" s="445" t="str">
        <f t="shared" si="37"/>
        <v/>
      </c>
      <c r="Q226" s="446" t="str">
        <f>Tabulka!Q226</f>
        <v/>
      </c>
      <c r="R226" s="447" t="str">
        <f>IF($Q226="","",IF(AND(COUNTIF($Q$220:$Q$227,$Q226)&gt;1,COUNTIF($Q$220:$Q$227,$Q226)&lt;COUNTA($C$220:$C$227)),HLOOKUP($B226,'rozstřely-skore'!$C$732:$BN$755,10,0),""))</f>
        <v/>
      </c>
      <c r="S226" s="448" t="str">
        <f>IF($Q226="","",IF(AND(COUNTIF($Q$220:$Q$227,$Q226)&gt;1,COUNTIF($Q$220:$Q$227,$Q226)&lt;COUNTA($C$220:$C$227)),HLOOKUP($B226,'rozstřely-skore'!$C$732:$BN$755,11,0),""))</f>
        <v/>
      </c>
      <c r="T226" s="449" t="str">
        <f>IF($Q226="","",IF(AND(COUNTIF($Q$220:$Q$227,$Q226)&gt;1,COUNTIF($Q$220:$Q$227,$Q226)&lt;COUNTA($C$220:$C$227)),HLOOKUP($B226,'rozstřely-skore'!$C$732:$BN$755,12,0),""))</f>
        <v/>
      </c>
      <c r="U226" s="447" t="str">
        <f>IF($Q226="","",IF(AND(COUNTIF($Q$220:$Q$227,$Q226)&gt;1,COUNTIF($Q$220:$Q$227,$Q226)&lt;COUNTA($C$220:$C$227)),HLOOKUP($B226,'rozstřely-skore'!$C$732:$BN$755,13,0),""))</f>
        <v/>
      </c>
      <c r="V226" s="450" t="str">
        <f>IF($Q226="","",IF(AND(COUNTIF($Q$220:$Q$227,$Q226)&gt;1,COUNTIF($Q$220:$Q$227,$Q226)&lt;COUNTA($C$220:$C$227)),HLOOKUP($B226,'rozstřely-skore'!$C$732:$BN$755,14,0),""))</f>
        <v/>
      </c>
      <c r="W226" s="325"/>
    </row>
    <row r="227" spans="1:23" ht="30" customHeight="1" thickBot="1" x14ac:dyDescent="0.3">
      <c r="A227" s="324"/>
      <c r="B227" s="1014">
        <f>'Tabulky skupin'!B227</f>
        <v>198</v>
      </c>
      <c r="C227" s="1006" t="str">
        <f>VLOOKUP($B227,jednotlivci!$C$5:$G$164,5,0)</f>
        <v/>
      </c>
      <c r="D227" s="104" t="str">
        <f>IFERROR(CONCATENATE(VLOOKUP(CONCATENATE(D$219,"_",$B227),'Rozpis-skore'!$A$3:$AC$162,IF(VLOOKUP(CONCATENATE(D$219,"_",$B227),'Rozpis-skore'!$A$3:$AC$162,3,0)=$B227,5,6),0),":",VLOOKUP(CONCATENATE(D$219,"_",$B227),'Rozpis-skore'!$A$3:$AC$162,IF(VLOOKUP(CONCATENATE(D$219,"_",$B227),'Rozpis-skore'!$A$3:$AC$162,3,0)=$B227,6,5),0),IF(VLOOKUP(CONCATENATE(D$219,"_",$B227),'Rozpis-skore'!$A$3:$AC$162,20,0)&lt;&gt;"",CONCATENATE(" (",VLOOKUP(CONCATENATE(D$219,"_",$B227),'Rozpis-skore'!$A$3:$AC$162,20,0),")"),"")),"")</f>
        <v/>
      </c>
      <c r="E227" s="105" t="str">
        <f>IFERROR(CONCATENATE(VLOOKUP(CONCATENATE(E$219,"_",$B227),'Rozpis-skore'!$A$3:$AC$162,IF(VLOOKUP(CONCATENATE(E$219,"_",$B227),'Rozpis-skore'!$A$3:$AC$162,3,0)=$B227,5,6),0),":",VLOOKUP(CONCATENATE(E$219,"_",$B227),'Rozpis-skore'!$A$3:$AC$162,IF(VLOOKUP(CONCATENATE(E$219,"_",$B227),'Rozpis-skore'!$A$3:$AC$162,3,0)=$B227,6,5),0),IF(VLOOKUP(CONCATENATE(E$219,"_",$B227),'Rozpis-skore'!$A$3:$AC$162,20,0)&lt;&gt;"",CONCATENATE(" (",VLOOKUP(CONCATENATE(E$219,"_",$B227),'Rozpis-skore'!$A$3:$AC$162,20,0),")"),"")),"")</f>
        <v/>
      </c>
      <c r="F227" s="105" t="str">
        <f>IFERROR(CONCATENATE(VLOOKUP(CONCATENATE(F$219,"_",$B227),'Rozpis-skore'!$A$3:$AC$162,IF(VLOOKUP(CONCATENATE(F$219,"_",$B227),'Rozpis-skore'!$A$3:$AC$162,3,0)=$B227,5,6),0),":",VLOOKUP(CONCATENATE(F$219,"_",$B227),'Rozpis-skore'!$A$3:$AC$162,IF(VLOOKUP(CONCATENATE(F$219,"_",$B227),'Rozpis-skore'!$A$3:$AC$162,3,0)=$B227,6,5),0),IF(VLOOKUP(CONCATENATE(F$219,"_",$B227),'Rozpis-skore'!$A$3:$AC$162,20,0)&lt;&gt;"",CONCATENATE(" (",VLOOKUP(CONCATENATE(F$219,"_",$B227),'Rozpis-skore'!$A$3:$AC$162,20,0),")"),"")),"")</f>
        <v/>
      </c>
      <c r="G227" s="105" t="str">
        <f>IFERROR(CONCATENATE(VLOOKUP(CONCATENATE(G$219,"_",$B227),'Rozpis-skore'!$A$3:$AC$162,IF(VLOOKUP(CONCATENATE(G$219,"_",$B227),'Rozpis-skore'!$A$3:$AC$162,3,0)=$B227,5,6),0),":",VLOOKUP(CONCATENATE(G$219,"_",$B227),'Rozpis-skore'!$A$3:$AC$162,IF(VLOOKUP(CONCATENATE(G$219,"_",$B227),'Rozpis-skore'!$A$3:$AC$162,3,0)=$B227,6,5),0),IF(VLOOKUP(CONCATENATE(G$219,"_",$B227),'Rozpis-skore'!$A$3:$AC$162,20,0)&lt;&gt;"",CONCATENATE(" (",VLOOKUP(CONCATENATE(G$219,"_",$B227),'Rozpis-skore'!$A$3:$AC$162,20,0),")"),"")),"")</f>
        <v/>
      </c>
      <c r="H227" s="105" t="str">
        <f>IFERROR(CONCATENATE(VLOOKUP(CONCATENATE(H$219,"_",$B227),'Rozpis-skore'!$A$3:$AC$162,IF(VLOOKUP(CONCATENATE(H$219,"_",$B227),'Rozpis-skore'!$A$3:$AC$162,3,0)=$B227,5,6),0),":",VLOOKUP(CONCATENATE(H$219,"_",$B227),'Rozpis-skore'!$A$3:$AC$162,IF(VLOOKUP(CONCATENATE(H$219,"_",$B227),'Rozpis-skore'!$A$3:$AC$162,3,0)=$B227,6,5),0),IF(VLOOKUP(CONCATENATE(H$219,"_",$B227),'Rozpis-skore'!$A$3:$AC$162,20,0)&lt;&gt;"",CONCATENATE(" (",VLOOKUP(CONCATENATE(H$219,"_",$B227),'Rozpis-skore'!$A$3:$AC$162,20,0),")"),"")),"")</f>
        <v/>
      </c>
      <c r="I227" s="105" t="str">
        <f>IFERROR(CONCATENATE(VLOOKUP(CONCATENATE(I$219,"_",$B227),'Rozpis-skore'!$A$3:$AC$162,IF(VLOOKUP(CONCATENATE(I$219,"_",$B227),'Rozpis-skore'!$A$3:$AC$162,3,0)=$B227,5,6),0),":",VLOOKUP(CONCATENATE(I$219,"_",$B227),'Rozpis-skore'!$A$3:$AC$162,IF(VLOOKUP(CONCATENATE(I$219,"_",$B227),'Rozpis-skore'!$A$3:$AC$162,3,0)=$B227,6,5),0),IF(VLOOKUP(CONCATENATE(I$219,"_",$B227),'Rozpis-skore'!$A$3:$AC$162,20,0)&lt;&gt;"",CONCATENATE(" (",VLOOKUP(CONCATENATE(I$219,"_",$B227),'Rozpis-skore'!$A$3:$AC$162,20,0),")"),"")),"")</f>
        <v/>
      </c>
      <c r="J227" s="105" t="str">
        <f>IFERROR(CONCATENATE(VLOOKUP(CONCATENATE(J$219,"_",$B227),'Rozpis-skore'!$A$3:$AC$162,IF(VLOOKUP(CONCATENATE(J$219,"_",$B227),'Rozpis-skore'!$A$3:$AC$162,3,0)=$B227,5,6),0),":",VLOOKUP(CONCATENATE(J$219,"_",$B227),'Rozpis-skore'!$A$3:$AC$162,IF(VLOOKUP(CONCATENATE(J$219,"_",$B227),'Rozpis-skore'!$A$3:$AC$162,3,0)=$B227,6,5),0),IF(VLOOKUP(CONCATENATE(J$219,"_",$B227),'Rozpis-skore'!$A$3:$AC$162,20,0)&lt;&gt;"",CONCATENATE(" (",VLOOKUP(CONCATENATE(J$219,"_",$B227),'Rozpis-skore'!$A$3:$AC$162,20,0),")"),"")),"")</f>
        <v/>
      </c>
      <c r="K227" s="927" t="str">
        <f>J226</f>
        <v>Y</v>
      </c>
      <c r="L227" s="351" t="str">
        <f>IF((COUNTIFS('Rozpis-skore'!$C$3:$C$162,B227,'Rozpis-skore'!$B$3:$B$162,"&lt;&gt;N")+COUNTIFS('Rozpis-skore'!$D$3:$D$162,B227,'Rozpis-skore'!$B$3:$B$162,"&lt;&gt;N"))=0,"",SUMIF('Rozpis-skore'!$C$3:$C$162,B227,'Rozpis-skore'!$I$3:$I$128)+SUMIF('Rozpis-skore'!$D$3:$D$162,B227,'Rozpis-skore'!$J$3:$J$128))</f>
        <v/>
      </c>
      <c r="M227" s="352" t="str">
        <f>IF((COUNTIFS('Rozpis-skore'!$C$3:$C$162,B227,'Rozpis-skore'!$B$3:$B$162,"&lt;&gt;N")+COUNTIFS('Rozpis-skore'!$D$3:$D$162,B227,'Rozpis-skore'!$B$3:$B$162,"&lt;&gt;N"))=0,"",SUMIF('Rozpis-skore'!$C$3:$C$162,$B227,'Rozpis-skore'!$E$3:$E$128)+SUMIF('Rozpis-skore'!$D$3:$D$162,$B227,'Rozpis-skore'!$F$3:$F$128))</f>
        <v/>
      </c>
      <c r="N227" s="356" t="str">
        <f>IF((COUNTIFS('Rozpis-skore'!$C$3:$C$162,B227,'Rozpis-skore'!$B$3:$B$162,"&lt;&gt;N")+COUNTIFS('Rozpis-skore'!$D$3:$D$162,B227,'Rozpis-skore'!$B$3:$B$162,"&lt;&gt;N"))=0,"",SUMIF('Rozpis-skore'!$C$3:$C$162,$B227,'Rozpis-skore'!$F$3:$F$128)+SUMIF('Rozpis-skore'!$D$3:$D$162,$B227,'Rozpis-skore'!$E$3:$E$128))</f>
        <v/>
      </c>
      <c r="O227" s="353" t="str">
        <f t="shared" si="36"/>
        <v/>
      </c>
      <c r="P227" s="458" t="str">
        <f t="shared" si="37"/>
        <v/>
      </c>
      <c r="Q227" s="459" t="str">
        <f>Tabulka!Q227</f>
        <v/>
      </c>
      <c r="R227" s="460" t="str">
        <f>IF($Q227="","",IF(AND(COUNTIF($Q$220:$Q$227,$Q227)&gt;1,COUNTIF($Q$220:$Q$227,$Q227)&lt;COUNTA($C$220:$C$227)),HLOOKUP($B227,'rozstřely-skore'!$C$732:$BN$755,10,0),""))</f>
        <v/>
      </c>
      <c r="S227" s="534" t="str">
        <f>IF($Q227="","",IF(AND(COUNTIF($Q$220:$Q$227,$Q227)&gt;1,COUNTIF($Q$220:$Q$227,$Q227)&lt;COUNTA($C$220:$C$227)),HLOOKUP($B227,'rozstřely-skore'!$C$732:$BN$755,11,0),""))</f>
        <v/>
      </c>
      <c r="T227" s="462" t="str">
        <f>IF($Q227="","",IF(AND(COUNTIF($Q$220:$Q$227,$Q227)&gt;1,COUNTIF($Q$220:$Q$227,$Q227)&lt;COUNTA($C$220:$C$227)),HLOOKUP($B227,'rozstřely-skore'!$C$732:$BN$755,12,0),""))</f>
        <v/>
      </c>
      <c r="U227" s="460" t="str">
        <f>IF($Q227="","",IF(AND(COUNTIF($Q$220:$Q$227,$Q227)&gt;1,COUNTIF($Q$220:$Q$227,$Q227)&lt;COUNTA($C$220:$C$227)),HLOOKUP($B227,'rozstřely-skore'!$C$732:$BN$755,13,0),""))</f>
        <v/>
      </c>
      <c r="V227" s="463" t="str">
        <f>IF($Q227="","",IF(AND(COUNTIF($Q$220:$Q$227,$Q227)&gt;1,COUNTIF($Q$220:$Q$227,$Q227)&lt;COUNTA($C$220:$C$227)),HLOOKUP($B227,'rozstřely-skore'!$C$732:$BN$755,14,0),""))</f>
        <v/>
      </c>
      <c r="W227" s="325"/>
    </row>
    <row r="228" spans="1:23" ht="30" customHeight="1" x14ac:dyDescent="0.3">
      <c r="A228" s="324"/>
      <c r="B228" s="61"/>
      <c r="C228" s="824"/>
      <c r="D228" s="504"/>
      <c r="E228" s="504"/>
      <c r="F228" s="504"/>
      <c r="G228" s="504"/>
      <c r="H228" s="504"/>
      <c r="I228" s="504"/>
      <c r="J228" s="504"/>
      <c r="K228" s="505"/>
      <c r="L228" s="506"/>
      <c r="M228" s="507"/>
      <c r="N228" s="508"/>
      <c r="O228" s="506"/>
      <c r="P228" s="506"/>
      <c r="Q228" s="509"/>
      <c r="R228" s="509"/>
      <c r="S228" s="510"/>
      <c r="T228" s="511"/>
      <c r="U228" s="509"/>
      <c r="V228" s="509"/>
      <c r="W228" s="329"/>
    </row>
    <row r="229" spans="1:23" ht="30" customHeight="1" thickBot="1" x14ac:dyDescent="0.35">
      <c r="A229" s="324"/>
      <c r="B229" s="331"/>
      <c r="C229" s="829"/>
      <c r="D229" s="535"/>
      <c r="E229" s="535"/>
      <c r="F229" s="535"/>
      <c r="G229" s="535"/>
      <c r="H229" s="535"/>
      <c r="I229" s="535"/>
      <c r="J229" s="535"/>
      <c r="K229" s="535"/>
      <c r="L229" s="480"/>
      <c r="M229" s="536"/>
      <c r="N229" s="537"/>
      <c r="O229" s="480"/>
      <c r="P229" s="480"/>
      <c r="Q229" s="480"/>
      <c r="R229" s="335"/>
      <c r="S229" s="536"/>
      <c r="T229" s="538"/>
      <c r="U229" s="480"/>
      <c r="V229" s="480"/>
      <c r="W229" s="325"/>
    </row>
    <row r="230" spans="1:23" ht="30" customHeight="1" x14ac:dyDescent="0.25">
      <c r="A230" s="324"/>
      <c r="B230" s="936"/>
      <c r="C230" s="934" t="str">
        <f>D232</f>
        <v>Z</v>
      </c>
      <c r="D230" s="990" t="str">
        <f>C232</f>
        <v/>
      </c>
      <c r="E230" s="990" t="str">
        <f>C233</f>
        <v/>
      </c>
      <c r="F230" s="990" t="str">
        <f>C234</f>
        <v/>
      </c>
      <c r="G230" s="990" t="str">
        <f>C235</f>
        <v/>
      </c>
      <c r="H230" s="990" t="str">
        <f>C236</f>
        <v/>
      </c>
      <c r="I230" s="991" t="str">
        <f>C237</f>
        <v/>
      </c>
      <c r="J230" s="990" t="str">
        <f>C238</f>
        <v/>
      </c>
      <c r="K230" s="990" t="str">
        <f>C239</f>
        <v/>
      </c>
      <c r="L230" s="928" t="s">
        <v>14</v>
      </c>
      <c r="M230" s="958" t="s">
        <v>13</v>
      </c>
      <c r="N230" s="958"/>
      <c r="O230" s="958" t="s">
        <v>15</v>
      </c>
      <c r="P230" s="929" t="s">
        <v>186</v>
      </c>
      <c r="Q230" s="996" t="s">
        <v>107</v>
      </c>
      <c r="R230" s="997" t="s">
        <v>104</v>
      </c>
      <c r="S230" s="997" t="s">
        <v>105</v>
      </c>
      <c r="T230" s="997"/>
      <c r="U230" s="997" t="s">
        <v>106</v>
      </c>
      <c r="V230" s="998" t="s">
        <v>187</v>
      </c>
      <c r="W230" s="325"/>
    </row>
    <row r="231" spans="1:23" ht="30" customHeight="1" thickBot="1" x14ac:dyDescent="0.3">
      <c r="A231" s="324"/>
      <c r="B231" s="1011" t="str">
        <f>'Tabulky skupin'!B231</f>
        <v>Z</v>
      </c>
      <c r="C231" s="935"/>
      <c r="D231" s="623">
        <f>B232</f>
        <v>201</v>
      </c>
      <c r="E231" s="624">
        <f>B233</f>
        <v>202</v>
      </c>
      <c r="F231" s="624">
        <f>B234</f>
        <v>203</v>
      </c>
      <c r="G231" s="625">
        <f>B235</f>
        <v>204</v>
      </c>
      <c r="H231" s="624">
        <f>B236</f>
        <v>205</v>
      </c>
      <c r="I231" s="626">
        <f>B237</f>
        <v>206</v>
      </c>
      <c r="J231" s="624">
        <f>B238</f>
        <v>207</v>
      </c>
      <c r="K231" s="624">
        <f>B239</f>
        <v>208</v>
      </c>
      <c r="L231" s="930"/>
      <c r="M231" s="960"/>
      <c r="N231" s="960"/>
      <c r="O231" s="960"/>
      <c r="P231" s="931"/>
      <c r="Q231" s="1904" t="s">
        <v>42</v>
      </c>
      <c r="R231" s="1905"/>
      <c r="S231" s="1905"/>
      <c r="T231" s="1905"/>
      <c r="U231" s="1905"/>
      <c r="V231" s="2076"/>
      <c r="W231" s="325"/>
    </row>
    <row r="232" spans="1:23" ht="30" customHeight="1" thickTop="1" x14ac:dyDescent="0.25">
      <c r="A232" s="324"/>
      <c r="B232" s="1012">
        <f>'Tabulky skupin'!B232</f>
        <v>201</v>
      </c>
      <c r="C232" s="1004" t="str">
        <f>VLOOKUP($B232,jednotlivci!$C$5:$G$164,5,0)</f>
        <v/>
      </c>
      <c r="D232" s="926" t="str">
        <f>B231</f>
        <v>Z</v>
      </c>
      <c r="E232" s="98" t="str">
        <f>IFERROR(CONCATENATE(VLOOKUP(CONCATENATE($B232,"_",E$231),'Rozpis-skore'!$A$3:$AC$162,IF(VLOOKUP(CONCATENATE($B232,"_",E$231),'Rozpis-skore'!$A$3:$AC$162,3,0)=$B232,5,6),0),":",VLOOKUP(CONCATENATE($B232,"_",E$231),'Rozpis-skore'!$A$3:$AC$162,IF(VLOOKUP(CONCATENATE($B232,"_",E$231),'Rozpis-skore'!$A$3:$AC$162,3,0)=$B232,6,5),0),IF(VLOOKUP(CONCATENATE($B232,"_",E$231),'Rozpis-skore'!$A$3:$AC$162,20,0)&lt;&gt;"",CONCATENATE(" (",VLOOKUP(CONCATENATE($B232,"_",E$231),'Rozpis-skore'!$A$3:$AC$162,20,0),")"),"")),"")</f>
        <v/>
      </c>
      <c r="F232" s="98" t="str">
        <f>IFERROR(CONCATENATE(VLOOKUP(CONCATENATE($B232,"_",F$231),'Rozpis-skore'!$A$3:$AC$162,IF(VLOOKUP(CONCATENATE($B232,"_",F$231),'Rozpis-skore'!$A$3:$AC$162,3,0)=$B232,5,6),0),":",VLOOKUP(CONCATENATE($B232,"_",F$231),'Rozpis-skore'!$A$3:$AC$162,IF(VLOOKUP(CONCATENATE($B232,"_",F$231),'Rozpis-skore'!$A$3:$AC$162,3,0)=$B232,6,5),0),IF(VLOOKUP(CONCATENATE($B232,"_",F$231),'Rozpis-skore'!$A$3:$AC$162,20,0)&lt;&gt;"",CONCATENATE(" (",VLOOKUP(CONCATENATE($B232,"_",F$231),'Rozpis-skore'!$A$3:$AC$162,20,0),")"),"")),"")</f>
        <v/>
      </c>
      <c r="G232" s="98" t="str">
        <f>IFERROR(CONCATENATE(VLOOKUP(CONCATENATE($B232,"_",G$231),'Rozpis-skore'!$A$3:$AC$162,IF(VLOOKUP(CONCATENATE($B232,"_",G$231),'Rozpis-skore'!$A$3:$AC$162,3,0)=$B232,5,6),0),":",VLOOKUP(CONCATENATE($B232,"_",G$231),'Rozpis-skore'!$A$3:$AC$162,IF(VLOOKUP(CONCATENATE($B232,"_",G$231),'Rozpis-skore'!$A$3:$AC$162,3,0)=$B232,6,5),0),IF(VLOOKUP(CONCATENATE($B232,"_",G$231),'Rozpis-skore'!$A$3:$AC$162,20,0)&lt;&gt;"",CONCATENATE(" (",VLOOKUP(CONCATENATE($B232,"_",G$231),'Rozpis-skore'!$A$3:$AC$162,20,0),")"),"")),"")</f>
        <v/>
      </c>
      <c r="H232" s="98" t="str">
        <f>IFERROR(CONCATENATE(VLOOKUP(CONCATENATE($B232,"_",H$231),'Rozpis-skore'!$A$3:$AC$162,IF(VLOOKUP(CONCATENATE($B232,"_",H$231),'Rozpis-skore'!$A$3:$AC$162,3,0)=$B232,5,6),0),":",VLOOKUP(CONCATENATE($B232,"_",H$231),'Rozpis-skore'!$A$3:$AC$162,IF(VLOOKUP(CONCATENATE($B232,"_",H$231),'Rozpis-skore'!$A$3:$AC$162,3,0)=$B232,6,5),0),IF(VLOOKUP(CONCATENATE($B232,"_",H$231),'Rozpis-skore'!$A$3:$AC$162,20,0)&lt;&gt;"",CONCATENATE(" (",VLOOKUP(CONCATENATE($B232,"_",H$231),'Rozpis-skore'!$A$3:$AC$162,20,0),")"),"")),"")</f>
        <v/>
      </c>
      <c r="I232" s="98" t="str">
        <f>IFERROR(CONCATENATE(VLOOKUP(CONCATENATE($B232,"_",I$231),'Rozpis-skore'!$A$3:$AC$162,IF(VLOOKUP(CONCATENATE($B232,"_",I$231),'Rozpis-skore'!$A$3:$AC$162,3,0)=$B232,5,6),0),":",VLOOKUP(CONCATENATE($B232,"_",I$231),'Rozpis-skore'!$A$3:$AC$162,IF(VLOOKUP(CONCATENATE($B232,"_",I$231),'Rozpis-skore'!$A$3:$AC$162,3,0)=$B232,6,5),0),IF(VLOOKUP(CONCATENATE($B232,"_",I$231),'Rozpis-skore'!$A$3:$AC$162,20,0)&lt;&gt;"",CONCATENATE(" (",VLOOKUP(CONCATENATE($B232,"_",I$231),'Rozpis-skore'!$A$3:$AC$162,20,0),")"),"")),"")</f>
        <v/>
      </c>
      <c r="J232" s="98" t="str">
        <f>IFERROR(CONCATENATE(VLOOKUP(CONCATENATE($B232,"_",J$231),'Rozpis-skore'!$A$3:$AC$162,IF(VLOOKUP(CONCATENATE($B232,"_",J$231),'Rozpis-skore'!$A$3:$AC$162,3,0)=$B232,5,6),0),":",VLOOKUP(CONCATENATE($B232,"_",J$231),'Rozpis-skore'!$A$3:$AC$162,IF(VLOOKUP(CONCATENATE($B232,"_",J$231),'Rozpis-skore'!$A$3:$AC$162,3,0)=$B232,6,5),0),IF(VLOOKUP(CONCATENATE($B232,"_",J$231),'Rozpis-skore'!$A$3:$AC$162,20,0)&lt;&gt;"",CONCATENATE(" (",VLOOKUP(CONCATENATE($B232,"_",J$231),'Rozpis-skore'!$A$3:$AC$162,20,0),")"),"")),"")</f>
        <v/>
      </c>
      <c r="K232" s="99" t="str">
        <f>IFERROR(CONCATENATE(VLOOKUP(CONCATENATE($B232,"_",K$231),'Rozpis-skore'!$A$3:$AC$162,IF(VLOOKUP(CONCATENATE($B232,"_",K$231),'Rozpis-skore'!$A$3:$AC$162,3,0)=$B232,5,6),0),":",VLOOKUP(CONCATENATE($B232,"_",K$231),'Rozpis-skore'!$A$3:$AC$162,IF(VLOOKUP(CONCATENATE($B232,"_",K$231),'Rozpis-skore'!$A$3:$AC$162,3,0)=$B232,6,5),0),IF(VLOOKUP(CONCATENATE($B232,"_",K$231),'Rozpis-skore'!$A$3:$AC$162,20,0)&lt;&gt;"",CONCATENATE(" (",VLOOKUP(CONCATENATE($B232,"_",K$231),'Rozpis-skore'!$A$3:$AC$162,20,0),")"),"")),"")</f>
        <v/>
      </c>
      <c r="L232" s="230" t="str">
        <f>IF((COUNTIFS('Rozpis-skore'!$C$3:$C$162,B232,'Rozpis-skore'!$B$3:$B$162,"&lt;&gt;N")+COUNTIFS('Rozpis-skore'!$D$3:$D$162,B232,'Rozpis-skore'!$B$3:$B$162,"&lt;&gt;N"))=0,"",SUMIF('Rozpis-skore'!$C$3:$C$162,B232,'Rozpis-skore'!$I$3:$I$128)+SUMIF('Rozpis-skore'!$D$3:$D$162,B232,'Rozpis-skore'!$J$3:$J$128))</f>
        <v/>
      </c>
      <c r="M232" s="234" t="str">
        <f>IF((COUNTIFS('Rozpis-skore'!$C$3:$C$162,B232,'Rozpis-skore'!$B$3:$B$162,"&lt;&gt;N")+COUNTIFS('Rozpis-skore'!$D$3:$D$162,B232,'Rozpis-skore'!$B$3:$B$162,"&lt;&gt;N"))=0,"",SUMIF('Rozpis-skore'!$C$3:$C$162,$B232,'Rozpis-skore'!$E$3:$E$128)+SUMIF('Rozpis-skore'!$D$3:$D$162,$B232,'Rozpis-skore'!$F$3:$F$128))</f>
        <v/>
      </c>
      <c r="N232" s="354" t="str">
        <f>IF((COUNTIFS('Rozpis-skore'!$C$3:$C$162,B232,'Rozpis-skore'!$B$3:$B$162,"&lt;&gt;N")+COUNTIFS('Rozpis-skore'!$D$3:$D$162,B232,'Rozpis-skore'!$B$3:$B$162,"&lt;&gt;N"))=0,"",SUMIF('Rozpis-skore'!$C$3:$C$162,$B232,'Rozpis-skore'!$F$3:$F$128)+SUMIF('Rozpis-skore'!$D$3:$D$162,$B232,'Rozpis-skore'!$E$3:$E$128))</f>
        <v/>
      </c>
      <c r="O232" s="231" t="str">
        <f t="shared" ref="O232:O239" si="38">IFERROR(M232-N232,"")</f>
        <v/>
      </c>
      <c r="P232" s="434" t="str">
        <f t="shared" ref="P232:P239" si="39">IFERROR(M232/N232,"")</f>
        <v/>
      </c>
      <c r="Q232" s="435" t="str">
        <f>Tabulka!Q232</f>
        <v/>
      </c>
      <c r="R232" s="436" t="str">
        <f>IF($Q232="","",IF(AND(COUNTIF($Q$232:$Q$239,$Q232)&gt;1,COUNTIF($Q$232:$Q$239,$Q232)&lt;COUNTA($C$232:$C$239)),HLOOKUP($B232,'rozstřely-skore'!$C$772:$BN$785,10,0),""))</f>
        <v/>
      </c>
      <c r="S232" s="437" t="str">
        <f>IF($Q232="","",IF(AND(COUNTIF($Q$232:$Q$239,$Q232)&gt;1,COUNTIF($Q$232:$Q$239,$Q232)&lt;COUNTA($C$232:$C$239)),HLOOKUP($B232,'rozstřely-skore'!$C$772:$BN$785,11,0),""))</f>
        <v/>
      </c>
      <c r="T232" s="438" t="str">
        <f>IF($Q232="","",IF(AND(COUNTIF($Q$232:$Q$239,$Q232)&gt;1,COUNTIF($Q$232:$Q$239,$Q232)&lt;COUNTA($C$232:$C$239)),HLOOKUP($B232,'rozstřely-skore'!$C$772:$BN$785,12,0),""))</f>
        <v/>
      </c>
      <c r="U232" s="436" t="str">
        <f>IF($Q232="","",IF(AND(COUNTIF($Q$232:$Q$239,$Q232)&gt;1,COUNTIF($Q$232:$Q$239,$Q232)&lt;COUNTA($C$232:$C$239)),HLOOKUP($B232,'rozstřely-skore'!$C$772:$BN$785,13,0),""))</f>
        <v/>
      </c>
      <c r="V232" s="439" t="str">
        <f>IF($Q232="","",IF(AND(COUNTIF($Q$232:$Q$239,$Q232)&gt;1,COUNTIF($Q$232:$Q$239,$Q232)&lt;COUNTA($C$232:$C$239)),HLOOKUP($B232,'rozstřely-skore'!$C$772:$BN$785,14,0),""))</f>
        <v/>
      </c>
      <c r="W232" s="325"/>
    </row>
    <row r="233" spans="1:23" ht="30" customHeight="1" x14ac:dyDescent="0.25">
      <c r="A233" s="324"/>
      <c r="B233" s="1013">
        <f>'Tabulky skupin'!B233</f>
        <v>202</v>
      </c>
      <c r="C233" s="1005" t="str">
        <f>VLOOKUP($B233,jednotlivci!$C$5:$G$164,5,0)</f>
        <v/>
      </c>
      <c r="D233" s="100" t="str">
        <f>IFERROR(CONCATENATE(VLOOKUP(CONCATENATE(D$231,"_",$B233),'Rozpis-skore'!$A$3:$AC$162,IF(VLOOKUP(CONCATENATE(D$231,"_",$B233),'Rozpis-skore'!$A$3:$AC$162,3,0)=$B233,5,6),0),":",VLOOKUP(CONCATENATE(D$231,"_",$B233),'Rozpis-skore'!$A$3:$AC$162,IF(VLOOKUP(CONCATENATE(D$231,"_",$B233),'Rozpis-skore'!$A$3:$AC$162,3,0)=$B233,6,5),0),IF(VLOOKUP(CONCATENATE(D$231,"_",$B233),'Rozpis-skore'!$A$3:$AC$162,20,0)&lt;&gt;"",CONCATENATE(" (",VLOOKUP(CONCATENATE(D$231,"_",$B233),'Rozpis-skore'!$A$3:$AC$162,20,0),")"),"")),"")</f>
        <v/>
      </c>
      <c r="E233" s="927" t="str">
        <f>D232</f>
        <v>Z</v>
      </c>
      <c r="F233" s="101" t="str">
        <f>IFERROR(CONCATENATE(VLOOKUP(CONCATENATE($B233,"_",F$231),'Rozpis-skore'!$A$3:$AC$162,IF(VLOOKUP(CONCATENATE($B233,"_",F$231),'Rozpis-skore'!$A$3:$AC$162,3,0)=$B233,5,6),0),":",VLOOKUP(CONCATENATE($B233,"_",F$231),'Rozpis-skore'!$A$3:$AC$162,IF(VLOOKUP(CONCATENATE($B233,"_",F$231),'Rozpis-skore'!$A$3:$AC$162,3,0)=$B233,6,5),0),IF(VLOOKUP(CONCATENATE($B233,"_",F$231),'Rozpis-skore'!$A$3:$AC$162,20,0)&lt;&gt;"",CONCATENATE(" (",VLOOKUP(CONCATENATE($B233,"_",F$231),'Rozpis-skore'!$A$3:$AC$162,20,0),")"),"")),"")</f>
        <v/>
      </c>
      <c r="G233" s="101" t="str">
        <f>IFERROR(CONCATENATE(VLOOKUP(CONCATENATE($B233,"_",G$231),'Rozpis-skore'!$A$3:$AC$162,IF(VLOOKUP(CONCATENATE($B233,"_",G$231),'Rozpis-skore'!$A$3:$AC$162,3,0)=$B233,5,6),0),":",VLOOKUP(CONCATENATE($B233,"_",G$231),'Rozpis-skore'!$A$3:$AC$162,IF(VLOOKUP(CONCATENATE($B233,"_",G$231),'Rozpis-skore'!$A$3:$AC$162,3,0)=$B233,6,5),0),IF(VLOOKUP(CONCATENATE($B233,"_",G$231),'Rozpis-skore'!$A$3:$AC$162,20,0)&lt;&gt;"",CONCATENATE(" (",VLOOKUP(CONCATENATE($B233,"_",G$231),'Rozpis-skore'!$A$3:$AC$162,20,0),")"),"")),"")</f>
        <v/>
      </c>
      <c r="H233" s="101" t="str">
        <f>IFERROR(CONCATENATE(VLOOKUP(CONCATENATE($B233,"_",H$231),'Rozpis-skore'!$A$3:$AC$162,IF(VLOOKUP(CONCATENATE($B233,"_",H$231),'Rozpis-skore'!$A$3:$AC$162,3,0)=$B233,5,6),0),":",VLOOKUP(CONCATENATE($B233,"_",H$231),'Rozpis-skore'!$A$3:$AC$162,IF(VLOOKUP(CONCATENATE($B233,"_",H$231),'Rozpis-skore'!$A$3:$AC$162,3,0)=$B233,6,5),0),IF(VLOOKUP(CONCATENATE($B233,"_",H$231),'Rozpis-skore'!$A$3:$AC$162,20,0)&lt;&gt;"",CONCATENATE(" (",VLOOKUP(CONCATENATE($B233,"_",H$231),'Rozpis-skore'!$A$3:$AC$162,20,0),")"),"")),"")</f>
        <v/>
      </c>
      <c r="I233" s="101" t="str">
        <f>IFERROR(CONCATENATE(VLOOKUP(CONCATENATE($B233,"_",I$231),'Rozpis-skore'!$A$3:$AC$162,IF(VLOOKUP(CONCATENATE($B233,"_",I$231),'Rozpis-skore'!$A$3:$AC$162,3,0)=$B233,5,6),0),":",VLOOKUP(CONCATENATE($B233,"_",I$231),'Rozpis-skore'!$A$3:$AC$162,IF(VLOOKUP(CONCATENATE($B233,"_",I$231),'Rozpis-skore'!$A$3:$AC$162,3,0)=$B233,6,5),0),IF(VLOOKUP(CONCATENATE($B233,"_",I$231),'Rozpis-skore'!$A$3:$AC$162,20,0)&lt;&gt;"",CONCATENATE(" (",VLOOKUP(CONCATENATE($B233,"_",I$231),'Rozpis-skore'!$A$3:$AC$162,20,0),")"),"")),"")</f>
        <v/>
      </c>
      <c r="J233" s="101" t="str">
        <f>IFERROR(CONCATENATE(VLOOKUP(CONCATENATE($B233,"_",J$231),'Rozpis-skore'!$A$3:$AC$162,IF(VLOOKUP(CONCATENATE($B233,"_",J$231),'Rozpis-skore'!$A$3:$AC$162,3,0)=$B233,5,6),0),":",VLOOKUP(CONCATENATE($B233,"_",J$231),'Rozpis-skore'!$A$3:$AC$162,IF(VLOOKUP(CONCATENATE($B233,"_",J$231),'Rozpis-skore'!$A$3:$AC$162,3,0)=$B233,6,5),0),IF(VLOOKUP(CONCATENATE($B233,"_",J$231),'Rozpis-skore'!$A$3:$AC$162,20,0)&lt;&gt;"",CONCATENATE(" (",VLOOKUP(CONCATENATE($B233,"_",J$231),'Rozpis-skore'!$A$3:$AC$162,20,0),")"),"")),"")</f>
        <v/>
      </c>
      <c r="K233" s="102" t="str">
        <f>IFERROR(CONCATENATE(VLOOKUP(CONCATENATE($B233,"_",K$231),'Rozpis-skore'!$A$3:$AC$162,IF(VLOOKUP(CONCATENATE($B233,"_",K$231),'Rozpis-skore'!$A$3:$AC$162,3,0)=$B233,5,6),0),":",VLOOKUP(CONCATENATE($B233,"_",K$231),'Rozpis-skore'!$A$3:$AC$162,IF(VLOOKUP(CONCATENATE($B233,"_",K$231),'Rozpis-skore'!$A$3:$AC$162,3,0)=$B233,6,5),0),IF(VLOOKUP(CONCATENATE($B233,"_",K$231),'Rozpis-skore'!$A$3:$AC$162,20,0)&lt;&gt;"",CONCATENATE(" (",VLOOKUP(CONCATENATE($B233,"_",K$231),'Rozpis-skore'!$A$3:$AC$162,20,0),")"),"")),"")</f>
        <v/>
      </c>
      <c r="L233" s="232" t="str">
        <f>IF((COUNTIFS('Rozpis-skore'!$C$3:$C$162,B233,'Rozpis-skore'!$B$3:$B$162,"&lt;&gt;N")+COUNTIFS('Rozpis-skore'!$D$3:$D$162,B233,'Rozpis-skore'!$B$3:$B$162,"&lt;&gt;N"))=0,"",SUMIF('Rozpis-skore'!$C$3:$C$162,B233,'Rozpis-skore'!$I$3:$I$128)+SUMIF('Rozpis-skore'!$D$3:$D$162,B233,'Rozpis-skore'!$J$3:$J$128))</f>
        <v/>
      </c>
      <c r="M233" s="235" t="str">
        <f>IF((COUNTIFS('Rozpis-skore'!$C$3:$C$162,B233,'Rozpis-skore'!$B$3:$B$162,"&lt;&gt;N")+COUNTIFS('Rozpis-skore'!$D$3:$D$162,B233,'Rozpis-skore'!$B$3:$B$162,"&lt;&gt;N"))=0,"",SUMIF('Rozpis-skore'!$C$3:$C$162,$B233,'Rozpis-skore'!$E$3:$E$128)+SUMIF('Rozpis-skore'!$D$3:$D$162,$B233,'Rozpis-skore'!$F$3:$F$128))</f>
        <v/>
      </c>
      <c r="N233" s="355" t="str">
        <f>IF((COUNTIFS('Rozpis-skore'!$C$3:$C$162,B233,'Rozpis-skore'!$B$3:$B$162,"&lt;&gt;N")+COUNTIFS('Rozpis-skore'!$D$3:$D$162,B233,'Rozpis-skore'!$B$3:$B$162,"&lt;&gt;N"))=0,"",SUMIF('Rozpis-skore'!$C$3:$C$162,$B233,'Rozpis-skore'!$F$3:$F$128)+SUMIF('Rozpis-skore'!$D$3:$D$162,$B233,'Rozpis-skore'!$E$3:$E$128))</f>
        <v/>
      </c>
      <c r="O233" s="233" t="str">
        <f t="shared" si="38"/>
        <v/>
      </c>
      <c r="P233" s="445" t="str">
        <f t="shared" si="39"/>
        <v/>
      </c>
      <c r="Q233" s="446" t="str">
        <f>Tabulka!Q233</f>
        <v/>
      </c>
      <c r="R233" s="447" t="str">
        <f>IF($Q233="","",IF(AND(COUNTIF($Q$232:$Q$239,$Q233)&gt;1,COUNTIF($Q$232:$Q$239,$Q233)&lt;COUNTA($C$232:$C$239)),HLOOKUP($B233,'rozstřely-skore'!$C$772:$BN$785,10,0),""))</f>
        <v/>
      </c>
      <c r="S233" s="448" t="str">
        <f>IF($Q233="","",IF(AND(COUNTIF($Q$232:$Q$239,$Q233)&gt;1,COUNTIF($Q$232:$Q$239,$Q233)&lt;COUNTA($C$232:$C$239)),HLOOKUP($B233,'rozstřely-skore'!$C$772:$BN$785,11,0),""))</f>
        <v/>
      </c>
      <c r="T233" s="449" t="str">
        <f>IF($Q233="","",IF(AND(COUNTIF($Q$232:$Q$239,$Q233)&gt;1,COUNTIF($Q$232:$Q$239,$Q233)&lt;COUNTA($C$232:$C$239)),HLOOKUP($B233,'rozstřely-skore'!$C$772:$BN$785,12,0),""))</f>
        <v/>
      </c>
      <c r="U233" s="447" t="str">
        <f>IF($Q233="","",IF(AND(COUNTIF($Q$232:$Q$239,$Q233)&gt;1,COUNTIF($Q$232:$Q$239,$Q233)&lt;COUNTA($C$232:$C$239)),HLOOKUP($B233,'rozstřely-skore'!$C$772:$BN$785,13,0),""))</f>
        <v/>
      </c>
      <c r="V233" s="450" t="str">
        <f>IF($Q233="","",IF(AND(COUNTIF($Q$232:$Q$239,$Q233)&gt;1,COUNTIF($Q$232:$Q$239,$Q233)&lt;COUNTA($C$232:$C$239)),HLOOKUP($B233,'rozstřely-skore'!$C$772:$BN$785,14,0),""))</f>
        <v/>
      </c>
      <c r="W233" s="325"/>
    </row>
    <row r="234" spans="1:23" ht="30" customHeight="1" x14ac:dyDescent="0.25">
      <c r="A234" s="324"/>
      <c r="B234" s="1013">
        <f>'Tabulky skupin'!B234</f>
        <v>203</v>
      </c>
      <c r="C234" s="1005" t="str">
        <f>VLOOKUP($B234,jednotlivci!$C$5:$G$164,5,0)</f>
        <v/>
      </c>
      <c r="D234" s="100" t="str">
        <f>IFERROR(CONCATENATE(VLOOKUP(CONCATENATE(D$231,"_",$B234),'Rozpis-skore'!$A$3:$AC$162,IF(VLOOKUP(CONCATENATE(D$231,"_",$B234),'Rozpis-skore'!$A$3:$AC$162,3,0)=$B234,5,6),0),":",VLOOKUP(CONCATENATE(D$231,"_",$B234),'Rozpis-skore'!$A$3:$AC$162,IF(VLOOKUP(CONCATENATE(D$231,"_",$B234),'Rozpis-skore'!$A$3:$AC$162,3,0)=$B234,6,5),0),IF(VLOOKUP(CONCATENATE(D$231,"_",$B234),'Rozpis-skore'!$A$3:$AC$162,20,0)&lt;&gt;"",CONCATENATE(" (",VLOOKUP(CONCATENATE(D$231,"_",$B234),'Rozpis-skore'!$A$3:$AC$162,20,0),")"),"")),"")</f>
        <v/>
      </c>
      <c r="E234" s="103" t="str">
        <f>IFERROR(CONCATENATE(VLOOKUP(CONCATENATE(E$231,"_",$B234),'Rozpis-skore'!$A$3:$AC$162,IF(VLOOKUP(CONCATENATE(E$231,"_",$B234),'Rozpis-skore'!$A$3:$AC$162,3,0)=$B234,5,6),0),":",VLOOKUP(CONCATENATE(E$231,"_",$B234),'Rozpis-skore'!$A$3:$AC$162,IF(VLOOKUP(CONCATENATE(E$231,"_",$B234),'Rozpis-skore'!$A$3:$AC$162,3,0)=$B234,6,5),0),IF(VLOOKUP(CONCATENATE(E$231,"_",$B234),'Rozpis-skore'!$A$3:$AC$162,20,0)&lt;&gt;"",CONCATENATE(" (",VLOOKUP(CONCATENATE(E$231,"_",$B234),'Rozpis-skore'!$A$3:$AC$162,20,0),")"),"")),"")</f>
        <v/>
      </c>
      <c r="F234" s="927" t="str">
        <f>E233</f>
        <v>Z</v>
      </c>
      <c r="G234" s="101" t="str">
        <f>IFERROR(CONCATENATE(VLOOKUP(CONCATENATE($B234,"_",G$231),'Rozpis-skore'!$A$3:$AC$162,IF(VLOOKUP(CONCATENATE($B234,"_",G$231),'Rozpis-skore'!$A$3:$AC$162,3,0)=$B234,5,6),0),":",VLOOKUP(CONCATENATE($B234,"_",G$231),'Rozpis-skore'!$A$3:$AC$162,IF(VLOOKUP(CONCATENATE($B234,"_",G$231),'Rozpis-skore'!$A$3:$AC$162,3,0)=$B234,6,5),0),IF(VLOOKUP(CONCATENATE($B234,"_",G$231),'Rozpis-skore'!$A$3:$AC$162,20,0)&lt;&gt;"",CONCATENATE(" (",VLOOKUP(CONCATENATE($B234,"_",G$231),'Rozpis-skore'!$A$3:$AC$162,20,0),")"),"")),"")</f>
        <v/>
      </c>
      <c r="H234" s="101" t="str">
        <f>IFERROR(CONCATENATE(VLOOKUP(CONCATENATE($B234,"_",H$231),'Rozpis-skore'!$A$3:$AC$162,IF(VLOOKUP(CONCATENATE($B234,"_",H$231),'Rozpis-skore'!$A$3:$AC$162,3,0)=$B234,5,6),0),":",VLOOKUP(CONCATENATE($B234,"_",H$231),'Rozpis-skore'!$A$3:$AC$162,IF(VLOOKUP(CONCATENATE($B234,"_",H$231),'Rozpis-skore'!$A$3:$AC$162,3,0)=$B234,6,5),0),IF(VLOOKUP(CONCATENATE($B234,"_",H$231),'Rozpis-skore'!$A$3:$AC$162,20,0)&lt;&gt;"",CONCATENATE(" (",VLOOKUP(CONCATENATE($B234,"_",H$231),'Rozpis-skore'!$A$3:$AC$162,20,0),")"),"")),"")</f>
        <v/>
      </c>
      <c r="I234" s="101" t="str">
        <f>IFERROR(CONCATENATE(VLOOKUP(CONCATENATE($B234,"_",I$231),'Rozpis-skore'!$A$3:$AC$162,IF(VLOOKUP(CONCATENATE($B234,"_",I$231),'Rozpis-skore'!$A$3:$AC$162,3,0)=$B234,5,6),0),":",VLOOKUP(CONCATENATE($B234,"_",I$231),'Rozpis-skore'!$A$3:$AC$162,IF(VLOOKUP(CONCATENATE($B234,"_",I$231),'Rozpis-skore'!$A$3:$AC$162,3,0)=$B234,6,5),0),IF(VLOOKUP(CONCATENATE($B234,"_",I$231),'Rozpis-skore'!$A$3:$AC$162,20,0)&lt;&gt;"",CONCATENATE(" (",VLOOKUP(CONCATENATE($B234,"_",I$231),'Rozpis-skore'!$A$3:$AC$162,20,0),")"),"")),"")</f>
        <v/>
      </c>
      <c r="J234" s="101" t="str">
        <f>IFERROR(CONCATENATE(VLOOKUP(CONCATENATE($B234,"_",J$231),'Rozpis-skore'!$A$3:$AC$162,IF(VLOOKUP(CONCATENATE($B234,"_",J$231),'Rozpis-skore'!$A$3:$AC$162,3,0)=$B234,5,6),0),":",VLOOKUP(CONCATENATE($B234,"_",J$231),'Rozpis-skore'!$A$3:$AC$162,IF(VLOOKUP(CONCATENATE($B234,"_",J$231),'Rozpis-skore'!$A$3:$AC$162,3,0)=$B234,6,5),0),IF(VLOOKUP(CONCATENATE($B234,"_",J$231),'Rozpis-skore'!$A$3:$AC$162,20,0)&lt;&gt;"",CONCATENATE(" (",VLOOKUP(CONCATENATE($B234,"_",J$231),'Rozpis-skore'!$A$3:$AC$162,20,0),")"),"")),"")</f>
        <v/>
      </c>
      <c r="K234" s="102" t="str">
        <f>IFERROR(CONCATENATE(VLOOKUP(CONCATENATE($B234,"_",K$231),'Rozpis-skore'!$A$3:$AC$162,IF(VLOOKUP(CONCATENATE($B234,"_",K$231),'Rozpis-skore'!$A$3:$AC$162,3,0)=$B234,5,6),0),":",VLOOKUP(CONCATENATE($B234,"_",K$231),'Rozpis-skore'!$A$3:$AC$162,IF(VLOOKUP(CONCATENATE($B234,"_",K$231),'Rozpis-skore'!$A$3:$AC$162,3,0)=$B234,6,5),0),IF(VLOOKUP(CONCATENATE($B234,"_",K$231),'Rozpis-skore'!$A$3:$AC$162,20,0)&lt;&gt;"",CONCATENATE(" (",VLOOKUP(CONCATENATE($B234,"_",K$231),'Rozpis-skore'!$A$3:$AC$162,20,0),")"),"")),"")</f>
        <v/>
      </c>
      <c r="L234" s="232" t="str">
        <f>IF((COUNTIFS('Rozpis-skore'!$C$3:$C$162,B234,'Rozpis-skore'!$B$3:$B$162,"&lt;&gt;N")+COUNTIFS('Rozpis-skore'!$D$3:$D$162,B234,'Rozpis-skore'!$B$3:$B$162,"&lt;&gt;N"))=0,"",SUMIF('Rozpis-skore'!$C$3:$C$162,B234,'Rozpis-skore'!$I$3:$I$128)+SUMIF('Rozpis-skore'!$D$3:$D$162,B234,'Rozpis-skore'!$J$3:$J$128))</f>
        <v/>
      </c>
      <c r="M234" s="235" t="str">
        <f>IF((COUNTIFS('Rozpis-skore'!$C$3:$C$162,B234,'Rozpis-skore'!$B$3:$B$162,"&lt;&gt;N")+COUNTIFS('Rozpis-skore'!$D$3:$D$162,B234,'Rozpis-skore'!$B$3:$B$162,"&lt;&gt;N"))=0,"",SUMIF('Rozpis-skore'!$C$3:$C$162,$B234,'Rozpis-skore'!$E$3:$E$128)+SUMIF('Rozpis-skore'!$D$3:$D$162,$B234,'Rozpis-skore'!$F$3:$F$128))</f>
        <v/>
      </c>
      <c r="N234" s="355" t="str">
        <f>IF((COUNTIFS('Rozpis-skore'!$C$3:$C$162,B234,'Rozpis-skore'!$B$3:$B$162,"&lt;&gt;N")+COUNTIFS('Rozpis-skore'!$D$3:$D$162,B234,'Rozpis-skore'!$B$3:$B$162,"&lt;&gt;N"))=0,"",SUMIF('Rozpis-skore'!$C$3:$C$162,$B234,'Rozpis-skore'!$F$3:$F$128)+SUMIF('Rozpis-skore'!$D$3:$D$162,$B234,'Rozpis-skore'!$E$3:$E$128))</f>
        <v/>
      </c>
      <c r="O234" s="233" t="str">
        <f t="shared" si="38"/>
        <v/>
      </c>
      <c r="P234" s="445" t="str">
        <f t="shared" si="39"/>
        <v/>
      </c>
      <c r="Q234" s="446" t="str">
        <f>Tabulka!Q234</f>
        <v/>
      </c>
      <c r="R234" s="447" t="str">
        <f>IF($Q234="","",IF(AND(COUNTIF($Q$232:$Q$239,$Q234)&gt;1,COUNTIF($Q$232:$Q$239,$Q234)&lt;COUNTA($C$232:$C$239)),HLOOKUP($B234,'rozstřely-skore'!$C$772:$BN$785,10,0),""))</f>
        <v/>
      </c>
      <c r="S234" s="448" t="str">
        <f>IF($Q234="","",IF(AND(COUNTIF($Q$232:$Q$239,$Q234)&gt;1,COUNTIF($Q$232:$Q$239,$Q234)&lt;COUNTA($C$232:$C$239)),HLOOKUP($B234,'rozstřely-skore'!$C$772:$BN$785,11,0),""))</f>
        <v/>
      </c>
      <c r="T234" s="449" t="str">
        <f>IF($Q234="","",IF(AND(COUNTIF($Q$232:$Q$239,$Q234)&gt;1,COUNTIF($Q$232:$Q$239,$Q234)&lt;COUNTA($C$232:$C$239)),HLOOKUP($B234,'rozstřely-skore'!$C$772:$BN$785,12,0),""))</f>
        <v/>
      </c>
      <c r="U234" s="447" t="str">
        <f>IF($Q234="","",IF(AND(COUNTIF($Q$232:$Q$239,$Q234)&gt;1,COUNTIF($Q$232:$Q$239,$Q234)&lt;COUNTA($C$232:$C$239)),HLOOKUP($B234,'rozstřely-skore'!$C$772:$BN$785,13,0),""))</f>
        <v/>
      </c>
      <c r="V234" s="450" t="str">
        <f>IF($Q234="","",IF(AND(COUNTIF($Q$232:$Q$239,$Q234)&gt;1,COUNTIF($Q$232:$Q$239,$Q234)&lt;COUNTA($C$232:$C$239)),HLOOKUP($B234,'rozstřely-skore'!$C$772:$BN$785,14,0),""))</f>
        <v/>
      </c>
      <c r="W234" s="325"/>
    </row>
    <row r="235" spans="1:23" ht="30" customHeight="1" x14ac:dyDescent="0.25">
      <c r="A235" s="324"/>
      <c r="B235" s="1013">
        <f>'Tabulky skupin'!B235</f>
        <v>204</v>
      </c>
      <c r="C235" s="1005" t="str">
        <f>VLOOKUP($B235,jednotlivci!$C$5:$G$164,5,0)</f>
        <v/>
      </c>
      <c r="D235" s="100" t="str">
        <f>IFERROR(CONCATENATE(VLOOKUP(CONCATENATE(D$231,"_",$B235),'Rozpis-skore'!$A$3:$AC$162,IF(VLOOKUP(CONCATENATE(D$231,"_",$B235),'Rozpis-skore'!$A$3:$AC$162,3,0)=$B235,5,6),0),":",VLOOKUP(CONCATENATE(D$231,"_",$B235),'Rozpis-skore'!$A$3:$AC$162,IF(VLOOKUP(CONCATENATE(D$231,"_",$B235),'Rozpis-skore'!$A$3:$AC$162,3,0)=$B235,6,5),0),IF(VLOOKUP(CONCATENATE(D$231,"_",$B235),'Rozpis-skore'!$A$3:$AC$162,20,0)&lt;&gt;"",CONCATENATE(" (",VLOOKUP(CONCATENATE(D$231,"_",$B235),'Rozpis-skore'!$A$3:$AC$162,20,0),")"),"")),"")</f>
        <v/>
      </c>
      <c r="E235" s="103" t="str">
        <f>IFERROR(CONCATENATE(VLOOKUP(CONCATENATE(E$231,"_",$B235),'Rozpis-skore'!$A$3:$AC$162,IF(VLOOKUP(CONCATENATE(E$231,"_",$B235),'Rozpis-skore'!$A$3:$AC$162,3,0)=$B235,5,6),0),":",VLOOKUP(CONCATENATE(E$231,"_",$B235),'Rozpis-skore'!$A$3:$AC$162,IF(VLOOKUP(CONCATENATE(E$231,"_",$B235),'Rozpis-skore'!$A$3:$AC$162,3,0)=$B235,6,5),0),IF(VLOOKUP(CONCATENATE(E$231,"_",$B235),'Rozpis-skore'!$A$3:$AC$162,20,0)&lt;&gt;"",CONCATENATE(" (",VLOOKUP(CONCATENATE(E$231,"_",$B235),'Rozpis-skore'!$A$3:$AC$162,20,0),")"),"")),"")</f>
        <v/>
      </c>
      <c r="F235" s="103" t="str">
        <f>IFERROR(CONCATENATE(VLOOKUP(CONCATENATE(F$231,"_",$B235),'Rozpis-skore'!$A$3:$AC$162,IF(VLOOKUP(CONCATENATE(F$231,"_",$B235),'Rozpis-skore'!$A$3:$AC$162,3,0)=$B235,5,6),0),":",VLOOKUP(CONCATENATE(F$231,"_",$B235),'Rozpis-skore'!$A$3:$AC$162,IF(VLOOKUP(CONCATENATE(F$231,"_",$B235),'Rozpis-skore'!$A$3:$AC$162,3,0)=$B235,6,5),0),IF(VLOOKUP(CONCATENATE(F$231,"_",$B235),'Rozpis-skore'!$A$3:$AC$162,20,0)&lt;&gt;"",CONCATENATE(" (",VLOOKUP(CONCATENATE(F$231,"_",$B235),'Rozpis-skore'!$A$3:$AC$162,20,0),")"),"")),"")</f>
        <v/>
      </c>
      <c r="G235" s="927" t="str">
        <f>F234</f>
        <v>Z</v>
      </c>
      <c r="H235" s="101" t="str">
        <f>IFERROR(CONCATENATE(VLOOKUP(CONCATENATE($B235,"_",H$231),'Rozpis-skore'!$A$3:$AC$162,IF(VLOOKUP(CONCATENATE($B235,"_",H$231),'Rozpis-skore'!$A$3:$AC$162,3,0)=$B235,5,6),0),":",VLOOKUP(CONCATENATE($B235,"_",H$231),'Rozpis-skore'!$A$3:$AC$162,IF(VLOOKUP(CONCATENATE($B235,"_",H$231),'Rozpis-skore'!$A$3:$AC$162,3,0)=$B235,6,5),0),IF(VLOOKUP(CONCATENATE($B235,"_",H$231),'Rozpis-skore'!$A$3:$AC$162,20,0)&lt;&gt;"",CONCATENATE(" (",VLOOKUP(CONCATENATE($B235,"_",H$231),'Rozpis-skore'!$A$3:$AC$162,20,0),")"),"")),"")</f>
        <v/>
      </c>
      <c r="I235" s="101" t="str">
        <f>IFERROR(CONCATENATE(VLOOKUP(CONCATENATE($B235,"_",I$231),'Rozpis-skore'!$A$3:$AC$162,IF(VLOOKUP(CONCATENATE($B235,"_",I$231),'Rozpis-skore'!$A$3:$AC$162,3,0)=$B235,5,6),0),":",VLOOKUP(CONCATENATE($B235,"_",I$231),'Rozpis-skore'!$A$3:$AC$162,IF(VLOOKUP(CONCATENATE($B235,"_",I$231),'Rozpis-skore'!$A$3:$AC$162,3,0)=$B235,6,5),0),IF(VLOOKUP(CONCATENATE($B235,"_",I$231),'Rozpis-skore'!$A$3:$AC$162,20,0)&lt;&gt;"",CONCATENATE(" (",VLOOKUP(CONCATENATE($B235,"_",I$231),'Rozpis-skore'!$A$3:$AC$162,20,0),")"),"")),"")</f>
        <v/>
      </c>
      <c r="J235" s="101" t="str">
        <f>IFERROR(CONCATENATE(VLOOKUP(CONCATENATE($B235,"_",J$231),'Rozpis-skore'!$A$3:$AC$162,IF(VLOOKUP(CONCATENATE($B235,"_",J$231),'Rozpis-skore'!$A$3:$AC$162,3,0)=$B235,5,6),0),":",VLOOKUP(CONCATENATE($B235,"_",J$231),'Rozpis-skore'!$A$3:$AC$162,IF(VLOOKUP(CONCATENATE($B235,"_",J$231),'Rozpis-skore'!$A$3:$AC$162,3,0)=$B235,6,5),0),IF(VLOOKUP(CONCATENATE($B235,"_",J$231),'Rozpis-skore'!$A$3:$AC$162,20,0)&lt;&gt;"",CONCATENATE(" (",VLOOKUP(CONCATENATE($B235,"_",J$231),'Rozpis-skore'!$A$3:$AC$162,20,0),")"),"")),"")</f>
        <v/>
      </c>
      <c r="K235" s="102" t="str">
        <f>IFERROR(CONCATENATE(VLOOKUP(CONCATENATE($B235,"_",K$231),'Rozpis-skore'!$A$3:$AC$162,IF(VLOOKUP(CONCATENATE($B235,"_",K$231),'Rozpis-skore'!$A$3:$AC$162,3,0)=$B235,5,6),0),":",VLOOKUP(CONCATENATE($B235,"_",K$231),'Rozpis-skore'!$A$3:$AC$162,IF(VLOOKUP(CONCATENATE($B235,"_",K$231),'Rozpis-skore'!$A$3:$AC$162,3,0)=$B235,6,5),0),IF(VLOOKUP(CONCATENATE($B235,"_",K$231),'Rozpis-skore'!$A$3:$AC$162,20,0)&lt;&gt;"",CONCATENATE(" (",VLOOKUP(CONCATENATE($B235,"_",K$231),'Rozpis-skore'!$A$3:$AC$162,20,0),")"),"")),"")</f>
        <v/>
      </c>
      <c r="L235" s="232" t="str">
        <f>IF((COUNTIFS('Rozpis-skore'!$C$3:$C$162,B235,'Rozpis-skore'!$B$3:$B$162,"&lt;&gt;N")+COUNTIFS('Rozpis-skore'!$D$3:$D$162,B235,'Rozpis-skore'!$B$3:$B$162,"&lt;&gt;N"))=0,"",SUMIF('Rozpis-skore'!$C$3:$C$162,B235,'Rozpis-skore'!$I$3:$I$128)+SUMIF('Rozpis-skore'!$D$3:$D$162,B235,'Rozpis-skore'!$J$3:$J$128))</f>
        <v/>
      </c>
      <c r="M235" s="235" t="str">
        <f>IF((COUNTIFS('Rozpis-skore'!$C$3:$C$162,B235,'Rozpis-skore'!$B$3:$B$162,"&lt;&gt;N")+COUNTIFS('Rozpis-skore'!$D$3:$D$162,B235,'Rozpis-skore'!$B$3:$B$162,"&lt;&gt;N"))=0,"",SUMIF('Rozpis-skore'!$C$3:$C$162,$B235,'Rozpis-skore'!$E$3:$E$128)+SUMIF('Rozpis-skore'!$D$3:$D$162,$B235,'Rozpis-skore'!$F$3:$F$128))</f>
        <v/>
      </c>
      <c r="N235" s="355" t="str">
        <f>IF((COUNTIFS('Rozpis-skore'!$C$3:$C$162,B235,'Rozpis-skore'!$B$3:$B$162,"&lt;&gt;N")+COUNTIFS('Rozpis-skore'!$D$3:$D$162,B235,'Rozpis-skore'!$B$3:$B$162,"&lt;&gt;N"))=0,"",SUMIF('Rozpis-skore'!$C$3:$C$162,$B235,'Rozpis-skore'!$F$3:$F$128)+SUMIF('Rozpis-skore'!$D$3:$D$162,$B235,'Rozpis-skore'!$E$3:$E$128))</f>
        <v/>
      </c>
      <c r="O235" s="233" t="str">
        <f t="shared" si="38"/>
        <v/>
      </c>
      <c r="P235" s="445" t="str">
        <f t="shared" si="39"/>
        <v/>
      </c>
      <c r="Q235" s="446" t="str">
        <f>Tabulka!Q235</f>
        <v/>
      </c>
      <c r="R235" s="447" t="str">
        <f>IF($Q235="","",IF(AND(COUNTIF($Q$232:$Q$239,$Q235)&gt;1,COUNTIF($Q$232:$Q$239,$Q235)&lt;COUNTA($C$232:$C$239)),HLOOKUP($B235,'rozstřely-skore'!$C$772:$BN$785,10,0),""))</f>
        <v/>
      </c>
      <c r="S235" s="448" t="str">
        <f>IF($Q235="","",IF(AND(COUNTIF($Q$232:$Q$239,$Q235)&gt;1,COUNTIF($Q$232:$Q$239,$Q235)&lt;COUNTA($C$232:$C$239)),HLOOKUP($B235,'rozstřely-skore'!$C$772:$BN$785,11,0),""))</f>
        <v/>
      </c>
      <c r="T235" s="449" t="str">
        <f>IF($Q235="","",IF(AND(COUNTIF($Q$232:$Q$239,$Q235)&gt;1,COUNTIF($Q$232:$Q$239,$Q235)&lt;COUNTA($C$232:$C$239)),HLOOKUP($B235,'rozstřely-skore'!$C$772:$BN$785,12,0),""))</f>
        <v/>
      </c>
      <c r="U235" s="447" t="str">
        <f>IF($Q235="","",IF(AND(COUNTIF($Q$232:$Q$239,$Q235)&gt;1,COUNTIF($Q$232:$Q$239,$Q235)&lt;COUNTA($C$232:$C$239)),HLOOKUP($B235,'rozstřely-skore'!$C$772:$BN$785,13,0),""))</f>
        <v/>
      </c>
      <c r="V235" s="450" t="str">
        <f>IF($Q235="","",IF(AND(COUNTIF($Q$232:$Q$239,$Q235)&gt;1,COUNTIF($Q$232:$Q$239,$Q235)&lt;COUNTA($C$232:$C$239)),HLOOKUP($B235,'rozstřely-skore'!$C$772:$BN$785,14,0),""))</f>
        <v/>
      </c>
      <c r="W235" s="325"/>
    </row>
    <row r="236" spans="1:23" ht="30" customHeight="1" x14ac:dyDescent="0.25">
      <c r="A236" s="324"/>
      <c r="B236" s="1013">
        <f>'Tabulky skupin'!B236</f>
        <v>205</v>
      </c>
      <c r="C236" s="1005" t="str">
        <f>VLOOKUP($B236,jednotlivci!$C$5:$G$164,5,0)</f>
        <v/>
      </c>
      <c r="D236" s="100" t="str">
        <f>IFERROR(CONCATENATE(VLOOKUP(CONCATENATE(D$231,"_",$B236),'Rozpis-skore'!$A$3:$AC$162,IF(VLOOKUP(CONCATENATE(D$231,"_",$B236),'Rozpis-skore'!$A$3:$AC$162,3,0)=$B236,5,6),0),":",VLOOKUP(CONCATENATE(D$231,"_",$B236),'Rozpis-skore'!$A$3:$AC$162,IF(VLOOKUP(CONCATENATE(D$231,"_",$B236),'Rozpis-skore'!$A$3:$AC$162,3,0)=$B236,6,5),0),IF(VLOOKUP(CONCATENATE(D$231,"_",$B236),'Rozpis-skore'!$A$3:$AC$162,20,0)&lt;&gt;"",CONCATENATE(" (",VLOOKUP(CONCATENATE(D$231,"_",$B236),'Rozpis-skore'!$A$3:$AC$162,20,0),")"),"")),"")</f>
        <v/>
      </c>
      <c r="E236" s="103" t="str">
        <f>IFERROR(CONCATENATE(VLOOKUP(CONCATENATE(E$231,"_",$B236),'Rozpis-skore'!$A$3:$AC$162,IF(VLOOKUP(CONCATENATE(E$231,"_",$B236),'Rozpis-skore'!$A$3:$AC$162,3,0)=$B236,5,6),0),":",VLOOKUP(CONCATENATE(E$231,"_",$B236),'Rozpis-skore'!$A$3:$AC$162,IF(VLOOKUP(CONCATENATE(E$231,"_",$B236),'Rozpis-skore'!$A$3:$AC$162,3,0)=$B236,6,5),0),IF(VLOOKUP(CONCATENATE(E$231,"_",$B236),'Rozpis-skore'!$A$3:$AC$162,20,0)&lt;&gt;"",CONCATENATE(" (",VLOOKUP(CONCATENATE(E$231,"_",$B236),'Rozpis-skore'!$A$3:$AC$162,20,0),")"),"")),"")</f>
        <v/>
      </c>
      <c r="F236" s="103" t="str">
        <f>IFERROR(CONCATENATE(VLOOKUP(CONCATENATE(F$231,"_",$B236),'Rozpis-skore'!$A$3:$AC$162,IF(VLOOKUP(CONCATENATE(F$231,"_",$B236),'Rozpis-skore'!$A$3:$AC$162,3,0)=$B236,5,6),0),":",VLOOKUP(CONCATENATE(F$231,"_",$B236),'Rozpis-skore'!$A$3:$AC$162,IF(VLOOKUP(CONCATENATE(F$231,"_",$B236),'Rozpis-skore'!$A$3:$AC$162,3,0)=$B236,6,5),0),IF(VLOOKUP(CONCATENATE(F$231,"_",$B236),'Rozpis-skore'!$A$3:$AC$162,20,0)&lt;&gt;"",CONCATENATE(" (",VLOOKUP(CONCATENATE(F$231,"_",$B236),'Rozpis-skore'!$A$3:$AC$162,20,0),")"),"")),"")</f>
        <v/>
      </c>
      <c r="G236" s="103" t="str">
        <f>IFERROR(CONCATENATE(VLOOKUP(CONCATENATE(G$231,"_",$B236),'Rozpis-skore'!$A$3:$AC$162,IF(VLOOKUP(CONCATENATE(G$231,"_",$B236),'Rozpis-skore'!$A$3:$AC$162,3,0)=$B236,5,6),0),":",VLOOKUP(CONCATENATE(G$231,"_",$B236),'Rozpis-skore'!$A$3:$AC$162,IF(VLOOKUP(CONCATENATE(G$231,"_",$B236),'Rozpis-skore'!$A$3:$AC$162,3,0)=$B236,6,5),0),IF(VLOOKUP(CONCATENATE(G$231,"_",$B236),'Rozpis-skore'!$A$3:$AC$162,20,0)&lt;&gt;"",CONCATENATE(" (",VLOOKUP(CONCATENATE(G$231,"_",$B236),'Rozpis-skore'!$A$3:$AC$162,20,0),")"),"")),"")</f>
        <v/>
      </c>
      <c r="H236" s="927" t="str">
        <f>G235</f>
        <v>Z</v>
      </c>
      <c r="I236" s="101" t="str">
        <f>IFERROR(CONCATENATE(VLOOKUP(CONCATENATE($B236,"_",I$231),'Rozpis-skore'!$A$3:$AC$162,IF(VLOOKUP(CONCATENATE($B236,"_",I$231),'Rozpis-skore'!$A$3:$AC$162,3,0)=$B236,5,6),0),":",VLOOKUP(CONCATENATE($B236,"_",I$231),'Rozpis-skore'!$A$3:$AC$162,IF(VLOOKUP(CONCATENATE($B236,"_",I$231),'Rozpis-skore'!$A$3:$AC$162,3,0)=$B236,6,5),0),IF(VLOOKUP(CONCATENATE($B236,"_",I$231),'Rozpis-skore'!$A$3:$AC$162,20,0)&lt;&gt;"",CONCATENATE(" (",VLOOKUP(CONCATENATE($B236,"_",I$231),'Rozpis-skore'!$A$3:$AC$162,20,0),")"),"")),"")</f>
        <v/>
      </c>
      <c r="J236" s="101" t="str">
        <f>IFERROR(CONCATENATE(VLOOKUP(CONCATENATE($B236,"_",J$231),'Rozpis-skore'!$A$3:$AC$162,IF(VLOOKUP(CONCATENATE($B236,"_",J$231),'Rozpis-skore'!$A$3:$AC$162,3,0)=$B236,5,6),0),":",VLOOKUP(CONCATENATE($B236,"_",J$231),'Rozpis-skore'!$A$3:$AC$162,IF(VLOOKUP(CONCATENATE($B236,"_",J$231),'Rozpis-skore'!$A$3:$AC$162,3,0)=$B236,6,5),0),IF(VLOOKUP(CONCATENATE($B236,"_",J$231),'Rozpis-skore'!$A$3:$AC$162,20,0)&lt;&gt;"",CONCATENATE(" (",VLOOKUP(CONCATENATE($B236,"_",J$231),'Rozpis-skore'!$A$3:$AC$162,20,0),")"),"")),"")</f>
        <v/>
      </c>
      <c r="K236" s="102" t="str">
        <f>IFERROR(CONCATENATE(VLOOKUP(CONCATENATE($B236,"_",K$231),'Rozpis-skore'!$A$3:$AC$162,IF(VLOOKUP(CONCATENATE($B236,"_",K$231),'Rozpis-skore'!$A$3:$AC$162,3,0)=$B236,5,6),0),":",VLOOKUP(CONCATENATE($B236,"_",K$231),'Rozpis-skore'!$A$3:$AC$162,IF(VLOOKUP(CONCATENATE($B236,"_",K$231),'Rozpis-skore'!$A$3:$AC$162,3,0)=$B236,6,5),0),IF(VLOOKUP(CONCATENATE($B236,"_",K$231),'Rozpis-skore'!$A$3:$AC$162,20,0)&lt;&gt;"",CONCATENATE(" (",VLOOKUP(CONCATENATE($B236,"_",K$231),'Rozpis-skore'!$A$3:$AC$162,20,0),")"),"")),"")</f>
        <v/>
      </c>
      <c r="L236" s="232" t="str">
        <f>IF((COUNTIFS('Rozpis-skore'!$C$3:$C$162,B236,'Rozpis-skore'!$B$3:$B$162,"&lt;&gt;N")+COUNTIFS('Rozpis-skore'!$D$3:$D$162,B236,'Rozpis-skore'!$B$3:$B$162,"&lt;&gt;N"))=0,"",SUMIF('Rozpis-skore'!$C$3:$C$162,B236,'Rozpis-skore'!$I$3:$I$128)+SUMIF('Rozpis-skore'!$D$3:$D$162,B236,'Rozpis-skore'!$J$3:$J$128))</f>
        <v/>
      </c>
      <c r="M236" s="235" t="str">
        <f>IF((COUNTIFS('Rozpis-skore'!$C$3:$C$162,B236,'Rozpis-skore'!$B$3:$B$162,"&lt;&gt;N")+COUNTIFS('Rozpis-skore'!$D$3:$D$162,B236,'Rozpis-skore'!$B$3:$B$162,"&lt;&gt;N"))=0,"",SUMIF('Rozpis-skore'!$C$3:$C$162,$B236,'Rozpis-skore'!$E$3:$E$128)+SUMIF('Rozpis-skore'!$D$3:$D$162,$B236,'Rozpis-skore'!$F$3:$F$128))</f>
        <v/>
      </c>
      <c r="N236" s="355" t="str">
        <f>IF((COUNTIFS('Rozpis-skore'!$C$3:$C$162,B236,'Rozpis-skore'!$B$3:$B$162,"&lt;&gt;N")+COUNTIFS('Rozpis-skore'!$D$3:$D$162,B236,'Rozpis-skore'!$B$3:$B$162,"&lt;&gt;N"))=0,"",SUMIF('Rozpis-skore'!$C$3:$C$162,$B236,'Rozpis-skore'!$F$3:$F$128)+SUMIF('Rozpis-skore'!$D$3:$D$162,$B236,'Rozpis-skore'!$E$3:$E$128))</f>
        <v/>
      </c>
      <c r="O236" s="233" t="str">
        <f t="shared" si="38"/>
        <v/>
      </c>
      <c r="P236" s="445" t="str">
        <f t="shared" si="39"/>
        <v/>
      </c>
      <c r="Q236" s="446" t="str">
        <f>Tabulka!Q236</f>
        <v/>
      </c>
      <c r="R236" s="447" t="str">
        <f>IF($Q236="","",IF(AND(COUNTIF($Q$232:$Q$239,$Q236)&gt;1,COUNTIF($Q$232:$Q$239,$Q236)&lt;COUNTA($C$232:$C$239)),HLOOKUP($B236,'rozstřely-skore'!$C$772:$BN$785,10,0),""))</f>
        <v/>
      </c>
      <c r="S236" s="448" t="str">
        <f>IF($Q236="","",IF(AND(COUNTIF($Q$232:$Q$239,$Q236)&gt;1,COUNTIF($Q$232:$Q$239,$Q236)&lt;COUNTA($C$232:$C$239)),HLOOKUP($B236,'rozstřely-skore'!$C$772:$BN$785,11,0),""))</f>
        <v/>
      </c>
      <c r="T236" s="449" t="str">
        <f>IF($Q236="","",IF(AND(COUNTIF($Q$232:$Q$239,$Q236)&gt;1,COUNTIF($Q$232:$Q$239,$Q236)&lt;COUNTA($C$232:$C$239)),HLOOKUP($B236,'rozstřely-skore'!$C$772:$BN$785,12,0),""))</f>
        <v/>
      </c>
      <c r="U236" s="447" t="str">
        <f>IF($Q236="","",IF(AND(COUNTIF($Q$232:$Q$239,$Q236)&gt;1,COUNTIF($Q$232:$Q$239,$Q236)&lt;COUNTA($C$232:$C$239)),HLOOKUP($B236,'rozstřely-skore'!$C$772:$BN$785,13,0),""))</f>
        <v/>
      </c>
      <c r="V236" s="450" t="str">
        <f>IF($Q236="","",IF(AND(COUNTIF($Q$232:$Q$239,$Q236)&gt;1,COUNTIF($Q$232:$Q$239,$Q236)&lt;COUNTA($C$232:$C$239)),HLOOKUP($B236,'rozstřely-skore'!$C$772:$BN$785,14,0),""))</f>
        <v/>
      </c>
      <c r="W236" s="325"/>
    </row>
    <row r="237" spans="1:23" ht="30" customHeight="1" x14ac:dyDescent="0.25">
      <c r="A237" s="324"/>
      <c r="B237" s="1013">
        <f>'Tabulky skupin'!B237</f>
        <v>206</v>
      </c>
      <c r="C237" s="1005" t="str">
        <f>VLOOKUP($B237,jednotlivci!$C$5:$G$164,5,0)</f>
        <v/>
      </c>
      <c r="D237" s="100" t="str">
        <f>IFERROR(CONCATENATE(VLOOKUP(CONCATENATE(D$231,"_",$B237),'Rozpis-skore'!$A$3:$AC$162,IF(VLOOKUP(CONCATENATE(D$231,"_",$B237),'Rozpis-skore'!$A$3:$AC$162,3,0)=$B237,5,6),0),":",VLOOKUP(CONCATENATE(D$231,"_",$B237),'Rozpis-skore'!$A$3:$AC$162,IF(VLOOKUP(CONCATENATE(D$231,"_",$B237),'Rozpis-skore'!$A$3:$AC$162,3,0)=$B237,6,5),0),IF(VLOOKUP(CONCATENATE(D$231,"_",$B237),'Rozpis-skore'!$A$3:$AC$162,20,0)&lt;&gt;"",CONCATENATE(" (",VLOOKUP(CONCATENATE(D$231,"_",$B237),'Rozpis-skore'!$A$3:$AC$162,20,0),")"),"")),"")</f>
        <v/>
      </c>
      <c r="E237" s="103" t="str">
        <f>IFERROR(CONCATENATE(VLOOKUP(CONCATENATE(E$231,"_",$B237),'Rozpis-skore'!$A$3:$AC$162,IF(VLOOKUP(CONCATENATE(E$231,"_",$B237),'Rozpis-skore'!$A$3:$AC$162,3,0)=$B237,5,6),0),":",VLOOKUP(CONCATENATE(E$231,"_",$B237),'Rozpis-skore'!$A$3:$AC$162,IF(VLOOKUP(CONCATENATE(E$231,"_",$B237),'Rozpis-skore'!$A$3:$AC$162,3,0)=$B237,6,5),0),IF(VLOOKUP(CONCATENATE(E$231,"_",$B237),'Rozpis-skore'!$A$3:$AC$162,20,0)&lt;&gt;"",CONCATENATE(" (",VLOOKUP(CONCATENATE(E$231,"_",$B237),'Rozpis-skore'!$A$3:$AC$162,20,0),")"),"")),"")</f>
        <v/>
      </c>
      <c r="F237" s="103" t="str">
        <f>IFERROR(CONCATENATE(VLOOKUP(CONCATENATE(F$231,"_",$B237),'Rozpis-skore'!$A$3:$AC$162,IF(VLOOKUP(CONCATENATE(F$231,"_",$B237),'Rozpis-skore'!$A$3:$AC$162,3,0)=$B237,5,6),0),":",VLOOKUP(CONCATENATE(F$231,"_",$B237),'Rozpis-skore'!$A$3:$AC$162,IF(VLOOKUP(CONCATENATE(F$231,"_",$B237),'Rozpis-skore'!$A$3:$AC$162,3,0)=$B237,6,5),0),IF(VLOOKUP(CONCATENATE(F$231,"_",$B237),'Rozpis-skore'!$A$3:$AC$162,20,0)&lt;&gt;"",CONCATENATE(" (",VLOOKUP(CONCATENATE(F$231,"_",$B237),'Rozpis-skore'!$A$3:$AC$162,20,0),")"),"")),"")</f>
        <v/>
      </c>
      <c r="G237" s="103" t="str">
        <f>IFERROR(CONCATENATE(VLOOKUP(CONCATENATE(G$231,"_",$B237),'Rozpis-skore'!$A$3:$AC$162,IF(VLOOKUP(CONCATENATE(G$231,"_",$B237),'Rozpis-skore'!$A$3:$AC$162,3,0)=$B237,5,6),0),":",VLOOKUP(CONCATENATE(G$231,"_",$B237),'Rozpis-skore'!$A$3:$AC$162,IF(VLOOKUP(CONCATENATE(G$231,"_",$B237),'Rozpis-skore'!$A$3:$AC$162,3,0)=$B237,6,5),0),IF(VLOOKUP(CONCATENATE(G$231,"_",$B237),'Rozpis-skore'!$A$3:$AC$162,20,0)&lt;&gt;"",CONCATENATE(" (",VLOOKUP(CONCATENATE(G$231,"_",$B237),'Rozpis-skore'!$A$3:$AC$162,20,0),")"),"")),"")</f>
        <v/>
      </c>
      <c r="H237" s="103" t="str">
        <f>IFERROR(CONCATENATE(VLOOKUP(CONCATENATE(H$231,"_",$B237),'Rozpis-skore'!$A$3:$AC$162,IF(VLOOKUP(CONCATENATE(H$231,"_",$B237),'Rozpis-skore'!$A$3:$AC$162,3,0)=$B237,5,6),0),":",VLOOKUP(CONCATENATE(H$231,"_",$B237),'Rozpis-skore'!$A$3:$AC$162,IF(VLOOKUP(CONCATENATE(H$231,"_",$B237),'Rozpis-skore'!$A$3:$AC$162,3,0)=$B237,6,5),0),IF(VLOOKUP(CONCATENATE(H$231,"_",$B237),'Rozpis-skore'!$A$3:$AC$162,20,0)&lt;&gt;"",CONCATENATE(" (",VLOOKUP(CONCATENATE(H$231,"_",$B237),'Rozpis-skore'!$A$3:$AC$162,20,0),")"),"")),"")</f>
        <v/>
      </c>
      <c r="I237" s="927" t="str">
        <f>H236</f>
        <v>Z</v>
      </c>
      <c r="J237" s="101" t="str">
        <f>IFERROR(CONCATENATE(VLOOKUP(CONCATENATE($B237,"_",J$231),'Rozpis-skore'!$A$3:$AC$162,IF(VLOOKUP(CONCATENATE($B237,"_",J$231),'Rozpis-skore'!$A$3:$AC$162,3,0)=$B237,5,6),0),":",VLOOKUP(CONCATENATE($B237,"_",J$231),'Rozpis-skore'!$A$3:$AC$162,IF(VLOOKUP(CONCATENATE($B237,"_",J$231),'Rozpis-skore'!$A$3:$AC$162,3,0)=$B237,6,5),0),IF(VLOOKUP(CONCATENATE($B237,"_",J$231),'Rozpis-skore'!$A$3:$AC$162,20,0)&lt;&gt;"",CONCATENATE(" (",VLOOKUP(CONCATENATE($B237,"_",J$231),'Rozpis-skore'!$A$3:$AC$162,20,0),")"),"")),"")</f>
        <v/>
      </c>
      <c r="K237" s="102" t="str">
        <f>IFERROR(CONCATENATE(VLOOKUP(CONCATENATE($B237,"_",K$231),'Rozpis-skore'!$A$3:$AC$162,IF(VLOOKUP(CONCATENATE($B237,"_",K$231),'Rozpis-skore'!$A$3:$AC$162,3,0)=$B237,5,6),0),":",VLOOKUP(CONCATENATE($B237,"_",K$231),'Rozpis-skore'!$A$3:$AC$162,IF(VLOOKUP(CONCATENATE($B237,"_",K$231),'Rozpis-skore'!$A$3:$AC$162,3,0)=$B237,6,5),0),IF(VLOOKUP(CONCATENATE($B237,"_",K$231),'Rozpis-skore'!$A$3:$AC$162,20,0)&lt;&gt;"",CONCATENATE(" (",VLOOKUP(CONCATENATE($B237,"_",K$231),'Rozpis-skore'!$A$3:$AC$162,20,0),")"),"")),"")</f>
        <v/>
      </c>
      <c r="L237" s="232" t="str">
        <f>IF((COUNTIFS('Rozpis-skore'!$C$3:$C$162,B237,'Rozpis-skore'!$B$3:$B$162,"&lt;&gt;N")+COUNTIFS('Rozpis-skore'!$D$3:$D$162,B237,'Rozpis-skore'!$B$3:$B$162,"&lt;&gt;N"))=0,"",SUMIF('Rozpis-skore'!$C$3:$C$162,B237,'Rozpis-skore'!$I$3:$I$128)+SUMIF('Rozpis-skore'!$D$3:$D$162,B237,'Rozpis-skore'!$J$3:$J$128))</f>
        <v/>
      </c>
      <c r="M237" s="235" t="str">
        <f>IF((COUNTIFS('Rozpis-skore'!$C$3:$C$162,B237,'Rozpis-skore'!$B$3:$B$162,"&lt;&gt;N")+COUNTIFS('Rozpis-skore'!$D$3:$D$162,B237,'Rozpis-skore'!$B$3:$B$162,"&lt;&gt;N"))=0,"",SUMIF('Rozpis-skore'!$C$3:$C$162,$B237,'Rozpis-skore'!$E$3:$E$128)+SUMIF('Rozpis-skore'!$D$3:$D$162,$B237,'Rozpis-skore'!$F$3:$F$128))</f>
        <v/>
      </c>
      <c r="N237" s="355" t="str">
        <f>IF((COUNTIFS('Rozpis-skore'!$C$3:$C$162,B237,'Rozpis-skore'!$B$3:$B$162,"&lt;&gt;N")+COUNTIFS('Rozpis-skore'!$D$3:$D$162,B237,'Rozpis-skore'!$B$3:$B$162,"&lt;&gt;N"))=0,"",SUMIF('Rozpis-skore'!$C$3:$C$162,$B237,'Rozpis-skore'!$F$3:$F$128)+SUMIF('Rozpis-skore'!$D$3:$D$162,$B237,'Rozpis-skore'!$E$3:$E$128))</f>
        <v/>
      </c>
      <c r="O237" s="233" t="str">
        <f t="shared" si="38"/>
        <v/>
      </c>
      <c r="P237" s="445" t="str">
        <f t="shared" si="39"/>
        <v/>
      </c>
      <c r="Q237" s="446" t="str">
        <f>Tabulka!Q237</f>
        <v/>
      </c>
      <c r="R237" s="447" t="str">
        <f>IF($Q237="","",IF(AND(COUNTIF($Q$232:$Q$239,$Q237)&gt;1,COUNTIF($Q$232:$Q$239,$Q237)&lt;COUNTA($C$232:$C$239)),HLOOKUP($B237,'rozstřely-skore'!$C$772:$BN$785,10,0),""))</f>
        <v/>
      </c>
      <c r="S237" s="448" t="str">
        <f>IF($Q237="","",IF(AND(COUNTIF($Q$232:$Q$239,$Q237)&gt;1,COUNTIF($Q$232:$Q$239,$Q237)&lt;COUNTA($C$232:$C$239)),HLOOKUP($B237,'rozstřely-skore'!$C$772:$BN$785,11,0),""))</f>
        <v/>
      </c>
      <c r="T237" s="449" t="str">
        <f>IF($Q237="","",IF(AND(COUNTIF($Q$232:$Q$239,$Q237)&gt;1,COUNTIF($Q$232:$Q$239,$Q237)&lt;COUNTA($C$232:$C$239)),HLOOKUP($B237,'rozstřely-skore'!$C$772:$BN$785,12,0),""))</f>
        <v/>
      </c>
      <c r="U237" s="447" t="str">
        <f>IF($Q237="","",IF(AND(COUNTIF($Q$232:$Q$239,$Q237)&gt;1,COUNTIF($Q$232:$Q$239,$Q237)&lt;COUNTA($C$232:$C$239)),HLOOKUP($B237,'rozstřely-skore'!$C$772:$BN$785,13,0),""))</f>
        <v/>
      </c>
      <c r="V237" s="450" t="str">
        <f>IF($Q237="","",IF(AND(COUNTIF($Q$232:$Q$239,$Q237)&gt;1,COUNTIF($Q$232:$Q$239,$Q237)&lt;COUNTA($C$232:$C$239)),HLOOKUP($B237,'rozstřely-skore'!$C$772:$BN$785,14,0),""))</f>
        <v/>
      </c>
      <c r="W237" s="325"/>
    </row>
    <row r="238" spans="1:23" ht="30" customHeight="1" x14ac:dyDescent="0.25">
      <c r="A238" s="324"/>
      <c r="B238" s="1013">
        <f>'Tabulky skupin'!B238</f>
        <v>207</v>
      </c>
      <c r="C238" s="1005" t="str">
        <f>VLOOKUP($B238,jednotlivci!$C$5:$G$164,5,0)</f>
        <v/>
      </c>
      <c r="D238" s="100" t="str">
        <f>IFERROR(CONCATENATE(VLOOKUP(CONCATENATE(D$231,"_",$B238),'Rozpis-skore'!$A$3:$AC$162,IF(VLOOKUP(CONCATENATE(D$231,"_",$B238),'Rozpis-skore'!$A$3:$AC$162,3,0)=$B238,5,6),0),":",VLOOKUP(CONCATENATE(D$231,"_",$B238),'Rozpis-skore'!$A$3:$AC$162,IF(VLOOKUP(CONCATENATE(D$231,"_",$B238),'Rozpis-skore'!$A$3:$AC$162,3,0)=$B238,6,5),0),IF(VLOOKUP(CONCATENATE(D$231,"_",$B238),'Rozpis-skore'!$A$3:$AC$162,20,0)&lt;&gt;"",CONCATENATE(" (",VLOOKUP(CONCATENATE(D$231,"_",$B238),'Rozpis-skore'!$A$3:$AC$162,20,0),")"),"")),"")</f>
        <v/>
      </c>
      <c r="E238" s="103" t="str">
        <f>IFERROR(CONCATENATE(VLOOKUP(CONCATENATE(E$231,"_",$B238),'Rozpis-skore'!$A$3:$AC$162,IF(VLOOKUP(CONCATENATE(E$231,"_",$B238),'Rozpis-skore'!$A$3:$AC$162,3,0)=$B238,5,6),0),":",VLOOKUP(CONCATENATE(E$231,"_",$B238),'Rozpis-skore'!$A$3:$AC$162,IF(VLOOKUP(CONCATENATE(E$231,"_",$B238),'Rozpis-skore'!$A$3:$AC$162,3,0)=$B238,6,5),0),IF(VLOOKUP(CONCATENATE(E$231,"_",$B238),'Rozpis-skore'!$A$3:$AC$162,20,0)&lt;&gt;"",CONCATENATE(" (",VLOOKUP(CONCATENATE(E$231,"_",$B238),'Rozpis-skore'!$A$3:$AC$162,20,0),")"),"")),"")</f>
        <v/>
      </c>
      <c r="F238" s="103" t="str">
        <f>IFERROR(CONCATENATE(VLOOKUP(CONCATENATE(F$231,"_",$B238),'Rozpis-skore'!$A$3:$AC$162,IF(VLOOKUP(CONCATENATE(F$231,"_",$B238),'Rozpis-skore'!$A$3:$AC$162,3,0)=$B238,5,6),0),":",VLOOKUP(CONCATENATE(F$231,"_",$B238),'Rozpis-skore'!$A$3:$AC$162,IF(VLOOKUP(CONCATENATE(F$231,"_",$B238),'Rozpis-skore'!$A$3:$AC$162,3,0)=$B238,6,5),0),IF(VLOOKUP(CONCATENATE(F$231,"_",$B238),'Rozpis-skore'!$A$3:$AC$162,20,0)&lt;&gt;"",CONCATENATE(" (",VLOOKUP(CONCATENATE(F$231,"_",$B238),'Rozpis-skore'!$A$3:$AC$162,20,0),")"),"")),"")</f>
        <v/>
      </c>
      <c r="G238" s="103" t="str">
        <f>IFERROR(CONCATENATE(VLOOKUP(CONCATENATE(G$231,"_",$B238),'Rozpis-skore'!$A$3:$AC$162,IF(VLOOKUP(CONCATENATE(G$231,"_",$B238),'Rozpis-skore'!$A$3:$AC$162,3,0)=$B238,5,6),0),":",VLOOKUP(CONCATENATE(G$231,"_",$B238),'Rozpis-skore'!$A$3:$AC$162,IF(VLOOKUP(CONCATENATE(G$231,"_",$B238),'Rozpis-skore'!$A$3:$AC$162,3,0)=$B238,6,5),0),IF(VLOOKUP(CONCATENATE(G$231,"_",$B238),'Rozpis-skore'!$A$3:$AC$162,20,0)&lt;&gt;"",CONCATENATE(" (",VLOOKUP(CONCATENATE(G$231,"_",$B238),'Rozpis-skore'!$A$3:$AC$162,20,0),")"),"")),"")</f>
        <v/>
      </c>
      <c r="H238" s="103" t="str">
        <f>IFERROR(CONCATENATE(VLOOKUP(CONCATENATE(H$231,"_",$B238),'Rozpis-skore'!$A$3:$AC$162,IF(VLOOKUP(CONCATENATE(H$231,"_",$B238),'Rozpis-skore'!$A$3:$AC$162,3,0)=$B238,5,6),0),":",VLOOKUP(CONCATENATE(H$231,"_",$B238),'Rozpis-skore'!$A$3:$AC$162,IF(VLOOKUP(CONCATENATE(H$231,"_",$B238),'Rozpis-skore'!$A$3:$AC$162,3,0)=$B238,6,5),0),IF(VLOOKUP(CONCATENATE(H$231,"_",$B238),'Rozpis-skore'!$A$3:$AC$162,20,0)&lt;&gt;"",CONCATENATE(" (",VLOOKUP(CONCATENATE(H$231,"_",$B238),'Rozpis-skore'!$A$3:$AC$162,20,0),")"),"")),"")</f>
        <v/>
      </c>
      <c r="I238" s="103" t="str">
        <f>IFERROR(CONCATENATE(VLOOKUP(CONCATENATE(I$231,"_",$B238),'Rozpis-skore'!$A$3:$AC$162,IF(VLOOKUP(CONCATENATE(I$231,"_",$B238),'Rozpis-skore'!$A$3:$AC$162,3,0)=$B238,5,6),0),":",VLOOKUP(CONCATENATE(I$231,"_",$B238),'Rozpis-skore'!$A$3:$AC$162,IF(VLOOKUP(CONCATENATE(I$231,"_",$B238),'Rozpis-skore'!$A$3:$AC$162,3,0)=$B238,6,5),0),IF(VLOOKUP(CONCATENATE(I$231,"_",$B238),'Rozpis-skore'!$A$3:$AC$162,20,0)&lt;&gt;"",CONCATENATE(" (",VLOOKUP(CONCATENATE(I$231,"_",$B238),'Rozpis-skore'!$A$3:$AC$162,20,0),")"),"")),"")</f>
        <v/>
      </c>
      <c r="J238" s="927" t="str">
        <f>I237</f>
        <v>Z</v>
      </c>
      <c r="K238" s="102" t="str">
        <f>IFERROR(CONCATENATE(VLOOKUP(CONCATENATE($B238,"_",K$231),'Rozpis-skore'!$A$3:$AC$162,IF(VLOOKUP(CONCATENATE($B238,"_",K$231),'Rozpis-skore'!$A$3:$AC$162,3,0)=$B238,5,6),0),":",VLOOKUP(CONCATENATE($B238,"_",K$231),'Rozpis-skore'!$A$3:$AC$162,IF(VLOOKUP(CONCATENATE($B238,"_",K$231),'Rozpis-skore'!$A$3:$AC$162,3,0)=$B238,6,5),0),IF(VLOOKUP(CONCATENATE($B238,"_",K$231),'Rozpis-skore'!$A$3:$AC$162,20,0)&lt;&gt;"",CONCATENATE(" (",VLOOKUP(CONCATENATE($B238,"_",K$231),'Rozpis-skore'!$A$3:$AC$162,20,0),")"),"")),"")</f>
        <v/>
      </c>
      <c r="L238" s="232" t="str">
        <f>IF((COUNTIFS('Rozpis-skore'!$C$3:$C$162,B238,'Rozpis-skore'!$B$3:$B$162,"&lt;&gt;N")+COUNTIFS('Rozpis-skore'!$D$3:$D$162,B238,'Rozpis-skore'!$B$3:$B$162,"&lt;&gt;N"))=0,"",SUMIF('Rozpis-skore'!$C$3:$C$162,B238,'Rozpis-skore'!$I$3:$I$128)+SUMIF('Rozpis-skore'!$D$3:$D$162,B238,'Rozpis-skore'!$J$3:$J$128))</f>
        <v/>
      </c>
      <c r="M238" s="235" t="str">
        <f>IF((COUNTIFS('Rozpis-skore'!$C$3:$C$162,B238,'Rozpis-skore'!$B$3:$B$162,"&lt;&gt;N")+COUNTIFS('Rozpis-skore'!$D$3:$D$162,B238,'Rozpis-skore'!$B$3:$B$162,"&lt;&gt;N"))=0,"",SUMIF('Rozpis-skore'!$C$3:$C$162,$B238,'Rozpis-skore'!$E$3:$E$128)+SUMIF('Rozpis-skore'!$D$3:$D$162,$B238,'Rozpis-skore'!$F$3:$F$128))</f>
        <v/>
      </c>
      <c r="N238" s="355" t="str">
        <f>IF((COUNTIFS('Rozpis-skore'!$C$3:$C$162,B238,'Rozpis-skore'!$B$3:$B$162,"&lt;&gt;N")+COUNTIFS('Rozpis-skore'!$D$3:$D$162,B238,'Rozpis-skore'!$B$3:$B$162,"&lt;&gt;N"))=0,"",SUMIF('Rozpis-skore'!$C$3:$C$162,$B238,'Rozpis-skore'!$F$3:$F$128)+SUMIF('Rozpis-skore'!$D$3:$D$162,$B238,'Rozpis-skore'!$E$3:$E$128))</f>
        <v/>
      </c>
      <c r="O238" s="233" t="str">
        <f t="shared" si="38"/>
        <v/>
      </c>
      <c r="P238" s="445" t="str">
        <f t="shared" si="39"/>
        <v/>
      </c>
      <c r="Q238" s="446" t="str">
        <f>Tabulka!Q238</f>
        <v/>
      </c>
      <c r="R238" s="447" t="str">
        <f>IF($Q238="","",IF(AND(COUNTIF($Q$232:$Q$239,$Q238)&gt;1,COUNTIF($Q$232:$Q$239,$Q238)&lt;COUNTA($C$232:$C$239)),HLOOKUP($B238,'rozstřely-skore'!$C$772:$BN$785,10,0),""))</f>
        <v/>
      </c>
      <c r="S238" s="448" t="str">
        <f>IF($Q238="","",IF(AND(COUNTIF($Q$232:$Q$239,$Q238)&gt;1,COUNTIF($Q$232:$Q$239,$Q238)&lt;COUNTA($C$232:$C$239)),HLOOKUP($B238,'rozstřely-skore'!$C$772:$BN$785,11,0),""))</f>
        <v/>
      </c>
      <c r="T238" s="449" t="str">
        <f>IF($Q238="","",IF(AND(COUNTIF($Q$232:$Q$239,$Q238)&gt;1,COUNTIF($Q$232:$Q$239,$Q238)&lt;COUNTA($C$232:$C$239)),HLOOKUP($B238,'rozstřely-skore'!$C$772:$BN$785,12,0),""))</f>
        <v/>
      </c>
      <c r="U238" s="447" t="str">
        <f>IF($Q238="","",IF(AND(COUNTIF($Q$232:$Q$239,$Q238)&gt;1,COUNTIF($Q$232:$Q$239,$Q238)&lt;COUNTA($C$232:$C$239)),HLOOKUP($B238,'rozstřely-skore'!$C$772:$BN$785,13,0),""))</f>
        <v/>
      </c>
      <c r="V238" s="450" t="str">
        <f>IF($Q238="","",IF(AND(COUNTIF($Q$232:$Q$239,$Q238)&gt;1,COUNTIF($Q$232:$Q$239,$Q238)&lt;COUNTA($C$232:$C$239)),HLOOKUP($B238,'rozstřely-skore'!$C$772:$BN$785,14,0),""))</f>
        <v/>
      </c>
      <c r="W238" s="325"/>
    </row>
    <row r="239" spans="1:23" ht="30" customHeight="1" thickBot="1" x14ac:dyDescent="0.3">
      <c r="A239" s="324"/>
      <c r="B239" s="1014">
        <f>'Tabulky skupin'!B239</f>
        <v>208</v>
      </c>
      <c r="C239" s="1006" t="str">
        <f>VLOOKUP($B239,jednotlivci!$C$5:$G$164,5,0)</f>
        <v/>
      </c>
      <c r="D239" s="104" t="str">
        <f>IFERROR(CONCATENATE(VLOOKUP(CONCATENATE(D$231,"_",$B239),'Rozpis-skore'!$A$3:$AC$162,IF(VLOOKUP(CONCATENATE(D$231,"_",$B239),'Rozpis-skore'!$A$3:$AC$162,3,0)=$B239,5,6),0),":",VLOOKUP(CONCATENATE(D$231,"_",$B239),'Rozpis-skore'!$A$3:$AC$162,IF(VLOOKUP(CONCATENATE(D$231,"_",$B239),'Rozpis-skore'!$A$3:$AC$162,3,0)=$B239,6,5),0),IF(VLOOKUP(CONCATENATE(D$231,"_",$B239),'Rozpis-skore'!$A$3:$AC$162,20,0)&lt;&gt;"",CONCATENATE(" (",VLOOKUP(CONCATENATE(D$231,"_",$B239),'Rozpis-skore'!$A$3:$AC$162,20,0),")"),"")),"")</f>
        <v/>
      </c>
      <c r="E239" s="105" t="str">
        <f>IFERROR(CONCATENATE(VLOOKUP(CONCATENATE(E$231,"_",$B239),'Rozpis-skore'!$A$3:$AC$162,IF(VLOOKUP(CONCATENATE(E$231,"_",$B239),'Rozpis-skore'!$A$3:$AC$162,3,0)=$B239,5,6),0),":",VLOOKUP(CONCATENATE(E$231,"_",$B239),'Rozpis-skore'!$A$3:$AC$162,IF(VLOOKUP(CONCATENATE(E$231,"_",$B239),'Rozpis-skore'!$A$3:$AC$162,3,0)=$B239,6,5),0),IF(VLOOKUP(CONCATENATE(E$231,"_",$B239),'Rozpis-skore'!$A$3:$AC$162,20,0)&lt;&gt;"",CONCATENATE(" (",VLOOKUP(CONCATENATE(E$231,"_",$B239),'Rozpis-skore'!$A$3:$AC$162,20,0),")"),"")),"")</f>
        <v/>
      </c>
      <c r="F239" s="105" t="str">
        <f>IFERROR(CONCATENATE(VLOOKUP(CONCATENATE(F$231,"_",$B239),'Rozpis-skore'!$A$3:$AC$162,IF(VLOOKUP(CONCATENATE(F$231,"_",$B239),'Rozpis-skore'!$A$3:$AC$162,3,0)=$B239,5,6),0),":",VLOOKUP(CONCATENATE(F$231,"_",$B239),'Rozpis-skore'!$A$3:$AC$162,IF(VLOOKUP(CONCATENATE(F$231,"_",$B239),'Rozpis-skore'!$A$3:$AC$162,3,0)=$B239,6,5),0),IF(VLOOKUP(CONCATENATE(F$231,"_",$B239),'Rozpis-skore'!$A$3:$AC$162,20,0)&lt;&gt;"",CONCATENATE(" (",VLOOKUP(CONCATENATE(F$231,"_",$B239),'Rozpis-skore'!$A$3:$AC$162,20,0),")"),"")),"")</f>
        <v/>
      </c>
      <c r="G239" s="105" t="str">
        <f>IFERROR(CONCATENATE(VLOOKUP(CONCATENATE(G$231,"_",$B239),'Rozpis-skore'!$A$3:$AC$162,IF(VLOOKUP(CONCATENATE(G$231,"_",$B239),'Rozpis-skore'!$A$3:$AC$162,3,0)=$B239,5,6),0),":",VLOOKUP(CONCATENATE(G$231,"_",$B239),'Rozpis-skore'!$A$3:$AC$162,IF(VLOOKUP(CONCATENATE(G$231,"_",$B239),'Rozpis-skore'!$A$3:$AC$162,3,0)=$B239,6,5),0),IF(VLOOKUP(CONCATENATE(G$231,"_",$B239),'Rozpis-skore'!$A$3:$AC$162,20,0)&lt;&gt;"",CONCATENATE(" (",VLOOKUP(CONCATENATE(G$231,"_",$B239),'Rozpis-skore'!$A$3:$AC$162,20,0),")"),"")),"")</f>
        <v/>
      </c>
      <c r="H239" s="105" t="str">
        <f>IFERROR(CONCATENATE(VLOOKUP(CONCATENATE(H$231,"_",$B239),'Rozpis-skore'!$A$3:$AC$162,IF(VLOOKUP(CONCATENATE(H$231,"_",$B239),'Rozpis-skore'!$A$3:$AC$162,3,0)=$B239,5,6),0),":",VLOOKUP(CONCATENATE(H$231,"_",$B239),'Rozpis-skore'!$A$3:$AC$162,IF(VLOOKUP(CONCATENATE(H$231,"_",$B239),'Rozpis-skore'!$A$3:$AC$162,3,0)=$B239,6,5),0),IF(VLOOKUP(CONCATENATE(H$231,"_",$B239),'Rozpis-skore'!$A$3:$AC$162,20,0)&lt;&gt;"",CONCATENATE(" (",VLOOKUP(CONCATENATE(H$231,"_",$B239),'Rozpis-skore'!$A$3:$AC$162,20,0),")"),"")),"")</f>
        <v/>
      </c>
      <c r="I239" s="105" t="str">
        <f>IFERROR(CONCATENATE(VLOOKUP(CONCATENATE(I$231,"_",$B239),'Rozpis-skore'!$A$3:$AC$162,IF(VLOOKUP(CONCATENATE(I$231,"_",$B239),'Rozpis-skore'!$A$3:$AC$162,3,0)=$B239,5,6),0),":",VLOOKUP(CONCATENATE(I$231,"_",$B239),'Rozpis-skore'!$A$3:$AC$162,IF(VLOOKUP(CONCATENATE(I$231,"_",$B239),'Rozpis-skore'!$A$3:$AC$162,3,0)=$B239,6,5),0),IF(VLOOKUP(CONCATENATE(I$231,"_",$B239),'Rozpis-skore'!$A$3:$AC$162,20,0)&lt;&gt;"",CONCATENATE(" (",VLOOKUP(CONCATENATE(I$231,"_",$B239),'Rozpis-skore'!$A$3:$AC$162,20,0),")"),"")),"")</f>
        <v/>
      </c>
      <c r="J239" s="105" t="str">
        <f>IFERROR(CONCATENATE(VLOOKUP(CONCATENATE(J$231,"_",$B239),'Rozpis-skore'!$A$3:$AC$162,IF(VLOOKUP(CONCATENATE(J$231,"_",$B239),'Rozpis-skore'!$A$3:$AC$162,3,0)=$B239,5,6),0),":",VLOOKUP(CONCATENATE(J$231,"_",$B239),'Rozpis-skore'!$A$3:$AC$162,IF(VLOOKUP(CONCATENATE(J$231,"_",$B239),'Rozpis-skore'!$A$3:$AC$162,3,0)=$B239,6,5),0),IF(VLOOKUP(CONCATENATE(J$231,"_",$B239),'Rozpis-skore'!$A$3:$AC$162,20,0)&lt;&gt;"",CONCATENATE(" (",VLOOKUP(CONCATENATE(J$231,"_",$B239),'Rozpis-skore'!$A$3:$AC$162,20,0),")"),"")),"")</f>
        <v/>
      </c>
      <c r="K239" s="927" t="str">
        <f>J238</f>
        <v>Z</v>
      </c>
      <c r="L239" s="351" t="str">
        <f>IF((COUNTIFS('Rozpis-skore'!$C$3:$C$162,B239,'Rozpis-skore'!$B$3:$B$162,"&lt;&gt;N")+COUNTIFS('Rozpis-skore'!$D$3:$D$162,B239,'Rozpis-skore'!$B$3:$B$162,"&lt;&gt;N"))=0,"",SUMIF('Rozpis-skore'!$C$3:$C$162,B239,'Rozpis-skore'!$I$3:$I$128)+SUMIF('Rozpis-skore'!$D$3:$D$162,B239,'Rozpis-skore'!$J$3:$J$128))</f>
        <v/>
      </c>
      <c r="M239" s="352" t="str">
        <f>IF((COUNTIFS('Rozpis-skore'!$C$3:$C$162,B239,'Rozpis-skore'!$B$3:$B$162,"&lt;&gt;N")+COUNTIFS('Rozpis-skore'!$D$3:$D$162,B239,'Rozpis-skore'!$B$3:$B$162,"&lt;&gt;N"))=0,"",SUMIF('Rozpis-skore'!$C$3:$C$162,$B239,'Rozpis-skore'!$E$3:$E$128)+SUMIF('Rozpis-skore'!$D$3:$D$162,$B239,'Rozpis-skore'!$F$3:$F$128))</f>
        <v/>
      </c>
      <c r="N239" s="356" t="str">
        <f>IF((COUNTIFS('Rozpis-skore'!$C$3:$C$162,B239,'Rozpis-skore'!$B$3:$B$162,"&lt;&gt;N")+COUNTIFS('Rozpis-skore'!$D$3:$D$162,B239,'Rozpis-skore'!$B$3:$B$162,"&lt;&gt;N"))=0,"",SUMIF('Rozpis-skore'!$C$3:$C$162,$B239,'Rozpis-skore'!$F$3:$F$128)+SUMIF('Rozpis-skore'!$D$3:$D$162,$B239,'Rozpis-skore'!$E$3:$E$128))</f>
        <v/>
      </c>
      <c r="O239" s="353" t="str">
        <f t="shared" si="38"/>
        <v/>
      </c>
      <c r="P239" s="458" t="str">
        <f t="shared" si="39"/>
        <v/>
      </c>
      <c r="Q239" s="459" t="str">
        <f>Tabulka!Q239</f>
        <v/>
      </c>
      <c r="R239" s="460" t="str">
        <f>IF($Q239="","",IF(AND(COUNTIF($Q$232:$Q$239,$Q239)&gt;1,COUNTIF($Q$232:$Q$239,$Q239)&lt;COUNTA($C$232:$C$239)),HLOOKUP($B239,'rozstřely-skore'!$C$772:$BN$785,10,0),""))</f>
        <v/>
      </c>
      <c r="S239" s="534" t="str">
        <f>IF($Q239="","",IF(AND(COUNTIF($Q$232:$Q$239,$Q239)&gt;1,COUNTIF($Q$232:$Q$239,$Q239)&lt;COUNTA($C$232:$C$239)),HLOOKUP($B239,'rozstřely-skore'!$C$772:$BN$785,11,0),""))</f>
        <v/>
      </c>
      <c r="T239" s="462" t="str">
        <f>IF($Q239="","",IF(AND(COUNTIF($Q$232:$Q$239,$Q239)&gt;1,COUNTIF($Q$232:$Q$239,$Q239)&lt;COUNTA($C$232:$C$239)),HLOOKUP($B239,'rozstřely-skore'!$C$772:$BN$785,12,0),""))</f>
        <v/>
      </c>
      <c r="U239" s="460" t="str">
        <f>IF($Q239="","",IF(AND(COUNTIF($Q$232:$Q$239,$Q239)&gt;1,COUNTIF($Q$232:$Q$239,$Q239)&lt;COUNTA($C$232:$C$239)),HLOOKUP($B239,'rozstřely-skore'!$C$772:$BN$785,13,0),""))</f>
        <v/>
      </c>
      <c r="V239" s="463" t="str">
        <f>IF($Q239="","",IF(AND(COUNTIF($Q$232:$Q$239,$Q239)&gt;1,COUNTIF($Q$232:$Q$239,$Q239)&lt;COUNTA($C$232:$C$239)),HLOOKUP($B239,'rozstřely-skore'!$C$772:$BN$785,14,0),""))</f>
        <v/>
      </c>
      <c r="W239" s="325"/>
    </row>
  </sheetData>
  <sheetProtection insertColumns="0" insertRows="0" deleteColumns="0" deleteRows="0" sort="0"/>
  <customSheetViews>
    <customSheetView guid="{FB621A27-659F-404F-9975-FABB12D78706}">
      <pageMargins left="0.11811023622047245" right="0.11811023622047245" top="0.19685039370078741" bottom="0.11811023622047245" header="0" footer="0"/>
      <pageSetup paperSize="9" scale="103" orientation="portrait" horizontalDpi="4294967293" verticalDpi="360"/>
      <headerFooter alignWithMargins="0"/>
    </customSheetView>
  </customSheetViews>
  <mergeCells count="65">
    <mergeCell ref="Q219:V219"/>
    <mergeCell ref="Q195:V195"/>
    <mergeCell ref="S206:T206"/>
    <mergeCell ref="Q207:V207"/>
    <mergeCell ref="M15:N15"/>
    <mergeCell ref="M39:N39"/>
    <mergeCell ref="S38:T38"/>
    <mergeCell ref="M26:N26"/>
    <mergeCell ref="S26:T26"/>
    <mergeCell ref="M38:N38"/>
    <mergeCell ref="Q15:V15"/>
    <mergeCell ref="Q27:V27"/>
    <mergeCell ref="Q39:V39"/>
    <mergeCell ref="M50:N50"/>
    <mergeCell ref="S50:T50"/>
    <mergeCell ref="M51:N51"/>
    <mergeCell ref="M3:N3"/>
    <mergeCell ref="S14:T14"/>
    <mergeCell ref="M14:N14"/>
    <mergeCell ref="S2:T2"/>
    <mergeCell ref="M2:N2"/>
    <mergeCell ref="Q3:V3"/>
    <mergeCell ref="Q51:V51"/>
    <mergeCell ref="M62:N62"/>
    <mergeCell ref="S62:T62"/>
    <mergeCell ref="Q231:V231"/>
    <mergeCell ref="M63:N63"/>
    <mergeCell ref="Q63:V63"/>
    <mergeCell ref="M74:N74"/>
    <mergeCell ref="S74:T74"/>
    <mergeCell ref="Q75:V75"/>
    <mergeCell ref="M110:N110"/>
    <mergeCell ref="S110:T110"/>
    <mergeCell ref="M111:N111"/>
    <mergeCell ref="Q111:V111"/>
    <mergeCell ref="M122:N122"/>
    <mergeCell ref="S122:T122"/>
    <mergeCell ref="Q123:V123"/>
    <mergeCell ref="M159:N159"/>
    <mergeCell ref="Q159:V159"/>
    <mergeCell ref="M134:N134"/>
    <mergeCell ref="S134:T134"/>
    <mergeCell ref="M135:N135"/>
    <mergeCell ref="Q135:V135"/>
    <mergeCell ref="M146:N146"/>
    <mergeCell ref="S146:T146"/>
    <mergeCell ref="M99:N99"/>
    <mergeCell ref="Q99:V99"/>
    <mergeCell ref="M147:N147"/>
    <mergeCell ref="Q147:V147"/>
    <mergeCell ref="M158:N158"/>
    <mergeCell ref="S158:T158"/>
    <mergeCell ref="M86:N86"/>
    <mergeCell ref="S86:T86"/>
    <mergeCell ref="M87:N87"/>
    <mergeCell ref="Q87:V87"/>
    <mergeCell ref="M98:N98"/>
    <mergeCell ref="S98:T98"/>
    <mergeCell ref="M182:N182"/>
    <mergeCell ref="S182:T182"/>
    <mergeCell ref="M183:N183"/>
    <mergeCell ref="Q183:V183"/>
    <mergeCell ref="M170:N170"/>
    <mergeCell ref="S170:T170"/>
    <mergeCell ref="Q171:V171"/>
  </mergeCells>
  <conditionalFormatting sqref="C40:C47">
    <cfRule type="containsText" dxfId="109" priority="4" stopIfTrue="1" operator="containsText" text="USK">
      <formula>NOT(ISERROR(SEARCH("USK",C40)))</formula>
    </cfRule>
  </conditionalFormatting>
  <conditionalFormatting sqref="C136:C143">
    <cfRule type="containsText" dxfId="108" priority="3" stopIfTrue="1" operator="containsText" text="USK">
      <formula>NOT(ISERROR(SEARCH("USK",C136)))</formula>
    </cfRule>
  </conditionalFormatting>
  <conditionalFormatting sqref="B120:B121 B132">
    <cfRule type="containsText" dxfId="107" priority="1" stopIfTrue="1" operator="containsText" text="USK">
      <formula>NOT(ISERROR(SEARCH("USK",B120)))</formula>
    </cfRule>
  </conditionalFormatting>
  <conditionalFormatting sqref="B24:B25 B36">
    <cfRule type="containsText" dxfId="106" priority="2" stopIfTrue="1" operator="containsText" text="USK">
      <formula>NOT(ISERROR(SEARCH("USK",B24)))</formula>
    </cfRule>
  </conditionalFormatting>
  <pageMargins left="0.11811023622047245" right="0.11811023622047245" top="0.19685039370078741" bottom="0.11811023622047245" header="0" footer="0"/>
  <pageSetup paperSize="9" scale="103" orientation="portrait" horizontalDpi="4294967293" verticalDpi="36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796"/>
  <sheetViews>
    <sheetView workbookViewId="0">
      <selection sqref="A1:B1"/>
    </sheetView>
  </sheetViews>
  <sheetFormatPr defaultColWidth="8.85546875" defaultRowHeight="15" x14ac:dyDescent="0.25"/>
  <cols>
    <col min="1" max="1" width="16.28515625" customWidth="1"/>
    <col min="2" max="2" width="7" style="3" customWidth="1"/>
    <col min="3" max="6" width="3.42578125" style="1" customWidth="1"/>
    <col min="7" max="7" width="3.7109375" style="1" customWidth="1"/>
    <col min="8" max="10" width="3.42578125" style="1" customWidth="1"/>
    <col min="11" max="11" width="3.140625" customWidth="1"/>
    <col min="12" max="12" width="3.7109375" customWidth="1"/>
    <col min="13" max="13" width="3.140625" customWidth="1"/>
    <col min="14" max="14" width="3.42578125" customWidth="1"/>
    <col min="15" max="18" width="3.140625" customWidth="1"/>
    <col min="19" max="29" width="3" customWidth="1"/>
    <col min="30" max="30" width="3.7109375" customWidth="1"/>
    <col min="31" max="66" width="3" customWidth="1"/>
  </cols>
  <sheetData>
    <row r="1" spans="1:66" ht="15.75" x14ac:dyDescent="0.25">
      <c r="A1" s="2115" t="str">
        <f>CONCATENATE("skupina ",VLOOKUP(C1-1,'pravidla turnaje'!$A$64:$B$83,2,0))</f>
        <v>skupina A</v>
      </c>
      <c r="B1" s="2116"/>
      <c r="C1" s="80">
        <v>11</v>
      </c>
      <c r="D1" s="81">
        <v>12</v>
      </c>
      <c r="E1" s="81">
        <v>13</v>
      </c>
      <c r="F1" s="81">
        <v>14</v>
      </c>
      <c r="G1" s="81">
        <v>15</v>
      </c>
      <c r="H1" s="81">
        <v>16</v>
      </c>
      <c r="I1" s="81">
        <v>17</v>
      </c>
      <c r="J1" s="82">
        <v>18</v>
      </c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</row>
    <row r="2" spans="1:66" ht="15.75" x14ac:dyDescent="0.25">
      <c r="A2" s="2119" t="s">
        <v>22</v>
      </c>
      <c r="B2" s="2119"/>
      <c r="C2" s="74">
        <f>VLOOKUP(C$1,Tabulka!$B$4:$Q$239,11,0)</f>
        <v>4</v>
      </c>
      <c r="D2" s="74">
        <f>VLOOKUP(D$1,Tabulka!$B$4:$Q$239,11,0)</f>
        <v>5</v>
      </c>
      <c r="E2" s="74">
        <f>VLOOKUP(E$1,Tabulka!$B$4:$Q$239,11,0)</f>
        <v>0</v>
      </c>
      <c r="F2" s="74">
        <f>VLOOKUP(F$1,Tabulka!$B$4:$Q$239,11,0)</f>
        <v>3</v>
      </c>
      <c r="G2" s="74">
        <f>VLOOKUP(G$1,Tabulka!$B$4:$Q$239,11,0)</f>
        <v>1</v>
      </c>
      <c r="H2" s="74">
        <f>VLOOKUP(H$1,Tabulka!$B$4:$Q$239,11,0)</f>
        <v>2</v>
      </c>
      <c r="I2" s="74" t="str">
        <f>VLOOKUP(I$1,Tabulka!$B$4:$Q$239,11,0)</f>
        <v/>
      </c>
      <c r="J2" s="74" t="str">
        <f>VLOOKUP(J$1,Tabulka!$B$4:$Q$239,11,0)</f>
        <v/>
      </c>
      <c r="K2" s="39"/>
      <c r="L2" s="39"/>
      <c r="M2" s="39"/>
      <c r="N2" s="39"/>
      <c r="O2" s="39"/>
      <c r="P2" s="39"/>
      <c r="Q2" s="39"/>
      <c r="R2" s="39"/>
    </row>
    <row r="3" spans="1:66" ht="15.75" x14ac:dyDescent="0.25">
      <c r="A3" s="2119" t="s">
        <v>23</v>
      </c>
      <c r="B3" s="2119"/>
      <c r="C3" s="74">
        <f>VLOOKUP(C$1,Tabulka!$B$4:$Q$239,12,0)</f>
        <v>8</v>
      </c>
      <c r="D3" s="74">
        <f>VLOOKUP(D$1,Tabulka!$B$4:$Q$239,12,0)</f>
        <v>10</v>
      </c>
      <c r="E3" s="74">
        <f>VLOOKUP(E$1,Tabulka!$B$4:$Q$239,12,0)</f>
        <v>2</v>
      </c>
      <c r="F3" s="74">
        <f>VLOOKUP(F$1,Tabulka!$B$4:$Q$239,12,0)</f>
        <v>6</v>
      </c>
      <c r="G3" s="74">
        <f>VLOOKUP(G$1,Tabulka!$B$4:$Q$239,12,0)</f>
        <v>2</v>
      </c>
      <c r="H3" s="74">
        <f>VLOOKUP(H$1,Tabulka!$B$4:$Q$239,12,0)</f>
        <v>5</v>
      </c>
      <c r="I3" s="74" t="str">
        <f>VLOOKUP(I$1,Tabulka!$B$4:$Q$239,12,0)</f>
        <v/>
      </c>
      <c r="J3" s="74" t="str">
        <f>VLOOKUP(J$1,Tabulka!$B$4:$Q$239,12,0)</f>
        <v/>
      </c>
      <c r="K3" s="39"/>
      <c r="L3" s="39"/>
      <c r="M3" s="39"/>
      <c r="N3" s="39"/>
      <c r="O3" s="39"/>
      <c r="P3" s="39"/>
      <c r="Q3" s="39"/>
      <c r="R3" s="39"/>
    </row>
    <row r="4" spans="1:66" ht="15.75" x14ac:dyDescent="0.25">
      <c r="A4" s="2119" t="s">
        <v>24</v>
      </c>
      <c r="B4" s="2119"/>
      <c r="C4" s="74">
        <f>VLOOKUP(C$1,Tabulka!$B$4:$Q$239,13,0)</f>
        <v>2</v>
      </c>
      <c r="D4" s="74">
        <f>VLOOKUP(D$1,Tabulka!$B$4:$Q$239,13,0)</f>
        <v>1</v>
      </c>
      <c r="E4" s="74">
        <f>VLOOKUP(E$1,Tabulka!$B$4:$Q$239,13,0)</f>
        <v>10</v>
      </c>
      <c r="F4" s="74">
        <f>VLOOKUP(F$1,Tabulka!$B$4:$Q$239,13,0)</f>
        <v>4</v>
      </c>
      <c r="G4" s="74">
        <f>VLOOKUP(G$1,Tabulka!$B$4:$Q$239,13,0)</f>
        <v>9</v>
      </c>
      <c r="H4" s="74">
        <f>VLOOKUP(H$1,Tabulka!$B$4:$Q$239,13,0)</f>
        <v>7</v>
      </c>
      <c r="I4" s="74" t="str">
        <f>VLOOKUP(I$1,Tabulka!$B$4:$Q$239,13,0)</f>
        <v/>
      </c>
      <c r="J4" s="74" t="str">
        <f>VLOOKUP(J$1,Tabulka!$B$4:$Q$239,13,0)</f>
        <v/>
      </c>
      <c r="K4" s="39"/>
      <c r="L4" s="39"/>
      <c r="M4" s="39"/>
      <c r="N4" s="39"/>
      <c r="O4" s="39"/>
      <c r="P4" s="39"/>
      <c r="Q4" s="39"/>
      <c r="R4" s="39"/>
    </row>
    <row r="5" spans="1:66" ht="15.75" x14ac:dyDescent="0.25">
      <c r="A5" s="2119" t="s">
        <v>8</v>
      </c>
      <c r="B5" s="2119"/>
      <c r="C5" s="74">
        <f>VLOOKUP(C$1,Tabulka!$B$4:$Q$239,14,0)</f>
        <v>6</v>
      </c>
      <c r="D5" s="74">
        <f>VLOOKUP(D$1,Tabulka!$B$4:$Q$239,14,0)</f>
        <v>9</v>
      </c>
      <c r="E5" s="74">
        <f>VLOOKUP(E$1,Tabulka!$B$4:$Q$239,14,0)</f>
        <v>-8</v>
      </c>
      <c r="F5" s="74">
        <f>VLOOKUP(F$1,Tabulka!$B$4:$Q$239,14,0)</f>
        <v>2</v>
      </c>
      <c r="G5" s="74">
        <f>VLOOKUP(G$1,Tabulka!$B$4:$Q$239,14,0)</f>
        <v>-7</v>
      </c>
      <c r="H5" s="74">
        <f>VLOOKUP(H$1,Tabulka!$B$4:$Q$239,14,0)</f>
        <v>-2</v>
      </c>
      <c r="I5" s="74" t="str">
        <f>VLOOKUP(I$1,Tabulka!$B$4:$Q$239,14,0)</f>
        <v/>
      </c>
      <c r="J5" s="74" t="str">
        <f>VLOOKUP(J$1,Tabulka!$B$4:$Q$239,14,0)</f>
        <v/>
      </c>
      <c r="K5" s="40"/>
      <c r="L5" s="40"/>
      <c r="M5" s="40"/>
      <c r="N5" s="40"/>
      <c r="O5" s="40"/>
      <c r="P5" s="40"/>
      <c r="Q5" s="40"/>
      <c r="R5" s="40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</row>
    <row r="6" spans="1:66" ht="38.25" customHeight="1" x14ac:dyDescent="0.25">
      <c r="A6" s="2119" t="s">
        <v>135</v>
      </c>
      <c r="B6" s="2119"/>
      <c r="C6" s="78">
        <f>IFERROR(IF(C4=0,MAX($C$3:$J$3)+1,C3/C4),"")</f>
        <v>4</v>
      </c>
      <c r="D6" s="78">
        <f t="shared" ref="D6:J6" si="0">IFERROR(IF(D4=0,MAX($C$3:$J$3)+1,D3/D4),"")</f>
        <v>10</v>
      </c>
      <c r="E6" s="78">
        <f t="shared" si="0"/>
        <v>0.2</v>
      </c>
      <c r="F6" s="78">
        <f t="shared" si="0"/>
        <v>1.5</v>
      </c>
      <c r="G6" s="78">
        <f t="shared" si="0"/>
        <v>0.22222222222222221</v>
      </c>
      <c r="H6" s="78">
        <f t="shared" si="0"/>
        <v>0.7142857142857143</v>
      </c>
      <c r="I6" s="78" t="str">
        <f t="shared" si="0"/>
        <v/>
      </c>
      <c r="J6" s="78" t="str">
        <f t="shared" si="0"/>
        <v/>
      </c>
      <c r="K6" s="40"/>
      <c r="L6" s="40"/>
      <c r="M6" s="40"/>
      <c r="N6" s="40"/>
      <c r="O6" s="40"/>
      <c r="P6" s="40"/>
      <c r="Q6" s="40"/>
      <c r="R6" s="40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</row>
    <row r="7" spans="1:66" ht="77.25" customHeight="1" x14ac:dyDescent="0.25">
      <c r="A7" s="2109" t="s">
        <v>33</v>
      </c>
      <c r="B7" s="2110"/>
      <c r="C7" s="79">
        <f t="shared" ref="C7:J7" ca="1" si="1">IF(MIN(C36,K36,S36,AA36,AI36,AQ36,AY36,BG36)=0,MAX($C36:$BN36)+1,MIN(C36,K36,S36,AA36,AI36,AQ36,AY36,BG36))</f>
        <v>21121123</v>
      </c>
      <c r="D7" s="79">
        <f t="shared" ca="1" si="1"/>
        <v>11111111</v>
      </c>
      <c r="E7" s="79">
        <f t="shared" ca="1" si="1"/>
        <v>61161165</v>
      </c>
      <c r="F7" s="79">
        <f t="shared" ca="1" si="1"/>
        <v>31131132</v>
      </c>
      <c r="G7" s="79">
        <f t="shared" ca="1" si="1"/>
        <v>51151156</v>
      </c>
      <c r="H7" s="79">
        <f t="shared" ca="1" si="1"/>
        <v>41141143</v>
      </c>
      <c r="I7" s="79">
        <f t="shared" ca="1" si="1"/>
        <v>61161166</v>
      </c>
      <c r="J7" s="79">
        <f t="shared" ca="1" si="1"/>
        <v>61161166</v>
      </c>
    </row>
    <row r="8" spans="1:66" ht="21.75" customHeight="1" thickBot="1" x14ac:dyDescent="0.3">
      <c r="A8" s="2111" t="s">
        <v>25</v>
      </c>
      <c r="B8" s="2112"/>
      <c r="C8" s="52">
        <f t="shared" ref="C8:J8" ca="1" si="2">RANK(C7,$C7:$J7,1)</f>
        <v>2</v>
      </c>
      <c r="D8" s="53">
        <f t="shared" ca="1" si="2"/>
        <v>1</v>
      </c>
      <c r="E8" s="53">
        <f t="shared" ca="1" si="2"/>
        <v>6</v>
      </c>
      <c r="F8" s="53">
        <f t="shared" ca="1" si="2"/>
        <v>3</v>
      </c>
      <c r="G8" s="53">
        <f t="shared" ca="1" si="2"/>
        <v>5</v>
      </c>
      <c r="H8" s="53">
        <f t="shared" ca="1" si="2"/>
        <v>4</v>
      </c>
      <c r="I8" s="53">
        <f t="shared" ca="1" si="2"/>
        <v>7</v>
      </c>
      <c r="J8" s="54">
        <f t="shared" ca="1" si="2"/>
        <v>7</v>
      </c>
    </row>
    <row r="9" spans="1:66" x14ac:dyDescent="0.25">
      <c r="B9" s="66"/>
      <c r="C9" s="34">
        <v>1</v>
      </c>
      <c r="D9" s="48">
        <f>C9</f>
        <v>1</v>
      </c>
      <c r="E9" s="48">
        <f t="shared" ref="E9:J9" si="3">D9</f>
        <v>1</v>
      </c>
      <c r="F9" s="48">
        <f t="shared" si="3"/>
        <v>1</v>
      </c>
      <c r="G9" s="48">
        <f t="shared" si="3"/>
        <v>1</v>
      </c>
      <c r="H9" s="48">
        <f t="shared" si="3"/>
        <v>1</v>
      </c>
      <c r="I9" s="48">
        <f t="shared" si="3"/>
        <v>1</v>
      </c>
      <c r="J9" s="48">
        <f t="shared" si="3"/>
        <v>1</v>
      </c>
      <c r="K9" s="35">
        <v>2</v>
      </c>
      <c r="L9" s="48">
        <f>K9</f>
        <v>2</v>
      </c>
      <c r="M9" s="48">
        <f t="shared" ref="M9:R9" si="4">L9</f>
        <v>2</v>
      </c>
      <c r="N9" s="48">
        <f t="shared" si="4"/>
        <v>2</v>
      </c>
      <c r="O9" s="48">
        <f t="shared" si="4"/>
        <v>2</v>
      </c>
      <c r="P9" s="48">
        <f t="shared" si="4"/>
        <v>2</v>
      </c>
      <c r="Q9" s="48">
        <f t="shared" si="4"/>
        <v>2</v>
      </c>
      <c r="R9" s="48">
        <f t="shared" si="4"/>
        <v>2</v>
      </c>
      <c r="S9" s="25">
        <v>3</v>
      </c>
      <c r="T9" s="48">
        <f>S9</f>
        <v>3</v>
      </c>
      <c r="U9" s="48">
        <f t="shared" ref="U9:Z9" si="5">T9</f>
        <v>3</v>
      </c>
      <c r="V9" s="48">
        <f t="shared" si="5"/>
        <v>3</v>
      </c>
      <c r="W9" s="48">
        <f t="shared" si="5"/>
        <v>3</v>
      </c>
      <c r="X9" s="48">
        <f t="shared" si="5"/>
        <v>3</v>
      </c>
      <c r="Y9" s="48">
        <f t="shared" si="5"/>
        <v>3</v>
      </c>
      <c r="Z9" s="48">
        <f t="shared" si="5"/>
        <v>3</v>
      </c>
      <c r="AA9" s="25">
        <v>4</v>
      </c>
      <c r="AB9" s="48">
        <f>AA9</f>
        <v>4</v>
      </c>
      <c r="AC9" s="48">
        <f t="shared" ref="AC9:AH9" si="6">AB9</f>
        <v>4</v>
      </c>
      <c r="AD9" s="48">
        <f t="shared" si="6"/>
        <v>4</v>
      </c>
      <c r="AE9" s="48">
        <f t="shared" si="6"/>
        <v>4</v>
      </c>
      <c r="AF9" s="48">
        <f t="shared" si="6"/>
        <v>4</v>
      </c>
      <c r="AG9" s="48">
        <f t="shared" si="6"/>
        <v>4</v>
      </c>
      <c r="AH9" s="48">
        <f t="shared" si="6"/>
        <v>4</v>
      </c>
      <c r="AI9" s="25">
        <v>5</v>
      </c>
      <c r="AJ9" s="48">
        <f>AI9</f>
        <v>5</v>
      </c>
      <c r="AK9" s="48">
        <f t="shared" ref="AK9:AP9" si="7">AJ9</f>
        <v>5</v>
      </c>
      <c r="AL9" s="48">
        <f t="shared" si="7"/>
        <v>5</v>
      </c>
      <c r="AM9" s="48">
        <f t="shared" si="7"/>
        <v>5</v>
      </c>
      <c r="AN9" s="48">
        <f t="shared" si="7"/>
        <v>5</v>
      </c>
      <c r="AO9" s="48">
        <f t="shared" si="7"/>
        <v>5</v>
      </c>
      <c r="AP9" s="48">
        <f t="shared" si="7"/>
        <v>5</v>
      </c>
      <c r="AQ9" s="25">
        <v>6</v>
      </c>
      <c r="AR9" s="48">
        <f>AQ9</f>
        <v>6</v>
      </c>
      <c r="AS9" s="48">
        <f t="shared" ref="AS9:AX9" si="8">AR9</f>
        <v>6</v>
      </c>
      <c r="AT9" s="48">
        <f t="shared" si="8"/>
        <v>6</v>
      </c>
      <c r="AU9" s="48">
        <f t="shared" si="8"/>
        <v>6</v>
      </c>
      <c r="AV9" s="48">
        <f t="shared" si="8"/>
        <v>6</v>
      </c>
      <c r="AW9" s="48">
        <f t="shared" si="8"/>
        <v>6</v>
      </c>
      <c r="AX9" s="48">
        <f t="shared" si="8"/>
        <v>6</v>
      </c>
      <c r="AY9" s="25">
        <v>7</v>
      </c>
      <c r="AZ9" s="48">
        <f>AY9</f>
        <v>7</v>
      </c>
      <c r="BA9" s="48">
        <f t="shared" ref="BA9:BF9" si="9">AZ9</f>
        <v>7</v>
      </c>
      <c r="BB9" s="48">
        <f t="shared" si="9"/>
        <v>7</v>
      </c>
      <c r="BC9" s="48">
        <f t="shared" si="9"/>
        <v>7</v>
      </c>
      <c r="BD9" s="48">
        <f t="shared" si="9"/>
        <v>7</v>
      </c>
      <c r="BE9" s="48">
        <f t="shared" si="9"/>
        <v>7</v>
      </c>
      <c r="BF9" s="48">
        <f t="shared" si="9"/>
        <v>7</v>
      </c>
      <c r="BG9" s="25">
        <v>8</v>
      </c>
      <c r="BH9" s="48">
        <f>BG9</f>
        <v>8</v>
      </c>
      <c r="BI9" s="48">
        <f t="shared" ref="BI9:BN9" si="10">BH9</f>
        <v>8</v>
      </c>
      <c r="BJ9" s="48">
        <f t="shared" si="10"/>
        <v>8</v>
      </c>
      <c r="BK9" s="48">
        <f t="shared" si="10"/>
        <v>8</v>
      </c>
      <c r="BL9" s="48">
        <f t="shared" si="10"/>
        <v>8</v>
      </c>
      <c r="BM9" s="48">
        <f t="shared" si="10"/>
        <v>8</v>
      </c>
      <c r="BN9" s="48">
        <f t="shared" si="10"/>
        <v>8</v>
      </c>
    </row>
    <row r="10" spans="1:66" ht="15.75" thickBot="1" x14ac:dyDescent="0.3">
      <c r="B10" s="274"/>
      <c r="C10" s="58">
        <f>C1</f>
        <v>11</v>
      </c>
      <c r="D10" s="58">
        <f t="shared" ref="D10:J10" si="11">D1</f>
        <v>12</v>
      </c>
      <c r="E10" s="58">
        <f t="shared" si="11"/>
        <v>13</v>
      </c>
      <c r="F10" s="58">
        <f t="shared" si="11"/>
        <v>14</v>
      </c>
      <c r="G10" s="58">
        <f t="shared" si="11"/>
        <v>15</v>
      </c>
      <c r="H10" s="58">
        <f t="shared" si="11"/>
        <v>16</v>
      </c>
      <c r="I10" s="58">
        <f t="shared" si="11"/>
        <v>17</v>
      </c>
      <c r="J10" s="58">
        <f t="shared" si="11"/>
        <v>18</v>
      </c>
      <c r="K10" s="47">
        <f t="shared" ref="K10:AP10" si="12">C10</f>
        <v>11</v>
      </c>
      <c r="L10" s="47">
        <f t="shared" si="12"/>
        <v>12</v>
      </c>
      <c r="M10" s="47">
        <f t="shared" si="12"/>
        <v>13</v>
      </c>
      <c r="N10" s="47">
        <f t="shared" si="12"/>
        <v>14</v>
      </c>
      <c r="O10" s="47">
        <f t="shared" si="12"/>
        <v>15</v>
      </c>
      <c r="P10" s="47">
        <f t="shared" si="12"/>
        <v>16</v>
      </c>
      <c r="Q10" s="47">
        <f t="shared" si="12"/>
        <v>17</v>
      </c>
      <c r="R10" s="47">
        <f t="shared" si="12"/>
        <v>18</v>
      </c>
      <c r="S10" s="47">
        <f t="shared" si="12"/>
        <v>11</v>
      </c>
      <c r="T10" s="47">
        <f t="shared" si="12"/>
        <v>12</v>
      </c>
      <c r="U10" s="47">
        <f t="shared" si="12"/>
        <v>13</v>
      </c>
      <c r="V10" s="47">
        <f t="shared" si="12"/>
        <v>14</v>
      </c>
      <c r="W10" s="47">
        <f t="shared" si="12"/>
        <v>15</v>
      </c>
      <c r="X10" s="47">
        <f t="shared" si="12"/>
        <v>16</v>
      </c>
      <c r="Y10" s="47">
        <f t="shared" si="12"/>
        <v>17</v>
      </c>
      <c r="Z10" s="47">
        <f t="shared" si="12"/>
        <v>18</v>
      </c>
      <c r="AA10" s="47">
        <f t="shared" si="12"/>
        <v>11</v>
      </c>
      <c r="AB10" s="47">
        <f t="shared" si="12"/>
        <v>12</v>
      </c>
      <c r="AC10" s="47">
        <f t="shared" si="12"/>
        <v>13</v>
      </c>
      <c r="AD10" s="47">
        <f t="shared" si="12"/>
        <v>14</v>
      </c>
      <c r="AE10" s="47">
        <f t="shared" si="12"/>
        <v>15</v>
      </c>
      <c r="AF10" s="47">
        <f t="shared" si="12"/>
        <v>16</v>
      </c>
      <c r="AG10" s="47">
        <f t="shared" si="12"/>
        <v>17</v>
      </c>
      <c r="AH10" s="47">
        <f t="shared" si="12"/>
        <v>18</v>
      </c>
      <c r="AI10" s="47">
        <f t="shared" si="12"/>
        <v>11</v>
      </c>
      <c r="AJ10" s="47">
        <f t="shared" si="12"/>
        <v>12</v>
      </c>
      <c r="AK10" s="47">
        <f t="shared" si="12"/>
        <v>13</v>
      </c>
      <c r="AL10" s="47">
        <f t="shared" si="12"/>
        <v>14</v>
      </c>
      <c r="AM10" s="47">
        <f t="shared" si="12"/>
        <v>15</v>
      </c>
      <c r="AN10" s="47">
        <f t="shared" si="12"/>
        <v>16</v>
      </c>
      <c r="AO10" s="47">
        <f t="shared" si="12"/>
        <v>17</v>
      </c>
      <c r="AP10" s="47">
        <f t="shared" si="12"/>
        <v>18</v>
      </c>
      <c r="AQ10" s="47">
        <f t="shared" ref="AQ10:BN10" si="13">AI10</f>
        <v>11</v>
      </c>
      <c r="AR10" s="47">
        <f t="shared" si="13"/>
        <v>12</v>
      </c>
      <c r="AS10" s="47">
        <f t="shared" si="13"/>
        <v>13</v>
      </c>
      <c r="AT10" s="47">
        <f t="shared" si="13"/>
        <v>14</v>
      </c>
      <c r="AU10" s="47">
        <f t="shared" si="13"/>
        <v>15</v>
      </c>
      <c r="AV10" s="47">
        <f t="shared" si="13"/>
        <v>16</v>
      </c>
      <c r="AW10" s="47">
        <f t="shared" si="13"/>
        <v>17</v>
      </c>
      <c r="AX10" s="47">
        <f t="shared" si="13"/>
        <v>18</v>
      </c>
      <c r="AY10" s="47">
        <f t="shared" si="13"/>
        <v>11</v>
      </c>
      <c r="AZ10" s="47">
        <f t="shared" si="13"/>
        <v>12</v>
      </c>
      <c r="BA10" s="47">
        <f t="shared" si="13"/>
        <v>13</v>
      </c>
      <c r="BB10" s="47">
        <f t="shared" si="13"/>
        <v>14</v>
      </c>
      <c r="BC10" s="47">
        <f t="shared" si="13"/>
        <v>15</v>
      </c>
      <c r="BD10" s="47">
        <f t="shared" si="13"/>
        <v>16</v>
      </c>
      <c r="BE10" s="47">
        <f t="shared" si="13"/>
        <v>17</v>
      </c>
      <c r="BF10" s="47">
        <f t="shared" si="13"/>
        <v>18</v>
      </c>
      <c r="BG10" s="47">
        <f t="shared" si="13"/>
        <v>11</v>
      </c>
      <c r="BH10" s="47">
        <f t="shared" si="13"/>
        <v>12</v>
      </c>
      <c r="BI10" s="47">
        <f t="shared" si="13"/>
        <v>13</v>
      </c>
      <c r="BJ10" s="47">
        <f t="shared" si="13"/>
        <v>14</v>
      </c>
      <c r="BK10" s="47">
        <f t="shared" si="13"/>
        <v>15</v>
      </c>
      <c r="BL10" s="47">
        <f t="shared" si="13"/>
        <v>16</v>
      </c>
      <c r="BM10" s="47">
        <f t="shared" si="13"/>
        <v>17</v>
      </c>
      <c r="BN10" s="47">
        <f t="shared" si="13"/>
        <v>18</v>
      </c>
    </row>
    <row r="11" spans="1:66" x14ac:dyDescent="0.25">
      <c r="A11" s="2113"/>
      <c r="B11" s="2114"/>
      <c r="C11" s="26" t="s">
        <v>18</v>
      </c>
      <c r="D11" s="7" t="s">
        <v>18</v>
      </c>
      <c r="E11" s="7" t="s">
        <v>18</v>
      </c>
      <c r="F11" s="7" t="s">
        <v>18</v>
      </c>
      <c r="G11" s="7" t="s">
        <v>18</v>
      </c>
      <c r="H11" s="7" t="s">
        <v>18</v>
      </c>
      <c r="I11" s="7" t="s">
        <v>18</v>
      </c>
      <c r="J11" s="8" t="s">
        <v>18</v>
      </c>
      <c r="K11" s="26" t="s">
        <v>18</v>
      </c>
      <c r="L11" s="7" t="s">
        <v>18</v>
      </c>
      <c r="M11" s="7" t="s">
        <v>18</v>
      </c>
      <c r="N11" s="7" t="s">
        <v>18</v>
      </c>
      <c r="O11" s="7" t="s">
        <v>18</v>
      </c>
      <c r="P11" s="7" t="s">
        <v>18</v>
      </c>
      <c r="Q11" s="7" t="s">
        <v>18</v>
      </c>
      <c r="R11" s="8" t="s">
        <v>18</v>
      </c>
      <c r="S11" s="26" t="s">
        <v>18</v>
      </c>
      <c r="T11" s="7" t="s">
        <v>18</v>
      </c>
      <c r="U11" s="7" t="s">
        <v>18</v>
      </c>
      <c r="V11" s="7" t="s">
        <v>18</v>
      </c>
      <c r="W11" s="7" t="s">
        <v>18</v>
      </c>
      <c r="X11" s="7" t="s">
        <v>18</v>
      </c>
      <c r="Y11" s="7" t="s">
        <v>18</v>
      </c>
      <c r="Z11" s="8" t="s">
        <v>18</v>
      </c>
      <c r="AA11" s="26" t="s">
        <v>18</v>
      </c>
      <c r="AB11" s="7" t="s">
        <v>18</v>
      </c>
      <c r="AC11" s="7" t="s">
        <v>18</v>
      </c>
      <c r="AD11" s="7" t="s">
        <v>18</v>
      </c>
      <c r="AE11" s="7" t="s">
        <v>18</v>
      </c>
      <c r="AF11" s="7" t="s">
        <v>18</v>
      </c>
      <c r="AG11" s="7" t="s">
        <v>18</v>
      </c>
      <c r="AH11" s="8" t="s">
        <v>18</v>
      </c>
      <c r="AI11" s="26" t="s">
        <v>18</v>
      </c>
      <c r="AJ11" s="7" t="s">
        <v>18</v>
      </c>
      <c r="AK11" s="7" t="s">
        <v>18</v>
      </c>
      <c r="AL11" s="7" t="s">
        <v>18</v>
      </c>
      <c r="AM11" s="7" t="s">
        <v>18</v>
      </c>
      <c r="AN11" s="7" t="s">
        <v>18</v>
      </c>
      <c r="AO11" s="7" t="s">
        <v>18</v>
      </c>
      <c r="AP11" s="8" t="s">
        <v>18</v>
      </c>
      <c r="AQ11" s="26" t="s">
        <v>18</v>
      </c>
      <c r="AR11" s="7" t="s">
        <v>18</v>
      </c>
      <c r="AS11" s="7" t="s">
        <v>18</v>
      </c>
      <c r="AT11" s="7" t="s">
        <v>18</v>
      </c>
      <c r="AU11" s="7" t="s">
        <v>18</v>
      </c>
      <c r="AV11" s="7" t="s">
        <v>18</v>
      </c>
      <c r="AW11" s="7" t="s">
        <v>18</v>
      </c>
      <c r="AX11" s="8" t="s">
        <v>18</v>
      </c>
      <c r="AY11" s="26" t="s">
        <v>18</v>
      </c>
      <c r="AZ11" s="7" t="s">
        <v>18</v>
      </c>
      <c r="BA11" s="7" t="s">
        <v>18</v>
      </c>
      <c r="BB11" s="7" t="s">
        <v>18</v>
      </c>
      <c r="BC11" s="7" t="s">
        <v>18</v>
      </c>
      <c r="BD11" s="7" t="s">
        <v>18</v>
      </c>
      <c r="BE11" s="7" t="s">
        <v>18</v>
      </c>
      <c r="BF11" s="8" t="s">
        <v>18</v>
      </c>
      <c r="BG11" s="26" t="s">
        <v>18</v>
      </c>
      <c r="BH11" s="7" t="s">
        <v>18</v>
      </c>
      <c r="BI11" s="7" t="s">
        <v>18</v>
      </c>
      <c r="BJ11" s="7" t="s">
        <v>18</v>
      </c>
      <c r="BK11" s="7" t="s">
        <v>18</v>
      </c>
      <c r="BL11" s="7" t="s">
        <v>18</v>
      </c>
      <c r="BM11" s="7" t="s">
        <v>18</v>
      </c>
      <c r="BN11" s="8" t="s">
        <v>18</v>
      </c>
    </row>
    <row r="12" spans="1:66" x14ac:dyDescent="0.25">
      <c r="A12" s="2098"/>
      <c r="B12" s="2099"/>
      <c r="C12" s="978" t="str">
        <f>IF(VLOOKUP(C10,Tabulka!$B$4:$Y$239,16,0)=C9,C10,"")</f>
        <v/>
      </c>
      <c r="D12" s="979">
        <f>IF(VLOOKUP(D10,Tabulka!$B$4:$Y$239,16,0)=D9,D10,"")</f>
        <v>12</v>
      </c>
      <c r="E12" s="979" t="str">
        <f>IF(VLOOKUP(E10,Tabulka!$B$4:$Y$239,16,0)=E9,E10,"")</f>
        <v/>
      </c>
      <c r="F12" s="979" t="str">
        <f>IF(VLOOKUP(F10,Tabulka!$B$4:$Y$239,16,0)=F9,F10,"")</f>
        <v/>
      </c>
      <c r="G12" s="979" t="str">
        <f>IF(VLOOKUP(G10,Tabulka!$B$4:$Y$239,16,0)=G9,G10,"")</f>
        <v/>
      </c>
      <c r="H12" s="979" t="str">
        <f>IF(VLOOKUP(H10,Tabulka!$B$4:$Y$239,16,0)=H9,H10,"")</f>
        <v/>
      </c>
      <c r="I12" s="979" t="str">
        <f>IF(VLOOKUP(I10,Tabulka!$B$4:$Y$239,16,0)=I9,I10,"")</f>
        <v/>
      </c>
      <c r="J12" s="980" t="str">
        <f>IF(VLOOKUP(J10,Tabulka!$B$4:$Y$239,16,0)=J9,J10,"")</f>
        <v/>
      </c>
      <c r="K12" s="978">
        <f>IF(VLOOKUP(K10,Tabulka!$B$4:$Y$239,16,0)=K9,K10,"")</f>
        <v>11</v>
      </c>
      <c r="L12" s="979" t="str">
        <f>IF(VLOOKUP(L10,Tabulka!$B$4:$Y$239,16,0)=L9,L10,"")</f>
        <v/>
      </c>
      <c r="M12" s="979" t="str">
        <f>IF(VLOOKUP(M10,Tabulka!$B$4:$Y$239,16,0)=M9,M10,"")</f>
        <v/>
      </c>
      <c r="N12" s="979" t="str">
        <f>IF(VLOOKUP(N10,Tabulka!$B$4:$Y$239,16,0)=N9,N10,"")</f>
        <v/>
      </c>
      <c r="O12" s="979" t="str">
        <f>IF(VLOOKUP(O10,Tabulka!$B$4:$Y$239,16,0)=O9,O10,"")</f>
        <v/>
      </c>
      <c r="P12" s="979" t="str">
        <f>IF(VLOOKUP(P10,Tabulka!$B$4:$Y$239,16,0)=P9,P10,"")</f>
        <v/>
      </c>
      <c r="Q12" s="979" t="str">
        <f>IF(VLOOKUP(Q10,Tabulka!$B$4:$Y$239,16,0)=Q9,Q10,"")</f>
        <v/>
      </c>
      <c r="R12" s="980" t="str">
        <f>IF(VLOOKUP(R10,Tabulka!$B$4:$Y$239,16,0)=R9,R10,"")</f>
        <v/>
      </c>
      <c r="S12" s="978" t="str">
        <f>IF(VLOOKUP(S10,Tabulka!$B$4:$Y$239,16,0)=S9,S10,"")</f>
        <v/>
      </c>
      <c r="T12" s="979" t="str">
        <f>IF(VLOOKUP(T10,Tabulka!$B$4:$Y$239,16,0)=T9,T10,"")</f>
        <v/>
      </c>
      <c r="U12" s="979" t="str">
        <f>IF(VLOOKUP(U10,Tabulka!$B$4:$Y$239,16,0)=U9,U10,"")</f>
        <v/>
      </c>
      <c r="V12" s="979">
        <f>IF(VLOOKUP(V10,Tabulka!$B$4:$Y$239,16,0)=V9,V10,"")</f>
        <v>14</v>
      </c>
      <c r="W12" s="979" t="str">
        <f>IF(VLOOKUP(W10,Tabulka!$B$4:$Y$239,16,0)=W9,W10,"")</f>
        <v/>
      </c>
      <c r="X12" s="979" t="str">
        <f>IF(VLOOKUP(X10,Tabulka!$B$4:$Y$239,16,0)=X9,X10,"")</f>
        <v/>
      </c>
      <c r="Y12" s="979" t="str">
        <f>IF(VLOOKUP(Y10,Tabulka!$B$4:$Y$239,16,0)=Y9,Y10,"")</f>
        <v/>
      </c>
      <c r="Z12" s="980" t="str">
        <f>IF(VLOOKUP(Z10,Tabulka!$B$4:$Y$239,16,0)=Z9,Z10,"")</f>
        <v/>
      </c>
      <c r="AA12" s="978" t="str">
        <f>IF(VLOOKUP(AA10,Tabulka!$B$4:$Y$239,16,0)=AA9,AA10,"")</f>
        <v/>
      </c>
      <c r="AB12" s="979" t="str">
        <f>IF(VLOOKUP(AB10,Tabulka!$B$4:$Y$239,16,0)=AB9,AB10,"")</f>
        <v/>
      </c>
      <c r="AC12" s="979" t="str">
        <f>IF(VLOOKUP(AC10,Tabulka!$B$4:$Y$239,16,0)=AC9,AC10,"")</f>
        <v/>
      </c>
      <c r="AD12" s="979" t="str">
        <f>IF(VLOOKUP(AD10,Tabulka!$B$4:$Y$239,16,0)=AD9,AD10,"")</f>
        <v/>
      </c>
      <c r="AE12" s="979" t="str">
        <f>IF(VLOOKUP(AE10,Tabulka!$B$4:$Y$239,16,0)=AE9,AE10,"")</f>
        <v/>
      </c>
      <c r="AF12" s="979">
        <f>IF(VLOOKUP(AF10,Tabulka!$B$4:$Y$239,16,0)=AF9,AF10,"")</f>
        <v>16</v>
      </c>
      <c r="AG12" s="979" t="str">
        <f>IF(VLOOKUP(AG10,Tabulka!$B$4:$Y$239,16,0)=AG9,AG10,"")</f>
        <v/>
      </c>
      <c r="AH12" s="980" t="str">
        <f>IF(VLOOKUP(AH10,Tabulka!$B$4:$Y$239,16,0)=AH9,AH10,"")</f>
        <v/>
      </c>
      <c r="AI12" s="978" t="str">
        <f>IF(VLOOKUP(AI10,Tabulka!$B$4:$Y$239,16,0)=AI9,AI10,"")</f>
        <v/>
      </c>
      <c r="AJ12" s="979" t="str">
        <f>IF(VLOOKUP(AJ10,Tabulka!$B$4:$Y$239,16,0)=AJ9,AJ10,"")</f>
        <v/>
      </c>
      <c r="AK12" s="979" t="str">
        <f>IF(VLOOKUP(AK10,Tabulka!$B$4:$Y$239,16,0)=AK9,AK10,"")</f>
        <v/>
      </c>
      <c r="AL12" s="979" t="str">
        <f>IF(VLOOKUP(AL10,Tabulka!$B$4:$Y$239,16,0)=AL9,AL10,"")</f>
        <v/>
      </c>
      <c r="AM12" s="979">
        <f>IF(VLOOKUP(AM10,Tabulka!$B$4:$Y$239,16,0)=AM9,AM10,"")</f>
        <v>15</v>
      </c>
      <c r="AN12" s="979" t="str">
        <f>IF(VLOOKUP(AN10,Tabulka!$B$4:$Y$239,16,0)=AN9,AN10,"")</f>
        <v/>
      </c>
      <c r="AO12" s="979" t="str">
        <f>IF(VLOOKUP(AO10,Tabulka!$B$4:$Y$239,16,0)=AO9,AO10,"")</f>
        <v/>
      </c>
      <c r="AP12" s="980" t="str">
        <f>IF(VLOOKUP(AP10,Tabulka!$B$4:$Y$239,16,0)=AP9,AP10,"")</f>
        <v/>
      </c>
      <c r="AQ12" s="978" t="str">
        <f>IF(VLOOKUP(AQ10,Tabulka!$B$4:$Y$239,16,0)=AQ9,AQ10,"")</f>
        <v/>
      </c>
      <c r="AR12" s="979" t="str">
        <f>IF(VLOOKUP(AR10,Tabulka!$B$4:$Y$239,16,0)=AR9,AR10,"")</f>
        <v/>
      </c>
      <c r="AS12" s="979">
        <f>IF(VLOOKUP(AS10,Tabulka!$B$4:$Y$239,16,0)=AS9,AS10,"")</f>
        <v>13</v>
      </c>
      <c r="AT12" s="979" t="str">
        <f>IF(VLOOKUP(AT10,Tabulka!$B$4:$Y$239,16,0)=AT9,AT10,"")</f>
        <v/>
      </c>
      <c r="AU12" s="979" t="str">
        <f>IF(VLOOKUP(AU10,Tabulka!$B$4:$Y$239,16,0)=AU9,AU10,"")</f>
        <v/>
      </c>
      <c r="AV12" s="979" t="str">
        <f>IF(VLOOKUP(AV10,Tabulka!$B$4:$Y$239,16,0)=AV9,AV10,"")</f>
        <v/>
      </c>
      <c r="AW12" s="979" t="str">
        <f>IF(VLOOKUP(AW10,Tabulka!$B$4:$Y$239,16,0)=AW9,AW10,"")</f>
        <v/>
      </c>
      <c r="AX12" s="980" t="str">
        <f>IF(VLOOKUP(AX10,Tabulka!$B$4:$Y$239,16,0)=AX9,AX10,"")</f>
        <v/>
      </c>
      <c r="AY12" s="978" t="str">
        <f>IF(VLOOKUP(AY10,Tabulka!$B$4:$Y$239,16,0)=AY9,AY10,"")</f>
        <v/>
      </c>
      <c r="AZ12" s="979" t="str">
        <f>IF(VLOOKUP(AZ10,Tabulka!$B$4:$Y$239,16,0)=AZ9,AZ10,"")</f>
        <v/>
      </c>
      <c r="BA12" s="979" t="str">
        <f>IF(VLOOKUP(BA10,Tabulka!$B$4:$Y$239,16,0)=BA9,BA10,"")</f>
        <v/>
      </c>
      <c r="BB12" s="979" t="str">
        <f>IF(VLOOKUP(BB10,Tabulka!$B$4:$Y$239,16,0)=BB9,BB10,"")</f>
        <v/>
      </c>
      <c r="BC12" s="979" t="str">
        <f>IF(VLOOKUP(BC10,Tabulka!$B$4:$Y$239,16,0)=BC9,BC10,"")</f>
        <v/>
      </c>
      <c r="BD12" s="979" t="str">
        <f>IF(VLOOKUP(BD10,Tabulka!$B$4:$Y$239,16,0)=BD9,BD10,"")</f>
        <v/>
      </c>
      <c r="BE12" s="979" t="str">
        <f>IF(VLOOKUP(BE10,Tabulka!$B$4:$Y$239,16,0)=BE9,BE10,"")</f>
        <v/>
      </c>
      <c r="BF12" s="980" t="str">
        <f>IF(VLOOKUP(BF10,Tabulka!$B$4:$Y$239,16,0)=BF9,BF10,"")</f>
        <v/>
      </c>
      <c r="BG12" s="978" t="str">
        <f>IF(VLOOKUP(BG10,Tabulka!$B$4:$Y$239,16,0)=BG9,BG10,"")</f>
        <v/>
      </c>
      <c r="BH12" s="979" t="str">
        <f>IF(VLOOKUP(BH10,Tabulka!$B$4:$Y$239,16,0)=BH9,BH10,"")</f>
        <v/>
      </c>
      <c r="BI12" s="979" t="str">
        <f>IF(VLOOKUP(BI10,Tabulka!$B$4:$Y$239,16,0)=BI9,BI10,"")</f>
        <v/>
      </c>
      <c r="BJ12" s="979" t="str">
        <f>IF(VLOOKUP(BJ10,Tabulka!$B$4:$Y$239,16,0)=BJ9,BJ10,"")</f>
        <v/>
      </c>
      <c r="BK12" s="979" t="str">
        <f>IF(VLOOKUP(BK10,Tabulka!$B$4:$Y$239,16,0)=BK9,BK10,"")</f>
        <v/>
      </c>
      <c r="BL12" s="979" t="str">
        <f>IF(VLOOKUP(BL10,Tabulka!$B$4:$Y$239,16,0)=BL9,BL10,"")</f>
        <v/>
      </c>
      <c r="BM12" s="979" t="str">
        <f>IF(VLOOKUP(BM10,Tabulka!$B$4:$Y$239,16,0)=BM9,BM10,"")</f>
        <v/>
      </c>
      <c r="BN12" s="980" t="str">
        <f>IF(VLOOKUP(BN10,Tabulka!$B$4:$Y$239,16,0)=BN9,BN10,"")</f>
        <v/>
      </c>
    </row>
    <row r="13" spans="1:66" ht="15.75" x14ac:dyDescent="0.25">
      <c r="A13" s="275" t="s">
        <v>26</v>
      </c>
      <c r="B13" s="276" t="s">
        <v>58</v>
      </c>
      <c r="C13" s="27" t="str">
        <f>IF(C12="","",DSUM('Rozpis zápasů'!$F$1:$O$162,$B13,C11:C12))</f>
        <v/>
      </c>
      <c r="D13" s="6">
        <f>IF(D12="","",DSUM('Rozpis zápasů'!$F$1:$O$162,$B13,D11:D12))</f>
        <v>0</v>
      </c>
      <c r="E13" s="6" t="str">
        <f>IF(E12="","",DSUM('Rozpis zápasů'!$F$1:$O$162,$B13,E11:E12))</f>
        <v/>
      </c>
      <c r="F13" s="6" t="str">
        <f>IF(F12="","",DSUM('Rozpis zápasů'!$F$1:$O$162,$B13,F11:F12))</f>
        <v/>
      </c>
      <c r="G13" s="6" t="str">
        <f>IF(G12="","",DSUM('Rozpis zápasů'!$F$1:$O$162,$B13,G11:G12))</f>
        <v/>
      </c>
      <c r="H13" s="6" t="str">
        <f>IF(H12="","",DSUM('Rozpis zápasů'!$F$1:$O$162,$B13,H11:H12))</f>
        <v/>
      </c>
      <c r="I13" s="6" t="str">
        <f>IF(I12="","",DSUM('Rozpis zápasů'!$F$1:$O$162,$B13,I11:I12))</f>
        <v/>
      </c>
      <c r="J13" s="9" t="str">
        <f>IF(J12="","",DSUM('Rozpis zápasů'!$F$1:$O$162,$B13,J11:J12))</f>
        <v/>
      </c>
      <c r="K13" s="27">
        <f>IF(K12="","",DSUM('Rozpis zápasů'!$F$1:$O$162,$B13,K11:K12))</f>
        <v>0</v>
      </c>
      <c r="L13" s="6" t="str">
        <f>IF(L12="","",DSUM('Rozpis zápasů'!$F$1:$O$162,$B13,L11:L12))</f>
        <v/>
      </c>
      <c r="M13" s="6" t="str">
        <f>IF(M12="","",DSUM('Rozpis zápasů'!$F$1:$O$162,$B13,M11:M12))</f>
        <v/>
      </c>
      <c r="N13" s="6" t="str">
        <f>IF(N12="","",DSUM('Rozpis zápasů'!$F$1:$O$162,$B13,N11:N12))</f>
        <v/>
      </c>
      <c r="O13" s="6" t="str">
        <f>IF(O12="","",DSUM('Rozpis zápasů'!$F$1:$O$162,$B13,O11:O12))</f>
        <v/>
      </c>
      <c r="P13" s="6" t="str">
        <f>IF(P12="","",DSUM('Rozpis zápasů'!$F$1:$O$162,$B13,P11:P12))</f>
        <v/>
      </c>
      <c r="Q13" s="6" t="str">
        <f>IF(Q12="","",DSUM('Rozpis zápasů'!$F$1:$O$162,$B13,Q11:Q12))</f>
        <v/>
      </c>
      <c r="R13" s="9" t="str">
        <f>IF(R12="","",DSUM('Rozpis zápasů'!$F$1:$O$162,$B13,R11:R12))</f>
        <v/>
      </c>
      <c r="S13" s="27" t="str">
        <f>IF(S12="","",DSUM('Rozpis zápasů'!$F$1:$O$162,$B13,S11:S12))</f>
        <v/>
      </c>
      <c r="T13" s="6" t="str">
        <f>IF(T12="","",DSUM('Rozpis zápasů'!$F$1:$O$162,$B13,T11:T12))</f>
        <v/>
      </c>
      <c r="U13" s="6" t="str">
        <f>IF(U12="","",DSUM('Rozpis zápasů'!$F$1:$O$162,$B13,U11:U12))</f>
        <v/>
      </c>
      <c r="V13" s="6">
        <f>IF(V12="","",DSUM('Rozpis zápasů'!$F$1:$O$162,$B13,V11:V12))</f>
        <v>0</v>
      </c>
      <c r="W13" s="6" t="str">
        <f>IF(W12="","",DSUM('Rozpis zápasů'!$F$1:$O$162,$B13,W11:W12))</f>
        <v/>
      </c>
      <c r="X13" s="6" t="str">
        <f>IF(X12="","",DSUM('Rozpis zápasů'!$F$1:$O$162,$B13,X11:X12))</f>
        <v/>
      </c>
      <c r="Y13" s="6" t="str">
        <f>IF(Y12="","",DSUM('Rozpis zápasů'!$F$1:$O$162,$B13,Y11:Y12))</f>
        <v/>
      </c>
      <c r="Z13" s="9" t="str">
        <f>IF(Z12="","",DSUM('Rozpis zápasů'!$F$1:$O$162,$B13,Z11:Z12))</f>
        <v/>
      </c>
      <c r="AA13" s="27" t="str">
        <f>IF(AA12="","",DSUM('Rozpis zápasů'!$F$1:$O$162,$B13,AA11:AA12))</f>
        <v/>
      </c>
      <c r="AB13" s="6" t="str">
        <f>IF(AB12="","",DSUM('Rozpis zápasů'!$F$1:$O$162,$B13,AB11:AB12))</f>
        <v/>
      </c>
      <c r="AC13" s="6" t="str">
        <f>IF(AC12="","",DSUM('Rozpis zápasů'!$F$1:$O$162,$B13,AC11:AC12))</f>
        <v/>
      </c>
      <c r="AD13" s="6" t="str">
        <f>IF(AD12="","",DSUM('Rozpis zápasů'!$F$1:$O$162,$B13,AD11:AD12))</f>
        <v/>
      </c>
      <c r="AE13" s="6" t="str">
        <f>IF(AE12="","",DSUM('Rozpis zápasů'!$F$1:$O$162,$B13,AE11:AE12))</f>
        <v/>
      </c>
      <c r="AF13" s="6">
        <f>IF(AF12="","",DSUM('Rozpis zápasů'!$F$1:$O$162,$B13,AF11:AF12))</f>
        <v>0</v>
      </c>
      <c r="AG13" s="6" t="str">
        <f>IF(AG12="","",DSUM('Rozpis zápasů'!$F$1:$O$162,$B13,AG11:AG12))</f>
        <v/>
      </c>
      <c r="AH13" s="9" t="str">
        <f>IF(AH12="","",DSUM('Rozpis zápasů'!$F$1:$O$162,$B13,AH11:AH12))</f>
        <v/>
      </c>
      <c r="AI13" s="27" t="str">
        <f>IF(AI12="","",DSUM('Rozpis zápasů'!$F$1:$O$162,$B13,AI11:AI12))</f>
        <v/>
      </c>
      <c r="AJ13" s="6" t="str">
        <f>IF(AJ12="","",DSUM('Rozpis zápasů'!$F$1:$O$162,$B13,AJ11:AJ12))</f>
        <v/>
      </c>
      <c r="AK13" s="6" t="str">
        <f>IF(AK12="","",DSUM('Rozpis zápasů'!$F$1:$O$162,$B13,AK11:AK12))</f>
        <v/>
      </c>
      <c r="AL13" s="6" t="str">
        <f>IF(AL12="","",DSUM('Rozpis zápasů'!$F$1:$O$162,$B13,AL11:AL12))</f>
        <v/>
      </c>
      <c r="AM13" s="6">
        <f>IF(AM12="","",DSUM('Rozpis zápasů'!$F$1:$O$162,$B13,AM11:AM12))</f>
        <v>0</v>
      </c>
      <c r="AN13" s="6" t="str">
        <f>IF(AN12="","",DSUM('Rozpis zápasů'!$F$1:$O$162,$B13,AN11:AN12))</f>
        <v/>
      </c>
      <c r="AO13" s="6" t="str">
        <f>IF(AO12="","",DSUM('Rozpis zápasů'!$F$1:$O$162,$B13,AO11:AO12))</f>
        <v/>
      </c>
      <c r="AP13" s="9" t="str">
        <f>IF(AP12="","",DSUM('Rozpis zápasů'!$F$1:$O$162,$B13,AP11:AP12))</f>
        <v/>
      </c>
      <c r="AQ13" s="27" t="str">
        <f>IF(AQ12="","",DSUM('Rozpis zápasů'!$F$1:$O$162,$B13,AQ11:AQ12))</f>
        <v/>
      </c>
      <c r="AR13" s="6" t="str">
        <f>IF(AR12="","",DSUM('Rozpis zápasů'!$F$1:$O$162,$B13,AR11:AR12))</f>
        <v/>
      </c>
      <c r="AS13" s="6">
        <f>IF(AS12="","",DSUM('Rozpis zápasů'!$F$1:$O$162,$B13,AS11:AS12))</f>
        <v>0</v>
      </c>
      <c r="AT13" s="6" t="str">
        <f>IF(AT12="","",DSUM('Rozpis zápasů'!$F$1:$O$162,$B13,AT11:AT12))</f>
        <v/>
      </c>
      <c r="AU13" s="6" t="str">
        <f>IF(AU12="","",DSUM('Rozpis zápasů'!$F$1:$O$162,$B13,AU11:AU12))</f>
        <v/>
      </c>
      <c r="AV13" s="6" t="str">
        <f>IF(AV12="","",DSUM('Rozpis zápasů'!$F$1:$O$162,$B13,AV11:AV12))</f>
        <v/>
      </c>
      <c r="AW13" s="6" t="str">
        <f>IF(AW12="","",DSUM('Rozpis zápasů'!$F$1:$O$162,$B13,AW11:AW12))</f>
        <v/>
      </c>
      <c r="AX13" s="9" t="str">
        <f>IF(AX12="","",DSUM('Rozpis zápasů'!$F$1:$O$162,$B13,AX11:AX12))</f>
        <v/>
      </c>
      <c r="AY13" s="27" t="str">
        <f>IF(AY12="","",DSUM('Rozpis zápasů'!$F$1:$O$162,$B13,AY11:AY12))</f>
        <v/>
      </c>
      <c r="AZ13" s="6" t="str">
        <f>IF(AZ12="","",DSUM('Rozpis zápasů'!$F$1:$O$162,$B13,AZ11:AZ12))</f>
        <v/>
      </c>
      <c r="BA13" s="6" t="str">
        <f>IF(BA12="","",DSUM('Rozpis zápasů'!$F$1:$O$162,$B13,BA11:BA12))</f>
        <v/>
      </c>
      <c r="BB13" s="6" t="str">
        <f>IF(BB12="","",DSUM('Rozpis zápasů'!$F$1:$O$162,$B13,BB11:BB12))</f>
        <v/>
      </c>
      <c r="BC13" s="6" t="str">
        <f>IF(BC12="","",DSUM('Rozpis zápasů'!$F$1:$O$162,$B13,BC11:BC12))</f>
        <v/>
      </c>
      <c r="BD13" s="6" t="str">
        <f>IF(BD12="","",DSUM('Rozpis zápasů'!$F$1:$O$162,$B13,BD11:BD12))</f>
        <v/>
      </c>
      <c r="BE13" s="6" t="str">
        <f>IF(BE12="","",DSUM('Rozpis zápasů'!$F$1:$O$162,$B13,BE11:BE12))</f>
        <v/>
      </c>
      <c r="BF13" s="9" t="str">
        <f>IF(BF12="","",DSUM('Rozpis zápasů'!$F$1:$O$162,$B13,BF11:BF12))</f>
        <v/>
      </c>
      <c r="BG13" s="27" t="str">
        <f>IF(BG12="","",DSUM('Rozpis zápasů'!$F$1:$O$162,$B13,BG11:BG12))</f>
        <v/>
      </c>
      <c r="BH13" s="6" t="str">
        <f>IF(BH12="","",DSUM('Rozpis zápasů'!$F$1:$O$162,$B13,BH11:BH12))</f>
        <v/>
      </c>
      <c r="BI13" s="6" t="str">
        <f>IF(BI12="","",DSUM('Rozpis zápasů'!$F$1:$O$162,$B13,BI11:BI12))</f>
        <v/>
      </c>
      <c r="BJ13" s="6" t="str">
        <f>IF(BJ12="","",DSUM('Rozpis zápasů'!$F$1:$O$162,$B13,BJ11:BJ12))</f>
        <v/>
      </c>
      <c r="BK13" s="6" t="str">
        <f>IF(BK12="","",DSUM('Rozpis zápasů'!$F$1:$O$162,$B13,BK11:BK12))</f>
        <v/>
      </c>
      <c r="BL13" s="6" t="str">
        <f>IF(BL12="","",DSUM('Rozpis zápasů'!$F$1:$O$162,$B13,BL11:BL12))</f>
        <v/>
      </c>
      <c r="BM13" s="6" t="str">
        <f>IF(BM12="","",DSUM('Rozpis zápasů'!$F$1:$O$162,$B13,BM11:BM12))</f>
        <v/>
      </c>
      <c r="BN13" s="9" t="str">
        <f>IF(BN12="","",DSUM('Rozpis zápasů'!$F$1:$O$162,$B13,BN11:BN12))</f>
        <v/>
      </c>
    </row>
    <row r="14" spans="1:66" ht="15.75" x14ac:dyDescent="0.25">
      <c r="A14" s="275" t="s">
        <v>28</v>
      </c>
      <c r="B14" s="276" t="s">
        <v>20</v>
      </c>
      <c r="C14" s="27" t="str">
        <f>IF(C12="","",DSUM('Rozpis zápasů'!$F$1:$O$162,$B14,C11:C12))</f>
        <v/>
      </c>
      <c r="D14" s="6">
        <f>IF(D12="","",DSUM('Rozpis zápasů'!$F$1:$O$162,$B14,D11:D12))</f>
        <v>0</v>
      </c>
      <c r="E14" s="6" t="str">
        <f>IF(E12="","",DSUM('Rozpis zápasů'!$F$1:$O$162,$B14,E11:E12))</f>
        <v/>
      </c>
      <c r="F14" s="6" t="str">
        <f>IF(F12="","",DSUM('Rozpis zápasů'!$F$1:$O$162,$B14,F11:F12))</f>
        <v/>
      </c>
      <c r="G14" s="6" t="str">
        <f>IF(G12="","",DSUM('Rozpis zápasů'!$F$1:$O$162,$B14,G11:G12))</f>
        <v/>
      </c>
      <c r="H14" s="6" t="str">
        <f>IF(H12="","",DSUM('Rozpis zápasů'!$F$1:$O$162,$B14,H11:H12))</f>
        <v/>
      </c>
      <c r="I14" s="6" t="str">
        <f>IF(I12="","",DSUM('Rozpis zápasů'!$F$1:$O$162,$B14,I11:I12))</f>
        <v/>
      </c>
      <c r="J14" s="9" t="str">
        <f>IF(J12="","",DSUM('Rozpis zápasů'!$F$1:$O$162,$B14,J11:J12))</f>
        <v/>
      </c>
      <c r="K14" s="27">
        <f>IF(K12="","",DSUM('Rozpis zápasů'!$F$1:$O$162,$B14,K11:K12))</f>
        <v>0</v>
      </c>
      <c r="L14" s="6" t="str">
        <f>IF(L12="","",DSUM('Rozpis zápasů'!$F$1:$O$162,$B14,L11:L12))</f>
        <v/>
      </c>
      <c r="M14" s="6" t="str">
        <f>IF(M12="","",DSUM('Rozpis zápasů'!$F$1:$O$162,$B14,M11:M12))</f>
        <v/>
      </c>
      <c r="N14" s="6" t="str">
        <f>IF(N12="","",DSUM('Rozpis zápasů'!$F$1:$O$162,$B14,N11:N12))</f>
        <v/>
      </c>
      <c r="O14" s="6" t="str">
        <f>IF(O12="","",DSUM('Rozpis zápasů'!$F$1:$O$162,$B14,O11:O12))</f>
        <v/>
      </c>
      <c r="P14" s="6" t="str">
        <f>IF(P12="","",DSUM('Rozpis zápasů'!$F$1:$O$162,$B14,P11:P12))</f>
        <v/>
      </c>
      <c r="Q14" s="6" t="str">
        <f>IF(Q12="","",DSUM('Rozpis zápasů'!$F$1:$O$162,$B14,Q11:Q12))</f>
        <v/>
      </c>
      <c r="R14" s="9" t="str">
        <f>IF(R12="","",DSUM('Rozpis zápasů'!$F$1:$O$162,$B14,R11:R12))</f>
        <v/>
      </c>
      <c r="S14" s="27" t="str">
        <f>IF(S12="","",DSUM('Rozpis zápasů'!$F$1:$O$162,$B14,S11:S12))</f>
        <v/>
      </c>
      <c r="T14" s="6" t="str">
        <f>IF(T12="","",DSUM('Rozpis zápasů'!$F$1:$O$162,$B14,T11:T12))</f>
        <v/>
      </c>
      <c r="U14" s="6" t="str">
        <f>IF(U12="","",DSUM('Rozpis zápasů'!$F$1:$O$162,$B14,U11:U12))</f>
        <v/>
      </c>
      <c r="V14" s="6">
        <f>IF(V12="","",DSUM('Rozpis zápasů'!$F$1:$O$162,$B14,V11:V12))</f>
        <v>0</v>
      </c>
      <c r="W14" s="6" t="str">
        <f>IF(W12="","",DSUM('Rozpis zápasů'!$F$1:$O$162,$B14,W11:W12))</f>
        <v/>
      </c>
      <c r="X14" s="6" t="str">
        <f>IF(X12="","",DSUM('Rozpis zápasů'!$F$1:$O$162,$B14,X11:X12))</f>
        <v/>
      </c>
      <c r="Y14" s="6" t="str">
        <f>IF(Y12="","",DSUM('Rozpis zápasů'!$F$1:$O$162,$B14,Y11:Y12))</f>
        <v/>
      </c>
      <c r="Z14" s="9" t="str">
        <f>IF(Z12="","",DSUM('Rozpis zápasů'!$F$1:$O$162,$B14,Z11:Z12))</f>
        <v/>
      </c>
      <c r="AA14" s="27" t="str">
        <f>IF(AA12="","",DSUM('Rozpis zápasů'!$F$1:$O$162,$B14,AA11:AA12))</f>
        <v/>
      </c>
      <c r="AB14" s="6" t="str">
        <f>IF(AB12="","",DSUM('Rozpis zápasů'!$F$1:$O$162,$B14,AB11:AB12))</f>
        <v/>
      </c>
      <c r="AC14" s="6" t="str">
        <f>IF(AC12="","",DSUM('Rozpis zápasů'!$F$1:$O$162,$B14,AC11:AC12))</f>
        <v/>
      </c>
      <c r="AD14" s="6" t="str">
        <f>IF(AD12="","",DSUM('Rozpis zápasů'!$F$1:$O$162,$B14,AD11:AD12))</f>
        <v/>
      </c>
      <c r="AE14" s="6" t="str">
        <f>IF(AE12="","",DSUM('Rozpis zápasů'!$F$1:$O$162,$B14,AE11:AE12))</f>
        <v/>
      </c>
      <c r="AF14" s="6">
        <f>IF(AF12="","",DSUM('Rozpis zápasů'!$F$1:$O$162,$B14,AF11:AF12))</f>
        <v>0</v>
      </c>
      <c r="AG14" s="6" t="str">
        <f>IF(AG12="","",DSUM('Rozpis zápasů'!$F$1:$O$162,$B14,AG11:AG12))</f>
        <v/>
      </c>
      <c r="AH14" s="9" t="str">
        <f>IF(AH12="","",DSUM('Rozpis zápasů'!$F$1:$O$162,$B14,AH11:AH12))</f>
        <v/>
      </c>
      <c r="AI14" s="27" t="str">
        <f>IF(AI12="","",DSUM('Rozpis zápasů'!$F$1:$O$162,$B14,AI11:AI12))</f>
        <v/>
      </c>
      <c r="AJ14" s="6" t="str">
        <f>IF(AJ12="","",DSUM('Rozpis zápasů'!$F$1:$O$162,$B14,AJ11:AJ12))</f>
        <v/>
      </c>
      <c r="AK14" s="6" t="str">
        <f>IF(AK12="","",DSUM('Rozpis zápasů'!$F$1:$O$162,$B14,AK11:AK12))</f>
        <v/>
      </c>
      <c r="AL14" s="6" t="str">
        <f>IF(AL12="","",DSUM('Rozpis zápasů'!$F$1:$O$162,$B14,AL11:AL12))</f>
        <v/>
      </c>
      <c r="AM14" s="6">
        <f>IF(AM12="","",DSUM('Rozpis zápasů'!$F$1:$O$162,$B14,AM11:AM12))</f>
        <v>0</v>
      </c>
      <c r="AN14" s="6" t="str">
        <f>IF(AN12="","",DSUM('Rozpis zápasů'!$F$1:$O$162,$B14,AN11:AN12))</f>
        <v/>
      </c>
      <c r="AO14" s="6" t="str">
        <f>IF(AO12="","",DSUM('Rozpis zápasů'!$F$1:$O$162,$B14,AO11:AO12))</f>
        <v/>
      </c>
      <c r="AP14" s="9" t="str">
        <f>IF(AP12="","",DSUM('Rozpis zápasů'!$F$1:$O$162,$B14,AP11:AP12))</f>
        <v/>
      </c>
      <c r="AQ14" s="27" t="str">
        <f>IF(AQ12="","",DSUM('Rozpis zápasů'!$F$1:$O$162,$B14,AQ11:AQ12))</f>
        <v/>
      </c>
      <c r="AR14" s="6" t="str">
        <f>IF(AR12="","",DSUM('Rozpis zápasů'!$F$1:$O$162,$B14,AR11:AR12))</f>
        <v/>
      </c>
      <c r="AS14" s="6">
        <f>IF(AS12="","",DSUM('Rozpis zápasů'!$F$1:$O$162,$B14,AS11:AS12))</f>
        <v>0</v>
      </c>
      <c r="AT14" s="6" t="str">
        <f>IF(AT12="","",DSUM('Rozpis zápasů'!$F$1:$O$162,$B14,AT11:AT12))</f>
        <v/>
      </c>
      <c r="AU14" s="6" t="str">
        <f>IF(AU12="","",DSUM('Rozpis zápasů'!$F$1:$O$162,$B14,AU11:AU12))</f>
        <v/>
      </c>
      <c r="AV14" s="6" t="str">
        <f>IF(AV12="","",DSUM('Rozpis zápasů'!$F$1:$O$162,$B14,AV11:AV12))</f>
        <v/>
      </c>
      <c r="AW14" s="6" t="str">
        <f>IF(AW12="","",DSUM('Rozpis zápasů'!$F$1:$O$162,$B14,AW11:AW12))</f>
        <v/>
      </c>
      <c r="AX14" s="9" t="str">
        <f>IF(AX12="","",DSUM('Rozpis zápasů'!$F$1:$O$162,$B14,AX11:AX12))</f>
        <v/>
      </c>
      <c r="AY14" s="27" t="str">
        <f>IF(AY12="","",DSUM('Rozpis zápasů'!$F$1:$O$162,$B14,AY11:AY12))</f>
        <v/>
      </c>
      <c r="AZ14" s="6" t="str">
        <f>IF(AZ12="","",DSUM('Rozpis zápasů'!$F$1:$O$162,$B14,AZ11:AZ12))</f>
        <v/>
      </c>
      <c r="BA14" s="6" t="str">
        <f>IF(BA12="","",DSUM('Rozpis zápasů'!$F$1:$O$162,$B14,BA11:BA12))</f>
        <v/>
      </c>
      <c r="BB14" s="6" t="str">
        <f>IF(BB12="","",DSUM('Rozpis zápasů'!$F$1:$O$162,$B14,BB11:BB12))</f>
        <v/>
      </c>
      <c r="BC14" s="6" t="str">
        <f>IF(BC12="","",DSUM('Rozpis zápasů'!$F$1:$O$162,$B14,BC11:BC12))</f>
        <v/>
      </c>
      <c r="BD14" s="6" t="str">
        <f>IF(BD12="","",DSUM('Rozpis zápasů'!$F$1:$O$162,$B14,BD11:BD12))</f>
        <v/>
      </c>
      <c r="BE14" s="6" t="str">
        <f>IF(BE12="","",DSUM('Rozpis zápasů'!$F$1:$O$162,$B14,BE11:BE12))</f>
        <v/>
      </c>
      <c r="BF14" s="9" t="str">
        <f>IF(BF12="","",DSUM('Rozpis zápasů'!$F$1:$O$162,$B14,BF11:BF12))</f>
        <v/>
      </c>
      <c r="BG14" s="27" t="str">
        <f>IF(BG12="","",DSUM('Rozpis zápasů'!$F$1:$O$162,$B14,BG11:BG12))</f>
        <v/>
      </c>
      <c r="BH14" s="6" t="str">
        <f>IF(BH12="","",DSUM('Rozpis zápasů'!$F$1:$O$162,$B14,BH11:BH12))</f>
        <v/>
      </c>
      <c r="BI14" s="6" t="str">
        <f>IF(BI12="","",DSUM('Rozpis zápasů'!$F$1:$O$162,$B14,BI11:BI12))</f>
        <v/>
      </c>
      <c r="BJ14" s="6" t="str">
        <f>IF(BJ12="","",DSUM('Rozpis zápasů'!$F$1:$O$162,$B14,BJ11:BJ12))</f>
        <v/>
      </c>
      <c r="BK14" s="6" t="str">
        <f>IF(BK12="","",DSUM('Rozpis zápasů'!$F$1:$O$162,$B14,BK11:BK12))</f>
        <v/>
      </c>
      <c r="BL14" s="6" t="str">
        <f>IF(BL12="","",DSUM('Rozpis zápasů'!$F$1:$O$162,$B14,BL11:BL12))</f>
        <v/>
      </c>
      <c r="BM14" s="6" t="str">
        <f>IF(BM12="","",DSUM('Rozpis zápasů'!$F$1:$O$162,$B14,BM11:BM12))</f>
        <v/>
      </c>
      <c r="BN14" s="9" t="str">
        <f>IF(BN12="","",DSUM('Rozpis zápasů'!$F$1:$O$162,$B14,BN11:BN12))</f>
        <v/>
      </c>
    </row>
    <row r="15" spans="1:66" ht="16.5" thickBot="1" x14ac:dyDescent="0.3">
      <c r="A15" s="277" t="s">
        <v>29</v>
      </c>
      <c r="B15" s="278" t="s">
        <v>21</v>
      </c>
      <c r="C15" s="13" t="str">
        <f>IF(C12="","",DSUM('Rozpis zápasů'!$F$1:$O$162,$B15,C11:C12))</f>
        <v/>
      </c>
      <c r="D15" s="10">
        <f>IF(D12="","",DSUM('Rozpis zápasů'!$F$1:$O$162,$B15,D11:D12))</f>
        <v>0</v>
      </c>
      <c r="E15" s="10" t="str">
        <f>IF(E12="","",DSUM('Rozpis zápasů'!$F$1:$O$162,$B15,E11:E12))</f>
        <v/>
      </c>
      <c r="F15" s="10" t="str">
        <f>IF(F12="","",DSUM('Rozpis zápasů'!$F$1:$O$162,$B15,F11:F12))</f>
        <v/>
      </c>
      <c r="G15" s="10" t="str">
        <f>IF(G12="","",DSUM('Rozpis zápasů'!$F$1:$O$162,$B15,G11:G12))</f>
        <v/>
      </c>
      <c r="H15" s="10" t="str">
        <f>IF(H12="","",DSUM('Rozpis zápasů'!$F$1:$O$162,$B15,H11:H12))</f>
        <v/>
      </c>
      <c r="I15" s="10" t="str">
        <f>IF(I12="","",DSUM('Rozpis zápasů'!$F$1:$O$162,$B15,I11:I12))</f>
        <v/>
      </c>
      <c r="J15" s="11" t="str">
        <f>IF(J12="","",DSUM('Rozpis zápasů'!$F$1:$O$162,$B15,J11:J12))</f>
        <v/>
      </c>
      <c r="K15" s="13">
        <f>IF(K12="","",DSUM('Rozpis zápasů'!$F$1:$O$162,$B15,K11:K12))</f>
        <v>0</v>
      </c>
      <c r="L15" s="10" t="str">
        <f>IF(L12="","",DSUM('Rozpis zápasů'!$F$1:$O$162,$B15,L11:L12))</f>
        <v/>
      </c>
      <c r="M15" s="10" t="str">
        <f>IF(M12="","",DSUM('Rozpis zápasů'!$F$1:$O$162,$B15,M11:M12))</f>
        <v/>
      </c>
      <c r="N15" s="10" t="str">
        <f>IF(N12="","",DSUM('Rozpis zápasů'!$F$1:$O$162,$B15,N11:N12))</f>
        <v/>
      </c>
      <c r="O15" s="10" t="str">
        <f>IF(O12="","",DSUM('Rozpis zápasů'!$F$1:$O$162,$B15,O11:O12))</f>
        <v/>
      </c>
      <c r="P15" s="10" t="str">
        <f>IF(P12="","",DSUM('Rozpis zápasů'!$F$1:$O$162,$B15,P11:P12))</f>
        <v/>
      </c>
      <c r="Q15" s="10" t="str">
        <f>IF(Q12="","",DSUM('Rozpis zápasů'!$F$1:$O$162,$B15,Q11:Q12))</f>
        <v/>
      </c>
      <c r="R15" s="11" t="str">
        <f>IF(R12="","",DSUM('Rozpis zápasů'!$F$1:$O$162,$B15,R11:R12))</f>
        <v/>
      </c>
      <c r="S15" s="13" t="str">
        <f>IF(S12="","",DSUM('Rozpis zápasů'!$F$1:$O$162,$B15,S11:S12))</f>
        <v/>
      </c>
      <c r="T15" s="10" t="str">
        <f>IF(T12="","",DSUM('Rozpis zápasů'!$F$1:$O$162,$B15,T11:T12))</f>
        <v/>
      </c>
      <c r="U15" s="10" t="str">
        <f>IF(U12="","",DSUM('Rozpis zápasů'!$F$1:$O$162,$B15,U11:U12))</f>
        <v/>
      </c>
      <c r="V15" s="10">
        <f>IF(V12="","",DSUM('Rozpis zápasů'!$F$1:$O$162,$B15,V11:V12))</f>
        <v>0</v>
      </c>
      <c r="W15" s="10" t="str">
        <f>IF(W12="","",DSUM('Rozpis zápasů'!$F$1:$O$162,$B15,W11:W12))</f>
        <v/>
      </c>
      <c r="X15" s="10" t="str">
        <f>IF(X12="","",DSUM('Rozpis zápasů'!$F$1:$O$162,$B15,X11:X12))</f>
        <v/>
      </c>
      <c r="Y15" s="10" t="str">
        <f>IF(Y12="","",DSUM('Rozpis zápasů'!$F$1:$O$162,$B15,Y11:Y12))</f>
        <v/>
      </c>
      <c r="Z15" s="11" t="str">
        <f>IF(Z12="","",DSUM('Rozpis zápasů'!$F$1:$O$162,$B15,Z11:Z12))</f>
        <v/>
      </c>
      <c r="AA15" s="13" t="str">
        <f>IF(AA12="","",DSUM('Rozpis zápasů'!$F$1:$O$162,$B15,AA11:AA12))</f>
        <v/>
      </c>
      <c r="AB15" s="10" t="str">
        <f>IF(AB12="","",DSUM('Rozpis zápasů'!$F$1:$O$162,$B15,AB11:AB12))</f>
        <v/>
      </c>
      <c r="AC15" s="10" t="str">
        <f>IF(AC12="","",DSUM('Rozpis zápasů'!$F$1:$O$162,$B15,AC11:AC12))</f>
        <v/>
      </c>
      <c r="AD15" s="10" t="str">
        <f>IF(AD12="","",DSUM('Rozpis zápasů'!$F$1:$O$162,$B15,AD11:AD12))</f>
        <v/>
      </c>
      <c r="AE15" s="10" t="str">
        <f>IF(AE12="","",DSUM('Rozpis zápasů'!$F$1:$O$162,$B15,AE11:AE12))</f>
        <v/>
      </c>
      <c r="AF15" s="10">
        <f>IF(AF12="","",DSUM('Rozpis zápasů'!$F$1:$O$162,$B15,AF11:AF12))</f>
        <v>0</v>
      </c>
      <c r="AG15" s="10" t="str">
        <f>IF(AG12="","",DSUM('Rozpis zápasů'!$F$1:$O$162,$B15,AG11:AG12))</f>
        <v/>
      </c>
      <c r="AH15" s="11" t="str">
        <f>IF(AH12="","",DSUM('Rozpis zápasů'!$F$1:$O$162,$B15,AH11:AH12))</f>
        <v/>
      </c>
      <c r="AI15" s="13" t="str">
        <f>IF(AI12="","",DSUM('Rozpis zápasů'!$F$1:$O$162,$B15,AI11:AI12))</f>
        <v/>
      </c>
      <c r="AJ15" s="10" t="str">
        <f>IF(AJ12="","",DSUM('Rozpis zápasů'!$F$1:$O$162,$B15,AJ11:AJ12))</f>
        <v/>
      </c>
      <c r="AK15" s="10" t="str">
        <f>IF(AK12="","",DSUM('Rozpis zápasů'!$F$1:$O$162,$B15,AK11:AK12))</f>
        <v/>
      </c>
      <c r="AL15" s="10" t="str">
        <f>IF(AL12="","",DSUM('Rozpis zápasů'!$F$1:$O$162,$B15,AL11:AL12))</f>
        <v/>
      </c>
      <c r="AM15" s="10">
        <f>IF(AM12="","",DSUM('Rozpis zápasů'!$F$1:$O$162,$B15,AM11:AM12))</f>
        <v>0</v>
      </c>
      <c r="AN15" s="10" t="str">
        <f>IF(AN12="","",DSUM('Rozpis zápasů'!$F$1:$O$162,$B15,AN11:AN12))</f>
        <v/>
      </c>
      <c r="AO15" s="10" t="str">
        <f>IF(AO12="","",DSUM('Rozpis zápasů'!$F$1:$O$162,$B15,AO11:AO12))</f>
        <v/>
      </c>
      <c r="AP15" s="11" t="str">
        <f>IF(AP12="","",DSUM('Rozpis zápasů'!$F$1:$O$162,$B15,AP11:AP12))</f>
        <v/>
      </c>
      <c r="AQ15" s="13" t="str">
        <f>IF(AQ12="","",DSUM('Rozpis zápasů'!$F$1:$O$162,$B15,AQ11:AQ12))</f>
        <v/>
      </c>
      <c r="AR15" s="10" t="str">
        <f>IF(AR12="","",DSUM('Rozpis zápasů'!$F$1:$O$162,$B15,AR11:AR12))</f>
        <v/>
      </c>
      <c r="AS15" s="10">
        <f>IF(AS12="","",DSUM('Rozpis zápasů'!$F$1:$O$162,$B15,AS11:AS12))</f>
        <v>0</v>
      </c>
      <c r="AT15" s="10" t="str">
        <f>IF(AT12="","",DSUM('Rozpis zápasů'!$F$1:$O$162,$B15,AT11:AT12))</f>
        <v/>
      </c>
      <c r="AU15" s="10" t="str">
        <f>IF(AU12="","",DSUM('Rozpis zápasů'!$F$1:$O$162,$B15,AU11:AU12))</f>
        <v/>
      </c>
      <c r="AV15" s="10" t="str">
        <f>IF(AV12="","",DSUM('Rozpis zápasů'!$F$1:$O$162,$B15,AV11:AV12))</f>
        <v/>
      </c>
      <c r="AW15" s="10" t="str">
        <f>IF(AW12="","",DSUM('Rozpis zápasů'!$F$1:$O$162,$B15,AW11:AW12))</f>
        <v/>
      </c>
      <c r="AX15" s="11" t="str">
        <f>IF(AX12="","",DSUM('Rozpis zápasů'!$F$1:$O$162,$B15,AX11:AX12))</f>
        <v/>
      </c>
      <c r="AY15" s="13" t="str">
        <f>IF(AY12="","",DSUM('Rozpis zápasů'!$F$1:$O$162,$B15,AY11:AY12))</f>
        <v/>
      </c>
      <c r="AZ15" s="10" t="str">
        <f>IF(AZ12="","",DSUM('Rozpis zápasů'!$F$1:$O$162,$B15,AZ11:AZ12))</f>
        <v/>
      </c>
      <c r="BA15" s="10" t="str">
        <f>IF(BA12="","",DSUM('Rozpis zápasů'!$F$1:$O$162,$B15,BA11:BA12))</f>
        <v/>
      </c>
      <c r="BB15" s="10" t="str">
        <f>IF(BB12="","",DSUM('Rozpis zápasů'!$F$1:$O$162,$B15,BB11:BB12))</f>
        <v/>
      </c>
      <c r="BC15" s="10" t="str">
        <f>IF(BC12="","",DSUM('Rozpis zápasů'!$F$1:$O$162,$B15,BC11:BC12))</f>
        <v/>
      </c>
      <c r="BD15" s="10" t="str">
        <f>IF(BD12="","",DSUM('Rozpis zápasů'!$F$1:$O$162,$B15,BD11:BD12))</f>
        <v/>
      </c>
      <c r="BE15" s="10" t="str">
        <f>IF(BE12="","",DSUM('Rozpis zápasů'!$F$1:$O$162,$B15,BE11:BE12))</f>
        <v/>
      </c>
      <c r="BF15" s="11" t="str">
        <f>IF(BF12="","",DSUM('Rozpis zápasů'!$F$1:$O$162,$B15,BF11:BF12))</f>
        <v/>
      </c>
      <c r="BG15" s="13" t="str">
        <f>IF(BG12="","",DSUM('Rozpis zápasů'!$F$1:$O$162,$B15,BG11:BG12))</f>
        <v/>
      </c>
      <c r="BH15" s="10" t="str">
        <f>IF(BH12="","",DSUM('Rozpis zápasů'!$F$1:$O$162,$B15,BH11:BH12))</f>
        <v/>
      </c>
      <c r="BI15" s="10" t="str">
        <f>IF(BI12="","",DSUM('Rozpis zápasů'!$F$1:$O$162,$B15,BI11:BI12))</f>
        <v/>
      </c>
      <c r="BJ15" s="10" t="str">
        <f>IF(BJ12="","",DSUM('Rozpis zápasů'!$F$1:$O$162,$B15,BJ11:BJ12))</f>
        <v/>
      </c>
      <c r="BK15" s="10" t="str">
        <f>IF(BK12="","",DSUM('Rozpis zápasů'!$F$1:$O$162,$B15,BK11:BK12))</f>
        <v/>
      </c>
      <c r="BL15" s="10" t="str">
        <f>IF(BL12="","",DSUM('Rozpis zápasů'!$F$1:$O$162,$B15,BL11:BL12))</f>
        <v/>
      </c>
      <c r="BM15" s="10" t="str">
        <f>IF(BM12="","",DSUM('Rozpis zápasů'!$F$1:$O$162,$B15,BM11:BM12))</f>
        <v/>
      </c>
      <c r="BN15" s="11" t="str">
        <f>IF(BN12="","",DSUM('Rozpis zápasů'!$F$1:$O$162,$B15,BN11:BN12))</f>
        <v/>
      </c>
    </row>
    <row r="16" spans="1:66" x14ac:dyDescent="0.25">
      <c r="A16" s="2096"/>
      <c r="B16" s="2097"/>
      <c r="C16" s="271" t="s">
        <v>19</v>
      </c>
      <c r="D16" s="272" t="s">
        <v>19</v>
      </c>
      <c r="E16" s="272" t="s">
        <v>19</v>
      </c>
      <c r="F16" s="272" t="s">
        <v>19</v>
      </c>
      <c r="G16" s="272" t="s">
        <v>19</v>
      </c>
      <c r="H16" s="272" t="s">
        <v>19</v>
      </c>
      <c r="I16" s="272" t="s">
        <v>19</v>
      </c>
      <c r="J16" s="273" t="s">
        <v>19</v>
      </c>
      <c r="K16" s="271" t="s">
        <v>19</v>
      </c>
      <c r="L16" s="272" t="s">
        <v>19</v>
      </c>
      <c r="M16" s="272" t="s">
        <v>19</v>
      </c>
      <c r="N16" s="272" t="s">
        <v>19</v>
      </c>
      <c r="O16" s="272" t="s">
        <v>19</v>
      </c>
      <c r="P16" s="272" t="s">
        <v>19</v>
      </c>
      <c r="Q16" s="272" t="s">
        <v>19</v>
      </c>
      <c r="R16" s="273" t="s">
        <v>19</v>
      </c>
      <c r="S16" s="271" t="s">
        <v>19</v>
      </c>
      <c r="T16" s="272" t="s">
        <v>19</v>
      </c>
      <c r="U16" s="272" t="s">
        <v>19</v>
      </c>
      <c r="V16" s="272" t="s">
        <v>19</v>
      </c>
      <c r="W16" s="272" t="s">
        <v>19</v>
      </c>
      <c r="X16" s="272" t="s">
        <v>19</v>
      </c>
      <c r="Y16" s="272" t="s">
        <v>19</v>
      </c>
      <c r="Z16" s="273" t="s">
        <v>19</v>
      </c>
      <c r="AA16" s="271" t="s">
        <v>19</v>
      </c>
      <c r="AB16" s="272" t="s">
        <v>19</v>
      </c>
      <c r="AC16" s="272" t="s">
        <v>19</v>
      </c>
      <c r="AD16" s="272" t="s">
        <v>19</v>
      </c>
      <c r="AE16" s="272" t="s">
        <v>19</v>
      </c>
      <c r="AF16" s="272" t="s">
        <v>19</v>
      </c>
      <c r="AG16" s="272" t="s">
        <v>19</v>
      </c>
      <c r="AH16" s="273" t="s">
        <v>19</v>
      </c>
      <c r="AI16" s="271" t="s">
        <v>19</v>
      </c>
      <c r="AJ16" s="272" t="s">
        <v>19</v>
      </c>
      <c r="AK16" s="272" t="s">
        <v>19</v>
      </c>
      <c r="AL16" s="272" t="s">
        <v>19</v>
      </c>
      <c r="AM16" s="272" t="s">
        <v>19</v>
      </c>
      <c r="AN16" s="272" t="s">
        <v>19</v>
      </c>
      <c r="AO16" s="272" t="s">
        <v>19</v>
      </c>
      <c r="AP16" s="273" t="s">
        <v>19</v>
      </c>
      <c r="AQ16" s="271" t="s">
        <v>19</v>
      </c>
      <c r="AR16" s="272" t="s">
        <v>19</v>
      </c>
      <c r="AS16" s="272" t="s">
        <v>19</v>
      </c>
      <c r="AT16" s="272" t="s">
        <v>19</v>
      </c>
      <c r="AU16" s="272" t="s">
        <v>19</v>
      </c>
      <c r="AV16" s="272" t="s">
        <v>19</v>
      </c>
      <c r="AW16" s="272" t="s">
        <v>19</v>
      </c>
      <c r="AX16" s="273" t="s">
        <v>19</v>
      </c>
      <c r="AY16" s="271" t="s">
        <v>19</v>
      </c>
      <c r="AZ16" s="272" t="s">
        <v>19</v>
      </c>
      <c r="BA16" s="272" t="s">
        <v>19</v>
      </c>
      <c r="BB16" s="272" t="s">
        <v>19</v>
      </c>
      <c r="BC16" s="272" t="s">
        <v>19</v>
      </c>
      <c r="BD16" s="272" t="s">
        <v>19</v>
      </c>
      <c r="BE16" s="272" t="s">
        <v>19</v>
      </c>
      <c r="BF16" s="273" t="s">
        <v>19</v>
      </c>
      <c r="BG16" s="271" t="s">
        <v>19</v>
      </c>
      <c r="BH16" s="272" t="s">
        <v>19</v>
      </c>
      <c r="BI16" s="272" t="s">
        <v>19</v>
      </c>
      <c r="BJ16" s="272" t="s">
        <v>19</v>
      </c>
      <c r="BK16" s="272" t="s">
        <v>19</v>
      </c>
      <c r="BL16" s="272" t="s">
        <v>19</v>
      </c>
      <c r="BM16" s="272" t="s">
        <v>19</v>
      </c>
      <c r="BN16" s="273" t="s">
        <v>19</v>
      </c>
    </row>
    <row r="17" spans="1:66" x14ac:dyDescent="0.25">
      <c r="A17" s="2098"/>
      <c r="B17" s="2099"/>
      <c r="C17" s="978" t="str">
        <f>C12</f>
        <v/>
      </c>
      <c r="D17" s="979">
        <f t="shared" ref="D17:BN17" si="14">D12</f>
        <v>12</v>
      </c>
      <c r="E17" s="979" t="str">
        <f t="shared" si="14"/>
        <v/>
      </c>
      <c r="F17" s="979" t="str">
        <f t="shared" si="14"/>
        <v/>
      </c>
      <c r="G17" s="979" t="str">
        <f t="shared" si="14"/>
        <v/>
      </c>
      <c r="H17" s="979" t="str">
        <f t="shared" si="14"/>
        <v/>
      </c>
      <c r="I17" s="979" t="str">
        <f t="shared" si="14"/>
        <v/>
      </c>
      <c r="J17" s="980" t="str">
        <f t="shared" si="14"/>
        <v/>
      </c>
      <c r="K17" s="978">
        <f t="shared" si="14"/>
        <v>11</v>
      </c>
      <c r="L17" s="979" t="str">
        <f t="shared" si="14"/>
        <v/>
      </c>
      <c r="M17" s="979" t="str">
        <f t="shared" si="14"/>
        <v/>
      </c>
      <c r="N17" s="979" t="str">
        <f t="shared" si="14"/>
        <v/>
      </c>
      <c r="O17" s="979" t="str">
        <f t="shared" si="14"/>
        <v/>
      </c>
      <c r="P17" s="979" t="str">
        <f t="shared" si="14"/>
        <v/>
      </c>
      <c r="Q17" s="979" t="str">
        <f t="shared" si="14"/>
        <v/>
      </c>
      <c r="R17" s="980" t="str">
        <f t="shared" si="14"/>
        <v/>
      </c>
      <c r="S17" s="978" t="str">
        <f t="shared" si="14"/>
        <v/>
      </c>
      <c r="T17" s="979" t="str">
        <f t="shared" si="14"/>
        <v/>
      </c>
      <c r="U17" s="979" t="str">
        <f t="shared" si="14"/>
        <v/>
      </c>
      <c r="V17" s="979">
        <f t="shared" si="14"/>
        <v>14</v>
      </c>
      <c r="W17" s="979" t="str">
        <f t="shared" si="14"/>
        <v/>
      </c>
      <c r="X17" s="979" t="str">
        <f t="shared" si="14"/>
        <v/>
      </c>
      <c r="Y17" s="979" t="str">
        <f t="shared" si="14"/>
        <v/>
      </c>
      <c r="Z17" s="980" t="str">
        <f t="shared" si="14"/>
        <v/>
      </c>
      <c r="AA17" s="978" t="str">
        <f t="shared" si="14"/>
        <v/>
      </c>
      <c r="AB17" s="979" t="str">
        <f t="shared" si="14"/>
        <v/>
      </c>
      <c r="AC17" s="979" t="str">
        <f t="shared" si="14"/>
        <v/>
      </c>
      <c r="AD17" s="979" t="str">
        <f t="shared" si="14"/>
        <v/>
      </c>
      <c r="AE17" s="979" t="str">
        <f t="shared" si="14"/>
        <v/>
      </c>
      <c r="AF17" s="979">
        <f t="shared" si="14"/>
        <v>16</v>
      </c>
      <c r="AG17" s="979" t="str">
        <f t="shared" si="14"/>
        <v/>
      </c>
      <c r="AH17" s="980" t="str">
        <f t="shared" si="14"/>
        <v/>
      </c>
      <c r="AI17" s="978" t="str">
        <f t="shared" si="14"/>
        <v/>
      </c>
      <c r="AJ17" s="979" t="str">
        <f t="shared" si="14"/>
        <v/>
      </c>
      <c r="AK17" s="979" t="str">
        <f t="shared" si="14"/>
        <v/>
      </c>
      <c r="AL17" s="979" t="str">
        <f t="shared" si="14"/>
        <v/>
      </c>
      <c r="AM17" s="979">
        <f t="shared" si="14"/>
        <v>15</v>
      </c>
      <c r="AN17" s="979" t="str">
        <f t="shared" si="14"/>
        <v/>
      </c>
      <c r="AO17" s="979" t="str">
        <f t="shared" si="14"/>
        <v/>
      </c>
      <c r="AP17" s="980" t="str">
        <f t="shared" si="14"/>
        <v/>
      </c>
      <c r="AQ17" s="978" t="str">
        <f t="shared" si="14"/>
        <v/>
      </c>
      <c r="AR17" s="979" t="str">
        <f t="shared" si="14"/>
        <v/>
      </c>
      <c r="AS17" s="979">
        <f t="shared" si="14"/>
        <v>13</v>
      </c>
      <c r="AT17" s="979" t="str">
        <f t="shared" si="14"/>
        <v/>
      </c>
      <c r="AU17" s="979" t="str">
        <f t="shared" si="14"/>
        <v/>
      </c>
      <c r="AV17" s="979" t="str">
        <f t="shared" si="14"/>
        <v/>
      </c>
      <c r="AW17" s="979" t="str">
        <f t="shared" si="14"/>
        <v/>
      </c>
      <c r="AX17" s="980" t="str">
        <f t="shared" si="14"/>
        <v/>
      </c>
      <c r="AY17" s="978" t="str">
        <f t="shared" si="14"/>
        <v/>
      </c>
      <c r="AZ17" s="979" t="str">
        <f t="shared" si="14"/>
        <v/>
      </c>
      <c r="BA17" s="979" t="str">
        <f t="shared" si="14"/>
        <v/>
      </c>
      <c r="BB17" s="979" t="str">
        <f t="shared" si="14"/>
        <v/>
      </c>
      <c r="BC17" s="979" t="str">
        <f t="shared" si="14"/>
        <v/>
      </c>
      <c r="BD17" s="979" t="str">
        <f t="shared" si="14"/>
        <v/>
      </c>
      <c r="BE17" s="979" t="str">
        <f t="shared" si="14"/>
        <v/>
      </c>
      <c r="BF17" s="980" t="str">
        <f t="shared" si="14"/>
        <v/>
      </c>
      <c r="BG17" s="978" t="str">
        <f t="shared" si="14"/>
        <v/>
      </c>
      <c r="BH17" s="979" t="str">
        <f t="shared" si="14"/>
        <v/>
      </c>
      <c r="BI17" s="979" t="str">
        <f t="shared" si="14"/>
        <v/>
      </c>
      <c r="BJ17" s="979" t="str">
        <f t="shared" si="14"/>
        <v/>
      </c>
      <c r="BK17" s="979" t="str">
        <f t="shared" si="14"/>
        <v/>
      </c>
      <c r="BL17" s="979" t="str">
        <f t="shared" si="14"/>
        <v/>
      </c>
      <c r="BM17" s="979" t="str">
        <f t="shared" si="14"/>
        <v/>
      </c>
      <c r="BN17" s="980" t="str">
        <f t="shared" si="14"/>
        <v/>
      </c>
    </row>
    <row r="18" spans="1:66" ht="15.75" x14ac:dyDescent="0.25">
      <c r="A18" s="275" t="s">
        <v>27</v>
      </c>
      <c r="B18" s="279" t="s">
        <v>59</v>
      </c>
      <c r="C18" s="27" t="str">
        <f>IF(C17="","",DSUM('Rozpis zápasů'!$F$1:$O$162,$B18,C16:C17))</f>
        <v/>
      </c>
      <c r="D18" s="6">
        <f>IF(D17="","",DSUM('Rozpis zápasů'!$F$1:$O$162,$B18,D16:D17))</f>
        <v>0</v>
      </c>
      <c r="E18" s="6" t="str">
        <f>IF(E17="","",DSUM('Rozpis zápasů'!$F$1:$O$162,$B18,E16:E17))</f>
        <v/>
      </c>
      <c r="F18" s="6" t="str">
        <f>IF(F17="","",DSUM('Rozpis zápasů'!$F$1:$O$162,$B18,F16:F17))</f>
        <v/>
      </c>
      <c r="G18" s="6" t="str">
        <f>IF(G17="","",DSUM('Rozpis zápasů'!$F$1:$O$162,$B18,G16:G17))</f>
        <v/>
      </c>
      <c r="H18" s="6" t="str">
        <f>IF(H17="","",DSUM('Rozpis zápasů'!$F$1:$O$162,$B18,H16:H17))</f>
        <v/>
      </c>
      <c r="I18" s="6" t="str">
        <f>IF(I17="","",DSUM('Rozpis zápasů'!$F$1:$O$162,$B18,I16:I17))</f>
        <v/>
      </c>
      <c r="J18" s="9" t="str">
        <f>IF(J17="","",DSUM('Rozpis zápasů'!$F$1:$O$162,$B18,J16:J17))</f>
        <v/>
      </c>
      <c r="K18" s="27">
        <f>IF(K17="","",DSUM('Rozpis zápasů'!$F$1:$O$162,$B18,K16:K17))</f>
        <v>0</v>
      </c>
      <c r="L18" s="6" t="str">
        <f>IF(L17="","",DSUM('Rozpis zápasů'!$F$1:$O$162,$B18,L16:L17))</f>
        <v/>
      </c>
      <c r="M18" s="6" t="str">
        <f>IF(M17="","",DSUM('Rozpis zápasů'!$F$1:$O$162,$B18,M16:M17))</f>
        <v/>
      </c>
      <c r="N18" s="6" t="str">
        <f>IF(N17="","",DSUM('Rozpis zápasů'!$F$1:$O$162,$B18,N16:N17))</f>
        <v/>
      </c>
      <c r="O18" s="6" t="str">
        <f>IF(O17="","",DSUM('Rozpis zápasů'!$F$1:$O$162,$B18,O16:O17))</f>
        <v/>
      </c>
      <c r="P18" s="6" t="str">
        <f>IF(P17="","",DSUM('Rozpis zápasů'!$F$1:$O$162,$B18,P16:P17))</f>
        <v/>
      </c>
      <c r="Q18" s="6" t="str">
        <f>IF(Q17="","",DSUM('Rozpis zápasů'!$F$1:$O$162,$B18,Q16:Q17))</f>
        <v/>
      </c>
      <c r="R18" s="9" t="str">
        <f>IF(R17="","",DSUM('Rozpis zápasů'!$F$1:$O$162,$B18,R16:R17))</f>
        <v/>
      </c>
      <c r="S18" s="27" t="str">
        <f>IF(S17="","",DSUM('Rozpis zápasů'!$F$1:$O$162,$B18,S16:S17))</f>
        <v/>
      </c>
      <c r="T18" s="6" t="str">
        <f>IF(T17="","",DSUM('Rozpis zápasů'!$F$1:$O$162,$B18,T16:T17))</f>
        <v/>
      </c>
      <c r="U18" s="6" t="str">
        <f>IF(U17="","",DSUM('Rozpis zápasů'!$F$1:$O$162,$B18,U16:U17))</f>
        <v/>
      </c>
      <c r="V18" s="6">
        <f>IF(V17="","",DSUM('Rozpis zápasů'!$F$1:$O$162,$B18,V16:V17))</f>
        <v>0</v>
      </c>
      <c r="W18" s="6" t="str">
        <f>IF(W17="","",DSUM('Rozpis zápasů'!$F$1:$O$162,$B18,W16:W17))</f>
        <v/>
      </c>
      <c r="X18" s="6" t="str">
        <f>IF(X17="","",DSUM('Rozpis zápasů'!$F$1:$O$162,$B18,X16:X17))</f>
        <v/>
      </c>
      <c r="Y18" s="6" t="str">
        <f>IF(Y17="","",DSUM('Rozpis zápasů'!$F$1:$O$162,$B18,Y16:Y17))</f>
        <v/>
      </c>
      <c r="Z18" s="9" t="str">
        <f>IF(Z17="","",DSUM('Rozpis zápasů'!$F$1:$O$162,$B18,Z16:Z17))</f>
        <v/>
      </c>
      <c r="AA18" s="27" t="str">
        <f>IF(AA17="","",DSUM('Rozpis zápasů'!$F$1:$O$162,$B18,AA16:AA17))</f>
        <v/>
      </c>
      <c r="AB18" s="6" t="str">
        <f>IF(AB17="","",DSUM('Rozpis zápasů'!$F$1:$O$162,$B18,AB16:AB17))</f>
        <v/>
      </c>
      <c r="AC18" s="6" t="str">
        <f>IF(AC17="","",DSUM('Rozpis zápasů'!$F$1:$O$162,$B18,AC16:AC17))</f>
        <v/>
      </c>
      <c r="AD18" s="6" t="str">
        <f>IF(AD17="","",DSUM('Rozpis zápasů'!$F$1:$O$162,$B18,AD16:AD17))</f>
        <v/>
      </c>
      <c r="AE18" s="6" t="str">
        <f>IF(AE17="","",DSUM('Rozpis zápasů'!$F$1:$O$162,$B18,AE16:AE17))</f>
        <v/>
      </c>
      <c r="AF18" s="6">
        <f>IF(AF17="","",DSUM('Rozpis zápasů'!$F$1:$O$162,$B18,AF16:AF17))</f>
        <v>0</v>
      </c>
      <c r="AG18" s="6" t="str">
        <f>IF(AG17="","",DSUM('Rozpis zápasů'!$F$1:$O$162,$B18,AG16:AG17))</f>
        <v/>
      </c>
      <c r="AH18" s="9" t="str">
        <f>IF(AH17="","",DSUM('Rozpis zápasů'!$F$1:$O$162,$B18,AH16:AH17))</f>
        <v/>
      </c>
      <c r="AI18" s="27" t="str">
        <f>IF(AI17="","",DSUM('Rozpis zápasů'!$F$1:$O$162,$B18,AI16:AI17))</f>
        <v/>
      </c>
      <c r="AJ18" s="6" t="str">
        <f>IF(AJ17="","",DSUM('Rozpis zápasů'!$F$1:$O$162,$B18,AJ16:AJ17))</f>
        <v/>
      </c>
      <c r="AK18" s="6" t="str">
        <f>IF(AK17="","",DSUM('Rozpis zápasů'!$F$1:$O$162,$B18,AK16:AK17))</f>
        <v/>
      </c>
      <c r="AL18" s="6" t="str">
        <f>IF(AL17="","",DSUM('Rozpis zápasů'!$F$1:$O$162,$B18,AL16:AL17))</f>
        <v/>
      </c>
      <c r="AM18" s="6">
        <f>IF(AM17="","",DSUM('Rozpis zápasů'!$F$1:$O$162,$B18,AM16:AM17))</f>
        <v>0</v>
      </c>
      <c r="AN18" s="6" t="str">
        <f>IF(AN17="","",DSUM('Rozpis zápasů'!$F$1:$O$162,$B18,AN16:AN17))</f>
        <v/>
      </c>
      <c r="AO18" s="6" t="str">
        <f>IF(AO17="","",DSUM('Rozpis zápasů'!$F$1:$O$162,$B18,AO16:AO17))</f>
        <v/>
      </c>
      <c r="AP18" s="9" t="str">
        <f>IF(AP17="","",DSUM('Rozpis zápasů'!$F$1:$O$162,$B18,AP16:AP17))</f>
        <v/>
      </c>
      <c r="AQ18" s="27" t="str">
        <f>IF(AQ17="","",DSUM('Rozpis zápasů'!$F$1:$O$162,$B18,AQ16:AQ17))</f>
        <v/>
      </c>
      <c r="AR18" s="6" t="str">
        <f>IF(AR17="","",DSUM('Rozpis zápasů'!$F$1:$O$162,$B18,AR16:AR17))</f>
        <v/>
      </c>
      <c r="AS18" s="6">
        <f>IF(AS17="","",DSUM('Rozpis zápasů'!$F$1:$O$162,$B18,AS16:AS17))</f>
        <v>0</v>
      </c>
      <c r="AT18" s="6" t="str">
        <f>IF(AT17="","",DSUM('Rozpis zápasů'!$F$1:$O$162,$B18,AT16:AT17))</f>
        <v/>
      </c>
      <c r="AU18" s="6" t="str">
        <f>IF(AU17="","",DSUM('Rozpis zápasů'!$F$1:$O$162,$B18,AU16:AU17))</f>
        <v/>
      </c>
      <c r="AV18" s="6" t="str">
        <f>IF(AV17="","",DSUM('Rozpis zápasů'!$F$1:$O$162,$B18,AV16:AV17))</f>
        <v/>
      </c>
      <c r="AW18" s="6" t="str">
        <f>IF(AW17="","",DSUM('Rozpis zápasů'!$F$1:$O$162,$B18,AW16:AW17))</f>
        <v/>
      </c>
      <c r="AX18" s="9" t="str">
        <f>IF(AX17="","",DSUM('Rozpis zápasů'!$F$1:$O$162,$B18,AX16:AX17))</f>
        <v/>
      </c>
      <c r="AY18" s="27" t="str">
        <f>IF(AY17="","",DSUM('Rozpis zápasů'!$F$1:$O$162,$B18,AY16:AY17))</f>
        <v/>
      </c>
      <c r="AZ18" s="6" t="str">
        <f>IF(AZ17="","",DSUM('Rozpis zápasů'!$F$1:$O$162,$B18,AZ16:AZ17))</f>
        <v/>
      </c>
      <c r="BA18" s="6" t="str">
        <f>IF(BA17="","",DSUM('Rozpis zápasů'!$F$1:$O$162,$B18,BA16:BA17))</f>
        <v/>
      </c>
      <c r="BB18" s="6" t="str">
        <f>IF(BB17="","",DSUM('Rozpis zápasů'!$F$1:$O$162,$B18,BB16:BB17))</f>
        <v/>
      </c>
      <c r="BC18" s="6" t="str">
        <f>IF(BC17="","",DSUM('Rozpis zápasů'!$F$1:$O$162,$B18,BC16:BC17))</f>
        <v/>
      </c>
      <c r="BD18" s="6" t="str">
        <f>IF(BD17="","",DSUM('Rozpis zápasů'!$F$1:$O$162,$B18,BD16:BD17))</f>
        <v/>
      </c>
      <c r="BE18" s="6" t="str">
        <f>IF(BE17="","",DSUM('Rozpis zápasů'!$F$1:$O$162,$B18,BE16:BE17))</f>
        <v/>
      </c>
      <c r="BF18" s="9" t="str">
        <f>IF(BF17="","",DSUM('Rozpis zápasů'!$F$1:$O$162,$B18,BF16:BF17))</f>
        <v/>
      </c>
      <c r="BG18" s="27" t="str">
        <f>IF(BG17="","",DSUM('Rozpis zápasů'!$F$1:$O$162,$B18,BG16:BG17))</f>
        <v/>
      </c>
      <c r="BH18" s="6" t="str">
        <f>IF(BH17="","",DSUM('Rozpis zápasů'!$F$1:$O$162,$B18,BH16:BH17))</f>
        <v/>
      </c>
      <c r="BI18" s="6" t="str">
        <f>IF(BI17="","",DSUM('Rozpis zápasů'!$F$1:$O$162,$B18,BI16:BI17))</f>
        <v/>
      </c>
      <c r="BJ18" s="6" t="str">
        <f>IF(BJ17="","",DSUM('Rozpis zápasů'!$F$1:$O$162,$B18,BJ16:BJ17))</f>
        <v/>
      </c>
      <c r="BK18" s="6" t="str">
        <f>IF(BK17="","",DSUM('Rozpis zápasů'!$F$1:$O$162,$B18,BK16:BK17))</f>
        <v/>
      </c>
      <c r="BL18" s="6" t="str">
        <f>IF(BL17="","",DSUM('Rozpis zápasů'!$F$1:$O$162,$B18,BL16:BL17))</f>
        <v/>
      </c>
      <c r="BM18" s="6" t="str">
        <f>IF(BM17="","",DSUM('Rozpis zápasů'!$F$1:$O$162,$B18,BM16:BM17))</f>
        <v/>
      </c>
      <c r="BN18" s="9" t="str">
        <f>IF(BN17="","",DSUM('Rozpis zápasů'!$F$1:$O$162,$B18,BN16:BN17))</f>
        <v/>
      </c>
    </row>
    <row r="19" spans="1:66" ht="15.75" x14ac:dyDescent="0.25">
      <c r="A19" s="275" t="s">
        <v>30</v>
      </c>
      <c r="B19" s="279" t="s">
        <v>21</v>
      </c>
      <c r="C19" s="27" t="str">
        <f>IF(C17="","",DSUM('Rozpis zápasů'!$F$1:$O$162,$B19,C16:C17))</f>
        <v/>
      </c>
      <c r="D19" s="6">
        <f>IF(D17="","",DSUM('Rozpis zápasů'!$F$1:$O$162,$B19,D16:D17))</f>
        <v>0</v>
      </c>
      <c r="E19" s="6" t="str">
        <f>IF(E17="","",DSUM('Rozpis zápasů'!$F$1:$O$162,$B19,E16:E17))</f>
        <v/>
      </c>
      <c r="F19" s="6" t="str">
        <f>IF(F17="","",DSUM('Rozpis zápasů'!$F$1:$O$162,$B19,F16:F17))</f>
        <v/>
      </c>
      <c r="G19" s="6" t="str">
        <f>IF(G17="","",DSUM('Rozpis zápasů'!$F$1:$O$162,$B19,G16:G17))</f>
        <v/>
      </c>
      <c r="H19" s="6" t="str">
        <f>IF(H17="","",DSUM('Rozpis zápasů'!$F$1:$O$162,$B19,H16:H17))</f>
        <v/>
      </c>
      <c r="I19" s="6" t="str">
        <f>IF(I17="","",DSUM('Rozpis zápasů'!$F$1:$O$162,$B19,I16:I17))</f>
        <v/>
      </c>
      <c r="J19" s="9" t="str">
        <f>IF(J17="","",DSUM('Rozpis zápasů'!$F$1:$O$162,$B19,J16:J17))</f>
        <v/>
      </c>
      <c r="K19" s="27">
        <f>IF(K17="","",DSUM('Rozpis zápasů'!$F$1:$O$162,$B19,K16:K17))</f>
        <v>0</v>
      </c>
      <c r="L19" s="6" t="str">
        <f>IF(L17="","",DSUM('Rozpis zápasů'!$F$1:$O$162,$B19,L16:L17))</f>
        <v/>
      </c>
      <c r="M19" s="6" t="str">
        <f>IF(M17="","",DSUM('Rozpis zápasů'!$F$1:$O$162,$B19,M16:M17))</f>
        <v/>
      </c>
      <c r="N19" s="6" t="str">
        <f>IF(N17="","",DSUM('Rozpis zápasů'!$F$1:$O$162,$B19,N16:N17))</f>
        <v/>
      </c>
      <c r="O19" s="6" t="str">
        <f>IF(O17="","",DSUM('Rozpis zápasů'!$F$1:$O$162,$B19,O16:O17))</f>
        <v/>
      </c>
      <c r="P19" s="6" t="str">
        <f>IF(P17="","",DSUM('Rozpis zápasů'!$F$1:$O$162,$B19,P16:P17))</f>
        <v/>
      </c>
      <c r="Q19" s="6" t="str">
        <f>IF(Q17="","",DSUM('Rozpis zápasů'!$F$1:$O$162,$B19,Q16:Q17))</f>
        <v/>
      </c>
      <c r="R19" s="9" t="str">
        <f>IF(R17="","",DSUM('Rozpis zápasů'!$F$1:$O$162,$B19,R16:R17))</f>
        <v/>
      </c>
      <c r="S19" s="27" t="str">
        <f>IF(S17="","",DSUM('Rozpis zápasů'!$F$1:$O$162,$B19,S16:S17))</f>
        <v/>
      </c>
      <c r="T19" s="6" t="str">
        <f>IF(T17="","",DSUM('Rozpis zápasů'!$F$1:$O$162,$B19,T16:T17))</f>
        <v/>
      </c>
      <c r="U19" s="6" t="str">
        <f>IF(U17="","",DSUM('Rozpis zápasů'!$F$1:$O$162,$B19,U16:U17))</f>
        <v/>
      </c>
      <c r="V19" s="6">
        <f>IF(V17="","",DSUM('Rozpis zápasů'!$F$1:$O$162,$B19,V16:V17))</f>
        <v>0</v>
      </c>
      <c r="W19" s="6" t="str">
        <f>IF(W17="","",DSUM('Rozpis zápasů'!$F$1:$O$162,$B19,W16:W17))</f>
        <v/>
      </c>
      <c r="X19" s="6" t="str">
        <f>IF(X17="","",DSUM('Rozpis zápasů'!$F$1:$O$162,$B19,X16:X17))</f>
        <v/>
      </c>
      <c r="Y19" s="6" t="str">
        <f>IF(Y17="","",DSUM('Rozpis zápasů'!$F$1:$O$162,$B19,Y16:Y17))</f>
        <v/>
      </c>
      <c r="Z19" s="9" t="str">
        <f>IF(Z17="","",DSUM('Rozpis zápasů'!$F$1:$O$162,$B19,Z16:Z17))</f>
        <v/>
      </c>
      <c r="AA19" s="27" t="str">
        <f>IF(AA17="","",DSUM('Rozpis zápasů'!$F$1:$O$162,$B19,AA16:AA17))</f>
        <v/>
      </c>
      <c r="AB19" s="6" t="str">
        <f>IF(AB17="","",DSUM('Rozpis zápasů'!$F$1:$O$162,$B19,AB16:AB17))</f>
        <v/>
      </c>
      <c r="AC19" s="6" t="str">
        <f>IF(AC17="","",DSUM('Rozpis zápasů'!$F$1:$O$162,$B19,AC16:AC17))</f>
        <v/>
      </c>
      <c r="AD19" s="6" t="str">
        <f>IF(AD17="","",DSUM('Rozpis zápasů'!$F$1:$O$162,$B19,AD16:AD17))</f>
        <v/>
      </c>
      <c r="AE19" s="6" t="str">
        <f>IF(AE17="","",DSUM('Rozpis zápasů'!$F$1:$O$162,$B19,AE16:AE17))</f>
        <v/>
      </c>
      <c r="AF19" s="6">
        <f>IF(AF17="","",DSUM('Rozpis zápasů'!$F$1:$O$162,$B19,AF16:AF17))</f>
        <v>0</v>
      </c>
      <c r="AG19" s="6" t="str">
        <f>IF(AG17="","",DSUM('Rozpis zápasů'!$F$1:$O$162,$B19,AG16:AG17))</f>
        <v/>
      </c>
      <c r="AH19" s="9" t="str">
        <f>IF(AH17="","",DSUM('Rozpis zápasů'!$F$1:$O$162,$B19,AH16:AH17))</f>
        <v/>
      </c>
      <c r="AI19" s="27" t="str">
        <f>IF(AI17="","",DSUM('Rozpis zápasů'!$F$1:$O$162,$B19,AI16:AI17))</f>
        <v/>
      </c>
      <c r="AJ19" s="6" t="str">
        <f>IF(AJ17="","",DSUM('Rozpis zápasů'!$F$1:$O$162,$B19,AJ16:AJ17))</f>
        <v/>
      </c>
      <c r="AK19" s="6" t="str">
        <f>IF(AK17="","",DSUM('Rozpis zápasů'!$F$1:$O$162,$B19,AK16:AK17))</f>
        <v/>
      </c>
      <c r="AL19" s="6" t="str">
        <f>IF(AL17="","",DSUM('Rozpis zápasů'!$F$1:$O$162,$B19,AL16:AL17))</f>
        <v/>
      </c>
      <c r="AM19" s="6">
        <f>IF(AM17="","",DSUM('Rozpis zápasů'!$F$1:$O$162,$B19,AM16:AM17))</f>
        <v>0</v>
      </c>
      <c r="AN19" s="6" t="str">
        <f>IF(AN17="","",DSUM('Rozpis zápasů'!$F$1:$O$162,$B19,AN16:AN17))</f>
        <v/>
      </c>
      <c r="AO19" s="6" t="str">
        <f>IF(AO17="","",DSUM('Rozpis zápasů'!$F$1:$O$162,$B19,AO16:AO17))</f>
        <v/>
      </c>
      <c r="AP19" s="9" t="str">
        <f>IF(AP17="","",DSUM('Rozpis zápasů'!$F$1:$O$162,$B19,AP16:AP17))</f>
        <v/>
      </c>
      <c r="AQ19" s="27" t="str">
        <f>IF(AQ17="","",DSUM('Rozpis zápasů'!$F$1:$O$162,$B19,AQ16:AQ17))</f>
        <v/>
      </c>
      <c r="AR19" s="6" t="str">
        <f>IF(AR17="","",DSUM('Rozpis zápasů'!$F$1:$O$162,$B19,AR16:AR17))</f>
        <v/>
      </c>
      <c r="AS19" s="6">
        <f>IF(AS17="","",DSUM('Rozpis zápasů'!$F$1:$O$162,$B19,AS16:AS17))</f>
        <v>0</v>
      </c>
      <c r="AT19" s="6" t="str">
        <f>IF(AT17="","",DSUM('Rozpis zápasů'!$F$1:$O$162,$B19,AT16:AT17))</f>
        <v/>
      </c>
      <c r="AU19" s="6" t="str">
        <f>IF(AU17="","",DSUM('Rozpis zápasů'!$F$1:$O$162,$B19,AU16:AU17))</f>
        <v/>
      </c>
      <c r="AV19" s="6" t="str">
        <f>IF(AV17="","",DSUM('Rozpis zápasů'!$F$1:$O$162,$B19,AV16:AV17))</f>
        <v/>
      </c>
      <c r="AW19" s="6" t="str">
        <f>IF(AW17="","",DSUM('Rozpis zápasů'!$F$1:$O$162,$B19,AW16:AW17))</f>
        <v/>
      </c>
      <c r="AX19" s="9" t="str">
        <f>IF(AX17="","",DSUM('Rozpis zápasů'!$F$1:$O$162,$B19,AX16:AX17))</f>
        <v/>
      </c>
      <c r="AY19" s="27" t="str">
        <f>IF(AY17="","",DSUM('Rozpis zápasů'!$F$1:$O$162,$B19,AY16:AY17))</f>
        <v/>
      </c>
      <c r="AZ19" s="6" t="str">
        <f>IF(AZ17="","",DSUM('Rozpis zápasů'!$F$1:$O$162,$B19,AZ16:AZ17))</f>
        <v/>
      </c>
      <c r="BA19" s="6" t="str">
        <f>IF(BA17="","",DSUM('Rozpis zápasů'!$F$1:$O$162,$B19,BA16:BA17))</f>
        <v/>
      </c>
      <c r="BB19" s="6" t="str">
        <f>IF(BB17="","",DSUM('Rozpis zápasů'!$F$1:$O$162,$B19,BB16:BB17))</f>
        <v/>
      </c>
      <c r="BC19" s="6" t="str">
        <f>IF(BC17="","",DSUM('Rozpis zápasů'!$F$1:$O$162,$B19,BC16:BC17))</f>
        <v/>
      </c>
      <c r="BD19" s="6" t="str">
        <f>IF(BD17="","",DSUM('Rozpis zápasů'!$F$1:$O$162,$B19,BD16:BD17))</f>
        <v/>
      </c>
      <c r="BE19" s="6" t="str">
        <f>IF(BE17="","",DSUM('Rozpis zápasů'!$F$1:$O$162,$B19,BE16:BE17))</f>
        <v/>
      </c>
      <c r="BF19" s="9" t="str">
        <f>IF(BF17="","",DSUM('Rozpis zápasů'!$F$1:$O$162,$B19,BF16:BF17))</f>
        <v/>
      </c>
      <c r="BG19" s="27" t="str">
        <f>IF(BG17="","",DSUM('Rozpis zápasů'!$F$1:$O$162,$B19,BG16:BG17))</f>
        <v/>
      </c>
      <c r="BH19" s="6" t="str">
        <f>IF(BH17="","",DSUM('Rozpis zápasů'!$F$1:$O$162,$B19,BH16:BH17))</f>
        <v/>
      </c>
      <c r="BI19" s="6" t="str">
        <f>IF(BI17="","",DSUM('Rozpis zápasů'!$F$1:$O$162,$B19,BI16:BI17))</f>
        <v/>
      </c>
      <c r="BJ19" s="6" t="str">
        <f>IF(BJ17="","",DSUM('Rozpis zápasů'!$F$1:$O$162,$B19,BJ16:BJ17))</f>
        <v/>
      </c>
      <c r="BK19" s="6" t="str">
        <f>IF(BK17="","",DSUM('Rozpis zápasů'!$F$1:$O$162,$B19,BK16:BK17))</f>
        <v/>
      </c>
      <c r="BL19" s="6" t="str">
        <f>IF(BL17="","",DSUM('Rozpis zápasů'!$F$1:$O$162,$B19,BL16:BL17))</f>
        <v/>
      </c>
      <c r="BM19" s="6" t="str">
        <f>IF(BM17="","",DSUM('Rozpis zápasů'!$F$1:$O$162,$B19,BM16:BM17))</f>
        <v/>
      </c>
      <c r="BN19" s="9" t="str">
        <f>IF(BN17="","",DSUM('Rozpis zápasů'!$F$1:$O$162,$B19,BN16:BN17))</f>
        <v/>
      </c>
    </row>
    <row r="20" spans="1:66" ht="16.5" thickBot="1" x14ac:dyDescent="0.3">
      <c r="A20" s="277" t="s">
        <v>31</v>
      </c>
      <c r="B20" s="280" t="s">
        <v>20</v>
      </c>
      <c r="C20" s="13" t="str">
        <f>IF(C17="","",DSUM('Rozpis zápasů'!$F$1:$O$162,$B20,C16:C17))</f>
        <v/>
      </c>
      <c r="D20" s="10">
        <f>IF(D17="","",DSUM('Rozpis zápasů'!$F$1:$O$162,$B20,D16:D17))</f>
        <v>0</v>
      </c>
      <c r="E20" s="10" t="str">
        <f>IF(E17="","",DSUM('Rozpis zápasů'!$F$1:$O$162,$B20,E16:E17))</f>
        <v/>
      </c>
      <c r="F20" s="10" t="str">
        <f>IF(F17="","",DSUM('Rozpis zápasů'!$F$1:$O$162,$B20,F16:F17))</f>
        <v/>
      </c>
      <c r="G20" s="10" t="str">
        <f>IF(G17="","",DSUM('Rozpis zápasů'!$F$1:$O$162,$B20,G16:G17))</f>
        <v/>
      </c>
      <c r="H20" s="10" t="str">
        <f>IF(H17="","",DSUM('Rozpis zápasů'!$F$1:$O$162,$B20,H16:H17))</f>
        <v/>
      </c>
      <c r="I20" s="10" t="str">
        <f>IF(I17="","",DSUM('Rozpis zápasů'!$F$1:$O$162,$B20,I16:I17))</f>
        <v/>
      </c>
      <c r="J20" s="11" t="str">
        <f>IF(J17="","",DSUM('Rozpis zápasů'!$F$1:$O$162,$B20,J16:J17))</f>
        <v/>
      </c>
      <c r="K20" s="13">
        <f>IF(K17="","",DSUM('Rozpis zápasů'!$F$1:$O$162,$B20,K16:K17))</f>
        <v>0</v>
      </c>
      <c r="L20" s="10" t="str">
        <f>IF(L17="","",DSUM('Rozpis zápasů'!$F$1:$O$162,$B20,L16:L17))</f>
        <v/>
      </c>
      <c r="M20" s="10" t="str">
        <f>IF(M17="","",DSUM('Rozpis zápasů'!$F$1:$O$162,$B20,M16:M17))</f>
        <v/>
      </c>
      <c r="N20" s="10" t="str">
        <f>IF(N17="","",DSUM('Rozpis zápasů'!$F$1:$O$162,$B20,N16:N17))</f>
        <v/>
      </c>
      <c r="O20" s="10" t="str">
        <f>IF(O17="","",DSUM('Rozpis zápasů'!$F$1:$O$162,$B20,O16:O17))</f>
        <v/>
      </c>
      <c r="P20" s="10" t="str">
        <f>IF(P17="","",DSUM('Rozpis zápasů'!$F$1:$O$162,$B20,P16:P17))</f>
        <v/>
      </c>
      <c r="Q20" s="10" t="str">
        <f>IF(Q17="","",DSUM('Rozpis zápasů'!$F$1:$O$162,$B20,Q16:Q17))</f>
        <v/>
      </c>
      <c r="R20" s="11" t="str">
        <f>IF(R17="","",DSUM('Rozpis zápasů'!$F$1:$O$162,$B20,R16:R17))</f>
        <v/>
      </c>
      <c r="S20" s="13" t="str">
        <f>IF(S17="","",DSUM('Rozpis zápasů'!$F$1:$O$162,$B20,S16:S17))</f>
        <v/>
      </c>
      <c r="T20" s="10" t="str">
        <f>IF(T17="","",DSUM('Rozpis zápasů'!$F$1:$O$162,$B20,T16:T17))</f>
        <v/>
      </c>
      <c r="U20" s="10" t="str">
        <f>IF(U17="","",DSUM('Rozpis zápasů'!$F$1:$O$162,$B20,U16:U17))</f>
        <v/>
      </c>
      <c r="V20" s="10">
        <f>IF(V17="","",DSUM('Rozpis zápasů'!$F$1:$O$162,$B20,V16:V17))</f>
        <v>0</v>
      </c>
      <c r="W20" s="10" t="str">
        <f>IF(W17="","",DSUM('Rozpis zápasů'!$F$1:$O$162,$B20,W16:W17))</f>
        <v/>
      </c>
      <c r="X20" s="10" t="str">
        <f>IF(X17="","",DSUM('Rozpis zápasů'!$F$1:$O$162,$B20,X16:X17))</f>
        <v/>
      </c>
      <c r="Y20" s="10" t="str">
        <f>IF(Y17="","",DSUM('Rozpis zápasů'!$F$1:$O$162,$B20,Y16:Y17))</f>
        <v/>
      </c>
      <c r="Z20" s="11" t="str">
        <f>IF(Z17="","",DSUM('Rozpis zápasů'!$F$1:$O$162,$B20,Z16:Z17))</f>
        <v/>
      </c>
      <c r="AA20" s="13" t="str">
        <f>IF(AA17="","",DSUM('Rozpis zápasů'!$F$1:$O$162,$B20,AA16:AA17))</f>
        <v/>
      </c>
      <c r="AB20" s="10" t="str">
        <f>IF(AB17="","",DSUM('Rozpis zápasů'!$F$1:$O$162,$B20,AB16:AB17))</f>
        <v/>
      </c>
      <c r="AC20" s="10" t="str">
        <f>IF(AC17="","",DSUM('Rozpis zápasů'!$F$1:$O$162,$B20,AC16:AC17))</f>
        <v/>
      </c>
      <c r="AD20" s="10" t="str">
        <f>IF(AD17="","",DSUM('Rozpis zápasů'!$F$1:$O$162,$B20,AD16:AD17))</f>
        <v/>
      </c>
      <c r="AE20" s="10" t="str">
        <f>IF(AE17="","",DSUM('Rozpis zápasů'!$F$1:$O$162,$B20,AE16:AE17))</f>
        <v/>
      </c>
      <c r="AF20" s="10">
        <f>IF(AF17="","",DSUM('Rozpis zápasů'!$F$1:$O$162,$B20,AF16:AF17))</f>
        <v>0</v>
      </c>
      <c r="AG20" s="10" t="str">
        <f>IF(AG17="","",DSUM('Rozpis zápasů'!$F$1:$O$162,$B20,AG16:AG17))</f>
        <v/>
      </c>
      <c r="AH20" s="11" t="str">
        <f>IF(AH17="","",DSUM('Rozpis zápasů'!$F$1:$O$162,$B20,AH16:AH17))</f>
        <v/>
      </c>
      <c r="AI20" s="13" t="str">
        <f>IF(AI17="","",DSUM('Rozpis zápasů'!$F$1:$O$162,$B20,AI16:AI17))</f>
        <v/>
      </c>
      <c r="AJ20" s="10" t="str">
        <f>IF(AJ17="","",DSUM('Rozpis zápasů'!$F$1:$O$162,$B20,AJ16:AJ17))</f>
        <v/>
      </c>
      <c r="AK20" s="10" t="str">
        <f>IF(AK17="","",DSUM('Rozpis zápasů'!$F$1:$O$162,$B20,AK16:AK17))</f>
        <v/>
      </c>
      <c r="AL20" s="10" t="str">
        <f>IF(AL17="","",DSUM('Rozpis zápasů'!$F$1:$O$162,$B20,AL16:AL17))</f>
        <v/>
      </c>
      <c r="AM20" s="10">
        <f>IF(AM17="","",DSUM('Rozpis zápasů'!$F$1:$O$162,$B20,AM16:AM17))</f>
        <v>0</v>
      </c>
      <c r="AN20" s="10" t="str">
        <f>IF(AN17="","",DSUM('Rozpis zápasů'!$F$1:$O$162,$B20,AN16:AN17))</f>
        <v/>
      </c>
      <c r="AO20" s="10" t="str">
        <f>IF(AO17="","",DSUM('Rozpis zápasů'!$F$1:$O$162,$B20,AO16:AO17))</f>
        <v/>
      </c>
      <c r="AP20" s="11" t="str">
        <f>IF(AP17="","",DSUM('Rozpis zápasů'!$F$1:$O$162,$B20,AP16:AP17))</f>
        <v/>
      </c>
      <c r="AQ20" s="13" t="str">
        <f>IF(AQ17="","",DSUM('Rozpis zápasů'!$F$1:$O$162,$B20,AQ16:AQ17))</f>
        <v/>
      </c>
      <c r="AR20" s="10" t="str">
        <f>IF(AR17="","",DSUM('Rozpis zápasů'!$F$1:$O$162,$B20,AR16:AR17))</f>
        <v/>
      </c>
      <c r="AS20" s="10">
        <f>IF(AS17="","",DSUM('Rozpis zápasů'!$F$1:$O$162,$B20,AS16:AS17))</f>
        <v>0</v>
      </c>
      <c r="AT20" s="10" t="str">
        <f>IF(AT17="","",DSUM('Rozpis zápasů'!$F$1:$O$162,$B20,AT16:AT17))</f>
        <v/>
      </c>
      <c r="AU20" s="10" t="str">
        <f>IF(AU17="","",DSUM('Rozpis zápasů'!$F$1:$O$162,$B20,AU16:AU17))</f>
        <v/>
      </c>
      <c r="AV20" s="10" t="str">
        <f>IF(AV17="","",DSUM('Rozpis zápasů'!$F$1:$O$162,$B20,AV16:AV17))</f>
        <v/>
      </c>
      <c r="AW20" s="10" t="str">
        <f>IF(AW17="","",DSUM('Rozpis zápasů'!$F$1:$O$162,$B20,AW16:AW17))</f>
        <v/>
      </c>
      <c r="AX20" s="11" t="str">
        <f>IF(AX17="","",DSUM('Rozpis zápasů'!$F$1:$O$162,$B20,AX16:AX17))</f>
        <v/>
      </c>
      <c r="AY20" s="13" t="str">
        <f>IF(AY17="","",DSUM('Rozpis zápasů'!$F$1:$O$162,$B20,AY16:AY17))</f>
        <v/>
      </c>
      <c r="AZ20" s="10" t="str">
        <f>IF(AZ17="","",DSUM('Rozpis zápasů'!$F$1:$O$162,$B20,AZ16:AZ17))</f>
        <v/>
      </c>
      <c r="BA20" s="10" t="str">
        <f>IF(BA17="","",DSUM('Rozpis zápasů'!$F$1:$O$162,$B20,BA16:BA17))</f>
        <v/>
      </c>
      <c r="BB20" s="10" t="str">
        <f>IF(BB17="","",DSUM('Rozpis zápasů'!$F$1:$O$162,$B20,BB16:BB17))</f>
        <v/>
      </c>
      <c r="BC20" s="10" t="str">
        <f>IF(BC17="","",DSUM('Rozpis zápasů'!$F$1:$O$162,$B20,BC16:BC17))</f>
        <v/>
      </c>
      <c r="BD20" s="10" t="str">
        <f>IF(BD17="","",DSUM('Rozpis zápasů'!$F$1:$O$162,$B20,BD16:BD17))</f>
        <v/>
      </c>
      <c r="BE20" s="10" t="str">
        <f>IF(BE17="","",DSUM('Rozpis zápasů'!$F$1:$O$162,$B20,BE16:BE17))</f>
        <v/>
      </c>
      <c r="BF20" s="11" t="str">
        <f>IF(BF17="","",DSUM('Rozpis zápasů'!$F$1:$O$162,$B20,BF16:BF17))</f>
        <v/>
      </c>
      <c r="BG20" s="13" t="str">
        <f>IF(BG17="","",DSUM('Rozpis zápasů'!$F$1:$O$162,$B20,BG16:BG17))</f>
        <v/>
      </c>
      <c r="BH20" s="10" t="str">
        <f>IF(BH17="","",DSUM('Rozpis zápasů'!$F$1:$O$162,$B20,BH16:BH17))</f>
        <v/>
      </c>
      <c r="BI20" s="10" t="str">
        <f>IF(BI17="","",DSUM('Rozpis zápasů'!$F$1:$O$162,$B20,BI16:BI17))</f>
        <v/>
      </c>
      <c r="BJ20" s="10" t="str">
        <f>IF(BJ17="","",DSUM('Rozpis zápasů'!$F$1:$O$162,$B20,BJ16:BJ17))</f>
        <v/>
      </c>
      <c r="BK20" s="10" t="str">
        <f>IF(BK17="","",DSUM('Rozpis zápasů'!$F$1:$O$162,$B20,BK16:BK17))</f>
        <v/>
      </c>
      <c r="BL20" s="10" t="str">
        <f>IF(BL17="","",DSUM('Rozpis zápasů'!$F$1:$O$162,$B20,BL16:BL17))</f>
        <v/>
      </c>
      <c r="BM20" s="10" t="str">
        <f>IF(BM17="","",DSUM('Rozpis zápasů'!$F$1:$O$162,$B20,BM16:BM17))</f>
        <v/>
      </c>
      <c r="BN20" s="11" t="str">
        <f>IF(BN17="","",DSUM('Rozpis zápasů'!$F$1:$O$162,$B20,BN16:BN17))</f>
        <v/>
      </c>
    </row>
    <row r="21" spans="1:66" ht="15.75" x14ac:dyDescent="0.25">
      <c r="A21" s="2100" t="s">
        <v>138</v>
      </c>
      <c r="B21" s="2101"/>
      <c r="C21" s="28">
        <f t="shared" ref="C21:AH21" si="15">SUM(C18,C13)</f>
        <v>0</v>
      </c>
      <c r="D21" s="29">
        <f t="shared" si="15"/>
        <v>0</v>
      </c>
      <c r="E21" s="29">
        <f t="shared" si="15"/>
        <v>0</v>
      </c>
      <c r="F21" s="29">
        <f t="shared" si="15"/>
        <v>0</v>
      </c>
      <c r="G21" s="29">
        <f t="shared" si="15"/>
        <v>0</v>
      </c>
      <c r="H21" s="29">
        <f t="shared" si="15"/>
        <v>0</v>
      </c>
      <c r="I21" s="29">
        <f t="shared" si="15"/>
        <v>0</v>
      </c>
      <c r="J21" s="30">
        <f t="shared" si="15"/>
        <v>0</v>
      </c>
      <c r="K21" s="28">
        <f t="shared" si="15"/>
        <v>0</v>
      </c>
      <c r="L21" s="29">
        <f t="shared" si="15"/>
        <v>0</v>
      </c>
      <c r="M21" s="29">
        <f t="shared" si="15"/>
        <v>0</v>
      </c>
      <c r="N21" s="29">
        <f t="shared" si="15"/>
        <v>0</v>
      </c>
      <c r="O21" s="29">
        <f t="shared" si="15"/>
        <v>0</v>
      </c>
      <c r="P21" s="29">
        <f t="shared" si="15"/>
        <v>0</v>
      </c>
      <c r="Q21" s="29">
        <f t="shared" si="15"/>
        <v>0</v>
      </c>
      <c r="R21" s="30">
        <f t="shared" si="15"/>
        <v>0</v>
      </c>
      <c r="S21" s="28">
        <f t="shared" si="15"/>
        <v>0</v>
      </c>
      <c r="T21" s="29">
        <f t="shared" si="15"/>
        <v>0</v>
      </c>
      <c r="U21" s="29">
        <f t="shared" si="15"/>
        <v>0</v>
      </c>
      <c r="V21" s="29">
        <f t="shared" si="15"/>
        <v>0</v>
      </c>
      <c r="W21" s="29">
        <f t="shared" si="15"/>
        <v>0</v>
      </c>
      <c r="X21" s="29">
        <f t="shared" si="15"/>
        <v>0</v>
      </c>
      <c r="Y21" s="29">
        <f t="shared" si="15"/>
        <v>0</v>
      </c>
      <c r="Z21" s="30">
        <f t="shared" si="15"/>
        <v>0</v>
      </c>
      <c r="AA21" s="28">
        <f t="shared" si="15"/>
        <v>0</v>
      </c>
      <c r="AB21" s="29">
        <f t="shared" si="15"/>
        <v>0</v>
      </c>
      <c r="AC21" s="29">
        <f t="shared" si="15"/>
        <v>0</v>
      </c>
      <c r="AD21" s="29">
        <f t="shared" si="15"/>
        <v>0</v>
      </c>
      <c r="AE21" s="29">
        <f t="shared" si="15"/>
        <v>0</v>
      </c>
      <c r="AF21" s="29">
        <f t="shared" si="15"/>
        <v>0</v>
      </c>
      <c r="AG21" s="29">
        <f t="shared" si="15"/>
        <v>0</v>
      </c>
      <c r="AH21" s="30">
        <f t="shared" si="15"/>
        <v>0</v>
      </c>
      <c r="AI21" s="28">
        <f t="shared" ref="AI21:BN21" si="16">SUM(AI18,AI13)</f>
        <v>0</v>
      </c>
      <c r="AJ21" s="29">
        <f t="shared" si="16"/>
        <v>0</v>
      </c>
      <c r="AK21" s="29">
        <f t="shared" si="16"/>
        <v>0</v>
      </c>
      <c r="AL21" s="29">
        <f t="shared" si="16"/>
        <v>0</v>
      </c>
      <c r="AM21" s="29">
        <f t="shared" si="16"/>
        <v>0</v>
      </c>
      <c r="AN21" s="29">
        <f t="shared" si="16"/>
        <v>0</v>
      </c>
      <c r="AO21" s="29">
        <f t="shared" si="16"/>
        <v>0</v>
      </c>
      <c r="AP21" s="30">
        <f t="shared" si="16"/>
        <v>0</v>
      </c>
      <c r="AQ21" s="28">
        <f t="shared" si="16"/>
        <v>0</v>
      </c>
      <c r="AR21" s="29">
        <f t="shared" si="16"/>
        <v>0</v>
      </c>
      <c r="AS21" s="29">
        <f t="shared" si="16"/>
        <v>0</v>
      </c>
      <c r="AT21" s="29">
        <f t="shared" si="16"/>
        <v>0</v>
      </c>
      <c r="AU21" s="29">
        <f t="shared" si="16"/>
        <v>0</v>
      </c>
      <c r="AV21" s="29">
        <f t="shared" si="16"/>
        <v>0</v>
      </c>
      <c r="AW21" s="29">
        <f t="shared" si="16"/>
        <v>0</v>
      </c>
      <c r="AX21" s="30">
        <f t="shared" si="16"/>
        <v>0</v>
      </c>
      <c r="AY21" s="28">
        <f t="shared" si="16"/>
        <v>0</v>
      </c>
      <c r="AZ21" s="29">
        <f t="shared" si="16"/>
        <v>0</v>
      </c>
      <c r="BA21" s="29">
        <f t="shared" si="16"/>
        <v>0</v>
      </c>
      <c r="BB21" s="29">
        <f t="shared" si="16"/>
        <v>0</v>
      </c>
      <c r="BC21" s="29">
        <f t="shared" si="16"/>
        <v>0</v>
      </c>
      <c r="BD21" s="29">
        <f t="shared" si="16"/>
        <v>0</v>
      </c>
      <c r="BE21" s="29">
        <f t="shared" si="16"/>
        <v>0</v>
      </c>
      <c r="BF21" s="30">
        <f t="shared" si="16"/>
        <v>0</v>
      </c>
      <c r="BG21" s="28">
        <f t="shared" si="16"/>
        <v>0</v>
      </c>
      <c r="BH21" s="29">
        <f t="shared" si="16"/>
        <v>0</v>
      </c>
      <c r="BI21" s="29">
        <f t="shared" si="16"/>
        <v>0</v>
      </c>
      <c r="BJ21" s="29">
        <f t="shared" si="16"/>
        <v>0</v>
      </c>
      <c r="BK21" s="29">
        <f t="shared" si="16"/>
        <v>0</v>
      </c>
      <c r="BL21" s="29">
        <f t="shared" si="16"/>
        <v>0</v>
      </c>
      <c r="BM21" s="29">
        <f t="shared" si="16"/>
        <v>0</v>
      </c>
      <c r="BN21" s="30">
        <f t="shared" si="16"/>
        <v>0</v>
      </c>
    </row>
    <row r="22" spans="1:66" ht="15.75" x14ac:dyDescent="0.25">
      <c r="A22" s="2102" t="s">
        <v>139</v>
      </c>
      <c r="B22" s="2103"/>
      <c r="C22" s="31">
        <f t="shared" ref="C22:AH22" si="17">SUM(C19,C14)</f>
        <v>0</v>
      </c>
      <c r="D22" s="32">
        <f t="shared" si="17"/>
        <v>0</v>
      </c>
      <c r="E22" s="32">
        <f t="shared" si="17"/>
        <v>0</v>
      </c>
      <c r="F22" s="32">
        <f t="shared" si="17"/>
        <v>0</v>
      </c>
      <c r="G22" s="32">
        <f t="shared" si="17"/>
        <v>0</v>
      </c>
      <c r="H22" s="32">
        <f t="shared" si="17"/>
        <v>0</v>
      </c>
      <c r="I22" s="32">
        <f t="shared" si="17"/>
        <v>0</v>
      </c>
      <c r="J22" s="33">
        <f t="shared" si="17"/>
        <v>0</v>
      </c>
      <c r="K22" s="31">
        <f t="shared" si="17"/>
        <v>0</v>
      </c>
      <c r="L22" s="32">
        <f t="shared" si="17"/>
        <v>0</v>
      </c>
      <c r="M22" s="32">
        <f t="shared" si="17"/>
        <v>0</v>
      </c>
      <c r="N22" s="32">
        <f t="shared" si="17"/>
        <v>0</v>
      </c>
      <c r="O22" s="32">
        <f t="shared" si="17"/>
        <v>0</v>
      </c>
      <c r="P22" s="32">
        <f t="shared" si="17"/>
        <v>0</v>
      </c>
      <c r="Q22" s="32">
        <f t="shared" si="17"/>
        <v>0</v>
      </c>
      <c r="R22" s="33">
        <f t="shared" si="17"/>
        <v>0</v>
      </c>
      <c r="S22" s="31">
        <f t="shared" si="17"/>
        <v>0</v>
      </c>
      <c r="T22" s="32">
        <f t="shared" si="17"/>
        <v>0</v>
      </c>
      <c r="U22" s="32">
        <f t="shared" si="17"/>
        <v>0</v>
      </c>
      <c r="V22" s="32">
        <f t="shared" si="17"/>
        <v>0</v>
      </c>
      <c r="W22" s="32">
        <f t="shared" si="17"/>
        <v>0</v>
      </c>
      <c r="X22" s="32">
        <f t="shared" si="17"/>
        <v>0</v>
      </c>
      <c r="Y22" s="32">
        <f t="shared" si="17"/>
        <v>0</v>
      </c>
      <c r="Z22" s="33">
        <f t="shared" si="17"/>
        <v>0</v>
      </c>
      <c r="AA22" s="31">
        <f t="shared" si="17"/>
        <v>0</v>
      </c>
      <c r="AB22" s="32">
        <f t="shared" si="17"/>
        <v>0</v>
      </c>
      <c r="AC22" s="32">
        <f t="shared" si="17"/>
        <v>0</v>
      </c>
      <c r="AD22" s="32">
        <f t="shared" si="17"/>
        <v>0</v>
      </c>
      <c r="AE22" s="32">
        <f t="shared" si="17"/>
        <v>0</v>
      </c>
      <c r="AF22" s="32">
        <f t="shared" si="17"/>
        <v>0</v>
      </c>
      <c r="AG22" s="32">
        <f t="shared" si="17"/>
        <v>0</v>
      </c>
      <c r="AH22" s="33">
        <f t="shared" si="17"/>
        <v>0</v>
      </c>
      <c r="AI22" s="31">
        <f t="shared" ref="AI22:BN22" si="18">SUM(AI19,AI14)</f>
        <v>0</v>
      </c>
      <c r="AJ22" s="32">
        <f t="shared" si="18"/>
        <v>0</v>
      </c>
      <c r="AK22" s="32">
        <f t="shared" si="18"/>
        <v>0</v>
      </c>
      <c r="AL22" s="32">
        <f t="shared" si="18"/>
        <v>0</v>
      </c>
      <c r="AM22" s="32">
        <f t="shared" si="18"/>
        <v>0</v>
      </c>
      <c r="AN22" s="32">
        <f t="shared" si="18"/>
        <v>0</v>
      </c>
      <c r="AO22" s="32">
        <f t="shared" si="18"/>
        <v>0</v>
      </c>
      <c r="AP22" s="33">
        <f t="shared" si="18"/>
        <v>0</v>
      </c>
      <c r="AQ22" s="31">
        <f t="shared" si="18"/>
        <v>0</v>
      </c>
      <c r="AR22" s="32">
        <f t="shared" si="18"/>
        <v>0</v>
      </c>
      <c r="AS22" s="32">
        <f t="shared" si="18"/>
        <v>0</v>
      </c>
      <c r="AT22" s="32">
        <f t="shared" si="18"/>
        <v>0</v>
      </c>
      <c r="AU22" s="32">
        <f t="shared" si="18"/>
        <v>0</v>
      </c>
      <c r="AV22" s="32">
        <f t="shared" si="18"/>
        <v>0</v>
      </c>
      <c r="AW22" s="32">
        <f t="shared" si="18"/>
        <v>0</v>
      </c>
      <c r="AX22" s="33">
        <f t="shared" si="18"/>
        <v>0</v>
      </c>
      <c r="AY22" s="31">
        <f t="shared" si="18"/>
        <v>0</v>
      </c>
      <c r="AZ22" s="32">
        <f t="shared" si="18"/>
        <v>0</v>
      </c>
      <c r="BA22" s="32">
        <f t="shared" si="18"/>
        <v>0</v>
      </c>
      <c r="BB22" s="32">
        <f t="shared" si="18"/>
        <v>0</v>
      </c>
      <c r="BC22" s="32">
        <f t="shared" si="18"/>
        <v>0</v>
      </c>
      <c r="BD22" s="32">
        <f t="shared" si="18"/>
        <v>0</v>
      </c>
      <c r="BE22" s="32">
        <f t="shared" si="18"/>
        <v>0</v>
      </c>
      <c r="BF22" s="33">
        <f t="shared" si="18"/>
        <v>0</v>
      </c>
      <c r="BG22" s="31">
        <f t="shared" si="18"/>
        <v>0</v>
      </c>
      <c r="BH22" s="32">
        <f t="shared" si="18"/>
        <v>0</v>
      </c>
      <c r="BI22" s="32">
        <f t="shared" si="18"/>
        <v>0</v>
      </c>
      <c r="BJ22" s="32">
        <f t="shared" si="18"/>
        <v>0</v>
      </c>
      <c r="BK22" s="32">
        <f t="shared" si="18"/>
        <v>0</v>
      </c>
      <c r="BL22" s="32">
        <f t="shared" si="18"/>
        <v>0</v>
      </c>
      <c r="BM22" s="32">
        <f t="shared" si="18"/>
        <v>0</v>
      </c>
      <c r="BN22" s="33">
        <f t="shared" si="18"/>
        <v>0</v>
      </c>
    </row>
    <row r="23" spans="1:66" ht="15.75" x14ac:dyDescent="0.25">
      <c r="A23" s="2102" t="s">
        <v>140</v>
      </c>
      <c r="B23" s="2103"/>
      <c r="C23" s="31">
        <f t="shared" ref="C23:AH23" si="19">SUM(C20,C15)</f>
        <v>0</v>
      </c>
      <c r="D23" s="32">
        <f t="shared" si="19"/>
        <v>0</v>
      </c>
      <c r="E23" s="32">
        <f t="shared" si="19"/>
        <v>0</v>
      </c>
      <c r="F23" s="32">
        <f t="shared" si="19"/>
        <v>0</v>
      </c>
      <c r="G23" s="32">
        <f t="shared" si="19"/>
        <v>0</v>
      </c>
      <c r="H23" s="32">
        <f t="shared" si="19"/>
        <v>0</v>
      </c>
      <c r="I23" s="32">
        <f t="shared" si="19"/>
        <v>0</v>
      </c>
      <c r="J23" s="33">
        <f t="shared" si="19"/>
        <v>0</v>
      </c>
      <c r="K23" s="31">
        <f t="shared" si="19"/>
        <v>0</v>
      </c>
      <c r="L23" s="32">
        <f t="shared" si="19"/>
        <v>0</v>
      </c>
      <c r="M23" s="32">
        <f t="shared" si="19"/>
        <v>0</v>
      </c>
      <c r="N23" s="32">
        <f t="shared" si="19"/>
        <v>0</v>
      </c>
      <c r="O23" s="32">
        <f t="shared" si="19"/>
        <v>0</v>
      </c>
      <c r="P23" s="32">
        <f t="shared" si="19"/>
        <v>0</v>
      </c>
      <c r="Q23" s="32">
        <f t="shared" si="19"/>
        <v>0</v>
      </c>
      <c r="R23" s="33">
        <f t="shared" si="19"/>
        <v>0</v>
      </c>
      <c r="S23" s="31">
        <f t="shared" si="19"/>
        <v>0</v>
      </c>
      <c r="T23" s="32">
        <f t="shared" si="19"/>
        <v>0</v>
      </c>
      <c r="U23" s="32">
        <f t="shared" si="19"/>
        <v>0</v>
      </c>
      <c r="V23" s="32">
        <f t="shared" si="19"/>
        <v>0</v>
      </c>
      <c r="W23" s="32">
        <f t="shared" si="19"/>
        <v>0</v>
      </c>
      <c r="X23" s="32">
        <f t="shared" si="19"/>
        <v>0</v>
      </c>
      <c r="Y23" s="32">
        <f t="shared" si="19"/>
        <v>0</v>
      </c>
      <c r="Z23" s="33">
        <f t="shared" si="19"/>
        <v>0</v>
      </c>
      <c r="AA23" s="31">
        <f t="shared" si="19"/>
        <v>0</v>
      </c>
      <c r="AB23" s="32">
        <f t="shared" si="19"/>
        <v>0</v>
      </c>
      <c r="AC23" s="32">
        <f t="shared" si="19"/>
        <v>0</v>
      </c>
      <c r="AD23" s="32">
        <f t="shared" si="19"/>
        <v>0</v>
      </c>
      <c r="AE23" s="32">
        <f t="shared" si="19"/>
        <v>0</v>
      </c>
      <c r="AF23" s="32">
        <f t="shared" si="19"/>
        <v>0</v>
      </c>
      <c r="AG23" s="32">
        <f t="shared" si="19"/>
        <v>0</v>
      </c>
      <c r="AH23" s="33">
        <f t="shared" si="19"/>
        <v>0</v>
      </c>
      <c r="AI23" s="31">
        <f t="shared" ref="AI23:BN23" si="20">SUM(AI20,AI15)</f>
        <v>0</v>
      </c>
      <c r="AJ23" s="32">
        <f t="shared" si="20"/>
        <v>0</v>
      </c>
      <c r="AK23" s="32">
        <f t="shared" si="20"/>
        <v>0</v>
      </c>
      <c r="AL23" s="32">
        <f t="shared" si="20"/>
        <v>0</v>
      </c>
      <c r="AM23" s="32">
        <f t="shared" si="20"/>
        <v>0</v>
      </c>
      <c r="AN23" s="32">
        <f t="shared" si="20"/>
        <v>0</v>
      </c>
      <c r="AO23" s="32">
        <f t="shared" si="20"/>
        <v>0</v>
      </c>
      <c r="AP23" s="33">
        <f t="shared" si="20"/>
        <v>0</v>
      </c>
      <c r="AQ23" s="31">
        <f t="shared" si="20"/>
        <v>0</v>
      </c>
      <c r="AR23" s="32">
        <f t="shared" si="20"/>
        <v>0</v>
      </c>
      <c r="AS23" s="32">
        <f t="shared" si="20"/>
        <v>0</v>
      </c>
      <c r="AT23" s="32">
        <f t="shared" si="20"/>
        <v>0</v>
      </c>
      <c r="AU23" s="32">
        <f t="shared" si="20"/>
        <v>0</v>
      </c>
      <c r="AV23" s="32">
        <f t="shared" si="20"/>
        <v>0</v>
      </c>
      <c r="AW23" s="32">
        <f t="shared" si="20"/>
        <v>0</v>
      </c>
      <c r="AX23" s="33">
        <f t="shared" si="20"/>
        <v>0</v>
      </c>
      <c r="AY23" s="31">
        <f t="shared" si="20"/>
        <v>0</v>
      </c>
      <c r="AZ23" s="32">
        <f t="shared" si="20"/>
        <v>0</v>
      </c>
      <c r="BA23" s="32">
        <f t="shared" si="20"/>
        <v>0</v>
      </c>
      <c r="BB23" s="32">
        <f t="shared" si="20"/>
        <v>0</v>
      </c>
      <c r="BC23" s="32">
        <f t="shared" si="20"/>
        <v>0</v>
      </c>
      <c r="BD23" s="32">
        <f t="shared" si="20"/>
        <v>0</v>
      </c>
      <c r="BE23" s="32">
        <f t="shared" si="20"/>
        <v>0</v>
      </c>
      <c r="BF23" s="33">
        <f t="shared" si="20"/>
        <v>0</v>
      </c>
      <c r="BG23" s="31">
        <f t="shared" si="20"/>
        <v>0</v>
      </c>
      <c r="BH23" s="32">
        <f t="shared" si="20"/>
        <v>0</v>
      </c>
      <c r="BI23" s="32">
        <f t="shared" si="20"/>
        <v>0</v>
      </c>
      <c r="BJ23" s="32">
        <f t="shared" si="20"/>
        <v>0</v>
      </c>
      <c r="BK23" s="32">
        <f t="shared" si="20"/>
        <v>0</v>
      </c>
      <c r="BL23" s="32">
        <f t="shared" si="20"/>
        <v>0</v>
      </c>
      <c r="BM23" s="32">
        <f t="shared" si="20"/>
        <v>0</v>
      </c>
      <c r="BN23" s="33">
        <f t="shared" si="20"/>
        <v>0</v>
      </c>
    </row>
    <row r="24" spans="1:66" ht="15.75" x14ac:dyDescent="0.25">
      <c r="A24" s="2102" t="s">
        <v>141</v>
      </c>
      <c r="B24" s="2103"/>
      <c r="C24" s="49" t="str">
        <f t="shared" ref="C24:AH24" si="21">IF(C12="","",C22-C23)</f>
        <v/>
      </c>
      <c r="D24" s="50">
        <f t="shared" si="21"/>
        <v>0</v>
      </c>
      <c r="E24" s="50" t="str">
        <f t="shared" si="21"/>
        <v/>
      </c>
      <c r="F24" s="50" t="str">
        <f t="shared" si="21"/>
        <v/>
      </c>
      <c r="G24" s="50" t="str">
        <f t="shared" si="21"/>
        <v/>
      </c>
      <c r="H24" s="50" t="str">
        <f t="shared" si="21"/>
        <v/>
      </c>
      <c r="I24" s="50" t="str">
        <f t="shared" si="21"/>
        <v/>
      </c>
      <c r="J24" s="51" t="str">
        <f t="shared" si="21"/>
        <v/>
      </c>
      <c r="K24" s="49">
        <f t="shared" si="21"/>
        <v>0</v>
      </c>
      <c r="L24" s="50" t="str">
        <f t="shared" si="21"/>
        <v/>
      </c>
      <c r="M24" s="50" t="str">
        <f t="shared" si="21"/>
        <v/>
      </c>
      <c r="N24" s="50" t="str">
        <f t="shared" si="21"/>
        <v/>
      </c>
      <c r="O24" s="50" t="str">
        <f t="shared" si="21"/>
        <v/>
      </c>
      <c r="P24" s="50" t="str">
        <f t="shared" si="21"/>
        <v/>
      </c>
      <c r="Q24" s="50" t="str">
        <f t="shared" si="21"/>
        <v/>
      </c>
      <c r="R24" s="51" t="str">
        <f t="shared" si="21"/>
        <v/>
      </c>
      <c r="S24" s="49" t="str">
        <f t="shared" si="21"/>
        <v/>
      </c>
      <c r="T24" s="50" t="str">
        <f t="shared" si="21"/>
        <v/>
      </c>
      <c r="U24" s="50" t="str">
        <f t="shared" si="21"/>
        <v/>
      </c>
      <c r="V24" s="50">
        <f t="shared" si="21"/>
        <v>0</v>
      </c>
      <c r="W24" s="50" t="str">
        <f t="shared" si="21"/>
        <v/>
      </c>
      <c r="X24" s="50" t="str">
        <f t="shared" si="21"/>
        <v/>
      </c>
      <c r="Y24" s="50" t="str">
        <f t="shared" si="21"/>
        <v/>
      </c>
      <c r="Z24" s="51" t="str">
        <f t="shared" si="21"/>
        <v/>
      </c>
      <c r="AA24" s="49" t="str">
        <f t="shared" si="21"/>
        <v/>
      </c>
      <c r="AB24" s="50" t="str">
        <f t="shared" si="21"/>
        <v/>
      </c>
      <c r="AC24" s="50" t="str">
        <f t="shared" si="21"/>
        <v/>
      </c>
      <c r="AD24" s="50" t="str">
        <f t="shared" si="21"/>
        <v/>
      </c>
      <c r="AE24" s="50" t="str">
        <f t="shared" si="21"/>
        <v/>
      </c>
      <c r="AF24" s="50">
        <f t="shared" si="21"/>
        <v>0</v>
      </c>
      <c r="AG24" s="50" t="str">
        <f t="shared" si="21"/>
        <v/>
      </c>
      <c r="AH24" s="51" t="str">
        <f t="shared" si="21"/>
        <v/>
      </c>
      <c r="AI24" s="49" t="str">
        <f t="shared" ref="AI24:BN24" si="22">IF(AI12="","",AI22-AI23)</f>
        <v/>
      </c>
      <c r="AJ24" s="50" t="str">
        <f t="shared" si="22"/>
        <v/>
      </c>
      <c r="AK24" s="50" t="str">
        <f t="shared" si="22"/>
        <v/>
      </c>
      <c r="AL24" s="50" t="str">
        <f t="shared" si="22"/>
        <v/>
      </c>
      <c r="AM24" s="50">
        <f t="shared" si="22"/>
        <v>0</v>
      </c>
      <c r="AN24" s="50" t="str">
        <f t="shared" si="22"/>
        <v/>
      </c>
      <c r="AO24" s="50" t="str">
        <f t="shared" si="22"/>
        <v/>
      </c>
      <c r="AP24" s="51" t="str">
        <f t="shared" si="22"/>
        <v/>
      </c>
      <c r="AQ24" s="49" t="str">
        <f t="shared" si="22"/>
        <v/>
      </c>
      <c r="AR24" s="50" t="str">
        <f t="shared" si="22"/>
        <v/>
      </c>
      <c r="AS24" s="50">
        <f t="shared" si="22"/>
        <v>0</v>
      </c>
      <c r="AT24" s="50" t="str">
        <f t="shared" si="22"/>
        <v/>
      </c>
      <c r="AU24" s="50" t="str">
        <f t="shared" si="22"/>
        <v/>
      </c>
      <c r="AV24" s="50" t="str">
        <f t="shared" si="22"/>
        <v/>
      </c>
      <c r="AW24" s="50" t="str">
        <f t="shared" si="22"/>
        <v/>
      </c>
      <c r="AX24" s="51" t="str">
        <f t="shared" si="22"/>
        <v/>
      </c>
      <c r="AY24" s="49" t="str">
        <f t="shared" si="22"/>
        <v/>
      </c>
      <c r="AZ24" s="50" t="str">
        <f t="shared" si="22"/>
        <v/>
      </c>
      <c r="BA24" s="50" t="str">
        <f t="shared" si="22"/>
        <v/>
      </c>
      <c r="BB24" s="50" t="str">
        <f t="shared" si="22"/>
        <v/>
      </c>
      <c r="BC24" s="50" t="str">
        <f t="shared" si="22"/>
        <v/>
      </c>
      <c r="BD24" s="50" t="str">
        <f t="shared" si="22"/>
        <v/>
      </c>
      <c r="BE24" s="50" t="str">
        <f t="shared" si="22"/>
        <v/>
      </c>
      <c r="BF24" s="51" t="str">
        <f t="shared" si="22"/>
        <v/>
      </c>
      <c r="BG24" s="49" t="str">
        <f t="shared" si="22"/>
        <v/>
      </c>
      <c r="BH24" s="50" t="str">
        <f t="shared" si="22"/>
        <v/>
      </c>
      <c r="BI24" s="50" t="str">
        <f t="shared" si="22"/>
        <v/>
      </c>
      <c r="BJ24" s="50" t="str">
        <f t="shared" si="22"/>
        <v/>
      </c>
      <c r="BK24" s="50" t="str">
        <f t="shared" si="22"/>
        <v/>
      </c>
      <c r="BL24" s="50" t="str">
        <f t="shared" si="22"/>
        <v/>
      </c>
      <c r="BM24" s="50" t="str">
        <f t="shared" si="22"/>
        <v/>
      </c>
      <c r="BN24" s="51" t="str">
        <f t="shared" si="22"/>
        <v/>
      </c>
    </row>
    <row r="25" spans="1:66" ht="30.75" customHeight="1" thickBot="1" x14ac:dyDescent="0.3">
      <c r="A25" s="2104" t="s">
        <v>142</v>
      </c>
      <c r="B25" s="2105"/>
      <c r="C25" s="67" t="str">
        <f t="shared" ref="C25:AH25" si="23">IF(C12="","",IF(C23=0,MAX($C$3:$J$3)+1,C22/C23))</f>
        <v/>
      </c>
      <c r="D25" s="68">
        <f t="shared" si="23"/>
        <v>11</v>
      </c>
      <c r="E25" s="68" t="str">
        <f t="shared" si="23"/>
        <v/>
      </c>
      <c r="F25" s="68" t="str">
        <f t="shared" si="23"/>
        <v/>
      </c>
      <c r="G25" s="68" t="str">
        <f t="shared" si="23"/>
        <v/>
      </c>
      <c r="H25" s="68" t="str">
        <f t="shared" si="23"/>
        <v/>
      </c>
      <c r="I25" s="68" t="str">
        <f t="shared" si="23"/>
        <v/>
      </c>
      <c r="J25" s="69" t="str">
        <f t="shared" si="23"/>
        <v/>
      </c>
      <c r="K25" s="67">
        <f t="shared" si="23"/>
        <v>11</v>
      </c>
      <c r="L25" s="68" t="str">
        <f t="shared" si="23"/>
        <v/>
      </c>
      <c r="M25" s="68" t="str">
        <f t="shared" si="23"/>
        <v/>
      </c>
      <c r="N25" s="68" t="str">
        <f t="shared" si="23"/>
        <v/>
      </c>
      <c r="O25" s="68" t="str">
        <f t="shared" si="23"/>
        <v/>
      </c>
      <c r="P25" s="68" t="str">
        <f t="shared" si="23"/>
        <v/>
      </c>
      <c r="Q25" s="68" t="str">
        <f t="shared" si="23"/>
        <v/>
      </c>
      <c r="R25" s="69" t="str">
        <f t="shared" si="23"/>
        <v/>
      </c>
      <c r="S25" s="67" t="str">
        <f t="shared" si="23"/>
        <v/>
      </c>
      <c r="T25" s="68" t="str">
        <f t="shared" si="23"/>
        <v/>
      </c>
      <c r="U25" s="68" t="str">
        <f t="shared" si="23"/>
        <v/>
      </c>
      <c r="V25" s="68">
        <f t="shared" si="23"/>
        <v>11</v>
      </c>
      <c r="W25" s="68" t="str">
        <f t="shared" si="23"/>
        <v/>
      </c>
      <c r="X25" s="68" t="str">
        <f t="shared" si="23"/>
        <v/>
      </c>
      <c r="Y25" s="68" t="str">
        <f t="shared" si="23"/>
        <v/>
      </c>
      <c r="Z25" s="69" t="str">
        <f t="shared" si="23"/>
        <v/>
      </c>
      <c r="AA25" s="67" t="str">
        <f t="shared" si="23"/>
        <v/>
      </c>
      <c r="AB25" s="68" t="str">
        <f t="shared" si="23"/>
        <v/>
      </c>
      <c r="AC25" s="68" t="str">
        <f t="shared" si="23"/>
        <v/>
      </c>
      <c r="AD25" s="68" t="str">
        <f t="shared" si="23"/>
        <v/>
      </c>
      <c r="AE25" s="68" t="str">
        <f t="shared" si="23"/>
        <v/>
      </c>
      <c r="AF25" s="68">
        <f t="shared" si="23"/>
        <v>11</v>
      </c>
      <c r="AG25" s="68" t="str">
        <f t="shared" si="23"/>
        <v/>
      </c>
      <c r="AH25" s="69" t="str">
        <f t="shared" si="23"/>
        <v/>
      </c>
      <c r="AI25" s="67" t="str">
        <f t="shared" ref="AI25:BN25" si="24">IF(AI12="","",IF(AI23=0,MAX($C$3:$J$3)+1,AI22/AI23))</f>
        <v/>
      </c>
      <c r="AJ25" s="68" t="str">
        <f t="shared" si="24"/>
        <v/>
      </c>
      <c r="AK25" s="68" t="str">
        <f t="shared" si="24"/>
        <v/>
      </c>
      <c r="AL25" s="68" t="str">
        <f t="shared" si="24"/>
        <v/>
      </c>
      <c r="AM25" s="68">
        <f t="shared" si="24"/>
        <v>11</v>
      </c>
      <c r="AN25" s="68" t="str">
        <f t="shared" si="24"/>
        <v/>
      </c>
      <c r="AO25" s="68" t="str">
        <f t="shared" si="24"/>
        <v/>
      </c>
      <c r="AP25" s="69" t="str">
        <f t="shared" si="24"/>
        <v/>
      </c>
      <c r="AQ25" s="67" t="str">
        <f t="shared" si="24"/>
        <v/>
      </c>
      <c r="AR25" s="68" t="str">
        <f t="shared" si="24"/>
        <v/>
      </c>
      <c r="AS25" s="68">
        <f t="shared" si="24"/>
        <v>11</v>
      </c>
      <c r="AT25" s="68" t="str">
        <f t="shared" si="24"/>
        <v/>
      </c>
      <c r="AU25" s="68" t="str">
        <f t="shared" si="24"/>
        <v/>
      </c>
      <c r="AV25" s="68" t="str">
        <f t="shared" si="24"/>
        <v/>
      </c>
      <c r="AW25" s="68" t="str">
        <f t="shared" si="24"/>
        <v/>
      </c>
      <c r="AX25" s="69" t="str">
        <f t="shared" si="24"/>
        <v/>
      </c>
      <c r="AY25" s="67" t="str">
        <f t="shared" si="24"/>
        <v/>
      </c>
      <c r="AZ25" s="68" t="str">
        <f t="shared" si="24"/>
        <v/>
      </c>
      <c r="BA25" s="68" t="str">
        <f t="shared" si="24"/>
        <v/>
      </c>
      <c r="BB25" s="68" t="str">
        <f t="shared" si="24"/>
        <v/>
      </c>
      <c r="BC25" s="68" t="str">
        <f t="shared" si="24"/>
        <v/>
      </c>
      <c r="BD25" s="68" t="str">
        <f t="shared" si="24"/>
        <v/>
      </c>
      <c r="BE25" s="68" t="str">
        <f t="shared" si="24"/>
        <v/>
      </c>
      <c r="BF25" s="69" t="str">
        <f t="shared" si="24"/>
        <v/>
      </c>
      <c r="BG25" s="67" t="str">
        <f t="shared" si="24"/>
        <v/>
      </c>
      <c r="BH25" s="68" t="str">
        <f t="shared" si="24"/>
        <v/>
      </c>
      <c r="BI25" s="68" t="str">
        <f t="shared" si="24"/>
        <v/>
      </c>
      <c r="BJ25" s="68" t="str">
        <f t="shared" si="24"/>
        <v/>
      </c>
      <c r="BK25" s="68" t="str">
        <f t="shared" si="24"/>
        <v/>
      </c>
      <c r="BL25" s="68" t="str">
        <f t="shared" si="24"/>
        <v/>
      </c>
      <c r="BM25" s="68" t="str">
        <f t="shared" si="24"/>
        <v/>
      </c>
      <c r="BN25" s="69" t="str">
        <f t="shared" si="24"/>
        <v/>
      </c>
    </row>
    <row r="26" spans="1:66" ht="15.75" x14ac:dyDescent="0.25">
      <c r="A26" s="2106" t="s">
        <v>37</v>
      </c>
      <c r="B26" s="2107"/>
      <c r="C26" s="975" t="str">
        <f t="shared" ref="C26:J26" si="25">IF(C12="","",RANK(C2,$C2:$J2,0))</f>
        <v/>
      </c>
      <c r="D26" s="976">
        <f t="shared" si="25"/>
        <v>1</v>
      </c>
      <c r="E26" s="976" t="str">
        <f t="shared" si="25"/>
        <v/>
      </c>
      <c r="F26" s="976" t="str">
        <f t="shared" si="25"/>
        <v/>
      </c>
      <c r="G26" s="976" t="str">
        <f t="shared" si="25"/>
        <v/>
      </c>
      <c r="H26" s="976" t="str">
        <f t="shared" si="25"/>
        <v/>
      </c>
      <c r="I26" s="976" t="str">
        <f t="shared" si="25"/>
        <v/>
      </c>
      <c r="J26" s="977" t="str">
        <f t="shared" si="25"/>
        <v/>
      </c>
      <c r="K26" s="975">
        <f t="shared" ref="K26:R26" si="26">IF(K12="","",RANK(C2,$C2:$J2,0))</f>
        <v>2</v>
      </c>
      <c r="L26" s="976" t="str">
        <f t="shared" si="26"/>
        <v/>
      </c>
      <c r="M26" s="976" t="str">
        <f t="shared" si="26"/>
        <v/>
      </c>
      <c r="N26" s="976" t="str">
        <f t="shared" si="26"/>
        <v/>
      </c>
      <c r="O26" s="976" t="str">
        <f t="shared" si="26"/>
        <v/>
      </c>
      <c r="P26" s="976" t="str">
        <f t="shared" si="26"/>
        <v/>
      </c>
      <c r="Q26" s="976" t="str">
        <f t="shared" si="26"/>
        <v/>
      </c>
      <c r="R26" s="977" t="str">
        <f t="shared" si="26"/>
        <v/>
      </c>
      <c r="S26" s="975" t="str">
        <f t="shared" ref="S26:Z26" si="27">IF(S12="","",RANK(C2,$C2:$J2,0))</f>
        <v/>
      </c>
      <c r="T26" s="976" t="str">
        <f t="shared" si="27"/>
        <v/>
      </c>
      <c r="U26" s="976" t="str">
        <f t="shared" si="27"/>
        <v/>
      </c>
      <c r="V26" s="976">
        <f t="shared" si="27"/>
        <v>3</v>
      </c>
      <c r="W26" s="976" t="str">
        <f t="shared" si="27"/>
        <v/>
      </c>
      <c r="X26" s="976" t="str">
        <f t="shared" si="27"/>
        <v/>
      </c>
      <c r="Y26" s="976" t="str">
        <f t="shared" si="27"/>
        <v/>
      </c>
      <c r="Z26" s="984" t="str">
        <f t="shared" si="27"/>
        <v/>
      </c>
      <c r="AA26" s="975" t="str">
        <f t="shared" ref="AA26:AH26" si="28">IF(AA12="","",RANK(C2,$C2:$J2,0))</f>
        <v/>
      </c>
      <c r="AB26" s="976" t="str">
        <f t="shared" si="28"/>
        <v/>
      </c>
      <c r="AC26" s="976" t="str">
        <f t="shared" si="28"/>
        <v/>
      </c>
      <c r="AD26" s="976" t="str">
        <f t="shared" si="28"/>
        <v/>
      </c>
      <c r="AE26" s="976" t="str">
        <f t="shared" si="28"/>
        <v/>
      </c>
      <c r="AF26" s="976">
        <f t="shared" si="28"/>
        <v>4</v>
      </c>
      <c r="AG26" s="976" t="str">
        <f t="shared" si="28"/>
        <v/>
      </c>
      <c r="AH26" s="977" t="str">
        <f t="shared" si="28"/>
        <v/>
      </c>
      <c r="AI26" s="975" t="str">
        <f t="shared" ref="AI26:AP26" si="29">IF(AI12="","",RANK(C2,$C2:$J2,0))</f>
        <v/>
      </c>
      <c r="AJ26" s="976" t="str">
        <f t="shared" si="29"/>
        <v/>
      </c>
      <c r="AK26" s="976" t="str">
        <f t="shared" si="29"/>
        <v/>
      </c>
      <c r="AL26" s="976" t="str">
        <f t="shared" si="29"/>
        <v/>
      </c>
      <c r="AM26" s="976">
        <f t="shared" si="29"/>
        <v>5</v>
      </c>
      <c r="AN26" s="976" t="str">
        <f t="shared" si="29"/>
        <v/>
      </c>
      <c r="AO26" s="976" t="str">
        <f t="shared" si="29"/>
        <v/>
      </c>
      <c r="AP26" s="977" t="str">
        <f t="shared" si="29"/>
        <v/>
      </c>
      <c r="AQ26" s="975" t="str">
        <f t="shared" ref="AQ26:AX26" si="30">IF(AQ12="","",RANK(C2,$C2:$J2,0))</f>
        <v/>
      </c>
      <c r="AR26" s="976" t="str">
        <f t="shared" si="30"/>
        <v/>
      </c>
      <c r="AS26" s="976">
        <f t="shared" si="30"/>
        <v>6</v>
      </c>
      <c r="AT26" s="976" t="str">
        <f t="shared" si="30"/>
        <v/>
      </c>
      <c r="AU26" s="976" t="str">
        <f t="shared" si="30"/>
        <v/>
      </c>
      <c r="AV26" s="976" t="str">
        <f t="shared" si="30"/>
        <v/>
      </c>
      <c r="AW26" s="976" t="str">
        <f t="shared" si="30"/>
        <v/>
      </c>
      <c r="AX26" s="977" t="str">
        <f t="shared" si="30"/>
        <v/>
      </c>
      <c r="AY26" s="975" t="str">
        <f t="shared" ref="AY26:BF26" si="31">IF(AY12="","",RANK(C2,$C2:$J2,0))</f>
        <v/>
      </c>
      <c r="AZ26" s="976" t="str">
        <f t="shared" si="31"/>
        <v/>
      </c>
      <c r="BA26" s="976" t="str">
        <f t="shared" si="31"/>
        <v/>
      </c>
      <c r="BB26" s="976" t="str">
        <f t="shared" si="31"/>
        <v/>
      </c>
      <c r="BC26" s="976" t="str">
        <f t="shared" si="31"/>
        <v/>
      </c>
      <c r="BD26" s="976" t="str">
        <f t="shared" si="31"/>
        <v/>
      </c>
      <c r="BE26" s="976" t="str">
        <f t="shared" si="31"/>
        <v/>
      </c>
      <c r="BF26" s="977" t="str">
        <f t="shared" si="31"/>
        <v/>
      </c>
      <c r="BG26" s="975" t="str">
        <f t="shared" ref="BG26:BN26" si="32">IF(BG12="","",RANK(C2,$C2:$J2,0))</f>
        <v/>
      </c>
      <c r="BH26" s="976" t="str">
        <f t="shared" si="32"/>
        <v/>
      </c>
      <c r="BI26" s="976" t="str">
        <f t="shared" si="32"/>
        <v/>
      </c>
      <c r="BJ26" s="976" t="str">
        <f t="shared" si="32"/>
        <v/>
      </c>
      <c r="BK26" s="976" t="str">
        <f t="shared" si="32"/>
        <v/>
      </c>
      <c r="BL26" s="976" t="str">
        <f t="shared" si="32"/>
        <v/>
      </c>
      <c r="BM26" s="976" t="str">
        <f t="shared" si="32"/>
        <v/>
      </c>
      <c r="BN26" s="977" t="str">
        <f t="shared" si="32"/>
        <v/>
      </c>
    </row>
    <row r="27" spans="1:66" ht="15.75" x14ac:dyDescent="0.25">
      <c r="A27" s="2084" t="s">
        <v>38</v>
      </c>
      <c r="B27" s="2085"/>
      <c r="C27" s="978" t="str">
        <f t="shared" ref="C27:J27" si="33">IF(C12="","",RANK(C3,$C3:$J3,0))</f>
        <v/>
      </c>
      <c r="D27" s="979">
        <f t="shared" si="33"/>
        <v>1</v>
      </c>
      <c r="E27" s="979" t="str">
        <f t="shared" si="33"/>
        <v/>
      </c>
      <c r="F27" s="979" t="str">
        <f t="shared" si="33"/>
        <v/>
      </c>
      <c r="G27" s="979" t="str">
        <f t="shared" si="33"/>
        <v/>
      </c>
      <c r="H27" s="979" t="str">
        <f t="shared" si="33"/>
        <v/>
      </c>
      <c r="I27" s="979" t="str">
        <f t="shared" si="33"/>
        <v/>
      </c>
      <c r="J27" s="980" t="str">
        <f t="shared" si="33"/>
        <v/>
      </c>
      <c r="K27" s="978">
        <f t="shared" ref="K27:R27" si="34">IF(K12="","",RANK(C3,$C3:$J3,0))</f>
        <v>2</v>
      </c>
      <c r="L27" s="979" t="str">
        <f t="shared" si="34"/>
        <v/>
      </c>
      <c r="M27" s="979" t="str">
        <f t="shared" si="34"/>
        <v/>
      </c>
      <c r="N27" s="979" t="str">
        <f t="shared" si="34"/>
        <v/>
      </c>
      <c r="O27" s="979" t="str">
        <f t="shared" si="34"/>
        <v/>
      </c>
      <c r="P27" s="979" t="str">
        <f t="shared" si="34"/>
        <v/>
      </c>
      <c r="Q27" s="979" t="str">
        <f t="shared" si="34"/>
        <v/>
      </c>
      <c r="R27" s="980" t="str">
        <f t="shared" si="34"/>
        <v/>
      </c>
      <c r="S27" s="978" t="str">
        <f t="shared" ref="S27:Z27" si="35">IF(S12="","",RANK(C3,$C3:$J3,0))</f>
        <v/>
      </c>
      <c r="T27" s="979" t="str">
        <f t="shared" si="35"/>
        <v/>
      </c>
      <c r="U27" s="979" t="str">
        <f t="shared" si="35"/>
        <v/>
      </c>
      <c r="V27" s="979">
        <f t="shared" si="35"/>
        <v>3</v>
      </c>
      <c r="W27" s="979" t="str">
        <f t="shared" si="35"/>
        <v/>
      </c>
      <c r="X27" s="979" t="str">
        <f t="shared" si="35"/>
        <v/>
      </c>
      <c r="Y27" s="979" t="str">
        <f t="shared" si="35"/>
        <v/>
      </c>
      <c r="Z27" s="985" t="str">
        <f t="shared" si="35"/>
        <v/>
      </c>
      <c r="AA27" s="978" t="str">
        <f t="shared" ref="AA27:AH27" si="36">IF(AA12="","",RANK(C3,$C3:$J3,0))</f>
        <v/>
      </c>
      <c r="AB27" s="979" t="str">
        <f t="shared" si="36"/>
        <v/>
      </c>
      <c r="AC27" s="979" t="str">
        <f t="shared" si="36"/>
        <v/>
      </c>
      <c r="AD27" s="979" t="str">
        <f t="shared" si="36"/>
        <v/>
      </c>
      <c r="AE27" s="979" t="str">
        <f t="shared" si="36"/>
        <v/>
      </c>
      <c r="AF27" s="979">
        <f t="shared" si="36"/>
        <v>4</v>
      </c>
      <c r="AG27" s="979" t="str">
        <f t="shared" si="36"/>
        <v/>
      </c>
      <c r="AH27" s="980" t="str">
        <f t="shared" si="36"/>
        <v/>
      </c>
      <c r="AI27" s="978" t="str">
        <f t="shared" ref="AI27:AP27" si="37">IF(AI12="","",RANK(C3,$C3:$J3,0))</f>
        <v/>
      </c>
      <c r="AJ27" s="979" t="str">
        <f t="shared" si="37"/>
        <v/>
      </c>
      <c r="AK27" s="979" t="str">
        <f t="shared" si="37"/>
        <v/>
      </c>
      <c r="AL27" s="979" t="str">
        <f t="shared" si="37"/>
        <v/>
      </c>
      <c r="AM27" s="979">
        <f t="shared" si="37"/>
        <v>5</v>
      </c>
      <c r="AN27" s="979" t="str">
        <f t="shared" si="37"/>
        <v/>
      </c>
      <c r="AO27" s="979" t="str">
        <f t="shared" si="37"/>
        <v/>
      </c>
      <c r="AP27" s="980" t="str">
        <f t="shared" si="37"/>
        <v/>
      </c>
      <c r="AQ27" s="978" t="str">
        <f t="shared" ref="AQ27:AX27" si="38">IF(AQ12="","",RANK(C3,$C3:$J3,0))</f>
        <v/>
      </c>
      <c r="AR27" s="979" t="str">
        <f t="shared" si="38"/>
        <v/>
      </c>
      <c r="AS27" s="979">
        <f t="shared" si="38"/>
        <v>5</v>
      </c>
      <c r="AT27" s="979" t="str">
        <f t="shared" si="38"/>
        <v/>
      </c>
      <c r="AU27" s="979" t="str">
        <f t="shared" si="38"/>
        <v/>
      </c>
      <c r="AV27" s="979" t="str">
        <f t="shared" si="38"/>
        <v/>
      </c>
      <c r="AW27" s="979" t="str">
        <f t="shared" si="38"/>
        <v/>
      </c>
      <c r="AX27" s="980" t="str">
        <f t="shared" si="38"/>
        <v/>
      </c>
      <c r="AY27" s="978" t="str">
        <f t="shared" ref="AY27:BF27" si="39">IF(AY12="","",RANK(C3,$C3:$J3,0))</f>
        <v/>
      </c>
      <c r="AZ27" s="979" t="str">
        <f t="shared" si="39"/>
        <v/>
      </c>
      <c r="BA27" s="979" t="str">
        <f t="shared" si="39"/>
        <v/>
      </c>
      <c r="BB27" s="979" t="str">
        <f t="shared" si="39"/>
        <v/>
      </c>
      <c r="BC27" s="979" t="str">
        <f t="shared" si="39"/>
        <v/>
      </c>
      <c r="BD27" s="979" t="str">
        <f t="shared" si="39"/>
        <v/>
      </c>
      <c r="BE27" s="979" t="str">
        <f t="shared" si="39"/>
        <v/>
      </c>
      <c r="BF27" s="980" t="str">
        <f t="shared" si="39"/>
        <v/>
      </c>
      <c r="BG27" s="978" t="str">
        <f t="shared" ref="BG27:BN27" si="40">IF(BG12="","",RANK(C3,$C3:$J3,0))</f>
        <v/>
      </c>
      <c r="BH27" s="979" t="str">
        <f t="shared" si="40"/>
        <v/>
      </c>
      <c r="BI27" s="979" t="str">
        <f t="shared" si="40"/>
        <v/>
      </c>
      <c r="BJ27" s="979" t="str">
        <f t="shared" si="40"/>
        <v/>
      </c>
      <c r="BK27" s="979" t="str">
        <f t="shared" si="40"/>
        <v/>
      </c>
      <c r="BL27" s="979" t="str">
        <f t="shared" si="40"/>
        <v/>
      </c>
      <c r="BM27" s="979" t="str">
        <f t="shared" si="40"/>
        <v/>
      </c>
      <c r="BN27" s="980" t="str">
        <f t="shared" si="40"/>
        <v/>
      </c>
    </row>
    <row r="28" spans="1:66" ht="15.75" x14ac:dyDescent="0.25">
      <c r="A28" s="2084" t="s">
        <v>39</v>
      </c>
      <c r="B28" s="2085"/>
      <c r="C28" s="978" t="str">
        <f t="shared" ref="C28:J28" si="41">IF(C12="","",RANK(C4,$C4:$J4,1))</f>
        <v/>
      </c>
      <c r="D28" s="979">
        <f t="shared" si="41"/>
        <v>1</v>
      </c>
      <c r="E28" s="979" t="str">
        <f t="shared" si="41"/>
        <v/>
      </c>
      <c r="F28" s="979" t="str">
        <f t="shared" si="41"/>
        <v/>
      </c>
      <c r="G28" s="979" t="str">
        <f t="shared" si="41"/>
        <v/>
      </c>
      <c r="H28" s="979" t="str">
        <f t="shared" si="41"/>
        <v/>
      </c>
      <c r="I28" s="979" t="str">
        <f t="shared" si="41"/>
        <v/>
      </c>
      <c r="J28" s="980" t="str">
        <f t="shared" si="41"/>
        <v/>
      </c>
      <c r="K28" s="978">
        <f t="shared" ref="K28:R28" si="42">IF(K12="","",RANK(C4,$C4:$J4,1))</f>
        <v>2</v>
      </c>
      <c r="L28" s="979" t="str">
        <f t="shared" si="42"/>
        <v/>
      </c>
      <c r="M28" s="979" t="str">
        <f t="shared" si="42"/>
        <v/>
      </c>
      <c r="N28" s="979" t="str">
        <f t="shared" si="42"/>
        <v/>
      </c>
      <c r="O28" s="979" t="str">
        <f t="shared" si="42"/>
        <v/>
      </c>
      <c r="P28" s="979" t="str">
        <f t="shared" si="42"/>
        <v/>
      </c>
      <c r="Q28" s="979" t="str">
        <f t="shared" si="42"/>
        <v/>
      </c>
      <c r="R28" s="980" t="str">
        <f t="shared" si="42"/>
        <v/>
      </c>
      <c r="S28" s="978" t="str">
        <f t="shared" ref="S28:Z28" si="43">IF(S12="","",RANK(C4,$C4:$J4,1))</f>
        <v/>
      </c>
      <c r="T28" s="979" t="str">
        <f t="shared" si="43"/>
        <v/>
      </c>
      <c r="U28" s="979" t="str">
        <f t="shared" si="43"/>
        <v/>
      </c>
      <c r="V28" s="979">
        <f t="shared" si="43"/>
        <v>3</v>
      </c>
      <c r="W28" s="979" t="str">
        <f t="shared" si="43"/>
        <v/>
      </c>
      <c r="X28" s="979" t="str">
        <f t="shared" si="43"/>
        <v/>
      </c>
      <c r="Y28" s="979" t="str">
        <f t="shared" si="43"/>
        <v/>
      </c>
      <c r="Z28" s="985" t="str">
        <f t="shared" si="43"/>
        <v/>
      </c>
      <c r="AA28" s="978" t="str">
        <f t="shared" ref="AA28:AH28" si="44">IF(AA12="","",RANK(C4,$C4:$J4,1))</f>
        <v/>
      </c>
      <c r="AB28" s="979" t="str">
        <f t="shared" si="44"/>
        <v/>
      </c>
      <c r="AC28" s="979" t="str">
        <f t="shared" si="44"/>
        <v/>
      </c>
      <c r="AD28" s="979" t="str">
        <f t="shared" si="44"/>
        <v/>
      </c>
      <c r="AE28" s="979" t="str">
        <f t="shared" si="44"/>
        <v/>
      </c>
      <c r="AF28" s="979">
        <f t="shared" si="44"/>
        <v>4</v>
      </c>
      <c r="AG28" s="979" t="str">
        <f t="shared" si="44"/>
        <v/>
      </c>
      <c r="AH28" s="980" t="str">
        <f t="shared" si="44"/>
        <v/>
      </c>
      <c r="AI28" s="978" t="str">
        <f t="shared" ref="AI28:AP28" si="45">IF(AI12="","",RANK(C4,$C4:$J4,1))</f>
        <v/>
      </c>
      <c r="AJ28" s="979" t="str">
        <f t="shared" si="45"/>
        <v/>
      </c>
      <c r="AK28" s="979" t="str">
        <f t="shared" si="45"/>
        <v/>
      </c>
      <c r="AL28" s="979" t="str">
        <f t="shared" si="45"/>
        <v/>
      </c>
      <c r="AM28" s="979">
        <f t="shared" si="45"/>
        <v>5</v>
      </c>
      <c r="AN28" s="979" t="str">
        <f t="shared" si="45"/>
        <v/>
      </c>
      <c r="AO28" s="979" t="str">
        <f t="shared" si="45"/>
        <v/>
      </c>
      <c r="AP28" s="980" t="str">
        <f t="shared" si="45"/>
        <v/>
      </c>
      <c r="AQ28" s="978" t="str">
        <f t="shared" ref="AQ28:AX28" si="46">IF(AQ12="","",RANK(C4,$C4:$J4,1))</f>
        <v/>
      </c>
      <c r="AR28" s="979" t="str">
        <f t="shared" si="46"/>
        <v/>
      </c>
      <c r="AS28" s="979">
        <f t="shared" si="46"/>
        <v>6</v>
      </c>
      <c r="AT28" s="979" t="str">
        <f t="shared" si="46"/>
        <v/>
      </c>
      <c r="AU28" s="979" t="str">
        <f t="shared" si="46"/>
        <v/>
      </c>
      <c r="AV28" s="979" t="str">
        <f t="shared" si="46"/>
        <v/>
      </c>
      <c r="AW28" s="979" t="str">
        <f t="shared" si="46"/>
        <v/>
      </c>
      <c r="AX28" s="980" t="str">
        <f t="shared" si="46"/>
        <v/>
      </c>
      <c r="AY28" s="978" t="str">
        <f t="shared" ref="AY28:BF28" si="47">IF(AY12="","",RANK(C4,$C4:$J4,1))</f>
        <v/>
      </c>
      <c r="AZ28" s="979" t="str">
        <f t="shared" si="47"/>
        <v/>
      </c>
      <c r="BA28" s="979" t="str">
        <f t="shared" si="47"/>
        <v/>
      </c>
      <c r="BB28" s="979" t="str">
        <f t="shared" si="47"/>
        <v/>
      </c>
      <c r="BC28" s="979" t="str">
        <f t="shared" si="47"/>
        <v/>
      </c>
      <c r="BD28" s="979" t="str">
        <f t="shared" si="47"/>
        <v/>
      </c>
      <c r="BE28" s="979" t="str">
        <f t="shared" si="47"/>
        <v/>
      </c>
      <c r="BF28" s="980" t="str">
        <f t="shared" si="47"/>
        <v/>
      </c>
      <c r="BG28" s="978" t="str">
        <f t="shared" ref="BG28:BN28" si="48">IF(BG12="","",RANK(C4,$C4:$J4,1))</f>
        <v/>
      </c>
      <c r="BH28" s="979" t="str">
        <f t="shared" si="48"/>
        <v/>
      </c>
      <c r="BI28" s="979" t="str">
        <f t="shared" si="48"/>
        <v/>
      </c>
      <c r="BJ28" s="979" t="str">
        <f t="shared" si="48"/>
        <v/>
      </c>
      <c r="BK28" s="979" t="str">
        <f t="shared" si="48"/>
        <v/>
      </c>
      <c r="BL28" s="979" t="str">
        <f t="shared" si="48"/>
        <v/>
      </c>
      <c r="BM28" s="979" t="str">
        <f t="shared" si="48"/>
        <v/>
      </c>
      <c r="BN28" s="980" t="str">
        <f t="shared" si="48"/>
        <v/>
      </c>
    </row>
    <row r="29" spans="1:66" ht="15.75" x14ac:dyDescent="0.25">
      <c r="A29" s="2084" t="s">
        <v>32</v>
      </c>
      <c r="B29" s="2085"/>
      <c r="C29" s="978" t="str">
        <f t="shared" ref="C29:J29" si="49">IF(C12="","",RANK(C5,$C5:$J5,0))</f>
        <v/>
      </c>
      <c r="D29" s="979">
        <f t="shared" si="49"/>
        <v>1</v>
      </c>
      <c r="E29" s="979" t="str">
        <f t="shared" si="49"/>
        <v/>
      </c>
      <c r="F29" s="979" t="str">
        <f t="shared" si="49"/>
        <v/>
      </c>
      <c r="G29" s="979" t="str">
        <f t="shared" si="49"/>
        <v/>
      </c>
      <c r="H29" s="979" t="str">
        <f t="shared" si="49"/>
        <v/>
      </c>
      <c r="I29" s="979" t="str">
        <f t="shared" si="49"/>
        <v/>
      </c>
      <c r="J29" s="980" t="str">
        <f t="shared" si="49"/>
        <v/>
      </c>
      <c r="K29" s="978">
        <f t="shared" ref="K29:R29" si="50">IF(K12="","",RANK(C5,$C5:$J5,0))</f>
        <v>2</v>
      </c>
      <c r="L29" s="979" t="str">
        <f t="shared" si="50"/>
        <v/>
      </c>
      <c r="M29" s="979" t="str">
        <f t="shared" si="50"/>
        <v/>
      </c>
      <c r="N29" s="979" t="str">
        <f t="shared" si="50"/>
        <v/>
      </c>
      <c r="O29" s="979" t="str">
        <f t="shared" si="50"/>
        <v/>
      </c>
      <c r="P29" s="979" t="str">
        <f t="shared" si="50"/>
        <v/>
      </c>
      <c r="Q29" s="979" t="str">
        <f t="shared" si="50"/>
        <v/>
      </c>
      <c r="R29" s="980" t="str">
        <f t="shared" si="50"/>
        <v/>
      </c>
      <c r="S29" s="978" t="str">
        <f t="shared" ref="S29:Z29" si="51">IF(S12="","",RANK(C5,$C5:$J5,0))</f>
        <v/>
      </c>
      <c r="T29" s="979" t="str">
        <f t="shared" si="51"/>
        <v/>
      </c>
      <c r="U29" s="979" t="str">
        <f t="shared" si="51"/>
        <v/>
      </c>
      <c r="V29" s="979">
        <f t="shared" si="51"/>
        <v>3</v>
      </c>
      <c r="W29" s="979" t="str">
        <f t="shared" si="51"/>
        <v/>
      </c>
      <c r="X29" s="979" t="str">
        <f t="shared" si="51"/>
        <v/>
      </c>
      <c r="Y29" s="979" t="str">
        <f t="shared" si="51"/>
        <v/>
      </c>
      <c r="Z29" s="985" t="str">
        <f t="shared" si="51"/>
        <v/>
      </c>
      <c r="AA29" s="978" t="str">
        <f t="shared" ref="AA29:AH29" si="52">IF(AA12="","",RANK(C5,$C5:$J5,0))</f>
        <v/>
      </c>
      <c r="AB29" s="979" t="str">
        <f t="shared" si="52"/>
        <v/>
      </c>
      <c r="AC29" s="979" t="str">
        <f t="shared" si="52"/>
        <v/>
      </c>
      <c r="AD29" s="979" t="str">
        <f t="shared" si="52"/>
        <v/>
      </c>
      <c r="AE29" s="979" t="str">
        <f t="shared" si="52"/>
        <v/>
      </c>
      <c r="AF29" s="979">
        <f t="shared" si="52"/>
        <v>4</v>
      </c>
      <c r="AG29" s="979" t="str">
        <f t="shared" si="52"/>
        <v/>
      </c>
      <c r="AH29" s="980" t="str">
        <f t="shared" si="52"/>
        <v/>
      </c>
      <c r="AI29" s="978" t="str">
        <f t="shared" ref="AI29:AP29" si="53">IF(AI12="","",RANK(C5,$C5:$J5,0))</f>
        <v/>
      </c>
      <c r="AJ29" s="979" t="str">
        <f t="shared" si="53"/>
        <v/>
      </c>
      <c r="AK29" s="979" t="str">
        <f t="shared" si="53"/>
        <v/>
      </c>
      <c r="AL29" s="979" t="str">
        <f t="shared" si="53"/>
        <v/>
      </c>
      <c r="AM29" s="979">
        <f t="shared" si="53"/>
        <v>5</v>
      </c>
      <c r="AN29" s="979" t="str">
        <f t="shared" si="53"/>
        <v/>
      </c>
      <c r="AO29" s="979" t="str">
        <f t="shared" si="53"/>
        <v/>
      </c>
      <c r="AP29" s="980" t="str">
        <f t="shared" si="53"/>
        <v/>
      </c>
      <c r="AQ29" s="978" t="str">
        <f t="shared" ref="AQ29:AX29" si="54">IF(AQ12="","",RANK(C5,$C5:$J5,0))</f>
        <v/>
      </c>
      <c r="AR29" s="979" t="str">
        <f t="shared" si="54"/>
        <v/>
      </c>
      <c r="AS29" s="979">
        <f t="shared" si="54"/>
        <v>6</v>
      </c>
      <c r="AT29" s="979" t="str">
        <f t="shared" si="54"/>
        <v/>
      </c>
      <c r="AU29" s="979" t="str">
        <f t="shared" si="54"/>
        <v/>
      </c>
      <c r="AV29" s="979" t="str">
        <f t="shared" si="54"/>
        <v/>
      </c>
      <c r="AW29" s="979" t="str">
        <f t="shared" si="54"/>
        <v/>
      </c>
      <c r="AX29" s="980" t="str">
        <f t="shared" si="54"/>
        <v/>
      </c>
      <c r="AY29" s="978" t="str">
        <f t="shared" ref="AY29:BF29" si="55">IF(AY12="","",RANK(C5,$C5:$J5,0))</f>
        <v/>
      </c>
      <c r="AZ29" s="979" t="str">
        <f t="shared" si="55"/>
        <v/>
      </c>
      <c r="BA29" s="979" t="str">
        <f t="shared" si="55"/>
        <v/>
      </c>
      <c r="BB29" s="979" t="str">
        <f t="shared" si="55"/>
        <v/>
      </c>
      <c r="BC29" s="979" t="str">
        <f t="shared" si="55"/>
        <v/>
      </c>
      <c r="BD29" s="979" t="str">
        <f t="shared" si="55"/>
        <v/>
      </c>
      <c r="BE29" s="979" t="str">
        <f t="shared" si="55"/>
        <v/>
      </c>
      <c r="BF29" s="980" t="str">
        <f t="shared" si="55"/>
        <v/>
      </c>
      <c r="BG29" s="978" t="str">
        <f t="shared" ref="BG29:BN29" si="56">IF(BG12="","",RANK(C5,$C5:$J5,0))</f>
        <v/>
      </c>
      <c r="BH29" s="979" t="str">
        <f t="shared" si="56"/>
        <v/>
      </c>
      <c r="BI29" s="979" t="str">
        <f t="shared" si="56"/>
        <v/>
      </c>
      <c r="BJ29" s="979" t="str">
        <f t="shared" si="56"/>
        <v/>
      </c>
      <c r="BK29" s="979" t="str">
        <f t="shared" si="56"/>
        <v/>
      </c>
      <c r="BL29" s="979" t="str">
        <f t="shared" si="56"/>
        <v/>
      </c>
      <c r="BM29" s="979" t="str">
        <f t="shared" si="56"/>
        <v/>
      </c>
      <c r="BN29" s="980" t="str">
        <f t="shared" si="56"/>
        <v/>
      </c>
    </row>
    <row r="30" spans="1:66" ht="16.5" thickBot="1" x14ac:dyDescent="0.3">
      <c r="A30" s="2086" t="s">
        <v>137</v>
      </c>
      <c r="B30" s="2087"/>
      <c r="C30" s="986" t="str">
        <f t="shared" ref="C30:J30" si="57">IF(C12="","",RANK(C6,$C6:$J6,0))</f>
        <v/>
      </c>
      <c r="D30" s="987">
        <f t="shared" si="57"/>
        <v>1</v>
      </c>
      <c r="E30" s="987" t="str">
        <f t="shared" si="57"/>
        <v/>
      </c>
      <c r="F30" s="987" t="str">
        <f t="shared" si="57"/>
        <v/>
      </c>
      <c r="G30" s="987" t="str">
        <f t="shared" si="57"/>
        <v/>
      </c>
      <c r="H30" s="987" t="str">
        <f t="shared" si="57"/>
        <v/>
      </c>
      <c r="I30" s="987" t="str">
        <f t="shared" si="57"/>
        <v/>
      </c>
      <c r="J30" s="988" t="str">
        <f t="shared" si="57"/>
        <v/>
      </c>
      <c r="K30" s="986">
        <f t="shared" ref="K30:R30" si="58">IF(K12="","",RANK(C6,$C6:$J6,0))</f>
        <v>2</v>
      </c>
      <c r="L30" s="987" t="str">
        <f t="shared" si="58"/>
        <v/>
      </c>
      <c r="M30" s="987" t="str">
        <f t="shared" si="58"/>
        <v/>
      </c>
      <c r="N30" s="987" t="str">
        <f t="shared" si="58"/>
        <v/>
      </c>
      <c r="O30" s="987" t="str">
        <f t="shared" si="58"/>
        <v/>
      </c>
      <c r="P30" s="987" t="str">
        <f t="shared" si="58"/>
        <v/>
      </c>
      <c r="Q30" s="987" t="str">
        <f t="shared" si="58"/>
        <v/>
      </c>
      <c r="R30" s="988" t="str">
        <f t="shared" si="58"/>
        <v/>
      </c>
      <c r="S30" s="981" t="str">
        <f t="shared" ref="S30:Z30" si="59">IF(S12="","",RANK(C6,$C6:$J6,0))</f>
        <v/>
      </c>
      <c r="T30" s="982" t="str">
        <f t="shared" si="59"/>
        <v/>
      </c>
      <c r="U30" s="982" t="str">
        <f t="shared" si="59"/>
        <v/>
      </c>
      <c r="V30" s="982">
        <f t="shared" si="59"/>
        <v>3</v>
      </c>
      <c r="W30" s="982" t="str">
        <f t="shared" si="59"/>
        <v/>
      </c>
      <c r="X30" s="982" t="str">
        <f t="shared" si="59"/>
        <v/>
      </c>
      <c r="Y30" s="982" t="str">
        <f t="shared" si="59"/>
        <v/>
      </c>
      <c r="Z30" s="989" t="str">
        <f t="shared" si="59"/>
        <v/>
      </c>
      <c r="AA30" s="981" t="str">
        <f t="shared" ref="AA30:AH30" si="60">IF(AA12="","",RANK(C6,$C6:$J6,0))</f>
        <v/>
      </c>
      <c r="AB30" s="982" t="str">
        <f t="shared" si="60"/>
        <v/>
      </c>
      <c r="AC30" s="982" t="str">
        <f t="shared" si="60"/>
        <v/>
      </c>
      <c r="AD30" s="982" t="str">
        <f t="shared" si="60"/>
        <v/>
      </c>
      <c r="AE30" s="982" t="str">
        <f t="shared" si="60"/>
        <v/>
      </c>
      <c r="AF30" s="982">
        <f t="shared" si="60"/>
        <v>4</v>
      </c>
      <c r="AG30" s="982" t="str">
        <f t="shared" si="60"/>
        <v/>
      </c>
      <c r="AH30" s="983" t="str">
        <f t="shared" si="60"/>
        <v/>
      </c>
      <c r="AI30" s="981" t="str">
        <f t="shared" ref="AI30:AP30" si="61">IF(AI12="","",RANK(C6,$C6:$J6,0))</f>
        <v/>
      </c>
      <c r="AJ30" s="982" t="str">
        <f t="shared" si="61"/>
        <v/>
      </c>
      <c r="AK30" s="982" t="str">
        <f t="shared" si="61"/>
        <v/>
      </c>
      <c r="AL30" s="982" t="str">
        <f t="shared" si="61"/>
        <v/>
      </c>
      <c r="AM30" s="982">
        <f t="shared" si="61"/>
        <v>5</v>
      </c>
      <c r="AN30" s="982" t="str">
        <f t="shared" si="61"/>
        <v/>
      </c>
      <c r="AO30" s="982" t="str">
        <f t="shared" si="61"/>
        <v/>
      </c>
      <c r="AP30" s="983" t="str">
        <f t="shared" si="61"/>
        <v/>
      </c>
      <c r="AQ30" s="981" t="str">
        <f t="shared" ref="AQ30:AX30" si="62">IF(AQ12="","",RANK(C6,$C6:$J6,0))</f>
        <v/>
      </c>
      <c r="AR30" s="982" t="str">
        <f t="shared" si="62"/>
        <v/>
      </c>
      <c r="AS30" s="982">
        <f t="shared" si="62"/>
        <v>6</v>
      </c>
      <c r="AT30" s="982" t="str">
        <f t="shared" si="62"/>
        <v/>
      </c>
      <c r="AU30" s="982" t="str">
        <f t="shared" si="62"/>
        <v/>
      </c>
      <c r="AV30" s="982" t="str">
        <f t="shared" si="62"/>
        <v/>
      </c>
      <c r="AW30" s="982" t="str">
        <f t="shared" si="62"/>
        <v/>
      </c>
      <c r="AX30" s="983" t="str">
        <f t="shared" si="62"/>
        <v/>
      </c>
      <c r="AY30" s="981" t="str">
        <f t="shared" ref="AY30:BF30" si="63">IF(AY12="","",RANK(C6,$C6:$J6,0))</f>
        <v/>
      </c>
      <c r="AZ30" s="982" t="str">
        <f t="shared" si="63"/>
        <v/>
      </c>
      <c r="BA30" s="982" t="str">
        <f t="shared" si="63"/>
        <v/>
      </c>
      <c r="BB30" s="982" t="str">
        <f t="shared" si="63"/>
        <v/>
      </c>
      <c r="BC30" s="982" t="str">
        <f t="shared" si="63"/>
        <v/>
      </c>
      <c r="BD30" s="982" t="str">
        <f t="shared" si="63"/>
        <v/>
      </c>
      <c r="BE30" s="982" t="str">
        <f t="shared" si="63"/>
        <v/>
      </c>
      <c r="BF30" s="983" t="str">
        <f t="shared" si="63"/>
        <v/>
      </c>
      <c r="BG30" s="981" t="str">
        <f t="shared" ref="BG30:BN30" si="64">IF(BG12="","",RANK(C6,$C6:$J6,0))</f>
        <v/>
      </c>
      <c r="BH30" s="982" t="str">
        <f t="shared" si="64"/>
        <v/>
      </c>
      <c r="BI30" s="982" t="str">
        <f t="shared" si="64"/>
        <v/>
      </c>
      <c r="BJ30" s="982" t="str">
        <f t="shared" si="64"/>
        <v/>
      </c>
      <c r="BK30" s="982" t="str">
        <f t="shared" si="64"/>
        <v/>
      </c>
      <c r="BL30" s="982" t="str">
        <f t="shared" si="64"/>
        <v/>
      </c>
      <c r="BM30" s="982" t="str">
        <f t="shared" si="64"/>
        <v/>
      </c>
      <c r="BN30" s="983" t="str">
        <f t="shared" si="64"/>
        <v/>
      </c>
    </row>
    <row r="31" spans="1:66" ht="15.75" x14ac:dyDescent="0.25">
      <c r="A31" s="2088" t="s">
        <v>40</v>
      </c>
      <c r="B31" s="2089"/>
      <c r="C31" s="966" t="str">
        <f t="shared" ref="C31:J31" si="65">IF(C12="","",RANK(C21,$C21:$J21,0))</f>
        <v/>
      </c>
      <c r="D31" s="967">
        <f t="shared" si="65"/>
        <v>1</v>
      </c>
      <c r="E31" s="967" t="str">
        <f t="shared" si="65"/>
        <v/>
      </c>
      <c r="F31" s="967" t="str">
        <f t="shared" si="65"/>
        <v/>
      </c>
      <c r="G31" s="967" t="str">
        <f t="shared" si="65"/>
        <v/>
      </c>
      <c r="H31" s="967" t="str">
        <f t="shared" si="65"/>
        <v/>
      </c>
      <c r="I31" s="967" t="str">
        <f t="shared" si="65"/>
        <v/>
      </c>
      <c r="J31" s="968" t="str">
        <f t="shared" si="65"/>
        <v/>
      </c>
      <c r="K31" s="966">
        <f t="shared" ref="K31:R31" si="66">IF(K12="","",RANK(K21,$K21:$R21,0))</f>
        <v>1</v>
      </c>
      <c r="L31" s="967" t="str">
        <f t="shared" si="66"/>
        <v/>
      </c>
      <c r="M31" s="967" t="str">
        <f t="shared" si="66"/>
        <v/>
      </c>
      <c r="N31" s="967" t="str">
        <f t="shared" si="66"/>
        <v/>
      </c>
      <c r="O31" s="967" t="str">
        <f t="shared" si="66"/>
        <v/>
      </c>
      <c r="P31" s="967" t="str">
        <f t="shared" si="66"/>
        <v/>
      </c>
      <c r="Q31" s="967" t="str">
        <f t="shared" si="66"/>
        <v/>
      </c>
      <c r="R31" s="968" t="str">
        <f t="shared" si="66"/>
        <v/>
      </c>
      <c r="S31" s="966" t="str">
        <f t="shared" ref="S31:Z31" si="67">IF(S12="","",RANK(S21,$S21:$Z21,0))</f>
        <v/>
      </c>
      <c r="T31" s="967" t="str">
        <f t="shared" si="67"/>
        <v/>
      </c>
      <c r="U31" s="967" t="str">
        <f t="shared" si="67"/>
        <v/>
      </c>
      <c r="V31" s="967">
        <f t="shared" si="67"/>
        <v>1</v>
      </c>
      <c r="W31" s="967" t="str">
        <f t="shared" si="67"/>
        <v/>
      </c>
      <c r="X31" s="967" t="str">
        <f t="shared" si="67"/>
        <v/>
      </c>
      <c r="Y31" s="967" t="str">
        <f t="shared" si="67"/>
        <v/>
      </c>
      <c r="Z31" s="968" t="str">
        <f t="shared" si="67"/>
        <v/>
      </c>
      <c r="AA31" s="966" t="str">
        <f t="shared" ref="AA31:AH31" si="68">IF(AA12="","",RANK(AA21,$AA21:$AH21,0))</f>
        <v/>
      </c>
      <c r="AB31" s="967" t="str">
        <f t="shared" si="68"/>
        <v/>
      </c>
      <c r="AC31" s="967" t="str">
        <f t="shared" si="68"/>
        <v/>
      </c>
      <c r="AD31" s="967" t="str">
        <f t="shared" si="68"/>
        <v/>
      </c>
      <c r="AE31" s="967" t="str">
        <f t="shared" si="68"/>
        <v/>
      </c>
      <c r="AF31" s="967">
        <f t="shared" si="68"/>
        <v>1</v>
      </c>
      <c r="AG31" s="967" t="str">
        <f t="shared" si="68"/>
        <v/>
      </c>
      <c r="AH31" s="968" t="str">
        <f t="shared" si="68"/>
        <v/>
      </c>
      <c r="AI31" s="966" t="str">
        <f t="shared" ref="AI31:AP31" si="69">IF(AI12="","",RANK(AI21,$AI21:$AP21,0))</f>
        <v/>
      </c>
      <c r="AJ31" s="967" t="str">
        <f t="shared" si="69"/>
        <v/>
      </c>
      <c r="AK31" s="967" t="str">
        <f t="shared" si="69"/>
        <v/>
      </c>
      <c r="AL31" s="967" t="str">
        <f t="shared" si="69"/>
        <v/>
      </c>
      <c r="AM31" s="967">
        <f t="shared" si="69"/>
        <v>1</v>
      </c>
      <c r="AN31" s="967" t="str">
        <f t="shared" si="69"/>
        <v/>
      </c>
      <c r="AO31" s="967" t="str">
        <f t="shared" si="69"/>
        <v/>
      </c>
      <c r="AP31" s="968" t="str">
        <f t="shared" si="69"/>
        <v/>
      </c>
      <c r="AQ31" s="966" t="str">
        <f t="shared" ref="AQ31:AX31" si="70">IF(AQ12="","",RANK(AQ21,$AQ21:$AX21,0))</f>
        <v/>
      </c>
      <c r="AR31" s="967" t="str">
        <f t="shared" si="70"/>
        <v/>
      </c>
      <c r="AS31" s="967">
        <f t="shared" si="70"/>
        <v>1</v>
      </c>
      <c r="AT31" s="967" t="str">
        <f t="shared" si="70"/>
        <v/>
      </c>
      <c r="AU31" s="967" t="str">
        <f t="shared" si="70"/>
        <v/>
      </c>
      <c r="AV31" s="967" t="str">
        <f t="shared" si="70"/>
        <v/>
      </c>
      <c r="AW31" s="967" t="str">
        <f t="shared" si="70"/>
        <v/>
      </c>
      <c r="AX31" s="968" t="str">
        <f t="shared" si="70"/>
        <v/>
      </c>
      <c r="AY31" s="966" t="str">
        <f t="shared" ref="AY31:BF31" si="71">IF(AY12="","",RANK(AY21,$AY21:$BF21,0))</f>
        <v/>
      </c>
      <c r="AZ31" s="967" t="str">
        <f t="shared" si="71"/>
        <v/>
      </c>
      <c r="BA31" s="967" t="str">
        <f t="shared" si="71"/>
        <v/>
      </c>
      <c r="BB31" s="967" t="str">
        <f t="shared" si="71"/>
        <v/>
      </c>
      <c r="BC31" s="967" t="str">
        <f t="shared" si="71"/>
        <v/>
      </c>
      <c r="BD31" s="967" t="str">
        <f t="shared" si="71"/>
        <v/>
      </c>
      <c r="BE31" s="967" t="str">
        <f t="shared" si="71"/>
        <v/>
      </c>
      <c r="BF31" s="968" t="str">
        <f t="shared" si="71"/>
        <v/>
      </c>
      <c r="BG31" s="966" t="str">
        <f t="shared" ref="BG31:BN31" si="72">IF(BG12="","",RANK(BG21,$BG21:$BN21,0))</f>
        <v/>
      </c>
      <c r="BH31" s="967" t="str">
        <f t="shared" si="72"/>
        <v/>
      </c>
      <c r="BI31" s="967" t="str">
        <f t="shared" si="72"/>
        <v/>
      </c>
      <c r="BJ31" s="967" t="str">
        <f t="shared" si="72"/>
        <v/>
      </c>
      <c r="BK31" s="967" t="str">
        <f t="shared" si="72"/>
        <v/>
      </c>
      <c r="BL31" s="967" t="str">
        <f t="shared" si="72"/>
        <v/>
      </c>
      <c r="BM31" s="967" t="str">
        <f t="shared" si="72"/>
        <v/>
      </c>
      <c r="BN31" s="968" t="str">
        <f t="shared" si="72"/>
        <v/>
      </c>
    </row>
    <row r="32" spans="1:66" ht="15.75" x14ac:dyDescent="0.25">
      <c r="A32" s="2090" t="s">
        <v>34</v>
      </c>
      <c r="B32" s="2091"/>
      <c r="C32" s="969" t="str">
        <f t="shared" ref="C32:J32" si="73">IF(C12="","",RANK(C22,$C22:$J22,0))</f>
        <v/>
      </c>
      <c r="D32" s="970">
        <f t="shared" si="73"/>
        <v>1</v>
      </c>
      <c r="E32" s="970" t="str">
        <f t="shared" si="73"/>
        <v/>
      </c>
      <c r="F32" s="970" t="str">
        <f t="shared" si="73"/>
        <v/>
      </c>
      <c r="G32" s="970" t="str">
        <f t="shared" si="73"/>
        <v/>
      </c>
      <c r="H32" s="970" t="str">
        <f t="shared" si="73"/>
        <v/>
      </c>
      <c r="I32" s="970" t="str">
        <f t="shared" si="73"/>
        <v/>
      </c>
      <c r="J32" s="971" t="str">
        <f t="shared" si="73"/>
        <v/>
      </c>
      <c r="K32" s="969">
        <f t="shared" ref="K32:R32" si="74">IF(K12="","",RANK(K22,$K22:$R22,0))</f>
        <v>1</v>
      </c>
      <c r="L32" s="970" t="str">
        <f t="shared" si="74"/>
        <v/>
      </c>
      <c r="M32" s="970" t="str">
        <f t="shared" si="74"/>
        <v/>
      </c>
      <c r="N32" s="970" t="str">
        <f t="shared" si="74"/>
        <v/>
      </c>
      <c r="O32" s="970" t="str">
        <f t="shared" si="74"/>
        <v/>
      </c>
      <c r="P32" s="970" t="str">
        <f t="shared" si="74"/>
        <v/>
      </c>
      <c r="Q32" s="970" t="str">
        <f t="shared" si="74"/>
        <v/>
      </c>
      <c r="R32" s="971" t="str">
        <f t="shared" si="74"/>
        <v/>
      </c>
      <c r="S32" s="969" t="str">
        <f t="shared" ref="S32:Z32" si="75">IF(S12="","",RANK(S22,$S22:$Z22,0))</f>
        <v/>
      </c>
      <c r="T32" s="970" t="str">
        <f t="shared" si="75"/>
        <v/>
      </c>
      <c r="U32" s="970" t="str">
        <f t="shared" si="75"/>
        <v/>
      </c>
      <c r="V32" s="970">
        <f t="shared" si="75"/>
        <v>1</v>
      </c>
      <c r="W32" s="970" t="str">
        <f t="shared" si="75"/>
        <v/>
      </c>
      <c r="X32" s="970" t="str">
        <f t="shared" si="75"/>
        <v/>
      </c>
      <c r="Y32" s="970" t="str">
        <f t="shared" si="75"/>
        <v/>
      </c>
      <c r="Z32" s="971" t="str">
        <f t="shared" si="75"/>
        <v/>
      </c>
      <c r="AA32" s="969" t="str">
        <f t="shared" ref="AA32:AH32" si="76">IF(AA12="","",RANK(AA22,$AA22:$AH22,0))</f>
        <v/>
      </c>
      <c r="AB32" s="970" t="str">
        <f t="shared" si="76"/>
        <v/>
      </c>
      <c r="AC32" s="970" t="str">
        <f t="shared" si="76"/>
        <v/>
      </c>
      <c r="AD32" s="970" t="str">
        <f t="shared" si="76"/>
        <v/>
      </c>
      <c r="AE32" s="970" t="str">
        <f t="shared" si="76"/>
        <v/>
      </c>
      <c r="AF32" s="970">
        <f t="shared" si="76"/>
        <v>1</v>
      </c>
      <c r="AG32" s="970" t="str">
        <f t="shared" si="76"/>
        <v/>
      </c>
      <c r="AH32" s="971" t="str">
        <f t="shared" si="76"/>
        <v/>
      </c>
      <c r="AI32" s="969" t="str">
        <f t="shared" ref="AI32:AP32" si="77">IF(AI12="","",RANK(AI22,$AI22:$AP22,0))</f>
        <v/>
      </c>
      <c r="AJ32" s="970" t="str">
        <f t="shared" si="77"/>
        <v/>
      </c>
      <c r="AK32" s="970" t="str">
        <f t="shared" si="77"/>
        <v/>
      </c>
      <c r="AL32" s="970" t="str">
        <f t="shared" si="77"/>
        <v/>
      </c>
      <c r="AM32" s="970">
        <f t="shared" si="77"/>
        <v>1</v>
      </c>
      <c r="AN32" s="970" t="str">
        <f t="shared" si="77"/>
        <v/>
      </c>
      <c r="AO32" s="970" t="str">
        <f t="shared" si="77"/>
        <v/>
      </c>
      <c r="AP32" s="971" t="str">
        <f t="shared" si="77"/>
        <v/>
      </c>
      <c r="AQ32" s="969" t="str">
        <f t="shared" ref="AQ32:AX32" si="78">IF(AQ12="","",RANK(AQ22,$AQ22:$AX22,0))</f>
        <v/>
      </c>
      <c r="AR32" s="970" t="str">
        <f t="shared" si="78"/>
        <v/>
      </c>
      <c r="AS32" s="970">
        <f t="shared" si="78"/>
        <v>1</v>
      </c>
      <c r="AT32" s="970" t="str">
        <f t="shared" si="78"/>
        <v/>
      </c>
      <c r="AU32" s="970" t="str">
        <f t="shared" si="78"/>
        <v/>
      </c>
      <c r="AV32" s="970" t="str">
        <f t="shared" si="78"/>
        <v/>
      </c>
      <c r="AW32" s="970" t="str">
        <f t="shared" si="78"/>
        <v/>
      </c>
      <c r="AX32" s="971" t="str">
        <f t="shared" si="78"/>
        <v/>
      </c>
      <c r="AY32" s="969" t="str">
        <f t="shared" ref="AY32:BF32" si="79">IF(AY12="","",RANK(AY22,$AY22:$BF22,0))</f>
        <v/>
      </c>
      <c r="AZ32" s="970" t="str">
        <f t="shared" si="79"/>
        <v/>
      </c>
      <c r="BA32" s="970" t="str">
        <f t="shared" si="79"/>
        <v/>
      </c>
      <c r="BB32" s="970" t="str">
        <f t="shared" si="79"/>
        <v/>
      </c>
      <c r="BC32" s="970" t="str">
        <f t="shared" si="79"/>
        <v/>
      </c>
      <c r="BD32" s="970" t="str">
        <f t="shared" si="79"/>
        <v/>
      </c>
      <c r="BE32" s="970" t="str">
        <f t="shared" si="79"/>
        <v/>
      </c>
      <c r="BF32" s="971" t="str">
        <f t="shared" si="79"/>
        <v/>
      </c>
      <c r="BG32" s="969" t="str">
        <f t="shared" ref="BG32:BN32" si="80">IF(BG12="","",RANK(BG22,$BG22:$BN22,0))</f>
        <v/>
      </c>
      <c r="BH32" s="970" t="str">
        <f t="shared" si="80"/>
        <v/>
      </c>
      <c r="BI32" s="970" t="str">
        <f t="shared" si="80"/>
        <v/>
      </c>
      <c r="BJ32" s="970" t="str">
        <f t="shared" si="80"/>
        <v/>
      </c>
      <c r="BK32" s="970" t="str">
        <f t="shared" si="80"/>
        <v/>
      </c>
      <c r="BL32" s="970" t="str">
        <f t="shared" si="80"/>
        <v/>
      </c>
      <c r="BM32" s="970" t="str">
        <f t="shared" si="80"/>
        <v/>
      </c>
      <c r="BN32" s="971" t="str">
        <f t="shared" si="80"/>
        <v/>
      </c>
    </row>
    <row r="33" spans="1:66" ht="15.75" x14ac:dyDescent="0.25">
      <c r="A33" s="2090" t="s">
        <v>35</v>
      </c>
      <c r="B33" s="2091"/>
      <c r="C33" s="969" t="str">
        <f t="shared" ref="C33:J33" si="81">IF(C12="","",RANK(C23,$C23:$J23,1))</f>
        <v/>
      </c>
      <c r="D33" s="970">
        <f t="shared" si="81"/>
        <v>1</v>
      </c>
      <c r="E33" s="970" t="str">
        <f t="shared" si="81"/>
        <v/>
      </c>
      <c r="F33" s="970" t="str">
        <f t="shared" si="81"/>
        <v/>
      </c>
      <c r="G33" s="970" t="str">
        <f t="shared" si="81"/>
        <v/>
      </c>
      <c r="H33" s="970" t="str">
        <f t="shared" si="81"/>
        <v/>
      </c>
      <c r="I33" s="970" t="str">
        <f t="shared" si="81"/>
        <v/>
      </c>
      <c r="J33" s="971" t="str">
        <f t="shared" si="81"/>
        <v/>
      </c>
      <c r="K33" s="969">
        <f t="shared" ref="K33:R33" si="82">IF(K12="","",RANK(K23,$K23:$R23,1))</f>
        <v>1</v>
      </c>
      <c r="L33" s="970" t="str">
        <f t="shared" si="82"/>
        <v/>
      </c>
      <c r="M33" s="970" t="str">
        <f t="shared" si="82"/>
        <v/>
      </c>
      <c r="N33" s="970" t="str">
        <f t="shared" si="82"/>
        <v/>
      </c>
      <c r="O33" s="970" t="str">
        <f t="shared" si="82"/>
        <v/>
      </c>
      <c r="P33" s="970" t="str">
        <f t="shared" si="82"/>
        <v/>
      </c>
      <c r="Q33" s="970" t="str">
        <f t="shared" si="82"/>
        <v/>
      </c>
      <c r="R33" s="971" t="str">
        <f t="shared" si="82"/>
        <v/>
      </c>
      <c r="S33" s="969" t="str">
        <f t="shared" ref="S33:Z33" si="83">IF(S12="","",RANK(S23,$S23:$Z23,1))</f>
        <v/>
      </c>
      <c r="T33" s="970" t="str">
        <f t="shared" si="83"/>
        <v/>
      </c>
      <c r="U33" s="970" t="str">
        <f t="shared" si="83"/>
        <v/>
      </c>
      <c r="V33" s="970">
        <f t="shared" si="83"/>
        <v>1</v>
      </c>
      <c r="W33" s="970" t="str">
        <f t="shared" si="83"/>
        <v/>
      </c>
      <c r="X33" s="970" t="str">
        <f t="shared" si="83"/>
        <v/>
      </c>
      <c r="Y33" s="970" t="str">
        <f t="shared" si="83"/>
        <v/>
      </c>
      <c r="Z33" s="971" t="str">
        <f t="shared" si="83"/>
        <v/>
      </c>
      <c r="AA33" s="969" t="str">
        <f t="shared" ref="AA33:AH33" si="84">IF(AA12="","",RANK(AA23,$AA23:$AH23,1))</f>
        <v/>
      </c>
      <c r="AB33" s="970" t="str">
        <f t="shared" si="84"/>
        <v/>
      </c>
      <c r="AC33" s="970" t="str">
        <f t="shared" si="84"/>
        <v/>
      </c>
      <c r="AD33" s="970" t="str">
        <f t="shared" si="84"/>
        <v/>
      </c>
      <c r="AE33" s="970" t="str">
        <f t="shared" si="84"/>
        <v/>
      </c>
      <c r="AF33" s="970">
        <f t="shared" si="84"/>
        <v>1</v>
      </c>
      <c r="AG33" s="970" t="str">
        <f t="shared" si="84"/>
        <v/>
      </c>
      <c r="AH33" s="971" t="str">
        <f t="shared" si="84"/>
        <v/>
      </c>
      <c r="AI33" s="969" t="str">
        <f t="shared" ref="AI33:AP33" si="85">IF(AI12="","",RANK(AI23,$AI23:$AP23,1))</f>
        <v/>
      </c>
      <c r="AJ33" s="970" t="str">
        <f t="shared" si="85"/>
        <v/>
      </c>
      <c r="AK33" s="970" t="str">
        <f t="shared" si="85"/>
        <v/>
      </c>
      <c r="AL33" s="970" t="str">
        <f t="shared" si="85"/>
        <v/>
      </c>
      <c r="AM33" s="970">
        <f t="shared" si="85"/>
        <v>1</v>
      </c>
      <c r="AN33" s="970" t="str">
        <f t="shared" si="85"/>
        <v/>
      </c>
      <c r="AO33" s="970" t="str">
        <f t="shared" si="85"/>
        <v/>
      </c>
      <c r="AP33" s="971" t="str">
        <f t="shared" si="85"/>
        <v/>
      </c>
      <c r="AQ33" s="969" t="str">
        <f t="shared" ref="AQ33:AX33" si="86">IF(AQ12="","",RANK(AQ23,$AQ23:$AX23,1))</f>
        <v/>
      </c>
      <c r="AR33" s="970" t="str">
        <f t="shared" si="86"/>
        <v/>
      </c>
      <c r="AS33" s="970">
        <f t="shared" si="86"/>
        <v>1</v>
      </c>
      <c r="AT33" s="970" t="str">
        <f t="shared" si="86"/>
        <v/>
      </c>
      <c r="AU33" s="970" t="str">
        <f t="shared" si="86"/>
        <v/>
      </c>
      <c r="AV33" s="970" t="str">
        <f t="shared" si="86"/>
        <v/>
      </c>
      <c r="AW33" s="970" t="str">
        <f t="shared" si="86"/>
        <v/>
      </c>
      <c r="AX33" s="971" t="str">
        <f t="shared" si="86"/>
        <v/>
      </c>
      <c r="AY33" s="969" t="str">
        <f t="shared" ref="AY33:BF33" si="87">IF(AY12="","",RANK(AY23,$AY23:$BF23,1))</f>
        <v/>
      </c>
      <c r="AZ33" s="970" t="str">
        <f t="shared" si="87"/>
        <v/>
      </c>
      <c r="BA33" s="970" t="str">
        <f t="shared" si="87"/>
        <v/>
      </c>
      <c r="BB33" s="970" t="str">
        <f t="shared" si="87"/>
        <v/>
      </c>
      <c r="BC33" s="970" t="str">
        <f t="shared" si="87"/>
        <v/>
      </c>
      <c r="BD33" s="970" t="str">
        <f t="shared" si="87"/>
        <v/>
      </c>
      <c r="BE33" s="970" t="str">
        <f t="shared" si="87"/>
        <v/>
      </c>
      <c r="BF33" s="971" t="str">
        <f t="shared" si="87"/>
        <v/>
      </c>
      <c r="BG33" s="969" t="str">
        <f t="shared" ref="BG33:BN33" si="88">IF(BG12="","",RANK(BG23,$BG23:$BN23,1))</f>
        <v/>
      </c>
      <c r="BH33" s="970" t="str">
        <f t="shared" si="88"/>
        <v/>
      </c>
      <c r="BI33" s="970" t="str">
        <f t="shared" si="88"/>
        <v/>
      </c>
      <c r="BJ33" s="970" t="str">
        <f t="shared" si="88"/>
        <v/>
      </c>
      <c r="BK33" s="970" t="str">
        <f t="shared" si="88"/>
        <v/>
      </c>
      <c r="BL33" s="970" t="str">
        <f t="shared" si="88"/>
        <v/>
      </c>
      <c r="BM33" s="970" t="str">
        <f t="shared" si="88"/>
        <v/>
      </c>
      <c r="BN33" s="971" t="str">
        <f t="shared" si="88"/>
        <v/>
      </c>
    </row>
    <row r="34" spans="1:66" ht="15.75" x14ac:dyDescent="0.25">
      <c r="A34" s="2090" t="s">
        <v>36</v>
      </c>
      <c r="B34" s="2091"/>
      <c r="C34" s="969" t="str">
        <f t="shared" ref="C34:J34" si="89">IF(C12="","",RANK(C24,$C24:$J24,0))</f>
        <v/>
      </c>
      <c r="D34" s="970">
        <f t="shared" si="89"/>
        <v>1</v>
      </c>
      <c r="E34" s="970" t="str">
        <f t="shared" si="89"/>
        <v/>
      </c>
      <c r="F34" s="970" t="str">
        <f t="shared" si="89"/>
        <v/>
      </c>
      <c r="G34" s="970" t="str">
        <f t="shared" si="89"/>
        <v/>
      </c>
      <c r="H34" s="970" t="str">
        <f t="shared" si="89"/>
        <v/>
      </c>
      <c r="I34" s="970" t="str">
        <f t="shared" si="89"/>
        <v/>
      </c>
      <c r="J34" s="971" t="str">
        <f t="shared" si="89"/>
        <v/>
      </c>
      <c r="K34" s="969">
        <f t="shared" ref="K34:R34" si="90">IF(K12="","",RANK(K24,$K24:$R24,0))</f>
        <v>1</v>
      </c>
      <c r="L34" s="970" t="str">
        <f t="shared" si="90"/>
        <v/>
      </c>
      <c r="M34" s="970" t="str">
        <f t="shared" si="90"/>
        <v/>
      </c>
      <c r="N34" s="970" t="str">
        <f t="shared" si="90"/>
        <v/>
      </c>
      <c r="O34" s="970" t="str">
        <f t="shared" si="90"/>
        <v/>
      </c>
      <c r="P34" s="970" t="str">
        <f t="shared" si="90"/>
        <v/>
      </c>
      <c r="Q34" s="970" t="str">
        <f t="shared" si="90"/>
        <v/>
      </c>
      <c r="R34" s="971" t="str">
        <f t="shared" si="90"/>
        <v/>
      </c>
      <c r="S34" s="969" t="str">
        <f t="shared" ref="S34:Z34" si="91">IF(S12="","",RANK(S24,$S24:$Z24,0))</f>
        <v/>
      </c>
      <c r="T34" s="970" t="str">
        <f t="shared" si="91"/>
        <v/>
      </c>
      <c r="U34" s="970" t="str">
        <f t="shared" si="91"/>
        <v/>
      </c>
      <c r="V34" s="970">
        <f t="shared" si="91"/>
        <v>1</v>
      </c>
      <c r="W34" s="970" t="str">
        <f t="shared" si="91"/>
        <v/>
      </c>
      <c r="X34" s="970" t="str">
        <f t="shared" si="91"/>
        <v/>
      </c>
      <c r="Y34" s="970" t="str">
        <f t="shared" si="91"/>
        <v/>
      </c>
      <c r="Z34" s="971" t="str">
        <f t="shared" si="91"/>
        <v/>
      </c>
      <c r="AA34" s="969" t="str">
        <f t="shared" ref="AA34:AH34" si="92">IF(AA12="","",RANK(AA24,$AA24:$AH24,0))</f>
        <v/>
      </c>
      <c r="AB34" s="970" t="str">
        <f t="shared" si="92"/>
        <v/>
      </c>
      <c r="AC34" s="970" t="str">
        <f t="shared" si="92"/>
        <v/>
      </c>
      <c r="AD34" s="970" t="str">
        <f t="shared" si="92"/>
        <v/>
      </c>
      <c r="AE34" s="970" t="str">
        <f t="shared" si="92"/>
        <v/>
      </c>
      <c r="AF34" s="970">
        <f t="shared" si="92"/>
        <v>1</v>
      </c>
      <c r="AG34" s="970" t="str">
        <f t="shared" si="92"/>
        <v/>
      </c>
      <c r="AH34" s="971" t="str">
        <f t="shared" si="92"/>
        <v/>
      </c>
      <c r="AI34" s="969" t="str">
        <f t="shared" ref="AI34:AP34" si="93">IF(AI12="","",RANK(AI24,$AI24:$AP24,0))</f>
        <v/>
      </c>
      <c r="AJ34" s="970" t="str">
        <f t="shared" si="93"/>
        <v/>
      </c>
      <c r="AK34" s="970" t="str">
        <f t="shared" si="93"/>
        <v/>
      </c>
      <c r="AL34" s="970" t="str">
        <f t="shared" si="93"/>
        <v/>
      </c>
      <c r="AM34" s="970">
        <f t="shared" si="93"/>
        <v>1</v>
      </c>
      <c r="AN34" s="970" t="str">
        <f t="shared" si="93"/>
        <v/>
      </c>
      <c r="AO34" s="970" t="str">
        <f t="shared" si="93"/>
        <v/>
      </c>
      <c r="AP34" s="971" t="str">
        <f t="shared" si="93"/>
        <v/>
      </c>
      <c r="AQ34" s="969" t="str">
        <f t="shared" ref="AQ34:AX34" si="94">IF(AQ12="","",RANK(AQ24,$AQ24:$AX24,0))</f>
        <v/>
      </c>
      <c r="AR34" s="970" t="str">
        <f t="shared" si="94"/>
        <v/>
      </c>
      <c r="AS34" s="970">
        <f t="shared" si="94"/>
        <v>1</v>
      </c>
      <c r="AT34" s="970" t="str">
        <f t="shared" si="94"/>
        <v/>
      </c>
      <c r="AU34" s="970" t="str">
        <f t="shared" si="94"/>
        <v/>
      </c>
      <c r="AV34" s="970" t="str">
        <f t="shared" si="94"/>
        <v/>
      </c>
      <c r="AW34" s="970" t="str">
        <f t="shared" si="94"/>
        <v/>
      </c>
      <c r="AX34" s="971" t="str">
        <f t="shared" si="94"/>
        <v/>
      </c>
      <c r="AY34" s="969" t="str">
        <f t="shared" ref="AY34:BF34" si="95">IF(AY12="","",RANK(AY24,$AY24:$BF24,0))</f>
        <v/>
      </c>
      <c r="AZ34" s="970" t="str">
        <f t="shared" si="95"/>
        <v/>
      </c>
      <c r="BA34" s="970" t="str">
        <f t="shared" si="95"/>
        <v/>
      </c>
      <c r="BB34" s="970" t="str">
        <f t="shared" si="95"/>
        <v/>
      </c>
      <c r="BC34" s="970" t="str">
        <f t="shared" si="95"/>
        <v/>
      </c>
      <c r="BD34" s="970" t="str">
        <f t="shared" si="95"/>
        <v/>
      </c>
      <c r="BE34" s="970" t="str">
        <f t="shared" si="95"/>
        <v/>
      </c>
      <c r="BF34" s="971" t="str">
        <f t="shared" si="95"/>
        <v/>
      </c>
      <c r="BG34" s="969" t="str">
        <f t="shared" ref="BG34:BN34" si="96">IF(BG12="","",RANK(BG24,$BG24:$BN24,0))</f>
        <v/>
      </c>
      <c r="BH34" s="970" t="str">
        <f t="shared" si="96"/>
        <v/>
      </c>
      <c r="BI34" s="970" t="str">
        <f t="shared" si="96"/>
        <v/>
      </c>
      <c r="BJ34" s="970" t="str">
        <f t="shared" si="96"/>
        <v/>
      </c>
      <c r="BK34" s="970" t="str">
        <f t="shared" si="96"/>
        <v/>
      </c>
      <c r="BL34" s="970" t="str">
        <f t="shared" si="96"/>
        <v/>
      </c>
      <c r="BM34" s="970" t="str">
        <f t="shared" si="96"/>
        <v/>
      </c>
      <c r="BN34" s="971" t="str">
        <f t="shared" si="96"/>
        <v/>
      </c>
    </row>
    <row r="35" spans="1:66" ht="16.5" thickBot="1" x14ac:dyDescent="0.3">
      <c r="A35" s="2092" t="s">
        <v>136</v>
      </c>
      <c r="B35" s="2093"/>
      <c r="C35" s="972" t="str">
        <f t="shared" ref="C35:J35" si="97">IF(C12="","",RANK(C25,$C25:$J25,0))</f>
        <v/>
      </c>
      <c r="D35" s="973">
        <f t="shared" si="97"/>
        <v>1</v>
      </c>
      <c r="E35" s="973" t="str">
        <f t="shared" si="97"/>
        <v/>
      </c>
      <c r="F35" s="973" t="str">
        <f t="shared" si="97"/>
        <v/>
      </c>
      <c r="G35" s="973" t="str">
        <f t="shared" si="97"/>
        <v/>
      </c>
      <c r="H35" s="973" t="str">
        <f t="shared" si="97"/>
        <v/>
      </c>
      <c r="I35" s="973" t="str">
        <f t="shared" si="97"/>
        <v/>
      </c>
      <c r="J35" s="974" t="str">
        <f t="shared" si="97"/>
        <v/>
      </c>
      <c r="K35" s="972">
        <f t="shared" ref="K35:R35" si="98">IF(K12="","",RANK(K25,$K25:$R25,0))</f>
        <v>1</v>
      </c>
      <c r="L35" s="973" t="str">
        <f t="shared" si="98"/>
        <v/>
      </c>
      <c r="M35" s="973" t="str">
        <f t="shared" si="98"/>
        <v/>
      </c>
      <c r="N35" s="973" t="str">
        <f t="shared" si="98"/>
        <v/>
      </c>
      <c r="O35" s="973" t="str">
        <f t="shared" si="98"/>
        <v/>
      </c>
      <c r="P35" s="973" t="str">
        <f t="shared" si="98"/>
        <v/>
      </c>
      <c r="Q35" s="973" t="str">
        <f t="shared" si="98"/>
        <v/>
      </c>
      <c r="R35" s="974" t="str">
        <f t="shared" si="98"/>
        <v/>
      </c>
      <c r="S35" s="972" t="str">
        <f t="shared" ref="S35:Z35" si="99">IF(S12="","",RANK(S25,$S25:$Z25,0))</f>
        <v/>
      </c>
      <c r="T35" s="973" t="str">
        <f t="shared" si="99"/>
        <v/>
      </c>
      <c r="U35" s="973" t="str">
        <f t="shared" si="99"/>
        <v/>
      </c>
      <c r="V35" s="973">
        <f t="shared" si="99"/>
        <v>1</v>
      </c>
      <c r="W35" s="973" t="str">
        <f t="shared" si="99"/>
        <v/>
      </c>
      <c r="X35" s="973" t="str">
        <f t="shared" si="99"/>
        <v/>
      </c>
      <c r="Y35" s="973" t="str">
        <f t="shared" si="99"/>
        <v/>
      </c>
      <c r="Z35" s="974" t="str">
        <f t="shared" si="99"/>
        <v/>
      </c>
      <c r="AA35" s="972" t="str">
        <f t="shared" ref="AA35:AH35" si="100">IF(AA12="","",RANK(AA25,$AA25:$AH25,0))</f>
        <v/>
      </c>
      <c r="AB35" s="973" t="str">
        <f t="shared" si="100"/>
        <v/>
      </c>
      <c r="AC35" s="973" t="str">
        <f t="shared" si="100"/>
        <v/>
      </c>
      <c r="AD35" s="973" t="str">
        <f t="shared" si="100"/>
        <v/>
      </c>
      <c r="AE35" s="973" t="str">
        <f t="shared" si="100"/>
        <v/>
      </c>
      <c r="AF35" s="973">
        <f t="shared" si="100"/>
        <v>1</v>
      </c>
      <c r="AG35" s="973" t="str">
        <f t="shared" si="100"/>
        <v/>
      </c>
      <c r="AH35" s="974" t="str">
        <f t="shared" si="100"/>
        <v/>
      </c>
      <c r="AI35" s="972" t="str">
        <f t="shared" ref="AI35:AP35" si="101">IF(AI12="","",RANK(AI25,$AI25:$AP25,0))</f>
        <v/>
      </c>
      <c r="AJ35" s="973" t="str">
        <f t="shared" si="101"/>
        <v/>
      </c>
      <c r="AK35" s="973" t="str">
        <f t="shared" si="101"/>
        <v/>
      </c>
      <c r="AL35" s="973" t="str">
        <f t="shared" si="101"/>
        <v/>
      </c>
      <c r="AM35" s="973">
        <f t="shared" si="101"/>
        <v>1</v>
      </c>
      <c r="AN35" s="973" t="str">
        <f t="shared" si="101"/>
        <v/>
      </c>
      <c r="AO35" s="973" t="str">
        <f t="shared" si="101"/>
        <v/>
      </c>
      <c r="AP35" s="974" t="str">
        <f t="shared" si="101"/>
        <v/>
      </c>
      <c r="AQ35" s="972" t="str">
        <f t="shared" ref="AQ35:AX35" si="102">IF(AQ12="","",RANK(AQ25,$AQ25:$AX25,0))</f>
        <v/>
      </c>
      <c r="AR35" s="973" t="str">
        <f t="shared" si="102"/>
        <v/>
      </c>
      <c r="AS35" s="973">
        <f t="shared" si="102"/>
        <v>1</v>
      </c>
      <c r="AT35" s="973" t="str">
        <f t="shared" si="102"/>
        <v/>
      </c>
      <c r="AU35" s="973" t="str">
        <f t="shared" si="102"/>
        <v/>
      </c>
      <c r="AV35" s="973" t="str">
        <f t="shared" si="102"/>
        <v/>
      </c>
      <c r="AW35" s="973" t="str">
        <f t="shared" si="102"/>
        <v/>
      </c>
      <c r="AX35" s="974" t="str">
        <f t="shared" si="102"/>
        <v/>
      </c>
      <c r="AY35" s="972" t="str">
        <f t="shared" ref="AY35:BF35" si="103">IF(AY12="","",RANK(AY25,$AY25:$BF25,0))</f>
        <v/>
      </c>
      <c r="AZ35" s="973" t="str">
        <f t="shared" si="103"/>
        <v/>
      </c>
      <c r="BA35" s="973" t="str">
        <f t="shared" si="103"/>
        <v/>
      </c>
      <c r="BB35" s="973" t="str">
        <f t="shared" si="103"/>
        <v/>
      </c>
      <c r="BC35" s="973" t="str">
        <f t="shared" si="103"/>
        <v/>
      </c>
      <c r="BD35" s="973" t="str">
        <f t="shared" si="103"/>
        <v/>
      </c>
      <c r="BE35" s="973" t="str">
        <f t="shared" si="103"/>
        <v/>
      </c>
      <c r="BF35" s="974" t="str">
        <f t="shared" si="103"/>
        <v/>
      </c>
      <c r="BG35" s="972" t="str">
        <f t="shared" ref="BG35:BN35" si="104">IF(BG12="","",RANK(BG25,$BG25:$BN25,0))</f>
        <v/>
      </c>
      <c r="BH35" s="973" t="str">
        <f t="shared" si="104"/>
        <v/>
      </c>
      <c r="BI35" s="973" t="str">
        <f t="shared" si="104"/>
        <v/>
      </c>
      <c r="BJ35" s="973" t="str">
        <f t="shared" si="104"/>
        <v/>
      </c>
      <c r="BK35" s="973" t="str">
        <f t="shared" si="104"/>
        <v/>
      </c>
      <c r="BL35" s="973" t="str">
        <f t="shared" si="104"/>
        <v/>
      </c>
      <c r="BM35" s="973" t="str">
        <f t="shared" si="104"/>
        <v/>
      </c>
      <c r="BN35" s="974" t="str">
        <f t="shared" si="104"/>
        <v/>
      </c>
    </row>
    <row r="36" spans="1:66" s="20" customFormat="1" ht="88.5" customHeight="1" thickBot="1" x14ac:dyDescent="0.25">
      <c r="A36" s="2094" t="s">
        <v>33</v>
      </c>
      <c r="B36" s="2095"/>
      <c r="C36" s="55" t="str">
        <f>IF(C12="","",(C26*'pravidla turnaje'!$C$9)+(C27*'pravidla turnaje'!$C$10)+(C28*'pravidla turnaje'!$C$11)+(C29*'pravidla turnaje'!$C$12)+(C30*'pravidla turnaje'!$C$13)+(C31*'pravidla turnaje'!$C$14)+(C32*'pravidla turnaje'!$C$15)+(C33*'pravidla turnaje'!$C$16)+(C34*'pravidla turnaje'!$C$17)+(C35*'pravidla turnaje'!$C$18)+'rozstřely-skore'!C36)</f>
        <v/>
      </c>
      <c r="D36" s="56">
        <f ca="1">IF(D12="","",(D26*'pravidla turnaje'!$C$9)+(D27*'pravidla turnaje'!$C$10)+(D28*'pravidla turnaje'!$C$11)+(D29*'pravidla turnaje'!$C$12)+(D30*'pravidla turnaje'!$C$13)+(D31*'pravidla turnaje'!$C$14)+(D32*'pravidla turnaje'!$C$15)+(D33*'pravidla turnaje'!$C$16)+(D34*'pravidla turnaje'!$C$17)+(D35*'pravidla turnaje'!$C$18)+'rozstřely-skore'!D36)</f>
        <v>11111111</v>
      </c>
      <c r="E36" s="56" t="str">
        <f>IF(E12="","",(E26*'pravidla turnaje'!$C$9)+(E27*'pravidla turnaje'!$C$10)+(E28*'pravidla turnaje'!$C$11)+(E29*'pravidla turnaje'!$C$12)+(E30*'pravidla turnaje'!$C$13)+(E31*'pravidla turnaje'!$C$14)+(E32*'pravidla turnaje'!$C$15)+(E33*'pravidla turnaje'!$C$16)+(E34*'pravidla turnaje'!$C$17)+(E35*'pravidla turnaje'!$C$18)+'rozstřely-skore'!E36)</f>
        <v/>
      </c>
      <c r="F36" s="56" t="str">
        <f>IF(F12="","",(F26*'pravidla turnaje'!$C$9)+(F27*'pravidla turnaje'!$C$10)+(F28*'pravidla turnaje'!$C$11)+(F29*'pravidla turnaje'!$C$12)+(F30*'pravidla turnaje'!$C$13)+(F31*'pravidla turnaje'!$C$14)+(F32*'pravidla turnaje'!$C$15)+(F33*'pravidla turnaje'!$C$16)+(F34*'pravidla turnaje'!$C$17)+(F35*'pravidla turnaje'!$C$18)+'rozstřely-skore'!F36)</f>
        <v/>
      </c>
      <c r="G36" s="56" t="str">
        <f>IF(G12="","",(G26*'pravidla turnaje'!$C$9)+(G27*'pravidla turnaje'!$C$10)+(G28*'pravidla turnaje'!$C$11)+(G29*'pravidla turnaje'!$C$12)+(G30*'pravidla turnaje'!$C$13)+(G31*'pravidla turnaje'!$C$14)+(G32*'pravidla turnaje'!$C$15)+(G33*'pravidla turnaje'!$C$16)+(G34*'pravidla turnaje'!$C$17)+(G35*'pravidla turnaje'!$C$18)+'rozstřely-skore'!G36)</f>
        <v/>
      </c>
      <c r="H36" s="56" t="str">
        <f>IF(H12="","",(H26*'pravidla turnaje'!$C$9)+(H27*'pravidla turnaje'!$C$10)+(H28*'pravidla turnaje'!$C$11)+(H29*'pravidla turnaje'!$C$12)+(H30*'pravidla turnaje'!$C$13)+(H31*'pravidla turnaje'!$C$14)+(H32*'pravidla turnaje'!$C$15)+(H33*'pravidla turnaje'!$C$16)+(H34*'pravidla turnaje'!$C$17)+(H35*'pravidla turnaje'!$C$18)+'rozstřely-skore'!H36)</f>
        <v/>
      </c>
      <c r="I36" s="56" t="str">
        <f>IF(I12="","",(I26*'pravidla turnaje'!$C$9)+(I27*'pravidla turnaje'!$C$10)+(I28*'pravidla turnaje'!$C$11)+(I29*'pravidla turnaje'!$C$12)+(I30*'pravidla turnaje'!$C$13)+(I31*'pravidla turnaje'!$C$14)+(I32*'pravidla turnaje'!$C$15)+(I33*'pravidla turnaje'!$C$16)+(I34*'pravidla turnaje'!$C$17)+(I35*'pravidla turnaje'!$C$18)+'rozstřely-skore'!I36)</f>
        <v/>
      </c>
      <c r="J36" s="57" t="str">
        <f>IF(J12="","",(J26*'pravidla turnaje'!$C$9)+(J27*'pravidla turnaje'!$C$10)+(J28*'pravidla turnaje'!$C$11)+(J29*'pravidla turnaje'!$C$12)+(J30*'pravidla turnaje'!$C$13)+(J31*'pravidla turnaje'!$C$14)+(J32*'pravidla turnaje'!$C$15)+(J33*'pravidla turnaje'!$C$16)+(J34*'pravidla turnaje'!$C$17)+(J35*'pravidla turnaje'!$C$18)+'rozstřely-skore'!J36)</f>
        <v/>
      </c>
      <c r="K36" s="55">
        <f ca="1">IF(K12="","",(K26*'pravidla turnaje'!$C$9)+(K27*'pravidla turnaje'!$C$10)+(K28*'pravidla turnaje'!$C$11)+(K29*'pravidla turnaje'!$C$12)+(K30*'pravidla turnaje'!$C$13)+(K31*'pravidla turnaje'!$C$14)+(K32*'pravidla turnaje'!$C$15)+(K33*'pravidla turnaje'!$C$16)+(K34*'pravidla turnaje'!$C$17)+(K35*'pravidla turnaje'!$C$18)+'rozstřely-skore'!K36)</f>
        <v>21121123</v>
      </c>
      <c r="L36" s="56" t="str">
        <f>IF(L12="","",(L26*'pravidla turnaje'!$C$9)+(L27*'pravidla turnaje'!$C$10)+(L28*'pravidla turnaje'!$C$11)+(L29*'pravidla turnaje'!$C$12)+(L30*'pravidla turnaje'!$C$13)+(L31*'pravidla turnaje'!$C$14)+(L32*'pravidla turnaje'!$C$15)+(L33*'pravidla turnaje'!$C$16)+(L34*'pravidla turnaje'!$C$17)+(L35*'pravidla turnaje'!$C$18)+'rozstřely-skore'!L36)</f>
        <v/>
      </c>
      <c r="M36" s="56" t="str">
        <f>IF(M12="","",(M26*'pravidla turnaje'!$C$9)+(M27*'pravidla turnaje'!$C$10)+(M28*'pravidla turnaje'!$C$11)+(M29*'pravidla turnaje'!$C$12)+(M30*'pravidla turnaje'!$C$13)+(M31*'pravidla turnaje'!$C$14)+(M32*'pravidla turnaje'!$C$15)+(M33*'pravidla turnaje'!$C$16)+(M34*'pravidla turnaje'!$C$17)+(M35*'pravidla turnaje'!$C$18)+'rozstřely-skore'!M36)</f>
        <v/>
      </c>
      <c r="N36" s="56" t="str">
        <f>IF(N12="","",(N26*'pravidla turnaje'!$C$9)+(N27*'pravidla turnaje'!$C$10)+(N28*'pravidla turnaje'!$C$11)+(N29*'pravidla turnaje'!$C$12)+(N30*'pravidla turnaje'!$C$13)+(N31*'pravidla turnaje'!$C$14)+(N32*'pravidla turnaje'!$C$15)+(N33*'pravidla turnaje'!$C$16)+(N34*'pravidla turnaje'!$C$17)+(N35*'pravidla turnaje'!$C$18)+'rozstřely-skore'!N36)</f>
        <v/>
      </c>
      <c r="O36" s="56" t="str">
        <f>IF(O12="","",(O26*'pravidla turnaje'!$C$9)+(O27*'pravidla turnaje'!$C$10)+(O28*'pravidla turnaje'!$C$11)+(O29*'pravidla turnaje'!$C$12)+(O30*'pravidla turnaje'!$C$13)+(O31*'pravidla turnaje'!$C$14)+(O32*'pravidla turnaje'!$C$15)+(O33*'pravidla turnaje'!$C$16)+(O34*'pravidla turnaje'!$C$17)+(O35*'pravidla turnaje'!$C$18)+'rozstřely-skore'!O36)</f>
        <v/>
      </c>
      <c r="P36" s="56" t="str">
        <f>IF(P12="","",(P26*'pravidla turnaje'!$C$9)+(P27*'pravidla turnaje'!$C$10)+(P28*'pravidla turnaje'!$C$11)+(P29*'pravidla turnaje'!$C$12)+(P30*'pravidla turnaje'!$C$13)+(P31*'pravidla turnaje'!$C$14)+(P32*'pravidla turnaje'!$C$15)+(P33*'pravidla turnaje'!$C$16)+(P34*'pravidla turnaje'!$C$17)+(P35*'pravidla turnaje'!$C$18)+'rozstřely-skore'!P36)</f>
        <v/>
      </c>
      <c r="Q36" s="56" t="str">
        <f>IF(Q12="","",(Q26*'pravidla turnaje'!$C$9)+(Q27*'pravidla turnaje'!$C$10)+(Q28*'pravidla turnaje'!$C$11)+(Q29*'pravidla turnaje'!$C$12)+(Q30*'pravidla turnaje'!$C$13)+(Q31*'pravidla turnaje'!$C$14)+(Q32*'pravidla turnaje'!$C$15)+(Q33*'pravidla turnaje'!$C$16)+(Q34*'pravidla turnaje'!$C$17)+(Q35*'pravidla turnaje'!$C$18)+'rozstřely-skore'!Q36)</f>
        <v/>
      </c>
      <c r="R36" s="57" t="str">
        <f>IF(R12="","",(R26*'pravidla turnaje'!$C$9)+(R27*'pravidla turnaje'!$C$10)+(R28*'pravidla turnaje'!$C$11)+(R29*'pravidla turnaje'!$C$12)+(R30*'pravidla turnaje'!$C$13)+(R31*'pravidla turnaje'!$C$14)+(R32*'pravidla turnaje'!$C$15)+(R33*'pravidla turnaje'!$C$16)+(R34*'pravidla turnaje'!$C$17)+(R35*'pravidla turnaje'!$C$18)+'rozstřely-skore'!R36)</f>
        <v/>
      </c>
      <c r="S36" s="55" t="str">
        <f>IF(S12="","",(S26*'pravidla turnaje'!$C$9)+(S27*'pravidla turnaje'!$C$10)+(S28*'pravidla turnaje'!$C$11)+(S29*'pravidla turnaje'!$C$12)+(S30*'pravidla turnaje'!$C$13)+(S31*'pravidla turnaje'!$C$14)+(S32*'pravidla turnaje'!$C$15)+(S33*'pravidla turnaje'!$C$16)+(S34*'pravidla turnaje'!$C$17)+(S35*'pravidla turnaje'!$C$18)+'rozstřely-skore'!S36)</f>
        <v/>
      </c>
      <c r="T36" s="56" t="str">
        <f>IF(T12="","",(T26*'pravidla turnaje'!$C$9)+(T27*'pravidla turnaje'!$C$10)+(T28*'pravidla turnaje'!$C$11)+(T29*'pravidla turnaje'!$C$12)+(T30*'pravidla turnaje'!$C$13)+(T31*'pravidla turnaje'!$C$14)+(T32*'pravidla turnaje'!$C$15)+(T33*'pravidla turnaje'!$C$16)+(T34*'pravidla turnaje'!$C$17)+(T35*'pravidla turnaje'!$C$18)+'rozstřely-skore'!T36)</f>
        <v/>
      </c>
      <c r="U36" s="56" t="str">
        <f>IF(U12="","",(U26*'pravidla turnaje'!$C$9)+(U27*'pravidla turnaje'!$C$10)+(U28*'pravidla turnaje'!$C$11)+(U29*'pravidla turnaje'!$C$12)+(U30*'pravidla turnaje'!$C$13)+(U31*'pravidla turnaje'!$C$14)+(U32*'pravidla turnaje'!$C$15)+(U33*'pravidla turnaje'!$C$16)+(U34*'pravidla turnaje'!$C$17)+(U35*'pravidla turnaje'!$C$18)+'rozstřely-skore'!U36)</f>
        <v/>
      </c>
      <c r="V36" s="56">
        <f ca="1">IF(V12="","",(V26*'pravidla turnaje'!$C$9)+(V27*'pravidla turnaje'!$C$10)+(V28*'pravidla turnaje'!$C$11)+(V29*'pravidla turnaje'!$C$12)+(V30*'pravidla turnaje'!$C$13)+(V31*'pravidla turnaje'!$C$14)+(V32*'pravidla turnaje'!$C$15)+(V33*'pravidla turnaje'!$C$16)+(V34*'pravidla turnaje'!$C$17)+(V35*'pravidla turnaje'!$C$18)+'rozstřely-skore'!V36)</f>
        <v>31131132</v>
      </c>
      <c r="W36" s="56" t="str">
        <f>IF(W12="","",(W26*'pravidla turnaje'!$C$9)+(W27*'pravidla turnaje'!$C$10)+(W28*'pravidla turnaje'!$C$11)+(W29*'pravidla turnaje'!$C$12)+(W30*'pravidla turnaje'!$C$13)+(W31*'pravidla turnaje'!$C$14)+(W32*'pravidla turnaje'!$C$15)+(W33*'pravidla turnaje'!$C$16)+(W34*'pravidla turnaje'!$C$17)+(W35*'pravidla turnaje'!$C$18)+'rozstřely-skore'!W36)</f>
        <v/>
      </c>
      <c r="X36" s="56" t="str">
        <f>IF(X12="","",(X26*'pravidla turnaje'!$C$9)+(X27*'pravidla turnaje'!$C$10)+(X28*'pravidla turnaje'!$C$11)+(X29*'pravidla turnaje'!$C$12)+(X30*'pravidla turnaje'!$C$13)+(X31*'pravidla turnaje'!$C$14)+(X32*'pravidla turnaje'!$C$15)+(X33*'pravidla turnaje'!$C$16)+(X34*'pravidla turnaje'!$C$17)+(X35*'pravidla turnaje'!$C$18)+'rozstřely-skore'!X36)</f>
        <v/>
      </c>
      <c r="Y36" s="56" t="str">
        <f>IF(Y12="","",(Y26*'pravidla turnaje'!$C$9)+(Y27*'pravidla turnaje'!$C$10)+(Y28*'pravidla turnaje'!$C$11)+(Y29*'pravidla turnaje'!$C$12)+(Y30*'pravidla turnaje'!$C$13)+(Y31*'pravidla turnaje'!$C$14)+(Y32*'pravidla turnaje'!$C$15)+(Y33*'pravidla turnaje'!$C$16)+(Y34*'pravidla turnaje'!$C$17)+(Y35*'pravidla turnaje'!$C$18)+'rozstřely-skore'!Y36)</f>
        <v/>
      </c>
      <c r="Z36" s="57" t="str">
        <f>IF(Z12="","",(Z26*'pravidla turnaje'!$C$9)+(Z27*'pravidla turnaje'!$C$10)+(Z28*'pravidla turnaje'!$C$11)+(Z29*'pravidla turnaje'!$C$12)+(Z30*'pravidla turnaje'!$C$13)+(Z31*'pravidla turnaje'!$C$14)+(Z32*'pravidla turnaje'!$C$15)+(Z33*'pravidla turnaje'!$C$16)+(Z34*'pravidla turnaje'!$C$17)+(Z35*'pravidla turnaje'!$C$18)+'rozstřely-skore'!Z36)</f>
        <v/>
      </c>
      <c r="AA36" s="55" t="str">
        <f>IF(AA12="","",(AA26*'pravidla turnaje'!$C$9)+(AA27*'pravidla turnaje'!$C$10)+(AA28*'pravidla turnaje'!$C$11)+(AA29*'pravidla turnaje'!$C$12)+(AA30*'pravidla turnaje'!$C$13)+(AA31*'pravidla turnaje'!$C$14)+(AA32*'pravidla turnaje'!$C$15)+(AA33*'pravidla turnaje'!$C$16)+(AA34*'pravidla turnaje'!$C$17)+(AA35*'pravidla turnaje'!$C$18)+'rozstřely-skore'!AA36)</f>
        <v/>
      </c>
      <c r="AB36" s="56" t="str">
        <f>IF(AB12="","",(AB26*'pravidla turnaje'!$C$9)+(AB27*'pravidla turnaje'!$C$10)+(AB28*'pravidla turnaje'!$C$11)+(AB29*'pravidla turnaje'!$C$12)+(AB30*'pravidla turnaje'!$C$13)+(AB31*'pravidla turnaje'!$C$14)+(AB32*'pravidla turnaje'!$C$15)+(AB33*'pravidla turnaje'!$C$16)+(AB34*'pravidla turnaje'!$C$17)+(AB35*'pravidla turnaje'!$C$18)+'rozstřely-skore'!AB36)</f>
        <v/>
      </c>
      <c r="AC36" s="56" t="str">
        <f>IF(AC12="","",(AC26*'pravidla turnaje'!$C$9)+(AC27*'pravidla turnaje'!$C$10)+(AC28*'pravidla turnaje'!$C$11)+(AC29*'pravidla turnaje'!$C$12)+(AC30*'pravidla turnaje'!$C$13)+(AC31*'pravidla turnaje'!$C$14)+(AC32*'pravidla turnaje'!$C$15)+(AC33*'pravidla turnaje'!$C$16)+(AC34*'pravidla turnaje'!$C$17)+(AC35*'pravidla turnaje'!$C$18)+'rozstřely-skore'!AC36)</f>
        <v/>
      </c>
      <c r="AD36" s="56" t="str">
        <f>IF(AD12="","",(AD26*'pravidla turnaje'!$C$9)+(AD27*'pravidla turnaje'!$C$10)+(AD28*'pravidla turnaje'!$C$11)+(AD29*'pravidla turnaje'!$C$12)+(AD30*'pravidla turnaje'!$C$13)+(AD31*'pravidla turnaje'!$C$14)+(AD32*'pravidla turnaje'!$C$15)+(AD33*'pravidla turnaje'!$C$16)+(AD34*'pravidla turnaje'!$C$17)+(AD35*'pravidla turnaje'!$C$18)+'rozstřely-skore'!AD36)</f>
        <v/>
      </c>
      <c r="AE36" s="56" t="str">
        <f>IF(AE12="","",(AE26*'pravidla turnaje'!$C$9)+(AE27*'pravidla turnaje'!$C$10)+(AE28*'pravidla turnaje'!$C$11)+(AE29*'pravidla turnaje'!$C$12)+(AE30*'pravidla turnaje'!$C$13)+(AE31*'pravidla turnaje'!$C$14)+(AE32*'pravidla turnaje'!$C$15)+(AE33*'pravidla turnaje'!$C$16)+(AE34*'pravidla turnaje'!$C$17)+(AE35*'pravidla turnaje'!$C$18)+'rozstřely-skore'!AE36)</f>
        <v/>
      </c>
      <c r="AF36" s="56">
        <f ca="1">IF(AF12="","",(AF26*'pravidla turnaje'!$C$9)+(AF27*'pravidla turnaje'!$C$10)+(AF28*'pravidla turnaje'!$C$11)+(AF29*'pravidla turnaje'!$C$12)+(AF30*'pravidla turnaje'!$C$13)+(AF31*'pravidla turnaje'!$C$14)+(AF32*'pravidla turnaje'!$C$15)+(AF33*'pravidla turnaje'!$C$16)+(AF34*'pravidla turnaje'!$C$17)+(AF35*'pravidla turnaje'!$C$18)+'rozstřely-skore'!AF36)</f>
        <v>41141143</v>
      </c>
      <c r="AG36" s="56" t="str">
        <f>IF(AG12="","",(AG26*'pravidla turnaje'!$C$9)+(AG27*'pravidla turnaje'!$C$10)+(AG28*'pravidla turnaje'!$C$11)+(AG29*'pravidla turnaje'!$C$12)+(AG30*'pravidla turnaje'!$C$13)+(AG31*'pravidla turnaje'!$C$14)+(AG32*'pravidla turnaje'!$C$15)+(AG33*'pravidla turnaje'!$C$16)+(AG34*'pravidla turnaje'!$C$17)+(AG35*'pravidla turnaje'!$C$18)+'rozstřely-skore'!AG36)</f>
        <v/>
      </c>
      <c r="AH36" s="57" t="str">
        <f>IF(AH12="","",(AH26*'pravidla turnaje'!$C$9)+(AH27*'pravidla turnaje'!$C$10)+(AH28*'pravidla turnaje'!$C$11)+(AH29*'pravidla turnaje'!$C$12)+(AH30*'pravidla turnaje'!$C$13)+(AH31*'pravidla turnaje'!$C$14)+(AH32*'pravidla turnaje'!$C$15)+(AH33*'pravidla turnaje'!$C$16)+(AH34*'pravidla turnaje'!$C$17)+(AH35*'pravidla turnaje'!$C$18)+'rozstřely-skore'!AH36)</f>
        <v/>
      </c>
      <c r="AI36" s="55" t="str">
        <f>IF(AI12="","",(AI26*'pravidla turnaje'!$C$9)+(AI27*'pravidla turnaje'!$C$10)+(AI28*'pravidla turnaje'!$C$11)+(AI29*'pravidla turnaje'!$C$12)+(AI30*'pravidla turnaje'!$C$13)+(AI31*'pravidla turnaje'!$C$14)+(AI32*'pravidla turnaje'!$C$15)+(AI33*'pravidla turnaje'!$C$16)+(AI34*'pravidla turnaje'!$C$17)+(AI35*'pravidla turnaje'!$C$18)+'rozstřely-skore'!AI36)</f>
        <v/>
      </c>
      <c r="AJ36" s="56" t="str">
        <f>IF(AJ12="","",(AJ26*'pravidla turnaje'!$C$9)+(AJ27*'pravidla turnaje'!$C$10)+(AJ28*'pravidla turnaje'!$C$11)+(AJ29*'pravidla turnaje'!$C$12)+(AJ30*'pravidla turnaje'!$C$13)+(AJ31*'pravidla turnaje'!$C$14)+(AJ32*'pravidla turnaje'!$C$15)+(AJ33*'pravidla turnaje'!$C$16)+(AJ34*'pravidla turnaje'!$C$17)+(AJ35*'pravidla turnaje'!$C$18)+'rozstřely-skore'!AJ36)</f>
        <v/>
      </c>
      <c r="AK36" s="56" t="str">
        <f>IF(AK12="","",(AK26*'pravidla turnaje'!$C$9)+(AK27*'pravidla turnaje'!$C$10)+(AK28*'pravidla turnaje'!$C$11)+(AK29*'pravidla turnaje'!$C$12)+(AK30*'pravidla turnaje'!$C$13)+(AK31*'pravidla turnaje'!$C$14)+(AK32*'pravidla turnaje'!$C$15)+(AK33*'pravidla turnaje'!$C$16)+(AK34*'pravidla turnaje'!$C$17)+(AK35*'pravidla turnaje'!$C$18)+'rozstřely-skore'!AK36)</f>
        <v/>
      </c>
      <c r="AL36" s="56" t="str">
        <f>IF(AL12="","",(AL26*'pravidla turnaje'!$C$9)+(AL27*'pravidla turnaje'!$C$10)+(AL28*'pravidla turnaje'!$C$11)+(AL29*'pravidla turnaje'!$C$12)+(AL30*'pravidla turnaje'!$C$13)+(AL31*'pravidla turnaje'!$C$14)+(AL32*'pravidla turnaje'!$C$15)+(AL33*'pravidla turnaje'!$C$16)+(AL34*'pravidla turnaje'!$C$17)+(AL35*'pravidla turnaje'!$C$18)+'rozstřely-skore'!AL36)</f>
        <v/>
      </c>
      <c r="AM36" s="56">
        <f ca="1">IF(AM12="","",(AM26*'pravidla turnaje'!$C$9)+(AM27*'pravidla turnaje'!$C$10)+(AM28*'pravidla turnaje'!$C$11)+(AM29*'pravidla turnaje'!$C$12)+(AM30*'pravidla turnaje'!$C$13)+(AM31*'pravidla turnaje'!$C$14)+(AM32*'pravidla turnaje'!$C$15)+(AM33*'pravidla turnaje'!$C$16)+(AM34*'pravidla turnaje'!$C$17)+(AM35*'pravidla turnaje'!$C$18)+'rozstřely-skore'!AM36)</f>
        <v>51151156</v>
      </c>
      <c r="AN36" s="56" t="str">
        <f>IF(AN12="","",(AN26*'pravidla turnaje'!$C$9)+(AN27*'pravidla turnaje'!$C$10)+(AN28*'pravidla turnaje'!$C$11)+(AN29*'pravidla turnaje'!$C$12)+(AN30*'pravidla turnaje'!$C$13)+(AN31*'pravidla turnaje'!$C$14)+(AN32*'pravidla turnaje'!$C$15)+(AN33*'pravidla turnaje'!$C$16)+(AN34*'pravidla turnaje'!$C$17)+(AN35*'pravidla turnaje'!$C$18)+'rozstřely-skore'!AN36)</f>
        <v/>
      </c>
      <c r="AO36" s="56" t="str">
        <f>IF(AO12="","",(AO26*'pravidla turnaje'!$C$9)+(AO27*'pravidla turnaje'!$C$10)+(AO28*'pravidla turnaje'!$C$11)+(AO29*'pravidla turnaje'!$C$12)+(AO30*'pravidla turnaje'!$C$13)+(AO31*'pravidla turnaje'!$C$14)+(AO32*'pravidla turnaje'!$C$15)+(AO33*'pravidla turnaje'!$C$16)+(AO34*'pravidla turnaje'!$C$17)+(AO35*'pravidla turnaje'!$C$18)+'rozstřely-skore'!AO36)</f>
        <v/>
      </c>
      <c r="AP36" s="57" t="str">
        <f>IF(AP12="","",(AP26*'pravidla turnaje'!$C$9)+(AP27*'pravidla turnaje'!$C$10)+(AP28*'pravidla turnaje'!$C$11)+(AP29*'pravidla turnaje'!$C$12)+(AP30*'pravidla turnaje'!$C$13)+(AP31*'pravidla turnaje'!$C$14)+(AP32*'pravidla turnaje'!$C$15)+(AP33*'pravidla turnaje'!$C$16)+(AP34*'pravidla turnaje'!$C$17)+(AP35*'pravidla turnaje'!$C$18)+'rozstřely-skore'!AP36)</f>
        <v/>
      </c>
      <c r="AQ36" s="55" t="str">
        <f>IF(AQ12="","",(AQ26*'pravidla turnaje'!$C$9)+(AQ27*'pravidla turnaje'!$C$10)+(AQ28*'pravidla turnaje'!$C$11)+(AQ29*'pravidla turnaje'!$C$12)+(AQ30*'pravidla turnaje'!$C$13)+(AQ31*'pravidla turnaje'!$C$14)+(AQ32*'pravidla turnaje'!$C$15)+(AQ33*'pravidla turnaje'!$C$16)+(AQ34*'pravidla turnaje'!$C$17)+(AQ35*'pravidla turnaje'!$C$18)+'rozstřely-skore'!AQ36)</f>
        <v/>
      </c>
      <c r="AR36" s="56" t="str">
        <f>IF(AR12="","",(AR26*'pravidla turnaje'!$C$9)+(AR27*'pravidla turnaje'!$C$10)+(AR28*'pravidla turnaje'!$C$11)+(AR29*'pravidla turnaje'!$C$12)+(AR30*'pravidla turnaje'!$C$13)+(AR31*'pravidla turnaje'!$C$14)+(AR32*'pravidla turnaje'!$C$15)+(AR33*'pravidla turnaje'!$C$16)+(AR34*'pravidla turnaje'!$C$17)+(AR35*'pravidla turnaje'!$C$18)+'rozstřely-skore'!AR36)</f>
        <v/>
      </c>
      <c r="AS36" s="56">
        <f ca="1">IF(AS12="","",(AS26*'pravidla turnaje'!$C$9)+(AS27*'pravidla turnaje'!$C$10)+(AS28*'pravidla turnaje'!$C$11)+(AS29*'pravidla turnaje'!$C$12)+(AS30*'pravidla turnaje'!$C$13)+(AS31*'pravidla turnaje'!$C$14)+(AS32*'pravidla turnaje'!$C$15)+(AS33*'pravidla turnaje'!$C$16)+(AS34*'pravidla turnaje'!$C$17)+(AS35*'pravidla turnaje'!$C$18)+'rozstřely-skore'!AS36)</f>
        <v>61161165</v>
      </c>
      <c r="AT36" s="56" t="str">
        <f>IF(AT12="","",(AT26*'pravidla turnaje'!$C$9)+(AT27*'pravidla turnaje'!$C$10)+(AT28*'pravidla turnaje'!$C$11)+(AT29*'pravidla turnaje'!$C$12)+(AT30*'pravidla turnaje'!$C$13)+(AT31*'pravidla turnaje'!$C$14)+(AT32*'pravidla turnaje'!$C$15)+(AT33*'pravidla turnaje'!$C$16)+(AT34*'pravidla turnaje'!$C$17)+(AT35*'pravidla turnaje'!$C$18)+'rozstřely-skore'!AT36)</f>
        <v/>
      </c>
      <c r="AU36" s="56" t="str">
        <f>IF(AU12="","",(AU26*'pravidla turnaje'!$C$9)+(AU27*'pravidla turnaje'!$C$10)+(AU28*'pravidla turnaje'!$C$11)+(AU29*'pravidla turnaje'!$C$12)+(AU30*'pravidla turnaje'!$C$13)+(AU31*'pravidla turnaje'!$C$14)+(AU32*'pravidla turnaje'!$C$15)+(AU33*'pravidla turnaje'!$C$16)+(AU34*'pravidla turnaje'!$C$17)+(AU35*'pravidla turnaje'!$C$18)+'rozstřely-skore'!AU36)</f>
        <v/>
      </c>
      <c r="AV36" s="56" t="str">
        <f>IF(AV12="","",(AV26*'pravidla turnaje'!$C$9)+(AV27*'pravidla turnaje'!$C$10)+(AV28*'pravidla turnaje'!$C$11)+(AV29*'pravidla turnaje'!$C$12)+(AV30*'pravidla turnaje'!$C$13)+(AV31*'pravidla turnaje'!$C$14)+(AV32*'pravidla turnaje'!$C$15)+(AV33*'pravidla turnaje'!$C$16)+(AV34*'pravidla turnaje'!$C$17)+(AV35*'pravidla turnaje'!$C$18)+'rozstřely-skore'!AV36)</f>
        <v/>
      </c>
      <c r="AW36" s="56" t="str">
        <f>IF(AW12="","",(AW26*'pravidla turnaje'!$C$9)+(AW27*'pravidla turnaje'!$C$10)+(AW28*'pravidla turnaje'!$C$11)+(AW29*'pravidla turnaje'!$C$12)+(AW30*'pravidla turnaje'!$C$13)+(AW31*'pravidla turnaje'!$C$14)+(AW32*'pravidla turnaje'!$C$15)+(AW33*'pravidla turnaje'!$C$16)+(AW34*'pravidla turnaje'!$C$17)+(AW35*'pravidla turnaje'!$C$18)+'rozstřely-skore'!AW36)</f>
        <v/>
      </c>
      <c r="AX36" s="57" t="str">
        <f>IF(AX12="","",(AX26*'pravidla turnaje'!$C$9)+(AX27*'pravidla turnaje'!$C$10)+(AX28*'pravidla turnaje'!$C$11)+(AX29*'pravidla turnaje'!$C$12)+(AX30*'pravidla turnaje'!$C$13)+(AX31*'pravidla turnaje'!$C$14)+(AX32*'pravidla turnaje'!$C$15)+(AX33*'pravidla turnaje'!$C$16)+(AX34*'pravidla turnaje'!$C$17)+(AX35*'pravidla turnaje'!$C$18)+'rozstřely-skore'!AX36)</f>
        <v/>
      </c>
      <c r="AY36" s="55" t="str">
        <f>IF(AY12="","",(AY26*'pravidla turnaje'!$C$9)+(AY27*'pravidla turnaje'!$C$10)+(AY28*'pravidla turnaje'!$C$11)+(AY29*'pravidla turnaje'!$C$12)+(AY30*'pravidla turnaje'!$C$13)+(AY31*'pravidla turnaje'!$C$14)+(AY32*'pravidla turnaje'!$C$15)+(AY33*'pravidla turnaje'!$C$16)+(AY34*'pravidla turnaje'!$C$17)+(AY35*'pravidla turnaje'!$C$18)+'rozstřely-skore'!AY36)</f>
        <v/>
      </c>
      <c r="AZ36" s="56" t="str">
        <f>IF(AZ12="","",(AZ26*'pravidla turnaje'!$C$9)+(AZ27*'pravidla turnaje'!$C$10)+(AZ28*'pravidla turnaje'!$C$11)+(AZ29*'pravidla turnaje'!$C$12)+(AZ30*'pravidla turnaje'!$C$13)+(AZ31*'pravidla turnaje'!$C$14)+(AZ32*'pravidla turnaje'!$C$15)+(AZ33*'pravidla turnaje'!$C$16)+(AZ34*'pravidla turnaje'!$C$17)+(AZ35*'pravidla turnaje'!$C$18)+'rozstřely-skore'!AZ36)</f>
        <v/>
      </c>
      <c r="BA36" s="56" t="str">
        <f>IF(BA12="","",(BA26*'pravidla turnaje'!$C$9)+(BA27*'pravidla turnaje'!$C$10)+(BA28*'pravidla turnaje'!$C$11)+(BA29*'pravidla turnaje'!$C$12)+(BA30*'pravidla turnaje'!$C$13)+(BA31*'pravidla turnaje'!$C$14)+(BA32*'pravidla turnaje'!$C$15)+(BA33*'pravidla turnaje'!$C$16)+(BA34*'pravidla turnaje'!$C$17)+(BA35*'pravidla turnaje'!$C$18)+'rozstřely-skore'!BA36)</f>
        <v/>
      </c>
      <c r="BB36" s="56" t="str">
        <f>IF(BB12="","",(BB26*'pravidla turnaje'!$C$9)+(BB27*'pravidla turnaje'!$C$10)+(BB28*'pravidla turnaje'!$C$11)+(BB29*'pravidla turnaje'!$C$12)+(BB30*'pravidla turnaje'!$C$13)+(BB31*'pravidla turnaje'!$C$14)+(BB32*'pravidla turnaje'!$C$15)+(BB33*'pravidla turnaje'!$C$16)+(BB34*'pravidla turnaje'!$C$17)+(BB35*'pravidla turnaje'!$C$18)+'rozstřely-skore'!BB36)</f>
        <v/>
      </c>
      <c r="BC36" s="56" t="str">
        <f>IF(BC12="","",(BC26*'pravidla turnaje'!$C$9)+(BC27*'pravidla turnaje'!$C$10)+(BC28*'pravidla turnaje'!$C$11)+(BC29*'pravidla turnaje'!$C$12)+(BC30*'pravidla turnaje'!$C$13)+(BC31*'pravidla turnaje'!$C$14)+(BC32*'pravidla turnaje'!$C$15)+(BC33*'pravidla turnaje'!$C$16)+(BC34*'pravidla turnaje'!$C$17)+(BC35*'pravidla turnaje'!$C$18)+'rozstřely-skore'!BC36)</f>
        <v/>
      </c>
      <c r="BD36" s="56" t="str">
        <f>IF(BD12="","",(BD26*'pravidla turnaje'!$C$9)+(BD27*'pravidla turnaje'!$C$10)+(BD28*'pravidla turnaje'!$C$11)+(BD29*'pravidla turnaje'!$C$12)+(BD30*'pravidla turnaje'!$C$13)+(BD31*'pravidla turnaje'!$C$14)+(BD32*'pravidla turnaje'!$C$15)+(BD33*'pravidla turnaje'!$C$16)+(BD34*'pravidla turnaje'!$C$17)+(BD35*'pravidla turnaje'!$C$18)+'rozstřely-skore'!BD36)</f>
        <v/>
      </c>
      <c r="BE36" s="56" t="str">
        <f>IF(BE12="","",(BE26*'pravidla turnaje'!$C$9)+(BE27*'pravidla turnaje'!$C$10)+(BE28*'pravidla turnaje'!$C$11)+(BE29*'pravidla turnaje'!$C$12)+(BE30*'pravidla turnaje'!$C$13)+(BE31*'pravidla turnaje'!$C$14)+(BE32*'pravidla turnaje'!$C$15)+(BE33*'pravidla turnaje'!$C$16)+(BE34*'pravidla turnaje'!$C$17)+(BE35*'pravidla turnaje'!$C$18)+'rozstřely-skore'!BE36)</f>
        <v/>
      </c>
      <c r="BF36" s="57" t="str">
        <f>IF(BF12="","",(BF26*'pravidla turnaje'!$C$9)+(BF27*'pravidla turnaje'!$C$10)+(BF28*'pravidla turnaje'!$C$11)+(BF29*'pravidla turnaje'!$C$12)+(BF30*'pravidla turnaje'!$C$13)+(BF31*'pravidla turnaje'!$C$14)+(BF32*'pravidla turnaje'!$C$15)+(BF33*'pravidla turnaje'!$C$16)+(BF34*'pravidla turnaje'!$C$17)+(BF35*'pravidla turnaje'!$C$18)+'rozstřely-skore'!BF36)</f>
        <v/>
      </c>
      <c r="BG36" s="55" t="str">
        <f>IF(BG12="","",(BG26*'pravidla turnaje'!$C$9)+(BG27*'pravidla turnaje'!$C$10)+(BG28*'pravidla turnaje'!$C$11)+(BG29*'pravidla turnaje'!$C$12)+(BG30*'pravidla turnaje'!$C$13)+(BG31*'pravidla turnaje'!$C$14)+(BG32*'pravidla turnaje'!$C$15)+(BG33*'pravidla turnaje'!$C$16)+(BG34*'pravidla turnaje'!$C$17)+(BG35*'pravidla turnaje'!$C$18)+'rozstřely-skore'!BG36)</f>
        <v/>
      </c>
      <c r="BH36" s="56" t="str">
        <f>IF(BH12="","",(BH26*'pravidla turnaje'!$C$9)+(BH27*'pravidla turnaje'!$C$10)+(BH28*'pravidla turnaje'!$C$11)+(BH29*'pravidla turnaje'!$C$12)+(BH30*'pravidla turnaje'!$C$13)+(BH31*'pravidla turnaje'!$C$14)+(BH32*'pravidla turnaje'!$C$15)+(BH33*'pravidla turnaje'!$C$16)+(BH34*'pravidla turnaje'!$C$17)+(BH35*'pravidla turnaje'!$C$18)+'rozstřely-skore'!BH36)</f>
        <v/>
      </c>
      <c r="BI36" s="56" t="str">
        <f>IF(BI12="","",(BI26*'pravidla turnaje'!$C$9)+(BI27*'pravidla turnaje'!$C$10)+(BI28*'pravidla turnaje'!$C$11)+(BI29*'pravidla turnaje'!$C$12)+(BI30*'pravidla turnaje'!$C$13)+(BI31*'pravidla turnaje'!$C$14)+(BI32*'pravidla turnaje'!$C$15)+(BI33*'pravidla turnaje'!$C$16)+(BI34*'pravidla turnaje'!$C$17)+(BI35*'pravidla turnaje'!$C$18)+'rozstřely-skore'!BI36)</f>
        <v/>
      </c>
      <c r="BJ36" s="56" t="str">
        <f>IF(BJ12="","",(BJ26*'pravidla turnaje'!$C$9)+(BJ27*'pravidla turnaje'!$C$10)+(BJ28*'pravidla turnaje'!$C$11)+(BJ29*'pravidla turnaje'!$C$12)+(BJ30*'pravidla turnaje'!$C$13)+(BJ31*'pravidla turnaje'!$C$14)+(BJ32*'pravidla turnaje'!$C$15)+(BJ33*'pravidla turnaje'!$C$16)+(BJ34*'pravidla turnaje'!$C$17)+(BJ35*'pravidla turnaje'!$C$18)+'rozstřely-skore'!BJ36)</f>
        <v/>
      </c>
      <c r="BK36" s="56" t="str">
        <f>IF(BK12="","",(BK26*'pravidla turnaje'!$C$9)+(BK27*'pravidla turnaje'!$C$10)+(BK28*'pravidla turnaje'!$C$11)+(BK29*'pravidla turnaje'!$C$12)+(BK30*'pravidla turnaje'!$C$13)+(BK31*'pravidla turnaje'!$C$14)+(BK32*'pravidla turnaje'!$C$15)+(BK33*'pravidla turnaje'!$C$16)+(BK34*'pravidla turnaje'!$C$17)+(BK35*'pravidla turnaje'!$C$18)+'rozstřely-skore'!BK36)</f>
        <v/>
      </c>
      <c r="BL36" s="56" t="str">
        <f>IF(BL12="","",(BL26*'pravidla turnaje'!$C$9)+(BL27*'pravidla turnaje'!$C$10)+(BL28*'pravidla turnaje'!$C$11)+(BL29*'pravidla turnaje'!$C$12)+(BL30*'pravidla turnaje'!$C$13)+(BL31*'pravidla turnaje'!$C$14)+(BL32*'pravidla turnaje'!$C$15)+(BL33*'pravidla turnaje'!$C$16)+(BL34*'pravidla turnaje'!$C$17)+(BL35*'pravidla turnaje'!$C$18)+'rozstřely-skore'!BL36)</f>
        <v/>
      </c>
      <c r="BM36" s="56" t="str">
        <f>IF(BM12="","",(BM26*'pravidla turnaje'!$C$9)+(BM27*'pravidla turnaje'!$C$10)+(BM28*'pravidla turnaje'!$C$11)+(BM29*'pravidla turnaje'!$C$12)+(BM30*'pravidla turnaje'!$C$13)+(BM31*'pravidla turnaje'!$C$14)+(BM32*'pravidla turnaje'!$C$15)+(BM33*'pravidla turnaje'!$C$16)+(BM34*'pravidla turnaje'!$C$17)+(BM35*'pravidla turnaje'!$C$18)+'rozstřely-skore'!BM36)</f>
        <v/>
      </c>
      <c r="BN36" s="57" t="str">
        <f>IF(BN12="","",(BN26*'pravidla turnaje'!$C$9)+(BN27*'pravidla turnaje'!$C$10)+(BN28*'pravidla turnaje'!$C$11)+(BN29*'pravidla turnaje'!$C$12)+(BN30*'pravidla turnaje'!$C$13)+(BN31*'pravidla turnaje'!$C$14)+(BN32*'pravidla turnaje'!$C$15)+(BN33*'pravidla turnaje'!$C$16)+(BN34*'pravidla turnaje'!$C$17)+(BN35*'pravidla turnaje'!$C$18)+'rozstřely-skore'!BN36)</f>
        <v/>
      </c>
    </row>
    <row r="37" spans="1:66" ht="5.25" customHeight="1" x14ac:dyDescent="0.25"/>
    <row r="38" spans="1:66" ht="5.25" customHeight="1" x14ac:dyDescent="0.25"/>
    <row r="39" spans="1:66" ht="5.25" customHeight="1" x14ac:dyDescent="0.25"/>
    <row r="40" spans="1:66" ht="5.25" customHeight="1" thickBot="1" x14ac:dyDescent="0.3"/>
    <row r="41" spans="1:66" ht="15.75" x14ac:dyDescent="0.25">
      <c r="A41" s="2115" t="str">
        <f>CONCATENATE("skupina ",VLOOKUP(C41-1,'pravidla turnaje'!$A$64:$B$83,2,0))</f>
        <v>skupina B</v>
      </c>
      <c r="B41" s="2116"/>
      <c r="C41" s="80">
        <v>21</v>
      </c>
      <c r="D41" s="81">
        <v>22</v>
      </c>
      <c r="E41" s="81">
        <v>23</v>
      </c>
      <c r="F41" s="81">
        <v>24</v>
      </c>
      <c r="G41" s="81">
        <v>25</v>
      </c>
      <c r="H41" s="81">
        <v>26</v>
      </c>
      <c r="I41" s="81">
        <v>27</v>
      </c>
      <c r="J41" s="82">
        <v>28</v>
      </c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</row>
    <row r="42" spans="1:66" ht="15.75" x14ac:dyDescent="0.25">
      <c r="A42" s="2118" t="s">
        <v>22</v>
      </c>
      <c r="B42" s="2118"/>
      <c r="C42" s="76">
        <f>VLOOKUP(C$41,Tabulka!$B$4:$Q$239,11,0)</f>
        <v>1</v>
      </c>
      <c r="D42" s="76">
        <f>VLOOKUP(D$41,Tabulka!$B$4:$Q$239,11,0)</f>
        <v>4</v>
      </c>
      <c r="E42" s="76">
        <f>VLOOKUP(E$41,Tabulka!$B$4:$Q$239,11,0)</f>
        <v>4</v>
      </c>
      <c r="F42" s="76">
        <f>VLOOKUP(F$41,Tabulka!$B$4:$Q$239,11,0)</f>
        <v>2</v>
      </c>
      <c r="G42" s="76">
        <f>VLOOKUP(G$41,Tabulka!$B$4:$Q$239,11,0)</f>
        <v>1</v>
      </c>
      <c r="H42" s="76">
        <f>VLOOKUP(H$41,Tabulka!$B$4:$Q$239,11,0)</f>
        <v>3</v>
      </c>
      <c r="I42" s="76" t="str">
        <f>VLOOKUP(I$41,Tabulka!$B$4:$Q$239,11,0)</f>
        <v/>
      </c>
      <c r="J42" s="76" t="str">
        <f>VLOOKUP(J$41,Tabulka!$B$4:$Q$239,11,0)</f>
        <v/>
      </c>
      <c r="K42" s="39"/>
      <c r="L42" s="39"/>
      <c r="M42" s="39"/>
      <c r="N42" s="39"/>
      <c r="O42" s="39"/>
      <c r="P42" s="39"/>
      <c r="Q42" s="39"/>
      <c r="R42" s="39"/>
    </row>
    <row r="43" spans="1:66" ht="15.75" x14ac:dyDescent="0.25">
      <c r="A43" s="2118" t="s">
        <v>23</v>
      </c>
      <c r="B43" s="2118"/>
      <c r="C43" s="76">
        <f>VLOOKUP(C$41,Tabulka!$B$4:$Q$239,12,0)</f>
        <v>3</v>
      </c>
      <c r="D43" s="76">
        <f>VLOOKUP(D$41,Tabulka!$B$4:$Q$239,12,0)</f>
        <v>8</v>
      </c>
      <c r="E43" s="76">
        <f>VLOOKUP(E$41,Tabulka!$B$4:$Q$239,12,0)</f>
        <v>8</v>
      </c>
      <c r="F43" s="76">
        <f>VLOOKUP(F$41,Tabulka!$B$4:$Q$239,12,0)</f>
        <v>5</v>
      </c>
      <c r="G43" s="76">
        <f>VLOOKUP(G$41,Tabulka!$B$4:$Q$239,12,0)</f>
        <v>2</v>
      </c>
      <c r="H43" s="76">
        <f>VLOOKUP(H$41,Tabulka!$B$4:$Q$239,12,0)</f>
        <v>7</v>
      </c>
      <c r="I43" s="76" t="str">
        <f>VLOOKUP(I$41,Tabulka!$B$4:$Q$239,12,0)</f>
        <v/>
      </c>
      <c r="J43" s="76" t="str">
        <f>VLOOKUP(J$41,Tabulka!$B$4:$Q$239,12,0)</f>
        <v/>
      </c>
      <c r="K43" s="39"/>
      <c r="L43" s="39"/>
      <c r="M43" s="39"/>
      <c r="N43" s="39"/>
      <c r="O43" s="39"/>
      <c r="P43" s="39"/>
      <c r="Q43" s="39"/>
      <c r="R43" s="39"/>
    </row>
    <row r="44" spans="1:66" ht="15.75" x14ac:dyDescent="0.25">
      <c r="A44" s="2118" t="s">
        <v>24</v>
      </c>
      <c r="B44" s="2118"/>
      <c r="C44" s="76">
        <f>VLOOKUP(C$41,Tabulka!$B$4:$Q$239,13,0)</f>
        <v>9</v>
      </c>
      <c r="D44" s="76">
        <f>VLOOKUP(D$41,Tabulka!$B$4:$Q$239,13,0)</f>
        <v>2</v>
      </c>
      <c r="E44" s="76">
        <f>VLOOKUP(E$41,Tabulka!$B$4:$Q$239,13,0)</f>
        <v>2</v>
      </c>
      <c r="F44" s="76">
        <f>VLOOKUP(F$41,Tabulka!$B$4:$Q$239,13,0)</f>
        <v>7</v>
      </c>
      <c r="G44" s="76">
        <f>VLOOKUP(G$41,Tabulka!$B$4:$Q$239,13,0)</f>
        <v>8</v>
      </c>
      <c r="H44" s="76">
        <f>VLOOKUP(H$41,Tabulka!$B$4:$Q$239,13,0)</f>
        <v>5</v>
      </c>
      <c r="I44" s="76" t="str">
        <f>VLOOKUP(I$41,Tabulka!$B$4:$Q$239,13,0)</f>
        <v/>
      </c>
      <c r="J44" s="76" t="str">
        <f>VLOOKUP(J$41,Tabulka!$B$4:$Q$239,13,0)</f>
        <v/>
      </c>
      <c r="K44" s="39"/>
      <c r="L44" s="39"/>
      <c r="M44" s="39"/>
      <c r="N44" s="39"/>
      <c r="O44" s="39"/>
      <c r="P44" s="39"/>
      <c r="Q44" s="39"/>
      <c r="R44" s="39"/>
    </row>
    <row r="45" spans="1:66" ht="15.75" x14ac:dyDescent="0.25">
      <c r="A45" s="2118" t="s">
        <v>8</v>
      </c>
      <c r="B45" s="2118"/>
      <c r="C45" s="76">
        <f>VLOOKUP(C$41,Tabulka!$B$4:$Q$239,14,0)</f>
        <v>-6</v>
      </c>
      <c r="D45" s="76">
        <f>VLOOKUP(D$41,Tabulka!$B$4:$Q$239,14,0)</f>
        <v>6</v>
      </c>
      <c r="E45" s="76">
        <f>VLOOKUP(E$41,Tabulka!$B$4:$Q$239,14,0)</f>
        <v>6</v>
      </c>
      <c r="F45" s="76">
        <f>VLOOKUP(F$41,Tabulka!$B$4:$Q$239,14,0)</f>
        <v>-2</v>
      </c>
      <c r="G45" s="76">
        <f>VLOOKUP(G$41,Tabulka!$B$4:$Q$239,14,0)</f>
        <v>-6</v>
      </c>
      <c r="H45" s="76">
        <f>VLOOKUP(H$41,Tabulka!$B$4:$Q$239,14,0)</f>
        <v>2</v>
      </c>
      <c r="I45" s="76" t="str">
        <f>VLOOKUP(I$41,Tabulka!$B$4:$Q$239,14,0)</f>
        <v/>
      </c>
      <c r="J45" s="76" t="str">
        <f>VLOOKUP(J$41,Tabulka!$B$4:$Q$239,14,0)</f>
        <v/>
      </c>
      <c r="K45" s="40"/>
      <c r="L45" s="40"/>
      <c r="M45" s="40"/>
      <c r="N45" s="40"/>
      <c r="O45" s="40"/>
      <c r="P45" s="40"/>
      <c r="Q45" s="40"/>
      <c r="R45" s="40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</row>
    <row r="46" spans="1:66" ht="37.5" customHeight="1" x14ac:dyDescent="0.25">
      <c r="A46" s="2118" t="s">
        <v>135</v>
      </c>
      <c r="B46" s="2118"/>
      <c r="C46" s="77">
        <f>IFERROR(IF(C44=0,MAX($C$43:$J$43)+1,C43/C44),"")</f>
        <v>0.33333333333333331</v>
      </c>
      <c r="D46" s="77">
        <f t="shared" ref="D46:J46" si="105">IFERROR(IF(D44=0,MAX($C$43:$J$43)+1,D43/D44),"")</f>
        <v>4</v>
      </c>
      <c r="E46" s="77">
        <f t="shared" si="105"/>
        <v>4</v>
      </c>
      <c r="F46" s="77">
        <f t="shared" si="105"/>
        <v>0.7142857142857143</v>
      </c>
      <c r="G46" s="77">
        <f t="shared" si="105"/>
        <v>0.25</v>
      </c>
      <c r="H46" s="77">
        <f t="shared" si="105"/>
        <v>1.4</v>
      </c>
      <c r="I46" s="77" t="str">
        <f t="shared" si="105"/>
        <v/>
      </c>
      <c r="J46" s="77" t="str">
        <f t="shared" si="105"/>
        <v/>
      </c>
      <c r="K46" s="40"/>
      <c r="L46" s="40"/>
      <c r="M46" s="40"/>
      <c r="N46" s="40"/>
      <c r="O46" s="40"/>
      <c r="P46" s="40"/>
      <c r="Q46" s="40"/>
      <c r="R46" s="40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</row>
    <row r="47" spans="1:66" ht="76.5" customHeight="1" x14ac:dyDescent="0.25">
      <c r="A47" s="2109" t="s">
        <v>33</v>
      </c>
      <c r="B47" s="2110"/>
      <c r="C47" s="79">
        <f t="shared" ref="C47:J47" ca="1" si="106">IF(MIN(C76,K76,S76,AA76,AI76,AQ76,AY76,BG76)=0,MAX($C76:$BN76)+1,MIN(C76,K76,S76,AA76,AI76,AQ76,AY76,BG76))</f>
        <v>52252255</v>
      </c>
      <c r="D47" s="79">
        <f t="shared" ca="1" si="106"/>
        <v>12212212</v>
      </c>
      <c r="E47" s="79">
        <f t="shared" ca="1" si="106"/>
        <v>11111123</v>
      </c>
      <c r="F47" s="79">
        <f t="shared" ca="1" si="106"/>
        <v>41141144</v>
      </c>
      <c r="G47" s="79">
        <f t="shared" ca="1" si="106"/>
        <v>51151156</v>
      </c>
      <c r="H47" s="79">
        <f t="shared" ca="1" si="106"/>
        <v>31131131</v>
      </c>
      <c r="I47" s="79">
        <f t="shared" ca="1" si="106"/>
        <v>52252256</v>
      </c>
      <c r="J47" s="79">
        <f t="shared" ca="1" si="106"/>
        <v>52252256</v>
      </c>
      <c r="M47" s="736"/>
      <c r="N47" s="736"/>
      <c r="O47" s="736"/>
      <c r="P47" s="736"/>
      <c r="Q47" s="736"/>
      <c r="R47" s="736"/>
      <c r="S47" s="736"/>
      <c r="T47" s="736"/>
      <c r="U47" s="736"/>
      <c r="V47" s="736"/>
      <c r="W47" s="736"/>
      <c r="X47" s="736"/>
    </row>
    <row r="48" spans="1:66" ht="21" customHeight="1" thickBot="1" x14ac:dyDescent="0.3">
      <c r="A48" s="2111" t="s">
        <v>25</v>
      </c>
      <c r="B48" s="2112"/>
      <c r="C48" s="52">
        <f t="shared" ref="C48:J48" ca="1" si="107">RANK(C47,$C47:$J47,1)</f>
        <v>6</v>
      </c>
      <c r="D48" s="53">
        <f t="shared" ca="1" si="107"/>
        <v>2</v>
      </c>
      <c r="E48" s="53">
        <f t="shared" ca="1" si="107"/>
        <v>1</v>
      </c>
      <c r="F48" s="53">
        <f t="shared" ca="1" si="107"/>
        <v>4</v>
      </c>
      <c r="G48" s="53">
        <f t="shared" ca="1" si="107"/>
        <v>5</v>
      </c>
      <c r="H48" s="53">
        <f t="shared" ca="1" si="107"/>
        <v>3</v>
      </c>
      <c r="I48" s="53">
        <f t="shared" ca="1" si="107"/>
        <v>7</v>
      </c>
      <c r="J48" s="54">
        <f t="shared" ca="1" si="107"/>
        <v>7</v>
      </c>
    </row>
    <row r="49" spans="1:66" x14ac:dyDescent="0.25">
      <c r="A49" s="66"/>
      <c r="C49" s="34">
        <v>1</v>
      </c>
      <c r="D49" s="48">
        <f>C49</f>
        <v>1</v>
      </c>
      <c r="E49" s="48">
        <f t="shared" ref="E49:J49" si="108">D49</f>
        <v>1</v>
      </c>
      <c r="F49" s="48">
        <f t="shared" si="108"/>
        <v>1</v>
      </c>
      <c r="G49" s="48">
        <f t="shared" si="108"/>
        <v>1</v>
      </c>
      <c r="H49" s="48">
        <f t="shared" si="108"/>
        <v>1</v>
      </c>
      <c r="I49" s="48">
        <f t="shared" si="108"/>
        <v>1</v>
      </c>
      <c r="J49" s="48">
        <f t="shared" si="108"/>
        <v>1</v>
      </c>
      <c r="K49" s="35">
        <v>2</v>
      </c>
      <c r="L49" s="48">
        <f>K49</f>
        <v>2</v>
      </c>
      <c r="M49" s="48">
        <f t="shared" ref="M49:R49" si="109">L49</f>
        <v>2</v>
      </c>
      <c r="N49" s="48">
        <f t="shared" si="109"/>
        <v>2</v>
      </c>
      <c r="O49" s="48">
        <f t="shared" si="109"/>
        <v>2</v>
      </c>
      <c r="P49" s="48">
        <f t="shared" si="109"/>
        <v>2</v>
      </c>
      <c r="Q49" s="48">
        <f t="shared" si="109"/>
        <v>2</v>
      </c>
      <c r="R49" s="48">
        <f t="shared" si="109"/>
        <v>2</v>
      </c>
      <c r="S49" s="25">
        <v>3</v>
      </c>
      <c r="T49" s="48">
        <f>S49</f>
        <v>3</v>
      </c>
      <c r="U49" s="48">
        <f t="shared" ref="U49:Z49" si="110">T49</f>
        <v>3</v>
      </c>
      <c r="V49" s="48">
        <f t="shared" si="110"/>
        <v>3</v>
      </c>
      <c r="W49" s="48">
        <f t="shared" si="110"/>
        <v>3</v>
      </c>
      <c r="X49" s="48">
        <f t="shared" si="110"/>
        <v>3</v>
      </c>
      <c r="Y49" s="48">
        <f t="shared" si="110"/>
        <v>3</v>
      </c>
      <c r="Z49" s="48">
        <f t="shared" si="110"/>
        <v>3</v>
      </c>
      <c r="AA49" s="25">
        <v>4</v>
      </c>
      <c r="AB49" s="48">
        <f>AA49</f>
        <v>4</v>
      </c>
      <c r="AC49" s="48">
        <f t="shared" ref="AC49:AH49" si="111">AB49</f>
        <v>4</v>
      </c>
      <c r="AD49" s="48">
        <f t="shared" si="111"/>
        <v>4</v>
      </c>
      <c r="AE49" s="48">
        <f t="shared" si="111"/>
        <v>4</v>
      </c>
      <c r="AF49" s="48">
        <f t="shared" si="111"/>
        <v>4</v>
      </c>
      <c r="AG49" s="48">
        <f t="shared" si="111"/>
        <v>4</v>
      </c>
      <c r="AH49" s="48">
        <f t="shared" si="111"/>
        <v>4</v>
      </c>
      <c r="AI49" s="25">
        <v>5</v>
      </c>
      <c r="AJ49" s="48">
        <f>AI49</f>
        <v>5</v>
      </c>
      <c r="AK49" s="48">
        <f t="shared" ref="AK49:AP49" si="112">AJ49</f>
        <v>5</v>
      </c>
      <c r="AL49" s="48">
        <f t="shared" si="112"/>
        <v>5</v>
      </c>
      <c r="AM49" s="48">
        <f t="shared" si="112"/>
        <v>5</v>
      </c>
      <c r="AN49" s="48">
        <f t="shared" si="112"/>
        <v>5</v>
      </c>
      <c r="AO49" s="48">
        <f t="shared" si="112"/>
        <v>5</v>
      </c>
      <c r="AP49" s="48">
        <f t="shared" si="112"/>
        <v>5</v>
      </c>
      <c r="AQ49" s="25">
        <v>6</v>
      </c>
      <c r="AR49" s="48">
        <f>AQ49</f>
        <v>6</v>
      </c>
      <c r="AS49" s="48">
        <f t="shared" ref="AS49:AX49" si="113">AR49</f>
        <v>6</v>
      </c>
      <c r="AT49" s="48">
        <f t="shared" si="113"/>
        <v>6</v>
      </c>
      <c r="AU49" s="48">
        <f t="shared" si="113"/>
        <v>6</v>
      </c>
      <c r="AV49" s="48">
        <f t="shared" si="113"/>
        <v>6</v>
      </c>
      <c r="AW49" s="48">
        <f t="shared" si="113"/>
        <v>6</v>
      </c>
      <c r="AX49" s="48">
        <f t="shared" si="113"/>
        <v>6</v>
      </c>
      <c r="AY49" s="25">
        <v>7</v>
      </c>
      <c r="AZ49" s="48">
        <f>AY49</f>
        <v>7</v>
      </c>
      <c r="BA49" s="48">
        <f t="shared" ref="BA49:BF49" si="114">AZ49</f>
        <v>7</v>
      </c>
      <c r="BB49" s="48">
        <f t="shared" si="114"/>
        <v>7</v>
      </c>
      <c r="BC49" s="48">
        <f t="shared" si="114"/>
        <v>7</v>
      </c>
      <c r="BD49" s="48">
        <f t="shared" si="114"/>
        <v>7</v>
      </c>
      <c r="BE49" s="48">
        <f t="shared" si="114"/>
        <v>7</v>
      </c>
      <c r="BF49" s="48">
        <f t="shared" si="114"/>
        <v>7</v>
      </c>
      <c r="BG49" s="25">
        <v>8</v>
      </c>
      <c r="BH49" s="48">
        <f>BG49</f>
        <v>8</v>
      </c>
      <c r="BI49" s="48">
        <f t="shared" ref="BI49:BN49" si="115">BH49</f>
        <v>8</v>
      </c>
      <c r="BJ49" s="48">
        <f t="shared" si="115"/>
        <v>8</v>
      </c>
      <c r="BK49" s="48">
        <f t="shared" si="115"/>
        <v>8</v>
      </c>
      <c r="BL49" s="48">
        <f t="shared" si="115"/>
        <v>8</v>
      </c>
      <c r="BM49" s="48">
        <f t="shared" si="115"/>
        <v>8</v>
      </c>
      <c r="BN49" s="48">
        <f t="shared" si="115"/>
        <v>8</v>
      </c>
    </row>
    <row r="50" spans="1:66" ht="15.75" thickBot="1" x14ac:dyDescent="0.3">
      <c r="A50" s="66"/>
      <c r="C50" s="58">
        <f>C41</f>
        <v>21</v>
      </c>
      <c r="D50" s="58">
        <f t="shared" ref="D50:J50" si="116">D41</f>
        <v>22</v>
      </c>
      <c r="E50" s="58">
        <f t="shared" si="116"/>
        <v>23</v>
      </c>
      <c r="F50" s="58">
        <f t="shared" si="116"/>
        <v>24</v>
      </c>
      <c r="G50" s="58">
        <f t="shared" si="116"/>
        <v>25</v>
      </c>
      <c r="H50" s="58">
        <f t="shared" si="116"/>
        <v>26</v>
      </c>
      <c r="I50" s="58">
        <f t="shared" si="116"/>
        <v>27</v>
      </c>
      <c r="J50" s="58">
        <f t="shared" si="116"/>
        <v>28</v>
      </c>
      <c r="K50" s="58">
        <f>C50</f>
        <v>21</v>
      </c>
      <c r="L50" s="58">
        <f t="shared" ref="L50:BN50" si="117">D50</f>
        <v>22</v>
      </c>
      <c r="M50" s="58">
        <f t="shared" si="117"/>
        <v>23</v>
      </c>
      <c r="N50" s="58">
        <f t="shared" si="117"/>
        <v>24</v>
      </c>
      <c r="O50" s="58">
        <f t="shared" si="117"/>
        <v>25</v>
      </c>
      <c r="P50" s="58">
        <f t="shared" si="117"/>
        <v>26</v>
      </c>
      <c r="Q50" s="58">
        <f t="shared" si="117"/>
        <v>27</v>
      </c>
      <c r="R50" s="58">
        <f t="shared" si="117"/>
        <v>28</v>
      </c>
      <c r="S50" s="58">
        <f t="shared" si="117"/>
        <v>21</v>
      </c>
      <c r="T50" s="58">
        <f t="shared" si="117"/>
        <v>22</v>
      </c>
      <c r="U50" s="58">
        <f t="shared" si="117"/>
        <v>23</v>
      </c>
      <c r="V50" s="58">
        <f t="shared" si="117"/>
        <v>24</v>
      </c>
      <c r="W50" s="58">
        <f t="shared" si="117"/>
        <v>25</v>
      </c>
      <c r="X50" s="58">
        <f t="shared" si="117"/>
        <v>26</v>
      </c>
      <c r="Y50" s="58">
        <f t="shared" si="117"/>
        <v>27</v>
      </c>
      <c r="Z50" s="58">
        <f t="shared" si="117"/>
        <v>28</v>
      </c>
      <c r="AA50" s="58">
        <f t="shared" si="117"/>
        <v>21</v>
      </c>
      <c r="AB50" s="58">
        <f t="shared" si="117"/>
        <v>22</v>
      </c>
      <c r="AC50" s="58">
        <f t="shared" si="117"/>
        <v>23</v>
      </c>
      <c r="AD50" s="58">
        <f t="shared" si="117"/>
        <v>24</v>
      </c>
      <c r="AE50" s="58">
        <f t="shared" si="117"/>
        <v>25</v>
      </c>
      <c r="AF50" s="58">
        <f t="shared" si="117"/>
        <v>26</v>
      </c>
      <c r="AG50" s="58">
        <f t="shared" si="117"/>
        <v>27</v>
      </c>
      <c r="AH50" s="58">
        <f t="shared" si="117"/>
        <v>28</v>
      </c>
      <c r="AI50" s="58">
        <f t="shared" si="117"/>
        <v>21</v>
      </c>
      <c r="AJ50" s="58">
        <f t="shared" si="117"/>
        <v>22</v>
      </c>
      <c r="AK50" s="58">
        <f t="shared" si="117"/>
        <v>23</v>
      </c>
      <c r="AL50" s="58">
        <f t="shared" si="117"/>
        <v>24</v>
      </c>
      <c r="AM50" s="58">
        <f t="shared" si="117"/>
        <v>25</v>
      </c>
      <c r="AN50" s="58">
        <f t="shared" si="117"/>
        <v>26</v>
      </c>
      <c r="AO50" s="58">
        <f t="shared" si="117"/>
        <v>27</v>
      </c>
      <c r="AP50" s="58">
        <f t="shared" si="117"/>
        <v>28</v>
      </c>
      <c r="AQ50" s="58">
        <f t="shared" si="117"/>
        <v>21</v>
      </c>
      <c r="AR50" s="58">
        <f t="shared" si="117"/>
        <v>22</v>
      </c>
      <c r="AS50" s="58">
        <f t="shared" si="117"/>
        <v>23</v>
      </c>
      <c r="AT50" s="58">
        <f t="shared" si="117"/>
        <v>24</v>
      </c>
      <c r="AU50" s="58">
        <f t="shared" si="117"/>
        <v>25</v>
      </c>
      <c r="AV50" s="58">
        <f t="shared" si="117"/>
        <v>26</v>
      </c>
      <c r="AW50" s="58">
        <f t="shared" si="117"/>
        <v>27</v>
      </c>
      <c r="AX50" s="58">
        <f t="shared" si="117"/>
        <v>28</v>
      </c>
      <c r="AY50" s="58">
        <f t="shared" si="117"/>
        <v>21</v>
      </c>
      <c r="AZ50" s="58">
        <f t="shared" si="117"/>
        <v>22</v>
      </c>
      <c r="BA50" s="58">
        <f t="shared" si="117"/>
        <v>23</v>
      </c>
      <c r="BB50" s="58">
        <f t="shared" si="117"/>
        <v>24</v>
      </c>
      <c r="BC50" s="58">
        <f t="shared" si="117"/>
        <v>25</v>
      </c>
      <c r="BD50" s="58">
        <f t="shared" si="117"/>
        <v>26</v>
      </c>
      <c r="BE50" s="58">
        <f t="shared" si="117"/>
        <v>27</v>
      </c>
      <c r="BF50" s="58">
        <f t="shared" si="117"/>
        <v>28</v>
      </c>
      <c r="BG50" s="58">
        <f t="shared" si="117"/>
        <v>21</v>
      </c>
      <c r="BH50" s="58">
        <f t="shared" si="117"/>
        <v>22</v>
      </c>
      <c r="BI50" s="58">
        <f t="shared" si="117"/>
        <v>23</v>
      </c>
      <c r="BJ50" s="58">
        <f t="shared" si="117"/>
        <v>24</v>
      </c>
      <c r="BK50" s="58">
        <f t="shared" si="117"/>
        <v>25</v>
      </c>
      <c r="BL50" s="58">
        <f t="shared" si="117"/>
        <v>26</v>
      </c>
      <c r="BM50" s="58">
        <f t="shared" si="117"/>
        <v>27</v>
      </c>
      <c r="BN50" s="58">
        <f t="shared" si="117"/>
        <v>28</v>
      </c>
    </row>
    <row r="51" spans="1:66" x14ac:dyDescent="0.25">
      <c r="A51" s="2113"/>
      <c r="B51" s="2114"/>
      <c r="C51" s="26" t="s">
        <v>18</v>
      </c>
      <c r="D51" s="7" t="s">
        <v>18</v>
      </c>
      <c r="E51" s="7" t="s">
        <v>18</v>
      </c>
      <c r="F51" s="7" t="s">
        <v>18</v>
      </c>
      <c r="G51" s="7" t="s">
        <v>18</v>
      </c>
      <c r="H51" s="7" t="s">
        <v>18</v>
      </c>
      <c r="I51" s="7" t="s">
        <v>18</v>
      </c>
      <c r="J51" s="8" t="s">
        <v>18</v>
      </c>
      <c r="K51" s="26" t="s">
        <v>18</v>
      </c>
      <c r="L51" s="7" t="s">
        <v>18</v>
      </c>
      <c r="M51" s="7" t="s">
        <v>18</v>
      </c>
      <c r="N51" s="7" t="s">
        <v>18</v>
      </c>
      <c r="O51" s="7" t="s">
        <v>18</v>
      </c>
      <c r="P51" s="7" t="s">
        <v>18</v>
      </c>
      <c r="Q51" s="7" t="s">
        <v>18</v>
      </c>
      <c r="R51" s="8" t="s">
        <v>18</v>
      </c>
      <c r="S51" s="26" t="s">
        <v>18</v>
      </c>
      <c r="T51" s="7" t="s">
        <v>18</v>
      </c>
      <c r="U51" s="7" t="s">
        <v>18</v>
      </c>
      <c r="V51" s="7" t="s">
        <v>18</v>
      </c>
      <c r="W51" s="7" t="s">
        <v>18</v>
      </c>
      <c r="X51" s="7" t="s">
        <v>18</v>
      </c>
      <c r="Y51" s="7" t="s">
        <v>18</v>
      </c>
      <c r="Z51" s="8" t="s">
        <v>18</v>
      </c>
      <c r="AA51" s="26" t="s">
        <v>18</v>
      </c>
      <c r="AB51" s="7" t="s">
        <v>18</v>
      </c>
      <c r="AC51" s="7" t="s">
        <v>18</v>
      </c>
      <c r="AD51" s="7" t="s">
        <v>18</v>
      </c>
      <c r="AE51" s="7" t="s">
        <v>18</v>
      </c>
      <c r="AF51" s="7" t="s">
        <v>18</v>
      </c>
      <c r="AG51" s="7" t="s">
        <v>18</v>
      </c>
      <c r="AH51" s="8" t="s">
        <v>18</v>
      </c>
      <c r="AI51" s="26" t="s">
        <v>18</v>
      </c>
      <c r="AJ51" s="7" t="s">
        <v>18</v>
      </c>
      <c r="AK51" s="7" t="s">
        <v>18</v>
      </c>
      <c r="AL51" s="7" t="s">
        <v>18</v>
      </c>
      <c r="AM51" s="7" t="s">
        <v>18</v>
      </c>
      <c r="AN51" s="7" t="s">
        <v>18</v>
      </c>
      <c r="AO51" s="7" t="s">
        <v>18</v>
      </c>
      <c r="AP51" s="8" t="s">
        <v>18</v>
      </c>
      <c r="AQ51" s="26" t="s">
        <v>18</v>
      </c>
      <c r="AR51" s="7" t="s">
        <v>18</v>
      </c>
      <c r="AS51" s="7" t="s">
        <v>18</v>
      </c>
      <c r="AT51" s="7" t="s">
        <v>18</v>
      </c>
      <c r="AU51" s="7" t="s">
        <v>18</v>
      </c>
      <c r="AV51" s="7" t="s">
        <v>18</v>
      </c>
      <c r="AW51" s="7" t="s">
        <v>18</v>
      </c>
      <c r="AX51" s="8" t="s">
        <v>18</v>
      </c>
      <c r="AY51" s="26" t="s">
        <v>18</v>
      </c>
      <c r="AZ51" s="7" t="s">
        <v>18</v>
      </c>
      <c r="BA51" s="7" t="s">
        <v>18</v>
      </c>
      <c r="BB51" s="7" t="s">
        <v>18</v>
      </c>
      <c r="BC51" s="7" t="s">
        <v>18</v>
      </c>
      <c r="BD51" s="7" t="s">
        <v>18</v>
      </c>
      <c r="BE51" s="7" t="s">
        <v>18</v>
      </c>
      <c r="BF51" s="8" t="s">
        <v>18</v>
      </c>
      <c r="BG51" s="26" t="s">
        <v>18</v>
      </c>
      <c r="BH51" s="7" t="s">
        <v>18</v>
      </c>
      <c r="BI51" s="7" t="s">
        <v>18</v>
      </c>
      <c r="BJ51" s="7" t="s">
        <v>18</v>
      </c>
      <c r="BK51" s="7" t="s">
        <v>18</v>
      </c>
      <c r="BL51" s="7" t="s">
        <v>18</v>
      </c>
      <c r="BM51" s="7" t="s">
        <v>18</v>
      </c>
      <c r="BN51" s="8" t="s">
        <v>18</v>
      </c>
    </row>
    <row r="52" spans="1:66" x14ac:dyDescent="0.25">
      <c r="A52" s="2098"/>
      <c r="B52" s="2099"/>
      <c r="C52" s="978" t="str">
        <f>IF(VLOOKUP(C50,Tabulka!$B$4:$Y$239,16,0)=C49,C50,"")</f>
        <v/>
      </c>
      <c r="D52" s="979">
        <f>IF(VLOOKUP(D50,Tabulka!$B$4:$Y$239,16,0)=D49,D50,"")</f>
        <v>22</v>
      </c>
      <c r="E52" s="979">
        <f>IF(VLOOKUP(E50,Tabulka!$B$4:$Y$239,16,0)=E49,E50,"")</f>
        <v>23</v>
      </c>
      <c r="F52" s="979" t="str">
        <f>IF(VLOOKUP(F50,Tabulka!$B$4:$Y$239,16,0)=F49,F50,"")</f>
        <v/>
      </c>
      <c r="G52" s="979" t="str">
        <f>IF(VLOOKUP(G50,Tabulka!$B$4:$Y$239,16,0)=G49,G50,"")</f>
        <v/>
      </c>
      <c r="H52" s="979" t="str">
        <f>IF(VLOOKUP(H50,Tabulka!$B$4:$Y$239,16,0)=H49,H50,"")</f>
        <v/>
      </c>
      <c r="I52" s="979" t="str">
        <f>IF(VLOOKUP(I50,Tabulka!$B$4:$Y$239,16,0)=I49,I50,"")</f>
        <v/>
      </c>
      <c r="J52" s="980" t="str">
        <f>IF(VLOOKUP(J50,Tabulka!$B$4:$Y$239,16,0)=J49,J50,"")</f>
        <v/>
      </c>
      <c r="K52" s="978" t="str">
        <f>IF(VLOOKUP(K50,Tabulka!$B$4:$Y$239,16,0)=K49,K50,"")</f>
        <v/>
      </c>
      <c r="L52" s="979" t="str">
        <f>IF(VLOOKUP(L50,Tabulka!$B$4:$Y$239,16,0)=L49,L50,"")</f>
        <v/>
      </c>
      <c r="M52" s="979" t="str">
        <f>IF(VLOOKUP(M50,Tabulka!$B$4:$Y$239,16,0)=M49,M50,"")</f>
        <v/>
      </c>
      <c r="N52" s="979" t="str">
        <f>IF(VLOOKUP(N50,Tabulka!$B$4:$Y$239,16,0)=N49,N50,"")</f>
        <v/>
      </c>
      <c r="O52" s="979" t="str">
        <f>IF(VLOOKUP(O50,Tabulka!$B$4:$Y$239,16,0)=O49,O50,"")</f>
        <v/>
      </c>
      <c r="P52" s="979" t="str">
        <f>IF(VLOOKUP(P50,Tabulka!$B$4:$Y$239,16,0)=P49,P50,"")</f>
        <v/>
      </c>
      <c r="Q52" s="979" t="str">
        <f>IF(VLOOKUP(Q50,Tabulka!$B$4:$Y$239,16,0)=Q49,Q50,"")</f>
        <v/>
      </c>
      <c r="R52" s="980" t="str">
        <f>IF(VLOOKUP(R50,Tabulka!$B$4:$Y$239,16,0)=R49,R50,"")</f>
        <v/>
      </c>
      <c r="S52" s="978" t="str">
        <f>IF(VLOOKUP(S50,Tabulka!$B$4:$Y$239,16,0)=S49,S50,"")</f>
        <v/>
      </c>
      <c r="T52" s="979" t="str">
        <f>IF(VLOOKUP(T50,Tabulka!$B$4:$Y$239,16,0)=T49,T50,"")</f>
        <v/>
      </c>
      <c r="U52" s="979" t="str">
        <f>IF(VLOOKUP(U50,Tabulka!$B$4:$Y$239,16,0)=U49,U50,"")</f>
        <v/>
      </c>
      <c r="V52" s="979" t="str">
        <f>IF(VLOOKUP(V50,Tabulka!$B$4:$Y$239,16,0)=V49,V50,"")</f>
        <v/>
      </c>
      <c r="W52" s="979" t="str">
        <f>IF(VLOOKUP(W50,Tabulka!$B$4:$Y$239,16,0)=W49,W50,"")</f>
        <v/>
      </c>
      <c r="X52" s="979">
        <f>IF(VLOOKUP(X50,Tabulka!$B$4:$Y$239,16,0)=X49,X50,"")</f>
        <v>26</v>
      </c>
      <c r="Y52" s="979" t="str">
        <f>IF(VLOOKUP(Y50,Tabulka!$B$4:$Y$239,16,0)=Y49,Y50,"")</f>
        <v/>
      </c>
      <c r="Z52" s="980" t="str">
        <f>IF(VLOOKUP(Z50,Tabulka!$B$4:$Y$239,16,0)=Z49,Z50,"")</f>
        <v/>
      </c>
      <c r="AA52" s="978" t="str">
        <f>IF(VLOOKUP(AA50,Tabulka!$B$4:$Y$239,16,0)=AA49,AA50,"")</f>
        <v/>
      </c>
      <c r="AB52" s="979" t="str">
        <f>IF(VLOOKUP(AB50,Tabulka!$B$4:$Y$239,16,0)=AB49,AB50,"")</f>
        <v/>
      </c>
      <c r="AC52" s="979" t="str">
        <f>IF(VLOOKUP(AC50,Tabulka!$B$4:$Y$239,16,0)=AC49,AC50,"")</f>
        <v/>
      </c>
      <c r="AD52" s="979">
        <f>IF(VLOOKUP(AD50,Tabulka!$B$4:$Y$239,16,0)=AD49,AD50,"")</f>
        <v>24</v>
      </c>
      <c r="AE52" s="979" t="str">
        <f>IF(VLOOKUP(AE50,Tabulka!$B$4:$Y$239,16,0)=AE49,AE50,"")</f>
        <v/>
      </c>
      <c r="AF52" s="979" t="str">
        <f>IF(VLOOKUP(AF50,Tabulka!$B$4:$Y$239,16,0)=AF49,AF50,"")</f>
        <v/>
      </c>
      <c r="AG52" s="979" t="str">
        <f>IF(VLOOKUP(AG50,Tabulka!$B$4:$Y$239,16,0)=AG49,AG50,"")</f>
        <v/>
      </c>
      <c r="AH52" s="980" t="str">
        <f>IF(VLOOKUP(AH50,Tabulka!$B$4:$Y$239,16,0)=AH49,AH50,"")</f>
        <v/>
      </c>
      <c r="AI52" s="978">
        <f>IF(VLOOKUP(AI50,Tabulka!$B$4:$Y$239,16,0)=AI49,AI50,"")</f>
        <v>21</v>
      </c>
      <c r="AJ52" s="979" t="str">
        <f>IF(VLOOKUP(AJ50,Tabulka!$B$4:$Y$239,16,0)=AJ49,AJ50,"")</f>
        <v/>
      </c>
      <c r="AK52" s="979" t="str">
        <f>IF(VLOOKUP(AK50,Tabulka!$B$4:$Y$239,16,0)=AK49,AK50,"")</f>
        <v/>
      </c>
      <c r="AL52" s="979" t="str">
        <f>IF(VLOOKUP(AL50,Tabulka!$B$4:$Y$239,16,0)=AL49,AL50,"")</f>
        <v/>
      </c>
      <c r="AM52" s="979">
        <f>IF(VLOOKUP(AM50,Tabulka!$B$4:$Y$239,16,0)=AM49,AM50,"")</f>
        <v>25</v>
      </c>
      <c r="AN52" s="979" t="str">
        <f>IF(VLOOKUP(AN50,Tabulka!$B$4:$Y$239,16,0)=AN49,AN50,"")</f>
        <v/>
      </c>
      <c r="AO52" s="979" t="str">
        <f>IF(VLOOKUP(AO50,Tabulka!$B$4:$Y$239,16,0)=AO49,AO50,"")</f>
        <v/>
      </c>
      <c r="AP52" s="980" t="str">
        <f>IF(VLOOKUP(AP50,Tabulka!$B$4:$Y$239,16,0)=AP49,AP50,"")</f>
        <v/>
      </c>
      <c r="AQ52" s="978" t="str">
        <f>IF(VLOOKUP(AQ50,Tabulka!$B$4:$Y$239,16,0)=AQ49,AQ50,"")</f>
        <v/>
      </c>
      <c r="AR52" s="979" t="str">
        <f>IF(VLOOKUP(AR50,Tabulka!$B$4:$Y$239,16,0)=AR49,AR50,"")</f>
        <v/>
      </c>
      <c r="AS52" s="979" t="str">
        <f>IF(VLOOKUP(AS50,Tabulka!$B$4:$Y$239,16,0)=AS49,AS50,"")</f>
        <v/>
      </c>
      <c r="AT52" s="979" t="str">
        <f>IF(VLOOKUP(AT50,Tabulka!$B$4:$Y$239,16,0)=AT49,AT50,"")</f>
        <v/>
      </c>
      <c r="AU52" s="979" t="str">
        <f>IF(VLOOKUP(AU50,Tabulka!$B$4:$Y$239,16,0)=AU49,AU50,"")</f>
        <v/>
      </c>
      <c r="AV52" s="979" t="str">
        <f>IF(VLOOKUP(AV50,Tabulka!$B$4:$Y$239,16,0)=AV49,AV50,"")</f>
        <v/>
      </c>
      <c r="AW52" s="979" t="str">
        <f>IF(VLOOKUP(AW50,Tabulka!$B$4:$Y$239,16,0)=AW49,AW50,"")</f>
        <v/>
      </c>
      <c r="AX52" s="980" t="str">
        <f>IF(VLOOKUP(AX50,Tabulka!$B$4:$Y$239,16,0)=AX49,AX50,"")</f>
        <v/>
      </c>
      <c r="AY52" s="978" t="str">
        <f>IF(VLOOKUP(AY50,Tabulka!$B$4:$Y$239,16,0)=AY49,AY50,"")</f>
        <v/>
      </c>
      <c r="AZ52" s="979" t="str">
        <f>IF(VLOOKUP(AZ50,Tabulka!$B$4:$Y$239,16,0)=AZ49,AZ50,"")</f>
        <v/>
      </c>
      <c r="BA52" s="979" t="str">
        <f>IF(VLOOKUP(BA50,Tabulka!$B$4:$Y$239,16,0)=BA49,BA50,"")</f>
        <v/>
      </c>
      <c r="BB52" s="979" t="str">
        <f>IF(VLOOKUP(BB50,Tabulka!$B$4:$Y$239,16,0)=BB49,BB50,"")</f>
        <v/>
      </c>
      <c r="BC52" s="979" t="str">
        <f>IF(VLOOKUP(BC50,Tabulka!$B$4:$Y$239,16,0)=BC49,BC50,"")</f>
        <v/>
      </c>
      <c r="BD52" s="979" t="str">
        <f>IF(VLOOKUP(BD50,Tabulka!$B$4:$Y$239,16,0)=BD49,BD50,"")</f>
        <v/>
      </c>
      <c r="BE52" s="979" t="str">
        <f>IF(VLOOKUP(BE50,Tabulka!$B$4:$Y$239,16,0)=BE49,BE50,"")</f>
        <v/>
      </c>
      <c r="BF52" s="980" t="str">
        <f>IF(VLOOKUP(BF50,Tabulka!$B$4:$Y$239,16,0)=BF49,BF50,"")</f>
        <v/>
      </c>
      <c r="BG52" s="978" t="str">
        <f>IF(VLOOKUP(BG50,Tabulka!$B$4:$Y$239,16,0)=BG49,BG50,"")</f>
        <v/>
      </c>
      <c r="BH52" s="979" t="str">
        <f>IF(VLOOKUP(BH50,Tabulka!$B$4:$Y$239,16,0)=BH49,BH50,"")</f>
        <v/>
      </c>
      <c r="BI52" s="979" t="str">
        <f>IF(VLOOKUP(BI50,Tabulka!$B$4:$Y$239,16,0)=BI49,BI50,"")</f>
        <v/>
      </c>
      <c r="BJ52" s="979" t="str">
        <f>IF(VLOOKUP(BJ50,Tabulka!$B$4:$Y$239,16,0)=BJ49,BJ50,"")</f>
        <v/>
      </c>
      <c r="BK52" s="979" t="str">
        <f>IF(VLOOKUP(BK50,Tabulka!$B$4:$Y$239,16,0)=BK49,BK50,"")</f>
        <v/>
      </c>
      <c r="BL52" s="979" t="str">
        <f>IF(VLOOKUP(BL50,Tabulka!$B$4:$Y$239,16,0)=BL49,BL50,"")</f>
        <v/>
      </c>
      <c r="BM52" s="979" t="str">
        <f>IF(VLOOKUP(BM50,Tabulka!$B$4:$Y$239,16,0)=BM49,BM50,"")</f>
        <v/>
      </c>
      <c r="BN52" s="980" t="str">
        <f>IF(VLOOKUP(BN50,Tabulka!$B$4:$Y$239,16,0)=BN49,BN50,"")</f>
        <v/>
      </c>
    </row>
    <row r="53" spans="1:66" ht="15.75" x14ac:dyDescent="0.25">
      <c r="A53" s="275" t="s">
        <v>26</v>
      </c>
      <c r="B53" s="276" t="s">
        <v>58</v>
      </c>
      <c r="C53" s="27" t="str">
        <f>IF(C52="","",DSUM('Rozpis zápasů'!$F$1:$O$162,$B53,C51:C52))</f>
        <v/>
      </c>
      <c r="D53" s="6">
        <f>IF(D52="","",DSUM('Rozpis zápasů'!$F$1:$O$162,$B53,D51:D52))</f>
        <v>0</v>
      </c>
      <c r="E53" s="6">
        <f>IF(E52="","",DSUM('Rozpis zápasů'!$F$1:$O$162,$B53,E51:E52))</f>
        <v>1</v>
      </c>
      <c r="F53" s="6" t="str">
        <f>IF(F52="","",DSUM('Rozpis zápasů'!$F$1:$O$162,$B53,F51:F52))</f>
        <v/>
      </c>
      <c r="G53" s="6" t="str">
        <f>IF(G52="","",DSUM('Rozpis zápasů'!$F$1:$O$162,$B53,G51:G52))</f>
        <v/>
      </c>
      <c r="H53" s="6" t="str">
        <f>IF(H52="","",DSUM('Rozpis zápasů'!$F$1:$O$162,$B53,H51:H52))</f>
        <v/>
      </c>
      <c r="I53" s="6" t="str">
        <f>IF(I52="","",DSUM('Rozpis zápasů'!$F$1:$O$162,$B53,I51:I52))</f>
        <v/>
      </c>
      <c r="J53" s="9" t="str">
        <f>IF(J52="","",DSUM('Rozpis zápasů'!$F$1:$O$162,$B53,J51:J52))</f>
        <v/>
      </c>
      <c r="K53" s="27" t="str">
        <f>IF(K52="","",DSUM('Rozpis zápasů'!$F$1:$O$162,$B53,K51:K52))</f>
        <v/>
      </c>
      <c r="L53" s="6" t="str">
        <f>IF(L52="","",DSUM('Rozpis zápasů'!$F$1:$O$162,$B53,L51:L52))</f>
        <v/>
      </c>
      <c r="M53" s="6" t="str">
        <f>IF(M52="","",DSUM('Rozpis zápasů'!$F$1:$O$162,$B53,M51:M52))</f>
        <v/>
      </c>
      <c r="N53" s="6" t="str">
        <f>IF(N52="","",DSUM('Rozpis zápasů'!$F$1:$O$162,$B53,N51:N52))</f>
        <v/>
      </c>
      <c r="O53" s="6" t="str">
        <f>IF(O52="","",DSUM('Rozpis zápasů'!$F$1:$O$162,$B53,O51:O52))</f>
        <v/>
      </c>
      <c r="P53" s="6" t="str">
        <f>IF(P52="","",DSUM('Rozpis zápasů'!$F$1:$O$162,$B53,P51:P52))</f>
        <v/>
      </c>
      <c r="Q53" s="6" t="str">
        <f>IF(Q52="","",DSUM('Rozpis zápasů'!$F$1:$O$162,$B53,Q51:Q52))</f>
        <v/>
      </c>
      <c r="R53" s="9" t="str">
        <f>IF(R52="","",DSUM('Rozpis zápasů'!$F$1:$O$162,$B53,R51:R52))</f>
        <v/>
      </c>
      <c r="S53" s="27" t="str">
        <f>IF(S52="","",DSUM('Rozpis zápasů'!$F$1:$O$162,$B53,S51:S52))</f>
        <v/>
      </c>
      <c r="T53" s="6" t="str">
        <f>IF(T52="","",DSUM('Rozpis zápasů'!$F$1:$O$162,$B53,T51:T52))</f>
        <v/>
      </c>
      <c r="U53" s="6" t="str">
        <f>IF(U52="","",DSUM('Rozpis zápasů'!$F$1:$O$162,$B53,U51:U52))</f>
        <v/>
      </c>
      <c r="V53" s="6" t="str">
        <f>IF(V52="","",DSUM('Rozpis zápasů'!$F$1:$O$162,$B53,V51:V52))</f>
        <v/>
      </c>
      <c r="W53" s="6" t="str">
        <f>IF(W52="","",DSUM('Rozpis zápasů'!$F$1:$O$162,$B53,W51:W52))</f>
        <v/>
      </c>
      <c r="X53" s="6">
        <f>IF(X52="","",DSUM('Rozpis zápasů'!$F$1:$O$162,$B53,X51:X52))</f>
        <v>0</v>
      </c>
      <c r="Y53" s="6" t="str">
        <f>IF(Y52="","",DSUM('Rozpis zápasů'!$F$1:$O$162,$B53,Y51:Y52))</f>
        <v/>
      </c>
      <c r="Z53" s="9" t="str">
        <f>IF(Z52="","",DSUM('Rozpis zápasů'!$F$1:$O$162,$B53,Z51:Z52))</f>
        <v/>
      </c>
      <c r="AA53" s="27" t="str">
        <f>IF(AA52="","",DSUM('Rozpis zápasů'!$F$1:$O$162,$B53,AA51:AA52))</f>
        <v/>
      </c>
      <c r="AB53" s="6" t="str">
        <f>IF(AB52="","",DSUM('Rozpis zápasů'!$F$1:$O$162,$B53,AB51:AB52))</f>
        <v/>
      </c>
      <c r="AC53" s="6" t="str">
        <f>IF(AC52="","",DSUM('Rozpis zápasů'!$F$1:$O$162,$B53,AC51:AC52))</f>
        <v/>
      </c>
      <c r="AD53" s="6">
        <f>IF(AD52="","",DSUM('Rozpis zápasů'!$F$1:$O$162,$B53,AD51:AD52))</f>
        <v>0</v>
      </c>
      <c r="AE53" s="6" t="str">
        <f>IF(AE52="","",DSUM('Rozpis zápasů'!$F$1:$O$162,$B53,AE51:AE52))</f>
        <v/>
      </c>
      <c r="AF53" s="6" t="str">
        <f>IF(AF52="","",DSUM('Rozpis zápasů'!$F$1:$O$162,$B53,AF51:AF52))</f>
        <v/>
      </c>
      <c r="AG53" s="6" t="str">
        <f>IF(AG52="","",DSUM('Rozpis zápasů'!$F$1:$O$162,$B53,AG51:AG52))</f>
        <v/>
      </c>
      <c r="AH53" s="9" t="str">
        <f>IF(AH52="","",DSUM('Rozpis zápasů'!$F$1:$O$162,$B53,AH51:AH52))</f>
        <v/>
      </c>
      <c r="AI53" s="27">
        <f>IF(AI52="","",DSUM('Rozpis zápasů'!$F$1:$O$162,$B53,AI51:AI52))</f>
        <v>0</v>
      </c>
      <c r="AJ53" s="6" t="str">
        <f>IF(AJ52="","",DSUM('Rozpis zápasů'!$F$1:$O$162,$B53,AJ51:AJ52))</f>
        <v/>
      </c>
      <c r="AK53" s="6" t="str">
        <f>IF(AK52="","",DSUM('Rozpis zápasů'!$F$1:$O$162,$B53,AK51:AK52))</f>
        <v/>
      </c>
      <c r="AL53" s="6" t="str">
        <f>IF(AL52="","",DSUM('Rozpis zápasů'!$F$1:$O$162,$B53,AL51:AL52))</f>
        <v/>
      </c>
      <c r="AM53" s="6">
        <f>IF(AM52="","",DSUM('Rozpis zápasů'!$F$1:$O$162,$B53,AM51:AM52))</f>
        <v>1</v>
      </c>
      <c r="AN53" s="6" t="str">
        <f>IF(AN52="","",DSUM('Rozpis zápasů'!$F$1:$O$162,$B53,AN51:AN52))</f>
        <v/>
      </c>
      <c r="AO53" s="6" t="str">
        <f>IF(AO52="","",DSUM('Rozpis zápasů'!$F$1:$O$162,$B53,AO51:AO52))</f>
        <v/>
      </c>
      <c r="AP53" s="9" t="str">
        <f>IF(AP52="","",DSUM('Rozpis zápasů'!$F$1:$O$162,$B53,AP51:AP52))</f>
        <v/>
      </c>
      <c r="AQ53" s="27" t="str">
        <f>IF(AQ52="","",DSUM('Rozpis zápasů'!$F$1:$O$162,$B53,AQ51:AQ52))</f>
        <v/>
      </c>
      <c r="AR53" s="6" t="str">
        <f>IF(AR52="","",DSUM('Rozpis zápasů'!$F$1:$O$162,$B53,AR51:AR52))</f>
        <v/>
      </c>
      <c r="AS53" s="6" t="str">
        <f>IF(AS52="","",DSUM('Rozpis zápasů'!$F$1:$O$162,$B53,AS51:AS52))</f>
        <v/>
      </c>
      <c r="AT53" s="6" t="str">
        <f>IF(AT52="","",DSUM('Rozpis zápasů'!$F$1:$O$162,$B53,AT51:AT52))</f>
        <v/>
      </c>
      <c r="AU53" s="6" t="str">
        <f>IF(AU52="","",DSUM('Rozpis zápasů'!$F$1:$O$162,$B53,AU51:AU52))</f>
        <v/>
      </c>
      <c r="AV53" s="6" t="str">
        <f>IF(AV52="","",DSUM('Rozpis zápasů'!$F$1:$O$162,$B53,AV51:AV52))</f>
        <v/>
      </c>
      <c r="AW53" s="6" t="str">
        <f>IF(AW52="","",DSUM('Rozpis zápasů'!$F$1:$O$162,$B53,AW51:AW52))</f>
        <v/>
      </c>
      <c r="AX53" s="9" t="str">
        <f>IF(AX52="","",DSUM('Rozpis zápasů'!$F$1:$O$162,$B53,AX51:AX52))</f>
        <v/>
      </c>
      <c r="AY53" s="27" t="str">
        <f>IF(AY52="","",DSUM('Rozpis zápasů'!$F$1:$O$162,$B53,AY51:AY52))</f>
        <v/>
      </c>
      <c r="AZ53" s="6" t="str">
        <f>IF(AZ52="","",DSUM('Rozpis zápasů'!$F$1:$O$162,$B53,AZ51:AZ52))</f>
        <v/>
      </c>
      <c r="BA53" s="6" t="str">
        <f>IF(BA52="","",DSUM('Rozpis zápasů'!$F$1:$O$162,$B53,BA51:BA52))</f>
        <v/>
      </c>
      <c r="BB53" s="6" t="str">
        <f>IF(BB52="","",DSUM('Rozpis zápasů'!$F$1:$O$162,$B53,BB51:BB52))</f>
        <v/>
      </c>
      <c r="BC53" s="6" t="str">
        <f>IF(BC52="","",DSUM('Rozpis zápasů'!$F$1:$O$162,$B53,BC51:BC52))</f>
        <v/>
      </c>
      <c r="BD53" s="6" t="str">
        <f>IF(BD52="","",DSUM('Rozpis zápasů'!$F$1:$O$162,$B53,BD51:BD52))</f>
        <v/>
      </c>
      <c r="BE53" s="6" t="str">
        <f>IF(BE52="","",DSUM('Rozpis zápasů'!$F$1:$O$162,$B53,BE51:BE52))</f>
        <v/>
      </c>
      <c r="BF53" s="9" t="str">
        <f>IF(BF52="","",DSUM('Rozpis zápasů'!$F$1:$O$162,$B53,BF51:BF52))</f>
        <v/>
      </c>
      <c r="BG53" s="27" t="str">
        <f>IF(BG52="","",DSUM('Rozpis zápasů'!$F$1:$O$162,$B53,BG51:BG52))</f>
        <v/>
      </c>
      <c r="BH53" s="6" t="str">
        <f>IF(BH52="","",DSUM('Rozpis zápasů'!$F$1:$O$162,$B53,BH51:BH52))</f>
        <v/>
      </c>
      <c r="BI53" s="6" t="str">
        <f>IF(BI52="","",DSUM('Rozpis zápasů'!$F$1:$O$162,$B53,BI51:BI52))</f>
        <v/>
      </c>
      <c r="BJ53" s="6" t="str">
        <f>IF(BJ52="","",DSUM('Rozpis zápasů'!$F$1:$O$162,$B53,BJ51:BJ52))</f>
        <v/>
      </c>
      <c r="BK53" s="6" t="str">
        <f>IF(BK52="","",DSUM('Rozpis zápasů'!$F$1:$O$162,$B53,BK51:BK52))</f>
        <v/>
      </c>
      <c r="BL53" s="6" t="str">
        <f>IF(BL52="","",DSUM('Rozpis zápasů'!$F$1:$O$162,$B53,BL51:BL52))</f>
        <v/>
      </c>
      <c r="BM53" s="6" t="str">
        <f>IF(BM52="","",DSUM('Rozpis zápasů'!$F$1:$O$162,$B53,BM51:BM52))</f>
        <v/>
      </c>
      <c r="BN53" s="9" t="str">
        <f>IF(BN52="","",DSUM('Rozpis zápasů'!$F$1:$O$162,$B53,BN51:BN52))</f>
        <v/>
      </c>
    </row>
    <row r="54" spans="1:66" ht="15.75" x14ac:dyDescent="0.25">
      <c r="A54" s="275" t="s">
        <v>28</v>
      </c>
      <c r="B54" s="276" t="s">
        <v>20</v>
      </c>
      <c r="C54" s="27" t="str">
        <f>IF(C52="","",DSUM('Rozpis zápasů'!$F$1:$O$162,$B54,C51:C52))</f>
        <v/>
      </c>
      <c r="D54" s="6">
        <f>IF(D52="","",DSUM('Rozpis zápasů'!$F$1:$O$162,$B54,D51:D52))</f>
        <v>0</v>
      </c>
      <c r="E54" s="6">
        <f>IF(E52="","",DSUM('Rozpis zápasů'!$F$1:$O$162,$B54,E51:E52))</f>
        <v>2</v>
      </c>
      <c r="F54" s="6" t="str">
        <f>IF(F52="","",DSUM('Rozpis zápasů'!$F$1:$O$162,$B54,F51:F52))</f>
        <v/>
      </c>
      <c r="G54" s="6" t="str">
        <f>IF(G52="","",DSUM('Rozpis zápasů'!$F$1:$O$162,$B54,G51:G52))</f>
        <v/>
      </c>
      <c r="H54" s="6" t="str">
        <f>IF(H52="","",DSUM('Rozpis zápasů'!$F$1:$O$162,$B54,H51:H52))</f>
        <v/>
      </c>
      <c r="I54" s="6" t="str">
        <f>IF(I52="","",DSUM('Rozpis zápasů'!$F$1:$O$162,$B54,I51:I52))</f>
        <v/>
      </c>
      <c r="J54" s="9" t="str">
        <f>IF(J52="","",DSUM('Rozpis zápasů'!$F$1:$O$162,$B54,J51:J52))</f>
        <v/>
      </c>
      <c r="K54" s="27" t="str">
        <f>IF(K52="","",DSUM('Rozpis zápasů'!$F$1:$O$162,$B54,K51:K52))</f>
        <v/>
      </c>
      <c r="L54" s="6" t="str">
        <f>IF(L52="","",DSUM('Rozpis zápasů'!$F$1:$O$162,$B54,L51:L52))</f>
        <v/>
      </c>
      <c r="M54" s="6" t="str">
        <f>IF(M52="","",DSUM('Rozpis zápasů'!$F$1:$O$162,$B54,M51:M52))</f>
        <v/>
      </c>
      <c r="N54" s="6" t="str">
        <f>IF(N52="","",DSUM('Rozpis zápasů'!$F$1:$O$162,$B54,N51:N52))</f>
        <v/>
      </c>
      <c r="O54" s="6" t="str">
        <f>IF(O52="","",DSUM('Rozpis zápasů'!$F$1:$O$162,$B54,O51:O52))</f>
        <v/>
      </c>
      <c r="P54" s="6" t="str">
        <f>IF(P52="","",DSUM('Rozpis zápasů'!$F$1:$O$162,$B54,P51:P52))</f>
        <v/>
      </c>
      <c r="Q54" s="6" t="str">
        <f>IF(Q52="","",DSUM('Rozpis zápasů'!$F$1:$O$162,$B54,Q51:Q52))</f>
        <v/>
      </c>
      <c r="R54" s="9" t="str">
        <f>IF(R52="","",DSUM('Rozpis zápasů'!$F$1:$O$162,$B54,R51:R52))</f>
        <v/>
      </c>
      <c r="S54" s="27" t="str">
        <f>IF(S52="","",DSUM('Rozpis zápasů'!$F$1:$O$162,$B54,S51:S52))</f>
        <v/>
      </c>
      <c r="T54" s="6" t="str">
        <f>IF(T52="","",DSUM('Rozpis zápasů'!$F$1:$O$162,$B54,T51:T52))</f>
        <v/>
      </c>
      <c r="U54" s="6" t="str">
        <f>IF(U52="","",DSUM('Rozpis zápasů'!$F$1:$O$162,$B54,U51:U52))</f>
        <v/>
      </c>
      <c r="V54" s="6" t="str">
        <f>IF(V52="","",DSUM('Rozpis zápasů'!$F$1:$O$162,$B54,V51:V52))</f>
        <v/>
      </c>
      <c r="W54" s="6" t="str">
        <f>IF(W52="","",DSUM('Rozpis zápasů'!$F$1:$O$162,$B54,W51:W52))</f>
        <v/>
      </c>
      <c r="X54" s="6">
        <f>IF(X52="","",DSUM('Rozpis zápasů'!$F$1:$O$162,$B54,X51:X52))</f>
        <v>0</v>
      </c>
      <c r="Y54" s="6" t="str">
        <f>IF(Y52="","",DSUM('Rozpis zápasů'!$F$1:$O$162,$B54,Y51:Y52))</f>
        <v/>
      </c>
      <c r="Z54" s="9" t="str">
        <f>IF(Z52="","",DSUM('Rozpis zápasů'!$F$1:$O$162,$B54,Z51:Z52))</f>
        <v/>
      </c>
      <c r="AA54" s="27" t="str">
        <f>IF(AA52="","",DSUM('Rozpis zápasů'!$F$1:$O$162,$B54,AA51:AA52))</f>
        <v/>
      </c>
      <c r="AB54" s="6" t="str">
        <f>IF(AB52="","",DSUM('Rozpis zápasů'!$F$1:$O$162,$B54,AB51:AB52))</f>
        <v/>
      </c>
      <c r="AC54" s="6" t="str">
        <f>IF(AC52="","",DSUM('Rozpis zápasů'!$F$1:$O$162,$B54,AC51:AC52))</f>
        <v/>
      </c>
      <c r="AD54" s="6">
        <f>IF(AD52="","",DSUM('Rozpis zápasů'!$F$1:$O$162,$B54,AD51:AD52))</f>
        <v>0</v>
      </c>
      <c r="AE54" s="6" t="str">
        <f>IF(AE52="","",DSUM('Rozpis zápasů'!$F$1:$O$162,$B54,AE51:AE52))</f>
        <v/>
      </c>
      <c r="AF54" s="6" t="str">
        <f>IF(AF52="","",DSUM('Rozpis zápasů'!$F$1:$O$162,$B54,AF51:AF52))</f>
        <v/>
      </c>
      <c r="AG54" s="6" t="str">
        <f>IF(AG52="","",DSUM('Rozpis zápasů'!$F$1:$O$162,$B54,AG51:AG52))</f>
        <v/>
      </c>
      <c r="AH54" s="9" t="str">
        <f>IF(AH52="","",DSUM('Rozpis zápasů'!$F$1:$O$162,$B54,AH51:AH52))</f>
        <v/>
      </c>
      <c r="AI54" s="27">
        <f>IF(AI52="","",DSUM('Rozpis zápasů'!$F$1:$O$162,$B54,AI51:AI52))</f>
        <v>0</v>
      </c>
      <c r="AJ54" s="6" t="str">
        <f>IF(AJ52="","",DSUM('Rozpis zápasů'!$F$1:$O$162,$B54,AJ51:AJ52))</f>
        <v/>
      </c>
      <c r="AK54" s="6" t="str">
        <f>IF(AK52="","",DSUM('Rozpis zápasů'!$F$1:$O$162,$B54,AK51:AK52))</f>
        <v/>
      </c>
      <c r="AL54" s="6" t="str">
        <f>IF(AL52="","",DSUM('Rozpis zápasů'!$F$1:$O$162,$B54,AL51:AL52))</f>
        <v/>
      </c>
      <c r="AM54" s="6">
        <f>IF(AM52="","",DSUM('Rozpis zápasů'!$F$1:$O$162,$B54,AM51:AM52))</f>
        <v>2</v>
      </c>
      <c r="AN54" s="6" t="str">
        <f>IF(AN52="","",DSUM('Rozpis zápasů'!$F$1:$O$162,$B54,AN51:AN52))</f>
        <v/>
      </c>
      <c r="AO54" s="6" t="str">
        <f>IF(AO52="","",DSUM('Rozpis zápasů'!$F$1:$O$162,$B54,AO51:AO52))</f>
        <v/>
      </c>
      <c r="AP54" s="9" t="str">
        <f>IF(AP52="","",DSUM('Rozpis zápasů'!$F$1:$O$162,$B54,AP51:AP52))</f>
        <v/>
      </c>
      <c r="AQ54" s="27" t="str">
        <f>IF(AQ52="","",DSUM('Rozpis zápasů'!$F$1:$O$162,$B54,AQ51:AQ52))</f>
        <v/>
      </c>
      <c r="AR54" s="6" t="str">
        <f>IF(AR52="","",DSUM('Rozpis zápasů'!$F$1:$O$162,$B54,AR51:AR52))</f>
        <v/>
      </c>
      <c r="AS54" s="6" t="str">
        <f>IF(AS52="","",DSUM('Rozpis zápasů'!$F$1:$O$162,$B54,AS51:AS52))</f>
        <v/>
      </c>
      <c r="AT54" s="6" t="str">
        <f>IF(AT52="","",DSUM('Rozpis zápasů'!$F$1:$O$162,$B54,AT51:AT52))</f>
        <v/>
      </c>
      <c r="AU54" s="6" t="str">
        <f>IF(AU52="","",DSUM('Rozpis zápasů'!$F$1:$O$162,$B54,AU51:AU52))</f>
        <v/>
      </c>
      <c r="AV54" s="6" t="str">
        <f>IF(AV52="","",DSUM('Rozpis zápasů'!$F$1:$O$162,$B54,AV51:AV52))</f>
        <v/>
      </c>
      <c r="AW54" s="6" t="str">
        <f>IF(AW52="","",DSUM('Rozpis zápasů'!$F$1:$O$162,$B54,AW51:AW52))</f>
        <v/>
      </c>
      <c r="AX54" s="9" t="str">
        <f>IF(AX52="","",DSUM('Rozpis zápasů'!$F$1:$O$162,$B54,AX51:AX52))</f>
        <v/>
      </c>
      <c r="AY54" s="27" t="str">
        <f>IF(AY52="","",DSUM('Rozpis zápasů'!$F$1:$O$162,$B54,AY51:AY52))</f>
        <v/>
      </c>
      <c r="AZ54" s="6" t="str">
        <f>IF(AZ52="","",DSUM('Rozpis zápasů'!$F$1:$O$162,$B54,AZ51:AZ52))</f>
        <v/>
      </c>
      <c r="BA54" s="6" t="str">
        <f>IF(BA52="","",DSUM('Rozpis zápasů'!$F$1:$O$162,$B54,BA51:BA52))</f>
        <v/>
      </c>
      <c r="BB54" s="6" t="str">
        <f>IF(BB52="","",DSUM('Rozpis zápasů'!$F$1:$O$162,$B54,BB51:BB52))</f>
        <v/>
      </c>
      <c r="BC54" s="6" t="str">
        <f>IF(BC52="","",DSUM('Rozpis zápasů'!$F$1:$O$162,$B54,BC51:BC52))</f>
        <v/>
      </c>
      <c r="BD54" s="6" t="str">
        <f>IF(BD52="","",DSUM('Rozpis zápasů'!$F$1:$O$162,$B54,BD51:BD52))</f>
        <v/>
      </c>
      <c r="BE54" s="6" t="str">
        <f>IF(BE52="","",DSUM('Rozpis zápasů'!$F$1:$O$162,$B54,BE51:BE52))</f>
        <v/>
      </c>
      <c r="BF54" s="9" t="str">
        <f>IF(BF52="","",DSUM('Rozpis zápasů'!$F$1:$O$162,$B54,BF51:BF52))</f>
        <v/>
      </c>
      <c r="BG54" s="27" t="str">
        <f>IF(BG52="","",DSUM('Rozpis zápasů'!$F$1:$O$162,$B54,BG51:BG52))</f>
        <v/>
      </c>
      <c r="BH54" s="6" t="str">
        <f>IF(BH52="","",DSUM('Rozpis zápasů'!$F$1:$O$162,$B54,BH51:BH52))</f>
        <v/>
      </c>
      <c r="BI54" s="6" t="str">
        <f>IF(BI52="","",DSUM('Rozpis zápasů'!$F$1:$O$162,$B54,BI51:BI52))</f>
        <v/>
      </c>
      <c r="BJ54" s="6" t="str">
        <f>IF(BJ52="","",DSUM('Rozpis zápasů'!$F$1:$O$162,$B54,BJ51:BJ52))</f>
        <v/>
      </c>
      <c r="BK54" s="6" t="str">
        <f>IF(BK52="","",DSUM('Rozpis zápasů'!$F$1:$O$162,$B54,BK51:BK52))</f>
        <v/>
      </c>
      <c r="BL54" s="6" t="str">
        <f>IF(BL52="","",DSUM('Rozpis zápasů'!$F$1:$O$162,$B54,BL51:BL52))</f>
        <v/>
      </c>
      <c r="BM54" s="6" t="str">
        <f>IF(BM52="","",DSUM('Rozpis zápasů'!$F$1:$O$162,$B54,BM51:BM52))</f>
        <v/>
      </c>
      <c r="BN54" s="9" t="str">
        <f>IF(BN52="","",DSUM('Rozpis zápasů'!$F$1:$O$162,$B54,BN51:BN52))</f>
        <v/>
      </c>
    </row>
    <row r="55" spans="1:66" ht="16.5" thickBot="1" x14ac:dyDescent="0.3">
      <c r="A55" s="277" t="s">
        <v>30</v>
      </c>
      <c r="B55" s="278" t="s">
        <v>21</v>
      </c>
      <c r="C55" s="13" t="str">
        <f>IF(C52="","",DSUM('Rozpis zápasů'!$F$1:$O$162,$B55,C51:C52))</f>
        <v/>
      </c>
      <c r="D55" s="10">
        <f>IF(D52="","",DSUM('Rozpis zápasů'!$F$1:$O$162,$B55,D51:D52))</f>
        <v>0</v>
      </c>
      <c r="E55" s="10">
        <f>IF(E52="","",DSUM('Rozpis zápasů'!$F$1:$O$162,$B55,E51:E52))</f>
        <v>0</v>
      </c>
      <c r="F55" s="10" t="str">
        <f>IF(F52="","",DSUM('Rozpis zápasů'!$F$1:$O$162,$B55,F51:F52))</f>
        <v/>
      </c>
      <c r="G55" s="10" t="str">
        <f>IF(G52="","",DSUM('Rozpis zápasů'!$F$1:$O$162,$B55,G51:G52))</f>
        <v/>
      </c>
      <c r="H55" s="10" t="str">
        <f>IF(H52="","",DSUM('Rozpis zápasů'!$F$1:$O$162,$B55,H51:H52))</f>
        <v/>
      </c>
      <c r="I55" s="10" t="str">
        <f>IF(I52="","",DSUM('Rozpis zápasů'!$F$1:$O$162,$B55,I51:I52))</f>
        <v/>
      </c>
      <c r="J55" s="11" t="str">
        <f>IF(J52="","",DSUM('Rozpis zápasů'!$F$1:$O$162,$B55,J51:J52))</f>
        <v/>
      </c>
      <c r="K55" s="13" t="str">
        <f>IF(K52="","",DSUM('Rozpis zápasů'!$F$1:$O$162,$B55,K51:K52))</f>
        <v/>
      </c>
      <c r="L55" s="10" t="str">
        <f>IF(L52="","",DSUM('Rozpis zápasů'!$F$1:$O$162,$B55,L51:L52))</f>
        <v/>
      </c>
      <c r="M55" s="10" t="str">
        <f>IF(M52="","",DSUM('Rozpis zápasů'!$F$1:$O$162,$B55,M51:M52))</f>
        <v/>
      </c>
      <c r="N55" s="10" t="str">
        <f>IF(N52="","",DSUM('Rozpis zápasů'!$F$1:$O$162,$B55,N51:N52))</f>
        <v/>
      </c>
      <c r="O55" s="10" t="str">
        <f>IF(O52="","",DSUM('Rozpis zápasů'!$F$1:$O$162,$B55,O51:O52))</f>
        <v/>
      </c>
      <c r="P55" s="10" t="str">
        <f>IF(P52="","",DSUM('Rozpis zápasů'!$F$1:$O$162,$B55,P51:P52))</f>
        <v/>
      </c>
      <c r="Q55" s="10" t="str">
        <f>IF(Q52="","",DSUM('Rozpis zápasů'!$F$1:$O$162,$B55,Q51:Q52))</f>
        <v/>
      </c>
      <c r="R55" s="11" t="str">
        <f>IF(R52="","",DSUM('Rozpis zápasů'!$F$1:$O$162,$B55,R51:R52))</f>
        <v/>
      </c>
      <c r="S55" s="13" t="str">
        <f>IF(S52="","",DSUM('Rozpis zápasů'!$F$1:$O$162,$B55,S51:S52))</f>
        <v/>
      </c>
      <c r="T55" s="10" t="str">
        <f>IF(T52="","",DSUM('Rozpis zápasů'!$F$1:$O$162,$B55,T51:T52))</f>
        <v/>
      </c>
      <c r="U55" s="10" t="str">
        <f>IF(U52="","",DSUM('Rozpis zápasů'!$F$1:$O$162,$B55,U51:U52))</f>
        <v/>
      </c>
      <c r="V55" s="10" t="str">
        <f>IF(V52="","",DSUM('Rozpis zápasů'!$F$1:$O$162,$B55,V51:V52))</f>
        <v/>
      </c>
      <c r="W55" s="10" t="str">
        <f>IF(W52="","",DSUM('Rozpis zápasů'!$F$1:$O$162,$B55,W51:W52))</f>
        <v/>
      </c>
      <c r="X55" s="10">
        <f>IF(X52="","",DSUM('Rozpis zápasů'!$F$1:$O$162,$B55,X51:X52))</f>
        <v>0</v>
      </c>
      <c r="Y55" s="10" t="str">
        <f>IF(Y52="","",DSUM('Rozpis zápasů'!$F$1:$O$162,$B55,Y51:Y52))</f>
        <v/>
      </c>
      <c r="Z55" s="11" t="str">
        <f>IF(Z52="","",DSUM('Rozpis zápasů'!$F$1:$O$162,$B55,Z51:Z52))</f>
        <v/>
      </c>
      <c r="AA55" s="13" t="str">
        <f>IF(AA52="","",DSUM('Rozpis zápasů'!$F$1:$O$162,$B55,AA51:AA52))</f>
        <v/>
      </c>
      <c r="AB55" s="10" t="str">
        <f>IF(AB52="","",DSUM('Rozpis zápasů'!$F$1:$O$162,$B55,AB51:AB52))</f>
        <v/>
      </c>
      <c r="AC55" s="10" t="str">
        <f>IF(AC52="","",DSUM('Rozpis zápasů'!$F$1:$O$162,$B55,AC51:AC52))</f>
        <v/>
      </c>
      <c r="AD55" s="10">
        <f>IF(AD52="","",DSUM('Rozpis zápasů'!$F$1:$O$162,$B55,AD51:AD52))</f>
        <v>0</v>
      </c>
      <c r="AE55" s="10" t="str">
        <f>IF(AE52="","",DSUM('Rozpis zápasů'!$F$1:$O$162,$B55,AE51:AE52))</f>
        <v/>
      </c>
      <c r="AF55" s="10" t="str">
        <f>IF(AF52="","",DSUM('Rozpis zápasů'!$F$1:$O$162,$B55,AF51:AF52))</f>
        <v/>
      </c>
      <c r="AG55" s="10" t="str">
        <f>IF(AG52="","",DSUM('Rozpis zápasů'!$F$1:$O$162,$B55,AG51:AG52))</f>
        <v/>
      </c>
      <c r="AH55" s="11" t="str">
        <f>IF(AH52="","",DSUM('Rozpis zápasů'!$F$1:$O$162,$B55,AH51:AH52))</f>
        <v/>
      </c>
      <c r="AI55" s="13">
        <f>IF(AI52="","",DSUM('Rozpis zápasů'!$F$1:$O$162,$B55,AI51:AI52))</f>
        <v>0</v>
      </c>
      <c r="AJ55" s="10" t="str">
        <f>IF(AJ52="","",DSUM('Rozpis zápasů'!$F$1:$O$162,$B55,AJ51:AJ52))</f>
        <v/>
      </c>
      <c r="AK55" s="10" t="str">
        <f>IF(AK52="","",DSUM('Rozpis zápasů'!$F$1:$O$162,$B55,AK51:AK52))</f>
        <v/>
      </c>
      <c r="AL55" s="10" t="str">
        <f>IF(AL52="","",DSUM('Rozpis zápasů'!$F$1:$O$162,$B55,AL51:AL52))</f>
        <v/>
      </c>
      <c r="AM55" s="10">
        <f>IF(AM52="","",DSUM('Rozpis zápasů'!$F$1:$O$162,$B55,AM51:AM52))</f>
        <v>0</v>
      </c>
      <c r="AN55" s="10" t="str">
        <f>IF(AN52="","",DSUM('Rozpis zápasů'!$F$1:$O$162,$B55,AN51:AN52))</f>
        <v/>
      </c>
      <c r="AO55" s="10" t="str">
        <f>IF(AO52="","",DSUM('Rozpis zápasů'!$F$1:$O$162,$B55,AO51:AO52))</f>
        <v/>
      </c>
      <c r="AP55" s="11" t="str">
        <f>IF(AP52="","",DSUM('Rozpis zápasů'!$F$1:$O$162,$B55,AP51:AP52))</f>
        <v/>
      </c>
      <c r="AQ55" s="13" t="str">
        <f>IF(AQ52="","",DSUM('Rozpis zápasů'!$F$1:$O$162,$B55,AQ51:AQ52))</f>
        <v/>
      </c>
      <c r="AR55" s="10" t="str">
        <f>IF(AR52="","",DSUM('Rozpis zápasů'!$F$1:$O$162,$B55,AR51:AR52))</f>
        <v/>
      </c>
      <c r="AS55" s="10" t="str">
        <f>IF(AS52="","",DSUM('Rozpis zápasů'!$F$1:$O$162,$B55,AS51:AS52))</f>
        <v/>
      </c>
      <c r="AT55" s="10" t="str">
        <f>IF(AT52="","",DSUM('Rozpis zápasů'!$F$1:$O$162,$B55,AT51:AT52))</f>
        <v/>
      </c>
      <c r="AU55" s="10" t="str">
        <f>IF(AU52="","",DSUM('Rozpis zápasů'!$F$1:$O$162,$B55,AU51:AU52))</f>
        <v/>
      </c>
      <c r="AV55" s="10" t="str">
        <f>IF(AV52="","",DSUM('Rozpis zápasů'!$F$1:$O$162,$B55,AV51:AV52))</f>
        <v/>
      </c>
      <c r="AW55" s="10" t="str">
        <f>IF(AW52="","",DSUM('Rozpis zápasů'!$F$1:$O$162,$B55,AW51:AW52))</f>
        <v/>
      </c>
      <c r="AX55" s="11" t="str">
        <f>IF(AX52="","",DSUM('Rozpis zápasů'!$F$1:$O$162,$B55,AX51:AX52))</f>
        <v/>
      </c>
      <c r="AY55" s="13" t="str">
        <f>IF(AY52="","",DSUM('Rozpis zápasů'!$F$1:$O$162,$B55,AY51:AY52))</f>
        <v/>
      </c>
      <c r="AZ55" s="10" t="str">
        <f>IF(AZ52="","",DSUM('Rozpis zápasů'!$F$1:$O$162,$B55,AZ51:AZ52))</f>
        <v/>
      </c>
      <c r="BA55" s="10" t="str">
        <f>IF(BA52="","",DSUM('Rozpis zápasů'!$F$1:$O$162,$B55,BA51:BA52))</f>
        <v/>
      </c>
      <c r="BB55" s="10" t="str">
        <f>IF(BB52="","",DSUM('Rozpis zápasů'!$F$1:$O$162,$B55,BB51:BB52))</f>
        <v/>
      </c>
      <c r="BC55" s="10" t="str">
        <f>IF(BC52="","",DSUM('Rozpis zápasů'!$F$1:$O$162,$B55,BC51:BC52))</f>
        <v/>
      </c>
      <c r="BD55" s="10" t="str">
        <f>IF(BD52="","",DSUM('Rozpis zápasů'!$F$1:$O$162,$B55,BD51:BD52))</f>
        <v/>
      </c>
      <c r="BE55" s="10" t="str">
        <f>IF(BE52="","",DSUM('Rozpis zápasů'!$F$1:$O$162,$B55,BE51:BE52))</f>
        <v/>
      </c>
      <c r="BF55" s="11" t="str">
        <f>IF(BF52="","",DSUM('Rozpis zápasů'!$F$1:$O$162,$B55,BF51:BF52))</f>
        <v/>
      </c>
      <c r="BG55" s="13" t="str">
        <f>IF(BG52="","",DSUM('Rozpis zápasů'!$F$1:$O$162,$B55,BG51:BG52))</f>
        <v/>
      </c>
      <c r="BH55" s="10" t="str">
        <f>IF(BH52="","",DSUM('Rozpis zápasů'!$F$1:$O$162,$B55,BH51:BH52))</f>
        <v/>
      </c>
      <c r="BI55" s="10" t="str">
        <f>IF(BI52="","",DSUM('Rozpis zápasů'!$F$1:$O$162,$B55,BI51:BI52))</f>
        <v/>
      </c>
      <c r="BJ55" s="10" t="str">
        <f>IF(BJ52="","",DSUM('Rozpis zápasů'!$F$1:$O$162,$B55,BJ51:BJ52))</f>
        <v/>
      </c>
      <c r="BK55" s="10" t="str">
        <f>IF(BK52="","",DSUM('Rozpis zápasů'!$F$1:$O$162,$B55,BK51:BK52))</f>
        <v/>
      </c>
      <c r="BL55" s="10" t="str">
        <f>IF(BL52="","",DSUM('Rozpis zápasů'!$F$1:$O$162,$B55,BL51:BL52))</f>
        <v/>
      </c>
      <c r="BM55" s="10" t="str">
        <f>IF(BM52="","",DSUM('Rozpis zápasů'!$F$1:$O$162,$B55,BM51:BM52))</f>
        <v/>
      </c>
      <c r="BN55" s="11" t="str">
        <f>IF(BN52="","",DSUM('Rozpis zápasů'!$F$1:$O$162,$B55,BN51:BN52))</f>
        <v/>
      </c>
    </row>
    <row r="56" spans="1:66" x14ac:dyDescent="0.25">
      <c r="A56" s="2096"/>
      <c r="B56" s="2097"/>
      <c r="C56" s="271" t="s">
        <v>19</v>
      </c>
      <c r="D56" s="272" t="s">
        <v>19</v>
      </c>
      <c r="E56" s="272" t="s">
        <v>19</v>
      </c>
      <c r="F56" s="272" t="s">
        <v>19</v>
      </c>
      <c r="G56" s="272" t="s">
        <v>19</v>
      </c>
      <c r="H56" s="272" t="s">
        <v>19</v>
      </c>
      <c r="I56" s="272" t="s">
        <v>19</v>
      </c>
      <c r="J56" s="273" t="s">
        <v>19</v>
      </c>
      <c r="K56" s="271" t="s">
        <v>19</v>
      </c>
      <c r="L56" s="272" t="s">
        <v>19</v>
      </c>
      <c r="M56" s="272" t="s">
        <v>19</v>
      </c>
      <c r="N56" s="272" t="s">
        <v>19</v>
      </c>
      <c r="O56" s="272" t="s">
        <v>19</v>
      </c>
      <c r="P56" s="272" t="s">
        <v>19</v>
      </c>
      <c r="Q56" s="272" t="s">
        <v>19</v>
      </c>
      <c r="R56" s="273" t="s">
        <v>19</v>
      </c>
      <c r="S56" s="271" t="s">
        <v>19</v>
      </c>
      <c r="T56" s="272" t="s">
        <v>19</v>
      </c>
      <c r="U56" s="272" t="s">
        <v>19</v>
      </c>
      <c r="V56" s="272" t="s">
        <v>19</v>
      </c>
      <c r="W56" s="272" t="s">
        <v>19</v>
      </c>
      <c r="X56" s="272" t="s">
        <v>19</v>
      </c>
      <c r="Y56" s="272" t="s">
        <v>19</v>
      </c>
      <c r="Z56" s="273" t="s">
        <v>19</v>
      </c>
      <c r="AA56" s="271" t="s">
        <v>19</v>
      </c>
      <c r="AB56" s="272" t="s">
        <v>19</v>
      </c>
      <c r="AC56" s="272" t="s">
        <v>19</v>
      </c>
      <c r="AD56" s="272" t="s">
        <v>19</v>
      </c>
      <c r="AE56" s="272" t="s">
        <v>19</v>
      </c>
      <c r="AF56" s="272" t="s">
        <v>19</v>
      </c>
      <c r="AG56" s="272" t="s">
        <v>19</v>
      </c>
      <c r="AH56" s="273" t="s">
        <v>19</v>
      </c>
      <c r="AI56" s="271" t="s">
        <v>19</v>
      </c>
      <c r="AJ56" s="272" t="s">
        <v>19</v>
      </c>
      <c r="AK56" s="272" t="s">
        <v>19</v>
      </c>
      <c r="AL56" s="272" t="s">
        <v>19</v>
      </c>
      <c r="AM56" s="272" t="s">
        <v>19</v>
      </c>
      <c r="AN56" s="272" t="s">
        <v>19</v>
      </c>
      <c r="AO56" s="272" t="s">
        <v>19</v>
      </c>
      <c r="AP56" s="273" t="s">
        <v>19</v>
      </c>
      <c r="AQ56" s="271" t="s">
        <v>19</v>
      </c>
      <c r="AR56" s="272" t="s">
        <v>19</v>
      </c>
      <c r="AS56" s="272" t="s">
        <v>19</v>
      </c>
      <c r="AT56" s="272" t="s">
        <v>19</v>
      </c>
      <c r="AU56" s="272" t="s">
        <v>19</v>
      </c>
      <c r="AV56" s="272" t="s">
        <v>19</v>
      </c>
      <c r="AW56" s="272" t="s">
        <v>19</v>
      </c>
      <c r="AX56" s="273" t="s">
        <v>19</v>
      </c>
      <c r="AY56" s="271" t="s">
        <v>19</v>
      </c>
      <c r="AZ56" s="272" t="s">
        <v>19</v>
      </c>
      <c r="BA56" s="272" t="s">
        <v>19</v>
      </c>
      <c r="BB56" s="272" t="s">
        <v>19</v>
      </c>
      <c r="BC56" s="272" t="s">
        <v>19</v>
      </c>
      <c r="BD56" s="272" t="s">
        <v>19</v>
      </c>
      <c r="BE56" s="272" t="s">
        <v>19</v>
      </c>
      <c r="BF56" s="273" t="s">
        <v>19</v>
      </c>
      <c r="BG56" s="271" t="s">
        <v>19</v>
      </c>
      <c r="BH56" s="272" t="s">
        <v>19</v>
      </c>
      <c r="BI56" s="272" t="s">
        <v>19</v>
      </c>
      <c r="BJ56" s="272" t="s">
        <v>19</v>
      </c>
      <c r="BK56" s="272" t="s">
        <v>19</v>
      </c>
      <c r="BL56" s="272" t="s">
        <v>19</v>
      </c>
      <c r="BM56" s="272" t="s">
        <v>19</v>
      </c>
      <c r="BN56" s="273" t="s">
        <v>19</v>
      </c>
    </row>
    <row r="57" spans="1:66" x14ac:dyDescent="0.25">
      <c r="A57" s="2098"/>
      <c r="B57" s="2099"/>
      <c r="C57" s="978" t="str">
        <f>C52</f>
        <v/>
      </c>
      <c r="D57" s="979">
        <f t="shared" ref="D57:BN57" si="118">D52</f>
        <v>22</v>
      </c>
      <c r="E57" s="979">
        <f t="shared" si="118"/>
        <v>23</v>
      </c>
      <c r="F57" s="979" t="str">
        <f t="shared" si="118"/>
        <v/>
      </c>
      <c r="G57" s="979" t="str">
        <f t="shared" si="118"/>
        <v/>
      </c>
      <c r="H57" s="979" t="str">
        <f t="shared" si="118"/>
        <v/>
      </c>
      <c r="I57" s="979" t="str">
        <f t="shared" si="118"/>
        <v/>
      </c>
      <c r="J57" s="980" t="str">
        <f t="shared" si="118"/>
        <v/>
      </c>
      <c r="K57" s="978" t="str">
        <f t="shared" si="118"/>
        <v/>
      </c>
      <c r="L57" s="979" t="str">
        <f t="shared" si="118"/>
        <v/>
      </c>
      <c r="M57" s="979" t="str">
        <f t="shared" si="118"/>
        <v/>
      </c>
      <c r="N57" s="979" t="str">
        <f t="shared" si="118"/>
        <v/>
      </c>
      <c r="O57" s="979" t="str">
        <f t="shared" si="118"/>
        <v/>
      </c>
      <c r="P57" s="979" t="str">
        <f t="shared" si="118"/>
        <v/>
      </c>
      <c r="Q57" s="979" t="str">
        <f t="shared" si="118"/>
        <v/>
      </c>
      <c r="R57" s="980" t="str">
        <f t="shared" si="118"/>
        <v/>
      </c>
      <c r="S57" s="978" t="str">
        <f t="shared" si="118"/>
        <v/>
      </c>
      <c r="T57" s="979" t="str">
        <f t="shared" si="118"/>
        <v/>
      </c>
      <c r="U57" s="979" t="str">
        <f t="shared" si="118"/>
        <v/>
      </c>
      <c r="V57" s="979" t="str">
        <f t="shared" si="118"/>
        <v/>
      </c>
      <c r="W57" s="979" t="str">
        <f t="shared" si="118"/>
        <v/>
      </c>
      <c r="X57" s="979">
        <f t="shared" si="118"/>
        <v>26</v>
      </c>
      <c r="Y57" s="979" t="str">
        <f t="shared" si="118"/>
        <v/>
      </c>
      <c r="Z57" s="980" t="str">
        <f t="shared" si="118"/>
        <v/>
      </c>
      <c r="AA57" s="978" t="str">
        <f t="shared" si="118"/>
        <v/>
      </c>
      <c r="AB57" s="979" t="str">
        <f t="shared" si="118"/>
        <v/>
      </c>
      <c r="AC57" s="979" t="str">
        <f t="shared" si="118"/>
        <v/>
      </c>
      <c r="AD57" s="979">
        <f t="shared" si="118"/>
        <v>24</v>
      </c>
      <c r="AE57" s="979" t="str">
        <f t="shared" si="118"/>
        <v/>
      </c>
      <c r="AF57" s="979" t="str">
        <f t="shared" si="118"/>
        <v/>
      </c>
      <c r="AG57" s="979" t="str">
        <f t="shared" si="118"/>
        <v/>
      </c>
      <c r="AH57" s="980" t="str">
        <f t="shared" si="118"/>
        <v/>
      </c>
      <c r="AI57" s="978">
        <f t="shared" si="118"/>
        <v>21</v>
      </c>
      <c r="AJ57" s="979" t="str">
        <f t="shared" si="118"/>
        <v/>
      </c>
      <c r="AK57" s="979" t="str">
        <f t="shared" si="118"/>
        <v/>
      </c>
      <c r="AL57" s="979" t="str">
        <f t="shared" si="118"/>
        <v/>
      </c>
      <c r="AM57" s="979">
        <f t="shared" si="118"/>
        <v>25</v>
      </c>
      <c r="AN57" s="979" t="str">
        <f t="shared" si="118"/>
        <v/>
      </c>
      <c r="AO57" s="979" t="str">
        <f t="shared" si="118"/>
        <v/>
      </c>
      <c r="AP57" s="980" t="str">
        <f t="shared" si="118"/>
        <v/>
      </c>
      <c r="AQ57" s="978" t="str">
        <f t="shared" si="118"/>
        <v/>
      </c>
      <c r="AR57" s="979" t="str">
        <f t="shared" si="118"/>
        <v/>
      </c>
      <c r="AS57" s="979" t="str">
        <f t="shared" si="118"/>
        <v/>
      </c>
      <c r="AT57" s="979" t="str">
        <f t="shared" si="118"/>
        <v/>
      </c>
      <c r="AU57" s="979" t="str">
        <f t="shared" si="118"/>
        <v/>
      </c>
      <c r="AV57" s="979" t="str">
        <f t="shared" si="118"/>
        <v/>
      </c>
      <c r="AW57" s="979" t="str">
        <f t="shared" si="118"/>
        <v/>
      </c>
      <c r="AX57" s="980" t="str">
        <f t="shared" si="118"/>
        <v/>
      </c>
      <c r="AY57" s="978" t="str">
        <f t="shared" si="118"/>
        <v/>
      </c>
      <c r="AZ57" s="979" t="str">
        <f t="shared" si="118"/>
        <v/>
      </c>
      <c r="BA57" s="979" t="str">
        <f t="shared" si="118"/>
        <v/>
      </c>
      <c r="BB57" s="979" t="str">
        <f t="shared" si="118"/>
        <v/>
      </c>
      <c r="BC57" s="979" t="str">
        <f t="shared" si="118"/>
        <v/>
      </c>
      <c r="BD57" s="979" t="str">
        <f t="shared" si="118"/>
        <v/>
      </c>
      <c r="BE57" s="979" t="str">
        <f t="shared" si="118"/>
        <v/>
      </c>
      <c r="BF57" s="980" t="str">
        <f t="shared" si="118"/>
        <v/>
      </c>
      <c r="BG57" s="978" t="str">
        <f t="shared" si="118"/>
        <v/>
      </c>
      <c r="BH57" s="979" t="str">
        <f t="shared" si="118"/>
        <v/>
      </c>
      <c r="BI57" s="979" t="str">
        <f t="shared" si="118"/>
        <v/>
      </c>
      <c r="BJ57" s="979" t="str">
        <f t="shared" si="118"/>
        <v/>
      </c>
      <c r="BK57" s="979" t="str">
        <f t="shared" si="118"/>
        <v/>
      </c>
      <c r="BL57" s="979" t="str">
        <f t="shared" si="118"/>
        <v/>
      </c>
      <c r="BM57" s="979" t="str">
        <f t="shared" si="118"/>
        <v/>
      </c>
      <c r="BN57" s="980" t="str">
        <f t="shared" si="118"/>
        <v/>
      </c>
    </row>
    <row r="58" spans="1:66" ht="15.75" x14ac:dyDescent="0.25">
      <c r="A58" s="275" t="s">
        <v>27</v>
      </c>
      <c r="B58" s="279" t="s">
        <v>59</v>
      </c>
      <c r="C58" s="27" t="str">
        <f>IF(C57="","",DSUM('Rozpis zápasů'!$F$1:$O$162,$B58,C56:C57))</f>
        <v/>
      </c>
      <c r="D58" s="6">
        <f>IF(D57="","",DSUM('Rozpis zápasů'!$F$1:$O$162,$B58,D56:D57))</f>
        <v>0</v>
      </c>
      <c r="E58" s="6">
        <f>IF(E57="","",DSUM('Rozpis zápasů'!$F$1:$O$162,$B58,E56:E57))</f>
        <v>0</v>
      </c>
      <c r="F58" s="6" t="str">
        <f>IF(F57="","",DSUM('Rozpis zápasů'!$F$1:$O$162,$B58,F56:F57))</f>
        <v/>
      </c>
      <c r="G58" s="6" t="str">
        <f>IF(G57="","",DSUM('Rozpis zápasů'!$F$1:$O$162,$B58,G56:G57))</f>
        <v/>
      </c>
      <c r="H58" s="6" t="str">
        <f>IF(H57="","",DSUM('Rozpis zápasů'!$F$1:$O$162,$B58,H56:H57))</f>
        <v/>
      </c>
      <c r="I58" s="6" t="str">
        <f>IF(I57="","",DSUM('Rozpis zápasů'!$F$1:$O$162,$B58,I56:I57))</f>
        <v/>
      </c>
      <c r="J58" s="9" t="str">
        <f>IF(J57="","",DSUM('Rozpis zápasů'!$F$1:$O$162,$B58,J56:J57))</f>
        <v/>
      </c>
      <c r="K58" s="27" t="str">
        <f>IF(K57="","",DSUM('Rozpis zápasů'!$F$1:$O$162,$B58,K56:K57))</f>
        <v/>
      </c>
      <c r="L58" s="6" t="str">
        <f>IF(L57="","",DSUM('Rozpis zápasů'!$F$1:$O$162,$B58,L56:L57))</f>
        <v/>
      </c>
      <c r="M58" s="6" t="str">
        <f>IF(M57="","",DSUM('Rozpis zápasů'!$F$1:$O$162,$B58,M56:M57))</f>
        <v/>
      </c>
      <c r="N58" s="6" t="str">
        <f>IF(N57="","",DSUM('Rozpis zápasů'!$F$1:$O$162,$B58,N56:N57))</f>
        <v/>
      </c>
      <c r="O58" s="6" t="str">
        <f>IF(O57="","",DSUM('Rozpis zápasů'!$F$1:$O$162,$B58,O56:O57))</f>
        <v/>
      </c>
      <c r="P58" s="6" t="str">
        <f>IF(P57="","",DSUM('Rozpis zápasů'!$F$1:$O$162,$B58,P56:P57))</f>
        <v/>
      </c>
      <c r="Q58" s="6" t="str">
        <f>IF(Q57="","",DSUM('Rozpis zápasů'!$F$1:$O$162,$B58,Q56:Q57))</f>
        <v/>
      </c>
      <c r="R58" s="9" t="str">
        <f>IF(R57="","",DSUM('Rozpis zápasů'!$F$1:$O$162,$B58,R56:R57))</f>
        <v/>
      </c>
      <c r="S58" s="27" t="str">
        <f>IF(S57="","",DSUM('Rozpis zápasů'!$F$1:$O$162,$B58,S56:S57))</f>
        <v/>
      </c>
      <c r="T58" s="6" t="str">
        <f>IF(T57="","",DSUM('Rozpis zápasů'!$F$1:$O$162,$B58,T56:T57))</f>
        <v/>
      </c>
      <c r="U58" s="6" t="str">
        <f>IF(U57="","",DSUM('Rozpis zápasů'!$F$1:$O$162,$B58,U56:U57))</f>
        <v/>
      </c>
      <c r="V58" s="6" t="str">
        <f>IF(V57="","",DSUM('Rozpis zápasů'!$F$1:$O$162,$B58,V56:V57))</f>
        <v/>
      </c>
      <c r="W58" s="6" t="str">
        <f>IF(W57="","",DSUM('Rozpis zápasů'!$F$1:$O$162,$B58,W56:W57))</f>
        <v/>
      </c>
      <c r="X58" s="6">
        <f>IF(X57="","",DSUM('Rozpis zápasů'!$F$1:$O$162,$B58,X56:X57))</f>
        <v>0</v>
      </c>
      <c r="Y58" s="6" t="str">
        <f>IF(Y57="","",DSUM('Rozpis zápasů'!$F$1:$O$162,$B58,Y56:Y57))</f>
        <v/>
      </c>
      <c r="Z58" s="9" t="str">
        <f>IF(Z57="","",DSUM('Rozpis zápasů'!$F$1:$O$162,$B58,Z56:Z57))</f>
        <v/>
      </c>
      <c r="AA58" s="27" t="str">
        <f>IF(AA57="","",DSUM('Rozpis zápasů'!$F$1:$O$162,$B58,AA56:AA57))</f>
        <v/>
      </c>
      <c r="AB58" s="6" t="str">
        <f>IF(AB57="","",DSUM('Rozpis zápasů'!$F$1:$O$162,$B58,AB56:AB57))</f>
        <v/>
      </c>
      <c r="AC58" s="6" t="str">
        <f>IF(AC57="","",DSUM('Rozpis zápasů'!$F$1:$O$162,$B58,AC56:AC57))</f>
        <v/>
      </c>
      <c r="AD58" s="6">
        <f>IF(AD57="","",DSUM('Rozpis zápasů'!$F$1:$O$162,$B58,AD56:AD57))</f>
        <v>0</v>
      </c>
      <c r="AE58" s="6" t="str">
        <f>IF(AE57="","",DSUM('Rozpis zápasů'!$F$1:$O$162,$B58,AE56:AE57))</f>
        <v/>
      </c>
      <c r="AF58" s="6" t="str">
        <f>IF(AF57="","",DSUM('Rozpis zápasů'!$F$1:$O$162,$B58,AF56:AF57))</f>
        <v/>
      </c>
      <c r="AG58" s="6" t="str">
        <f>IF(AG57="","",DSUM('Rozpis zápasů'!$F$1:$O$162,$B58,AG56:AG57))</f>
        <v/>
      </c>
      <c r="AH58" s="9" t="str">
        <f>IF(AH57="","",DSUM('Rozpis zápasů'!$F$1:$O$162,$B58,AH56:AH57))</f>
        <v/>
      </c>
      <c r="AI58" s="27">
        <f>IF(AI57="","",DSUM('Rozpis zápasů'!$F$1:$O$162,$B58,AI56:AI57))</f>
        <v>0</v>
      </c>
      <c r="AJ58" s="6" t="str">
        <f>IF(AJ57="","",DSUM('Rozpis zápasů'!$F$1:$O$162,$B58,AJ56:AJ57))</f>
        <v/>
      </c>
      <c r="AK58" s="6" t="str">
        <f>IF(AK57="","",DSUM('Rozpis zápasů'!$F$1:$O$162,$B58,AK56:AK57))</f>
        <v/>
      </c>
      <c r="AL58" s="6" t="str">
        <f>IF(AL57="","",DSUM('Rozpis zápasů'!$F$1:$O$162,$B58,AL56:AL57))</f>
        <v/>
      </c>
      <c r="AM58" s="6">
        <f>IF(AM57="","",DSUM('Rozpis zápasů'!$F$1:$O$162,$B58,AM56:AM57))</f>
        <v>0</v>
      </c>
      <c r="AN58" s="6" t="str">
        <f>IF(AN57="","",DSUM('Rozpis zápasů'!$F$1:$O$162,$B58,AN56:AN57))</f>
        <v/>
      </c>
      <c r="AO58" s="6" t="str">
        <f>IF(AO57="","",DSUM('Rozpis zápasů'!$F$1:$O$162,$B58,AO56:AO57))</f>
        <v/>
      </c>
      <c r="AP58" s="9" t="str">
        <f>IF(AP57="","",DSUM('Rozpis zápasů'!$F$1:$O$162,$B58,AP56:AP57))</f>
        <v/>
      </c>
      <c r="AQ58" s="27" t="str">
        <f>IF(AQ57="","",DSUM('Rozpis zápasů'!$F$1:$O$162,$B58,AQ56:AQ57))</f>
        <v/>
      </c>
      <c r="AR58" s="6" t="str">
        <f>IF(AR57="","",DSUM('Rozpis zápasů'!$F$1:$O$162,$B58,AR56:AR57))</f>
        <v/>
      </c>
      <c r="AS58" s="6" t="str">
        <f>IF(AS57="","",DSUM('Rozpis zápasů'!$F$1:$O$162,$B58,AS56:AS57))</f>
        <v/>
      </c>
      <c r="AT58" s="6" t="str">
        <f>IF(AT57="","",DSUM('Rozpis zápasů'!$F$1:$O$162,$B58,AT56:AT57))</f>
        <v/>
      </c>
      <c r="AU58" s="6" t="str">
        <f>IF(AU57="","",DSUM('Rozpis zápasů'!$F$1:$O$162,$B58,AU56:AU57))</f>
        <v/>
      </c>
      <c r="AV58" s="6" t="str">
        <f>IF(AV57="","",DSUM('Rozpis zápasů'!$F$1:$O$162,$B58,AV56:AV57))</f>
        <v/>
      </c>
      <c r="AW58" s="6" t="str">
        <f>IF(AW57="","",DSUM('Rozpis zápasů'!$F$1:$O$162,$B58,AW56:AW57))</f>
        <v/>
      </c>
      <c r="AX58" s="9" t="str">
        <f>IF(AX57="","",DSUM('Rozpis zápasů'!$F$1:$O$162,$B58,AX56:AX57))</f>
        <v/>
      </c>
      <c r="AY58" s="27" t="str">
        <f>IF(AY57="","",DSUM('Rozpis zápasů'!$F$1:$O$162,$B58,AY56:AY57))</f>
        <v/>
      </c>
      <c r="AZ58" s="6" t="str">
        <f>IF(AZ57="","",DSUM('Rozpis zápasů'!$F$1:$O$162,$B58,AZ56:AZ57))</f>
        <v/>
      </c>
      <c r="BA58" s="6" t="str">
        <f>IF(BA57="","",DSUM('Rozpis zápasů'!$F$1:$O$162,$B58,BA56:BA57))</f>
        <v/>
      </c>
      <c r="BB58" s="6" t="str">
        <f>IF(BB57="","",DSUM('Rozpis zápasů'!$F$1:$O$162,$B58,BB56:BB57))</f>
        <v/>
      </c>
      <c r="BC58" s="6" t="str">
        <f>IF(BC57="","",DSUM('Rozpis zápasů'!$F$1:$O$162,$B58,BC56:BC57))</f>
        <v/>
      </c>
      <c r="BD58" s="6" t="str">
        <f>IF(BD57="","",DSUM('Rozpis zápasů'!$F$1:$O$162,$B58,BD56:BD57))</f>
        <v/>
      </c>
      <c r="BE58" s="6" t="str">
        <f>IF(BE57="","",DSUM('Rozpis zápasů'!$F$1:$O$162,$B58,BE56:BE57))</f>
        <v/>
      </c>
      <c r="BF58" s="9" t="str">
        <f>IF(BF57="","",DSUM('Rozpis zápasů'!$F$1:$O$162,$B58,BF56:BF57))</f>
        <v/>
      </c>
      <c r="BG58" s="27" t="str">
        <f>IF(BG57="","",DSUM('Rozpis zápasů'!$F$1:$O$162,$B58,BG56:BG57))</f>
        <v/>
      </c>
      <c r="BH58" s="6" t="str">
        <f>IF(BH57="","",DSUM('Rozpis zápasů'!$F$1:$O$162,$B58,BH56:BH57))</f>
        <v/>
      </c>
      <c r="BI58" s="6" t="str">
        <f>IF(BI57="","",DSUM('Rozpis zápasů'!$F$1:$O$162,$B58,BI56:BI57))</f>
        <v/>
      </c>
      <c r="BJ58" s="6" t="str">
        <f>IF(BJ57="","",DSUM('Rozpis zápasů'!$F$1:$O$162,$B58,BJ56:BJ57))</f>
        <v/>
      </c>
      <c r="BK58" s="6" t="str">
        <f>IF(BK57="","",DSUM('Rozpis zápasů'!$F$1:$O$162,$B58,BK56:BK57))</f>
        <v/>
      </c>
      <c r="BL58" s="6" t="str">
        <f>IF(BL57="","",DSUM('Rozpis zápasů'!$F$1:$O$162,$B58,BL56:BL57))</f>
        <v/>
      </c>
      <c r="BM58" s="6" t="str">
        <f>IF(BM57="","",DSUM('Rozpis zápasů'!$F$1:$O$162,$B58,BM56:BM57))</f>
        <v/>
      </c>
      <c r="BN58" s="9" t="str">
        <f>IF(BN57="","",DSUM('Rozpis zápasů'!$F$1:$O$162,$B58,BN56:BN57))</f>
        <v/>
      </c>
    </row>
    <row r="59" spans="1:66" ht="15.75" x14ac:dyDescent="0.25">
      <c r="A59" s="275" t="s">
        <v>29</v>
      </c>
      <c r="B59" s="279" t="s">
        <v>21</v>
      </c>
      <c r="C59" s="27" t="str">
        <f>IF(C57="","",DSUM('Rozpis zápasů'!$F$1:$O$162,$B59,C56:C57))</f>
        <v/>
      </c>
      <c r="D59" s="6">
        <f>IF(D57="","",DSUM('Rozpis zápasů'!$F$1:$O$162,$B59,D56:D57))</f>
        <v>0</v>
      </c>
      <c r="E59" s="6">
        <f>IF(E57="","",DSUM('Rozpis zápasů'!$F$1:$O$162,$B59,E56:E57))</f>
        <v>0</v>
      </c>
      <c r="F59" s="6" t="str">
        <f>IF(F57="","",DSUM('Rozpis zápasů'!$F$1:$O$162,$B59,F56:F57))</f>
        <v/>
      </c>
      <c r="G59" s="6" t="str">
        <f>IF(G57="","",DSUM('Rozpis zápasů'!$F$1:$O$162,$B59,G56:G57))</f>
        <v/>
      </c>
      <c r="H59" s="6" t="str">
        <f>IF(H57="","",DSUM('Rozpis zápasů'!$F$1:$O$162,$B59,H56:H57))</f>
        <v/>
      </c>
      <c r="I59" s="6" t="str">
        <f>IF(I57="","",DSUM('Rozpis zápasů'!$F$1:$O$162,$B59,I56:I57))</f>
        <v/>
      </c>
      <c r="J59" s="9" t="str">
        <f>IF(J57="","",DSUM('Rozpis zápasů'!$F$1:$O$162,$B59,J56:J57))</f>
        <v/>
      </c>
      <c r="K59" s="27" t="str">
        <f>IF(K57="","",DSUM('Rozpis zápasů'!$F$1:$O$162,$B59,K56:K57))</f>
        <v/>
      </c>
      <c r="L59" s="6" t="str">
        <f>IF(L57="","",DSUM('Rozpis zápasů'!$F$1:$O$162,$B59,L56:L57))</f>
        <v/>
      </c>
      <c r="M59" s="6" t="str">
        <f>IF(M57="","",DSUM('Rozpis zápasů'!$F$1:$O$162,$B59,M56:M57))</f>
        <v/>
      </c>
      <c r="N59" s="6" t="str">
        <f>IF(N57="","",DSUM('Rozpis zápasů'!$F$1:$O$162,$B59,N56:N57))</f>
        <v/>
      </c>
      <c r="O59" s="6" t="str">
        <f>IF(O57="","",DSUM('Rozpis zápasů'!$F$1:$O$162,$B59,O56:O57))</f>
        <v/>
      </c>
      <c r="P59" s="6" t="str">
        <f>IF(P57="","",DSUM('Rozpis zápasů'!$F$1:$O$162,$B59,P56:P57))</f>
        <v/>
      </c>
      <c r="Q59" s="6" t="str">
        <f>IF(Q57="","",DSUM('Rozpis zápasů'!$F$1:$O$162,$B59,Q56:Q57))</f>
        <v/>
      </c>
      <c r="R59" s="9" t="str">
        <f>IF(R57="","",DSUM('Rozpis zápasů'!$F$1:$O$162,$B59,R56:R57))</f>
        <v/>
      </c>
      <c r="S59" s="27" t="str">
        <f>IF(S57="","",DSUM('Rozpis zápasů'!$F$1:$O$162,$B59,S56:S57))</f>
        <v/>
      </c>
      <c r="T59" s="6" t="str">
        <f>IF(T57="","",DSUM('Rozpis zápasů'!$F$1:$O$162,$B59,T56:T57))</f>
        <v/>
      </c>
      <c r="U59" s="6" t="str">
        <f>IF(U57="","",DSUM('Rozpis zápasů'!$F$1:$O$162,$B59,U56:U57))</f>
        <v/>
      </c>
      <c r="V59" s="6" t="str">
        <f>IF(V57="","",DSUM('Rozpis zápasů'!$F$1:$O$162,$B59,V56:V57))</f>
        <v/>
      </c>
      <c r="W59" s="6" t="str">
        <f>IF(W57="","",DSUM('Rozpis zápasů'!$F$1:$O$162,$B59,W56:W57))</f>
        <v/>
      </c>
      <c r="X59" s="6">
        <f>IF(X57="","",DSUM('Rozpis zápasů'!$F$1:$O$162,$B59,X56:X57))</f>
        <v>0</v>
      </c>
      <c r="Y59" s="6" t="str">
        <f>IF(Y57="","",DSUM('Rozpis zápasů'!$F$1:$O$162,$B59,Y56:Y57))</f>
        <v/>
      </c>
      <c r="Z59" s="9" t="str">
        <f>IF(Z57="","",DSUM('Rozpis zápasů'!$F$1:$O$162,$B59,Z56:Z57))</f>
        <v/>
      </c>
      <c r="AA59" s="27" t="str">
        <f>IF(AA57="","",DSUM('Rozpis zápasů'!$F$1:$O$162,$B59,AA56:AA57))</f>
        <v/>
      </c>
      <c r="AB59" s="6" t="str">
        <f>IF(AB57="","",DSUM('Rozpis zápasů'!$F$1:$O$162,$B59,AB56:AB57))</f>
        <v/>
      </c>
      <c r="AC59" s="6" t="str">
        <f>IF(AC57="","",DSUM('Rozpis zápasů'!$F$1:$O$162,$B59,AC56:AC57))</f>
        <v/>
      </c>
      <c r="AD59" s="6">
        <f>IF(AD57="","",DSUM('Rozpis zápasů'!$F$1:$O$162,$B59,AD56:AD57))</f>
        <v>0</v>
      </c>
      <c r="AE59" s="6" t="str">
        <f>IF(AE57="","",DSUM('Rozpis zápasů'!$F$1:$O$162,$B59,AE56:AE57))</f>
        <v/>
      </c>
      <c r="AF59" s="6" t="str">
        <f>IF(AF57="","",DSUM('Rozpis zápasů'!$F$1:$O$162,$B59,AF56:AF57))</f>
        <v/>
      </c>
      <c r="AG59" s="6" t="str">
        <f>IF(AG57="","",DSUM('Rozpis zápasů'!$F$1:$O$162,$B59,AG56:AG57))</f>
        <v/>
      </c>
      <c r="AH59" s="9" t="str">
        <f>IF(AH57="","",DSUM('Rozpis zápasů'!$F$1:$O$162,$B59,AH56:AH57))</f>
        <v/>
      </c>
      <c r="AI59" s="27">
        <f>IF(AI57="","",DSUM('Rozpis zápasů'!$F$1:$O$162,$B59,AI56:AI57))</f>
        <v>0</v>
      </c>
      <c r="AJ59" s="6" t="str">
        <f>IF(AJ57="","",DSUM('Rozpis zápasů'!$F$1:$O$162,$B59,AJ56:AJ57))</f>
        <v/>
      </c>
      <c r="AK59" s="6" t="str">
        <f>IF(AK57="","",DSUM('Rozpis zápasů'!$F$1:$O$162,$B59,AK56:AK57))</f>
        <v/>
      </c>
      <c r="AL59" s="6" t="str">
        <f>IF(AL57="","",DSUM('Rozpis zápasů'!$F$1:$O$162,$B59,AL56:AL57))</f>
        <v/>
      </c>
      <c r="AM59" s="6">
        <f>IF(AM57="","",DSUM('Rozpis zápasů'!$F$1:$O$162,$B59,AM56:AM57))</f>
        <v>0</v>
      </c>
      <c r="AN59" s="6" t="str">
        <f>IF(AN57="","",DSUM('Rozpis zápasů'!$F$1:$O$162,$B59,AN56:AN57))</f>
        <v/>
      </c>
      <c r="AO59" s="6" t="str">
        <f>IF(AO57="","",DSUM('Rozpis zápasů'!$F$1:$O$162,$B59,AO56:AO57))</f>
        <v/>
      </c>
      <c r="AP59" s="9" t="str">
        <f>IF(AP57="","",DSUM('Rozpis zápasů'!$F$1:$O$162,$B59,AP56:AP57))</f>
        <v/>
      </c>
      <c r="AQ59" s="27" t="str">
        <f>IF(AQ57="","",DSUM('Rozpis zápasů'!$F$1:$O$162,$B59,AQ56:AQ57))</f>
        <v/>
      </c>
      <c r="AR59" s="6" t="str">
        <f>IF(AR57="","",DSUM('Rozpis zápasů'!$F$1:$O$162,$B59,AR56:AR57))</f>
        <v/>
      </c>
      <c r="AS59" s="6" t="str">
        <f>IF(AS57="","",DSUM('Rozpis zápasů'!$F$1:$O$162,$B59,AS56:AS57))</f>
        <v/>
      </c>
      <c r="AT59" s="6" t="str">
        <f>IF(AT57="","",DSUM('Rozpis zápasů'!$F$1:$O$162,$B59,AT56:AT57))</f>
        <v/>
      </c>
      <c r="AU59" s="6" t="str">
        <f>IF(AU57="","",DSUM('Rozpis zápasů'!$F$1:$O$162,$B59,AU56:AU57))</f>
        <v/>
      </c>
      <c r="AV59" s="6" t="str">
        <f>IF(AV57="","",DSUM('Rozpis zápasů'!$F$1:$O$162,$B59,AV56:AV57))</f>
        <v/>
      </c>
      <c r="AW59" s="6" t="str">
        <f>IF(AW57="","",DSUM('Rozpis zápasů'!$F$1:$O$162,$B59,AW56:AW57))</f>
        <v/>
      </c>
      <c r="AX59" s="9" t="str">
        <f>IF(AX57="","",DSUM('Rozpis zápasů'!$F$1:$O$162,$B59,AX56:AX57))</f>
        <v/>
      </c>
      <c r="AY59" s="27" t="str">
        <f>IF(AY57="","",DSUM('Rozpis zápasů'!$F$1:$O$162,$B59,AY56:AY57))</f>
        <v/>
      </c>
      <c r="AZ59" s="6" t="str">
        <f>IF(AZ57="","",DSUM('Rozpis zápasů'!$F$1:$O$162,$B59,AZ56:AZ57))</f>
        <v/>
      </c>
      <c r="BA59" s="6" t="str">
        <f>IF(BA57="","",DSUM('Rozpis zápasů'!$F$1:$O$162,$B59,BA56:BA57))</f>
        <v/>
      </c>
      <c r="BB59" s="6" t="str">
        <f>IF(BB57="","",DSUM('Rozpis zápasů'!$F$1:$O$162,$B59,BB56:BB57))</f>
        <v/>
      </c>
      <c r="BC59" s="6" t="str">
        <f>IF(BC57="","",DSUM('Rozpis zápasů'!$F$1:$O$162,$B59,BC56:BC57))</f>
        <v/>
      </c>
      <c r="BD59" s="6" t="str">
        <f>IF(BD57="","",DSUM('Rozpis zápasů'!$F$1:$O$162,$B59,BD56:BD57))</f>
        <v/>
      </c>
      <c r="BE59" s="6" t="str">
        <f>IF(BE57="","",DSUM('Rozpis zápasů'!$F$1:$O$162,$B59,BE56:BE57))</f>
        <v/>
      </c>
      <c r="BF59" s="9" t="str">
        <f>IF(BF57="","",DSUM('Rozpis zápasů'!$F$1:$O$162,$B59,BF56:BF57))</f>
        <v/>
      </c>
      <c r="BG59" s="27" t="str">
        <f>IF(BG57="","",DSUM('Rozpis zápasů'!$F$1:$O$162,$B59,BG56:BG57))</f>
        <v/>
      </c>
      <c r="BH59" s="6" t="str">
        <f>IF(BH57="","",DSUM('Rozpis zápasů'!$F$1:$O$162,$B59,BH56:BH57))</f>
        <v/>
      </c>
      <c r="BI59" s="6" t="str">
        <f>IF(BI57="","",DSUM('Rozpis zápasů'!$F$1:$O$162,$B59,BI56:BI57))</f>
        <v/>
      </c>
      <c r="BJ59" s="6" t="str">
        <f>IF(BJ57="","",DSUM('Rozpis zápasů'!$F$1:$O$162,$B59,BJ56:BJ57))</f>
        <v/>
      </c>
      <c r="BK59" s="6" t="str">
        <f>IF(BK57="","",DSUM('Rozpis zápasů'!$F$1:$O$162,$B59,BK56:BK57))</f>
        <v/>
      </c>
      <c r="BL59" s="6" t="str">
        <f>IF(BL57="","",DSUM('Rozpis zápasů'!$F$1:$O$162,$B59,BL56:BL57))</f>
        <v/>
      </c>
      <c r="BM59" s="6" t="str">
        <f>IF(BM57="","",DSUM('Rozpis zápasů'!$F$1:$O$162,$B59,BM56:BM57))</f>
        <v/>
      </c>
      <c r="BN59" s="9" t="str">
        <f>IF(BN57="","",DSUM('Rozpis zápasů'!$F$1:$O$162,$B59,BN56:BN57))</f>
        <v/>
      </c>
    </row>
    <row r="60" spans="1:66" ht="16.5" thickBot="1" x14ac:dyDescent="0.3">
      <c r="A60" s="277" t="s">
        <v>31</v>
      </c>
      <c r="B60" s="280" t="s">
        <v>20</v>
      </c>
      <c r="C60" s="13" t="str">
        <f>IF(C57="","",DSUM('Rozpis zápasů'!$F$1:$O$162,$B60,C56:C57))</f>
        <v/>
      </c>
      <c r="D60" s="10">
        <f>IF(D57="","",DSUM('Rozpis zápasů'!$F$1:$O$162,$B60,D56:D57))</f>
        <v>2</v>
      </c>
      <c r="E60" s="10">
        <f>IF(E57="","",DSUM('Rozpis zápasů'!$F$1:$O$162,$B60,E56:E57))</f>
        <v>0</v>
      </c>
      <c r="F60" s="10" t="str">
        <f>IF(F57="","",DSUM('Rozpis zápasů'!$F$1:$O$162,$B60,F56:F57))</f>
        <v/>
      </c>
      <c r="G60" s="10" t="str">
        <f>IF(G57="","",DSUM('Rozpis zápasů'!$F$1:$O$162,$B60,G56:G57))</f>
        <v/>
      </c>
      <c r="H60" s="10" t="str">
        <f>IF(H57="","",DSUM('Rozpis zápasů'!$F$1:$O$162,$B60,H56:H57))</f>
        <v/>
      </c>
      <c r="I60" s="10" t="str">
        <f>IF(I57="","",DSUM('Rozpis zápasů'!$F$1:$O$162,$B60,I56:I57))</f>
        <v/>
      </c>
      <c r="J60" s="11" t="str">
        <f>IF(J57="","",DSUM('Rozpis zápasů'!$F$1:$O$162,$B60,J56:J57))</f>
        <v/>
      </c>
      <c r="K60" s="13" t="str">
        <f>IF(K57="","",DSUM('Rozpis zápasů'!$F$1:$O$162,$B60,K56:K57))</f>
        <v/>
      </c>
      <c r="L60" s="10" t="str">
        <f>IF(L57="","",DSUM('Rozpis zápasů'!$F$1:$O$162,$B60,L56:L57))</f>
        <v/>
      </c>
      <c r="M60" s="10" t="str">
        <f>IF(M57="","",DSUM('Rozpis zápasů'!$F$1:$O$162,$B60,M56:M57))</f>
        <v/>
      </c>
      <c r="N60" s="10" t="str">
        <f>IF(N57="","",DSUM('Rozpis zápasů'!$F$1:$O$162,$B60,N56:N57))</f>
        <v/>
      </c>
      <c r="O60" s="10" t="str">
        <f>IF(O57="","",DSUM('Rozpis zápasů'!$F$1:$O$162,$B60,O56:O57))</f>
        <v/>
      </c>
      <c r="P60" s="10" t="str">
        <f>IF(P57="","",DSUM('Rozpis zápasů'!$F$1:$O$162,$B60,P56:P57))</f>
        <v/>
      </c>
      <c r="Q60" s="10" t="str">
        <f>IF(Q57="","",DSUM('Rozpis zápasů'!$F$1:$O$162,$B60,Q56:Q57))</f>
        <v/>
      </c>
      <c r="R60" s="11" t="str">
        <f>IF(R57="","",DSUM('Rozpis zápasů'!$F$1:$O$162,$B60,R56:R57))</f>
        <v/>
      </c>
      <c r="S60" s="13" t="str">
        <f>IF(S57="","",DSUM('Rozpis zápasů'!$F$1:$O$162,$B60,S56:S57))</f>
        <v/>
      </c>
      <c r="T60" s="10" t="str">
        <f>IF(T57="","",DSUM('Rozpis zápasů'!$F$1:$O$162,$B60,T56:T57))</f>
        <v/>
      </c>
      <c r="U60" s="10" t="str">
        <f>IF(U57="","",DSUM('Rozpis zápasů'!$F$1:$O$162,$B60,U56:U57))</f>
        <v/>
      </c>
      <c r="V60" s="10" t="str">
        <f>IF(V57="","",DSUM('Rozpis zápasů'!$F$1:$O$162,$B60,V56:V57))</f>
        <v/>
      </c>
      <c r="W60" s="10" t="str">
        <f>IF(W57="","",DSUM('Rozpis zápasů'!$F$1:$O$162,$B60,W56:W57))</f>
        <v/>
      </c>
      <c r="X60" s="10">
        <f>IF(X57="","",DSUM('Rozpis zápasů'!$F$1:$O$162,$B60,X56:X57))</f>
        <v>0</v>
      </c>
      <c r="Y60" s="10" t="str">
        <f>IF(Y57="","",DSUM('Rozpis zápasů'!$F$1:$O$162,$B60,Y56:Y57))</f>
        <v/>
      </c>
      <c r="Z60" s="11" t="str">
        <f>IF(Z57="","",DSUM('Rozpis zápasů'!$F$1:$O$162,$B60,Z56:Z57))</f>
        <v/>
      </c>
      <c r="AA60" s="13" t="str">
        <f>IF(AA57="","",DSUM('Rozpis zápasů'!$F$1:$O$162,$B60,AA56:AA57))</f>
        <v/>
      </c>
      <c r="AB60" s="10" t="str">
        <f>IF(AB57="","",DSUM('Rozpis zápasů'!$F$1:$O$162,$B60,AB56:AB57))</f>
        <v/>
      </c>
      <c r="AC60" s="10" t="str">
        <f>IF(AC57="","",DSUM('Rozpis zápasů'!$F$1:$O$162,$B60,AC56:AC57))</f>
        <v/>
      </c>
      <c r="AD60" s="10">
        <f>IF(AD57="","",DSUM('Rozpis zápasů'!$F$1:$O$162,$B60,AD56:AD57))</f>
        <v>0</v>
      </c>
      <c r="AE60" s="10" t="str">
        <f>IF(AE57="","",DSUM('Rozpis zápasů'!$F$1:$O$162,$B60,AE56:AE57))</f>
        <v/>
      </c>
      <c r="AF60" s="10" t="str">
        <f>IF(AF57="","",DSUM('Rozpis zápasů'!$F$1:$O$162,$B60,AF56:AF57))</f>
        <v/>
      </c>
      <c r="AG60" s="10" t="str">
        <f>IF(AG57="","",DSUM('Rozpis zápasů'!$F$1:$O$162,$B60,AG56:AG57))</f>
        <v/>
      </c>
      <c r="AH60" s="11" t="str">
        <f>IF(AH57="","",DSUM('Rozpis zápasů'!$F$1:$O$162,$B60,AH56:AH57))</f>
        <v/>
      </c>
      <c r="AI60" s="13">
        <f>IF(AI57="","",DSUM('Rozpis zápasů'!$F$1:$O$162,$B60,AI56:AI57))</f>
        <v>2</v>
      </c>
      <c r="AJ60" s="10" t="str">
        <f>IF(AJ57="","",DSUM('Rozpis zápasů'!$F$1:$O$162,$B60,AJ56:AJ57))</f>
        <v/>
      </c>
      <c r="AK60" s="10" t="str">
        <f>IF(AK57="","",DSUM('Rozpis zápasů'!$F$1:$O$162,$B60,AK56:AK57))</f>
        <v/>
      </c>
      <c r="AL60" s="10" t="str">
        <f>IF(AL57="","",DSUM('Rozpis zápasů'!$F$1:$O$162,$B60,AL56:AL57))</f>
        <v/>
      </c>
      <c r="AM60" s="10">
        <f>IF(AM57="","",DSUM('Rozpis zápasů'!$F$1:$O$162,$B60,AM56:AM57))</f>
        <v>0</v>
      </c>
      <c r="AN60" s="10" t="str">
        <f>IF(AN57="","",DSUM('Rozpis zápasů'!$F$1:$O$162,$B60,AN56:AN57))</f>
        <v/>
      </c>
      <c r="AO60" s="10" t="str">
        <f>IF(AO57="","",DSUM('Rozpis zápasů'!$F$1:$O$162,$B60,AO56:AO57))</f>
        <v/>
      </c>
      <c r="AP60" s="11" t="str">
        <f>IF(AP57="","",DSUM('Rozpis zápasů'!$F$1:$O$162,$B60,AP56:AP57))</f>
        <v/>
      </c>
      <c r="AQ60" s="13" t="str">
        <f>IF(AQ57="","",DSUM('Rozpis zápasů'!$F$1:$O$162,$B60,AQ56:AQ57))</f>
        <v/>
      </c>
      <c r="AR60" s="10" t="str">
        <f>IF(AR57="","",DSUM('Rozpis zápasů'!$F$1:$O$162,$B60,AR56:AR57))</f>
        <v/>
      </c>
      <c r="AS60" s="10" t="str">
        <f>IF(AS57="","",DSUM('Rozpis zápasů'!$F$1:$O$162,$B60,AS56:AS57))</f>
        <v/>
      </c>
      <c r="AT60" s="10" t="str">
        <f>IF(AT57="","",DSUM('Rozpis zápasů'!$F$1:$O$162,$B60,AT56:AT57))</f>
        <v/>
      </c>
      <c r="AU60" s="10" t="str">
        <f>IF(AU57="","",DSUM('Rozpis zápasů'!$F$1:$O$162,$B60,AU56:AU57))</f>
        <v/>
      </c>
      <c r="AV60" s="10" t="str">
        <f>IF(AV57="","",DSUM('Rozpis zápasů'!$F$1:$O$162,$B60,AV56:AV57))</f>
        <v/>
      </c>
      <c r="AW60" s="10" t="str">
        <f>IF(AW57="","",DSUM('Rozpis zápasů'!$F$1:$O$162,$B60,AW56:AW57))</f>
        <v/>
      </c>
      <c r="AX60" s="11" t="str">
        <f>IF(AX57="","",DSUM('Rozpis zápasů'!$F$1:$O$162,$B60,AX56:AX57))</f>
        <v/>
      </c>
      <c r="AY60" s="13" t="str">
        <f>IF(AY57="","",DSUM('Rozpis zápasů'!$F$1:$O$162,$B60,AY56:AY57))</f>
        <v/>
      </c>
      <c r="AZ60" s="10" t="str">
        <f>IF(AZ57="","",DSUM('Rozpis zápasů'!$F$1:$O$162,$B60,AZ56:AZ57))</f>
        <v/>
      </c>
      <c r="BA60" s="10" t="str">
        <f>IF(BA57="","",DSUM('Rozpis zápasů'!$F$1:$O$162,$B60,BA56:BA57))</f>
        <v/>
      </c>
      <c r="BB60" s="10" t="str">
        <f>IF(BB57="","",DSUM('Rozpis zápasů'!$F$1:$O$162,$B60,BB56:BB57))</f>
        <v/>
      </c>
      <c r="BC60" s="10" t="str">
        <f>IF(BC57="","",DSUM('Rozpis zápasů'!$F$1:$O$162,$B60,BC56:BC57))</f>
        <v/>
      </c>
      <c r="BD60" s="10" t="str">
        <f>IF(BD57="","",DSUM('Rozpis zápasů'!$F$1:$O$162,$B60,BD56:BD57))</f>
        <v/>
      </c>
      <c r="BE60" s="10" t="str">
        <f>IF(BE57="","",DSUM('Rozpis zápasů'!$F$1:$O$162,$B60,BE56:BE57))</f>
        <v/>
      </c>
      <c r="BF60" s="11" t="str">
        <f>IF(BF57="","",DSUM('Rozpis zápasů'!$F$1:$O$162,$B60,BF56:BF57))</f>
        <v/>
      </c>
      <c r="BG60" s="13" t="str">
        <f>IF(BG57="","",DSUM('Rozpis zápasů'!$F$1:$O$162,$B60,BG56:BG57))</f>
        <v/>
      </c>
      <c r="BH60" s="10" t="str">
        <f>IF(BH57="","",DSUM('Rozpis zápasů'!$F$1:$O$162,$B60,BH56:BH57))</f>
        <v/>
      </c>
      <c r="BI60" s="10" t="str">
        <f>IF(BI57="","",DSUM('Rozpis zápasů'!$F$1:$O$162,$B60,BI56:BI57))</f>
        <v/>
      </c>
      <c r="BJ60" s="10" t="str">
        <f>IF(BJ57="","",DSUM('Rozpis zápasů'!$F$1:$O$162,$B60,BJ56:BJ57))</f>
        <v/>
      </c>
      <c r="BK60" s="10" t="str">
        <f>IF(BK57="","",DSUM('Rozpis zápasů'!$F$1:$O$162,$B60,BK56:BK57))</f>
        <v/>
      </c>
      <c r="BL60" s="10" t="str">
        <f>IF(BL57="","",DSUM('Rozpis zápasů'!$F$1:$O$162,$B60,BL56:BL57))</f>
        <v/>
      </c>
      <c r="BM60" s="10" t="str">
        <f>IF(BM57="","",DSUM('Rozpis zápasů'!$F$1:$O$162,$B60,BM56:BM57))</f>
        <v/>
      </c>
      <c r="BN60" s="11" t="str">
        <f>IF(BN57="","",DSUM('Rozpis zápasů'!$F$1:$O$162,$B60,BN56:BN57))</f>
        <v/>
      </c>
    </row>
    <row r="61" spans="1:66" ht="15.75" x14ac:dyDescent="0.25">
      <c r="A61" s="2100" t="s">
        <v>138</v>
      </c>
      <c r="B61" s="2101"/>
      <c r="C61" s="28">
        <f t="shared" ref="C61:AH61" si="119">SUM(C58,C53)</f>
        <v>0</v>
      </c>
      <c r="D61" s="29">
        <f t="shared" si="119"/>
        <v>0</v>
      </c>
      <c r="E61" s="29">
        <f t="shared" si="119"/>
        <v>1</v>
      </c>
      <c r="F61" s="29">
        <f t="shared" si="119"/>
        <v>0</v>
      </c>
      <c r="G61" s="29">
        <f t="shared" si="119"/>
        <v>0</v>
      </c>
      <c r="H61" s="29">
        <f t="shared" si="119"/>
        <v>0</v>
      </c>
      <c r="I61" s="29">
        <f t="shared" si="119"/>
        <v>0</v>
      </c>
      <c r="J61" s="30">
        <f t="shared" si="119"/>
        <v>0</v>
      </c>
      <c r="K61" s="28">
        <f t="shared" si="119"/>
        <v>0</v>
      </c>
      <c r="L61" s="29">
        <f t="shared" si="119"/>
        <v>0</v>
      </c>
      <c r="M61" s="29">
        <f t="shared" si="119"/>
        <v>0</v>
      </c>
      <c r="N61" s="29">
        <f t="shared" si="119"/>
        <v>0</v>
      </c>
      <c r="O61" s="29">
        <f t="shared" si="119"/>
        <v>0</v>
      </c>
      <c r="P61" s="29">
        <f t="shared" si="119"/>
        <v>0</v>
      </c>
      <c r="Q61" s="29">
        <f t="shared" si="119"/>
        <v>0</v>
      </c>
      <c r="R61" s="30">
        <f t="shared" si="119"/>
        <v>0</v>
      </c>
      <c r="S61" s="28">
        <f t="shared" si="119"/>
        <v>0</v>
      </c>
      <c r="T61" s="29">
        <f t="shared" si="119"/>
        <v>0</v>
      </c>
      <c r="U61" s="29">
        <f t="shared" si="119"/>
        <v>0</v>
      </c>
      <c r="V61" s="29">
        <f t="shared" si="119"/>
        <v>0</v>
      </c>
      <c r="W61" s="29">
        <f t="shared" si="119"/>
        <v>0</v>
      </c>
      <c r="X61" s="29">
        <f t="shared" si="119"/>
        <v>0</v>
      </c>
      <c r="Y61" s="29">
        <f t="shared" si="119"/>
        <v>0</v>
      </c>
      <c r="Z61" s="30">
        <f t="shared" si="119"/>
        <v>0</v>
      </c>
      <c r="AA61" s="28">
        <f t="shared" si="119"/>
        <v>0</v>
      </c>
      <c r="AB61" s="29">
        <f t="shared" si="119"/>
        <v>0</v>
      </c>
      <c r="AC61" s="29">
        <f t="shared" si="119"/>
        <v>0</v>
      </c>
      <c r="AD61" s="29">
        <f t="shared" si="119"/>
        <v>0</v>
      </c>
      <c r="AE61" s="29">
        <f t="shared" si="119"/>
        <v>0</v>
      </c>
      <c r="AF61" s="29">
        <f t="shared" si="119"/>
        <v>0</v>
      </c>
      <c r="AG61" s="29">
        <f t="shared" si="119"/>
        <v>0</v>
      </c>
      <c r="AH61" s="30">
        <f t="shared" si="119"/>
        <v>0</v>
      </c>
      <c r="AI61" s="28">
        <f t="shared" ref="AI61:BN61" si="120">SUM(AI58,AI53)</f>
        <v>0</v>
      </c>
      <c r="AJ61" s="29">
        <f t="shared" si="120"/>
        <v>0</v>
      </c>
      <c r="AK61" s="29">
        <f t="shared" si="120"/>
        <v>0</v>
      </c>
      <c r="AL61" s="29">
        <f t="shared" si="120"/>
        <v>0</v>
      </c>
      <c r="AM61" s="29">
        <f t="shared" si="120"/>
        <v>1</v>
      </c>
      <c r="AN61" s="29">
        <f t="shared" si="120"/>
        <v>0</v>
      </c>
      <c r="AO61" s="29">
        <f t="shared" si="120"/>
        <v>0</v>
      </c>
      <c r="AP61" s="30">
        <f t="shared" si="120"/>
        <v>0</v>
      </c>
      <c r="AQ61" s="28">
        <f t="shared" si="120"/>
        <v>0</v>
      </c>
      <c r="AR61" s="29">
        <f t="shared" si="120"/>
        <v>0</v>
      </c>
      <c r="AS61" s="29">
        <f t="shared" si="120"/>
        <v>0</v>
      </c>
      <c r="AT61" s="29">
        <f t="shared" si="120"/>
        <v>0</v>
      </c>
      <c r="AU61" s="29">
        <f t="shared" si="120"/>
        <v>0</v>
      </c>
      <c r="AV61" s="29">
        <f t="shared" si="120"/>
        <v>0</v>
      </c>
      <c r="AW61" s="29">
        <f t="shared" si="120"/>
        <v>0</v>
      </c>
      <c r="AX61" s="30">
        <f t="shared" si="120"/>
        <v>0</v>
      </c>
      <c r="AY61" s="28">
        <f t="shared" si="120"/>
        <v>0</v>
      </c>
      <c r="AZ61" s="29">
        <f t="shared" si="120"/>
        <v>0</v>
      </c>
      <c r="BA61" s="29">
        <f t="shared" si="120"/>
        <v>0</v>
      </c>
      <c r="BB61" s="29">
        <f t="shared" si="120"/>
        <v>0</v>
      </c>
      <c r="BC61" s="29">
        <f t="shared" si="120"/>
        <v>0</v>
      </c>
      <c r="BD61" s="29">
        <f t="shared" si="120"/>
        <v>0</v>
      </c>
      <c r="BE61" s="29">
        <f t="shared" si="120"/>
        <v>0</v>
      </c>
      <c r="BF61" s="30">
        <f t="shared" si="120"/>
        <v>0</v>
      </c>
      <c r="BG61" s="28">
        <f t="shared" si="120"/>
        <v>0</v>
      </c>
      <c r="BH61" s="29">
        <f t="shared" si="120"/>
        <v>0</v>
      </c>
      <c r="BI61" s="29">
        <f t="shared" si="120"/>
        <v>0</v>
      </c>
      <c r="BJ61" s="29">
        <f t="shared" si="120"/>
        <v>0</v>
      </c>
      <c r="BK61" s="29">
        <f t="shared" si="120"/>
        <v>0</v>
      </c>
      <c r="BL61" s="29">
        <f t="shared" si="120"/>
        <v>0</v>
      </c>
      <c r="BM61" s="29">
        <f t="shared" si="120"/>
        <v>0</v>
      </c>
      <c r="BN61" s="30">
        <f t="shared" si="120"/>
        <v>0</v>
      </c>
    </row>
    <row r="62" spans="1:66" ht="15.75" x14ac:dyDescent="0.25">
      <c r="A62" s="2102" t="s">
        <v>139</v>
      </c>
      <c r="B62" s="2103"/>
      <c r="C62" s="31">
        <f t="shared" ref="C62:AH62" si="121">SUM(C59,C54)</f>
        <v>0</v>
      </c>
      <c r="D62" s="32">
        <f t="shared" si="121"/>
        <v>0</v>
      </c>
      <c r="E62" s="32">
        <f t="shared" si="121"/>
        <v>2</v>
      </c>
      <c r="F62" s="32">
        <f t="shared" si="121"/>
        <v>0</v>
      </c>
      <c r="G62" s="32">
        <f t="shared" si="121"/>
        <v>0</v>
      </c>
      <c r="H62" s="32">
        <f t="shared" si="121"/>
        <v>0</v>
      </c>
      <c r="I62" s="32">
        <f t="shared" si="121"/>
        <v>0</v>
      </c>
      <c r="J62" s="33">
        <f t="shared" si="121"/>
        <v>0</v>
      </c>
      <c r="K62" s="31">
        <f t="shared" si="121"/>
        <v>0</v>
      </c>
      <c r="L62" s="32">
        <f t="shared" si="121"/>
        <v>0</v>
      </c>
      <c r="M62" s="32">
        <f t="shared" si="121"/>
        <v>0</v>
      </c>
      <c r="N62" s="32">
        <f t="shared" si="121"/>
        <v>0</v>
      </c>
      <c r="O62" s="32">
        <f t="shared" si="121"/>
        <v>0</v>
      </c>
      <c r="P62" s="32">
        <f t="shared" si="121"/>
        <v>0</v>
      </c>
      <c r="Q62" s="32">
        <f t="shared" si="121"/>
        <v>0</v>
      </c>
      <c r="R62" s="33">
        <f t="shared" si="121"/>
        <v>0</v>
      </c>
      <c r="S62" s="31">
        <f t="shared" si="121"/>
        <v>0</v>
      </c>
      <c r="T62" s="32">
        <f t="shared" si="121"/>
        <v>0</v>
      </c>
      <c r="U62" s="32">
        <f t="shared" si="121"/>
        <v>0</v>
      </c>
      <c r="V62" s="32">
        <f t="shared" si="121"/>
        <v>0</v>
      </c>
      <c r="W62" s="32">
        <f t="shared" si="121"/>
        <v>0</v>
      </c>
      <c r="X62" s="32">
        <f t="shared" si="121"/>
        <v>0</v>
      </c>
      <c r="Y62" s="32">
        <f t="shared" si="121"/>
        <v>0</v>
      </c>
      <c r="Z62" s="33">
        <f t="shared" si="121"/>
        <v>0</v>
      </c>
      <c r="AA62" s="31">
        <f t="shared" si="121"/>
        <v>0</v>
      </c>
      <c r="AB62" s="32">
        <f t="shared" si="121"/>
        <v>0</v>
      </c>
      <c r="AC62" s="32">
        <f t="shared" si="121"/>
        <v>0</v>
      </c>
      <c r="AD62" s="32">
        <f t="shared" si="121"/>
        <v>0</v>
      </c>
      <c r="AE62" s="32">
        <f t="shared" si="121"/>
        <v>0</v>
      </c>
      <c r="AF62" s="32">
        <f t="shared" si="121"/>
        <v>0</v>
      </c>
      <c r="AG62" s="32">
        <f t="shared" si="121"/>
        <v>0</v>
      </c>
      <c r="AH62" s="33">
        <f t="shared" si="121"/>
        <v>0</v>
      </c>
      <c r="AI62" s="31">
        <f t="shared" ref="AI62:BN62" si="122">SUM(AI59,AI54)</f>
        <v>0</v>
      </c>
      <c r="AJ62" s="32">
        <f t="shared" si="122"/>
        <v>0</v>
      </c>
      <c r="AK62" s="32">
        <f t="shared" si="122"/>
        <v>0</v>
      </c>
      <c r="AL62" s="32">
        <f t="shared" si="122"/>
        <v>0</v>
      </c>
      <c r="AM62" s="32">
        <f t="shared" si="122"/>
        <v>2</v>
      </c>
      <c r="AN62" s="32">
        <f t="shared" si="122"/>
        <v>0</v>
      </c>
      <c r="AO62" s="32">
        <f t="shared" si="122"/>
        <v>0</v>
      </c>
      <c r="AP62" s="33">
        <f t="shared" si="122"/>
        <v>0</v>
      </c>
      <c r="AQ62" s="31">
        <f t="shared" si="122"/>
        <v>0</v>
      </c>
      <c r="AR62" s="32">
        <f t="shared" si="122"/>
        <v>0</v>
      </c>
      <c r="AS62" s="32">
        <f t="shared" si="122"/>
        <v>0</v>
      </c>
      <c r="AT62" s="32">
        <f t="shared" si="122"/>
        <v>0</v>
      </c>
      <c r="AU62" s="32">
        <f t="shared" si="122"/>
        <v>0</v>
      </c>
      <c r="AV62" s="32">
        <f t="shared" si="122"/>
        <v>0</v>
      </c>
      <c r="AW62" s="32">
        <f t="shared" si="122"/>
        <v>0</v>
      </c>
      <c r="AX62" s="33">
        <f t="shared" si="122"/>
        <v>0</v>
      </c>
      <c r="AY62" s="31">
        <f t="shared" si="122"/>
        <v>0</v>
      </c>
      <c r="AZ62" s="32">
        <f t="shared" si="122"/>
        <v>0</v>
      </c>
      <c r="BA62" s="32">
        <f t="shared" si="122"/>
        <v>0</v>
      </c>
      <c r="BB62" s="32">
        <f t="shared" si="122"/>
        <v>0</v>
      </c>
      <c r="BC62" s="32">
        <f t="shared" si="122"/>
        <v>0</v>
      </c>
      <c r="BD62" s="32">
        <f t="shared" si="122"/>
        <v>0</v>
      </c>
      <c r="BE62" s="32">
        <f t="shared" si="122"/>
        <v>0</v>
      </c>
      <c r="BF62" s="33">
        <f t="shared" si="122"/>
        <v>0</v>
      </c>
      <c r="BG62" s="31">
        <f t="shared" si="122"/>
        <v>0</v>
      </c>
      <c r="BH62" s="32">
        <f t="shared" si="122"/>
        <v>0</v>
      </c>
      <c r="BI62" s="32">
        <f t="shared" si="122"/>
        <v>0</v>
      </c>
      <c r="BJ62" s="32">
        <f t="shared" si="122"/>
        <v>0</v>
      </c>
      <c r="BK62" s="32">
        <f t="shared" si="122"/>
        <v>0</v>
      </c>
      <c r="BL62" s="32">
        <f t="shared" si="122"/>
        <v>0</v>
      </c>
      <c r="BM62" s="32">
        <f t="shared" si="122"/>
        <v>0</v>
      </c>
      <c r="BN62" s="33">
        <f t="shared" si="122"/>
        <v>0</v>
      </c>
    </row>
    <row r="63" spans="1:66" ht="15.75" x14ac:dyDescent="0.25">
      <c r="A63" s="2102" t="s">
        <v>140</v>
      </c>
      <c r="B63" s="2103"/>
      <c r="C63" s="31">
        <f t="shared" ref="C63:AH63" si="123">SUM(C60,C55)</f>
        <v>0</v>
      </c>
      <c r="D63" s="32">
        <f t="shared" si="123"/>
        <v>2</v>
      </c>
      <c r="E63" s="32">
        <f t="shared" si="123"/>
        <v>0</v>
      </c>
      <c r="F63" s="32">
        <f t="shared" si="123"/>
        <v>0</v>
      </c>
      <c r="G63" s="32">
        <f t="shared" si="123"/>
        <v>0</v>
      </c>
      <c r="H63" s="32">
        <f t="shared" si="123"/>
        <v>0</v>
      </c>
      <c r="I63" s="32">
        <f t="shared" si="123"/>
        <v>0</v>
      </c>
      <c r="J63" s="33">
        <f t="shared" si="123"/>
        <v>0</v>
      </c>
      <c r="K63" s="31">
        <f t="shared" si="123"/>
        <v>0</v>
      </c>
      <c r="L63" s="32">
        <f t="shared" si="123"/>
        <v>0</v>
      </c>
      <c r="M63" s="32">
        <f t="shared" si="123"/>
        <v>0</v>
      </c>
      <c r="N63" s="32">
        <f t="shared" si="123"/>
        <v>0</v>
      </c>
      <c r="O63" s="32">
        <f t="shared" si="123"/>
        <v>0</v>
      </c>
      <c r="P63" s="32">
        <f t="shared" si="123"/>
        <v>0</v>
      </c>
      <c r="Q63" s="32">
        <f t="shared" si="123"/>
        <v>0</v>
      </c>
      <c r="R63" s="33">
        <f t="shared" si="123"/>
        <v>0</v>
      </c>
      <c r="S63" s="31">
        <f t="shared" si="123"/>
        <v>0</v>
      </c>
      <c r="T63" s="32">
        <f t="shared" si="123"/>
        <v>0</v>
      </c>
      <c r="U63" s="32">
        <f t="shared" si="123"/>
        <v>0</v>
      </c>
      <c r="V63" s="32">
        <f t="shared" si="123"/>
        <v>0</v>
      </c>
      <c r="W63" s="32">
        <f t="shared" si="123"/>
        <v>0</v>
      </c>
      <c r="X63" s="32">
        <f t="shared" si="123"/>
        <v>0</v>
      </c>
      <c r="Y63" s="32">
        <f t="shared" si="123"/>
        <v>0</v>
      </c>
      <c r="Z63" s="33">
        <f t="shared" si="123"/>
        <v>0</v>
      </c>
      <c r="AA63" s="31">
        <f t="shared" si="123"/>
        <v>0</v>
      </c>
      <c r="AB63" s="32">
        <f t="shared" si="123"/>
        <v>0</v>
      </c>
      <c r="AC63" s="32">
        <f t="shared" si="123"/>
        <v>0</v>
      </c>
      <c r="AD63" s="32">
        <f t="shared" si="123"/>
        <v>0</v>
      </c>
      <c r="AE63" s="32">
        <f t="shared" si="123"/>
        <v>0</v>
      </c>
      <c r="AF63" s="32">
        <f t="shared" si="123"/>
        <v>0</v>
      </c>
      <c r="AG63" s="32">
        <f t="shared" si="123"/>
        <v>0</v>
      </c>
      <c r="AH63" s="33">
        <f t="shared" si="123"/>
        <v>0</v>
      </c>
      <c r="AI63" s="31">
        <f t="shared" ref="AI63:BN63" si="124">SUM(AI60,AI55)</f>
        <v>2</v>
      </c>
      <c r="AJ63" s="32">
        <f t="shared" si="124"/>
        <v>0</v>
      </c>
      <c r="AK63" s="32">
        <f t="shared" si="124"/>
        <v>0</v>
      </c>
      <c r="AL63" s="32">
        <f t="shared" si="124"/>
        <v>0</v>
      </c>
      <c r="AM63" s="32">
        <f t="shared" si="124"/>
        <v>0</v>
      </c>
      <c r="AN63" s="32">
        <f t="shared" si="124"/>
        <v>0</v>
      </c>
      <c r="AO63" s="32">
        <f t="shared" si="124"/>
        <v>0</v>
      </c>
      <c r="AP63" s="33">
        <f t="shared" si="124"/>
        <v>0</v>
      </c>
      <c r="AQ63" s="31">
        <f t="shared" si="124"/>
        <v>0</v>
      </c>
      <c r="AR63" s="32">
        <f t="shared" si="124"/>
        <v>0</v>
      </c>
      <c r="AS63" s="32">
        <f t="shared" si="124"/>
        <v>0</v>
      </c>
      <c r="AT63" s="32">
        <f t="shared" si="124"/>
        <v>0</v>
      </c>
      <c r="AU63" s="32">
        <f t="shared" si="124"/>
        <v>0</v>
      </c>
      <c r="AV63" s="32">
        <f t="shared" si="124"/>
        <v>0</v>
      </c>
      <c r="AW63" s="32">
        <f t="shared" si="124"/>
        <v>0</v>
      </c>
      <c r="AX63" s="33">
        <f t="shared" si="124"/>
        <v>0</v>
      </c>
      <c r="AY63" s="31">
        <f t="shared" si="124"/>
        <v>0</v>
      </c>
      <c r="AZ63" s="32">
        <f t="shared" si="124"/>
        <v>0</v>
      </c>
      <c r="BA63" s="32">
        <f t="shared" si="124"/>
        <v>0</v>
      </c>
      <c r="BB63" s="32">
        <f t="shared" si="124"/>
        <v>0</v>
      </c>
      <c r="BC63" s="32">
        <f t="shared" si="124"/>
        <v>0</v>
      </c>
      <c r="BD63" s="32">
        <f t="shared" si="124"/>
        <v>0</v>
      </c>
      <c r="BE63" s="32">
        <f t="shared" si="124"/>
        <v>0</v>
      </c>
      <c r="BF63" s="33">
        <f t="shared" si="124"/>
        <v>0</v>
      </c>
      <c r="BG63" s="31">
        <f t="shared" si="124"/>
        <v>0</v>
      </c>
      <c r="BH63" s="32">
        <f t="shared" si="124"/>
        <v>0</v>
      </c>
      <c r="BI63" s="32">
        <f t="shared" si="124"/>
        <v>0</v>
      </c>
      <c r="BJ63" s="32">
        <f t="shared" si="124"/>
        <v>0</v>
      </c>
      <c r="BK63" s="32">
        <f t="shared" si="124"/>
        <v>0</v>
      </c>
      <c r="BL63" s="32">
        <f t="shared" si="124"/>
        <v>0</v>
      </c>
      <c r="BM63" s="32">
        <f t="shared" si="124"/>
        <v>0</v>
      </c>
      <c r="BN63" s="33">
        <f t="shared" si="124"/>
        <v>0</v>
      </c>
    </row>
    <row r="64" spans="1:66" ht="15.75" x14ac:dyDescent="0.25">
      <c r="A64" s="2102" t="s">
        <v>141</v>
      </c>
      <c r="B64" s="2103"/>
      <c r="C64" s="49" t="str">
        <f t="shared" ref="C64:AH64" si="125">IF(C52="","",C62-C63)</f>
        <v/>
      </c>
      <c r="D64" s="50">
        <f t="shared" si="125"/>
        <v>-2</v>
      </c>
      <c r="E64" s="50">
        <f t="shared" si="125"/>
        <v>2</v>
      </c>
      <c r="F64" s="50" t="str">
        <f t="shared" si="125"/>
        <v/>
      </c>
      <c r="G64" s="50" t="str">
        <f t="shared" si="125"/>
        <v/>
      </c>
      <c r="H64" s="50" t="str">
        <f t="shared" si="125"/>
        <v/>
      </c>
      <c r="I64" s="50" t="str">
        <f t="shared" si="125"/>
        <v/>
      </c>
      <c r="J64" s="51" t="str">
        <f t="shared" si="125"/>
        <v/>
      </c>
      <c r="K64" s="49" t="str">
        <f t="shared" si="125"/>
        <v/>
      </c>
      <c r="L64" s="50" t="str">
        <f t="shared" si="125"/>
        <v/>
      </c>
      <c r="M64" s="50" t="str">
        <f t="shared" si="125"/>
        <v/>
      </c>
      <c r="N64" s="50" t="str">
        <f t="shared" si="125"/>
        <v/>
      </c>
      <c r="O64" s="50" t="str">
        <f t="shared" si="125"/>
        <v/>
      </c>
      <c r="P64" s="50" t="str">
        <f t="shared" si="125"/>
        <v/>
      </c>
      <c r="Q64" s="50" t="str">
        <f t="shared" si="125"/>
        <v/>
      </c>
      <c r="R64" s="51" t="str">
        <f t="shared" si="125"/>
        <v/>
      </c>
      <c r="S64" s="49" t="str">
        <f t="shared" si="125"/>
        <v/>
      </c>
      <c r="T64" s="50" t="str">
        <f t="shared" si="125"/>
        <v/>
      </c>
      <c r="U64" s="50" t="str">
        <f t="shared" si="125"/>
        <v/>
      </c>
      <c r="V64" s="50" t="str">
        <f t="shared" si="125"/>
        <v/>
      </c>
      <c r="W64" s="50" t="str">
        <f t="shared" si="125"/>
        <v/>
      </c>
      <c r="X64" s="50">
        <f t="shared" si="125"/>
        <v>0</v>
      </c>
      <c r="Y64" s="50" t="str">
        <f t="shared" si="125"/>
        <v/>
      </c>
      <c r="Z64" s="51" t="str">
        <f t="shared" si="125"/>
        <v/>
      </c>
      <c r="AA64" s="49" t="str">
        <f t="shared" si="125"/>
        <v/>
      </c>
      <c r="AB64" s="50" t="str">
        <f t="shared" si="125"/>
        <v/>
      </c>
      <c r="AC64" s="50" t="str">
        <f t="shared" si="125"/>
        <v/>
      </c>
      <c r="AD64" s="50">
        <f t="shared" si="125"/>
        <v>0</v>
      </c>
      <c r="AE64" s="50" t="str">
        <f t="shared" si="125"/>
        <v/>
      </c>
      <c r="AF64" s="50" t="str">
        <f t="shared" si="125"/>
        <v/>
      </c>
      <c r="AG64" s="50" t="str">
        <f t="shared" si="125"/>
        <v/>
      </c>
      <c r="AH64" s="51" t="str">
        <f t="shared" si="125"/>
        <v/>
      </c>
      <c r="AI64" s="49">
        <f t="shared" ref="AI64:BN64" si="126">IF(AI52="","",AI62-AI63)</f>
        <v>-2</v>
      </c>
      <c r="AJ64" s="50" t="str">
        <f t="shared" si="126"/>
        <v/>
      </c>
      <c r="AK64" s="50" t="str">
        <f t="shared" si="126"/>
        <v/>
      </c>
      <c r="AL64" s="50" t="str">
        <f t="shared" si="126"/>
        <v/>
      </c>
      <c r="AM64" s="50">
        <f t="shared" si="126"/>
        <v>2</v>
      </c>
      <c r="AN64" s="50" t="str">
        <f t="shared" si="126"/>
        <v/>
      </c>
      <c r="AO64" s="50" t="str">
        <f t="shared" si="126"/>
        <v/>
      </c>
      <c r="AP64" s="51" t="str">
        <f t="shared" si="126"/>
        <v/>
      </c>
      <c r="AQ64" s="49" t="str">
        <f t="shared" si="126"/>
        <v/>
      </c>
      <c r="AR64" s="50" t="str">
        <f t="shared" si="126"/>
        <v/>
      </c>
      <c r="AS64" s="50" t="str">
        <f t="shared" si="126"/>
        <v/>
      </c>
      <c r="AT64" s="50" t="str">
        <f t="shared" si="126"/>
        <v/>
      </c>
      <c r="AU64" s="50" t="str">
        <f t="shared" si="126"/>
        <v/>
      </c>
      <c r="AV64" s="50" t="str">
        <f t="shared" si="126"/>
        <v/>
      </c>
      <c r="AW64" s="50" t="str">
        <f t="shared" si="126"/>
        <v/>
      </c>
      <c r="AX64" s="51" t="str">
        <f t="shared" si="126"/>
        <v/>
      </c>
      <c r="AY64" s="49" t="str">
        <f t="shared" si="126"/>
        <v/>
      </c>
      <c r="AZ64" s="50" t="str">
        <f t="shared" si="126"/>
        <v/>
      </c>
      <c r="BA64" s="50" t="str">
        <f t="shared" si="126"/>
        <v/>
      </c>
      <c r="BB64" s="50" t="str">
        <f t="shared" si="126"/>
        <v/>
      </c>
      <c r="BC64" s="50" t="str">
        <f t="shared" si="126"/>
        <v/>
      </c>
      <c r="BD64" s="50" t="str">
        <f t="shared" si="126"/>
        <v/>
      </c>
      <c r="BE64" s="50" t="str">
        <f t="shared" si="126"/>
        <v/>
      </c>
      <c r="BF64" s="51" t="str">
        <f t="shared" si="126"/>
        <v/>
      </c>
      <c r="BG64" s="49" t="str">
        <f t="shared" si="126"/>
        <v/>
      </c>
      <c r="BH64" s="50" t="str">
        <f t="shared" si="126"/>
        <v/>
      </c>
      <c r="BI64" s="50" t="str">
        <f t="shared" si="126"/>
        <v/>
      </c>
      <c r="BJ64" s="50" t="str">
        <f t="shared" si="126"/>
        <v/>
      </c>
      <c r="BK64" s="50" t="str">
        <f t="shared" si="126"/>
        <v/>
      </c>
      <c r="BL64" s="50" t="str">
        <f t="shared" si="126"/>
        <v/>
      </c>
      <c r="BM64" s="50" t="str">
        <f t="shared" si="126"/>
        <v/>
      </c>
      <c r="BN64" s="51" t="str">
        <f t="shared" si="126"/>
        <v/>
      </c>
    </row>
    <row r="65" spans="1:66" ht="30.75" customHeight="1" thickBot="1" x14ac:dyDescent="0.3">
      <c r="A65" s="2104" t="s">
        <v>142</v>
      </c>
      <c r="B65" s="2105"/>
      <c r="C65" s="67" t="str">
        <f t="shared" ref="C65:AH65" si="127">IF(C52="","",IF(C63=0,MAX($C$3:$J$3)+1,C62/C63))</f>
        <v/>
      </c>
      <c r="D65" s="68">
        <f t="shared" si="127"/>
        <v>0</v>
      </c>
      <c r="E65" s="68">
        <f t="shared" si="127"/>
        <v>11</v>
      </c>
      <c r="F65" s="68" t="str">
        <f t="shared" si="127"/>
        <v/>
      </c>
      <c r="G65" s="68" t="str">
        <f t="shared" si="127"/>
        <v/>
      </c>
      <c r="H65" s="68" t="str">
        <f t="shared" si="127"/>
        <v/>
      </c>
      <c r="I65" s="68" t="str">
        <f t="shared" si="127"/>
        <v/>
      </c>
      <c r="J65" s="69" t="str">
        <f t="shared" si="127"/>
        <v/>
      </c>
      <c r="K65" s="67" t="str">
        <f t="shared" si="127"/>
        <v/>
      </c>
      <c r="L65" s="68" t="str">
        <f t="shared" si="127"/>
        <v/>
      </c>
      <c r="M65" s="68" t="str">
        <f t="shared" si="127"/>
        <v/>
      </c>
      <c r="N65" s="68" t="str">
        <f t="shared" si="127"/>
        <v/>
      </c>
      <c r="O65" s="68" t="str">
        <f t="shared" si="127"/>
        <v/>
      </c>
      <c r="P65" s="68" t="str">
        <f t="shared" si="127"/>
        <v/>
      </c>
      <c r="Q65" s="68" t="str">
        <f t="shared" si="127"/>
        <v/>
      </c>
      <c r="R65" s="69" t="str">
        <f t="shared" si="127"/>
        <v/>
      </c>
      <c r="S65" s="67" t="str">
        <f t="shared" si="127"/>
        <v/>
      </c>
      <c r="T65" s="68" t="str">
        <f t="shared" si="127"/>
        <v/>
      </c>
      <c r="U65" s="68" t="str">
        <f t="shared" si="127"/>
        <v/>
      </c>
      <c r="V65" s="68" t="str">
        <f t="shared" si="127"/>
        <v/>
      </c>
      <c r="W65" s="68" t="str">
        <f t="shared" si="127"/>
        <v/>
      </c>
      <c r="X65" s="68">
        <f t="shared" si="127"/>
        <v>11</v>
      </c>
      <c r="Y65" s="68" t="str">
        <f t="shared" si="127"/>
        <v/>
      </c>
      <c r="Z65" s="69" t="str">
        <f t="shared" si="127"/>
        <v/>
      </c>
      <c r="AA65" s="67" t="str">
        <f t="shared" si="127"/>
        <v/>
      </c>
      <c r="AB65" s="68" t="str">
        <f t="shared" si="127"/>
        <v/>
      </c>
      <c r="AC65" s="68" t="str">
        <f t="shared" si="127"/>
        <v/>
      </c>
      <c r="AD65" s="68">
        <f t="shared" si="127"/>
        <v>11</v>
      </c>
      <c r="AE65" s="68" t="str">
        <f t="shared" si="127"/>
        <v/>
      </c>
      <c r="AF65" s="68" t="str">
        <f t="shared" si="127"/>
        <v/>
      </c>
      <c r="AG65" s="68" t="str">
        <f t="shared" si="127"/>
        <v/>
      </c>
      <c r="AH65" s="69" t="str">
        <f t="shared" si="127"/>
        <v/>
      </c>
      <c r="AI65" s="67">
        <f t="shared" ref="AI65:BN65" si="128">IF(AI52="","",IF(AI63=0,MAX($C$3:$J$3)+1,AI62/AI63))</f>
        <v>0</v>
      </c>
      <c r="AJ65" s="68" t="str">
        <f t="shared" si="128"/>
        <v/>
      </c>
      <c r="AK65" s="68" t="str">
        <f t="shared" si="128"/>
        <v/>
      </c>
      <c r="AL65" s="68" t="str">
        <f t="shared" si="128"/>
        <v/>
      </c>
      <c r="AM65" s="68">
        <f t="shared" si="128"/>
        <v>11</v>
      </c>
      <c r="AN65" s="68" t="str">
        <f t="shared" si="128"/>
        <v/>
      </c>
      <c r="AO65" s="68" t="str">
        <f t="shared" si="128"/>
        <v/>
      </c>
      <c r="AP65" s="69" t="str">
        <f t="shared" si="128"/>
        <v/>
      </c>
      <c r="AQ65" s="67" t="str">
        <f t="shared" si="128"/>
        <v/>
      </c>
      <c r="AR65" s="68" t="str">
        <f t="shared" si="128"/>
        <v/>
      </c>
      <c r="AS65" s="68" t="str">
        <f t="shared" si="128"/>
        <v/>
      </c>
      <c r="AT65" s="68" t="str">
        <f t="shared" si="128"/>
        <v/>
      </c>
      <c r="AU65" s="68" t="str">
        <f t="shared" si="128"/>
        <v/>
      </c>
      <c r="AV65" s="68" t="str">
        <f t="shared" si="128"/>
        <v/>
      </c>
      <c r="AW65" s="68" t="str">
        <f t="shared" si="128"/>
        <v/>
      </c>
      <c r="AX65" s="69" t="str">
        <f t="shared" si="128"/>
        <v/>
      </c>
      <c r="AY65" s="67" t="str">
        <f t="shared" si="128"/>
        <v/>
      </c>
      <c r="AZ65" s="68" t="str">
        <f t="shared" si="128"/>
        <v/>
      </c>
      <c r="BA65" s="68" t="str">
        <f t="shared" si="128"/>
        <v/>
      </c>
      <c r="BB65" s="68" t="str">
        <f t="shared" si="128"/>
        <v/>
      </c>
      <c r="BC65" s="68" t="str">
        <f t="shared" si="128"/>
        <v/>
      </c>
      <c r="BD65" s="68" t="str">
        <f t="shared" si="128"/>
        <v/>
      </c>
      <c r="BE65" s="68" t="str">
        <f t="shared" si="128"/>
        <v/>
      </c>
      <c r="BF65" s="69" t="str">
        <f t="shared" si="128"/>
        <v/>
      </c>
      <c r="BG65" s="67" t="str">
        <f t="shared" si="128"/>
        <v/>
      </c>
      <c r="BH65" s="68" t="str">
        <f t="shared" si="128"/>
        <v/>
      </c>
      <c r="BI65" s="68" t="str">
        <f t="shared" si="128"/>
        <v/>
      </c>
      <c r="BJ65" s="68" t="str">
        <f t="shared" si="128"/>
        <v/>
      </c>
      <c r="BK65" s="68" t="str">
        <f t="shared" si="128"/>
        <v/>
      </c>
      <c r="BL65" s="68" t="str">
        <f t="shared" si="128"/>
        <v/>
      </c>
      <c r="BM65" s="68" t="str">
        <f t="shared" si="128"/>
        <v/>
      </c>
      <c r="BN65" s="69" t="str">
        <f t="shared" si="128"/>
        <v/>
      </c>
    </row>
    <row r="66" spans="1:66" ht="15.75" x14ac:dyDescent="0.25">
      <c r="A66" s="2106" t="s">
        <v>37</v>
      </c>
      <c r="B66" s="2107"/>
      <c r="C66" s="975" t="str">
        <f t="shared" ref="C66:J66" si="129">IF(C52="","",RANK(C42,$C42:$J42,0))</f>
        <v/>
      </c>
      <c r="D66" s="976">
        <f t="shared" si="129"/>
        <v>1</v>
      </c>
      <c r="E66" s="976">
        <f t="shared" si="129"/>
        <v>1</v>
      </c>
      <c r="F66" s="976" t="str">
        <f t="shared" si="129"/>
        <v/>
      </c>
      <c r="G66" s="976" t="str">
        <f t="shared" si="129"/>
        <v/>
      </c>
      <c r="H66" s="976" t="str">
        <f t="shared" si="129"/>
        <v/>
      </c>
      <c r="I66" s="976" t="str">
        <f t="shared" si="129"/>
        <v/>
      </c>
      <c r="J66" s="977" t="str">
        <f t="shared" si="129"/>
        <v/>
      </c>
      <c r="K66" s="975" t="str">
        <f t="shared" ref="K66:R66" si="130">IF(K52="","",RANK(C42,$C42:$J42,0))</f>
        <v/>
      </c>
      <c r="L66" s="976" t="str">
        <f t="shared" si="130"/>
        <v/>
      </c>
      <c r="M66" s="976" t="str">
        <f t="shared" si="130"/>
        <v/>
      </c>
      <c r="N66" s="976" t="str">
        <f t="shared" si="130"/>
        <v/>
      </c>
      <c r="O66" s="976" t="str">
        <f t="shared" si="130"/>
        <v/>
      </c>
      <c r="P66" s="976" t="str">
        <f t="shared" si="130"/>
        <v/>
      </c>
      <c r="Q66" s="976" t="str">
        <f t="shared" si="130"/>
        <v/>
      </c>
      <c r="R66" s="977" t="str">
        <f t="shared" si="130"/>
        <v/>
      </c>
      <c r="S66" s="975" t="str">
        <f t="shared" ref="S66:Z66" si="131">IF(S52="","",RANK(C42,$C42:$J42,0))</f>
        <v/>
      </c>
      <c r="T66" s="976" t="str">
        <f t="shared" si="131"/>
        <v/>
      </c>
      <c r="U66" s="976" t="str">
        <f t="shared" si="131"/>
        <v/>
      </c>
      <c r="V66" s="976" t="str">
        <f t="shared" si="131"/>
        <v/>
      </c>
      <c r="W66" s="976" t="str">
        <f t="shared" si="131"/>
        <v/>
      </c>
      <c r="X66" s="976">
        <f t="shared" si="131"/>
        <v>3</v>
      </c>
      <c r="Y66" s="976" t="str">
        <f t="shared" si="131"/>
        <v/>
      </c>
      <c r="Z66" s="984" t="str">
        <f t="shared" si="131"/>
        <v/>
      </c>
      <c r="AA66" s="975" t="str">
        <f t="shared" ref="AA66:AH66" si="132">IF(AA52="","",RANK(C42,$C42:$J42,0))</f>
        <v/>
      </c>
      <c r="AB66" s="976" t="str">
        <f t="shared" si="132"/>
        <v/>
      </c>
      <c r="AC66" s="976" t="str">
        <f t="shared" si="132"/>
        <v/>
      </c>
      <c r="AD66" s="976">
        <f t="shared" si="132"/>
        <v>4</v>
      </c>
      <c r="AE66" s="976" t="str">
        <f t="shared" si="132"/>
        <v/>
      </c>
      <c r="AF66" s="976" t="str">
        <f t="shared" si="132"/>
        <v/>
      </c>
      <c r="AG66" s="976" t="str">
        <f t="shared" si="132"/>
        <v/>
      </c>
      <c r="AH66" s="977" t="str">
        <f t="shared" si="132"/>
        <v/>
      </c>
      <c r="AI66" s="975">
        <f t="shared" ref="AI66:AP66" si="133">IF(AI52="","",RANK(C42,$C42:$J42,0))</f>
        <v>5</v>
      </c>
      <c r="AJ66" s="976" t="str">
        <f t="shared" si="133"/>
        <v/>
      </c>
      <c r="AK66" s="976" t="str">
        <f t="shared" si="133"/>
        <v/>
      </c>
      <c r="AL66" s="976" t="str">
        <f t="shared" si="133"/>
        <v/>
      </c>
      <c r="AM66" s="976">
        <f t="shared" si="133"/>
        <v>5</v>
      </c>
      <c r="AN66" s="976" t="str">
        <f t="shared" si="133"/>
        <v/>
      </c>
      <c r="AO66" s="976" t="str">
        <f t="shared" si="133"/>
        <v/>
      </c>
      <c r="AP66" s="977" t="str">
        <f t="shared" si="133"/>
        <v/>
      </c>
      <c r="AQ66" s="975" t="str">
        <f t="shared" ref="AQ66:AX66" si="134">IF(AQ52="","",RANK(C42,$C42:$J42,0))</f>
        <v/>
      </c>
      <c r="AR66" s="976" t="str">
        <f t="shared" si="134"/>
        <v/>
      </c>
      <c r="AS66" s="976" t="str">
        <f t="shared" si="134"/>
        <v/>
      </c>
      <c r="AT66" s="976" t="str">
        <f t="shared" si="134"/>
        <v/>
      </c>
      <c r="AU66" s="976" t="str">
        <f t="shared" si="134"/>
        <v/>
      </c>
      <c r="AV66" s="976" t="str">
        <f t="shared" si="134"/>
        <v/>
      </c>
      <c r="AW66" s="976" t="str">
        <f t="shared" si="134"/>
        <v/>
      </c>
      <c r="AX66" s="977" t="str">
        <f t="shared" si="134"/>
        <v/>
      </c>
      <c r="AY66" s="975" t="str">
        <f t="shared" ref="AY66:BF66" si="135">IF(AY52="","",RANK(C42,$C42:$J42,0))</f>
        <v/>
      </c>
      <c r="AZ66" s="976" t="str">
        <f t="shared" si="135"/>
        <v/>
      </c>
      <c r="BA66" s="976" t="str">
        <f t="shared" si="135"/>
        <v/>
      </c>
      <c r="BB66" s="976" t="str">
        <f t="shared" si="135"/>
        <v/>
      </c>
      <c r="BC66" s="976" t="str">
        <f t="shared" si="135"/>
        <v/>
      </c>
      <c r="BD66" s="976" t="str">
        <f t="shared" si="135"/>
        <v/>
      </c>
      <c r="BE66" s="976" t="str">
        <f t="shared" si="135"/>
        <v/>
      </c>
      <c r="BF66" s="977" t="str">
        <f t="shared" si="135"/>
        <v/>
      </c>
      <c r="BG66" s="975" t="str">
        <f t="shared" ref="BG66:BN66" si="136">IF(BG52="","",RANK(C42,$C42:$J42,0))</f>
        <v/>
      </c>
      <c r="BH66" s="976" t="str">
        <f t="shared" si="136"/>
        <v/>
      </c>
      <c r="BI66" s="976" t="str">
        <f t="shared" si="136"/>
        <v/>
      </c>
      <c r="BJ66" s="976" t="str">
        <f t="shared" si="136"/>
        <v/>
      </c>
      <c r="BK66" s="976" t="str">
        <f t="shared" si="136"/>
        <v/>
      </c>
      <c r="BL66" s="976" t="str">
        <f t="shared" si="136"/>
        <v/>
      </c>
      <c r="BM66" s="976" t="str">
        <f t="shared" si="136"/>
        <v/>
      </c>
      <c r="BN66" s="977" t="str">
        <f t="shared" si="136"/>
        <v/>
      </c>
    </row>
    <row r="67" spans="1:66" ht="15.75" x14ac:dyDescent="0.25">
      <c r="A67" s="2084" t="s">
        <v>38</v>
      </c>
      <c r="B67" s="2085"/>
      <c r="C67" s="978" t="str">
        <f t="shared" ref="C67:J67" si="137">IF(C52="","",RANK(C43,$C43:$J43,0))</f>
        <v/>
      </c>
      <c r="D67" s="979">
        <f t="shared" si="137"/>
        <v>1</v>
      </c>
      <c r="E67" s="979">
        <f t="shared" si="137"/>
        <v>1</v>
      </c>
      <c r="F67" s="979" t="str">
        <f t="shared" si="137"/>
        <v/>
      </c>
      <c r="G67" s="979" t="str">
        <f t="shared" si="137"/>
        <v/>
      </c>
      <c r="H67" s="979" t="str">
        <f t="shared" si="137"/>
        <v/>
      </c>
      <c r="I67" s="979" t="str">
        <f t="shared" si="137"/>
        <v/>
      </c>
      <c r="J67" s="980" t="str">
        <f t="shared" si="137"/>
        <v/>
      </c>
      <c r="K67" s="978" t="str">
        <f t="shared" ref="K67:R67" si="138">IF(K52="","",RANK(C43,$C43:$J43,0))</f>
        <v/>
      </c>
      <c r="L67" s="979" t="str">
        <f t="shared" si="138"/>
        <v/>
      </c>
      <c r="M67" s="979" t="str">
        <f t="shared" si="138"/>
        <v/>
      </c>
      <c r="N67" s="979" t="str">
        <f t="shared" si="138"/>
        <v/>
      </c>
      <c r="O67" s="979" t="str">
        <f t="shared" si="138"/>
        <v/>
      </c>
      <c r="P67" s="979" t="str">
        <f t="shared" si="138"/>
        <v/>
      </c>
      <c r="Q67" s="979" t="str">
        <f t="shared" si="138"/>
        <v/>
      </c>
      <c r="R67" s="980" t="str">
        <f t="shared" si="138"/>
        <v/>
      </c>
      <c r="S67" s="978" t="str">
        <f t="shared" ref="S67:Z67" si="139">IF(S52="","",RANK(C43,$C43:$J43,0))</f>
        <v/>
      </c>
      <c r="T67" s="979" t="str">
        <f t="shared" si="139"/>
        <v/>
      </c>
      <c r="U67" s="979" t="str">
        <f t="shared" si="139"/>
        <v/>
      </c>
      <c r="V67" s="979" t="str">
        <f t="shared" si="139"/>
        <v/>
      </c>
      <c r="W67" s="979" t="str">
        <f t="shared" si="139"/>
        <v/>
      </c>
      <c r="X67" s="979">
        <f t="shared" si="139"/>
        <v>3</v>
      </c>
      <c r="Y67" s="979" t="str">
        <f t="shared" si="139"/>
        <v/>
      </c>
      <c r="Z67" s="985" t="str">
        <f t="shared" si="139"/>
        <v/>
      </c>
      <c r="AA67" s="978" t="str">
        <f t="shared" ref="AA67:AH67" si="140">IF(AA52="","",RANK(C43,$C43:$J43,0))</f>
        <v/>
      </c>
      <c r="AB67" s="979" t="str">
        <f t="shared" si="140"/>
        <v/>
      </c>
      <c r="AC67" s="979" t="str">
        <f t="shared" si="140"/>
        <v/>
      </c>
      <c r="AD67" s="979">
        <f t="shared" si="140"/>
        <v>4</v>
      </c>
      <c r="AE67" s="979" t="str">
        <f t="shared" si="140"/>
        <v/>
      </c>
      <c r="AF67" s="979" t="str">
        <f t="shared" si="140"/>
        <v/>
      </c>
      <c r="AG67" s="979" t="str">
        <f t="shared" si="140"/>
        <v/>
      </c>
      <c r="AH67" s="980" t="str">
        <f t="shared" si="140"/>
        <v/>
      </c>
      <c r="AI67" s="978">
        <f t="shared" ref="AI67:AP67" si="141">IF(AI52="","",RANK(C43,$C43:$J43,0))</f>
        <v>5</v>
      </c>
      <c r="AJ67" s="979" t="str">
        <f t="shared" si="141"/>
        <v/>
      </c>
      <c r="AK67" s="979" t="str">
        <f t="shared" si="141"/>
        <v/>
      </c>
      <c r="AL67" s="979" t="str">
        <f t="shared" si="141"/>
        <v/>
      </c>
      <c r="AM67" s="979">
        <f t="shared" si="141"/>
        <v>6</v>
      </c>
      <c r="AN67" s="979" t="str">
        <f t="shared" si="141"/>
        <v/>
      </c>
      <c r="AO67" s="979" t="str">
        <f t="shared" si="141"/>
        <v/>
      </c>
      <c r="AP67" s="980" t="str">
        <f t="shared" si="141"/>
        <v/>
      </c>
      <c r="AQ67" s="978" t="str">
        <f t="shared" ref="AQ67:AX67" si="142">IF(AQ52="","",RANK(C43,$C43:$J43,0))</f>
        <v/>
      </c>
      <c r="AR67" s="979" t="str">
        <f t="shared" si="142"/>
        <v/>
      </c>
      <c r="AS67" s="979" t="str">
        <f t="shared" si="142"/>
        <v/>
      </c>
      <c r="AT67" s="979" t="str">
        <f t="shared" si="142"/>
        <v/>
      </c>
      <c r="AU67" s="979" t="str">
        <f t="shared" si="142"/>
        <v/>
      </c>
      <c r="AV67" s="979" t="str">
        <f t="shared" si="142"/>
        <v/>
      </c>
      <c r="AW67" s="979" t="str">
        <f t="shared" si="142"/>
        <v/>
      </c>
      <c r="AX67" s="980" t="str">
        <f t="shared" si="142"/>
        <v/>
      </c>
      <c r="AY67" s="978" t="str">
        <f t="shared" ref="AY67:BF67" si="143">IF(AY52="","",RANK(C43,$C43:$J43,0))</f>
        <v/>
      </c>
      <c r="AZ67" s="979" t="str">
        <f t="shared" si="143"/>
        <v/>
      </c>
      <c r="BA67" s="979" t="str">
        <f t="shared" si="143"/>
        <v/>
      </c>
      <c r="BB67" s="979" t="str">
        <f t="shared" si="143"/>
        <v/>
      </c>
      <c r="BC67" s="979" t="str">
        <f t="shared" si="143"/>
        <v/>
      </c>
      <c r="BD67" s="979" t="str">
        <f t="shared" si="143"/>
        <v/>
      </c>
      <c r="BE67" s="979" t="str">
        <f t="shared" si="143"/>
        <v/>
      </c>
      <c r="BF67" s="980" t="str">
        <f t="shared" si="143"/>
        <v/>
      </c>
      <c r="BG67" s="978" t="str">
        <f t="shared" ref="BG67:BN67" si="144">IF(BG52="","",RANK(C43,$C43:$J43,0))</f>
        <v/>
      </c>
      <c r="BH67" s="979" t="str">
        <f t="shared" si="144"/>
        <v/>
      </c>
      <c r="BI67" s="979" t="str">
        <f t="shared" si="144"/>
        <v/>
      </c>
      <c r="BJ67" s="979" t="str">
        <f t="shared" si="144"/>
        <v/>
      </c>
      <c r="BK67" s="979" t="str">
        <f t="shared" si="144"/>
        <v/>
      </c>
      <c r="BL67" s="979" t="str">
        <f t="shared" si="144"/>
        <v/>
      </c>
      <c r="BM67" s="979" t="str">
        <f t="shared" si="144"/>
        <v/>
      </c>
      <c r="BN67" s="980" t="str">
        <f t="shared" si="144"/>
        <v/>
      </c>
    </row>
    <row r="68" spans="1:66" ht="15.75" x14ac:dyDescent="0.25">
      <c r="A68" s="2084" t="s">
        <v>39</v>
      </c>
      <c r="B68" s="2085"/>
      <c r="C68" s="978" t="str">
        <f t="shared" ref="C68:J68" si="145">IF(C52="","",RANK(C44,$C44:$J44,1))</f>
        <v/>
      </c>
      <c r="D68" s="979">
        <f t="shared" si="145"/>
        <v>1</v>
      </c>
      <c r="E68" s="979">
        <f t="shared" si="145"/>
        <v>1</v>
      </c>
      <c r="F68" s="979" t="str">
        <f t="shared" si="145"/>
        <v/>
      </c>
      <c r="G68" s="979" t="str">
        <f t="shared" si="145"/>
        <v/>
      </c>
      <c r="H68" s="979" t="str">
        <f t="shared" si="145"/>
        <v/>
      </c>
      <c r="I68" s="979" t="str">
        <f t="shared" si="145"/>
        <v/>
      </c>
      <c r="J68" s="980" t="str">
        <f t="shared" si="145"/>
        <v/>
      </c>
      <c r="K68" s="978" t="str">
        <f t="shared" ref="K68:R68" si="146">IF(K52="","",RANK(C44,$C44:$J44,1))</f>
        <v/>
      </c>
      <c r="L68" s="979" t="str">
        <f t="shared" si="146"/>
        <v/>
      </c>
      <c r="M68" s="979" t="str">
        <f t="shared" si="146"/>
        <v/>
      </c>
      <c r="N68" s="979" t="str">
        <f t="shared" si="146"/>
        <v/>
      </c>
      <c r="O68" s="979" t="str">
        <f t="shared" si="146"/>
        <v/>
      </c>
      <c r="P68" s="979" t="str">
        <f t="shared" si="146"/>
        <v/>
      </c>
      <c r="Q68" s="979" t="str">
        <f t="shared" si="146"/>
        <v/>
      </c>
      <c r="R68" s="980" t="str">
        <f t="shared" si="146"/>
        <v/>
      </c>
      <c r="S68" s="978" t="str">
        <f t="shared" ref="S68:Z68" si="147">IF(S52="","",RANK(C44,$C44:$J44,1))</f>
        <v/>
      </c>
      <c r="T68" s="979" t="str">
        <f t="shared" si="147"/>
        <v/>
      </c>
      <c r="U68" s="979" t="str">
        <f t="shared" si="147"/>
        <v/>
      </c>
      <c r="V68" s="979" t="str">
        <f t="shared" si="147"/>
        <v/>
      </c>
      <c r="W68" s="979" t="str">
        <f t="shared" si="147"/>
        <v/>
      </c>
      <c r="X68" s="979">
        <f t="shared" si="147"/>
        <v>3</v>
      </c>
      <c r="Y68" s="979" t="str">
        <f t="shared" si="147"/>
        <v/>
      </c>
      <c r="Z68" s="985" t="str">
        <f t="shared" si="147"/>
        <v/>
      </c>
      <c r="AA68" s="978" t="str">
        <f t="shared" ref="AA68:AH68" si="148">IF(AA52="","",RANK(C44,$C44:$J44,1))</f>
        <v/>
      </c>
      <c r="AB68" s="979" t="str">
        <f t="shared" si="148"/>
        <v/>
      </c>
      <c r="AC68" s="979" t="str">
        <f t="shared" si="148"/>
        <v/>
      </c>
      <c r="AD68" s="979">
        <f t="shared" si="148"/>
        <v>4</v>
      </c>
      <c r="AE68" s="979" t="str">
        <f t="shared" si="148"/>
        <v/>
      </c>
      <c r="AF68" s="979" t="str">
        <f t="shared" si="148"/>
        <v/>
      </c>
      <c r="AG68" s="979" t="str">
        <f t="shared" si="148"/>
        <v/>
      </c>
      <c r="AH68" s="980" t="str">
        <f t="shared" si="148"/>
        <v/>
      </c>
      <c r="AI68" s="978">
        <f t="shared" ref="AI68:AP68" si="149">IF(AI52="","",RANK(C44,$C44:$J44,1))</f>
        <v>6</v>
      </c>
      <c r="AJ68" s="979" t="str">
        <f t="shared" si="149"/>
        <v/>
      </c>
      <c r="AK68" s="979" t="str">
        <f t="shared" si="149"/>
        <v/>
      </c>
      <c r="AL68" s="979" t="str">
        <f t="shared" si="149"/>
        <v/>
      </c>
      <c r="AM68" s="979">
        <f t="shared" si="149"/>
        <v>5</v>
      </c>
      <c r="AN68" s="979" t="str">
        <f t="shared" si="149"/>
        <v/>
      </c>
      <c r="AO68" s="979" t="str">
        <f t="shared" si="149"/>
        <v/>
      </c>
      <c r="AP68" s="980" t="str">
        <f t="shared" si="149"/>
        <v/>
      </c>
      <c r="AQ68" s="978" t="str">
        <f t="shared" ref="AQ68:AX68" si="150">IF(AQ52="","",RANK(C44,$C44:$J44,1))</f>
        <v/>
      </c>
      <c r="AR68" s="979" t="str">
        <f t="shared" si="150"/>
        <v/>
      </c>
      <c r="AS68" s="979" t="str">
        <f t="shared" si="150"/>
        <v/>
      </c>
      <c r="AT68" s="979" t="str">
        <f t="shared" si="150"/>
        <v/>
      </c>
      <c r="AU68" s="979" t="str">
        <f t="shared" si="150"/>
        <v/>
      </c>
      <c r="AV68" s="979" t="str">
        <f t="shared" si="150"/>
        <v/>
      </c>
      <c r="AW68" s="979" t="str">
        <f t="shared" si="150"/>
        <v/>
      </c>
      <c r="AX68" s="980" t="str">
        <f t="shared" si="150"/>
        <v/>
      </c>
      <c r="AY68" s="978" t="str">
        <f t="shared" ref="AY68:BF68" si="151">IF(AY52="","",RANK(C44,$C44:$J44,1))</f>
        <v/>
      </c>
      <c r="AZ68" s="979" t="str">
        <f t="shared" si="151"/>
        <v/>
      </c>
      <c r="BA68" s="979" t="str">
        <f t="shared" si="151"/>
        <v/>
      </c>
      <c r="BB68" s="979" t="str">
        <f t="shared" si="151"/>
        <v/>
      </c>
      <c r="BC68" s="979" t="str">
        <f t="shared" si="151"/>
        <v/>
      </c>
      <c r="BD68" s="979" t="str">
        <f t="shared" si="151"/>
        <v/>
      </c>
      <c r="BE68" s="979" t="str">
        <f t="shared" si="151"/>
        <v/>
      </c>
      <c r="BF68" s="980" t="str">
        <f t="shared" si="151"/>
        <v/>
      </c>
      <c r="BG68" s="978" t="str">
        <f t="shared" ref="BG68:BN68" si="152">IF(BG52="","",RANK(C44,$C44:$J44,1))</f>
        <v/>
      </c>
      <c r="BH68" s="979" t="str">
        <f t="shared" si="152"/>
        <v/>
      </c>
      <c r="BI68" s="979" t="str">
        <f t="shared" si="152"/>
        <v/>
      </c>
      <c r="BJ68" s="979" t="str">
        <f t="shared" si="152"/>
        <v/>
      </c>
      <c r="BK68" s="979" t="str">
        <f t="shared" si="152"/>
        <v/>
      </c>
      <c r="BL68" s="979" t="str">
        <f t="shared" si="152"/>
        <v/>
      </c>
      <c r="BM68" s="979" t="str">
        <f t="shared" si="152"/>
        <v/>
      </c>
      <c r="BN68" s="980" t="str">
        <f t="shared" si="152"/>
        <v/>
      </c>
    </row>
    <row r="69" spans="1:66" ht="15.75" x14ac:dyDescent="0.25">
      <c r="A69" s="2084" t="s">
        <v>32</v>
      </c>
      <c r="B69" s="2085"/>
      <c r="C69" s="978" t="str">
        <f t="shared" ref="C69:J69" si="153">IF(C52="","",RANK(C45,$C45:$J45,0))</f>
        <v/>
      </c>
      <c r="D69" s="979">
        <f t="shared" si="153"/>
        <v>1</v>
      </c>
      <c r="E69" s="979">
        <f t="shared" si="153"/>
        <v>1</v>
      </c>
      <c r="F69" s="979" t="str">
        <f t="shared" si="153"/>
        <v/>
      </c>
      <c r="G69" s="979" t="str">
        <f t="shared" si="153"/>
        <v/>
      </c>
      <c r="H69" s="979" t="str">
        <f t="shared" si="153"/>
        <v/>
      </c>
      <c r="I69" s="979" t="str">
        <f t="shared" si="153"/>
        <v/>
      </c>
      <c r="J69" s="980" t="str">
        <f t="shared" si="153"/>
        <v/>
      </c>
      <c r="K69" s="978" t="str">
        <f t="shared" ref="K69:R69" si="154">IF(K52="","",RANK(C45,$C45:$J45,0))</f>
        <v/>
      </c>
      <c r="L69" s="979" t="str">
        <f t="shared" si="154"/>
        <v/>
      </c>
      <c r="M69" s="979" t="str">
        <f t="shared" si="154"/>
        <v/>
      </c>
      <c r="N69" s="979" t="str">
        <f t="shared" si="154"/>
        <v/>
      </c>
      <c r="O69" s="979" t="str">
        <f t="shared" si="154"/>
        <v/>
      </c>
      <c r="P69" s="979" t="str">
        <f t="shared" si="154"/>
        <v/>
      </c>
      <c r="Q69" s="979" t="str">
        <f t="shared" si="154"/>
        <v/>
      </c>
      <c r="R69" s="980" t="str">
        <f t="shared" si="154"/>
        <v/>
      </c>
      <c r="S69" s="978" t="str">
        <f t="shared" ref="S69:Z69" si="155">IF(S52="","",RANK(C45,$C45:$J45,0))</f>
        <v/>
      </c>
      <c r="T69" s="979" t="str">
        <f t="shared" si="155"/>
        <v/>
      </c>
      <c r="U69" s="979" t="str">
        <f t="shared" si="155"/>
        <v/>
      </c>
      <c r="V69" s="979" t="str">
        <f t="shared" si="155"/>
        <v/>
      </c>
      <c r="W69" s="979" t="str">
        <f t="shared" si="155"/>
        <v/>
      </c>
      <c r="X69" s="979">
        <f t="shared" si="155"/>
        <v>3</v>
      </c>
      <c r="Y69" s="979" t="str">
        <f t="shared" si="155"/>
        <v/>
      </c>
      <c r="Z69" s="985" t="str">
        <f t="shared" si="155"/>
        <v/>
      </c>
      <c r="AA69" s="978" t="str">
        <f t="shared" ref="AA69:AH69" si="156">IF(AA52="","",RANK(C45,$C45:$J45,0))</f>
        <v/>
      </c>
      <c r="AB69" s="979" t="str">
        <f t="shared" si="156"/>
        <v/>
      </c>
      <c r="AC69" s="979" t="str">
        <f t="shared" si="156"/>
        <v/>
      </c>
      <c r="AD69" s="979">
        <f t="shared" si="156"/>
        <v>4</v>
      </c>
      <c r="AE69" s="979" t="str">
        <f t="shared" si="156"/>
        <v/>
      </c>
      <c r="AF69" s="979" t="str">
        <f t="shared" si="156"/>
        <v/>
      </c>
      <c r="AG69" s="979" t="str">
        <f t="shared" si="156"/>
        <v/>
      </c>
      <c r="AH69" s="980" t="str">
        <f t="shared" si="156"/>
        <v/>
      </c>
      <c r="AI69" s="978">
        <f t="shared" ref="AI69:AP69" si="157">IF(AI52="","",RANK(C45,$C45:$J45,0))</f>
        <v>5</v>
      </c>
      <c r="AJ69" s="979" t="str">
        <f t="shared" si="157"/>
        <v/>
      </c>
      <c r="AK69" s="979" t="str">
        <f t="shared" si="157"/>
        <v/>
      </c>
      <c r="AL69" s="979" t="str">
        <f t="shared" si="157"/>
        <v/>
      </c>
      <c r="AM69" s="979">
        <f t="shared" si="157"/>
        <v>5</v>
      </c>
      <c r="AN69" s="979" t="str">
        <f t="shared" si="157"/>
        <v/>
      </c>
      <c r="AO69" s="979" t="str">
        <f t="shared" si="157"/>
        <v/>
      </c>
      <c r="AP69" s="980" t="str">
        <f t="shared" si="157"/>
        <v/>
      </c>
      <c r="AQ69" s="978" t="str">
        <f t="shared" ref="AQ69:AX69" si="158">IF(AQ52="","",RANK(C45,$C45:$J45,0))</f>
        <v/>
      </c>
      <c r="AR69" s="979" t="str">
        <f t="shared" si="158"/>
        <v/>
      </c>
      <c r="AS69" s="979" t="str">
        <f t="shared" si="158"/>
        <v/>
      </c>
      <c r="AT69" s="979" t="str">
        <f t="shared" si="158"/>
        <v/>
      </c>
      <c r="AU69" s="979" t="str">
        <f t="shared" si="158"/>
        <v/>
      </c>
      <c r="AV69" s="979" t="str">
        <f t="shared" si="158"/>
        <v/>
      </c>
      <c r="AW69" s="979" t="str">
        <f t="shared" si="158"/>
        <v/>
      </c>
      <c r="AX69" s="980" t="str">
        <f t="shared" si="158"/>
        <v/>
      </c>
      <c r="AY69" s="978" t="str">
        <f t="shared" ref="AY69:BF69" si="159">IF(AY52="","",RANK(C45,$C45:$J45,0))</f>
        <v/>
      </c>
      <c r="AZ69" s="979" t="str">
        <f t="shared" si="159"/>
        <v/>
      </c>
      <c r="BA69" s="979" t="str">
        <f t="shared" si="159"/>
        <v/>
      </c>
      <c r="BB69" s="979" t="str">
        <f t="shared" si="159"/>
        <v/>
      </c>
      <c r="BC69" s="979" t="str">
        <f t="shared" si="159"/>
        <v/>
      </c>
      <c r="BD69" s="979" t="str">
        <f t="shared" si="159"/>
        <v/>
      </c>
      <c r="BE69" s="979" t="str">
        <f t="shared" si="159"/>
        <v/>
      </c>
      <c r="BF69" s="980" t="str">
        <f t="shared" si="159"/>
        <v/>
      </c>
      <c r="BG69" s="978" t="str">
        <f t="shared" ref="BG69:BN69" si="160">IF(BG52="","",RANK(C45,$C45:$J45,0))</f>
        <v/>
      </c>
      <c r="BH69" s="979" t="str">
        <f t="shared" si="160"/>
        <v/>
      </c>
      <c r="BI69" s="979" t="str">
        <f t="shared" si="160"/>
        <v/>
      </c>
      <c r="BJ69" s="979" t="str">
        <f t="shared" si="160"/>
        <v/>
      </c>
      <c r="BK69" s="979" t="str">
        <f t="shared" si="160"/>
        <v/>
      </c>
      <c r="BL69" s="979" t="str">
        <f t="shared" si="160"/>
        <v/>
      </c>
      <c r="BM69" s="979" t="str">
        <f t="shared" si="160"/>
        <v/>
      </c>
      <c r="BN69" s="980" t="str">
        <f t="shared" si="160"/>
        <v/>
      </c>
    </row>
    <row r="70" spans="1:66" ht="16.5" thickBot="1" x14ac:dyDescent="0.3">
      <c r="A70" s="2086" t="s">
        <v>137</v>
      </c>
      <c r="B70" s="2087"/>
      <c r="C70" s="986" t="str">
        <f t="shared" ref="C70:J70" si="161">IF(C52="","",RANK(C46,$C46:$J46,0))</f>
        <v/>
      </c>
      <c r="D70" s="987">
        <f t="shared" si="161"/>
        <v>1</v>
      </c>
      <c r="E70" s="987">
        <f t="shared" si="161"/>
        <v>1</v>
      </c>
      <c r="F70" s="987" t="str">
        <f t="shared" si="161"/>
        <v/>
      </c>
      <c r="G70" s="987" t="str">
        <f t="shared" si="161"/>
        <v/>
      </c>
      <c r="H70" s="987" t="str">
        <f t="shared" si="161"/>
        <v/>
      </c>
      <c r="I70" s="987" t="str">
        <f t="shared" si="161"/>
        <v/>
      </c>
      <c r="J70" s="988" t="str">
        <f t="shared" si="161"/>
        <v/>
      </c>
      <c r="K70" s="986" t="str">
        <f t="shared" ref="K70:R70" si="162">IF(K52="","",RANK(C46,$C46:$J46,0))</f>
        <v/>
      </c>
      <c r="L70" s="987" t="str">
        <f t="shared" si="162"/>
        <v/>
      </c>
      <c r="M70" s="987" t="str">
        <f t="shared" si="162"/>
        <v/>
      </c>
      <c r="N70" s="987" t="str">
        <f t="shared" si="162"/>
        <v/>
      </c>
      <c r="O70" s="987" t="str">
        <f t="shared" si="162"/>
        <v/>
      </c>
      <c r="P70" s="987" t="str">
        <f t="shared" si="162"/>
        <v/>
      </c>
      <c r="Q70" s="987" t="str">
        <f t="shared" si="162"/>
        <v/>
      </c>
      <c r="R70" s="988" t="str">
        <f t="shared" si="162"/>
        <v/>
      </c>
      <c r="S70" s="981" t="str">
        <f t="shared" ref="S70:Z70" si="163">IF(S52="","",RANK(C46,$C46:$J46,0))</f>
        <v/>
      </c>
      <c r="T70" s="982" t="str">
        <f t="shared" si="163"/>
        <v/>
      </c>
      <c r="U70" s="982" t="str">
        <f t="shared" si="163"/>
        <v/>
      </c>
      <c r="V70" s="982" t="str">
        <f t="shared" si="163"/>
        <v/>
      </c>
      <c r="W70" s="982" t="str">
        <f t="shared" si="163"/>
        <v/>
      </c>
      <c r="X70" s="982">
        <f t="shared" si="163"/>
        <v>3</v>
      </c>
      <c r="Y70" s="982" t="str">
        <f t="shared" si="163"/>
        <v/>
      </c>
      <c r="Z70" s="989" t="str">
        <f t="shared" si="163"/>
        <v/>
      </c>
      <c r="AA70" s="981" t="str">
        <f t="shared" ref="AA70:AH70" si="164">IF(AA52="","",RANK(C46,$C46:$J46,0))</f>
        <v/>
      </c>
      <c r="AB70" s="982" t="str">
        <f t="shared" si="164"/>
        <v/>
      </c>
      <c r="AC70" s="982" t="str">
        <f t="shared" si="164"/>
        <v/>
      </c>
      <c r="AD70" s="982">
        <f t="shared" si="164"/>
        <v>4</v>
      </c>
      <c r="AE70" s="982" t="str">
        <f t="shared" si="164"/>
        <v/>
      </c>
      <c r="AF70" s="982" t="str">
        <f t="shared" si="164"/>
        <v/>
      </c>
      <c r="AG70" s="982" t="str">
        <f t="shared" si="164"/>
        <v/>
      </c>
      <c r="AH70" s="983" t="str">
        <f t="shared" si="164"/>
        <v/>
      </c>
      <c r="AI70" s="981">
        <f t="shared" ref="AI70:AP70" si="165">IF(AI52="","",RANK(C46,$C46:$J46,0))</f>
        <v>5</v>
      </c>
      <c r="AJ70" s="982" t="str">
        <f t="shared" si="165"/>
        <v/>
      </c>
      <c r="AK70" s="982" t="str">
        <f t="shared" si="165"/>
        <v/>
      </c>
      <c r="AL70" s="982" t="str">
        <f t="shared" si="165"/>
        <v/>
      </c>
      <c r="AM70" s="982">
        <f t="shared" si="165"/>
        <v>6</v>
      </c>
      <c r="AN70" s="982" t="str">
        <f t="shared" si="165"/>
        <v/>
      </c>
      <c r="AO70" s="982" t="str">
        <f t="shared" si="165"/>
        <v/>
      </c>
      <c r="AP70" s="983" t="str">
        <f t="shared" si="165"/>
        <v/>
      </c>
      <c r="AQ70" s="981" t="str">
        <f t="shared" ref="AQ70:AX70" si="166">IF(AQ52="","",RANK(C46,$C46:$J46,0))</f>
        <v/>
      </c>
      <c r="AR70" s="982" t="str">
        <f t="shared" si="166"/>
        <v/>
      </c>
      <c r="AS70" s="982" t="str">
        <f t="shared" si="166"/>
        <v/>
      </c>
      <c r="AT70" s="982" t="str">
        <f t="shared" si="166"/>
        <v/>
      </c>
      <c r="AU70" s="982" t="str">
        <f t="shared" si="166"/>
        <v/>
      </c>
      <c r="AV70" s="982" t="str">
        <f t="shared" si="166"/>
        <v/>
      </c>
      <c r="AW70" s="982" t="str">
        <f t="shared" si="166"/>
        <v/>
      </c>
      <c r="AX70" s="983" t="str">
        <f t="shared" si="166"/>
        <v/>
      </c>
      <c r="AY70" s="981" t="str">
        <f t="shared" ref="AY70:BF70" si="167">IF(AY52="","",RANK(C46,$C46:$J46,0))</f>
        <v/>
      </c>
      <c r="AZ70" s="982" t="str">
        <f t="shared" si="167"/>
        <v/>
      </c>
      <c r="BA70" s="982" t="str">
        <f t="shared" si="167"/>
        <v/>
      </c>
      <c r="BB70" s="982" t="str">
        <f t="shared" si="167"/>
        <v/>
      </c>
      <c r="BC70" s="982" t="str">
        <f t="shared" si="167"/>
        <v/>
      </c>
      <c r="BD70" s="982" t="str">
        <f t="shared" si="167"/>
        <v/>
      </c>
      <c r="BE70" s="982" t="str">
        <f t="shared" si="167"/>
        <v/>
      </c>
      <c r="BF70" s="983" t="str">
        <f t="shared" si="167"/>
        <v/>
      </c>
      <c r="BG70" s="981" t="str">
        <f t="shared" ref="BG70:BN70" si="168">IF(BG52="","",RANK(C46,$C46:$J46,0))</f>
        <v/>
      </c>
      <c r="BH70" s="982" t="str">
        <f t="shared" si="168"/>
        <v/>
      </c>
      <c r="BI70" s="982" t="str">
        <f t="shared" si="168"/>
        <v/>
      </c>
      <c r="BJ70" s="982" t="str">
        <f t="shared" si="168"/>
        <v/>
      </c>
      <c r="BK70" s="982" t="str">
        <f t="shared" si="168"/>
        <v/>
      </c>
      <c r="BL70" s="982" t="str">
        <f t="shared" si="168"/>
        <v/>
      </c>
      <c r="BM70" s="982" t="str">
        <f t="shared" si="168"/>
        <v/>
      </c>
      <c r="BN70" s="983" t="str">
        <f t="shared" si="168"/>
        <v/>
      </c>
    </row>
    <row r="71" spans="1:66" ht="15.75" x14ac:dyDescent="0.25">
      <c r="A71" s="2088" t="s">
        <v>40</v>
      </c>
      <c r="B71" s="2089"/>
      <c r="C71" s="966" t="str">
        <f t="shared" ref="C71:J71" si="169">IF(C52="","",RANK(C61,$C61:$J61,0))</f>
        <v/>
      </c>
      <c r="D71" s="967">
        <f t="shared" si="169"/>
        <v>2</v>
      </c>
      <c r="E71" s="967">
        <f t="shared" si="169"/>
        <v>1</v>
      </c>
      <c r="F71" s="967" t="str">
        <f t="shared" si="169"/>
        <v/>
      </c>
      <c r="G71" s="967" t="str">
        <f t="shared" si="169"/>
        <v/>
      </c>
      <c r="H71" s="967" t="str">
        <f t="shared" si="169"/>
        <v/>
      </c>
      <c r="I71" s="967" t="str">
        <f t="shared" si="169"/>
        <v/>
      </c>
      <c r="J71" s="968" t="str">
        <f t="shared" si="169"/>
        <v/>
      </c>
      <c r="K71" s="966" t="str">
        <f t="shared" ref="K71:R71" si="170">IF(K52="","",RANK(K61,$K61:$R61,0))</f>
        <v/>
      </c>
      <c r="L71" s="967" t="str">
        <f t="shared" si="170"/>
        <v/>
      </c>
      <c r="M71" s="967" t="str">
        <f t="shared" si="170"/>
        <v/>
      </c>
      <c r="N71" s="967" t="str">
        <f t="shared" si="170"/>
        <v/>
      </c>
      <c r="O71" s="967" t="str">
        <f t="shared" si="170"/>
        <v/>
      </c>
      <c r="P71" s="967" t="str">
        <f t="shared" si="170"/>
        <v/>
      </c>
      <c r="Q71" s="967" t="str">
        <f t="shared" si="170"/>
        <v/>
      </c>
      <c r="R71" s="968" t="str">
        <f t="shared" si="170"/>
        <v/>
      </c>
      <c r="S71" s="966" t="str">
        <f t="shared" ref="S71:Z71" si="171">IF(S52="","",RANK(S61,$S61:$Z61,0))</f>
        <v/>
      </c>
      <c r="T71" s="967" t="str">
        <f t="shared" si="171"/>
        <v/>
      </c>
      <c r="U71" s="967" t="str">
        <f t="shared" si="171"/>
        <v/>
      </c>
      <c r="V71" s="967" t="str">
        <f t="shared" si="171"/>
        <v/>
      </c>
      <c r="W71" s="967" t="str">
        <f t="shared" si="171"/>
        <v/>
      </c>
      <c r="X71" s="967">
        <f t="shared" si="171"/>
        <v>1</v>
      </c>
      <c r="Y71" s="967" t="str">
        <f t="shared" si="171"/>
        <v/>
      </c>
      <c r="Z71" s="968" t="str">
        <f t="shared" si="171"/>
        <v/>
      </c>
      <c r="AA71" s="966" t="str">
        <f t="shared" ref="AA71:AH71" si="172">IF(AA52="","",RANK(AA61,$AA61:$AH61,0))</f>
        <v/>
      </c>
      <c r="AB71" s="967" t="str">
        <f t="shared" si="172"/>
        <v/>
      </c>
      <c r="AC71" s="967" t="str">
        <f t="shared" si="172"/>
        <v/>
      </c>
      <c r="AD71" s="967">
        <f t="shared" si="172"/>
        <v>1</v>
      </c>
      <c r="AE71" s="967" t="str">
        <f t="shared" si="172"/>
        <v/>
      </c>
      <c r="AF71" s="967" t="str">
        <f t="shared" si="172"/>
        <v/>
      </c>
      <c r="AG71" s="967" t="str">
        <f t="shared" si="172"/>
        <v/>
      </c>
      <c r="AH71" s="968" t="str">
        <f t="shared" si="172"/>
        <v/>
      </c>
      <c r="AI71" s="966">
        <f t="shared" ref="AI71:AP71" si="173">IF(AI52="","",RANK(AI61,$AI61:$AP61,0))</f>
        <v>2</v>
      </c>
      <c r="AJ71" s="967" t="str">
        <f t="shared" si="173"/>
        <v/>
      </c>
      <c r="AK71" s="967" t="str">
        <f t="shared" si="173"/>
        <v/>
      </c>
      <c r="AL71" s="967" t="str">
        <f t="shared" si="173"/>
        <v/>
      </c>
      <c r="AM71" s="967">
        <f t="shared" si="173"/>
        <v>1</v>
      </c>
      <c r="AN71" s="967" t="str">
        <f t="shared" si="173"/>
        <v/>
      </c>
      <c r="AO71" s="967" t="str">
        <f t="shared" si="173"/>
        <v/>
      </c>
      <c r="AP71" s="968" t="str">
        <f t="shared" si="173"/>
        <v/>
      </c>
      <c r="AQ71" s="966" t="str">
        <f t="shared" ref="AQ71:AX71" si="174">IF(AQ52="","",RANK(AQ61,$AQ61:$AX61,0))</f>
        <v/>
      </c>
      <c r="AR71" s="967" t="str">
        <f t="shared" si="174"/>
        <v/>
      </c>
      <c r="AS71" s="967" t="str">
        <f t="shared" si="174"/>
        <v/>
      </c>
      <c r="AT71" s="967" t="str">
        <f t="shared" si="174"/>
        <v/>
      </c>
      <c r="AU71" s="967" t="str">
        <f t="shared" si="174"/>
        <v/>
      </c>
      <c r="AV71" s="967" t="str">
        <f t="shared" si="174"/>
        <v/>
      </c>
      <c r="AW71" s="967" t="str">
        <f t="shared" si="174"/>
        <v/>
      </c>
      <c r="AX71" s="968" t="str">
        <f t="shared" si="174"/>
        <v/>
      </c>
      <c r="AY71" s="966" t="str">
        <f t="shared" ref="AY71:BF71" si="175">IF(AY52="","",RANK(AY61,$AY61:$BF61,0))</f>
        <v/>
      </c>
      <c r="AZ71" s="967" t="str">
        <f t="shared" si="175"/>
        <v/>
      </c>
      <c r="BA71" s="967" t="str">
        <f t="shared" si="175"/>
        <v/>
      </c>
      <c r="BB71" s="967" t="str">
        <f t="shared" si="175"/>
        <v/>
      </c>
      <c r="BC71" s="967" t="str">
        <f t="shared" si="175"/>
        <v/>
      </c>
      <c r="BD71" s="967" t="str">
        <f t="shared" si="175"/>
        <v/>
      </c>
      <c r="BE71" s="967" t="str">
        <f t="shared" si="175"/>
        <v/>
      </c>
      <c r="BF71" s="968" t="str">
        <f t="shared" si="175"/>
        <v/>
      </c>
      <c r="BG71" s="966" t="str">
        <f t="shared" ref="BG71:BN71" si="176">IF(BG52="","",RANK(BG61,$BG61:$BN61,0))</f>
        <v/>
      </c>
      <c r="BH71" s="967" t="str">
        <f t="shared" si="176"/>
        <v/>
      </c>
      <c r="BI71" s="967" t="str">
        <f t="shared" si="176"/>
        <v/>
      </c>
      <c r="BJ71" s="967" t="str">
        <f t="shared" si="176"/>
        <v/>
      </c>
      <c r="BK71" s="967" t="str">
        <f t="shared" si="176"/>
        <v/>
      </c>
      <c r="BL71" s="967" t="str">
        <f t="shared" si="176"/>
        <v/>
      </c>
      <c r="BM71" s="967" t="str">
        <f t="shared" si="176"/>
        <v/>
      </c>
      <c r="BN71" s="968" t="str">
        <f t="shared" si="176"/>
        <v/>
      </c>
    </row>
    <row r="72" spans="1:66" ht="15.75" x14ac:dyDescent="0.25">
      <c r="A72" s="2090" t="s">
        <v>34</v>
      </c>
      <c r="B72" s="2091"/>
      <c r="C72" s="969" t="str">
        <f t="shared" ref="C72:J72" si="177">IF(C52="","",RANK(C62,$C62:$J62,0))</f>
        <v/>
      </c>
      <c r="D72" s="970">
        <f t="shared" si="177"/>
        <v>2</v>
      </c>
      <c r="E72" s="970">
        <f t="shared" si="177"/>
        <v>1</v>
      </c>
      <c r="F72" s="970" t="str">
        <f t="shared" si="177"/>
        <v/>
      </c>
      <c r="G72" s="970" t="str">
        <f t="shared" si="177"/>
        <v/>
      </c>
      <c r="H72" s="970" t="str">
        <f t="shared" si="177"/>
        <v/>
      </c>
      <c r="I72" s="970" t="str">
        <f t="shared" si="177"/>
        <v/>
      </c>
      <c r="J72" s="971" t="str">
        <f t="shared" si="177"/>
        <v/>
      </c>
      <c r="K72" s="969" t="str">
        <f t="shared" ref="K72:R72" si="178">IF(K52="","",RANK(K62,$K62:$R62,0))</f>
        <v/>
      </c>
      <c r="L72" s="970" t="str">
        <f t="shared" si="178"/>
        <v/>
      </c>
      <c r="M72" s="970" t="str">
        <f t="shared" si="178"/>
        <v/>
      </c>
      <c r="N72" s="970" t="str">
        <f t="shared" si="178"/>
        <v/>
      </c>
      <c r="O72" s="970" t="str">
        <f t="shared" si="178"/>
        <v/>
      </c>
      <c r="P72" s="970" t="str">
        <f t="shared" si="178"/>
        <v/>
      </c>
      <c r="Q72" s="970" t="str">
        <f t="shared" si="178"/>
        <v/>
      </c>
      <c r="R72" s="971" t="str">
        <f t="shared" si="178"/>
        <v/>
      </c>
      <c r="S72" s="969" t="str">
        <f t="shared" ref="S72:Z72" si="179">IF(S52="","",RANK(S62,$S62:$Z62,0))</f>
        <v/>
      </c>
      <c r="T72" s="970" t="str">
        <f t="shared" si="179"/>
        <v/>
      </c>
      <c r="U72" s="970" t="str">
        <f t="shared" si="179"/>
        <v/>
      </c>
      <c r="V72" s="970" t="str">
        <f t="shared" si="179"/>
        <v/>
      </c>
      <c r="W72" s="970" t="str">
        <f t="shared" si="179"/>
        <v/>
      </c>
      <c r="X72" s="970">
        <f t="shared" si="179"/>
        <v>1</v>
      </c>
      <c r="Y72" s="970" t="str">
        <f t="shared" si="179"/>
        <v/>
      </c>
      <c r="Z72" s="971" t="str">
        <f t="shared" si="179"/>
        <v/>
      </c>
      <c r="AA72" s="969" t="str">
        <f t="shared" ref="AA72:AH72" si="180">IF(AA52="","",RANK(AA62,$AA62:$AH62,0))</f>
        <v/>
      </c>
      <c r="AB72" s="970" t="str">
        <f t="shared" si="180"/>
        <v/>
      </c>
      <c r="AC72" s="970" t="str">
        <f t="shared" si="180"/>
        <v/>
      </c>
      <c r="AD72" s="970">
        <f t="shared" si="180"/>
        <v>1</v>
      </c>
      <c r="AE72" s="970" t="str">
        <f t="shared" si="180"/>
        <v/>
      </c>
      <c r="AF72" s="970" t="str">
        <f t="shared" si="180"/>
        <v/>
      </c>
      <c r="AG72" s="970" t="str">
        <f t="shared" si="180"/>
        <v/>
      </c>
      <c r="AH72" s="971" t="str">
        <f t="shared" si="180"/>
        <v/>
      </c>
      <c r="AI72" s="969">
        <f t="shared" ref="AI72:AP72" si="181">IF(AI52="","",RANK(AI62,$AI62:$AP62,0))</f>
        <v>2</v>
      </c>
      <c r="AJ72" s="970" t="str">
        <f t="shared" si="181"/>
        <v/>
      </c>
      <c r="AK72" s="970" t="str">
        <f t="shared" si="181"/>
        <v/>
      </c>
      <c r="AL72" s="970" t="str">
        <f t="shared" si="181"/>
        <v/>
      </c>
      <c r="AM72" s="970">
        <f t="shared" si="181"/>
        <v>1</v>
      </c>
      <c r="AN72" s="970" t="str">
        <f t="shared" si="181"/>
        <v/>
      </c>
      <c r="AO72" s="970" t="str">
        <f t="shared" si="181"/>
        <v/>
      </c>
      <c r="AP72" s="971" t="str">
        <f t="shared" si="181"/>
        <v/>
      </c>
      <c r="AQ72" s="969" t="str">
        <f t="shared" ref="AQ72:AX72" si="182">IF(AQ52="","",RANK(AQ62,$AQ62:$AX62,0))</f>
        <v/>
      </c>
      <c r="AR72" s="970" t="str">
        <f t="shared" si="182"/>
        <v/>
      </c>
      <c r="AS72" s="970" t="str">
        <f t="shared" si="182"/>
        <v/>
      </c>
      <c r="AT72" s="970" t="str">
        <f t="shared" si="182"/>
        <v/>
      </c>
      <c r="AU72" s="970" t="str">
        <f t="shared" si="182"/>
        <v/>
      </c>
      <c r="AV72" s="970" t="str">
        <f t="shared" si="182"/>
        <v/>
      </c>
      <c r="AW72" s="970" t="str">
        <f t="shared" si="182"/>
        <v/>
      </c>
      <c r="AX72" s="971" t="str">
        <f t="shared" si="182"/>
        <v/>
      </c>
      <c r="AY72" s="969" t="str">
        <f t="shared" ref="AY72:BF72" si="183">IF(AY52="","",RANK(AY62,$AY62:$BF62,0))</f>
        <v/>
      </c>
      <c r="AZ72" s="970" t="str">
        <f t="shared" si="183"/>
        <v/>
      </c>
      <c r="BA72" s="970" t="str">
        <f t="shared" si="183"/>
        <v/>
      </c>
      <c r="BB72" s="970" t="str">
        <f t="shared" si="183"/>
        <v/>
      </c>
      <c r="BC72" s="970" t="str">
        <f t="shared" si="183"/>
        <v/>
      </c>
      <c r="BD72" s="970" t="str">
        <f t="shared" si="183"/>
        <v/>
      </c>
      <c r="BE72" s="970" t="str">
        <f t="shared" si="183"/>
        <v/>
      </c>
      <c r="BF72" s="971" t="str">
        <f t="shared" si="183"/>
        <v/>
      </c>
      <c r="BG72" s="969" t="str">
        <f t="shared" ref="BG72:BN72" si="184">IF(BG52="","",RANK(BG62,$BG62:$BN62,0))</f>
        <v/>
      </c>
      <c r="BH72" s="970" t="str">
        <f t="shared" si="184"/>
        <v/>
      </c>
      <c r="BI72" s="970" t="str">
        <f t="shared" si="184"/>
        <v/>
      </c>
      <c r="BJ72" s="970" t="str">
        <f t="shared" si="184"/>
        <v/>
      </c>
      <c r="BK72" s="970" t="str">
        <f t="shared" si="184"/>
        <v/>
      </c>
      <c r="BL72" s="970" t="str">
        <f t="shared" si="184"/>
        <v/>
      </c>
      <c r="BM72" s="970" t="str">
        <f t="shared" si="184"/>
        <v/>
      </c>
      <c r="BN72" s="971" t="str">
        <f t="shared" si="184"/>
        <v/>
      </c>
    </row>
    <row r="73" spans="1:66" ht="15.75" x14ac:dyDescent="0.25">
      <c r="A73" s="2090" t="s">
        <v>35</v>
      </c>
      <c r="B73" s="2091"/>
      <c r="C73" s="969" t="str">
        <f t="shared" ref="C73:J73" si="185">IF(C52="","",RANK(C63,$C63:$J63,1))</f>
        <v/>
      </c>
      <c r="D73" s="970">
        <f t="shared" si="185"/>
        <v>8</v>
      </c>
      <c r="E73" s="970">
        <f t="shared" si="185"/>
        <v>1</v>
      </c>
      <c r="F73" s="970" t="str">
        <f t="shared" si="185"/>
        <v/>
      </c>
      <c r="G73" s="970" t="str">
        <f t="shared" si="185"/>
        <v/>
      </c>
      <c r="H73" s="970" t="str">
        <f t="shared" si="185"/>
        <v/>
      </c>
      <c r="I73" s="970" t="str">
        <f t="shared" si="185"/>
        <v/>
      </c>
      <c r="J73" s="971" t="str">
        <f t="shared" si="185"/>
        <v/>
      </c>
      <c r="K73" s="969" t="str">
        <f t="shared" ref="K73:R73" si="186">IF(K52="","",RANK(K63,$K63:$R63,1))</f>
        <v/>
      </c>
      <c r="L73" s="970" t="str">
        <f t="shared" si="186"/>
        <v/>
      </c>
      <c r="M73" s="970" t="str">
        <f t="shared" si="186"/>
        <v/>
      </c>
      <c r="N73" s="970" t="str">
        <f t="shared" si="186"/>
        <v/>
      </c>
      <c r="O73" s="970" t="str">
        <f t="shared" si="186"/>
        <v/>
      </c>
      <c r="P73" s="970" t="str">
        <f t="shared" si="186"/>
        <v/>
      </c>
      <c r="Q73" s="970" t="str">
        <f t="shared" si="186"/>
        <v/>
      </c>
      <c r="R73" s="971" t="str">
        <f t="shared" si="186"/>
        <v/>
      </c>
      <c r="S73" s="969" t="str">
        <f t="shared" ref="S73:Z73" si="187">IF(S52="","",RANK(S63,$S63:$Z63,1))</f>
        <v/>
      </c>
      <c r="T73" s="970" t="str">
        <f t="shared" si="187"/>
        <v/>
      </c>
      <c r="U73" s="970" t="str">
        <f t="shared" si="187"/>
        <v/>
      </c>
      <c r="V73" s="970" t="str">
        <f t="shared" si="187"/>
        <v/>
      </c>
      <c r="W73" s="970" t="str">
        <f t="shared" si="187"/>
        <v/>
      </c>
      <c r="X73" s="970">
        <f t="shared" si="187"/>
        <v>1</v>
      </c>
      <c r="Y73" s="970" t="str">
        <f t="shared" si="187"/>
        <v/>
      </c>
      <c r="Z73" s="971" t="str">
        <f t="shared" si="187"/>
        <v/>
      </c>
      <c r="AA73" s="969" t="str">
        <f t="shared" ref="AA73:AH73" si="188">IF(AA52="","",RANK(AA63,$AA63:$AH63,1))</f>
        <v/>
      </c>
      <c r="AB73" s="970" t="str">
        <f t="shared" si="188"/>
        <v/>
      </c>
      <c r="AC73" s="970" t="str">
        <f t="shared" si="188"/>
        <v/>
      </c>
      <c r="AD73" s="970">
        <f t="shared" si="188"/>
        <v>1</v>
      </c>
      <c r="AE73" s="970" t="str">
        <f t="shared" si="188"/>
        <v/>
      </c>
      <c r="AF73" s="970" t="str">
        <f t="shared" si="188"/>
        <v/>
      </c>
      <c r="AG73" s="970" t="str">
        <f t="shared" si="188"/>
        <v/>
      </c>
      <c r="AH73" s="971" t="str">
        <f t="shared" si="188"/>
        <v/>
      </c>
      <c r="AI73" s="969">
        <f t="shared" ref="AI73:AP73" si="189">IF(AI52="","",RANK(AI63,$AI63:$AP63,1))</f>
        <v>8</v>
      </c>
      <c r="AJ73" s="970" t="str">
        <f t="shared" si="189"/>
        <v/>
      </c>
      <c r="AK73" s="970" t="str">
        <f t="shared" si="189"/>
        <v/>
      </c>
      <c r="AL73" s="970" t="str">
        <f t="shared" si="189"/>
        <v/>
      </c>
      <c r="AM73" s="970">
        <f t="shared" si="189"/>
        <v>1</v>
      </c>
      <c r="AN73" s="970" t="str">
        <f t="shared" si="189"/>
        <v/>
      </c>
      <c r="AO73" s="970" t="str">
        <f t="shared" si="189"/>
        <v/>
      </c>
      <c r="AP73" s="971" t="str">
        <f t="shared" si="189"/>
        <v/>
      </c>
      <c r="AQ73" s="969" t="str">
        <f t="shared" ref="AQ73:AX73" si="190">IF(AQ52="","",RANK(AQ63,$AQ63:$AX63,1))</f>
        <v/>
      </c>
      <c r="AR73" s="970" t="str">
        <f t="shared" si="190"/>
        <v/>
      </c>
      <c r="AS73" s="970" t="str">
        <f t="shared" si="190"/>
        <v/>
      </c>
      <c r="AT73" s="970" t="str">
        <f t="shared" si="190"/>
        <v/>
      </c>
      <c r="AU73" s="970" t="str">
        <f t="shared" si="190"/>
        <v/>
      </c>
      <c r="AV73" s="970" t="str">
        <f t="shared" si="190"/>
        <v/>
      </c>
      <c r="AW73" s="970" t="str">
        <f t="shared" si="190"/>
        <v/>
      </c>
      <c r="AX73" s="971" t="str">
        <f t="shared" si="190"/>
        <v/>
      </c>
      <c r="AY73" s="969" t="str">
        <f t="shared" ref="AY73:BF73" si="191">IF(AY52="","",RANK(AY63,$AY63:$BF63,1))</f>
        <v/>
      </c>
      <c r="AZ73" s="970" t="str">
        <f t="shared" si="191"/>
        <v/>
      </c>
      <c r="BA73" s="970" t="str">
        <f t="shared" si="191"/>
        <v/>
      </c>
      <c r="BB73" s="970" t="str">
        <f t="shared" si="191"/>
        <v/>
      </c>
      <c r="BC73" s="970" t="str">
        <f t="shared" si="191"/>
        <v/>
      </c>
      <c r="BD73" s="970" t="str">
        <f t="shared" si="191"/>
        <v/>
      </c>
      <c r="BE73" s="970" t="str">
        <f t="shared" si="191"/>
        <v/>
      </c>
      <c r="BF73" s="971" t="str">
        <f t="shared" si="191"/>
        <v/>
      </c>
      <c r="BG73" s="969" t="str">
        <f t="shared" ref="BG73:BN73" si="192">IF(BG52="","",RANK(BG63,$BG63:$BN63,1))</f>
        <v/>
      </c>
      <c r="BH73" s="970" t="str">
        <f t="shared" si="192"/>
        <v/>
      </c>
      <c r="BI73" s="970" t="str">
        <f t="shared" si="192"/>
        <v/>
      </c>
      <c r="BJ73" s="970" t="str">
        <f t="shared" si="192"/>
        <v/>
      </c>
      <c r="BK73" s="970" t="str">
        <f t="shared" si="192"/>
        <v/>
      </c>
      <c r="BL73" s="970" t="str">
        <f t="shared" si="192"/>
        <v/>
      </c>
      <c r="BM73" s="970" t="str">
        <f t="shared" si="192"/>
        <v/>
      </c>
      <c r="BN73" s="971" t="str">
        <f t="shared" si="192"/>
        <v/>
      </c>
    </row>
    <row r="74" spans="1:66" ht="15.75" x14ac:dyDescent="0.25">
      <c r="A74" s="2090" t="s">
        <v>36</v>
      </c>
      <c r="B74" s="2091"/>
      <c r="C74" s="969" t="str">
        <f t="shared" ref="C74:J74" si="193">IF(C52="","",RANK(C64,$C64:$J64,0))</f>
        <v/>
      </c>
      <c r="D74" s="970">
        <f t="shared" si="193"/>
        <v>2</v>
      </c>
      <c r="E74" s="970">
        <f t="shared" si="193"/>
        <v>1</v>
      </c>
      <c r="F74" s="970" t="str">
        <f t="shared" si="193"/>
        <v/>
      </c>
      <c r="G74" s="970" t="str">
        <f t="shared" si="193"/>
        <v/>
      </c>
      <c r="H74" s="970" t="str">
        <f t="shared" si="193"/>
        <v/>
      </c>
      <c r="I74" s="970" t="str">
        <f t="shared" si="193"/>
        <v/>
      </c>
      <c r="J74" s="971" t="str">
        <f t="shared" si="193"/>
        <v/>
      </c>
      <c r="K74" s="969" t="str">
        <f t="shared" ref="K74:R74" si="194">IF(K52="","",RANK(K64,$K64:$R64,0))</f>
        <v/>
      </c>
      <c r="L74" s="970" t="str">
        <f t="shared" si="194"/>
        <v/>
      </c>
      <c r="M74" s="970" t="str">
        <f t="shared" si="194"/>
        <v/>
      </c>
      <c r="N74" s="970" t="str">
        <f t="shared" si="194"/>
        <v/>
      </c>
      <c r="O74" s="970" t="str">
        <f t="shared" si="194"/>
        <v/>
      </c>
      <c r="P74" s="970" t="str">
        <f t="shared" si="194"/>
        <v/>
      </c>
      <c r="Q74" s="970" t="str">
        <f t="shared" si="194"/>
        <v/>
      </c>
      <c r="R74" s="971" t="str">
        <f t="shared" si="194"/>
        <v/>
      </c>
      <c r="S74" s="969" t="str">
        <f t="shared" ref="S74:Z74" si="195">IF(S52="","",RANK(S64,$S64:$Z64,0))</f>
        <v/>
      </c>
      <c r="T74" s="970" t="str">
        <f t="shared" si="195"/>
        <v/>
      </c>
      <c r="U74" s="970" t="str">
        <f t="shared" si="195"/>
        <v/>
      </c>
      <c r="V74" s="970" t="str">
        <f t="shared" si="195"/>
        <v/>
      </c>
      <c r="W74" s="970" t="str">
        <f t="shared" si="195"/>
        <v/>
      </c>
      <c r="X74" s="970">
        <f t="shared" si="195"/>
        <v>1</v>
      </c>
      <c r="Y74" s="970" t="str">
        <f t="shared" si="195"/>
        <v/>
      </c>
      <c r="Z74" s="971" t="str">
        <f t="shared" si="195"/>
        <v/>
      </c>
      <c r="AA74" s="969" t="str">
        <f t="shared" ref="AA74:AH74" si="196">IF(AA52="","",RANK(AA64,$AA64:$AH64,0))</f>
        <v/>
      </c>
      <c r="AB74" s="970" t="str">
        <f t="shared" si="196"/>
        <v/>
      </c>
      <c r="AC74" s="970" t="str">
        <f t="shared" si="196"/>
        <v/>
      </c>
      <c r="AD74" s="970">
        <f t="shared" si="196"/>
        <v>1</v>
      </c>
      <c r="AE74" s="970" t="str">
        <f t="shared" si="196"/>
        <v/>
      </c>
      <c r="AF74" s="970" t="str">
        <f t="shared" si="196"/>
        <v/>
      </c>
      <c r="AG74" s="970" t="str">
        <f t="shared" si="196"/>
        <v/>
      </c>
      <c r="AH74" s="971" t="str">
        <f t="shared" si="196"/>
        <v/>
      </c>
      <c r="AI74" s="969">
        <f t="shared" ref="AI74:AP74" si="197">IF(AI52="","",RANK(AI64,$AI64:$AP64,0))</f>
        <v>2</v>
      </c>
      <c r="AJ74" s="970" t="str">
        <f t="shared" si="197"/>
        <v/>
      </c>
      <c r="AK74" s="970" t="str">
        <f t="shared" si="197"/>
        <v/>
      </c>
      <c r="AL74" s="970" t="str">
        <f t="shared" si="197"/>
        <v/>
      </c>
      <c r="AM74" s="970">
        <f t="shared" si="197"/>
        <v>1</v>
      </c>
      <c r="AN74" s="970" t="str">
        <f t="shared" si="197"/>
        <v/>
      </c>
      <c r="AO74" s="970" t="str">
        <f t="shared" si="197"/>
        <v/>
      </c>
      <c r="AP74" s="971" t="str">
        <f t="shared" si="197"/>
        <v/>
      </c>
      <c r="AQ74" s="969" t="str">
        <f t="shared" ref="AQ74:AX74" si="198">IF(AQ52="","",RANK(AQ64,$AQ64:$AX64,0))</f>
        <v/>
      </c>
      <c r="AR74" s="970" t="str">
        <f t="shared" si="198"/>
        <v/>
      </c>
      <c r="AS74" s="970" t="str">
        <f t="shared" si="198"/>
        <v/>
      </c>
      <c r="AT74" s="970" t="str">
        <f t="shared" si="198"/>
        <v/>
      </c>
      <c r="AU74" s="970" t="str">
        <f t="shared" si="198"/>
        <v/>
      </c>
      <c r="AV74" s="970" t="str">
        <f t="shared" si="198"/>
        <v/>
      </c>
      <c r="AW74" s="970" t="str">
        <f t="shared" si="198"/>
        <v/>
      </c>
      <c r="AX74" s="971" t="str">
        <f t="shared" si="198"/>
        <v/>
      </c>
      <c r="AY74" s="969" t="str">
        <f t="shared" ref="AY74:BF74" si="199">IF(AY52="","",RANK(AY64,$AY64:$BF64,0))</f>
        <v/>
      </c>
      <c r="AZ74" s="970" t="str">
        <f t="shared" si="199"/>
        <v/>
      </c>
      <c r="BA74" s="970" t="str">
        <f t="shared" si="199"/>
        <v/>
      </c>
      <c r="BB74" s="970" t="str">
        <f t="shared" si="199"/>
        <v/>
      </c>
      <c r="BC74" s="970" t="str">
        <f t="shared" si="199"/>
        <v/>
      </c>
      <c r="BD74" s="970" t="str">
        <f t="shared" si="199"/>
        <v/>
      </c>
      <c r="BE74" s="970" t="str">
        <f t="shared" si="199"/>
        <v/>
      </c>
      <c r="BF74" s="971" t="str">
        <f t="shared" si="199"/>
        <v/>
      </c>
      <c r="BG74" s="969" t="str">
        <f t="shared" ref="BG74:BN74" si="200">IF(BG52="","",RANK(BG64,$BG64:$BN64,0))</f>
        <v/>
      </c>
      <c r="BH74" s="970" t="str">
        <f t="shared" si="200"/>
        <v/>
      </c>
      <c r="BI74" s="970" t="str">
        <f t="shared" si="200"/>
        <v/>
      </c>
      <c r="BJ74" s="970" t="str">
        <f t="shared" si="200"/>
        <v/>
      </c>
      <c r="BK74" s="970" t="str">
        <f t="shared" si="200"/>
        <v/>
      </c>
      <c r="BL74" s="970" t="str">
        <f t="shared" si="200"/>
        <v/>
      </c>
      <c r="BM74" s="970" t="str">
        <f t="shared" si="200"/>
        <v/>
      </c>
      <c r="BN74" s="971" t="str">
        <f t="shared" si="200"/>
        <v/>
      </c>
    </row>
    <row r="75" spans="1:66" ht="16.5" thickBot="1" x14ac:dyDescent="0.3">
      <c r="A75" s="2092" t="s">
        <v>136</v>
      </c>
      <c r="B75" s="2093"/>
      <c r="C75" s="972" t="str">
        <f t="shared" ref="C75:J75" si="201">IF(C52="","",RANK(C65,$C65:$J65,0))</f>
        <v/>
      </c>
      <c r="D75" s="973">
        <f t="shared" si="201"/>
        <v>2</v>
      </c>
      <c r="E75" s="973">
        <f t="shared" si="201"/>
        <v>1</v>
      </c>
      <c r="F75" s="973" t="str">
        <f t="shared" si="201"/>
        <v/>
      </c>
      <c r="G75" s="973" t="str">
        <f t="shared" si="201"/>
        <v/>
      </c>
      <c r="H75" s="973" t="str">
        <f t="shared" si="201"/>
        <v/>
      </c>
      <c r="I75" s="973" t="str">
        <f t="shared" si="201"/>
        <v/>
      </c>
      <c r="J75" s="974" t="str">
        <f t="shared" si="201"/>
        <v/>
      </c>
      <c r="K75" s="972" t="str">
        <f t="shared" ref="K75:R75" si="202">IF(K52="","",RANK(K65,$K65:$R65,0))</f>
        <v/>
      </c>
      <c r="L75" s="973" t="str">
        <f t="shared" si="202"/>
        <v/>
      </c>
      <c r="M75" s="973" t="str">
        <f t="shared" si="202"/>
        <v/>
      </c>
      <c r="N75" s="973" t="str">
        <f t="shared" si="202"/>
        <v/>
      </c>
      <c r="O75" s="973" t="str">
        <f t="shared" si="202"/>
        <v/>
      </c>
      <c r="P75" s="973" t="str">
        <f t="shared" si="202"/>
        <v/>
      </c>
      <c r="Q75" s="973" t="str">
        <f t="shared" si="202"/>
        <v/>
      </c>
      <c r="R75" s="974" t="str">
        <f t="shared" si="202"/>
        <v/>
      </c>
      <c r="S75" s="972" t="str">
        <f t="shared" ref="S75:Z75" si="203">IF(S52="","",RANK(S65,$S65:$Z65,0))</f>
        <v/>
      </c>
      <c r="T75" s="973" t="str">
        <f t="shared" si="203"/>
        <v/>
      </c>
      <c r="U75" s="973" t="str">
        <f t="shared" si="203"/>
        <v/>
      </c>
      <c r="V75" s="973" t="str">
        <f t="shared" si="203"/>
        <v/>
      </c>
      <c r="W75" s="973" t="str">
        <f t="shared" si="203"/>
        <v/>
      </c>
      <c r="X75" s="973">
        <f t="shared" si="203"/>
        <v>1</v>
      </c>
      <c r="Y75" s="973" t="str">
        <f t="shared" si="203"/>
        <v/>
      </c>
      <c r="Z75" s="974" t="str">
        <f t="shared" si="203"/>
        <v/>
      </c>
      <c r="AA75" s="972" t="str">
        <f t="shared" ref="AA75:AH75" si="204">IF(AA52="","",RANK(AA65,$AA65:$AH65,0))</f>
        <v/>
      </c>
      <c r="AB75" s="973" t="str">
        <f t="shared" si="204"/>
        <v/>
      </c>
      <c r="AC75" s="973" t="str">
        <f t="shared" si="204"/>
        <v/>
      </c>
      <c r="AD75" s="973">
        <f t="shared" si="204"/>
        <v>1</v>
      </c>
      <c r="AE75" s="973" t="str">
        <f t="shared" si="204"/>
        <v/>
      </c>
      <c r="AF75" s="973" t="str">
        <f t="shared" si="204"/>
        <v/>
      </c>
      <c r="AG75" s="973" t="str">
        <f t="shared" si="204"/>
        <v/>
      </c>
      <c r="AH75" s="974" t="str">
        <f t="shared" si="204"/>
        <v/>
      </c>
      <c r="AI75" s="972">
        <f t="shared" ref="AI75:AP75" si="205">IF(AI52="","",RANK(AI65,$AI65:$AP65,0))</f>
        <v>2</v>
      </c>
      <c r="AJ75" s="973" t="str">
        <f t="shared" si="205"/>
        <v/>
      </c>
      <c r="AK75" s="973" t="str">
        <f t="shared" si="205"/>
        <v/>
      </c>
      <c r="AL75" s="973" t="str">
        <f t="shared" si="205"/>
        <v/>
      </c>
      <c r="AM75" s="973">
        <f t="shared" si="205"/>
        <v>1</v>
      </c>
      <c r="AN75" s="973" t="str">
        <f t="shared" si="205"/>
        <v/>
      </c>
      <c r="AO75" s="973" t="str">
        <f t="shared" si="205"/>
        <v/>
      </c>
      <c r="AP75" s="974" t="str">
        <f t="shared" si="205"/>
        <v/>
      </c>
      <c r="AQ75" s="972" t="str">
        <f t="shared" ref="AQ75:AX75" si="206">IF(AQ52="","",RANK(AQ65,$AQ65:$AX65,0))</f>
        <v/>
      </c>
      <c r="AR75" s="973" t="str">
        <f t="shared" si="206"/>
        <v/>
      </c>
      <c r="AS75" s="973" t="str">
        <f t="shared" si="206"/>
        <v/>
      </c>
      <c r="AT75" s="973" t="str">
        <f t="shared" si="206"/>
        <v/>
      </c>
      <c r="AU75" s="973" t="str">
        <f t="shared" si="206"/>
        <v/>
      </c>
      <c r="AV75" s="973" t="str">
        <f t="shared" si="206"/>
        <v/>
      </c>
      <c r="AW75" s="973" t="str">
        <f t="shared" si="206"/>
        <v/>
      </c>
      <c r="AX75" s="974" t="str">
        <f t="shared" si="206"/>
        <v/>
      </c>
      <c r="AY75" s="972" t="str">
        <f t="shared" ref="AY75:BF75" si="207">IF(AY52="","",RANK(AY65,$AY65:$BF65,0))</f>
        <v/>
      </c>
      <c r="AZ75" s="973" t="str">
        <f t="shared" si="207"/>
        <v/>
      </c>
      <c r="BA75" s="973" t="str">
        <f t="shared" si="207"/>
        <v/>
      </c>
      <c r="BB75" s="973" t="str">
        <f t="shared" si="207"/>
        <v/>
      </c>
      <c r="BC75" s="973" t="str">
        <f t="shared" si="207"/>
        <v/>
      </c>
      <c r="BD75" s="973" t="str">
        <f t="shared" si="207"/>
        <v/>
      </c>
      <c r="BE75" s="973" t="str">
        <f t="shared" si="207"/>
        <v/>
      </c>
      <c r="BF75" s="974" t="str">
        <f t="shared" si="207"/>
        <v/>
      </c>
      <c r="BG75" s="972" t="str">
        <f t="shared" ref="BG75:BN75" si="208">IF(BG52="","",RANK(BG65,$BG65:$BN65,0))</f>
        <v/>
      </c>
      <c r="BH75" s="973" t="str">
        <f t="shared" si="208"/>
        <v/>
      </c>
      <c r="BI75" s="973" t="str">
        <f t="shared" si="208"/>
        <v/>
      </c>
      <c r="BJ75" s="973" t="str">
        <f t="shared" si="208"/>
        <v/>
      </c>
      <c r="BK75" s="973" t="str">
        <f t="shared" si="208"/>
        <v/>
      </c>
      <c r="BL75" s="973" t="str">
        <f t="shared" si="208"/>
        <v/>
      </c>
      <c r="BM75" s="973" t="str">
        <f t="shared" si="208"/>
        <v/>
      </c>
      <c r="BN75" s="974" t="str">
        <f t="shared" si="208"/>
        <v/>
      </c>
    </row>
    <row r="76" spans="1:66" s="20" customFormat="1" ht="88.5" customHeight="1" thickBot="1" x14ac:dyDescent="0.25">
      <c r="A76" s="2094" t="s">
        <v>33</v>
      </c>
      <c r="B76" s="2095"/>
      <c r="C76" s="55" t="str">
        <f>IF(C52="","",(C66*'pravidla turnaje'!$C$9)+(C67*'pravidla turnaje'!$C$10)+(C68*'pravidla turnaje'!$C$11)+(C69*'pravidla turnaje'!$C$12)+(C70*'pravidla turnaje'!$C$13)+(C71*'pravidla turnaje'!$C$14)+(C72*'pravidla turnaje'!$C$15)+(C73*'pravidla turnaje'!$C$16)+(C74*'pravidla turnaje'!$C$17)+(C75*'pravidla turnaje'!$C$18)+'rozstřely-skore'!C76)</f>
        <v/>
      </c>
      <c r="D76" s="56">
        <f ca="1">IF(D52="","",(D66*'pravidla turnaje'!$C$9)+(D67*'pravidla turnaje'!$C$10)+(D68*'pravidla turnaje'!$C$11)+(D69*'pravidla turnaje'!$C$12)+(D70*'pravidla turnaje'!$C$13)+(D71*'pravidla turnaje'!$C$14)+(D72*'pravidla turnaje'!$C$15)+(D73*'pravidla turnaje'!$C$16)+(D74*'pravidla turnaje'!$C$17)+(D75*'pravidla turnaje'!$C$18)+'rozstřely-skore'!D76)</f>
        <v>12212212</v>
      </c>
      <c r="E76" s="56">
        <f ca="1">IF(E52="","",(E66*'pravidla turnaje'!$C$9)+(E67*'pravidla turnaje'!$C$10)+(E68*'pravidla turnaje'!$C$11)+(E69*'pravidla turnaje'!$C$12)+(E70*'pravidla turnaje'!$C$13)+(E71*'pravidla turnaje'!$C$14)+(E72*'pravidla turnaje'!$C$15)+(E73*'pravidla turnaje'!$C$16)+(E74*'pravidla turnaje'!$C$17)+(E75*'pravidla turnaje'!$C$18)+'rozstřely-skore'!E76)</f>
        <v>11111123</v>
      </c>
      <c r="F76" s="56" t="str">
        <f>IF(F52="","",(F66*'pravidla turnaje'!$C$9)+(F67*'pravidla turnaje'!$C$10)+(F68*'pravidla turnaje'!$C$11)+(F69*'pravidla turnaje'!$C$12)+(F70*'pravidla turnaje'!$C$13)+(F71*'pravidla turnaje'!$C$14)+(F72*'pravidla turnaje'!$C$15)+(F73*'pravidla turnaje'!$C$16)+(F74*'pravidla turnaje'!$C$17)+(F75*'pravidla turnaje'!$C$18)+'rozstřely-skore'!F76)</f>
        <v/>
      </c>
      <c r="G76" s="56" t="str">
        <f>IF(G52="","",(G66*'pravidla turnaje'!$C$9)+(G67*'pravidla turnaje'!$C$10)+(G68*'pravidla turnaje'!$C$11)+(G69*'pravidla turnaje'!$C$12)+(G70*'pravidla turnaje'!$C$13)+(G71*'pravidla turnaje'!$C$14)+(G72*'pravidla turnaje'!$C$15)+(G73*'pravidla turnaje'!$C$16)+(G74*'pravidla turnaje'!$C$17)+(G75*'pravidla turnaje'!$C$18)+'rozstřely-skore'!G76)</f>
        <v/>
      </c>
      <c r="H76" s="56" t="str">
        <f>IF(H52="","",(H66*'pravidla turnaje'!$C$9)+(H67*'pravidla turnaje'!$C$10)+(H68*'pravidla turnaje'!$C$11)+(H69*'pravidla turnaje'!$C$12)+(H70*'pravidla turnaje'!$C$13)+(H71*'pravidla turnaje'!$C$14)+(H72*'pravidla turnaje'!$C$15)+(H73*'pravidla turnaje'!$C$16)+(H74*'pravidla turnaje'!$C$17)+(H75*'pravidla turnaje'!$C$18)+'rozstřely-skore'!H76)</f>
        <v/>
      </c>
      <c r="I76" s="56" t="str">
        <f>IF(I52="","",(I66*'pravidla turnaje'!$C$9)+(I67*'pravidla turnaje'!$C$10)+(I68*'pravidla turnaje'!$C$11)+(I69*'pravidla turnaje'!$C$12)+(I70*'pravidla turnaje'!$C$13)+(I71*'pravidla turnaje'!$C$14)+(I72*'pravidla turnaje'!$C$15)+(I73*'pravidla turnaje'!$C$16)+(I74*'pravidla turnaje'!$C$17)+(I75*'pravidla turnaje'!$C$18)+'rozstřely-skore'!I76)</f>
        <v/>
      </c>
      <c r="J76" s="57" t="str">
        <f>IF(J52="","",(J66*'pravidla turnaje'!$C$9)+(J67*'pravidla turnaje'!$C$10)+(J68*'pravidla turnaje'!$C$11)+(J69*'pravidla turnaje'!$C$12)+(J70*'pravidla turnaje'!$C$13)+(J71*'pravidla turnaje'!$C$14)+(J72*'pravidla turnaje'!$C$15)+(J73*'pravidla turnaje'!$C$16)+(J74*'pravidla turnaje'!$C$17)+(J75*'pravidla turnaje'!$C$18)+'rozstřely-skore'!J76)</f>
        <v/>
      </c>
      <c r="K76" s="55" t="str">
        <f>IF(K52="","",(K66*'pravidla turnaje'!$C$9)+(K67*'pravidla turnaje'!$C$10)+(K68*'pravidla turnaje'!$C$11)+(K69*'pravidla turnaje'!$C$12)+(K70*'pravidla turnaje'!$C$13)+(K71*'pravidla turnaje'!$C$14)+(K72*'pravidla turnaje'!$C$15)+(K73*'pravidla turnaje'!$C$16)+(K74*'pravidla turnaje'!$C$17)+(K75*'pravidla turnaje'!$C$18)+'rozstřely-skore'!K76)</f>
        <v/>
      </c>
      <c r="L76" s="56" t="str">
        <f>IF(L52="","",(L66*'pravidla turnaje'!$C$9)+(L67*'pravidla turnaje'!$C$10)+(L68*'pravidla turnaje'!$C$11)+(L69*'pravidla turnaje'!$C$12)+(L70*'pravidla turnaje'!$C$13)+(L71*'pravidla turnaje'!$C$14)+(L72*'pravidla turnaje'!$C$15)+(L73*'pravidla turnaje'!$C$16)+(L74*'pravidla turnaje'!$C$17)+(L75*'pravidla turnaje'!$C$18)+'rozstřely-skore'!L76)</f>
        <v/>
      </c>
      <c r="M76" s="56" t="str">
        <f>IF(M52="","",(M66*'pravidla turnaje'!$C$9)+(M67*'pravidla turnaje'!$C$10)+(M68*'pravidla turnaje'!$C$11)+(M69*'pravidla turnaje'!$C$12)+(M70*'pravidla turnaje'!$C$13)+(M71*'pravidla turnaje'!$C$14)+(M72*'pravidla turnaje'!$C$15)+(M73*'pravidla turnaje'!$C$16)+(M74*'pravidla turnaje'!$C$17)+(M75*'pravidla turnaje'!$C$18)+'rozstřely-skore'!M76)</f>
        <v/>
      </c>
      <c r="N76" s="56" t="str">
        <f>IF(N52="","",(N66*'pravidla turnaje'!$C$9)+(N67*'pravidla turnaje'!$C$10)+(N68*'pravidla turnaje'!$C$11)+(N69*'pravidla turnaje'!$C$12)+(N70*'pravidla turnaje'!$C$13)+(N71*'pravidla turnaje'!$C$14)+(N72*'pravidla turnaje'!$C$15)+(N73*'pravidla turnaje'!$C$16)+(N74*'pravidla turnaje'!$C$17)+(N75*'pravidla turnaje'!$C$18)+'rozstřely-skore'!N76)</f>
        <v/>
      </c>
      <c r="O76" s="56" t="str">
        <f>IF(O52="","",(O66*'pravidla turnaje'!$C$9)+(O67*'pravidla turnaje'!$C$10)+(O68*'pravidla turnaje'!$C$11)+(O69*'pravidla turnaje'!$C$12)+(O70*'pravidla turnaje'!$C$13)+(O71*'pravidla turnaje'!$C$14)+(O72*'pravidla turnaje'!$C$15)+(O73*'pravidla turnaje'!$C$16)+(O74*'pravidla turnaje'!$C$17)+(O75*'pravidla turnaje'!$C$18)+'rozstřely-skore'!O76)</f>
        <v/>
      </c>
      <c r="P76" s="56" t="str">
        <f>IF(P52="","",(P66*'pravidla turnaje'!$C$9)+(P67*'pravidla turnaje'!$C$10)+(P68*'pravidla turnaje'!$C$11)+(P69*'pravidla turnaje'!$C$12)+(P70*'pravidla turnaje'!$C$13)+(P71*'pravidla turnaje'!$C$14)+(P72*'pravidla turnaje'!$C$15)+(P73*'pravidla turnaje'!$C$16)+(P74*'pravidla turnaje'!$C$17)+(P75*'pravidla turnaje'!$C$18)+'rozstřely-skore'!P76)</f>
        <v/>
      </c>
      <c r="Q76" s="56" t="str">
        <f>IF(Q52="","",(Q66*'pravidla turnaje'!$C$9)+(Q67*'pravidla turnaje'!$C$10)+(Q68*'pravidla turnaje'!$C$11)+(Q69*'pravidla turnaje'!$C$12)+(Q70*'pravidla turnaje'!$C$13)+(Q71*'pravidla turnaje'!$C$14)+(Q72*'pravidla turnaje'!$C$15)+(Q73*'pravidla turnaje'!$C$16)+(Q74*'pravidla turnaje'!$C$17)+(Q75*'pravidla turnaje'!$C$18)+'rozstřely-skore'!Q76)</f>
        <v/>
      </c>
      <c r="R76" s="57" t="str">
        <f>IF(R52="","",(R66*'pravidla turnaje'!$C$9)+(R67*'pravidla turnaje'!$C$10)+(R68*'pravidla turnaje'!$C$11)+(R69*'pravidla turnaje'!$C$12)+(R70*'pravidla turnaje'!$C$13)+(R71*'pravidla turnaje'!$C$14)+(R72*'pravidla turnaje'!$C$15)+(R73*'pravidla turnaje'!$C$16)+(R74*'pravidla turnaje'!$C$17)+(R75*'pravidla turnaje'!$C$18)+'rozstřely-skore'!R76)</f>
        <v/>
      </c>
      <c r="S76" s="55" t="str">
        <f>IF(S52="","",(S66*'pravidla turnaje'!$C$9)+(S67*'pravidla turnaje'!$C$10)+(S68*'pravidla turnaje'!$C$11)+(S69*'pravidla turnaje'!$C$12)+(S70*'pravidla turnaje'!$C$13)+(S71*'pravidla turnaje'!$C$14)+(S72*'pravidla turnaje'!$C$15)+(S73*'pravidla turnaje'!$C$16)+(S74*'pravidla turnaje'!$C$17)+(S75*'pravidla turnaje'!$C$18)+'rozstřely-skore'!S76)</f>
        <v/>
      </c>
      <c r="T76" s="56" t="str">
        <f>IF(T52="","",(T66*'pravidla turnaje'!$C$9)+(T67*'pravidla turnaje'!$C$10)+(T68*'pravidla turnaje'!$C$11)+(T69*'pravidla turnaje'!$C$12)+(T70*'pravidla turnaje'!$C$13)+(T71*'pravidla turnaje'!$C$14)+(T72*'pravidla turnaje'!$C$15)+(T73*'pravidla turnaje'!$C$16)+(T74*'pravidla turnaje'!$C$17)+(T75*'pravidla turnaje'!$C$18)+'rozstřely-skore'!T76)</f>
        <v/>
      </c>
      <c r="U76" s="56" t="str">
        <f>IF(U52="","",(U66*'pravidla turnaje'!$C$9)+(U67*'pravidla turnaje'!$C$10)+(U68*'pravidla turnaje'!$C$11)+(U69*'pravidla turnaje'!$C$12)+(U70*'pravidla turnaje'!$C$13)+(U71*'pravidla turnaje'!$C$14)+(U72*'pravidla turnaje'!$C$15)+(U73*'pravidla turnaje'!$C$16)+(U74*'pravidla turnaje'!$C$17)+(U75*'pravidla turnaje'!$C$18)+'rozstřely-skore'!U76)</f>
        <v/>
      </c>
      <c r="V76" s="56" t="str">
        <f>IF(V52="","",(V66*'pravidla turnaje'!$C$9)+(V67*'pravidla turnaje'!$C$10)+(V68*'pravidla turnaje'!$C$11)+(V69*'pravidla turnaje'!$C$12)+(V70*'pravidla turnaje'!$C$13)+(V71*'pravidla turnaje'!$C$14)+(V72*'pravidla turnaje'!$C$15)+(V73*'pravidla turnaje'!$C$16)+(V74*'pravidla turnaje'!$C$17)+(V75*'pravidla turnaje'!$C$18)+'rozstřely-skore'!V76)</f>
        <v/>
      </c>
      <c r="W76" s="56" t="str">
        <f>IF(W52="","",(W66*'pravidla turnaje'!$C$9)+(W67*'pravidla turnaje'!$C$10)+(W68*'pravidla turnaje'!$C$11)+(W69*'pravidla turnaje'!$C$12)+(W70*'pravidla turnaje'!$C$13)+(W71*'pravidla turnaje'!$C$14)+(W72*'pravidla turnaje'!$C$15)+(W73*'pravidla turnaje'!$C$16)+(W74*'pravidla turnaje'!$C$17)+(W75*'pravidla turnaje'!$C$18)+'rozstřely-skore'!W76)</f>
        <v/>
      </c>
      <c r="X76" s="56">
        <f ca="1">IF(X52="","",(X66*'pravidla turnaje'!$C$9)+(X67*'pravidla turnaje'!$C$10)+(X68*'pravidla turnaje'!$C$11)+(X69*'pravidla turnaje'!$C$12)+(X70*'pravidla turnaje'!$C$13)+(X71*'pravidla turnaje'!$C$14)+(X72*'pravidla turnaje'!$C$15)+(X73*'pravidla turnaje'!$C$16)+(X74*'pravidla turnaje'!$C$17)+(X75*'pravidla turnaje'!$C$18)+'rozstřely-skore'!X76)</f>
        <v>31131131</v>
      </c>
      <c r="Y76" s="56" t="str">
        <f>IF(Y52="","",(Y66*'pravidla turnaje'!$C$9)+(Y67*'pravidla turnaje'!$C$10)+(Y68*'pravidla turnaje'!$C$11)+(Y69*'pravidla turnaje'!$C$12)+(Y70*'pravidla turnaje'!$C$13)+(Y71*'pravidla turnaje'!$C$14)+(Y72*'pravidla turnaje'!$C$15)+(Y73*'pravidla turnaje'!$C$16)+(Y74*'pravidla turnaje'!$C$17)+(Y75*'pravidla turnaje'!$C$18)+'rozstřely-skore'!Y76)</f>
        <v/>
      </c>
      <c r="Z76" s="57" t="str">
        <f>IF(Z52="","",(Z66*'pravidla turnaje'!$C$9)+(Z67*'pravidla turnaje'!$C$10)+(Z68*'pravidla turnaje'!$C$11)+(Z69*'pravidla turnaje'!$C$12)+(Z70*'pravidla turnaje'!$C$13)+(Z71*'pravidla turnaje'!$C$14)+(Z72*'pravidla turnaje'!$C$15)+(Z73*'pravidla turnaje'!$C$16)+(Z74*'pravidla turnaje'!$C$17)+(Z75*'pravidla turnaje'!$C$18)+'rozstřely-skore'!Z76)</f>
        <v/>
      </c>
      <c r="AA76" s="55" t="str">
        <f>IF(AA52="","",(AA66*'pravidla turnaje'!$C$9)+(AA67*'pravidla turnaje'!$C$10)+(AA68*'pravidla turnaje'!$C$11)+(AA69*'pravidla turnaje'!$C$12)+(AA70*'pravidla turnaje'!$C$13)+(AA71*'pravidla turnaje'!$C$14)+(AA72*'pravidla turnaje'!$C$15)+(AA73*'pravidla turnaje'!$C$16)+(AA74*'pravidla turnaje'!$C$17)+(AA75*'pravidla turnaje'!$C$18)+'rozstřely-skore'!AA76)</f>
        <v/>
      </c>
      <c r="AB76" s="56" t="str">
        <f>IF(AB52="","",(AB66*'pravidla turnaje'!$C$9)+(AB67*'pravidla turnaje'!$C$10)+(AB68*'pravidla turnaje'!$C$11)+(AB69*'pravidla turnaje'!$C$12)+(AB70*'pravidla turnaje'!$C$13)+(AB71*'pravidla turnaje'!$C$14)+(AB72*'pravidla turnaje'!$C$15)+(AB73*'pravidla turnaje'!$C$16)+(AB74*'pravidla turnaje'!$C$17)+(AB75*'pravidla turnaje'!$C$18)+'rozstřely-skore'!AB76)</f>
        <v/>
      </c>
      <c r="AC76" s="56" t="str">
        <f>IF(AC52="","",(AC66*'pravidla turnaje'!$C$9)+(AC67*'pravidla turnaje'!$C$10)+(AC68*'pravidla turnaje'!$C$11)+(AC69*'pravidla turnaje'!$C$12)+(AC70*'pravidla turnaje'!$C$13)+(AC71*'pravidla turnaje'!$C$14)+(AC72*'pravidla turnaje'!$C$15)+(AC73*'pravidla turnaje'!$C$16)+(AC74*'pravidla turnaje'!$C$17)+(AC75*'pravidla turnaje'!$C$18)+'rozstřely-skore'!AC76)</f>
        <v/>
      </c>
      <c r="AD76" s="56">
        <f ca="1">IF(AD52="","",(AD66*'pravidla turnaje'!$C$9)+(AD67*'pravidla turnaje'!$C$10)+(AD68*'pravidla turnaje'!$C$11)+(AD69*'pravidla turnaje'!$C$12)+(AD70*'pravidla turnaje'!$C$13)+(AD71*'pravidla turnaje'!$C$14)+(AD72*'pravidla turnaje'!$C$15)+(AD73*'pravidla turnaje'!$C$16)+(AD74*'pravidla turnaje'!$C$17)+(AD75*'pravidla turnaje'!$C$18)+'rozstřely-skore'!AD76)</f>
        <v>41141144</v>
      </c>
      <c r="AE76" s="56" t="str">
        <f>IF(AE52="","",(AE66*'pravidla turnaje'!$C$9)+(AE67*'pravidla turnaje'!$C$10)+(AE68*'pravidla turnaje'!$C$11)+(AE69*'pravidla turnaje'!$C$12)+(AE70*'pravidla turnaje'!$C$13)+(AE71*'pravidla turnaje'!$C$14)+(AE72*'pravidla turnaje'!$C$15)+(AE73*'pravidla turnaje'!$C$16)+(AE74*'pravidla turnaje'!$C$17)+(AE75*'pravidla turnaje'!$C$18)+'rozstřely-skore'!AE76)</f>
        <v/>
      </c>
      <c r="AF76" s="56" t="str">
        <f>IF(AF52="","",(AF66*'pravidla turnaje'!$C$9)+(AF67*'pravidla turnaje'!$C$10)+(AF68*'pravidla turnaje'!$C$11)+(AF69*'pravidla turnaje'!$C$12)+(AF70*'pravidla turnaje'!$C$13)+(AF71*'pravidla turnaje'!$C$14)+(AF72*'pravidla turnaje'!$C$15)+(AF73*'pravidla turnaje'!$C$16)+(AF74*'pravidla turnaje'!$C$17)+(AF75*'pravidla turnaje'!$C$18)+'rozstřely-skore'!AF76)</f>
        <v/>
      </c>
      <c r="AG76" s="56" t="str">
        <f>IF(AG52="","",(AG66*'pravidla turnaje'!$C$9)+(AG67*'pravidla turnaje'!$C$10)+(AG68*'pravidla turnaje'!$C$11)+(AG69*'pravidla turnaje'!$C$12)+(AG70*'pravidla turnaje'!$C$13)+(AG71*'pravidla turnaje'!$C$14)+(AG72*'pravidla turnaje'!$C$15)+(AG73*'pravidla turnaje'!$C$16)+(AG74*'pravidla turnaje'!$C$17)+(AG75*'pravidla turnaje'!$C$18)+'rozstřely-skore'!AG76)</f>
        <v/>
      </c>
      <c r="AH76" s="57" t="str">
        <f>IF(AH52="","",(AH66*'pravidla turnaje'!$C$9)+(AH67*'pravidla turnaje'!$C$10)+(AH68*'pravidla turnaje'!$C$11)+(AH69*'pravidla turnaje'!$C$12)+(AH70*'pravidla turnaje'!$C$13)+(AH71*'pravidla turnaje'!$C$14)+(AH72*'pravidla turnaje'!$C$15)+(AH73*'pravidla turnaje'!$C$16)+(AH74*'pravidla turnaje'!$C$17)+(AH75*'pravidla turnaje'!$C$18)+'rozstřely-skore'!AH76)</f>
        <v/>
      </c>
      <c r="AI76" s="55">
        <f ca="1">IF(AI52="","",(AI66*'pravidla turnaje'!$C$9)+(AI67*'pravidla turnaje'!$C$10)+(AI68*'pravidla turnaje'!$C$11)+(AI69*'pravidla turnaje'!$C$12)+(AI70*'pravidla turnaje'!$C$13)+(AI71*'pravidla turnaje'!$C$14)+(AI72*'pravidla turnaje'!$C$15)+(AI73*'pravidla turnaje'!$C$16)+(AI74*'pravidla turnaje'!$C$17)+(AI75*'pravidla turnaje'!$C$18)+'rozstřely-skore'!AI76)</f>
        <v>52252255</v>
      </c>
      <c r="AJ76" s="56" t="str">
        <f>IF(AJ52="","",(AJ66*'pravidla turnaje'!$C$9)+(AJ67*'pravidla turnaje'!$C$10)+(AJ68*'pravidla turnaje'!$C$11)+(AJ69*'pravidla turnaje'!$C$12)+(AJ70*'pravidla turnaje'!$C$13)+(AJ71*'pravidla turnaje'!$C$14)+(AJ72*'pravidla turnaje'!$C$15)+(AJ73*'pravidla turnaje'!$C$16)+(AJ74*'pravidla turnaje'!$C$17)+(AJ75*'pravidla turnaje'!$C$18)+'rozstřely-skore'!AJ76)</f>
        <v/>
      </c>
      <c r="AK76" s="56" t="str">
        <f>IF(AK52="","",(AK66*'pravidla turnaje'!$C$9)+(AK67*'pravidla turnaje'!$C$10)+(AK68*'pravidla turnaje'!$C$11)+(AK69*'pravidla turnaje'!$C$12)+(AK70*'pravidla turnaje'!$C$13)+(AK71*'pravidla turnaje'!$C$14)+(AK72*'pravidla turnaje'!$C$15)+(AK73*'pravidla turnaje'!$C$16)+(AK74*'pravidla turnaje'!$C$17)+(AK75*'pravidla turnaje'!$C$18)+'rozstřely-skore'!AK76)</f>
        <v/>
      </c>
      <c r="AL76" s="56" t="str">
        <f>IF(AL52="","",(AL66*'pravidla turnaje'!$C$9)+(AL67*'pravidla turnaje'!$C$10)+(AL68*'pravidla turnaje'!$C$11)+(AL69*'pravidla turnaje'!$C$12)+(AL70*'pravidla turnaje'!$C$13)+(AL71*'pravidla turnaje'!$C$14)+(AL72*'pravidla turnaje'!$C$15)+(AL73*'pravidla turnaje'!$C$16)+(AL74*'pravidla turnaje'!$C$17)+(AL75*'pravidla turnaje'!$C$18)+'rozstřely-skore'!AL76)</f>
        <v/>
      </c>
      <c r="AM76" s="56">
        <f ca="1">IF(AM52="","",(AM66*'pravidla turnaje'!$C$9)+(AM67*'pravidla turnaje'!$C$10)+(AM68*'pravidla turnaje'!$C$11)+(AM69*'pravidla turnaje'!$C$12)+(AM70*'pravidla turnaje'!$C$13)+(AM71*'pravidla turnaje'!$C$14)+(AM72*'pravidla turnaje'!$C$15)+(AM73*'pravidla turnaje'!$C$16)+(AM74*'pravidla turnaje'!$C$17)+(AM75*'pravidla turnaje'!$C$18)+'rozstřely-skore'!AM76)</f>
        <v>51151156</v>
      </c>
      <c r="AN76" s="56" t="str">
        <f>IF(AN52="","",(AN66*'pravidla turnaje'!$C$9)+(AN67*'pravidla turnaje'!$C$10)+(AN68*'pravidla turnaje'!$C$11)+(AN69*'pravidla turnaje'!$C$12)+(AN70*'pravidla turnaje'!$C$13)+(AN71*'pravidla turnaje'!$C$14)+(AN72*'pravidla turnaje'!$C$15)+(AN73*'pravidla turnaje'!$C$16)+(AN74*'pravidla turnaje'!$C$17)+(AN75*'pravidla turnaje'!$C$18)+'rozstřely-skore'!AN76)</f>
        <v/>
      </c>
      <c r="AO76" s="56" t="str">
        <f>IF(AO52="","",(AO66*'pravidla turnaje'!$C$9)+(AO67*'pravidla turnaje'!$C$10)+(AO68*'pravidla turnaje'!$C$11)+(AO69*'pravidla turnaje'!$C$12)+(AO70*'pravidla turnaje'!$C$13)+(AO71*'pravidla turnaje'!$C$14)+(AO72*'pravidla turnaje'!$C$15)+(AO73*'pravidla turnaje'!$C$16)+(AO74*'pravidla turnaje'!$C$17)+(AO75*'pravidla turnaje'!$C$18)+'rozstřely-skore'!AO76)</f>
        <v/>
      </c>
      <c r="AP76" s="57" t="str">
        <f>IF(AP52="","",(AP66*'pravidla turnaje'!$C$9)+(AP67*'pravidla turnaje'!$C$10)+(AP68*'pravidla turnaje'!$C$11)+(AP69*'pravidla turnaje'!$C$12)+(AP70*'pravidla turnaje'!$C$13)+(AP71*'pravidla turnaje'!$C$14)+(AP72*'pravidla turnaje'!$C$15)+(AP73*'pravidla turnaje'!$C$16)+(AP74*'pravidla turnaje'!$C$17)+(AP75*'pravidla turnaje'!$C$18)+'rozstřely-skore'!AP76)</f>
        <v/>
      </c>
      <c r="AQ76" s="55" t="str">
        <f>IF(AQ52="","",(AQ66*'pravidla turnaje'!$C$9)+(AQ67*'pravidla turnaje'!$C$10)+(AQ68*'pravidla turnaje'!$C$11)+(AQ69*'pravidla turnaje'!$C$12)+(AQ70*'pravidla turnaje'!$C$13)+(AQ71*'pravidla turnaje'!$C$14)+(AQ72*'pravidla turnaje'!$C$15)+(AQ73*'pravidla turnaje'!$C$16)+(AQ74*'pravidla turnaje'!$C$17)+(AQ75*'pravidla turnaje'!$C$18)+'rozstřely-skore'!AQ76)</f>
        <v/>
      </c>
      <c r="AR76" s="56" t="str">
        <f>IF(AR52="","",(AR66*'pravidla turnaje'!$C$9)+(AR67*'pravidla turnaje'!$C$10)+(AR68*'pravidla turnaje'!$C$11)+(AR69*'pravidla turnaje'!$C$12)+(AR70*'pravidla turnaje'!$C$13)+(AR71*'pravidla turnaje'!$C$14)+(AR72*'pravidla turnaje'!$C$15)+(AR73*'pravidla turnaje'!$C$16)+(AR74*'pravidla turnaje'!$C$17)+(AR75*'pravidla turnaje'!$C$18)+'rozstřely-skore'!AR76)</f>
        <v/>
      </c>
      <c r="AS76" s="56" t="str">
        <f>IF(AS52="","",(AS66*'pravidla turnaje'!$C$9)+(AS67*'pravidla turnaje'!$C$10)+(AS68*'pravidla turnaje'!$C$11)+(AS69*'pravidla turnaje'!$C$12)+(AS70*'pravidla turnaje'!$C$13)+(AS71*'pravidla turnaje'!$C$14)+(AS72*'pravidla turnaje'!$C$15)+(AS73*'pravidla turnaje'!$C$16)+(AS74*'pravidla turnaje'!$C$17)+(AS75*'pravidla turnaje'!$C$18)+'rozstřely-skore'!AS76)</f>
        <v/>
      </c>
      <c r="AT76" s="56" t="str">
        <f>IF(AT52="","",(AT66*'pravidla turnaje'!$C$9)+(AT67*'pravidla turnaje'!$C$10)+(AT68*'pravidla turnaje'!$C$11)+(AT69*'pravidla turnaje'!$C$12)+(AT70*'pravidla turnaje'!$C$13)+(AT71*'pravidla turnaje'!$C$14)+(AT72*'pravidla turnaje'!$C$15)+(AT73*'pravidla turnaje'!$C$16)+(AT74*'pravidla turnaje'!$C$17)+(AT75*'pravidla turnaje'!$C$18)+'rozstřely-skore'!AT76)</f>
        <v/>
      </c>
      <c r="AU76" s="56" t="str">
        <f>IF(AU52="","",(AU66*'pravidla turnaje'!$C$9)+(AU67*'pravidla turnaje'!$C$10)+(AU68*'pravidla turnaje'!$C$11)+(AU69*'pravidla turnaje'!$C$12)+(AU70*'pravidla turnaje'!$C$13)+(AU71*'pravidla turnaje'!$C$14)+(AU72*'pravidla turnaje'!$C$15)+(AU73*'pravidla turnaje'!$C$16)+(AU74*'pravidla turnaje'!$C$17)+(AU75*'pravidla turnaje'!$C$18)+'rozstřely-skore'!AU76)</f>
        <v/>
      </c>
      <c r="AV76" s="56" t="str">
        <f>IF(AV52="","",(AV66*'pravidla turnaje'!$C$9)+(AV67*'pravidla turnaje'!$C$10)+(AV68*'pravidla turnaje'!$C$11)+(AV69*'pravidla turnaje'!$C$12)+(AV70*'pravidla turnaje'!$C$13)+(AV71*'pravidla turnaje'!$C$14)+(AV72*'pravidla turnaje'!$C$15)+(AV73*'pravidla turnaje'!$C$16)+(AV74*'pravidla turnaje'!$C$17)+(AV75*'pravidla turnaje'!$C$18)+'rozstřely-skore'!AV76)</f>
        <v/>
      </c>
      <c r="AW76" s="56" t="str">
        <f>IF(AW52="","",(AW66*'pravidla turnaje'!$C$9)+(AW67*'pravidla turnaje'!$C$10)+(AW68*'pravidla turnaje'!$C$11)+(AW69*'pravidla turnaje'!$C$12)+(AW70*'pravidla turnaje'!$C$13)+(AW71*'pravidla turnaje'!$C$14)+(AW72*'pravidla turnaje'!$C$15)+(AW73*'pravidla turnaje'!$C$16)+(AW74*'pravidla turnaje'!$C$17)+(AW75*'pravidla turnaje'!$C$18)+'rozstřely-skore'!AW76)</f>
        <v/>
      </c>
      <c r="AX76" s="57" t="str">
        <f>IF(AX52="","",(AX66*'pravidla turnaje'!$C$9)+(AX67*'pravidla turnaje'!$C$10)+(AX68*'pravidla turnaje'!$C$11)+(AX69*'pravidla turnaje'!$C$12)+(AX70*'pravidla turnaje'!$C$13)+(AX71*'pravidla turnaje'!$C$14)+(AX72*'pravidla turnaje'!$C$15)+(AX73*'pravidla turnaje'!$C$16)+(AX74*'pravidla turnaje'!$C$17)+(AX75*'pravidla turnaje'!$C$18)+'rozstřely-skore'!AX76)</f>
        <v/>
      </c>
      <c r="AY76" s="55" t="str">
        <f>IF(AY52="","",(AY66*'pravidla turnaje'!$C$9)+(AY67*'pravidla turnaje'!$C$10)+(AY68*'pravidla turnaje'!$C$11)+(AY69*'pravidla turnaje'!$C$12)+(AY70*'pravidla turnaje'!$C$13)+(AY71*'pravidla turnaje'!$C$14)+(AY72*'pravidla turnaje'!$C$15)+(AY73*'pravidla turnaje'!$C$16)+(AY74*'pravidla turnaje'!$C$17)+(AY75*'pravidla turnaje'!$C$18)+'rozstřely-skore'!AY76)</f>
        <v/>
      </c>
      <c r="AZ76" s="56" t="str">
        <f>IF(AZ52="","",(AZ66*'pravidla turnaje'!$C$9)+(AZ67*'pravidla turnaje'!$C$10)+(AZ68*'pravidla turnaje'!$C$11)+(AZ69*'pravidla turnaje'!$C$12)+(AZ70*'pravidla turnaje'!$C$13)+(AZ71*'pravidla turnaje'!$C$14)+(AZ72*'pravidla turnaje'!$C$15)+(AZ73*'pravidla turnaje'!$C$16)+(AZ74*'pravidla turnaje'!$C$17)+(AZ75*'pravidla turnaje'!$C$18)+'rozstřely-skore'!AZ76)</f>
        <v/>
      </c>
      <c r="BA76" s="56" t="str">
        <f>IF(BA52="","",(BA66*'pravidla turnaje'!$C$9)+(BA67*'pravidla turnaje'!$C$10)+(BA68*'pravidla turnaje'!$C$11)+(BA69*'pravidla turnaje'!$C$12)+(BA70*'pravidla turnaje'!$C$13)+(BA71*'pravidla turnaje'!$C$14)+(BA72*'pravidla turnaje'!$C$15)+(BA73*'pravidla turnaje'!$C$16)+(BA74*'pravidla turnaje'!$C$17)+(BA75*'pravidla turnaje'!$C$18)+'rozstřely-skore'!BA76)</f>
        <v/>
      </c>
      <c r="BB76" s="56" t="str">
        <f>IF(BB52="","",(BB66*'pravidla turnaje'!$C$9)+(BB67*'pravidla turnaje'!$C$10)+(BB68*'pravidla turnaje'!$C$11)+(BB69*'pravidla turnaje'!$C$12)+(BB70*'pravidla turnaje'!$C$13)+(BB71*'pravidla turnaje'!$C$14)+(BB72*'pravidla turnaje'!$C$15)+(BB73*'pravidla turnaje'!$C$16)+(BB74*'pravidla turnaje'!$C$17)+(BB75*'pravidla turnaje'!$C$18)+'rozstřely-skore'!BB76)</f>
        <v/>
      </c>
      <c r="BC76" s="56" t="str">
        <f>IF(BC52="","",(BC66*'pravidla turnaje'!$C$9)+(BC67*'pravidla turnaje'!$C$10)+(BC68*'pravidla turnaje'!$C$11)+(BC69*'pravidla turnaje'!$C$12)+(BC70*'pravidla turnaje'!$C$13)+(BC71*'pravidla turnaje'!$C$14)+(BC72*'pravidla turnaje'!$C$15)+(BC73*'pravidla turnaje'!$C$16)+(BC74*'pravidla turnaje'!$C$17)+(BC75*'pravidla turnaje'!$C$18)+'rozstřely-skore'!BC76)</f>
        <v/>
      </c>
      <c r="BD76" s="56" t="str">
        <f>IF(BD52="","",(BD66*'pravidla turnaje'!$C$9)+(BD67*'pravidla turnaje'!$C$10)+(BD68*'pravidla turnaje'!$C$11)+(BD69*'pravidla turnaje'!$C$12)+(BD70*'pravidla turnaje'!$C$13)+(BD71*'pravidla turnaje'!$C$14)+(BD72*'pravidla turnaje'!$C$15)+(BD73*'pravidla turnaje'!$C$16)+(BD74*'pravidla turnaje'!$C$17)+(BD75*'pravidla turnaje'!$C$18)+'rozstřely-skore'!BD76)</f>
        <v/>
      </c>
      <c r="BE76" s="56" t="str">
        <f>IF(BE52="","",(BE66*'pravidla turnaje'!$C$9)+(BE67*'pravidla turnaje'!$C$10)+(BE68*'pravidla turnaje'!$C$11)+(BE69*'pravidla turnaje'!$C$12)+(BE70*'pravidla turnaje'!$C$13)+(BE71*'pravidla turnaje'!$C$14)+(BE72*'pravidla turnaje'!$C$15)+(BE73*'pravidla turnaje'!$C$16)+(BE74*'pravidla turnaje'!$C$17)+(BE75*'pravidla turnaje'!$C$18)+'rozstřely-skore'!BE76)</f>
        <v/>
      </c>
      <c r="BF76" s="57" t="str">
        <f>IF(BF52="","",(BF66*'pravidla turnaje'!$C$9)+(BF67*'pravidla turnaje'!$C$10)+(BF68*'pravidla turnaje'!$C$11)+(BF69*'pravidla turnaje'!$C$12)+(BF70*'pravidla turnaje'!$C$13)+(BF71*'pravidla turnaje'!$C$14)+(BF72*'pravidla turnaje'!$C$15)+(BF73*'pravidla turnaje'!$C$16)+(BF74*'pravidla turnaje'!$C$17)+(BF75*'pravidla turnaje'!$C$18)+'rozstřely-skore'!BF76)</f>
        <v/>
      </c>
      <c r="BG76" s="55" t="str">
        <f>IF(BG52="","",(BG66*'pravidla turnaje'!$C$9)+(BG67*'pravidla turnaje'!$C$10)+(BG68*'pravidla turnaje'!$C$11)+(BG69*'pravidla turnaje'!$C$12)+(BG70*'pravidla turnaje'!$C$13)+(BG71*'pravidla turnaje'!$C$14)+(BG72*'pravidla turnaje'!$C$15)+(BG73*'pravidla turnaje'!$C$16)+(BG74*'pravidla turnaje'!$C$17)+(BG75*'pravidla turnaje'!$C$18)+'rozstřely-skore'!BG76)</f>
        <v/>
      </c>
      <c r="BH76" s="56" t="str">
        <f>IF(BH52="","",(BH66*'pravidla turnaje'!$C$9)+(BH67*'pravidla turnaje'!$C$10)+(BH68*'pravidla turnaje'!$C$11)+(BH69*'pravidla turnaje'!$C$12)+(BH70*'pravidla turnaje'!$C$13)+(BH71*'pravidla turnaje'!$C$14)+(BH72*'pravidla turnaje'!$C$15)+(BH73*'pravidla turnaje'!$C$16)+(BH74*'pravidla turnaje'!$C$17)+(BH75*'pravidla turnaje'!$C$18)+'rozstřely-skore'!BH76)</f>
        <v/>
      </c>
      <c r="BI76" s="56" t="str">
        <f>IF(BI52="","",(BI66*'pravidla turnaje'!$C$9)+(BI67*'pravidla turnaje'!$C$10)+(BI68*'pravidla turnaje'!$C$11)+(BI69*'pravidla turnaje'!$C$12)+(BI70*'pravidla turnaje'!$C$13)+(BI71*'pravidla turnaje'!$C$14)+(BI72*'pravidla turnaje'!$C$15)+(BI73*'pravidla turnaje'!$C$16)+(BI74*'pravidla turnaje'!$C$17)+(BI75*'pravidla turnaje'!$C$18)+'rozstřely-skore'!BI76)</f>
        <v/>
      </c>
      <c r="BJ76" s="56" t="str">
        <f>IF(BJ52="","",(BJ66*'pravidla turnaje'!$C$9)+(BJ67*'pravidla turnaje'!$C$10)+(BJ68*'pravidla turnaje'!$C$11)+(BJ69*'pravidla turnaje'!$C$12)+(BJ70*'pravidla turnaje'!$C$13)+(BJ71*'pravidla turnaje'!$C$14)+(BJ72*'pravidla turnaje'!$C$15)+(BJ73*'pravidla turnaje'!$C$16)+(BJ74*'pravidla turnaje'!$C$17)+(BJ75*'pravidla turnaje'!$C$18)+'rozstřely-skore'!BJ76)</f>
        <v/>
      </c>
      <c r="BK76" s="56" t="str">
        <f>IF(BK52="","",(BK66*'pravidla turnaje'!$C$9)+(BK67*'pravidla turnaje'!$C$10)+(BK68*'pravidla turnaje'!$C$11)+(BK69*'pravidla turnaje'!$C$12)+(BK70*'pravidla turnaje'!$C$13)+(BK71*'pravidla turnaje'!$C$14)+(BK72*'pravidla turnaje'!$C$15)+(BK73*'pravidla turnaje'!$C$16)+(BK74*'pravidla turnaje'!$C$17)+(BK75*'pravidla turnaje'!$C$18)+'rozstřely-skore'!BK76)</f>
        <v/>
      </c>
      <c r="BL76" s="56" t="str">
        <f>IF(BL52="","",(BL66*'pravidla turnaje'!$C$9)+(BL67*'pravidla turnaje'!$C$10)+(BL68*'pravidla turnaje'!$C$11)+(BL69*'pravidla turnaje'!$C$12)+(BL70*'pravidla turnaje'!$C$13)+(BL71*'pravidla turnaje'!$C$14)+(BL72*'pravidla turnaje'!$C$15)+(BL73*'pravidla turnaje'!$C$16)+(BL74*'pravidla turnaje'!$C$17)+(BL75*'pravidla turnaje'!$C$18)+'rozstřely-skore'!BL76)</f>
        <v/>
      </c>
      <c r="BM76" s="56" t="str">
        <f>IF(BM52="","",(BM66*'pravidla turnaje'!$C$9)+(BM67*'pravidla turnaje'!$C$10)+(BM68*'pravidla turnaje'!$C$11)+(BM69*'pravidla turnaje'!$C$12)+(BM70*'pravidla turnaje'!$C$13)+(BM71*'pravidla turnaje'!$C$14)+(BM72*'pravidla turnaje'!$C$15)+(BM73*'pravidla turnaje'!$C$16)+(BM74*'pravidla turnaje'!$C$17)+(BM75*'pravidla turnaje'!$C$18)+'rozstřely-skore'!BM76)</f>
        <v/>
      </c>
      <c r="BN76" s="57" t="str">
        <f>IF(BN52="","",(BN66*'pravidla turnaje'!$C$9)+(BN67*'pravidla turnaje'!$C$10)+(BN68*'pravidla turnaje'!$C$11)+(BN69*'pravidla turnaje'!$C$12)+(BN70*'pravidla turnaje'!$C$13)+(BN71*'pravidla turnaje'!$C$14)+(BN72*'pravidla turnaje'!$C$15)+(BN73*'pravidla turnaje'!$C$16)+(BN74*'pravidla turnaje'!$C$17)+(BN75*'pravidla turnaje'!$C$18)+'rozstřely-skore'!BN76)</f>
        <v/>
      </c>
    </row>
    <row r="77" spans="1:66" ht="4.5" customHeight="1" x14ac:dyDescent="0.25"/>
    <row r="78" spans="1:66" ht="4.5" customHeight="1" x14ac:dyDescent="0.25"/>
    <row r="79" spans="1:66" ht="4.5" customHeight="1" x14ac:dyDescent="0.25"/>
    <row r="80" spans="1:66" ht="4.5" customHeight="1" thickBot="1" x14ac:dyDescent="0.3"/>
    <row r="81" spans="1:66" ht="15.75" x14ac:dyDescent="0.25">
      <c r="A81" s="2115" t="str">
        <f>CONCATENATE("skupina ",VLOOKUP(C81-1,'pravidla turnaje'!$A$64:$B$83,2,0))</f>
        <v>skupina C</v>
      </c>
      <c r="B81" s="2116"/>
      <c r="C81" s="80">
        <v>31</v>
      </c>
      <c r="D81" s="81">
        <v>32</v>
      </c>
      <c r="E81" s="81">
        <v>33</v>
      </c>
      <c r="F81" s="81">
        <v>34</v>
      </c>
      <c r="G81" s="81">
        <v>35</v>
      </c>
      <c r="H81" s="81">
        <v>36</v>
      </c>
      <c r="I81" s="81">
        <v>37</v>
      </c>
      <c r="J81" s="82">
        <v>38</v>
      </c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</row>
    <row r="82" spans="1:66" ht="15.75" x14ac:dyDescent="0.25">
      <c r="A82" s="2117" t="s">
        <v>22</v>
      </c>
      <c r="B82" s="2117"/>
      <c r="C82" s="91">
        <f>VLOOKUP(C$81,Tabulka!$B$4:$Q$239,11,0)</f>
        <v>3</v>
      </c>
      <c r="D82" s="91">
        <f>VLOOKUP(D$81,Tabulka!$B$4:$Q$239,11,0)</f>
        <v>4</v>
      </c>
      <c r="E82" s="91">
        <f>VLOOKUP(E$81,Tabulka!$B$4:$Q$239,11,0)</f>
        <v>4</v>
      </c>
      <c r="F82" s="91">
        <f>VLOOKUP(F$81,Tabulka!$B$4:$Q$239,11,0)</f>
        <v>3</v>
      </c>
      <c r="G82" s="91">
        <f>VLOOKUP(G$81,Tabulka!$B$4:$Q$239,11,0)</f>
        <v>1</v>
      </c>
      <c r="H82" s="91">
        <f>VLOOKUP(H$81,Tabulka!$B$4:$Q$239,11,0)</f>
        <v>0</v>
      </c>
      <c r="I82" s="91" t="str">
        <f>VLOOKUP(I$81,Tabulka!$B$4:$Q$239,11,0)</f>
        <v/>
      </c>
      <c r="J82" s="91" t="str">
        <f>VLOOKUP(J$81,Tabulka!$B$4:$Q$239,11,0)</f>
        <v/>
      </c>
      <c r="K82" s="39"/>
      <c r="L82" s="39"/>
      <c r="M82" s="39"/>
      <c r="N82" s="39"/>
      <c r="O82" s="39"/>
      <c r="P82" s="39"/>
      <c r="Q82" s="39"/>
      <c r="R82" s="39"/>
    </row>
    <row r="83" spans="1:66" ht="15.75" x14ac:dyDescent="0.25">
      <c r="A83" s="2117" t="s">
        <v>23</v>
      </c>
      <c r="B83" s="2117"/>
      <c r="C83" s="91">
        <f>VLOOKUP(C$81,Tabulka!$B$4:$Q$239,12,0)</f>
        <v>6</v>
      </c>
      <c r="D83" s="91">
        <f>VLOOKUP(D$81,Tabulka!$B$4:$Q$239,12,0)</f>
        <v>9</v>
      </c>
      <c r="E83" s="91">
        <f>VLOOKUP(E$81,Tabulka!$B$4:$Q$239,12,0)</f>
        <v>8</v>
      </c>
      <c r="F83" s="91">
        <f>VLOOKUP(F$81,Tabulka!$B$4:$Q$239,12,0)</f>
        <v>7</v>
      </c>
      <c r="G83" s="91">
        <f>VLOOKUP(G$81,Tabulka!$B$4:$Q$239,12,0)</f>
        <v>3</v>
      </c>
      <c r="H83" s="91">
        <f>VLOOKUP(H$81,Tabulka!$B$4:$Q$239,12,0)</f>
        <v>1</v>
      </c>
      <c r="I83" s="91" t="str">
        <f>VLOOKUP(I$81,Tabulka!$B$4:$Q$239,12,0)</f>
        <v/>
      </c>
      <c r="J83" s="91" t="str">
        <f>VLOOKUP(J$81,Tabulka!$B$4:$Q$239,12,0)</f>
        <v/>
      </c>
      <c r="K83" s="39"/>
      <c r="L83" s="39"/>
      <c r="M83" s="39"/>
      <c r="N83" s="39"/>
      <c r="O83" s="39"/>
      <c r="P83" s="39"/>
      <c r="Q83" s="39"/>
      <c r="R83" s="39"/>
    </row>
    <row r="84" spans="1:66" ht="15.75" x14ac:dyDescent="0.25">
      <c r="A84" s="2117" t="s">
        <v>24</v>
      </c>
      <c r="B84" s="2117"/>
      <c r="C84" s="91">
        <f>VLOOKUP(C$81,Tabulka!$B$4:$Q$239,13,0)</f>
        <v>6</v>
      </c>
      <c r="D84" s="91">
        <f>VLOOKUP(D$81,Tabulka!$B$4:$Q$239,13,0)</f>
        <v>2</v>
      </c>
      <c r="E84" s="91">
        <f>VLOOKUP(E$81,Tabulka!$B$4:$Q$239,13,0)</f>
        <v>2</v>
      </c>
      <c r="F84" s="91">
        <f>VLOOKUP(F$81,Tabulka!$B$4:$Q$239,13,0)</f>
        <v>6</v>
      </c>
      <c r="G84" s="91">
        <f>VLOOKUP(G$81,Tabulka!$B$4:$Q$239,13,0)</f>
        <v>8</v>
      </c>
      <c r="H84" s="91">
        <f>VLOOKUP(H$81,Tabulka!$B$4:$Q$239,13,0)</f>
        <v>10</v>
      </c>
      <c r="I84" s="91" t="str">
        <f>VLOOKUP(I$81,Tabulka!$B$4:$Q$239,13,0)</f>
        <v/>
      </c>
      <c r="J84" s="91" t="str">
        <f>VLOOKUP(J$81,Tabulka!$B$4:$Q$239,13,0)</f>
        <v/>
      </c>
      <c r="K84" s="39"/>
      <c r="L84" s="39"/>
      <c r="M84" s="39"/>
      <c r="N84" s="39"/>
      <c r="O84" s="39"/>
      <c r="P84" s="39"/>
      <c r="Q84" s="39"/>
      <c r="R84" s="39"/>
    </row>
    <row r="85" spans="1:66" ht="15.75" x14ac:dyDescent="0.25">
      <c r="A85" s="2117" t="s">
        <v>8</v>
      </c>
      <c r="B85" s="2117"/>
      <c r="C85" s="91">
        <f>VLOOKUP(C$81,Tabulka!$B$4:$Q$239,14,0)</f>
        <v>0</v>
      </c>
      <c r="D85" s="91">
        <f>VLOOKUP(D$81,Tabulka!$B$4:$Q$239,14,0)</f>
        <v>7</v>
      </c>
      <c r="E85" s="91">
        <f>VLOOKUP(E$81,Tabulka!$B$4:$Q$239,14,0)</f>
        <v>6</v>
      </c>
      <c r="F85" s="91">
        <f>VLOOKUP(F$81,Tabulka!$B$4:$Q$239,14,0)</f>
        <v>1</v>
      </c>
      <c r="G85" s="91">
        <f>VLOOKUP(G$81,Tabulka!$B$4:$Q$239,14,0)</f>
        <v>-5</v>
      </c>
      <c r="H85" s="91">
        <f>VLOOKUP(H$81,Tabulka!$B$4:$Q$239,14,0)</f>
        <v>-9</v>
      </c>
      <c r="I85" s="91" t="str">
        <f>VLOOKUP(I$81,Tabulka!$B$4:$Q$239,14,0)</f>
        <v/>
      </c>
      <c r="J85" s="91" t="str">
        <f>VLOOKUP(J$81,Tabulka!$B$4:$Q$239,14,0)</f>
        <v/>
      </c>
      <c r="K85" s="40"/>
      <c r="L85" s="40"/>
      <c r="M85" s="40"/>
      <c r="N85" s="40"/>
      <c r="O85" s="40"/>
      <c r="P85" s="40"/>
      <c r="Q85" s="40"/>
      <c r="R85" s="40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</row>
    <row r="86" spans="1:66" ht="38.25" customHeight="1" x14ac:dyDescent="0.25">
      <c r="A86" s="2117" t="s">
        <v>135</v>
      </c>
      <c r="B86" s="2117"/>
      <c r="C86" s="92">
        <f>IFERROR(IF(C84=0,MAX($C$83:$J$83)+1,C83/C84),"")</f>
        <v>1</v>
      </c>
      <c r="D86" s="92">
        <f t="shared" ref="D86:J86" si="209">IFERROR(IF(D84=0,MAX($C$83:$J$83)+1,D83/D84),"")</f>
        <v>4.5</v>
      </c>
      <c r="E86" s="92">
        <f t="shared" si="209"/>
        <v>4</v>
      </c>
      <c r="F86" s="92">
        <f t="shared" si="209"/>
        <v>1.1666666666666667</v>
      </c>
      <c r="G86" s="92">
        <f t="shared" si="209"/>
        <v>0.375</v>
      </c>
      <c r="H86" s="92">
        <f t="shared" si="209"/>
        <v>0.1</v>
      </c>
      <c r="I86" s="92" t="str">
        <f t="shared" si="209"/>
        <v/>
      </c>
      <c r="J86" s="92" t="str">
        <f t="shared" si="209"/>
        <v/>
      </c>
      <c r="K86" s="40"/>
      <c r="L86" s="40"/>
      <c r="M86" s="40"/>
      <c r="N86" s="40"/>
      <c r="O86" s="40"/>
      <c r="P86" s="40"/>
      <c r="Q86" s="40"/>
      <c r="R86" s="40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</row>
    <row r="87" spans="1:66" ht="77.25" customHeight="1" x14ac:dyDescent="0.25">
      <c r="A87" s="2109" t="s">
        <v>33</v>
      </c>
      <c r="B87" s="2110"/>
      <c r="C87" s="79">
        <f t="shared" ref="C87:J87" ca="1" si="210">IF(MIN(C116,K116,S116,AA116,AI116,AQ116,AY116,BG116)=0,MAX($C116:$BN116)+1,MIN(C116,K116,S116,AA116,AI116,AQ116,AY116,BG116))</f>
        <v>31141134</v>
      </c>
      <c r="D87" s="79">
        <f t="shared" ca="1" si="210"/>
        <v>11111121</v>
      </c>
      <c r="E87" s="79">
        <f t="shared" ca="1" si="210"/>
        <v>12222212</v>
      </c>
      <c r="F87" s="79">
        <f t="shared" ca="1" si="210"/>
        <v>32231132</v>
      </c>
      <c r="G87" s="79">
        <f t="shared" ca="1" si="210"/>
        <v>51151155</v>
      </c>
      <c r="H87" s="79">
        <f t="shared" ca="1" si="210"/>
        <v>61161166</v>
      </c>
      <c r="I87" s="79">
        <f t="shared" ca="1" si="210"/>
        <v>61161167</v>
      </c>
      <c r="J87" s="79">
        <f t="shared" ca="1" si="210"/>
        <v>61161167</v>
      </c>
    </row>
    <row r="88" spans="1:66" ht="21.75" customHeight="1" thickBot="1" x14ac:dyDescent="0.3">
      <c r="A88" s="2111" t="s">
        <v>25</v>
      </c>
      <c r="B88" s="2112"/>
      <c r="C88" s="52">
        <f t="shared" ref="C88:J88" ca="1" si="211">RANK(C87,$C87:$J87,1)</f>
        <v>3</v>
      </c>
      <c r="D88" s="53">
        <f t="shared" ca="1" si="211"/>
        <v>1</v>
      </c>
      <c r="E88" s="53">
        <f t="shared" ca="1" si="211"/>
        <v>2</v>
      </c>
      <c r="F88" s="53">
        <f t="shared" ca="1" si="211"/>
        <v>4</v>
      </c>
      <c r="G88" s="53">
        <f t="shared" ca="1" si="211"/>
        <v>5</v>
      </c>
      <c r="H88" s="53">
        <f t="shared" ca="1" si="211"/>
        <v>6</v>
      </c>
      <c r="I88" s="53">
        <f t="shared" ca="1" si="211"/>
        <v>7</v>
      </c>
      <c r="J88" s="54">
        <f t="shared" ca="1" si="211"/>
        <v>7</v>
      </c>
    </row>
    <row r="89" spans="1:66" x14ac:dyDescent="0.25">
      <c r="A89" s="66"/>
      <c r="C89" s="34">
        <v>1</v>
      </c>
      <c r="D89" s="48">
        <f t="shared" ref="D89:J89" si="212">C89</f>
        <v>1</v>
      </c>
      <c r="E89" s="48">
        <f t="shared" si="212"/>
        <v>1</v>
      </c>
      <c r="F89" s="48">
        <f t="shared" si="212"/>
        <v>1</v>
      </c>
      <c r="G89" s="48">
        <f t="shared" si="212"/>
        <v>1</v>
      </c>
      <c r="H89" s="48">
        <f t="shared" si="212"/>
        <v>1</v>
      </c>
      <c r="I89" s="48">
        <f t="shared" si="212"/>
        <v>1</v>
      </c>
      <c r="J89" s="48">
        <f t="shared" si="212"/>
        <v>1</v>
      </c>
      <c r="K89" s="35">
        <v>2</v>
      </c>
      <c r="L89" s="48">
        <f t="shared" ref="L89:R89" si="213">K89</f>
        <v>2</v>
      </c>
      <c r="M89" s="48">
        <f t="shared" si="213"/>
        <v>2</v>
      </c>
      <c r="N89" s="48">
        <f t="shared" si="213"/>
        <v>2</v>
      </c>
      <c r="O89" s="48">
        <f t="shared" si="213"/>
        <v>2</v>
      </c>
      <c r="P89" s="48">
        <f t="shared" si="213"/>
        <v>2</v>
      </c>
      <c r="Q89" s="48">
        <f t="shared" si="213"/>
        <v>2</v>
      </c>
      <c r="R89" s="48">
        <f t="shared" si="213"/>
        <v>2</v>
      </c>
      <c r="S89" s="25">
        <v>3</v>
      </c>
      <c r="T89" s="48">
        <f t="shared" ref="T89:Z89" si="214">S89</f>
        <v>3</v>
      </c>
      <c r="U89" s="48">
        <f t="shared" si="214"/>
        <v>3</v>
      </c>
      <c r="V89" s="48">
        <f t="shared" si="214"/>
        <v>3</v>
      </c>
      <c r="W89" s="48">
        <f t="shared" si="214"/>
        <v>3</v>
      </c>
      <c r="X89" s="48">
        <f t="shared" si="214"/>
        <v>3</v>
      </c>
      <c r="Y89" s="48">
        <f t="shared" si="214"/>
        <v>3</v>
      </c>
      <c r="Z89" s="48">
        <f t="shared" si="214"/>
        <v>3</v>
      </c>
      <c r="AA89" s="25">
        <v>4</v>
      </c>
      <c r="AB89" s="48">
        <f t="shared" ref="AB89:AH89" si="215">AA89</f>
        <v>4</v>
      </c>
      <c r="AC89" s="48">
        <f t="shared" si="215"/>
        <v>4</v>
      </c>
      <c r="AD89" s="48">
        <f t="shared" si="215"/>
        <v>4</v>
      </c>
      <c r="AE89" s="48">
        <f t="shared" si="215"/>
        <v>4</v>
      </c>
      <c r="AF89" s="48">
        <f t="shared" si="215"/>
        <v>4</v>
      </c>
      <c r="AG89" s="48">
        <f t="shared" si="215"/>
        <v>4</v>
      </c>
      <c r="AH89" s="48">
        <f t="shared" si="215"/>
        <v>4</v>
      </c>
      <c r="AI89" s="25">
        <v>5</v>
      </c>
      <c r="AJ89" s="48">
        <f t="shared" ref="AJ89:AP89" si="216">AI89</f>
        <v>5</v>
      </c>
      <c r="AK89" s="48">
        <f t="shared" si="216"/>
        <v>5</v>
      </c>
      <c r="AL89" s="48">
        <f t="shared" si="216"/>
        <v>5</v>
      </c>
      <c r="AM89" s="48">
        <f t="shared" si="216"/>
        <v>5</v>
      </c>
      <c r="AN89" s="48">
        <f t="shared" si="216"/>
        <v>5</v>
      </c>
      <c r="AO89" s="48">
        <f t="shared" si="216"/>
        <v>5</v>
      </c>
      <c r="AP89" s="48">
        <f t="shared" si="216"/>
        <v>5</v>
      </c>
      <c r="AQ89" s="25">
        <v>6</v>
      </c>
      <c r="AR89" s="48">
        <f t="shared" ref="AR89:AX89" si="217">AQ89</f>
        <v>6</v>
      </c>
      <c r="AS89" s="48">
        <f t="shared" si="217"/>
        <v>6</v>
      </c>
      <c r="AT89" s="48">
        <f t="shared" si="217"/>
        <v>6</v>
      </c>
      <c r="AU89" s="48">
        <f t="shared" si="217"/>
        <v>6</v>
      </c>
      <c r="AV89" s="48">
        <f t="shared" si="217"/>
        <v>6</v>
      </c>
      <c r="AW89" s="48">
        <f t="shared" si="217"/>
        <v>6</v>
      </c>
      <c r="AX89" s="48">
        <f t="shared" si="217"/>
        <v>6</v>
      </c>
      <c r="AY89" s="25">
        <v>7</v>
      </c>
      <c r="AZ89" s="48">
        <f t="shared" ref="AZ89:BF89" si="218">AY89</f>
        <v>7</v>
      </c>
      <c r="BA89" s="48">
        <f t="shared" si="218"/>
        <v>7</v>
      </c>
      <c r="BB89" s="48">
        <f t="shared" si="218"/>
        <v>7</v>
      </c>
      <c r="BC89" s="48">
        <f t="shared" si="218"/>
        <v>7</v>
      </c>
      <c r="BD89" s="48">
        <f t="shared" si="218"/>
        <v>7</v>
      </c>
      <c r="BE89" s="48">
        <f t="shared" si="218"/>
        <v>7</v>
      </c>
      <c r="BF89" s="48">
        <f t="shared" si="218"/>
        <v>7</v>
      </c>
      <c r="BG89" s="25">
        <v>8</v>
      </c>
      <c r="BH89" s="48">
        <f t="shared" ref="BH89:BN89" si="219">BG89</f>
        <v>8</v>
      </c>
      <c r="BI89" s="48">
        <f t="shared" si="219"/>
        <v>8</v>
      </c>
      <c r="BJ89" s="48">
        <f t="shared" si="219"/>
        <v>8</v>
      </c>
      <c r="BK89" s="48">
        <f t="shared" si="219"/>
        <v>8</v>
      </c>
      <c r="BL89" s="48">
        <f t="shared" si="219"/>
        <v>8</v>
      </c>
      <c r="BM89" s="48">
        <f t="shared" si="219"/>
        <v>8</v>
      </c>
      <c r="BN89" s="48">
        <f t="shared" si="219"/>
        <v>8</v>
      </c>
    </row>
    <row r="90" spans="1:66" ht="15.75" thickBot="1" x14ac:dyDescent="0.3">
      <c r="A90" s="66"/>
      <c r="C90" s="47">
        <f>C81</f>
        <v>31</v>
      </c>
      <c r="D90" s="47">
        <f t="shared" ref="D90:J90" si="220">D81</f>
        <v>32</v>
      </c>
      <c r="E90" s="47">
        <f t="shared" si="220"/>
        <v>33</v>
      </c>
      <c r="F90" s="47">
        <f t="shared" si="220"/>
        <v>34</v>
      </c>
      <c r="G90" s="47">
        <f t="shared" si="220"/>
        <v>35</v>
      </c>
      <c r="H90" s="47">
        <f t="shared" si="220"/>
        <v>36</v>
      </c>
      <c r="I90" s="47">
        <f t="shared" si="220"/>
        <v>37</v>
      </c>
      <c r="J90" s="47">
        <f t="shared" si="220"/>
        <v>38</v>
      </c>
      <c r="K90" s="47">
        <f t="shared" ref="K90:AP90" si="221">C90</f>
        <v>31</v>
      </c>
      <c r="L90" s="47">
        <f t="shared" si="221"/>
        <v>32</v>
      </c>
      <c r="M90" s="47">
        <f t="shared" si="221"/>
        <v>33</v>
      </c>
      <c r="N90" s="47">
        <f t="shared" si="221"/>
        <v>34</v>
      </c>
      <c r="O90" s="47">
        <f t="shared" si="221"/>
        <v>35</v>
      </c>
      <c r="P90" s="47">
        <f t="shared" si="221"/>
        <v>36</v>
      </c>
      <c r="Q90" s="47">
        <f t="shared" si="221"/>
        <v>37</v>
      </c>
      <c r="R90" s="47">
        <f t="shared" si="221"/>
        <v>38</v>
      </c>
      <c r="S90" s="47">
        <f t="shared" si="221"/>
        <v>31</v>
      </c>
      <c r="T90" s="47">
        <f t="shared" si="221"/>
        <v>32</v>
      </c>
      <c r="U90" s="47">
        <f t="shared" si="221"/>
        <v>33</v>
      </c>
      <c r="V90" s="47">
        <f t="shared" si="221"/>
        <v>34</v>
      </c>
      <c r="W90" s="47">
        <f t="shared" si="221"/>
        <v>35</v>
      </c>
      <c r="X90" s="47">
        <f t="shared" si="221"/>
        <v>36</v>
      </c>
      <c r="Y90" s="47">
        <f t="shared" si="221"/>
        <v>37</v>
      </c>
      <c r="Z90" s="47">
        <f t="shared" si="221"/>
        <v>38</v>
      </c>
      <c r="AA90" s="47">
        <f t="shared" si="221"/>
        <v>31</v>
      </c>
      <c r="AB90" s="47">
        <f t="shared" si="221"/>
        <v>32</v>
      </c>
      <c r="AC90" s="47">
        <f t="shared" si="221"/>
        <v>33</v>
      </c>
      <c r="AD90" s="47">
        <f t="shared" si="221"/>
        <v>34</v>
      </c>
      <c r="AE90" s="47">
        <f t="shared" si="221"/>
        <v>35</v>
      </c>
      <c r="AF90" s="47">
        <f t="shared" si="221"/>
        <v>36</v>
      </c>
      <c r="AG90" s="47">
        <f t="shared" si="221"/>
        <v>37</v>
      </c>
      <c r="AH90" s="47">
        <f t="shared" si="221"/>
        <v>38</v>
      </c>
      <c r="AI90" s="47">
        <f t="shared" si="221"/>
        <v>31</v>
      </c>
      <c r="AJ90" s="47">
        <f t="shared" si="221"/>
        <v>32</v>
      </c>
      <c r="AK90" s="47">
        <f t="shared" si="221"/>
        <v>33</v>
      </c>
      <c r="AL90" s="47">
        <f t="shared" si="221"/>
        <v>34</v>
      </c>
      <c r="AM90" s="47">
        <f t="shared" si="221"/>
        <v>35</v>
      </c>
      <c r="AN90" s="47">
        <f t="shared" si="221"/>
        <v>36</v>
      </c>
      <c r="AO90" s="47">
        <f t="shared" si="221"/>
        <v>37</v>
      </c>
      <c r="AP90" s="47">
        <f t="shared" si="221"/>
        <v>38</v>
      </c>
      <c r="AQ90" s="47">
        <f t="shared" ref="AQ90:BN90" si="222">AI90</f>
        <v>31</v>
      </c>
      <c r="AR90" s="47">
        <f t="shared" si="222"/>
        <v>32</v>
      </c>
      <c r="AS90" s="47">
        <f t="shared" si="222"/>
        <v>33</v>
      </c>
      <c r="AT90" s="47">
        <f t="shared" si="222"/>
        <v>34</v>
      </c>
      <c r="AU90" s="47">
        <f t="shared" si="222"/>
        <v>35</v>
      </c>
      <c r="AV90" s="47">
        <f t="shared" si="222"/>
        <v>36</v>
      </c>
      <c r="AW90" s="47">
        <f t="shared" si="222"/>
        <v>37</v>
      </c>
      <c r="AX90" s="47">
        <f t="shared" si="222"/>
        <v>38</v>
      </c>
      <c r="AY90" s="47">
        <f t="shared" si="222"/>
        <v>31</v>
      </c>
      <c r="AZ90" s="47">
        <f t="shared" si="222"/>
        <v>32</v>
      </c>
      <c r="BA90" s="47">
        <f t="shared" si="222"/>
        <v>33</v>
      </c>
      <c r="BB90" s="47">
        <f t="shared" si="222"/>
        <v>34</v>
      </c>
      <c r="BC90" s="47">
        <f t="shared" si="222"/>
        <v>35</v>
      </c>
      <c r="BD90" s="47">
        <f t="shared" si="222"/>
        <v>36</v>
      </c>
      <c r="BE90" s="47">
        <f t="shared" si="222"/>
        <v>37</v>
      </c>
      <c r="BF90" s="47">
        <f t="shared" si="222"/>
        <v>38</v>
      </c>
      <c r="BG90" s="47">
        <f t="shared" si="222"/>
        <v>31</v>
      </c>
      <c r="BH90" s="47">
        <f t="shared" si="222"/>
        <v>32</v>
      </c>
      <c r="BI90" s="47">
        <f t="shared" si="222"/>
        <v>33</v>
      </c>
      <c r="BJ90" s="47">
        <f t="shared" si="222"/>
        <v>34</v>
      </c>
      <c r="BK90" s="47">
        <f t="shared" si="222"/>
        <v>35</v>
      </c>
      <c r="BL90" s="47">
        <f t="shared" si="222"/>
        <v>36</v>
      </c>
      <c r="BM90" s="47">
        <f t="shared" si="222"/>
        <v>37</v>
      </c>
      <c r="BN90" s="47">
        <f t="shared" si="222"/>
        <v>38</v>
      </c>
    </row>
    <row r="91" spans="1:66" x14ac:dyDescent="0.25">
      <c r="A91" s="2113"/>
      <c r="B91" s="2114"/>
      <c r="C91" s="26" t="s">
        <v>18</v>
      </c>
      <c r="D91" s="7" t="s">
        <v>18</v>
      </c>
      <c r="E91" s="7" t="s">
        <v>18</v>
      </c>
      <c r="F91" s="7" t="s">
        <v>18</v>
      </c>
      <c r="G91" s="7" t="s">
        <v>18</v>
      </c>
      <c r="H91" s="7" t="s">
        <v>18</v>
      </c>
      <c r="I91" s="7" t="s">
        <v>18</v>
      </c>
      <c r="J91" s="8" t="s">
        <v>18</v>
      </c>
      <c r="K91" s="26" t="s">
        <v>18</v>
      </c>
      <c r="L91" s="7" t="s">
        <v>18</v>
      </c>
      <c r="M91" s="7" t="s">
        <v>18</v>
      </c>
      <c r="N91" s="7" t="s">
        <v>18</v>
      </c>
      <c r="O91" s="7" t="s">
        <v>18</v>
      </c>
      <c r="P91" s="7" t="s">
        <v>18</v>
      </c>
      <c r="Q91" s="7" t="s">
        <v>18</v>
      </c>
      <c r="R91" s="8" t="s">
        <v>18</v>
      </c>
      <c r="S91" s="26" t="s">
        <v>18</v>
      </c>
      <c r="T91" s="7" t="s">
        <v>18</v>
      </c>
      <c r="U91" s="7" t="s">
        <v>18</v>
      </c>
      <c r="V91" s="7" t="s">
        <v>18</v>
      </c>
      <c r="W91" s="7" t="s">
        <v>18</v>
      </c>
      <c r="X91" s="7" t="s">
        <v>18</v>
      </c>
      <c r="Y91" s="7" t="s">
        <v>18</v>
      </c>
      <c r="Z91" s="8" t="s">
        <v>18</v>
      </c>
      <c r="AA91" s="26" t="s">
        <v>18</v>
      </c>
      <c r="AB91" s="7" t="s">
        <v>18</v>
      </c>
      <c r="AC91" s="7" t="s">
        <v>18</v>
      </c>
      <c r="AD91" s="7" t="s">
        <v>18</v>
      </c>
      <c r="AE91" s="7" t="s">
        <v>18</v>
      </c>
      <c r="AF91" s="7" t="s">
        <v>18</v>
      </c>
      <c r="AG91" s="7" t="s">
        <v>18</v>
      </c>
      <c r="AH91" s="8" t="s">
        <v>18</v>
      </c>
      <c r="AI91" s="26" t="s">
        <v>18</v>
      </c>
      <c r="AJ91" s="7" t="s">
        <v>18</v>
      </c>
      <c r="AK91" s="7" t="s">
        <v>18</v>
      </c>
      <c r="AL91" s="7" t="s">
        <v>18</v>
      </c>
      <c r="AM91" s="7" t="s">
        <v>18</v>
      </c>
      <c r="AN91" s="7" t="s">
        <v>18</v>
      </c>
      <c r="AO91" s="7" t="s">
        <v>18</v>
      </c>
      <c r="AP91" s="8" t="s">
        <v>18</v>
      </c>
      <c r="AQ91" s="26" t="s">
        <v>18</v>
      </c>
      <c r="AR91" s="7" t="s">
        <v>18</v>
      </c>
      <c r="AS91" s="7" t="s">
        <v>18</v>
      </c>
      <c r="AT91" s="7" t="s">
        <v>18</v>
      </c>
      <c r="AU91" s="7" t="s">
        <v>18</v>
      </c>
      <c r="AV91" s="7" t="s">
        <v>18</v>
      </c>
      <c r="AW91" s="7" t="s">
        <v>18</v>
      </c>
      <c r="AX91" s="8" t="s">
        <v>18</v>
      </c>
      <c r="AY91" s="26" t="s">
        <v>18</v>
      </c>
      <c r="AZ91" s="7" t="s">
        <v>18</v>
      </c>
      <c r="BA91" s="7" t="s">
        <v>18</v>
      </c>
      <c r="BB91" s="7" t="s">
        <v>18</v>
      </c>
      <c r="BC91" s="7" t="s">
        <v>18</v>
      </c>
      <c r="BD91" s="7" t="s">
        <v>18</v>
      </c>
      <c r="BE91" s="7" t="s">
        <v>18</v>
      </c>
      <c r="BF91" s="8" t="s">
        <v>18</v>
      </c>
      <c r="BG91" s="26" t="s">
        <v>18</v>
      </c>
      <c r="BH91" s="7" t="s">
        <v>18</v>
      </c>
      <c r="BI91" s="7" t="s">
        <v>18</v>
      </c>
      <c r="BJ91" s="7" t="s">
        <v>18</v>
      </c>
      <c r="BK91" s="7" t="s">
        <v>18</v>
      </c>
      <c r="BL91" s="7" t="s">
        <v>18</v>
      </c>
      <c r="BM91" s="7" t="s">
        <v>18</v>
      </c>
      <c r="BN91" s="8" t="s">
        <v>18</v>
      </c>
    </row>
    <row r="92" spans="1:66" x14ac:dyDescent="0.25">
      <c r="A92" s="2098"/>
      <c r="B92" s="2099"/>
      <c r="C92" s="978" t="str">
        <f>IF(VLOOKUP(C90,Tabulka!$B$4:$Y$239,16,0)=C89,C90,"")</f>
        <v/>
      </c>
      <c r="D92" s="979">
        <f>IF(VLOOKUP(D90,Tabulka!$B$4:$Y$239,16,0)=D89,D90,"")</f>
        <v>32</v>
      </c>
      <c r="E92" s="979">
        <f>IF(VLOOKUP(E90,Tabulka!$B$4:$Y$239,16,0)=E89,E90,"")</f>
        <v>33</v>
      </c>
      <c r="F92" s="979" t="str">
        <f>IF(VLOOKUP(F90,Tabulka!$B$4:$Y$239,16,0)=F89,F90,"")</f>
        <v/>
      </c>
      <c r="G92" s="979" t="str">
        <f>IF(VLOOKUP(G90,Tabulka!$B$4:$Y$239,16,0)=G89,G90,"")</f>
        <v/>
      </c>
      <c r="H92" s="979" t="str">
        <f>IF(VLOOKUP(H90,Tabulka!$B$4:$Y$239,16,0)=H89,H90,"")</f>
        <v/>
      </c>
      <c r="I92" s="979" t="str">
        <f>IF(VLOOKUP(I90,Tabulka!$B$4:$Y$239,16,0)=I89,I90,"")</f>
        <v/>
      </c>
      <c r="J92" s="980" t="str">
        <f>IF(VLOOKUP(J90,Tabulka!$B$4:$Y$239,16,0)=J89,J90,"")</f>
        <v/>
      </c>
      <c r="K92" s="978" t="str">
        <f>IF(VLOOKUP(K90,Tabulka!$B$4:$Y$239,16,0)=K89,K90,"")</f>
        <v/>
      </c>
      <c r="L92" s="979" t="str">
        <f>IF(VLOOKUP(L90,Tabulka!$B$4:$Y$239,16,0)=L89,L90,"")</f>
        <v/>
      </c>
      <c r="M92" s="979" t="str">
        <f>IF(VLOOKUP(M90,Tabulka!$B$4:$Y$239,16,0)=M89,M90,"")</f>
        <v/>
      </c>
      <c r="N92" s="979" t="str">
        <f>IF(VLOOKUP(N90,Tabulka!$B$4:$Y$239,16,0)=N89,N90,"")</f>
        <v/>
      </c>
      <c r="O92" s="979" t="str">
        <f>IF(VLOOKUP(O90,Tabulka!$B$4:$Y$239,16,0)=O89,O90,"")</f>
        <v/>
      </c>
      <c r="P92" s="979" t="str">
        <f>IF(VLOOKUP(P90,Tabulka!$B$4:$Y$239,16,0)=P89,P90,"")</f>
        <v/>
      </c>
      <c r="Q92" s="979" t="str">
        <f>IF(VLOOKUP(Q90,Tabulka!$B$4:$Y$239,16,0)=Q89,Q90,"")</f>
        <v/>
      </c>
      <c r="R92" s="980" t="str">
        <f>IF(VLOOKUP(R90,Tabulka!$B$4:$Y$239,16,0)=R89,R90,"")</f>
        <v/>
      </c>
      <c r="S92" s="978">
        <f>IF(VLOOKUP(S90,Tabulka!$B$4:$Y$239,16,0)=S89,S90,"")</f>
        <v>31</v>
      </c>
      <c r="T92" s="979" t="str">
        <f>IF(VLOOKUP(T90,Tabulka!$B$4:$Y$239,16,0)=T89,T90,"")</f>
        <v/>
      </c>
      <c r="U92" s="979" t="str">
        <f>IF(VLOOKUP(U90,Tabulka!$B$4:$Y$239,16,0)=U89,U90,"")</f>
        <v/>
      </c>
      <c r="V92" s="979">
        <f>IF(VLOOKUP(V90,Tabulka!$B$4:$Y$239,16,0)=V89,V90,"")</f>
        <v>34</v>
      </c>
      <c r="W92" s="979" t="str">
        <f>IF(VLOOKUP(W90,Tabulka!$B$4:$Y$239,16,0)=W89,W90,"")</f>
        <v/>
      </c>
      <c r="X92" s="979" t="str">
        <f>IF(VLOOKUP(X90,Tabulka!$B$4:$Y$239,16,0)=X89,X90,"")</f>
        <v/>
      </c>
      <c r="Y92" s="979" t="str">
        <f>IF(VLOOKUP(Y90,Tabulka!$B$4:$Y$239,16,0)=Y89,Y90,"")</f>
        <v/>
      </c>
      <c r="Z92" s="980" t="str">
        <f>IF(VLOOKUP(Z90,Tabulka!$B$4:$Y$239,16,0)=Z89,Z90,"")</f>
        <v/>
      </c>
      <c r="AA92" s="978" t="str">
        <f>IF(VLOOKUP(AA90,Tabulka!$B$4:$Y$239,16,0)=AA89,AA90,"")</f>
        <v/>
      </c>
      <c r="AB92" s="979" t="str">
        <f>IF(VLOOKUP(AB90,Tabulka!$B$4:$Y$239,16,0)=AB89,AB90,"")</f>
        <v/>
      </c>
      <c r="AC92" s="979" t="str">
        <f>IF(VLOOKUP(AC90,Tabulka!$B$4:$Y$239,16,0)=AC89,AC90,"")</f>
        <v/>
      </c>
      <c r="AD92" s="979" t="str">
        <f>IF(VLOOKUP(AD90,Tabulka!$B$4:$Y$239,16,0)=AD89,AD90,"")</f>
        <v/>
      </c>
      <c r="AE92" s="979" t="str">
        <f>IF(VLOOKUP(AE90,Tabulka!$B$4:$Y$239,16,0)=AE89,AE90,"")</f>
        <v/>
      </c>
      <c r="AF92" s="979" t="str">
        <f>IF(VLOOKUP(AF90,Tabulka!$B$4:$Y$239,16,0)=AF89,AF90,"")</f>
        <v/>
      </c>
      <c r="AG92" s="979" t="str">
        <f>IF(VLOOKUP(AG90,Tabulka!$B$4:$Y$239,16,0)=AG89,AG90,"")</f>
        <v/>
      </c>
      <c r="AH92" s="980" t="str">
        <f>IF(VLOOKUP(AH90,Tabulka!$B$4:$Y$239,16,0)=AH89,AH90,"")</f>
        <v/>
      </c>
      <c r="AI92" s="978" t="str">
        <f>IF(VLOOKUP(AI90,Tabulka!$B$4:$Y$239,16,0)=AI89,AI90,"")</f>
        <v/>
      </c>
      <c r="AJ92" s="979" t="str">
        <f>IF(VLOOKUP(AJ90,Tabulka!$B$4:$Y$239,16,0)=AJ89,AJ90,"")</f>
        <v/>
      </c>
      <c r="AK92" s="979" t="str">
        <f>IF(VLOOKUP(AK90,Tabulka!$B$4:$Y$239,16,0)=AK89,AK90,"")</f>
        <v/>
      </c>
      <c r="AL92" s="979" t="str">
        <f>IF(VLOOKUP(AL90,Tabulka!$B$4:$Y$239,16,0)=AL89,AL90,"")</f>
        <v/>
      </c>
      <c r="AM92" s="979">
        <f>IF(VLOOKUP(AM90,Tabulka!$B$4:$Y$239,16,0)=AM89,AM90,"")</f>
        <v>35</v>
      </c>
      <c r="AN92" s="979" t="str">
        <f>IF(VLOOKUP(AN90,Tabulka!$B$4:$Y$239,16,0)=AN89,AN90,"")</f>
        <v/>
      </c>
      <c r="AO92" s="979" t="str">
        <f>IF(VLOOKUP(AO90,Tabulka!$B$4:$Y$239,16,0)=AO89,AO90,"")</f>
        <v/>
      </c>
      <c r="AP92" s="980" t="str">
        <f>IF(VLOOKUP(AP90,Tabulka!$B$4:$Y$239,16,0)=AP89,AP90,"")</f>
        <v/>
      </c>
      <c r="AQ92" s="978" t="str">
        <f>IF(VLOOKUP(AQ90,Tabulka!$B$4:$Y$239,16,0)=AQ89,AQ90,"")</f>
        <v/>
      </c>
      <c r="AR92" s="979" t="str">
        <f>IF(VLOOKUP(AR90,Tabulka!$B$4:$Y$239,16,0)=AR89,AR90,"")</f>
        <v/>
      </c>
      <c r="AS92" s="979" t="str">
        <f>IF(VLOOKUP(AS90,Tabulka!$B$4:$Y$239,16,0)=AS89,AS90,"")</f>
        <v/>
      </c>
      <c r="AT92" s="979" t="str">
        <f>IF(VLOOKUP(AT90,Tabulka!$B$4:$Y$239,16,0)=AT89,AT90,"")</f>
        <v/>
      </c>
      <c r="AU92" s="979" t="str">
        <f>IF(VLOOKUP(AU90,Tabulka!$B$4:$Y$239,16,0)=AU89,AU90,"")</f>
        <v/>
      </c>
      <c r="AV92" s="979">
        <f>IF(VLOOKUP(AV90,Tabulka!$B$4:$Y$239,16,0)=AV89,AV90,"")</f>
        <v>36</v>
      </c>
      <c r="AW92" s="979" t="str">
        <f>IF(VLOOKUP(AW90,Tabulka!$B$4:$Y$239,16,0)=AW89,AW90,"")</f>
        <v/>
      </c>
      <c r="AX92" s="980" t="str">
        <f>IF(VLOOKUP(AX90,Tabulka!$B$4:$Y$239,16,0)=AX89,AX90,"")</f>
        <v/>
      </c>
      <c r="AY92" s="978" t="str">
        <f>IF(VLOOKUP(AY90,Tabulka!$B$4:$Y$239,16,0)=AY89,AY90,"")</f>
        <v/>
      </c>
      <c r="AZ92" s="979" t="str">
        <f>IF(VLOOKUP(AZ90,Tabulka!$B$4:$Y$239,16,0)=AZ89,AZ90,"")</f>
        <v/>
      </c>
      <c r="BA92" s="979" t="str">
        <f>IF(VLOOKUP(BA90,Tabulka!$B$4:$Y$239,16,0)=BA89,BA90,"")</f>
        <v/>
      </c>
      <c r="BB92" s="979" t="str">
        <f>IF(VLOOKUP(BB90,Tabulka!$B$4:$Y$239,16,0)=BB89,BB90,"")</f>
        <v/>
      </c>
      <c r="BC92" s="979" t="str">
        <f>IF(VLOOKUP(BC90,Tabulka!$B$4:$Y$239,16,0)=BC89,BC90,"")</f>
        <v/>
      </c>
      <c r="BD92" s="979" t="str">
        <f>IF(VLOOKUP(BD90,Tabulka!$B$4:$Y$239,16,0)=BD89,BD90,"")</f>
        <v/>
      </c>
      <c r="BE92" s="979" t="str">
        <f>IF(VLOOKUP(BE90,Tabulka!$B$4:$Y$239,16,0)=BE89,BE90,"")</f>
        <v/>
      </c>
      <c r="BF92" s="980" t="str">
        <f>IF(VLOOKUP(BF90,Tabulka!$B$4:$Y$239,16,0)=BF89,BF90,"")</f>
        <v/>
      </c>
      <c r="BG92" s="978" t="str">
        <f>IF(VLOOKUP(BG90,Tabulka!$B$4:$Y$239,16,0)=BG89,BG90,"")</f>
        <v/>
      </c>
      <c r="BH92" s="979" t="str">
        <f>IF(VLOOKUP(BH90,Tabulka!$B$4:$Y$239,16,0)=BH89,BH90,"")</f>
        <v/>
      </c>
      <c r="BI92" s="979" t="str">
        <f>IF(VLOOKUP(BI90,Tabulka!$B$4:$Y$239,16,0)=BI89,BI90,"")</f>
        <v/>
      </c>
      <c r="BJ92" s="979" t="str">
        <f>IF(VLOOKUP(BJ90,Tabulka!$B$4:$Y$239,16,0)=BJ89,BJ90,"")</f>
        <v/>
      </c>
      <c r="BK92" s="979" t="str">
        <f>IF(VLOOKUP(BK90,Tabulka!$B$4:$Y$239,16,0)=BK89,BK90,"")</f>
        <v/>
      </c>
      <c r="BL92" s="979" t="str">
        <f>IF(VLOOKUP(BL90,Tabulka!$B$4:$Y$239,16,0)=BL89,BL90,"")</f>
        <v/>
      </c>
      <c r="BM92" s="979" t="str">
        <f>IF(VLOOKUP(BM90,Tabulka!$B$4:$Y$239,16,0)=BM89,BM90,"")</f>
        <v/>
      </c>
      <c r="BN92" s="980" t="str">
        <f>IF(VLOOKUP(BN90,Tabulka!$B$4:$Y$239,16,0)=BN89,BN90,"")</f>
        <v/>
      </c>
    </row>
    <row r="93" spans="1:66" ht="15.75" x14ac:dyDescent="0.25">
      <c r="A93" s="275" t="s">
        <v>26</v>
      </c>
      <c r="B93" s="276" t="s">
        <v>58</v>
      </c>
      <c r="C93" s="27" t="str">
        <f>IF(C92="","",DSUM('Rozpis zápasů'!$F$1:$O$162,$B93,C91:C92))</f>
        <v/>
      </c>
      <c r="D93" s="6">
        <f>IF(D92="","",DSUM('Rozpis zápasů'!$F$1:$O$162,$B93,D91:D92))</f>
        <v>0</v>
      </c>
      <c r="E93" s="6">
        <f>IF(E92="","",DSUM('Rozpis zápasů'!$F$1:$O$162,$B93,E91:E92))</f>
        <v>0</v>
      </c>
      <c r="F93" s="6" t="str">
        <f>IF(F92="","",DSUM('Rozpis zápasů'!$F$1:$O$162,$B93,F91:F92))</f>
        <v/>
      </c>
      <c r="G93" s="6" t="str">
        <f>IF(G92="","",DSUM('Rozpis zápasů'!$F$1:$O$162,$B93,G91:G92))</f>
        <v/>
      </c>
      <c r="H93" s="6" t="str">
        <f>IF(H92="","",DSUM('Rozpis zápasů'!$F$1:$O$162,$B93,H91:H92))</f>
        <v/>
      </c>
      <c r="I93" s="6" t="str">
        <f>IF(I92="","",DSUM('Rozpis zápasů'!$F$1:$O$162,$B93,I91:I92))</f>
        <v/>
      </c>
      <c r="J93" s="9" t="str">
        <f>IF(J92="","",DSUM('Rozpis zápasů'!$F$1:$O$162,$B93,J91:J92))</f>
        <v/>
      </c>
      <c r="K93" s="27" t="str">
        <f>IF(K92="","",DSUM('Rozpis zápasů'!$F$1:$O$162,$B93,K91:K92))</f>
        <v/>
      </c>
      <c r="L93" s="6" t="str">
        <f>IF(L92="","",DSUM('Rozpis zápasů'!$F$1:$O$162,$B93,L91:L92))</f>
        <v/>
      </c>
      <c r="M93" s="6" t="str">
        <f>IF(M92="","",DSUM('Rozpis zápasů'!$F$1:$O$162,$B93,M91:M92))</f>
        <v/>
      </c>
      <c r="N93" s="6" t="str">
        <f>IF(N92="","",DSUM('Rozpis zápasů'!$F$1:$O$162,$B93,N91:N92))</f>
        <v/>
      </c>
      <c r="O93" s="6" t="str">
        <f>IF(O92="","",DSUM('Rozpis zápasů'!$F$1:$O$162,$B93,O91:O92))</f>
        <v/>
      </c>
      <c r="P93" s="6" t="str">
        <f>IF(P92="","",DSUM('Rozpis zápasů'!$F$1:$O$162,$B93,P91:P92))</f>
        <v/>
      </c>
      <c r="Q93" s="6" t="str">
        <f>IF(Q92="","",DSUM('Rozpis zápasů'!$F$1:$O$162,$B93,Q91:Q92))</f>
        <v/>
      </c>
      <c r="R93" s="9" t="str">
        <f>IF(R92="","",DSUM('Rozpis zápasů'!$F$1:$O$162,$B93,R91:R92))</f>
        <v/>
      </c>
      <c r="S93" s="27">
        <f>IF(S92="","",DSUM('Rozpis zápasů'!$F$1:$O$162,$B93,S91:S92))</f>
        <v>1</v>
      </c>
      <c r="T93" s="6" t="str">
        <f>IF(T92="","",DSUM('Rozpis zápasů'!$F$1:$O$162,$B93,T91:T92))</f>
        <v/>
      </c>
      <c r="U93" s="6" t="str">
        <f>IF(U92="","",DSUM('Rozpis zápasů'!$F$1:$O$162,$B93,U91:U92))</f>
        <v/>
      </c>
      <c r="V93" s="6">
        <f>IF(V92="","",DSUM('Rozpis zápasů'!$F$1:$O$162,$B93,V91:V92))</f>
        <v>0</v>
      </c>
      <c r="W93" s="6" t="str">
        <f>IF(W92="","",DSUM('Rozpis zápasů'!$F$1:$O$162,$B93,W91:W92))</f>
        <v/>
      </c>
      <c r="X93" s="6" t="str">
        <f>IF(X92="","",DSUM('Rozpis zápasů'!$F$1:$O$162,$B93,X91:X92))</f>
        <v/>
      </c>
      <c r="Y93" s="6" t="str">
        <f>IF(Y92="","",DSUM('Rozpis zápasů'!$F$1:$O$162,$B93,Y91:Y92))</f>
        <v/>
      </c>
      <c r="Z93" s="9" t="str">
        <f>IF(Z92="","",DSUM('Rozpis zápasů'!$F$1:$O$162,$B93,Z91:Z92))</f>
        <v/>
      </c>
      <c r="AA93" s="27" t="str">
        <f>IF(AA92="","",DSUM('Rozpis zápasů'!$F$1:$O$162,$B93,AA91:AA92))</f>
        <v/>
      </c>
      <c r="AB93" s="6" t="str">
        <f>IF(AB92="","",DSUM('Rozpis zápasů'!$F$1:$O$162,$B93,AB91:AB92))</f>
        <v/>
      </c>
      <c r="AC93" s="6" t="str">
        <f>IF(AC92="","",DSUM('Rozpis zápasů'!$F$1:$O$162,$B93,AC91:AC92))</f>
        <v/>
      </c>
      <c r="AD93" s="6" t="str">
        <f>IF(AD92="","",DSUM('Rozpis zápasů'!$F$1:$O$162,$B93,AD91:AD92))</f>
        <v/>
      </c>
      <c r="AE93" s="6" t="str">
        <f>IF(AE92="","",DSUM('Rozpis zápasů'!$F$1:$O$162,$B93,AE91:AE92))</f>
        <v/>
      </c>
      <c r="AF93" s="6" t="str">
        <f>IF(AF92="","",DSUM('Rozpis zápasů'!$F$1:$O$162,$B93,AF91:AF92))</f>
        <v/>
      </c>
      <c r="AG93" s="6" t="str">
        <f>IF(AG92="","",DSUM('Rozpis zápasů'!$F$1:$O$162,$B93,AG91:AG92))</f>
        <v/>
      </c>
      <c r="AH93" s="9" t="str">
        <f>IF(AH92="","",DSUM('Rozpis zápasů'!$F$1:$O$162,$B93,AH91:AH92))</f>
        <v/>
      </c>
      <c r="AI93" s="27" t="str">
        <f>IF(AI92="","",DSUM('Rozpis zápasů'!$F$1:$O$162,$B93,AI91:AI92))</f>
        <v/>
      </c>
      <c r="AJ93" s="6" t="str">
        <f>IF(AJ92="","",DSUM('Rozpis zápasů'!$F$1:$O$162,$B93,AJ91:AJ92))</f>
        <v/>
      </c>
      <c r="AK93" s="6" t="str">
        <f>IF(AK92="","",DSUM('Rozpis zápasů'!$F$1:$O$162,$B93,AK91:AK92))</f>
        <v/>
      </c>
      <c r="AL93" s="6" t="str">
        <f>IF(AL92="","",DSUM('Rozpis zápasů'!$F$1:$O$162,$B93,AL91:AL92))</f>
        <v/>
      </c>
      <c r="AM93" s="6">
        <f>IF(AM92="","",DSUM('Rozpis zápasů'!$F$1:$O$162,$B93,AM91:AM92))</f>
        <v>0</v>
      </c>
      <c r="AN93" s="6" t="str">
        <f>IF(AN92="","",DSUM('Rozpis zápasů'!$F$1:$O$162,$B93,AN91:AN92))</f>
        <v/>
      </c>
      <c r="AO93" s="6" t="str">
        <f>IF(AO92="","",DSUM('Rozpis zápasů'!$F$1:$O$162,$B93,AO91:AO92))</f>
        <v/>
      </c>
      <c r="AP93" s="9" t="str">
        <f>IF(AP92="","",DSUM('Rozpis zápasů'!$F$1:$O$162,$B93,AP91:AP92))</f>
        <v/>
      </c>
      <c r="AQ93" s="27" t="str">
        <f>IF(AQ92="","",DSUM('Rozpis zápasů'!$F$1:$O$162,$B93,AQ91:AQ92))</f>
        <v/>
      </c>
      <c r="AR93" s="6" t="str">
        <f>IF(AR92="","",DSUM('Rozpis zápasů'!$F$1:$O$162,$B93,AR91:AR92))</f>
        <v/>
      </c>
      <c r="AS93" s="6" t="str">
        <f>IF(AS92="","",DSUM('Rozpis zápasů'!$F$1:$O$162,$B93,AS91:AS92))</f>
        <v/>
      </c>
      <c r="AT93" s="6" t="str">
        <f>IF(AT92="","",DSUM('Rozpis zápasů'!$F$1:$O$162,$B93,AT91:AT92))</f>
        <v/>
      </c>
      <c r="AU93" s="6" t="str">
        <f>IF(AU92="","",DSUM('Rozpis zápasů'!$F$1:$O$162,$B93,AU91:AU92))</f>
        <v/>
      </c>
      <c r="AV93" s="6">
        <f>IF(AV92="","",DSUM('Rozpis zápasů'!$F$1:$O$162,$B93,AV91:AV92))</f>
        <v>0</v>
      </c>
      <c r="AW93" s="6" t="str">
        <f>IF(AW92="","",DSUM('Rozpis zápasů'!$F$1:$O$162,$B93,AW91:AW92))</f>
        <v/>
      </c>
      <c r="AX93" s="9" t="str">
        <f>IF(AX92="","",DSUM('Rozpis zápasů'!$F$1:$O$162,$B93,AX91:AX92))</f>
        <v/>
      </c>
      <c r="AY93" s="27" t="str">
        <f>IF(AY92="","",DSUM('Rozpis zápasů'!$F$1:$O$162,$B93,AY91:AY92))</f>
        <v/>
      </c>
      <c r="AZ93" s="6" t="str">
        <f>IF(AZ92="","",DSUM('Rozpis zápasů'!$F$1:$O$162,$B93,AZ91:AZ92))</f>
        <v/>
      </c>
      <c r="BA93" s="6" t="str">
        <f>IF(BA92="","",DSUM('Rozpis zápasů'!$F$1:$O$162,$B93,BA91:BA92))</f>
        <v/>
      </c>
      <c r="BB93" s="6" t="str">
        <f>IF(BB92="","",DSUM('Rozpis zápasů'!$F$1:$O$162,$B93,BB91:BB92))</f>
        <v/>
      </c>
      <c r="BC93" s="6" t="str">
        <f>IF(BC92="","",DSUM('Rozpis zápasů'!$F$1:$O$162,$B93,BC91:BC92))</f>
        <v/>
      </c>
      <c r="BD93" s="6" t="str">
        <f>IF(BD92="","",DSUM('Rozpis zápasů'!$F$1:$O$162,$B93,BD91:BD92))</f>
        <v/>
      </c>
      <c r="BE93" s="6" t="str">
        <f>IF(BE92="","",DSUM('Rozpis zápasů'!$F$1:$O$162,$B93,BE91:BE92))</f>
        <v/>
      </c>
      <c r="BF93" s="9" t="str">
        <f>IF(BF92="","",DSUM('Rozpis zápasů'!$F$1:$O$162,$B93,BF91:BF92))</f>
        <v/>
      </c>
      <c r="BG93" s="27" t="str">
        <f>IF(BG92="","",DSUM('Rozpis zápasů'!$F$1:$O$162,$B93,BG91:BG92))</f>
        <v/>
      </c>
      <c r="BH93" s="6" t="str">
        <f>IF(BH92="","",DSUM('Rozpis zápasů'!$F$1:$O$162,$B93,BH91:BH92))</f>
        <v/>
      </c>
      <c r="BI93" s="6" t="str">
        <f>IF(BI92="","",DSUM('Rozpis zápasů'!$F$1:$O$162,$B93,BI91:BI92))</f>
        <v/>
      </c>
      <c r="BJ93" s="6" t="str">
        <f>IF(BJ92="","",DSUM('Rozpis zápasů'!$F$1:$O$162,$B93,BJ91:BJ92))</f>
        <v/>
      </c>
      <c r="BK93" s="6" t="str">
        <f>IF(BK92="","",DSUM('Rozpis zápasů'!$F$1:$O$162,$B93,BK91:BK92))</f>
        <v/>
      </c>
      <c r="BL93" s="6" t="str">
        <f>IF(BL92="","",DSUM('Rozpis zápasů'!$F$1:$O$162,$B93,BL91:BL92))</f>
        <v/>
      </c>
      <c r="BM93" s="6" t="str">
        <f>IF(BM92="","",DSUM('Rozpis zápasů'!$F$1:$O$162,$B93,BM91:BM92))</f>
        <v/>
      </c>
      <c r="BN93" s="9" t="str">
        <f>IF(BN92="","",DSUM('Rozpis zápasů'!$F$1:$O$162,$B93,BN91:BN92))</f>
        <v/>
      </c>
    </row>
    <row r="94" spans="1:66" ht="15.75" x14ac:dyDescent="0.25">
      <c r="A94" s="275" t="s">
        <v>28</v>
      </c>
      <c r="B94" s="276" t="s">
        <v>20</v>
      </c>
      <c r="C94" s="27" t="str">
        <f>IF(C92="","",DSUM('Rozpis zápasů'!$F$1:$O$162,$B94,C91:C92))</f>
        <v/>
      </c>
      <c r="D94" s="6">
        <f>IF(D92="","",DSUM('Rozpis zápasů'!$F$1:$O$162,$B94,D91:D92))</f>
        <v>0</v>
      </c>
      <c r="E94" s="6">
        <f>IF(E92="","",DSUM('Rozpis zápasů'!$F$1:$O$162,$B94,E91:E92))</f>
        <v>0</v>
      </c>
      <c r="F94" s="6" t="str">
        <f>IF(F92="","",DSUM('Rozpis zápasů'!$F$1:$O$162,$B94,F91:F92))</f>
        <v/>
      </c>
      <c r="G94" s="6" t="str">
        <f>IF(G92="","",DSUM('Rozpis zápasů'!$F$1:$O$162,$B94,G91:G92))</f>
        <v/>
      </c>
      <c r="H94" s="6" t="str">
        <f>IF(H92="","",DSUM('Rozpis zápasů'!$F$1:$O$162,$B94,H91:H92))</f>
        <v/>
      </c>
      <c r="I94" s="6" t="str">
        <f>IF(I92="","",DSUM('Rozpis zápasů'!$F$1:$O$162,$B94,I91:I92))</f>
        <v/>
      </c>
      <c r="J94" s="9" t="str">
        <f>IF(J92="","",DSUM('Rozpis zápasů'!$F$1:$O$162,$B94,J91:J92))</f>
        <v/>
      </c>
      <c r="K94" s="27" t="str">
        <f>IF(K92="","",DSUM('Rozpis zápasů'!$F$1:$O$162,$B94,K91:K92))</f>
        <v/>
      </c>
      <c r="L94" s="6" t="str">
        <f>IF(L92="","",DSUM('Rozpis zápasů'!$F$1:$O$162,$B94,L91:L92))</f>
        <v/>
      </c>
      <c r="M94" s="6" t="str">
        <f>IF(M92="","",DSUM('Rozpis zápasů'!$F$1:$O$162,$B94,M91:M92))</f>
        <v/>
      </c>
      <c r="N94" s="6" t="str">
        <f>IF(N92="","",DSUM('Rozpis zápasů'!$F$1:$O$162,$B94,N91:N92))</f>
        <v/>
      </c>
      <c r="O94" s="6" t="str">
        <f>IF(O92="","",DSUM('Rozpis zápasů'!$F$1:$O$162,$B94,O91:O92))</f>
        <v/>
      </c>
      <c r="P94" s="6" t="str">
        <f>IF(P92="","",DSUM('Rozpis zápasů'!$F$1:$O$162,$B94,P91:P92))</f>
        <v/>
      </c>
      <c r="Q94" s="6" t="str">
        <f>IF(Q92="","",DSUM('Rozpis zápasů'!$F$1:$O$162,$B94,Q91:Q92))</f>
        <v/>
      </c>
      <c r="R94" s="9" t="str">
        <f>IF(R92="","",DSUM('Rozpis zápasů'!$F$1:$O$162,$B94,R91:R92))</f>
        <v/>
      </c>
      <c r="S94" s="27">
        <f>IF(S92="","",DSUM('Rozpis zápasů'!$F$1:$O$162,$B94,S91:S92))</f>
        <v>2</v>
      </c>
      <c r="T94" s="6" t="str">
        <f>IF(T92="","",DSUM('Rozpis zápasů'!$F$1:$O$162,$B94,T91:T92))</f>
        <v/>
      </c>
      <c r="U94" s="6" t="str">
        <f>IF(U92="","",DSUM('Rozpis zápasů'!$F$1:$O$162,$B94,U91:U92))</f>
        <v/>
      </c>
      <c r="V94" s="6">
        <f>IF(V92="","",DSUM('Rozpis zápasů'!$F$1:$O$162,$B94,V91:V92))</f>
        <v>0</v>
      </c>
      <c r="W94" s="6" t="str">
        <f>IF(W92="","",DSUM('Rozpis zápasů'!$F$1:$O$162,$B94,W91:W92))</f>
        <v/>
      </c>
      <c r="X94" s="6" t="str">
        <f>IF(X92="","",DSUM('Rozpis zápasů'!$F$1:$O$162,$B94,X91:X92))</f>
        <v/>
      </c>
      <c r="Y94" s="6" t="str">
        <f>IF(Y92="","",DSUM('Rozpis zápasů'!$F$1:$O$162,$B94,Y91:Y92))</f>
        <v/>
      </c>
      <c r="Z94" s="9" t="str">
        <f>IF(Z92="","",DSUM('Rozpis zápasů'!$F$1:$O$162,$B94,Z91:Z92))</f>
        <v/>
      </c>
      <c r="AA94" s="27" t="str">
        <f>IF(AA92="","",DSUM('Rozpis zápasů'!$F$1:$O$162,$B94,AA91:AA92))</f>
        <v/>
      </c>
      <c r="AB94" s="6" t="str">
        <f>IF(AB92="","",DSUM('Rozpis zápasů'!$F$1:$O$162,$B94,AB91:AB92))</f>
        <v/>
      </c>
      <c r="AC94" s="6" t="str">
        <f>IF(AC92="","",DSUM('Rozpis zápasů'!$F$1:$O$162,$B94,AC91:AC92))</f>
        <v/>
      </c>
      <c r="AD94" s="6" t="str">
        <f>IF(AD92="","",DSUM('Rozpis zápasů'!$F$1:$O$162,$B94,AD91:AD92))</f>
        <v/>
      </c>
      <c r="AE94" s="6" t="str">
        <f>IF(AE92="","",DSUM('Rozpis zápasů'!$F$1:$O$162,$B94,AE91:AE92))</f>
        <v/>
      </c>
      <c r="AF94" s="6" t="str">
        <f>IF(AF92="","",DSUM('Rozpis zápasů'!$F$1:$O$162,$B94,AF91:AF92))</f>
        <v/>
      </c>
      <c r="AG94" s="6" t="str">
        <f>IF(AG92="","",DSUM('Rozpis zápasů'!$F$1:$O$162,$B94,AG91:AG92))</f>
        <v/>
      </c>
      <c r="AH94" s="9" t="str">
        <f>IF(AH92="","",DSUM('Rozpis zápasů'!$F$1:$O$162,$B94,AH91:AH92))</f>
        <v/>
      </c>
      <c r="AI94" s="27" t="str">
        <f>IF(AI92="","",DSUM('Rozpis zápasů'!$F$1:$O$162,$B94,AI91:AI92))</f>
        <v/>
      </c>
      <c r="AJ94" s="6" t="str">
        <f>IF(AJ92="","",DSUM('Rozpis zápasů'!$F$1:$O$162,$B94,AJ91:AJ92))</f>
        <v/>
      </c>
      <c r="AK94" s="6" t="str">
        <f>IF(AK92="","",DSUM('Rozpis zápasů'!$F$1:$O$162,$B94,AK91:AK92))</f>
        <v/>
      </c>
      <c r="AL94" s="6" t="str">
        <f>IF(AL92="","",DSUM('Rozpis zápasů'!$F$1:$O$162,$B94,AL91:AL92))</f>
        <v/>
      </c>
      <c r="AM94" s="6">
        <f>IF(AM92="","",DSUM('Rozpis zápasů'!$F$1:$O$162,$B94,AM91:AM92))</f>
        <v>0</v>
      </c>
      <c r="AN94" s="6" t="str">
        <f>IF(AN92="","",DSUM('Rozpis zápasů'!$F$1:$O$162,$B94,AN91:AN92))</f>
        <v/>
      </c>
      <c r="AO94" s="6" t="str">
        <f>IF(AO92="","",DSUM('Rozpis zápasů'!$F$1:$O$162,$B94,AO91:AO92))</f>
        <v/>
      </c>
      <c r="AP94" s="9" t="str">
        <f>IF(AP92="","",DSUM('Rozpis zápasů'!$F$1:$O$162,$B94,AP91:AP92))</f>
        <v/>
      </c>
      <c r="AQ94" s="27" t="str">
        <f>IF(AQ92="","",DSUM('Rozpis zápasů'!$F$1:$O$162,$B94,AQ91:AQ92))</f>
        <v/>
      </c>
      <c r="AR94" s="6" t="str">
        <f>IF(AR92="","",DSUM('Rozpis zápasů'!$F$1:$O$162,$B94,AR91:AR92))</f>
        <v/>
      </c>
      <c r="AS94" s="6" t="str">
        <f>IF(AS92="","",DSUM('Rozpis zápasů'!$F$1:$O$162,$B94,AS91:AS92))</f>
        <v/>
      </c>
      <c r="AT94" s="6" t="str">
        <f>IF(AT92="","",DSUM('Rozpis zápasů'!$F$1:$O$162,$B94,AT91:AT92))</f>
        <v/>
      </c>
      <c r="AU94" s="6" t="str">
        <f>IF(AU92="","",DSUM('Rozpis zápasů'!$F$1:$O$162,$B94,AU91:AU92))</f>
        <v/>
      </c>
      <c r="AV94" s="6">
        <f>IF(AV92="","",DSUM('Rozpis zápasů'!$F$1:$O$162,$B94,AV91:AV92))</f>
        <v>0</v>
      </c>
      <c r="AW94" s="6" t="str">
        <f>IF(AW92="","",DSUM('Rozpis zápasů'!$F$1:$O$162,$B94,AW91:AW92))</f>
        <v/>
      </c>
      <c r="AX94" s="9" t="str">
        <f>IF(AX92="","",DSUM('Rozpis zápasů'!$F$1:$O$162,$B94,AX91:AX92))</f>
        <v/>
      </c>
      <c r="AY94" s="27" t="str">
        <f>IF(AY92="","",DSUM('Rozpis zápasů'!$F$1:$O$162,$B94,AY91:AY92))</f>
        <v/>
      </c>
      <c r="AZ94" s="6" t="str">
        <f>IF(AZ92="","",DSUM('Rozpis zápasů'!$F$1:$O$162,$B94,AZ91:AZ92))</f>
        <v/>
      </c>
      <c r="BA94" s="6" t="str">
        <f>IF(BA92="","",DSUM('Rozpis zápasů'!$F$1:$O$162,$B94,BA91:BA92))</f>
        <v/>
      </c>
      <c r="BB94" s="6" t="str">
        <f>IF(BB92="","",DSUM('Rozpis zápasů'!$F$1:$O$162,$B94,BB91:BB92))</f>
        <v/>
      </c>
      <c r="BC94" s="6" t="str">
        <f>IF(BC92="","",DSUM('Rozpis zápasů'!$F$1:$O$162,$B94,BC91:BC92))</f>
        <v/>
      </c>
      <c r="BD94" s="6" t="str">
        <f>IF(BD92="","",DSUM('Rozpis zápasů'!$F$1:$O$162,$B94,BD91:BD92))</f>
        <v/>
      </c>
      <c r="BE94" s="6" t="str">
        <f>IF(BE92="","",DSUM('Rozpis zápasů'!$F$1:$O$162,$B94,BE91:BE92))</f>
        <v/>
      </c>
      <c r="BF94" s="9" t="str">
        <f>IF(BF92="","",DSUM('Rozpis zápasů'!$F$1:$O$162,$B94,BF91:BF92))</f>
        <v/>
      </c>
      <c r="BG94" s="27" t="str">
        <f>IF(BG92="","",DSUM('Rozpis zápasů'!$F$1:$O$162,$B94,BG91:BG92))</f>
        <v/>
      </c>
      <c r="BH94" s="6" t="str">
        <f>IF(BH92="","",DSUM('Rozpis zápasů'!$F$1:$O$162,$B94,BH91:BH92))</f>
        <v/>
      </c>
      <c r="BI94" s="6" t="str">
        <f>IF(BI92="","",DSUM('Rozpis zápasů'!$F$1:$O$162,$B94,BI91:BI92))</f>
        <v/>
      </c>
      <c r="BJ94" s="6" t="str">
        <f>IF(BJ92="","",DSUM('Rozpis zápasů'!$F$1:$O$162,$B94,BJ91:BJ92))</f>
        <v/>
      </c>
      <c r="BK94" s="6" t="str">
        <f>IF(BK92="","",DSUM('Rozpis zápasů'!$F$1:$O$162,$B94,BK91:BK92))</f>
        <v/>
      </c>
      <c r="BL94" s="6" t="str">
        <f>IF(BL92="","",DSUM('Rozpis zápasů'!$F$1:$O$162,$B94,BL91:BL92))</f>
        <v/>
      </c>
      <c r="BM94" s="6" t="str">
        <f>IF(BM92="","",DSUM('Rozpis zápasů'!$F$1:$O$162,$B94,BM91:BM92))</f>
        <v/>
      </c>
      <c r="BN94" s="9" t="str">
        <f>IF(BN92="","",DSUM('Rozpis zápasů'!$F$1:$O$162,$B94,BN91:BN92))</f>
        <v/>
      </c>
    </row>
    <row r="95" spans="1:66" ht="16.5" thickBot="1" x14ac:dyDescent="0.3">
      <c r="A95" s="277" t="s">
        <v>30</v>
      </c>
      <c r="B95" s="278" t="s">
        <v>21</v>
      </c>
      <c r="C95" s="13" t="str">
        <f>IF(C92="","",DSUM('Rozpis zápasů'!$F$1:$O$162,$B95,C91:C92))</f>
        <v/>
      </c>
      <c r="D95" s="10">
        <f>IF(D92="","",DSUM('Rozpis zápasů'!$F$1:$O$162,$B95,D91:D92))</f>
        <v>0</v>
      </c>
      <c r="E95" s="10">
        <f>IF(E92="","",DSUM('Rozpis zápasů'!$F$1:$O$162,$B95,E91:E92))</f>
        <v>2</v>
      </c>
      <c r="F95" s="10" t="str">
        <f>IF(F92="","",DSUM('Rozpis zápasů'!$F$1:$O$162,$B95,F91:F92))</f>
        <v/>
      </c>
      <c r="G95" s="10" t="str">
        <f>IF(G92="","",DSUM('Rozpis zápasů'!$F$1:$O$162,$B95,G91:G92))</f>
        <v/>
      </c>
      <c r="H95" s="10" t="str">
        <f>IF(H92="","",DSUM('Rozpis zápasů'!$F$1:$O$162,$B95,H91:H92))</f>
        <v/>
      </c>
      <c r="I95" s="10" t="str">
        <f>IF(I92="","",DSUM('Rozpis zápasů'!$F$1:$O$162,$B95,I91:I92))</f>
        <v/>
      </c>
      <c r="J95" s="11" t="str">
        <f>IF(J92="","",DSUM('Rozpis zápasů'!$F$1:$O$162,$B95,J91:J92))</f>
        <v/>
      </c>
      <c r="K95" s="13" t="str">
        <f>IF(K92="","",DSUM('Rozpis zápasů'!$F$1:$O$162,$B95,K91:K92))</f>
        <v/>
      </c>
      <c r="L95" s="10" t="str">
        <f>IF(L92="","",DSUM('Rozpis zápasů'!$F$1:$O$162,$B95,L91:L92))</f>
        <v/>
      </c>
      <c r="M95" s="10" t="str">
        <f>IF(M92="","",DSUM('Rozpis zápasů'!$F$1:$O$162,$B95,M91:M92))</f>
        <v/>
      </c>
      <c r="N95" s="10" t="str">
        <f>IF(N92="","",DSUM('Rozpis zápasů'!$F$1:$O$162,$B95,N91:N92))</f>
        <v/>
      </c>
      <c r="O95" s="10" t="str">
        <f>IF(O92="","",DSUM('Rozpis zápasů'!$F$1:$O$162,$B95,O91:O92))</f>
        <v/>
      </c>
      <c r="P95" s="10" t="str">
        <f>IF(P92="","",DSUM('Rozpis zápasů'!$F$1:$O$162,$B95,P91:P92))</f>
        <v/>
      </c>
      <c r="Q95" s="10" t="str">
        <f>IF(Q92="","",DSUM('Rozpis zápasů'!$F$1:$O$162,$B95,Q91:Q92))</f>
        <v/>
      </c>
      <c r="R95" s="11" t="str">
        <f>IF(R92="","",DSUM('Rozpis zápasů'!$F$1:$O$162,$B95,R91:R92))</f>
        <v/>
      </c>
      <c r="S95" s="13">
        <f>IF(S92="","",DSUM('Rozpis zápasů'!$F$1:$O$162,$B95,S91:S92))</f>
        <v>1</v>
      </c>
      <c r="T95" s="10" t="str">
        <f>IF(T92="","",DSUM('Rozpis zápasů'!$F$1:$O$162,$B95,T91:T92))</f>
        <v/>
      </c>
      <c r="U95" s="10" t="str">
        <f>IF(U92="","",DSUM('Rozpis zápasů'!$F$1:$O$162,$B95,U91:U92))</f>
        <v/>
      </c>
      <c r="V95" s="10">
        <f>IF(V92="","",DSUM('Rozpis zápasů'!$F$1:$O$162,$B95,V91:V92))</f>
        <v>0</v>
      </c>
      <c r="W95" s="10" t="str">
        <f>IF(W92="","",DSUM('Rozpis zápasů'!$F$1:$O$162,$B95,W91:W92))</f>
        <v/>
      </c>
      <c r="X95" s="10" t="str">
        <f>IF(X92="","",DSUM('Rozpis zápasů'!$F$1:$O$162,$B95,X91:X92))</f>
        <v/>
      </c>
      <c r="Y95" s="10" t="str">
        <f>IF(Y92="","",DSUM('Rozpis zápasů'!$F$1:$O$162,$B95,Y91:Y92))</f>
        <v/>
      </c>
      <c r="Z95" s="11" t="str">
        <f>IF(Z92="","",DSUM('Rozpis zápasů'!$F$1:$O$162,$B95,Z91:Z92))</f>
        <v/>
      </c>
      <c r="AA95" s="13" t="str">
        <f>IF(AA92="","",DSUM('Rozpis zápasů'!$F$1:$O$162,$B95,AA91:AA92))</f>
        <v/>
      </c>
      <c r="AB95" s="10" t="str">
        <f>IF(AB92="","",DSUM('Rozpis zápasů'!$F$1:$O$162,$B95,AB91:AB92))</f>
        <v/>
      </c>
      <c r="AC95" s="10" t="str">
        <f>IF(AC92="","",DSUM('Rozpis zápasů'!$F$1:$O$162,$B95,AC91:AC92))</f>
        <v/>
      </c>
      <c r="AD95" s="10" t="str">
        <f>IF(AD92="","",DSUM('Rozpis zápasů'!$F$1:$O$162,$B95,AD91:AD92))</f>
        <v/>
      </c>
      <c r="AE95" s="10" t="str">
        <f>IF(AE92="","",DSUM('Rozpis zápasů'!$F$1:$O$162,$B95,AE91:AE92))</f>
        <v/>
      </c>
      <c r="AF95" s="10" t="str">
        <f>IF(AF92="","",DSUM('Rozpis zápasů'!$F$1:$O$162,$B95,AF91:AF92))</f>
        <v/>
      </c>
      <c r="AG95" s="10" t="str">
        <f>IF(AG92="","",DSUM('Rozpis zápasů'!$F$1:$O$162,$B95,AG91:AG92))</f>
        <v/>
      </c>
      <c r="AH95" s="11" t="str">
        <f>IF(AH92="","",DSUM('Rozpis zápasů'!$F$1:$O$162,$B95,AH91:AH92))</f>
        <v/>
      </c>
      <c r="AI95" s="13" t="str">
        <f>IF(AI92="","",DSUM('Rozpis zápasů'!$F$1:$O$162,$B95,AI91:AI92))</f>
        <v/>
      </c>
      <c r="AJ95" s="10" t="str">
        <f>IF(AJ92="","",DSUM('Rozpis zápasů'!$F$1:$O$162,$B95,AJ91:AJ92))</f>
        <v/>
      </c>
      <c r="AK95" s="10" t="str">
        <f>IF(AK92="","",DSUM('Rozpis zápasů'!$F$1:$O$162,$B95,AK91:AK92))</f>
        <v/>
      </c>
      <c r="AL95" s="10" t="str">
        <f>IF(AL92="","",DSUM('Rozpis zápasů'!$F$1:$O$162,$B95,AL91:AL92))</f>
        <v/>
      </c>
      <c r="AM95" s="10">
        <f>IF(AM92="","",DSUM('Rozpis zápasů'!$F$1:$O$162,$B95,AM91:AM92))</f>
        <v>0</v>
      </c>
      <c r="AN95" s="10" t="str">
        <f>IF(AN92="","",DSUM('Rozpis zápasů'!$F$1:$O$162,$B95,AN91:AN92))</f>
        <v/>
      </c>
      <c r="AO95" s="10" t="str">
        <f>IF(AO92="","",DSUM('Rozpis zápasů'!$F$1:$O$162,$B95,AO91:AO92))</f>
        <v/>
      </c>
      <c r="AP95" s="11" t="str">
        <f>IF(AP92="","",DSUM('Rozpis zápasů'!$F$1:$O$162,$B95,AP91:AP92))</f>
        <v/>
      </c>
      <c r="AQ95" s="13" t="str">
        <f>IF(AQ92="","",DSUM('Rozpis zápasů'!$F$1:$O$162,$B95,AQ91:AQ92))</f>
        <v/>
      </c>
      <c r="AR95" s="10" t="str">
        <f>IF(AR92="","",DSUM('Rozpis zápasů'!$F$1:$O$162,$B95,AR91:AR92))</f>
        <v/>
      </c>
      <c r="AS95" s="10" t="str">
        <f>IF(AS92="","",DSUM('Rozpis zápasů'!$F$1:$O$162,$B95,AS91:AS92))</f>
        <v/>
      </c>
      <c r="AT95" s="10" t="str">
        <f>IF(AT92="","",DSUM('Rozpis zápasů'!$F$1:$O$162,$B95,AT91:AT92))</f>
        <v/>
      </c>
      <c r="AU95" s="10" t="str">
        <f>IF(AU92="","",DSUM('Rozpis zápasů'!$F$1:$O$162,$B95,AU91:AU92))</f>
        <v/>
      </c>
      <c r="AV95" s="10">
        <f>IF(AV92="","",DSUM('Rozpis zápasů'!$F$1:$O$162,$B95,AV91:AV92))</f>
        <v>0</v>
      </c>
      <c r="AW95" s="10" t="str">
        <f>IF(AW92="","",DSUM('Rozpis zápasů'!$F$1:$O$162,$B95,AW91:AW92))</f>
        <v/>
      </c>
      <c r="AX95" s="11" t="str">
        <f>IF(AX92="","",DSUM('Rozpis zápasů'!$F$1:$O$162,$B95,AX91:AX92))</f>
        <v/>
      </c>
      <c r="AY95" s="13" t="str">
        <f>IF(AY92="","",DSUM('Rozpis zápasů'!$F$1:$O$162,$B95,AY91:AY92))</f>
        <v/>
      </c>
      <c r="AZ95" s="10" t="str">
        <f>IF(AZ92="","",DSUM('Rozpis zápasů'!$F$1:$O$162,$B95,AZ91:AZ92))</f>
        <v/>
      </c>
      <c r="BA95" s="10" t="str">
        <f>IF(BA92="","",DSUM('Rozpis zápasů'!$F$1:$O$162,$B95,BA91:BA92))</f>
        <v/>
      </c>
      <c r="BB95" s="10" t="str">
        <f>IF(BB92="","",DSUM('Rozpis zápasů'!$F$1:$O$162,$B95,BB91:BB92))</f>
        <v/>
      </c>
      <c r="BC95" s="10" t="str">
        <f>IF(BC92="","",DSUM('Rozpis zápasů'!$F$1:$O$162,$B95,BC91:BC92))</f>
        <v/>
      </c>
      <c r="BD95" s="10" t="str">
        <f>IF(BD92="","",DSUM('Rozpis zápasů'!$F$1:$O$162,$B95,BD91:BD92))</f>
        <v/>
      </c>
      <c r="BE95" s="10" t="str">
        <f>IF(BE92="","",DSUM('Rozpis zápasů'!$F$1:$O$162,$B95,BE91:BE92))</f>
        <v/>
      </c>
      <c r="BF95" s="11" t="str">
        <f>IF(BF92="","",DSUM('Rozpis zápasů'!$F$1:$O$162,$B95,BF91:BF92))</f>
        <v/>
      </c>
      <c r="BG95" s="13" t="str">
        <f>IF(BG92="","",DSUM('Rozpis zápasů'!$F$1:$O$162,$B95,BG91:BG92))</f>
        <v/>
      </c>
      <c r="BH95" s="10" t="str">
        <f>IF(BH92="","",DSUM('Rozpis zápasů'!$F$1:$O$162,$B95,BH91:BH92))</f>
        <v/>
      </c>
      <c r="BI95" s="10" t="str">
        <f>IF(BI92="","",DSUM('Rozpis zápasů'!$F$1:$O$162,$B95,BI91:BI92))</f>
        <v/>
      </c>
      <c r="BJ95" s="10" t="str">
        <f>IF(BJ92="","",DSUM('Rozpis zápasů'!$F$1:$O$162,$B95,BJ91:BJ92))</f>
        <v/>
      </c>
      <c r="BK95" s="10" t="str">
        <f>IF(BK92="","",DSUM('Rozpis zápasů'!$F$1:$O$162,$B95,BK91:BK92))</f>
        <v/>
      </c>
      <c r="BL95" s="10" t="str">
        <f>IF(BL92="","",DSUM('Rozpis zápasů'!$F$1:$O$162,$B95,BL91:BL92))</f>
        <v/>
      </c>
      <c r="BM95" s="10" t="str">
        <f>IF(BM92="","",DSUM('Rozpis zápasů'!$F$1:$O$162,$B95,BM91:BM92))</f>
        <v/>
      </c>
      <c r="BN95" s="11" t="str">
        <f>IF(BN92="","",DSUM('Rozpis zápasů'!$F$1:$O$162,$B95,BN91:BN92))</f>
        <v/>
      </c>
    </row>
    <row r="96" spans="1:66" x14ac:dyDescent="0.25">
      <c r="A96" s="2096"/>
      <c r="B96" s="2097"/>
      <c r="C96" s="271" t="s">
        <v>19</v>
      </c>
      <c r="D96" s="272" t="s">
        <v>19</v>
      </c>
      <c r="E96" s="272" t="s">
        <v>19</v>
      </c>
      <c r="F96" s="272" t="s">
        <v>19</v>
      </c>
      <c r="G96" s="272" t="s">
        <v>19</v>
      </c>
      <c r="H96" s="272" t="s">
        <v>19</v>
      </c>
      <c r="I96" s="272" t="s">
        <v>19</v>
      </c>
      <c r="J96" s="273" t="s">
        <v>19</v>
      </c>
      <c r="K96" s="271" t="s">
        <v>19</v>
      </c>
      <c r="L96" s="272" t="s">
        <v>19</v>
      </c>
      <c r="M96" s="272" t="s">
        <v>19</v>
      </c>
      <c r="N96" s="272" t="s">
        <v>19</v>
      </c>
      <c r="O96" s="272" t="s">
        <v>19</v>
      </c>
      <c r="P96" s="272" t="s">
        <v>19</v>
      </c>
      <c r="Q96" s="272" t="s">
        <v>19</v>
      </c>
      <c r="R96" s="273" t="s">
        <v>19</v>
      </c>
      <c r="S96" s="271" t="s">
        <v>19</v>
      </c>
      <c r="T96" s="272" t="s">
        <v>19</v>
      </c>
      <c r="U96" s="272" t="s">
        <v>19</v>
      </c>
      <c r="V96" s="272" t="s">
        <v>19</v>
      </c>
      <c r="W96" s="272" t="s">
        <v>19</v>
      </c>
      <c r="X96" s="272" t="s">
        <v>19</v>
      </c>
      <c r="Y96" s="272" t="s">
        <v>19</v>
      </c>
      <c r="Z96" s="273" t="s">
        <v>19</v>
      </c>
      <c r="AA96" s="271" t="s">
        <v>19</v>
      </c>
      <c r="AB96" s="272" t="s">
        <v>19</v>
      </c>
      <c r="AC96" s="272" t="s">
        <v>19</v>
      </c>
      <c r="AD96" s="272" t="s">
        <v>19</v>
      </c>
      <c r="AE96" s="272" t="s">
        <v>19</v>
      </c>
      <c r="AF96" s="272" t="s">
        <v>19</v>
      </c>
      <c r="AG96" s="272" t="s">
        <v>19</v>
      </c>
      <c r="AH96" s="273" t="s">
        <v>19</v>
      </c>
      <c r="AI96" s="271" t="s">
        <v>19</v>
      </c>
      <c r="AJ96" s="272" t="s">
        <v>19</v>
      </c>
      <c r="AK96" s="272" t="s">
        <v>19</v>
      </c>
      <c r="AL96" s="272" t="s">
        <v>19</v>
      </c>
      <c r="AM96" s="272" t="s">
        <v>19</v>
      </c>
      <c r="AN96" s="272" t="s">
        <v>19</v>
      </c>
      <c r="AO96" s="272" t="s">
        <v>19</v>
      </c>
      <c r="AP96" s="273" t="s">
        <v>19</v>
      </c>
      <c r="AQ96" s="271" t="s">
        <v>19</v>
      </c>
      <c r="AR96" s="272" t="s">
        <v>19</v>
      </c>
      <c r="AS96" s="272" t="s">
        <v>19</v>
      </c>
      <c r="AT96" s="272" t="s">
        <v>19</v>
      </c>
      <c r="AU96" s="272" t="s">
        <v>19</v>
      </c>
      <c r="AV96" s="272" t="s">
        <v>19</v>
      </c>
      <c r="AW96" s="272" t="s">
        <v>19</v>
      </c>
      <c r="AX96" s="273" t="s">
        <v>19</v>
      </c>
      <c r="AY96" s="271" t="s">
        <v>19</v>
      </c>
      <c r="AZ96" s="272" t="s">
        <v>19</v>
      </c>
      <c r="BA96" s="272" t="s">
        <v>19</v>
      </c>
      <c r="BB96" s="272" t="s">
        <v>19</v>
      </c>
      <c r="BC96" s="272" t="s">
        <v>19</v>
      </c>
      <c r="BD96" s="272" t="s">
        <v>19</v>
      </c>
      <c r="BE96" s="272" t="s">
        <v>19</v>
      </c>
      <c r="BF96" s="273" t="s">
        <v>19</v>
      </c>
      <c r="BG96" s="271" t="s">
        <v>19</v>
      </c>
      <c r="BH96" s="272" t="s">
        <v>19</v>
      </c>
      <c r="BI96" s="272" t="s">
        <v>19</v>
      </c>
      <c r="BJ96" s="272" t="s">
        <v>19</v>
      </c>
      <c r="BK96" s="272" t="s">
        <v>19</v>
      </c>
      <c r="BL96" s="272" t="s">
        <v>19</v>
      </c>
      <c r="BM96" s="272" t="s">
        <v>19</v>
      </c>
      <c r="BN96" s="273" t="s">
        <v>19</v>
      </c>
    </row>
    <row r="97" spans="1:66" x14ac:dyDescent="0.25">
      <c r="A97" s="2098"/>
      <c r="B97" s="2099"/>
      <c r="C97" s="978" t="str">
        <f>C92</f>
        <v/>
      </c>
      <c r="D97" s="979">
        <f t="shared" ref="D97:BN97" si="223">D92</f>
        <v>32</v>
      </c>
      <c r="E97" s="979">
        <f t="shared" si="223"/>
        <v>33</v>
      </c>
      <c r="F97" s="979" t="str">
        <f t="shared" si="223"/>
        <v/>
      </c>
      <c r="G97" s="979" t="str">
        <f t="shared" si="223"/>
        <v/>
      </c>
      <c r="H97" s="979" t="str">
        <f t="shared" si="223"/>
        <v/>
      </c>
      <c r="I97" s="979" t="str">
        <f t="shared" si="223"/>
        <v/>
      </c>
      <c r="J97" s="980" t="str">
        <f t="shared" si="223"/>
        <v/>
      </c>
      <c r="K97" s="978" t="str">
        <f t="shared" si="223"/>
        <v/>
      </c>
      <c r="L97" s="979" t="str">
        <f t="shared" si="223"/>
        <v/>
      </c>
      <c r="M97" s="979" t="str">
        <f t="shared" si="223"/>
        <v/>
      </c>
      <c r="N97" s="979" t="str">
        <f t="shared" si="223"/>
        <v/>
      </c>
      <c r="O97" s="979" t="str">
        <f t="shared" si="223"/>
        <v/>
      </c>
      <c r="P97" s="979" t="str">
        <f t="shared" si="223"/>
        <v/>
      </c>
      <c r="Q97" s="979" t="str">
        <f t="shared" si="223"/>
        <v/>
      </c>
      <c r="R97" s="980" t="str">
        <f t="shared" si="223"/>
        <v/>
      </c>
      <c r="S97" s="978">
        <f t="shared" si="223"/>
        <v>31</v>
      </c>
      <c r="T97" s="979" t="str">
        <f t="shared" si="223"/>
        <v/>
      </c>
      <c r="U97" s="979" t="str">
        <f t="shared" si="223"/>
        <v/>
      </c>
      <c r="V97" s="979">
        <f t="shared" si="223"/>
        <v>34</v>
      </c>
      <c r="W97" s="979" t="str">
        <f t="shared" si="223"/>
        <v/>
      </c>
      <c r="X97" s="979" t="str">
        <f t="shared" si="223"/>
        <v/>
      </c>
      <c r="Y97" s="979" t="str">
        <f t="shared" si="223"/>
        <v/>
      </c>
      <c r="Z97" s="980" t="str">
        <f t="shared" si="223"/>
        <v/>
      </c>
      <c r="AA97" s="978" t="str">
        <f t="shared" si="223"/>
        <v/>
      </c>
      <c r="AB97" s="979" t="str">
        <f t="shared" si="223"/>
        <v/>
      </c>
      <c r="AC97" s="979" t="str">
        <f t="shared" si="223"/>
        <v/>
      </c>
      <c r="AD97" s="979" t="str">
        <f t="shared" si="223"/>
        <v/>
      </c>
      <c r="AE97" s="979" t="str">
        <f t="shared" si="223"/>
        <v/>
      </c>
      <c r="AF97" s="979" t="str">
        <f t="shared" si="223"/>
        <v/>
      </c>
      <c r="AG97" s="979" t="str">
        <f t="shared" si="223"/>
        <v/>
      </c>
      <c r="AH97" s="980" t="str">
        <f t="shared" si="223"/>
        <v/>
      </c>
      <c r="AI97" s="978" t="str">
        <f t="shared" si="223"/>
        <v/>
      </c>
      <c r="AJ97" s="979" t="str">
        <f t="shared" si="223"/>
        <v/>
      </c>
      <c r="AK97" s="979" t="str">
        <f t="shared" si="223"/>
        <v/>
      </c>
      <c r="AL97" s="979" t="str">
        <f t="shared" si="223"/>
        <v/>
      </c>
      <c r="AM97" s="979">
        <f t="shared" si="223"/>
        <v>35</v>
      </c>
      <c r="AN97" s="979" t="str">
        <f t="shared" si="223"/>
        <v/>
      </c>
      <c r="AO97" s="979" t="str">
        <f t="shared" si="223"/>
        <v/>
      </c>
      <c r="AP97" s="980" t="str">
        <f t="shared" si="223"/>
        <v/>
      </c>
      <c r="AQ97" s="978" t="str">
        <f t="shared" si="223"/>
        <v/>
      </c>
      <c r="AR97" s="979" t="str">
        <f t="shared" si="223"/>
        <v/>
      </c>
      <c r="AS97" s="979" t="str">
        <f t="shared" si="223"/>
        <v/>
      </c>
      <c r="AT97" s="979" t="str">
        <f t="shared" si="223"/>
        <v/>
      </c>
      <c r="AU97" s="979" t="str">
        <f t="shared" si="223"/>
        <v/>
      </c>
      <c r="AV97" s="979">
        <f t="shared" si="223"/>
        <v>36</v>
      </c>
      <c r="AW97" s="979" t="str">
        <f t="shared" si="223"/>
        <v/>
      </c>
      <c r="AX97" s="980" t="str">
        <f t="shared" si="223"/>
        <v/>
      </c>
      <c r="AY97" s="978" t="str">
        <f t="shared" si="223"/>
        <v/>
      </c>
      <c r="AZ97" s="979" t="str">
        <f t="shared" si="223"/>
        <v/>
      </c>
      <c r="BA97" s="979" t="str">
        <f t="shared" si="223"/>
        <v/>
      </c>
      <c r="BB97" s="979" t="str">
        <f t="shared" si="223"/>
        <v/>
      </c>
      <c r="BC97" s="979" t="str">
        <f t="shared" si="223"/>
        <v/>
      </c>
      <c r="BD97" s="979" t="str">
        <f t="shared" si="223"/>
        <v/>
      </c>
      <c r="BE97" s="979" t="str">
        <f t="shared" si="223"/>
        <v/>
      </c>
      <c r="BF97" s="980" t="str">
        <f t="shared" si="223"/>
        <v/>
      </c>
      <c r="BG97" s="978" t="str">
        <f t="shared" si="223"/>
        <v/>
      </c>
      <c r="BH97" s="979" t="str">
        <f t="shared" si="223"/>
        <v/>
      </c>
      <c r="BI97" s="979" t="str">
        <f t="shared" si="223"/>
        <v/>
      </c>
      <c r="BJ97" s="979" t="str">
        <f t="shared" si="223"/>
        <v/>
      </c>
      <c r="BK97" s="979" t="str">
        <f t="shared" si="223"/>
        <v/>
      </c>
      <c r="BL97" s="979" t="str">
        <f t="shared" si="223"/>
        <v/>
      </c>
      <c r="BM97" s="979" t="str">
        <f t="shared" si="223"/>
        <v/>
      </c>
      <c r="BN97" s="980" t="str">
        <f t="shared" si="223"/>
        <v/>
      </c>
    </row>
    <row r="98" spans="1:66" ht="15.75" x14ac:dyDescent="0.25">
      <c r="A98" s="275" t="s">
        <v>27</v>
      </c>
      <c r="B98" s="279" t="s">
        <v>59</v>
      </c>
      <c r="C98" s="27" t="str">
        <f>IF(C97="","",DSUM('Rozpis zápasů'!$F$1:$O$162,$B98,C96:C97))</f>
        <v/>
      </c>
      <c r="D98" s="6">
        <f>IF(D97="","",DSUM('Rozpis zápasů'!$F$1:$O$162,$B98,D96:D97))</f>
        <v>1</v>
      </c>
      <c r="E98" s="6">
        <f>IF(E97="","",DSUM('Rozpis zápasů'!$F$1:$O$162,$B98,E96:E97))</f>
        <v>0</v>
      </c>
      <c r="F98" s="6" t="str">
        <f>IF(F97="","",DSUM('Rozpis zápasů'!$F$1:$O$162,$B98,F96:F97))</f>
        <v/>
      </c>
      <c r="G98" s="6" t="str">
        <f>IF(G97="","",DSUM('Rozpis zápasů'!$F$1:$O$162,$B98,G96:G97))</f>
        <v/>
      </c>
      <c r="H98" s="6" t="str">
        <f>IF(H97="","",DSUM('Rozpis zápasů'!$F$1:$O$162,$B98,H96:H97))</f>
        <v/>
      </c>
      <c r="I98" s="6" t="str">
        <f>IF(I97="","",DSUM('Rozpis zápasů'!$F$1:$O$162,$B98,I96:I97))</f>
        <v/>
      </c>
      <c r="J98" s="9" t="str">
        <f>IF(J97="","",DSUM('Rozpis zápasů'!$F$1:$O$162,$B98,J96:J97))</f>
        <v/>
      </c>
      <c r="K98" s="27" t="str">
        <f>IF(K97="","",DSUM('Rozpis zápasů'!$F$1:$O$162,$B98,K96:K97))</f>
        <v/>
      </c>
      <c r="L98" s="6" t="str">
        <f>IF(L97="","",DSUM('Rozpis zápasů'!$F$1:$O$162,$B98,L96:L97))</f>
        <v/>
      </c>
      <c r="M98" s="6" t="str">
        <f>IF(M97="","",DSUM('Rozpis zápasů'!$F$1:$O$162,$B98,M96:M97))</f>
        <v/>
      </c>
      <c r="N98" s="6" t="str">
        <f>IF(N97="","",DSUM('Rozpis zápasů'!$F$1:$O$162,$B98,N96:N97))</f>
        <v/>
      </c>
      <c r="O98" s="6" t="str">
        <f>IF(O97="","",DSUM('Rozpis zápasů'!$F$1:$O$162,$B98,O96:O97))</f>
        <v/>
      </c>
      <c r="P98" s="6" t="str">
        <f>IF(P97="","",DSUM('Rozpis zápasů'!$F$1:$O$162,$B98,P96:P97))</f>
        <v/>
      </c>
      <c r="Q98" s="6" t="str">
        <f>IF(Q97="","",DSUM('Rozpis zápasů'!$F$1:$O$162,$B98,Q96:Q97))</f>
        <v/>
      </c>
      <c r="R98" s="9" t="str">
        <f>IF(R97="","",DSUM('Rozpis zápasů'!$F$1:$O$162,$B98,R96:R97))</f>
        <v/>
      </c>
      <c r="S98" s="27">
        <f>IF(S97="","",DSUM('Rozpis zápasů'!$F$1:$O$162,$B98,S96:S97))</f>
        <v>0</v>
      </c>
      <c r="T98" s="6" t="str">
        <f>IF(T97="","",DSUM('Rozpis zápasů'!$F$1:$O$162,$B98,T96:T97))</f>
        <v/>
      </c>
      <c r="U98" s="6" t="str">
        <f>IF(U97="","",DSUM('Rozpis zápasů'!$F$1:$O$162,$B98,U96:U97))</f>
        <v/>
      </c>
      <c r="V98" s="6">
        <f>IF(V97="","",DSUM('Rozpis zápasů'!$F$1:$O$162,$B98,V96:V97))</f>
        <v>0</v>
      </c>
      <c r="W98" s="6" t="str">
        <f>IF(W97="","",DSUM('Rozpis zápasů'!$F$1:$O$162,$B98,W96:W97))</f>
        <v/>
      </c>
      <c r="X98" s="6" t="str">
        <f>IF(X97="","",DSUM('Rozpis zápasů'!$F$1:$O$162,$B98,X96:X97))</f>
        <v/>
      </c>
      <c r="Y98" s="6" t="str">
        <f>IF(Y97="","",DSUM('Rozpis zápasů'!$F$1:$O$162,$B98,Y96:Y97))</f>
        <v/>
      </c>
      <c r="Z98" s="9" t="str">
        <f>IF(Z97="","",DSUM('Rozpis zápasů'!$F$1:$O$162,$B98,Z96:Z97))</f>
        <v/>
      </c>
      <c r="AA98" s="27" t="str">
        <f>IF(AA97="","",DSUM('Rozpis zápasů'!$F$1:$O$162,$B98,AA96:AA97))</f>
        <v/>
      </c>
      <c r="AB98" s="6" t="str">
        <f>IF(AB97="","",DSUM('Rozpis zápasů'!$F$1:$O$162,$B98,AB96:AB97))</f>
        <v/>
      </c>
      <c r="AC98" s="6" t="str">
        <f>IF(AC97="","",DSUM('Rozpis zápasů'!$F$1:$O$162,$B98,AC96:AC97))</f>
        <v/>
      </c>
      <c r="AD98" s="6" t="str">
        <f>IF(AD97="","",DSUM('Rozpis zápasů'!$F$1:$O$162,$B98,AD96:AD97))</f>
        <v/>
      </c>
      <c r="AE98" s="6" t="str">
        <f>IF(AE97="","",DSUM('Rozpis zápasů'!$F$1:$O$162,$B98,AE96:AE97))</f>
        <v/>
      </c>
      <c r="AF98" s="6" t="str">
        <f>IF(AF97="","",DSUM('Rozpis zápasů'!$F$1:$O$162,$B98,AF96:AF97))</f>
        <v/>
      </c>
      <c r="AG98" s="6" t="str">
        <f>IF(AG97="","",DSUM('Rozpis zápasů'!$F$1:$O$162,$B98,AG96:AG97))</f>
        <v/>
      </c>
      <c r="AH98" s="9" t="str">
        <f>IF(AH97="","",DSUM('Rozpis zápasů'!$F$1:$O$162,$B98,AH96:AH97))</f>
        <v/>
      </c>
      <c r="AI98" s="27" t="str">
        <f>IF(AI97="","",DSUM('Rozpis zápasů'!$F$1:$O$162,$B98,AI96:AI97))</f>
        <v/>
      </c>
      <c r="AJ98" s="6" t="str">
        <f>IF(AJ97="","",DSUM('Rozpis zápasů'!$F$1:$O$162,$B98,AJ96:AJ97))</f>
        <v/>
      </c>
      <c r="AK98" s="6" t="str">
        <f>IF(AK97="","",DSUM('Rozpis zápasů'!$F$1:$O$162,$B98,AK96:AK97))</f>
        <v/>
      </c>
      <c r="AL98" s="6" t="str">
        <f>IF(AL97="","",DSUM('Rozpis zápasů'!$F$1:$O$162,$B98,AL96:AL97))</f>
        <v/>
      </c>
      <c r="AM98" s="6">
        <f>IF(AM97="","",DSUM('Rozpis zápasů'!$F$1:$O$162,$B98,AM96:AM97))</f>
        <v>0</v>
      </c>
      <c r="AN98" s="6" t="str">
        <f>IF(AN97="","",DSUM('Rozpis zápasů'!$F$1:$O$162,$B98,AN96:AN97))</f>
        <v/>
      </c>
      <c r="AO98" s="6" t="str">
        <f>IF(AO97="","",DSUM('Rozpis zápasů'!$F$1:$O$162,$B98,AO96:AO97))</f>
        <v/>
      </c>
      <c r="AP98" s="9" t="str">
        <f>IF(AP97="","",DSUM('Rozpis zápasů'!$F$1:$O$162,$B98,AP96:AP97))</f>
        <v/>
      </c>
      <c r="AQ98" s="27" t="str">
        <f>IF(AQ97="","",DSUM('Rozpis zápasů'!$F$1:$O$162,$B98,AQ96:AQ97))</f>
        <v/>
      </c>
      <c r="AR98" s="6" t="str">
        <f>IF(AR97="","",DSUM('Rozpis zápasů'!$F$1:$O$162,$B98,AR96:AR97))</f>
        <v/>
      </c>
      <c r="AS98" s="6" t="str">
        <f>IF(AS97="","",DSUM('Rozpis zápasů'!$F$1:$O$162,$B98,AS96:AS97))</f>
        <v/>
      </c>
      <c r="AT98" s="6" t="str">
        <f>IF(AT97="","",DSUM('Rozpis zápasů'!$F$1:$O$162,$B98,AT96:AT97))</f>
        <v/>
      </c>
      <c r="AU98" s="6" t="str">
        <f>IF(AU97="","",DSUM('Rozpis zápasů'!$F$1:$O$162,$B98,AU96:AU97))</f>
        <v/>
      </c>
      <c r="AV98" s="6">
        <f>IF(AV97="","",DSUM('Rozpis zápasů'!$F$1:$O$162,$B98,AV96:AV97))</f>
        <v>0</v>
      </c>
      <c r="AW98" s="6" t="str">
        <f>IF(AW97="","",DSUM('Rozpis zápasů'!$F$1:$O$162,$B98,AW96:AW97))</f>
        <v/>
      </c>
      <c r="AX98" s="9" t="str">
        <f>IF(AX97="","",DSUM('Rozpis zápasů'!$F$1:$O$162,$B98,AX96:AX97))</f>
        <v/>
      </c>
      <c r="AY98" s="27" t="str">
        <f>IF(AY97="","",DSUM('Rozpis zápasů'!$F$1:$O$162,$B98,AY96:AY97))</f>
        <v/>
      </c>
      <c r="AZ98" s="6" t="str">
        <f>IF(AZ97="","",DSUM('Rozpis zápasů'!$F$1:$O$162,$B98,AZ96:AZ97))</f>
        <v/>
      </c>
      <c r="BA98" s="6" t="str">
        <f>IF(BA97="","",DSUM('Rozpis zápasů'!$F$1:$O$162,$B98,BA96:BA97))</f>
        <v/>
      </c>
      <c r="BB98" s="6" t="str">
        <f>IF(BB97="","",DSUM('Rozpis zápasů'!$F$1:$O$162,$B98,BB96:BB97))</f>
        <v/>
      </c>
      <c r="BC98" s="6" t="str">
        <f>IF(BC97="","",DSUM('Rozpis zápasů'!$F$1:$O$162,$B98,BC96:BC97))</f>
        <v/>
      </c>
      <c r="BD98" s="6" t="str">
        <f>IF(BD97="","",DSUM('Rozpis zápasů'!$F$1:$O$162,$B98,BD96:BD97))</f>
        <v/>
      </c>
      <c r="BE98" s="6" t="str">
        <f>IF(BE97="","",DSUM('Rozpis zápasů'!$F$1:$O$162,$B98,BE96:BE97))</f>
        <v/>
      </c>
      <c r="BF98" s="9" t="str">
        <f>IF(BF97="","",DSUM('Rozpis zápasů'!$F$1:$O$162,$B98,BF96:BF97))</f>
        <v/>
      </c>
      <c r="BG98" s="27" t="str">
        <f>IF(BG97="","",DSUM('Rozpis zápasů'!$F$1:$O$162,$B98,BG96:BG97))</f>
        <v/>
      </c>
      <c r="BH98" s="6" t="str">
        <f>IF(BH97="","",DSUM('Rozpis zápasů'!$F$1:$O$162,$B98,BH96:BH97))</f>
        <v/>
      </c>
      <c r="BI98" s="6" t="str">
        <f>IF(BI97="","",DSUM('Rozpis zápasů'!$F$1:$O$162,$B98,BI96:BI97))</f>
        <v/>
      </c>
      <c r="BJ98" s="6" t="str">
        <f>IF(BJ97="","",DSUM('Rozpis zápasů'!$F$1:$O$162,$B98,BJ96:BJ97))</f>
        <v/>
      </c>
      <c r="BK98" s="6" t="str">
        <f>IF(BK97="","",DSUM('Rozpis zápasů'!$F$1:$O$162,$B98,BK96:BK97))</f>
        <v/>
      </c>
      <c r="BL98" s="6" t="str">
        <f>IF(BL97="","",DSUM('Rozpis zápasů'!$F$1:$O$162,$B98,BL96:BL97))</f>
        <v/>
      </c>
      <c r="BM98" s="6" t="str">
        <f>IF(BM97="","",DSUM('Rozpis zápasů'!$F$1:$O$162,$B98,BM96:BM97))</f>
        <v/>
      </c>
      <c r="BN98" s="9" t="str">
        <f>IF(BN97="","",DSUM('Rozpis zápasů'!$F$1:$O$162,$B98,BN96:BN97))</f>
        <v/>
      </c>
    </row>
    <row r="99" spans="1:66" ht="15.75" x14ac:dyDescent="0.25">
      <c r="A99" s="275" t="s">
        <v>29</v>
      </c>
      <c r="B99" s="279" t="s">
        <v>21</v>
      </c>
      <c r="C99" s="27" t="str">
        <f>IF(C97="","",DSUM('Rozpis zápasů'!$F$1:$O$162,$B99,C96:C97))</f>
        <v/>
      </c>
      <c r="D99" s="6">
        <f>IF(D97="","",DSUM('Rozpis zápasů'!$F$1:$O$162,$B99,D96:D97))</f>
        <v>2</v>
      </c>
      <c r="E99" s="6">
        <f>IF(E97="","",DSUM('Rozpis zápasů'!$F$1:$O$162,$B99,E96:E97))</f>
        <v>0</v>
      </c>
      <c r="F99" s="6" t="str">
        <f>IF(F97="","",DSUM('Rozpis zápasů'!$F$1:$O$162,$B99,F96:F97))</f>
        <v/>
      </c>
      <c r="G99" s="6" t="str">
        <f>IF(G97="","",DSUM('Rozpis zápasů'!$F$1:$O$162,$B99,G96:G97))</f>
        <v/>
      </c>
      <c r="H99" s="6" t="str">
        <f>IF(H97="","",DSUM('Rozpis zápasů'!$F$1:$O$162,$B99,H96:H97))</f>
        <v/>
      </c>
      <c r="I99" s="6" t="str">
        <f>IF(I97="","",DSUM('Rozpis zápasů'!$F$1:$O$162,$B99,I96:I97))</f>
        <v/>
      </c>
      <c r="J99" s="9" t="str">
        <f>IF(J97="","",DSUM('Rozpis zápasů'!$F$1:$O$162,$B99,J96:J97))</f>
        <v/>
      </c>
      <c r="K99" s="27" t="str">
        <f>IF(K97="","",DSUM('Rozpis zápasů'!$F$1:$O$162,$B99,K96:K97))</f>
        <v/>
      </c>
      <c r="L99" s="6" t="str">
        <f>IF(L97="","",DSUM('Rozpis zápasů'!$F$1:$O$162,$B99,L96:L97))</f>
        <v/>
      </c>
      <c r="M99" s="6" t="str">
        <f>IF(M97="","",DSUM('Rozpis zápasů'!$F$1:$O$162,$B99,M96:M97))</f>
        <v/>
      </c>
      <c r="N99" s="6" t="str">
        <f>IF(N97="","",DSUM('Rozpis zápasů'!$F$1:$O$162,$B99,N96:N97))</f>
        <v/>
      </c>
      <c r="O99" s="6" t="str">
        <f>IF(O97="","",DSUM('Rozpis zápasů'!$F$1:$O$162,$B99,O96:O97))</f>
        <v/>
      </c>
      <c r="P99" s="6" t="str">
        <f>IF(P97="","",DSUM('Rozpis zápasů'!$F$1:$O$162,$B99,P96:P97))</f>
        <v/>
      </c>
      <c r="Q99" s="6" t="str">
        <f>IF(Q97="","",DSUM('Rozpis zápasů'!$F$1:$O$162,$B99,Q96:Q97))</f>
        <v/>
      </c>
      <c r="R99" s="9" t="str">
        <f>IF(R97="","",DSUM('Rozpis zápasů'!$F$1:$O$162,$B99,R96:R97))</f>
        <v/>
      </c>
      <c r="S99" s="27">
        <f>IF(S97="","",DSUM('Rozpis zápasů'!$F$1:$O$162,$B99,S96:S97))</f>
        <v>0</v>
      </c>
      <c r="T99" s="6" t="str">
        <f>IF(T97="","",DSUM('Rozpis zápasů'!$F$1:$O$162,$B99,T96:T97))</f>
        <v/>
      </c>
      <c r="U99" s="6" t="str">
        <f>IF(U97="","",DSUM('Rozpis zápasů'!$F$1:$O$162,$B99,U96:U97))</f>
        <v/>
      </c>
      <c r="V99" s="6">
        <f>IF(V97="","",DSUM('Rozpis zápasů'!$F$1:$O$162,$B99,V96:V97))</f>
        <v>1</v>
      </c>
      <c r="W99" s="6" t="str">
        <f>IF(W97="","",DSUM('Rozpis zápasů'!$F$1:$O$162,$B99,W96:W97))</f>
        <v/>
      </c>
      <c r="X99" s="6" t="str">
        <f>IF(X97="","",DSUM('Rozpis zápasů'!$F$1:$O$162,$B99,X96:X97))</f>
        <v/>
      </c>
      <c r="Y99" s="6" t="str">
        <f>IF(Y97="","",DSUM('Rozpis zápasů'!$F$1:$O$162,$B99,Y96:Y97))</f>
        <v/>
      </c>
      <c r="Z99" s="9" t="str">
        <f>IF(Z97="","",DSUM('Rozpis zápasů'!$F$1:$O$162,$B99,Z96:Z97))</f>
        <v/>
      </c>
      <c r="AA99" s="27" t="str">
        <f>IF(AA97="","",DSUM('Rozpis zápasů'!$F$1:$O$162,$B99,AA96:AA97))</f>
        <v/>
      </c>
      <c r="AB99" s="6" t="str">
        <f>IF(AB97="","",DSUM('Rozpis zápasů'!$F$1:$O$162,$B99,AB96:AB97))</f>
        <v/>
      </c>
      <c r="AC99" s="6" t="str">
        <f>IF(AC97="","",DSUM('Rozpis zápasů'!$F$1:$O$162,$B99,AC96:AC97))</f>
        <v/>
      </c>
      <c r="AD99" s="6" t="str">
        <f>IF(AD97="","",DSUM('Rozpis zápasů'!$F$1:$O$162,$B99,AD96:AD97))</f>
        <v/>
      </c>
      <c r="AE99" s="6" t="str">
        <f>IF(AE97="","",DSUM('Rozpis zápasů'!$F$1:$O$162,$B99,AE96:AE97))</f>
        <v/>
      </c>
      <c r="AF99" s="6" t="str">
        <f>IF(AF97="","",DSUM('Rozpis zápasů'!$F$1:$O$162,$B99,AF96:AF97))</f>
        <v/>
      </c>
      <c r="AG99" s="6" t="str">
        <f>IF(AG97="","",DSUM('Rozpis zápasů'!$F$1:$O$162,$B99,AG96:AG97))</f>
        <v/>
      </c>
      <c r="AH99" s="9" t="str">
        <f>IF(AH97="","",DSUM('Rozpis zápasů'!$F$1:$O$162,$B99,AH96:AH97))</f>
        <v/>
      </c>
      <c r="AI99" s="27" t="str">
        <f>IF(AI97="","",DSUM('Rozpis zápasů'!$F$1:$O$162,$B99,AI96:AI97))</f>
        <v/>
      </c>
      <c r="AJ99" s="6" t="str">
        <f>IF(AJ97="","",DSUM('Rozpis zápasů'!$F$1:$O$162,$B99,AJ96:AJ97))</f>
        <v/>
      </c>
      <c r="AK99" s="6" t="str">
        <f>IF(AK97="","",DSUM('Rozpis zápasů'!$F$1:$O$162,$B99,AK96:AK97))</f>
        <v/>
      </c>
      <c r="AL99" s="6" t="str">
        <f>IF(AL97="","",DSUM('Rozpis zápasů'!$F$1:$O$162,$B99,AL96:AL97))</f>
        <v/>
      </c>
      <c r="AM99" s="6">
        <f>IF(AM97="","",DSUM('Rozpis zápasů'!$F$1:$O$162,$B99,AM96:AM97))</f>
        <v>0</v>
      </c>
      <c r="AN99" s="6" t="str">
        <f>IF(AN97="","",DSUM('Rozpis zápasů'!$F$1:$O$162,$B99,AN96:AN97))</f>
        <v/>
      </c>
      <c r="AO99" s="6" t="str">
        <f>IF(AO97="","",DSUM('Rozpis zápasů'!$F$1:$O$162,$B99,AO96:AO97))</f>
        <v/>
      </c>
      <c r="AP99" s="9" t="str">
        <f>IF(AP97="","",DSUM('Rozpis zápasů'!$F$1:$O$162,$B99,AP96:AP97))</f>
        <v/>
      </c>
      <c r="AQ99" s="27" t="str">
        <f>IF(AQ97="","",DSUM('Rozpis zápasů'!$F$1:$O$162,$B99,AQ96:AQ97))</f>
        <v/>
      </c>
      <c r="AR99" s="6" t="str">
        <f>IF(AR97="","",DSUM('Rozpis zápasů'!$F$1:$O$162,$B99,AR96:AR97))</f>
        <v/>
      </c>
      <c r="AS99" s="6" t="str">
        <f>IF(AS97="","",DSUM('Rozpis zápasů'!$F$1:$O$162,$B99,AS96:AS97))</f>
        <v/>
      </c>
      <c r="AT99" s="6" t="str">
        <f>IF(AT97="","",DSUM('Rozpis zápasů'!$F$1:$O$162,$B99,AT96:AT97))</f>
        <v/>
      </c>
      <c r="AU99" s="6" t="str">
        <f>IF(AU97="","",DSUM('Rozpis zápasů'!$F$1:$O$162,$B99,AU96:AU97))</f>
        <v/>
      </c>
      <c r="AV99" s="6">
        <f>IF(AV97="","",DSUM('Rozpis zápasů'!$F$1:$O$162,$B99,AV96:AV97))</f>
        <v>0</v>
      </c>
      <c r="AW99" s="6" t="str">
        <f>IF(AW97="","",DSUM('Rozpis zápasů'!$F$1:$O$162,$B99,AW96:AW97))</f>
        <v/>
      </c>
      <c r="AX99" s="9" t="str">
        <f>IF(AX97="","",DSUM('Rozpis zápasů'!$F$1:$O$162,$B99,AX96:AX97))</f>
        <v/>
      </c>
      <c r="AY99" s="27" t="str">
        <f>IF(AY97="","",DSUM('Rozpis zápasů'!$F$1:$O$162,$B99,AY96:AY97))</f>
        <v/>
      </c>
      <c r="AZ99" s="6" t="str">
        <f>IF(AZ97="","",DSUM('Rozpis zápasů'!$F$1:$O$162,$B99,AZ96:AZ97))</f>
        <v/>
      </c>
      <c r="BA99" s="6" t="str">
        <f>IF(BA97="","",DSUM('Rozpis zápasů'!$F$1:$O$162,$B99,BA96:BA97))</f>
        <v/>
      </c>
      <c r="BB99" s="6" t="str">
        <f>IF(BB97="","",DSUM('Rozpis zápasů'!$F$1:$O$162,$B99,BB96:BB97))</f>
        <v/>
      </c>
      <c r="BC99" s="6" t="str">
        <f>IF(BC97="","",DSUM('Rozpis zápasů'!$F$1:$O$162,$B99,BC96:BC97))</f>
        <v/>
      </c>
      <c r="BD99" s="6" t="str">
        <f>IF(BD97="","",DSUM('Rozpis zápasů'!$F$1:$O$162,$B99,BD96:BD97))</f>
        <v/>
      </c>
      <c r="BE99" s="6" t="str">
        <f>IF(BE97="","",DSUM('Rozpis zápasů'!$F$1:$O$162,$B99,BE96:BE97))</f>
        <v/>
      </c>
      <c r="BF99" s="9" t="str">
        <f>IF(BF97="","",DSUM('Rozpis zápasů'!$F$1:$O$162,$B99,BF96:BF97))</f>
        <v/>
      </c>
      <c r="BG99" s="27" t="str">
        <f>IF(BG97="","",DSUM('Rozpis zápasů'!$F$1:$O$162,$B99,BG96:BG97))</f>
        <v/>
      </c>
      <c r="BH99" s="6" t="str">
        <f>IF(BH97="","",DSUM('Rozpis zápasů'!$F$1:$O$162,$B99,BH96:BH97))</f>
        <v/>
      </c>
      <c r="BI99" s="6" t="str">
        <f>IF(BI97="","",DSUM('Rozpis zápasů'!$F$1:$O$162,$B99,BI96:BI97))</f>
        <v/>
      </c>
      <c r="BJ99" s="6" t="str">
        <f>IF(BJ97="","",DSUM('Rozpis zápasů'!$F$1:$O$162,$B99,BJ96:BJ97))</f>
        <v/>
      </c>
      <c r="BK99" s="6" t="str">
        <f>IF(BK97="","",DSUM('Rozpis zápasů'!$F$1:$O$162,$B99,BK96:BK97))</f>
        <v/>
      </c>
      <c r="BL99" s="6" t="str">
        <f>IF(BL97="","",DSUM('Rozpis zápasů'!$F$1:$O$162,$B99,BL96:BL97))</f>
        <v/>
      </c>
      <c r="BM99" s="6" t="str">
        <f>IF(BM97="","",DSUM('Rozpis zápasů'!$F$1:$O$162,$B99,BM96:BM97))</f>
        <v/>
      </c>
      <c r="BN99" s="9" t="str">
        <f>IF(BN97="","",DSUM('Rozpis zápasů'!$F$1:$O$162,$B99,BN96:BN97))</f>
        <v/>
      </c>
    </row>
    <row r="100" spans="1:66" ht="16.5" thickBot="1" x14ac:dyDescent="0.3">
      <c r="A100" s="277" t="s">
        <v>31</v>
      </c>
      <c r="B100" s="280" t="s">
        <v>20</v>
      </c>
      <c r="C100" s="13" t="str">
        <f>IF(C97="","",DSUM('Rozpis zápasů'!$F$1:$O$162,$B100,C96:C97))</f>
        <v/>
      </c>
      <c r="D100" s="10">
        <f>IF(D97="","",DSUM('Rozpis zápasů'!$F$1:$O$162,$B100,D96:D97))</f>
        <v>0</v>
      </c>
      <c r="E100" s="10">
        <f>IF(E97="","",DSUM('Rozpis zápasů'!$F$1:$O$162,$B100,E96:E97))</f>
        <v>0</v>
      </c>
      <c r="F100" s="10" t="str">
        <f>IF(F97="","",DSUM('Rozpis zápasů'!$F$1:$O$162,$B100,F96:F97))</f>
        <v/>
      </c>
      <c r="G100" s="10" t="str">
        <f>IF(G97="","",DSUM('Rozpis zápasů'!$F$1:$O$162,$B100,G96:G97))</f>
        <v/>
      </c>
      <c r="H100" s="10" t="str">
        <f>IF(H97="","",DSUM('Rozpis zápasů'!$F$1:$O$162,$B100,H96:H97))</f>
        <v/>
      </c>
      <c r="I100" s="10" t="str">
        <f>IF(I97="","",DSUM('Rozpis zápasů'!$F$1:$O$162,$B100,I96:I97))</f>
        <v/>
      </c>
      <c r="J100" s="11" t="str">
        <f>IF(J97="","",DSUM('Rozpis zápasů'!$F$1:$O$162,$B100,J96:J97))</f>
        <v/>
      </c>
      <c r="K100" s="13" t="str">
        <f>IF(K97="","",DSUM('Rozpis zápasů'!$F$1:$O$162,$B100,K96:K97))</f>
        <v/>
      </c>
      <c r="L100" s="10" t="str">
        <f>IF(L97="","",DSUM('Rozpis zápasů'!$F$1:$O$162,$B100,L96:L97))</f>
        <v/>
      </c>
      <c r="M100" s="10" t="str">
        <f>IF(M97="","",DSUM('Rozpis zápasů'!$F$1:$O$162,$B100,M96:M97))</f>
        <v/>
      </c>
      <c r="N100" s="10" t="str">
        <f>IF(N97="","",DSUM('Rozpis zápasů'!$F$1:$O$162,$B100,N96:N97))</f>
        <v/>
      </c>
      <c r="O100" s="10" t="str">
        <f>IF(O97="","",DSUM('Rozpis zápasů'!$F$1:$O$162,$B100,O96:O97))</f>
        <v/>
      </c>
      <c r="P100" s="10" t="str">
        <f>IF(P97="","",DSUM('Rozpis zápasů'!$F$1:$O$162,$B100,P96:P97))</f>
        <v/>
      </c>
      <c r="Q100" s="10" t="str">
        <f>IF(Q97="","",DSUM('Rozpis zápasů'!$F$1:$O$162,$B100,Q96:Q97))</f>
        <v/>
      </c>
      <c r="R100" s="11" t="str">
        <f>IF(R97="","",DSUM('Rozpis zápasů'!$F$1:$O$162,$B100,R96:R97))</f>
        <v/>
      </c>
      <c r="S100" s="13">
        <f>IF(S97="","",DSUM('Rozpis zápasů'!$F$1:$O$162,$B100,S96:S97))</f>
        <v>0</v>
      </c>
      <c r="T100" s="10" t="str">
        <f>IF(T97="","",DSUM('Rozpis zápasů'!$F$1:$O$162,$B100,T96:T97))</f>
        <v/>
      </c>
      <c r="U100" s="10" t="str">
        <f>IF(U97="","",DSUM('Rozpis zápasů'!$F$1:$O$162,$B100,U96:U97))</f>
        <v/>
      </c>
      <c r="V100" s="10">
        <f>IF(V97="","",DSUM('Rozpis zápasů'!$F$1:$O$162,$B100,V96:V97))</f>
        <v>2</v>
      </c>
      <c r="W100" s="10" t="str">
        <f>IF(W97="","",DSUM('Rozpis zápasů'!$F$1:$O$162,$B100,W96:W97))</f>
        <v/>
      </c>
      <c r="X100" s="10" t="str">
        <f>IF(X97="","",DSUM('Rozpis zápasů'!$F$1:$O$162,$B100,X96:X97))</f>
        <v/>
      </c>
      <c r="Y100" s="10" t="str">
        <f>IF(Y97="","",DSUM('Rozpis zápasů'!$F$1:$O$162,$B100,Y96:Y97))</f>
        <v/>
      </c>
      <c r="Z100" s="11" t="str">
        <f>IF(Z97="","",DSUM('Rozpis zápasů'!$F$1:$O$162,$B100,Z96:Z97))</f>
        <v/>
      </c>
      <c r="AA100" s="13" t="str">
        <f>IF(AA97="","",DSUM('Rozpis zápasů'!$F$1:$O$162,$B100,AA96:AA97))</f>
        <v/>
      </c>
      <c r="AB100" s="10" t="str">
        <f>IF(AB97="","",DSUM('Rozpis zápasů'!$F$1:$O$162,$B100,AB96:AB97))</f>
        <v/>
      </c>
      <c r="AC100" s="10" t="str">
        <f>IF(AC97="","",DSUM('Rozpis zápasů'!$F$1:$O$162,$B100,AC96:AC97))</f>
        <v/>
      </c>
      <c r="AD100" s="10" t="str">
        <f>IF(AD97="","",DSUM('Rozpis zápasů'!$F$1:$O$162,$B100,AD96:AD97))</f>
        <v/>
      </c>
      <c r="AE100" s="10" t="str">
        <f>IF(AE97="","",DSUM('Rozpis zápasů'!$F$1:$O$162,$B100,AE96:AE97))</f>
        <v/>
      </c>
      <c r="AF100" s="10" t="str">
        <f>IF(AF97="","",DSUM('Rozpis zápasů'!$F$1:$O$162,$B100,AF96:AF97))</f>
        <v/>
      </c>
      <c r="AG100" s="10" t="str">
        <f>IF(AG97="","",DSUM('Rozpis zápasů'!$F$1:$O$162,$B100,AG96:AG97))</f>
        <v/>
      </c>
      <c r="AH100" s="11" t="str">
        <f>IF(AH97="","",DSUM('Rozpis zápasů'!$F$1:$O$162,$B100,AH96:AH97))</f>
        <v/>
      </c>
      <c r="AI100" s="13" t="str">
        <f>IF(AI97="","",DSUM('Rozpis zápasů'!$F$1:$O$162,$B100,AI96:AI97))</f>
        <v/>
      </c>
      <c r="AJ100" s="10" t="str">
        <f>IF(AJ97="","",DSUM('Rozpis zápasů'!$F$1:$O$162,$B100,AJ96:AJ97))</f>
        <v/>
      </c>
      <c r="AK100" s="10" t="str">
        <f>IF(AK97="","",DSUM('Rozpis zápasů'!$F$1:$O$162,$B100,AK96:AK97))</f>
        <v/>
      </c>
      <c r="AL100" s="10" t="str">
        <f>IF(AL97="","",DSUM('Rozpis zápasů'!$F$1:$O$162,$B100,AL96:AL97))</f>
        <v/>
      </c>
      <c r="AM100" s="10">
        <f>IF(AM97="","",DSUM('Rozpis zápasů'!$F$1:$O$162,$B100,AM96:AM97))</f>
        <v>0</v>
      </c>
      <c r="AN100" s="10" t="str">
        <f>IF(AN97="","",DSUM('Rozpis zápasů'!$F$1:$O$162,$B100,AN96:AN97))</f>
        <v/>
      </c>
      <c r="AO100" s="10" t="str">
        <f>IF(AO97="","",DSUM('Rozpis zápasů'!$F$1:$O$162,$B100,AO96:AO97))</f>
        <v/>
      </c>
      <c r="AP100" s="11" t="str">
        <f>IF(AP97="","",DSUM('Rozpis zápasů'!$F$1:$O$162,$B100,AP96:AP97))</f>
        <v/>
      </c>
      <c r="AQ100" s="13" t="str">
        <f>IF(AQ97="","",DSUM('Rozpis zápasů'!$F$1:$O$162,$B100,AQ96:AQ97))</f>
        <v/>
      </c>
      <c r="AR100" s="10" t="str">
        <f>IF(AR97="","",DSUM('Rozpis zápasů'!$F$1:$O$162,$B100,AR96:AR97))</f>
        <v/>
      </c>
      <c r="AS100" s="10" t="str">
        <f>IF(AS97="","",DSUM('Rozpis zápasů'!$F$1:$O$162,$B100,AS96:AS97))</f>
        <v/>
      </c>
      <c r="AT100" s="10" t="str">
        <f>IF(AT97="","",DSUM('Rozpis zápasů'!$F$1:$O$162,$B100,AT96:AT97))</f>
        <v/>
      </c>
      <c r="AU100" s="10" t="str">
        <f>IF(AU97="","",DSUM('Rozpis zápasů'!$F$1:$O$162,$B100,AU96:AU97))</f>
        <v/>
      </c>
      <c r="AV100" s="10">
        <f>IF(AV97="","",DSUM('Rozpis zápasů'!$F$1:$O$162,$B100,AV96:AV97))</f>
        <v>0</v>
      </c>
      <c r="AW100" s="10" t="str">
        <f>IF(AW97="","",DSUM('Rozpis zápasů'!$F$1:$O$162,$B100,AW96:AW97))</f>
        <v/>
      </c>
      <c r="AX100" s="11" t="str">
        <f>IF(AX97="","",DSUM('Rozpis zápasů'!$F$1:$O$162,$B100,AX96:AX97))</f>
        <v/>
      </c>
      <c r="AY100" s="13" t="str">
        <f>IF(AY97="","",DSUM('Rozpis zápasů'!$F$1:$O$162,$B100,AY96:AY97))</f>
        <v/>
      </c>
      <c r="AZ100" s="10" t="str">
        <f>IF(AZ97="","",DSUM('Rozpis zápasů'!$F$1:$O$162,$B100,AZ96:AZ97))</f>
        <v/>
      </c>
      <c r="BA100" s="10" t="str">
        <f>IF(BA97="","",DSUM('Rozpis zápasů'!$F$1:$O$162,$B100,BA96:BA97))</f>
        <v/>
      </c>
      <c r="BB100" s="10" t="str">
        <f>IF(BB97="","",DSUM('Rozpis zápasů'!$F$1:$O$162,$B100,BB96:BB97))</f>
        <v/>
      </c>
      <c r="BC100" s="10" t="str">
        <f>IF(BC97="","",DSUM('Rozpis zápasů'!$F$1:$O$162,$B100,BC96:BC97))</f>
        <v/>
      </c>
      <c r="BD100" s="10" t="str">
        <f>IF(BD97="","",DSUM('Rozpis zápasů'!$F$1:$O$162,$B100,BD96:BD97))</f>
        <v/>
      </c>
      <c r="BE100" s="10" t="str">
        <f>IF(BE97="","",DSUM('Rozpis zápasů'!$F$1:$O$162,$B100,BE96:BE97))</f>
        <v/>
      </c>
      <c r="BF100" s="11" t="str">
        <f>IF(BF97="","",DSUM('Rozpis zápasů'!$F$1:$O$162,$B100,BF96:BF97))</f>
        <v/>
      </c>
      <c r="BG100" s="13" t="str">
        <f>IF(BG97="","",DSUM('Rozpis zápasů'!$F$1:$O$162,$B100,BG96:BG97))</f>
        <v/>
      </c>
      <c r="BH100" s="10" t="str">
        <f>IF(BH97="","",DSUM('Rozpis zápasů'!$F$1:$O$162,$B100,BH96:BH97))</f>
        <v/>
      </c>
      <c r="BI100" s="10" t="str">
        <f>IF(BI97="","",DSUM('Rozpis zápasů'!$F$1:$O$162,$B100,BI96:BI97))</f>
        <v/>
      </c>
      <c r="BJ100" s="10" t="str">
        <f>IF(BJ97="","",DSUM('Rozpis zápasů'!$F$1:$O$162,$B100,BJ96:BJ97))</f>
        <v/>
      </c>
      <c r="BK100" s="10" t="str">
        <f>IF(BK97="","",DSUM('Rozpis zápasů'!$F$1:$O$162,$B100,BK96:BK97))</f>
        <v/>
      </c>
      <c r="BL100" s="10" t="str">
        <f>IF(BL97="","",DSUM('Rozpis zápasů'!$F$1:$O$162,$B100,BL96:BL97))</f>
        <v/>
      </c>
      <c r="BM100" s="10" t="str">
        <f>IF(BM97="","",DSUM('Rozpis zápasů'!$F$1:$O$162,$B100,BM96:BM97))</f>
        <v/>
      </c>
      <c r="BN100" s="11" t="str">
        <f>IF(BN97="","",DSUM('Rozpis zápasů'!$F$1:$O$162,$B100,BN96:BN97))</f>
        <v/>
      </c>
    </row>
    <row r="101" spans="1:66" ht="15.75" x14ac:dyDescent="0.25">
      <c r="A101" s="2100" t="s">
        <v>138</v>
      </c>
      <c r="B101" s="2101"/>
      <c r="C101" s="28">
        <f t="shared" ref="C101:AH101" si="224">SUM(C98,C93)</f>
        <v>0</v>
      </c>
      <c r="D101" s="29">
        <f t="shared" si="224"/>
        <v>1</v>
      </c>
      <c r="E101" s="29">
        <f t="shared" si="224"/>
        <v>0</v>
      </c>
      <c r="F101" s="29">
        <f t="shared" si="224"/>
        <v>0</v>
      </c>
      <c r="G101" s="29">
        <f t="shared" si="224"/>
        <v>0</v>
      </c>
      <c r="H101" s="29">
        <f t="shared" si="224"/>
        <v>0</v>
      </c>
      <c r="I101" s="29">
        <f t="shared" si="224"/>
        <v>0</v>
      </c>
      <c r="J101" s="30">
        <f t="shared" si="224"/>
        <v>0</v>
      </c>
      <c r="K101" s="28">
        <f t="shared" si="224"/>
        <v>0</v>
      </c>
      <c r="L101" s="29">
        <f t="shared" si="224"/>
        <v>0</v>
      </c>
      <c r="M101" s="29">
        <f t="shared" si="224"/>
        <v>0</v>
      </c>
      <c r="N101" s="29">
        <f t="shared" si="224"/>
        <v>0</v>
      </c>
      <c r="O101" s="29">
        <f t="shared" si="224"/>
        <v>0</v>
      </c>
      <c r="P101" s="29">
        <f t="shared" si="224"/>
        <v>0</v>
      </c>
      <c r="Q101" s="29">
        <f t="shared" si="224"/>
        <v>0</v>
      </c>
      <c r="R101" s="30">
        <f t="shared" si="224"/>
        <v>0</v>
      </c>
      <c r="S101" s="28">
        <f t="shared" si="224"/>
        <v>1</v>
      </c>
      <c r="T101" s="29">
        <f t="shared" si="224"/>
        <v>0</v>
      </c>
      <c r="U101" s="29">
        <f t="shared" si="224"/>
        <v>0</v>
      </c>
      <c r="V101" s="29">
        <f t="shared" si="224"/>
        <v>0</v>
      </c>
      <c r="W101" s="29">
        <f t="shared" si="224"/>
        <v>0</v>
      </c>
      <c r="X101" s="29">
        <f t="shared" si="224"/>
        <v>0</v>
      </c>
      <c r="Y101" s="29">
        <f t="shared" si="224"/>
        <v>0</v>
      </c>
      <c r="Z101" s="30">
        <f t="shared" si="224"/>
        <v>0</v>
      </c>
      <c r="AA101" s="28">
        <f t="shared" si="224"/>
        <v>0</v>
      </c>
      <c r="AB101" s="29">
        <f t="shared" si="224"/>
        <v>0</v>
      </c>
      <c r="AC101" s="29">
        <f t="shared" si="224"/>
        <v>0</v>
      </c>
      <c r="AD101" s="29">
        <f t="shared" si="224"/>
        <v>0</v>
      </c>
      <c r="AE101" s="29">
        <f t="shared" si="224"/>
        <v>0</v>
      </c>
      <c r="AF101" s="29">
        <f t="shared" si="224"/>
        <v>0</v>
      </c>
      <c r="AG101" s="29">
        <f t="shared" si="224"/>
        <v>0</v>
      </c>
      <c r="AH101" s="30">
        <f t="shared" si="224"/>
        <v>0</v>
      </c>
      <c r="AI101" s="28">
        <f t="shared" ref="AI101:BN101" si="225">SUM(AI98,AI93)</f>
        <v>0</v>
      </c>
      <c r="AJ101" s="29">
        <f t="shared" si="225"/>
        <v>0</v>
      </c>
      <c r="AK101" s="29">
        <f t="shared" si="225"/>
        <v>0</v>
      </c>
      <c r="AL101" s="29">
        <f t="shared" si="225"/>
        <v>0</v>
      </c>
      <c r="AM101" s="29">
        <f t="shared" si="225"/>
        <v>0</v>
      </c>
      <c r="AN101" s="29">
        <f t="shared" si="225"/>
        <v>0</v>
      </c>
      <c r="AO101" s="29">
        <f t="shared" si="225"/>
        <v>0</v>
      </c>
      <c r="AP101" s="30">
        <f t="shared" si="225"/>
        <v>0</v>
      </c>
      <c r="AQ101" s="28">
        <f t="shared" si="225"/>
        <v>0</v>
      </c>
      <c r="AR101" s="29">
        <f t="shared" si="225"/>
        <v>0</v>
      </c>
      <c r="AS101" s="29">
        <f t="shared" si="225"/>
        <v>0</v>
      </c>
      <c r="AT101" s="29">
        <f t="shared" si="225"/>
        <v>0</v>
      </c>
      <c r="AU101" s="29">
        <f t="shared" si="225"/>
        <v>0</v>
      </c>
      <c r="AV101" s="29">
        <f t="shared" si="225"/>
        <v>0</v>
      </c>
      <c r="AW101" s="29">
        <f t="shared" si="225"/>
        <v>0</v>
      </c>
      <c r="AX101" s="30">
        <f t="shared" si="225"/>
        <v>0</v>
      </c>
      <c r="AY101" s="28">
        <f t="shared" si="225"/>
        <v>0</v>
      </c>
      <c r="AZ101" s="29">
        <f t="shared" si="225"/>
        <v>0</v>
      </c>
      <c r="BA101" s="29">
        <f t="shared" si="225"/>
        <v>0</v>
      </c>
      <c r="BB101" s="29">
        <f t="shared" si="225"/>
        <v>0</v>
      </c>
      <c r="BC101" s="29">
        <f t="shared" si="225"/>
        <v>0</v>
      </c>
      <c r="BD101" s="29">
        <f t="shared" si="225"/>
        <v>0</v>
      </c>
      <c r="BE101" s="29">
        <f t="shared" si="225"/>
        <v>0</v>
      </c>
      <c r="BF101" s="30">
        <f t="shared" si="225"/>
        <v>0</v>
      </c>
      <c r="BG101" s="28">
        <f t="shared" si="225"/>
        <v>0</v>
      </c>
      <c r="BH101" s="29">
        <f t="shared" si="225"/>
        <v>0</v>
      </c>
      <c r="BI101" s="29">
        <f t="shared" si="225"/>
        <v>0</v>
      </c>
      <c r="BJ101" s="29">
        <f t="shared" si="225"/>
        <v>0</v>
      </c>
      <c r="BK101" s="29">
        <f t="shared" si="225"/>
        <v>0</v>
      </c>
      <c r="BL101" s="29">
        <f t="shared" si="225"/>
        <v>0</v>
      </c>
      <c r="BM101" s="29">
        <f t="shared" si="225"/>
        <v>0</v>
      </c>
      <c r="BN101" s="30">
        <f t="shared" si="225"/>
        <v>0</v>
      </c>
    </row>
    <row r="102" spans="1:66" ht="15.75" x14ac:dyDescent="0.25">
      <c r="A102" s="2102" t="s">
        <v>139</v>
      </c>
      <c r="B102" s="2103"/>
      <c r="C102" s="31">
        <f t="shared" ref="C102:AH102" si="226">SUM(C99,C94)</f>
        <v>0</v>
      </c>
      <c r="D102" s="32">
        <f t="shared" si="226"/>
        <v>2</v>
      </c>
      <c r="E102" s="32">
        <f t="shared" si="226"/>
        <v>0</v>
      </c>
      <c r="F102" s="32">
        <f t="shared" si="226"/>
        <v>0</v>
      </c>
      <c r="G102" s="32">
        <f t="shared" si="226"/>
        <v>0</v>
      </c>
      <c r="H102" s="32">
        <f t="shared" si="226"/>
        <v>0</v>
      </c>
      <c r="I102" s="32">
        <f t="shared" si="226"/>
        <v>0</v>
      </c>
      <c r="J102" s="33">
        <f t="shared" si="226"/>
        <v>0</v>
      </c>
      <c r="K102" s="31">
        <f t="shared" si="226"/>
        <v>0</v>
      </c>
      <c r="L102" s="32">
        <f t="shared" si="226"/>
        <v>0</v>
      </c>
      <c r="M102" s="32">
        <f t="shared" si="226"/>
        <v>0</v>
      </c>
      <c r="N102" s="32">
        <f t="shared" si="226"/>
        <v>0</v>
      </c>
      <c r="O102" s="32">
        <f t="shared" si="226"/>
        <v>0</v>
      </c>
      <c r="P102" s="32">
        <f t="shared" si="226"/>
        <v>0</v>
      </c>
      <c r="Q102" s="32">
        <f t="shared" si="226"/>
        <v>0</v>
      </c>
      <c r="R102" s="33">
        <f t="shared" si="226"/>
        <v>0</v>
      </c>
      <c r="S102" s="31">
        <f t="shared" si="226"/>
        <v>2</v>
      </c>
      <c r="T102" s="32">
        <f t="shared" si="226"/>
        <v>0</v>
      </c>
      <c r="U102" s="32">
        <f t="shared" si="226"/>
        <v>0</v>
      </c>
      <c r="V102" s="32">
        <f t="shared" si="226"/>
        <v>1</v>
      </c>
      <c r="W102" s="32">
        <f t="shared" si="226"/>
        <v>0</v>
      </c>
      <c r="X102" s="32">
        <f t="shared" si="226"/>
        <v>0</v>
      </c>
      <c r="Y102" s="32">
        <f t="shared" si="226"/>
        <v>0</v>
      </c>
      <c r="Z102" s="33">
        <f t="shared" si="226"/>
        <v>0</v>
      </c>
      <c r="AA102" s="31">
        <f t="shared" si="226"/>
        <v>0</v>
      </c>
      <c r="AB102" s="32">
        <f t="shared" si="226"/>
        <v>0</v>
      </c>
      <c r="AC102" s="32">
        <f t="shared" si="226"/>
        <v>0</v>
      </c>
      <c r="AD102" s="32">
        <f t="shared" si="226"/>
        <v>0</v>
      </c>
      <c r="AE102" s="32">
        <f t="shared" si="226"/>
        <v>0</v>
      </c>
      <c r="AF102" s="32">
        <f t="shared" si="226"/>
        <v>0</v>
      </c>
      <c r="AG102" s="32">
        <f t="shared" si="226"/>
        <v>0</v>
      </c>
      <c r="AH102" s="33">
        <f t="shared" si="226"/>
        <v>0</v>
      </c>
      <c r="AI102" s="31">
        <f t="shared" ref="AI102:BN102" si="227">SUM(AI99,AI94)</f>
        <v>0</v>
      </c>
      <c r="AJ102" s="32">
        <f t="shared" si="227"/>
        <v>0</v>
      </c>
      <c r="AK102" s="32">
        <f t="shared" si="227"/>
        <v>0</v>
      </c>
      <c r="AL102" s="32">
        <f t="shared" si="227"/>
        <v>0</v>
      </c>
      <c r="AM102" s="32">
        <f t="shared" si="227"/>
        <v>0</v>
      </c>
      <c r="AN102" s="32">
        <f t="shared" si="227"/>
        <v>0</v>
      </c>
      <c r="AO102" s="32">
        <f t="shared" si="227"/>
        <v>0</v>
      </c>
      <c r="AP102" s="33">
        <f t="shared" si="227"/>
        <v>0</v>
      </c>
      <c r="AQ102" s="31">
        <f t="shared" si="227"/>
        <v>0</v>
      </c>
      <c r="AR102" s="32">
        <f t="shared" si="227"/>
        <v>0</v>
      </c>
      <c r="AS102" s="32">
        <f t="shared" si="227"/>
        <v>0</v>
      </c>
      <c r="AT102" s="32">
        <f t="shared" si="227"/>
        <v>0</v>
      </c>
      <c r="AU102" s="32">
        <f t="shared" si="227"/>
        <v>0</v>
      </c>
      <c r="AV102" s="32">
        <f t="shared" si="227"/>
        <v>0</v>
      </c>
      <c r="AW102" s="32">
        <f t="shared" si="227"/>
        <v>0</v>
      </c>
      <c r="AX102" s="33">
        <f t="shared" si="227"/>
        <v>0</v>
      </c>
      <c r="AY102" s="31">
        <f t="shared" si="227"/>
        <v>0</v>
      </c>
      <c r="AZ102" s="32">
        <f t="shared" si="227"/>
        <v>0</v>
      </c>
      <c r="BA102" s="32">
        <f t="shared" si="227"/>
        <v>0</v>
      </c>
      <c r="BB102" s="32">
        <f t="shared" si="227"/>
        <v>0</v>
      </c>
      <c r="BC102" s="32">
        <f t="shared" si="227"/>
        <v>0</v>
      </c>
      <c r="BD102" s="32">
        <f t="shared" si="227"/>
        <v>0</v>
      </c>
      <c r="BE102" s="32">
        <f t="shared" si="227"/>
        <v>0</v>
      </c>
      <c r="BF102" s="33">
        <f t="shared" si="227"/>
        <v>0</v>
      </c>
      <c r="BG102" s="31">
        <f t="shared" si="227"/>
        <v>0</v>
      </c>
      <c r="BH102" s="32">
        <f t="shared" si="227"/>
        <v>0</v>
      </c>
      <c r="BI102" s="32">
        <f t="shared" si="227"/>
        <v>0</v>
      </c>
      <c r="BJ102" s="32">
        <f t="shared" si="227"/>
        <v>0</v>
      </c>
      <c r="BK102" s="32">
        <f t="shared" si="227"/>
        <v>0</v>
      </c>
      <c r="BL102" s="32">
        <f t="shared" si="227"/>
        <v>0</v>
      </c>
      <c r="BM102" s="32">
        <f t="shared" si="227"/>
        <v>0</v>
      </c>
      <c r="BN102" s="33">
        <f t="shared" si="227"/>
        <v>0</v>
      </c>
    </row>
    <row r="103" spans="1:66" ht="15.75" x14ac:dyDescent="0.25">
      <c r="A103" s="2102" t="s">
        <v>140</v>
      </c>
      <c r="B103" s="2103"/>
      <c r="C103" s="31">
        <f t="shared" ref="C103:AH103" si="228">SUM(C100,C95)</f>
        <v>0</v>
      </c>
      <c r="D103" s="32">
        <f t="shared" si="228"/>
        <v>0</v>
      </c>
      <c r="E103" s="32">
        <f t="shared" si="228"/>
        <v>2</v>
      </c>
      <c r="F103" s="32">
        <f t="shared" si="228"/>
        <v>0</v>
      </c>
      <c r="G103" s="32">
        <f t="shared" si="228"/>
        <v>0</v>
      </c>
      <c r="H103" s="32">
        <f t="shared" si="228"/>
        <v>0</v>
      </c>
      <c r="I103" s="32">
        <f t="shared" si="228"/>
        <v>0</v>
      </c>
      <c r="J103" s="33">
        <f t="shared" si="228"/>
        <v>0</v>
      </c>
      <c r="K103" s="31">
        <f t="shared" si="228"/>
        <v>0</v>
      </c>
      <c r="L103" s="32">
        <f t="shared" si="228"/>
        <v>0</v>
      </c>
      <c r="M103" s="32">
        <f t="shared" si="228"/>
        <v>0</v>
      </c>
      <c r="N103" s="32">
        <f t="shared" si="228"/>
        <v>0</v>
      </c>
      <c r="O103" s="32">
        <f t="shared" si="228"/>
        <v>0</v>
      </c>
      <c r="P103" s="32">
        <f t="shared" si="228"/>
        <v>0</v>
      </c>
      <c r="Q103" s="32">
        <f t="shared" si="228"/>
        <v>0</v>
      </c>
      <c r="R103" s="33">
        <f t="shared" si="228"/>
        <v>0</v>
      </c>
      <c r="S103" s="31">
        <f t="shared" si="228"/>
        <v>1</v>
      </c>
      <c r="T103" s="32">
        <f t="shared" si="228"/>
        <v>0</v>
      </c>
      <c r="U103" s="32">
        <f t="shared" si="228"/>
        <v>0</v>
      </c>
      <c r="V103" s="32">
        <f t="shared" si="228"/>
        <v>2</v>
      </c>
      <c r="W103" s="32">
        <f t="shared" si="228"/>
        <v>0</v>
      </c>
      <c r="X103" s="32">
        <f t="shared" si="228"/>
        <v>0</v>
      </c>
      <c r="Y103" s="32">
        <f t="shared" si="228"/>
        <v>0</v>
      </c>
      <c r="Z103" s="33">
        <f t="shared" si="228"/>
        <v>0</v>
      </c>
      <c r="AA103" s="31">
        <f t="shared" si="228"/>
        <v>0</v>
      </c>
      <c r="AB103" s="32">
        <f t="shared" si="228"/>
        <v>0</v>
      </c>
      <c r="AC103" s="32">
        <f t="shared" si="228"/>
        <v>0</v>
      </c>
      <c r="AD103" s="32">
        <f t="shared" si="228"/>
        <v>0</v>
      </c>
      <c r="AE103" s="32">
        <f t="shared" si="228"/>
        <v>0</v>
      </c>
      <c r="AF103" s="32">
        <f t="shared" si="228"/>
        <v>0</v>
      </c>
      <c r="AG103" s="32">
        <f t="shared" si="228"/>
        <v>0</v>
      </c>
      <c r="AH103" s="33">
        <f t="shared" si="228"/>
        <v>0</v>
      </c>
      <c r="AI103" s="31">
        <f t="shared" ref="AI103:BN103" si="229">SUM(AI100,AI95)</f>
        <v>0</v>
      </c>
      <c r="AJ103" s="32">
        <f t="shared" si="229"/>
        <v>0</v>
      </c>
      <c r="AK103" s="32">
        <f t="shared" si="229"/>
        <v>0</v>
      </c>
      <c r="AL103" s="32">
        <f t="shared" si="229"/>
        <v>0</v>
      </c>
      <c r="AM103" s="32">
        <f t="shared" si="229"/>
        <v>0</v>
      </c>
      <c r="AN103" s="32">
        <f t="shared" si="229"/>
        <v>0</v>
      </c>
      <c r="AO103" s="32">
        <f t="shared" si="229"/>
        <v>0</v>
      </c>
      <c r="AP103" s="33">
        <f t="shared" si="229"/>
        <v>0</v>
      </c>
      <c r="AQ103" s="31">
        <f t="shared" si="229"/>
        <v>0</v>
      </c>
      <c r="AR103" s="32">
        <f t="shared" si="229"/>
        <v>0</v>
      </c>
      <c r="AS103" s="32">
        <f t="shared" si="229"/>
        <v>0</v>
      </c>
      <c r="AT103" s="32">
        <f t="shared" si="229"/>
        <v>0</v>
      </c>
      <c r="AU103" s="32">
        <f t="shared" si="229"/>
        <v>0</v>
      </c>
      <c r="AV103" s="32">
        <f t="shared" si="229"/>
        <v>0</v>
      </c>
      <c r="AW103" s="32">
        <f t="shared" si="229"/>
        <v>0</v>
      </c>
      <c r="AX103" s="33">
        <f t="shared" si="229"/>
        <v>0</v>
      </c>
      <c r="AY103" s="31">
        <f t="shared" si="229"/>
        <v>0</v>
      </c>
      <c r="AZ103" s="32">
        <f t="shared" si="229"/>
        <v>0</v>
      </c>
      <c r="BA103" s="32">
        <f t="shared" si="229"/>
        <v>0</v>
      </c>
      <c r="BB103" s="32">
        <f t="shared" si="229"/>
        <v>0</v>
      </c>
      <c r="BC103" s="32">
        <f t="shared" si="229"/>
        <v>0</v>
      </c>
      <c r="BD103" s="32">
        <f t="shared" si="229"/>
        <v>0</v>
      </c>
      <c r="BE103" s="32">
        <f t="shared" si="229"/>
        <v>0</v>
      </c>
      <c r="BF103" s="33">
        <f t="shared" si="229"/>
        <v>0</v>
      </c>
      <c r="BG103" s="31">
        <f t="shared" si="229"/>
        <v>0</v>
      </c>
      <c r="BH103" s="32">
        <f t="shared" si="229"/>
        <v>0</v>
      </c>
      <c r="BI103" s="32">
        <f t="shared" si="229"/>
        <v>0</v>
      </c>
      <c r="BJ103" s="32">
        <f t="shared" si="229"/>
        <v>0</v>
      </c>
      <c r="BK103" s="32">
        <f t="shared" si="229"/>
        <v>0</v>
      </c>
      <c r="BL103" s="32">
        <f t="shared" si="229"/>
        <v>0</v>
      </c>
      <c r="BM103" s="32">
        <f t="shared" si="229"/>
        <v>0</v>
      </c>
      <c r="BN103" s="33">
        <f t="shared" si="229"/>
        <v>0</v>
      </c>
    </row>
    <row r="104" spans="1:66" ht="15.75" x14ac:dyDescent="0.25">
      <c r="A104" s="2102" t="s">
        <v>141</v>
      </c>
      <c r="B104" s="2103"/>
      <c r="C104" s="49" t="str">
        <f t="shared" ref="C104:AH104" si="230">IF(C92="","",C102-C103)</f>
        <v/>
      </c>
      <c r="D104" s="50">
        <f t="shared" si="230"/>
        <v>2</v>
      </c>
      <c r="E104" s="50">
        <f t="shared" si="230"/>
        <v>-2</v>
      </c>
      <c r="F104" s="50" t="str">
        <f t="shared" si="230"/>
        <v/>
      </c>
      <c r="G104" s="50" t="str">
        <f t="shared" si="230"/>
        <v/>
      </c>
      <c r="H104" s="50" t="str">
        <f t="shared" si="230"/>
        <v/>
      </c>
      <c r="I104" s="50" t="str">
        <f t="shared" si="230"/>
        <v/>
      </c>
      <c r="J104" s="51" t="str">
        <f t="shared" si="230"/>
        <v/>
      </c>
      <c r="K104" s="49" t="str">
        <f t="shared" si="230"/>
        <v/>
      </c>
      <c r="L104" s="50" t="str">
        <f t="shared" si="230"/>
        <v/>
      </c>
      <c r="M104" s="50" t="str">
        <f t="shared" si="230"/>
        <v/>
      </c>
      <c r="N104" s="50" t="str">
        <f t="shared" si="230"/>
        <v/>
      </c>
      <c r="O104" s="50" t="str">
        <f t="shared" si="230"/>
        <v/>
      </c>
      <c r="P104" s="50" t="str">
        <f t="shared" si="230"/>
        <v/>
      </c>
      <c r="Q104" s="50" t="str">
        <f t="shared" si="230"/>
        <v/>
      </c>
      <c r="R104" s="51" t="str">
        <f t="shared" si="230"/>
        <v/>
      </c>
      <c r="S104" s="49">
        <f t="shared" si="230"/>
        <v>1</v>
      </c>
      <c r="T104" s="50" t="str">
        <f t="shared" si="230"/>
        <v/>
      </c>
      <c r="U104" s="50" t="str">
        <f t="shared" si="230"/>
        <v/>
      </c>
      <c r="V104" s="50">
        <f t="shared" si="230"/>
        <v>-1</v>
      </c>
      <c r="W104" s="50" t="str">
        <f t="shared" si="230"/>
        <v/>
      </c>
      <c r="X104" s="50" t="str">
        <f t="shared" si="230"/>
        <v/>
      </c>
      <c r="Y104" s="50" t="str">
        <f t="shared" si="230"/>
        <v/>
      </c>
      <c r="Z104" s="51" t="str">
        <f t="shared" si="230"/>
        <v/>
      </c>
      <c r="AA104" s="49" t="str">
        <f t="shared" si="230"/>
        <v/>
      </c>
      <c r="AB104" s="50" t="str">
        <f t="shared" si="230"/>
        <v/>
      </c>
      <c r="AC104" s="50" t="str">
        <f t="shared" si="230"/>
        <v/>
      </c>
      <c r="AD104" s="50" t="str">
        <f t="shared" si="230"/>
        <v/>
      </c>
      <c r="AE104" s="50" t="str">
        <f t="shared" si="230"/>
        <v/>
      </c>
      <c r="AF104" s="50" t="str">
        <f t="shared" si="230"/>
        <v/>
      </c>
      <c r="AG104" s="50" t="str">
        <f t="shared" si="230"/>
        <v/>
      </c>
      <c r="AH104" s="51" t="str">
        <f t="shared" si="230"/>
        <v/>
      </c>
      <c r="AI104" s="49" t="str">
        <f t="shared" ref="AI104:BN104" si="231">IF(AI92="","",AI102-AI103)</f>
        <v/>
      </c>
      <c r="AJ104" s="50" t="str">
        <f t="shared" si="231"/>
        <v/>
      </c>
      <c r="AK104" s="50" t="str">
        <f t="shared" si="231"/>
        <v/>
      </c>
      <c r="AL104" s="50" t="str">
        <f t="shared" si="231"/>
        <v/>
      </c>
      <c r="AM104" s="50">
        <f t="shared" si="231"/>
        <v>0</v>
      </c>
      <c r="AN104" s="50" t="str">
        <f t="shared" si="231"/>
        <v/>
      </c>
      <c r="AO104" s="50" t="str">
        <f t="shared" si="231"/>
        <v/>
      </c>
      <c r="AP104" s="51" t="str">
        <f t="shared" si="231"/>
        <v/>
      </c>
      <c r="AQ104" s="49" t="str">
        <f t="shared" si="231"/>
        <v/>
      </c>
      <c r="AR104" s="50" t="str">
        <f t="shared" si="231"/>
        <v/>
      </c>
      <c r="AS104" s="50" t="str">
        <f t="shared" si="231"/>
        <v/>
      </c>
      <c r="AT104" s="50" t="str">
        <f t="shared" si="231"/>
        <v/>
      </c>
      <c r="AU104" s="50" t="str">
        <f t="shared" si="231"/>
        <v/>
      </c>
      <c r="AV104" s="50">
        <f t="shared" si="231"/>
        <v>0</v>
      </c>
      <c r="AW104" s="50" t="str">
        <f t="shared" si="231"/>
        <v/>
      </c>
      <c r="AX104" s="51" t="str">
        <f t="shared" si="231"/>
        <v/>
      </c>
      <c r="AY104" s="49" t="str">
        <f t="shared" si="231"/>
        <v/>
      </c>
      <c r="AZ104" s="50" t="str">
        <f t="shared" si="231"/>
        <v/>
      </c>
      <c r="BA104" s="50" t="str">
        <f t="shared" si="231"/>
        <v/>
      </c>
      <c r="BB104" s="50" t="str">
        <f t="shared" si="231"/>
        <v/>
      </c>
      <c r="BC104" s="50" t="str">
        <f t="shared" si="231"/>
        <v/>
      </c>
      <c r="BD104" s="50" t="str">
        <f t="shared" si="231"/>
        <v/>
      </c>
      <c r="BE104" s="50" t="str">
        <f t="shared" si="231"/>
        <v/>
      </c>
      <c r="BF104" s="51" t="str">
        <f t="shared" si="231"/>
        <v/>
      </c>
      <c r="BG104" s="49" t="str">
        <f t="shared" si="231"/>
        <v/>
      </c>
      <c r="BH104" s="50" t="str">
        <f t="shared" si="231"/>
        <v/>
      </c>
      <c r="BI104" s="50" t="str">
        <f t="shared" si="231"/>
        <v/>
      </c>
      <c r="BJ104" s="50" t="str">
        <f t="shared" si="231"/>
        <v/>
      </c>
      <c r="BK104" s="50" t="str">
        <f t="shared" si="231"/>
        <v/>
      </c>
      <c r="BL104" s="50" t="str">
        <f t="shared" si="231"/>
        <v/>
      </c>
      <c r="BM104" s="50" t="str">
        <f t="shared" si="231"/>
        <v/>
      </c>
      <c r="BN104" s="51" t="str">
        <f t="shared" si="231"/>
        <v/>
      </c>
    </row>
    <row r="105" spans="1:66" ht="30.75" customHeight="1" thickBot="1" x14ac:dyDescent="0.3">
      <c r="A105" s="2104" t="s">
        <v>142</v>
      </c>
      <c r="B105" s="2105"/>
      <c r="C105" s="67" t="str">
        <f t="shared" ref="C105:AH105" si="232">IF(C92="","",IF(C103=0,MAX($C$83:$J$83)+1,C102/C103))</f>
        <v/>
      </c>
      <c r="D105" s="68">
        <f t="shared" si="232"/>
        <v>10</v>
      </c>
      <c r="E105" s="68">
        <f t="shared" si="232"/>
        <v>0</v>
      </c>
      <c r="F105" s="68" t="str">
        <f t="shared" si="232"/>
        <v/>
      </c>
      <c r="G105" s="68" t="str">
        <f t="shared" si="232"/>
        <v/>
      </c>
      <c r="H105" s="68" t="str">
        <f t="shared" si="232"/>
        <v/>
      </c>
      <c r="I105" s="68" t="str">
        <f t="shared" si="232"/>
        <v/>
      </c>
      <c r="J105" s="69" t="str">
        <f t="shared" si="232"/>
        <v/>
      </c>
      <c r="K105" s="67" t="str">
        <f t="shared" si="232"/>
        <v/>
      </c>
      <c r="L105" s="68" t="str">
        <f t="shared" si="232"/>
        <v/>
      </c>
      <c r="M105" s="68" t="str">
        <f t="shared" si="232"/>
        <v/>
      </c>
      <c r="N105" s="68" t="str">
        <f t="shared" si="232"/>
        <v/>
      </c>
      <c r="O105" s="68" t="str">
        <f t="shared" si="232"/>
        <v/>
      </c>
      <c r="P105" s="68" t="str">
        <f t="shared" si="232"/>
        <v/>
      </c>
      <c r="Q105" s="68" t="str">
        <f t="shared" si="232"/>
        <v/>
      </c>
      <c r="R105" s="69" t="str">
        <f t="shared" si="232"/>
        <v/>
      </c>
      <c r="S105" s="67">
        <f t="shared" si="232"/>
        <v>2</v>
      </c>
      <c r="T105" s="68" t="str">
        <f t="shared" si="232"/>
        <v/>
      </c>
      <c r="U105" s="68" t="str">
        <f t="shared" si="232"/>
        <v/>
      </c>
      <c r="V105" s="68">
        <f t="shared" si="232"/>
        <v>0.5</v>
      </c>
      <c r="W105" s="68" t="str">
        <f t="shared" si="232"/>
        <v/>
      </c>
      <c r="X105" s="68" t="str">
        <f t="shared" si="232"/>
        <v/>
      </c>
      <c r="Y105" s="68" t="str">
        <f t="shared" si="232"/>
        <v/>
      </c>
      <c r="Z105" s="69" t="str">
        <f t="shared" si="232"/>
        <v/>
      </c>
      <c r="AA105" s="67" t="str">
        <f t="shared" si="232"/>
        <v/>
      </c>
      <c r="AB105" s="68" t="str">
        <f t="shared" si="232"/>
        <v/>
      </c>
      <c r="AC105" s="68" t="str">
        <f t="shared" si="232"/>
        <v/>
      </c>
      <c r="AD105" s="68" t="str">
        <f t="shared" si="232"/>
        <v/>
      </c>
      <c r="AE105" s="68" t="str">
        <f t="shared" si="232"/>
        <v/>
      </c>
      <c r="AF105" s="68" t="str">
        <f t="shared" si="232"/>
        <v/>
      </c>
      <c r="AG105" s="68" t="str">
        <f t="shared" si="232"/>
        <v/>
      </c>
      <c r="AH105" s="69" t="str">
        <f t="shared" si="232"/>
        <v/>
      </c>
      <c r="AI105" s="67" t="str">
        <f t="shared" ref="AI105:BN105" si="233">IF(AI92="","",IF(AI103=0,MAX($C$83:$J$83)+1,AI102/AI103))</f>
        <v/>
      </c>
      <c r="AJ105" s="68" t="str">
        <f t="shared" si="233"/>
        <v/>
      </c>
      <c r="AK105" s="68" t="str">
        <f t="shared" si="233"/>
        <v/>
      </c>
      <c r="AL105" s="68" t="str">
        <f t="shared" si="233"/>
        <v/>
      </c>
      <c r="AM105" s="68">
        <f t="shared" si="233"/>
        <v>10</v>
      </c>
      <c r="AN105" s="68" t="str">
        <f t="shared" si="233"/>
        <v/>
      </c>
      <c r="AO105" s="68" t="str">
        <f t="shared" si="233"/>
        <v/>
      </c>
      <c r="AP105" s="69" t="str">
        <f t="shared" si="233"/>
        <v/>
      </c>
      <c r="AQ105" s="67" t="str">
        <f t="shared" si="233"/>
        <v/>
      </c>
      <c r="AR105" s="68" t="str">
        <f t="shared" si="233"/>
        <v/>
      </c>
      <c r="AS105" s="68" t="str">
        <f t="shared" si="233"/>
        <v/>
      </c>
      <c r="AT105" s="68" t="str">
        <f t="shared" si="233"/>
        <v/>
      </c>
      <c r="AU105" s="68" t="str">
        <f t="shared" si="233"/>
        <v/>
      </c>
      <c r="AV105" s="68">
        <f t="shared" si="233"/>
        <v>10</v>
      </c>
      <c r="AW105" s="68" t="str">
        <f t="shared" si="233"/>
        <v/>
      </c>
      <c r="AX105" s="69" t="str">
        <f t="shared" si="233"/>
        <v/>
      </c>
      <c r="AY105" s="67" t="str">
        <f t="shared" si="233"/>
        <v/>
      </c>
      <c r="AZ105" s="68" t="str">
        <f t="shared" si="233"/>
        <v/>
      </c>
      <c r="BA105" s="68" t="str">
        <f t="shared" si="233"/>
        <v/>
      </c>
      <c r="BB105" s="68" t="str">
        <f t="shared" si="233"/>
        <v/>
      </c>
      <c r="BC105" s="68" t="str">
        <f t="shared" si="233"/>
        <v/>
      </c>
      <c r="BD105" s="68" t="str">
        <f t="shared" si="233"/>
        <v/>
      </c>
      <c r="BE105" s="68" t="str">
        <f t="shared" si="233"/>
        <v/>
      </c>
      <c r="BF105" s="69" t="str">
        <f t="shared" si="233"/>
        <v/>
      </c>
      <c r="BG105" s="67" t="str">
        <f t="shared" si="233"/>
        <v/>
      </c>
      <c r="BH105" s="68" t="str">
        <f t="shared" si="233"/>
        <v/>
      </c>
      <c r="BI105" s="68" t="str">
        <f t="shared" si="233"/>
        <v/>
      </c>
      <c r="BJ105" s="68" t="str">
        <f t="shared" si="233"/>
        <v/>
      </c>
      <c r="BK105" s="68" t="str">
        <f t="shared" si="233"/>
        <v/>
      </c>
      <c r="BL105" s="68" t="str">
        <f t="shared" si="233"/>
        <v/>
      </c>
      <c r="BM105" s="68" t="str">
        <f t="shared" si="233"/>
        <v/>
      </c>
      <c r="BN105" s="69" t="str">
        <f t="shared" si="233"/>
        <v/>
      </c>
    </row>
    <row r="106" spans="1:66" ht="15.75" x14ac:dyDescent="0.25">
      <c r="A106" s="2106" t="s">
        <v>37</v>
      </c>
      <c r="B106" s="2107"/>
      <c r="C106" s="975" t="str">
        <f t="shared" ref="C106:J106" si="234">IF(C92="","",RANK(C82,$C82:$J82,0))</f>
        <v/>
      </c>
      <c r="D106" s="976">
        <f t="shared" si="234"/>
        <v>1</v>
      </c>
      <c r="E106" s="976">
        <f t="shared" si="234"/>
        <v>1</v>
      </c>
      <c r="F106" s="976" t="str">
        <f t="shared" si="234"/>
        <v/>
      </c>
      <c r="G106" s="976" t="str">
        <f t="shared" si="234"/>
        <v/>
      </c>
      <c r="H106" s="976" t="str">
        <f t="shared" si="234"/>
        <v/>
      </c>
      <c r="I106" s="976" t="str">
        <f t="shared" si="234"/>
        <v/>
      </c>
      <c r="J106" s="977" t="str">
        <f t="shared" si="234"/>
        <v/>
      </c>
      <c r="K106" s="975" t="str">
        <f t="shared" ref="K106:R106" si="235">IF(K92="","",RANK(C82,$C82:$J82,0))</f>
        <v/>
      </c>
      <c r="L106" s="976" t="str">
        <f t="shared" si="235"/>
        <v/>
      </c>
      <c r="M106" s="976" t="str">
        <f t="shared" si="235"/>
        <v/>
      </c>
      <c r="N106" s="976" t="str">
        <f t="shared" si="235"/>
        <v/>
      </c>
      <c r="O106" s="976" t="str">
        <f t="shared" si="235"/>
        <v/>
      </c>
      <c r="P106" s="976" t="str">
        <f t="shared" si="235"/>
        <v/>
      </c>
      <c r="Q106" s="976" t="str">
        <f t="shared" si="235"/>
        <v/>
      </c>
      <c r="R106" s="977" t="str">
        <f t="shared" si="235"/>
        <v/>
      </c>
      <c r="S106" s="975">
        <f t="shared" ref="S106:Z106" si="236">IF(S92="","",RANK(C82,$C82:$J82,0))</f>
        <v>3</v>
      </c>
      <c r="T106" s="976" t="str">
        <f t="shared" si="236"/>
        <v/>
      </c>
      <c r="U106" s="976" t="str">
        <f t="shared" si="236"/>
        <v/>
      </c>
      <c r="V106" s="976">
        <f t="shared" si="236"/>
        <v>3</v>
      </c>
      <c r="W106" s="976" t="str">
        <f t="shared" si="236"/>
        <v/>
      </c>
      <c r="X106" s="976" t="str">
        <f t="shared" si="236"/>
        <v/>
      </c>
      <c r="Y106" s="976" t="str">
        <f t="shared" si="236"/>
        <v/>
      </c>
      <c r="Z106" s="984" t="str">
        <f t="shared" si="236"/>
        <v/>
      </c>
      <c r="AA106" s="975" t="str">
        <f t="shared" ref="AA106:AH106" si="237">IF(AA92="","",RANK(C82,$C82:$J82,0))</f>
        <v/>
      </c>
      <c r="AB106" s="976" t="str">
        <f t="shared" si="237"/>
        <v/>
      </c>
      <c r="AC106" s="976" t="str">
        <f t="shared" si="237"/>
        <v/>
      </c>
      <c r="AD106" s="976" t="str">
        <f t="shared" si="237"/>
        <v/>
      </c>
      <c r="AE106" s="976" t="str">
        <f t="shared" si="237"/>
        <v/>
      </c>
      <c r="AF106" s="976" t="str">
        <f t="shared" si="237"/>
        <v/>
      </c>
      <c r="AG106" s="976" t="str">
        <f t="shared" si="237"/>
        <v/>
      </c>
      <c r="AH106" s="977" t="str">
        <f t="shared" si="237"/>
        <v/>
      </c>
      <c r="AI106" s="975" t="str">
        <f t="shared" ref="AI106:AP106" si="238">IF(AI92="","",RANK(C82,$C82:$J82,0))</f>
        <v/>
      </c>
      <c r="AJ106" s="976" t="str">
        <f t="shared" si="238"/>
        <v/>
      </c>
      <c r="AK106" s="976" t="str">
        <f t="shared" si="238"/>
        <v/>
      </c>
      <c r="AL106" s="976" t="str">
        <f t="shared" si="238"/>
        <v/>
      </c>
      <c r="AM106" s="976">
        <f t="shared" si="238"/>
        <v>5</v>
      </c>
      <c r="AN106" s="976" t="str">
        <f t="shared" si="238"/>
        <v/>
      </c>
      <c r="AO106" s="976" t="str">
        <f t="shared" si="238"/>
        <v/>
      </c>
      <c r="AP106" s="977" t="str">
        <f t="shared" si="238"/>
        <v/>
      </c>
      <c r="AQ106" s="975" t="str">
        <f t="shared" ref="AQ106:AX106" si="239">IF(AQ92="","",RANK(C82,$C82:$J82,0))</f>
        <v/>
      </c>
      <c r="AR106" s="976" t="str">
        <f t="shared" si="239"/>
        <v/>
      </c>
      <c r="AS106" s="976" t="str">
        <f t="shared" si="239"/>
        <v/>
      </c>
      <c r="AT106" s="976" t="str">
        <f t="shared" si="239"/>
        <v/>
      </c>
      <c r="AU106" s="976" t="str">
        <f t="shared" si="239"/>
        <v/>
      </c>
      <c r="AV106" s="976">
        <f t="shared" si="239"/>
        <v>6</v>
      </c>
      <c r="AW106" s="976" t="str">
        <f t="shared" si="239"/>
        <v/>
      </c>
      <c r="AX106" s="977" t="str">
        <f t="shared" si="239"/>
        <v/>
      </c>
      <c r="AY106" s="975" t="str">
        <f t="shared" ref="AY106:BF106" si="240">IF(AY92="","",RANK(C82,$C82:$J82,0))</f>
        <v/>
      </c>
      <c r="AZ106" s="976" t="str">
        <f t="shared" si="240"/>
        <v/>
      </c>
      <c r="BA106" s="976" t="str">
        <f t="shared" si="240"/>
        <v/>
      </c>
      <c r="BB106" s="976" t="str">
        <f t="shared" si="240"/>
        <v/>
      </c>
      <c r="BC106" s="976" t="str">
        <f t="shared" si="240"/>
        <v/>
      </c>
      <c r="BD106" s="976" t="str">
        <f t="shared" si="240"/>
        <v/>
      </c>
      <c r="BE106" s="976" t="str">
        <f t="shared" si="240"/>
        <v/>
      </c>
      <c r="BF106" s="977" t="str">
        <f t="shared" si="240"/>
        <v/>
      </c>
      <c r="BG106" s="975" t="str">
        <f t="shared" ref="BG106:BN106" si="241">IF(BG92="","",RANK(C82,$C82:$J82,0))</f>
        <v/>
      </c>
      <c r="BH106" s="976" t="str">
        <f t="shared" si="241"/>
        <v/>
      </c>
      <c r="BI106" s="976" t="str">
        <f t="shared" si="241"/>
        <v/>
      </c>
      <c r="BJ106" s="976" t="str">
        <f t="shared" si="241"/>
        <v/>
      </c>
      <c r="BK106" s="976" t="str">
        <f t="shared" si="241"/>
        <v/>
      </c>
      <c r="BL106" s="976" t="str">
        <f t="shared" si="241"/>
        <v/>
      </c>
      <c r="BM106" s="976" t="str">
        <f t="shared" si="241"/>
        <v/>
      </c>
      <c r="BN106" s="977" t="str">
        <f t="shared" si="241"/>
        <v/>
      </c>
    </row>
    <row r="107" spans="1:66" ht="15.75" x14ac:dyDescent="0.25">
      <c r="A107" s="2084" t="s">
        <v>38</v>
      </c>
      <c r="B107" s="2085"/>
      <c r="C107" s="978" t="str">
        <f t="shared" ref="C107:J107" si="242">IF(C92="","",RANK(C83,$C83:$J83,0))</f>
        <v/>
      </c>
      <c r="D107" s="979">
        <f t="shared" si="242"/>
        <v>1</v>
      </c>
      <c r="E107" s="979">
        <f t="shared" si="242"/>
        <v>2</v>
      </c>
      <c r="F107" s="979" t="str">
        <f t="shared" si="242"/>
        <v/>
      </c>
      <c r="G107" s="979" t="str">
        <f t="shared" si="242"/>
        <v/>
      </c>
      <c r="H107" s="979" t="str">
        <f t="shared" si="242"/>
        <v/>
      </c>
      <c r="I107" s="979" t="str">
        <f t="shared" si="242"/>
        <v/>
      </c>
      <c r="J107" s="980" t="str">
        <f t="shared" si="242"/>
        <v/>
      </c>
      <c r="K107" s="978" t="str">
        <f t="shared" ref="K107:R107" si="243">IF(K92="","",RANK(C83,$C83:$J83,0))</f>
        <v/>
      </c>
      <c r="L107" s="979" t="str">
        <f t="shared" si="243"/>
        <v/>
      </c>
      <c r="M107" s="979" t="str">
        <f t="shared" si="243"/>
        <v/>
      </c>
      <c r="N107" s="979" t="str">
        <f t="shared" si="243"/>
        <v/>
      </c>
      <c r="O107" s="979" t="str">
        <f t="shared" si="243"/>
        <v/>
      </c>
      <c r="P107" s="979" t="str">
        <f t="shared" si="243"/>
        <v/>
      </c>
      <c r="Q107" s="979" t="str">
        <f t="shared" si="243"/>
        <v/>
      </c>
      <c r="R107" s="980" t="str">
        <f t="shared" si="243"/>
        <v/>
      </c>
      <c r="S107" s="978">
        <f t="shared" ref="S107:Z107" si="244">IF(S92="","",RANK(C83,$C83:$J83,0))</f>
        <v>4</v>
      </c>
      <c r="T107" s="979" t="str">
        <f t="shared" si="244"/>
        <v/>
      </c>
      <c r="U107" s="979" t="str">
        <f t="shared" si="244"/>
        <v/>
      </c>
      <c r="V107" s="979">
        <f t="shared" si="244"/>
        <v>3</v>
      </c>
      <c r="W107" s="979" t="str">
        <f t="shared" si="244"/>
        <v/>
      </c>
      <c r="X107" s="979" t="str">
        <f t="shared" si="244"/>
        <v/>
      </c>
      <c r="Y107" s="979" t="str">
        <f t="shared" si="244"/>
        <v/>
      </c>
      <c r="Z107" s="985" t="str">
        <f t="shared" si="244"/>
        <v/>
      </c>
      <c r="AA107" s="978" t="str">
        <f t="shared" ref="AA107:AH107" si="245">IF(AA92="","",RANK(C83,$C83:$J83,0))</f>
        <v/>
      </c>
      <c r="AB107" s="979" t="str">
        <f t="shared" si="245"/>
        <v/>
      </c>
      <c r="AC107" s="979" t="str">
        <f t="shared" si="245"/>
        <v/>
      </c>
      <c r="AD107" s="979" t="str">
        <f t="shared" si="245"/>
        <v/>
      </c>
      <c r="AE107" s="979" t="str">
        <f t="shared" si="245"/>
        <v/>
      </c>
      <c r="AF107" s="979" t="str">
        <f t="shared" si="245"/>
        <v/>
      </c>
      <c r="AG107" s="979" t="str">
        <f t="shared" si="245"/>
        <v/>
      </c>
      <c r="AH107" s="980" t="str">
        <f t="shared" si="245"/>
        <v/>
      </c>
      <c r="AI107" s="978" t="str">
        <f t="shared" ref="AI107:AP107" si="246">IF(AI92="","",RANK(C83,$C83:$J83,0))</f>
        <v/>
      </c>
      <c r="AJ107" s="979" t="str">
        <f t="shared" si="246"/>
        <v/>
      </c>
      <c r="AK107" s="979" t="str">
        <f t="shared" si="246"/>
        <v/>
      </c>
      <c r="AL107" s="979" t="str">
        <f t="shared" si="246"/>
        <v/>
      </c>
      <c r="AM107" s="979">
        <f t="shared" si="246"/>
        <v>5</v>
      </c>
      <c r="AN107" s="979" t="str">
        <f t="shared" si="246"/>
        <v/>
      </c>
      <c r="AO107" s="979" t="str">
        <f t="shared" si="246"/>
        <v/>
      </c>
      <c r="AP107" s="980" t="str">
        <f t="shared" si="246"/>
        <v/>
      </c>
      <c r="AQ107" s="978" t="str">
        <f t="shared" ref="AQ107:AX107" si="247">IF(AQ92="","",RANK(C83,$C83:$J83,0))</f>
        <v/>
      </c>
      <c r="AR107" s="979" t="str">
        <f t="shared" si="247"/>
        <v/>
      </c>
      <c r="AS107" s="979" t="str">
        <f t="shared" si="247"/>
        <v/>
      </c>
      <c r="AT107" s="979" t="str">
        <f t="shared" si="247"/>
        <v/>
      </c>
      <c r="AU107" s="979" t="str">
        <f t="shared" si="247"/>
        <v/>
      </c>
      <c r="AV107" s="979">
        <f t="shared" si="247"/>
        <v>6</v>
      </c>
      <c r="AW107" s="979" t="str">
        <f t="shared" si="247"/>
        <v/>
      </c>
      <c r="AX107" s="980" t="str">
        <f t="shared" si="247"/>
        <v/>
      </c>
      <c r="AY107" s="978" t="str">
        <f t="shared" ref="AY107:BF107" si="248">IF(AY92="","",RANK(C83,$C83:$J83,0))</f>
        <v/>
      </c>
      <c r="AZ107" s="979" t="str">
        <f t="shared" si="248"/>
        <v/>
      </c>
      <c r="BA107" s="979" t="str">
        <f t="shared" si="248"/>
        <v/>
      </c>
      <c r="BB107" s="979" t="str">
        <f t="shared" si="248"/>
        <v/>
      </c>
      <c r="BC107" s="979" t="str">
        <f t="shared" si="248"/>
        <v/>
      </c>
      <c r="BD107" s="979" t="str">
        <f t="shared" si="248"/>
        <v/>
      </c>
      <c r="BE107" s="979" t="str">
        <f t="shared" si="248"/>
        <v/>
      </c>
      <c r="BF107" s="980" t="str">
        <f t="shared" si="248"/>
        <v/>
      </c>
      <c r="BG107" s="978" t="str">
        <f t="shared" ref="BG107:BN107" si="249">IF(BG92="","",RANK(C83,$C83:$J83,0))</f>
        <v/>
      </c>
      <c r="BH107" s="979" t="str">
        <f t="shared" si="249"/>
        <v/>
      </c>
      <c r="BI107" s="979" t="str">
        <f t="shared" si="249"/>
        <v/>
      </c>
      <c r="BJ107" s="979" t="str">
        <f t="shared" si="249"/>
        <v/>
      </c>
      <c r="BK107" s="979" t="str">
        <f t="shared" si="249"/>
        <v/>
      </c>
      <c r="BL107" s="979" t="str">
        <f t="shared" si="249"/>
        <v/>
      </c>
      <c r="BM107" s="979" t="str">
        <f t="shared" si="249"/>
        <v/>
      </c>
      <c r="BN107" s="980" t="str">
        <f t="shared" si="249"/>
        <v/>
      </c>
    </row>
    <row r="108" spans="1:66" ht="15.75" x14ac:dyDescent="0.25">
      <c r="A108" s="2084" t="s">
        <v>39</v>
      </c>
      <c r="B108" s="2085"/>
      <c r="C108" s="978" t="str">
        <f t="shared" ref="C108:J108" si="250">IF(C92="","",RANK(C84,$C84:$J84,1))</f>
        <v/>
      </c>
      <c r="D108" s="979">
        <f t="shared" si="250"/>
        <v>1</v>
      </c>
      <c r="E108" s="979">
        <f t="shared" si="250"/>
        <v>1</v>
      </c>
      <c r="F108" s="979" t="str">
        <f t="shared" si="250"/>
        <v/>
      </c>
      <c r="G108" s="979" t="str">
        <f t="shared" si="250"/>
        <v/>
      </c>
      <c r="H108" s="979" t="str">
        <f t="shared" si="250"/>
        <v/>
      </c>
      <c r="I108" s="979" t="str">
        <f t="shared" si="250"/>
        <v/>
      </c>
      <c r="J108" s="980" t="str">
        <f t="shared" si="250"/>
        <v/>
      </c>
      <c r="K108" s="978" t="str">
        <f t="shared" ref="K108:R108" si="251">IF(K92="","",RANK(C84,$C84:$J84,1))</f>
        <v/>
      </c>
      <c r="L108" s="979" t="str">
        <f t="shared" si="251"/>
        <v/>
      </c>
      <c r="M108" s="979" t="str">
        <f t="shared" si="251"/>
        <v/>
      </c>
      <c r="N108" s="979" t="str">
        <f t="shared" si="251"/>
        <v/>
      </c>
      <c r="O108" s="979" t="str">
        <f t="shared" si="251"/>
        <v/>
      </c>
      <c r="P108" s="979" t="str">
        <f t="shared" si="251"/>
        <v/>
      </c>
      <c r="Q108" s="979" t="str">
        <f t="shared" si="251"/>
        <v/>
      </c>
      <c r="R108" s="980" t="str">
        <f t="shared" si="251"/>
        <v/>
      </c>
      <c r="S108" s="978">
        <f t="shared" ref="S108:Z108" si="252">IF(S92="","",RANK(C84,$C84:$J84,1))</f>
        <v>3</v>
      </c>
      <c r="T108" s="979" t="str">
        <f t="shared" si="252"/>
        <v/>
      </c>
      <c r="U108" s="979" t="str">
        <f t="shared" si="252"/>
        <v/>
      </c>
      <c r="V108" s="979">
        <f t="shared" si="252"/>
        <v>3</v>
      </c>
      <c r="W108" s="979" t="str">
        <f t="shared" si="252"/>
        <v/>
      </c>
      <c r="X108" s="979" t="str">
        <f t="shared" si="252"/>
        <v/>
      </c>
      <c r="Y108" s="979" t="str">
        <f t="shared" si="252"/>
        <v/>
      </c>
      <c r="Z108" s="985" t="str">
        <f t="shared" si="252"/>
        <v/>
      </c>
      <c r="AA108" s="978" t="str">
        <f t="shared" ref="AA108:AH108" si="253">IF(AA92="","",RANK(C84,$C84:$J84,1))</f>
        <v/>
      </c>
      <c r="AB108" s="979" t="str">
        <f t="shared" si="253"/>
        <v/>
      </c>
      <c r="AC108" s="979" t="str">
        <f t="shared" si="253"/>
        <v/>
      </c>
      <c r="AD108" s="979" t="str">
        <f t="shared" si="253"/>
        <v/>
      </c>
      <c r="AE108" s="979" t="str">
        <f t="shared" si="253"/>
        <v/>
      </c>
      <c r="AF108" s="979" t="str">
        <f t="shared" si="253"/>
        <v/>
      </c>
      <c r="AG108" s="979" t="str">
        <f t="shared" si="253"/>
        <v/>
      </c>
      <c r="AH108" s="980" t="str">
        <f t="shared" si="253"/>
        <v/>
      </c>
      <c r="AI108" s="978" t="str">
        <f t="shared" ref="AI108:AP108" si="254">IF(AI92="","",RANK(C84,$C84:$J84,1))</f>
        <v/>
      </c>
      <c r="AJ108" s="979" t="str">
        <f t="shared" si="254"/>
        <v/>
      </c>
      <c r="AK108" s="979" t="str">
        <f t="shared" si="254"/>
        <v/>
      </c>
      <c r="AL108" s="979" t="str">
        <f t="shared" si="254"/>
        <v/>
      </c>
      <c r="AM108" s="979">
        <f t="shared" si="254"/>
        <v>5</v>
      </c>
      <c r="AN108" s="979" t="str">
        <f t="shared" si="254"/>
        <v/>
      </c>
      <c r="AO108" s="979" t="str">
        <f t="shared" si="254"/>
        <v/>
      </c>
      <c r="AP108" s="980" t="str">
        <f t="shared" si="254"/>
        <v/>
      </c>
      <c r="AQ108" s="978" t="str">
        <f t="shared" ref="AQ108:AX108" si="255">IF(AQ92="","",RANK(C84,$C84:$J84,1))</f>
        <v/>
      </c>
      <c r="AR108" s="979" t="str">
        <f t="shared" si="255"/>
        <v/>
      </c>
      <c r="AS108" s="979" t="str">
        <f t="shared" si="255"/>
        <v/>
      </c>
      <c r="AT108" s="979" t="str">
        <f t="shared" si="255"/>
        <v/>
      </c>
      <c r="AU108" s="979" t="str">
        <f t="shared" si="255"/>
        <v/>
      </c>
      <c r="AV108" s="979">
        <f t="shared" si="255"/>
        <v>6</v>
      </c>
      <c r="AW108" s="979" t="str">
        <f t="shared" si="255"/>
        <v/>
      </c>
      <c r="AX108" s="980" t="str">
        <f t="shared" si="255"/>
        <v/>
      </c>
      <c r="AY108" s="978" t="str">
        <f t="shared" ref="AY108:BF108" si="256">IF(AY92="","",RANK(C84,$C84:$J84,1))</f>
        <v/>
      </c>
      <c r="AZ108" s="979" t="str">
        <f t="shared" si="256"/>
        <v/>
      </c>
      <c r="BA108" s="979" t="str">
        <f t="shared" si="256"/>
        <v/>
      </c>
      <c r="BB108" s="979" t="str">
        <f t="shared" si="256"/>
        <v/>
      </c>
      <c r="BC108" s="979" t="str">
        <f t="shared" si="256"/>
        <v/>
      </c>
      <c r="BD108" s="979" t="str">
        <f t="shared" si="256"/>
        <v/>
      </c>
      <c r="BE108" s="979" t="str">
        <f t="shared" si="256"/>
        <v/>
      </c>
      <c r="BF108" s="980" t="str">
        <f t="shared" si="256"/>
        <v/>
      </c>
      <c r="BG108" s="978" t="str">
        <f t="shared" ref="BG108:BN108" si="257">IF(BG92="","",RANK(C84,$C84:$J84,1))</f>
        <v/>
      </c>
      <c r="BH108" s="979" t="str">
        <f t="shared" si="257"/>
        <v/>
      </c>
      <c r="BI108" s="979" t="str">
        <f t="shared" si="257"/>
        <v/>
      </c>
      <c r="BJ108" s="979" t="str">
        <f t="shared" si="257"/>
        <v/>
      </c>
      <c r="BK108" s="979" t="str">
        <f t="shared" si="257"/>
        <v/>
      </c>
      <c r="BL108" s="979" t="str">
        <f t="shared" si="257"/>
        <v/>
      </c>
      <c r="BM108" s="979" t="str">
        <f t="shared" si="257"/>
        <v/>
      </c>
      <c r="BN108" s="980" t="str">
        <f t="shared" si="257"/>
        <v/>
      </c>
    </row>
    <row r="109" spans="1:66" ht="15.75" x14ac:dyDescent="0.25">
      <c r="A109" s="2084" t="s">
        <v>32</v>
      </c>
      <c r="B109" s="2085"/>
      <c r="C109" s="978" t="str">
        <f t="shared" ref="C109:J109" si="258">IF(C92="","",RANK(C85,$C85:$J85,0))</f>
        <v/>
      </c>
      <c r="D109" s="979">
        <f t="shared" si="258"/>
        <v>1</v>
      </c>
      <c r="E109" s="979">
        <f t="shared" si="258"/>
        <v>2</v>
      </c>
      <c r="F109" s="979" t="str">
        <f t="shared" si="258"/>
        <v/>
      </c>
      <c r="G109" s="979" t="str">
        <f t="shared" si="258"/>
        <v/>
      </c>
      <c r="H109" s="979" t="str">
        <f t="shared" si="258"/>
        <v/>
      </c>
      <c r="I109" s="979" t="str">
        <f t="shared" si="258"/>
        <v/>
      </c>
      <c r="J109" s="980" t="str">
        <f t="shared" si="258"/>
        <v/>
      </c>
      <c r="K109" s="978" t="str">
        <f t="shared" ref="K109:R109" si="259">IF(K92="","",RANK(C85,$C85:$J85,0))</f>
        <v/>
      </c>
      <c r="L109" s="979" t="str">
        <f t="shared" si="259"/>
        <v/>
      </c>
      <c r="M109" s="979" t="str">
        <f t="shared" si="259"/>
        <v/>
      </c>
      <c r="N109" s="979" t="str">
        <f t="shared" si="259"/>
        <v/>
      </c>
      <c r="O109" s="979" t="str">
        <f t="shared" si="259"/>
        <v/>
      </c>
      <c r="P109" s="979" t="str">
        <f t="shared" si="259"/>
        <v/>
      </c>
      <c r="Q109" s="979" t="str">
        <f t="shared" si="259"/>
        <v/>
      </c>
      <c r="R109" s="980" t="str">
        <f t="shared" si="259"/>
        <v/>
      </c>
      <c r="S109" s="978">
        <f t="shared" ref="S109:Z109" si="260">IF(S92="","",RANK(C85,$C85:$J85,0))</f>
        <v>4</v>
      </c>
      <c r="T109" s="979" t="str">
        <f t="shared" si="260"/>
        <v/>
      </c>
      <c r="U109" s="979" t="str">
        <f t="shared" si="260"/>
        <v/>
      </c>
      <c r="V109" s="979">
        <f t="shared" si="260"/>
        <v>3</v>
      </c>
      <c r="W109" s="979" t="str">
        <f t="shared" si="260"/>
        <v/>
      </c>
      <c r="X109" s="979" t="str">
        <f t="shared" si="260"/>
        <v/>
      </c>
      <c r="Y109" s="979" t="str">
        <f t="shared" si="260"/>
        <v/>
      </c>
      <c r="Z109" s="985" t="str">
        <f t="shared" si="260"/>
        <v/>
      </c>
      <c r="AA109" s="978" t="str">
        <f t="shared" ref="AA109:AH109" si="261">IF(AA92="","",RANK(C85,$C85:$J85,0))</f>
        <v/>
      </c>
      <c r="AB109" s="979" t="str">
        <f t="shared" si="261"/>
        <v/>
      </c>
      <c r="AC109" s="979" t="str">
        <f t="shared" si="261"/>
        <v/>
      </c>
      <c r="AD109" s="979" t="str">
        <f t="shared" si="261"/>
        <v/>
      </c>
      <c r="AE109" s="979" t="str">
        <f t="shared" si="261"/>
        <v/>
      </c>
      <c r="AF109" s="979" t="str">
        <f t="shared" si="261"/>
        <v/>
      </c>
      <c r="AG109" s="979" t="str">
        <f t="shared" si="261"/>
        <v/>
      </c>
      <c r="AH109" s="980" t="str">
        <f t="shared" si="261"/>
        <v/>
      </c>
      <c r="AI109" s="978" t="str">
        <f t="shared" ref="AI109:AP109" si="262">IF(AI92="","",RANK(C85,$C85:$J85,0))</f>
        <v/>
      </c>
      <c r="AJ109" s="979" t="str">
        <f t="shared" si="262"/>
        <v/>
      </c>
      <c r="AK109" s="979" t="str">
        <f t="shared" si="262"/>
        <v/>
      </c>
      <c r="AL109" s="979" t="str">
        <f t="shared" si="262"/>
        <v/>
      </c>
      <c r="AM109" s="979">
        <f t="shared" si="262"/>
        <v>5</v>
      </c>
      <c r="AN109" s="979" t="str">
        <f t="shared" si="262"/>
        <v/>
      </c>
      <c r="AO109" s="979" t="str">
        <f t="shared" si="262"/>
        <v/>
      </c>
      <c r="AP109" s="980" t="str">
        <f t="shared" si="262"/>
        <v/>
      </c>
      <c r="AQ109" s="978" t="str">
        <f t="shared" ref="AQ109:AX109" si="263">IF(AQ92="","",RANK(C85,$C85:$J85,0))</f>
        <v/>
      </c>
      <c r="AR109" s="979" t="str">
        <f t="shared" si="263"/>
        <v/>
      </c>
      <c r="AS109" s="979" t="str">
        <f t="shared" si="263"/>
        <v/>
      </c>
      <c r="AT109" s="979" t="str">
        <f t="shared" si="263"/>
        <v/>
      </c>
      <c r="AU109" s="979" t="str">
        <f t="shared" si="263"/>
        <v/>
      </c>
      <c r="AV109" s="979">
        <f t="shared" si="263"/>
        <v>6</v>
      </c>
      <c r="AW109" s="979" t="str">
        <f t="shared" si="263"/>
        <v/>
      </c>
      <c r="AX109" s="980" t="str">
        <f t="shared" si="263"/>
        <v/>
      </c>
      <c r="AY109" s="978" t="str">
        <f t="shared" ref="AY109:BF109" si="264">IF(AY92="","",RANK(C85,$C85:$J85,0))</f>
        <v/>
      </c>
      <c r="AZ109" s="979" t="str">
        <f t="shared" si="264"/>
        <v/>
      </c>
      <c r="BA109" s="979" t="str">
        <f t="shared" si="264"/>
        <v/>
      </c>
      <c r="BB109" s="979" t="str">
        <f t="shared" si="264"/>
        <v/>
      </c>
      <c r="BC109" s="979" t="str">
        <f t="shared" si="264"/>
        <v/>
      </c>
      <c r="BD109" s="979" t="str">
        <f t="shared" si="264"/>
        <v/>
      </c>
      <c r="BE109" s="979" t="str">
        <f t="shared" si="264"/>
        <v/>
      </c>
      <c r="BF109" s="980" t="str">
        <f t="shared" si="264"/>
        <v/>
      </c>
      <c r="BG109" s="978" t="str">
        <f t="shared" ref="BG109:BN109" si="265">IF(BG92="","",RANK(C85,$C85:$J85,0))</f>
        <v/>
      </c>
      <c r="BH109" s="979" t="str">
        <f t="shared" si="265"/>
        <v/>
      </c>
      <c r="BI109" s="979" t="str">
        <f t="shared" si="265"/>
        <v/>
      </c>
      <c r="BJ109" s="979" t="str">
        <f t="shared" si="265"/>
        <v/>
      </c>
      <c r="BK109" s="979" t="str">
        <f t="shared" si="265"/>
        <v/>
      </c>
      <c r="BL109" s="979" t="str">
        <f t="shared" si="265"/>
        <v/>
      </c>
      <c r="BM109" s="979" t="str">
        <f t="shared" si="265"/>
        <v/>
      </c>
      <c r="BN109" s="980" t="str">
        <f t="shared" si="265"/>
        <v/>
      </c>
    </row>
    <row r="110" spans="1:66" ht="16.5" thickBot="1" x14ac:dyDescent="0.3">
      <c r="A110" s="2086" t="s">
        <v>137</v>
      </c>
      <c r="B110" s="2087"/>
      <c r="C110" s="986" t="str">
        <f t="shared" ref="C110:J110" si="266">IF(C92="","",RANK(C86,$C86:$J86,0))</f>
        <v/>
      </c>
      <c r="D110" s="987">
        <f t="shared" si="266"/>
        <v>1</v>
      </c>
      <c r="E110" s="987">
        <f t="shared" si="266"/>
        <v>2</v>
      </c>
      <c r="F110" s="987" t="str">
        <f t="shared" si="266"/>
        <v/>
      </c>
      <c r="G110" s="987" t="str">
        <f t="shared" si="266"/>
        <v/>
      </c>
      <c r="H110" s="987" t="str">
        <f t="shared" si="266"/>
        <v/>
      </c>
      <c r="I110" s="987" t="str">
        <f t="shared" si="266"/>
        <v/>
      </c>
      <c r="J110" s="988" t="str">
        <f t="shared" si="266"/>
        <v/>
      </c>
      <c r="K110" s="986" t="str">
        <f t="shared" ref="K110:R110" si="267">IF(K92="","",RANK(C86,$C86:$J86,0))</f>
        <v/>
      </c>
      <c r="L110" s="987" t="str">
        <f t="shared" si="267"/>
        <v/>
      </c>
      <c r="M110" s="987" t="str">
        <f t="shared" si="267"/>
        <v/>
      </c>
      <c r="N110" s="987" t="str">
        <f t="shared" si="267"/>
        <v/>
      </c>
      <c r="O110" s="987" t="str">
        <f t="shared" si="267"/>
        <v/>
      </c>
      <c r="P110" s="987" t="str">
        <f t="shared" si="267"/>
        <v/>
      </c>
      <c r="Q110" s="987" t="str">
        <f t="shared" si="267"/>
        <v/>
      </c>
      <c r="R110" s="988" t="str">
        <f t="shared" si="267"/>
        <v/>
      </c>
      <c r="S110" s="981">
        <f t="shared" ref="S110:Z110" si="268">IF(S92="","",RANK(C86,$C86:$J86,0))</f>
        <v>4</v>
      </c>
      <c r="T110" s="982" t="str">
        <f t="shared" si="268"/>
        <v/>
      </c>
      <c r="U110" s="982" t="str">
        <f t="shared" si="268"/>
        <v/>
      </c>
      <c r="V110" s="982">
        <f t="shared" si="268"/>
        <v>3</v>
      </c>
      <c r="W110" s="982" t="str">
        <f t="shared" si="268"/>
        <v/>
      </c>
      <c r="X110" s="982" t="str">
        <f t="shared" si="268"/>
        <v/>
      </c>
      <c r="Y110" s="982" t="str">
        <f t="shared" si="268"/>
        <v/>
      </c>
      <c r="Z110" s="989" t="str">
        <f t="shared" si="268"/>
        <v/>
      </c>
      <c r="AA110" s="981" t="str">
        <f t="shared" ref="AA110:AH110" si="269">IF(AA92="","",RANK(C86,$C86:$J86,0))</f>
        <v/>
      </c>
      <c r="AB110" s="982" t="str">
        <f t="shared" si="269"/>
        <v/>
      </c>
      <c r="AC110" s="982" t="str">
        <f t="shared" si="269"/>
        <v/>
      </c>
      <c r="AD110" s="982" t="str">
        <f t="shared" si="269"/>
        <v/>
      </c>
      <c r="AE110" s="982" t="str">
        <f t="shared" si="269"/>
        <v/>
      </c>
      <c r="AF110" s="982" t="str">
        <f t="shared" si="269"/>
        <v/>
      </c>
      <c r="AG110" s="982" t="str">
        <f t="shared" si="269"/>
        <v/>
      </c>
      <c r="AH110" s="983" t="str">
        <f t="shared" si="269"/>
        <v/>
      </c>
      <c r="AI110" s="981" t="str">
        <f t="shared" ref="AI110:AP110" si="270">IF(AI92="","",RANK(C86,$C86:$J86,0))</f>
        <v/>
      </c>
      <c r="AJ110" s="982" t="str">
        <f t="shared" si="270"/>
        <v/>
      </c>
      <c r="AK110" s="982" t="str">
        <f t="shared" si="270"/>
        <v/>
      </c>
      <c r="AL110" s="982" t="str">
        <f t="shared" si="270"/>
        <v/>
      </c>
      <c r="AM110" s="982">
        <f t="shared" si="270"/>
        <v>5</v>
      </c>
      <c r="AN110" s="982" t="str">
        <f t="shared" si="270"/>
        <v/>
      </c>
      <c r="AO110" s="982" t="str">
        <f t="shared" si="270"/>
        <v/>
      </c>
      <c r="AP110" s="983" t="str">
        <f t="shared" si="270"/>
        <v/>
      </c>
      <c r="AQ110" s="981" t="str">
        <f t="shared" ref="AQ110:AX110" si="271">IF(AQ92="","",RANK(C86,$C86:$J86,0))</f>
        <v/>
      </c>
      <c r="AR110" s="982" t="str">
        <f t="shared" si="271"/>
        <v/>
      </c>
      <c r="AS110" s="982" t="str">
        <f t="shared" si="271"/>
        <v/>
      </c>
      <c r="AT110" s="982" t="str">
        <f t="shared" si="271"/>
        <v/>
      </c>
      <c r="AU110" s="982" t="str">
        <f t="shared" si="271"/>
        <v/>
      </c>
      <c r="AV110" s="982">
        <f t="shared" si="271"/>
        <v>6</v>
      </c>
      <c r="AW110" s="982" t="str">
        <f t="shared" si="271"/>
        <v/>
      </c>
      <c r="AX110" s="983" t="str">
        <f t="shared" si="271"/>
        <v/>
      </c>
      <c r="AY110" s="981" t="str">
        <f t="shared" ref="AY110:BF110" si="272">IF(AY92="","",RANK(C86,$C86:$J86,0))</f>
        <v/>
      </c>
      <c r="AZ110" s="982" t="str">
        <f t="shared" si="272"/>
        <v/>
      </c>
      <c r="BA110" s="982" t="str">
        <f t="shared" si="272"/>
        <v/>
      </c>
      <c r="BB110" s="982" t="str">
        <f t="shared" si="272"/>
        <v/>
      </c>
      <c r="BC110" s="982" t="str">
        <f t="shared" si="272"/>
        <v/>
      </c>
      <c r="BD110" s="982" t="str">
        <f t="shared" si="272"/>
        <v/>
      </c>
      <c r="BE110" s="982" t="str">
        <f t="shared" si="272"/>
        <v/>
      </c>
      <c r="BF110" s="983" t="str">
        <f t="shared" si="272"/>
        <v/>
      </c>
      <c r="BG110" s="981" t="str">
        <f t="shared" ref="BG110:BN110" si="273">IF(BG92="","",RANK(C86,$C86:$J86,0))</f>
        <v/>
      </c>
      <c r="BH110" s="982" t="str">
        <f t="shared" si="273"/>
        <v/>
      </c>
      <c r="BI110" s="982" t="str">
        <f t="shared" si="273"/>
        <v/>
      </c>
      <c r="BJ110" s="982" t="str">
        <f t="shared" si="273"/>
        <v/>
      </c>
      <c r="BK110" s="982" t="str">
        <f t="shared" si="273"/>
        <v/>
      </c>
      <c r="BL110" s="982" t="str">
        <f t="shared" si="273"/>
        <v/>
      </c>
      <c r="BM110" s="982" t="str">
        <f t="shared" si="273"/>
        <v/>
      </c>
      <c r="BN110" s="983" t="str">
        <f t="shared" si="273"/>
        <v/>
      </c>
    </row>
    <row r="111" spans="1:66" ht="15.75" x14ac:dyDescent="0.25">
      <c r="A111" s="2088" t="s">
        <v>40</v>
      </c>
      <c r="B111" s="2089"/>
      <c r="C111" s="966" t="str">
        <f t="shared" ref="C111:J111" si="274">IF(C92="","",RANK(C101,$C101:$J101,0))</f>
        <v/>
      </c>
      <c r="D111" s="967">
        <f t="shared" si="274"/>
        <v>1</v>
      </c>
      <c r="E111" s="967">
        <f t="shared" si="274"/>
        <v>2</v>
      </c>
      <c r="F111" s="967" t="str">
        <f t="shared" si="274"/>
        <v/>
      </c>
      <c r="G111" s="967" t="str">
        <f t="shared" si="274"/>
        <v/>
      </c>
      <c r="H111" s="967" t="str">
        <f t="shared" si="274"/>
        <v/>
      </c>
      <c r="I111" s="967" t="str">
        <f t="shared" si="274"/>
        <v/>
      </c>
      <c r="J111" s="968" t="str">
        <f t="shared" si="274"/>
        <v/>
      </c>
      <c r="K111" s="966" t="str">
        <f t="shared" ref="K111:R111" si="275">IF(K92="","",RANK(K101,$K101:$R101,0))</f>
        <v/>
      </c>
      <c r="L111" s="967" t="str">
        <f t="shared" si="275"/>
        <v/>
      </c>
      <c r="M111" s="967" t="str">
        <f t="shared" si="275"/>
        <v/>
      </c>
      <c r="N111" s="967" t="str">
        <f t="shared" si="275"/>
        <v/>
      </c>
      <c r="O111" s="967" t="str">
        <f t="shared" si="275"/>
        <v/>
      </c>
      <c r="P111" s="967" t="str">
        <f t="shared" si="275"/>
        <v/>
      </c>
      <c r="Q111" s="967" t="str">
        <f t="shared" si="275"/>
        <v/>
      </c>
      <c r="R111" s="968" t="str">
        <f t="shared" si="275"/>
        <v/>
      </c>
      <c r="S111" s="966">
        <f t="shared" ref="S111:Z111" si="276">IF(S92="","",RANK(S101,$S101:$Z101,0))</f>
        <v>1</v>
      </c>
      <c r="T111" s="967" t="str">
        <f t="shared" si="276"/>
        <v/>
      </c>
      <c r="U111" s="967" t="str">
        <f t="shared" si="276"/>
        <v/>
      </c>
      <c r="V111" s="967">
        <f t="shared" si="276"/>
        <v>2</v>
      </c>
      <c r="W111" s="967" t="str">
        <f t="shared" si="276"/>
        <v/>
      </c>
      <c r="X111" s="967" t="str">
        <f t="shared" si="276"/>
        <v/>
      </c>
      <c r="Y111" s="967" t="str">
        <f t="shared" si="276"/>
        <v/>
      </c>
      <c r="Z111" s="968" t="str">
        <f t="shared" si="276"/>
        <v/>
      </c>
      <c r="AA111" s="966" t="str">
        <f t="shared" ref="AA111:AH111" si="277">IF(AA92="","",RANK(AA101,$AA101:$AH101,0))</f>
        <v/>
      </c>
      <c r="AB111" s="967" t="str">
        <f t="shared" si="277"/>
        <v/>
      </c>
      <c r="AC111" s="967" t="str">
        <f t="shared" si="277"/>
        <v/>
      </c>
      <c r="AD111" s="967" t="str">
        <f t="shared" si="277"/>
        <v/>
      </c>
      <c r="AE111" s="967" t="str">
        <f t="shared" si="277"/>
        <v/>
      </c>
      <c r="AF111" s="967" t="str">
        <f t="shared" si="277"/>
        <v/>
      </c>
      <c r="AG111" s="967" t="str">
        <f t="shared" si="277"/>
        <v/>
      </c>
      <c r="AH111" s="968" t="str">
        <f t="shared" si="277"/>
        <v/>
      </c>
      <c r="AI111" s="966" t="str">
        <f t="shared" ref="AI111:AP111" si="278">IF(AI92="","",RANK(AI101,$AI101:$AP101,0))</f>
        <v/>
      </c>
      <c r="AJ111" s="967" t="str">
        <f t="shared" si="278"/>
        <v/>
      </c>
      <c r="AK111" s="967" t="str">
        <f t="shared" si="278"/>
        <v/>
      </c>
      <c r="AL111" s="967" t="str">
        <f t="shared" si="278"/>
        <v/>
      </c>
      <c r="AM111" s="967">
        <f t="shared" si="278"/>
        <v>1</v>
      </c>
      <c r="AN111" s="967" t="str">
        <f t="shared" si="278"/>
        <v/>
      </c>
      <c r="AO111" s="967" t="str">
        <f t="shared" si="278"/>
        <v/>
      </c>
      <c r="AP111" s="968" t="str">
        <f t="shared" si="278"/>
        <v/>
      </c>
      <c r="AQ111" s="966" t="str">
        <f t="shared" ref="AQ111:AX111" si="279">IF(AQ92="","",RANK(AQ101,$AQ101:$AX101,0))</f>
        <v/>
      </c>
      <c r="AR111" s="967" t="str">
        <f t="shared" si="279"/>
        <v/>
      </c>
      <c r="AS111" s="967" t="str">
        <f t="shared" si="279"/>
        <v/>
      </c>
      <c r="AT111" s="967" t="str">
        <f t="shared" si="279"/>
        <v/>
      </c>
      <c r="AU111" s="967" t="str">
        <f t="shared" si="279"/>
        <v/>
      </c>
      <c r="AV111" s="967">
        <f t="shared" si="279"/>
        <v>1</v>
      </c>
      <c r="AW111" s="967" t="str">
        <f t="shared" si="279"/>
        <v/>
      </c>
      <c r="AX111" s="968" t="str">
        <f t="shared" si="279"/>
        <v/>
      </c>
      <c r="AY111" s="966" t="str">
        <f t="shared" ref="AY111:BF111" si="280">IF(AY92="","",RANK(AY101,$AY101:$BF101,0))</f>
        <v/>
      </c>
      <c r="AZ111" s="967" t="str">
        <f t="shared" si="280"/>
        <v/>
      </c>
      <c r="BA111" s="967" t="str">
        <f t="shared" si="280"/>
        <v/>
      </c>
      <c r="BB111" s="967" t="str">
        <f t="shared" si="280"/>
        <v/>
      </c>
      <c r="BC111" s="967" t="str">
        <f t="shared" si="280"/>
        <v/>
      </c>
      <c r="BD111" s="967" t="str">
        <f t="shared" si="280"/>
        <v/>
      </c>
      <c r="BE111" s="967" t="str">
        <f t="shared" si="280"/>
        <v/>
      </c>
      <c r="BF111" s="968" t="str">
        <f t="shared" si="280"/>
        <v/>
      </c>
      <c r="BG111" s="966" t="str">
        <f t="shared" ref="BG111:BN111" si="281">IF(BG92="","",RANK(BG101,$BG101:$BN101,0))</f>
        <v/>
      </c>
      <c r="BH111" s="967" t="str">
        <f t="shared" si="281"/>
        <v/>
      </c>
      <c r="BI111" s="967" t="str">
        <f t="shared" si="281"/>
        <v/>
      </c>
      <c r="BJ111" s="967" t="str">
        <f t="shared" si="281"/>
        <v/>
      </c>
      <c r="BK111" s="967" t="str">
        <f t="shared" si="281"/>
        <v/>
      </c>
      <c r="BL111" s="967" t="str">
        <f t="shared" si="281"/>
        <v/>
      </c>
      <c r="BM111" s="967" t="str">
        <f t="shared" si="281"/>
        <v/>
      </c>
      <c r="BN111" s="968" t="str">
        <f t="shared" si="281"/>
        <v/>
      </c>
    </row>
    <row r="112" spans="1:66" ht="15.75" x14ac:dyDescent="0.25">
      <c r="A112" s="2090" t="s">
        <v>34</v>
      </c>
      <c r="B112" s="2091"/>
      <c r="C112" s="969" t="str">
        <f t="shared" ref="C112:J112" si="282">IF(C92="","",RANK(C102,$C102:$J102,0))</f>
        <v/>
      </c>
      <c r="D112" s="970">
        <f t="shared" si="282"/>
        <v>1</v>
      </c>
      <c r="E112" s="970">
        <f t="shared" si="282"/>
        <v>2</v>
      </c>
      <c r="F112" s="970" t="str">
        <f t="shared" si="282"/>
        <v/>
      </c>
      <c r="G112" s="970" t="str">
        <f t="shared" si="282"/>
        <v/>
      </c>
      <c r="H112" s="970" t="str">
        <f t="shared" si="282"/>
        <v/>
      </c>
      <c r="I112" s="970" t="str">
        <f t="shared" si="282"/>
        <v/>
      </c>
      <c r="J112" s="971" t="str">
        <f t="shared" si="282"/>
        <v/>
      </c>
      <c r="K112" s="969" t="str">
        <f t="shared" ref="K112:R112" si="283">IF(K92="","",RANK(K102,$K102:$R102,0))</f>
        <v/>
      </c>
      <c r="L112" s="970" t="str">
        <f t="shared" si="283"/>
        <v/>
      </c>
      <c r="M112" s="970" t="str">
        <f t="shared" si="283"/>
        <v/>
      </c>
      <c r="N112" s="970" t="str">
        <f t="shared" si="283"/>
        <v/>
      </c>
      <c r="O112" s="970" t="str">
        <f t="shared" si="283"/>
        <v/>
      </c>
      <c r="P112" s="970" t="str">
        <f t="shared" si="283"/>
        <v/>
      </c>
      <c r="Q112" s="970" t="str">
        <f t="shared" si="283"/>
        <v/>
      </c>
      <c r="R112" s="971" t="str">
        <f t="shared" si="283"/>
        <v/>
      </c>
      <c r="S112" s="969">
        <f t="shared" ref="S112:Z112" si="284">IF(S92="","",RANK(S102,$S102:$Z102,0))</f>
        <v>1</v>
      </c>
      <c r="T112" s="970" t="str">
        <f t="shared" si="284"/>
        <v/>
      </c>
      <c r="U112" s="970" t="str">
        <f t="shared" si="284"/>
        <v/>
      </c>
      <c r="V112" s="970">
        <f t="shared" si="284"/>
        <v>2</v>
      </c>
      <c r="W112" s="970" t="str">
        <f t="shared" si="284"/>
        <v/>
      </c>
      <c r="X112" s="970" t="str">
        <f t="shared" si="284"/>
        <v/>
      </c>
      <c r="Y112" s="970" t="str">
        <f t="shared" si="284"/>
        <v/>
      </c>
      <c r="Z112" s="971" t="str">
        <f t="shared" si="284"/>
        <v/>
      </c>
      <c r="AA112" s="969" t="str">
        <f t="shared" ref="AA112:AH112" si="285">IF(AA92="","",RANK(AA102,$AA102:$AH102,0))</f>
        <v/>
      </c>
      <c r="AB112" s="970" t="str">
        <f t="shared" si="285"/>
        <v/>
      </c>
      <c r="AC112" s="970" t="str">
        <f t="shared" si="285"/>
        <v/>
      </c>
      <c r="AD112" s="970" t="str">
        <f t="shared" si="285"/>
        <v/>
      </c>
      <c r="AE112" s="970" t="str">
        <f t="shared" si="285"/>
        <v/>
      </c>
      <c r="AF112" s="970" t="str">
        <f t="shared" si="285"/>
        <v/>
      </c>
      <c r="AG112" s="970" t="str">
        <f t="shared" si="285"/>
        <v/>
      </c>
      <c r="AH112" s="971" t="str">
        <f t="shared" si="285"/>
        <v/>
      </c>
      <c r="AI112" s="969" t="str">
        <f t="shared" ref="AI112:AP112" si="286">IF(AI92="","",RANK(AI102,$AI102:$AP102,0))</f>
        <v/>
      </c>
      <c r="AJ112" s="970" t="str">
        <f t="shared" si="286"/>
        <v/>
      </c>
      <c r="AK112" s="970" t="str">
        <f t="shared" si="286"/>
        <v/>
      </c>
      <c r="AL112" s="970" t="str">
        <f t="shared" si="286"/>
        <v/>
      </c>
      <c r="AM112" s="970">
        <f t="shared" si="286"/>
        <v>1</v>
      </c>
      <c r="AN112" s="970" t="str">
        <f t="shared" si="286"/>
        <v/>
      </c>
      <c r="AO112" s="970" t="str">
        <f t="shared" si="286"/>
        <v/>
      </c>
      <c r="AP112" s="971" t="str">
        <f t="shared" si="286"/>
        <v/>
      </c>
      <c r="AQ112" s="969" t="str">
        <f t="shared" ref="AQ112:AX112" si="287">IF(AQ92="","",RANK(AQ102,$AQ102:$AX102,0))</f>
        <v/>
      </c>
      <c r="AR112" s="970" t="str">
        <f t="shared" si="287"/>
        <v/>
      </c>
      <c r="AS112" s="970" t="str">
        <f t="shared" si="287"/>
        <v/>
      </c>
      <c r="AT112" s="970" t="str">
        <f t="shared" si="287"/>
        <v/>
      </c>
      <c r="AU112" s="970" t="str">
        <f t="shared" si="287"/>
        <v/>
      </c>
      <c r="AV112" s="970">
        <f t="shared" si="287"/>
        <v>1</v>
      </c>
      <c r="AW112" s="970" t="str">
        <f t="shared" si="287"/>
        <v/>
      </c>
      <c r="AX112" s="971" t="str">
        <f t="shared" si="287"/>
        <v/>
      </c>
      <c r="AY112" s="969" t="str">
        <f t="shared" ref="AY112:BF112" si="288">IF(AY92="","",RANK(AY102,$AY102:$BF102,0))</f>
        <v/>
      </c>
      <c r="AZ112" s="970" t="str">
        <f t="shared" si="288"/>
        <v/>
      </c>
      <c r="BA112" s="970" t="str">
        <f t="shared" si="288"/>
        <v/>
      </c>
      <c r="BB112" s="970" t="str">
        <f t="shared" si="288"/>
        <v/>
      </c>
      <c r="BC112" s="970" t="str">
        <f t="shared" si="288"/>
        <v/>
      </c>
      <c r="BD112" s="970" t="str">
        <f t="shared" si="288"/>
        <v/>
      </c>
      <c r="BE112" s="970" t="str">
        <f t="shared" si="288"/>
        <v/>
      </c>
      <c r="BF112" s="971" t="str">
        <f t="shared" si="288"/>
        <v/>
      </c>
      <c r="BG112" s="969" t="str">
        <f t="shared" ref="BG112:BN112" si="289">IF(BG92="","",RANK(BG102,$BG102:$BN102,0))</f>
        <v/>
      </c>
      <c r="BH112" s="970" t="str">
        <f t="shared" si="289"/>
        <v/>
      </c>
      <c r="BI112" s="970" t="str">
        <f t="shared" si="289"/>
        <v/>
      </c>
      <c r="BJ112" s="970" t="str">
        <f t="shared" si="289"/>
        <v/>
      </c>
      <c r="BK112" s="970" t="str">
        <f t="shared" si="289"/>
        <v/>
      </c>
      <c r="BL112" s="970" t="str">
        <f t="shared" si="289"/>
        <v/>
      </c>
      <c r="BM112" s="970" t="str">
        <f t="shared" si="289"/>
        <v/>
      </c>
      <c r="BN112" s="971" t="str">
        <f t="shared" si="289"/>
        <v/>
      </c>
    </row>
    <row r="113" spans="1:66" ht="15.75" x14ac:dyDescent="0.25">
      <c r="A113" s="2090" t="s">
        <v>35</v>
      </c>
      <c r="B113" s="2091"/>
      <c r="C113" s="969" t="str">
        <f t="shared" ref="C113:J113" si="290">IF(C92="","",RANK(C103,$C103:$J103,1))</f>
        <v/>
      </c>
      <c r="D113" s="970">
        <f t="shared" si="290"/>
        <v>1</v>
      </c>
      <c r="E113" s="970">
        <f t="shared" si="290"/>
        <v>8</v>
      </c>
      <c r="F113" s="970" t="str">
        <f t="shared" si="290"/>
        <v/>
      </c>
      <c r="G113" s="970" t="str">
        <f t="shared" si="290"/>
        <v/>
      </c>
      <c r="H113" s="970" t="str">
        <f t="shared" si="290"/>
        <v/>
      </c>
      <c r="I113" s="970" t="str">
        <f t="shared" si="290"/>
        <v/>
      </c>
      <c r="J113" s="971" t="str">
        <f t="shared" si="290"/>
        <v/>
      </c>
      <c r="K113" s="969" t="str">
        <f t="shared" ref="K113:R113" si="291">IF(K92="","",RANK(K103,$K103:$R103,1))</f>
        <v/>
      </c>
      <c r="L113" s="970" t="str">
        <f t="shared" si="291"/>
        <v/>
      </c>
      <c r="M113" s="970" t="str">
        <f t="shared" si="291"/>
        <v/>
      </c>
      <c r="N113" s="970" t="str">
        <f t="shared" si="291"/>
        <v/>
      </c>
      <c r="O113" s="970" t="str">
        <f t="shared" si="291"/>
        <v/>
      </c>
      <c r="P113" s="970" t="str">
        <f t="shared" si="291"/>
        <v/>
      </c>
      <c r="Q113" s="970" t="str">
        <f t="shared" si="291"/>
        <v/>
      </c>
      <c r="R113" s="971" t="str">
        <f t="shared" si="291"/>
        <v/>
      </c>
      <c r="S113" s="969">
        <f t="shared" ref="S113:Z113" si="292">IF(S92="","",RANK(S103,$S103:$Z103,1))</f>
        <v>7</v>
      </c>
      <c r="T113" s="970" t="str">
        <f t="shared" si="292"/>
        <v/>
      </c>
      <c r="U113" s="970" t="str">
        <f t="shared" si="292"/>
        <v/>
      </c>
      <c r="V113" s="970">
        <f t="shared" si="292"/>
        <v>8</v>
      </c>
      <c r="W113" s="970" t="str">
        <f t="shared" si="292"/>
        <v/>
      </c>
      <c r="X113" s="970" t="str">
        <f t="shared" si="292"/>
        <v/>
      </c>
      <c r="Y113" s="970" t="str">
        <f t="shared" si="292"/>
        <v/>
      </c>
      <c r="Z113" s="971" t="str">
        <f t="shared" si="292"/>
        <v/>
      </c>
      <c r="AA113" s="969" t="str">
        <f t="shared" ref="AA113:AH113" si="293">IF(AA92="","",RANK(AA103,$AA103:$AH103,1))</f>
        <v/>
      </c>
      <c r="AB113" s="970" t="str">
        <f t="shared" si="293"/>
        <v/>
      </c>
      <c r="AC113" s="970" t="str">
        <f t="shared" si="293"/>
        <v/>
      </c>
      <c r="AD113" s="970" t="str">
        <f t="shared" si="293"/>
        <v/>
      </c>
      <c r="AE113" s="970" t="str">
        <f t="shared" si="293"/>
        <v/>
      </c>
      <c r="AF113" s="970" t="str">
        <f t="shared" si="293"/>
        <v/>
      </c>
      <c r="AG113" s="970" t="str">
        <f t="shared" si="293"/>
        <v/>
      </c>
      <c r="AH113" s="971" t="str">
        <f t="shared" si="293"/>
        <v/>
      </c>
      <c r="AI113" s="969" t="str">
        <f t="shared" ref="AI113:AP113" si="294">IF(AI92="","",RANK(AI103,$AI103:$AP103,1))</f>
        <v/>
      </c>
      <c r="AJ113" s="970" t="str">
        <f t="shared" si="294"/>
        <v/>
      </c>
      <c r="AK113" s="970" t="str">
        <f t="shared" si="294"/>
        <v/>
      </c>
      <c r="AL113" s="970" t="str">
        <f t="shared" si="294"/>
        <v/>
      </c>
      <c r="AM113" s="970">
        <f t="shared" si="294"/>
        <v>1</v>
      </c>
      <c r="AN113" s="970" t="str">
        <f t="shared" si="294"/>
        <v/>
      </c>
      <c r="AO113" s="970" t="str">
        <f t="shared" si="294"/>
        <v/>
      </c>
      <c r="AP113" s="971" t="str">
        <f t="shared" si="294"/>
        <v/>
      </c>
      <c r="AQ113" s="969" t="str">
        <f t="shared" ref="AQ113:AX113" si="295">IF(AQ92="","",RANK(AQ103,$AQ103:$AX103,1))</f>
        <v/>
      </c>
      <c r="AR113" s="970" t="str">
        <f t="shared" si="295"/>
        <v/>
      </c>
      <c r="AS113" s="970" t="str">
        <f t="shared" si="295"/>
        <v/>
      </c>
      <c r="AT113" s="970" t="str">
        <f t="shared" si="295"/>
        <v/>
      </c>
      <c r="AU113" s="970" t="str">
        <f t="shared" si="295"/>
        <v/>
      </c>
      <c r="AV113" s="970">
        <f t="shared" si="295"/>
        <v>1</v>
      </c>
      <c r="AW113" s="970" t="str">
        <f t="shared" si="295"/>
        <v/>
      </c>
      <c r="AX113" s="971" t="str">
        <f t="shared" si="295"/>
        <v/>
      </c>
      <c r="AY113" s="969" t="str">
        <f t="shared" ref="AY113:BF113" si="296">IF(AY92="","",RANK(AY103,$AY103:$BF103,1))</f>
        <v/>
      </c>
      <c r="AZ113" s="970" t="str">
        <f t="shared" si="296"/>
        <v/>
      </c>
      <c r="BA113" s="970" t="str">
        <f t="shared" si="296"/>
        <v/>
      </c>
      <c r="BB113" s="970" t="str">
        <f t="shared" si="296"/>
        <v/>
      </c>
      <c r="BC113" s="970" t="str">
        <f t="shared" si="296"/>
        <v/>
      </c>
      <c r="BD113" s="970" t="str">
        <f t="shared" si="296"/>
        <v/>
      </c>
      <c r="BE113" s="970" t="str">
        <f t="shared" si="296"/>
        <v/>
      </c>
      <c r="BF113" s="971" t="str">
        <f t="shared" si="296"/>
        <v/>
      </c>
      <c r="BG113" s="969" t="str">
        <f t="shared" ref="BG113:BN113" si="297">IF(BG92="","",RANK(BG103,$BG103:$BN103,1))</f>
        <v/>
      </c>
      <c r="BH113" s="970" t="str">
        <f t="shared" si="297"/>
        <v/>
      </c>
      <c r="BI113" s="970" t="str">
        <f t="shared" si="297"/>
        <v/>
      </c>
      <c r="BJ113" s="970" t="str">
        <f t="shared" si="297"/>
        <v/>
      </c>
      <c r="BK113" s="970" t="str">
        <f t="shared" si="297"/>
        <v/>
      </c>
      <c r="BL113" s="970" t="str">
        <f t="shared" si="297"/>
        <v/>
      </c>
      <c r="BM113" s="970" t="str">
        <f t="shared" si="297"/>
        <v/>
      </c>
      <c r="BN113" s="971" t="str">
        <f t="shared" si="297"/>
        <v/>
      </c>
    </row>
    <row r="114" spans="1:66" ht="15.75" x14ac:dyDescent="0.25">
      <c r="A114" s="2090" t="s">
        <v>36</v>
      </c>
      <c r="B114" s="2091"/>
      <c r="C114" s="969" t="str">
        <f t="shared" ref="C114:J114" si="298">IF(C92="","",RANK(C104,$C104:$J104,0))</f>
        <v/>
      </c>
      <c r="D114" s="970">
        <f t="shared" si="298"/>
        <v>1</v>
      </c>
      <c r="E114" s="970">
        <f t="shared" si="298"/>
        <v>2</v>
      </c>
      <c r="F114" s="970" t="str">
        <f t="shared" si="298"/>
        <v/>
      </c>
      <c r="G114" s="970" t="str">
        <f t="shared" si="298"/>
        <v/>
      </c>
      <c r="H114" s="970" t="str">
        <f t="shared" si="298"/>
        <v/>
      </c>
      <c r="I114" s="970" t="str">
        <f t="shared" si="298"/>
        <v/>
      </c>
      <c r="J114" s="971" t="str">
        <f t="shared" si="298"/>
        <v/>
      </c>
      <c r="K114" s="969" t="str">
        <f t="shared" ref="K114:R114" si="299">IF(K92="","",RANK(K104,$K104:$R104,0))</f>
        <v/>
      </c>
      <c r="L114" s="970" t="str">
        <f t="shared" si="299"/>
        <v/>
      </c>
      <c r="M114" s="970" t="str">
        <f t="shared" si="299"/>
        <v/>
      </c>
      <c r="N114" s="970" t="str">
        <f t="shared" si="299"/>
        <v/>
      </c>
      <c r="O114" s="970" t="str">
        <f t="shared" si="299"/>
        <v/>
      </c>
      <c r="P114" s="970" t="str">
        <f t="shared" si="299"/>
        <v/>
      </c>
      <c r="Q114" s="970" t="str">
        <f t="shared" si="299"/>
        <v/>
      </c>
      <c r="R114" s="971" t="str">
        <f t="shared" si="299"/>
        <v/>
      </c>
      <c r="S114" s="969">
        <f t="shared" ref="S114:Z114" si="300">IF(S92="","",RANK(S104,$S104:$Z104,0))</f>
        <v>1</v>
      </c>
      <c r="T114" s="970" t="str">
        <f t="shared" si="300"/>
        <v/>
      </c>
      <c r="U114" s="970" t="str">
        <f t="shared" si="300"/>
        <v/>
      </c>
      <c r="V114" s="970">
        <f t="shared" si="300"/>
        <v>2</v>
      </c>
      <c r="W114" s="970" t="str">
        <f t="shared" si="300"/>
        <v/>
      </c>
      <c r="X114" s="970" t="str">
        <f t="shared" si="300"/>
        <v/>
      </c>
      <c r="Y114" s="970" t="str">
        <f t="shared" si="300"/>
        <v/>
      </c>
      <c r="Z114" s="971" t="str">
        <f t="shared" si="300"/>
        <v/>
      </c>
      <c r="AA114" s="969" t="str">
        <f t="shared" ref="AA114:AH114" si="301">IF(AA92="","",RANK(AA104,$AA104:$AH104,0))</f>
        <v/>
      </c>
      <c r="AB114" s="970" t="str">
        <f t="shared" si="301"/>
        <v/>
      </c>
      <c r="AC114" s="970" t="str">
        <f t="shared" si="301"/>
        <v/>
      </c>
      <c r="AD114" s="970" t="str">
        <f t="shared" si="301"/>
        <v/>
      </c>
      <c r="AE114" s="970" t="str">
        <f t="shared" si="301"/>
        <v/>
      </c>
      <c r="AF114" s="970" t="str">
        <f t="shared" si="301"/>
        <v/>
      </c>
      <c r="AG114" s="970" t="str">
        <f t="shared" si="301"/>
        <v/>
      </c>
      <c r="AH114" s="971" t="str">
        <f t="shared" si="301"/>
        <v/>
      </c>
      <c r="AI114" s="969" t="str">
        <f t="shared" ref="AI114:AP114" si="302">IF(AI92="","",RANK(AI104,$AI104:$AP104,0))</f>
        <v/>
      </c>
      <c r="AJ114" s="970" t="str">
        <f t="shared" si="302"/>
        <v/>
      </c>
      <c r="AK114" s="970" t="str">
        <f t="shared" si="302"/>
        <v/>
      </c>
      <c r="AL114" s="970" t="str">
        <f t="shared" si="302"/>
        <v/>
      </c>
      <c r="AM114" s="970">
        <f t="shared" si="302"/>
        <v>1</v>
      </c>
      <c r="AN114" s="970" t="str">
        <f t="shared" si="302"/>
        <v/>
      </c>
      <c r="AO114" s="970" t="str">
        <f t="shared" si="302"/>
        <v/>
      </c>
      <c r="AP114" s="971" t="str">
        <f t="shared" si="302"/>
        <v/>
      </c>
      <c r="AQ114" s="969" t="str">
        <f t="shared" ref="AQ114:AX114" si="303">IF(AQ92="","",RANK(AQ104,$AQ104:$AX104,0))</f>
        <v/>
      </c>
      <c r="AR114" s="970" t="str">
        <f t="shared" si="303"/>
        <v/>
      </c>
      <c r="AS114" s="970" t="str">
        <f t="shared" si="303"/>
        <v/>
      </c>
      <c r="AT114" s="970" t="str">
        <f t="shared" si="303"/>
        <v/>
      </c>
      <c r="AU114" s="970" t="str">
        <f t="shared" si="303"/>
        <v/>
      </c>
      <c r="AV114" s="970">
        <f t="shared" si="303"/>
        <v>1</v>
      </c>
      <c r="AW114" s="970" t="str">
        <f t="shared" si="303"/>
        <v/>
      </c>
      <c r="AX114" s="971" t="str">
        <f t="shared" si="303"/>
        <v/>
      </c>
      <c r="AY114" s="969" t="str">
        <f t="shared" ref="AY114:BF114" si="304">IF(AY92="","",RANK(AY104,$AY104:$BF104,0))</f>
        <v/>
      </c>
      <c r="AZ114" s="970" t="str">
        <f t="shared" si="304"/>
        <v/>
      </c>
      <c r="BA114" s="970" t="str">
        <f t="shared" si="304"/>
        <v/>
      </c>
      <c r="BB114" s="970" t="str">
        <f t="shared" si="304"/>
        <v/>
      </c>
      <c r="BC114" s="970" t="str">
        <f t="shared" si="304"/>
        <v/>
      </c>
      <c r="BD114" s="970" t="str">
        <f t="shared" si="304"/>
        <v/>
      </c>
      <c r="BE114" s="970" t="str">
        <f t="shared" si="304"/>
        <v/>
      </c>
      <c r="BF114" s="971" t="str">
        <f t="shared" si="304"/>
        <v/>
      </c>
      <c r="BG114" s="969" t="str">
        <f t="shared" ref="BG114:BN114" si="305">IF(BG92="","",RANK(BG104,$BG104:$BN104,0))</f>
        <v/>
      </c>
      <c r="BH114" s="970" t="str">
        <f t="shared" si="305"/>
        <v/>
      </c>
      <c r="BI114" s="970" t="str">
        <f t="shared" si="305"/>
        <v/>
      </c>
      <c r="BJ114" s="970" t="str">
        <f t="shared" si="305"/>
        <v/>
      </c>
      <c r="BK114" s="970" t="str">
        <f t="shared" si="305"/>
        <v/>
      </c>
      <c r="BL114" s="970" t="str">
        <f t="shared" si="305"/>
        <v/>
      </c>
      <c r="BM114" s="970" t="str">
        <f t="shared" si="305"/>
        <v/>
      </c>
      <c r="BN114" s="971" t="str">
        <f t="shared" si="305"/>
        <v/>
      </c>
    </row>
    <row r="115" spans="1:66" ht="16.5" thickBot="1" x14ac:dyDescent="0.3">
      <c r="A115" s="2092" t="s">
        <v>136</v>
      </c>
      <c r="B115" s="2093"/>
      <c r="C115" s="972" t="str">
        <f t="shared" ref="C115:J115" si="306">IF(C92="","",RANK(C105,$C105:$J105,0))</f>
        <v/>
      </c>
      <c r="D115" s="973">
        <f t="shared" si="306"/>
        <v>1</v>
      </c>
      <c r="E115" s="973">
        <f t="shared" si="306"/>
        <v>2</v>
      </c>
      <c r="F115" s="973" t="str">
        <f t="shared" si="306"/>
        <v/>
      </c>
      <c r="G115" s="973" t="str">
        <f t="shared" si="306"/>
        <v/>
      </c>
      <c r="H115" s="973" t="str">
        <f t="shared" si="306"/>
        <v/>
      </c>
      <c r="I115" s="973" t="str">
        <f t="shared" si="306"/>
        <v/>
      </c>
      <c r="J115" s="974" t="str">
        <f t="shared" si="306"/>
        <v/>
      </c>
      <c r="K115" s="972" t="str">
        <f t="shared" ref="K115:R115" si="307">IF(K92="","",RANK(K105,$K105:$R105,0))</f>
        <v/>
      </c>
      <c r="L115" s="973" t="str">
        <f t="shared" si="307"/>
        <v/>
      </c>
      <c r="M115" s="973" t="str">
        <f t="shared" si="307"/>
        <v/>
      </c>
      <c r="N115" s="973" t="str">
        <f t="shared" si="307"/>
        <v/>
      </c>
      <c r="O115" s="973" t="str">
        <f t="shared" si="307"/>
        <v/>
      </c>
      <c r="P115" s="973" t="str">
        <f t="shared" si="307"/>
        <v/>
      </c>
      <c r="Q115" s="973" t="str">
        <f t="shared" si="307"/>
        <v/>
      </c>
      <c r="R115" s="974" t="str">
        <f t="shared" si="307"/>
        <v/>
      </c>
      <c r="S115" s="972">
        <f t="shared" ref="S115:Z115" si="308">IF(S92="","",RANK(S105,$S105:$Z105,0))</f>
        <v>1</v>
      </c>
      <c r="T115" s="973" t="str">
        <f t="shared" si="308"/>
        <v/>
      </c>
      <c r="U115" s="973" t="str">
        <f t="shared" si="308"/>
        <v/>
      </c>
      <c r="V115" s="973">
        <f t="shared" si="308"/>
        <v>2</v>
      </c>
      <c r="W115" s="973" t="str">
        <f t="shared" si="308"/>
        <v/>
      </c>
      <c r="X115" s="973" t="str">
        <f t="shared" si="308"/>
        <v/>
      </c>
      <c r="Y115" s="973" t="str">
        <f t="shared" si="308"/>
        <v/>
      </c>
      <c r="Z115" s="974" t="str">
        <f t="shared" si="308"/>
        <v/>
      </c>
      <c r="AA115" s="972" t="str">
        <f t="shared" ref="AA115:AH115" si="309">IF(AA92="","",RANK(AA105,$AA105:$AH105,0))</f>
        <v/>
      </c>
      <c r="AB115" s="973" t="str">
        <f t="shared" si="309"/>
        <v/>
      </c>
      <c r="AC115" s="973" t="str">
        <f t="shared" si="309"/>
        <v/>
      </c>
      <c r="AD115" s="973" t="str">
        <f t="shared" si="309"/>
        <v/>
      </c>
      <c r="AE115" s="973" t="str">
        <f t="shared" si="309"/>
        <v/>
      </c>
      <c r="AF115" s="973" t="str">
        <f t="shared" si="309"/>
        <v/>
      </c>
      <c r="AG115" s="973" t="str">
        <f t="shared" si="309"/>
        <v/>
      </c>
      <c r="AH115" s="974" t="str">
        <f t="shared" si="309"/>
        <v/>
      </c>
      <c r="AI115" s="972" t="str">
        <f t="shared" ref="AI115:AP115" si="310">IF(AI92="","",RANK(AI105,$AI105:$AP105,0))</f>
        <v/>
      </c>
      <c r="AJ115" s="973" t="str">
        <f t="shared" si="310"/>
        <v/>
      </c>
      <c r="AK115" s="973" t="str">
        <f t="shared" si="310"/>
        <v/>
      </c>
      <c r="AL115" s="973" t="str">
        <f t="shared" si="310"/>
        <v/>
      </c>
      <c r="AM115" s="973">
        <f t="shared" si="310"/>
        <v>1</v>
      </c>
      <c r="AN115" s="973" t="str">
        <f t="shared" si="310"/>
        <v/>
      </c>
      <c r="AO115" s="973" t="str">
        <f t="shared" si="310"/>
        <v/>
      </c>
      <c r="AP115" s="974" t="str">
        <f t="shared" si="310"/>
        <v/>
      </c>
      <c r="AQ115" s="972" t="str">
        <f t="shared" ref="AQ115:AX115" si="311">IF(AQ92="","",RANK(AQ105,$AQ105:$AX105,0))</f>
        <v/>
      </c>
      <c r="AR115" s="973" t="str">
        <f t="shared" si="311"/>
        <v/>
      </c>
      <c r="AS115" s="973" t="str">
        <f t="shared" si="311"/>
        <v/>
      </c>
      <c r="AT115" s="973" t="str">
        <f t="shared" si="311"/>
        <v/>
      </c>
      <c r="AU115" s="973" t="str">
        <f t="shared" si="311"/>
        <v/>
      </c>
      <c r="AV115" s="973">
        <f t="shared" si="311"/>
        <v>1</v>
      </c>
      <c r="AW115" s="973" t="str">
        <f t="shared" si="311"/>
        <v/>
      </c>
      <c r="AX115" s="974" t="str">
        <f t="shared" si="311"/>
        <v/>
      </c>
      <c r="AY115" s="972" t="str">
        <f t="shared" ref="AY115:BF115" si="312">IF(AY92="","",RANK(AY105,$AY105:$BF105,0))</f>
        <v/>
      </c>
      <c r="AZ115" s="973" t="str">
        <f t="shared" si="312"/>
        <v/>
      </c>
      <c r="BA115" s="973" t="str">
        <f t="shared" si="312"/>
        <v/>
      </c>
      <c r="BB115" s="973" t="str">
        <f t="shared" si="312"/>
        <v/>
      </c>
      <c r="BC115" s="973" t="str">
        <f t="shared" si="312"/>
        <v/>
      </c>
      <c r="BD115" s="973" t="str">
        <f t="shared" si="312"/>
        <v/>
      </c>
      <c r="BE115" s="973" t="str">
        <f t="shared" si="312"/>
        <v/>
      </c>
      <c r="BF115" s="974" t="str">
        <f t="shared" si="312"/>
        <v/>
      </c>
      <c r="BG115" s="972" t="str">
        <f t="shared" ref="BG115:BN115" si="313">IF(BG92="","",RANK(BG105,$BG105:$BN105,0))</f>
        <v/>
      </c>
      <c r="BH115" s="973" t="str">
        <f t="shared" si="313"/>
        <v/>
      </c>
      <c r="BI115" s="973" t="str">
        <f t="shared" si="313"/>
        <v/>
      </c>
      <c r="BJ115" s="973" t="str">
        <f t="shared" si="313"/>
        <v/>
      </c>
      <c r="BK115" s="973" t="str">
        <f t="shared" si="313"/>
        <v/>
      </c>
      <c r="BL115" s="973" t="str">
        <f t="shared" si="313"/>
        <v/>
      </c>
      <c r="BM115" s="973" t="str">
        <f t="shared" si="313"/>
        <v/>
      </c>
      <c r="BN115" s="974" t="str">
        <f t="shared" si="313"/>
        <v/>
      </c>
    </row>
    <row r="116" spans="1:66" s="20" customFormat="1" ht="88.5" customHeight="1" thickBot="1" x14ac:dyDescent="0.25">
      <c r="A116" s="2094" t="s">
        <v>33</v>
      </c>
      <c r="B116" s="2095"/>
      <c r="C116" s="55" t="str">
        <f>IF(C92="","",(C106*'pravidla turnaje'!$C$9)+(C107*'pravidla turnaje'!$C$10)+(C108*'pravidla turnaje'!$C$11)+(C109*'pravidla turnaje'!$C$12)+(C110*'pravidla turnaje'!$C$13)+(C111*'pravidla turnaje'!$C$14)+(C112*'pravidla turnaje'!$C$15)+(C113*'pravidla turnaje'!$C$16)+(C114*'pravidla turnaje'!$C$17)+(C115*'pravidla turnaje'!$C$18)+'rozstřely-skore'!C116)</f>
        <v/>
      </c>
      <c r="D116" s="56">
        <f ca="1">IF(D92="","",(D106*'pravidla turnaje'!$C$9)+(D107*'pravidla turnaje'!$C$10)+(D108*'pravidla turnaje'!$C$11)+(D109*'pravidla turnaje'!$C$12)+(D110*'pravidla turnaje'!$C$13)+(D111*'pravidla turnaje'!$C$14)+(D112*'pravidla turnaje'!$C$15)+(D113*'pravidla turnaje'!$C$16)+(D114*'pravidla turnaje'!$C$17)+(D115*'pravidla turnaje'!$C$18)+'rozstřely-skore'!D116)</f>
        <v>11111121</v>
      </c>
      <c r="E116" s="56">
        <f ca="1">IF(E92="","",(E106*'pravidla turnaje'!$C$9)+(E107*'pravidla turnaje'!$C$10)+(E108*'pravidla turnaje'!$C$11)+(E109*'pravidla turnaje'!$C$12)+(E110*'pravidla turnaje'!$C$13)+(E111*'pravidla turnaje'!$C$14)+(E112*'pravidla turnaje'!$C$15)+(E113*'pravidla turnaje'!$C$16)+(E114*'pravidla turnaje'!$C$17)+(E115*'pravidla turnaje'!$C$18)+'rozstřely-skore'!E116)</f>
        <v>12222212</v>
      </c>
      <c r="F116" s="56" t="str">
        <f>IF(F92="","",(F106*'pravidla turnaje'!$C$9)+(F107*'pravidla turnaje'!$C$10)+(F108*'pravidla turnaje'!$C$11)+(F109*'pravidla turnaje'!$C$12)+(F110*'pravidla turnaje'!$C$13)+(F111*'pravidla turnaje'!$C$14)+(F112*'pravidla turnaje'!$C$15)+(F113*'pravidla turnaje'!$C$16)+(F114*'pravidla turnaje'!$C$17)+(F115*'pravidla turnaje'!$C$18)+'rozstřely-skore'!F116)</f>
        <v/>
      </c>
      <c r="G116" s="56" t="str">
        <f>IF(G92="","",(G106*'pravidla turnaje'!$C$9)+(G107*'pravidla turnaje'!$C$10)+(G108*'pravidla turnaje'!$C$11)+(G109*'pravidla turnaje'!$C$12)+(G110*'pravidla turnaje'!$C$13)+(G111*'pravidla turnaje'!$C$14)+(G112*'pravidla turnaje'!$C$15)+(G113*'pravidla turnaje'!$C$16)+(G114*'pravidla turnaje'!$C$17)+(G115*'pravidla turnaje'!$C$18)+'rozstřely-skore'!G116)</f>
        <v/>
      </c>
      <c r="H116" s="56" t="str">
        <f>IF(H92="","",(H106*'pravidla turnaje'!$C$9)+(H107*'pravidla turnaje'!$C$10)+(H108*'pravidla turnaje'!$C$11)+(H109*'pravidla turnaje'!$C$12)+(H110*'pravidla turnaje'!$C$13)+(H111*'pravidla turnaje'!$C$14)+(H112*'pravidla turnaje'!$C$15)+(H113*'pravidla turnaje'!$C$16)+(H114*'pravidla turnaje'!$C$17)+(H115*'pravidla turnaje'!$C$18)+'rozstřely-skore'!H116)</f>
        <v/>
      </c>
      <c r="I116" s="56" t="str">
        <f>IF(I92="","",(I106*'pravidla turnaje'!$C$9)+(I107*'pravidla turnaje'!$C$10)+(I108*'pravidla turnaje'!$C$11)+(I109*'pravidla turnaje'!$C$12)+(I110*'pravidla turnaje'!$C$13)+(I111*'pravidla turnaje'!$C$14)+(I112*'pravidla turnaje'!$C$15)+(I113*'pravidla turnaje'!$C$16)+(I114*'pravidla turnaje'!$C$17)+(I115*'pravidla turnaje'!$C$18)+'rozstřely-skore'!I116)</f>
        <v/>
      </c>
      <c r="J116" s="57" t="str">
        <f>IF(J92="","",(J106*'pravidla turnaje'!$C$9)+(J107*'pravidla turnaje'!$C$10)+(J108*'pravidla turnaje'!$C$11)+(J109*'pravidla turnaje'!$C$12)+(J110*'pravidla turnaje'!$C$13)+(J111*'pravidla turnaje'!$C$14)+(J112*'pravidla turnaje'!$C$15)+(J113*'pravidla turnaje'!$C$16)+(J114*'pravidla turnaje'!$C$17)+(J115*'pravidla turnaje'!$C$18)+'rozstřely-skore'!J116)</f>
        <v/>
      </c>
      <c r="K116" s="55" t="str">
        <f>IF(K92="","",(K106*'pravidla turnaje'!$C$9)+(K107*'pravidla turnaje'!$C$10)+(K108*'pravidla turnaje'!$C$11)+(K109*'pravidla turnaje'!$C$12)+(K110*'pravidla turnaje'!$C$13)+(K111*'pravidla turnaje'!$C$14)+(K112*'pravidla turnaje'!$C$15)+(K113*'pravidla turnaje'!$C$16)+(K114*'pravidla turnaje'!$C$17)+(K115*'pravidla turnaje'!$C$18)+'rozstřely-skore'!K116)</f>
        <v/>
      </c>
      <c r="L116" s="56" t="str">
        <f>IF(L92="","",(L106*'pravidla turnaje'!$C$9)+(L107*'pravidla turnaje'!$C$10)+(L108*'pravidla turnaje'!$C$11)+(L109*'pravidla turnaje'!$C$12)+(L110*'pravidla turnaje'!$C$13)+(L111*'pravidla turnaje'!$C$14)+(L112*'pravidla turnaje'!$C$15)+(L113*'pravidla turnaje'!$C$16)+(L114*'pravidla turnaje'!$C$17)+(L115*'pravidla turnaje'!$C$18)+'rozstřely-skore'!L116)</f>
        <v/>
      </c>
      <c r="M116" s="56" t="str">
        <f>IF(M92="","",(M106*'pravidla turnaje'!$C$9)+(M107*'pravidla turnaje'!$C$10)+(M108*'pravidla turnaje'!$C$11)+(M109*'pravidla turnaje'!$C$12)+(M110*'pravidla turnaje'!$C$13)+(M111*'pravidla turnaje'!$C$14)+(M112*'pravidla turnaje'!$C$15)+(M113*'pravidla turnaje'!$C$16)+(M114*'pravidla turnaje'!$C$17)+(M115*'pravidla turnaje'!$C$18)+'rozstřely-skore'!M116)</f>
        <v/>
      </c>
      <c r="N116" s="56" t="str">
        <f>IF(N92="","",(N106*'pravidla turnaje'!$C$9)+(N107*'pravidla turnaje'!$C$10)+(N108*'pravidla turnaje'!$C$11)+(N109*'pravidla turnaje'!$C$12)+(N110*'pravidla turnaje'!$C$13)+(N111*'pravidla turnaje'!$C$14)+(N112*'pravidla turnaje'!$C$15)+(N113*'pravidla turnaje'!$C$16)+(N114*'pravidla turnaje'!$C$17)+(N115*'pravidla turnaje'!$C$18)+'rozstřely-skore'!N116)</f>
        <v/>
      </c>
      <c r="O116" s="56" t="str">
        <f>IF(O92="","",(O106*'pravidla turnaje'!$C$9)+(O107*'pravidla turnaje'!$C$10)+(O108*'pravidla turnaje'!$C$11)+(O109*'pravidla turnaje'!$C$12)+(O110*'pravidla turnaje'!$C$13)+(O111*'pravidla turnaje'!$C$14)+(O112*'pravidla turnaje'!$C$15)+(O113*'pravidla turnaje'!$C$16)+(O114*'pravidla turnaje'!$C$17)+(O115*'pravidla turnaje'!$C$18)+'rozstřely-skore'!O116)</f>
        <v/>
      </c>
      <c r="P116" s="56" t="str">
        <f>IF(P92="","",(P106*'pravidla turnaje'!$C$9)+(P107*'pravidla turnaje'!$C$10)+(P108*'pravidla turnaje'!$C$11)+(P109*'pravidla turnaje'!$C$12)+(P110*'pravidla turnaje'!$C$13)+(P111*'pravidla turnaje'!$C$14)+(P112*'pravidla turnaje'!$C$15)+(P113*'pravidla turnaje'!$C$16)+(P114*'pravidla turnaje'!$C$17)+(P115*'pravidla turnaje'!$C$18)+'rozstřely-skore'!P116)</f>
        <v/>
      </c>
      <c r="Q116" s="56" t="str">
        <f>IF(Q92="","",(Q106*'pravidla turnaje'!$C$9)+(Q107*'pravidla turnaje'!$C$10)+(Q108*'pravidla turnaje'!$C$11)+(Q109*'pravidla turnaje'!$C$12)+(Q110*'pravidla turnaje'!$C$13)+(Q111*'pravidla turnaje'!$C$14)+(Q112*'pravidla turnaje'!$C$15)+(Q113*'pravidla turnaje'!$C$16)+(Q114*'pravidla turnaje'!$C$17)+(Q115*'pravidla turnaje'!$C$18)+'rozstřely-skore'!Q116)</f>
        <v/>
      </c>
      <c r="R116" s="57" t="str">
        <f>IF(R92="","",(R106*'pravidla turnaje'!$C$9)+(R107*'pravidla turnaje'!$C$10)+(R108*'pravidla turnaje'!$C$11)+(R109*'pravidla turnaje'!$C$12)+(R110*'pravidla turnaje'!$C$13)+(R111*'pravidla turnaje'!$C$14)+(R112*'pravidla turnaje'!$C$15)+(R113*'pravidla turnaje'!$C$16)+(R114*'pravidla turnaje'!$C$17)+(R115*'pravidla turnaje'!$C$18)+'rozstřely-skore'!R116)</f>
        <v/>
      </c>
      <c r="S116" s="55">
        <f ca="1">IF(S92="","",(S106*'pravidla turnaje'!$C$9)+(S107*'pravidla turnaje'!$C$10)+(S108*'pravidla turnaje'!$C$11)+(S109*'pravidla turnaje'!$C$12)+(S110*'pravidla turnaje'!$C$13)+(S111*'pravidla turnaje'!$C$14)+(S112*'pravidla turnaje'!$C$15)+(S113*'pravidla turnaje'!$C$16)+(S114*'pravidla turnaje'!$C$17)+(S115*'pravidla turnaje'!$C$18)+'rozstřely-skore'!S116)</f>
        <v>31141134</v>
      </c>
      <c r="T116" s="56" t="str">
        <f>IF(T92="","",(T106*'pravidla turnaje'!$C$9)+(T107*'pravidla turnaje'!$C$10)+(T108*'pravidla turnaje'!$C$11)+(T109*'pravidla turnaje'!$C$12)+(T110*'pravidla turnaje'!$C$13)+(T111*'pravidla turnaje'!$C$14)+(T112*'pravidla turnaje'!$C$15)+(T113*'pravidla turnaje'!$C$16)+(T114*'pravidla turnaje'!$C$17)+(T115*'pravidla turnaje'!$C$18)+'rozstřely-skore'!T116)</f>
        <v/>
      </c>
      <c r="U116" s="56" t="str">
        <f>IF(U92="","",(U106*'pravidla turnaje'!$C$9)+(U107*'pravidla turnaje'!$C$10)+(U108*'pravidla turnaje'!$C$11)+(U109*'pravidla turnaje'!$C$12)+(U110*'pravidla turnaje'!$C$13)+(U111*'pravidla turnaje'!$C$14)+(U112*'pravidla turnaje'!$C$15)+(U113*'pravidla turnaje'!$C$16)+(U114*'pravidla turnaje'!$C$17)+(U115*'pravidla turnaje'!$C$18)+'rozstřely-skore'!U116)</f>
        <v/>
      </c>
      <c r="V116" s="56">
        <f ca="1">IF(V92="","",(V106*'pravidla turnaje'!$C$9)+(V107*'pravidla turnaje'!$C$10)+(V108*'pravidla turnaje'!$C$11)+(V109*'pravidla turnaje'!$C$12)+(V110*'pravidla turnaje'!$C$13)+(V111*'pravidla turnaje'!$C$14)+(V112*'pravidla turnaje'!$C$15)+(V113*'pravidla turnaje'!$C$16)+(V114*'pravidla turnaje'!$C$17)+(V115*'pravidla turnaje'!$C$18)+'rozstřely-skore'!V116)</f>
        <v>32231132</v>
      </c>
      <c r="W116" s="56" t="str">
        <f>IF(W92="","",(W106*'pravidla turnaje'!$C$9)+(W107*'pravidla turnaje'!$C$10)+(W108*'pravidla turnaje'!$C$11)+(W109*'pravidla turnaje'!$C$12)+(W110*'pravidla turnaje'!$C$13)+(W111*'pravidla turnaje'!$C$14)+(W112*'pravidla turnaje'!$C$15)+(W113*'pravidla turnaje'!$C$16)+(W114*'pravidla turnaje'!$C$17)+(W115*'pravidla turnaje'!$C$18)+'rozstřely-skore'!W116)</f>
        <v/>
      </c>
      <c r="X116" s="56" t="str">
        <f>IF(X92="","",(X106*'pravidla turnaje'!$C$9)+(X107*'pravidla turnaje'!$C$10)+(X108*'pravidla turnaje'!$C$11)+(X109*'pravidla turnaje'!$C$12)+(X110*'pravidla turnaje'!$C$13)+(X111*'pravidla turnaje'!$C$14)+(X112*'pravidla turnaje'!$C$15)+(X113*'pravidla turnaje'!$C$16)+(X114*'pravidla turnaje'!$C$17)+(X115*'pravidla turnaje'!$C$18)+'rozstřely-skore'!X116)</f>
        <v/>
      </c>
      <c r="Y116" s="56" t="str">
        <f>IF(Y92="","",(Y106*'pravidla turnaje'!$C$9)+(Y107*'pravidla turnaje'!$C$10)+(Y108*'pravidla turnaje'!$C$11)+(Y109*'pravidla turnaje'!$C$12)+(Y110*'pravidla turnaje'!$C$13)+(Y111*'pravidla turnaje'!$C$14)+(Y112*'pravidla turnaje'!$C$15)+(Y113*'pravidla turnaje'!$C$16)+(Y114*'pravidla turnaje'!$C$17)+(Y115*'pravidla turnaje'!$C$18)+'rozstřely-skore'!Y116)</f>
        <v/>
      </c>
      <c r="Z116" s="57" t="str">
        <f>IF(Z92="","",(Z106*'pravidla turnaje'!$C$9)+(Z107*'pravidla turnaje'!$C$10)+(Z108*'pravidla turnaje'!$C$11)+(Z109*'pravidla turnaje'!$C$12)+(Z110*'pravidla turnaje'!$C$13)+(Z111*'pravidla turnaje'!$C$14)+(Z112*'pravidla turnaje'!$C$15)+(Z113*'pravidla turnaje'!$C$16)+(Z114*'pravidla turnaje'!$C$17)+(Z115*'pravidla turnaje'!$C$18)+'rozstřely-skore'!Z116)</f>
        <v/>
      </c>
      <c r="AA116" s="55" t="str">
        <f>IF(AA92="","",(AA106*'pravidla turnaje'!$C$9)+(AA107*'pravidla turnaje'!$C$10)+(AA108*'pravidla turnaje'!$C$11)+(AA109*'pravidla turnaje'!$C$12)+(AA110*'pravidla turnaje'!$C$13)+(AA111*'pravidla turnaje'!$C$14)+(AA112*'pravidla turnaje'!$C$15)+(AA113*'pravidla turnaje'!$C$16)+(AA114*'pravidla turnaje'!$C$17)+(AA115*'pravidla turnaje'!$C$18)+'rozstřely-skore'!AA116)</f>
        <v/>
      </c>
      <c r="AB116" s="56" t="str">
        <f>IF(AB92="","",(AB106*'pravidla turnaje'!$C$9)+(AB107*'pravidla turnaje'!$C$10)+(AB108*'pravidla turnaje'!$C$11)+(AB109*'pravidla turnaje'!$C$12)+(AB110*'pravidla turnaje'!$C$13)+(AB111*'pravidla turnaje'!$C$14)+(AB112*'pravidla turnaje'!$C$15)+(AB113*'pravidla turnaje'!$C$16)+(AB114*'pravidla turnaje'!$C$17)+(AB115*'pravidla turnaje'!$C$18)+'rozstřely-skore'!AB116)</f>
        <v/>
      </c>
      <c r="AC116" s="56" t="str">
        <f>IF(AC92="","",(AC106*'pravidla turnaje'!$C$9)+(AC107*'pravidla turnaje'!$C$10)+(AC108*'pravidla turnaje'!$C$11)+(AC109*'pravidla turnaje'!$C$12)+(AC110*'pravidla turnaje'!$C$13)+(AC111*'pravidla turnaje'!$C$14)+(AC112*'pravidla turnaje'!$C$15)+(AC113*'pravidla turnaje'!$C$16)+(AC114*'pravidla turnaje'!$C$17)+(AC115*'pravidla turnaje'!$C$18)+'rozstřely-skore'!AC116)</f>
        <v/>
      </c>
      <c r="AD116" s="56" t="str">
        <f>IF(AD92="","",(AD106*'pravidla turnaje'!$C$9)+(AD107*'pravidla turnaje'!$C$10)+(AD108*'pravidla turnaje'!$C$11)+(AD109*'pravidla turnaje'!$C$12)+(AD110*'pravidla turnaje'!$C$13)+(AD111*'pravidla turnaje'!$C$14)+(AD112*'pravidla turnaje'!$C$15)+(AD113*'pravidla turnaje'!$C$16)+(AD114*'pravidla turnaje'!$C$17)+(AD115*'pravidla turnaje'!$C$18)+'rozstřely-skore'!AD116)</f>
        <v/>
      </c>
      <c r="AE116" s="56" t="str">
        <f>IF(AE92="","",(AE106*'pravidla turnaje'!$C$9)+(AE107*'pravidla turnaje'!$C$10)+(AE108*'pravidla turnaje'!$C$11)+(AE109*'pravidla turnaje'!$C$12)+(AE110*'pravidla turnaje'!$C$13)+(AE111*'pravidla turnaje'!$C$14)+(AE112*'pravidla turnaje'!$C$15)+(AE113*'pravidla turnaje'!$C$16)+(AE114*'pravidla turnaje'!$C$17)+(AE115*'pravidla turnaje'!$C$18)+'rozstřely-skore'!AE116)</f>
        <v/>
      </c>
      <c r="AF116" s="56" t="str">
        <f>IF(AF92="","",(AF106*'pravidla turnaje'!$C$9)+(AF107*'pravidla turnaje'!$C$10)+(AF108*'pravidla turnaje'!$C$11)+(AF109*'pravidla turnaje'!$C$12)+(AF110*'pravidla turnaje'!$C$13)+(AF111*'pravidla turnaje'!$C$14)+(AF112*'pravidla turnaje'!$C$15)+(AF113*'pravidla turnaje'!$C$16)+(AF114*'pravidla turnaje'!$C$17)+(AF115*'pravidla turnaje'!$C$18)+'rozstřely-skore'!AF116)</f>
        <v/>
      </c>
      <c r="AG116" s="56" t="str">
        <f>IF(AG92="","",(AG106*'pravidla turnaje'!$C$9)+(AG107*'pravidla turnaje'!$C$10)+(AG108*'pravidla turnaje'!$C$11)+(AG109*'pravidla turnaje'!$C$12)+(AG110*'pravidla turnaje'!$C$13)+(AG111*'pravidla turnaje'!$C$14)+(AG112*'pravidla turnaje'!$C$15)+(AG113*'pravidla turnaje'!$C$16)+(AG114*'pravidla turnaje'!$C$17)+(AG115*'pravidla turnaje'!$C$18)+'rozstřely-skore'!AG116)</f>
        <v/>
      </c>
      <c r="AH116" s="57" t="str">
        <f>IF(AH92="","",(AH106*'pravidla turnaje'!$C$9)+(AH107*'pravidla turnaje'!$C$10)+(AH108*'pravidla turnaje'!$C$11)+(AH109*'pravidla turnaje'!$C$12)+(AH110*'pravidla turnaje'!$C$13)+(AH111*'pravidla turnaje'!$C$14)+(AH112*'pravidla turnaje'!$C$15)+(AH113*'pravidla turnaje'!$C$16)+(AH114*'pravidla turnaje'!$C$17)+(AH115*'pravidla turnaje'!$C$18)+'rozstřely-skore'!AH116)</f>
        <v/>
      </c>
      <c r="AI116" s="55" t="str">
        <f>IF(AI92="","",(AI106*'pravidla turnaje'!$C$9)+(AI107*'pravidla turnaje'!$C$10)+(AI108*'pravidla turnaje'!$C$11)+(AI109*'pravidla turnaje'!$C$12)+(AI110*'pravidla turnaje'!$C$13)+(AI111*'pravidla turnaje'!$C$14)+(AI112*'pravidla turnaje'!$C$15)+(AI113*'pravidla turnaje'!$C$16)+(AI114*'pravidla turnaje'!$C$17)+(AI115*'pravidla turnaje'!$C$18)+'rozstřely-skore'!AI116)</f>
        <v/>
      </c>
      <c r="AJ116" s="56" t="str">
        <f>IF(AJ92="","",(AJ106*'pravidla turnaje'!$C$9)+(AJ107*'pravidla turnaje'!$C$10)+(AJ108*'pravidla turnaje'!$C$11)+(AJ109*'pravidla turnaje'!$C$12)+(AJ110*'pravidla turnaje'!$C$13)+(AJ111*'pravidla turnaje'!$C$14)+(AJ112*'pravidla turnaje'!$C$15)+(AJ113*'pravidla turnaje'!$C$16)+(AJ114*'pravidla turnaje'!$C$17)+(AJ115*'pravidla turnaje'!$C$18)+'rozstřely-skore'!AJ116)</f>
        <v/>
      </c>
      <c r="AK116" s="56" t="str">
        <f>IF(AK92="","",(AK106*'pravidla turnaje'!$C$9)+(AK107*'pravidla turnaje'!$C$10)+(AK108*'pravidla turnaje'!$C$11)+(AK109*'pravidla turnaje'!$C$12)+(AK110*'pravidla turnaje'!$C$13)+(AK111*'pravidla turnaje'!$C$14)+(AK112*'pravidla turnaje'!$C$15)+(AK113*'pravidla turnaje'!$C$16)+(AK114*'pravidla turnaje'!$C$17)+(AK115*'pravidla turnaje'!$C$18)+'rozstřely-skore'!AK116)</f>
        <v/>
      </c>
      <c r="AL116" s="56" t="str">
        <f>IF(AL92="","",(AL106*'pravidla turnaje'!$C$9)+(AL107*'pravidla turnaje'!$C$10)+(AL108*'pravidla turnaje'!$C$11)+(AL109*'pravidla turnaje'!$C$12)+(AL110*'pravidla turnaje'!$C$13)+(AL111*'pravidla turnaje'!$C$14)+(AL112*'pravidla turnaje'!$C$15)+(AL113*'pravidla turnaje'!$C$16)+(AL114*'pravidla turnaje'!$C$17)+(AL115*'pravidla turnaje'!$C$18)+'rozstřely-skore'!AL116)</f>
        <v/>
      </c>
      <c r="AM116" s="56">
        <f ca="1">IF(AM92="","",(AM106*'pravidla turnaje'!$C$9)+(AM107*'pravidla turnaje'!$C$10)+(AM108*'pravidla turnaje'!$C$11)+(AM109*'pravidla turnaje'!$C$12)+(AM110*'pravidla turnaje'!$C$13)+(AM111*'pravidla turnaje'!$C$14)+(AM112*'pravidla turnaje'!$C$15)+(AM113*'pravidla turnaje'!$C$16)+(AM114*'pravidla turnaje'!$C$17)+(AM115*'pravidla turnaje'!$C$18)+'rozstřely-skore'!AM116)</f>
        <v>51151155</v>
      </c>
      <c r="AN116" s="56" t="str">
        <f>IF(AN92="","",(AN106*'pravidla turnaje'!$C$9)+(AN107*'pravidla turnaje'!$C$10)+(AN108*'pravidla turnaje'!$C$11)+(AN109*'pravidla turnaje'!$C$12)+(AN110*'pravidla turnaje'!$C$13)+(AN111*'pravidla turnaje'!$C$14)+(AN112*'pravidla turnaje'!$C$15)+(AN113*'pravidla turnaje'!$C$16)+(AN114*'pravidla turnaje'!$C$17)+(AN115*'pravidla turnaje'!$C$18)+'rozstřely-skore'!AN116)</f>
        <v/>
      </c>
      <c r="AO116" s="56" t="str">
        <f>IF(AO92="","",(AO106*'pravidla turnaje'!$C$9)+(AO107*'pravidla turnaje'!$C$10)+(AO108*'pravidla turnaje'!$C$11)+(AO109*'pravidla turnaje'!$C$12)+(AO110*'pravidla turnaje'!$C$13)+(AO111*'pravidla turnaje'!$C$14)+(AO112*'pravidla turnaje'!$C$15)+(AO113*'pravidla turnaje'!$C$16)+(AO114*'pravidla turnaje'!$C$17)+(AO115*'pravidla turnaje'!$C$18)+'rozstřely-skore'!AO116)</f>
        <v/>
      </c>
      <c r="AP116" s="57" t="str">
        <f>IF(AP92="","",(AP106*'pravidla turnaje'!$C$9)+(AP107*'pravidla turnaje'!$C$10)+(AP108*'pravidla turnaje'!$C$11)+(AP109*'pravidla turnaje'!$C$12)+(AP110*'pravidla turnaje'!$C$13)+(AP111*'pravidla turnaje'!$C$14)+(AP112*'pravidla turnaje'!$C$15)+(AP113*'pravidla turnaje'!$C$16)+(AP114*'pravidla turnaje'!$C$17)+(AP115*'pravidla turnaje'!$C$18)+'rozstřely-skore'!AP116)</f>
        <v/>
      </c>
      <c r="AQ116" s="55" t="str">
        <f>IF(AQ92="","",(AQ106*'pravidla turnaje'!$C$9)+(AQ107*'pravidla turnaje'!$C$10)+(AQ108*'pravidla turnaje'!$C$11)+(AQ109*'pravidla turnaje'!$C$12)+(AQ110*'pravidla turnaje'!$C$13)+(AQ111*'pravidla turnaje'!$C$14)+(AQ112*'pravidla turnaje'!$C$15)+(AQ113*'pravidla turnaje'!$C$16)+(AQ114*'pravidla turnaje'!$C$17)+(AQ115*'pravidla turnaje'!$C$18)+'rozstřely-skore'!AQ116)</f>
        <v/>
      </c>
      <c r="AR116" s="56" t="str">
        <f>IF(AR92="","",(AR106*'pravidla turnaje'!$C$9)+(AR107*'pravidla turnaje'!$C$10)+(AR108*'pravidla turnaje'!$C$11)+(AR109*'pravidla turnaje'!$C$12)+(AR110*'pravidla turnaje'!$C$13)+(AR111*'pravidla turnaje'!$C$14)+(AR112*'pravidla turnaje'!$C$15)+(AR113*'pravidla turnaje'!$C$16)+(AR114*'pravidla turnaje'!$C$17)+(AR115*'pravidla turnaje'!$C$18)+'rozstřely-skore'!AR116)</f>
        <v/>
      </c>
      <c r="AS116" s="56" t="str">
        <f>IF(AS92="","",(AS106*'pravidla turnaje'!$C$9)+(AS107*'pravidla turnaje'!$C$10)+(AS108*'pravidla turnaje'!$C$11)+(AS109*'pravidla turnaje'!$C$12)+(AS110*'pravidla turnaje'!$C$13)+(AS111*'pravidla turnaje'!$C$14)+(AS112*'pravidla turnaje'!$C$15)+(AS113*'pravidla turnaje'!$C$16)+(AS114*'pravidla turnaje'!$C$17)+(AS115*'pravidla turnaje'!$C$18)+'rozstřely-skore'!AS116)</f>
        <v/>
      </c>
      <c r="AT116" s="56" t="str">
        <f>IF(AT92="","",(AT106*'pravidla turnaje'!$C$9)+(AT107*'pravidla turnaje'!$C$10)+(AT108*'pravidla turnaje'!$C$11)+(AT109*'pravidla turnaje'!$C$12)+(AT110*'pravidla turnaje'!$C$13)+(AT111*'pravidla turnaje'!$C$14)+(AT112*'pravidla turnaje'!$C$15)+(AT113*'pravidla turnaje'!$C$16)+(AT114*'pravidla turnaje'!$C$17)+(AT115*'pravidla turnaje'!$C$18)+'rozstřely-skore'!AT116)</f>
        <v/>
      </c>
      <c r="AU116" s="56" t="str">
        <f>IF(AU92="","",(AU106*'pravidla turnaje'!$C$9)+(AU107*'pravidla turnaje'!$C$10)+(AU108*'pravidla turnaje'!$C$11)+(AU109*'pravidla turnaje'!$C$12)+(AU110*'pravidla turnaje'!$C$13)+(AU111*'pravidla turnaje'!$C$14)+(AU112*'pravidla turnaje'!$C$15)+(AU113*'pravidla turnaje'!$C$16)+(AU114*'pravidla turnaje'!$C$17)+(AU115*'pravidla turnaje'!$C$18)+'rozstřely-skore'!AU116)</f>
        <v/>
      </c>
      <c r="AV116" s="56">
        <f ca="1">IF(AV92="","",(AV106*'pravidla turnaje'!$C$9)+(AV107*'pravidla turnaje'!$C$10)+(AV108*'pravidla turnaje'!$C$11)+(AV109*'pravidla turnaje'!$C$12)+(AV110*'pravidla turnaje'!$C$13)+(AV111*'pravidla turnaje'!$C$14)+(AV112*'pravidla turnaje'!$C$15)+(AV113*'pravidla turnaje'!$C$16)+(AV114*'pravidla turnaje'!$C$17)+(AV115*'pravidla turnaje'!$C$18)+'rozstřely-skore'!AV116)</f>
        <v>61161166</v>
      </c>
      <c r="AW116" s="56" t="str">
        <f>IF(AW92="","",(AW106*'pravidla turnaje'!$C$9)+(AW107*'pravidla turnaje'!$C$10)+(AW108*'pravidla turnaje'!$C$11)+(AW109*'pravidla turnaje'!$C$12)+(AW110*'pravidla turnaje'!$C$13)+(AW111*'pravidla turnaje'!$C$14)+(AW112*'pravidla turnaje'!$C$15)+(AW113*'pravidla turnaje'!$C$16)+(AW114*'pravidla turnaje'!$C$17)+(AW115*'pravidla turnaje'!$C$18)+'rozstřely-skore'!AW116)</f>
        <v/>
      </c>
      <c r="AX116" s="57" t="str">
        <f>IF(AX92="","",(AX106*'pravidla turnaje'!$C$9)+(AX107*'pravidla turnaje'!$C$10)+(AX108*'pravidla turnaje'!$C$11)+(AX109*'pravidla turnaje'!$C$12)+(AX110*'pravidla turnaje'!$C$13)+(AX111*'pravidla turnaje'!$C$14)+(AX112*'pravidla turnaje'!$C$15)+(AX113*'pravidla turnaje'!$C$16)+(AX114*'pravidla turnaje'!$C$17)+(AX115*'pravidla turnaje'!$C$18)+'rozstřely-skore'!AX116)</f>
        <v/>
      </c>
      <c r="AY116" s="55" t="str">
        <f>IF(AY92="","",(AY106*'pravidla turnaje'!$C$9)+(AY107*'pravidla turnaje'!$C$10)+(AY108*'pravidla turnaje'!$C$11)+(AY109*'pravidla turnaje'!$C$12)+(AY110*'pravidla turnaje'!$C$13)+(AY111*'pravidla turnaje'!$C$14)+(AY112*'pravidla turnaje'!$C$15)+(AY113*'pravidla turnaje'!$C$16)+(AY114*'pravidla turnaje'!$C$17)+(AY115*'pravidla turnaje'!$C$18)+'rozstřely-skore'!AY116)</f>
        <v/>
      </c>
      <c r="AZ116" s="56" t="str">
        <f>IF(AZ92="","",(AZ106*'pravidla turnaje'!$C$9)+(AZ107*'pravidla turnaje'!$C$10)+(AZ108*'pravidla turnaje'!$C$11)+(AZ109*'pravidla turnaje'!$C$12)+(AZ110*'pravidla turnaje'!$C$13)+(AZ111*'pravidla turnaje'!$C$14)+(AZ112*'pravidla turnaje'!$C$15)+(AZ113*'pravidla turnaje'!$C$16)+(AZ114*'pravidla turnaje'!$C$17)+(AZ115*'pravidla turnaje'!$C$18)+'rozstřely-skore'!AZ116)</f>
        <v/>
      </c>
      <c r="BA116" s="56" t="str">
        <f>IF(BA92="","",(BA106*'pravidla turnaje'!$C$9)+(BA107*'pravidla turnaje'!$C$10)+(BA108*'pravidla turnaje'!$C$11)+(BA109*'pravidla turnaje'!$C$12)+(BA110*'pravidla turnaje'!$C$13)+(BA111*'pravidla turnaje'!$C$14)+(BA112*'pravidla turnaje'!$C$15)+(BA113*'pravidla turnaje'!$C$16)+(BA114*'pravidla turnaje'!$C$17)+(BA115*'pravidla turnaje'!$C$18)+'rozstřely-skore'!BA116)</f>
        <v/>
      </c>
      <c r="BB116" s="56" t="str">
        <f>IF(BB92="","",(BB106*'pravidla turnaje'!$C$9)+(BB107*'pravidla turnaje'!$C$10)+(BB108*'pravidla turnaje'!$C$11)+(BB109*'pravidla turnaje'!$C$12)+(BB110*'pravidla turnaje'!$C$13)+(BB111*'pravidla turnaje'!$C$14)+(BB112*'pravidla turnaje'!$C$15)+(BB113*'pravidla turnaje'!$C$16)+(BB114*'pravidla turnaje'!$C$17)+(BB115*'pravidla turnaje'!$C$18)+'rozstřely-skore'!BB116)</f>
        <v/>
      </c>
      <c r="BC116" s="56" t="str">
        <f>IF(BC92="","",(BC106*'pravidla turnaje'!$C$9)+(BC107*'pravidla turnaje'!$C$10)+(BC108*'pravidla turnaje'!$C$11)+(BC109*'pravidla turnaje'!$C$12)+(BC110*'pravidla turnaje'!$C$13)+(BC111*'pravidla turnaje'!$C$14)+(BC112*'pravidla turnaje'!$C$15)+(BC113*'pravidla turnaje'!$C$16)+(BC114*'pravidla turnaje'!$C$17)+(BC115*'pravidla turnaje'!$C$18)+'rozstřely-skore'!BC116)</f>
        <v/>
      </c>
      <c r="BD116" s="56" t="str">
        <f>IF(BD92="","",(BD106*'pravidla turnaje'!$C$9)+(BD107*'pravidla turnaje'!$C$10)+(BD108*'pravidla turnaje'!$C$11)+(BD109*'pravidla turnaje'!$C$12)+(BD110*'pravidla turnaje'!$C$13)+(BD111*'pravidla turnaje'!$C$14)+(BD112*'pravidla turnaje'!$C$15)+(BD113*'pravidla turnaje'!$C$16)+(BD114*'pravidla turnaje'!$C$17)+(BD115*'pravidla turnaje'!$C$18)+'rozstřely-skore'!BD116)</f>
        <v/>
      </c>
      <c r="BE116" s="56" t="str">
        <f>IF(BE92="","",(BE106*'pravidla turnaje'!$C$9)+(BE107*'pravidla turnaje'!$C$10)+(BE108*'pravidla turnaje'!$C$11)+(BE109*'pravidla turnaje'!$C$12)+(BE110*'pravidla turnaje'!$C$13)+(BE111*'pravidla turnaje'!$C$14)+(BE112*'pravidla turnaje'!$C$15)+(BE113*'pravidla turnaje'!$C$16)+(BE114*'pravidla turnaje'!$C$17)+(BE115*'pravidla turnaje'!$C$18)+'rozstřely-skore'!BE116)</f>
        <v/>
      </c>
      <c r="BF116" s="57" t="str">
        <f>IF(BF92="","",(BF106*'pravidla turnaje'!$C$9)+(BF107*'pravidla turnaje'!$C$10)+(BF108*'pravidla turnaje'!$C$11)+(BF109*'pravidla turnaje'!$C$12)+(BF110*'pravidla turnaje'!$C$13)+(BF111*'pravidla turnaje'!$C$14)+(BF112*'pravidla turnaje'!$C$15)+(BF113*'pravidla turnaje'!$C$16)+(BF114*'pravidla turnaje'!$C$17)+(BF115*'pravidla turnaje'!$C$18)+'rozstřely-skore'!BF116)</f>
        <v/>
      </c>
      <c r="BG116" s="55" t="str">
        <f>IF(BG92="","",(BG106*'pravidla turnaje'!$C$9)+(BG107*'pravidla turnaje'!$C$10)+(BG108*'pravidla turnaje'!$C$11)+(BG109*'pravidla turnaje'!$C$12)+(BG110*'pravidla turnaje'!$C$13)+(BG111*'pravidla turnaje'!$C$14)+(BG112*'pravidla turnaje'!$C$15)+(BG113*'pravidla turnaje'!$C$16)+(BG114*'pravidla turnaje'!$C$17)+(BG115*'pravidla turnaje'!$C$18)+'rozstřely-skore'!BG116)</f>
        <v/>
      </c>
      <c r="BH116" s="56" t="str">
        <f>IF(BH92="","",(BH106*'pravidla turnaje'!$C$9)+(BH107*'pravidla turnaje'!$C$10)+(BH108*'pravidla turnaje'!$C$11)+(BH109*'pravidla turnaje'!$C$12)+(BH110*'pravidla turnaje'!$C$13)+(BH111*'pravidla turnaje'!$C$14)+(BH112*'pravidla turnaje'!$C$15)+(BH113*'pravidla turnaje'!$C$16)+(BH114*'pravidla turnaje'!$C$17)+(BH115*'pravidla turnaje'!$C$18)+'rozstřely-skore'!BH116)</f>
        <v/>
      </c>
      <c r="BI116" s="56" t="str">
        <f>IF(BI92="","",(BI106*'pravidla turnaje'!$C$9)+(BI107*'pravidla turnaje'!$C$10)+(BI108*'pravidla turnaje'!$C$11)+(BI109*'pravidla turnaje'!$C$12)+(BI110*'pravidla turnaje'!$C$13)+(BI111*'pravidla turnaje'!$C$14)+(BI112*'pravidla turnaje'!$C$15)+(BI113*'pravidla turnaje'!$C$16)+(BI114*'pravidla turnaje'!$C$17)+(BI115*'pravidla turnaje'!$C$18)+'rozstřely-skore'!BI116)</f>
        <v/>
      </c>
      <c r="BJ116" s="56" t="str">
        <f>IF(BJ92="","",(BJ106*'pravidla turnaje'!$C$9)+(BJ107*'pravidla turnaje'!$C$10)+(BJ108*'pravidla turnaje'!$C$11)+(BJ109*'pravidla turnaje'!$C$12)+(BJ110*'pravidla turnaje'!$C$13)+(BJ111*'pravidla turnaje'!$C$14)+(BJ112*'pravidla turnaje'!$C$15)+(BJ113*'pravidla turnaje'!$C$16)+(BJ114*'pravidla turnaje'!$C$17)+(BJ115*'pravidla turnaje'!$C$18)+'rozstřely-skore'!BJ116)</f>
        <v/>
      </c>
      <c r="BK116" s="56" t="str">
        <f>IF(BK92="","",(BK106*'pravidla turnaje'!$C$9)+(BK107*'pravidla turnaje'!$C$10)+(BK108*'pravidla turnaje'!$C$11)+(BK109*'pravidla turnaje'!$C$12)+(BK110*'pravidla turnaje'!$C$13)+(BK111*'pravidla turnaje'!$C$14)+(BK112*'pravidla turnaje'!$C$15)+(BK113*'pravidla turnaje'!$C$16)+(BK114*'pravidla turnaje'!$C$17)+(BK115*'pravidla turnaje'!$C$18)+'rozstřely-skore'!BK116)</f>
        <v/>
      </c>
      <c r="BL116" s="56" t="str">
        <f>IF(BL92="","",(BL106*'pravidla turnaje'!$C$9)+(BL107*'pravidla turnaje'!$C$10)+(BL108*'pravidla turnaje'!$C$11)+(BL109*'pravidla turnaje'!$C$12)+(BL110*'pravidla turnaje'!$C$13)+(BL111*'pravidla turnaje'!$C$14)+(BL112*'pravidla turnaje'!$C$15)+(BL113*'pravidla turnaje'!$C$16)+(BL114*'pravidla turnaje'!$C$17)+(BL115*'pravidla turnaje'!$C$18)+'rozstřely-skore'!BL116)</f>
        <v/>
      </c>
      <c r="BM116" s="56" t="str">
        <f>IF(BM92="","",(BM106*'pravidla turnaje'!$C$9)+(BM107*'pravidla turnaje'!$C$10)+(BM108*'pravidla turnaje'!$C$11)+(BM109*'pravidla turnaje'!$C$12)+(BM110*'pravidla turnaje'!$C$13)+(BM111*'pravidla turnaje'!$C$14)+(BM112*'pravidla turnaje'!$C$15)+(BM113*'pravidla turnaje'!$C$16)+(BM114*'pravidla turnaje'!$C$17)+(BM115*'pravidla turnaje'!$C$18)+'rozstřely-skore'!BM116)</f>
        <v/>
      </c>
      <c r="BN116" s="57" t="str">
        <f>IF(BN92="","",(BN106*'pravidla turnaje'!$C$9)+(BN107*'pravidla turnaje'!$C$10)+(BN108*'pravidla turnaje'!$C$11)+(BN109*'pravidla turnaje'!$C$12)+(BN110*'pravidla turnaje'!$C$13)+(BN111*'pravidla turnaje'!$C$14)+(BN112*'pravidla turnaje'!$C$15)+(BN113*'pravidla turnaje'!$C$16)+(BN114*'pravidla turnaje'!$C$17)+(BN115*'pravidla turnaje'!$C$18)+'rozstřely-skore'!BN116)</f>
        <v/>
      </c>
    </row>
    <row r="117" spans="1:66" ht="5.25" customHeight="1" x14ac:dyDescent="0.25"/>
    <row r="118" spans="1:66" ht="5.25" customHeight="1" x14ac:dyDescent="0.25"/>
    <row r="119" spans="1:66" ht="5.25" customHeight="1" x14ac:dyDescent="0.25"/>
    <row r="120" spans="1:66" ht="5.25" customHeight="1" thickBot="1" x14ac:dyDescent="0.3"/>
    <row r="121" spans="1:66" ht="15.75" x14ac:dyDescent="0.25">
      <c r="A121" s="2115" t="str">
        <f>CONCATENATE("skupina ",VLOOKUP(C121-1,'pravidla turnaje'!$A$64:$B$83,2,0))</f>
        <v>skupina D</v>
      </c>
      <c r="B121" s="2116"/>
      <c r="C121" s="80">
        <v>41</v>
      </c>
      <c r="D121" s="81">
        <v>42</v>
      </c>
      <c r="E121" s="81">
        <v>43</v>
      </c>
      <c r="F121" s="81">
        <v>44</v>
      </c>
      <c r="G121" s="81">
        <v>45</v>
      </c>
      <c r="H121" s="81">
        <v>46</v>
      </c>
      <c r="I121" s="81">
        <v>47</v>
      </c>
      <c r="J121" s="82">
        <v>48</v>
      </c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</row>
    <row r="122" spans="1:66" ht="15.75" x14ac:dyDescent="0.25">
      <c r="A122" s="2108" t="s">
        <v>22</v>
      </c>
      <c r="B122" s="2108"/>
      <c r="C122" s="75">
        <f>VLOOKUP(C$121,Tabulka!$B$4:$Q$239,11,0)</f>
        <v>3</v>
      </c>
      <c r="D122" s="75">
        <f>VLOOKUP(D$121,Tabulka!$B$4:$Q$239,11,0)</f>
        <v>2</v>
      </c>
      <c r="E122" s="75">
        <f>VLOOKUP(E$121,Tabulka!$B$4:$Q$239,11,0)</f>
        <v>0</v>
      </c>
      <c r="F122" s="75">
        <f>VLOOKUP(F$121,Tabulka!$B$4:$Q$239,11,0)</f>
        <v>5</v>
      </c>
      <c r="G122" s="75">
        <f>VLOOKUP(G$121,Tabulka!$B$4:$Q$239,11,0)</f>
        <v>1</v>
      </c>
      <c r="H122" s="75">
        <f>VLOOKUP(H$121,Tabulka!$B$4:$Q$239,11,0)</f>
        <v>4</v>
      </c>
      <c r="I122" s="75" t="str">
        <f>VLOOKUP(I$121,Tabulka!$B$4:$Q$239,11,0)</f>
        <v/>
      </c>
      <c r="J122" s="75" t="str">
        <f>VLOOKUP(J$121,Tabulka!$B$4:$Q$239,11,0)</f>
        <v/>
      </c>
      <c r="K122" s="39"/>
      <c r="L122" s="39"/>
      <c r="M122" s="39"/>
      <c r="N122" s="39"/>
      <c r="O122" s="39"/>
      <c r="P122" s="39"/>
      <c r="Q122" s="39"/>
      <c r="R122" s="39"/>
    </row>
    <row r="123" spans="1:66" ht="15.75" x14ac:dyDescent="0.25">
      <c r="A123" s="2108" t="s">
        <v>23</v>
      </c>
      <c r="B123" s="2108"/>
      <c r="C123" s="75">
        <f>VLOOKUP(C$121,Tabulka!$B$4:$Q$239,12,0)</f>
        <v>8</v>
      </c>
      <c r="D123" s="75">
        <f>VLOOKUP(D$121,Tabulka!$B$4:$Q$239,12,0)</f>
        <v>6</v>
      </c>
      <c r="E123" s="75">
        <f>VLOOKUP(E$121,Tabulka!$B$4:$Q$239,12,0)</f>
        <v>1</v>
      </c>
      <c r="F123" s="75">
        <f>VLOOKUP(F$121,Tabulka!$B$4:$Q$239,12,0)</f>
        <v>10</v>
      </c>
      <c r="G123" s="75">
        <f>VLOOKUP(G$121,Tabulka!$B$4:$Q$239,12,0)</f>
        <v>4</v>
      </c>
      <c r="H123" s="75">
        <f>VLOOKUP(H$121,Tabulka!$B$4:$Q$239,12,0)</f>
        <v>9</v>
      </c>
      <c r="I123" s="75" t="str">
        <f>VLOOKUP(I$121,Tabulka!$B$4:$Q$239,12,0)</f>
        <v/>
      </c>
      <c r="J123" s="75" t="str">
        <f>VLOOKUP(J$121,Tabulka!$B$4:$Q$239,12,0)</f>
        <v/>
      </c>
      <c r="K123" s="39"/>
      <c r="L123" s="39"/>
      <c r="M123" s="39"/>
      <c r="N123" s="39"/>
      <c r="O123" s="39"/>
      <c r="P123" s="39"/>
      <c r="Q123" s="39"/>
      <c r="R123" s="39"/>
    </row>
    <row r="124" spans="1:66" ht="15.75" x14ac:dyDescent="0.25">
      <c r="A124" s="2108" t="s">
        <v>24</v>
      </c>
      <c r="B124" s="2108"/>
      <c r="C124" s="75">
        <f>VLOOKUP(C$121,Tabulka!$B$4:$Q$239,13,0)</f>
        <v>4</v>
      </c>
      <c r="D124" s="75">
        <f>VLOOKUP(D$121,Tabulka!$B$4:$Q$239,13,0)</f>
        <v>6</v>
      </c>
      <c r="E124" s="75">
        <f>VLOOKUP(E$121,Tabulka!$B$4:$Q$239,13,0)</f>
        <v>10</v>
      </c>
      <c r="F124" s="75">
        <f>VLOOKUP(F$121,Tabulka!$B$4:$Q$239,13,0)</f>
        <v>4</v>
      </c>
      <c r="G124" s="75">
        <f>VLOOKUP(G$121,Tabulka!$B$4:$Q$239,13,0)</f>
        <v>9</v>
      </c>
      <c r="H124" s="75">
        <f>VLOOKUP(H$121,Tabulka!$B$4:$Q$239,13,0)</f>
        <v>5</v>
      </c>
      <c r="I124" s="75" t="str">
        <f>VLOOKUP(I$121,Tabulka!$B$4:$Q$239,13,0)</f>
        <v/>
      </c>
      <c r="J124" s="75" t="str">
        <f>VLOOKUP(J$121,Tabulka!$B$4:$Q$239,13,0)</f>
        <v/>
      </c>
      <c r="K124" s="39"/>
      <c r="L124" s="39"/>
      <c r="M124" s="39"/>
      <c r="N124" s="39"/>
      <c r="O124" s="39"/>
      <c r="P124" s="39"/>
      <c r="Q124" s="39"/>
      <c r="R124" s="39"/>
    </row>
    <row r="125" spans="1:66" ht="15.75" x14ac:dyDescent="0.25">
      <c r="A125" s="2108" t="s">
        <v>8</v>
      </c>
      <c r="B125" s="2108"/>
      <c r="C125" s="75">
        <f>VLOOKUP(C$121,Tabulka!$B$4:$Q$239,14,0)</f>
        <v>4</v>
      </c>
      <c r="D125" s="75">
        <f>VLOOKUP(D$121,Tabulka!$B$4:$Q$239,14,0)</f>
        <v>0</v>
      </c>
      <c r="E125" s="75">
        <f>VLOOKUP(E$121,Tabulka!$B$4:$Q$239,14,0)</f>
        <v>-9</v>
      </c>
      <c r="F125" s="75">
        <f>VLOOKUP(F$121,Tabulka!$B$4:$Q$239,14,0)</f>
        <v>6</v>
      </c>
      <c r="G125" s="75">
        <f>VLOOKUP(G$121,Tabulka!$B$4:$Q$239,14,0)</f>
        <v>-5</v>
      </c>
      <c r="H125" s="75">
        <f>VLOOKUP(H$121,Tabulka!$B$4:$Q$239,14,0)</f>
        <v>4</v>
      </c>
      <c r="I125" s="75" t="str">
        <f>VLOOKUP(I$121,Tabulka!$B$4:$Q$239,14,0)</f>
        <v/>
      </c>
      <c r="J125" s="75" t="str">
        <f>VLOOKUP(J$121,Tabulka!$B$4:$Q$239,14,0)</f>
        <v/>
      </c>
      <c r="K125" s="40"/>
      <c r="L125" s="40"/>
      <c r="M125" s="40"/>
      <c r="N125" s="40"/>
      <c r="O125" s="40"/>
      <c r="P125" s="40"/>
      <c r="Q125" s="40"/>
      <c r="R125" s="40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</row>
    <row r="126" spans="1:66" ht="37.5" customHeight="1" x14ac:dyDescent="0.25">
      <c r="A126" s="2108" t="s">
        <v>135</v>
      </c>
      <c r="B126" s="2108"/>
      <c r="C126" s="93">
        <f>IFERROR(IF(C124=0,MAX($C$123:$J$123)+1,C123/C124),"")</f>
        <v>2</v>
      </c>
      <c r="D126" s="93">
        <f t="shared" ref="D126:J126" si="314">IFERROR(IF(D124=0,MAX($C$123:$J$123)+1,D123/D124),"")</f>
        <v>1</v>
      </c>
      <c r="E126" s="93">
        <f t="shared" si="314"/>
        <v>0.1</v>
      </c>
      <c r="F126" s="93">
        <f t="shared" si="314"/>
        <v>2.5</v>
      </c>
      <c r="G126" s="93">
        <f t="shared" si="314"/>
        <v>0.44444444444444442</v>
      </c>
      <c r="H126" s="93">
        <f t="shared" si="314"/>
        <v>1.8</v>
      </c>
      <c r="I126" s="93" t="str">
        <f t="shared" si="314"/>
        <v/>
      </c>
      <c r="J126" s="93" t="str">
        <f t="shared" si="314"/>
        <v/>
      </c>
      <c r="K126" s="40"/>
      <c r="L126" s="40"/>
      <c r="M126" s="40"/>
      <c r="N126" s="40"/>
      <c r="O126" s="40"/>
      <c r="P126" s="40"/>
      <c r="Q126" s="40"/>
      <c r="R126" s="40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</row>
    <row r="127" spans="1:66" ht="76.5" customHeight="1" x14ac:dyDescent="0.25">
      <c r="A127" s="2109" t="s">
        <v>33</v>
      </c>
      <c r="B127" s="2110"/>
      <c r="C127" s="79">
        <f t="shared" ref="C127:J127" ca="1" si="315">IF(MIN(C156,K156,S156,AA156,AI156,AQ156,AY156,BG156)=0,MAX($C156:$BN156)+1,MIN(C156,K156,S156,AA156,AI156,AQ156,AY156,BG156))</f>
        <v>31121123</v>
      </c>
      <c r="D127" s="79">
        <f t="shared" ca="1" si="315"/>
        <v>41141144</v>
      </c>
      <c r="E127" s="79">
        <f t="shared" ca="1" si="315"/>
        <v>61161155</v>
      </c>
      <c r="F127" s="79">
        <f t="shared" ca="1" si="315"/>
        <v>11111122</v>
      </c>
      <c r="G127" s="79">
        <f t="shared" ca="1" si="315"/>
        <v>51151166</v>
      </c>
      <c r="H127" s="79">
        <f t="shared" ca="1" si="315"/>
        <v>21121111</v>
      </c>
      <c r="I127" s="79">
        <f t="shared" ca="1" si="315"/>
        <v>61161156</v>
      </c>
      <c r="J127" s="79">
        <f t="shared" ca="1" si="315"/>
        <v>61161156</v>
      </c>
    </row>
    <row r="128" spans="1:66" ht="21" customHeight="1" thickBot="1" x14ac:dyDescent="0.3">
      <c r="A128" s="2111" t="s">
        <v>25</v>
      </c>
      <c r="B128" s="2112"/>
      <c r="C128" s="52">
        <f t="shared" ref="C128:J128" ca="1" si="316">RANK(C127,$C127:$J127,1)</f>
        <v>3</v>
      </c>
      <c r="D128" s="53">
        <f t="shared" ca="1" si="316"/>
        <v>4</v>
      </c>
      <c r="E128" s="53">
        <f t="shared" ca="1" si="316"/>
        <v>6</v>
      </c>
      <c r="F128" s="53">
        <f t="shared" ca="1" si="316"/>
        <v>1</v>
      </c>
      <c r="G128" s="53">
        <f t="shared" ca="1" si="316"/>
        <v>5</v>
      </c>
      <c r="H128" s="53">
        <f t="shared" ca="1" si="316"/>
        <v>2</v>
      </c>
      <c r="I128" s="53">
        <f t="shared" ca="1" si="316"/>
        <v>7</v>
      </c>
      <c r="J128" s="54">
        <f t="shared" ca="1" si="316"/>
        <v>7</v>
      </c>
    </row>
    <row r="129" spans="1:66" x14ac:dyDescent="0.25">
      <c r="A129" s="66"/>
      <c r="C129" s="34">
        <v>1</v>
      </c>
      <c r="D129" s="48">
        <f t="shared" ref="D129:J129" si="317">C129</f>
        <v>1</v>
      </c>
      <c r="E129" s="48">
        <f t="shared" si="317"/>
        <v>1</v>
      </c>
      <c r="F129" s="48">
        <f t="shared" si="317"/>
        <v>1</v>
      </c>
      <c r="G129" s="48">
        <f t="shared" si="317"/>
        <v>1</v>
      </c>
      <c r="H129" s="48">
        <f t="shared" si="317"/>
        <v>1</v>
      </c>
      <c r="I129" s="48">
        <f t="shared" si="317"/>
        <v>1</v>
      </c>
      <c r="J129" s="48">
        <f t="shared" si="317"/>
        <v>1</v>
      </c>
      <c r="K129" s="35">
        <v>2</v>
      </c>
      <c r="L129" s="48">
        <f t="shared" ref="L129:R129" si="318">K129</f>
        <v>2</v>
      </c>
      <c r="M129" s="48">
        <f t="shared" si="318"/>
        <v>2</v>
      </c>
      <c r="N129" s="48">
        <f t="shared" si="318"/>
        <v>2</v>
      </c>
      <c r="O129" s="48">
        <f t="shared" si="318"/>
        <v>2</v>
      </c>
      <c r="P129" s="48">
        <f t="shared" si="318"/>
        <v>2</v>
      </c>
      <c r="Q129" s="48">
        <f t="shared" si="318"/>
        <v>2</v>
      </c>
      <c r="R129" s="48">
        <f t="shared" si="318"/>
        <v>2</v>
      </c>
      <c r="S129" s="25">
        <v>3</v>
      </c>
      <c r="T129" s="48">
        <f t="shared" ref="T129:Z129" si="319">S129</f>
        <v>3</v>
      </c>
      <c r="U129" s="48">
        <f t="shared" si="319"/>
        <v>3</v>
      </c>
      <c r="V129" s="48">
        <f t="shared" si="319"/>
        <v>3</v>
      </c>
      <c r="W129" s="48">
        <f t="shared" si="319"/>
        <v>3</v>
      </c>
      <c r="X129" s="48">
        <f t="shared" si="319"/>
        <v>3</v>
      </c>
      <c r="Y129" s="48">
        <f t="shared" si="319"/>
        <v>3</v>
      </c>
      <c r="Z129" s="48">
        <f t="shared" si="319"/>
        <v>3</v>
      </c>
      <c r="AA129" s="25">
        <v>4</v>
      </c>
      <c r="AB129" s="48">
        <f t="shared" ref="AB129:AH129" si="320">AA129</f>
        <v>4</v>
      </c>
      <c r="AC129" s="48">
        <f t="shared" si="320"/>
        <v>4</v>
      </c>
      <c r="AD129" s="48">
        <f t="shared" si="320"/>
        <v>4</v>
      </c>
      <c r="AE129" s="48">
        <f t="shared" si="320"/>
        <v>4</v>
      </c>
      <c r="AF129" s="48">
        <f t="shared" si="320"/>
        <v>4</v>
      </c>
      <c r="AG129" s="48">
        <f t="shared" si="320"/>
        <v>4</v>
      </c>
      <c r="AH129" s="48">
        <f t="shared" si="320"/>
        <v>4</v>
      </c>
      <c r="AI129" s="25">
        <v>5</v>
      </c>
      <c r="AJ129" s="48">
        <f t="shared" ref="AJ129:AP129" si="321">AI129</f>
        <v>5</v>
      </c>
      <c r="AK129" s="48">
        <f t="shared" si="321"/>
        <v>5</v>
      </c>
      <c r="AL129" s="48">
        <f t="shared" si="321"/>
        <v>5</v>
      </c>
      <c r="AM129" s="48">
        <f t="shared" si="321"/>
        <v>5</v>
      </c>
      <c r="AN129" s="48">
        <f t="shared" si="321"/>
        <v>5</v>
      </c>
      <c r="AO129" s="48">
        <f t="shared" si="321"/>
        <v>5</v>
      </c>
      <c r="AP129" s="48">
        <f t="shared" si="321"/>
        <v>5</v>
      </c>
      <c r="AQ129" s="25">
        <v>6</v>
      </c>
      <c r="AR129" s="48">
        <f t="shared" ref="AR129:AX129" si="322">AQ129</f>
        <v>6</v>
      </c>
      <c r="AS129" s="48">
        <f t="shared" si="322"/>
        <v>6</v>
      </c>
      <c r="AT129" s="48">
        <f t="shared" si="322"/>
        <v>6</v>
      </c>
      <c r="AU129" s="48">
        <f t="shared" si="322"/>
        <v>6</v>
      </c>
      <c r="AV129" s="48">
        <f t="shared" si="322"/>
        <v>6</v>
      </c>
      <c r="AW129" s="48">
        <f t="shared" si="322"/>
        <v>6</v>
      </c>
      <c r="AX129" s="48">
        <f t="shared" si="322"/>
        <v>6</v>
      </c>
      <c r="AY129" s="25">
        <v>7</v>
      </c>
      <c r="AZ129" s="48">
        <f t="shared" ref="AZ129:BF129" si="323">AY129</f>
        <v>7</v>
      </c>
      <c r="BA129" s="48">
        <f t="shared" si="323"/>
        <v>7</v>
      </c>
      <c r="BB129" s="48">
        <f t="shared" si="323"/>
        <v>7</v>
      </c>
      <c r="BC129" s="48">
        <f t="shared" si="323"/>
        <v>7</v>
      </c>
      <c r="BD129" s="48">
        <f t="shared" si="323"/>
        <v>7</v>
      </c>
      <c r="BE129" s="48">
        <f t="shared" si="323"/>
        <v>7</v>
      </c>
      <c r="BF129" s="48">
        <f t="shared" si="323"/>
        <v>7</v>
      </c>
      <c r="BG129" s="25">
        <v>8</v>
      </c>
      <c r="BH129" s="48">
        <f t="shared" ref="BH129:BN129" si="324">BG129</f>
        <v>8</v>
      </c>
      <c r="BI129" s="48">
        <f t="shared" si="324"/>
        <v>8</v>
      </c>
      <c r="BJ129" s="48">
        <f t="shared" si="324"/>
        <v>8</v>
      </c>
      <c r="BK129" s="48">
        <f t="shared" si="324"/>
        <v>8</v>
      </c>
      <c r="BL129" s="48">
        <f t="shared" si="324"/>
        <v>8</v>
      </c>
      <c r="BM129" s="48">
        <f t="shared" si="324"/>
        <v>8</v>
      </c>
      <c r="BN129" s="48">
        <f t="shared" si="324"/>
        <v>8</v>
      </c>
    </row>
    <row r="130" spans="1:66" ht="15.75" thickBot="1" x14ac:dyDescent="0.3">
      <c r="A130" s="66"/>
      <c r="C130" s="58">
        <f>C121</f>
        <v>41</v>
      </c>
      <c r="D130" s="58">
        <f t="shared" ref="D130:J130" si="325">D121</f>
        <v>42</v>
      </c>
      <c r="E130" s="58">
        <f t="shared" si="325"/>
        <v>43</v>
      </c>
      <c r="F130" s="58">
        <f t="shared" si="325"/>
        <v>44</v>
      </c>
      <c r="G130" s="58">
        <f t="shared" si="325"/>
        <v>45</v>
      </c>
      <c r="H130" s="58">
        <f t="shared" si="325"/>
        <v>46</v>
      </c>
      <c r="I130" s="58">
        <f t="shared" si="325"/>
        <v>47</v>
      </c>
      <c r="J130" s="58">
        <f t="shared" si="325"/>
        <v>48</v>
      </c>
      <c r="K130" s="58">
        <f t="shared" ref="K130:AP130" si="326">C130</f>
        <v>41</v>
      </c>
      <c r="L130" s="58">
        <f t="shared" si="326"/>
        <v>42</v>
      </c>
      <c r="M130" s="58">
        <f t="shared" si="326"/>
        <v>43</v>
      </c>
      <c r="N130" s="58">
        <f t="shared" si="326"/>
        <v>44</v>
      </c>
      <c r="O130" s="58">
        <f t="shared" si="326"/>
        <v>45</v>
      </c>
      <c r="P130" s="58">
        <f t="shared" si="326"/>
        <v>46</v>
      </c>
      <c r="Q130" s="58">
        <f t="shared" si="326"/>
        <v>47</v>
      </c>
      <c r="R130" s="58">
        <f t="shared" si="326"/>
        <v>48</v>
      </c>
      <c r="S130" s="58">
        <f t="shared" si="326"/>
        <v>41</v>
      </c>
      <c r="T130" s="58">
        <f t="shared" si="326"/>
        <v>42</v>
      </c>
      <c r="U130" s="58">
        <f t="shared" si="326"/>
        <v>43</v>
      </c>
      <c r="V130" s="58">
        <f t="shared" si="326"/>
        <v>44</v>
      </c>
      <c r="W130" s="58">
        <f t="shared" si="326"/>
        <v>45</v>
      </c>
      <c r="X130" s="58">
        <f t="shared" si="326"/>
        <v>46</v>
      </c>
      <c r="Y130" s="58">
        <f t="shared" si="326"/>
        <v>47</v>
      </c>
      <c r="Z130" s="58">
        <f t="shared" si="326"/>
        <v>48</v>
      </c>
      <c r="AA130" s="58">
        <f t="shared" si="326"/>
        <v>41</v>
      </c>
      <c r="AB130" s="58">
        <f t="shared" si="326"/>
        <v>42</v>
      </c>
      <c r="AC130" s="58">
        <f t="shared" si="326"/>
        <v>43</v>
      </c>
      <c r="AD130" s="58">
        <f t="shared" si="326"/>
        <v>44</v>
      </c>
      <c r="AE130" s="58">
        <f t="shared" si="326"/>
        <v>45</v>
      </c>
      <c r="AF130" s="58">
        <f t="shared" si="326"/>
        <v>46</v>
      </c>
      <c r="AG130" s="58">
        <f t="shared" si="326"/>
        <v>47</v>
      </c>
      <c r="AH130" s="58">
        <f t="shared" si="326"/>
        <v>48</v>
      </c>
      <c r="AI130" s="58">
        <f t="shared" si="326"/>
        <v>41</v>
      </c>
      <c r="AJ130" s="58">
        <f t="shared" si="326"/>
        <v>42</v>
      </c>
      <c r="AK130" s="58">
        <f t="shared" si="326"/>
        <v>43</v>
      </c>
      <c r="AL130" s="58">
        <f t="shared" si="326"/>
        <v>44</v>
      </c>
      <c r="AM130" s="58">
        <f t="shared" si="326"/>
        <v>45</v>
      </c>
      <c r="AN130" s="58">
        <f t="shared" si="326"/>
        <v>46</v>
      </c>
      <c r="AO130" s="58">
        <f t="shared" si="326"/>
        <v>47</v>
      </c>
      <c r="AP130" s="58">
        <f t="shared" si="326"/>
        <v>48</v>
      </c>
      <c r="AQ130" s="58">
        <f t="shared" ref="AQ130:BN130" si="327">AI130</f>
        <v>41</v>
      </c>
      <c r="AR130" s="58">
        <f t="shared" si="327"/>
        <v>42</v>
      </c>
      <c r="AS130" s="58">
        <f t="shared" si="327"/>
        <v>43</v>
      </c>
      <c r="AT130" s="58">
        <f t="shared" si="327"/>
        <v>44</v>
      </c>
      <c r="AU130" s="58">
        <f t="shared" si="327"/>
        <v>45</v>
      </c>
      <c r="AV130" s="58">
        <f t="shared" si="327"/>
        <v>46</v>
      </c>
      <c r="AW130" s="58">
        <f t="shared" si="327"/>
        <v>47</v>
      </c>
      <c r="AX130" s="58">
        <f t="shared" si="327"/>
        <v>48</v>
      </c>
      <c r="AY130" s="58">
        <f t="shared" si="327"/>
        <v>41</v>
      </c>
      <c r="AZ130" s="58">
        <f t="shared" si="327"/>
        <v>42</v>
      </c>
      <c r="BA130" s="58">
        <f t="shared" si="327"/>
        <v>43</v>
      </c>
      <c r="BB130" s="58">
        <f t="shared" si="327"/>
        <v>44</v>
      </c>
      <c r="BC130" s="58">
        <f t="shared" si="327"/>
        <v>45</v>
      </c>
      <c r="BD130" s="58">
        <f t="shared" si="327"/>
        <v>46</v>
      </c>
      <c r="BE130" s="58">
        <f t="shared" si="327"/>
        <v>47</v>
      </c>
      <c r="BF130" s="58">
        <f t="shared" si="327"/>
        <v>48</v>
      </c>
      <c r="BG130" s="58">
        <f t="shared" si="327"/>
        <v>41</v>
      </c>
      <c r="BH130" s="58">
        <f t="shared" si="327"/>
        <v>42</v>
      </c>
      <c r="BI130" s="58">
        <f t="shared" si="327"/>
        <v>43</v>
      </c>
      <c r="BJ130" s="58">
        <f t="shared" si="327"/>
        <v>44</v>
      </c>
      <c r="BK130" s="58">
        <f t="shared" si="327"/>
        <v>45</v>
      </c>
      <c r="BL130" s="58">
        <f t="shared" si="327"/>
        <v>46</v>
      </c>
      <c r="BM130" s="58">
        <f t="shared" si="327"/>
        <v>47</v>
      </c>
      <c r="BN130" s="58">
        <f t="shared" si="327"/>
        <v>48</v>
      </c>
    </row>
    <row r="131" spans="1:66" x14ac:dyDescent="0.25">
      <c r="A131" s="2113"/>
      <c r="B131" s="2114"/>
      <c r="C131" s="26" t="s">
        <v>18</v>
      </c>
      <c r="D131" s="7" t="s">
        <v>18</v>
      </c>
      <c r="E131" s="7" t="s">
        <v>18</v>
      </c>
      <c r="F131" s="7" t="s">
        <v>18</v>
      </c>
      <c r="G131" s="7" t="s">
        <v>18</v>
      </c>
      <c r="H131" s="7" t="s">
        <v>18</v>
      </c>
      <c r="I131" s="7" t="s">
        <v>18</v>
      </c>
      <c r="J131" s="8" t="s">
        <v>18</v>
      </c>
      <c r="K131" s="26" t="s">
        <v>18</v>
      </c>
      <c r="L131" s="7" t="s">
        <v>18</v>
      </c>
      <c r="M131" s="7" t="s">
        <v>18</v>
      </c>
      <c r="N131" s="7" t="s">
        <v>18</v>
      </c>
      <c r="O131" s="7" t="s">
        <v>18</v>
      </c>
      <c r="P131" s="7" t="s">
        <v>18</v>
      </c>
      <c r="Q131" s="7" t="s">
        <v>18</v>
      </c>
      <c r="R131" s="8" t="s">
        <v>18</v>
      </c>
      <c r="S131" s="26" t="s">
        <v>18</v>
      </c>
      <c r="T131" s="7" t="s">
        <v>18</v>
      </c>
      <c r="U131" s="7" t="s">
        <v>18</v>
      </c>
      <c r="V131" s="7" t="s">
        <v>18</v>
      </c>
      <c r="W131" s="7" t="s">
        <v>18</v>
      </c>
      <c r="X131" s="7" t="s">
        <v>18</v>
      </c>
      <c r="Y131" s="7" t="s">
        <v>18</v>
      </c>
      <c r="Z131" s="8" t="s">
        <v>18</v>
      </c>
      <c r="AA131" s="26" t="s">
        <v>18</v>
      </c>
      <c r="AB131" s="7" t="s">
        <v>18</v>
      </c>
      <c r="AC131" s="7" t="s">
        <v>18</v>
      </c>
      <c r="AD131" s="7" t="s">
        <v>18</v>
      </c>
      <c r="AE131" s="7" t="s">
        <v>18</v>
      </c>
      <c r="AF131" s="7" t="s">
        <v>18</v>
      </c>
      <c r="AG131" s="7" t="s">
        <v>18</v>
      </c>
      <c r="AH131" s="8" t="s">
        <v>18</v>
      </c>
      <c r="AI131" s="26" t="s">
        <v>18</v>
      </c>
      <c r="AJ131" s="7" t="s">
        <v>18</v>
      </c>
      <c r="AK131" s="7" t="s">
        <v>18</v>
      </c>
      <c r="AL131" s="7" t="s">
        <v>18</v>
      </c>
      <c r="AM131" s="7" t="s">
        <v>18</v>
      </c>
      <c r="AN131" s="7" t="s">
        <v>18</v>
      </c>
      <c r="AO131" s="7" t="s">
        <v>18</v>
      </c>
      <c r="AP131" s="8" t="s">
        <v>18</v>
      </c>
      <c r="AQ131" s="26" t="s">
        <v>18</v>
      </c>
      <c r="AR131" s="7" t="s">
        <v>18</v>
      </c>
      <c r="AS131" s="7" t="s">
        <v>18</v>
      </c>
      <c r="AT131" s="7" t="s">
        <v>18</v>
      </c>
      <c r="AU131" s="7" t="s">
        <v>18</v>
      </c>
      <c r="AV131" s="7" t="s">
        <v>18</v>
      </c>
      <c r="AW131" s="7" t="s">
        <v>18</v>
      </c>
      <c r="AX131" s="8" t="s">
        <v>18</v>
      </c>
      <c r="AY131" s="26" t="s">
        <v>18</v>
      </c>
      <c r="AZ131" s="7" t="s">
        <v>18</v>
      </c>
      <c r="BA131" s="7" t="s">
        <v>18</v>
      </c>
      <c r="BB131" s="7" t="s">
        <v>18</v>
      </c>
      <c r="BC131" s="7" t="s">
        <v>18</v>
      </c>
      <c r="BD131" s="7" t="s">
        <v>18</v>
      </c>
      <c r="BE131" s="7" t="s">
        <v>18</v>
      </c>
      <c r="BF131" s="8" t="s">
        <v>18</v>
      </c>
      <c r="BG131" s="26" t="s">
        <v>18</v>
      </c>
      <c r="BH131" s="7" t="s">
        <v>18</v>
      </c>
      <c r="BI131" s="7" t="s">
        <v>18</v>
      </c>
      <c r="BJ131" s="7" t="s">
        <v>18</v>
      </c>
      <c r="BK131" s="7" t="s">
        <v>18</v>
      </c>
      <c r="BL131" s="7" t="s">
        <v>18</v>
      </c>
      <c r="BM131" s="7" t="s">
        <v>18</v>
      </c>
      <c r="BN131" s="8" t="s">
        <v>18</v>
      </c>
    </row>
    <row r="132" spans="1:66" x14ac:dyDescent="0.25">
      <c r="A132" s="2098"/>
      <c r="B132" s="2099"/>
      <c r="C132" s="978" t="str">
        <f>IF(VLOOKUP(C130,Tabulka!$B$4:$Y$239,16,0)=C129,C130,"")</f>
        <v/>
      </c>
      <c r="D132" s="979" t="str">
        <f>IF(VLOOKUP(D130,Tabulka!$B$4:$Y$239,16,0)=D129,D130,"")</f>
        <v/>
      </c>
      <c r="E132" s="979" t="str">
        <f>IF(VLOOKUP(E130,Tabulka!$B$4:$Y$239,16,0)=E129,E130,"")</f>
        <v/>
      </c>
      <c r="F132" s="979">
        <f>IF(VLOOKUP(F130,Tabulka!$B$4:$Y$239,16,0)=F129,F130,"")</f>
        <v>44</v>
      </c>
      <c r="G132" s="979" t="str">
        <f>IF(VLOOKUP(G130,Tabulka!$B$4:$Y$239,16,0)=G129,G130,"")</f>
        <v/>
      </c>
      <c r="H132" s="979" t="str">
        <f>IF(VLOOKUP(H130,Tabulka!$B$4:$Y$239,16,0)=H129,H130,"")</f>
        <v/>
      </c>
      <c r="I132" s="979" t="str">
        <f>IF(VLOOKUP(I130,Tabulka!$B$4:$Y$239,16,0)=I129,I130,"")</f>
        <v/>
      </c>
      <c r="J132" s="980" t="str">
        <f>IF(VLOOKUP(J130,Tabulka!$B$4:$Y$239,16,0)=J129,J130,"")</f>
        <v/>
      </c>
      <c r="K132" s="978" t="str">
        <f>IF(VLOOKUP(K130,Tabulka!$B$4:$Y$239,16,0)=K129,K130,"")</f>
        <v/>
      </c>
      <c r="L132" s="979" t="str">
        <f>IF(VLOOKUP(L130,Tabulka!$B$4:$Y$239,16,0)=L129,L130,"")</f>
        <v/>
      </c>
      <c r="M132" s="979" t="str">
        <f>IF(VLOOKUP(M130,Tabulka!$B$4:$Y$239,16,0)=M129,M130,"")</f>
        <v/>
      </c>
      <c r="N132" s="979" t="str">
        <f>IF(VLOOKUP(N130,Tabulka!$B$4:$Y$239,16,0)=N129,N130,"")</f>
        <v/>
      </c>
      <c r="O132" s="979" t="str">
        <f>IF(VLOOKUP(O130,Tabulka!$B$4:$Y$239,16,0)=O129,O130,"")</f>
        <v/>
      </c>
      <c r="P132" s="979">
        <f>IF(VLOOKUP(P130,Tabulka!$B$4:$Y$239,16,0)=P129,P130,"")</f>
        <v>46</v>
      </c>
      <c r="Q132" s="979" t="str">
        <f>IF(VLOOKUP(Q130,Tabulka!$B$4:$Y$239,16,0)=Q129,Q130,"")</f>
        <v/>
      </c>
      <c r="R132" s="980" t="str">
        <f>IF(VLOOKUP(R130,Tabulka!$B$4:$Y$239,16,0)=R129,R130,"")</f>
        <v/>
      </c>
      <c r="S132" s="978">
        <f>IF(VLOOKUP(S130,Tabulka!$B$4:$Y$239,16,0)=S129,S130,"")</f>
        <v>41</v>
      </c>
      <c r="T132" s="979" t="str">
        <f>IF(VLOOKUP(T130,Tabulka!$B$4:$Y$239,16,0)=T129,T130,"")</f>
        <v/>
      </c>
      <c r="U132" s="979" t="str">
        <f>IF(VLOOKUP(U130,Tabulka!$B$4:$Y$239,16,0)=U129,U130,"")</f>
        <v/>
      </c>
      <c r="V132" s="979" t="str">
        <f>IF(VLOOKUP(V130,Tabulka!$B$4:$Y$239,16,0)=V129,V130,"")</f>
        <v/>
      </c>
      <c r="W132" s="979" t="str">
        <f>IF(VLOOKUP(W130,Tabulka!$B$4:$Y$239,16,0)=W129,W130,"")</f>
        <v/>
      </c>
      <c r="X132" s="979" t="str">
        <f>IF(VLOOKUP(X130,Tabulka!$B$4:$Y$239,16,0)=X129,X130,"")</f>
        <v/>
      </c>
      <c r="Y132" s="979" t="str">
        <f>IF(VLOOKUP(Y130,Tabulka!$B$4:$Y$239,16,0)=Y129,Y130,"")</f>
        <v/>
      </c>
      <c r="Z132" s="980" t="str">
        <f>IF(VLOOKUP(Z130,Tabulka!$B$4:$Y$239,16,0)=Z129,Z130,"")</f>
        <v/>
      </c>
      <c r="AA132" s="978" t="str">
        <f>IF(VLOOKUP(AA130,Tabulka!$B$4:$Y$239,16,0)=AA129,AA130,"")</f>
        <v/>
      </c>
      <c r="AB132" s="979">
        <f>IF(VLOOKUP(AB130,Tabulka!$B$4:$Y$239,16,0)=AB129,AB130,"")</f>
        <v>42</v>
      </c>
      <c r="AC132" s="979" t="str">
        <f>IF(VLOOKUP(AC130,Tabulka!$B$4:$Y$239,16,0)=AC129,AC130,"")</f>
        <v/>
      </c>
      <c r="AD132" s="979" t="str">
        <f>IF(VLOOKUP(AD130,Tabulka!$B$4:$Y$239,16,0)=AD129,AD130,"")</f>
        <v/>
      </c>
      <c r="AE132" s="979" t="str">
        <f>IF(VLOOKUP(AE130,Tabulka!$B$4:$Y$239,16,0)=AE129,AE130,"")</f>
        <v/>
      </c>
      <c r="AF132" s="979" t="str">
        <f>IF(VLOOKUP(AF130,Tabulka!$B$4:$Y$239,16,0)=AF129,AF130,"")</f>
        <v/>
      </c>
      <c r="AG132" s="979" t="str">
        <f>IF(VLOOKUP(AG130,Tabulka!$B$4:$Y$239,16,0)=AG129,AG130,"")</f>
        <v/>
      </c>
      <c r="AH132" s="980" t="str">
        <f>IF(VLOOKUP(AH130,Tabulka!$B$4:$Y$239,16,0)=AH129,AH130,"")</f>
        <v/>
      </c>
      <c r="AI132" s="978" t="str">
        <f>IF(VLOOKUP(AI130,Tabulka!$B$4:$Y$239,16,0)=AI129,AI130,"")</f>
        <v/>
      </c>
      <c r="AJ132" s="979" t="str">
        <f>IF(VLOOKUP(AJ130,Tabulka!$B$4:$Y$239,16,0)=AJ129,AJ130,"")</f>
        <v/>
      </c>
      <c r="AK132" s="979" t="str">
        <f>IF(VLOOKUP(AK130,Tabulka!$B$4:$Y$239,16,0)=AK129,AK130,"")</f>
        <v/>
      </c>
      <c r="AL132" s="979" t="str">
        <f>IF(VLOOKUP(AL130,Tabulka!$B$4:$Y$239,16,0)=AL129,AL130,"")</f>
        <v/>
      </c>
      <c r="AM132" s="979">
        <f>IF(VLOOKUP(AM130,Tabulka!$B$4:$Y$239,16,0)=AM129,AM130,"")</f>
        <v>45</v>
      </c>
      <c r="AN132" s="979" t="str">
        <f>IF(VLOOKUP(AN130,Tabulka!$B$4:$Y$239,16,0)=AN129,AN130,"")</f>
        <v/>
      </c>
      <c r="AO132" s="979" t="str">
        <f>IF(VLOOKUP(AO130,Tabulka!$B$4:$Y$239,16,0)=AO129,AO130,"")</f>
        <v/>
      </c>
      <c r="AP132" s="980" t="str">
        <f>IF(VLOOKUP(AP130,Tabulka!$B$4:$Y$239,16,0)=AP129,AP130,"")</f>
        <v/>
      </c>
      <c r="AQ132" s="978" t="str">
        <f>IF(VLOOKUP(AQ130,Tabulka!$B$4:$Y$239,16,0)=AQ129,AQ130,"")</f>
        <v/>
      </c>
      <c r="AR132" s="979" t="str">
        <f>IF(VLOOKUP(AR130,Tabulka!$B$4:$Y$239,16,0)=AR129,AR130,"")</f>
        <v/>
      </c>
      <c r="AS132" s="979">
        <f>IF(VLOOKUP(AS130,Tabulka!$B$4:$Y$239,16,0)=AS129,AS130,"")</f>
        <v>43</v>
      </c>
      <c r="AT132" s="979" t="str">
        <f>IF(VLOOKUP(AT130,Tabulka!$B$4:$Y$239,16,0)=AT129,AT130,"")</f>
        <v/>
      </c>
      <c r="AU132" s="979" t="str">
        <f>IF(VLOOKUP(AU130,Tabulka!$B$4:$Y$239,16,0)=AU129,AU130,"")</f>
        <v/>
      </c>
      <c r="AV132" s="979" t="str">
        <f>IF(VLOOKUP(AV130,Tabulka!$B$4:$Y$239,16,0)=AV129,AV130,"")</f>
        <v/>
      </c>
      <c r="AW132" s="979" t="str">
        <f>IF(VLOOKUP(AW130,Tabulka!$B$4:$Y$239,16,0)=AW129,AW130,"")</f>
        <v/>
      </c>
      <c r="AX132" s="980" t="str">
        <f>IF(VLOOKUP(AX130,Tabulka!$B$4:$Y$239,16,0)=AX129,AX130,"")</f>
        <v/>
      </c>
      <c r="AY132" s="978" t="str">
        <f>IF(VLOOKUP(AY130,Tabulka!$B$4:$Y$239,16,0)=AY129,AY130,"")</f>
        <v/>
      </c>
      <c r="AZ132" s="979" t="str">
        <f>IF(VLOOKUP(AZ130,Tabulka!$B$4:$Y$239,16,0)=AZ129,AZ130,"")</f>
        <v/>
      </c>
      <c r="BA132" s="979" t="str">
        <f>IF(VLOOKUP(BA130,Tabulka!$B$4:$Y$239,16,0)=BA129,BA130,"")</f>
        <v/>
      </c>
      <c r="BB132" s="979" t="str">
        <f>IF(VLOOKUP(BB130,Tabulka!$B$4:$Y$239,16,0)=BB129,BB130,"")</f>
        <v/>
      </c>
      <c r="BC132" s="979" t="str">
        <f>IF(VLOOKUP(BC130,Tabulka!$B$4:$Y$239,16,0)=BC129,BC130,"")</f>
        <v/>
      </c>
      <c r="BD132" s="979" t="str">
        <f>IF(VLOOKUP(BD130,Tabulka!$B$4:$Y$239,16,0)=BD129,BD130,"")</f>
        <v/>
      </c>
      <c r="BE132" s="979" t="str">
        <f>IF(VLOOKUP(BE130,Tabulka!$B$4:$Y$239,16,0)=BE129,BE130,"")</f>
        <v/>
      </c>
      <c r="BF132" s="980" t="str">
        <f>IF(VLOOKUP(BF130,Tabulka!$B$4:$Y$239,16,0)=BF129,BF130,"")</f>
        <v/>
      </c>
      <c r="BG132" s="978" t="str">
        <f>IF(VLOOKUP(BG130,Tabulka!$B$4:$Y$239,16,0)=BG129,BG130,"")</f>
        <v/>
      </c>
      <c r="BH132" s="979" t="str">
        <f>IF(VLOOKUP(BH130,Tabulka!$B$4:$Y$239,16,0)=BH129,BH130,"")</f>
        <v/>
      </c>
      <c r="BI132" s="979" t="str">
        <f>IF(VLOOKUP(BI130,Tabulka!$B$4:$Y$239,16,0)=BI129,BI130,"")</f>
        <v/>
      </c>
      <c r="BJ132" s="979" t="str">
        <f>IF(VLOOKUP(BJ130,Tabulka!$B$4:$Y$239,16,0)=BJ129,BJ130,"")</f>
        <v/>
      </c>
      <c r="BK132" s="979" t="str">
        <f>IF(VLOOKUP(BK130,Tabulka!$B$4:$Y$239,16,0)=BK129,BK130,"")</f>
        <v/>
      </c>
      <c r="BL132" s="979" t="str">
        <f>IF(VLOOKUP(BL130,Tabulka!$B$4:$Y$239,16,0)=BL129,BL130,"")</f>
        <v/>
      </c>
      <c r="BM132" s="979" t="str">
        <f>IF(VLOOKUP(BM130,Tabulka!$B$4:$Y$239,16,0)=BM129,BM130,"")</f>
        <v/>
      </c>
      <c r="BN132" s="980" t="str">
        <f>IF(VLOOKUP(BN130,Tabulka!$B$4:$Y$239,16,0)=BN129,BN130,"")</f>
        <v/>
      </c>
    </row>
    <row r="133" spans="1:66" ht="15.75" x14ac:dyDescent="0.25">
      <c r="A133" s="275" t="s">
        <v>26</v>
      </c>
      <c r="B133" s="276" t="s">
        <v>58</v>
      </c>
      <c r="C133" s="27" t="str">
        <f>IF(C132="","",DSUM('Rozpis zápasů'!$F$1:$O$162,$B133,C131:C132))</f>
        <v/>
      </c>
      <c r="D133" s="6" t="str">
        <f>IF(D132="","",DSUM('Rozpis zápasů'!$F$1:$O$162,$B133,D131:D132))</f>
        <v/>
      </c>
      <c r="E133" s="6" t="str">
        <f>IF(E132="","",DSUM('Rozpis zápasů'!$F$1:$O$162,$B133,E131:E132))</f>
        <v/>
      </c>
      <c r="F133" s="6">
        <f>IF(F132="","",DSUM('Rozpis zápasů'!$F$1:$O$162,$B133,F131:F132))</f>
        <v>0</v>
      </c>
      <c r="G133" s="6" t="str">
        <f>IF(G132="","",DSUM('Rozpis zápasů'!$F$1:$O$162,$B133,G131:G132))</f>
        <v/>
      </c>
      <c r="H133" s="6" t="str">
        <f>IF(H132="","",DSUM('Rozpis zápasů'!$F$1:$O$162,$B133,H131:H132))</f>
        <v/>
      </c>
      <c r="I133" s="6" t="str">
        <f>IF(I132="","",DSUM('Rozpis zápasů'!$F$1:$O$162,$B133,I131:I132))</f>
        <v/>
      </c>
      <c r="J133" s="9" t="str">
        <f>IF(J132="","",DSUM('Rozpis zápasů'!$F$1:$O$162,$B133,J131:J132))</f>
        <v/>
      </c>
      <c r="K133" s="27" t="str">
        <f>IF(K132="","",DSUM('Rozpis zápasů'!$F$1:$O$162,$B133,K131:K132))</f>
        <v/>
      </c>
      <c r="L133" s="6" t="str">
        <f>IF(L132="","",DSUM('Rozpis zápasů'!$F$1:$O$162,$B133,L131:L132))</f>
        <v/>
      </c>
      <c r="M133" s="6" t="str">
        <f>IF(M132="","",DSUM('Rozpis zápasů'!$F$1:$O$162,$B133,M131:M132))</f>
        <v/>
      </c>
      <c r="N133" s="6" t="str">
        <f>IF(N132="","",DSUM('Rozpis zápasů'!$F$1:$O$162,$B133,N131:N132))</f>
        <v/>
      </c>
      <c r="O133" s="6" t="str">
        <f>IF(O132="","",DSUM('Rozpis zápasů'!$F$1:$O$162,$B133,O131:O132))</f>
        <v/>
      </c>
      <c r="P133" s="6">
        <f>IF(P132="","",DSUM('Rozpis zápasů'!$F$1:$O$162,$B133,P131:P132))</f>
        <v>0</v>
      </c>
      <c r="Q133" s="6" t="str">
        <f>IF(Q132="","",DSUM('Rozpis zápasů'!$F$1:$O$162,$B133,Q131:Q132))</f>
        <v/>
      </c>
      <c r="R133" s="9" t="str">
        <f>IF(R132="","",DSUM('Rozpis zápasů'!$F$1:$O$162,$B133,R131:R132))</f>
        <v/>
      </c>
      <c r="S133" s="27">
        <f>IF(S132="","",DSUM('Rozpis zápasů'!$F$1:$O$162,$B133,S131:S132))</f>
        <v>0</v>
      </c>
      <c r="T133" s="6" t="str">
        <f>IF(T132="","",DSUM('Rozpis zápasů'!$F$1:$O$162,$B133,T131:T132))</f>
        <v/>
      </c>
      <c r="U133" s="6" t="str">
        <f>IF(U132="","",DSUM('Rozpis zápasů'!$F$1:$O$162,$B133,U131:U132))</f>
        <v/>
      </c>
      <c r="V133" s="6" t="str">
        <f>IF(V132="","",DSUM('Rozpis zápasů'!$F$1:$O$162,$B133,V131:V132))</f>
        <v/>
      </c>
      <c r="W133" s="6" t="str">
        <f>IF(W132="","",DSUM('Rozpis zápasů'!$F$1:$O$162,$B133,W131:W132))</f>
        <v/>
      </c>
      <c r="X133" s="6" t="str">
        <f>IF(X132="","",DSUM('Rozpis zápasů'!$F$1:$O$162,$B133,X131:X132))</f>
        <v/>
      </c>
      <c r="Y133" s="6" t="str">
        <f>IF(Y132="","",DSUM('Rozpis zápasů'!$F$1:$O$162,$B133,Y131:Y132))</f>
        <v/>
      </c>
      <c r="Z133" s="9" t="str">
        <f>IF(Z132="","",DSUM('Rozpis zápasů'!$F$1:$O$162,$B133,Z131:Z132))</f>
        <v/>
      </c>
      <c r="AA133" s="27" t="str">
        <f>IF(AA132="","",DSUM('Rozpis zápasů'!$F$1:$O$162,$B133,AA131:AA132))</f>
        <v/>
      </c>
      <c r="AB133" s="6">
        <f>IF(AB132="","",DSUM('Rozpis zápasů'!$F$1:$O$162,$B133,AB131:AB132))</f>
        <v>0</v>
      </c>
      <c r="AC133" s="6" t="str">
        <f>IF(AC132="","",DSUM('Rozpis zápasů'!$F$1:$O$162,$B133,AC131:AC132))</f>
        <v/>
      </c>
      <c r="AD133" s="6" t="str">
        <f>IF(AD132="","",DSUM('Rozpis zápasů'!$F$1:$O$162,$B133,AD131:AD132))</f>
        <v/>
      </c>
      <c r="AE133" s="6" t="str">
        <f>IF(AE132="","",DSUM('Rozpis zápasů'!$F$1:$O$162,$B133,AE131:AE132))</f>
        <v/>
      </c>
      <c r="AF133" s="6" t="str">
        <f>IF(AF132="","",DSUM('Rozpis zápasů'!$F$1:$O$162,$B133,AF131:AF132))</f>
        <v/>
      </c>
      <c r="AG133" s="6" t="str">
        <f>IF(AG132="","",DSUM('Rozpis zápasů'!$F$1:$O$162,$B133,AG131:AG132))</f>
        <v/>
      </c>
      <c r="AH133" s="9" t="str">
        <f>IF(AH132="","",DSUM('Rozpis zápasů'!$F$1:$O$162,$B133,AH131:AH132))</f>
        <v/>
      </c>
      <c r="AI133" s="27" t="str">
        <f>IF(AI132="","",DSUM('Rozpis zápasů'!$F$1:$O$162,$B133,AI131:AI132))</f>
        <v/>
      </c>
      <c r="AJ133" s="6" t="str">
        <f>IF(AJ132="","",DSUM('Rozpis zápasů'!$F$1:$O$162,$B133,AJ131:AJ132))</f>
        <v/>
      </c>
      <c r="AK133" s="6" t="str">
        <f>IF(AK132="","",DSUM('Rozpis zápasů'!$F$1:$O$162,$B133,AK131:AK132))</f>
        <v/>
      </c>
      <c r="AL133" s="6" t="str">
        <f>IF(AL132="","",DSUM('Rozpis zápasů'!$F$1:$O$162,$B133,AL131:AL132))</f>
        <v/>
      </c>
      <c r="AM133" s="6">
        <f>IF(AM132="","",DSUM('Rozpis zápasů'!$F$1:$O$162,$B133,AM131:AM132))</f>
        <v>0</v>
      </c>
      <c r="AN133" s="6" t="str">
        <f>IF(AN132="","",DSUM('Rozpis zápasů'!$F$1:$O$162,$B133,AN131:AN132))</f>
        <v/>
      </c>
      <c r="AO133" s="6" t="str">
        <f>IF(AO132="","",DSUM('Rozpis zápasů'!$F$1:$O$162,$B133,AO131:AO132))</f>
        <v/>
      </c>
      <c r="AP133" s="9" t="str">
        <f>IF(AP132="","",DSUM('Rozpis zápasů'!$F$1:$O$162,$B133,AP131:AP132))</f>
        <v/>
      </c>
      <c r="AQ133" s="27" t="str">
        <f>IF(AQ132="","",DSUM('Rozpis zápasů'!$F$1:$O$162,$B133,AQ131:AQ132))</f>
        <v/>
      </c>
      <c r="AR133" s="6" t="str">
        <f>IF(AR132="","",DSUM('Rozpis zápasů'!$F$1:$O$162,$B133,AR131:AR132))</f>
        <v/>
      </c>
      <c r="AS133" s="6">
        <f>IF(AS132="","",DSUM('Rozpis zápasů'!$F$1:$O$162,$B133,AS131:AS132))</f>
        <v>0</v>
      </c>
      <c r="AT133" s="6" t="str">
        <f>IF(AT132="","",DSUM('Rozpis zápasů'!$F$1:$O$162,$B133,AT131:AT132))</f>
        <v/>
      </c>
      <c r="AU133" s="6" t="str">
        <f>IF(AU132="","",DSUM('Rozpis zápasů'!$F$1:$O$162,$B133,AU131:AU132))</f>
        <v/>
      </c>
      <c r="AV133" s="6" t="str">
        <f>IF(AV132="","",DSUM('Rozpis zápasů'!$F$1:$O$162,$B133,AV131:AV132))</f>
        <v/>
      </c>
      <c r="AW133" s="6" t="str">
        <f>IF(AW132="","",DSUM('Rozpis zápasů'!$F$1:$O$162,$B133,AW131:AW132))</f>
        <v/>
      </c>
      <c r="AX133" s="9" t="str">
        <f>IF(AX132="","",DSUM('Rozpis zápasů'!$F$1:$O$162,$B133,AX131:AX132))</f>
        <v/>
      </c>
      <c r="AY133" s="27" t="str">
        <f>IF(AY132="","",DSUM('Rozpis zápasů'!$F$1:$O$162,$B133,AY131:AY132))</f>
        <v/>
      </c>
      <c r="AZ133" s="6" t="str">
        <f>IF(AZ132="","",DSUM('Rozpis zápasů'!$F$1:$O$162,$B133,AZ131:AZ132))</f>
        <v/>
      </c>
      <c r="BA133" s="6" t="str">
        <f>IF(BA132="","",DSUM('Rozpis zápasů'!$F$1:$O$162,$B133,BA131:BA132))</f>
        <v/>
      </c>
      <c r="BB133" s="6" t="str">
        <f>IF(BB132="","",DSUM('Rozpis zápasů'!$F$1:$O$162,$B133,BB131:BB132))</f>
        <v/>
      </c>
      <c r="BC133" s="6" t="str">
        <f>IF(BC132="","",DSUM('Rozpis zápasů'!$F$1:$O$162,$B133,BC131:BC132))</f>
        <v/>
      </c>
      <c r="BD133" s="6" t="str">
        <f>IF(BD132="","",DSUM('Rozpis zápasů'!$F$1:$O$162,$B133,BD131:BD132))</f>
        <v/>
      </c>
      <c r="BE133" s="6" t="str">
        <f>IF(BE132="","",DSUM('Rozpis zápasů'!$F$1:$O$162,$B133,BE131:BE132))</f>
        <v/>
      </c>
      <c r="BF133" s="9" t="str">
        <f>IF(BF132="","",DSUM('Rozpis zápasů'!$F$1:$O$162,$B133,BF131:BF132))</f>
        <v/>
      </c>
      <c r="BG133" s="27" t="str">
        <f>IF(BG132="","",DSUM('Rozpis zápasů'!$F$1:$O$162,$B133,BG131:BG132))</f>
        <v/>
      </c>
      <c r="BH133" s="6" t="str">
        <f>IF(BH132="","",DSUM('Rozpis zápasů'!$F$1:$O$162,$B133,BH131:BH132))</f>
        <v/>
      </c>
      <c r="BI133" s="6" t="str">
        <f>IF(BI132="","",DSUM('Rozpis zápasů'!$F$1:$O$162,$B133,BI131:BI132))</f>
        <v/>
      </c>
      <c r="BJ133" s="6" t="str">
        <f>IF(BJ132="","",DSUM('Rozpis zápasů'!$F$1:$O$162,$B133,BJ131:BJ132))</f>
        <v/>
      </c>
      <c r="BK133" s="6" t="str">
        <f>IF(BK132="","",DSUM('Rozpis zápasů'!$F$1:$O$162,$B133,BK131:BK132))</f>
        <v/>
      </c>
      <c r="BL133" s="6" t="str">
        <f>IF(BL132="","",DSUM('Rozpis zápasů'!$F$1:$O$162,$B133,BL131:BL132))</f>
        <v/>
      </c>
      <c r="BM133" s="6" t="str">
        <f>IF(BM132="","",DSUM('Rozpis zápasů'!$F$1:$O$162,$B133,BM131:BM132))</f>
        <v/>
      </c>
      <c r="BN133" s="9" t="str">
        <f>IF(BN132="","",DSUM('Rozpis zápasů'!$F$1:$O$162,$B133,BN131:BN132))</f>
        <v/>
      </c>
    </row>
    <row r="134" spans="1:66" ht="15.75" x14ac:dyDescent="0.25">
      <c r="A134" s="275" t="s">
        <v>28</v>
      </c>
      <c r="B134" s="276" t="s">
        <v>20</v>
      </c>
      <c r="C134" s="27" t="str">
        <f>IF(C132="","",DSUM('Rozpis zápasů'!$F$1:$O$162,$B134,C131:C132))</f>
        <v/>
      </c>
      <c r="D134" s="6" t="str">
        <f>IF(D132="","",DSUM('Rozpis zápasů'!$F$1:$O$162,$B134,D131:D132))</f>
        <v/>
      </c>
      <c r="E134" s="6" t="str">
        <f>IF(E132="","",DSUM('Rozpis zápasů'!$F$1:$O$162,$B134,E131:E132))</f>
        <v/>
      </c>
      <c r="F134" s="6">
        <f>IF(F132="","",DSUM('Rozpis zápasů'!$F$1:$O$162,$B134,F131:F132))</f>
        <v>0</v>
      </c>
      <c r="G134" s="6" t="str">
        <f>IF(G132="","",DSUM('Rozpis zápasů'!$F$1:$O$162,$B134,G131:G132))</f>
        <v/>
      </c>
      <c r="H134" s="6" t="str">
        <f>IF(H132="","",DSUM('Rozpis zápasů'!$F$1:$O$162,$B134,H131:H132))</f>
        <v/>
      </c>
      <c r="I134" s="6" t="str">
        <f>IF(I132="","",DSUM('Rozpis zápasů'!$F$1:$O$162,$B134,I131:I132))</f>
        <v/>
      </c>
      <c r="J134" s="9" t="str">
        <f>IF(J132="","",DSUM('Rozpis zápasů'!$F$1:$O$162,$B134,J131:J132))</f>
        <v/>
      </c>
      <c r="K134" s="27" t="str">
        <f>IF(K132="","",DSUM('Rozpis zápasů'!$F$1:$O$162,$B134,K131:K132))</f>
        <v/>
      </c>
      <c r="L134" s="6" t="str">
        <f>IF(L132="","",DSUM('Rozpis zápasů'!$F$1:$O$162,$B134,L131:L132))</f>
        <v/>
      </c>
      <c r="M134" s="6" t="str">
        <f>IF(M132="","",DSUM('Rozpis zápasů'!$F$1:$O$162,$B134,M131:M132))</f>
        <v/>
      </c>
      <c r="N134" s="6" t="str">
        <f>IF(N132="","",DSUM('Rozpis zápasů'!$F$1:$O$162,$B134,N131:N132))</f>
        <v/>
      </c>
      <c r="O134" s="6" t="str">
        <f>IF(O132="","",DSUM('Rozpis zápasů'!$F$1:$O$162,$B134,O131:O132))</f>
        <v/>
      </c>
      <c r="P134" s="6">
        <f>IF(P132="","",DSUM('Rozpis zápasů'!$F$1:$O$162,$B134,P131:P132))</f>
        <v>0</v>
      </c>
      <c r="Q134" s="6" t="str">
        <f>IF(Q132="","",DSUM('Rozpis zápasů'!$F$1:$O$162,$B134,Q131:Q132))</f>
        <v/>
      </c>
      <c r="R134" s="9" t="str">
        <f>IF(R132="","",DSUM('Rozpis zápasů'!$F$1:$O$162,$B134,R131:R132))</f>
        <v/>
      </c>
      <c r="S134" s="27">
        <f>IF(S132="","",DSUM('Rozpis zápasů'!$F$1:$O$162,$B134,S131:S132))</f>
        <v>0</v>
      </c>
      <c r="T134" s="6" t="str">
        <f>IF(T132="","",DSUM('Rozpis zápasů'!$F$1:$O$162,$B134,T131:T132))</f>
        <v/>
      </c>
      <c r="U134" s="6" t="str">
        <f>IF(U132="","",DSUM('Rozpis zápasů'!$F$1:$O$162,$B134,U131:U132))</f>
        <v/>
      </c>
      <c r="V134" s="6" t="str">
        <f>IF(V132="","",DSUM('Rozpis zápasů'!$F$1:$O$162,$B134,V131:V132))</f>
        <v/>
      </c>
      <c r="W134" s="6" t="str">
        <f>IF(W132="","",DSUM('Rozpis zápasů'!$F$1:$O$162,$B134,W131:W132))</f>
        <v/>
      </c>
      <c r="X134" s="6" t="str">
        <f>IF(X132="","",DSUM('Rozpis zápasů'!$F$1:$O$162,$B134,X131:X132))</f>
        <v/>
      </c>
      <c r="Y134" s="6" t="str">
        <f>IF(Y132="","",DSUM('Rozpis zápasů'!$F$1:$O$162,$B134,Y131:Y132))</f>
        <v/>
      </c>
      <c r="Z134" s="9" t="str">
        <f>IF(Z132="","",DSUM('Rozpis zápasů'!$F$1:$O$162,$B134,Z131:Z132))</f>
        <v/>
      </c>
      <c r="AA134" s="27" t="str">
        <f>IF(AA132="","",DSUM('Rozpis zápasů'!$F$1:$O$162,$B134,AA131:AA132))</f>
        <v/>
      </c>
      <c r="AB134" s="6">
        <f>IF(AB132="","",DSUM('Rozpis zápasů'!$F$1:$O$162,$B134,AB131:AB132))</f>
        <v>0</v>
      </c>
      <c r="AC134" s="6" t="str">
        <f>IF(AC132="","",DSUM('Rozpis zápasů'!$F$1:$O$162,$B134,AC131:AC132))</f>
        <v/>
      </c>
      <c r="AD134" s="6" t="str">
        <f>IF(AD132="","",DSUM('Rozpis zápasů'!$F$1:$O$162,$B134,AD131:AD132))</f>
        <v/>
      </c>
      <c r="AE134" s="6" t="str">
        <f>IF(AE132="","",DSUM('Rozpis zápasů'!$F$1:$O$162,$B134,AE131:AE132))</f>
        <v/>
      </c>
      <c r="AF134" s="6" t="str">
        <f>IF(AF132="","",DSUM('Rozpis zápasů'!$F$1:$O$162,$B134,AF131:AF132))</f>
        <v/>
      </c>
      <c r="AG134" s="6" t="str">
        <f>IF(AG132="","",DSUM('Rozpis zápasů'!$F$1:$O$162,$B134,AG131:AG132))</f>
        <v/>
      </c>
      <c r="AH134" s="9" t="str">
        <f>IF(AH132="","",DSUM('Rozpis zápasů'!$F$1:$O$162,$B134,AH131:AH132))</f>
        <v/>
      </c>
      <c r="AI134" s="27" t="str">
        <f>IF(AI132="","",DSUM('Rozpis zápasů'!$F$1:$O$162,$B134,AI131:AI132))</f>
        <v/>
      </c>
      <c r="AJ134" s="6" t="str">
        <f>IF(AJ132="","",DSUM('Rozpis zápasů'!$F$1:$O$162,$B134,AJ131:AJ132))</f>
        <v/>
      </c>
      <c r="AK134" s="6" t="str">
        <f>IF(AK132="","",DSUM('Rozpis zápasů'!$F$1:$O$162,$B134,AK131:AK132))</f>
        <v/>
      </c>
      <c r="AL134" s="6" t="str">
        <f>IF(AL132="","",DSUM('Rozpis zápasů'!$F$1:$O$162,$B134,AL131:AL132))</f>
        <v/>
      </c>
      <c r="AM134" s="6">
        <f>IF(AM132="","",DSUM('Rozpis zápasů'!$F$1:$O$162,$B134,AM131:AM132))</f>
        <v>0</v>
      </c>
      <c r="AN134" s="6" t="str">
        <f>IF(AN132="","",DSUM('Rozpis zápasů'!$F$1:$O$162,$B134,AN131:AN132))</f>
        <v/>
      </c>
      <c r="AO134" s="6" t="str">
        <f>IF(AO132="","",DSUM('Rozpis zápasů'!$F$1:$O$162,$B134,AO131:AO132))</f>
        <v/>
      </c>
      <c r="AP134" s="9" t="str">
        <f>IF(AP132="","",DSUM('Rozpis zápasů'!$F$1:$O$162,$B134,AP131:AP132))</f>
        <v/>
      </c>
      <c r="AQ134" s="27" t="str">
        <f>IF(AQ132="","",DSUM('Rozpis zápasů'!$F$1:$O$162,$B134,AQ131:AQ132))</f>
        <v/>
      </c>
      <c r="AR134" s="6" t="str">
        <f>IF(AR132="","",DSUM('Rozpis zápasů'!$F$1:$O$162,$B134,AR131:AR132))</f>
        <v/>
      </c>
      <c r="AS134" s="6">
        <f>IF(AS132="","",DSUM('Rozpis zápasů'!$F$1:$O$162,$B134,AS131:AS132))</f>
        <v>0</v>
      </c>
      <c r="AT134" s="6" t="str">
        <f>IF(AT132="","",DSUM('Rozpis zápasů'!$F$1:$O$162,$B134,AT131:AT132))</f>
        <v/>
      </c>
      <c r="AU134" s="6" t="str">
        <f>IF(AU132="","",DSUM('Rozpis zápasů'!$F$1:$O$162,$B134,AU131:AU132))</f>
        <v/>
      </c>
      <c r="AV134" s="6" t="str">
        <f>IF(AV132="","",DSUM('Rozpis zápasů'!$F$1:$O$162,$B134,AV131:AV132))</f>
        <v/>
      </c>
      <c r="AW134" s="6" t="str">
        <f>IF(AW132="","",DSUM('Rozpis zápasů'!$F$1:$O$162,$B134,AW131:AW132))</f>
        <v/>
      </c>
      <c r="AX134" s="9" t="str">
        <f>IF(AX132="","",DSUM('Rozpis zápasů'!$F$1:$O$162,$B134,AX131:AX132))</f>
        <v/>
      </c>
      <c r="AY134" s="27" t="str">
        <f>IF(AY132="","",DSUM('Rozpis zápasů'!$F$1:$O$162,$B134,AY131:AY132))</f>
        <v/>
      </c>
      <c r="AZ134" s="6" t="str">
        <f>IF(AZ132="","",DSUM('Rozpis zápasů'!$F$1:$O$162,$B134,AZ131:AZ132))</f>
        <v/>
      </c>
      <c r="BA134" s="6" t="str">
        <f>IF(BA132="","",DSUM('Rozpis zápasů'!$F$1:$O$162,$B134,BA131:BA132))</f>
        <v/>
      </c>
      <c r="BB134" s="6" t="str">
        <f>IF(BB132="","",DSUM('Rozpis zápasů'!$F$1:$O$162,$B134,BB131:BB132))</f>
        <v/>
      </c>
      <c r="BC134" s="6" t="str">
        <f>IF(BC132="","",DSUM('Rozpis zápasů'!$F$1:$O$162,$B134,BC131:BC132))</f>
        <v/>
      </c>
      <c r="BD134" s="6" t="str">
        <f>IF(BD132="","",DSUM('Rozpis zápasů'!$F$1:$O$162,$B134,BD131:BD132))</f>
        <v/>
      </c>
      <c r="BE134" s="6" t="str">
        <f>IF(BE132="","",DSUM('Rozpis zápasů'!$F$1:$O$162,$B134,BE131:BE132))</f>
        <v/>
      </c>
      <c r="BF134" s="9" t="str">
        <f>IF(BF132="","",DSUM('Rozpis zápasů'!$F$1:$O$162,$B134,BF131:BF132))</f>
        <v/>
      </c>
      <c r="BG134" s="27" t="str">
        <f>IF(BG132="","",DSUM('Rozpis zápasů'!$F$1:$O$162,$B134,BG131:BG132))</f>
        <v/>
      </c>
      <c r="BH134" s="6" t="str">
        <f>IF(BH132="","",DSUM('Rozpis zápasů'!$F$1:$O$162,$B134,BH131:BH132))</f>
        <v/>
      </c>
      <c r="BI134" s="6" t="str">
        <f>IF(BI132="","",DSUM('Rozpis zápasů'!$F$1:$O$162,$B134,BI131:BI132))</f>
        <v/>
      </c>
      <c r="BJ134" s="6" t="str">
        <f>IF(BJ132="","",DSUM('Rozpis zápasů'!$F$1:$O$162,$B134,BJ131:BJ132))</f>
        <v/>
      </c>
      <c r="BK134" s="6" t="str">
        <f>IF(BK132="","",DSUM('Rozpis zápasů'!$F$1:$O$162,$B134,BK131:BK132))</f>
        <v/>
      </c>
      <c r="BL134" s="6" t="str">
        <f>IF(BL132="","",DSUM('Rozpis zápasů'!$F$1:$O$162,$B134,BL131:BL132))</f>
        <v/>
      </c>
      <c r="BM134" s="6" t="str">
        <f>IF(BM132="","",DSUM('Rozpis zápasů'!$F$1:$O$162,$B134,BM131:BM132))</f>
        <v/>
      </c>
      <c r="BN134" s="9" t="str">
        <f>IF(BN132="","",DSUM('Rozpis zápasů'!$F$1:$O$162,$B134,BN131:BN132))</f>
        <v/>
      </c>
    </row>
    <row r="135" spans="1:66" ht="16.5" thickBot="1" x14ac:dyDescent="0.3">
      <c r="A135" s="277" t="s">
        <v>30</v>
      </c>
      <c r="B135" s="278" t="s">
        <v>21</v>
      </c>
      <c r="C135" s="13" t="str">
        <f>IF(C133="","",DSUM('Rozpis zápasů'!$F$1:$O$162,$B135,C131:C132))</f>
        <v/>
      </c>
      <c r="D135" s="10" t="str">
        <f>IF(D133="","",DSUM('Rozpis zápasů'!$F$1:$O$162,$B135,D131:D132))</f>
        <v/>
      </c>
      <c r="E135" s="10" t="str">
        <f>IF(E133="","",DSUM('Rozpis zápasů'!$F$1:$O$162,$B135,E131:E132))</f>
        <v/>
      </c>
      <c r="F135" s="10">
        <f>IF(F133="","",DSUM('Rozpis zápasů'!$F$1:$O$162,$B135,F131:F132))</f>
        <v>0</v>
      </c>
      <c r="G135" s="10" t="str">
        <f>IF(G133="","",DSUM('Rozpis zápasů'!$F$1:$O$162,$B135,G131:G132))</f>
        <v/>
      </c>
      <c r="H135" s="10" t="str">
        <f>IF(H133="","",DSUM('Rozpis zápasů'!$F$1:$O$162,$B135,H131:H132))</f>
        <v/>
      </c>
      <c r="I135" s="10" t="str">
        <f>IF(I133="","",DSUM('Rozpis zápasů'!$F$1:$O$162,$B135,I131:I132))</f>
        <v/>
      </c>
      <c r="J135" s="11" t="str">
        <f>IF(J133="","",DSUM('Rozpis zápasů'!$F$1:$O$162,$B135,J131:J132))</f>
        <v/>
      </c>
      <c r="K135" s="13" t="str">
        <f>IF(K133="","",DSUM('Rozpis zápasů'!$F$1:$O$162,$B135,K131:K132))</f>
        <v/>
      </c>
      <c r="L135" s="10" t="str">
        <f>IF(L133="","",DSUM('Rozpis zápasů'!$F$1:$O$162,$B135,L131:L132))</f>
        <v/>
      </c>
      <c r="M135" s="10" t="str">
        <f>IF(M133="","",DSUM('Rozpis zápasů'!$F$1:$O$162,$B135,M131:M132))</f>
        <v/>
      </c>
      <c r="N135" s="10" t="str">
        <f>IF(N133="","",DSUM('Rozpis zápasů'!$F$1:$O$162,$B135,N131:N132))</f>
        <v/>
      </c>
      <c r="O135" s="10" t="str">
        <f>IF(O133="","",DSUM('Rozpis zápasů'!$F$1:$O$162,$B135,O131:O132))</f>
        <v/>
      </c>
      <c r="P135" s="10">
        <f>IF(P133="","",DSUM('Rozpis zápasů'!$F$1:$O$162,$B135,P131:P132))</f>
        <v>0</v>
      </c>
      <c r="Q135" s="10" t="str">
        <f>IF(Q133="","",DSUM('Rozpis zápasů'!$F$1:$O$162,$B135,Q131:Q132))</f>
        <v/>
      </c>
      <c r="R135" s="11" t="str">
        <f>IF(R133="","",DSUM('Rozpis zápasů'!$F$1:$O$162,$B135,R131:R132))</f>
        <v/>
      </c>
      <c r="S135" s="13">
        <f>IF(S133="","",DSUM('Rozpis zápasů'!$F$1:$O$162,$B135,S131:S132))</f>
        <v>0</v>
      </c>
      <c r="T135" s="10" t="str">
        <f>IF(T133="","",DSUM('Rozpis zápasů'!$F$1:$O$162,$B135,T131:T132))</f>
        <v/>
      </c>
      <c r="U135" s="10" t="str">
        <f>IF(U133="","",DSUM('Rozpis zápasů'!$F$1:$O$162,$B135,U131:U132))</f>
        <v/>
      </c>
      <c r="V135" s="10" t="str">
        <f>IF(V133="","",DSUM('Rozpis zápasů'!$F$1:$O$162,$B135,V131:V132))</f>
        <v/>
      </c>
      <c r="W135" s="10" t="str">
        <f>IF(W133="","",DSUM('Rozpis zápasů'!$F$1:$O$162,$B135,W131:W132))</f>
        <v/>
      </c>
      <c r="X135" s="10" t="str">
        <f>IF(X133="","",DSUM('Rozpis zápasů'!$F$1:$O$162,$B135,X131:X132))</f>
        <v/>
      </c>
      <c r="Y135" s="10" t="str">
        <f>IF(Y133="","",DSUM('Rozpis zápasů'!$F$1:$O$162,$B135,Y131:Y132))</f>
        <v/>
      </c>
      <c r="Z135" s="11" t="str">
        <f>IF(Z133="","",DSUM('Rozpis zápasů'!$F$1:$O$162,$B135,Z131:Z132))</f>
        <v/>
      </c>
      <c r="AA135" s="13" t="str">
        <f>IF(AA133="","",DSUM('Rozpis zápasů'!$F$1:$O$162,$B135,AA131:AA132))</f>
        <v/>
      </c>
      <c r="AB135" s="10">
        <f>IF(AB133="","",DSUM('Rozpis zápasů'!$F$1:$O$162,$B135,AB131:AB132))</f>
        <v>0</v>
      </c>
      <c r="AC135" s="10" t="str">
        <f>IF(AC133="","",DSUM('Rozpis zápasů'!$F$1:$O$162,$B135,AC131:AC132))</f>
        <v/>
      </c>
      <c r="AD135" s="10" t="str">
        <f>IF(AD133="","",DSUM('Rozpis zápasů'!$F$1:$O$162,$B135,AD131:AD132))</f>
        <v/>
      </c>
      <c r="AE135" s="10" t="str">
        <f>IF(AE133="","",DSUM('Rozpis zápasů'!$F$1:$O$162,$B135,AE131:AE132))</f>
        <v/>
      </c>
      <c r="AF135" s="10" t="str">
        <f>IF(AF133="","",DSUM('Rozpis zápasů'!$F$1:$O$162,$B135,AF131:AF132))</f>
        <v/>
      </c>
      <c r="AG135" s="10" t="str">
        <f>IF(AG133="","",DSUM('Rozpis zápasů'!$F$1:$O$162,$B135,AG131:AG132))</f>
        <v/>
      </c>
      <c r="AH135" s="11" t="str">
        <f>IF(AH133="","",DSUM('Rozpis zápasů'!$F$1:$O$162,$B135,AH131:AH132))</f>
        <v/>
      </c>
      <c r="AI135" s="13" t="str">
        <f>IF(AI133="","",DSUM('Rozpis zápasů'!$F$1:$O$162,$B135,AI131:AI132))</f>
        <v/>
      </c>
      <c r="AJ135" s="10" t="str">
        <f>IF(AJ133="","",DSUM('Rozpis zápasů'!$F$1:$O$162,$B135,AJ131:AJ132))</f>
        <v/>
      </c>
      <c r="AK135" s="10" t="str">
        <f>IF(AK133="","",DSUM('Rozpis zápasů'!$F$1:$O$162,$B135,AK131:AK132))</f>
        <v/>
      </c>
      <c r="AL135" s="10" t="str">
        <f>IF(AL133="","",DSUM('Rozpis zápasů'!$F$1:$O$162,$B135,AL131:AL132))</f>
        <v/>
      </c>
      <c r="AM135" s="10">
        <f>IF(AM133="","",DSUM('Rozpis zápasů'!$F$1:$O$162,$B135,AM131:AM132))</f>
        <v>0</v>
      </c>
      <c r="AN135" s="10" t="str">
        <f>IF(AN133="","",DSUM('Rozpis zápasů'!$F$1:$O$162,$B135,AN131:AN132))</f>
        <v/>
      </c>
      <c r="AO135" s="10" t="str">
        <f>IF(AO133="","",DSUM('Rozpis zápasů'!$F$1:$O$162,$B135,AO131:AO132))</f>
        <v/>
      </c>
      <c r="AP135" s="11" t="str">
        <f>IF(AP133="","",DSUM('Rozpis zápasů'!$F$1:$O$162,$B135,AP131:AP132))</f>
        <v/>
      </c>
      <c r="AQ135" s="13" t="str">
        <f>IF(AQ133="","",DSUM('Rozpis zápasů'!$F$1:$O$162,$B135,AQ131:AQ132))</f>
        <v/>
      </c>
      <c r="AR135" s="10" t="str">
        <f>IF(AR133="","",DSUM('Rozpis zápasů'!$F$1:$O$162,$B135,AR131:AR132))</f>
        <v/>
      </c>
      <c r="AS135" s="10">
        <f>IF(AS133="","",DSUM('Rozpis zápasů'!$F$1:$O$162,$B135,AS131:AS132))</f>
        <v>0</v>
      </c>
      <c r="AT135" s="10" t="str">
        <f>IF(AT133="","",DSUM('Rozpis zápasů'!$F$1:$O$162,$B135,AT131:AT132))</f>
        <v/>
      </c>
      <c r="AU135" s="10" t="str">
        <f>IF(AU133="","",DSUM('Rozpis zápasů'!$F$1:$O$162,$B135,AU131:AU132))</f>
        <v/>
      </c>
      <c r="AV135" s="10" t="str">
        <f>IF(AV133="","",DSUM('Rozpis zápasů'!$F$1:$O$162,$B135,AV131:AV132))</f>
        <v/>
      </c>
      <c r="AW135" s="10" t="str">
        <f>IF(AW133="","",DSUM('Rozpis zápasů'!$F$1:$O$162,$B135,AW131:AW132))</f>
        <v/>
      </c>
      <c r="AX135" s="11" t="str">
        <f>IF(AX133="","",DSUM('Rozpis zápasů'!$F$1:$O$162,$B135,AX131:AX132))</f>
        <v/>
      </c>
      <c r="AY135" s="13" t="str">
        <f>IF(AY133="","",DSUM('Rozpis zápasů'!$F$1:$O$162,$B135,AY131:AY132))</f>
        <v/>
      </c>
      <c r="AZ135" s="10" t="str">
        <f>IF(AZ133="","",DSUM('Rozpis zápasů'!$F$1:$O$162,$B135,AZ131:AZ132))</f>
        <v/>
      </c>
      <c r="BA135" s="10" t="str">
        <f>IF(BA133="","",DSUM('Rozpis zápasů'!$F$1:$O$162,$B135,BA131:BA132))</f>
        <v/>
      </c>
      <c r="BB135" s="10" t="str">
        <f>IF(BB133="","",DSUM('Rozpis zápasů'!$F$1:$O$162,$B135,BB131:BB132))</f>
        <v/>
      </c>
      <c r="BC135" s="10" t="str">
        <f>IF(BC133="","",DSUM('Rozpis zápasů'!$F$1:$O$162,$B135,BC131:BC132))</f>
        <v/>
      </c>
      <c r="BD135" s="10" t="str">
        <f>IF(BD133="","",DSUM('Rozpis zápasů'!$F$1:$O$162,$B135,BD131:BD132))</f>
        <v/>
      </c>
      <c r="BE135" s="10" t="str">
        <f>IF(BE133="","",DSUM('Rozpis zápasů'!$F$1:$O$162,$B135,BE131:BE132))</f>
        <v/>
      </c>
      <c r="BF135" s="11" t="str">
        <f>IF(BF133="","",DSUM('Rozpis zápasů'!$F$1:$O$162,$B135,BF131:BF132))</f>
        <v/>
      </c>
      <c r="BG135" s="13" t="str">
        <f>IF(BG133="","",DSUM('Rozpis zápasů'!$F$1:$O$162,$B135,BG131:BG132))</f>
        <v/>
      </c>
      <c r="BH135" s="10" t="str">
        <f>IF(BH133="","",DSUM('Rozpis zápasů'!$F$1:$O$162,$B135,BH131:BH132))</f>
        <v/>
      </c>
      <c r="BI135" s="10" t="str">
        <f>IF(BI133="","",DSUM('Rozpis zápasů'!$F$1:$O$162,$B135,BI131:BI132))</f>
        <v/>
      </c>
      <c r="BJ135" s="10" t="str">
        <f>IF(BJ133="","",DSUM('Rozpis zápasů'!$F$1:$O$162,$B135,BJ131:BJ132))</f>
        <v/>
      </c>
      <c r="BK135" s="10" t="str">
        <f>IF(BK133="","",DSUM('Rozpis zápasů'!$F$1:$O$162,$B135,BK131:BK132))</f>
        <v/>
      </c>
      <c r="BL135" s="10" t="str">
        <f>IF(BL133="","",DSUM('Rozpis zápasů'!$F$1:$O$162,$B135,BL131:BL132))</f>
        <v/>
      </c>
      <c r="BM135" s="10" t="str">
        <f>IF(BM133="","",DSUM('Rozpis zápasů'!$F$1:$O$162,$B135,BM131:BM132))</f>
        <v/>
      </c>
      <c r="BN135" s="11" t="str">
        <f>IF(BN133="","",DSUM('Rozpis zápasů'!$F$1:$O$162,$B135,BN131:BN132))</f>
        <v/>
      </c>
    </row>
    <row r="136" spans="1:66" x14ac:dyDescent="0.25">
      <c r="A136" s="2096"/>
      <c r="B136" s="2097"/>
      <c r="C136" s="271" t="s">
        <v>19</v>
      </c>
      <c r="D136" s="272" t="s">
        <v>19</v>
      </c>
      <c r="E136" s="272" t="s">
        <v>19</v>
      </c>
      <c r="F136" s="272" t="s">
        <v>19</v>
      </c>
      <c r="G136" s="272" t="s">
        <v>19</v>
      </c>
      <c r="H136" s="272" t="s">
        <v>19</v>
      </c>
      <c r="I136" s="272" t="s">
        <v>19</v>
      </c>
      <c r="J136" s="273" t="s">
        <v>19</v>
      </c>
      <c r="K136" s="271" t="s">
        <v>19</v>
      </c>
      <c r="L136" s="272" t="s">
        <v>19</v>
      </c>
      <c r="M136" s="272" t="s">
        <v>19</v>
      </c>
      <c r="N136" s="272" t="s">
        <v>19</v>
      </c>
      <c r="O136" s="272" t="s">
        <v>19</v>
      </c>
      <c r="P136" s="272" t="s">
        <v>19</v>
      </c>
      <c r="Q136" s="272" t="s">
        <v>19</v>
      </c>
      <c r="R136" s="273" t="s">
        <v>19</v>
      </c>
      <c r="S136" s="271" t="s">
        <v>19</v>
      </c>
      <c r="T136" s="272" t="s">
        <v>19</v>
      </c>
      <c r="U136" s="272" t="s">
        <v>19</v>
      </c>
      <c r="V136" s="272" t="s">
        <v>19</v>
      </c>
      <c r="W136" s="272" t="s">
        <v>19</v>
      </c>
      <c r="X136" s="272" t="s">
        <v>19</v>
      </c>
      <c r="Y136" s="272" t="s">
        <v>19</v>
      </c>
      <c r="Z136" s="273" t="s">
        <v>19</v>
      </c>
      <c r="AA136" s="271" t="s">
        <v>19</v>
      </c>
      <c r="AB136" s="272" t="s">
        <v>19</v>
      </c>
      <c r="AC136" s="272" t="s">
        <v>19</v>
      </c>
      <c r="AD136" s="272" t="s">
        <v>19</v>
      </c>
      <c r="AE136" s="272" t="s">
        <v>19</v>
      </c>
      <c r="AF136" s="272" t="s">
        <v>19</v>
      </c>
      <c r="AG136" s="272" t="s">
        <v>19</v>
      </c>
      <c r="AH136" s="273" t="s">
        <v>19</v>
      </c>
      <c r="AI136" s="271" t="s">
        <v>19</v>
      </c>
      <c r="AJ136" s="272" t="s">
        <v>19</v>
      </c>
      <c r="AK136" s="272" t="s">
        <v>19</v>
      </c>
      <c r="AL136" s="272" t="s">
        <v>19</v>
      </c>
      <c r="AM136" s="272" t="s">
        <v>19</v>
      </c>
      <c r="AN136" s="272" t="s">
        <v>19</v>
      </c>
      <c r="AO136" s="272" t="s">
        <v>19</v>
      </c>
      <c r="AP136" s="273" t="s">
        <v>19</v>
      </c>
      <c r="AQ136" s="271" t="s">
        <v>19</v>
      </c>
      <c r="AR136" s="272" t="s">
        <v>19</v>
      </c>
      <c r="AS136" s="272" t="s">
        <v>19</v>
      </c>
      <c r="AT136" s="272" t="s">
        <v>19</v>
      </c>
      <c r="AU136" s="272" t="s">
        <v>19</v>
      </c>
      <c r="AV136" s="272" t="s">
        <v>19</v>
      </c>
      <c r="AW136" s="272" t="s">
        <v>19</v>
      </c>
      <c r="AX136" s="273" t="s">
        <v>19</v>
      </c>
      <c r="AY136" s="271" t="s">
        <v>19</v>
      </c>
      <c r="AZ136" s="272" t="s">
        <v>19</v>
      </c>
      <c r="BA136" s="272" t="s">
        <v>19</v>
      </c>
      <c r="BB136" s="272" t="s">
        <v>19</v>
      </c>
      <c r="BC136" s="272" t="s">
        <v>19</v>
      </c>
      <c r="BD136" s="272" t="s">
        <v>19</v>
      </c>
      <c r="BE136" s="272" t="s">
        <v>19</v>
      </c>
      <c r="BF136" s="273" t="s">
        <v>19</v>
      </c>
      <c r="BG136" s="271" t="s">
        <v>19</v>
      </c>
      <c r="BH136" s="272" t="s">
        <v>19</v>
      </c>
      <c r="BI136" s="272" t="s">
        <v>19</v>
      </c>
      <c r="BJ136" s="272" t="s">
        <v>19</v>
      </c>
      <c r="BK136" s="272" t="s">
        <v>19</v>
      </c>
      <c r="BL136" s="272" t="s">
        <v>19</v>
      </c>
      <c r="BM136" s="272" t="s">
        <v>19</v>
      </c>
      <c r="BN136" s="273" t="s">
        <v>19</v>
      </c>
    </row>
    <row r="137" spans="1:66" x14ac:dyDescent="0.25">
      <c r="A137" s="2098"/>
      <c r="B137" s="2099"/>
      <c r="C137" s="978" t="str">
        <f>C132</f>
        <v/>
      </c>
      <c r="D137" s="979" t="str">
        <f t="shared" ref="D137:BN137" si="328">D132</f>
        <v/>
      </c>
      <c r="E137" s="979" t="str">
        <f t="shared" si="328"/>
        <v/>
      </c>
      <c r="F137" s="979">
        <f t="shared" si="328"/>
        <v>44</v>
      </c>
      <c r="G137" s="979" t="str">
        <f t="shared" si="328"/>
        <v/>
      </c>
      <c r="H137" s="979" t="str">
        <f t="shared" si="328"/>
        <v/>
      </c>
      <c r="I137" s="979" t="str">
        <f t="shared" si="328"/>
        <v/>
      </c>
      <c r="J137" s="980" t="str">
        <f t="shared" si="328"/>
        <v/>
      </c>
      <c r="K137" s="978" t="str">
        <f t="shared" si="328"/>
        <v/>
      </c>
      <c r="L137" s="979" t="str">
        <f t="shared" si="328"/>
        <v/>
      </c>
      <c r="M137" s="979" t="str">
        <f t="shared" si="328"/>
        <v/>
      </c>
      <c r="N137" s="979" t="str">
        <f t="shared" si="328"/>
        <v/>
      </c>
      <c r="O137" s="979" t="str">
        <f t="shared" si="328"/>
        <v/>
      </c>
      <c r="P137" s="979">
        <f t="shared" si="328"/>
        <v>46</v>
      </c>
      <c r="Q137" s="979" t="str">
        <f t="shared" si="328"/>
        <v/>
      </c>
      <c r="R137" s="980" t="str">
        <f t="shared" si="328"/>
        <v/>
      </c>
      <c r="S137" s="978">
        <f t="shared" si="328"/>
        <v>41</v>
      </c>
      <c r="T137" s="979" t="str">
        <f t="shared" si="328"/>
        <v/>
      </c>
      <c r="U137" s="979" t="str">
        <f t="shared" si="328"/>
        <v/>
      </c>
      <c r="V137" s="979" t="str">
        <f t="shared" si="328"/>
        <v/>
      </c>
      <c r="W137" s="979" t="str">
        <f t="shared" si="328"/>
        <v/>
      </c>
      <c r="X137" s="979" t="str">
        <f t="shared" si="328"/>
        <v/>
      </c>
      <c r="Y137" s="979" t="str">
        <f t="shared" si="328"/>
        <v/>
      </c>
      <c r="Z137" s="980" t="str">
        <f t="shared" si="328"/>
        <v/>
      </c>
      <c r="AA137" s="978" t="str">
        <f t="shared" si="328"/>
        <v/>
      </c>
      <c r="AB137" s="979">
        <f t="shared" si="328"/>
        <v>42</v>
      </c>
      <c r="AC137" s="979" t="str">
        <f t="shared" si="328"/>
        <v/>
      </c>
      <c r="AD137" s="979" t="str">
        <f t="shared" si="328"/>
        <v/>
      </c>
      <c r="AE137" s="979" t="str">
        <f t="shared" si="328"/>
        <v/>
      </c>
      <c r="AF137" s="979" t="str">
        <f t="shared" si="328"/>
        <v/>
      </c>
      <c r="AG137" s="979" t="str">
        <f t="shared" si="328"/>
        <v/>
      </c>
      <c r="AH137" s="980" t="str">
        <f t="shared" si="328"/>
        <v/>
      </c>
      <c r="AI137" s="978" t="str">
        <f t="shared" si="328"/>
        <v/>
      </c>
      <c r="AJ137" s="979" t="str">
        <f t="shared" si="328"/>
        <v/>
      </c>
      <c r="AK137" s="979" t="str">
        <f t="shared" si="328"/>
        <v/>
      </c>
      <c r="AL137" s="979" t="str">
        <f t="shared" si="328"/>
        <v/>
      </c>
      <c r="AM137" s="979">
        <f t="shared" si="328"/>
        <v>45</v>
      </c>
      <c r="AN137" s="979" t="str">
        <f t="shared" si="328"/>
        <v/>
      </c>
      <c r="AO137" s="979" t="str">
        <f t="shared" si="328"/>
        <v/>
      </c>
      <c r="AP137" s="980" t="str">
        <f t="shared" si="328"/>
        <v/>
      </c>
      <c r="AQ137" s="978" t="str">
        <f t="shared" si="328"/>
        <v/>
      </c>
      <c r="AR137" s="979" t="str">
        <f t="shared" si="328"/>
        <v/>
      </c>
      <c r="AS137" s="979">
        <f t="shared" si="328"/>
        <v>43</v>
      </c>
      <c r="AT137" s="979" t="str">
        <f t="shared" si="328"/>
        <v/>
      </c>
      <c r="AU137" s="979" t="str">
        <f t="shared" si="328"/>
        <v/>
      </c>
      <c r="AV137" s="979" t="str">
        <f t="shared" si="328"/>
        <v/>
      </c>
      <c r="AW137" s="979" t="str">
        <f t="shared" si="328"/>
        <v/>
      </c>
      <c r="AX137" s="980" t="str">
        <f t="shared" si="328"/>
        <v/>
      </c>
      <c r="AY137" s="978" t="str">
        <f t="shared" si="328"/>
        <v/>
      </c>
      <c r="AZ137" s="979" t="str">
        <f t="shared" si="328"/>
        <v/>
      </c>
      <c r="BA137" s="979" t="str">
        <f t="shared" si="328"/>
        <v/>
      </c>
      <c r="BB137" s="979" t="str">
        <f t="shared" si="328"/>
        <v/>
      </c>
      <c r="BC137" s="979" t="str">
        <f t="shared" si="328"/>
        <v/>
      </c>
      <c r="BD137" s="979" t="str">
        <f t="shared" si="328"/>
        <v/>
      </c>
      <c r="BE137" s="979" t="str">
        <f t="shared" si="328"/>
        <v/>
      </c>
      <c r="BF137" s="980" t="str">
        <f t="shared" si="328"/>
        <v/>
      </c>
      <c r="BG137" s="978" t="str">
        <f t="shared" si="328"/>
        <v/>
      </c>
      <c r="BH137" s="979" t="str">
        <f t="shared" si="328"/>
        <v/>
      </c>
      <c r="BI137" s="979" t="str">
        <f t="shared" si="328"/>
        <v/>
      </c>
      <c r="BJ137" s="979" t="str">
        <f t="shared" si="328"/>
        <v/>
      </c>
      <c r="BK137" s="979" t="str">
        <f t="shared" si="328"/>
        <v/>
      </c>
      <c r="BL137" s="979" t="str">
        <f t="shared" si="328"/>
        <v/>
      </c>
      <c r="BM137" s="979" t="str">
        <f t="shared" si="328"/>
        <v/>
      </c>
      <c r="BN137" s="980" t="str">
        <f t="shared" si="328"/>
        <v/>
      </c>
    </row>
    <row r="138" spans="1:66" ht="15.75" x14ac:dyDescent="0.25">
      <c r="A138" s="275" t="s">
        <v>27</v>
      </c>
      <c r="B138" s="279" t="s">
        <v>59</v>
      </c>
      <c r="C138" s="27" t="str">
        <f>IF(C137="","",DSUM('Rozpis zápasů'!$F$1:$O$162,$B138,C136:C137))</f>
        <v/>
      </c>
      <c r="D138" s="6" t="str">
        <f>IF(D137="","",DSUM('Rozpis zápasů'!$F$1:$O$162,$B138,D136:D137))</f>
        <v/>
      </c>
      <c r="E138" s="6" t="str">
        <f>IF(E137="","",DSUM('Rozpis zápasů'!$F$1:$O$162,$B138,E136:E137))</f>
        <v/>
      </c>
      <c r="F138" s="6">
        <f>IF(F137="","",DSUM('Rozpis zápasů'!$F$1:$O$162,$B138,F136:F137))</f>
        <v>0</v>
      </c>
      <c r="G138" s="6" t="str">
        <f>IF(G137="","",DSUM('Rozpis zápasů'!$F$1:$O$162,$B138,G136:G137))</f>
        <v/>
      </c>
      <c r="H138" s="6" t="str">
        <f>IF(H137="","",DSUM('Rozpis zápasů'!$F$1:$O$162,$B138,H136:H137))</f>
        <v/>
      </c>
      <c r="I138" s="6" t="str">
        <f>IF(I137="","",DSUM('Rozpis zápasů'!$F$1:$O$162,$B138,I136:I137))</f>
        <v/>
      </c>
      <c r="J138" s="9" t="str">
        <f>IF(J137="","",DSUM('Rozpis zápasů'!$F$1:$O$162,$B138,J136:J137))</f>
        <v/>
      </c>
      <c r="K138" s="27" t="str">
        <f>IF(K137="","",DSUM('Rozpis zápasů'!$F$1:$O$162,$B138,K136:K137))</f>
        <v/>
      </c>
      <c r="L138" s="6" t="str">
        <f>IF(L137="","",DSUM('Rozpis zápasů'!$F$1:$O$162,$B138,L136:L137))</f>
        <v/>
      </c>
      <c r="M138" s="6" t="str">
        <f>IF(M137="","",DSUM('Rozpis zápasů'!$F$1:$O$162,$B138,M136:M137))</f>
        <v/>
      </c>
      <c r="N138" s="6" t="str">
        <f>IF(N137="","",DSUM('Rozpis zápasů'!$F$1:$O$162,$B138,N136:N137))</f>
        <v/>
      </c>
      <c r="O138" s="6" t="str">
        <f>IF(O137="","",DSUM('Rozpis zápasů'!$F$1:$O$162,$B138,O136:O137))</f>
        <v/>
      </c>
      <c r="P138" s="6">
        <f>IF(P137="","",DSUM('Rozpis zápasů'!$F$1:$O$162,$B138,P136:P137))</f>
        <v>0</v>
      </c>
      <c r="Q138" s="6" t="str">
        <f>IF(Q137="","",DSUM('Rozpis zápasů'!$F$1:$O$162,$B138,Q136:Q137))</f>
        <v/>
      </c>
      <c r="R138" s="9" t="str">
        <f>IF(R137="","",DSUM('Rozpis zápasů'!$F$1:$O$162,$B138,R136:R137))</f>
        <v/>
      </c>
      <c r="S138" s="27">
        <f>IF(S137="","",DSUM('Rozpis zápasů'!$F$1:$O$162,$B138,S136:S137))</f>
        <v>0</v>
      </c>
      <c r="T138" s="6" t="str">
        <f>IF(T137="","",DSUM('Rozpis zápasů'!$F$1:$O$162,$B138,T136:T137))</f>
        <v/>
      </c>
      <c r="U138" s="6" t="str">
        <f>IF(U137="","",DSUM('Rozpis zápasů'!$F$1:$O$162,$B138,U136:U137))</f>
        <v/>
      </c>
      <c r="V138" s="6" t="str">
        <f>IF(V137="","",DSUM('Rozpis zápasů'!$F$1:$O$162,$B138,V136:V137))</f>
        <v/>
      </c>
      <c r="W138" s="6" t="str">
        <f>IF(W137="","",DSUM('Rozpis zápasů'!$F$1:$O$162,$B138,W136:W137))</f>
        <v/>
      </c>
      <c r="X138" s="6" t="str">
        <f>IF(X137="","",DSUM('Rozpis zápasů'!$F$1:$O$162,$B138,X136:X137))</f>
        <v/>
      </c>
      <c r="Y138" s="6" t="str">
        <f>IF(Y137="","",DSUM('Rozpis zápasů'!$F$1:$O$162,$B138,Y136:Y137))</f>
        <v/>
      </c>
      <c r="Z138" s="9" t="str">
        <f>IF(Z137="","",DSUM('Rozpis zápasů'!$F$1:$O$162,$B138,Z136:Z137))</f>
        <v/>
      </c>
      <c r="AA138" s="27" t="str">
        <f>IF(AA137="","",DSUM('Rozpis zápasů'!$F$1:$O$162,$B138,AA136:AA137))</f>
        <v/>
      </c>
      <c r="AB138" s="6">
        <f>IF(AB137="","",DSUM('Rozpis zápasů'!$F$1:$O$162,$B138,AB136:AB137))</f>
        <v>0</v>
      </c>
      <c r="AC138" s="6" t="str">
        <f>IF(AC137="","",DSUM('Rozpis zápasů'!$F$1:$O$162,$B138,AC136:AC137))</f>
        <v/>
      </c>
      <c r="AD138" s="6" t="str">
        <f>IF(AD137="","",DSUM('Rozpis zápasů'!$F$1:$O$162,$B138,AD136:AD137))</f>
        <v/>
      </c>
      <c r="AE138" s="6" t="str">
        <f>IF(AE137="","",DSUM('Rozpis zápasů'!$F$1:$O$162,$B138,AE136:AE137))</f>
        <v/>
      </c>
      <c r="AF138" s="6" t="str">
        <f>IF(AF137="","",DSUM('Rozpis zápasů'!$F$1:$O$162,$B138,AF136:AF137))</f>
        <v/>
      </c>
      <c r="AG138" s="6" t="str">
        <f>IF(AG137="","",DSUM('Rozpis zápasů'!$F$1:$O$162,$B138,AG136:AG137))</f>
        <v/>
      </c>
      <c r="AH138" s="9" t="str">
        <f>IF(AH137="","",DSUM('Rozpis zápasů'!$F$1:$O$162,$B138,AH136:AH137))</f>
        <v/>
      </c>
      <c r="AI138" s="27" t="str">
        <f>IF(AI137="","",DSUM('Rozpis zápasů'!$F$1:$O$162,$B138,AI136:AI137))</f>
        <v/>
      </c>
      <c r="AJ138" s="6" t="str">
        <f>IF(AJ137="","",DSUM('Rozpis zápasů'!$F$1:$O$162,$B138,AJ136:AJ137))</f>
        <v/>
      </c>
      <c r="AK138" s="6" t="str">
        <f>IF(AK137="","",DSUM('Rozpis zápasů'!$F$1:$O$162,$B138,AK136:AK137))</f>
        <v/>
      </c>
      <c r="AL138" s="6" t="str">
        <f>IF(AL137="","",DSUM('Rozpis zápasů'!$F$1:$O$162,$B138,AL136:AL137))</f>
        <v/>
      </c>
      <c r="AM138" s="6">
        <f>IF(AM137="","",DSUM('Rozpis zápasů'!$F$1:$O$162,$B138,AM136:AM137))</f>
        <v>0</v>
      </c>
      <c r="AN138" s="6" t="str">
        <f>IF(AN137="","",DSUM('Rozpis zápasů'!$F$1:$O$162,$B138,AN136:AN137))</f>
        <v/>
      </c>
      <c r="AO138" s="6" t="str">
        <f>IF(AO137="","",DSUM('Rozpis zápasů'!$F$1:$O$162,$B138,AO136:AO137))</f>
        <v/>
      </c>
      <c r="AP138" s="9" t="str">
        <f>IF(AP137="","",DSUM('Rozpis zápasů'!$F$1:$O$162,$B138,AP136:AP137))</f>
        <v/>
      </c>
      <c r="AQ138" s="27" t="str">
        <f>IF(AQ137="","",DSUM('Rozpis zápasů'!$F$1:$O$162,$B138,AQ136:AQ137))</f>
        <v/>
      </c>
      <c r="AR138" s="6" t="str">
        <f>IF(AR137="","",DSUM('Rozpis zápasů'!$F$1:$O$162,$B138,AR136:AR137))</f>
        <v/>
      </c>
      <c r="AS138" s="6">
        <f>IF(AS137="","",DSUM('Rozpis zápasů'!$F$1:$O$162,$B138,AS136:AS137))</f>
        <v>0</v>
      </c>
      <c r="AT138" s="6" t="str">
        <f>IF(AT137="","",DSUM('Rozpis zápasů'!$F$1:$O$162,$B138,AT136:AT137))</f>
        <v/>
      </c>
      <c r="AU138" s="6" t="str">
        <f>IF(AU137="","",DSUM('Rozpis zápasů'!$F$1:$O$162,$B138,AU136:AU137))</f>
        <v/>
      </c>
      <c r="AV138" s="6" t="str">
        <f>IF(AV137="","",DSUM('Rozpis zápasů'!$F$1:$O$162,$B138,AV136:AV137))</f>
        <v/>
      </c>
      <c r="AW138" s="6" t="str">
        <f>IF(AW137="","",DSUM('Rozpis zápasů'!$F$1:$O$162,$B138,AW136:AW137))</f>
        <v/>
      </c>
      <c r="AX138" s="9" t="str">
        <f>IF(AX137="","",DSUM('Rozpis zápasů'!$F$1:$O$162,$B138,AX136:AX137))</f>
        <v/>
      </c>
      <c r="AY138" s="27" t="str">
        <f>IF(AY137="","",DSUM('Rozpis zápasů'!$F$1:$O$162,$B138,AY136:AY137))</f>
        <v/>
      </c>
      <c r="AZ138" s="6" t="str">
        <f>IF(AZ137="","",DSUM('Rozpis zápasů'!$F$1:$O$162,$B138,AZ136:AZ137))</f>
        <v/>
      </c>
      <c r="BA138" s="6" t="str">
        <f>IF(BA137="","",DSUM('Rozpis zápasů'!$F$1:$O$162,$B138,BA136:BA137))</f>
        <v/>
      </c>
      <c r="BB138" s="6" t="str">
        <f>IF(BB137="","",DSUM('Rozpis zápasů'!$F$1:$O$162,$B138,BB136:BB137))</f>
        <v/>
      </c>
      <c r="BC138" s="6" t="str">
        <f>IF(BC137="","",DSUM('Rozpis zápasů'!$F$1:$O$162,$B138,BC136:BC137))</f>
        <v/>
      </c>
      <c r="BD138" s="6" t="str">
        <f>IF(BD137="","",DSUM('Rozpis zápasů'!$F$1:$O$162,$B138,BD136:BD137))</f>
        <v/>
      </c>
      <c r="BE138" s="6" t="str">
        <f>IF(BE137="","",DSUM('Rozpis zápasů'!$F$1:$O$162,$B138,BE136:BE137))</f>
        <v/>
      </c>
      <c r="BF138" s="9" t="str">
        <f>IF(BF137="","",DSUM('Rozpis zápasů'!$F$1:$O$162,$B138,BF136:BF137))</f>
        <v/>
      </c>
      <c r="BG138" s="27" t="str">
        <f>IF(BG137="","",DSUM('Rozpis zápasů'!$F$1:$O$162,$B138,BG136:BG137))</f>
        <v/>
      </c>
      <c r="BH138" s="6" t="str">
        <f>IF(BH137="","",DSUM('Rozpis zápasů'!$F$1:$O$162,$B138,BH136:BH137))</f>
        <v/>
      </c>
      <c r="BI138" s="6" t="str">
        <f>IF(BI137="","",DSUM('Rozpis zápasů'!$F$1:$O$162,$B138,BI136:BI137))</f>
        <v/>
      </c>
      <c r="BJ138" s="6" t="str">
        <f>IF(BJ137="","",DSUM('Rozpis zápasů'!$F$1:$O$162,$B138,BJ136:BJ137))</f>
        <v/>
      </c>
      <c r="BK138" s="6" t="str">
        <f>IF(BK137="","",DSUM('Rozpis zápasů'!$F$1:$O$162,$B138,BK136:BK137))</f>
        <v/>
      </c>
      <c r="BL138" s="6" t="str">
        <f>IF(BL137="","",DSUM('Rozpis zápasů'!$F$1:$O$162,$B138,BL136:BL137))</f>
        <v/>
      </c>
      <c r="BM138" s="6" t="str">
        <f>IF(BM137="","",DSUM('Rozpis zápasů'!$F$1:$O$162,$B138,BM136:BM137))</f>
        <v/>
      </c>
      <c r="BN138" s="9" t="str">
        <f>IF(BN137="","",DSUM('Rozpis zápasů'!$F$1:$O$162,$B138,BN136:BN137))</f>
        <v/>
      </c>
    </row>
    <row r="139" spans="1:66" ht="15.75" x14ac:dyDescent="0.25">
      <c r="A139" s="275" t="s">
        <v>29</v>
      </c>
      <c r="B139" s="279" t="s">
        <v>21</v>
      </c>
      <c r="C139" s="27" t="str">
        <f>IF(C137="","",DSUM('Rozpis zápasů'!$F$1:$O$162,$B139,C136:C137))</f>
        <v/>
      </c>
      <c r="D139" s="6" t="str">
        <f>IF(D137="","",DSUM('Rozpis zápasů'!$F$1:$O$162,$B139,D136:D137))</f>
        <v/>
      </c>
      <c r="E139" s="6" t="str">
        <f>IF(E137="","",DSUM('Rozpis zápasů'!$F$1:$O$162,$B139,E136:E137))</f>
        <v/>
      </c>
      <c r="F139" s="6">
        <f>IF(F137="","",DSUM('Rozpis zápasů'!$F$1:$O$162,$B139,F136:F137))</f>
        <v>0</v>
      </c>
      <c r="G139" s="6" t="str">
        <f>IF(G137="","",DSUM('Rozpis zápasů'!$F$1:$O$162,$B139,G136:G137))</f>
        <v/>
      </c>
      <c r="H139" s="6" t="str">
        <f>IF(H137="","",DSUM('Rozpis zápasů'!$F$1:$O$162,$B139,H136:H137))</f>
        <v/>
      </c>
      <c r="I139" s="6" t="str">
        <f>IF(I137="","",DSUM('Rozpis zápasů'!$F$1:$O$162,$B139,I136:I137))</f>
        <v/>
      </c>
      <c r="J139" s="9" t="str">
        <f>IF(J137="","",DSUM('Rozpis zápasů'!$F$1:$O$162,$B139,J136:J137))</f>
        <v/>
      </c>
      <c r="K139" s="27" t="str">
        <f>IF(K137="","",DSUM('Rozpis zápasů'!$F$1:$O$162,$B139,K136:K137))</f>
        <v/>
      </c>
      <c r="L139" s="6" t="str">
        <f>IF(L137="","",DSUM('Rozpis zápasů'!$F$1:$O$162,$B139,L136:L137))</f>
        <v/>
      </c>
      <c r="M139" s="6" t="str">
        <f>IF(M137="","",DSUM('Rozpis zápasů'!$F$1:$O$162,$B139,M136:M137))</f>
        <v/>
      </c>
      <c r="N139" s="6" t="str">
        <f>IF(N137="","",DSUM('Rozpis zápasů'!$F$1:$O$162,$B139,N136:N137))</f>
        <v/>
      </c>
      <c r="O139" s="6" t="str">
        <f>IF(O137="","",DSUM('Rozpis zápasů'!$F$1:$O$162,$B139,O136:O137))</f>
        <v/>
      </c>
      <c r="P139" s="6">
        <f>IF(P137="","",DSUM('Rozpis zápasů'!$F$1:$O$162,$B139,P136:P137))</f>
        <v>0</v>
      </c>
      <c r="Q139" s="6" t="str">
        <f>IF(Q137="","",DSUM('Rozpis zápasů'!$F$1:$O$162,$B139,Q136:Q137))</f>
        <v/>
      </c>
      <c r="R139" s="9" t="str">
        <f>IF(R137="","",DSUM('Rozpis zápasů'!$F$1:$O$162,$B139,R136:R137))</f>
        <v/>
      </c>
      <c r="S139" s="27">
        <f>IF(S137="","",DSUM('Rozpis zápasů'!$F$1:$O$162,$B139,S136:S137))</f>
        <v>0</v>
      </c>
      <c r="T139" s="6" t="str">
        <f>IF(T137="","",DSUM('Rozpis zápasů'!$F$1:$O$162,$B139,T136:T137))</f>
        <v/>
      </c>
      <c r="U139" s="6" t="str">
        <f>IF(U137="","",DSUM('Rozpis zápasů'!$F$1:$O$162,$B139,U136:U137))</f>
        <v/>
      </c>
      <c r="V139" s="6" t="str">
        <f>IF(V137="","",DSUM('Rozpis zápasů'!$F$1:$O$162,$B139,V136:V137))</f>
        <v/>
      </c>
      <c r="W139" s="6" t="str">
        <f>IF(W137="","",DSUM('Rozpis zápasů'!$F$1:$O$162,$B139,W136:W137))</f>
        <v/>
      </c>
      <c r="X139" s="6" t="str">
        <f>IF(X137="","",DSUM('Rozpis zápasů'!$F$1:$O$162,$B139,X136:X137))</f>
        <v/>
      </c>
      <c r="Y139" s="6" t="str">
        <f>IF(Y137="","",DSUM('Rozpis zápasů'!$F$1:$O$162,$B139,Y136:Y137))</f>
        <v/>
      </c>
      <c r="Z139" s="9" t="str">
        <f>IF(Z137="","",DSUM('Rozpis zápasů'!$F$1:$O$162,$B139,Z136:Z137))</f>
        <v/>
      </c>
      <c r="AA139" s="27" t="str">
        <f>IF(AA137="","",DSUM('Rozpis zápasů'!$F$1:$O$162,$B139,AA136:AA137))</f>
        <v/>
      </c>
      <c r="AB139" s="6">
        <f>IF(AB137="","",DSUM('Rozpis zápasů'!$F$1:$O$162,$B139,AB136:AB137))</f>
        <v>0</v>
      </c>
      <c r="AC139" s="6" t="str">
        <f>IF(AC137="","",DSUM('Rozpis zápasů'!$F$1:$O$162,$B139,AC136:AC137))</f>
        <v/>
      </c>
      <c r="AD139" s="6" t="str">
        <f>IF(AD137="","",DSUM('Rozpis zápasů'!$F$1:$O$162,$B139,AD136:AD137))</f>
        <v/>
      </c>
      <c r="AE139" s="6" t="str">
        <f>IF(AE137="","",DSUM('Rozpis zápasů'!$F$1:$O$162,$B139,AE136:AE137))</f>
        <v/>
      </c>
      <c r="AF139" s="6" t="str">
        <f>IF(AF137="","",DSUM('Rozpis zápasů'!$F$1:$O$162,$B139,AF136:AF137))</f>
        <v/>
      </c>
      <c r="AG139" s="6" t="str">
        <f>IF(AG137="","",DSUM('Rozpis zápasů'!$F$1:$O$162,$B139,AG136:AG137))</f>
        <v/>
      </c>
      <c r="AH139" s="9" t="str">
        <f>IF(AH137="","",DSUM('Rozpis zápasů'!$F$1:$O$162,$B139,AH136:AH137))</f>
        <v/>
      </c>
      <c r="AI139" s="27" t="str">
        <f>IF(AI137="","",DSUM('Rozpis zápasů'!$F$1:$O$162,$B139,AI136:AI137))</f>
        <v/>
      </c>
      <c r="AJ139" s="6" t="str">
        <f>IF(AJ137="","",DSUM('Rozpis zápasů'!$F$1:$O$162,$B139,AJ136:AJ137))</f>
        <v/>
      </c>
      <c r="AK139" s="6" t="str">
        <f>IF(AK137="","",DSUM('Rozpis zápasů'!$F$1:$O$162,$B139,AK136:AK137))</f>
        <v/>
      </c>
      <c r="AL139" s="6" t="str">
        <f>IF(AL137="","",DSUM('Rozpis zápasů'!$F$1:$O$162,$B139,AL136:AL137))</f>
        <v/>
      </c>
      <c r="AM139" s="6">
        <f>IF(AM137="","",DSUM('Rozpis zápasů'!$F$1:$O$162,$B139,AM136:AM137))</f>
        <v>0</v>
      </c>
      <c r="AN139" s="6" t="str">
        <f>IF(AN137="","",DSUM('Rozpis zápasů'!$F$1:$O$162,$B139,AN136:AN137))</f>
        <v/>
      </c>
      <c r="AO139" s="6" t="str">
        <f>IF(AO137="","",DSUM('Rozpis zápasů'!$F$1:$O$162,$B139,AO136:AO137))</f>
        <v/>
      </c>
      <c r="AP139" s="9" t="str">
        <f>IF(AP137="","",DSUM('Rozpis zápasů'!$F$1:$O$162,$B139,AP136:AP137))</f>
        <v/>
      </c>
      <c r="AQ139" s="27" t="str">
        <f>IF(AQ137="","",DSUM('Rozpis zápasů'!$F$1:$O$162,$B139,AQ136:AQ137))</f>
        <v/>
      </c>
      <c r="AR139" s="6" t="str">
        <f>IF(AR137="","",DSUM('Rozpis zápasů'!$F$1:$O$162,$B139,AR136:AR137))</f>
        <v/>
      </c>
      <c r="AS139" s="6">
        <f>IF(AS137="","",DSUM('Rozpis zápasů'!$F$1:$O$162,$B139,AS136:AS137))</f>
        <v>0</v>
      </c>
      <c r="AT139" s="6" t="str">
        <f>IF(AT137="","",DSUM('Rozpis zápasů'!$F$1:$O$162,$B139,AT136:AT137))</f>
        <v/>
      </c>
      <c r="AU139" s="6" t="str">
        <f>IF(AU137="","",DSUM('Rozpis zápasů'!$F$1:$O$162,$B139,AU136:AU137))</f>
        <v/>
      </c>
      <c r="AV139" s="6" t="str">
        <f>IF(AV137="","",DSUM('Rozpis zápasů'!$F$1:$O$162,$B139,AV136:AV137))</f>
        <v/>
      </c>
      <c r="AW139" s="6" t="str">
        <f>IF(AW137="","",DSUM('Rozpis zápasů'!$F$1:$O$162,$B139,AW136:AW137))</f>
        <v/>
      </c>
      <c r="AX139" s="9" t="str">
        <f>IF(AX137="","",DSUM('Rozpis zápasů'!$F$1:$O$162,$B139,AX136:AX137))</f>
        <v/>
      </c>
      <c r="AY139" s="27" t="str">
        <f>IF(AY137="","",DSUM('Rozpis zápasů'!$F$1:$O$162,$B139,AY136:AY137))</f>
        <v/>
      </c>
      <c r="AZ139" s="6" t="str">
        <f>IF(AZ137="","",DSUM('Rozpis zápasů'!$F$1:$O$162,$B139,AZ136:AZ137))</f>
        <v/>
      </c>
      <c r="BA139" s="6" t="str">
        <f>IF(BA137="","",DSUM('Rozpis zápasů'!$F$1:$O$162,$B139,BA136:BA137))</f>
        <v/>
      </c>
      <c r="BB139" s="6" t="str">
        <f>IF(BB137="","",DSUM('Rozpis zápasů'!$F$1:$O$162,$B139,BB136:BB137))</f>
        <v/>
      </c>
      <c r="BC139" s="6" t="str">
        <f>IF(BC137="","",DSUM('Rozpis zápasů'!$F$1:$O$162,$B139,BC136:BC137))</f>
        <v/>
      </c>
      <c r="BD139" s="6" t="str">
        <f>IF(BD137="","",DSUM('Rozpis zápasů'!$F$1:$O$162,$B139,BD136:BD137))</f>
        <v/>
      </c>
      <c r="BE139" s="6" t="str">
        <f>IF(BE137="","",DSUM('Rozpis zápasů'!$F$1:$O$162,$B139,BE136:BE137))</f>
        <v/>
      </c>
      <c r="BF139" s="9" t="str">
        <f>IF(BF137="","",DSUM('Rozpis zápasů'!$F$1:$O$162,$B139,BF136:BF137))</f>
        <v/>
      </c>
      <c r="BG139" s="27" t="str">
        <f>IF(BG137="","",DSUM('Rozpis zápasů'!$F$1:$O$162,$B139,BG136:BG137))</f>
        <v/>
      </c>
      <c r="BH139" s="6" t="str">
        <f>IF(BH137="","",DSUM('Rozpis zápasů'!$F$1:$O$162,$B139,BH136:BH137))</f>
        <v/>
      </c>
      <c r="BI139" s="6" t="str">
        <f>IF(BI137="","",DSUM('Rozpis zápasů'!$F$1:$O$162,$B139,BI136:BI137))</f>
        <v/>
      </c>
      <c r="BJ139" s="6" t="str">
        <f>IF(BJ137="","",DSUM('Rozpis zápasů'!$F$1:$O$162,$B139,BJ136:BJ137))</f>
        <v/>
      </c>
      <c r="BK139" s="6" t="str">
        <f>IF(BK137="","",DSUM('Rozpis zápasů'!$F$1:$O$162,$B139,BK136:BK137))</f>
        <v/>
      </c>
      <c r="BL139" s="6" t="str">
        <f>IF(BL137="","",DSUM('Rozpis zápasů'!$F$1:$O$162,$B139,BL136:BL137))</f>
        <v/>
      </c>
      <c r="BM139" s="6" t="str">
        <f>IF(BM137="","",DSUM('Rozpis zápasů'!$F$1:$O$162,$B139,BM136:BM137))</f>
        <v/>
      </c>
      <c r="BN139" s="9" t="str">
        <f>IF(BN137="","",DSUM('Rozpis zápasů'!$F$1:$O$162,$B139,BN136:BN137))</f>
        <v/>
      </c>
    </row>
    <row r="140" spans="1:66" ht="16.5" thickBot="1" x14ac:dyDescent="0.3">
      <c r="A140" s="277" t="s">
        <v>31</v>
      </c>
      <c r="B140" s="280" t="s">
        <v>20</v>
      </c>
      <c r="C140" s="13" t="str">
        <f>IF(C137="","",DSUM('Rozpis zápasů'!$F$1:$O$162,$B140,C136:C137))</f>
        <v/>
      </c>
      <c r="D140" s="10" t="str">
        <f>IF(D137="","",DSUM('Rozpis zápasů'!$F$1:$O$162,$B140,D136:D137))</f>
        <v/>
      </c>
      <c r="E140" s="10" t="str">
        <f>IF(E137="","",DSUM('Rozpis zápasů'!$F$1:$O$162,$B140,E136:E137))</f>
        <v/>
      </c>
      <c r="F140" s="10">
        <f>IF(F137="","",DSUM('Rozpis zápasů'!$F$1:$O$162,$B140,F136:F137))</f>
        <v>0</v>
      </c>
      <c r="G140" s="10" t="str">
        <f>IF(G137="","",DSUM('Rozpis zápasů'!$F$1:$O$162,$B140,G136:G137))</f>
        <v/>
      </c>
      <c r="H140" s="10" t="str">
        <f>IF(H137="","",DSUM('Rozpis zápasů'!$F$1:$O$162,$B140,H136:H137))</f>
        <v/>
      </c>
      <c r="I140" s="10" t="str">
        <f>IF(I137="","",DSUM('Rozpis zápasů'!$F$1:$O$162,$B140,I136:I137))</f>
        <v/>
      </c>
      <c r="J140" s="11" t="str">
        <f>IF(J137="","",DSUM('Rozpis zápasů'!$F$1:$O$162,$B140,J136:J137))</f>
        <v/>
      </c>
      <c r="K140" s="13" t="str">
        <f>IF(K137="","",DSUM('Rozpis zápasů'!$F$1:$O$162,$B140,K136:K137))</f>
        <v/>
      </c>
      <c r="L140" s="10" t="str">
        <f>IF(L137="","",DSUM('Rozpis zápasů'!$F$1:$O$162,$B140,L136:L137))</f>
        <v/>
      </c>
      <c r="M140" s="10" t="str">
        <f>IF(M137="","",DSUM('Rozpis zápasů'!$F$1:$O$162,$B140,M136:M137))</f>
        <v/>
      </c>
      <c r="N140" s="10" t="str">
        <f>IF(N137="","",DSUM('Rozpis zápasů'!$F$1:$O$162,$B140,N136:N137))</f>
        <v/>
      </c>
      <c r="O140" s="10" t="str">
        <f>IF(O137="","",DSUM('Rozpis zápasů'!$F$1:$O$162,$B140,O136:O137))</f>
        <v/>
      </c>
      <c r="P140" s="10">
        <f>IF(P137="","",DSUM('Rozpis zápasů'!$F$1:$O$162,$B140,P136:P137))</f>
        <v>0</v>
      </c>
      <c r="Q140" s="10" t="str">
        <f>IF(Q137="","",DSUM('Rozpis zápasů'!$F$1:$O$162,$B140,Q136:Q137))</f>
        <v/>
      </c>
      <c r="R140" s="11" t="str">
        <f>IF(R137="","",DSUM('Rozpis zápasů'!$F$1:$O$162,$B140,R136:R137))</f>
        <v/>
      </c>
      <c r="S140" s="13">
        <f>IF(S137="","",DSUM('Rozpis zápasů'!$F$1:$O$162,$B140,S136:S137))</f>
        <v>0</v>
      </c>
      <c r="T140" s="10" t="str">
        <f>IF(T137="","",DSUM('Rozpis zápasů'!$F$1:$O$162,$B140,T136:T137))</f>
        <v/>
      </c>
      <c r="U140" s="10" t="str">
        <f>IF(U137="","",DSUM('Rozpis zápasů'!$F$1:$O$162,$B140,U136:U137))</f>
        <v/>
      </c>
      <c r="V140" s="10" t="str">
        <f>IF(V137="","",DSUM('Rozpis zápasů'!$F$1:$O$162,$B140,V136:V137))</f>
        <v/>
      </c>
      <c r="W140" s="10" t="str">
        <f>IF(W137="","",DSUM('Rozpis zápasů'!$F$1:$O$162,$B140,W136:W137))</f>
        <v/>
      </c>
      <c r="X140" s="10" t="str">
        <f>IF(X137="","",DSUM('Rozpis zápasů'!$F$1:$O$162,$B140,X136:X137))</f>
        <v/>
      </c>
      <c r="Y140" s="10" t="str">
        <f>IF(Y137="","",DSUM('Rozpis zápasů'!$F$1:$O$162,$B140,Y136:Y137))</f>
        <v/>
      </c>
      <c r="Z140" s="11" t="str">
        <f>IF(Z137="","",DSUM('Rozpis zápasů'!$F$1:$O$162,$B140,Z136:Z137))</f>
        <v/>
      </c>
      <c r="AA140" s="13" t="str">
        <f>IF(AA137="","",DSUM('Rozpis zápasů'!$F$1:$O$162,$B140,AA136:AA137))</f>
        <v/>
      </c>
      <c r="AB140" s="10">
        <f>IF(AB137="","",DSUM('Rozpis zápasů'!$F$1:$O$162,$B140,AB136:AB137))</f>
        <v>0</v>
      </c>
      <c r="AC140" s="10" t="str">
        <f>IF(AC137="","",DSUM('Rozpis zápasů'!$F$1:$O$162,$B140,AC136:AC137))</f>
        <v/>
      </c>
      <c r="AD140" s="10" t="str">
        <f>IF(AD137="","",DSUM('Rozpis zápasů'!$F$1:$O$162,$B140,AD136:AD137))</f>
        <v/>
      </c>
      <c r="AE140" s="10" t="str">
        <f>IF(AE137="","",DSUM('Rozpis zápasů'!$F$1:$O$162,$B140,AE136:AE137))</f>
        <v/>
      </c>
      <c r="AF140" s="10" t="str">
        <f>IF(AF137="","",DSUM('Rozpis zápasů'!$F$1:$O$162,$B140,AF136:AF137))</f>
        <v/>
      </c>
      <c r="AG140" s="10" t="str">
        <f>IF(AG137="","",DSUM('Rozpis zápasů'!$F$1:$O$162,$B140,AG136:AG137))</f>
        <v/>
      </c>
      <c r="AH140" s="11" t="str">
        <f>IF(AH137="","",DSUM('Rozpis zápasů'!$F$1:$O$162,$B140,AH136:AH137))</f>
        <v/>
      </c>
      <c r="AI140" s="13" t="str">
        <f>IF(AI137="","",DSUM('Rozpis zápasů'!$F$1:$O$162,$B140,AI136:AI137))</f>
        <v/>
      </c>
      <c r="AJ140" s="10" t="str">
        <f>IF(AJ137="","",DSUM('Rozpis zápasů'!$F$1:$O$162,$B140,AJ136:AJ137))</f>
        <v/>
      </c>
      <c r="AK140" s="10" t="str">
        <f>IF(AK137="","",DSUM('Rozpis zápasů'!$F$1:$O$162,$B140,AK136:AK137))</f>
        <v/>
      </c>
      <c r="AL140" s="10" t="str">
        <f>IF(AL137="","",DSUM('Rozpis zápasů'!$F$1:$O$162,$B140,AL136:AL137))</f>
        <v/>
      </c>
      <c r="AM140" s="10">
        <f>IF(AM137="","",DSUM('Rozpis zápasů'!$F$1:$O$162,$B140,AM136:AM137))</f>
        <v>0</v>
      </c>
      <c r="AN140" s="10" t="str">
        <f>IF(AN137="","",DSUM('Rozpis zápasů'!$F$1:$O$162,$B140,AN136:AN137))</f>
        <v/>
      </c>
      <c r="AO140" s="10" t="str">
        <f>IF(AO137="","",DSUM('Rozpis zápasů'!$F$1:$O$162,$B140,AO136:AO137))</f>
        <v/>
      </c>
      <c r="AP140" s="11" t="str">
        <f>IF(AP137="","",DSUM('Rozpis zápasů'!$F$1:$O$162,$B140,AP136:AP137))</f>
        <v/>
      </c>
      <c r="AQ140" s="13" t="str">
        <f>IF(AQ137="","",DSUM('Rozpis zápasů'!$F$1:$O$162,$B140,AQ136:AQ137))</f>
        <v/>
      </c>
      <c r="AR140" s="10" t="str">
        <f>IF(AR137="","",DSUM('Rozpis zápasů'!$F$1:$O$162,$B140,AR136:AR137))</f>
        <v/>
      </c>
      <c r="AS140" s="10">
        <f>IF(AS137="","",DSUM('Rozpis zápasů'!$F$1:$O$162,$B140,AS136:AS137))</f>
        <v>0</v>
      </c>
      <c r="AT140" s="10" t="str">
        <f>IF(AT137="","",DSUM('Rozpis zápasů'!$F$1:$O$162,$B140,AT136:AT137))</f>
        <v/>
      </c>
      <c r="AU140" s="10" t="str">
        <f>IF(AU137="","",DSUM('Rozpis zápasů'!$F$1:$O$162,$B140,AU136:AU137))</f>
        <v/>
      </c>
      <c r="AV140" s="10" t="str">
        <f>IF(AV137="","",DSUM('Rozpis zápasů'!$F$1:$O$162,$B140,AV136:AV137))</f>
        <v/>
      </c>
      <c r="AW140" s="10" t="str">
        <f>IF(AW137="","",DSUM('Rozpis zápasů'!$F$1:$O$162,$B140,AW136:AW137))</f>
        <v/>
      </c>
      <c r="AX140" s="11" t="str">
        <f>IF(AX137="","",DSUM('Rozpis zápasů'!$F$1:$O$162,$B140,AX136:AX137))</f>
        <v/>
      </c>
      <c r="AY140" s="13" t="str">
        <f>IF(AY137="","",DSUM('Rozpis zápasů'!$F$1:$O$162,$B140,AY136:AY137))</f>
        <v/>
      </c>
      <c r="AZ140" s="10" t="str">
        <f>IF(AZ137="","",DSUM('Rozpis zápasů'!$F$1:$O$162,$B140,AZ136:AZ137))</f>
        <v/>
      </c>
      <c r="BA140" s="10" t="str">
        <f>IF(BA137="","",DSUM('Rozpis zápasů'!$F$1:$O$162,$B140,BA136:BA137))</f>
        <v/>
      </c>
      <c r="BB140" s="10" t="str">
        <f>IF(BB137="","",DSUM('Rozpis zápasů'!$F$1:$O$162,$B140,BB136:BB137))</f>
        <v/>
      </c>
      <c r="BC140" s="10" t="str">
        <f>IF(BC137="","",DSUM('Rozpis zápasů'!$F$1:$O$162,$B140,BC136:BC137))</f>
        <v/>
      </c>
      <c r="BD140" s="10" t="str">
        <f>IF(BD137="","",DSUM('Rozpis zápasů'!$F$1:$O$162,$B140,BD136:BD137))</f>
        <v/>
      </c>
      <c r="BE140" s="10" t="str">
        <f>IF(BE137="","",DSUM('Rozpis zápasů'!$F$1:$O$162,$B140,BE136:BE137))</f>
        <v/>
      </c>
      <c r="BF140" s="11" t="str">
        <f>IF(BF137="","",DSUM('Rozpis zápasů'!$F$1:$O$162,$B140,BF136:BF137))</f>
        <v/>
      </c>
      <c r="BG140" s="13" t="str">
        <f>IF(BG137="","",DSUM('Rozpis zápasů'!$F$1:$O$162,$B140,BG136:BG137))</f>
        <v/>
      </c>
      <c r="BH140" s="10" t="str">
        <f>IF(BH137="","",DSUM('Rozpis zápasů'!$F$1:$O$162,$B140,BH136:BH137))</f>
        <v/>
      </c>
      <c r="BI140" s="10" t="str">
        <f>IF(BI137="","",DSUM('Rozpis zápasů'!$F$1:$O$162,$B140,BI136:BI137))</f>
        <v/>
      </c>
      <c r="BJ140" s="10" t="str">
        <f>IF(BJ137="","",DSUM('Rozpis zápasů'!$F$1:$O$162,$B140,BJ136:BJ137))</f>
        <v/>
      </c>
      <c r="BK140" s="10" t="str">
        <f>IF(BK137="","",DSUM('Rozpis zápasů'!$F$1:$O$162,$B140,BK136:BK137))</f>
        <v/>
      </c>
      <c r="BL140" s="10" t="str">
        <f>IF(BL137="","",DSUM('Rozpis zápasů'!$F$1:$O$162,$B140,BL136:BL137))</f>
        <v/>
      </c>
      <c r="BM140" s="10" t="str">
        <f>IF(BM137="","",DSUM('Rozpis zápasů'!$F$1:$O$162,$B140,BM136:BM137))</f>
        <v/>
      </c>
      <c r="BN140" s="11" t="str">
        <f>IF(BN137="","",DSUM('Rozpis zápasů'!$F$1:$O$162,$B140,BN136:BN137))</f>
        <v/>
      </c>
    </row>
    <row r="141" spans="1:66" ht="15.75" x14ac:dyDescent="0.25">
      <c r="A141" s="2100" t="s">
        <v>138</v>
      </c>
      <c r="B141" s="2101"/>
      <c r="C141" s="28">
        <f t="shared" ref="C141:AH141" si="329">SUM(C138,C133)</f>
        <v>0</v>
      </c>
      <c r="D141" s="29">
        <f t="shared" si="329"/>
        <v>0</v>
      </c>
      <c r="E141" s="29">
        <f t="shared" si="329"/>
        <v>0</v>
      </c>
      <c r="F141" s="29">
        <f t="shared" si="329"/>
        <v>0</v>
      </c>
      <c r="G141" s="29">
        <f t="shared" si="329"/>
        <v>0</v>
      </c>
      <c r="H141" s="29">
        <f t="shared" si="329"/>
        <v>0</v>
      </c>
      <c r="I141" s="29">
        <f t="shared" si="329"/>
        <v>0</v>
      </c>
      <c r="J141" s="30">
        <f t="shared" si="329"/>
        <v>0</v>
      </c>
      <c r="K141" s="28">
        <f t="shared" si="329"/>
        <v>0</v>
      </c>
      <c r="L141" s="29">
        <f t="shared" si="329"/>
        <v>0</v>
      </c>
      <c r="M141" s="29">
        <f t="shared" si="329"/>
        <v>0</v>
      </c>
      <c r="N141" s="29">
        <f t="shared" si="329"/>
        <v>0</v>
      </c>
      <c r="O141" s="29">
        <f t="shared" si="329"/>
        <v>0</v>
      </c>
      <c r="P141" s="29">
        <f t="shared" si="329"/>
        <v>0</v>
      </c>
      <c r="Q141" s="29">
        <f t="shared" si="329"/>
        <v>0</v>
      </c>
      <c r="R141" s="30">
        <f t="shared" si="329"/>
        <v>0</v>
      </c>
      <c r="S141" s="28">
        <f t="shared" si="329"/>
        <v>0</v>
      </c>
      <c r="T141" s="29">
        <f t="shared" si="329"/>
        <v>0</v>
      </c>
      <c r="U141" s="29">
        <f t="shared" si="329"/>
        <v>0</v>
      </c>
      <c r="V141" s="29">
        <f t="shared" si="329"/>
        <v>0</v>
      </c>
      <c r="W141" s="29">
        <f t="shared" si="329"/>
        <v>0</v>
      </c>
      <c r="X141" s="29">
        <f t="shared" si="329"/>
        <v>0</v>
      </c>
      <c r="Y141" s="29">
        <f t="shared" si="329"/>
        <v>0</v>
      </c>
      <c r="Z141" s="30">
        <f t="shared" si="329"/>
        <v>0</v>
      </c>
      <c r="AA141" s="28">
        <f t="shared" si="329"/>
        <v>0</v>
      </c>
      <c r="AB141" s="29">
        <f t="shared" si="329"/>
        <v>0</v>
      </c>
      <c r="AC141" s="29">
        <f t="shared" si="329"/>
        <v>0</v>
      </c>
      <c r="AD141" s="29">
        <f t="shared" si="329"/>
        <v>0</v>
      </c>
      <c r="AE141" s="29">
        <f t="shared" si="329"/>
        <v>0</v>
      </c>
      <c r="AF141" s="29">
        <f t="shared" si="329"/>
        <v>0</v>
      </c>
      <c r="AG141" s="29">
        <f t="shared" si="329"/>
        <v>0</v>
      </c>
      <c r="AH141" s="30">
        <f t="shared" si="329"/>
        <v>0</v>
      </c>
      <c r="AI141" s="28">
        <f t="shared" ref="AI141:BN141" si="330">SUM(AI138,AI133)</f>
        <v>0</v>
      </c>
      <c r="AJ141" s="29">
        <f t="shared" si="330"/>
        <v>0</v>
      </c>
      <c r="AK141" s="29">
        <f t="shared" si="330"/>
        <v>0</v>
      </c>
      <c r="AL141" s="29">
        <f t="shared" si="330"/>
        <v>0</v>
      </c>
      <c r="AM141" s="29">
        <f t="shared" si="330"/>
        <v>0</v>
      </c>
      <c r="AN141" s="29">
        <f t="shared" si="330"/>
        <v>0</v>
      </c>
      <c r="AO141" s="29">
        <f t="shared" si="330"/>
        <v>0</v>
      </c>
      <c r="AP141" s="30">
        <f t="shared" si="330"/>
        <v>0</v>
      </c>
      <c r="AQ141" s="28">
        <f t="shared" si="330"/>
        <v>0</v>
      </c>
      <c r="AR141" s="29">
        <f t="shared" si="330"/>
        <v>0</v>
      </c>
      <c r="AS141" s="29">
        <f t="shared" si="330"/>
        <v>0</v>
      </c>
      <c r="AT141" s="29">
        <f t="shared" si="330"/>
        <v>0</v>
      </c>
      <c r="AU141" s="29">
        <f t="shared" si="330"/>
        <v>0</v>
      </c>
      <c r="AV141" s="29">
        <f t="shared" si="330"/>
        <v>0</v>
      </c>
      <c r="AW141" s="29">
        <f t="shared" si="330"/>
        <v>0</v>
      </c>
      <c r="AX141" s="30">
        <f t="shared" si="330"/>
        <v>0</v>
      </c>
      <c r="AY141" s="28">
        <f t="shared" si="330"/>
        <v>0</v>
      </c>
      <c r="AZ141" s="29">
        <f t="shared" si="330"/>
        <v>0</v>
      </c>
      <c r="BA141" s="29">
        <f t="shared" si="330"/>
        <v>0</v>
      </c>
      <c r="BB141" s="29">
        <f t="shared" si="330"/>
        <v>0</v>
      </c>
      <c r="BC141" s="29">
        <f t="shared" si="330"/>
        <v>0</v>
      </c>
      <c r="BD141" s="29">
        <f t="shared" si="330"/>
        <v>0</v>
      </c>
      <c r="BE141" s="29">
        <f t="shared" si="330"/>
        <v>0</v>
      </c>
      <c r="BF141" s="30">
        <f t="shared" si="330"/>
        <v>0</v>
      </c>
      <c r="BG141" s="28">
        <f t="shared" si="330"/>
        <v>0</v>
      </c>
      <c r="BH141" s="29">
        <f t="shared" si="330"/>
        <v>0</v>
      </c>
      <c r="BI141" s="29">
        <f t="shared" si="330"/>
        <v>0</v>
      </c>
      <c r="BJ141" s="29">
        <f t="shared" si="330"/>
        <v>0</v>
      </c>
      <c r="BK141" s="29">
        <f t="shared" si="330"/>
        <v>0</v>
      </c>
      <c r="BL141" s="29">
        <f t="shared" si="330"/>
        <v>0</v>
      </c>
      <c r="BM141" s="29">
        <f t="shared" si="330"/>
        <v>0</v>
      </c>
      <c r="BN141" s="30">
        <f t="shared" si="330"/>
        <v>0</v>
      </c>
    </row>
    <row r="142" spans="1:66" ht="15.75" x14ac:dyDescent="0.25">
      <c r="A142" s="2102" t="s">
        <v>139</v>
      </c>
      <c r="B142" s="2103"/>
      <c r="C142" s="31">
        <f t="shared" ref="C142:AH142" si="331">SUM(C139,C134)</f>
        <v>0</v>
      </c>
      <c r="D142" s="32">
        <f t="shared" si="331"/>
        <v>0</v>
      </c>
      <c r="E142" s="32">
        <f t="shared" si="331"/>
        <v>0</v>
      </c>
      <c r="F142" s="32">
        <f t="shared" si="331"/>
        <v>0</v>
      </c>
      <c r="G142" s="32">
        <f t="shared" si="331"/>
        <v>0</v>
      </c>
      <c r="H142" s="32">
        <f t="shared" si="331"/>
        <v>0</v>
      </c>
      <c r="I142" s="32">
        <f t="shared" si="331"/>
        <v>0</v>
      </c>
      <c r="J142" s="33">
        <f t="shared" si="331"/>
        <v>0</v>
      </c>
      <c r="K142" s="31">
        <f t="shared" si="331"/>
        <v>0</v>
      </c>
      <c r="L142" s="32">
        <f t="shared" si="331"/>
        <v>0</v>
      </c>
      <c r="M142" s="32">
        <f t="shared" si="331"/>
        <v>0</v>
      </c>
      <c r="N142" s="32">
        <f t="shared" si="331"/>
        <v>0</v>
      </c>
      <c r="O142" s="32">
        <f t="shared" si="331"/>
        <v>0</v>
      </c>
      <c r="P142" s="32">
        <f t="shared" si="331"/>
        <v>0</v>
      </c>
      <c r="Q142" s="32">
        <f t="shared" si="331"/>
        <v>0</v>
      </c>
      <c r="R142" s="33">
        <f t="shared" si="331"/>
        <v>0</v>
      </c>
      <c r="S142" s="31">
        <f t="shared" si="331"/>
        <v>0</v>
      </c>
      <c r="T142" s="32">
        <f t="shared" si="331"/>
        <v>0</v>
      </c>
      <c r="U142" s="32">
        <f t="shared" si="331"/>
        <v>0</v>
      </c>
      <c r="V142" s="32">
        <f t="shared" si="331"/>
        <v>0</v>
      </c>
      <c r="W142" s="32">
        <f t="shared" si="331"/>
        <v>0</v>
      </c>
      <c r="X142" s="32">
        <f t="shared" si="331"/>
        <v>0</v>
      </c>
      <c r="Y142" s="32">
        <f t="shared" si="331"/>
        <v>0</v>
      </c>
      <c r="Z142" s="33">
        <f t="shared" si="331"/>
        <v>0</v>
      </c>
      <c r="AA142" s="31">
        <f t="shared" si="331"/>
        <v>0</v>
      </c>
      <c r="AB142" s="32">
        <f t="shared" si="331"/>
        <v>0</v>
      </c>
      <c r="AC142" s="32">
        <f t="shared" si="331"/>
        <v>0</v>
      </c>
      <c r="AD142" s="32">
        <f t="shared" si="331"/>
        <v>0</v>
      </c>
      <c r="AE142" s="32">
        <f t="shared" si="331"/>
        <v>0</v>
      </c>
      <c r="AF142" s="32">
        <f t="shared" si="331"/>
        <v>0</v>
      </c>
      <c r="AG142" s="32">
        <f t="shared" si="331"/>
        <v>0</v>
      </c>
      <c r="AH142" s="33">
        <f t="shared" si="331"/>
        <v>0</v>
      </c>
      <c r="AI142" s="31">
        <f t="shared" ref="AI142:BN142" si="332">SUM(AI139,AI134)</f>
        <v>0</v>
      </c>
      <c r="AJ142" s="32">
        <f t="shared" si="332"/>
        <v>0</v>
      </c>
      <c r="AK142" s="32">
        <f t="shared" si="332"/>
        <v>0</v>
      </c>
      <c r="AL142" s="32">
        <f t="shared" si="332"/>
        <v>0</v>
      </c>
      <c r="AM142" s="32">
        <f t="shared" si="332"/>
        <v>0</v>
      </c>
      <c r="AN142" s="32">
        <f t="shared" si="332"/>
        <v>0</v>
      </c>
      <c r="AO142" s="32">
        <f t="shared" si="332"/>
        <v>0</v>
      </c>
      <c r="AP142" s="33">
        <f t="shared" si="332"/>
        <v>0</v>
      </c>
      <c r="AQ142" s="31">
        <f t="shared" si="332"/>
        <v>0</v>
      </c>
      <c r="AR142" s="32">
        <f t="shared" si="332"/>
        <v>0</v>
      </c>
      <c r="AS142" s="32">
        <f t="shared" si="332"/>
        <v>0</v>
      </c>
      <c r="AT142" s="32">
        <f t="shared" si="332"/>
        <v>0</v>
      </c>
      <c r="AU142" s="32">
        <f t="shared" si="332"/>
        <v>0</v>
      </c>
      <c r="AV142" s="32">
        <f t="shared" si="332"/>
        <v>0</v>
      </c>
      <c r="AW142" s="32">
        <f t="shared" si="332"/>
        <v>0</v>
      </c>
      <c r="AX142" s="33">
        <f t="shared" si="332"/>
        <v>0</v>
      </c>
      <c r="AY142" s="31">
        <f t="shared" si="332"/>
        <v>0</v>
      </c>
      <c r="AZ142" s="32">
        <f t="shared" si="332"/>
        <v>0</v>
      </c>
      <c r="BA142" s="32">
        <f t="shared" si="332"/>
        <v>0</v>
      </c>
      <c r="BB142" s="32">
        <f t="shared" si="332"/>
        <v>0</v>
      </c>
      <c r="BC142" s="32">
        <f t="shared" si="332"/>
        <v>0</v>
      </c>
      <c r="BD142" s="32">
        <f t="shared" si="332"/>
        <v>0</v>
      </c>
      <c r="BE142" s="32">
        <f t="shared" si="332"/>
        <v>0</v>
      </c>
      <c r="BF142" s="33">
        <f t="shared" si="332"/>
        <v>0</v>
      </c>
      <c r="BG142" s="31">
        <f t="shared" si="332"/>
        <v>0</v>
      </c>
      <c r="BH142" s="32">
        <f t="shared" si="332"/>
        <v>0</v>
      </c>
      <c r="BI142" s="32">
        <f t="shared" si="332"/>
        <v>0</v>
      </c>
      <c r="BJ142" s="32">
        <f t="shared" si="332"/>
        <v>0</v>
      </c>
      <c r="BK142" s="32">
        <f t="shared" si="332"/>
        <v>0</v>
      </c>
      <c r="BL142" s="32">
        <f t="shared" si="332"/>
        <v>0</v>
      </c>
      <c r="BM142" s="32">
        <f t="shared" si="332"/>
        <v>0</v>
      </c>
      <c r="BN142" s="33">
        <f t="shared" si="332"/>
        <v>0</v>
      </c>
    </row>
    <row r="143" spans="1:66" ht="15.75" x14ac:dyDescent="0.25">
      <c r="A143" s="2102" t="s">
        <v>140</v>
      </c>
      <c r="B143" s="2103"/>
      <c r="C143" s="31">
        <f t="shared" ref="C143:AH143" si="333">SUM(C140,C135)</f>
        <v>0</v>
      </c>
      <c r="D143" s="32">
        <f t="shared" si="333"/>
        <v>0</v>
      </c>
      <c r="E143" s="32">
        <f t="shared" si="333"/>
        <v>0</v>
      </c>
      <c r="F143" s="32">
        <f t="shared" si="333"/>
        <v>0</v>
      </c>
      <c r="G143" s="32">
        <f t="shared" si="333"/>
        <v>0</v>
      </c>
      <c r="H143" s="32">
        <f t="shared" si="333"/>
        <v>0</v>
      </c>
      <c r="I143" s="32">
        <f t="shared" si="333"/>
        <v>0</v>
      </c>
      <c r="J143" s="33">
        <f t="shared" si="333"/>
        <v>0</v>
      </c>
      <c r="K143" s="31">
        <f t="shared" si="333"/>
        <v>0</v>
      </c>
      <c r="L143" s="32">
        <f t="shared" si="333"/>
        <v>0</v>
      </c>
      <c r="M143" s="32">
        <f t="shared" si="333"/>
        <v>0</v>
      </c>
      <c r="N143" s="32">
        <f t="shared" si="333"/>
        <v>0</v>
      </c>
      <c r="O143" s="32">
        <f t="shared" si="333"/>
        <v>0</v>
      </c>
      <c r="P143" s="32">
        <f t="shared" si="333"/>
        <v>0</v>
      </c>
      <c r="Q143" s="32">
        <f t="shared" si="333"/>
        <v>0</v>
      </c>
      <c r="R143" s="33">
        <f t="shared" si="333"/>
        <v>0</v>
      </c>
      <c r="S143" s="31">
        <f t="shared" si="333"/>
        <v>0</v>
      </c>
      <c r="T143" s="32">
        <f t="shared" si="333"/>
        <v>0</v>
      </c>
      <c r="U143" s="32">
        <f t="shared" si="333"/>
        <v>0</v>
      </c>
      <c r="V143" s="32">
        <f t="shared" si="333"/>
        <v>0</v>
      </c>
      <c r="W143" s="32">
        <f t="shared" si="333"/>
        <v>0</v>
      </c>
      <c r="X143" s="32">
        <f t="shared" si="333"/>
        <v>0</v>
      </c>
      <c r="Y143" s="32">
        <f t="shared" si="333"/>
        <v>0</v>
      </c>
      <c r="Z143" s="33">
        <f t="shared" si="333"/>
        <v>0</v>
      </c>
      <c r="AA143" s="31">
        <f t="shared" si="333"/>
        <v>0</v>
      </c>
      <c r="AB143" s="32">
        <f t="shared" si="333"/>
        <v>0</v>
      </c>
      <c r="AC143" s="32">
        <f t="shared" si="333"/>
        <v>0</v>
      </c>
      <c r="AD143" s="32">
        <f t="shared" si="333"/>
        <v>0</v>
      </c>
      <c r="AE143" s="32">
        <f t="shared" si="333"/>
        <v>0</v>
      </c>
      <c r="AF143" s="32">
        <f t="shared" si="333"/>
        <v>0</v>
      </c>
      <c r="AG143" s="32">
        <f t="shared" si="333"/>
        <v>0</v>
      </c>
      <c r="AH143" s="33">
        <f t="shared" si="333"/>
        <v>0</v>
      </c>
      <c r="AI143" s="31">
        <f t="shared" ref="AI143:BN143" si="334">SUM(AI140,AI135)</f>
        <v>0</v>
      </c>
      <c r="AJ143" s="32">
        <f t="shared" si="334"/>
        <v>0</v>
      </c>
      <c r="AK143" s="32">
        <f t="shared" si="334"/>
        <v>0</v>
      </c>
      <c r="AL143" s="32">
        <f t="shared" si="334"/>
        <v>0</v>
      </c>
      <c r="AM143" s="32">
        <f t="shared" si="334"/>
        <v>0</v>
      </c>
      <c r="AN143" s="32">
        <f t="shared" si="334"/>
        <v>0</v>
      </c>
      <c r="AO143" s="32">
        <f t="shared" si="334"/>
        <v>0</v>
      </c>
      <c r="AP143" s="33">
        <f t="shared" si="334"/>
        <v>0</v>
      </c>
      <c r="AQ143" s="31">
        <f t="shared" si="334"/>
        <v>0</v>
      </c>
      <c r="AR143" s="32">
        <f t="shared" si="334"/>
        <v>0</v>
      </c>
      <c r="AS143" s="32">
        <f t="shared" si="334"/>
        <v>0</v>
      </c>
      <c r="AT143" s="32">
        <f t="shared" si="334"/>
        <v>0</v>
      </c>
      <c r="AU143" s="32">
        <f t="shared" si="334"/>
        <v>0</v>
      </c>
      <c r="AV143" s="32">
        <f t="shared" si="334"/>
        <v>0</v>
      </c>
      <c r="AW143" s="32">
        <f t="shared" si="334"/>
        <v>0</v>
      </c>
      <c r="AX143" s="33">
        <f t="shared" si="334"/>
        <v>0</v>
      </c>
      <c r="AY143" s="31">
        <f t="shared" si="334"/>
        <v>0</v>
      </c>
      <c r="AZ143" s="32">
        <f t="shared" si="334"/>
        <v>0</v>
      </c>
      <c r="BA143" s="32">
        <f t="shared" si="334"/>
        <v>0</v>
      </c>
      <c r="BB143" s="32">
        <f t="shared" si="334"/>
        <v>0</v>
      </c>
      <c r="BC143" s="32">
        <f t="shared" si="334"/>
        <v>0</v>
      </c>
      <c r="BD143" s="32">
        <f t="shared" si="334"/>
        <v>0</v>
      </c>
      <c r="BE143" s="32">
        <f t="shared" si="334"/>
        <v>0</v>
      </c>
      <c r="BF143" s="33">
        <f t="shared" si="334"/>
        <v>0</v>
      </c>
      <c r="BG143" s="31">
        <f t="shared" si="334"/>
        <v>0</v>
      </c>
      <c r="BH143" s="32">
        <f t="shared" si="334"/>
        <v>0</v>
      </c>
      <c r="BI143" s="32">
        <f t="shared" si="334"/>
        <v>0</v>
      </c>
      <c r="BJ143" s="32">
        <f t="shared" si="334"/>
        <v>0</v>
      </c>
      <c r="BK143" s="32">
        <f t="shared" si="334"/>
        <v>0</v>
      </c>
      <c r="BL143" s="32">
        <f t="shared" si="334"/>
        <v>0</v>
      </c>
      <c r="BM143" s="32">
        <f t="shared" si="334"/>
        <v>0</v>
      </c>
      <c r="BN143" s="33">
        <f t="shared" si="334"/>
        <v>0</v>
      </c>
    </row>
    <row r="144" spans="1:66" ht="15.75" x14ac:dyDescent="0.25">
      <c r="A144" s="2102" t="s">
        <v>141</v>
      </c>
      <c r="B144" s="2103"/>
      <c r="C144" s="49" t="str">
        <f t="shared" ref="C144:AH144" si="335">IF(C132="","",C142-C143)</f>
        <v/>
      </c>
      <c r="D144" s="50" t="str">
        <f t="shared" si="335"/>
        <v/>
      </c>
      <c r="E144" s="50" t="str">
        <f t="shared" si="335"/>
        <v/>
      </c>
      <c r="F144" s="50">
        <f t="shared" si="335"/>
        <v>0</v>
      </c>
      <c r="G144" s="50" t="str">
        <f t="shared" si="335"/>
        <v/>
      </c>
      <c r="H144" s="50" t="str">
        <f t="shared" si="335"/>
        <v/>
      </c>
      <c r="I144" s="50" t="str">
        <f t="shared" si="335"/>
        <v/>
      </c>
      <c r="J144" s="51" t="str">
        <f t="shared" si="335"/>
        <v/>
      </c>
      <c r="K144" s="49" t="str">
        <f t="shared" si="335"/>
        <v/>
      </c>
      <c r="L144" s="50" t="str">
        <f t="shared" si="335"/>
        <v/>
      </c>
      <c r="M144" s="50" t="str">
        <f t="shared" si="335"/>
        <v/>
      </c>
      <c r="N144" s="50" t="str">
        <f t="shared" si="335"/>
        <v/>
      </c>
      <c r="O144" s="50" t="str">
        <f t="shared" si="335"/>
        <v/>
      </c>
      <c r="P144" s="50">
        <f t="shared" si="335"/>
        <v>0</v>
      </c>
      <c r="Q144" s="50" t="str">
        <f t="shared" si="335"/>
        <v/>
      </c>
      <c r="R144" s="51" t="str">
        <f t="shared" si="335"/>
        <v/>
      </c>
      <c r="S144" s="49">
        <f t="shared" si="335"/>
        <v>0</v>
      </c>
      <c r="T144" s="50" t="str">
        <f t="shared" si="335"/>
        <v/>
      </c>
      <c r="U144" s="50" t="str">
        <f t="shared" si="335"/>
        <v/>
      </c>
      <c r="V144" s="50" t="str">
        <f t="shared" si="335"/>
        <v/>
      </c>
      <c r="W144" s="50" t="str">
        <f t="shared" si="335"/>
        <v/>
      </c>
      <c r="X144" s="50" t="str">
        <f t="shared" si="335"/>
        <v/>
      </c>
      <c r="Y144" s="50" t="str">
        <f t="shared" si="335"/>
        <v/>
      </c>
      <c r="Z144" s="51" t="str">
        <f t="shared" si="335"/>
        <v/>
      </c>
      <c r="AA144" s="49" t="str">
        <f t="shared" si="335"/>
        <v/>
      </c>
      <c r="AB144" s="50">
        <f t="shared" si="335"/>
        <v>0</v>
      </c>
      <c r="AC144" s="50" t="str">
        <f t="shared" si="335"/>
        <v/>
      </c>
      <c r="AD144" s="50" t="str">
        <f t="shared" si="335"/>
        <v/>
      </c>
      <c r="AE144" s="50" t="str">
        <f t="shared" si="335"/>
        <v/>
      </c>
      <c r="AF144" s="50" t="str">
        <f t="shared" si="335"/>
        <v/>
      </c>
      <c r="AG144" s="50" t="str">
        <f t="shared" si="335"/>
        <v/>
      </c>
      <c r="AH144" s="51" t="str">
        <f t="shared" si="335"/>
        <v/>
      </c>
      <c r="AI144" s="49" t="str">
        <f t="shared" ref="AI144:BN144" si="336">IF(AI132="","",AI142-AI143)</f>
        <v/>
      </c>
      <c r="AJ144" s="50" t="str">
        <f t="shared" si="336"/>
        <v/>
      </c>
      <c r="AK144" s="50" t="str">
        <f t="shared" si="336"/>
        <v/>
      </c>
      <c r="AL144" s="50" t="str">
        <f t="shared" si="336"/>
        <v/>
      </c>
      <c r="AM144" s="50">
        <f t="shared" si="336"/>
        <v>0</v>
      </c>
      <c r="AN144" s="50" t="str">
        <f t="shared" si="336"/>
        <v/>
      </c>
      <c r="AO144" s="50" t="str">
        <f t="shared" si="336"/>
        <v/>
      </c>
      <c r="AP144" s="51" t="str">
        <f t="shared" si="336"/>
        <v/>
      </c>
      <c r="AQ144" s="49" t="str">
        <f t="shared" si="336"/>
        <v/>
      </c>
      <c r="AR144" s="50" t="str">
        <f t="shared" si="336"/>
        <v/>
      </c>
      <c r="AS144" s="50">
        <f t="shared" si="336"/>
        <v>0</v>
      </c>
      <c r="AT144" s="50" t="str">
        <f t="shared" si="336"/>
        <v/>
      </c>
      <c r="AU144" s="50" t="str">
        <f t="shared" si="336"/>
        <v/>
      </c>
      <c r="AV144" s="50" t="str">
        <f t="shared" si="336"/>
        <v/>
      </c>
      <c r="AW144" s="50" t="str">
        <f t="shared" si="336"/>
        <v/>
      </c>
      <c r="AX144" s="51" t="str">
        <f t="shared" si="336"/>
        <v/>
      </c>
      <c r="AY144" s="49" t="str">
        <f t="shared" si="336"/>
        <v/>
      </c>
      <c r="AZ144" s="50" t="str">
        <f t="shared" si="336"/>
        <v/>
      </c>
      <c r="BA144" s="50" t="str">
        <f t="shared" si="336"/>
        <v/>
      </c>
      <c r="BB144" s="50" t="str">
        <f t="shared" si="336"/>
        <v/>
      </c>
      <c r="BC144" s="50" t="str">
        <f t="shared" si="336"/>
        <v/>
      </c>
      <c r="BD144" s="50" t="str">
        <f t="shared" si="336"/>
        <v/>
      </c>
      <c r="BE144" s="50" t="str">
        <f t="shared" si="336"/>
        <v/>
      </c>
      <c r="BF144" s="51" t="str">
        <f t="shared" si="336"/>
        <v/>
      </c>
      <c r="BG144" s="49" t="str">
        <f t="shared" si="336"/>
        <v/>
      </c>
      <c r="BH144" s="50" t="str">
        <f t="shared" si="336"/>
        <v/>
      </c>
      <c r="BI144" s="50" t="str">
        <f t="shared" si="336"/>
        <v/>
      </c>
      <c r="BJ144" s="50" t="str">
        <f t="shared" si="336"/>
        <v/>
      </c>
      <c r="BK144" s="50" t="str">
        <f t="shared" si="336"/>
        <v/>
      </c>
      <c r="BL144" s="50" t="str">
        <f t="shared" si="336"/>
        <v/>
      </c>
      <c r="BM144" s="50" t="str">
        <f t="shared" si="336"/>
        <v/>
      </c>
      <c r="BN144" s="51" t="str">
        <f t="shared" si="336"/>
        <v/>
      </c>
    </row>
    <row r="145" spans="1:66" ht="30.75" customHeight="1" thickBot="1" x14ac:dyDescent="0.3">
      <c r="A145" s="2104" t="s">
        <v>142</v>
      </c>
      <c r="B145" s="2105"/>
      <c r="C145" s="67" t="str">
        <f t="shared" ref="C145:AH145" si="337">IF(C132="","",IF(C143=0,MAX($C$123:$J$123)+1,C142/C143))</f>
        <v/>
      </c>
      <c r="D145" s="68" t="str">
        <f t="shared" si="337"/>
        <v/>
      </c>
      <c r="E145" s="68" t="str">
        <f t="shared" si="337"/>
        <v/>
      </c>
      <c r="F145" s="68">
        <f t="shared" si="337"/>
        <v>11</v>
      </c>
      <c r="G145" s="68" t="str">
        <f t="shared" si="337"/>
        <v/>
      </c>
      <c r="H145" s="68" t="str">
        <f t="shared" si="337"/>
        <v/>
      </c>
      <c r="I145" s="68" t="str">
        <f t="shared" si="337"/>
        <v/>
      </c>
      <c r="J145" s="69" t="str">
        <f t="shared" si="337"/>
        <v/>
      </c>
      <c r="K145" s="67" t="str">
        <f t="shared" si="337"/>
        <v/>
      </c>
      <c r="L145" s="68" t="str">
        <f t="shared" si="337"/>
        <v/>
      </c>
      <c r="M145" s="68" t="str">
        <f t="shared" si="337"/>
        <v/>
      </c>
      <c r="N145" s="68" t="str">
        <f t="shared" si="337"/>
        <v/>
      </c>
      <c r="O145" s="68" t="str">
        <f t="shared" si="337"/>
        <v/>
      </c>
      <c r="P145" s="68">
        <f t="shared" si="337"/>
        <v>11</v>
      </c>
      <c r="Q145" s="68" t="str">
        <f t="shared" si="337"/>
        <v/>
      </c>
      <c r="R145" s="69" t="str">
        <f t="shared" si="337"/>
        <v/>
      </c>
      <c r="S145" s="67">
        <f t="shared" si="337"/>
        <v>11</v>
      </c>
      <c r="T145" s="68" t="str">
        <f t="shared" si="337"/>
        <v/>
      </c>
      <c r="U145" s="68" t="str">
        <f t="shared" si="337"/>
        <v/>
      </c>
      <c r="V145" s="68" t="str">
        <f t="shared" si="337"/>
        <v/>
      </c>
      <c r="W145" s="68" t="str">
        <f t="shared" si="337"/>
        <v/>
      </c>
      <c r="X145" s="68" t="str">
        <f t="shared" si="337"/>
        <v/>
      </c>
      <c r="Y145" s="68" t="str">
        <f t="shared" si="337"/>
        <v/>
      </c>
      <c r="Z145" s="69" t="str">
        <f t="shared" si="337"/>
        <v/>
      </c>
      <c r="AA145" s="67" t="str">
        <f t="shared" si="337"/>
        <v/>
      </c>
      <c r="AB145" s="68">
        <f t="shared" si="337"/>
        <v>11</v>
      </c>
      <c r="AC145" s="68" t="str">
        <f t="shared" si="337"/>
        <v/>
      </c>
      <c r="AD145" s="68" t="str">
        <f t="shared" si="337"/>
        <v/>
      </c>
      <c r="AE145" s="68" t="str">
        <f t="shared" si="337"/>
        <v/>
      </c>
      <c r="AF145" s="68" t="str">
        <f t="shared" si="337"/>
        <v/>
      </c>
      <c r="AG145" s="68" t="str">
        <f t="shared" si="337"/>
        <v/>
      </c>
      <c r="AH145" s="69" t="str">
        <f t="shared" si="337"/>
        <v/>
      </c>
      <c r="AI145" s="67" t="str">
        <f t="shared" ref="AI145:BN145" si="338">IF(AI132="","",IF(AI143=0,MAX($C$123:$J$123)+1,AI142/AI143))</f>
        <v/>
      </c>
      <c r="AJ145" s="68" t="str">
        <f t="shared" si="338"/>
        <v/>
      </c>
      <c r="AK145" s="68" t="str">
        <f t="shared" si="338"/>
        <v/>
      </c>
      <c r="AL145" s="68" t="str">
        <f t="shared" si="338"/>
        <v/>
      </c>
      <c r="AM145" s="68">
        <f t="shared" si="338"/>
        <v>11</v>
      </c>
      <c r="AN145" s="68" t="str">
        <f t="shared" si="338"/>
        <v/>
      </c>
      <c r="AO145" s="68" t="str">
        <f t="shared" si="338"/>
        <v/>
      </c>
      <c r="AP145" s="69" t="str">
        <f t="shared" si="338"/>
        <v/>
      </c>
      <c r="AQ145" s="67" t="str">
        <f t="shared" si="338"/>
        <v/>
      </c>
      <c r="AR145" s="68" t="str">
        <f t="shared" si="338"/>
        <v/>
      </c>
      <c r="AS145" s="68">
        <f t="shared" si="338"/>
        <v>11</v>
      </c>
      <c r="AT145" s="68" t="str">
        <f t="shared" si="338"/>
        <v/>
      </c>
      <c r="AU145" s="68" t="str">
        <f t="shared" si="338"/>
        <v/>
      </c>
      <c r="AV145" s="68" t="str">
        <f t="shared" si="338"/>
        <v/>
      </c>
      <c r="AW145" s="68" t="str">
        <f t="shared" si="338"/>
        <v/>
      </c>
      <c r="AX145" s="69" t="str">
        <f t="shared" si="338"/>
        <v/>
      </c>
      <c r="AY145" s="67" t="str">
        <f t="shared" si="338"/>
        <v/>
      </c>
      <c r="AZ145" s="68" t="str">
        <f t="shared" si="338"/>
        <v/>
      </c>
      <c r="BA145" s="68" t="str">
        <f t="shared" si="338"/>
        <v/>
      </c>
      <c r="BB145" s="68" t="str">
        <f t="shared" si="338"/>
        <v/>
      </c>
      <c r="BC145" s="68" t="str">
        <f t="shared" si="338"/>
        <v/>
      </c>
      <c r="BD145" s="68" t="str">
        <f t="shared" si="338"/>
        <v/>
      </c>
      <c r="BE145" s="68" t="str">
        <f t="shared" si="338"/>
        <v/>
      </c>
      <c r="BF145" s="69" t="str">
        <f t="shared" si="338"/>
        <v/>
      </c>
      <c r="BG145" s="67" t="str">
        <f t="shared" si="338"/>
        <v/>
      </c>
      <c r="BH145" s="68" t="str">
        <f t="shared" si="338"/>
        <v/>
      </c>
      <c r="BI145" s="68" t="str">
        <f t="shared" si="338"/>
        <v/>
      </c>
      <c r="BJ145" s="68" t="str">
        <f t="shared" si="338"/>
        <v/>
      </c>
      <c r="BK145" s="68" t="str">
        <f t="shared" si="338"/>
        <v/>
      </c>
      <c r="BL145" s="68" t="str">
        <f t="shared" si="338"/>
        <v/>
      </c>
      <c r="BM145" s="68" t="str">
        <f t="shared" si="338"/>
        <v/>
      </c>
      <c r="BN145" s="69" t="str">
        <f t="shared" si="338"/>
        <v/>
      </c>
    </row>
    <row r="146" spans="1:66" ht="15.75" x14ac:dyDescent="0.25">
      <c r="A146" s="2106" t="s">
        <v>37</v>
      </c>
      <c r="B146" s="2107"/>
      <c r="C146" s="975" t="str">
        <f t="shared" ref="C146:J146" si="339">IF(C132="","",RANK(C122,$C122:$J122,0))</f>
        <v/>
      </c>
      <c r="D146" s="976" t="str">
        <f t="shared" si="339"/>
        <v/>
      </c>
      <c r="E146" s="976" t="str">
        <f t="shared" si="339"/>
        <v/>
      </c>
      <c r="F146" s="976">
        <f t="shared" si="339"/>
        <v>1</v>
      </c>
      <c r="G146" s="976" t="str">
        <f t="shared" si="339"/>
        <v/>
      </c>
      <c r="H146" s="976" t="str">
        <f t="shared" si="339"/>
        <v/>
      </c>
      <c r="I146" s="976" t="str">
        <f t="shared" si="339"/>
        <v/>
      </c>
      <c r="J146" s="977" t="str">
        <f t="shared" si="339"/>
        <v/>
      </c>
      <c r="K146" s="975" t="str">
        <f t="shared" ref="K146:R146" si="340">IF(K132="","",RANK(C122,$C122:$J122,0))</f>
        <v/>
      </c>
      <c r="L146" s="976" t="str">
        <f t="shared" si="340"/>
        <v/>
      </c>
      <c r="M146" s="976" t="str">
        <f t="shared" si="340"/>
        <v/>
      </c>
      <c r="N146" s="976" t="str">
        <f t="shared" si="340"/>
        <v/>
      </c>
      <c r="O146" s="976" t="str">
        <f t="shared" si="340"/>
        <v/>
      </c>
      <c r="P146" s="976">
        <f t="shared" si="340"/>
        <v>2</v>
      </c>
      <c r="Q146" s="976" t="str">
        <f t="shared" si="340"/>
        <v/>
      </c>
      <c r="R146" s="977" t="str">
        <f t="shared" si="340"/>
        <v/>
      </c>
      <c r="S146" s="975">
        <f t="shared" ref="S146:Z146" si="341">IF(S132="","",RANK(C122,$C122:$J122,0))</f>
        <v>3</v>
      </c>
      <c r="T146" s="976" t="str">
        <f t="shared" si="341"/>
        <v/>
      </c>
      <c r="U146" s="976" t="str">
        <f t="shared" si="341"/>
        <v/>
      </c>
      <c r="V146" s="976" t="str">
        <f t="shared" si="341"/>
        <v/>
      </c>
      <c r="W146" s="976" t="str">
        <f t="shared" si="341"/>
        <v/>
      </c>
      <c r="X146" s="976" t="str">
        <f t="shared" si="341"/>
        <v/>
      </c>
      <c r="Y146" s="976" t="str">
        <f t="shared" si="341"/>
        <v/>
      </c>
      <c r="Z146" s="984" t="str">
        <f t="shared" si="341"/>
        <v/>
      </c>
      <c r="AA146" s="975" t="str">
        <f t="shared" ref="AA146:AH146" si="342">IF(AA132="","",RANK(C122,$C122:$J122,0))</f>
        <v/>
      </c>
      <c r="AB146" s="976">
        <f t="shared" si="342"/>
        <v>4</v>
      </c>
      <c r="AC146" s="976" t="str">
        <f t="shared" si="342"/>
        <v/>
      </c>
      <c r="AD146" s="976" t="str">
        <f t="shared" si="342"/>
        <v/>
      </c>
      <c r="AE146" s="976" t="str">
        <f t="shared" si="342"/>
        <v/>
      </c>
      <c r="AF146" s="976" t="str">
        <f t="shared" si="342"/>
        <v/>
      </c>
      <c r="AG146" s="976" t="str">
        <f t="shared" si="342"/>
        <v/>
      </c>
      <c r="AH146" s="977" t="str">
        <f t="shared" si="342"/>
        <v/>
      </c>
      <c r="AI146" s="975" t="str">
        <f t="shared" ref="AI146:AP146" si="343">IF(AI132="","",RANK(C122,$C122:$J122,0))</f>
        <v/>
      </c>
      <c r="AJ146" s="976" t="str">
        <f t="shared" si="343"/>
        <v/>
      </c>
      <c r="AK146" s="976" t="str">
        <f t="shared" si="343"/>
        <v/>
      </c>
      <c r="AL146" s="976" t="str">
        <f t="shared" si="343"/>
        <v/>
      </c>
      <c r="AM146" s="976">
        <f t="shared" si="343"/>
        <v>5</v>
      </c>
      <c r="AN146" s="976" t="str">
        <f t="shared" si="343"/>
        <v/>
      </c>
      <c r="AO146" s="976" t="str">
        <f t="shared" si="343"/>
        <v/>
      </c>
      <c r="AP146" s="977" t="str">
        <f t="shared" si="343"/>
        <v/>
      </c>
      <c r="AQ146" s="975" t="str">
        <f t="shared" ref="AQ146:AX146" si="344">IF(AQ132="","",RANK(C122,$C122:$J122,0))</f>
        <v/>
      </c>
      <c r="AR146" s="976" t="str">
        <f t="shared" si="344"/>
        <v/>
      </c>
      <c r="AS146" s="976">
        <f t="shared" si="344"/>
        <v>6</v>
      </c>
      <c r="AT146" s="976" t="str">
        <f t="shared" si="344"/>
        <v/>
      </c>
      <c r="AU146" s="976" t="str">
        <f t="shared" si="344"/>
        <v/>
      </c>
      <c r="AV146" s="976" t="str">
        <f t="shared" si="344"/>
        <v/>
      </c>
      <c r="AW146" s="976" t="str">
        <f t="shared" si="344"/>
        <v/>
      </c>
      <c r="AX146" s="977" t="str">
        <f t="shared" si="344"/>
        <v/>
      </c>
      <c r="AY146" s="975" t="str">
        <f t="shared" ref="AY146:BF146" si="345">IF(AY132="","",RANK(C122,$C122:$J122,0))</f>
        <v/>
      </c>
      <c r="AZ146" s="976" t="str">
        <f t="shared" si="345"/>
        <v/>
      </c>
      <c r="BA146" s="976" t="str">
        <f t="shared" si="345"/>
        <v/>
      </c>
      <c r="BB146" s="976" t="str">
        <f t="shared" si="345"/>
        <v/>
      </c>
      <c r="BC146" s="976" t="str">
        <f t="shared" si="345"/>
        <v/>
      </c>
      <c r="BD146" s="976" t="str">
        <f t="shared" si="345"/>
        <v/>
      </c>
      <c r="BE146" s="976" t="str">
        <f t="shared" si="345"/>
        <v/>
      </c>
      <c r="BF146" s="977" t="str">
        <f t="shared" si="345"/>
        <v/>
      </c>
      <c r="BG146" s="975" t="str">
        <f t="shared" ref="BG146:BN146" si="346">IF(BG132="","",RANK(C122,$C122:$J122,0))</f>
        <v/>
      </c>
      <c r="BH146" s="976" t="str">
        <f t="shared" si="346"/>
        <v/>
      </c>
      <c r="BI146" s="976" t="str">
        <f t="shared" si="346"/>
        <v/>
      </c>
      <c r="BJ146" s="976" t="str">
        <f t="shared" si="346"/>
        <v/>
      </c>
      <c r="BK146" s="976" t="str">
        <f t="shared" si="346"/>
        <v/>
      </c>
      <c r="BL146" s="976" t="str">
        <f t="shared" si="346"/>
        <v/>
      </c>
      <c r="BM146" s="976" t="str">
        <f t="shared" si="346"/>
        <v/>
      </c>
      <c r="BN146" s="977" t="str">
        <f t="shared" si="346"/>
        <v/>
      </c>
    </row>
    <row r="147" spans="1:66" ht="15.75" x14ac:dyDescent="0.25">
      <c r="A147" s="2084" t="s">
        <v>38</v>
      </c>
      <c r="B147" s="2085"/>
      <c r="C147" s="978" t="str">
        <f t="shared" ref="C147:J147" si="347">IF(C132="","",RANK(C123,$C123:$J123,0))</f>
        <v/>
      </c>
      <c r="D147" s="979" t="str">
        <f t="shared" si="347"/>
        <v/>
      </c>
      <c r="E147" s="979" t="str">
        <f t="shared" si="347"/>
        <v/>
      </c>
      <c r="F147" s="979">
        <f t="shared" si="347"/>
        <v>1</v>
      </c>
      <c r="G147" s="979" t="str">
        <f t="shared" si="347"/>
        <v/>
      </c>
      <c r="H147" s="979" t="str">
        <f t="shared" si="347"/>
        <v/>
      </c>
      <c r="I147" s="979" t="str">
        <f t="shared" si="347"/>
        <v/>
      </c>
      <c r="J147" s="980" t="str">
        <f t="shared" si="347"/>
        <v/>
      </c>
      <c r="K147" s="978" t="str">
        <f t="shared" ref="K147:R147" si="348">IF(K132="","",RANK(C123,$C123:$J123,0))</f>
        <v/>
      </c>
      <c r="L147" s="979" t="str">
        <f t="shared" si="348"/>
        <v/>
      </c>
      <c r="M147" s="979" t="str">
        <f t="shared" si="348"/>
        <v/>
      </c>
      <c r="N147" s="979" t="str">
        <f t="shared" si="348"/>
        <v/>
      </c>
      <c r="O147" s="979" t="str">
        <f t="shared" si="348"/>
        <v/>
      </c>
      <c r="P147" s="979">
        <f t="shared" si="348"/>
        <v>2</v>
      </c>
      <c r="Q147" s="979" t="str">
        <f t="shared" si="348"/>
        <v/>
      </c>
      <c r="R147" s="980" t="str">
        <f t="shared" si="348"/>
        <v/>
      </c>
      <c r="S147" s="978">
        <f t="shared" ref="S147:Z147" si="349">IF(S132="","",RANK(C123,$C123:$J123,0))</f>
        <v>3</v>
      </c>
      <c r="T147" s="979" t="str">
        <f t="shared" si="349"/>
        <v/>
      </c>
      <c r="U147" s="979" t="str">
        <f t="shared" si="349"/>
        <v/>
      </c>
      <c r="V147" s="979" t="str">
        <f t="shared" si="349"/>
        <v/>
      </c>
      <c r="W147" s="979" t="str">
        <f t="shared" si="349"/>
        <v/>
      </c>
      <c r="X147" s="979" t="str">
        <f t="shared" si="349"/>
        <v/>
      </c>
      <c r="Y147" s="979" t="str">
        <f t="shared" si="349"/>
        <v/>
      </c>
      <c r="Z147" s="985" t="str">
        <f t="shared" si="349"/>
        <v/>
      </c>
      <c r="AA147" s="978" t="str">
        <f t="shared" ref="AA147:AH147" si="350">IF(AA132="","",RANK(C123,$C123:$J123,0))</f>
        <v/>
      </c>
      <c r="AB147" s="979">
        <f t="shared" si="350"/>
        <v>4</v>
      </c>
      <c r="AC147" s="979" t="str">
        <f t="shared" si="350"/>
        <v/>
      </c>
      <c r="AD147" s="979" t="str">
        <f t="shared" si="350"/>
        <v/>
      </c>
      <c r="AE147" s="979" t="str">
        <f t="shared" si="350"/>
        <v/>
      </c>
      <c r="AF147" s="979" t="str">
        <f t="shared" si="350"/>
        <v/>
      </c>
      <c r="AG147" s="979" t="str">
        <f t="shared" si="350"/>
        <v/>
      </c>
      <c r="AH147" s="980" t="str">
        <f t="shared" si="350"/>
        <v/>
      </c>
      <c r="AI147" s="978" t="str">
        <f t="shared" ref="AI147:AP147" si="351">IF(AI132="","",RANK(C123,$C123:$J123,0))</f>
        <v/>
      </c>
      <c r="AJ147" s="979" t="str">
        <f t="shared" si="351"/>
        <v/>
      </c>
      <c r="AK147" s="979" t="str">
        <f t="shared" si="351"/>
        <v/>
      </c>
      <c r="AL147" s="979" t="str">
        <f t="shared" si="351"/>
        <v/>
      </c>
      <c r="AM147" s="979">
        <f t="shared" si="351"/>
        <v>5</v>
      </c>
      <c r="AN147" s="979" t="str">
        <f t="shared" si="351"/>
        <v/>
      </c>
      <c r="AO147" s="979" t="str">
        <f t="shared" si="351"/>
        <v/>
      </c>
      <c r="AP147" s="980" t="str">
        <f t="shared" si="351"/>
        <v/>
      </c>
      <c r="AQ147" s="978" t="str">
        <f t="shared" ref="AQ147:AX147" si="352">IF(AQ132="","",RANK(C123,$C123:$J123,0))</f>
        <v/>
      </c>
      <c r="AR147" s="979" t="str">
        <f t="shared" si="352"/>
        <v/>
      </c>
      <c r="AS147" s="979">
        <f t="shared" si="352"/>
        <v>6</v>
      </c>
      <c r="AT147" s="979" t="str">
        <f t="shared" si="352"/>
        <v/>
      </c>
      <c r="AU147" s="979" t="str">
        <f t="shared" si="352"/>
        <v/>
      </c>
      <c r="AV147" s="979" t="str">
        <f t="shared" si="352"/>
        <v/>
      </c>
      <c r="AW147" s="979" t="str">
        <f t="shared" si="352"/>
        <v/>
      </c>
      <c r="AX147" s="980" t="str">
        <f t="shared" si="352"/>
        <v/>
      </c>
      <c r="AY147" s="978" t="str">
        <f t="shared" ref="AY147:BF147" si="353">IF(AY132="","",RANK(C123,$C123:$J123,0))</f>
        <v/>
      </c>
      <c r="AZ147" s="979" t="str">
        <f t="shared" si="353"/>
        <v/>
      </c>
      <c r="BA147" s="979" t="str">
        <f t="shared" si="353"/>
        <v/>
      </c>
      <c r="BB147" s="979" t="str">
        <f t="shared" si="353"/>
        <v/>
      </c>
      <c r="BC147" s="979" t="str">
        <f t="shared" si="353"/>
        <v/>
      </c>
      <c r="BD147" s="979" t="str">
        <f t="shared" si="353"/>
        <v/>
      </c>
      <c r="BE147" s="979" t="str">
        <f t="shared" si="353"/>
        <v/>
      </c>
      <c r="BF147" s="980" t="str">
        <f t="shared" si="353"/>
        <v/>
      </c>
      <c r="BG147" s="978" t="str">
        <f t="shared" ref="BG147:BN147" si="354">IF(BG132="","",RANK(C123,$C123:$J123,0))</f>
        <v/>
      </c>
      <c r="BH147" s="979" t="str">
        <f t="shared" si="354"/>
        <v/>
      </c>
      <c r="BI147" s="979" t="str">
        <f t="shared" si="354"/>
        <v/>
      </c>
      <c r="BJ147" s="979" t="str">
        <f t="shared" si="354"/>
        <v/>
      </c>
      <c r="BK147" s="979" t="str">
        <f t="shared" si="354"/>
        <v/>
      </c>
      <c r="BL147" s="979" t="str">
        <f t="shared" si="354"/>
        <v/>
      </c>
      <c r="BM147" s="979" t="str">
        <f t="shared" si="354"/>
        <v/>
      </c>
      <c r="BN147" s="980" t="str">
        <f t="shared" si="354"/>
        <v/>
      </c>
    </row>
    <row r="148" spans="1:66" ht="15.75" x14ac:dyDescent="0.25">
      <c r="A148" s="2084" t="s">
        <v>39</v>
      </c>
      <c r="B148" s="2085"/>
      <c r="C148" s="978" t="str">
        <f t="shared" ref="C148:J148" si="355">IF(C132="","",RANK(C124,$C124:$J124,1))</f>
        <v/>
      </c>
      <c r="D148" s="979" t="str">
        <f t="shared" si="355"/>
        <v/>
      </c>
      <c r="E148" s="979" t="str">
        <f t="shared" si="355"/>
        <v/>
      </c>
      <c r="F148" s="979">
        <f t="shared" si="355"/>
        <v>1</v>
      </c>
      <c r="G148" s="979" t="str">
        <f t="shared" si="355"/>
        <v/>
      </c>
      <c r="H148" s="979" t="str">
        <f t="shared" si="355"/>
        <v/>
      </c>
      <c r="I148" s="979" t="str">
        <f t="shared" si="355"/>
        <v/>
      </c>
      <c r="J148" s="980" t="str">
        <f t="shared" si="355"/>
        <v/>
      </c>
      <c r="K148" s="978" t="str">
        <f t="shared" ref="K148:R148" si="356">IF(K132="","",RANK(C124,$C124:$J124,1))</f>
        <v/>
      </c>
      <c r="L148" s="979" t="str">
        <f t="shared" si="356"/>
        <v/>
      </c>
      <c r="M148" s="979" t="str">
        <f t="shared" si="356"/>
        <v/>
      </c>
      <c r="N148" s="979" t="str">
        <f t="shared" si="356"/>
        <v/>
      </c>
      <c r="O148" s="979" t="str">
        <f t="shared" si="356"/>
        <v/>
      </c>
      <c r="P148" s="979">
        <f t="shared" si="356"/>
        <v>3</v>
      </c>
      <c r="Q148" s="979" t="str">
        <f t="shared" si="356"/>
        <v/>
      </c>
      <c r="R148" s="980" t="str">
        <f t="shared" si="356"/>
        <v/>
      </c>
      <c r="S148" s="978">
        <f t="shared" ref="S148:Z148" si="357">IF(S132="","",RANK(C124,$C124:$J124,1))</f>
        <v>1</v>
      </c>
      <c r="T148" s="979" t="str">
        <f t="shared" si="357"/>
        <v/>
      </c>
      <c r="U148" s="979" t="str">
        <f t="shared" si="357"/>
        <v/>
      </c>
      <c r="V148" s="979" t="str">
        <f t="shared" si="357"/>
        <v/>
      </c>
      <c r="W148" s="979" t="str">
        <f t="shared" si="357"/>
        <v/>
      </c>
      <c r="X148" s="979" t="str">
        <f t="shared" si="357"/>
        <v/>
      </c>
      <c r="Y148" s="979" t="str">
        <f t="shared" si="357"/>
        <v/>
      </c>
      <c r="Z148" s="985" t="str">
        <f t="shared" si="357"/>
        <v/>
      </c>
      <c r="AA148" s="978" t="str">
        <f t="shared" ref="AA148:AH148" si="358">IF(AA132="","",RANK(C124,$C124:$J124,1))</f>
        <v/>
      </c>
      <c r="AB148" s="979">
        <f t="shared" si="358"/>
        <v>4</v>
      </c>
      <c r="AC148" s="979" t="str">
        <f t="shared" si="358"/>
        <v/>
      </c>
      <c r="AD148" s="979" t="str">
        <f t="shared" si="358"/>
        <v/>
      </c>
      <c r="AE148" s="979" t="str">
        <f t="shared" si="358"/>
        <v/>
      </c>
      <c r="AF148" s="979" t="str">
        <f t="shared" si="358"/>
        <v/>
      </c>
      <c r="AG148" s="979" t="str">
        <f t="shared" si="358"/>
        <v/>
      </c>
      <c r="AH148" s="980" t="str">
        <f t="shared" si="358"/>
        <v/>
      </c>
      <c r="AI148" s="978" t="str">
        <f t="shared" ref="AI148:AP148" si="359">IF(AI132="","",RANK(C124,$C124:$J124,1))</f>
        <v/>
      </c>
      <c r="AJ148" s="979" t="str">
        <f t="shared" si="359"/>
        <v/>
      </c>
      <c r="AK148" s="979" t="str">
        <f t="shared" si="359"/>
        <v/>
      </c>
      <c r="AL148" s="979" t="str">
        <f t="shared" si="359"/>
        <v/>
      </c>
      <c r="AM148" s="979">
        <f t="shared" si="359"/>
        <v>5</v>
      </c>
      <c r="AN148" s="979" t="str">
        <f t="shared" si="359"/>
        <v/>
      </c>
      <c r="AO148" s="979" t="str">
        <f t="shared" si="359"/>
        <v/>
      </c>
      <c r="AP148" s="980" t="str">
        <f t="shared" si="359"/>
        <v/>
      </c>
      <c r="AQ148" s="978" t="str">
        <f t="shared" ref="AQ148:AX148" si="360">IF(AQ132="","",RANK(C124,$C124:$J124,1))</f>
        <v/>
      </c>
      <c r="AR148" s="979" t="str">
        <f t="shared" si="360"/>
        <v/>
      </c>
      <c r="AS148" s="979">
        <f t="shared" si="360"/>
        <v>6</v>
      </c>
      <c r="AT148" s="979" t="str">
        <f t="shared" si="360"/>
        <v/>
      </c>
      <c r="AU148" s="979" t="str">
        <f t="shared" si="360"/>
        <v/>
      </c>
      <c r="AV148" s="979" t="str">
        <f t="shared" si="360"/>
        <v/>
      </c>
      <c r="AW148" s="979" t="str">
        <f t="shared" si="360"/>
        <v/>
      </c>
      <c r="AX148" s="980" t="str">
        <f t="shared" si="360"/>
        <v/>
      </c>
      <c r="AY148" s="978" t="str">
        <f t="shared" ref="AY148:BF148" si="361">IF(AY132="","",RANK(C124,$C124:$J124,1))</f>
        <v/>
      </c>
      <c r="AZ148" s="979" t="str">
        <f t="shared" si="361"/>
        <v/>
      </c>
      <c r="BA148" s="979" t="str">
        <f t="shared" si="361"/>
        <v/>
      </c>
      <c r="BB148" s="979" t="str">
        <f t="shared" si="361"/>
        <v/>
      </c>
      <c r="BC148" s="979" t="str">
        <f t="shared" si="361"/>
        <v/>
      </c>
      <c r="BD148" s="979" t="str">
        <f t="shared" si="361"/>
        <v/>
      </c>
      <c r="BE148" s="979" t="str">
        <f t="shared" si="361"/>
        <v/>
      </c>
      <c r="BF148" s="980" t="str">
        <f t="shared" si="361"/>
        <v/>
      </c>
      <c r="BG148" s="978" t="str">
        <f t="shared" ref="BG148:BN148" si="362">IF(BG132="","",RANK(C124,$C124:$J124,1))</f>
        <v/>
      </c>
      <c r="BH148" s="979" t="str">
        <f t="shared" si="362"/>
        <v/>
      </c>
      <c r="BI148" s="979" t="str">
        <f t="shared" si="362"/>
        <v/>
      </c>
      <c r="BJ148" s="979" t="str">
        <f t="shared" si="362"/>
        <v/>
      </c>
      <c r="BK148" s="979" t="str">
        <f t="shared" si="362"/>
        <v/>
      </c>
      <c r="BL148" s="979" t="str">
        <f t="shared" si="362"/>
        <v/>
      </c>
      <c r="BM148" s="979" t="str">
        <f t="shared" si="362"/>
        <v/>
      </c>
      <c r="BN148" s="980" t="str">
        <f t="shared" si="362"/>
        <v/>
      </c>
    </row>
    <row r="149" spans="1:66" ht="15.75" x14ac:dyDescent="0.25">
      <c r="A149" s="2084" t="s">
        <v>32</v>
      </c>
      <c r="B149" s="2085"/>
      <c r="C149" s="978" t="str">
        <f t="shared" ref="C149:J149" si="363">IF(C132="","",RANK(C125,$C125:$J125,0))</f>
        <v/>
      </c>
      <c r="D149" s="979" t="str">
        <f t="shared" si="363"/>
        <v/>
      </c>
      <c r="E149" s="979" t="str">
        <f t="shared" si="363"/>
        <v/>
      </c>
      <c r="F149" s="979">
        <f t="shared" si="363"/>
        <v>1</v>
      </c>
      <c r="G149" s="979" t="str">
        <f t="shared" si="363"/>
        <v/>
      </c>
      <c r="H149" s="979" t="str">
        <f t="shared" si="363"/>
        <v/>
      </c>
      <c r="I149" s="979" t="str">
        <f t="shared" si="363"/>
        <v/>
      </c>
      <c r="J149" s="980" t="str">
        <f t="shared" si="363"/>
        <v/>
      </c>
      <c r="K149" s="978" t="str">
        <f t="shared" ref="K149:R149" si="364">IF(K132="","",RANK(C125,$C125:$J125,0))</f>
        <v/>
      </c>
      <c r="L149" s="979" t="str">
        <f t="shared" si="364"/>
        <v/>
      </c>
      <c r="M149" s="979" t="str">
        <f t="shared" si="364"/>
        <v/>
      </c>
      <c r="N149" s="979" t="str">
        <f t="shared" si="364"/>
        <v/>
      </c>
      <c r="O149" s="979" t="str">
        <f t="shared" si="364"/>
        <v/>
      </c>
      <c r="P149" s="979">
        <f t="shared" si="364"/>
        <v>2</v>
      </c>
      <c r="Q149" s="979" t="str">
        <f t="shared" si="364"/>
        <v/>
      </c>
      <c r="R149" s="980" t="str">
        <f t="shared" si="364"/>
        <v/>
      </c>
      <c r="S149" s="978">
        <f t="shared" ref="S149:Z149" si="365">IF(S132="","",RANK(C125,$C125:$J125,0))</f>
        <v>2</v>
      </c>
      <c r="T149" s="979" t="str">
        <f t="shared" si="365"/>
        <v/>
      </c>
      <c r="U149" s="979" t="str">
        <f t="shared" si="365"/>
        <v/>
      </c>
      <c r="V149" s="979" t="str">
        <f t="shared" si="365"/>
        <v/>
      </c>
      <c r="W149" s="979" t="str">
        <f t="shared" si="365"/>
        <v/>
      </c>
      <c r="X149" s="979" t="str">
        <f t="shared" si="365"/>
        <v/>
      </c>
      <c r="Y149" s="979" t="str">
        <f t="shared" si="365"/>
        <v/>
      </c>
      <c r="Z149" s="985" t="str">
        <f t="shared" si="365"/>
        <v/>
      </c>
      <c r="AA149" s="978" t="str">
        <f t="shared" ref="AA149:AH149" si="366">IF(AA132="","",RANK(C125,$C125:$J125,0))</f>
        <v/>
      </c>
      <c r="AB149" s="979">
        <f t="shared" si="366"/>
        <v>4</v>
      </c>
      <c r="AC149" s="979" t="str">
        <f t="shared" si="366"/>
        <v/>
      </c>
      <c r="AD149" s="979" t="str">
        <f t="shared" si="366"/>
        <v/>
      </c>
      <c r="AE149" s="979" t="str">
        <f t="shared" si="366"/>
        <v/>
      </c>
      <c r="AF149" s="979" t="str">
        <f t="shared" si="366"/>
        <v/>
      </c>
      <c r="AG149" s="979" t="str">
        <f t="shared" si="366"/>
        <v/>
      </c>
      <c r="AH149" s="980" t="str">
        <f t="shared" si="366"/>
        <v/>
      </c>
      <c r="AI149" s="978" t="str">
        <f t="shared" ref="AI149:AP149" si="367">IF(AI132="","",RANK(C125,$C125:$J125,0))</f>
        <v/>
      </c>
      <c r="AJ149" s="979" t="str">
        <f t="shared" si="367"/>
        <v/>
      </c>
      <c r="AK149" s="979" t="str">
        <f t="shared" si="367"/>
        <v/>
      </c>
      <c r="AL149" s="979" t="str">
        <f t="shared" si="367"/>
        <v/>
      </c>
      <c r="AM149" s="979">
        <f t="shared" si="367"/>
        <v>5</v>
      </c>
      <c r="AN149" s="979" t="str">
        <f t="shared" si="367"/>
        <v/>
      </c>
      <c r="AO149" s="979" t="str">
        <f t="shared" si="367"/>
        <v/>
      </c>
      <c r="AP149" s="980" t="str">
        <f t="shared" si="367"/>
        <v/>
      </c>
      <c r="AQ149" s="978" t="str">
        <f t="shared" ref="AQ149:AX149" si="368">IF(AQ132="","",RANK(C125,$C125:$J125,0))</f>
        <v/>
      </c>
      <c r="AR149" s="979" t="str">
        <f t="shared" si="368"/>
        <v/>
      </c>
      <c r="AS149" s="979">
        <f t="shared" si="368"/>
        <v>6</v>
      </c>
      <c r="AT149" s="979" t="str">
        <f t="shared" si="368"/>
        <v/>
      </c>
      <c r="AU149" s="979" t="str">
        <f t="shared" si="368"/>
        <v/>
      </c>
      <c r="AV149" s="979" t="str">
        <f t="shared" si="368"/>
        <v/>
      </c>
      <c r="AW149" s="979" t="str">
        <f t="shared" si="368"/>
        <v/>
      </c>
      <c r="AX149" s="980" t="str">
        <f t="shared" si="368"/>
        <v/>
      </c>
      <c r="AY149" s="978" t="str">
        <f t="shared" ref="AY149:BF149" si="369">IF(AY132="","",RANK(C125,$C125:$J125,0))</f>
        <v/>
      </c>
      <c r="AZ149" s="979" t="str">
        <f t="shared" si="369"/>
        <v/>
      </c>
      <c r="BA149" s="979" t="str">
        <f t="shared" si="369"/>
        <v/>
      </c>
      <c r="BB149" s="979" t="str">
        <f t="shared" si="369"/>
        <v/>
      </c>
      <c r="BC149" s="979" t="str">
        <f t="shared" si="369"/>
        <v/>
      </c>
      <c r="BD149" s="979" t="str">
        <f t="shared" si="369"/>
        <v/>
      </c>
      <c r="BE149" s="979" t="str">
        <f t="shared" si="369"/>
        <v/>
      </c>
      <c r="BF149" s="980" t="str">
        <f t="shared" si="369"/>
        <v/>
      </c>
      <c r="BG149" s="978" t="str">
        <f t="shared" ref="BG149:BN149" si="370">IF(BG132="","",RANK(C125,$C125:$J125,0))</f>
        <v/>
      </c>
      <c r="BH149" s="979" t="str">
        <f t="shared" si="370"/>
        <v/>
      </c>
      <c r="BI149" s="979" t="str">
        <f t="shared" si="370"/>
        <v/>
      </c>
      <c r="BJ149" s="979" t="str">
        <f t="shared" si="370"/>
        <v/>
      </c>
      <c r="BK149" s="979" t="str">
        <f t="shared" si="370"/>
        <v/>
      </c>
      <c r="BL149" s="979" t="str">
        <f t="shared" si="370"/>
        <v/>
      </c>
      <c r="BM149" s="979" t="str">
        <f t="shared" si="370"/>
        <v/>
      </c>
      <c r="BN149" s="980" t="str">
        <f t="shared" si="370"/>
        <v/>
      </c>
    </row>
    <row r="150" spans="1:66" ht="16.5" thickBot="1" x14ac:dyDescent="0.3">
      <c r="A150" s="2086" t="s">
        <v>137</v>
      </c>
      <c r="B150" s="2087"/>
      <c r="C150" s="986" t="str">
        <f t="shared" ref="C150:J150" si="371">IF(C132="","",RANK(C126,$C126:$J126,0))</f>
        <v/>
      </c>
      <c r="D150" s="987" t="str">
        <f t="shared" si="371"/>
        <v/>
      </c>
      <c r="E150" s="987" t="str">
        <f t="shared" si="371"/>
        <v/>
      </c>
      <c r="F150" s="987">
        <f t="shared" si="371"/>
        <v>1</v>
      </c>
      <c r="G150" s="987" t="str">
        <f t="shared" si="371"/>
        <v/>
      </c>
      <c r="H150" s="987" t="str">
        <f t="shared" si="371"/>
        <v/>
      </c>
      <c r="I150" s="987" t="str">
        <f t="shared" si="371"/>
        <v/>
      </c>
      <c r="J150" s="988" t="str">
        <f t="shared" si="371"/>
        <v/>
      </c>
      <c r="K150" s="986" t="str">
        <f t="shared" ref="K150:R150" si="372">IF(K132="","",RANK(C126,$C126:$J126,0))</f>
        <v/>
      </c>
      <c r="L150" s="987" t="str">
        <f t="shared" si="372"/>
        <v/>
      </c>
      <c r="M150" s="987" t="str">
        <f t="shared" si="372"/>
        <v/>
      </c>
      <c r="N150" s="987" t="str">
        <f t="shared" si="372"/>
        <v/>
      </c>
      <c r="O150" s="987" t="str">
        <f t="shared" si="372"/>
        <v/>
      </c>
      <c r="P150" s="987">
        <f t="shared" si="372"/>
        <v>3</v>
      </c>
      <c r="Q150" s="987" t="str">
        <f t="shared" si="372"/>
        <v/>
      </c>
      <c r="R150" s="988" t="str">
        <f t="shared" si="372"/>
        <v/>
      </c>
      <c r="S150" s="981">
        <f t="shared" ref="S150:Z150" si="373">IF(S132="","",RANK(C126,$C126:$J126,0))</f>
        <v>2</v>
      </c>
      <c r="T150" s="982" t="str">
        <f t="shared" si="373"/>
        <v/>
      </c>
      <c r="U150" s="982" t="str">
        <f t="shared" si="373"/>
        <v/>
      </c>
      <c r="V150" s="982" t="str">
        <f t="shared" si="373"/>
        <v/>
      </c>
      <c r="W150" s="982" t="str">
        <f t="shared" si="373"/>
        <v/>
      </c>
      <c r="X150" s="982" t="str">
        <f t="shared" si="373"/>
        <v/>
      </c>
      <c r="Y150" s="982" t="str">
        <f t="shared" si="373"/>
        <v/>
      </c>
      <c r="Z150" s="989" t="str">
        <f t="shared" si="373"/>
        <v/>
      </c>
      <c r="AA150" s="981" t="str">
        <f t="shared" ref="AA150:AH150" si="374">IF(AA132="","",RANK(C126,$C126:$J126,0))</f>
        <v/>
      </c>
      <c r="AB150" s="982">
        <f t="shared" si="374"/>
        <v>4</v>
      </c>
      <c r="AC150" s="982" t="str">
        <f t="shared" si="374"/>
        <v/>
      </c>
      <c r="AD150" s="982" t="str">
        <f t="shared" si="374"/>
        <v/>
      </c>
      <c r="AE150" s="982" t="str">
        <f t="shared" si="374"/>
        <v/>
      </c>
      <c r="AF150" s="982" t="str">
        <f t="shared" si="374"/>
        <v/>
      </c>
      <c r="AG150" s="982" t="str">
        <f t="shared" si="374"/>
        <v/>
      </c>
      <c r="AH150" s="983" t="str">
        <f t="shared" si="374"/>
        <v/>
      </c>
      <c r="AI150" s="981" t="str">
        <f t="shared" ref="AI150:AP150" si="375">IF(AI132="","",RANK(C126,$C126:$J126,0))</f>
        <v/>
      </c>
      <c r="AJ150" s="982" t="str">
        <f t="shared" si="375"/>
        <v/>
      </c>
      <c r="AK150" s="982" t="str">
        <f t="shared" si="375"/>
        <v/>
      </c>
      <c r="AL150" s="982" t="str">
        <f t="shared" si="375"/>
        <v/>
      </c>
      <c r="AM150" s="982">
        <f t="shared" si="375"/>
        <v>5</v>
      </c>
      <c r="AN150" s="982" t="str">
        <f t="shared" si="375"/>
        <v/>
      </c>
      <c r="AO150" s="982" t="str">
        <f t="shared" si="375"/>
        <v/>
      </c>
      <c r="AP150" s="983" t="str">
        <f t="shared" si="375"/>
        <v/>
      </c>
      <c r="AQ150" s="981" t="str">
        <f t="shared" ref="AQ150:AX150" si="376">IF(AQ132="","",RANK(C126,$C126:$J126,0))</f>
        <v/>
      </c>
      <c r="AR150" s="982" t="str">
        <f t="shared" si="376"/>
        <v/>
      </c>
      <c r="AS150" s="982">
        <f t="shared" si="376"/>
        <v>6</v>
      </c>
      <c r="AT150" s="982" t="str">
        <f t="shared" si="376"/>
        <v/>
      </c>
      <c r="AU150" s="982" t="str">
        <f t="shared" si="376"/>
        <v/>
      </c>
      <c r="AV150" s="982" t="str">
        <f t="shared" si="376"/>
        <v/>
      </c>
      <c r="AW150" s="982" t="str">
        <f t="shared" si="376"/>
        <v/>
      </c>
      <c r="AX150" s="983" t="str">
        <f t="shared" si="376"/>
        <v/>
      </c>
      <c r="AY150" s="981" t="str">
        <f t="shared" ref="AY150:BF150" si="377">IF(AY132="","",RANK(C126,$C126:$J126,0))</f>
        <v/>
      </c>
      <c r="AZ150" s="982" t="str">
        <f t="shared" si="377"/>
        <v/>
      </c>
      <c r="BA150" s="982" t="str">
        <f t="shared" si="377"/>
        <v/>
      </c>
      <c r="BB150" s="982" t="str">
        <f t="shared" si="377"/>
        <v/>
      </c>
      <c r="BC150" s="982" t="str">
        <f t="shared" si="377"/>
        <v/>
      </c>
      <c r="BD150" s="982" t="str">
        <f t="shared" si="377"/>
        <v/>
      </c>
      <c r="BE150" s="982" t="str">
        <f t="shared" si="377"/>
        <v/>
      </c>
      <c r="BF150" s="983" t="str">
        <f t="shared" si="377"/>
        <v/>
      </c>
      <c r="BG150" s="981" t="str">
        <f t="shared" ref="BG150:BN150" si="378">IF(BG132="","",RANK(C126,$C126:$J126,0))</f>
        <v/>
      </c>
      <c r="BH150" s="982" t="str">
        <f t="shared" si="378"/>
        <v/>
      </c>
      <c r="BI150" s="982" t="str">
        <f t="shared" si="378"/>
        <v/>
      </c>
      <c r="BJ150" s="982" t="str">
        <f t="shared" si="378"/>
        <v/>
      </c>
      <c r="BK150" s="982" t="str">
        <f t="shared" si="378"/>
        <v/>
      </c>
      <c r="BL150" s="982" t="str">
        <f t="shared" si="378"/>
        <v/>
      </c>
      <c r="BM150" s="982" t="str">
        <f t="shared" si="378"/>
        <v/>
      </c>
      <c r="BN150" s="983" t="str">
        <f t="shared" si="378"/>
        <v/>
      </c>
    </row>
    <row r="151" spans="1:66" ht="15.75" x14ac:dyDescent="0.25">
      <c r="A151" s="2088" t="s">
        <v>40</v>
      </c>
      <c r="B151" s="2089"/>
      <c r="C151" s="966" t="str">
        <f t="shared" ref="C151:J151" si="379">IF(C132="","",RANK(C141,$C141:$J141,0))</f>
        <v/>
      </c>
      <c r="D151" s="967" t="str">
        <f t="shared" si="379"/>
        <v/>
      </c>
      <c r="E151" s="967" t="str">
        <f t="shared" si="379"/>
        <v/>
      </c>
      <c r="F151" s="967">
        <f t="shared" si="379"/>
        <v>1</v>
      </c>
      <c r="G151" s="967" t="str">
        <f t="shared" si="379"/>
        <v/>
      </c>
      <c r="H151" s="967" t="str">
        <f t="shared" si="379"/>
        <v/>
      </c>
      <c r="I151" s="967" t="str">
        <f t="shared" si="379"/>
        <v/>
      </c>
      <c r="J151" s="968" t="str">
        <f t="shared" si="379"/>
        <v/>
      </c>
      <c r="K151" s="966" t="str">
        <f t="shared" ref="K151:R151" si="380">IF(K132="","",RANK(K141,$K141:$R141,0))</f>
        <v/>
      </c>
      <c r="L151" s="967" t="str">
        <f t="shared" si="380"/>
        <v/>
      </c>
      <c r="M151" s="967" t="str">
        <f t="shared" si="380"/>
        <v/>
      </c>
      <c r="N151" s="967" t="str">
        <f t="shared" si="380"/>
        <v/>
      </c>
      <c r="O151" s="967" t="str">
        <f t="shared" si="380"/>
        <v/>
      </c>
      <c r="P151" s="967">
        <f t="shared" si="380"/>
        <v>1</v>
      </c>
      <c r="Q151" s="967" t="str">
        <f t="shared" si="380"/>
        <v/>
      </c>
      <c r="R151" s="968" t="str">
        <f t="shared" si="380"/>
        <v/>
      </c>
      <c r="S151" s="966">
        <f t="shared" ref="S151:Z151" si="381">IF(S132="","",RANK(S141,$S141:$Z141,0))</f>
        <v>1</v>
      </c>
      <c r="T151" s="967" t="str">
        <f t="shared" si="381"/>
        <v/>
      </c>
      <c r="U151" s="967" t="str">
        <f t="shared" si="381"/>
        <v/>
      </c>
      <c r="V151" s="967" t="str">
        <f t="shared" si="381"/>
        <v/>
      </c>
      <c r="W151" s="967" t="str">
        <f t="shared" si="381"/>
        <v/>
      </c>
      <c r="X151" s="967" t="str">
        <f t="shared" si="381"/>
        <v/>
      </c>
      <c r="Y151" s="967" t="str">
        <f t="shared" si="381"/>
        <v/>
      </c>
      <c r="Z151" s="968" t="str">
        <f t="shared" si="381"/>
        <v/>
      </c>
      <c r="AA151" s="966" t="str">
        <f t="shared" ref="AA151:AH151" si="382">IF(AA132="","",RANK(AA141,$AA141:$AH141,0))</f>
        <v/>
      </c>
      <c r="AB151" s="967">
        <f t="shared" si="382"/>
        <v>1</v>
      </c>
      <c r="AC151" s="967" t="str">
        <f t="shared" si="382"/>
        <v/>
      </c>
      <c r="AD151" s="967" t="str">
        <f t="shared" si="382"/>
        <v/>
      </c>
      <c r="AE151" s="967" t="str">
        <f t="shared" si="382"/>
        <v/>
      </c>
      <c r="AF151" s="967" t="str">
        <f t="shared" si="382"/>
        <v/>
      </c>
      <c r="AG151" s="967" t="str">
        <f t="shared" si="382"/>
        <v/>
      </c>
      <c r="AH151" s="968" t="str">
        <f t="shared" si="382"/>
        <v/>
      </c>
      <c r="AI151" s="966" t="str">
        <f t="shared" ref="AI151:AP151" si="383">IF(AI132="","",RANK(AI141,$AI141:$AP141,0))</f>
        <v/>
      </c>
      <c r="AJ151" s="967" t="str">
        <f t="shared" si="383"/>
        <v/>
      </c>
      <c r="AK151" s="967" t="str">
        <f t="shared" si="383"/>
        <v/>
      </c>
      <c r="AL151" s="967" t="str">
        <f t="shared" si="383"/>
        <v/>
      </c>
      <c r="AM151" s="967">
        <f t="shared" si="383"/>
        <v>1</v>
      </c>
      <c r="AN151" s="967" t="str">
        <f t="shared" si="383"/>
        <v/>
      </c>
      <c r="AO151" s="967" t="str">
        <f t="shared" si="383"/>
        <v/>
      </c>
      <c r="AP151" s="968" t="str">
        <f t="shared" si="383"/>
        <v/>
      </c>
      <c r="AQ151" s="966" t="str">
        <f t="shared" ref="AQ151:AX151" si="384">IF(AQ132="","",RANK(AQ141,$AQ141:$AX141,0))</f>
        <v/>
      </c>
      <c r="AR151" s="967" t="str">
        <f t="shared" si="384"/>
        <v/>
      </c>
      <c r="AS151" s="967">
        <f t="shared" si="384"/>
        <v>1</v>
      </c>
      <c r="AT151" s="967" t="str">
        <f t="shared" si="384"/>
        <v/>
      </c>
      <c r="AU151" s="967" t="str">
        <f t="shared" si="384"/>
        <v/>
      </c>
      <c r="AV151" s="967" t="str">
        <f t="shared" si="384"/>
        <v/>
      </c>
      <c r="AW151" s="967" t="str">
        <f t="shared" si="384"/>
        <v/>
      </c>
      <c r="AX151" s="968" t="str">
        <f t="shared" si="384"/>
        <v/>
      </c>
      <c r="AY151" s="966" t="str">
        <f t="shared" ref="AY151:BF151" si="385">IF(AY132="","",RANK(AY141,$AY141:$BF141,0))</f>
        <v/>
      </c>
      <c r="AZ151" s="967" t="str">
        <f t="shared" si="385"/>
        <v/>
      </c>
      <c r="BA151" s="967" t="str">
        <f t="shared" si="385"/>
        <v/>
      </c>
      <c r="BB151" s="967" t="str">
        <f t="shared" si="385"/>
        <v/>
      </c>
      <c r="BC151" s="967" t="str">
        <f t="shared" si="385"/>
        <v/>
      </c>
      <c r="BD151" s="967" t="str">
        <f t="shared" si="385"/>
        <v/>
      </c>
      <c r="BE151" s="967" t="str">
        <f t="shared" si="385"/>
        <v/>
      </c>
      <c r="BF151" s="968" t="str">
        <f t="shared" si="385"/>
        <v/>
      </c>
      <c r="BG151" s="966" t="str">
        <f t="shared" ref="BG151:BN151" si="386">IF(BG132="","",RANK(BG141,$BG141:$BN141,0))</f>
        <v/>
      </c>
      <c r="BH151" s="967" t="str">
        <f t="shared" si="386"/>
        <v/>
      </c>
      <c r="BI151" s="967" t="str">
        <f t="shared" si="386"/>
        <v/>
      </c>
      <c r="BJ151" s="967" t="str">
        <f t="shared" si="386"/>
        <v/>
      </c>
      <c r="BK151" s="967" t="str">
        <f t="shared" si="386"/>
        <v/>
      </c>
      <c r="BL151" s="967" t="str">
        <f t="shared" si="386"/>
        <v/>
      </c>
      <c r="BM151" s="967" t="str">
        <f t="shared" si="386"/>
        <v/>
      </c>
      <c r="BN151" s="968" t="str">
        <f t="shared" si="386"/>
        <v/>
      </c>
    </row>
    <row r="152" spans="1:66" ht="15.75" x14ac:dyDescent="0.25">
      <c r="A152" s="2090" t="s">
        <v>34</v>
      </c>
      <c r="B152" s="2091"/>
      <c r="C152" s="969" t="str">
        <f t="shared" ref="C152:J152" si="387">IF(C132="","",RANK(C142,$C142:$J142,0))</f>
        <v/>
      </c>
      <c r="D152" s="970" t="str">
        <f t="shared" si="387"/>
        <v/>
      </c>
      <c r="E152" s="970" t="str">
        <f t="shared" si="387"/>
        <v/>
      </c>
      <c r="F152" s="970">
        <f t="shared" si="387"/>
        <v>1</v>
      </c>
      <c r="G152" s="970" t="str">
        <f t="shared" si="387"/>
        <v/>
      </c>
      <c r="H152" s="970" t="str">
        <f t="shared" si="387"/>
        <v/>
      </c>
      <c r="I152" s="970" t="str">
        <f t="shared" si="387"/>
        <v/>
      </c>
      <c r="J152" s="971" t="str">
        <f t="shared" si="387"/>
        <v/>
      </c>
      <c r="K152" s="969" t="str">
        <f t="shared" ref="K152:R152" si="388">IF(K132="","",RANK(K142,$K142:$R142,0))</f>
        <v/>
      </c>
      <c r="L152" s="970" t="str">
        <f t="shared" si="388"/>
        <v/>
      </c>
      <c r="M152" s="970" t="str">
        <f t="shared" si="388"/>
        <v/>
      </c>
      <c r="N152" s="970" t="str">
        <f t="shared" si="388"/>
        <v/>
      </c>
      <c r="O152" s="970" t="str">
        <f t="shared" si="388"/>
        <v/>
      </c>
      <c r="P152" s="970">
        <f t="shared" si="388"/>
        <v>1</v>
      </c>
      <c r="Q152" s="970" t="str">
        <f t="shared" si="388"/>
        <v/>
      </c>
      <c r="R152" s="971" t="str">
        <f t="shared" si="388"/>
        <v/>
      </c>
      <c r="S152" s="969">
        <f t="shared" ref="S152:Z152" si="389">IF(S132="","",RANK(S142,$S142:$Z142,0))</f>
        <v>1</v>
      </c>
      <c r="T152" s="970" t="str">
        <f t="shared" si="389"/>
        <v/>
      </c>
      <c r="U152" s="970" t="str">
        <f t="shared" si="389"/>
        <v/>
      </c>
      <c r="V152" s="970" t="str">
        <f t="shared" si="389"/>
        <v/>
      </c>
      <c r="W152" s="970" t="str">
        <f t="shared" si="389"/>
        <v/>
      </c>
      <c r="X152" s="970" t="str">
        <f t="shared" si="389"/>
        <v/>
      </c>
      <c r="Y152" s="970" t="str">
        <f t="shared" si="389"/>
        <v/>
      </c>
      <c r="Z152" s="971" t="str">
        <f t="shared" si="389"/>
        <v/>
      </c>
      <c r="AA152" s="969" t="str">
        <f t="shared" ref="AA152:AH152" si="390">IF(AA132="","",RANK(AA142,$AA142:$AH142,0))</f>
        <v/>
      </c>
      <c r="AB152" s="970">
        <f t="shared" si="390"/>
        <v>1</v>
      </c>
      <c r="AC152" s="970" t="str">
        <f t="shared" si="390"/>
        <v/>
      </c>
      <c r="AD152" s="970" t="str">
        <f t="shared" si="390"/>
        <v/>
      </c>
      <c r="AE152" s="970" t="str">
        <f t="shared" si="390"/>
        <v/>
      </c>
      <c r="AF152" s="970" t="str">
        <f t="shared" si="390"/>
        <v/>
      </c>
      <c r="AG152" s="970" t="str">
        <f t="shared" si="390"/>
        <v/>
      </c>
      <c r="AH152" s="971" t="str">
        <f t="shared" si="390"/>
        <v/>
      </c>
      <c r="AI152" s="969" t="str">
        <f t="shared" ref="AI152:AP152" si="391">IF(AI132="","",RANK(AI142,$AI142:$AP142,0))</f>
        <v/>
      </c>
      <c r="AJ152" s="970" t="str">
        <f t="shared" si="391"/>
        <v/>
      </c>
      <c r="AK152" s="970" t="str">
        <f t="shared" si="391"/>
        <v/>
      </c>
      <c r="AL152" s="970" t="str">
        <f t="shared" si="391"/>
        <v/>
      </c>
      <c r="AM152" s="970">
        <f t="shared" si="391"/>
        <v>1</v>
      </c>
      <c r="AN152" s="970" t="str">
        <f t="shared" si="391"/>
        <v/>
      </c>
      <c r="AO152" s="970" t="str">
        <f t="shared" si="391"/>
        <v/>
      </c>
      <c r="AP152" s="971" t="str">
        <f t="shared" si="391"/>
        <v/>
      </c>
      <c r="AQ152" s="969" t="str">
        <f t="shared" ref="AQ152:AX152" si="392">IF(AQ132="","",RANK(AQ142,$AQ142:$AX142,0))</f>
        <v/>
      </c>
      <c r="AR152" s="970" t="str">
        <f t="shared" si="392"/>
        <v/>
      </c>
      <c r="AS152" s="970">
        <f t="shared" si="392"/>
        <v>1</v>
      </c>
      <c r="AT152" s="970" t="str">
        <f t="shared" si="392"/>
        <v/>
      </c>
      <c r="AU152" s="970" t="str">
        <f t="shared" si="392"/>
        <v/>
      </c>
      <c r="AV152" s="970" t="str">
        <f t="shared" si="392"/>
        <v/>
      </c>
      <c r="AW152" s="970" t="str">
        <f t="shared" si="392"/>
        <v/>
      </c>
      <c r="AX152" s="971" t="str">
        <f t="shared" si="392"/>
        <v/>
      </c>
      <c r="AY152" s="969" t="str">
        <f t="shared" ref="AY152:BF152" si="393">IF(AY132="","",RANK(AY142,$AY142:$BF142,0))</f>
        <v/>
      </c>
      <c r="AZ152" s="970" t="str">
        <f t="shared" si="393"/>
        <v/>
      </c>
      <c r="BA152" s="970" t="str">
        <f t="shared" si="393"/>
        <v/>
      </c>
      <c r="BB152" s="970" t="str">
        <f t="shared" si="393"/>
        <v/>
      </c>
      <c r="BC152" s="970" t="str">
        <f t="shared" si="393"/>
        <v/>
      </c>
      <c r="BD152" s="970" t="str">
        <f t="shared" si="393"/>
        <v/>
      </c>
      <c r="BE152" s="970" t="str">
        <f t="shared" si="393"/>
        <v/>
      </c>
      <c r="BF152" s="971" t="str">
        <f t="shared" si="393"/>
        <v/>
      </c>
      <c r="BG152" s="969" t="str">
        <f t="shared" ref="BG152:BN152" si="394">IF(BG132="","",RANK(BG142,$BG142:$BN142,0))</f>
        <v/>
      </c>
      <c r="BH152" s="970" t="str">
        <f t="shared" si="394"/>
        <v/>
      </c>
      <c r="BI152" s="970" t="str">
        <f t="shared" si="394"/>
        <v/>
      </c>
      <c r="BJ152" s="970" t="str">
        <f t="shared" si="394"/>
        <v/>
      </c>
      <c r="BK152" s="970" t="str">
        <f t="shared" si="394"/>
        <v/>
      </c>
      <c r="BL152" s="970" t="str">
        <f t="shared" si="394"/>
        <v/>
      </c>
      <c r="BM152" s="970" t="str">
        <f t="shared" si="394"/>
        <v/>
      </c>
      <c r="BN152" s="971" t="str">
        <f t="shared" si="394"/>
        <v/>
      </c>
    </row>
    <row r="153" spans="1:66" ht="15.75" x14ac:dyDescent="0.25">
      <c r="A153" s="2090" t="s">
        <v>35</v>
      </c>
      <c r="B153" s="2091"/>
      <c r="C153" s="969" t="str">
        <f t="shared" ref="C153:J153" si="395">IF(C132="","",RANK(C143,$C143:$J143,1))</f>
        <v/>
      </c>
      <c r="D153" s="970" t="str">
        <f t="shared" si="395"/>
        <v/>
      </c>
      <c r="E153" s="970" t="str">
        <f t="shared" si="395"/>
        <v/>
      </c>
      <c r="F153" s="970">
        <f t="shared" si="395"/>
        <v>1</v>
      </c>
      <c r="G153" s="970" t="str">
        <f t="shared" si="395"/>
        <v/>
      </c>
      <c r="H153" s="970" t="str">
        <f t="shared" si="395"/>
        <v/>
      </c>
      <c r="I153" s="970" t="str">
        <f t="shared" si="395"/>
        <v/>
      </c>
      <c r="J153" s="971" t="str">
        <f t="shared" si="395"/>
        <v/>
      </c>
      <c r="K153" s="969" t="str">
        <f t="shared" ref="K153:R153" si="396">IF(K132="","",RANK(K143,$K143:$R143,1))</f>
        <v/>
      </c>
      <c r="L153" s="970" t="str">
        <f t="shared" si="396"/>
        <v/>
      </c>
      <c r="M153" s="970" t="str">
        <f t="shared" si="396"/>
        <v/>
      </c>
      <c r="N153" s="970" t="str">
        <f t="shared" si="396"/>
        <v/>
      </c>
      <c r="O153" s="970" t="str">
        <f t="shared" si="396"/>
        <v/>
      </c>
      <c r="P153" s="970">
        <f t="shared" si="396"/>
        <v>1</v>
      </c>
      <c r="Q153" s="970" t="str">
        <f t="shared" si="396"/>
        <v/>
      </c>
      <c r="R153" s="971" t="str">
        <f t="shared" si="396"/>
        <v/>
      </c>
      <c r="S153" s="969">
        <f t="shared" ref="S153:Z153" si="397">IF(S132="","",RANK(S143,$S143:$Z143,1))</f>
        <v>1</v>
      </c>
      <c r="T153" s="970" t="str">
        <f t="shared" si="397"/>
        <v/>
      </c>
      <c r="U153" s="970" t="str">
        <f t="shared" si="397"/>
        <v/>
      </c>
      <c r="V153" s="970" t="str">
        <f t="shared" si="397"/>
        <v/>
      </c>
      <c r="W153" s="970" t="str">
        <f t="shared" si="397"/>
        <v/>
      </c>
      <c r="X153" s="970" t="str">
        <f t="shared" si="397"/>
        <v/>
      </c>
      <c r="Y153" s="970" t="str">
        <f t="shared" si="397"/>
        <v/>
      </c>
      <c r="Z153" s="971" t="str">
        <f t="shared" si="397"/>
        <v/>
      </c>
      <c r="AA153" s="969" t="str">
        <f t="shared" ref="AA153:AH153" si="398">IF(AA132="","",RANK(AA143,$AA143:$AH143,1))</f>
        <v/>
      </c>
      <c r="AB153" s="970">
        <f t="shared" si="398"/>
        <v>1</v>
      </c>
      <c r="AC153" s="970" t="str">
        <f t="shared" si="398"/>
        <v/>
      </c>
      <c r="AD153" s="970" t="str">
        <f t="shared" si="398"/>
        <v/>
      </c>
      <c r="AE153" s="970" t="str">
        <f t="shared" si="398"/>
        <v/>
      </c>
      <c r="AF153" s="970" t="str">
        <f t="shared" si="398"/>
        <v/>
      </c>
      <c r="AG153" s="970" t="str">
        <f t="shared" si="398"/>
        <v/>
      </c>
      <c r="AH153" s="971" t="str">
        <f t="shared" si="398"/>
        <v/>
      </c>
      <c r="AI153" s="969" t="str">
        <f t="shared" ref="AI153:AP153" si="399">IF(AI132="","",RANK(AI143,$AI143:$AP143,1))</f>
        <v/>
      </c>
      <c r="AJ153" s="970" t="str">
        <f t="shared" si="399"/>
        <v/>
      </c>
      <c r="AK153" s="970" t="str">
        <f t="shared" si="399"/>
        <v/>
      </c>
      <c r="AL153" s="970" t="str">
        <f t="shared" si="399"/>
        <v/>
      </c>
      <c r="AM153" s="970">
        <f t="shared" si="399"/>
        <v>1</v>
      </c>
      <c r="AN153" s="970" t="str">
        <f t="shared" si="399"/>
        <v/>
      </c>
      <c r="AO153" s="970" t="str">
        <f t="shared" si="399"/>
        <v/>
      </c>
      <c r="AP153" s="971" t="str">
        <f t="shared" si="399"/>
        <v/>
      </c>
      <c r="AQ153" s="969" t="str">
        <f t="shared" ref="AQ153:AX153" si="400">IF(AQ132="","",RANK(AQ143,$AQ143:$AX143,1))</f>
        <v/>
      </c>
      <c r="AR153" s="970" t="str">
        <f t="shared" si="400"/>
        <v/>
      </c>
      <c r="AS153" s="970">
        <f t="shared" si="400"/>
        <v>1</v>
      </c>
      <c r="AT153" s="970" t="str">
        <f t="shared" si="400"/>
        <v/>
      </c>
      <c r="AU153" s="970" t="str">
        <f t="shared" si="400"/>
        <v/>
      </c>
      <c r="AV153" s="970" t="str">
        <f t="shared" si="400"/>
        <v/>
      </c>
      <c r="AW153" s="970" t="str">
        <f t="shared" si="400"/>
        <v/>
      </c>
      <c r="AX153" s="971" t="str">
        <f t="shared" si="400"/>
        <v/>
      </c>
      <c r="AY153" s="969" t="str">
        <f t="shared" ref="AY153:BF153" si="401">IF(AY132="","",RANK(AY143,$AY143:$BF143,1))</f>
        <v/>
      </c>
      <c r="AZ153" s="970" t="str">
        <f t="shared" si="401"/>
        <v/>
      </c>
      <c r="BA153" s="970" t="str">
        <f t="shared" si="401"/>
        <v/>
      </c>
      <c r="BB153" s="970" t="str">
        <f t="shared" si="401"/>
        <v/>
      </c>
      <c r="BC153" s="970" t="str">
        <f t="shared" si="401"/>
        <v/>
      </c>
      <c r="BD153" s="970" t="str">
        <f t="shared" si="401"/>
        <v/>
      </c>
      <c r="BE153" s="970" t="str">
        <f t="shared" si="401"/>
        <v/>
      </c>
      <c r="BF153" s="971" t="str">
        <f t="shared" si="401"/>
        <v/>
      </c>
      <c r="BG153" s="969" t="str">
        <f t="shared" ref="BG153:BN153" si="402">IF(BG132="","",RANK(BG143,$BG143:$BN143,1))</f>
        <v/>
      </c>
      <c r="BH153" s="970" t="str">
        <f t="shared" si="402"/>
        <v/>
      </c>
      <c r="BI153" s="970" t="str">
        <f t="shared" si="402"/>
        <v/>
      </c>
      <c r="BJ153" s="970" t="str">
        <f t="shared" si="402"/>
        <v/>
      </c>
      <c r="BK153" s="970" t="str">
        <f t="shared" si="402"/>
        <v/>
      </c>
      <c r="BL153" s="970" t="str">
        <f t="shared" si="402"/>
        <v/>
      </c>
      <c r="BM153" s="970" t="str">
        <f t="shared" si="402"/>
        <v/>
      </c>
      <c r="BN153" s="971" t="str">
        <f t="shared" si="402"/>
        <v/>
      </c>
    </row>
    <row r="154" spans="1:66" ht="15.75" x14ac:dyDescent="0.25">
      <c r="A154" s="2090" t="s">
        <v>36</v>
      </c>
      <c r="B154" s="2091"/>
      <c r="C154" s="969" t="str">
        <f t="shared" ref="C154:J154" si="403">IF(C132="","",RANK(C144,$C144:$J144,0))</f>
        <v/>
      </c>
      <c r="D154" s="970" t="str">
        <f t="shared" si="403"/>
        <v/>
      </c>
      <c r="E154" s="970" t="str">
        <f t="shared" si="403"/>
        <v/>
      </c>
      <c r="F154" s="970">
        <f t="shared" si="403"/>
        <v>1</v>
      </c>
      <c r="G154" s="970" t="str">
        <f t="shared" si="403"/>
        <v/>
      </c>
      <c r="H154" s="970" t="str">
        <f t="shared" si="403"/>
        <v/>
      </c>
      <c r="I154" s="970" t="str">
        <f t="shared" si="403"/>
        <v/>
      </c>
      <c r="J154" s="971" t="str">
        <f t="shared" si="403"/>
        <v/>
      </c>
      <c r="K154" s="969" t="str">
        <f t="shared" ref="K154:R154" si="404">IF(K132="","",RANK(K144,$K144:$R144,0))</f>
        <v/>
      </c>
      <c r="L154" s="970" t="str">
        <f t="shared" si="404"/>
        <v/>
      </c>
      <c r="M154" s="970" t="str">
        <f t="shared" si="404"/>
        <v/>
      </c>
      <c r="N154" s="970" t="str">
        <f t="shared" si="404"/>
        <v/>
      </c>
      <c r="O154" s="970" t="str">
        <f t="shared" si="404"/>
        <v/>
      </c>
      <c r="P154" s="970">
        <f t="shared" si="404"/>
        <v>1</v>
      </c>
      <c r="Q154" s="970" t="str">
        <f t="shared" si="404"/>
        <v/>
      </c>
      <c r="R154" s="971" t="str">
        <f t="shared" si="404"/>
        <v/>
      </c>
      <c r="S154" s="969">
        <f t="shared" ref="S154:Z154" si="405">IF(S132="","",RANK(S144,$S144:$Z144,0))</f>
        <v>1</v>
      </c>
      <c r="T154" s="970" t="str">
        <f t="shared" si="405"/>
        <v/>
      </c>
      <c r="U154" s="970" t="str">
        <f t="shared" si="405"/>
        <v/>
      </c>
      <c r="V154" s="970" t="str">
        <f t="shared" si="405"/>
        <v/>
      </c>
      <c r="W154" s="970" t="str">
        <f t="shared" si="405"/>
        <v/>
      </c>
      <c r="X154" s="970" t="str">
        <f t="shared" si="405"/>
        <v/>
      </c>
      <c r="Y154" s="970" t="str">
        <f t="shared" si="405"/>
        <v/>
      </c>
      <c r="Z154" s="971" t="str">
        <f t="shared" si="405"/>
        <v/>
      </c>
      <c r="AA154" s="969" t="str">
        <f t="shared" ref="AA154:AH154" si="406">IF(AA132="","",RANK(AA144,$AA144:$AH144,0))</f>
        <v/>
      </c>
      <c r="AB154" s="970">
        <f t="shared" si="406"/>
        <v>1</v>
      </c>
      <c r="AC154" s="970" t="str">
        <f t="shared" si="406"/>
        <v/>
      </c>
      <c r="AD154" s="970" t="str">
        <f t="shared" si="406"/>
        <v/>
      </c>
      <c r="AE154" s="970" t="str">
        <f t="shared" si="406"/>
        <v/>
      </c>
      <c r="AF154" s="970" t="str">
        <f t="shared" si="406"/>
        <v/>
      </c>
      <c r="AG154" s="970" t="str">
        <f t="shared" si="406"/>
        <v/>
      </c>
      <c r="AH154" s="971" t="str">
        <f t="shared" si="406"/>
        <v/>
      </c>
      <c r="AI154" s="969" t="str">
        <f t="shared" ref="AI154:AP154" si="407">IF(AI132="","",RANK(AI144,$AI144:$AP144,0))</f>
        <v/>
      </c>
      <c r="AJ154" s="970" t="str">
        <f t="shared" si="407"/>
        <v/>
      </c>
      <c r="AK154" s="970" t="str">
        <f t="shared" si="407"/>
        <v/>
      </c>
      <c r="AL154" s="970" t="str">
        <f t="shared" si="407"/>
        <v/>
      </c>
      <c r="AM154" s="970">
        <f t="shared" si="407"/>
        <v>1</v>
      </c>
      <c r="AN154" s="970" t="str">
        <f t="shared" si="407"/>
        <v/>
      </c>
      <c r="AO154" s="970" t="str">
        <f t="shared" si="407"/>
        <v/>
      </c>
      <c r="AP154" s="971" t="str">
        <f t="shared" si="407"/>
        <v/>
      </c>
      <c r="AQ154" s="969" t="str">
        <f t="shared" ref="AQ154:AX154" si="408">IF(AQ132="","",RANK(AQ144,$AQ144:$AX144,0))</f>
        <v/>
      </c>
      <c r="AR154" s="970" t="str">
        <f t="shared" si="408"/>
        <v/>
      </c>
      <c r="AS154" s="970">
        <f t="shared" si="408"/>
        <v>1</v>
      </c>
      <c r="AT154" s="970" t="str">
        <f t="shared" si="408"/>
        <v/>
      </c>
      <c r="AU154" s="970" t="str">
        <f t="shared" si="408"/>
        <v/>
      </c>
      <c r="AV154" s="970" t="str">
        <f t="shared" si="408"/>
        <v/>
      </c>
      <c r="AW154" s="970" t="str">
        <f t="shared" si="408"/>
        <v/>
      </c>
      <c r="AX154" s="971" t="str">
        <f t="shared" si="408"/>
        <v/>
      </c>
      <c r="AY154" s="969" t="str">
        <f t="shared" ref="AY154:BF154" si="409">IF(AY132="","",RANK(AY144,$AY144:$BF144,0))</f>
        <v/>
      </c>
      <c r="AZ154" s="970" t="str">
        <f t="shared" si="409"/>
        <v/>
      </c>
      <c r="BA154" s="970" t="str">
        <f t="shared" si="409"/>
        <v/>
      </c>
      <c r="BB154" s="970" t="str">
        <f t="shared" si="409"/>
        <v/>
      </c>
      <c r="BC154" s="970" t="str">
        <f t="shared" si="409"/>
        <v/>
      </c>
      <c r="BD154" s="970" t="str">
        <f t="shared" si="409"/>
        <v/>
      </c>
      <c r="BE154" s="970" t="str">
        <f t="shared" si="409"/>
        <v/>
      </c>
      <c r="BF154" s="971" t="str">
        <f t="shared" si="409"/>
        <v/>
      </c>
      <c r="BG154" s="969" t="str">
        <f t="shared" ref="BG154:BN154" si="410">IF(BG132="","",RANK(BG144,$BG144:$BN144,0))</f>
        <v/>
      </c>
      <c r="BH154" s="970" t="str">
        <f t="shared" si="410"/>
        <v/>
      </c>
      <c r="BI154" s="970" t="str">
        <f t="shared" si="410"/>
        <v/>
      </c>
      <c r="BJ154" s="970" t="str">
        <f t="shared" si="410"/>
        <v/>
      </c>
      <c r="BK154" s="970" t="str">
        <f t="shared" si="410"/>
        <v/>
      </c>
      <c r="BL154" s="970" t="str">
        <f t="shared" si="410"/>
        <v/>
      </c>
      <c r="BM154" s="970" t="str">
        <f t="shared" si="410"/>
        <v/>
      </c>
      <c r="BN154" s="971" t="str">
        <f t="shared" si="410"/>
        <v/>
      </c>
    </row>
    <row r="155" spans="1:66" ht="16.5" thickBot="1" x14ac:dyDescent="0.3">
      <c r="A155" s="2092" t="s">
        <v>136</v>
      </c>
      <c r="B155" s="2093"/>
      <c r="C155" s="972" t="str">
        <f t="shared" ref="C155:J155" si="411">IF(C132="","",RANK(C145,$C145:$J145,0))</f>
        <v/>
      </c>
      <c r="D155" s="973" t="str">
        <f t="shared" si="411"/>
        <v/>
      </c>
      <c r="E155" s="973" t="str">
        <f t="shared" si="411"/>
        <v/>
      </c>
      <c r="F155" s="973">
        <f t="shared" si="411"/>
        <v>1</v>
      </c>
      <c r="G155" s="973" t="str">
        <f t="shared" si="411"/>
        <v/>
      </c>
      <c r="H155" s="973" t="str">
        <f t="shared" si="411"/>
        <v/>
      </c>
      <c r="I155" s="973" t="str">
        <f t="shared" si="411"/>
        <v/>
      </c>
      <c r="J155" s="974" t="str">
        <f t="shared" si="411"/>
        <v/>
      </c>
      <c r="K155" s="972" t="str">
        <f t="shared" ref="K155:R155" si="412">IF(K132="","",RANK(K145,$K145:$R145,0))</f>
        <v/>
      </c>
      <c r="L155" s="973" t="str">
        <f t="shared" si="412"/>
        <v/>
      </c>
      <c r="M155" s="973" t="str">
        <f t="shared" si="412"/>
        <v/>
      </c>
      <c r="N155" s="973" t="str">
        <f t="shared" si="412"/>
        <v/>
      </c>
      <c r="O155" s="973" t="str">
        <f t="shared" si="412"/>
        <v/>
      </c>
      <c r="P155" s="973">
        <f t="shared" si="412"/>
        <v>1</v>
      </c>
      <c r="Q155" s="973" t="str">
        <f t="shared" si="412"/>
        <v/>
      </c>
      <c r="R155" s="974" t="str">
        <f t="shared" si="412"/>
        <v/>
      </c>
      <c r="S155" s="972">
        <f t="shared" ref="S155:Z155" si="413">IF(S132="","",RANK(S145,$S145:$Z145,0))</f>
        <v>1</v>
      </c>
      <c r="T155" s="973" t="str">
        <f t="shared" si="413"/>
        <v/>
      </c>
      <c r="U155" s="973" t="str">
        <f t="shared" si="413"/>
        <v/>
      </c>
      <c r="V155" s="973" t="str">
        <f t="shared" si="413"/>
        <v/>
      </c>
      <c r="W155" s="973" t="str">
        <f t="shared" si="413"/>
        <v/>
      </c>
      <c r="X155" s="973" t="str">
        <f t="shared" si="413"/>
        <v/>
      </c>
      <c r="Y155" s="973" t="str">
        <f t="shared" si="413"/>
        <v/>
      </c>
      <c r="Z155" s="974" t="str">
        <f t="shared" si="413"/>
        <v/>
      </c>
      <c r="AA155" s="972" t="str">
        <f t="shared" ref="AA155:AH155" si="414">IF(AA132="","",RANK(AA145,$AA145:$AH145,0))</f>
        <v/>
      </c>
      <c r="AB155" s="973">
        <f t="shared" si="414"/>
        <v>1</v>
      </c>
      <c r="AC155" s="973" t="str">
        <f t="shared" si="414"/>
        <v/>
      </c>
      <c r="AD155" s="973" t="str">
        <f t="shared" si="414"/>
        <v/>
      </c>
      <c r="AE155" s="973" t="str">
        <f t="shared" si="414"/>
        <v/>
      </c>
      <c r="AF155" s="973" t="str">
        <f t="shared" si="414"/>
        <v/>
      </c>
      <c r="AG155" s="973" t="str">
        <f t="shared" si="414"/>
        <v/>
      </c>
      <c r="AH155" s="974" t="str">
        <f t="shared" si="414"/>
        <v/>
      </c>
      <c r="AI155" s="972" t="str">
        <f t="shared" ref="AI155:AP155" si="415">IF(AI132="","",RANK(AI145,$AI145:$AP145,0))</f>
        <v/>
      </c>
      <c r="AJ155" s="973" t="str">
        <f t="shared" si="415"/>
        <v/>
      </c>
      <c r="AK155" s="973" t="str">
        <f t="shared" si="415"/>
        <v/>
      </c>
      <c r="AL155" s="973" t="str">
        <f t="shared" si="415"/>
        <v/>
      </c>
      <c r="AM155" s="973">
        <f t="shared" si="415"/>
        <v>1</v>
      </c>
      <c r="AN155" s="973" t="str">
        <f t="shared" si="415"/>
        <v/>
      </c>
      <c r="AO155" s="973" t="str">
        <f t="shared" si="415"/>
        <v/>
      </c>
      <c r="AP155" s="974" t="str">
        <f t="shared" si="415"/>
        <v/>
      </c>
      <c r="AQ155" s="972" t="str">
        <f t="shared" ref="AQ155:AX155" si="416">IF(AQ132="","",RANK(AQ145,$AQ145:$AX145,0))</f>
        <v/>
      </c>
      <c r="AR155" s="973" t="str">
        <f t="shared" si="416"/>
        <v/>
      </c>
      <c r="AS155" s="973">
        <f t="shared" si="416"/>
        <v>1</v>
      </c>
      <c r="AT155" s="973" t="str">
        <f t="shared" si="416"/>
        <v/>
      </c>
      <c r="AU155" s="973" t="str">
        <f t="shared" si="416"/>
        <v/>
      </c>
      <c r="AV155" s="973" t="str">
        <f t="shared" si="416"/>
        <v/>
      </c>
      <c r="AW155" s="973" t="str">
        <f t="shared" si="416"/>
        <v/>
      </c>
      <c r="AX155" s="974" t="str">
        <f t="shared" si="416"/>
        <v/>
      </c>
      <c r="AY155" s="972" t="str">
        <f t="shared" ref="AY155:BF155" si="417">IF(AY132="","",RANK(AY145,$AY145:$BF145,0))</f>
        <v/>
      </c>
      <c r="AZ155" s="973" t="str">
        <f t="shared" si="417"/>
        <v/>
      </c>
      <c r="BA155" s="973" t="str">
        <f t="shared" si="417"/>
        <v/>
      </c>
      <c r="BB155" s="973" t="str">
        <f t="shared" si="417"/>
        <v/>
      </c>
      <c r="BC155" s="973" t="str">
        <f t="shared" si="417"/>
        <v/>
      </c>
      <c r="BD155" s="973" t="str">
        <f t="shared" si="417"/>
        <v/>
      </c>
      <c r="BE155" s="973" t="str">
        <f t="shared" si="417"/>
        <v/>
      </c>
      <c r="BF155" s="974" t="str">
        <f t="shared" si="417"/>
        <v/>
      </c>
      <c r="BG155" s="972" t="str">
        <f t="shared" ref="BG155:BN155" si="418">IF(BG132="","",RANK(BG145,$BG145:$BN145,0))</f>
        <v/>
      </c>
      <c r="BH155" s="973" t="str">
        <f t="shared" si="418"/>
        <v/>
      </c>
      <c r="BI155" s="973" t="str">
        <f t="shared" si="418"/>
        <v/>
      </c>
      <c r="BJ155" s="973" t="str">
        <f t="shared" si="418"/>
        <v/>
      </c>
      <c r="BK155" s="973" t="str">
        <f t="shared" si="418"/>
        <v/>
      </c>
      <c r="BL155" s="973" t="str">
        <f t="shared" si="418"/>
        <v/>
      </c>
      <c r="BM155" s="973" t="str">
        <f t="shared" si="418"/>
        <v/>
      </c>
      <c r="BN155" s="974" t="str">
        <f t="shared" si="418"/>
        <v/>
      </c>
    </row>
    <row r="156" spans="1:66" s="20" customFormat="1" ht="88.5" customHeight="1" thickBot="1" x14ac:dyDescent="0.25">
      <c r="A156" s="2094" t="s">
        <v>33</v>
      </c>
      <c r="B156" s="2095"/>
      <c r="C156" s="55" t="str">
        <f>IF(C132="","",(C146*'pravidla turnaje'!$C$9)+(C147*'pravidla turnaje'!$C$10)+(C148*'pravidla turnaje'!$C$11)+(C149*'pravidla turnaje'!$C$12)+(C150*'pravidla turnaje'!$C$13)+(C151*'pravidla turnaje'!$C$14)+(C152*'pravidla turnaje'!$C$15)+(C153*'pravidla turnaje'!$C$16)+(C154*'pravidla turnaje'!$C$17)+(C155*'pravidla turnaje'!$C$18)+'rozstřely-skore'!C156)</f>
        <v/>
      </c>
      <c r="D156" s="56" t="str">
        <f>IF(D132="","",(D146*'pravidla turnaje'!$C$9)+(D147*'pravidla turnaje'!$C$10)+(D148*'pravidla turnaje'!$C$11)+(D149*'pravidla turnaje'!$C$12)+(D150*'pravidla turnaje'!$C$13)+(D151*'pravidla turnaje'!$C$14)+(D152*'pravidla turnaje'!$C$15)+(D153*'pravidla turnaje'!$C$16)+(D154*'pravidla turnaje'!$C$17)+(D155*'pravidla turnaje'!$C$18)+'rozstřely-skore'!D156)</f>
        <v/>
      </c>
      <c r="E156" s="56" t="str">
        <f>IF(E132="","",(E146*'pravidla turnaje'!$C$9)+(E147*'pravidla turnaje'!$C$10)+(E148*'pravidla turnaje'!$C$11)+(E149*'pravidla turnaje'!$C$12)+(E150*'pravidla turnaje'!$C$13)+(E151*'pravidla turnaje'!$C$14)+(E152*'pravidla turnaje'!$C$15)+(E153*'pravidla turnaje'!$C$16)+(E154*'pravidla turnaje'!$C$17)+(E155*'pravidla turnaje'!$C$18)+'rozstřely-skore'!E156)</f>
        <v/>
      </c>
      <c r="F156" s="56">
        <f ca="1">IF(F132="","",(F146*'pravidla turnaje'!$C$9)+(F147*'pravidla turnaje'!$C$10)+(F148*'pravidla turnaje'!$C$11)+(F149*'pravidla turnaje'!$C$12)+(F150*'pravidla turnaje'!$C$13)+(F151*'pravidla turnaje'!$C$14)+(F152*'pravidla turnaje'!$C$15)+(F153*'pravidla turnaje'!$C$16)+(F154*'pravidla turnaje'!$C$17)+(F155*'pravidla turnaje'!$C$18)+'rozstřely-skore'!F156)</f>
        <v>11111122</v>
      </c>
      <c r="G156" s="56" t="str">
        <f>IF(G132="","",(G146*'pravidla turnaje'!$C$9)+(G147*'pravidla turnaje'!$C$10)+(G148*'pravidla turnaje'!$C$11)+(G149*'pravidla turnaje'!$C$12)+(G150*'pravidla turnaje'!$C$13)+(G151*'pravidla turnaje'!$C$14)+(G152*'pravidla turnaje'!$C$15)+(G153*'pravidla turnaje'!$C$16)+(G154*'pravidla turnaje'!$C$17)+(G155*'pravidla turnaje'!$C$18)+'rozstřely-skore'!G156)</f>
        <v/>
      </c>
      <c r="H156" s="56" t="str">
        <f>IF(H132="","",(H146*'pravidla turnaje'!$C$9)+(H147*'pravidla turnaje'!$C$10)+(H148*'pravidla turnaje'!$C$11)+(H149*'pravidla turnaje'!$C$12)+(H150*'pravidla turnaje'!$C$13)+(H151*'pravidla turnaje'!$C$14)+(H152*'pravidla turnaje'!$C$15)+(H153*'pravidla turnaje'!$C$16)+(H154*'pravidla turnaje'!$C$17)+(H155*'pravidla turnaje'!$C$18)+'rozstřely-skore'!H156)</f>
        <v/>
      </c>
      <c r="I156" s="56" t="str">
        <f>IF(I132="","",(I146*'pravidla turnaje'!$C$9)+(I147*'pravidla turnaje'!$C$10)+(I148*'pravidla turnaje'!$C$11)+(I149*'pravidla turnaje'!$C$12)+(I150*'pravidla turnaje'!$C$13)+(I151*'pravidla turnaje'!$C$14)+(I152*'pravidla turnaje'!$C$15)+(I153*'pravidla turnaje'!$C$16)+(I154*'pravidla turnaje'!$C$17)+(I155*'pravidla turnaje'!$C$18)+'rozstřely-skore'!I156)</f>
        <v/>
      </c>
      <c r="J156" s="57" t="str">
        <f>IF(J132="","",(J146*'pravidla turnaje'!$C$9)+(J147*'pravidla turnaje'!$C$10)+(J148*'pravidla turnaje'!$C$11)+(J149*'pravidla turnaje'!$C$12)+(J150*'pravidla turnaje'!$C$13)+(J151*'pravidla turnaje'!$C$14)+(J152*'pravidla turnaje'!$C$15)+(J153*'pravidla turnaje'!$C$16)+(J154*'pravidla turnaje'!$C$17)+(J155*'pravidla turnaje'!$C$18)+'rozstřely-skore'!J156)</f>
        <v/>
      </c>
      <c r="K156" s="55" t="str">
        <f>IF(K132="","",(K146*'pravidla turnaje'!$C$9)+(K147*'pravidla turnaje'!$C$10)+(K148*'pravidla turnaje'!$C$11)+(K149*'pravidla turnaje'!$C$12)+(K150*'pravidla turnaje'!$C$13)+(K151*'pravidla turnaje'!$C$14)+(K152*'pravidla turnaje'!$C$15)+(K153*'pravidla turnaje'!$C$16)+(K154*'pravidla turnaje'!$C$17)+(K155*'pravidla turnaje'!$C$18)+'rozstřely-skore'!K156)</f>
        <v/>
      </c>
      <c r="L156" s="56" t="str">
        <f>IF(L132="","",(L146*'pravidla turnaje'!$C$9)+(L147*'pravidla turnaje'!$C$10)+(L148*'pravidla turnaje'!$C$11)+(L149*'pravidla turnaje'!$C$12)+(L150*'pravidla turnaje'!$C$13)+(L151*'pravidla turnaje'!$C$14)+(L152*'pravidla turnaje'!$C$15)+(L153*'pravidla turnaje'!$C$16)+(L154*'pravidla turnaje'!$C$17)+(L155*'pravidla turnaje'!$C$18)+'rozstřely-skore'!L156)</f>
        <v/>
      </c>
      <c r="M156" s="56" t="str">
        <f>IF(M132="","",(M146*'pravidla turnaje'!$C$9)+(M147*'pravidla turnaje'!$C$10)+(M148*'pravidla turnaje'!$C$11)+(M149*'pravidla turnaje'!$C$12)+(M150*'pravidla turnaje'!$C$13)+(M151*'pravidla turnaje'!$C$14)+(M152*'pravidla turnaje'!$C$15)+(M153*'pravidla turnaje'!$C$16)+(M154*'pravidla turnaje'!$C$17)+(M155*'pravidla turnaje'!$C$18)+'rozstřely-skore'!M156)</f>
        <v/>
      </c>
      <c r="N156" s="56" t="str">
        <f>IF(N132="","",(N146*'pravidla turnaje'!$C$9)+(N147*'pravidla turnaje'!$C$10)+(N148*'pravidla turnaje'!$C$11)+(N149*'pravidla turnaje'!$C$12)+(N150*'pravidla turnaje'!$C$13)+(N151*'pravidla turnaje'!$C$14)+(N152*'pravidla turnaje'!$C$15)+(N153*'pravidla turnaje'!$C$16)+(N154*'pravidla turnaje'!$C$17)+(N155*'pravidla turnaje'!$C$18)+'rozstřely-skore'!N156)</f>
        <v/>
      </c>
      <c r="O156" s="56" t="str">
        <f>IF(O132="","",(O146*'pravidla turnaje'!$C$9)+(O147*'pravidla turnaje'!$C$10)+(O148*'pravidla turnaje'!$C$11)+(O149*'pravidla turnaje'!$C$12)+(O150*'pravidla turnaje'!$C$13)+(O151*'pravidla turnaje'!$C$14)+(O152*'pravidla turnaje'!$C$15)+(O153*'pravidla turnaje'!$C$16)+(O154*'pravidla turnaje'!$C$17)+(O155*'pravidla turnaje'!$C$18)+'rozstřely-skore'!O156)</f>
        <v/>
      </c>
      <c r="P156" s="56">
        <f ca="1">IF(P132="","",(P146*'pravidla turnaje'!$C$9)+(P147*'pravidla turnaje'!$C$10)+(P148*'pravidla turnaje'!$C$11)+(P149*'pravidla turnaje'!$C$12)+(P150*'pravidla turnaje'!$C$13)+(P151*'pravidla turnaje'!$C$14)+(P152*'pravidla turnaje'!$C$15)+(P153*'pravidla turnaje'!$C$16)+(P154*'pravidla turnaje'!$C$17)+(P155*'pravidla turnaje'!$C$18)+'rozstřely-skore'!P156)</f>
        <v>21121111</v>
      </c>
      <c r="Q156" s="56" t="str">
        <f>IF(Q132="","",(Q146*'pravidla turnaje'!$C$9)+(Q147*'pravidla turnaje'!$C$10)+(Q148*'pravidla turnaje'!$C$11)+(Q149*'pravidla turnaje'!$C$12)+(Q150*'pravidla turnaje'!$C$13)+(Q151*'pravidla turnaje'!$C$14)+(Q152*'pravidla turnaje'!$C$15)+(Q153*'pravidla turnaje'!$C$16)+(Q154*'pravidla turnaje'!$C$17)+(Q155*'pravidla turnaje'!$C$18)+'rozstřely-skore'!Q156)</f>
        <v/>
      </c>
      <c r="R156" s="57" t="str">
        <f>IF(R132="","",(R146*'pravidla turnaje'!$C$9)+(R147*'pravidla turnaje'!$C$10)+(R148*'pravidla turnaje'!$C$11)+(R149*'pravidla turnaje'!$C$12)+(R150*'pravidla turnaje'!$C$13)+(R151*'pravidla turnaje'!$C$14)+(R152*'pravidla turnaje'!$C$15)+(R153*'pravidla turnaje'!$C$16)+(R154*'pravidla turnaje'!$C$17)+(R155*'pravidla turnaje'!$C$18)+'rozstřely-skore'!R156)</f>
        <v/>
      </c>
      <c r="S156" s="55">
        <f ca="1">IF(S132="","",(S146*'pravidla turnaje'!$C$9)+(S147*'pravidla turnaje'!$C$10)+(S148*'pravidla turnaje'!$C$11)+(S149*'pravidla turnaje'!$C$12)+(S150*'pravidla turnaje'!$C$13)+(S151*'pravidla turnaje'!$C$14)+(S152*'pravidla turnaje'!$C$15)+(S153*'pravidla turnaje'!$C$16)+(S154*'pravidla turnaje'!$C$17)+(S155*'pravidla turnaje'!$C$18)+'rozstřely-skore'!S156)</f>
        <v>31121123</v>
      </c>
      <c r="T156" s="56" t="str">
        <f>IF(T132="","",(T146*'pravidla turnaje'!$C$9)+(T147*'pravidla turnaje'!$C$10)+(T148*'pravidla turnaje'!$C$11)+(T149*'pravidla turnaje'!$C$12)+(T150*'pravidla turnaje'!$C$13)+(T151*'pravidla turnaje'!$C$14)+(T152*'pravidla turnaje'!$C$15)+(T153*'pravidla turnaje'!$C$16)+(T154*'pravidla turnaje'!$C$17)+(T155*'pravidla turnaje'!$C$18)+'rozstřely-skore'!T156)</f>
        <v/>
      </c>
      <c r="U156" s="56" t="str">
        <f>IF(U132="","",(U146*'pravidla turnaje'!$C$9)+(U147*'pravidla turnaje'!$C$10)+(U148*'pravidla turnaje'!$C$11)+(U149*'pravidla turnaje'!$C$12)+(U150*'pravidla turnaje'!$C$13)+(U151*'pravidla turnaje'!$C$14)+(U152*'pravidla turnaje'!$C$15)+(U153*'pravidla turnaje'!$C$16)+(U154*'pravidla turnaje'!$C$17)+(U155*'pravidla turnaje'!$C$18)+'rozstřely-skore'!U156)</f>
        <v/>
      </c>
      <c r="V156" s="56" t="str">
        <f>IF(V132="","",(V146*'pravidla turnaje'!$C$9)+(V147*'pravidla turnaje'!$C$10)+(V148*'pravidla turnaje'!$C$11)+(V149*'pravidla turnaje'!$C$12)+(V150*'pravidla turnaje'!$C$13)+(V151*'pravidla turnaje'!$C$14)+(V152*'pravidla turnaje'!$C$15)+(V153*'pravidla turnaje'!$C$16)+(V154*'pravidla turnaje'!$C$17)+(V155*'pravidla turnaje'!$C$18)+'rozstřely-skore'!V156)</f>
        <v/>
      </c>
      <c r="W156" s="56" t="str">
        <f>IF(W132="","",(W146*'pravidla turnaje'!$C$9)+(W147*'pravidla turnaje'!$C$10)+(W148*'pravidla turnaje'!$C$11)+(W149*'pravidla turnaje'!$C$12)+(W150*'pravidla turnaje'!$C$13)+(W151*'pravidla turnaje'!$C$14)+(W152*'pravidla turnaje'!$C$15)+(W153*'pravidla turnaje'!$C$16)+(W154*'pravidla turnaje'!$C$17)+(W155*'pravidla turnaje'!$C$18)+'rozstřely-skore'!W156)</f>
        <v/>
      </c>
      <c r="X156" s="56" t="str">
        <f>IF(X132="","",(X146*'pravidla turnaje'!$C$9)+(X147*'pravidla turnaje'!$C$10)+(X148*'pravidla turnaje'!$C$11)+(X149*'pravidla turnaje'!$C$12)+(X150*'pravidla turnaje'!$C$13)+(X151*'pravidla turnaje'!$C$14)+(X152*'pravidla turnaje'!$C$15)+(X153*'pravidla turnaje'!$C$16)+(X154*'pravidla turnaje'!$C$17)+(X155*'pravidla turnaje'!$C$18)+'rozstřely-skore'!X156)</f>
        <v/>
      </c>
      <c r="Y156" s="56" t="str">
        <f>IF(Y132="","",(Y146*'pravidla turnaje'!$C$9)+(Y147*'pravidla turnaje'!$C$10)+(Y148*'pravidla turnaje'!$C$11)+(Y149*'pravidla turnaje'!$C$12)+(Y150*'pravidla turnaje'!$C$13)+(Y151*'pravidla turnaje'!$C$14)+(Y152*'pravidla turnaje'!$C$15)+(Y153*'pravidla turnaje'!$C$16)+(Y154*'pravidla turnaje'!$C$17)+(Y155*'pravidla turnaje'!$C$18)+'rozstřely-skore'!Y156)</f>
        <v/>
      </c>
      <c r="Z156" s="57" t="str">
        <f>IF(Z132="","",(Z146*'pravidla turnaje'!$C$9)+(Z147*'pravidla turnaje'!$C$10)+(Z148*'pravidla turnaje'!$C$11)+(Z149*'pravidla turnaje'!$C$12)+(Z150*'pravidla turnaje'!$C$13)+(Z151*'pravidla turnaje'!$C$14)+(Z152*'pravidla turnaje'!$C$15)+(Z153*'pravidla turnaje'!$C$16)+(Z154*'pravidla turnaje'!$C$17)+(Z155*'pravidla turnaje'!$C$18)+'rozstřely-skore'!Z156)</f>
        <v/>
      </c>
      <c r="AA156" s="55" t="str">
        <f>IF(AA132="","",(AA146*'pravidla turnaje'!$C$9)+(AA147*'pravidla turnaje'!$C$10)+(AA148*'pravidla turnaje'!$C$11)+(AA149*'pravidla turnaje'!$C$12)+(AA150*'pravidla turnaje'!$C$13)+(AA151*'pravidla turnaje'!$C$14)+(AA152*'pravidla turnaje'!$C$15)+(AA153*'pravidla turnaje'!$C$16)+(AA154*'pravidla turnaje'!$C$17)+(AA155*'pravidla turnaje'!$C$18)+'rozstřely-skore'!AA156)</f>
        <v/>
      </c>
      <c r="AB156" s="56">
        <f ca="1">IF(AB132="","",(AB146*'pravidla turnaje'!$C$9)+(AB147*'pravidla turnaje'!$C$10)+(AB148*'pravidla turnaje'!$C$11)+(AB149*'pravidla turnaje'!$C$12)+(AB150*'pravidla turnaje'!$C$13)+(AB151*'pravidla turnaje'!$C$14)+(AB152*'pravidla turnaje'!$C$15)+(AB153*'pravidla turnaje'!$C$16)+(AB154*'pravidla turnaje'!$C$17)+(AB155*'pravidla turnaje'!$C$18)+'rozstřely-skore'!AB156)</f>
        <v>41141144</v>
      </c>
      <c r="AC156" s="56" t="str">
        <f>IF(AC132="","",(AC146*'pravidla turnaje'!$C$9)+(AC147*'pravidla turnaje'!$C$10)+(AC148*'pravidla turnaje'!$C$11)+(AC149*'pravidla turnaje'!$C$12)+(AC150*'pravidla turnaje'!$C$13)+(AC151*'pravidla turnaje'!$C$14)+(AC152*'pravidla turnaje'!$C$15)+(AC153*'pravidla turnaje'!$C$16)+(AC154*'pravidla turnaje'!$C$17)+(AC155*'pravidla turnaje'!$C$18)+'rozstřely-skore'!AC156)</f>
        <v/>
      </c>
      <c r="AD156" s="56" t="str">
        <f>IF(AD132="","",(AD146*'pravidla turnaje'!$C$9)+(AD147*'pravidla turnaje'!$C$10)+(AD148*'pravidla turnaje'!$C$11)+(AD149*'pravidla turnaje'!$C$12)+(AD150*'pravidla turnaje'!$C$13)+(AD151*'pravidla turnaje'!$C$14)+(AD152*'pravidla turnaje'!$C$15)+(AD153*'pravidla turnaje'!$C$16)+(AD154*'pravidla turnaje'!$C$17)+(AD155*'pravidla turnaje'!$C$18)+'rozstřely-skore'!AD156)</f>
        <v/>
      </c>
      <c r="AE156" s="56" t="str">
        <f>IF(AE132="","",(AE146*'pravidla turnaje'!$C$9)+(AE147*'pravidla turnaje'!$C$10)+(AE148*'pravidla turnaje'!$C$11)+(AE149*'pravidla turnaje'!$C$12)+(AE150*'pravidla turnaje'!$C$13)+(AE151*'pravidla turnaje'!$C$14)+(AE152*'pravidla turnaje'!$C$15)+(AE153*'pravidla turnaje'!$C$16)+(AE154*'pravidla turnaje'!$C$17)+(AE155*'pravidla turnaje'!$C$18)+'rozstřely-skore'!AE156)</f>
        <v/>
      </c>
      <c r="AF156" s="56" t="str">
        <f>IF(AF132="","",(AF146*'pravidla turnaje'!$C$9)+(AF147*'pravidla turnaje'!$C$10)+(AF148*'pravidla turnaje'!$C$11)+(AF149*'pravidla turnaje'!$C$12)+(AF150*'pravidla turnaje'!$C$13)+(AF151*'pravidla turnaje'!$C$14)+(AF152*'pravidla turnaje'!$C$15)+(AF153*'pravidla turnaje'!$C$16)+(AF154*'pravidla turnaje'!$C$17)+(AF155*'pravidla turnaje'!$C$18)+'rozstřely-skore'!AF156)</f>
        <v/>
      </c>
      <c r="AG156" s="56" t="str">
        <f>IF(AG132="","",(AG146*'pravidla turnaje'!$C$9)+(AG147*'pravidla turnaje'!$C$10)+(AG148*'pravidla turnaje'!$C$11)+(AG149*'pravidla turnaje'!$C$12)+(AG150*'pravidla turnaje'!$C$13)+(AG151*'pravidla turnaje'!$C$14)+(AG152*'pravidla turnaje'!$C$15)+(AG153*'pravidla turnaje'!$C$16)+(AG154*'pravidla turnaje'!$C$17)+(AG155*'pravidla turnaje'!$C$18)+'rozstřely-skore'!AG156)</f>
        <v/>
      </c>
      <c r="AH156" s="57" t="str">
        <f>IF(AH132="","",(AH146*'pravidla turnaje'!$C$9)+(AH147*'pravidla turnaje'!$C$10)+(AH148*'pravidla turnaje'!$C$11)+(AH149*'pravidla turnaje'!$C$12)+(AH150*'pravidla turnaje'!$C$13)+(AH151*'pravidla turnaje'!$C$14)+(AH152*'pravidla turnaje'!$C$15)+(AH153*'pravidla turnaje'!$C$16)+(AH154*'pravidla turnaje'!$C$17)+(AH155*'pravidla turnaje'!$C$18)+'rozstřely-skore'!AH156)</f>
        <v/>
      </c>
      <c r="AI156" s="55" t="str">
        <f>IF(AI132="","",(AI146*'pravidla turnaje'!$C$9)+(AI147*'pravidla turnaje'!$C$10)+(AI148*'pravidla turnaje'!$C$11)+(AI149*'pravidla turnaje'!$C$12)+(AI150*'pravidla turnaje'!$C$13)+(AI151*'pravidla turnaje'!$C$14)+(AI152*'pravidla turnaje'!$C$15)+(AI153*'pravidla turnaje'!$C$16)+(AI154*'pravidla turnaje'!$C$17)+(AI155*'pravidla turnaje'!$C$18)+'rozstřely-skore'!AI156)</f>
        <v/>
      </c>
      <c r="AJ156" s="56" t="str">
        <f>IF(AJ132="","",(AJ146*'pravidla turnaje'!$C$9)+(AJ147*'pravidla turnaje'!$C$10)+(AJ148*'pravidla turnaje'!$C$11)+(AJ149*'pravidla turnaje'!$C$12)+(AJ150*'pravidla turnaje'!$C$13)+(AJ151*'pravidla turnaje'!$C$14)+(AJ152*'pravidla turnaje'!$C$15)+(AJ153*'pravidla turnaje'!$C$16)+(AJ154*'pravidla turnaje'!$C$17)+(AJ155*'pravidla turnaje'!$C$18)+'rozstřely-skore'!AJ156)</f>
        <v/>
      </c>
      <c r="AK156" s="56" t="str">
        <f>IF(AK132="","",(AK146*'pravidla turnaje'!$C$9)+(AK147*'pravidla turnaje'!$C$10)+(AK148*'pravidla turnaje'!$C$11)+(AK149*'pravidla turnaje'!$C$12)+(AK150*'pravidla turnaje'!$C$13)+(AK151*'pravidla turnaje'!$C$14)+(AK152*'pravidla turnaje'!$C$15)+(AK153*'pravidla turnaje'!$C$16)+(AK154*'pravidla turnaje'!$C$17)+(AK155*'pravidla turnaje'!$C$18)+'rozstřely-skore'!AK156)</f>
        <v/>
      </c>
      <c r="AL156" s="56" t="str">
        <f>IF(AL132="","",(AL146*'pravidla turnaje'!$C$9)+(AL147*'pravidla turnaje'!$C$10)+(AL148*'pravidla turnaje'!$C$11)+(AL149*'pravidla turnaje'!$C$12)+(AL150*'pravidla turnaje'!$C$13)+(AL151*'pravidla turnaje'!$C$14)+(AL152*'pravidla turnaje'!$C$15)+(AL153*'pravidla turnaje'!$C$16)+(AL154*'pravidla turnaje'!$C$17)+(AL155*'pravidla turnaje'!$C$18)+'rozstřely-skore'!AL156)</f>
        <v/>
      </c>
      <c r="AM156" s="56">
        <f ca="1">IF(AM132="","",(AM146*'pravidla turnaje'!$C$9)+(AM147*'pravidla turnaje'!$C$10)+(AM148*'pravidla turnaje'!$C$11)+(AM149*'pravidla turnaje'!$C$12)+(AM150*'pravidla turnaje'!$C$13)+(AM151*'pravidla turnaje'!$C$14)+(AM152*'pravidla turnaje'!$C$15)+(AM153*'pravidla turnaje'!$C$16)+(AM154*'pravidla turnaje'!$C$17)+(AM155*'pravidla turnaje'!$C$18)+'rozstřely-skore'!AM156)</f>
        <v>51151166</v>
      </c>
      <c r="AN156" s="56" t="str">
        <f>IF(AN132="","",(AN146*'pravidla turnaje'!$C$9)+(AN147*'pravidla turnaje'!$C$10)+(AN148*'pravidla turnaje'!$C$11)+(AN149*'pravidla turnaje'!$C$12)+(AN150*'pravidla turnaje'!$C$13)+(AN151*'pravidla turnaje'!$C$14)+(AN152*'pravidla turnaje'!$C$15)+(AN153*'pravidla turnaje'!$C$16)+(AN154*'pravidla turnaje'!$C$17)+(AN155*'pravidla turnaje'!$C$18)+'rozstřely-skore'!AN156)</f>
        <v/>
      </c>
      <c r="AO156" s="56" t="str">
        <f>IF(AO132="","",(AO146*'pravidla turnaje'!$C$9)+(AO147*'pravidla turnaje'!$C$10)+(AO148*'pravidla turnaje'!$C$11)+(AO149*'pravidla turnaje'!$C$12)+(AO150*'pravidla turnaje'!$C$13)+(AO151*'pravidla turnaje'!$C$14)+(AO152*'pravidla turnaje'!$C$15)+(AO153*'pravidla turnaje'!$C$16)+(AO154*'pravidla turnaje'!$C$17)+(AO155*'pravidla turnaje'!$C$18)+'rozstřely-skore'!AO156)</f>
        <v/>
      </c>
      <c r="AP156" s="57" t="str">
        <f>IF(AP132="","",(AP146*'pravidla turnaje'!$C$9)+(AP147*'pravidla turnaje'!$C$10)+(AP148*'pravidla turnaje'!$C$11)+(AP149*'pravidla turnaje'!$C$12)+(AP150*'pravidla turnaje'!$C$13)+(AP151*'pravidla turnaje'!$C$14)+(AP152*'pravidla turnaje'!$C$15)+(AP153*'pravidla turnaje'!$C$16)+(AP154*'pravidla turnaje'!$C$17)+(AP155*'pravidla turnaje'!$C$18)+'rozstřely-skore'!AP156)</f>
        <v/>
      </c>
      <c r="AQ156" s="55" t="str">
        <f>IF(AQ132="","",(AQ146*'pravidla turnaje'!$C$9)+(AQ147*'pravidla turnaje'!$C$10)+(AQ148*'pravidla turnaje'!$C$11)+(AQ149*'pravidla turnaje'!$C$12)+(AQ150*'pravidla turnaje'!$C$13)+(AQ151*'pravidla turnaje'!$C$14)+(AQ152*'pravidla turnaje'!$C$15)+(AQ153*'pravidla turnaje'!$C$16)+(AQ154*'pravidla turnaje'!$C$17)+(AQ155*'pravidla turnaje'!$C$18)+'rozstřely-skore'!AQ156)</f>
        <v/>
      </c>
      <c r="AR156" s="56" t="str">
        <f>IF(AR132="","",(AR146*'pravidla turnaje'!$C$9)+(AR147*'pravidla turnaje'!$C$10)+(AR148*'pravidla turnaje'!$C$11)+(AR149*'pravidla turnaje'!$C$12)+(AR150*'pravidla turnaje'!$C$13)+(AR151*'pravidla turnaje'!$C$14)+(AR152*'pravidla turnaje'!$C$15)+(AR153*'pravidla turnaje'!$C$16)+(AR154*'pravidla turnaje'!$C$17)+(AR155*'pravidla turnaje'!$C$18)+'rozstřely-skore'!AR156)</f>
        <v/>
      </c>
      <c r="AS156" s="56">
        <f ca="1">IF(AS132="","",(AS146*'pravidla turnaje'!$C$9)+(AS147*'pravidla turnaje'!$C$10)+(AS148*'pravidla turnaje'!$C$11)+(AS149*'pravidla turnaje'!$C$12)+(AS150*'pravidla turnaje'!$C$13)+(AS151*'pravidla turnaje'!$C$14)+(AS152*'pravidla turnaje'!$C$15)+(AS153*'pravidla turnaje'!$C$16)+(AS154*'pravidla turnaje'!$C$17)+(AS155*'pravidla turnaje'!$C$18)+'rozstřely-skore'!AS156)</f>
        <v>61161155</v>
      </c>
      <c r="AT156" s="56" t="str">
        <f>IF(AT132="","",(AT146*'pravidla turnaje'!$C$9)+(AT147*'pravidla turnaje'!$C$10)+(AT148*'pravidla turnaje'!$C$11)+(AT149*'pravidla turnaje'!$C$12)+(AT150*'pravidla turnaje'!$C$13)+(AT151*'pravidla turnaje'!$C$14)+(AT152*'pravidla turnaje'!$C$15)+(AT153*'pravidla turnaje'!$C$16)+(AT154*'pravidla turnaje'!$C$17)+(AT155*'pravidla turnaje'!$C$18)+'rozstřely-skore'!AT156)</f>
        <v/>
      </c>
      <c r="AU156" s="56" t="str">
        <f>IF(AU132="","",(AU146*'pravidla turnaje'!$C$9)+(AU147*'pravidla turnaje'!$C$10)+(AU148*'pravidla turnaje'!$C$11)+(AU149*'pravidla turnaje'!$C$12)+(AU150*'pravidla turnaje'!$C$13)+(AU151*'pravidla turnaje'!$C$14)+(AU152*'pravidla turnaje'!$C$15)+(AU153*'pravidla turnaje'!$C$16)+(AU154*'pravidla turnaje'!$C$17)+(AU155*'pravidla turnaje'!$C$18)+'rozstřely-skore'!AU156)</f>
        <v/>
      </c>
      <c r="AV156" s="56" t="str">
        <f>IF(AV132="","",(AV146*'pravidla turnaje'!$C$9)+(AV147*'pravidla turnaje'!$C$10)+(AV148*'pravidla turnaje'!$C$11)+(AV149*'pravidla turnaje'!$C$12)+(AV150*'pravidla turnaje'!$C$13)+(AV151*'pravidla turnaje'!$C$14)+(AV152*'pravidla turnaje'!$C$15)+(AV153*'pravidla turnaje'!$C$16)+(AV154*'pravidla turnaje'!$C$17)+(AV155*'pravidla turnaje'!$C$18)+'rozstřely-skore'!AV156)</f>
        <v/>
      </c>
      <c r="AW156" s="56" t="str">
        <f>IF(AW132="","",(AW146*'pravidla turnaje'!$C$9)+(AW147*'pravidla turnaje'!$C$10)+(AW148*'pravidla turnaje'!$C$11)+(AW149*'pravidla turnaje'!$C$12)+(AW150*'pravidla turnaje'!$C$13)+(AW151*'pravidla turnaje'!$C$14)+(AW152*'pravidla turnaje'!$C$15)+(AW153*'pravidla turnaje'!$C$16)+(AW154*'pravidla turnaje'!$C$17)+(AW155*'pravidla turnaje'!$C$18)+'rozstřely-skore'!AW156)</f>
        <v/>
      </c>
      <c r="AX156" s="57" t="str">
        <f>IF(AX132="","",(AX146*'pravidla turnaje'!$C$9)+(AX147*'pravidla turnaje'!$C$10)+(AX148*'pravidla turnaje'!$C$11)+(AX149*'pravidla turnaje'!$C$12)+(AX150*'pravidla turnaje'!$C$13)+(AX151*'pravidla turnaje'!$C$14)+(AX152*'pravidla turnaje'!$C$15)+(AX153*'pravidla turnaje'!$C$16)+(AX154*'pravidla turnaje'!$C$17)+(AX155*'pravidla turnaje'!$C$18)+'rozstřely-skore'!AX156)</f>
        <v/>
      </c>
      <c r="AY156" s="55" t="str">
        <f>IF(AY132="","",(AY146*'pravidla turnaje'!$C$9)+(AY147*'pravidla turnaje'!$C$10)+(AY148*'pravidla turnaje'!$C$11)+(AY149*'pravidla turnaje'!$C$12)+(AY150*'pravidla turnaje'!$C$13)+(AY151*'pravidla turnaje'!$C$14)+(AY152*'pravidla turnaje'!$C$15)+(AY153*'pravidla turnaje'!$C$16)+(AY154*'pravidla turnaje'!$C$17)+(AY155*'pravidla turnaje'!$C$18)+'rozstřely-skore'!AY156)</f>
        <v/>
      </c>
      <c r="AZ156" s="56" t="str">
        <f>IF(AZ132="","",(AZ146*'pravidla turnaje'!$C$9)+(AZ147*'pravidla turnaje'!$C$10)+(AZ148*'pravidla turnaje'!$C$11)+(AZ149*'pravidla turnaje'!$C$12)+(AZ150*'pravidla turnaje'!$C$13)+(AZ151*'pravidla turnaje'!$C$14)+(AZ152*'pravidla turnaje'!$C$15)+(AZ153*'pravidla turnaje'!$C$16)+(AZ154*'pravidla turnaje'!$C$17)+(AZ155*'pravidla turnaje'!$C$18)+'rozstřely-skore'!AZ156)</f>
        <v/>
      </c>
      <c r="BA156" s="56" t="str">
        <f>IF(BA132="","",(BA146*'pravidla turnaje'!$C$9)+(BA147*'pravidla turnaje'!$C$10)+(BA148*'pravidla turnaje'!$C$11)+(BA149*'pravidla turnaje'!$C$12)+(BA150*'pravidla turnaje'!$C$13)+(BA151*'pravidla turnaje'!$C$14)+(BA152*'pravidla turnaje'!$C$15)+(BA153*'pravidla turnaje'!$C$16)+(BA154*'pravidla turnaje'!$C$17)+(BA155*'pravidla turnaje'!$C$18)+'rozstřely-skore'!BA156)</f>
        <v/>
      </c>
      <c r="BB156" s="56" t="str">
        <f>IF(BB132="","",(BB146*'pravidla turnaje'!$C$9)+(BB147*'pravidla turnaje'!$C$10)+(BB148*'pravidla turnaje'!$C$11)+(BB149*'pravidla turnaje'!$C$12)+(BB150*'pravidla turnaje'!$C$13)+(BB151*'pravidla turnaje'!$C$14)+(BB152*'pravidla turnaje'!$C$15)+(BB153*'pravidla turnaje'!$C$16)+(BB154*'pravidla turnaje'!$C$17)+(BB155*'pravidla turnaje'!$C$18)+'rozstřely-skore'!BB156)</f>
        <v/>
      </c>
      <c r="BC156" s="56" t="str">
        <f>IF(BC132="","",(BC146*'pravidla turnaje'!$C$9)+(BC147*'pravidla turnaje'!$C$10)+(BC148*'pravidla turnaje'!$C$11)+(BC149*'pravidla turnaje'!$C$12)+(BC150*'pravidla turnaje'!$C$13)+(BC151*'pravidla turnaje'!$C$14)+(BC152*'pravidla turnaje'!$C$15)+(BC153*'pravidla turnaje'!$C$16)+(BC154*'pravidla turnaje'!$C$17)+(BC155*'pravidla turnaje'!$C$18)+'rozstřely-skore'!BC156)</f>
        <v/>
      </c>
      <c r="BD156" s="56" t="str">
        <f>IF(BD132="","",(BD146*'pravidla turnaje'!$C$9)+(BD147*'pravidla turnaje'!$C$10)+(BD148*'pravidla turnaje'!$C$11)+(BD149*'pravidla turnaje'!$C$12)+(BD150*'pravidla turnaje'!$C$13)+(BD151*'pravidla turnaje'!$C$14)+(BD152*'pravidla turnaje'!$C$15)+(BD153*'pravidla turnaje'!$C$16)+(BD154*'pravidla turnaje'!$C$17)+(BD155*'pravidla turnaje'!$C$18)+'rozstřely-skore'!BD156)</f>
        <v/>
      </c>
      <c r="BE156" s="56" t="str">
        <f>IF(BE132="","",(BE146*'pravidla turnaje'!$C$9)+(BE147*'pravidla turnaje'!$C$10)+(BE148*'pravidla turnaje'!$C$11)+(BE149*'pravidla turnaje'!$C$12)+(BE150*'pravidla turnaje'!$C$13)+(BE151*'pravidla turnaje'!$C$14)+(BE152*'pravidla turnaje'!$C$15)+(BE153*'pravidla turnaje'!$C$16)+(BE154*'pravidla turnaje'!$C$17)+(BE155*'pravidla turnaje'!$C$18)+'rozstřely-skore'!BE156)</f>
        <v/>
      </c>
      <c r="BF156" s="57" t="str">
        <f>IF(BF132="","",(BF146*'pravidla turnaje'!$C$9)+(BF147*'pravidla turnaje'!$C$10)+(BF148*'pravidla turnaje'!$C$11)+(BF149*'pravidla turnaje'!$C$12)+(BF150*'pravidla turnaje'!$C$13)+(BF151*'pravidla turnaje'!$C$14)+(BF152*'pravidla turnaje'!$C$15)+(BF153*'pravidla turnaje'!$C$16)+(BF154*'pravidla turnaje'!$C$17)+(BF155*'pravidla turnaje'!$C$18)+'rozstřely-skore'!BF156)</f>
        <v/>
      </c>
      <c r="BG156" s="55" t="str">
        <f>IF(BG132="","",(BG146*'pravidla turnaje'!$C$9)+(BG147*'pravidla turnaje'!$C$10)+(BG148*'pravidla turnaje'!$C$11)+(BG149*'pravidla turnaje'!$C$12)+(BG150*'pravidla turnaje'!$C$13)+(BG151*'pravidla turnaje'!$C$14)+(BG152*'pravidla turnaje'!$C$15)+(BG153*'pravidla turnaje'!$C$16)+(BG154*'pravidla turnaje'!$C$17)+(BG155*'pravidla turnaje'!$C$18)+'rozstřely-skore'!BG156)</f>
        <v/>
      </c>
      <c r="BH156" s="56" t="str">
        <f>IF(BH132="","",(BH146*'pravidla turnaje'!$C$9)+(BH147*'pravidla turnaje'!$C$10)+(BH148*'pravidla turnaje'!$C$11)+(BH149*'pravidla turnaje'!$C$12)+(BH150*'pravidla turnaje'!$C$13)+(BH151*'pravidla turnaje'!$C$14)+(BH152*'pravidla turnaje'!$C$15)+(BH153*'pravidla turnaje'!$C$16)+(BH154*'pravidla turnaje'!$C$17)+(BH155*'pravidla turnaje'!$C$18)+'rozstřely-skore'!BH156)</f>
        <v/>
      </c>
      <c r="BI156" s="56" t="str">
        <f>IF(BI132="","",(BI146*'pravidla turnaje'!$C$9)+(BI147*'pravidla turnaje'!$C$10)+(BI148*'pravidla turnaje'!$C$11)+(BI149*'pravidla turnaje'!$C$12)+(BI150*'pravidla turnaje'!$C$13)+(BI151*'pravidla turnaje'!$C$14)+(BI152*'pravidla turnaje'!$C$15)+(BI153*'pravidla turnaje'!$C$16)+(BI154*'pravidla turnaje'!$C$17)+(BI155*'pravidla turnaje'!$C$18)+'rozstřely-skore'!BI156)</f>
        <v/>
      </c>
      <c r="BJ156" s="56" t="str">
        <f>IF(BJ132="","",(BJ146*'pravidla turnaje'!$C$9)+(BJ147*'pravidla turnaje'!$C$10)+(BJ148*'pravidla turnaje'!$C$11)+(BJ149*'pravidla turnaje'!$C$12)+(BJ150*'pravidla turnaje'!$C$13)+(BJ151*'pravidla turnaje'!$C$14)+(BJ152*'pravidla turnaje'!$C$15)+(BJ153*'pravidla turnaje'!$C$16)+(BJ154*'pravidla turnaje'!$C$17)+(BJ155*'pravidla turnaje'!$C$18)+'rozstřely-skore'!BJ156)</f>
        <v/>
      </c>
      <c r="BK156" s="56" t="str">
        <f>IF(BK132="","",(BK146*'pravidla turnaje'!$C$9)+(BK147*'pravidla turnaje'!$C$10)+(BK148*'pravidla turnaje'!$C$11)+(BK149*'pravidla turnaje'!$C$12)+(BK150*'pravidla turnaje'!$C$13)+(BK151*'pravidla turnaje'!$C$14)+(BK152*'pravidla turnaje'!$C$15)+(BK153*'pravidla turnaje'!$C$16)+(BK154*'pravidla turnaje'!$C$17)+(BK155*'pravidla turnaje'!$C$18)+'rozstřely-skore'!BK156)</f>
        <v/>
      </c>
      <c r="BL156" s="56" t="str">
        <f>IF(BL132="","",(BL146*'pravidla turnaje'!$C$9)+(BL147*'pravidla turnaje'!$C$10)+(BL148*'pravidla turnaje'!$C$11)+(BL149*'pravidla turnaje'!$C$12)+(BL150*'pravidla turnaje'!$C$13)+(BL151*'pravidla turnaje'!$C$14)+(BL152*'pravidla turnaje'!$C$15)+(BL153*'pravidla turnaje'!$C$16)+(BL154*'pravidla turnaje'!$C$17)+(BL155*'pravidla turnaje'!$C$18)+'rozstřely-skore'!BL156)</f>
        <v/>
      </c>
      <c r="BM156" s="56" t="str">
        <f>IF(BM132="","",(BM146*'pravidla turnaje'!$C$9)+(BM147*'pravidla turnaje'!$C$10)+(BM148*'pravidla turnaje'!$C$11)+(BM149*'pravidla turnaje'!$C$12)+(BM150*'pravidla turnaje'!$C$13)+(BM151*'pravidla turnaje'!$C$14)+(BM152*'pravidla turnaje'!$C$15)+(BM153*'pravidla turnaje'!$C$16)+(BM154*'pravidla turnaje'!$C$17)+(BM155*'pravidla turnaje'!$C$18)+'rozstřely-skore'!BM156)</f>
        <v/>
      </c>
      <c r="BN156" s="57" t="str">
        <f>IF(BN132="","",(BN146*'pravidla turnaje'!$C$9)+(BN147*'pravidla turnaje'!$C$10)+(BN148*'pravidla turnaje'!$C$11)+(BN149*'pravidla turnaje'!$C$12)+(BN150*'pravidla turnaje'!$C$13)+(BN151*'pravidla turnaje'!$C$14)+(BN152*'pravidla turnaje'!$C$15)+(BN153*'pravidla turnaje'!$C$16)+(BN154*'pravidla turnaje'!$C$17)+(BN155*'pravidla turnaje'!$C$18)+'rozstřely-skore'!BN156)</f>
        <v/>
      </c>
    </row>
    <row r="160" spans="1:66" ht="15.75" thickBot="1" x14ac:dyDescent="0.3"/>
    <row r="161" spans="1:66" ht="15.75" x14ac:dyDescent="0.25">
      <c r="A161" s="2115" t="str">
        <f>CONCATENATE("skupina ",VLOOKUP(C161-1,'pravidla turnaje'!$A$64:$B$83,2,0))</f>
        <v>skupina E</v>
      </c>
      <c r="B161" s="2116"/>
      <c r="C161" s="80">
        <v>51</v>
      </c>
      <c r="D161" s="81">
        <v>52</v>
      </c>
      <c r="E161" s="81">
        <v>53</v>
      </c>
      <c r="F161" s="81">
        <v>54</v>
      </c>
      <c r="G161" s="81">
        <v>55</v>
      </c>
      <c r="H161" s="81">
        <v>56</v>
      </c>
      <c r="I161" s="81">
        <v>57</v>
      </c>
      <c r="J161" s="81">
        <v>58</v>
      </c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</row>
    <row r="162" spans="1:66" ht="15.75" x14ac:dyDescent="0.25">
      <c r="A162" s="2119" t="s">
        <v>22</v>
      </c>
      <c r="B162" s="2119"/>
      <c r="C162" s="74">
        <f>VLOOKUP(C$161,Tabulka!$B$4:$Q$239,11,0)</f>
        <v>0</v>
      </c>
      <c r="D162" s="74">
        <f>VLOOKUP(D$161,Tabulka!$B$4:$Q$239,11,0)</f>
        <v>1</v>
      </c>
      <c r="E162" s="74">
        <f>VLOOKUP(E$161,Tabulka!$B$4:$Q$239,11,0)</f>
        <v>4</v>
      </c>
      <c r="F162" s="74">
        <f>VLOOKUP(F$161,Tabulka!$B$4:$Q$239,11,0)</f>
        <v>3</v>
      </c>
      <c r="G162" s="74">
        <f>VLOOKUP(G$161,Tabulka!$B$4:$Q$239,11,0)</f>
        <v>5</v>
      </c>
      <c r="H162" s="74">
        <f>VLOOKUP(H$161,Tabulka!$B$4:$Q$239,11,0)</f>
        <v>2</v>
      </c>
      <c r="I162" s="74" t="str">
        <f>VLOOKUP(I$161,Tabulka!$B$4:$Q$239,11,0)</f>
        <v/>
      </c>
      <c r="J162" s="74" t="str">
        <f>VLOOKUP(J$161,Tabulka!$B$4:$Q$239,11,0)</f>
        <v/>
      </c>
      <c r="K162" s="39"/>
      <c r="L162" s="39"/>
      <c r="M162" s="39"/>
      <c r="N162" s="39"/>
      <c r="O162" s="39"/>
      <c r="P162" s="39"/>
      <c r="Q162" s="39"/>
      <c r="R162" s="39"/>
    </row>
    <row r="163" spans="1:66" ht="15.75" x14ac:dyDescent="0.25">
      <c r="A163" s="2119" t="s">
        <v>23</v>
      </c>
      <c r="B163" s="2119"/>
      <c r="C163" s="74">
        <f>VLOOKUP(C$161,Tabulka!$B$4:$Q$239,12,0)</f>
        <v>3</v>
      </c>
      <c r="D163" s="74">
        <f>VLOOKUP(D$161,Tabulka!$B$4:$Q$239,12,0)</f>
        <v>3</v>
      </c>
      <c r="E163" s="74">
        <f>VLOOKUP(E$161,Tabulka!$B$4:$Q$239,12,0)</f>
        <v>8</v>
      </c>
      <c r="F163" s="74">
        <f>VLOOKUP(F$161,Tabulka!$B$4:$Q$239,12,0)</f>
        <v>6</v>
      </c>
      <c r="G163" s="74">
        <f>VLOOKUP(G$161,Tabulka!$B$4:$Q$239,12,0)</f>
        <v>10</v>
      </c>
      <c r="H163" s="74">
        <f>VLOOKUP(H$161,Tabulka!$B$4:$Q$239,12,0)</f>
        <v>4</v>
      </c>
      <c r="I163" s="74" t="str">
        <f>VLOOKUP(I$161,Tabulka!$B$4:$Q$239,12,0)</f>
        <v/>
      </c>
      <c r="J163" s="74" t="str">
        <f>VLOOKUP(J$161,Tabulka!$B$4:$Q$239,12,0)</f>
        <v/>
      </c>
      <c r="K163" s="39"/>
      <c r="L163" s="39"/>
      <c r="M163" s="39"/>
      <c r="N163" s="39"/>
      <c r="O163" s="39"/>
      <c r="P163" s="39"/>
      <c r="Q163" s="39"/>
      <c r="R163" s="39"/>
    </row>
    <row r="164" spans="1:66" ht="15.75" x14ac:dyDescent="0.25">
      <c r="A164" s="2119" t="s">
        <v>24</v>
      </c>
      <c r="B164" s="2119"/>
      <c r="C164" s="74">
        <f>VLOOKUP(C$161,Tabulka!$B$4:$Q$239,13,0)</f>
        <v>10</v>
      </c>
      <c r="D164" s="74">
        <f>VLOOKUP(D$161,Tabulka!$B$4:$Q$239,13,0)</f>
        <v>8</v>
      </c>
      <c r="E164" s="74">
        <f>VLOOKUP(E$161,Tabulka!$B$4:$Q$239,13,0)</f>
        <v>4</v>
      </c>
      <c r="F164" s="74">
        <f>VLOOKUP(F$161,Tabulka!$B$4:$Q$239,13,0)</f>
        <v>5</v>
      </c>
      <c r="G164" s="74">
        <f>VLOOKUP(G$161,Tabulka!$B$4:$Q$239,13,0)</f>
        <v>0</v>
      </c>
      <c r="H164" s="74">
        <f>VLOOKUP(H$161,Tabulka!$B$4:$Q$239,13,0)</f>
        <v>7</v>
      </c>
      <c r="I164" s="74" t="str">
        <f>VLOOKUP(I$161,Tabulka!$B$4:$Q$239,13,0)</f>
        <v/>
      </c>
      <c r="J164" s="74" t="str">
        <f>VLOOKUP(J$161,Tabulka!$B$4:$Q$239,13,0)</f>
        <v/>
      </c>
      <c r="K164" s="39"/>
      <c r="L164" s="39"/>
      <c r="M164" s="39"/>
      <c r="N164" s="39"/>
      <c r="O164" s="39"/>
      <c r="P164" s="39"/>
      <c r="Q164" s="39"/>
      <c r="R164" s="39"/>
    </row>
    <row r="165" spans="1:66" ht="15.75" x14ac:dyDescent="0.25">
      <c r="A165" s="2119" t="s">
        <v>8</v>
      </c>
      <c r="B165" s="2119"/>
      <c r="C165" s="74">
        <f>VLOOKUP(C$161,Tabulka!$B$4:$Q$239,14,0)</f>
        <v>-7</v>
      </c>
      <c r="D165" s="74">
        <f>VLOOKUP(D$161,Tabulka!$B$4:$Q$239,14,0)</f>
        <v>-5</v>
      </c>
      <c r="E165" s="74">
        <f>VLOOKUP(E$161,Tabulka!$B$4:$Q$239,14,0)</f>
        <v>4</v>
      </c>
      <c r="F165" s="74">
        <f>VLOOKUP(F$161,Tabulka!$B$4:$Q$239,14,0)</f>
        <v>1</v>
      </c>
      <c r="G165" s="74">
        <f>VLOOKUP(G$161,Tabulka!$B$4:$Q$239,14,0)</f>
        <v>10</v>
      </c>
      <c r="H165" s="74">
        <f>VLOOKUP(H$161,Tabulka!$B$4:$Q$239,14,0)</f>
        <v>-3</v>
      </c>
      <c r="I165" s="74" t="str">
        <f>VLOOKUP(I$161,Tabulka!$B$4:$Q$239,14,0)</f>
        <v/>
      </c>
      <c r="J165" s="74" t="str">
        <f>VLOOKUP(J$161,Tabulka!$B$4:$Q$239,14,0)</f>
        <v/>
      </c>
      <c r="K165" s="40"/>
      <c r="L165" s="40"/>
      <c r="M165" s="40"/>
      <c r="N165" s="40"/>
      <c r="O165" s="40"/>
      <c r="P165" s="40"/>
      <c r="Q165" s="40"/>
      <c r="R165" s="40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</row>
    <row r="166" spans="1:66" ht="38.25" customHeight="1" x14ac:dyDescent="0.25">
      <c r="A166" s="2119" t="s">
        <v>135</v>
      </c>
      <c r="B166" s="2119"/>
      <c r="C166" s="78">
        <f>IFERROR(IF(C164=0,MAX($C$3:$J$3)+1,C163/C164),"")</f>
        <v>0.3</v>
      </c>
      <c r="D166" s="78">
        <f t="shared" ref="D166:J166" si="419">IFERROR(IF(D164=0,MAX($C$3:$J$3)+1,D163/D164),"")</f>
        <v>0.375</v>
      </c>
      <c r="E166" s="78">
        <f t="shared" si="419"/>
        <v>2</v>
      </c>
      <c r="F166" s="78">
        <f t="shared" si="419"/>
        <v>1.2</v>
      </c>
      <c r="G166" s="78">
        <f t="shared" si="419"/>
        <v>11</v>
      </c>
      <c r="H166" s="78">
        <f t="shared" si="419"/>
        <v>0.5714285714285714</v>
      </c>
      <c r="I166" s="78" t="str">
        <f t="shared" si="419"/>
        <v/>
      </c>
      <c r="J166" s="78" t="str">
        <f t="shared" si="419"/>
        <v/>
      </c>
      <c r="K166" s="40"/>
      <c r="L166" s="40"/>
      <c r="M166" s="40"/>
      <c r="N166" s="40"/>
      <c r="O166" s="40"/>
      <c r="P166" s="40"/>
      <c r="Q166" s="40"/>
      <c r="R166" s="40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</row>
    <row r="167" spans="1:66" ht="77.25" customHeight="1" x14ac:dyDescent="0.25">
      <c r="A167" s="2109" t="s">
        <v>33</v>
      </c>
      <c r="B167" s="2110"/>
      <c r="C167" s="79">
        <f t="shared" ref="C167:J167" ca="1" si="420">IF(MIN(C196,K196,S196,AA196,AI196,AQ196,AY196,BG196)=0,MAX($C196:$BN196)+1,MIN(C196,K196,S196,AA196,AI196,AQ196,AY196,BG196))</f>
        <v>61161164</v>
      </c>
      <c r="D167" s="79">
        <f t="shared" ca="1" si="420"/>
        <v>51151154</v>
      </c>
      <c r="E167" s="79">
        <f t="shared" ca="1" si="420"/>
        <v>21121122</v>
      </c>
      <c r="F167" s="79">
        <f t="shared" ca="1" si="420"/>
        <v>31131133</v>
      </c>
      <c r="G167" s="79">
        <f t="shared" ca="1" si="420"/>
        <v>11111111</v>
      </c>
      <c r="H167" s="79">
        <f t="shared" ca="1" si="420"/>
        <v>41141144</v>
      </c>
      <c r="I167" s="79">
        <f t="shared" ca="1" si="420"/>
        <v>61161165</v>
      </c>
      <c r="J167" s="79">
        <f t="shared" ca="1" si="420"/>
        <v>61161165</v>
      </c>
    </row>
    <row r="168" spans="1:66" ht="21.75" customHeight="1" thickBot="1" x14ac:dyDescent="0.3">
      <c r="A168" s="2111" t="s">
        <v>25</v>
      </c>
      <c r="B168" s="2112"/>
      <c r="C168" s="52">
        <f t="shared" ref="C168:J168" ca="1" si="421">RANK(C167,$C167:$J167,1)</f>
        <v>6</v>
      </c>
      <c r="D168" s="53">
        <f t="shared" ca="1" si="421"/>
        <v>5</v>
      </c>
      <c r="E168" s="53">
        <f t="shared" ca="1" si="421"/>
        <v>2</v>
      </c>
      <c r="F168" s="53">
        <f t="shared" ca="1" si="421"/>
        <v>3</v>
      </c>
      <c r="G168" s="53">
        <f t="shared" ca="1" si="421"/>
        <v>1</v>
      </c>
      <c r="H168" s="53">
        <f t="shared" ca="1" si="421"/>
        <v>4</v>
      </c>
      <c r="I168" s="53">
        <f t="shared" ca="1" si="421"/>
        <v>7</v>
      </c>
      <c r="J168" s="54">
        <f t="shared" ca="1" si="421"/>
        <v>7</v>
      </c>
    </row>
    <row r="169" spans="1:66" x14ac:dyDescent="0.25">
      <c r="B169" s="66"/>
      <c r="C169" s="34">
        <v>1</v>
      </c>
      <c r="D169" s="48">
        <f t="shared" ref="D169:J169" si="422">C169</f>
        <v>1</v>
      </c>
      <c r="E169" s="48">
        <f t="shared" si="422"/>
        <v>1</v>
      </c>
      <c r="F169" s="48">
        <f t="shared" si="422"/>
        <v>1</v>
      </c>
      <c r="G169" s="48">
        <f t="shared" si="422"/>
        <v>1</v>
      </c>
      <c r="H169" s="48">
        <f t="shared" si="422"/>
        <v>1</v>
      </c>
      <c r="I169" s="48">
        <f t="shared" si="422"/>
        <v>1</v>
      </c>
      <c r="J169" s="48">
        <f t="shared" si="422"/>
        <v>1</v>
      </c>
      <c r="K169" s="35">
        <v>2</v>
      </c>
      <c r="L169" s="48">
        <f t="shared" ref="L169:R169" si="423">K169</f>
        <v>2</v>
      </c>
      <c r="M169" s="48">
        <f t="shared" si="423"/>
        <v>2</v>
      </c>
      <c r="N169" s="48">
        <f t="shared" si="423"/>
        <v>2</v>
      </c>
      <c r="O169" s="48">
        <f t="shared" si="423"/>
        <v>2</v>
      </c>
      <c r="P169" s="48">
        <f t="shared" si="423"/>
        <v>2</v>
      </c>
      <c r="Q169" s="48">
        <f t="shared" si="423"/>
        <v>2</v>
      </c>
      <c r="R169" s="48">
        <f t="shared" si="423"/>
        <v>2</v>
      </c>
      <c r="S169" s="25">
        <v>3</v>
      </c>
      <c r="T169" s="48">
        <f t="shared" ref="T169:Z169" si="424">S169</f>
        <v>3</v>
      </c>
      <c r="U169" s="48">
        <f t="shared" si="424"/>
        <v>3</v>
      </c>
      <c r="V169" s="48">
        <f t="shared" si="424"/>
        <v>3</v>
      </c>
      <c r="W169" s="48">
        <f t="shared" si="424"/>
        <v>3</v>
      </c>
      <c r="X169" s="48">
        <f t="shared" si="424"/>
        <v>3</v>
      </c>
      <c r="Y169" s="48">
        <f t="shared" si="424"/>
        <v>3</v>
      </c>
      <c r="Z169" s="48">
        <f t="shared" si="424"/>
        <v>3</v>
      </c>
      <c r="AA169" s="25">
        <v>4</v>
      </c>
      <c r="AB169" s="48">
        <f t="shared" ref="AB169:AH169" si="425">AA169</f>
        <v>4</v>
      </c>
      <c r="AC169" s="48">
        <f t="shared" si="425"/>
        <v>4</v>
      </c>
      <c r="AD169" s="48">
        <f t="shared" si="425"/>
        <v>4</v>
      </c>
      <c r="AE169" s="48">
        <f t="shared" si="425"/>
        <v>4</v>
      </c>
      <c r="AF169" s="48">
        <f t="shared" si="425"/>
        <v>4</v>
      </c>
      <c r="AG169" s="48">
        <f t="shared" si="425"/>
        <v>4</v>
      </c>
      <c r="AH169" s="48">
        <f t="shared" si="425"/>
        <v>4</v>
      </c>
      <c r="AI169" s="25">
        <v>5</v>
      </c>
      <c r="AJ169" s="48">
        <f t="shared" ref="AJ169:AP169" si="426">AI169</f>
        <v>5</v>
      </c>
      <c r="AK169" s="48">
        <f t="shared" si="426"/>
        <v>5</v>
      </c>
      <c r="AL169" s="48">
        <f t="shared" si="426"/>
        <v>5</v>
      </c>
      <c r="AM169" s="48">
        <f t="shared" si="426"/>
        <v>5</v>
      </c>
      <c r="AN169" s="48">
        <f t="shared" si="426"/>
        <v>5</v>
      </c>
      <c r="AO169" s="48">
        <f t="shared" si="426"/>
        <v>5</v>
      </c>
      <c r="AP169" s="48">
        <f t="shared" si="426"/>
        <v>5</v>
      </c>
      <c r="AQ169" s="25">
        <v>6</v>
      </c>
      <c r="AR169" s="48">
        <f t="shared" ref="AR169:AX169" si="427">AQ169</f>
        <v>6</v>
      </c>
      <c r="AS169" s="48">
        <f t="shared" si="427"/>
        <v>6</v>
      </c>
      <c r="AT169" s="48">
        <f t="shared" si="427"/>
        <v>6</v>
      </c>
      <c r="AU169" s="48">
        <f t="shared" si="427"/>
        <v>6</v>
      </c>
      <c r="AV169" s="48">
        <f t="shared" si="427"/>
        <v>6</v>
      </c>
      <c r="AW169" s="48">
        <f t="shared" si="427"/>
        <v>6</v>
      </c>
      <c r="AX169" s="48">
        <f t="shared" si="427"/>
        <v>6</v>
      </c>
      <c r="AY169" s="25">
        <v>7</v>
      </c>
      <c r="AZ169" s="48">
        <f t="shared" ref="AZ169:BF169" si="428">AY169</f>
        <v>7</v>
      </c>
      <c r="BA169" s="48">
        <f t="shared" si="428"/>
        <v>7</v>
      </c>
      <c r="BB169" s="48">
        <f t="shared" si="428"/>
        <v>7</v>
      </c>
      <c r="BC169" s="48">
        <f t="shared" si="428"/>
        <v>7</v>
      </c>
      <c r="BD169" s="48">
        <f t="shared" si="428"/>
        <v>7</v>
      </c>
      <c r="BE169" s="48">
        <f t="shared" si="428"/>
        <v>7</v>
      </c>
      <c r="BF169" s="48">
        <f t="shared" si="428"/>
        <v>7</v>
      </c>
      <c r="BG169" s="25">
        <v>8</v>
      </c>
      <c r="BH169" s="48">
        <f t="shared" ref="BH169:BN169" si="429">BG169</f>
        <v>8</v>
      </c>
      <c r="BI169" s="48">
        <f t="shared" si="429"/>
        <v>8</v>
      </c>
      <c r="BJ169" s="48">
        <f t="shared" si="429"/>
        <v>8</v>
      </c>
      <c r="BK169" s="48">
        <f t="shared" si="429"/>
        <v>8</v>
      </c>
      <c r="BL169" s="48">
        <f t="shared" si="429"/>
        <v>8</v>
      </c>
      <c r="BM169" s="48">
        <f t="shared" si="429"/>
        <v>8</v>
      </c>
      <c r="BN169" s="48">
        <f t="shared" si="429"/>
        <v>8</v>
      </c>
    </row>
    <row r="170" spans="1:66" ht="15.75" thickBot="1" x14ac:dyDescent="0.3">
      <c r="B170" s="274"/>
      <c r="C170" s="58">
        <f>C161</f>
        <v>51</v>
      </c>
      <c r="D170" s="58">
        <f t="shared" ref="D170:J170" si="430">D161</f>
        <v>52</v>
      </c>
      <c r="E170" s="58">
        <f t="shared" si="430"/>
        <v>53</v>
      </c>
      <c r="F170" s="58">
        <f t="shared" si="430"/>
        <v>54</v>
      </c>
      <c r="G170" s="58">
        <f t="shared" si="430"/>
        <v>55</v>
      </c>
      <c r="H170" s="58">
        <f t="shared" si="430"/>
        <v>56</v>
      </c>
      <c r="I170" s="58">
        <f t="shared" si="430"/>
        <v>57</v>
      </c>
      <c r="J170" s="58">
        <f t="shared" si="430"/>
        <v>58</v>
      </c>
      <c r="K170" s="47">
        <f t="shared" ref="K170:AP170" si="431">C170</f>
        <v>51</v>
      </c>
      <c r="L170" s="47">
        <f t="shared" si="431"/>
        <v>52</v>
      </c>
      <c r="M170" s="47">
        <f t="shared" si="431"/>
        <v>53</v>
      </c>
      <c r="N170" s="47">
        <f t="shared" si="431"/>
        <v>54</v>
      </c>
      <c r="O170" s="47">
        <f t="shared" si="431"/>
        <v>55</v>
      </c>
      <c r="P170" s="47">
        <f t="shared" si="431"/>
        <v>56</v>
      </c>
      <c r="Q170" s="47">
        <f t="shared" si="431"/>
        <v>57</v>
      </c>
      <c r="R170" s="47">
        <f t="shared" si="431"/>
        <v>58</v>
      </c>
      <c r="S170" s="47">
        <f t="shared" si="431"/>
        <v>51</v>
      </c>
      <c r="T170" s="47">
        <f t="shared" si="431"/>
        <v>52</v>
      </c>
      <c r="U170" s="47">
        <f t="shared" si="431"/>
        <v>53</v>
      </c>
      <c r="V170" s="47">
        <f t="shared" si="431"/>
        <v>54</v>
      </c>
      <c r="W170" s="47">
        <f t="shared" si="431"/>
        <v>55</v>
      </c>
      <c r="X170" s="47">
        <f t="shared" si="431"/>
        <v>56</v>
      </c>
      <c r="Y170" s="47">
        <f t="shared" si="431"/>
        <v>57</v>
      </c>
      <c r="Z170" s="47">
        <f t="shared" si="431"/>
        <v>58</v>
      </c>
      <c r="AA170" s="47">
        <f t="shared" si="431"/>
        <v>51</v>
      </c>
      <c r="AB170" s="47">
        <f t="shared" si="431"/>
        <v>52</v>
      </c>
      <c r="AC170" s="47">
        <f t="shared" si="431"/>
        <v>53</v>
      </c>
      <c r="AD170" s="47">
        <f t="shared" si="431"/>
        <v>54</v>
      </c>
      <c r="AE170" s="47">
        <f t="shared" si="431"/>
        <v>55</v>
      </c>
      <c r="AF170" s="47">
        <f t="shared" si="431"/>
        <v>56</v>
      </c>
      <c r="AG170" s="47">
        <f t="shared" si="431"/>
        <v>57</v>
      </c>
      <c r="AH170" s="47">
        <f t="shared" si="431"/>
        <v>58</v>
      </c>
      <c r="AI170" s="47">
        <f t="shared" si="431"/>
        <v>51</v>
      </c>
      <c r="AJ170" s="47">
        <f t="shared" si="431"/>
        <v>52</v>
      </c>
      <c r="AK170" s="47">
        <f t="shared" si="431"/>
        <v>53</v>
      </c>
      <c r="AL170" s="47">
        <f t="shared" si="431"/>
        <v>54</v>
      </c>
      <c r="AM170" s="47">
        <f t="shared" si="431"/>
        <v>55</v>
      </c>
      <c r="AN170" s="47">
        <f t="shared" si="431"/>
        <v>56</v>
      </c>
      <c r="AO170" s="47">
        <f t="shared" si="431"/>
        <v>57</v>
      </c>
      <c r="AP170" s="47">
        <f t="shared" si="431"/>
        <v>58</v>
      </c>
      <c r="AQ170" s="47">
        <f t="shared" ref="AQ170:BN170" si="432">AI170</f>
        <v>51</v>
      </c>
      <c r="AR170" s="47">
        <f t="shared" si="432"/>
        <v>52</v>
      </c>
      <c r="AS170" s="47">
        <f t="shared" si="432"/>
        <v>53</v>
      </c>
      <c r="AT170" s="47">
        <f t="shared" si="432"/>
        <v>54</v>
      </c>
      <c r="AU170" s="47">
        <f t="shared" si="432"/>
        <v>55</v>
      </c>
      <c r="AV170" s="47">
        <f t="shared" si="432"/>
        <v>56</v>
      </c>
      <c r="AW170" s="47">
        <f t="shared" si="432"/>
        <v>57</v>
      </c>
      <c r="AX170" s="47">
        <f t="shared" si="432"/>
        <v>58</v>
      </c>
      <c r="AY170" s="47">
        <f t="shared" si="432"/>
        <v>51</v>
      </c>
      <c r="AZ170" s="47">
        <f t="shared" si="432"/>
        <v>52</v>
      </c>
      <c r="BA170" s="47">
        <f t="shared" si="432"/>
        <v>53</v>
      </c>
      <c r="BB170" s="47">
        <f t="shared" si="432"/>
        <v>54</v>
      </c>
      <c r="BC170" s="47">
        <f t="shared" si="432"/>
        <v>55</v>
      </c>
      <c r="BD170" s="47">
        <f t="shared" si="432"/>
        <v>56</v>
      </c>
      <c r="BE170" s="47">
        <f t="shared" si="432"/>
        <v>57</v>
      </c>
      <c r="BF170" s="47">
        <f t="shared" si="432"/>
        <v>58</v>
      </c>
      <c r="BG170" s="47">
        <f t="shared" si="432"/>
        <v>51</v>
      </c>
      <c r="BH170" s="47">
        <f t="shared" si="432"/>
        <v>52</v>
      </c>
      <c r="BI170" s="47">
        <f t="shared" si="432"/>
        <v>53</v>
      </c>
      <c r="BJ170" s="47">
        <f t="shared" si="432"/>
        <v>54</v>
      </c>
      <c r="BK170" s="47">
        <f t="shared" si="432"/>
        <v>55</v>
      </c>
      <c r="BL170" s="47">
        <f t="shared" si="432"/>
        <v>56</v>
      </c>
      <c r="BM170" s="47">
        <f t="shared" si="432"/>
        <v>57</v>
      </c>
      <c r="BN170" s="47">
        <f t="shared" si="432"/>
        <v>58</v>
      </c>
    </row>
    <row r="171" spans="1:66" x14ac:dyDescent="0.25">
      <c r="A171" s="2113"/>
      <c r="B171" s="2114"/>
      <c r="C171" s="26" t="s">
        <v>18</v>
      </c>
      <c r="D171" s="7" t="s">
        <v>18</v>
      </c>
      <c r="E171" s="7" t="s">
        <v>18</v>
      </c>
      <c r="F171" s="7" t="s">
        <v>18</v>
      </c>
      <c r="G171" s="7" t="s">
        <v>18</v>
      </c>
      <c r="H171" s="7" t="s">
        <v>18</v>
      </c>
      <c r="I171" s="7" t="s">
        <v>18</v>
      </c>
      <c r="J171" s="8" t="s">
        <v>18</v>
      </c>
      <c r="K171" s="26" t="s">
        <v>18</v>
      </c>
      <c r="L171" s="7" t="s">
        <v>18</v>
      </c>
      <c r="M171" s="7" t="s">
        <v>18</v>
      </c>
      <c r="N171" s="7" t="s">
        <v>18</v>
      </c>
      <c r="O171" s="7" t="s">
        <v>18</v>
      </c>
      <c r="P171" s="7" t="s">
        <v>18</v>
      </c>
      <c r="Q171" s="7" t="s">
        <v>18</v>
      </c>
      <c r="R171" s="8" t="s">
        <v>18</v>
      </c>
      <c r="S171" s="26" t="s">
        <v>18</v>
      </c>
      <c r="T171" s="7" t="s">
        <v>18</v>
      </c>
      <c r="U171" s="7" t="s">
        <v>18</v>
      </c>
      <c r="V171" s="7" t="s">
        <v>18</v>
      </c>
      <c r="W171" s="7" t="s">
        <v>18</v>
      </c>
      <c r="X171" s="7" t="s">
        <v>18</v>
      </c>
      <c r="Y171" s="7" t="s">
        <v>18</v>
      </c>
      <c r="Z171" s="8" t="s">
        <v>18</v>
      </c>
      <c r="AA171" s="26" t="s">
        <v>18</v>
      </c>
      <c r="AB171" s="7" t="s">
        <v>18</v>
      </c>
      <c r="AC171" s="7" t="s">
        <v>18</v>
      </c>
      <c r="AD171" s="7" t="s">
        <v>18</v>
      </c>
      <c r="AE171" s="7" t="s">
        <v>18</v>
      </c>
      <c r="AF171" s="7" t="s">
        <v>18</v>
      </c>
      <c r="AG171" s="7" t="s">
        <v>18</v>
      </c>
      <c r="AH171" s="8" t="s">
        <v>18</v>
      </c>
      <c r="AI171" s="26" t="s">
        <v>18</v>
      </c>
      <c r="AJ171" s="7" t="s">
        <v>18</v>
      </c>
      <c r="AK171" s="7" t="s">
        <v>18</v>
      </c>
      <c r="AL171" s="7" t="s">
        <v>18</v>
      </c>
      <c r="AM171" s="7" t="s">
        <v>18</v>
      </c>
      <c r="AN171" s="7" t="s">
        <v>18</v>
      </c>
      <c r="AO171" s="7" t="s">
        <v>18</v>
      </c>
      <c r="AP171" s="8" t="s">
        <v>18</v>
      </c>
      <c r="AQ171" s="26" t="s">
        <v>18</v>
      </c>
      <c r="AR171" s="7" t="s">
        <v>18</v>
      </c>
      <c r="AS171" s="7" t="s">
        <v>18</v>
      </c>
      <c r="AT171" s="7" t="s">
        <v>18</v>
      </c>
      <c r="AU171" s="7" t="s">
        <v>18</v>
      </c>
      <c r="AV171" s="7" t="s">
        <v>18</v>
      </c>
      <c r="AW171" s="7" t="s">
        <v>18</v>
      </c>
      <c r="AX171" s="8" t="s">
        <v>18</v>
      </c>
      <c r="AY171" s="26" t="s">
        <v>18</v>
      </c>
      <c r="AZ171" s="7" t="s">
        <v>18</v>
      </c>
      <c r="BA171" s="7" t="s">
        <v>18</v>
      </c>
      <c r="BB171" s="7" t="s">
        <v>18</v>
      </c>
      <c r="BC171" s="7" t="s">
        <v>18</v>
      </c>
      <c r="BD171" s="7" t="s">
        <v>18</v>
      </c>
      <c r="BE171" s="7" t="s">
        <v>18</v>
      </c>
      <c r="BF171" s="8" t="s">
        <v>18</v>
      </c>
      <c r="BG171" s="26" t="s">
        <v>18</v>
      </c>
      <c r="BH171" s="7" t="s">
        <v>18</v>
      </c>
      <c r="BI171" s="7" t="s">
        <v>18</v>
      </c>
      <c r="BJ171" s="7" t="s">
        <v>18</v>
      </c>
      <c r="BK171" s="7" t="s">
        <v>18</v>
      </c>
      <c r="BL171" s="7" t="s">
        <v>18</v>
      </c>
      <c r="BM171" s="7" t="s">
        <v>18</v>
      </c>
      <c r="BN171" s="8" t="s">
        <v>18</v>
      </c>
    </row>
    <row r="172" spans="1:66" x14ac:dyDescent="0.25">
      <c r="A172" s="2098"/>
      <c r="B172" s="2099"/>
      <c r="C172" s="978" t="str">
        <f>IF(VLOOKUP(C170,Tabulka!$B$4:$Y$239,16,0)=C169,C170,"")</f>
        <v/>
      </c>
      <c r="D172" s="979" t="str">
        <f>IF(VLOOKUP(D170,Tabulka!$B$4:$Y$239,16,0)=D169,D170,"")</f>
        <v/>
      </c>
      <c r="E172" s="979" t="str">
        <f>IF(VLOOKUP(E170,Tabulka!$B$4:$Y$239,16,0)=E169,E170,"")</f>
        <v/>
      </c>
      <c r="F172" s="979" t="str">
        <f>IF(VLOOKUP(F170,Tabulka!$B$4:$Y$239,16,0)=F169,F170,"")</f>
        <v/>
      </c>
      <c r="G172" s="979">
        <f>IF(VLOOKUP(G170,Tabulka!$B$4:$Y$239,16,0)=G169,G170,"")</f>
        <v>55</v>
      </c>
      <c r="H172" s="979" t="str">
        <f>IF(VLOOKUP(H170,Tabulka!$B$4:$Y$239,16,0)=H169,H170,"")</f>
        <v/>
      </c>
      <c r="I172" s="979" t="str">
        <f>IF(VLOOKUP(I170,Tabulka!$B$4:$Y$239,16,0)=I169,I170,"")</f>
        <v/>
      </c>
      <c r="J172" s="980" t="str">
        <f>IF(VLOOKUP(J170,Tabulka!$B$4:$Y$239,16,0)=J169,J170,"")</f>
        <v/>
      </c>
      <c r="K172" s="978" t="str">
        <f>IF(VLOOKUP(K170,Tabulka!$B$4:$Y$239,16,0)=K169,K170,"")</f>
        <v/>
      </c>
      <c r="L172" s="979" t="str">
        <f>IF(VLOOKUP(L170,Tabulka!$B$4:$Y$239,16,0)=L169,L170,"")</f>
        <v/>
      </c>
      <c r="M172" s="979">
        <f>IF(VLOOKUP(M170,Tabulka!$B$4:$Y$239,16,0)=M169,M170,"")</f>
        <v>53</v>
      </c>
      <c r="N172" s="979" t="str">
        <f>IF(VLOOKUP(N170,Tabulka!$B$4:$Y$239,16,0)=N169,N170,"")</f>
        <v/>
      </c>
      <c r="O172" s="979" t="str">
        <f>IF(VLOOKUP(O170,Tabulka!$B$4:$Y$239,16,0)=O169,O170,"")</f>
        <v/>
      </c>
      <c r="P172" s="979" t="str">
        <f>IF(VLOOKUP(P170,Tabulka!$B$4:$Y$239,16,0)=P169,P170,"")</f>
        <v/>
      </c>
      <c r="Q172" s="979" t="str">
        <f>IF(VLOOKUP(Q170,Tabulka!$B$4:$Y$239,16,0)=Q169,Q170,"")</f>
        <v/>
      </c>
      <c r="R172" s="980" t="str">
        <f>IF(VLOOKUP(R170,Tabulka!$B$4:$Y$239,16,0)=R169,R170,"")</f>
        <v/>
      </c>
      <c r="S172" s="978" t="str">
        <f>IF(VLOOKUP(S170,Tabulka!$B$4:$Y$239,16,0)=S169,S170,"")</f>
        <v/>
      </c>
      <c r="T172" s="979" t="str">
        <f>IF(VLOOKUP(T170,Tabulka!$B$4:$Y$239,16,0)=T169,T170,"")</f>
        <v/>
      </c>
      <c r="U172" s="979" t="str">
        <f>IF(VLOOKUP(U170,Tabulka!$B$4:$Y$239,16,0)=U169,U170,"")</f>
        <v/>
      </c>
      <c r="V172" s="979">
        <f>IF(VLOOKUP(V170,Tabulka!$B$4:$Y$239,16,0)=V169,V170,"")</f>
        <v>54</v>
      </c>
      <c r="W172" s="979" t="str">
        <f>IF(VLOOKUP(W170,Tabulka!$B$4:$Y$239,16,0)=W169,W170,"")</f>
        <v/>
      </c>
      <c r="X172" s="979" t="str">
        <f>IF(VLOOKUP(X170,Tabulka!$B$4:$Y$239,16,0)=X169,X170,"")</f>
        <v/>
      </c>
      <c r="Y172" s="979" t="str">
        <f>IF(VLOOKUP(Y170,Tabulka!$B$4:$Y$239,16,0)=Y169,Y170,"")</f>
        <v/>
      </c>
      <c r="Z172" s="980" t="str">
        <f>IF(VLOOKUP(Z170,Tabulka!$B$4:$Y$239,16,0)=Z169,Z170,"")</f>
        <v/>
      </c>
      <c r="AA172" s="978" t="str">
        <f>IF(VLOOKUP(AA170,Tabulka!$B$4:$Y$239,16,0)=AA169,AA170,"")</f>
        <v/>
      </c>
      <c r="AB172" s="979" t="str">
        <f>IF(VLOOKUP(AB170,Tabulka!$B$4:$Y$239,16,0)=AB169,AB170,"")</f>
        <v/>
      </c>
      <c r="AC172" s="979" t="str">
        <f>IF(VLOOKUP(AC170,Tabulka!$B$4:$Y$239,16,0)=AC169,AC170,"")</f>
        <v/>
      </c>
      <c r="AD172" s="979" t="str">
        <f>IF(VLOOKUP(AD170,Tabulka!$B$4:$Y$239,16,0)=AD169,AD170,"")</f>
        <v/>
      </c>
      <c r="AE172" s="979" t="str">
        <f>IF(VLOOKUP(AE170,Tabulka!$B$4:$Y$239,16,0)=AE169,AE170,"")</f>
        <v/>
      </c>
      <c r="AF172" s="979">
        <f>IF(VLOOKUP(AF170,Tabulka!$B$4:$Y$239,16,0)=AF169,AF170,"")</f>
        <v>56</v>
      </c>
      <c r="AG172" s="979" t="str">
        <f>IF(VLOOKUP(AG170,Tabulka!$B$4:$Y$239,16,0)=AG169,AG170,"")</f>
        <v/>
      </c>
      <c r="AH172" s="980" t="str">
        <f>IF(VLOOKUP(AH170,Tabulka!$B$4:$Y$239,16,0)=AH169,AH170,"")</f>
        <v/>
      </c>
      <c r="AI172" s="978" t="str">
        <f>IF(VLOOKUP(AI170,Tabulka!$B$4:$Y$239,16,0)=AI169,AI170,"")</f>
        <v/>
      </c>
      <c r="AJ172" s="979">
        <f>IF(VLOOKUP(AJ170,Tabulka!$B$4:$Y$239,16,0)=AJ169,AJ170,"")</f>
        <v>52</v>
      </c>
      <c r="AK172" s="979" t="str">
        <f>IF(VLOOKUP(AK170,Tabulka!$B$4:$Y$239,16,0)=AK169,AK170,"")</f>
        <v/>
      </c>
      <c r="AL172" s="979" t="str">
        <f>IF(VLOOKUP(AL170,Tabulka!$B$4:$Y$239,16,0)=AL169,AL170,"")</f>
        <v/>
      </c>
      <c r="AM172" s="979" t="str">
        <f>IF(VLOOKUP(AM170,Tabulka!$B$4:$Y$239,16,0)=AM169,AM170,"")</f>
        <v/>
      </c>
      <c r="AN172" s="979" t="str">
        <f>IF(VLOOKUP(AN170,Tabulka!$B$4:$Y$239,16,0)=AN169,AN170,"")</f>
        <v/>
      </c>
      <c r="AO172" s="979" t="str">
        <f>IF(VLOOKUP(AO170,Tabulka!$B$4:$Y$239,16,0)=AO169,AO170,"")</f>
        <v/>
      </c>
      <c r="AP172" s="980" t="str">
        <f>IF(VLOOKUP(AP170,Tabulka!$B$4:$Y$239,16,0)=AP169,AP170,"")</f>
        <v/>
      </c>
      <c r="AQ172" s="978">
        <f>IF(VLOOKUP(AQ170,Tabulka!$B$4:$Y$239,16,0)=AQ169,AQ170,"")</f>
        <v>51</v>
      </c>
      <c r="AR172" s="979" t="str">
        <f>IF(VLOOKUP(AR170,Tabulka!$B$4:$Y$239,16,0)=AR169,AR170,"")</f>
        <v/>
      </c>
      <c r="AS172" s="979" t="str">
        <f>IF(VLOOKUP(AS170,Tabulka!$B$4:$Y$239,16,0)=AS169,AS170,"")</f>
        <v/>
      </c>
      <c r="AT172" s="979" t="str">
        <f>IF(VLOOKUP(AT170,Tabulka!$B$4:$Y$239,16,0)=AT169,AT170,"")</f>
        <v/>
      </c>
      <c r="AU172" s="979" t="str">
        <f>IF(VLOOKUP(AU170,Tabulka!$B$4:$Y$239,16,0)=AU169,AU170,"")</f>
        <v/>
      </c>
      <c r="AV172" s="979" t="str">
        <f>IF(VLOOKUP(AV170,Tabulka!$B$4:$Y$239,16,0)=AV169,AV170,"")</f>
        <v/>
      </c>
      <c r="AW172" s="979" t="str">
        <f>IF(VLOOKUP(AW170,Tabulka!$B$4:$Y$239,16,0)=AW169,AW170,"")</f>
        <v/>
      </c>
      <c r="AX172" s="980" t="str">
        <f>IF(VLOOKUP(AX170,Tabulka!$B$4:$Y$239,16,0)=AX169,AX170,"")</f>
        <v/>
      </c>
      <c r="AY172" s="978" t="str">
        <f>IF(VLOOKUP(AY170,Tabulka!$B$4:$Y$239,16,0)=AY169,AY170,"")</f>
        <v/>
      </c>
      <c r="AZ172" s="979" t="str">
        <f>IF(VLOOKUP(AZ170,Tabulka!$B$4:$Y$239,16,0)=AZ169,AZ170,"")</f>
        <v/>
      </c>
      <c r="BA172" s="979" t="str">
        <f>IF(VLOOKUP(BA170,Tabulka!$B$4:$Y$239,16,0)=BA169,BA170,"")</f>
        <v/>
      </c>
      <c r="BB172" s="979" t="str">
        <f>IF(VLOOKUP(BB170,Tabulka!$B$4:$Y$239,16,0)=BB169,BB170,"")</f>
        <v/>
      </c>
      <c r="BC172" s="979" t="str">
        <f>IF(VLOOKUP(BC170,Tabulka!$B$4:$Y$239,16,0)=BC169,BC170,"")</f>
        <v/>
      </c>
      <c r="BD172" s="979" t="str">
        <f>IF(VLOOKUP(BD170,Tabulka!$B$4:$Y$239,16,0)=BD169,BD170,"")</f>
        <v/>
      </c>
      <c r="BE172" s="979" t="str">
        <f>IF(VLOOKUP(BE170,Tabulka!$B$4:$Y$239,16,0)=BE169,BE170,"")</f>
        <v/>
      </c>
      <c r="BF172" s="980" t="str">
        <f>IF(VLOOKUP(BF170,Tabulka!$B$4:$Y$239,16,0)=BF169,BF170,"")</f>
        <v/>
      </c>
      <c r="BG172" s="978" t="str">
        <f>IF(VLOOKUP(BG170,Tabulka!$B$4:$Y$239,16,0)=BG169,BG170,"")</f>
        <v/>
      </c>
      <c r="BH172" s="979" t="str">
        <f>IF(VLOOKUP(BH170,Tabulka!$B$4:$Y$239,16,0)=BH169,BH170,"")</f>
        <v/>
      </c>
      <c r="BI172" s="979" t="str">
        <f>IF(VLOOKUP(BI170,Tabulka!$B$4:$Y$239,16,0)=BI169,BI170,"")</f>
        <v/>
      </c>
      <c r="BJ172" s="979" t="str">
        <f>IF(VLOOKUP(BJ170,Tabulka!$B$4:$Y$239,16,0)=BJ169,BJ170,"")</f>
        <v/>
      </c>
      <c r="BK172" s="979" t="str">
        <f>IF(VLOOKUP(BK170,Tabulka!$B$4:$Y$239,16,0)=BK169,BK170,"")</f>
        <v/>
      </c>
      <c r="BL172" s="979" t="str">
        <f>IF(VLOOKUP(BL170,Tabulka!$B$4:$Y$239,16,0)=BL169,BL170,"")</f>
        <v/>
      </c>
      <c r="BM172" s="979" t="str">
        <f>IF(VLOOKUP(BM170,Tabulka!$B$4:$Y$239,16,0)=BM169,BM170,"")</f>
        <v/>
      </c>
      <c r="BN172" s="980" t="str">
        <f>IF(VLOOKUP(BN170,Tabulka!$B$4:$Y$239,16,0)=BN169,BN170,"")</f>
        <v/>
      </c>
    </row>
    <row r="173" spans="1:66" ht="15.75" x14ac:dyDescent="0.25">
      <c r="A173" s="275" t="s">
        <v>26</v>
      </c>
      <c r="B173" s="276" t="s">
        <v>58</v>
      </c>
      <c r="C173" s="27" t="str">
        <f>IF(C172="","",DSUM('Rozpis zápasů'!$F$1:$O$162,$B173,C171:C172))</f>
        <v/>
      </c>
      <c r="D173" s="6" t="str">
        <f>IF(D172="","",DSUM('Rozpis zápasů'!$F$1:$O$162,$B173,D171:D172))</f>
        <v/>
      </c>
      <c r="E173" s="6" t="str">
        <f>IF(E172="","",DSUM('Rozpis zápasů'!$F$1:$O$162,$B173,E171:E172))</f>
        <v/>
      </c>
      <c r="F173" s="6" t="str">
        <f>IF(F172="","",DSUM('Rozpis zápasů'!$F$1:$O$162,$B173,F171:F172))</f>
        <v/>
      </c>
      <c r="G173" s="6">
        <f>IF(G172="","",DSUM('Rozpis zápasů'!$F$1:$O$162,$B173,G171:G172))</f>
        <v>0</v>
      </c>
      <c r="H173" s="6" t="str">
        <f>IF(H172="","",DSUM('Rozpis zápasů'!$F$1:$O$162,$B173,H171:H172))</f>
        <v/>
      </c>
      <c r="I173" s="6" t="str">
        <f>IF(I172="","",DSUM('Rozpis zápasů'!$F$1:$O$162,$B173,I171:I172))</f>
        <v/>
      </c>
      <c r="J173" s="9" t="str">
        <f>IF(J172="","",DSUM('Rozpis zápasů'!$F$1:$O$162,$B173,J171:J172))</f>
        <v/>
      </c>
      <c r="K173" s="27" t="str">
        <f>IF(K172="","",DSUM('Rozpis zápasů'!$F$1:$O$162,$B173,K171:K172))</f>
        <v/>
      </c>
      <c r="L173" s="6" t="str">
        <f>IF(L172="","",DSUM('Rozpis zápasů'!$F$1:$O$162,$B173,L171:L172))</f>
        <v/>
      </c>
      <c r="M173" s="6">
        <f>IF(M172="","",DSUM('Rozpis zápasů'!$F$1:$O$162,$B173,M171:M172))</f>
        <v>0</v>
      </c>
      <c r="N173" s="6" t="str">
        <f>IF(N172="","",DSUM('Rozpis zápasů'!$F$1:$O$162,$B173,N171:N172))</f>
        <v/>
      </c>
      <c r="O173" s="6" t="str">
        <f>IF(O172="","",DSUM('Rozpis zápasů'!$F$1:$O$162,$B173,O171:O172))</f>
        <v/>
      </c>
      <c r="P173" s="6" t="str">
        <f>IF(P172="","",DSUM('Rozpis zápasů'!$F$1:$O$162,$B173,P171:P172))</f>
        <v/>
      </c>
      <c r="Q173" s="6" t="str">
        <f>IF(Q172="","",DSUM('Rozpis zápasů'!$F$1:$O$162,$B173,Q171:Q172))</f>
        <v/>
      </c>
      <c r="R173" s="9" t="str">
        <f>IF(R172="","",DSUM('Rozpis zápasů'!$F$1:$O$162,$B173,R171:R172))</f>
        <v/>
      </c>
      <c r="S173" s="27" t="str">
        <f>IF(S172="","",DSUM('Rozpis zápasů'!$F$1:$O$162,$B173,S171:S172))</f>
        <v/>
      </c>
      <c r="T173" s="6" t="str">
        <f>IF(T172="","",DSUM('Rozpis zápasů'!$F$1:$O$162,$B173,T171:T172))</f>
        <v/>
      </c>
      <c r="U173" s="6" t="str">
        <f>IF(U172="","",DSUM('Rozpis zápasů'!$F$1:$O$162,$B173,U171:U172))</f>
        <v/>
      </c>
      <c r="V173" s="6">
        <f>IF(V172="","",DSUM('Rozpis zápasů'!$F$1:$O$162,$B173,V171:V172))</f>
        <v>0</v>
      </c>
      <c r="W173" s="6" t="str">
        <f>IF(W172="","",DSUM('Rozpis zápasů'!$F$1:$O$162,$B173,W171:W172))</f>
        <v/>
      </c>
      <c r="X173" s="6" t="str">
        <f>IF(X172="","",DSUM('Rozpis zápasů'!$F$1:$O$162,$B173,X171:X172))</f>
        <v/>
      </c>
      <c r="Y173" s="6" t="str">
        <f>IF(Y172="","",DSUM('Rozpis zápasů'!$F$1:$O$162,$B173,Y171:Y172))</f>
        <v/>
      </c>
      <c r="Z173" s="9" t="str">
        <f>IF(Z172="","",DSUM('Rozpis zápasů'!$F$1:$O$162,$B173,Z171:Z172))</f>
        <v/>
      </c>
      <c r="AA173" s="27" t="str">
        <f>IF(AA172="","",DSUM('Rozpis zápasů'!$F$1:$O$162,$B173,AA171:AA172))</f>
        <v/>
      </c>
      <c r="AB173" s="6" t="str">
        <f>IF(AB172="","",DSUM('Rozpis zápasů'!$F$1:$O$162,$B173,AB171:AB172))</f>
        <v/>
      </c>
      <c r="AC173" s="6" t="str">
        <f>IF(AC172="","",DSUM('Rozpis zápasů'!$F$1:$O$162,$B173,AC171:AC172))</f>
        <v/>
      </c>
      <c r="AD173" s="6" t="str">
        <f>IF(AD172="","",DSUM('Rozpis zápasů'!$F$1:$O$162,$B173,AD171:AD172))</f>
        <v/>
      </c>
      <c r="AE173" s="6" t="str">
        <f>IF(AE172="","",DSUM('Rozpis zápasů'!$F$1:$O$162,$B173,AE171:AE172))</f>
        <v/>
      </c>
      <c r="AF173" s="6">
        <f>IF(AF172="","",DSUM('Rozpis zápasů'!$F$1:$O$162,$B173,AF171:AF172))</f>
        <v>0</v>
      </c>
      <c r="AG173" s="6" t="str">
        <f>IF(AG172="","",DSUM('Rozpis zápasů'!$F$1:$O$162,$B173,AG171:AG172))</f>
        <v/>
      </c>
      <c r="AH173" s="9" t="str">
        <f>IF(AH172="","",DSUM('Rozpis zápasů'!$F$1:$O$162,$B173,AH171:AH172))</f>
        <v/>
      </c>
      <c r="AI173" s="27" t="str">
        <f>IF(AI172="","",DSUM('Rozpis zápasů'!$F$1:$O$162,$B173,AI171:AI172))</f>
        <v/>
      </c>
      <c r="AJ173" s="6">
        <f>IF(AJ172="","",DSUM('Rozpis zápasů'!$F$1:$O$162,$B173,AJ171:AJ172))</f>
        <v>0</v>
      </c>
      <c r="AK173" s="6" t="str">
        <f>IF(AK172="","",DSUM('Rozpis zápasů'!$F$1:$O$162,$B173,AK171:AK172))</f>
        <v/>
      </c>
      <c r="AL173" s="6" t="str">
        <f>IF(AL172="","",DSUM('Rozpis zápasů'!$F$1:$O$162,$B173,AL171:AL172))</f>
        <v/>
      </c>
      <c r="AM173" s="6" t="str">
        <f>IF(AM172="","",DSUM('Rozpis zápasů'!$F$1:$O$162,$B173,AM171:AM172))</f>
        <v/>
      </c>
      <c r="AN173" s="6" t="str">
        <f>IF(AN172="","",DSUM('Rozpis zápasů'!$F$1:$O$162,$B173,AN171:AN172))</f>
        <v/>
      </c>
      <c r="AO173" s="6" t="str">
        <f>IF(AO172="","",DSUM('Rozpis zápasů'!$F$1:$O$162,$B173,AO171:AO172))</f>
        <v/>
      </c>
      <c r="AP173" s="9" t="str">
        <f>IF(AP172="","",DSUM('Rozpis zápasů'!$F$1:$O$162,$B173,AP171:AP172))</f>
        <v/>
      </c>
      <c r="AQ173" s="27">
        <f>IF(AQ172="","",DSUM('Rozpis zápasů'!$F$1:$O$162,$B173,AQ171:AQ172))</f>
        <v>0</v>
      </c>
      <c r="AR173" s="6" t="str">
        <f>IF(AR172="","",DSUM('Rozpis zápasů'!$F$1:$O$162,$B173,AR171:AR172))</f>
        <v/>
      </c>
      <c r="AS173" s="6" t="str">
        <f>IF(AS172="","",DSUM('Rozpis zápasů'!$F$1:$O$162,$B173,AS171:AS172))</f>
        <v/>
      </c>
      <c r="AT173" s="6" t="str">
        <f>IF(AT172="","",DSUM('Rozpis zápasů'!$F$1:$O$162,$B173,AT171:AT172))</f>
        <v/>
      </c>
      <c r="AU173" s="6" t="str">
        <f>IF(AU172="","",DSUM('Rozpis zápasů'!$F$1:$O$162,$B173,AU171:AU172))</f>
        <v/>
      </c>
      <c r="AV173" s="6" t="str">
        <f>IF(AV172="","",DSUM('Rozpis zápasů'!$F$1:$O$162,$B173,AV171:AV172))</f>
        <v/>
      </c>
      <c r="AW173" s="6" t="str">
        <f>IF(AW172="","",DSUM('Rozpis zápasů'!$F$1:$O$162,$B173,AW171:AW172))</f>
        <v/>
      </c>
      <c r="AX173" s="9" t="str">
        <f>IF(AX172="","",DSUM('Rozpis zápasů'!$F$1:$O$162,$B173,AX171:AX172))</f>
        <v/>
      </c>
      <c r="AY173" s="27" t="str">
        <f>IF(AY172="","",DSUM('Rozpis zápasů'!$F$1:$O$162,$B173,AY171:AY172))</f>
        <v/>
      </c>
      <c r="AZ173" s="6" t="str">
        <f>IF(AZ172="","",DSUM('Rozpis zápasů'!$F$1:$O$162,$B173,AZ171:AZ172))</f>
        <v/>
      </c>
      <c r="BA173" s="6" t="str">
        <f>IF(BA172="","",DSUM('Rozpis zápasů'!$F$1:$O$162,$B173,BA171:BA172))</f>
        <v/>
      </c>
      <c r="BB173" s="6" t="str">
        <f>IF(BB172="","",DSUM('Rozpis zápasů'!$F$1:$O$162,$B173,BB171:BB172))</f>
        <v/>
      </c>
      <c r="BC173" s="6" t="str">
        <f>IF(BC172="","",DSUM('Rozpis zápasů'!$F$1:$O$162,$B173,BC171:BC172))</f>
        <v/>
      </c>
      <c r="BD173" s="6" t="str">
        <f>IF(BD172="","",DSUM('Rozpis zápasů'!$F$1:$O$162,$B173,BD171:BD172))</f>
        <v/>
      </c>
      <c r="BE173" s="6" t="str">
        <f>IF(BE172="","",DSUM('Rozpis zápasů'!$F$1:$O$162,$B173,BE171:BE172))</f>
        <v/>
      </c>
      <c r="BF173" s="9" t="str">
        <f>IF(BF172="","",DSUM('Rozpis zápasů'!$F$1:$O$162,$B173,BF171:BF172))</f>
        <v/>
      </c>
      <c r="BG173" s="27" t="str">
        <f>IF(BG172="","",DSUM('Rozpis zápasů'!$F$1:$O$162,$B173,BG171:BG172))</f>
        <v/>
      </c>
      <c r="BH173" s="6" t="str">
        <f>IF(BH172="","",DSUM('Rozpis zápasů'!$F$1:$O$162,$B173,BH171:BH172))</f>
        <v/>
      </c>
      <c r="BI173" s="6" t="str">
        <f>IF(BI172="","",DSUM('Rozpis zápasů'!$F$1:$O$162,$B173,BI171:BI172))</f>
        <v/>
      </c>
      <c r="BJ173" s="6" t="str">
        <f>IF(BJ172="","",DSUM('Rozpis zápasů'!$F$1:$O$162,$B173,BJ171:BJ172))</f>
        <v/>
      </c>
      <c r="BK173" s="6" t="str">
        <f>IF(BK172="","",DSUM('Rozpis zápasů'!$F$1:$O$162,$B173,BK171:BK172))</f>
        <v/>
      </c>
      <c r="BL173" s="6" t="str">
        <f>IF(BL172="","",DSUM('Rozpis zápasů'!$F$1:$O$162,$B173,BL171:BL172))</f>
        <v/>
      </c>
      <c r="BM173" s="6" t="str">
        <f>IF(BM172="","",DSUM('Rozpis zápasů'!$F$1:$O$162,$B173,BM171:BM172))</f>
        <v/>
      </c>
      <c r="BN173" s="9" t="str">
        <f>IF(BN172="","",DSUM('Rozpis zápasů'!$F$1:$O$162,$B173,BN171:BN172))</f>
        <v/>
      </c>
    </row>
    <row r="174" spans="1:66" ht="15.75" x14ac:dyDescent="0.25">
      <c r="A174" s="275" t="s">
        <v>28</v>
      </c>
      <c r="B174" s="276" t="s">
        <v>20</v>
      </c>
      <c r="C174" s="27" t="str">
        <f>IF(C172="","",DSUM('Rozpis zápasů'!$F$1:$O$162,$B174,C171:C172))</f>
        <v/>
      </c>
      <c r="D174" s="6" t="str">
        <f>IF(D172="","",DSUM('Rozpis zápasů'!$F$1:$O$162,$B174,D171:D172))</f>
        <v/>
      </c>
      <c r="E174" s="6" t="str">
        <f>IF(E172="","",DSUM('Rozpis zápasů'!$F$1:$O$162,$B174,E171:E172))</f>
        <v/>
      </c>
      <c r="F174" s="6" t="str">
        <f>IF(F172="","",DSUM('Rozpis zápasů'!$F$1:$O$162,$B174,F171:F172))</f>
        <v/>
      </c>
      <c r="G174" s="6">
        <f>IF(G172="","",DSUM('Rozpis zápasů'!$F$1:$O$162,$B174,G171:G172))</f>
        <v>0</v>
      </c>
      <c r="H174" s="6" t="str">
        <f>IF(H172="","",DSUM('Rozpis zápasů'!$F$1:$O$162,$B174,H171:H172))</f>
        <v/>
      </c>
      <c r="I174" s="6" t="str">
        <f>IF(I172="","",DSUM('Rozpis zápasů'!$F$1:$O$162,$B174,I171:I172))</f>
        <v/>
      </c>
      <c r="J174" s="9" t="str">
        <f>IF(J172="","",DSUM('Rozpis zápasů'!$F$1:$O$162,$B174,J171:J172))</f>
        <v/>
      </c>
      <c r="K174" s="27" t="str">
        <f>IF(K172="","",DSUM('Rozpis zápasů'!$F$1:$O$162,$B174,K171:K172))</f>
        <v/>
      </c>
      <c r="L174" s="6" t="str">
        <f>IF(L172="","",DSUM('Rozpis zápasů'!$F$1:$O$162,$B174,L171:L172))</f>
        <v/>
      </c>
      <c r="M174" s="6">
        <f>IF(M172="","",DSUM('Rozpis zápasů'!$F$1:$O$162,$B174,M171:M172))</f>
        <v>0</v>
      </c>
      <c r="N174" s="6" t="str">
        <f>IF(N172="","",DSUM('Rozpis zápasů'!$F$1:$O$162,$B174,N171:N172))</f>
        <v/>
      </c>
      <c r="O174" s="6" t="str">
        <f>IF(O172="","",DSUM('Rozpis zápasů'!$F$1:$O$162,$B174,O171:O172))</f>
        <v/>
      </c>
      <c r="P174" s="6" t="str">
        <f>IF(P172="","",DSUM('Rozpis zápasů'!$F$1:$O$162,$B174,P171:P172))</f>
        <v/>
      </c>
      <c r="Q174" s="6" t="str">
        <f>IF(Q172="","",DSUM('Rozpis zápasů'!$F$1:$O$162,$B174,Q171:Q172))</f>
        <v/>
      </c>
      <c r="R174" s="9" t="str">
        <f>IF(R172="","",DSUM('Rozpis zápasů'!$F$1:$O$162,$B174,R171:R172))</f>
        <v/>
      </c>
      <c r="S174" s="27" t="str">
        <f>IF(S172="","",DSUM('Rozpis zápasů'!$F$1:$O$162,$B174,S171:S172))</f>
        <v/>
      </c>
      <c r="T174" s="6" t="str">
        <f>IF(T172="","",DSUM('Rozpis zápasů'!$F$1:$O$162,$B174,T171:T172))</f>
        <v/>
      </c>
      <c r="U174" s="6" t="str">
        <f>IF(U172="","",DSUM('Rozpis zápasů'!$F$1:$O$162,$B174,U171:U172))</f>
        <v/>
      </c>
      <c r="V174" s="6">
        <f>IF(V172="","",DSUM('Rozpis zápasů'!$F$1:$O$162,$B174,V171:V172))</f>
        <v>0</v>
      </c>
      <c r="W174" s="6" t="str">
        <f>IF(W172="","",DSUM('Rozpis zápasů'!$F$1:$O$162,$B174,W171:W172))</f>
        <v/>
      </c>
      <c r="X174" s="6" t="str">
        <f>IF(X172="","",DSUM('Rozpis zápasů'!$F$1:$O$162,$B174,X171:X172))</f>
        <v/>
      </c>
      <c r="Y174" s="6" t="str">
        <f>IF(Y172="","",DSUM('Rozpis zápasů'!$F$1:$O$162,$B174,Y171:Y172))</f>
        <v/>
      </c>
      <c r="Z174" s="9" t="str">
        <f>IF(Z172="","",DSUM('Rozpis zápasů'!$F$1:$O$162,$B174,Z171:Z172))</f>
        <v/>
      </c>
      <c r="AA174" s="27" t="str">
        <f>IF(AA172="","",DSUM('Rozpis zápasů'!$F$1:$O$162,$B174,AA171:AA172))</f>
        <v/>
      </c>
      <c r="AB174" s="6" t="str">
        <f>IF(AB172="","",DSUM('Rozpis zápasů'!$F$1:$O$162,$B174,AB171:AB172))</f>
        <v/>
      </c>
      <c r="AC174" s="6" t="str">
        <f>IF(AC172="","",DSUM('Rozpis zápasů'!$F$1:$O$162,$B174,AC171:AC172))</f>
        <v/>
      </c>
      <c r="AD174" s="6" t="str">
        <f>IF(AD172="","",DSUM('Rozpis zápasů'!$F$1:$O$162,$B174,AD171:AD172))</f>
        <v/>
      </c>
      <c r="AE174" s="6" t="str">
        <f>IF(AE172="","",DSUM('Rozpis zápasů'!$F$1:$O$162,$B174,AE171:AE172))</f>
        <v/>
      </c>
      <c r="AF174" s="6">
        <f>IF(AF172="","",DSUM('Rozpis zápasů'!$F$1:$O$162,$B174,AF171:AF172))</f>
        <v>0</v>
      </c>
      <c r="AG174" s="6" t="str">
        <f>IF(AG172="","",DSUM('Rozpis zápasů'!$F$1:$O$162,$B174,AG171:AG172))</f>
        <v/>
      </c>
      <c r="AH174" s="9" t="str">
        <f>IF(AH172="","",DSUM('Rozpis zápasů'!$F$1:$O$162,$B174,AH171:AH172))</f>
        <v/>
      </c>
      <c r="AI174" s="27" t="str">
        <f>IF(AI172="","",DSUM('Rozpis zápasů'!$F$1:$O$162,$B174,AI171:AI172))</f>
        <v/>
      </c>
      <c r="AJ174" s="6">
        <f>IF(AJ172="","",DSUM('Rozpis zápasů'!$F$1:$O$162,$B174,AJ171:AJ172))</f>
        <v>0</v>
      </c>
      <c r="AK174" s="6" t="str">
        <f>IF(AK172="","",DSUM('Rozpis zápasů'!$F$1:$O$162,$B174,AK171:AK172))</f>
        <v/>
      </c>
      <c r="AL174" s="6" t="str">
        <f>IF(AL172="","",DSUM('Rozpis zápasů'!$F$1:$O$162,$B174,AL171:AL172))</f>
        <v/>
      </c>
      <c r="AM174" s="6" t="str">
        <f>IF(AM172="","",DSUM('Rozpis zápasů'!$F$1:$O$162,$B174,AM171:AM172))</f>
        <v/>
      </c>
      <c r="AN174" s="6" t="str">
        <f>IF(AN172="","",DSUM('Rozpis zápasů'!$F$1:$O$162,$B174,AN171:AN172))</f>
        <v/>
      </c>
      <c r="AO174" s="6" t="str">
        <f>IF(AO172="","",DSUM('Rozpis zápasů'!$F$1:$O$162,$B174,AO171:AO172))</f>
        <v/>
      </c>
      <c r="AP174" s="9" t="str">
        <f>IF(AP172="","",DSUM('Rozpis zápasů'!$F$1:$O$162,$B174,AP171:AP172))</f>
        <v/>
      </c>
      <c r="AQ174" s="27">
        <f>IF(AQ172="","",DSUM('Rozpis zápasů'!$F$1:$O$162,$B174,AQ171:AQ172))</f>
        <v>0</v>
      </c>
      <c r="AR174" s="6" t="str">
        <f>IF(AR172="","",DSUM('Rozpis zápasů'!$F$1:$O$162,$B174,AR171:AR172))</f>
        <v/>
      </c>
      <c r="AS174" s="6" t="str">
        <f>IF(AS172="","",DSUM('Rozpis zápasů'!$F$1:$O$162,$B174,AS171:AS172))</f>
        <v/>
      </c>
      <c r="AT174" s="6" t="str">
        <f>IF(AT172="","",DSUM('Rozpis zápasů'!$F$1:$O$162,$B174,AT171:AT172))</f>
        <v/>
      </c>
      <c r="AU174" s="6" t="str">
        <f>IF(AU172="","",DSUM('Rozpis zápasů'!$F$1:$O$162,$B174,AU171:AU172))</f>
        <v/>
      </c>
      <c r="AV174" s="6" t="str">
        <f>IF(AV172="","",DSUM('Rozpis zápasů'!$F$1:$O$162,$B174,AV171:AV172))</f>
        <v/>
      </c>
      <c r="AW174" s="6" t="str">
        <f>IF(AW172="","",DSUM('Rozpis zápasů'!$F$1:$O$162,$B174,AW171:AW172))</f>
        <v/>
      </c>
      <c r="AX174" s="9" t="str">
        <f>IF(AX172="","",DSUM('Rozpis zápasů'!$F$1:$O$162,$B174,AX171:AX172))</f>
        <v/>
      </c>
      <c r="AY174" s="27" t="str">
        <f>IF(AY172="","",DSUM('Rozpis zápasů'!$F$1:$O$162,$B174,AY171:AY172))</f>
        <v/>
      </c>
      <c r="AZ174" s="6" t="str">
        <f>IF(AZ172="","",DSUM('Rozpis zápasů'!$F$1:$O$162,$B174,AZ171:AZ172))</f>
        <v/>
      </c>
      <c r="BA174" s="6" t="str">
        <f>IF(BA172="","",DSUM('Rozpis zápasů'!$F$1:$O$162,$B174,BA171:BA172))</f>
        <v/>
      </c>
      <c r="BB174" s="6" t="str">
        <f>IF(BB172="","",DSUM('Rozpis zápasů'!$F$1:$O$162,$B174,BB171:BB172))</f>
        <v/>
      </c>
      <c r="BC174" s="6" t="str">
        <f>IF(BC172="","",DSUM('Rozpis zápasů'!$F$1:$O$162,$B174,BC171:BC172))</f>
        <v/>
      </c>
      <c r="BD174" s="6" t="str">
        <f>IF(BD172="","",DSUM('Rozpis zápasů'!$F$1:$O$162,$B174,BD171:BD172))</f>
        <v/>
      </c>
      <c r="BE174" s="6" t="str">
        <f>IF(BE172="","",DSUM('Rozpis zápasů'!$F$1:$O$162,$B174,BE171:BE172))</f>
        <v/>
      </c>
      <c r="BF174" s="9" t="str">
        <f>IF(BF172="","",DSUM('Rozpis zápasů'!$F$1:$O$162,$B174,BF171:BF172))</f>
        <v/>
      </c>
      <c r="BG174" s="27" t="str">
        <f>IF(BG172="","",DSUM('Rozpis zápasů'!$F$1:$O$162,$B174,BG171:BG172))</f>
        <v/>
      </c>
      <c r="BH174" s="6" t="str">
        <f>IF(BH172="","",DSUM('Rozpis zápasů'!$F$1:$O$162,$B174,BH171:BH172))</f>
        <v/>
      </c>
      <c r="BI174" s="6" t="str">
        <f>IF(BI172="","",DSUM('Rozpis zápasů'!$F$1:$O$162,$B174,BI171:BI172))</f>
        <v/>
      </c>
      <c r="BJ174" s="6" t="str">
        <f>IF(BJ172="","",DSUM('Rozpis zápasů'!$F$1:$O$162,$B174,BJ171:BJ172))</f>
        <v/>
      </c>
      <c r="BK174" s="6" t="str">
        <f>IF(BK172="","",DSUM('Rozpis zápasů'!$F$1:$O$162,$B174,BK171:BK172))</f>
        <v/>
      </c>
      <c r="BL174" s="6" t="str">
        <f>IF(BL172="","",DSUM('Rozpis zápasů'!$F$1:$O$162,$B174,BL171:BL172))</f>
        <v/>
      </c>
      <c r="BM174" s="6" t="str">
        <f>IF(BM172="","",DSUM('Rozpis zápasů'!$F$1:$O$162,$B174,BM171:BM172))</f>
        <v/>
      </c>
      <c r="BN174" s="9" t="str">
        <f>IF(BN172="","",DSUM('Rozpis zápasů'!$F$1:$O$162,$B174,BN171:BN172))</f>
        <v/>
      </c>
    </row>
    <row r="175" spans="1:66" ht="16.5" thickBot="1" x14ac:dyDescent="0.3">
      <c r="A175" s="277" t="s">
        <v>29</v>
      </c>
      <c r="B175" s="278" t="s">
        <v>21</v>
      </c>
      <c r="C175" s="13" t="str">
        <f>IF(C172="","",DSUM('Rozpis zápasů'!$F$1:$O$162,$B175,C171:C172))</f>
        <v/>
      </c>
      <c r="D175" s="10" t="str">
        <f>IF(D172="","",DSUM('Rozpis zápasů'!$F$1:$O$162,$B175,D171:D172))</f>
        <v/>
      </c>
      <c r="E175" s="10" t="str">
        <f>IF(E172="","",DSUM('Rozpis zápasů'!$F$1:$O$162,$B175,E171:E172))</f>
        <v/>
      </c>
      <c r="F175" s="10" t="str">
        <f>IF(F172="","",DSUM('Rozpis zápasů'!$F$1:$O$162,$B175,F171:F172))</f>
        <v/>
      </c>
      <c r="G175" s="10">
        <f>IF(G172="","",DSUM('Rozpis zápasů'!$F$1:$O$162,$B175,G171:G172))</f>
        <v>0</v>
      </c>
      <c r="H175" s="10" t="str">
        <f>IF(H172="","",DSUM('Rozpis zápasů'!$F$1:$O$162,$B175,H171:H172))</f>
        <v/>
      </c>
      <c r="I175" s="10" t="str">
        <f>IF(I172="","",DSUM('Rozpis zápasů'!$F$1:$O$162,$B175,I171:I172))</f>
        <v/>
      </c>
      <c r="J175" s="11" t="str">
        <f>IF(J172="","",DSUM('Rozpis zápasů'!$F$1:$O$162,$B175,J171:J172))</f>
        <v/>
      </c>
      <c r="K175" s="13" t="str">
        <f>IF(K172="","",DSUM('Rozpis zápasů'!$F$1:$O$162,$B175,K171:K172))</f>
        <v/>
      </c>
      <c r="L175" s="10" t="str">
        <f>IF(L172="","",DSUM('Rozpis zápasů'!$F$1:$O$162,$B175,L171:L172))</f>
        <v/>
      </c>
      <c r="M175" s="10">
        <f>IF(M172="","",DSUM('Rozpis zápasů'!$F$1:$O$162,$B175,M171:M172))</f>
        <v>0</v>
      </c>
      <c r="N175" s="10" t="str">
        <f>IF(N172="","",DSUM('Rozpis zápasů'!$F$1:$O$162,$B175,N171:N172))</f>
        <v/>
      </c>
      <c r="O175" s="10" t="str">
        <f>IF(O172="","",DSUM('Rozpis zápasů'!$F$1:$O$162,$B175,O171:O172))</f>
        <v/>
      </c>
      <c r="P175" s="10" t="str">
        <f>IF(P172="","",DSUM('Rozpis zápasů'!$F$1:$O$162,$B175,P171:P172))</f>
        <v/>
      </c>
      <c r="Q175" s="10" t="str">
        <f>IF(Q172="","",DSUM('Rozpis zápasů'!$F$1:$O$162,$B175,Q171:Q172))</f>
        <v/>
      </c>
      <c r="R175" s="11" t="str">
        <f>IF(R172="","",DSUM('Rozpis zápasů'!$F$1:$O$162,$B175,R171:R172))</f>
        <v/>
      </c>
      <c r="S175" s="13" t="str">
        <f>IF(S172="","",DSUM('Rozpis zápasů'!$F$1:$O$162,$B175,S171:S172))</f>
        <v/>
      </c>
      <c r="T175" s="10" t="str">
        <f>IF(T172="","",DSUM('Rozpis zápasů'!$F$1:$O$162,$B175,T171:T172))</f>
        <v/>
      </c>
      <c r="U175" s="10" t="str">
        <f>IF(U172="","",DSUM('Rozpis zápasů'!$F$1:$O$162,$B175,U171:U172))</f>
        <v/>
      </c>
      <c r="V175" s="10">
        <f>IF(V172="","",DSUM('Rozpis zápasů'!$F$1:$O$162,$B175,V171:V172))</f>
        <v>0</v>
      </c>
      <c r="W175" s="10" t="str">
        <f>IF(W172="","",DSUM('Rozpis zápasů'!$F$1:$O$162,$B175,W171:W172))</f>
        <v/>
      </c>
      <c r="X175" s="10" t="str">
        <f>IF(X172="","",DSUM('Rozpis zápasů'!$F$1:$O$162,$B175,X171:X172))</f>
        <v/>
      </c>
      <c r="Y175" s="10" t="str">
        <f>IF(Y172="","",DSUM('Rozpis zápasů'!$F$1:$O$162,$B175,Y171:Y172))</f>
        <v/>
      </c>
      <c r="Z175" s="11" t="str">
        <f>IF(Z172="","",DSUM('Rozpis zápasů'!$F$1:$O$162,$B175,Z171:Z172))</f>
        <v/>
      </c>
      <c r="AA175" s="13" t="str">
        <f>IF(AA172="","",DSUM('Rozpis zápasů'!$F$1:$O$162,$B175,AA171:AA172))</f>
        <v/>
      </c>
      <c r="AB175" s="10" t="str">
        <f>IF(AB172="","",DSUM('Rozpis zápasů'!$F$1:$O$162,$B175,AB171:AB172))</f>
        <v/>
      </c>
      <c r="AC175" s="10" t="str">
        <f>IF(AC172="","",DSUM('Rozpis zápasů'!$F$1:$O$162,$B175,AC171:AC172))</f>
        <v/>
      </c>
      <c r="AD175" s="10" t="str">
        <f>IF(AD172="","",DSUM('Rozpis zápasů'!$F$1:$O$162,$B175,AD171:AD172))</f>
        <v/>
      </c>
      <c r="AE175" s="10" t="str">
        <f>IF(AE172="","",DSUM('Rozpis zápasů'!$F$1:$O$162,$B175,AE171:AE172))</f>
        <v/>
      </c>
      <c r="AF175" s="10">
        <f>IF(AF172="","",DSUM('Rozpis zápasů'!$F$1:$O$162,$B175,AF171:AF172))</f>
        <v>0</v>
      </c>
      <c r="AG175" s="10" t="str">
        <f>IF(AG172="","",DSUM('Rozpis zápasů'!$F$1:$O$162,$B175,AG171:AG172))</f>
        <v/>
      </c>
      <c r="AH175" s="11" t="str">
        <f>IF(AH172="","",DSUM('Rozpis zápasů'!$F$1:$O$162,$B175,AH171:AH172))</f>
        <v/>
      </c>
      <c r="AI175" s="13" t="str">
        <f>IF(AI172="","",DSUM('Rozpis zápasů'!$F$1:$O$162,$B175,AI171:AI172))</f>
        <v/>
      </c>
      <c r="AJ175" s="10">
        <f>IF(AJ172="","",DSUM('Rozpis zápasů'!$F$1:$O$162,$B175,AJ171:AJ172))</f>
        <v>0</v>
      </c>
      <c r="AK175" s="10" t="str">
        <f>IF(AK172="","",DSUM('Rozpis zápasů'!$F$1:$O$162,$B175,AK171:AK172))</f>
        <v/>
      </c>
      <c r="AL175" s="10" t="str">
        <f>IF(AL172="","",DSUM('Rozpis zápasů'!$F$1:$O$162,$B175,AL171:AL172))</f>
        <v/>
      </c>
      <c r="AM175" s="10" t="str">
        <f>IF(AM172="","",DSUM('Rozpis zápasů'!$F$1:$O$162,$B175,AM171:AM172))</f>
        <v/>
      </c>
      <c r="AN175" s="10" t="str">
        <f>IF(AN172="","",DSUM('Rozpis zápasů'!$F$1:$O$162,$B175,AN171:AN172))</f>
        <v/>
      </c>
      <c r="AO175" s="10" t="str">
        <f>IF(AO172="","",DSUM('Rozpis zápasů'!$F$1:$O$162,$B175,AO171:AO172))</f>
        <v/>
      </c>
      <c r="AP175" s="11" t="str">
        <f>IF(AP172="","",DSUM('Rozpis zápasů'!$F$1:$O$162,$B175,AP171:AP172))</f>
        <v/>
      </c>
      <c r="AQ175" s="13">
        <f>IF(AQ172="","",DSUM('Rozpis zápasů'!$F$1:$O$162,$B175,AQ171:AQ172))</f>
        <v>0</v>
      </c>
      <c r="AR175" s="10" t="str">
        <f>IF(AR172="","",DSUM('Rozpis zápasů'!$F$1:$O$162,$B175,AR171:AR172))</f>
        <v/>
      </c>
      <c r="AS175" s="10" t="str">
        <f>IF(AS172="","",DSUM('Rozpis zápasů'!$F$1:$O$162,$B175,AS171:AS172))</f>
        <v/>
      </c>
      <c r="AT175" s="10" t="str">
        <f>IF(AT172="","",DSUM('Rozpis zápasů'!$F$1:$O$162,$B175,AT171:AT172))</f>
        <v/>
      </c>
      <c r="AU175" s="10" t="str">
        <f>IF(AU172="","",DSUM('Rozpis zápasů'!$F$1:$O$162,$B175,AU171:AU172))</f>
        <v/>
      </c>
      <c r="AV175" s="10" t="str">
        <f>IF(AV172="","",DSUM('Rozpis zápasů'!$F$1:$O$162,$B175,AV171:AV172))</f>
        <v/>
      </c>
      <c r="AW175" s="10" t="str">
        <f>IF(AW172="","",DSUM('Rozpis zápasů'!$F$1:$O$162,$B175,AW171:AW172))</f>
        <v/>
      </c>
      <c r="AX175" s="11" t="str">
        <f>IF(AX172="","",DSUM('Rozpis zápasů'!$F$1:$O$162,$B175,AX171:AX172))</f>
        <v/>
      </c>
      <c r="AY175" s="13" t="str">
        <f>IF(AY172="","",DSUM('Rozpis zápasů'!$F$1:$O$162,$B175,AY171:AY172))</f>
        <v/>
      </c>
      <c r="AZ175" s="10" t="str">
        <f>IF(AZ172="","",DSUM('Rozpis zápasů'!$F$1:$O$162,$B175,AZ171:AZ172))</f>
        <v/>
      </c>
      <c r="BA175" s="10" t="str">
        <f>IF(BA172="","",DSUM('Rozpis zápasů'!$F$1:$O$162,$B175,BA171:BA172))</f>
        <v/>
      </c>
      <c r="BB175" s="10" t="str">
        <f>IF(BB172="","",DSUM('Rozpis zápasů'!$F$1:$O$162,$B175,BB171:BB172))</f>
        <v/>
      </c>
      <c r="BC175" s="10" t="str">
        <f>IF(BC172="","",DSUM('Rozpis zápasů'!$F$1:$O$162,$B175,BC171:BC172))</f>
        <v/>
      </c>
      <c r="BD175" s="10" t="str">
        <f>IF(BD172="","",DSUM('Rozpis zápasů'!$F$1:$O$162,$B175,BD171:BD172))</f>
        <v/>
      </c>
      <c r="BE175" s="10" t="str">
        <f>IF(BE172="","",DSUM('Rozpis zápasů'!$F$1:$O$162,$B175,BE171:BE172))</f>
        <v/>
      </c>
      <c r="BF175" s="11" t="str">
        <f>IF(BF172="","",DSUM('Rozpis zápasů'!$F$1:$O$162,$B175,BF171:BF172))</f>
        <v/>
      </c>
      <c r="BG175" s="13" t="str">
        <f>IF(BG172="","",DSUM('Rozpis zápasů'!$F$1:$O$162,$B175,BG171:BG172))</f>
        <v/>
      </c>
      <c r="BH175" s="10" t="str">
        <f>IF(BH172="","",DSUM('Rozpis zápasů'!$F$1:$O$162,$B175,BH171:BH172))</f>
        <v/>
      </c>
      <c r="BI175" s="10" t="str">
        <f>IF(BI172="","",DSUM('Rozpis zápasů'!$F$1:$O$162,$B175,BI171:BI172))</f>
        <v/>
      </c>
      <c r="BJ175" s="10" t="str">
        <f>IF(BJ172="","",DSUM('Rozpis zápasů'!$F$1:$O$162,$B175,BJ171:BJ172))</f>
        <v/>
      </c>
      <c r="BK175" s="10" t="str">
        <f>IF(BK172="","",DSUM('Rozpis zápasů'!$F$1:$O$162,$B175,BK171:BK172))</f>
        <v/>
      </c>
      <c r="BL175" s="10" t="str">
        <f>IF(BL172="","",DSUM('Rozpis zápasů'!$F$1:$O$162,$B175,BL171:BL172))</f>
        <v/>
      </c>
      <c r="BM175" s="10" t="str">
        <f>IF(BM172="","",DSUM('Rozpis zápasů'!$F$1:$O$162,$B175,BM171:BM172))</f>
        <v/>
      </c>
      <c r="BN175" s="11" t="str">
        <f>IF(BN172="","",DSUM('Rozpis zápasů'!$F$1:$O$162,$B175,BN171:BN172))</f>
        <v/>
      </c>
    </row>
    <row r="176" spans="1:66" x14ac:dyDescent="0.25">
      <c r="A176" s="2096"/>
      <c r="B176" s="2097"/>
      <c r="C176" s="271" t="s">
        <v>19</v>
      </c>
      <c r="D176" s="272" t="s">
        <v>19</v>
      </c>
      <c r="E176" s="272" t="s">
        <v>19</v>
      </c>
      <c r="F176" s="272" t="s">
        <v>19</v>
      </c>
      <c r="G176" s="272" t="s">
        <v>19</v>
      </c>
      <c r="H176" s="272" t="s">
        <v>19</v>
      </c>
      <c r="I176" s="272" t="s">
        <v>19</v>
      </c>
      <c r="J176" s="273" t="s">
        <v>19</v>
      </c>
      <c r="K176" s="271" t="s">
        <v>19</v>
      </c>
      <c r="L176" s="272" t="s">
        <v>19</v>
      </c>
      <c r="M176" s="272" t="s">
        <v>19</v>
      </c>
      <c r="N176" s="272" t="s">
        <v>19</v>
      </c>
      <c r="O176" s="272" t="s">
        <v>19</v>
      </c>
      <c r="P176" s="272" t="s">
        <v>19</v>
      </c>
      <c r="Q176" s="272" t="s">
        <v>19</v>
      </c>
      <c r="R176" s="273" t="s">
        <v>19</v>
      </c>
      <c r="S176" s="271" t="s">
        <v>19</v>
      </c>
      <c r="T176" s="272" t="s">
        <v>19</v>
      </c>
      <c r="U176" s="272" t="s">
        <v>19</v>
      </c>
      <c r="V176" s="272" t="s">
        <v>19</v>
      </c>
      <c r="W176" s="272" t="s">
        <v>19</v>
      </c>
      <c r="X176" s="272" t="s">
        <v>19</v>
      </c>
      <c r="Y176" s="272" t="s">
        <v>19</v>
      </c>
      <c r="Z176" s="273" t="s">
        <v>19</v>
      </c>
      <c r="AA176" s="271" t="s">
        <v>19</v>
      </c>
      <c r="AB176" s="272" t="s">
        <v>19</v>
      </c>
      <c r="AC176" s="272" t="s">
        <v>19</v>
      </c>
      <c r="AD176" s="272" t="s">
        <v>19</v>
      </c>
      <c r="AE176" s="272" t="s">
        <v>19</v>
      </c>
      <c r="AF176" s="272" t="s">
        <v>19</v>
      </c>
      <c r="AG176" s="272" t="s">
        <v>19</v>
      </c>
      <c r="AH176" s="273" t="s">
        <v>19</v>
      </c>
      <c r="AI176" s="271" t="s">
        <v>19</v>
      </c>
      <c r="AJ176" s="272" t="s">
        <v>19</v>
      </c>
      <c r="AK176" s="272" t="s">
        <v>19</v>
      </c>
      <c r="AL176" s="272" t="s">
        <v>19</v>
      </c>
      <c r="AM176" s="272" t="s">
        <v>19</v>
      </c>
      <c r="AN176" s="272" t="s">
        <v>19</v>
      </c>
      <c r="AO176" s="272" t="s">
        <v>19</v>
      </c>
      <c r="AP176" s="273" t="s">
        <v>19</v>
      </c>
      <c r="AQ176" s="271" t="s">
        <v>19</v>
      </c>
      <c r="AR176" s="272" t="s">
        <v>19</v>
      </c>
      <c r="AS176" s="272" t="s">
        <v>19</v>
      </c>
      <c r="AT176" s="272" t="s">
        <v>19</v>
      </c>
      <c r="AU176" s="272" t="s">
        <v>19</v>
      </c>
      <c r="AV176" s="272" t="s">
        <v>19</v>
      </c>
      <c r="AW176" s="272" t="s">
        <v>19</v>
      </c>
      <c r="AX176" s="273" t="s">
        <v>19</v>
      </c>
      <c r="AY176" s="271" t="s">
        <v>19</v>
      </c>
      <c r="AZ176" s="272" t="s">
        <v>19</v>
      </c>
      <c r="BA176" s="272" t="s">
        <v>19</v>
      </c>
      <c r="BB176" s="272" t="s">
        <v>19</v>
      </c>
      <c r="BC176" s="272" t="s">
        <v>19</v>
      </c>
      <c r="BD176" s="272" t="s">
        <v>19</v>
      </c>
      <c r="BE176" s="272" t="s">
        <v>19</v>
      </c>
      <c r="BF176" s="273" t="s">
        <v>19</v>
      </c>
      <c r="BG176" s="271" t="s">
        <v>19</v>
      </c>
      <c r="BH176" s="272" t="s">
        <v>19</v>
      </c>
      <c r="BI176" s="272" t="s">
        <v>19</v>
      </c>
      <c r="BJ176" s="272" t="s">
        <v>19</v>
      </c>
      <c r="BK176" s="272" t="s">
        <v>19</v>
      </c>
      <c r="BL176" s="272" t="s">
        <v>19</v>
      </c>
      <c r="BM176" s="272" t="s">
        <v>19</v>
      </c>
      <c r="BN176" s="273" t="s">
        <v>19</v>
      </c>
    </row>
    <row r="177" spans="1:66" x14ac:dyDescent="0.25">
      <c r="A177" s="2098"/>
      <c r="B177" s="2099"/>
      <c r="C177" s="978" t="str">
        <f>C172</f>
        <v/>
      </c>
      <c r="D177" s="979" t="str">
        <f t="shared" ref="D177:BN177" si="433">D172</f>
        <v/>
      </c>
      <c r="E177" s="979" t="str">
        <f t="shared" si="433"/>
        <v/>
      </c>
      <c r="F177" s="979" t="str">
        <f t="shared" si="433"/>
        <v/>
      </c>
      <c r="G177" s="979">
        <f t="shared" si="433"/>
        <v>55</v>
      </c>
      <c r="H177" s="979" t="str">
        <f t="shared" si="433"/>
        <v/>
      </c>
      <c r="I177" s="979" t="str">
        <f t="shared" si="433"/>
        <v/>
      </c>
      <c r="J177" s="980" t="str">
        <f t="shared" si="433"/>
        <v/>
      </c>
      <c r="K177" s="978" t="str">
        <f t="shared" si="433"/>
        <v/>
      </c>
      <c r="L177" s="979" t="str">
        <f t="shared" si="433"/>
        <v/>
      </c>
      <c r="M177" s="979">
        <f t="shared" si="433"/>
        <v>53</v>
      </c>
      <c r="N177" s="979" t="str">
        <f t="shared" si="433"/>
        <v/>
      </c>
      <c r="O177" s="979" t="str">
        <f t="shared" si="433"/>
        <v/>
      </c>
      <c r="P177" s="979" t="str">
        <f t="shared" si="433"/>
        <v/>
      </c>
      <c r="Q177" s="979" t="str">
        <f t="shared" si="433"/>
        <v/>
      </c>
      <c r="R177" s="980" t="str">
        <f t="shared" si="433"/>
        <v/>
      </c>
      <c r="S177" s="978" t="str">
        <f t="shared" si="433"/>
        <v/>
      </c>
      <c r="T177" s="979" t="str">
        <f t="shared" si="433"/>
        <v/>
      </c>
      <c r="U177" s="979" t="str">
        <f t="shared" si="433"/>
        <v/>
      </c>
      <c r="V177" s="979">
        <f t="shared" si="433"/>
        <v>54</v>
      </c>
      <c r="W177" s="979" t="str">
        <f t="shared" si="433"/>
        <v/>
      </c>
      <c r="X177" s="979" t="str">
        <f t="shared" si="433"/>
        <v/>
      </c>
      <c r="Y177" s="979" t="str">
        <f t="shared" si="433"/>
        <v/>
      </c>
      <c r="Z177" s="980" t="str">
        <f t="shared" si="433"/>
        <v/>
      </c>
      <c r="AA177" s="978" t="str">
        <f t="shared" si="433"/>
        <v/>
      </c>
      <c r="AB177" s="979" t="str">
        <f t="shared" si="433"/>
        <v/>
      </c>
      <c r="AC177" s="979" t="str">
        <f t="shared" si="433"/>
        <v/>
      </c>
      <c r="AD177" s="979" t="str">
        <f t="shared" si="433"/>
        <v/>
      </c>
      <c r="AE177" s="979" t="str">
        <f t="shared" si="433"/>
        <v/>
      </c>
      <c r="AF177" s="979">
        <f t="shared" si="433"/>
        <v>56</v>
      </c>
      <c r="AG177" s="979" t="str">
        <f t="shared" si="433"/>
        <v/>
      </c>
      <c r="AH177" s="980" t="str">
        <f t="shared" si="433"/>
        <v/>
      </c>
      <c r="AI177" s="978" t="str">
        <f t="shared" si="433"/>
        <v/>
      </c>
      <c r="AJ177" s="979">
        <f t="shared" si="433"/>
        <v>52</v>
      </c>
      <c r="AK177" s="979" t="str">
        <f t="shared" si="433"/>
        <v/>
      </c>
      <c r="AL177" s="979" t="str">
        <f t="shared" si="433"/>
        <v/>
      </c>
      <c r="AM177" s="979" t="str">
        <f t="shared" si="433"/>
        <v/>
      </c>
      <c r="AN177" s="979" t="str">
        <f t="shared" si="433"/>
        <v/>
      </c>
      <c r="AO177" s="979" t="str">
        <f t="shared" si="433"/>
        <v/>
      </c>
      <c r="AP177" s="980" t="str">
        <f t="shared" si="433"/>
        <v/>
      </c>
      <c r="AQ177" s="978">
        <f t="shared" si="433"/>
        <v>51</v>
      </c>
      <c r="AR177" s="979" t="str">
        <f t="shared" si="433"/>
        <v/>
      </c>
      <c r="AS177" s="979" t="str">
        <f t="shared" si="433"/>
        <v/>
      </c>
      <c r="AT177" s="979" t="str">
        <f t="shared" si="433"/>
        <v/>
      </c>
      <c r="AU177" s="979" t="str">
        <f t="shared" si="433"/>
        <v/>
      </c>
      <c r="AV177" s="979" t="str">
        <f t="shared" si="433"/>
        <v/>
      </c>
      <c r="AW177" s="979" t="str">
        <f t="shared" si="433"/>
        <v/>
      </c>
      <c r="AX177" s="980" t="str">
        <f t="shared" si="433"/>
        <v/>
      </c>
      <c r="AY177" s="978" t="str">
        <f t="shared" si="433"/>
        <v/>
      </c>
      <c r="AZ177" s="979" t="str">
        <f t="shared" si="433"/>
        <v/>
      </c>
      <c r="BA177" s="979" t="str">
        <f t="shared" si="433"/>
        <v/>
      </c>
      <c r="BB177" s="979" t="str">
        <f t="shared" si="433"/>
        <v/>
      </c>
      <c r="BC177" s="979" t="str">
        <f t="shared" si="433"/>
        <v/>
      </c>
      <c r="BD177" s="979" t="str">
        <f t="shared" si="433"/>
        <v/>
      </c>
      <c r="BE177" s="979" t="str">
        <f t="shared" si="433"/>
        <v/>
      </c>
      <c r="BF177" s="980" t="str">
        <f t="shared" si="433"/>
        <v/>
      </c>
      <c r="BG177" s="978" t="str">
        <f t="shared" si="433"/>
        <v/>
      </c>
      <c r="BH177" s="979" t="str">
        <f t="shared" si="433"/>
        <v/>
      </c>
      <c r="BI177" s="979" t="str">
        <f t="shared" si="433"/>
        <v/>
      </c>
      <c r="BJ177" s="979" t="str">
        <f t="shared" si="433"/>
        <v/>
      </c>
      <c r="BK177" s="979" t="str">
        <f t="shared" si="433"/>
        <v/>
      </c>
      <c r="BL177" s="979" t="str">
        <f t="shared" si="433"/>
        <v/>
      </c>
      <c r="BM177" s="979" t="str">
        <f t="shared" si="433"/>
        <v/>
      </c>
      <c r="BN177" s="980" t="str">
        <f t="shared" si="433"/>
        <v/>
      </c>
    </row>
    <row r="178" spans="1:66" ht="15.75" x14ac:dyDescent="0.25">
      <c r="A178" s="275" t="s">
        <v>27</v>
      </c>
      <c r="B178" s="279" t="s">
        <v>59</v>
      </c>
      <c r="C178" s="27" t="str">
        <f>IF(C177="","",DSUM('Rozpis zápasů'!$F$1:$O$162,$B178,C176:C177))</f>
        <v/>
      </c>
      <c r="D178" s="6" t="str">
        <f>IF(D177="","",DSUM('Rozpis zápasů'!$F$1:$O$162,$B178,D176:D177))</f>
        <v/>
      </c>
      <c r="E178" s="6" t="str">
        <f>IF(E177="","",DSUM('Rozpis zápasů'!$F$1:$O$162,$B178,E176:E177))</f>
        <v/>
      </c>
      <c r="F178" s="6" t="str">
        <f>IF(F177="","",DSUM('Rozpis zápasů'!$F$1:$O$162,$B178,F176:F177))</f>
        <v/>
      </c>
      <c r="G178" s="6">
        <f>IF(G177="","",DSUM('Rozpis zápasů'!$F$1:$O$162,$B178,G176:G177))</f>
        <v>0</v>
      </c>
      <c r="H178" s="6" t="str">
        <f>IF(H177="","",DSUM('Rozpis zápasů'!$F$1:$O$162,$B178,H176:H177))</f>
        <v/>
      </c>
      <c r="I178" s="6" t="str">
        <f>IF(I177="","",DSUM('Rozpis zápasů'!$F$1:$O$162,$B178,I176:I177))</f>
        <v/>
      </c>
      <c r="J178" s="9" t="str">
        <f>IF(J177="","",DSUM('Rozpis zápasů'!$F$1:$O$162,$B178,J176:J177))</f>
        <v/>
      </c>
      <c r="K178" s="27" t="str">
        <f>IF(K177="","",DSUM('Rozpis zápasů'!$F$1:$O$162,$B178,K176:K177))</f>
        <v/>
      </c>
      <c r="L178" s="6" t="str">
        <f>IF(L177="","",DSUM('Rozpis zápasů'!$F$1:$O$162,$B178,L176:L177))</f>
        <v/>
      </c>
      <c r="M178" s="6">
        <f>IF(M177="","",DSUM('Rozpis zápasů'!$F$1:$O$162,$B178,M176:M177))</f>
        <v>0</v>
      </c>
      <c r="N178" s="6" t="str">
        <f>IF(N177="","",DSUM('Rozpis zápasů'!$F$1:$O$162,$B178,N176:N177))</f>
        <v/>
      </c>
      <c r="O178" s="6" t="str">
        <f>IF(O177="","",DSUM('Rozpis zápasů'!$F$1:$O$162,$B178,O176:O177))</f>
        <v/>
      </c>
      <c r="P178" s="6" t="str">
        <f>IF(P177="","",DSUM('Rozpis zápasů'!$F$1:$O$162,$B178,P176:P177))</f>
        <v/>
      </c>
      <c r="Q178" s="6" t="str">
        <f>IF(Q177="","",DSUM('Rozpis zápasů'!$F$1:$O$162,$B178,Q176:Q177))</f>
        <v/>
      </c>
      <c r="R178" s="9" t="str">
        <f>IF(R177="","",DSUM('Rozpis zápasů'!$F$1:$O$162,$B178,R176:R177))</f>
        <v/>
      </c>
      <c r="S178" s="27" t="str">
        <f>IF(S177="","",DSUM('Rozpis zápasů'!$F$1:$O$162,$B178,S176:S177))</f>
        <v/>
      </c>
      <c r="T178" s="6" t="str">
        <f>IF(T177="","",DSUM('Rozpis zápasů'!$F$1:$O$162,$B178,T176:T177))</f>
        <v/>
      </c>
      <c r="U178" s="6" t="str">
        <f>IF(U177="","",DSUM('Rozpis zápasů'!$F$1:$O$162,$B178,U176:U177))</f>
        <v/>
      </c>
      <c r="V178" s="6">
        <f>IF(V177="","",DSUM('Rozpis zápasů'!$F$1:$O$162,$B178,V176:V177))</f>
        <v>0</v>
      </c>
      <c r="W178" s="6" t="str">
        <f>IF(W177="","",DSUM('Rozpis zápasů'!$F$1:$O$162,$B178,W176:W177))</f>
        <v/>
      </c>
      <c r="X178" s="6" t="str">
        <f>IF(X177="","",DSUM('Rozpis zápasů'!$F$1:$O$162,$B178,X176:X177))</f>
        <v/>
      </c>
      <c r="Y178" s="6" t="str">
        <f>IF(Y177="","",DSUM('Rozpis zápasů'!$F$1:$O$162,$B178,Y176:Y177))</f>
        <v/>
      </c>
      <c r="Z178" s="9" t="str">
        <f>IF(Z177="","",DSUM('Rozpis zápasů'!$F$1:$O$162,$B178,Z176:Z177))</f>
        <v/>
      </c>
      <c r="AA178" s="27" t="str">
        <f>IF(AA177="","",DSUM('Rozpis zápasů'!$F$1:$O$162,$B178,AA176:AA177))</f>
        <v/>
      </c>
      <c r="AB178" s="6" t="str">
        <f>IF(AB177="","",DSUM('Rozpis zápasů'!$F$1:$O$162,$B178,AB176:AB177))</f>
        <v/>
      </c>
      <c r="AC178" s="6" t="str">
        <f>IF(AC177="","",DSUM('Rozpis zápasů'!$F$1:$O$162,$B178,AC176:AC177))</f>
        <v/>
      </c>
      <c r="AD178" s="6" t="str">
        <f>IF(AD177="","",DSUM('Rozpis zápasů'!$F$1:$O$162,$B178,AD176:AD177))</f>
        <v/>
      </c>
      <c r="AE178" s="6" t="str">
        <f>IF(AE177="","",DSUM('Rozpis zápasů'!$F$1:$O$162,$B178,AE176:AE177))</f>
        <v/>
      </c>
      <c r="AF178" s="6">
        <f>IF(AF177="","",DSUM('Rozpis zápasů'!$F$1:$O$162,$B178,AF176:AF177))</f>
        <v>0</v>
      </c>
      <c r="AG178" s="6" t="str">
        <f>IF(AG177="","",DSUM('Rozpis zápasů'!$F$1:$O$162,$B178,AG176:AG177))</f>
        <v/>
      </c>
      <c r="AH178" s="9" t="str">
        <f>IF(AH177="","",DSUM('Rozpis zápasů'!$F$1:$O$162,$B178,AH176:AH177))</f>
        <v/>
      </c>
      <c r="AI178" s="27" t="str">
        <f>IF(AI177="","",DSUM('Rozpis zápasů'!$F$1:$O$162,$B178,AI176:AI177))</f>
        <v/>
      </c>
      <c r="AJ178" s="6">
        <f>IF(AJ177="","",DSUM('Rozpis zápasů'!$F$1:$O$162,$B178,AJ176:AJ177))</f>
        <v>0</v>
      </c>
      <c r="AK178" s="6" t="str">
        <f>IF(AK177="","",DSUM('Rozpis zápasů'!$F$1:$O$162,$B178,AK176:AK177))</f>
        <v/>
      </c>
      <c r="AL178" s="6" t="str">
        <f>IF(AL177="","",DSUM('Rozpis zápasů'!$F$1:$O$162,$B178,AL176:AL177))</f>
        <v/>
      </c>
      <c r="AM178" s="6" t="str">
        <f>IF(AM177="","",DSUM('Rozpis zápasů'!$F$1:$O$162,$B178,AM176:AM177))</f>
        <v/>
      </c>
      <c r="AN178" s="6" t="str">
        <f>IF(AN177="","",DSUM('Rozpis zápasů'!$F$1:$O$162,$B178,AN176:AN177))</f>
        <v/>
      </c>
      <c r="AO178" s="6" t="str">
        <f>IF(AO177="","",DSUM('Rozpis zápasů'!$F$1:$O$162,$B178,AO176:AO177))</f>
        <v/>
      </c>
      <c r="AP178" s="9" t="str">
        <f>IF(AP177="","",DSUM('Rozpis zápasů'!$F$1:$O$162,$B178,AP176:AP177))</f>
        <v/>
      </c>
      <c r="AQ178" s="27">
        <f>IF(AQ177="","",DSUM('Rozpis zápasů'!$F$1:$O$162,$B178,AQ176:AQ177))</f>
        <v>0</v>
      </c>
      <c r="AR178" s="6" t="str">
        <f>IF(AR177="","",DSUM('Rozpis zápasů'!$F$1:$O$162,$B178,AR176:AR177))</f>
        <v/>
      </c>
      <c r="AS178" s="6" t="str">
        <f>IF(AS177="","",DSUM('Rozpis zápasů'!$F$1:$O$162,$B178,AS176:AS177))</f>
        <v/>
      </c>
      <c r="AT178" s="6" t="str">
        <f>IF(AT177="","",DSUM('Rozpis zápasů'!$F$1:$O$162,$B178,AT176:AT177))</f>
        <v/>
      </c>
      <c r="AU178" s="6" t="str">
        <f>IF(AU177="","",DSUM('Rozpis zápasů'!$F$1:$O$162,$B178,AU176:AU177))</f>
        <v/>
      </c>
      <c r="AV178" s="6" t="str">
        <f>IF(AV177="","",DSUM('Rozpis zápasů'!$F$1:$O$162,$B178,AV176:AV177))</f>
        <v/>
      </c>
      <c r="AW178" s="6" t="str">
        <f>IF(AW177="","",DSUM('Rozpis zápasů'!$F$1:$O$162,$B178,AW176:AW177))</f>
        <v/>
      </c>
      <c r="AX178" s="9" t="str">
        <f>IF(AX177="","",DSUM('Rozpis zápasů'!$F$1:$O$162,$B178,AX176:AX177))</f>
        <v/>
      </c>
      <c r="AY178" s="27" t="str">
        <f>IF(AY177="","",DSUM('Rozpis zápasů'!$F$1:$O$162,$B178,AY176:AY177))</f>
        <v/>
      </c>
      <c r="AZ178" s="6" t="str">
        <f>IF(AZ177="","",DSUM('Rozpis zápasů'!$F$1:$O$162,$B178,AZ176:AZ177))</f>
        <v/>
      </c>
      <c r="BA178" s="6" t="str">
        <f>IF(BA177="","",DSUM('Rozpis zápasů'!$F$1:$O$162,$B178,BA176:BA177))</f>
        <v/>
      </c>
      <c r="BB178" s="6" t="str">
        <f>IF(BB177="","",DSUM('Rozpis zápasů'!$F$1:$O$162,$B178,BB176:BB177))</f>
        <v/>
      </c>
      <c r="BC178" s="6" t="str">
        <f>IF(BC177="","",DSUM('Rozpis zápasů'!$F$1:$O$162,$B178,BC176:BC177))</f>
        <v/>
      </c>
      <c r="BD178" s="6" t="str">
        <f>IF(BD177="","",DSUM('Rozpis zápasů'!$F$1:$O$162,$B178,BD176:BD177))</f>
        <v/>
      </c>
      <c r="BE178" s="6" t="str">
        <f>IF(BE177="","",DSUM('Rozpis zápasů'!$F$1:$O$162,$B178,BE176:BE177))</f>
        <v/>
      </c>
      <c r="BF178" s="9" t="str">
        <f>IF(BF177="","",DSUM('Rozpis zápasů'!$F$1:$O$162,$B178,BF176:BF177))</f>
        <v/>
      </c>
      <c r="BG178" s="27" t="str">
        <f>IF(BG177="","",DSUM('Rozpis zápasů'!$F$1:$O$162,$B178,BG176:BG177))</f>
        <v/>
      </c>
      <c r="BH178" s="6" t="str">
        <f>IF(BH177="","",DSUM('Rozpis zápasů'!$F$1:$O$162,$B178,BH176:BH177))</f>
        <v/>
      </c>
      <c r="BI178" s="6" t="str">
        <f>IF(BI177="","",DSUM('Rozpis zápasů'!$F$1:$O$162,$B178,BI176:BI177))</f>
        <v/>
      </c>
      <c r="BJ178" s="6" t="str">
        <f>IF(BJ177="","",DSUM('Rozpis zápasů'!$F$1:$O$162,$B178,BJ176:BJ177))</f>
        <v/>
      </c>
      <c r="BK178" s="6" t="str">
        <f>IF(BK177="","",DSUM('Rozpis zápasů'!$F$1:$O$162,$B178,BK176:BK177))</f>
        <v/>
      </c>
      <c r="BL178" s="6" t="str">
        <f>IF(BL177="","",DSUM('Rozpis zápasů'!$F$1:$O$162,$B178,BL176:BL177))</f>
        <v/>
      </c>
      <c r="BM178" s="6" t="str">
        <f>IF(BM177="","",DSUM('Rozpis zápasů'!$F$1:$O$162,$B178,BM176:BM177))</f>
        <v/>
      </c>
      <c r="BN178" s="9" t="str">
        <f>IF(BN177="","",DSUM('Rozpis zápasů'!$F$1:$O$162,$B178,BN176:BN177))</f>
        <v/>
      </c>
    </row>
    <row r="179" spans="1:66" ht="15.75" x14ac:dyDescent="0.25">
      <c r="A179" s="275" t="s">
        <v>30</v>
      </c>
      <c r="B179" s="279" t="s">
        <v>21</v>
      </c>
      <c r="C179" s="27" t="str">
        <f>IF(C177="","",DSUM('Rozpis zápasů'!$F$1:$O$162,$B179,C176:C177))</f>
        <v/>
      </c>
      <c r="D179" s="6" t="str">
        <f>IF(D177="","",DSUM('Rozpis zápasů'!$F$1:$O$162,$B179,D176:D177))</f>
        <v/>
      </c>
      <c r="E179" s="6" t="str">
        <f>IF(E177="","",DSUM('Rozpis zápasů'!$F$1:$O$162,$B179,E176:E177))</f>
        <v/>
      </c>
      <c r="F179" s="6" t="str">
        <f>IF(F177="","",DSUM('Rozpis zápasů'!$F$1:$O$162,$B179,F176:F177))</f>
        <v/>
      </c>
      <c r="G179" s="6">
        <f>IF(G177="","",DSUM('Rozpis zápasů'!$F$1:$O$162,$B179,G176:G177))</f>
        <v>0</v>
      </c>
      <c r="H179" s="6" t="str">
        <f>IF(H177="","",DSUM('Rozpis zápasů'!$F$1:$O$162,$B179,H176:H177))</f>
        <v/>
      </c>
      <c r="I179" s="6" t="str">
        <f>IF(I177="","",DSUM('Rozpis zápasů'!$F$1:$O$162,$B179,I176:I177))</f>
        <v/>
      </c>
      <c r="J179" s="9" t="str">
        <f>IF(J177="","",DSUM('Rozpis zápasů'!$F$1:$O$162,$B179,J176:J177))</f>
        <v/>
      </c>
      <c r="K179" s="27" t="str">
        <f>IF(K177="","",DSUM('Rozpis zápasů'!$F$1:$O$162,$B179,K176:K177))</f>
        <v/>
      </c>
      <c r="L179" s="6" t="str">
        <f>IF(L177="","",DSUM('Rozpis zápasů'!$F$1:$O$162,$B179,L176:L177))</f>
        <v/>
      </c>
      <c r="M179" s="6">
        <f>IF(M177="","",DSUM('Rozpis zápasů'!$F$1:$O$162,$B179,M176:M177))</f>
        <v>0</v>
      </c>
      <c r="N179" s="6" t="str">
        <f>IF(N177="","",DSUM('Rozpis zápasů'!$F$1:$O$162,$B179,N176:N177))</f>
        <v/>
      </c>
      <c r="O179" s="6" t="str">
        <f>IF(O177="","",DSUM('Rozpis zápasů'!$F$1:$O$162,$B179,O176:O177))</f>
        <v/>
      </c>
      <c r="P179" s="6" t="str">
        <f>IF(P177="","",DSUM('Rozpis zápasů'!$F$1:$O$162,$B179,P176:P177))</f>
        <v/>
      </c>
      <c r="Q179" s="6" t="str">
        <f>IF(Q177="","",DSUM('Rozpis zápasů'!$F$1:$O$162,$B179,Q176:Q177))</f>
        <v/>
      </c>
      <c r="R179" s="9" t="str">
        <f>IF(R177="","",DSUM('Rozpis zápasů'!$F$1:$O$162,$B179,R176:R177))</f>
        <v/>
      </c>
      <c r="S179" s="27" t="str">
        <f>IF(S177="","",DSUM('Rozpis zápasů'!$F$1:$O$162,$B179,S176:S177))</f>
        <v/>
      </c>
      <c r="T179" s="6" t="str">
        <f>IF(T177="","",DSUM('Rozpis zápasů'!$F$1:$O$162,$B179,T176:T177))</f>
        <v/>
      </c>
      <c r="U179" s="6" t="str">
        <f>IF(U177="","",DSUM('Rozpis zápasů'!$F$1:$O$162,$B179,U176:U177))</f>
        <v/>
      </c>
      <c r="V179" s="6">
        <f>IF(V177="","",DSUM('Rozpis zápasů'!$F$1:$O$162,$B179,V176:V177))</f>
        <v>0</v>
      </c>
      <c r="W179" s="6" t="str">
        <f>IF(W177="","",DSUM('Rozpis zápasů'!$F$1:$O$162,$B179,W176:W177))</f>
        <v/>
      </c>
      <c r="X179" s="6" t="str">
        <f>IF(X177="","",DSUM('Rozpis zápasů'!$F$1:$O$162,$B179,X176:X177))</f>
        <v/>
      </c>
      <c r="Y179" s="6" t="str">
        <f>IF(Y177="","",DSUM('Rozpis zápasů'!$F$1:$O$162,$B179,Y176:Y177))</f>
        <v/>
      </c>
      <c r="Z179" s="9" t="str">
        <f>IF(Z177="","",DSUM('Rozpis zápasů'!$F$1:$O$162,$B179,Z176:Z177))</f>
        <v/>
      </c>
      <c r="AA179" s="27" t="str">
        <f>IF(AA177="","",DSUM('Rozpis zápasů'!$F$1:$O$162,$B179,AA176:AA177))</f>
        <v/>
      </c>
      <c r="AB179" s="6" t="str">
        <f>IF(AB177="","",DSUM('Rozpis zápasů'!$F$1:$O$162,$B179,AB176:AB177))</f>
        <v/>
      </c>
      <c r="AC179" s="6" t="str">
        <f>IF(AC177="","",DSUM('Rozpis zápasů'!$F$1:$O$162,$B179,AC176:AC177))</f>
        <v/>
      </c>
      <c r="AD179" s="6" t="str">
        <f>IF(AD177="","",DSUM('Rozpis zápasů'!$F$1:$O$162,$B179,AD176:AD177))</f>
        <v/>
      </c>
      <c r="AE179" s="6" t="str">
        <f>IF(AE177="","",DSUM('Rozpis zápasů'!$F$1:$O$162,$B179,AE176:AE177))</f>
        <v/>
      </c>
      <c r="AF179" s="6">
        <f>IF(AF177="","",DSUM('Rozpis zápasů'!$F$1:$O$162,$B179,AF176:AF177))</f>
        <v>0</v>
      </c>
      <c r="AG179" s="6" t="str">
        <f>IF(AG177="","",DSUM('Rozpis zápasů'!$F$1:$O$162,$B179,AG176:AG177))</f>
        <v/>
      </c>
      <c r="AH179" s="9" t="str">
        <f>IF(AH177="","",DSUM('Rozpis zápasů'!$F$1:$O$162,$B179,AH176:AH177))</f>
        <v/>
      </c>
      <c r="AI179" s="27" t="str">
        <f>IF(AI177="","",DSUM('Rozpis zápasů'!$F$1:$O$162,$B179,AI176:AI177))</f>
        <v/>
      </c>
      <c r="AJ179" s="6">
        <f>IF(AJ177="","",DSUM('Rozpis zápasů'!$F$1:$O$162,$B179,AJ176:AJ177))</f>
        <v>0</v>
      </c>
      <c r="AK179" s="6" t="str">
        <f>IF(AK177="","",DSUM('Rozpis zápasů'!$F$1:$O$162,$B179,AK176:AK177))</f>
        <v/>
      </c>
      <c r="AL179" s="6" t="str">
        <f>IF(AL177="","",DSUM('Rozpis zápasů'!$F$1:$O$162,$B179,AL176:AL177))</f>
        <v/>
      </c>
      <c r="AM179" s="6" t="str">
        <f>IF(AM177="","",DSUM('Rozpis zápasů'!$F$1:$O$162,$B179,AM176:AM177))</f>
        <v/>
      </c>
      <c r="AN179" s="6" t="str">
        <f>IF(AN177="","",DSUM('Rozpis zápasů'!$F$1:$O$162,$B179,AN176:AN177))</f>
        <v/>
      </c>
      <c r="AO179" s="6" t="str">
        <f>IF(AO177="","",DSUM('Rozpis zápasů'!$F$1:$O$162,$B179,AO176:AO177))</f>
        <v/>
      </c>
      <c r="AP179" s="9" t="str">
        <f>IF(AP177="","",DSUM('Rozpis zápasů'!$F$1:$O$162,$B179,AP176:AP177))</f>
        <v/>
      </c>
      <c r="AQ179" s="27">
        <f>IF(AQ177="","",DSUM('Rozpis zápasů'!$F$1:$O$162,$B179,AQ176:AQ177))</f>
        <v>0</v>
      </c>
      <c r="AR179" s="6" t="str">
        <f>IF(AR177="","",DSUM('Rozpis zápasů'!$F$1:$O$162,$B179,AR176:AR177))</f>
        <v/>
      </c>
      <c r="AS179" s="6" t="str">
        <f>IF(AS177="","",DSUM('Rozpis zápasů'!$F$1:$O$162,$B179,AS176:AS177))</f>
        <v/>
      </c>
      <c r="AT179" s="6" t="str">
        <f>IF(AT177="","",DSUM('Rozpis zápasů'!$F$1:$O$162,$B179,AT176:AT177))</f>
        <v/>
      </c>
      <c r="AU179" s="6" t="str">
        <f>IF(AU177="","",DSUM('Rozpis zápasů'!$F$1:$O$162,$B179,AU176:AU177))</f>
        <v/>
      </c>
      <c r="AV179" s="6" t="str">
        <f>IF(AV177="","",DSUM('Rozpis zápasů'!$F$1:$O$162,$B179,AV176:AV177))</f>
        <v/>
      </c>
      <c r="AW179" s="6" t="str">
        <f>IF(AW177="","",DSUM('Rozpis zápasů'!$F$1:$O$162,$B179,AW176:AW177))</f>
        <v/>
      </c>
      <c r="AX179" s="9" t="str">
        <f>IF(AX177="","",DSUM('Rozpis zápasů'!$F$1:$O$162,$B179,AX176:AX177))</f>
        <v/>
      </c>
      <c r="AY179" s="27" t="str">
        <f>IF(AY177="","",DSUM('Rozpis zápasů'!$F$1:$O$162,$B179,AY176:AY177))</f>
        <v/>
      </c>
      <c r="AZ179" s="6" t="str">
        <f>IF(AZ177="","",DSUM('Rozpis zápasů'!$F$1:$O$162,$B179,AZ176:AZ177))</f>
        <v/>
      </c>
      <c r="BA179" s="6" t="str">
        <f>IF(BA177="","",DSUM('Rozpis zápasů'!$F$1:$O$162,$B179,BA176:BA177))</f>
        <v/>
      </c>
      <c r="BB179" s="6" t="str">
        <f>IF(BB177="","",DSUM('Rozpis zápasů'!$F$1:$O$162,$B179,BB176:BB177))</f>
        <v/>
      </c>
      <c r="BC179" s="6" t="str">
        <f>IF(BC177="","",DSUM('Rozpis zápasů'!$F$1:$O$162,$B179,BC176:BC177))</f>
        <v/>
      </c>
      <c r="BD179" s="6" t="str">
        <f>IF(BD177="","",DSUM('Rozpis zápasů'!$F$1:$O$162,$B179,BD176:BD177))</f>
        <v/>
      </c>
      <c r="BE179" s="6" t="str">
        <f>IF(BE177="","",DSUM('Rozpis zápasů'!$F$1:$O$162,$B179,BE176:BE177))</f>
        <v/>
      </c>
      <c r="BF179" s="9" t="str">
        <f>IF(BF177="","",DSUM('Rozpis zápasů'!$F$1:$O$162,$B179,BF176:BF177))</f>
        <v/>
      </c>
      <c r="BG179" s="27" t="str">
        <f>IF(BG177="","",DSUM('Rozpis zápasů'!$F$1:$O$162,$B179,BG176:BG177))</f>
        <v/>
      </c>
      <c r="BH179" s="6" t="str">
        <f>IF(BH177="","",DSUM('Rozpis zápasů'!$F$1:$O$162,$B179,BH176:BH177))</f>
        <v/>
      </c>
      <c r="BI179" s="6" t="str">
        <f>IF(BI177="","",DSUM('Rozpis zápasů'!$F$1:$O$162,$B179,BI176:BI177))</f>
        <v/>
      </c>
      <c r="BJ179" s="6" t="str">
        <f>IF(BJ177="","",DSUM('Rozpis zápasů'!$F$1:$O$162,$B179,BJ176:BJ177))</f>
        <v/>
      </c>
      <c r="BK179" s="6" t="str">
        <f>IF(BK177="","",DSUM('Rozpis zápasů'!$F$1:$O$162,$B179,BK176:BK177))</f>
        <v/>
      </c>
      <c r="BL179" s="6" t="str">
        <f>IF(BL177="","",DSUM('Rozpis zápasů'!$F$1:$O$162,$B179,BL176:BL177))</f>
        <v/>
      </c>
      <c r="BM179" s="6" t="str">
        <f>IF(BM177="","",DSUM('Rozpis zápasů'!$F$1:$O$162,$B179,BM176:BM177))</f>
        <v/>
      </c>
      <c r="BN179" s="9" t="str">
        <f>IF(BN177="","",DSUM('Rozpis zápasů'!$F$1:$O$162,$B179,BN176:BN177))</f>
        <v/>
      </c>
    </row>
    <row r="180" spans="1:66" ht="16.5" thickBot="1" x14ac:dyDescent="0.3">
      <c r="A180" s="277" t="s">
        <v>31</v>
      </c>
      <c r="B180" s="280" t="s">
        <v>20</v>
      </c>
      <c r="C180" s="13" t="str">
        <f>IF(C177="","",DSUM('Rozpis zápasů'!$F$1:$O$162,$B180,C176:C177))</f>
        <v/>
      </c>
      <c r="D180" s="10" t="str">
        <f>IF(D177="","",DSUM('Rozpis zápasů'!$F$1:$O$162,$B180,D176:D177))</f>
        <v/>
      </c>
      <c r="E180" s="10" t="str">
        <f>IF(E177="","",DSUM('Rozpis zápasů'!$F$1:$O$162,$B180,E176:E177))</f>
        <v/>
      </c>
      <c r="F180" s="10" t="str">
        <f>IF(F177="","",DSUM('Rozpis zápasů'!$F$1:$O$162,$B180,F176:F177))</f>
        <v/>
      </c>
      <c r="G180" s="10">
        <f>IF(G177="","",DSUM('Rozpis zápasů'!$F$1:$O$162,$B180,G176:G177))</f>
        <v>0</v>
      </c>
      <c r="H180" s="10" t="str">
        <f>IF(H177="","",DSUM('Rozpis zápasů'!$F$1:$O$162,$B180,H176:H177))</f>
        <v/>
      </c>
      <c r="I180" s="10" t="str">
        <f>IF(I177="","",DSUM('Rozpis zápasů'!$F$1:$O$162,$B180,I176:I177))</f>
        <v/>
      </c>
      <c r="J180" s="11" t="str">
        <f>IF(J177="","",DSUM('Rozpis zápasů'!$F$1:$O$162,$B180,J176:J177))</f>
        <v/>
      </c>
      <c r="K180" s="13" t="str">
        <f>IF(K177="","",DSUM('Rozpis zápasů'!$F$1:$O$162,$B180,K176:K177))</f>
        <v/>
      </c>
      <c r="L180" s="10" t="str">
        <f>IF(L177="","",DSUM('Rozpis zápasů'!$F$1:$O$162,$B180,L176:L177))</f>
        <v/>
      </c>
      <c r="M180" s="10">
        <f>IF(M177="","",DSUM('Rozpis zápasů'!$F$1:$O$162,$B180,M176:M177))</f>
        <v>0</v>
      </c>
      <c r="N180" s="10" t="str">
        <f>IF(N177="","",DSUM('Rozpis zápasů'!$F$1:$O$162,$B180,N176:N177))</f>
        <v/>
      </c>
      <c r="O180" s="10" t="str">
        <f>IF(O177="","",DSUM('Rozpis zápasů'!$F$1:$O$162,$B180,O176:O177))</f>
        <v/>
      </c>
      <c r="P180" s="10" t="str">
        <f>IF(P177="","",DSUM('Rozpis zápasů'!$F$1:$O$162,$B180,P176:P177))</f>
        <v/>
      </c>
      <c r="Q180" s="10" t="str">
        <f>IF(Q177="","",DSUM('Rozpis zápasů'!$F$1:$O$162,$B180,Q176:Q177))</f>
        <v/>
      </c>
      <c r="R180" s="11" t="str">
        <f>IF(R177="","",DSUM('Rozpis zápasů'!$F$1:$O$162,$B180,R176:R177))</f>
        <v/>
      </c>
      <c r="S180" s="13" t="str">
        <f>IF(S177="","",DSUM('Rozpis zápasů'!$F$1:$O$162,$B180,S176:S177))</f>
        <v/>
      </c>
      <c r="T180" s="10" t="str">
        <f>IF(T177="","",DSUM('Rozpis zápasů'!$F$1:$O$162,$B180,T176:T177))</f>
        <v/>
      </c>
      <c r="U180" s="10" t="str">
        <f>IF(U177="","",DSUM('Rozpis zápasů'!$F$1:$O$162,$B180,U176:U177))</f>
        <v/>
      </c>
      <c r="V180" s="10">
        <f>IF(V177="","",DSUM('Rozpis zápasů'!$F$1:$O$162,$B180,V176:V177))</f>
        <v>0</v>
      </c>
      <c r="W180" s="10" t="str">
        <f>IF(W177="","",DSUM('Rozpis zápasů'!$F$1:$O$162,$B180,W176:W177))</f>
        <v/>
      </c>
      <c r="X180" s="10" t="str">
        <f>IF(X177="","",DSUM('Rozpis zápasů'!$F$1:$O$162,$B180,X176:X177))</f>
        <v/>
      </c>
      <c r="Y180" s="10" t="str">
        <f>IF(Y177="","",DSUM('Rozpis zápasů'!$F$1:$O$162,$B180,Y176:Y177))</f>
        <v/>
      </c>
      <c r="Z180" s="11" t="str">
        <f>IF(Z177="","",DSUM('Rozpis zápasů'!$F$1:$O$162,$B180,Z176:Z177))</f>
        <v/>
      </c>
      <c r="AA180" s="13" t="str">
        <f>IF(AA177="","",DSUM('Rozpis zápasů'!$F$1:$O$162,$B180,AA176:AA177))</f>
        <v/>
      </c>
      <c r="AB180" s="10" t="str">
        <f>IF(AB177="","",DSUM('Rozpis zápasů'!$F$1:$O$162,$B180,AB176:AB177))</f>
        <v/>
      </c>
      <c r="AC180" s="10" t="str">
        <f>IF(AC177="","",DSUM('Rozpis zápasů'!$F$1:$O$162,$B180,AC176:AC177))</f>
        <v/>
      </c>
      <c r="AD180" s="10" t="str">
        <f>IF(AD177="","",DSUM('Rozpis zápasů'!$F$1:$O$162,$B180,AD176:AD177))</f>
        <v/>
      </c>
      <c r="AE180" s="10" t="str">
        <f>IF(AE177="","",DSUM('Rozpis zápasů'!$F$1:$O$162,$B180,AE176:AE177))</f>
        <v/>
      </c>
      <c r="AF180" s="10">
        <f>IF(AF177="","",DSUM('Rozpis zápasů'!$F$1:$O$162,$B180,AF176:AF177))</f>
        <v>0</v>
      </c>
      <c r="AG180" s="10" t="str">
        <f>IF(AG177="","",DSUM('Rozpis zápasů'!$F$1:$O$162,$B180,AG176:AG177))</f>
        <v/>
      </c>
      <c r="AH180" s="11" t="str">
        <f>IF(AH177="","",DSUM('Rozpis zápasů'!$F$1:$O$162,$B180,AH176:AH177))</f>
        <v/>
      </c>
      <c r="AI180" s="13" t="str">
        <f>IF(AI177="","",DSUM('Rozpis zápasů'!$F$1:$O$162,$B180,AI176:AI177))</f>
        <v/>
      </c>
      <c r="AJ180" s="10">
        <f>IF(AJ177="","",DSUM('Rozpis zápasů'!$F$1:$O$162,$B180,AJ176:AJ177))</f>
        <v>0</v>
      </c>
      <c r="AK180" s="10" t="str">
        <f>IF(AK177="","",DSUM('Rozpis zápasů'!$F$1:$O$162,$B180,AK176:AK177))</f>
        <v/>
      </c>
      <c r="AL180" s="10" t="str">
        <f>IF(AL177="","",DSUM('Rozpis zápasů'!$F$1:$O$162,$B180,AL176:AL177))</f>
        <v/>
      </c>
      <c r="AM180" s="10" t="str">
        <f>IF(AM177="","",DSUM('Rozpis zápasů'!$F$1:$O$162,$B180,AM176:AM177))</f>
        <v/>
      </c>
      <c r="AN180" s="10" t="str">
        <f>IF(AN177="","",DSUM('Rozpis zápasů'!$F$1:$O$162,$B180,AN176:AN177))</f>
        <v/>
      </c>
      <c r="AO180" s="10" t="str">
        <f>IF(AO177="","",DSUM('Rozpis zápasů'!$F$1:$O$162,$B180,AO176:AO177))</f>
        <v/>
      </c>
      <c r="AP180" s="11" t="str">
        <f>IF(AP177="","",DSUM('Rozpis zápasů'!$F$1:$O$162,$B180,AP176:AP177))</f>
        <v/>
      </c>
      <c r="AQ180" s="13">
        <f>IF(AQ177="","",DSUM('Rozpis zápasů'!$F$1:$O$162,$B180,AQ176:AQ177))</f>
        <v>0</v>
      </c>
      <c r="AR180" s="10" t="str">
        <f>IF(AR177="","",DSUM('Rozpis zápasů'!$F$1:$O$162,$B180,AR176:AR177))</f>
        <v/>
      </c>
      <c r="AS180" s="10" t="str">
        <f>IF(AS177="","",DSUM('Rozpis zápasů'!$F$1:$O$162,$B180,AS176:AS177))</f>
        <v/>
      </c>
      <c r="AT180" s="10" t="str">
        <f>IF(AT177="","",DSUM('Rozpis zápasů'!$F$1:$O$162,$B180,AT176:AT177))</f>
        <v/>
      </c>
      <c r="AU180" s="10" t="str">
        <f>IF(AU177="","",DSUM('Rozpis zápasů'!$F$1:$O$162,$B180,AU176:AU177))</f>
        <v/>
      </c>
      <c r="AV180" s="10" t="str">
        <f>IF(AV177="","",DSUM('Rozpis zápasů'!$F$1:$O$162,$B180,AV176:AV177))</f>
        <v/>
      </c>
      <c r="AW180" s="10" t="str">
        <f>IF(AW177="","",DSUM('Rozpis zápasů'!$F$1:$O$162,$B180,AW176:AW177))</f>
        <v/>
      </c>
      <c r="AX180" s="11" t="str">
        <f>IF(AX177="","",DSUM('Rozpis zápasů'!$F$1:$O$162,$B180,AX176:AX177))</f>
        <v/>
      </c>
      <c r="AY180" s="13" t="str">
        <f>IF(AY177="","",DSUM('Rozpis zápasů'!$F$1:$O$162,$B180,AY176:AY177))</f>
        <v/>
      </c>
      <c r="AZ180" s="10" t="str">
        <f>IF(AZ177="","",DSUM('Rozpis zápasů'!$F$1:$O$162,$B180,AZ176:AZ177))</f>
        <v/>
      </c>
      <c r="BA180" s="10" t="str">
        <f>IF(BA177="","",DSUM('Rozpis zápasů'!$F$1:$O$162,$B180,BA176:BA177))</f>
        <v/>
      </c>
      <c r="BB180" s="10" t="str">
        <f>IF(BB177="","",DSUM('Rozpis zápasů'!$F$1:$O$162,$B180,BB176:BB177))</f>
        <v/>
      </c>
      <c r="BC180" s="10" t="str">
        <f>IF(BC177="","",DSUM('Rozpis zápasů'!$F$1:$O$162,$B180,BC176:BC177))</f>
        <v/>
      </c>
      <c r="BD180" s="10" t="str">
        <f>IF(BD177="","",DSUM('Rozpis zápasů'!$F$1:$O$162,$B180,BD176:BD177))</f>
        <v/>
      </c>
      <c r="BE180" s="10" t="str">
        <f>IF(BE177="","",DSUM('Rozpis zápasů'!$F$1:$O$162,$B180,BE176:BE177))</f>
        <v/>
      </c>
      <c r="BF180" s="11" t="str">
        <f>IF(BF177="","",DSUM('Rozpis zápasů'!$F$1:$O$162,$B180,BF176:BF177))</f>
        <v/>
      </c>
      <c r="BG180" s="13" t="str">
        <f>IF(BG177="","",DSUM('Rozpis zápasů'!$F$1:$O$162,$B180,BG176:BG177))</f>
        <v/>
      </c>
      <c r="BH180" s="10" t="str">
        <f>IF(BH177="","",DSUM('Rozpis zápasů'!$F$1:$O$162,$B180,BH176:BH177))</f>
        <v/>
      </c>
      <c r="BI180" s="10" t="str">
        <f>IF(BI177="","",DSUM('Rozpis zápasů'!$F$1:$O$162,$B180,BI176:BI177))</f>
        <v/>
      </c>
      <c r="BJ180" s="10" t="str">
        <f>IF(BJ177="","",DSUM('Rozpis zápasů'!$F$1:$O$162,$B180,BJ176:BJ177))</f>
        <v/>
      </c>
      <c r="BK180" s="10" t="str">
        <f>IF(BK177="","",DSUM('Rozpis zápasů'!$F$1:$O$162,$B180,BK176:BK177))</f>
        <v/>
      </c>
      <c r="BL180" s="10" t="str">
        <f>IF(BL177="","",DSUM('Rozpis zápasů'!$F$1:$O$162,$B180,BL176:BL177))</f>
        <v/>
      </c>
      <c r="BM180" s="10" t="str">
        <f>IF(BM177="","",DSUM('Rozpis zápasů'!$F$1:$O$162,$B180,BM176:BM177))</f>
        <v/>
      </c>
      <c r="BN180" s="11" t="str">
        <f>IF(BN177="","",DSUM('Rozpis zápasů'!$F$1:$O$162,$B180,BN176:BN177))</f>
        <v/>
      </c>
    </row>
    <row r="181" spans="1:66" ht="15.75" x14ac:dyDescent="0.25">
      <c r="A181" s="2100" t="s">
        <v>138</v>
      </c>
      <c r="B181" s="2101"/>
      <c r="C181" s="28">
        <f t="shared" ref="C181:BN181" si="434">SUM(C178,C173)</f>
        <v>0</v>
      </c>
      <c r="D181" s="29">
        <f t="shared" si="434"/>
        <v>0</v>
      </c>
      <c r="E181" s="29">
        <f t="shared" si="434"/>
        <v>0</v>
      </c>
      <c r="F181" s="29">
        <f t="shared" si="434"/>
        <v>0</v>
      </c>
      <c r="G181" s="29">
        <f t="shared" si="434"/>
        <v>0</v>
      </c>
      <c r="H181" s="29">
        <f t="shared" si="434"/>
        <v>0</v>
      </c>
      <c r="I181" s="29">
        <f t="shared" si="434"/>
        <v>0</v>
      </c>
      <c r="J181" s="30">
        <f t="shared" si="434"/>
        <v>0</v>
      </c>
      <c r="K181" s="28">
        <f t="shared" si="434"/>
        <v>0</v>
      </c>
      <c r="L181" s="29">
        <f t="shared" si="434"/>
        <v>0</v>
      </c>
      <c r="M181" s="29">
        <f t="shared" si="434"/>
        <v>0</v>
      </c>
      <c r="N181" s="29">
        <f t="shared" si="434"/>
        <v>0</v>
      </c>
      <c r="O181" s="29">
        <f t="shared" si="434"/>
        <v>0</v>
      </c>
      <c r="P181" s="29">
        <f t="shared" si="434"/>
        <v>0</v>
      </c>
      <c r="Q181" s="29">
        <f t="shared" si="434"/>
        <v>0</v>
      </c>
      <c r="R181" s="30">
        <f t="shared" si="434"/>
        <v>0</v>
      </c>
      <c r="S181" s="28">
        <f t="shared" si="434"/>
        <v>0</v>
      </c>
      <c r="T181" s="29">
        <f t="shared" si="434"/>
        <v>0</v>
      </c>
      <c r="U181" s="29">
        <f t="shared" si="434"/>
        <v>0</v>
      </c>
      <c r="V181" s="29">
        <f t="shared" si="434"/>
        <v>0</v>
      </c>
      <c r="W181" s="29">
        <f t="shared" si="434"/>
        <v>0</v>
      </c>
      <c r="X181" s="29">
        <f t="shared" si="434"/>
        <v>0</v>
      </c>
      <c r="Y181" s="29">
        <f t="shared" si="434"/>
        <v>0</v>
      </c>
      <c r="Z181" s="30">
        <f t="shared" si="434"/>
        <v>0</v>
      </c>
      <c r="AA181" s="28">
        <f t="shared" si="434"/>
        <v>0</v>
      </c>
      <c r="AB181" s="29">
        <f t="shared" si="434"/>
        <v>0</v>
      </c>
      <c r="AC181" s="29">
        <f t="shared" si="434"/>
        <v>0</v>
      </c>
      <c r="AD181" s="29">
        <f t="shared" si="434"/>
        <v>0</v>
      </c>
      <c r="AE181" s="29">
        <f t="shared" si="434"/>
        <v>0</v>
      </c>
      <c r="AF181" s="29">
        <f t="shared" si="434"/>
        <v>0</v>
      </c>
      <c r="AG181" s="29">
        <f t="shared" si="434"/>
        <v>0</v>
      </c>
      <c r="AH181" s="30">
        <f t="shared" si="434"/>
        <v>0</v>
      </c>
      <c r="AI181" s="28">
        <f t="shared" si="434"/>
        <v>0</v>
      </c>
      <c r="AJ181" s="29">
        <f t="shared" si="434"/>
        <v>0</v>
      </c>
      <c r="AK181" s="29">
        <f t="shared" si="434"/>
        <v>0</v>
      </c>
      <c r="AL181" s="29">
        <f t="shared" si="434"/>
        <v>0</v>
      </c>
      <c r="AM181" s="29">
        <f t="shared" si="434"/>
        <v>0</v>
      </c>
      <c r="AN181" s="29">
        <f t="shared" si="434"/>
        <v>0</v>
      </c>
      <c r="AO181" s="29">
        <f t="shared" si="434"/>
        <v>0</v>
      </c>
      <c r="AP181" s="30">
        <f t="shared" si="434"/>
        <v>0</v>
      </c>
      <c r="AQ181" s="28">
        <f t="shared" si="434"/>
        <v>0</v>
      </c>
      <c r="AR181" s="29">
        <f t="shared" si="434"/>
        <v>0</v>
      </c>
      <c r="AS181" s="29">
        <f t="shared" si="434"/>
        <v>0</v>
      </c>
      <c r="AT181" s="29">
        <f t="shared" si="434"/>
        <v>0</v>
      </c>
      <c r="AU181" s="29">
        <f t="shared" si="434"/>
        <v>0</v>
      </c>
      <c r="AV181" s="29">
        <f t="shared" si="434"/>
        <v>0</v>
      </c>
      <c r="AW181" s="29">
        <f t="shared" si="434"/>
        <v>0</v>
      </c>
      <c r="AX181" s="30">
        <f t="shared" si="434"/>
        <v>0</v>
      </c>
      <c r="AY181" s="28">
        <f t="shared" si="434"/>
        <v>0</v>
      </c>
      <c r="AZ181" s="29">
        <f t="shared" si="434"/>
        <v>0</v>
      </c>
      <c r="BA181" s="29">
        <f t="shared" si="434"/>
        <v>0</v>
      </c>
      <c r="BB181" s="29">
        <f t="shared" si="434"/>
        <v>0</v>
      </c>
      <c r="BC181" s="29">
        <f t="shared" si="434"/>
        <v>0</v>
      </c>
      <c r="BD181" s="29">
        <f t="shared" si="434"/>
        <v>0</v>
      </c>
      <c r="BE181" s="29">
        <f t="shared" si="434"/>
        <v>0</v>
      </c>
      <c r="BF181" s="30">
        <f t="shared" si="434"/>
        <v>0</v>
      </c>
      <c r="BG181" s="28">
        <f t="shared" si="434"/>
        <v>0</v>
      </c>
      <c r="BH181" s="29">
        <f t="shared" si="434"/>
        <v>0</v>
      </c>
      <c r="BI181" s="29">
        <f t="shared" si="434"/>
        <v>0</v>
      </c>
      <c r="BJ181" s="29">
        <f t="shared" si="434"/>
        <v>0</v>
      </c>
      <c r="BK181" s="29">
        <f t="shared" si="434"/>
        <v>0</v>
      </c>
      <c r="BL181" s="29">
        <f t="shared" si="434"/>
        <v>0</v>
      </c>
      <c r="BM181" s="29">
        <f t="shared" si="434"/>
        <v>0</v>
      </c>
      <c r="BN181" s="30">
        <f t="shared" si="434"/>
        <v>0</v>
      </c>
    </row>
    <row r="182" spans="1:66" ht="15.75" x14ac:dyDescent="0.25">
      <c r="A182" s="2102" t="s">
        <v>139</v>
      </c>
      <c r="B182" s="2103"/>
      <c r="C182" s="31">
        <f t="shared" ref="C182:BN182" si="435">SUM(C179,C174)</f>
        <v>0</v>
      </c>
      <c r="D182" s="32">
        <f t="shared" si="435"/>
        <v>0</v>
      </c>
      <c r="E182" s="32">
        <f t="shared" si="435"/>
        <v>0</v>
      </c>
      <c r="F182" s="32">
        <f t="shared" si="435"/>
        <v>0</v>
      </c>
      <c r="G182" s="32">
        <f t="shared" si="435"/>
        <v>0</v>
      </c>
      <c r="H182" s="32">
        <f t="shared" si="435"/>
        <v>0</v>
      </c>
      <c r="I182" s="32">
        <f t="shared" si="435"/>
        <v>0</v>
      </c>
      <c r="J182" s="33">
        <f t="shared" si="435"/>
        <v>0</v>
      </c>
      <c r="K182" s="31">
        <f t="shared" si="435"/>
        <v>0</v>
      </c>
      <c r="L182" s="32">
        <f t="shared" si="435"/>
        <v>0</v>
      </c>
      <c r="M182" s="32">
        <f t="shared" si="435"/>
        <v>0</v>
      </c>
      <c r="N182" s="32">
        <f t="shared" si="435"/>
        <v>0</v>
      </c>
      <c r="O182" s="32">
        <f t="shared" si="435"/>
        <v>0</v>
      </c>
      <c r="P182" s="32">
        <f t="shared" si="435"/>
        <v>0</v>
      </c>
      <c r="Q182" s="32">
        <f t="shared" si="435"/>
        <v>0</v>
      </c>
      <c r="R182" s="33">
        <f t="shared" si="435"/>
        <v>0</v>
      </c>
      <c r="S182" s="31">
        <f t="shared" si="435"/>
        <v>0</v>
      </c>
      <c r="T182" s="32">
        <f t="shared" si="435"/>
        <v>0</v>
      </c>
      <c r="U182" s="32">
        <f t="shared" si="435"/>
        <v>0</v>
      </c>
      <c r="V182" s="32">
        <f t="shared" si="435"/>
        <v>0</v>
      </c>
      <c r="W182" s="32">
        <f t="shared" si="435"/>
        <v>0</v>
      </c>
      <c r="X182" s="32">
        <f t="shared" si="435"/>
        <v>0</v>
      </c>
      <c r="Y182" s="32">
        <f t="shared" si="435"/>
        <v>0</v>
      </c>
      <c r="Z182" s="33">
        <f t="shared" si="435"/>
        <v>0</v>
      </c>
      <c r="AA182" s="31">
        <f t="shared" si="435"/>
        <v>0</v>
      </c>
      <c r="AB182" s="32">
        <f t="shared" si="435"/>
        <v>0</v>
      </c>
      <c r="AC182" s="32">
        <f t="shared" si="435"/>
        <v>0</v>
      </c>
      <c r="AD182" s="32">
        <f t="shared" si="435"/>
        <v>0</v>
      </c>
      <c r="AE182" s="32">
        <f t="shared" si="435"/>
        <v>0</v>
      </c>
      <c r="AF182" s="32">
        <f t="shared" si="435"/>
        <v>0</v>
      </c>
      <c r="AG182" s="32">
        <f t="shared" si="435"/>
        <v>0</v>
      </c>
      <c r="AH182" s="33">
        <f t="shared" si="435"/>
        <v>0</v>
      </c>
      <c r="AI182" s="31">
        <f t="shared" si="435"/>
        <v>0</v>
      </c>
      <c r="AJ182" s="32">
        <f t="shared" si="435"/>
        <v>0</v>
      </c>
      <c r="AK182" s="32">
        <f t="shared" si="435"/>
        <v>0</v>
      </c>
      <c r="AL182" s="32">
        <f t="shared" si="435"/>
        <v>0</v>
      </c>
      <c r="AM182" s="32">
        <f t="shared" si="435"/>
        <v>0</v>
      </c>
      <c r="AN182" s="32">
        <f t="shared" si="435"/>
        <v>0</v>
      </c>
      <c r="AO182" s="32">
        <f t="shared" si="435"/>
        <v>0</v>
      </c>
      <c r="AP182" s="33">
        <f t="shared" si="435"/>
        <v>0</v>
      </c>
      <c r="AQ182" s="31">
        <f t="shared" si="435"/>
        <v>0</v>
      </c>
      <c r="AR182" s="32">
        <f t="shared" si="435"/>
        <v>0</v>
      </c>
      <c r="AS182" s="32">
        <f t="shared" si="435"/>
        <v>0</v>
      </c>
      <c r="AT182" s="32">
        <f t="shared" si="435"/>
        <v>0</v>
      </c>
      <c r="AU182" s="32">
        <f t="shared" si="435"/>
        <v>0</v>
      </c>
      <c r="AV182" s="32">
        <f t="shared" si="435"/>
        <v>0</v>
      </c>
      <c r="AW182" s="32">
        <f t="shared" si="435"/>
        <v>0</v>
      </c>
      <c r="AX182" s="33">
        <f t="shared" si="435"/>
        <v>0</v>
      </c>
      <c r="AY182" s="31">
        <f t="shared" si="435"/>
        <v>0</v>
      </c>
      <c r="AZ182" s="32">
        <f t="shared" si="435"/>
        <v>0</v>
      </c>
      <c r="BA182" s="32">
        <f t="shared" si="435"/>
        <v>0</v>
      </c>
      <c r="BB182" s="32">
        <f t="shared" si="435"/>
        <v>0</v>
      </c>
      <c r="BC182" s="32">
        <f t="shared" si="435"/>
        <v>0</v>
      </c>
      <c r="BD182" s="32">
        <f t="shared" si="435"/>
        <v>0</v>
      </c>
      <c r="BE182" s="32">
        <f t="shared" si="435"/>
        <v>0</v>
      </c>
      <c r="BF182" s="33">
        <f t="shared" si="435"/>
        <v>0</v>
      </c>
      <c r="BG182" s="31">
        <f t="shared" si="435"/>
        <v>0</v>
      </c>
      <c r="BH182" s="32">
        <f t="shared" si="435"/>
        <v>0</v>
      </c>
      <c r="BI182" s="32">
        <f t="shared" si="435"/>
        <v>0</v>
      </c>
      <c r="BJ182" s="32">
        <f t="shared" si="435"/>
        <v>0</v>
      </c>
      <c r="BK182" s="32">
        <f t="shared" si="435"/>
        <v>0</v>
      </c>
      <c r="BL182" s="32">
        <f t="shared" si="435"/>
        <v>0</v>
      </c>
      <c r="BM182" s="32">
        <f t="shared" si="435"/>
        <v>0</v>
      </c>
      <c r="BN182" s="33">
        <f t="shared" si="435"/>
        <v>0</v>
      </c>
    </row>
    <row r="183" spans="1:66" ht="15.75" x14ac:dyDescent="0.25">
      <c r="A183" s="2102" t="s">
        <v>140</v>
      </c>
      <c r="B183" s="2103"/>
      <c r="C183" s="31">
        <f t="shared" ref="C183:BN183" si="436">SUM(C180,C175)</f>
        <v>0</v>
      </c>
      <c r="D183" s="32">
        <f t="shared" si="436"/>
        <v>0</v>
      </c>
      <c r="E183" s="32">
        <f t="shared" si="436"/>
        <v>0</v>
      </c>
      <c r="F183" s="32">
        <f t="shared" si="436"/>
        <v>0</v>
      </c>
      <c r="G183" s="32">
        <f t="shared" si="436"/>
        <v>0</v>
      </c>
      <c r="H183" s="32">
        <f t="shared" si="436"/>
        <v>0</v>
      </c>
      <c r="I183" s="32">
        <f t="shared" si="436"/>
        <v>0</v>
      </c>
      <c r="J183" s="33">
        <f t="shared" si="436"/>
        <v>0</v>
      </c>
      <c r="K183" s="31">
        <f t="shared" si="436"/>
        <v>0</v>
      </c>
      <c r="L183" s="32">
        <f t="shared" si="436"/>
        <v>0</v>
      </c>
      <c r="M183" s="32">
        <f t="shared" si="436"/>
        <v>0</v>
      </c>
      <c r="N183" s="32">
        <f t="shared" si="436"/>
        <v>0</v>
      </c>
      <c r="O183" s="32">
        <f t="shared" si="436"/>
        <v>0</v>
      </c>
      <c r="P183" s="32">
        <f t="shared" si="436"/>
        <v>0</v>
      </c>
      <c r="Q183" s="32">
        <f t="shared" si="436"/>
        <v>0</v>
      </c>
      <c r="R183" s="33">
        <f t="shared" si="436"/>
        <v>0</v>
      </c>
      <c r="S183" s="31">
        <f t="shared" si="436"/>
        <v>0</v>
      </c>
      <c r="T183" s="32">
        <f t="shared" si="436"/>
        <v>0</v>
      </c>
      <c r="U183" s="32">
        <f t="shared" si="436"/>
        <v>0</v>
      </c>
      <c r="V183" s="32">
        <f t="shared" si="436"/>
        <v>0</v>
      </c>
      <c r="W183" s="32">
        <f t="shared" si="436"/>
        <v>0</v>
      </c>
      <c r="X183" s="32">
        <f t="shared" si="436"/>
        <v>0</v>
      </c>
      <c r="Y183" s="32">
        <f t="shared" si="436"/>
        <v>0</v>
      </c>
      <c r="Z183" s="33">
        <f t="shared" si="436"/>
        <v>0</v>
      </c>
      <c r="AA183" s="31">
        <f t="shared" si="436"/>
        <v>0</v>
      </c>
      <c r="AB183" s="32">
        <f t="shared" si="436"/>
        <v>0</v>
      </c>
      <c r="AC183" s="32">
        <f t="shared" si="436"/>
        <v>0</v>
      </c>
      <c r="AD183" s="32">
        <f t="shared" si="436"/>
        <v>0</v>
      </c>
      <c r="AE183" s="32">
        <f t="shared" si="436"/>
        <v>0</v>
      </c>
      <c r="AF183" s="32">
        <f t="shared" si="436"/>
        <v>0</v>
      </c>
      <c r="AG183" s="32">
        <f t="shared" si="436"/>
        <v>0</v>
      </c>
      <c r="AH183" s="33">
        <f t="shared" si="436"/>
        <v>0</v>
      </c>
      <c r="AI183" s="31">
        <f t="shared" si="436"/>
        <v>0</v>
      </c>
      <c r="AJ183" s="32">
        <f t="shared" si="436"/>
        <v>0</v>
      </c>
      <c r="AK183" s="32">
        <f t="shared" si="436"/>
        <v>0</v>
      </c>
      <c r="AL183" s="32">
        <f t="shared" si="436"/>
        <v>0</v>
      </c>
      <c r="AM183" s="32">
        <f t="shared" si="436"/>
        <v>0</v>
      </c>
      <c r="AN183" s="32">
        <f t="shared" si="436"/>
        <v>0</v>
      </c>
      <c r="AO183" s="32">
        <f t="shared" si="436"/>
        <v>0</v>
      </c>
      <c r="AP183" s="33">
        <f t="shared" si="436"/>
        <v>0</v>
      </c>
      <c r="AQ183" s="31">
        <f t="shared" si="436"/>
        <v>0</v>
      </c>
      <c r="AR183" s="32">
        <f t="shared" si="436"/>
        <v>0</v>
      </c>
      <c r="AS183" s="32">
        <f t="shared" si="436"/>
        <v>0</v>
      </c>
      <c r="AT183" s="32">
        <f t="shared" si="436"/>
        <v>0</v>
      </c>
      <c r="AU183" s="32">
        <f t="shared" si="436"/>
        <v>0</v>
      </c>
      <c r="AV183" s="32">
        <f t="shared" si="436"/>
        <v>0</v>
      </c>
      <c r="AW183" s="32">
        <f t="shared" si="436"/>
        <v>0</v>
      </c>
      <c r="AX183" s="33">
        <f t="shared" si="436"/>
        <v>0</v>
      </c>
      <c r="AY183" s="31">
        <f t="shared" si="436"/>
        <v>0</v>
      </c>
      <c r="AZ183" s="32">
        <f t="shared" si="436"/>
        <v>0</v>
      </c>
      <c r="BA183" s="32">
        <f t="shared" si="436"/>
        <v>0</v>
      </c>
      <c r="BB183" s="32">
        <f t="shared" si="436"/>
        <v>0</v>
      </c>
      <c r="BC183" s="32">
        <f t="shared" si="436"/>
        <v>0</v>
      </c>
      <c r="BD183" s="32">
        <f t="shared" si="436"/>
        <v>0</v>
      </c>
      <c r="BE183" s="32">
        <f t="shared" si="436"/>
        <v>0</v>
      </c>
      <c r="BF183" s="33">
        <f t="shared" si="436"/>
        <v>0</v>
      </c>
      <c r="BG183" s="31">
        <f t="shared" si="436"/>
        <v>0</v>
      </c>
      <c r="BH183" s="32">
        <f t="shared" si="436"/>
        <v>0</v>
      </c>
      <c r="BI183" s="32">
        <f t="shared" si="436"/>
        <v>0</v>
      </c>
      <c r="BJ183" s="32">
        <f t="shared" si="436"/>
        <v>0</v>
      </c>
      <c r="BK183" s="32">
        <f t="shared" si="436"/>
        <v>0</v>
      </c>
      <c r="BL183" s="32">
        <f t="shared" si="436"/>
        <v>0</v>
      </c>
      <c r="BM183" s="32">
        <f t="shared" si="436"/>
        <v>0</v>
      </c>
      <c r="BN183" s="33">
        <f t="shared" si="436"/>
        <v>0</v>
      </c>
    </row>
    <row r="184" spans="1:66" ht="15.75" x14ac:dyDescent="0.25">
      <c r="A184" s="2102" t="s">
        <v>141</v>
      </c>
      <c r="B184" s="2103"/>
      <c r="C184" s="49" t="str">
        <f t="shared" ref="C184:BN184" si="437">IF(C172="","",C182-C183)</f>
        <v/>
      </c>
      <c r="D184" s="50" t="str">
        <f t="shared" si="437"/>
        <v/>
      </c>
      <c r="E184" s="50" t="str">
        <f t="shared" si="437"/>
        <v/>
      </c>
      <c r="F184" s="50" t="str">
        <f t="shared" si="437"/>
        <v/>
      </c>
      <c r="G184" s="50">
        <f t="shared" si="437"/>
        <v>0</v>
      </c>
      <c r="H184" s="50" t="str">
        <f t="shared" si="437"/>
        <v/>
      </c>
      <c r="I184" s="50" t="str">
        <f t="shared" si="437"/>
        <v/>
      </c>
      <c r="J184" s="51" t="str">
        <f t="shared" si="437"/>
        <v/>
      </c>
      <c r="K184" s="49" t="str">
        <f t="shared" si="437"/>
        <v/>
      </c>
      <c r="L184" s="50" t="str">
        <f t="shared" si="437"/>
        <v/>
      </c>
      <c r="M184" s="50">
        <f t="shared" si="437"/>
        <v>0</v>
      </c>
      <c r="N184" s="50" t="str">
        <f t="shared" si="437"/>
        <v/>
      </c>
      <c r="O184" s="50" t="str">
        <f t="shared" si="437"/>
        <v/>
      </c>
      <c r="P184" s="50" t="str">
        <f t="shared" si="437"/>
        <v/>
      </c>
      <c r="Q184" s="50" t="str">
        <f t="shared" si="437"/>
        <v/>
      </c>
      <c r="R184" s="51" t="str">
        <f t="shared" si="437"/>
        <v/>
      </c>
      <c r="S184" s="49" t="str">
        <f t="shared" si="437"/>
        <v/>
      </c>
      <c r="T184" s="50" t="str">
        <f t="shared" si="437"/>
        <v/>
      </c>
      <c r="U184" s="50" t="str">
        <f t="shared" si="437"/>
        <v/>
      </c>
      <c r="V184" s="50">
        <f t="shared" si="437"/>
        <v>0</v>
      </c>
      <c r="W184" s="50" t="str">
        <f t="shared" si="437"/>
        <v/>
      </c>
      <c r="X184" s="50" t="str">
        <f t="shared" si="437"/>
        <v/>
      </c>
      <c r="Y184" s="50" t="str">
        <f t="shared" si="437"/>
        <v/>
      </c>
      <c r="Z184" s="51" t="str">
        <f t="shared" si="437"/>
        <v/>
      </c>
      <c r="AA184" s="49" t="str">
        <f t="shared" si="437"/>
        <v/>
      </c>
      <c r="AB184" s="50" t="str">
        <f t="shared" si="437"/>
        <v/>
      </c>
      <c r="AC184" s="50" t="str">
        <f t="shared" si="437"/>
        <v/>
      </c>
      <c r="AD184" s="50" t="str">
        <f t="shared" si="437"/>
        <v/>
      </c>
      <c r="AE184" s="50" t="str">
        <f t="shared" si="437"/>
        <v/>
      </c>
      <c r="AF184" s="50">
        <f t="shared" si="437"/>
        <v>0</v>
      </c>
      <c r="AG184" s="50" t="str">
        <f t="shared" si="437"/>
        <v/>
      </c>
      <c r="AH184" s="51" t="str">
        <f t="shared" si="437"/>
        <v/>
      </c>
      <c r="AI184" s="49" t="str">
        <f t="shared" si="437"/>
        <v/>
      </c>
      <c r="AJ184" s="50">
        <f t="shared" si="437"/>
        <v>0</v>
      </c>
      <c r="AK184" s="50" t="str">
        <f t="shared" si="437"/>
        <v/>
      </c>
      <c r="AL184" s="50" t="str">
        <f t="shared" si="437"/>
        <v/>
      </c>
      <c r="AM184" s="50" t="str">
        <f t="shared" si="437"/>
        <v/>
      </c>
      <c r="AN184" s="50" t="str">
        <f t="shared" si="437"/>
        <v/>
      </c>
      <c r="AO184" s="50" t="str">
        <f t="shared" si="437"/>
        <v/>
      </c>
      <c r="AP184" s="51" t="str">
        <f t="shared" si="437"/>
        <v/>
      </c>
      <c r="AQ184" s="49">
        <f t="shared" si="437"/>
        <v>0</v>
      </c>
      <c r="AR184" s="50" t="str">
        <f t="shared" si="437"/>
        <v/>
      </c>
      <c r="AS184" s="50" t="str">
        <f t="shared" si="437"/>
        <v/>
      </c>
      <c r="AT184" s="50" t="str">
        <f t="shared" si="437"/>
        <v/>
      </c>
      <c r="AU184" s="50" t="str">
        <f t="shared" si="437"/>
        <v/>
      </c>
      <c r="AV184" s="50" t="str">
        <f t="shared" si="437"/>
        <v/>
      </c>
      <c r="AW184" s="50" t="str">
        <f t="shared" si="437"/>
        <v/>
      </c>
      <c r="AX184" s="51" t="str">
        <f t="shared" si="437"/>
        <v/>
      </c>
      <c r="AY184" s="49" t="str">
        <f t="shared" si="437"/>
        <v/>
      </c>
      <c r="AZ184" s="50" t="str">
        <f t="shared" si="437"/>
        <v/>
      </c>
      <c r="BA184" s="50" t="str">
        <f t="shared" si="437"/>
        <v/>
      </c>
      <c r="BB184" s="50" t="str">
        <f t="shared" si="437"/>
        <v/>
      </c>
      <c r="BC184" s="50" t="str">
        <f t="shared" si="437"/>
        <v/>
      </c>
      <c r="BD184" s="50" t="str">
        <f t="shared" si="437"/>
        <v/>
      </c>
      <c r="BE184" s="50" t="str">
        <f t="shared" si="437"/>
        <v/>
      </c>
      <c r="BF184" s="51" t="str">
        <f t="shared" si="437"/>
        <v/>
      </c>
      <c r="BG184" s="49" t="str">
        <f t="shared" si="437"/>
        <v/>
      </c>
      <c r="BH184" s="50" t="str">
        <f t="shared" si="437"/>
        <v/>
      </c>
      <c r="BI184" s="50" t="str">
        <f t="shared" si="437"/>
        <v/>
      </c>
      <c r="BJ184" s="50" t="str">
        <f t="shared" si="437"/>
        <v/>
      </c>
      <c r="BK184" s="50" t="str">
        <f t="shared" si="437"/>
        <v/>
      </c>
      <c r="BL184" s="50" t="str">
        <f t="shared" si="437"/>
        <v/>
      </c>
      <c r="BM184" s="50" t="str">
        <f t="shared" si="437"/>
        <v/>
      </c>
      <c r="BN184" s="51" t="str">
        <f t="shared" si="437"/>
        <v/>
      </c>
    </row>
    <row r="185" spans="1:66" ht="30.75" customHeight="1" thickBot="1" x14ac:dyDescent="0.3">
      <c r="A185" s="2104" t="s">
        <v>142</v>
      </c>
      <c r="B185" s="2105"/>
      <c r="C185" s="67" t="str">
        <f t="shared" ref="C185:BN185" si="438">IF(C172="","",IF(C183=0,MAX($C$3:$J$3)+1,C182/C183))</f>
        <v/>
      </c>
      <c r="D185" s="68" t="str">
        <f t="shared" si="438"/>
        <v/>
      </c>
      <c r="E185" s="68" t="str">
        <f t="shared" si="438"/>
        <v/>
      </c>
      <c r="F185" s="68" t="str">
        <f t="shared" si="438"/>
        <v/>
      </c>
      <c r="G185" s="68">
        <f t="shared" si="438"/>
        <v>11</v>
      </c>
      <c r="H185" s="68" t="str">
        <f t="shared" si="438"/>
        <v/>
      </c>
      <c r="I185" s="68" t="str">
        <f t="shared" si="438"/>
        <v/>
      </c>
      <c r="J185" s="69" t="str">
        <f t="shared" si="438"/>
        <v/>
      </c>
      <c r="K185" s="67" t="str">
        <f t="shared" si="438"/>
        <v/>
      </c>
      <c r="L185" s="68" t="str">
        <f t="shared" si="438"/>
        <v/>
      </c>
      <c r="M185" s="68">
        <f t="shared" si="438"/>
        <v>11</v>
      </c>
      <c r="N185" s="68" t="str">
        <f t="shared" si="438"/>
        <v/>
      </c>
      <c r="O185" s="68" t="str">
        <f t="shared" si="438"/>
        <v/>
      </c>
      <c r="P185" s="68" t="str">
        <f t="shared" si="438"/>
        <v/>
      </c>
      <c r="Q185" s="68" t="str">
        <f t="shared" si="438"/>
        <v/>
      </c>
      <c r="R185" s="69" t="str">
        <f t="shared" si="438"/>
        <v/>
      </c>
      <c r="S185" s="67" t="str">
        <f t="shared" si="438"/>
        <v/>
      </c>
      <c r="T185" s="68" t="str">
        <f t="shared" si="438"/>
        <v/>
      </c>
      <c r="U185" s="68" t="str">
        <f t="shared" si="438"/>
        <v/>
      </c>
      <c r="V185" s="68">
        <f t="shared" si="438"/>
        <v>11</v>
      </c>
      <c r="W185" s="68" t="str">
        <f t="shared" si="438"/>
        <v/>
      </c>
      <c r="X185" s="68" t="str">
        <f t="shared" si="438"/>
        <v/>
      </c>
      <c r="Y185" s="68" t="str">
        <f t="shared" si="438"/>
        <v/>
      </c>
      <c r="Z185" s="69" t="str">
        <f t="shared" si="438"/>
        <v/>
      </c>
      <c r="AA185" s="67" t="str">
        <f t="shared" si="438"/>
        <v/>
      </c>
      <c r="AB185" s="68" t="str">
        <f t="shared" si="438"/>
        <v/>
      </c>
      <c r="AC185" s="68" t="str">
        <f t="shared" si="438"/>
        <v/>
      </c>
      <c r="AD185" s="68" t="str">
        <f t="shared" si="438"/>
        <v/>
      </c>
      <c r="AE185" s="68" t="str">
        <f t="shared" si="438"/>
        <v/>
      </c>
      <c r="AF185" s="68">
        <f t="shared" si="438"/>
        <v>11</v>
      </c>
      <c r="AG185" s="68" t="str">
        <f t="shared" si="438"/>
        <v/>
      </c>
      <c r="AH185" s="69" t="str">
        <f t="shared" si="438"/>
        <v/>
      </c>
      <c r="AI185" s="67" t="str">
        <f t="shared" si="438"/>
        <v/>
      </c>
      <c r="AJ185" s="68">
        <f t="shared" si="438"/>
        <v>11</v>
      </c>
      <c r="AK185" s="68" t="str">
        <f t="shared" si="438"/>
        <v/>
      </c>
      <c r="AL185" s="68" t="str">
        <f t="shared" si="438"/>
        <v/>
      </c>
      <c r="AM185" s="68" t="str">
        <f t="shared" si="438"/>
        <v/>
      </c>
      <c r="AN185" s="68" t="str">
        <f t="shared" si="438"/>
        <v/>
      </c>
      <c r="AO185" s="68" t="str">
        <f t="shared" si="438"/>
        <v/>
      </c>
      <c r="AP185" s="69" t="str">
        <f t="shared" si="438"/>
        <v/>
      </c>
      <c r="AQ185" s="67">
        <f t="shared" si="438"/>
        <v>11</v>
      </c>
      <c r="AR185" s="68" t="str">
        <f t="shared" si="438"/>
        <v/>
      </c>
      <c r="AS185" s="68" t="str">
        <f t="shared" si="438"/>
        <v/>
      </c>
      <c r="AT185" s="68" t="str">
        <f t="shared" si="438"/>
        <v/>
      </c>
      <c r="AU185" s="68" t="str">
        <f t="shared" si="438"/>
        <v/>
      </c>
      <c r="AV185" s="68" t="str">
        <f t="shared" si="438"/>
        <v/>
      </c>
      <c r="AW185" s="68" t="str">
        <f t="shared" si="438"/>
        <v/>
      </c>
      <c r="AX185" s="69" t="str">
        <f t="shared" si="438"/>
        <v/>
      </c>
      <c r="AY185" s="67" t="str">
        <f t="shared" si="438"/>
        <v/>
      </c>
      <c r="AZ185" s="68" t="str">
        <f t="shared" si="438"/>
        <v/>
      </c>
      <c r="BA185" s="68" t="str">
        <f t="shared" si="438"/>
        <v/>
      </c>
      <c r="BB185" s="68" t="str">
        <f t="shared" si="438"/>
        <v/>
      </c>
      <c r="BC185" s="68" t="str">
        <f t="shared" si="438"/>
        <v/>
      </c>
      <c r="BD185" s="68" t="str">
        <f t="shared" si="438"/>
        <v/>
      </c>
      <c r="BE185" s="68" t="str">
        <f t="shared" si="438"/>
        <v/>
      </c>
      <c r="BF185" s="69" t="str">
        <f t="shared" si="438"/>
        <v/>
      </c>
      <c r="BG185" s="67" t="str">
        <f t="shared" si="438"/>
        <v/>
      </c>
      <c r="BH185" s="68" t="str">
        <f t="shared" si="438"/>
        <v/>
      </c>
      <c r="BI185" s="68" t="str">
        <f t="shared" si="438"/>
        <v/>
      </c>
      <c r="BJ185" s="68" t="str">
        <f t="shared" si="438"/>
        <v/>
      </c>
      <c r="BK185" s="68" t="str">
        <f t="shared" si="438"/>
        <v/>
      </c>
      <c r="BL185" s="68" t="str">
        <f t="shared" si="438"/>
        <v/>
      </c>
      <c r="BM185" s="68" t="str">
        <f t="shared" si="438"/>
        <v/>
      </c>
      <c r="BN185" s="69" t="str">
        <f t="shared" si="438"/>
        <v/>
      </c>
    </row>
    <row r="186" spans="1:66" ht="15.75" x14ac:dyDescent="0.25">
      <c r="A186" s="2106" t="s">
        <v>37</v>
      </c>
      <c r="B186" s="2107"/>
      <c r="C186" s="975" t="str">
        <f t="shared" ref="C186:J186" si="439">IF(C172="","",RANK(C162,$C162:$J162,0))</f>
        <v/>
      </c>
      <c r="D186" s="976" t="str">
        <f t="shared" si="439"/>
        <v/>
      </c>
      <c r="E186" s="976" t="str">
        <f t="shared" si="439"/>
        <v/>
      </c>
      <c r="F186" s="976" t="str">
        <f t="shared" si="439"/>
        <v/>
      </c>
      <c r="G186" s="976">
        <f t="shared" si="439"/>
        <v>1</v>
      </c>
      <c r="H186" s="976" t="str">
        <f t="shared" si="439"/>
        <v/>
      </c>
      <c r="I186" s="976" t="str">
        <f t="shared" si="439"/>
        <v/>
      </c>
      <c r="J186" s="977" t="str">
        <f t="shared" si="439"/>
        <v/>
      </c>
      <c r="K186" s="975" t="str">
        <f t="shared" ref="K186:R186" si="440">IF(K172="","",RANK(C162,$C162:$J162,0))</f>
        <v/>
      </c>
      <c r="L186" s="976" t="str">
        <f t="shared" si="440"/>
        <v/>
      </c>
      <c r="M186" s="976">
        <f t="shared" si="440"/>
        <v>2</v>
      </c>
      <c r="N186" s="976" t="str">
        <f t="shared" si="440"/>
        <v/>
      </c>
      <c r="O186" s="976" t="str">
        <f t="shared" si="440"/>
        <v/>
      </c>
      <c r="P186" s="976" t="str">
        <f t="shared" si="440"/>
        <v/>
      </c>
      <c r="Q186" s="976" t="str">
        <f t="shared" si="440"/>
        <v/>
      </c>
      <c r="R186" s="977" t="str">
        <f t="shared" si="440"/>
        <v/>
      </c>
      <c r="S186" s="975" t="str">
        <f t="shared" ref="S186:Z186" si="441">IF(S172="","",RANK(C162,$C162:$J162,0))</f>
        <v/>
      </c>
      <c r="T186" s="976" t="str">
        <f t="shared" si="441"/>
        <v/>
      </c>
      <c r="U186" s="976" t="str">
        <f t="shared" si="441"/>
        <v/>
      </c>
      <c r="V186" s="976">
        <f t="shared" si="441"/>
        <v>3</v>
      </c>
      <c r="W186" s="976" t="str">
        <f t="shared" si="441"/>
        <v/>
      </c>
      <c r="X186" s="976" t="str">
        <f t="shared" si="441"/>
        <v/>
      </c>
      <c r="Y186" s="976" t="str">
        <f t="shared" si="441"/>
        <v/>
      </c>
      <c r="Z186" s="984" t="str">
        <f t="shared" si="441"/>
        <v/>
      </c>
      <c r="AA186" s="975" t="str">
        <f t="shared" ref="AA186:AH186" si="442">IF(AA172="","",RANK(C162,$C162:$J162,0))</f>
        <v/>
      </c>
      <c r="AB186" s="976" t="str">
        <f t="shared" si="442"/>
        <v/>
      </c>
      <c r="AC186" s="976" t="str">
        <f t="shared" si="442"/>
        <v/>
      </c>
      <c r="AD186" s="976" t="str">
        <f t="shared" si="442"/>
        <v/>
      </c>
      <c r="AE186" s="976" t="str">
        <f t="shared" si="442"/>
        <v/>
      </c>
      <c r="AF186" s="976">
        <f t="shared" si="442"/>
        <v>4</v>
      </c>
      <c r="AG186" s="976" t="str">
        <f t="shared" si="442"/>
        <v/>
      </c>
      <c r="AH186" s="977" t="str">
        <f t="shared" si="442"/>
        <v/>
      </c>
      <c r="AI186" s="975" t="str">
        <f t="shared" ref="AI186:AP186" si="443">IF(AI172="","",RANK(C162,$C162:$J162,0))</f>
        <v/>
      </c>
      <c r="AJ186" s="976">
        <f t="shared" si="443"/>
        <v>5</v>
      </c>
      <c r="AK186" s="976" t="str">
        <f t="shared" si="443"/>
        <v/>
      </c>
      <c r="AL186" s="976" t="str">
        <f t="shared" si="443"/>
        <v/>
      </c>
      <c r="AM186" s="976" t="str">
        <f t="shared" si="443"/>
        <v/>
      </c>
      <c r="AN186" s="976" t="str">
        <f t="shared" si="443"/>
        <v/>
      </c>
      <c r="AO186" s="976" t="str">
        <f t="shared" si="443"/>
        <v/>
      </c>
      <c r="AP186" s="977" t="str">
        <f t="shared" si="443"/>
        <v/>
      </c>
      <c r="AQ186" s="975">
        <f t="shared" ref="AQ186:AX186" si="444">IF(AQ172="","",RANK(C162,$C162:$J162,0))</f>
        <v>6</v>
      </c>
      <c r="AR186" s="976" t="str">
        <f t="shared" si="444"/>
        <v/>
      </c>
      <c r="AS186" s="976" t="str">
        <f t="shared" si="444"/>
        <v/>
      </c>
      <c r="AT186" s="976" t="str">
        <f t="shared" si="444"/>
        <v/>
      </c>
      <c r="AU186" s="976" t="str">
        <f t="shared" si="444"/>
        <v/>
      </c>
      <c r="AV186" s="976" t="str">
        <f t="shared" si="444"/>
        <v/>
      </c>
      <c r="AW186" s="976" t="str">
        <f t="shared" si="444"/>
        <v/>
      </c>
      <c r="AX186" s="977" t="str">
        <f t="shared" si="444"/>
        <v/>
      </c>
      <c r="AY186" s="975" t="str">
        <f t="shared" ref="AY186:BF186" si="445">IF(AY172="","",RANK(C162,$C162:$J162,0))</f>
        <v/>
      </c>
      <c r="AZ186" s="976" t="str">
        <f t="shared" si="445"/>
        <v/>
      </c>
      <c r="BA186" s="976" t="str">
        <f t="shared" si="445"/>
        <v/>
      </c>
      <c r="BB186" s="976" t="str">
        <f t="shared" si="445"/>
        <v/>
      </c>
      <c r="BC186" s="976" t="str">
        <f t="shared" si="445"/>
        <v/>
      </c>
      <c r="BD186" s="976" t="str">
        <f t="shared" si="445"/>
        <v/>
      </c>
      <c r="BE186" s="976" t="str">
        <f t="shared" si="445"/>
        <v/>
      </c>
      <c r="BF186" s="977" t="str">
        <f t="shared" si="445"/>
        <v/>
      </c>
      <c r="BG186" s="975" t="str">
        <f t="shared" ref="BG186:BN186" si="446">IF(BG172="","",RANK(C162,$C162:$J162,0))</f>
        <v/>
      </c>
      <c r="BH186" s="976" t="str">
        <f t="shared" si="446"/>
        <v/>
      </c>
      <c r="BI186" s="976" t="str">
        <f t="shared" si="446"/>
        <v/>
      </c>
      <c r="BJ186" s="976" t="str">
        <f t="shared" si="446"/>
        <v/>
      </c>
      <c r="BK186" s="976" t="str">
        <f t="shared" si="446"/>
        <v/>
      </c>
      <c r="BL186" s="976" t="str">
        <f t="shared" si="446"/>
        <v/>
      </c>
      <c r="BM186" s="976" t="str">
        <f t="shared" si="446"/>
        <v/>
      </c>
      <c r="BN186" s="977" t="str">
        <f t="shared" si="446"/>
        <v/>
      </c>
    </row>
    <row r="187" spans="1:66" ht="15.75" x14ac:dyDescent="0.25">
      <c r="A187" s="2084" t="s">
        <v>38</v>
      </c>
      <c r="B187" s="2085"/>
      <c r="C187" s="978" t="str">
        <f t="shared" ref="C187:J187" si="447">IF(C172="","",RANK(C163,$C163:$J163,0))</f>
        <v/>
      </c>
      <c r="D187" s="979" t="str">
        <f t="shared" si="447"/>
        <v/>
      </c>
      <c r="E187" s="979" t="str">
        <f t="shared" si="447"/>
        <v/>
      </c>
      <c r="F187" s="979" t="str">
        <f t="shared" si="447"/>
        <v/>
      </c>
      <c r="G187" s="979">
        <f t="shared" si="447"/>
        <v>1</v>
      </c>
      <c r="H187" s="979" t="str">
        <f t="shared" si="447"/>
        <v/>
      </c>
      <c r="I187" s="979" t="str">
        <f t="shared" si="447"/>
        <v/>
      </c>
      <c r="J187" s="980" t="str">
        <f t="shared" si="447"/>
        <v/>
      </c>
      <c r="K187" s="978" t="str">
        <f t="shared" ref="K187:R187" si="448">IF(K172="","",RANK(C163,$C163:$J163,0))</f>
        <v/>
      </c>
      <c r="L187" s="979" t="str">
        <f t="shared" si="448"/>
        <v/>
      </c>
      <c r="M187" s="979">
        <f t="shared" si="448"/>
        <v>2</v>
      </c>
      <c r="N187" s="979" t="str">
        <f t="shared" si="448"/>
        <v/>
      </c>
      <c r="O187" s="979" t="str">
        <f t="shared" si="448"/>
        <v/>
      </c>
      <c r="P187" s="979" t="str">
        <f t="shared" si="448"/>
        <v/>
      </c>
      <c r="Q187" s="979" t="str">
        <f t="shared" si="448"/>
        <v/>
      </c>
      <c r="R187" s="980" t="str">
        <f t="shared" si="448"/>
        <v/>
      </c>
      <c r="S187" s="978" t="str">
        <f t="shared" ref="S187:Z187" si="449">IF(S172="","",RANK(C163,$C163:$J163,0))</f>
        <v/>
      </c>
      <c r="T187" s="979" t="str">
        <f t="shared" si="449"/>
        <v/>
      </c>
      <c r="U187" s="979" t="str">
        <f t="shared" si="449"/>
        <v/>
      </c>
      <c r="V187" s="979">
        <f t="shared" si="449"/>
        <v>3</v>
      </c>
      <c r="W187" s="979" t="str">
        <f t="shared" si="449"/>
        <v/>
      </c>
      <c r="X187" s="979" t="str">
        <f t="shared" si="449"/>
        <v/>
      </c>
      <c r="Y187" s="979" t="str">
        <f t="shared" si="449"/>
        <v/>
      </c>
      <c r="Z187" s="985" t="str">
        <f t="shared" si="449"/>
        <v/>
      </c>
      <c r="AA187" s="978" t="str">
        <f t="shared" ref="AA187:AH187" si="450">IF(AA172="","",RANK(C163,$C163:$J163,0))</f>
        <v/>
      </c>
      <c r="AB187" s="979" t="str">
        <f t="shared" si="450"/>
        <v/>
      </c>
      <c r="AC187" s="979" t="str">
        <f t="shared" si="450"/>
        <v/>
      </c>
      <c r="AD187" s="979" t="str">
        <f t="shared" si="450"/>
        <v/>
      </c>
      <c r="AE187" s="979" t="str">
        <f t="shared" si="450"/>
        <v/>
      </c>
      <c r="AF187" s="979">
        <f t="shared" si="450"/>
        <v>4</v>
      </c>
      <c r="AG187" s="979" t="str">
        <f t="shared" si="450"/>
        <v/>
      </c>
      <c r="AH187" s="980" t="str">
        <f t="shared" si="450"/>
        <v/>
      </c>
      <c r="AI187" s="978" t="str">
        <f t="shared" ref="AI187:AP187" si="451">IF(AI172="","",RANK(C163,$C163:$J163,0))</f>
        <v/>
      </c>
      <c r="AJ187" s="979">
        <f t="shared" si="451"/>
        <v>5</v>
      </c>
      <c r="AK187" s="979" t="str">
        <f t="shared" si="451"/>
        <v/>
      </c>
      <c r="AL187" s="979" t="str">
        <f t="shared" si="451"/>
        <v/>
      </c>
      <c r="AM187" s="979" t="str">
        <f t="shared" si="451"/>
        <v/>
      </c>
      <c r="AN187" s="979" t="str">
        <f t="shared" si="451"/>
        <v/>
      </c>
      <c r="AO187" s="979" t="str">
        <f t="shared" si="451"/>
        <v/>
      </c>
      <c r="AP187" s="980" t="str">
        <f t="shared" si="451"/>
        <v/>
      </c>
      <c r="AQ187" s="978">
        <f t="shared" ref="AQ187:AX187" si="452">IF(AQ172="","",RANK(C163,$C163:$J163,0))</f>
        <v>5</v>
      </c>
      <c r="AR187" s="979" t="str">
        <f t="shared" si="452"/>
        <v/>
      </c>
      <c r="AS187" s="979" t="str">
        <f t="shared" si="452"/>
        <v/>
      </c>
      <c r="AT187" s="979" t="str">
        <f t="shared" si="452"/>
        <v/>
      </c>
      <c r="AU187" s="979" t="str">
        <f t="shared" si="452"/>
        <v/>
      </c>
      <c r="AV187" s="979" t="str">
        <f t="shared" si="452"/>
        <v/>
      </c>
      <c r="AW187" s="979" t="str">
        <f t="shared" si="452"/>
        <v/>
      </c>
      <c r="AX187" s="980" t="str">
        <f t="shared" si="452"/>
        <v/>
      </c>
      <c r="AY187" s="978" t="str">
        <f t="shared" ref="AY187:BF187" si="453">IF(AY172="","",RANK(C163,$C163:$J163,0))</f>
        <v/>
      </c>
      <c r="AZ187" s="979" t="str">
        <f t="shared" si="453"/>
        <v/>
      </c>
      <c r="BA187" s="979" t="str">
        <f t="shared" si="453"/>
        <v/>
      </c>
      <c r="BB187" s="979" t="str">
        <f t="shared" si="453"/>
        <v/>
      </c>
      <c r="BC187" s="979" t="str">
        <f t="shared" si="453"/>
        <v/>
      </c>
      <c r="BD187" s="979" t="str">
        <f t="shared" si="453"/>
        <v/>
      </c>
      <c r="BE187" s="979" t="str">
        <f t="shared" si="453"/>
        <v/>
      </c>
      <c r="BF187" s="980" t="str">
        <f t="shared" si="453"/>
        <v/>
      </c>
      <c r="BG187" s="978" t="str">
        <f t="shared" ref="BG187:BN187" si="454">IF(BG172="","",RANK(C163,$C163:$J163,0))</f>
        <v/>
      </c>
      <c r="BH187" s="979" t="str">
        <f t="shared" si="454"/>
        <v/>
      </c>
      <c r="BI187" s="979" t="str">
        <f t="shared" si="454"/>
        <v/>
      </c>
      <c r="BJ187" s="979" t="str">
        <f t="shared" si="454"/>
        <v/>
      </c>
      <c r="BK187" s="979" t="str">
        <f t="shared" si="454"/>
        <v/>
      </c>
      <c r="BL187" s="979" t="str">
        <f t="shared" si="454"/>
        <v/>
      </c>
      <c r="BM187" s="979" t="str">
        <f t="shared" si="454"/>
        <v/>
      </c>
      <c r="BN187" s="980" t="str">
        <f t="shared" si="454"/>
        <v/>
      </c>
    </row>
    <row r="188" spans="1:66" ht="15.75" x14ac:dyDescent="0.25">
      <c r="A188" s="2084" t="s">
        <v>39</v>
      </c>
      <c r="B188" s="2085"/>
      <c r="C188" s="978" t="str">
        <f t="shared" ref="C188:J188" si="455">IF(C172="","",RANK(C164,$C164:$J164,1))</f>
        <v/>
      </c>
      <c r="D188" s="979" t="str">
        <f t="shared" si="455"/>
        <v/>
      </c>
      <c r="E188" s="979" t="str">
        <f t="shared" si="455"/>
        <v/>
      </c>
      <c r="F188" s="979" t="str">
        <f t="shared" si="455"/>
        <v/>
      </c>
      <c r="G188" s="979">
        <f t="shared" si="455"/>
        <v>1</v>
      </c>
      <c r="H188" s="979" t="str">
        <f t="shared" si="455"/>
        <v/>
      </c>
      <c r="I188" s="979" t="str">
        <f t="shared" si="455"/>
        <v/>
      </c>
      <c r="J188" s="980" t="str">
        <f t="shared" si="455"/>
        <v/>
      </c>
      <c r="K188" s="978" t="str">
        <f t="shared" ref="K188:R188" si="456">IF(K172="","",RANK(C164,$C164:$J164,1))</f>
        <v/>
      </c>
      <c r="L188" s="979" t="str">
        <f t="shared" si="456"/>
        <v/>
      </c>
      <c r="M188" s="979">
        <f t="shared" si="456"/>
        <v>2</v>
      </c>
      <c r="N188" s="979" t="str">
        <f t="shared" si="456"/>
        <v/>
      </c>
      <c r="O188" s="979" t="str">
        <f t="shared" si="456"/>
        <v/>
      </c>
      <c r="P188" s="979" t="str">
        <f t="shared" si="456"/>
        <v/>
      </c>
      <c r="Q188" s="979" t="str">
        <f t="shared" si="456"/>
        <v/>
      </c>
      <c r="R188" s="980" t="str">
        <f t="shared" si="456"/>
        <v/>
      </c>
      <c r="S188" s="978" t="str">
        <f t="shared" ref="S188:Z188" si="457">IF(S172="","",RANK(C164,$C164:$J164,1))</f>
        <v/>
      </c>
      <c r="T188" s="979" t="str">
        <f t="shared" si="457"/>
        <v/>
      </c>
      <c r="U188" s="979" t="str">
        <f t="shared" si="457"/>
        <v/>
      </c>
      <c r="V188" s="979">
        <f t="shared" si="457"/>
        <v>3</v>
      </c>
      <c r="W188" s="979" t="str">
        <f t="shared" si="457"/>
        <v/>
      </c>
      <c r="X188" s="979" t="str">
        <f t="shared" si="457"/>
        <v/>
      </c>
      <c r="Y188" s="979" t="str">
        <f t="shared" si="457"/>
        <v/>
      </c>
      <c r="Z188" s="985" t="str">
        <f t="shared" si="457"/>
        <v/>
      </c>
      <c r="AA188" s="978" t="str">
        <f t="shared" ref="AA188:AH188" si="458">IF(AA172="","",RANK(C164,$C164:$J164,1))</f>
        <v/>
      </c>
      <c r="AB188" s="979" t="str">
        <f t="shared" si="458"/>
        <v/>
      </c>
      <c r="AC188" s="979" t="str">
        <f t="shared" si="458"/>
        <v/>
      </c>
      <c r="AD188" s="979" t="str">
        <f t="shared" si="458"/>
        <v/>
      </c>
      <c r="AE188" s="979" t="str">
        <f t="shared" si="458"/>
        <v/>
      </c>
      <c r="AF188" s="979">
        <f t="shared" si="458"/>
        <v>4</v>
      </c>
      <c r="AG188" s="979" t="str">
        <f t="shared" si="458"/>
        <v/>
      </c>
      <c r="AH188" s="980" t="str">
        <f t="shared" si="458"/>
        <v/>
      </c>
      <c r="AI188" s="978" t="str">
        <f t="shared" ref="AI188:AP188" si="459">IF(AI172="","",RANK(C164,$C164:$J164,1))</f>
        <v/>
      </c>
      <c r="AJ188" s="979">
        <f t="shared" si="459"/>
        <v>5</v>
      </c>
      <c r="AK188" s="979" t="str">
        <f t="shared" si="459"/>
        <v/>
      </c>
      <c r="AL188" s="979" t="str">
        <f t="shared" si="459"/>
        <v/>
      </c>
      <c r="AM188" s="979" t="str">
        <f t="shared" si="459"/>
        <v/>
      </c>
      <c r="AN188" s="979" t="str">
        <f t="shared" si="459"/>
        <v/>
      </c>
      <c r="AO188" s="979" t="str">
        <f t="shared" si="459"/>
        <v/>
      </c>
      <c r="AP188" s="980" t="str">
        <f t="shared" si="459"/>
        <v/>
      </c>
      <c r="AQ188" s="978">
        <f t="shared" ref="AQ188:AX188" si="460">IF(AQ172="","",RANK(C164,$C164:$J164,1))</f>
        <v>6</v>
      </c>
      <c r="AR188" s="979" t="str">
        <f t="shared" si="460"/>
        <v/>
      </c>
      <c r="AS188" s="979" t="str">
        <f t="shared" si="460"/>
        <v/>
      </c>
      <c r="AT188" s="979" t="str">
        <f t="shared" si="460"/>
        <v/>
      </c>
      <c r="AU188" s="979" t="str">
        <f t="shared" si="460"/>
        <v/>
      </c>
      <c r="AV188" s="979" t="str">
        <f t="shared" si="460"/>
        <v/>
      </c>
      <c r="AW188" s="979" t="str">
        <f t="shared" si="460"/>
        <v/>
      </c>
      <c r="AX188" s="980" t="str">
        <f t="shared" si="460"/>
        <v/>
      </c>
      <c r="AY188" s="978" t="str">
        <f t="shared" ref="AY188:BF188" si="461">IF(AY172="","",RANK(C164,$C164:$J164,1))</f>
        <v/>
      </c>
      <c r="AZ188" s="979" t="str">
        <f t="shared" si="461"/>
        <v/>
      </c>
      <c r="BA188" s="979" t="str">
        <f t="shared" si="461"/>
        <v/>
      </c>
      <c r="BB188" s="979" t="str">
        <f t="shared" si="461"/>
        <v/>
      </c>
      <c r="BC188" s="979" t="str">
        <f t="shared" si="461"/>
        <v/>
      </c>
      <c r="BD188" s="979" t="str">
        <f t="shared" si="461"/>
        <v/>
      </c>
      <c r="BE188" s="979" t="str">
        <f t="shared" si="461"/>
        <v/>
      </c>
      <c r="BF188" s="980" t="str">
        <f t="shared" si="461"/>
        <v/>
      </c>
      <c r="BG188" s="978" t="str">
        <f t="shared" ref="BG188:BN188" si="462">IF(BG172="","",RANK(C164,$C164:$J164,1))</f>
        <v/>
      </c>
      <c r="BH188" s="979" t="str">
        <f t="shared" si="462"/>
        <v/>
      </c>
      <c r="BI188" s="979" t="str">
        <f t="shared" si="462"/>
        <v/>
      </c>
      <c r="BJ188" s="979" t="str">
        <f t="shared" si="462"/>
        <v/>
      </c>
      <c r="BK188" s="979" t="str">
        <f t="shared" si="462"/>
        <v/>
      </c>
      <c r="BL188" s="979" t="str">
        <f t="shared" si="462"/>
        <v/>
      </c>
      <c r="BM188" s="979" t="str">
        <f t="shared" si="462"/>
        <v/>
      </c>
      <c r="BN188" s="980" t="str">
        <f t="shared" si="462"/>
        <v/>
      </c>
    </row>
    <row r="189" spans="1:66" ht="15.75" x14ac:dyDescent="0.25">
      <c r="A189" s="2084" t="s">
        <v>32</v>
      </c>
      <c r="B189" s="2085"/>
      <c r="C189" s="978" t="str">
        <f t="shared" ref="C189:J189" si="463">IF(C172="","",RANK(C165,$C165:$J165,0))</f>
        <v/>
      </c>
      <c r="D189" s="979" t="str">
        <f t="shared" si="463"/>
        <v/>
      </c>
      <c r="E189" s="979" t="str">
        <f t="shared" si="463"/>
        <v/>
      </c>
      <c r="F189" s="979" t="str">
        <f t="shared" si="463"/>
        <v/>
      </c>
      <c r="G189" s="979">
        <f t="shared" si="463"/>
        <v>1</v>
      </c>
      <c r="H189" s="979" t="str">
        <f t="shared" si="463"/>
        <v/>
      </c>
      <c r="I189" s="979" t="str">
        <f t="shared" si="463"/>
        <v/>
      </c>
      <c r="J189" s="980" t="str">
        <f t="shared" si="463"/>
        <v/>
      </c>
      <c r="K189" s="978" t="str">
        <f t="shared" ref="K189:R189" si="464">IF(K172="","",RANK(C165,$C165:$J165,0))</f>
        <v/>
      </c>
      <c r="L189" s="979" t="str">
        <f t="shared" si="464"/>
        <v/>
      </c>
      <c r="M189" s="979">
        <f t="shared" si="464"/>
        <v>2</v>
      </c>
      <c r="N189" s="979" t="str">
        <f t="shared" si="464"/>
        <v/>
      </c>
      <c r="O189" s="979" t="str">
        <f t="shared" si="464"/>
        <v/>
      </c>
      <c r="P189" s="979" t="str">
        <f t="shared" si="464"/>
        <v/>
      </c>
      <c r="Q189" s="979" t="str">
        <f t="shared" si="464"/>
        <v/>
      </c>
      <c r="R189" s="980" t="str">
        <f t="shared" si="464"/>
        <v/>
      </c>
      <c r="S189" s="978" t="str">
        <f t="shared" ref="S189:Z189" si="465">IF(S172="","",RANK(C165,$C165:$J165,0))</f>
        <v/>
      </c>
      <c r="T189" s="979" t="str">
        <f t="shared" si="465"/>
        <v/>
      </c>
      <c r="U189" s="979" t="str">
        <f t="shared" si="465"/>
        <v/>
      </c>
      <c r="V189" s="979">
        <f t="shared" si="465"/>
        <v>3</v>
      </c>
      <c r="W189" s="979" t="str">
        <f t="shared" si="465"/>
        <v/>
      </c>
      <c r="X189" s="979" t="str">
        <f t="shared" si="465"/>
        <v/>
      </c>
      <c r="Y189" s="979" t="str">
        <f t="shared" si="465"/>
        <v/>
      </c>
      <c r="Z189" s="985" t="str">
        <f t="shared" si="465"/>
        <v/>
      </c>
      <c r="AA189" s="978" t="str">
        <f t="shared" ref="AA189:AH189" si="466">IF(AA172="","",RANK(C165,$C165:$J165,0))</f>
        <v/>
      </c>
      <c r="AB189" s="979" t="str">
        <f t="shared" si="466"/>
        <v/>
      </c>
      <c r="AC189" s="979" t="str">
        <f t="shared" si="466"/>
        <v/>
      </c>
      <c r="AD189" s="979" t="str">
        <f t="shared" si="466"/>
        <v/>
      </c>
      <c r="AE189" s="979" t="str">
        <f t="shared" si="466"/>
        <v/>
      </c>
      <c r="AF189" s="979">
        <f t="shared" si="466"/>
        <v>4</v>
      </c>
      <c r="AG189" s="979" t="str">
        <f t="shared" si="466"/>
        <v/>
      </c>
      <c r="AH189" s="980" t="str">
        <f t="shared" si="466"/>
        <v/>
      </c>
      <c r="AI189" s="978" t="str">
        <f t="shared" ref="AI189:AP189" si="467">IF(AI172="","",RANK(C165,$C165:$J165,0))</f>
        <v/>
      </c>
      <c r="AJ189" s="979">
        <f t="shared" si="467"/>
        <v>5</v>
      </c>
      <c r="AK189" s="979" t="str">
        <f t="shared" si="467"/>
        <v/>
      </c>
      <c r="AL189" s="979" t="str">
        <f t="shared" si="467"/>
        <v/>
      </c>
      <c r="AM189" s="979" t="str">
        <f t="shared" si="467"/>
        <v/>
      </c>
      <c r="AN189" s="979" t="str">
        <f t="shared" si="467"/>
        <v/>
      </c>
      <c r="AO189" s="979" t="str">
        <f t="shared" si="467"/>
        <v/>
      </c>
      <c r="AP189" s="980" t="str">
        <f t="shared" si="467"/>
        <v/>
      </c>
      <c r="AQ189" s="978">
        <f t="shared" ref="AQ189:AX189" si="468">IF(AQ172="","",RANK(C165,$C165:$J165,0))</f>
        <v>6</v>
      </c>
      <c r="AR189" s="979" t="str">
        <f t="shared" si="468"/>
        <v/>
      </c>
      <c r="AS189" s="979" t="str">
        <f t="shared" si="468"/>
        <v/>
      </c>
      <c r="AT189" s="979" t="str">
        <f t="shared" si="468"/>
        <v/>
      </c>
      <c r="AU189" s="979" t="str">
        <f t="shared" si="468"/>
        <v/>
      </c>
      <c r="AV189" s="979" t="str">
        <f t="shared" si="468"/>
        <v/>
      </c>
      <c r="AW189" s="979" t="str">
        <f t="shared" si="468"/>
        <v/>
      </c>
      <c r="AX189" s="980" t="str">
        <f t="shared" si="468"/>
        <v/>
      </c>
      <c r="AY189" s="978" t="str">
        <f t="shared" ref="AY189:BF189" si="469">IF(AY172="","",RANK(C165,$C165:$J165,0))</f>
        <v/>
      </c>
      <c r="AZ189" s="979" t="str">
        <f t="shared" si="469"/>
        <v/>
      </c>
      <c r="BA189" s="979" t="str">
        <f t="shared" si="469"/>
        <v/>
      </c>
      <c r="BB189" s="979" t="str">
        <f t="shared" si="469"/>
        <v/>
      </c>
      <c r="BC189" s="979" t="str">
        <f t="shared" si="469"/>
        <v/>
      </c>
      <c r="BD189" s="979" t="str">
        <f t="shared" si="469"/>
        <v/>
      </c>
      <c r="BE189" s="979" t="str">
        <f t="shared" si="469"/>
        <v/>
      </c>
      <c r="BF189" s="980" t="str">
        <f t="shared" si="469"/>
        <v/>
      </c>
      <c r="BG189" s="978" t="str">
        <f t="shared" ref="BG189:BN189" si="470">IF(BG172="","",RANK(C165,$C165:$J165,0))</f>
        <v/>
      </c>
      <c r="BH189" s="979" t="str">
        <f t="shared" si="470"/>
        <v/>
      </c>
      <c r="BI189" s="979" t="str">
        <f t="shared" si="470"/>
        <v/>
      </c>
      <c r="BJ189" s="979" t="str">
        <f t="shared" si="470"/>
        <v/>
      </c>
      <c r="BK189" s="979" t="str">
        <f t="shared" si="470"/>
        <v/>
      </c>
      <c r="BL189" s="979" t="str">
        <f t="shared" si="470"/>
        <v/>
      </c>
      <c r="BM189" s="979" t="str">
        <f t="shared" si="470"/>
        <v/>
      </c>
      <c r="BN189" s="980" t="str">
        <f t="shared" si="470"/>
        <v/>
      </c>
    </row>
    <row r="190" spans="1:66" ht="16.5" thickBot="1" x14ac:dyDescent="0.3">
      <c r="A190" s="2086" t="s">
        <v>137</v>
      </c>
      <c r="B190" s="2087"/>
      <c r="C190" s="986" t="str">
        <f t="shared" ref="C190:J190" si="471">IF(C172="","",RANK(C166,$C166:$J166,0))</f>
        <v/>
      </c>
      <c r="D190" s="987" t="str">
        <f t="shared" si="471"/>
        <v/>
      </c>
      <c r="E190" s="987" t="str">
        <f t="shared" si="471"/>
        <v/>
      </c>
      <c r="F190" s="987" t="str">
        <f t="shared" si="471"/>
        <v/>
      </c>
      <c r="G190" s="987">
        <f t="shared" si="471"/>
        <v>1</v>
      </c>
      <c r="H190" s="987" t="str">
        <f t="shared" si="471"/>
        <v/>
      </c>
      <c r="I190" s="987" t="str">
        <f t="shared" si="471"/>
        <v/>
      </c>
      <c r="J190" s="988" t="str">
        <f t="shared" si="471"/>
        <v/>
      </c>
      <c r="K190" s="986" t="str">
        <f t="shared" ref="K190:R190" si="472">IF(K172="","",RANK(C166,$C166:$J166,0))</f>
        <v/>
      </c>
      <c r="L190" s="987" t="str">
        <f t="shared" si="472"/>
        <v/>
      </c>
      <c r="M190" s="987">
        <f t="shared" si="472"/>
        <v>2</v>
      </c>
      <c r="N190" s="987" t="str">
        <f t="shared" si="472"/>
        <v/>
      </c>
      <c r="O190" s="987" t="str">
        <f t="shared" si="472"/>
        <v/>
      </c>
      <c r="P190" s="987" t="str">
        <f t="shared" si="472"/>
        <v/>
      </c>
      <c r="Q190" s="987" t="str">
        <f t="shared" si="472"/>
        <v/>
      </c>
      <c r="R190" s="988" t="str">
        <f t="shared" si="472"/>
        <v/>
      </c>
      <c r="S190" s="981" t="str">
        <f t="shared" ref="S190:Z190" si="473">IF(S172="","",RANK(C166,$C166:$J166,0))</f>
        <v/>
      </c>
      <c r="T190" s="982" t="str">
        <f t="shared" si="473"/>
        <v/>
      </c>
      <c r="U190" s="982" t="str">
        <f t="shared" si="473"/>
        <v/>
      </c>
      <c r="V190" s="982">
        <f t="shared" si="473"/>
        <v>3</v>
      </c>
      <c r="W190" s="982" t="str">
        <f t="shared" si="473"/>
        <v/>
      </c>
      <c r="X190" s="982" t="str">
        <f t="shared" si="473"/>
        <v/>
      </c>
      <c r="Y190" s="982" t="str">
        <f t="shared" si="473"/>
        <v/>
      </c>
      <c r="Z190" s="989" t="str">
        <f t="shared" si="473"/>
        <v/>
      </c>
      <c r="AA190" s="981" t="str">
        <f t="shared" ref="AA190:AH190" si="474">IF(AA172="","",RANK(C166,$C166:$J166,0))</f>
        <v/>
      </c>
      <c r="AB190" s="982" t="str">
        <f t="shared" si="474"/>
        <v/>
      </c>
      <c r="AC190" s="982" t="str">
        <f t="shared" si="474"/>
        <v/>
      </c>
      <c r="AD190" s="982" t="str">
        <f t="shared" si="474"/>
        <v/>
      </c>
      <c r="AE190" s="982" t="str">
        <f t="shared" si="474"/>
        <v/>
      </c>
      <c r="AF190" s="982">
        <f t="shared" si="474"/>
        <v>4</v>
      </c>
      <c r="AG190" s="982" t="str">
        <f t="shared" si="474"/>
        <v/>
      </c>
      <c r="AH190" s="983" t="str">
        <f t="shared" si="474"/>
        <v/>
      </c>
      <c r="AI190" s="981" t="str">
        <f t="shared" ref="AI190:AP190" si="475">IF(AI172="","",RANK(C166,$C166:$J166,0))</f>
        <v/>
      </c>
      <c r="AJ190" s="982">
        <f t="shared" si="475"/>
        <v>5</v>
      </c>
      <c r="AK190" s="982" t="str">
        <f t="shared" si="475"/>
        <v/>
      </c>
      <c r="AL190" s="982" t="str">
        <f t="shared" si="475"/>
        <v/>
      </c>
      <c r="AM190" s="982" t="str">
        <f t="shared" si="475"/>
        <v/>
      </c>
      <c r="AN190" s="982" t="str">
        <f t="shared" si="475"/>
        <v/>
      </c>
      <c r="AO190" s="982" t="str">
        <f t="shared" si="475"/>
        <v/>
      </c>
      <c r="AP190" s="983" t="str">
        <f t="shared" si="475"/>
        <v/>
      </c>
      <c r="AQ190" s="981">
        <f t="shared" ref="AQ190:AX190" si="476">IF(AQ172="","",RANK(C166,$C166:$J166,0))</f>
        <v>6</v>
      </c>
      <c r="AR190" s="982" t="str">
        <f t="shared" si="476"/>
        <v/>
      </c>
      <c r="AS190" s="982" t="str">
        <f t="shared" si="476"/>
        <v/>
      </c>
      <c r="AT190" s="982" t="str">
        <f t="shared" si="476"/>
        <v/>
      </c>
      <c r="AU190" s="982" t="str">
        <f t="shared" si="476"/>
        <v/>
      </c>
      <c r="AV190" s="982" t="str">
        <f t="shared" si="476"/>
        <v/>
      </c>
      <c r="AW190" s="982" t="str">
        <f t="shared" si="476"/>
        <v/>
      </c>
      <c r="AX190" s="983" t="str">
        <f t="shared" si="476"/>
        <v/>
      </c>
      <c r="AY190" s="981" t="str">
        <f t="shared" ref="AY190:BF190" si="477">IF(AY172="","",RANK(C166,$C166:$J166,0))</f>
        <v/>
      </c>
      <c r="AZ190" s="982" t="str">
        <f t="shared" si="477"/>
        <v/>
      </c>
      <c r="BA190" s="982" t="str">
        <f t="shared" si="477"/>
        <v/>
      </c>
      <c r="BB190" s="982" t="str">
        <f t="shared" si="477"/>
        <v/>
      </c>
      <c r="BC190" s="982" t="str">
        <f t="shared" si="477"/>
        <v/>
      </c>
      <c r="BD190" s="982" t="str">
        <f t="shared" si="477"/>
        <v/>
      </c>
      <c r="BE190" s="982" t="str">
        <f t="shared" si="477"/>
        <v/>
      </c>
      <c r="BF190" s="983" t="str">
        <f t="shared" si="477"/>
        <v/>
      </c>
      <c r="BG190" s="981" t="str">
        <f t="shared" ref="BG190:BN190" si="478">IF(BG172="","",RANK(C166,$C166:$J166,0))</f>
        <v/>
      </c>
      <c r="BH190" s="982" t="str">
        <f t="shared" si="478"/>
        <v/>
      </c>
      <c r="BI190" s="982" t="str">
        <f t="shared" si="478"/>
        <v/>
      </c>
      <c r="BJ190" s="982" t="str">
        <f t="shared" si="478"/>
        <v/>
      </c>
      <c r="BK190" s="982" t="str">
        <f t="shared" si="478"/>
        <v/>
      </c>
      <c r="BL190" s="982" t="str">
        <f t="shared" si="478"/>
        <v/>
      </c>
      <c r="BM190" s="982" t="str">
        <f t="shared" si="478"/>
        <v/>
      </c>
      <c r="BN190" s="983" t="str">
        <f t="shared" si="478"/>
        <v/>
      </c>
    </row>
    <row r="191" spans="1:66" ht="15.75" x14ac:dyDescent="0.25">
      <c r="A191" s="2088" t="s">
        <v>40</v>
      </c>
      <c r="B191" s="2089"/>
      <c r="C191" s="966" t="str">
        <f t="shared" ref="C191:J191" si="479">IF(C172="","",RANK(C181,$C181:$J181,0))</f>
        <v/>
      </c>
      <c r="D191" s="967" t="str">
        <f t="shared" si="479"/>
        <v/>
      </c>
      <c r="E191" s="967" t="str">
        <f t="shared" si="479"/>
        <v/>
      </c>
      <c r="F191" s="967" t="str">
        <f t="shared" si="479"/>
        <v/>
      </c>
      <c r="G191" s="967">
        <f t="shared" si="479"/>
        <v>1</v>
      </c>
      <c r="H191" s="967" t="str">
        <f t="shared" si="479"/>
        <v/>
      </c>
      <c r="I191" s="967" t="str">
        <f t="shared" si="479"/>
        <v/>
      </c>
      <c r="J191" s="968" t="str">
        <f t="shared" si="479"/>
        <v/>
      </c>
      <c r="K191" s="966" t="str">
        <f t="shared" ref="K191:R191" si="480">IF(K172="","",RANK(K181,$K181:$R181,0))</f>
        <v/>
      </c>
      <c r="L191" s="967" t="str">
        <f t="shared" si="480"/>
        <v/>
      </c>
      <c r="M191" s="967">
        <f t="shared" si="480"/>
        <v>1</v>
      </c>
      <c r="N191" s="967" t="str">
        <f t="shared" si="480"/>
        <v/>
      </c>
      <c r="O191" s="967" t="str">
        <f t="shared" si="480"/>
        <v/>
      </c>
      <c r="P191" s="967" t="str">
        <f t="shared" si="480"/>
        <v/>
      </c>
      <c r="Q191" s="967" t="str">
        <f t="shared" si="480"/>
        <v/>
      </c>
      <c r="R191" s="968" t="str">
        <f t="shared" si="480"/>
        <v/>
      </c>
      <c r="S191" s="966" t="str">
        <f t="shared" ref="S191:Z191" si="481">IF(S172="","",RANK(S181,$S181:$Z181,0))</f>
        <v/>
      </c>
      <c r="T191" s="967" t="str">
        <f t="shared" si="481"/>
        <v/>
      </c>
      <c r="U191" s="967" t="str">
        <f t="shared" si="481"/>
        <v/>
      </c>
      <c r="V191" s="967">
        <f t="shared" si="481"/>
        <v>1</v>
      </c>
      <c r="W191" s="967" t="str">
        <f t="shared" si="481"/>
        <v/>
      </c>
      <c r="X191" s="967" t="str">
        <f t="shared" si="481"/>
        <v/>
      </c>
      <c r="Y191" s="967" t="str">
        <f t="shared" si="481"/>
        <v/>
      </c>
      <c r="Z191" s="968" t="str">
        <f t="shared" si="481"/>
        <v/>
      </c>
      <c r="AA191" s="966" t="str">
        <f t="shared" ref="AA191:AH191" si="482">IF(AA172="","",RANK(AA181,$AA181:$AH181,0))</f>
        <v/>
      </c>
      <c r="AB191" s="967" t="str">
        <f t="shared" si="482"/>
        <v/>
      </c>
      <c r="AC191" s="967" t="str">
        <f t="shared" si="482"/>
        <v/>
      </c>
      <c r="AD191" s="967" t="str">
        <f t="shared" si="482"/>
        <v/>
      </c>
      <c r="AE191" s="967" t="str">
        <f t="shared" si="482"/>
        <v/>
      </c>
      <c r="AF191" s="967">
        <f t="shared" si="482"/>
        <v>1</v>
      </c>
      <c r="AG191" s="967" t="str">
        <f t="shared" si="482"/>
        <v/>
      </c>
      <c r="AH191" s="968" t="str">
        <f t="shared" si="482"/>
        <v/>
      </c>
      <c r="AI191" s="966" t="str">
        <f t="shared" ref="AI191:AP191" si="483">IF(AI172="","",RANK(AI181,$AI181:$AP181,0))</f>
        <v/>
      </c>
      <c r="AJ191" s="967">
        <f t="shared" si="483"/>
        <v>1</v>
      </c>
      <c r="AK191" s="967" t="str">
        <f t="shared" si="483"/>
        <v/>
      </c>
      <c r="AL191" s="967" t="str">
        <f t="shared" si="483"/>
        <v/>
      </c>
      <c r="AM191" s="967" t="str">
        <f t="shared" si="483"/>
        <v/>
      </c>
      <c r="AN191" s="967" t="str">
        <f t="shared" si="483"/>
        <v/>
      </c>
      <c r="AO191" s="967" t="str">
        <f t="shared" si="483"/>
        <v/>
      </c>
      <c r="AP191" s="968" t="str">
        <f t="shared" si="483"/>
        <v/>
      </c>
      <c r="AQ191" s="966">
        <f t="shared" ref="AQ191:AX191" si="484">IF(AQ172="","",RANK(AQ181,$AQ181:$AX181,0))</f>
        <v>1</v>
      </c>
      <c r="AR191" s="967" t="str">
        <f t="shared" si="484"/>
        <v/>
      </c>
      <c r="AS191" s="967" t="str">
        <f t="shared" si="484"/>
        <v/>
      </c>
      <c r="AT191" s="967" t="str">
        <f t="shared" si="484"/>
        <v/>
      </c>
      <c r="AU191" s="967" t="str">
        <f t="shared" si="484"/>
        <v/>
      </c>
      <c r="AV191" s="967" t="str">
        <f t="shared" si="484"/>
        <v/>
      </c>
      <c r="AW191" s="967" t="str">
        <f t="shared" si="484"/>
        <v/>
      </c>
      <c r="AX191" s="968" t="str">
        <f t="shared" si="484"/>
        <v/>
      </c>
      <c r="AY191" s="966" t="str">
        <f t="shared" ref="AY191:BF191" si="485">IF(AY172="","",RANK(AY181,$AY181:$BF181,0))</f>
        <v/>
      </c>
      <c r="AZ191" s="967" t="str">
        <f t="shared" si="485"/>
        <v/>
      </c>
      <c r="BA191" s="967" t="str">
        <f t="shared" si="485"/>
        <v/>
      </c>
      <c r="BB191" s="967" t="str">
        <f t="shared" si="485"/>
        <v/>
      </c>
      <c r="BC191" s="967" t="str">
        <f t="shared" si="485"/>
        <v/>
      </c>
      <c r="BD191" s="967" t="str">
        <f t="shared" si="485"/>
        <v/>
      </c>
      <c r="BE191" s="967" t="str">
        <f t="shared" si="485"/>
        <v/>
      </c>
      <c r="BF191" s="968" t="str">
        <f t="shared" si="485"/>
        <v/>
      </c>
      <c r="BG191" s="966" t="str">
        <f t="shared" ref="BG191:BN191" si="486">IF(BG172="","",RANK(BG181,$BG181:$BN181,0))</f>
        <v/>
      </c>
      <c r="BH191" s="967" t="str">
        <f t="shared" si="486"/>
        <v/>
      </c>
      <c r="BI191" s="967" t="str">
        <f t="shared" si="486"/>
        <v/>
      </c>
      <c r="BJ191" s="967" t="str">
        <f t="shared" si="486"/>
        <v/>
      </c>
      <c r="BK191" s="967" t="str">
        <f t="shared" si="486"/>
        <v/>
      </c>
      <c r="BL191" s="967" t="str">
        <f t="shared" si="486"/>
        <v/>
      </c>
      <c r="BM191" s="967" t="str">
        <f t="shared" si="486"/>
        <v/>
      </c>
      <c r="BN191" s="968" t="str">
        <f t="shared" si="486"/>
        <v/>
      </c>
    </row>
    <row r="192" spans="1:66" ht="15.75" x14ac:dyDescent="0.25">
      <c r="A192" s="2090" t="s">
        <v>34</v>
      </c>
      <c r="B192" s="2091"/>
      <c r="C192" s="969" t="str">
        <f t="shared" ref="C192:J192" si="487">IF(C172="","",RANK(C182,$C182:$J182,0))</f>
        <v/>
      </c>
      <c r="D192" s="970" t="str">
        <f t="shared" si="487"/>
        <v/>
      </c>
      <c r="E192" s="970" t="str">
        <f t="shared" si="487"/>
        <v/>
      </c>
      <c r="F192" s="970" t="str">
        <f t="shared" si="487"/>
        <v/>
      </c>
      <c r="G192" s="970">
        <f t="shared" si="487"/>
        <v>1</v>
      </c>
      <c r="H192" s="970" t="str">
        <f t="shared" si="487"/>
        <v/>
      </c>
      <c r="I192" s="970" t="str">
        <f t="shared" si="487"/>
        <v/>
      </c>
      <c r="J192" s="971" t="str">
        <f t="shared" si="487"/>
        <v/>
      </c>
      <c r="K192" s="969" t="str">
        <f t="shared" ref="K192:R192" si="488">IF(K172="","",RANK(K182,$K182:$R182,0))</f>
        <v/>
      </c>
      <c r="L192" s="970" t="str">
        <f t="shared" si="488"/>
        <v/>
      </c>
      <c r="M192" s="970">
        <f t="shared" si="488"/>
        <v>1</v>
      </c>
      <c r="N192" s="970" t="str">
        <f t="shared" si="488"/>
        <v/>
      </c>
      <c r="O192" s="970" t="str">
        <f t="shared" si="488"/>
        <v/>
      </c>
      <c r="P192" s="970" t="str">
        <f t="shared" si="488"/>
        <v/>
      </c>
      <c r="Q192" s="970" t="str">
        <f t="shared" si="488"/>
        <v/>
      </c>
      <c r="R192" s="971" t="str">
        <f t="shared" si="488"/>
        <v/>
      </c>
      <c r="S192" s="969" t="str">
        <f t="shared" ref="S192:Z192" si="489">IF(S172="","",RANK(S182,$S182:$Z182,0))</f>
        <v/>
      </c>
      <c r="T192" s="970" t="str">
        <f t="shared" si="489"/>
        <v/>
      </c>
      <c r="U192" s="970" t="str">
        <f t="shared" si="489"/>
        <v/>
      </c>
      <c r="V192" s="970">
        <f t="shared" si="489"/>
        <v>1</v>
      </c>
      <c r="W192" s="970" t="str">
        <f t="shared" si="489"/>
        <v/>
      </c>
      <c r="X192" s="970" t="str">
        <f t="shared" si="489"/>
        <v/>
      </c>
      <c r="Y192" s="970" t="str">
        <f t="shared" si="489"/>
        <v/>
      </c>
      <c r="Z192" s="971" t="str">
        <f t="shared" si="489"/>
        <v/>
      </c>
      <c r="AA192" s="969" t="str">
        <f t="shared" ref="AA192:AH192" si="490">IF(AA172="","",RANK(AA182,$AA182:$AH182,0))</f>
        <v/>
      </c>
      <c r="AB192" s="970" t="str">
        <f t="shared" si="490"/>
        <v/>
      </c>
      <c r="AC192" s="970" t="str">
        <f t="shared" si="490"/>
        <v/>
      </c>
      <c r="AD192" s="970" t="str">
        <f t="shared" si="490"/>
        <v/>
      </c>
      <c r="AE192" s="970" t="str">
        <f t="shared" si="490"/>
        <v/>
      </c>
      <c r="AF192" s="970">
        <f t="shared" si="490"/>
        <v>1</v>
      </c>
      <c r="AG192" s="970" t="str">
        <f t="shared" si="490"/>
        <v/>
      </c>
      <c r="AH192" s="971" t="str">
        <f t="shared" si="490"/>
        <v/>
      </c>
      <c r="AI192" s="969" t="str">
        <f t="shared" ref="AI192:AP192" si="491">IF(AI172="","",RANK(AI182,$AI182:$AP182,0))</f>
        <v/>
      </c>
      <c r="AJ192" s="970">
        <f t="shared" si="491"/>
        <v>1</v>
      </c>
      <c r="AK192" s="970" t="str">
        <f t="shared" si="491"/>
        <v/>
      </c>
      <c r="AL192" s="970" t="str">
        <f t="shared" si="491"/>
        <v/>
      </c>
      <c r="AM192" s="970" t="str">
        <f t="shared" si="491"/>
        <v/>
      </c>
      <c r="AN192" s="970" t="str">
        <f t="shared" si="491"/>
        <v/>
      </c>
      <c r="AO192" s="970" t="str">
        <f t="shared" si="491"/>
        <v/>
      </c>
      <c r="AP192" s="971" t="str">
        <f t="shared" si="491"/>
        <v/>
      </c>
      <c r="AQ192" s="969">
        <f t="shared" ref="AQ192:AX192" si="492">IF(AQ172="","",RANK(AQ182,$AQ182:$AX182,0))</f>
        <v>1</v>
      </c>
      <c r="AR192" s="970" t="str">
        <f t="shared" si="492"/>
        <v/>
      </c>
      <c r="AS192" s="970" t="str">
        <f t="shared" si="492"/>
        <v/>
      </c>
      <c r="AT192" s="970" t="str">
        <f t="shared" si="492"/>
        <v/>
      </c>
      <c r="AU192" s="970" t="str">
        <f t="shared" si="492"/>
        <v/>
      </c>
      <c r="AV192" s="970" t="str">
        <f t="shared" si="492"/>
        <v/>
      </c>
      <c r="AW192" s="970" t="str">
        <f t="shared" si="492"/>
        <v/>
      </c>
      <c r="AX192" s="971" t="str">
        <f t="shared" si="492"/>
        <v/>
      </c>
      <c r="AY192" s="969" t="str">
        <f t="shared" ref="AY192:BF192" si="493">IF(AY172="","",RANK(AY182,$AY182:$BF182,0))</f>
        <v/>
      </c>
      <c r="AZ192" s="970" t="str">
        <f t="shared" si="493"/>
        <v/>
      </c>
      <c r="BA192" s="970" t="str">
        <f t="shared" si="493"/>
        <v/>
      </c>
      <c r="BB192" s="970" t="str">
        <f t="shared" si="493"/>
        <v/>
      </c>
      <c r="BC192" s="970" t="str">
        <f t="shared" si="493"/>
        <v/>
      </c>
      <c r="BD192" s="970" t="str">
        <f t="shared" si="493"/>
        <v/>
      </c>
      <c r="BE192" s="970" t="str">
        <f t="shared" si="493"/>
        <v/>
      </c>
      <c r="BF192" s="971" t="str">
        <f t="shared" si="493"/>
        <v/>
      </c>
      <c r="BG192" s="969" t="str">
        <f t="shared" ref="BG192:BN192" si="494">IF(BG172="","",RANK(BG182,$BG182:$BN182,0))</f>
        <v/>
      </c>
      <c r="BH192" s="970" t="str">
        <f t="shared" si="494"/>
        <v/>
      </c>
      <c r="BI192" s="970" t="str">
        <f t="shared" si="494"/>
        <v/>
      </c>
      <c r="BJ192" s="970" t="str">
        <f t="shared" si="494"/>
        <v/>
      </c>
      <c r="BK192" s="970" t="str">
        <f t="shared" si="494"/>
        <v/>
      </c>
      <c r="BL192" s="970" t="str">
        <f t="shared" si="494"/>
        <v/>
      </c>
      <c r="BM192" s="970" t="str">
        <f t="shared" si="494"/>
        <v/>
      </c>
      <c r="BN192" s="971" t="str">
        <f t="shared" si="494"/>
        <v/>
      </c>
    </row>
    <row r="193" spans="1:66" ht="15.75" x14ac:dyDescent="0.25">
      <c r="A193" s="2090" t="s">
        <v>35</v>
      </c>
      <c r="B193" s="2091"/>
      <c r="C193" s="969" t="str">
        <f t="shared" ref="C193:J193" si="495">IF(C172="","",RANK(C183,$C183:$J183,1))</f>
        <v/>
      </c>
      <c r="D193" s="970" t="str">
        <f t="shared" si="495"/>
        <v/>
      </c>
      <c r="E193" s="970" t="str">
        <f t="shared" si="495"/>
        <v/>
      </c>
      <c r="F193" s="970" t="str">
        <f t="shared" si="495"/>
        <v/>
      </c>
      <c r="G193" s="970">
        <f t="shared" si="495"/>
        <v>1</v>
      </c>
      <c r="H193" s="970" t="str">
        <f t="shared" si="495"/>
        <v/>
      </c>
      <c r="I193" s="970" t="str">
        <f t="shared" si="495"/>
        <v/>
      </c>
      <c r="J193" s="971" t="str">
        <f t="shared" si="495"/>
        <v/>
      </c>
      <c r="K193" s="969" t="str">
        <f t="shared" ref="K193:R193" si="496">IF(K172="","",RANK(K183,$K183:$R183,1))</f>
        <v/>
      </c>
      <c r="L193" s="970" t="str">
        <f t="shared" si="496"/>
        <v/>
      </c>
      <c r="M193" s="970">
        <f t="shared" si="496"/>
        <v>1</v>
      </c>
      <c r="N193" s="970" t="str">
        <f t="shared" si="496"/>
        <v/>
      </c>
      <c r="O193" s="970" t="str">
        <f t="shared" si="496"/>
        <v/>
      </c>
      <c r="P193" s="970" t="str">
        <f t="shared" si="496"/>
        <v/>
      </c>
      <c r="Q193" s="970" t="str">
        <f t="shared" si="496"/>
        <v/>
      </c>
      <c r="R193" s="971" t="str">
        <f t="shared" si="496"/>
        <v/>
      </c>
      <c r="S193" s="969" t="str">
        <f t="shared" ref="S193:Z193" si="497">IF(S172="","",RANK(S183,$S183:$Z183,1))</f>
        <v/>
      </c>
      <c r="T193" s="970" t="str">
        <f t="shared" si="497"/>
        <v/>
      </c>
      <c r="U193" s="970" t="str">
        <f t="shared" si="497"/>
        <v/>
      </c>
      <c r="V193" s="970">
        <f t="shared" si="497"/>
        <v>1</v>
      </c>
      <c r="W193" s="970" t="str">
        <f t="shared" si="497"/>
        <v/>
      </c>
      <c r="X193" s="970" t="str">
        <f t="shared" si="497"/>
        <v/>
      </c>
      <c r="Y193" s="970" t="str">
        <f t="shared" si="497"/>
        <v/>
      </c>
      <c r="Z193" s="971" t="str">
        <f t="shared" si="497"/>
        <v/>
      </c>
      <c r="AA193" s="969" t="str">
        <f t="shared" ref="AA193:AH193" si="498">IF(AA172="","",RANK(AA183,$AA183:$AH183,1))</f>
        <v/>
      </c>
      <c r="AB193" s="970" t="str">
        <f t="shared" si="498"/>
        <v/>
      </c>
      <c r="AC193" s="970" t="str">
        <f t="shared" si="498"/>
        <v/>
      </c>
      <c r="AD193" s="970" t="str">
        <f t="shared" si="498"/>
        <v/>
      </c>
      <c r="AE193" s="970" t="str">
        <f t="shared" si="498"/>
        <v/>
      </c>
      <c r="AF193" s="970">
        <f t="shared" si="498"/>
        <v>1</v>
      </c>
      <c r="AG193" s="970" t="str">
        <f t="shared" si="498"/>
        <v/>
      </c>
      <c r="AH193" s="971" t="str">
        <f t="shared" si="498"/>
        <v/>
      </c>
      <c r="AI193" s="969" t="str">
        <f t="shared" ref="AI193:AP193" si="499">IF(AI172="","",RANK(AI183,$AI183:$AP183,1))</f>
        <v/>
      </c>
      <c r="AJ193" s="970">
        <f t="shared" si="499"/>
        <v>1</v>
      </c>
      <c r="AK193" s="970" t="str">
        <f t="shared" si="499"/>
        <v/>
      </c>
      <c r="AL193" s="970" t="str">
        <f t="shared" si="499"/>
        <v/>
      </c>
      <c r="AM193" s="970" t="str">
        <f t="shared" si="499"/>
        <v/>
      </c>
      <c r="AN193" s="970" t="str">
        <f t="shared" si="499"/>
        <v/>
      </c>
      <c r="AO193" s="970" t="str">
        <f t="shared" si="499"/>
        <v/>
      </c>
      <c r="AP193" s="971" t="str">
        <f t="shared" si="499"/>
        <v/>
      </c>
      <c r="AQ193" s="969">
        <f t="shared" ref="AQ193:AX193" si="500">IF(AQ172="","",RANK(AQ183,$AQ183:$AX183,1))</f>
        <v>1</v>
      </c>
      <c r="AR193" s="970" t="str">
        <f t="shared" si="500"/>
        <v/>
      </c>
      <c r="AS193" s="970" t="str">
        <f t="shared" si="500"/>
        <v/>
      </c>
      <c r="AT193" s="970" t="str">
        <f t="shared" si="500"/>
        <v/>
      </c>
      <c r="AU193" s="970" t="str">
        <f t="shared" si="500"/>
        <v/>
      </c>
      <c r="AV193" s="970" t="str">
        <f t="shared" si="500"/>
        <v/>
      </c>
      <c r="AW193" s="970" t="str">
        <f t="shared" si="500"/>
        <v/>
      </c>
      <c r="AX193" s="971" t="str">
        <f t="shared" si="500"/>
        <v/>
      </c>
      <c r="AY193" s="969" t="str">
        <f t="shared" ref="AY193:BF193" si="501">IF(AY172="","",RANK(AY183,$AY183:$BF183,1))</f>
        <v/>
      </c>
      <c r="AZ193" s="970" t="str">
        <f t="shared" si="501"/>
        <v/>
      </c>
      <c r="BA193" s="970" t="str">
        <f t="shared" si="501"/>
        <v/>
      </c>
      <c r="BB193" s="970" t="str">
        <f t="shared" si="501"/>
        <v/>
      </c>
      <c r="BC193" s="970" t="str">
        <f t="shared" si="501"/>
        <v/>
      </c>
      <c r="BD193" s="970" t="str">
        <f t="shared" si="501"/>
        <v/>
      </c>
      <c r="BE193" s="970" t="str">
        <f t="shared" si="501"/>
        <v/>
      </c>
      <c r="BF193" s="971" t="str">
        <f t="shared" si="501"/>
        <v/>
      </c>
      <c r="BG193" s="969" t="str">
        <f t="shared" ref="BG193:BN193" si="502">IF(BG172="","",RANK(BG183,$BG183:$BN183,1))</f>
        <v/>
      </c>
      <c r="BH193" s="970" t="str">
        <f t="shared" si="502"/>
        <v/>
      </c>
      <c r="BI193" s="970" t="str">
        <f t="shared" si="502"/>
        <v/>
      </c>
      <c r="BJ193" s="970" t="str">
        <f t="shared" si="502"/>
        <v/>
      </c>
      <c r="BK193" s="970" t="str">
        <f t="shared" si="502"/>
        <v/>
      </c>
      <c r="BL193" s="970" t="str">
        <f t="shared" si="502"/>
        <v/>
      </c>
      <c r="BM193" s="970" t="str">
        <f t="shared" si="502"/>
        <v/>
      </c>
      <c r="BN193" s="971" t="str">
        <f t="shared" si="502"/>
        <v/>
      </c>
    </row>
    <row r="194" spans="1:66" ht="15.75" x14ac:dyDescent="0.25">
      <c r="A194" s="2090" t="s">
        <v>36</v>
      </c>
      <c r="B194" s="2091"/>
      <c r="C194" s="969" t="str">
        <f t="shared" ref="C194:J194" si="503">IF(C172="","",RANK(C184,$C184:$J184,0))</f>
        <v/>
      </c>
      <c r="D194" s="970" t="str">
        <f t="shared" si="503"/>
        <v/>
      </c>
      <c r="E194" s="970" t="str">
        <f t="shared" si="503"/>
        <v/>
      </c>
      <c r="F194" s="970" t="str">
        <f t="shared" si="503"/>
        <v/>
      </c>
      <c r="G194" s="970">
        <f t="shared" si="503"/>
        <v>1</v>
      </c>
      <c r="H194" s="970" t="str">
        <f t="shared" si="503"/>
        <v/>
      </c>
      <c r="I194" s="970" t="str">
        <f t="shared" si="503"/>
        <v/>
      </c>
      <c r="J194" s="971" t="str">
        <f t="shared" si="503"/>
        <v/>
      </c>
      <c r="K194" s="969" t="str">
        <f t="shared" ref="K194:R194" si="504">IF(K172="","",RANK(K184,$K184:$R184,0))</f>
        <v/>
      </c>
      <c r="L194" s="970" t="str">
        <f t="shared" si="504"/>
        <v/>
      </c>
      <c r="M194" s="970">
        <f t="shared" si="504"/>
        <v>1</v>
      </c>
      <c r="N194" s="970" t="str">
        <f t="shared" si="504"/>
        <v/>
      </c>
      <c r="O194" s="970" t="str">
        <f t="shared" si="504"/>
        <v/>
      </c>
      <c r="P194" s="970" t="str">
        <f t="shared" si="504"/>
        <v/>
      </c>
      <c r="Q194" s="970" t="str">
        <f t="shared" si="504"/>
        <v/>
      </c>
      <c r="R194" s="971" t="str">
        <f t="shared" si="504"/>
        <v/>
      </c>
      <c r="S194" s="969" t="str">
        <f t="shared" ref="S194:Z194" si="505">IF(S172="","",RANK(S184,$S184:$Z184,0))</f>
        <v/>
      </c>
      <c r="T194" s="970" t="str">
        <f t="shared" si="505"/>
        <v/>
      </c>
      <c r="U194" s="970" t="str">
        <f t="shared" si="505"/>
        <v/>
      </c>
      <c r="V194" s="970">
        <f t="shared" si="505"/>
        <v>1</v>
      </c>
      <c r="W194" s="970" t="str">
        <f t="shared" si="505"/>
        <v/>
      </c>
      <c r="X194" s="970" t="str">
        <f t="shared" si="505"/>
        <v/>
      </c>
      <c r="Y194" s="970" t="str">
        <f t="shared" si="505"/>
        <v/>
      </c>
      <c r="Z194" s="971" t="str">
        <f t="shared" si="505"/>
        <v/>
      </c>
      <c r="AA194" s="969" t="str">
        <f t="shared" ref="AA194:AH194" si="506">IF(AA172="","",RANK(AA184,$AA184:$AH184,0))</f>
        <v/>
      </c>
      <c r="AB194" s="970" t="str">
        <f t="shared" si="506"/>
        <v/>
      </c>
      <c r="AC194" s="970" t="str">
        <f t="shared" si="506"/>
        <v/>
      </c>
      <c r="AD194" s="970" t="str">
        <f t="shared" si="506"/>
        <v/>
      </c>
      <c r="AE194" s="970" t="str">
        <f t="shared" si="506"/>
        <v/>
      </c>
      <c r="AF194" s="970">
        <f t="shared" si="506"/>
        <v>1</v>
      </c>
      <c r="AG194" s="970" t="str">
        <f t="shared" si="506"/>
        <v/>
      </c>
      <c r="AH194" s="971" t="str">
        <f t="shared" si="506"/>
        <v/>
      </c>
      <c r="AI194" s="969" t="str">
        <f t="shared" ref="AI194:AP194" si="507">IF(AI172="","",RANK(AI184,$AI184:$AP184,0))</f>
        <v/>
      </c>
      <c r="AJ194" s="970">
        <f t="shared" si="507"/>
        <v>1</v>
      </c>
      <c r="AK194" s="970" t="str">
        <f t="shared" si="507"/>
        <v/>
      </c>
      <c r="AL194" s="970" t="str">
        <f t="shared" si="507"/>
        <v/>
      </c>
      <c r="AM194" s="970" t="str">
        <f t="shared" si="507"/>
        <v/>
      </c>
      <c r="AN194" s="970" t="str">
        <f t="shared" si="507"/>
        <v/>
      </c>
      <c r="AO194" s="970" t="str">
        <f t="shared" si="507"/>
        <v/>
      </c>
      <c r="AP194" s="971" t="str">
        <f t="shared" si="507"/>
        <v/>
      </c>
      <c r="AQ194" s="969">
        <f t="shared" ref="AQ194:AX194" si="508">IF(AQ172="","",RANK(AQ184,$AQ184:$AX184,0))</f>
        <v>1</v>
      </c>
      <c r="AR194" s="970" t="str">
        <f t="shared" si="508"/>
        <v/>
      </c>
      <c r="AS194" s="970" t="str">
        <f t="shared" si="508"/>
        <v/>
      </c>
      <c r="AT194" s="970" t="str">
        <f t="shared" si="508"/>
        <v/>
      </c>
      <c r="AU194" s="970" t="str">
        <f t="shared" si="508"/>
        <v/>
      </c>
      <c r="AV194" s="970" t="str">
        <f t="shared" si="508"/>
        <v/>
      </c>
      <c r="AW194" s="970" t="str">
        <f t="shared" si="508"/>
        <v/>
      </c>
      <c r="AX194" s="971" t="str">
        <f t="shared" si="508"/>
        <v/>
      </c>
      <c r="AY194" s="969" t="str">
        <f t="shared" ref="AY194:BF194" si="509">IF(AY172="","",RANK(AY184,$AY184:$BF184,0))</f>
        <v/>
      </c>
      <c r="AZ194" s="970" t="str">
        <f t="shared" si="509"/>
        <v/>
      </c>
      <c r="BA194" s="970" t="str">
        <f t="shared" si="509"/>
        <v/>
      </c>
      <c r="BB194" s="970" t="str">
        <f t="shared" si="509"/>
        <v/>
      </c>
      <c r="BC194" s="970" t="str">
        <f t="shared" si="509"/>
        <v/>
      </c>
      <c r="BD194" s="970" t="str">
        <f t="shared" si="509"/>
        <v/>
      </c>
      <c r="BE194" s="970" t="str">
        <f t="shared" si="509"/>
        <v/>
      </c>
      <c r="BF194" s="971" t="str">
        <f t="shared" si="509"/>
        <v/>
      </c>
      <c r="BG194" s="969" t="str">
        <f t="shared" ref="BG194:BN194" si="510">IF(BG172="","",RANK(BG184,$BG184:$BN184,0))</f>
        <v/>
      </c>
      <c r="BH194" s="970" t="str">
        <f t="shared" si="510"/>
        <v/>
      </c>
      <c r="BI194" s="970" t="str">
        <f t="shared" si="510"/>
        <v/>
      </c>
      <c r="BJ194" s="970" t="str">
        <f t="shared" si="510"/>
        <v/>
      </c>
      <c r="BK194" s="970" t="str">
        <f t="shared" si="510"/>
        <v/>
      </c>
      <c r="BL194" s="970" t="str">
        <f t="shared" si="510"/>
        <v/>
      </c>
      <c r="BM194" s="970" t="str">
        <f t="shared" si="510"/>
        <v/>
      </c>
      <c r="BN194" s="971" t="str">
        <f t="shared" si="510"/>
        <v/>
      </c>
    </row>
    <row r="195" spans="1:66" ht="16.5" thickBot="1" x14ac:dyDescent="0.3">
      <c r="A195" s="2092" t="s">
        <v>136</v>
      </c>
      <c r="B195" s="2093"/>
      <c r="C195" s="972" t="str">
        <f t="shared" ref="C195:J195" si="511">IF(C172="","",RANK(C185,$C185:$J185,0))</f>
        <v/>
      </c>
      <c r="D195" s="973" t="str">
        <f t="shared" si="511"/>
        <v/>
      </c>
      <c r="E195" s="973" t="str">
        <f t="shared" si="511"/>
        <v/>
      </c>
      <c r="F195" s="973" t="str">
        <f t="shared" si="511"/>
        <v/>
      </c>
      <c r="G195" s="973">
        <f t="shared" si="511"/>
        <v>1</v>
      </c>
      <c r="H195" s="973" t="str">
        <f t="shared" si="511"/>
        <v/>
      </c>
      <c r="I195" s="973" t="str">
        <f t="shared" si="511"/>
        <v/>
      </c>
      <c r="J195" s="974" t="str">
        <f t="shared" si="511"/>
        <v/>
      </c>
      <c r="K195" s="972" t="str">
        <f t="shared" ref="K195:R195" si="512">IF(K172="","",RANK(K185,$K185:$R185,0))</f>
        <v/>
      </c>
      <c r="L195" s="973" t="str">
        <f t="shared" si="512"/>
        <v/>
      </c>
      <c r="M195" s="973">
        <f t="shared" si="512"/>
        <v>1</v>
      </c>
      <c r="N195" s="973" t="str">
        <f t="shared" si="512"/>
        <v/>
      </c>
      <c r="O195" s="973" t="str">
        <f t="shared" si="512"/>
        <v/>
      </c>
      <c r="P195" s="973" t="str">
        <f t="shared" si="512"/>
        <v/>
      </c>
      <c r="Q195" s="973" t="str">
        <f t="shared" si="512"/>
        <v/>
      </c>
      <c r="R195" s="974" t="str">
        <f t="shared" si="512"/>
        <v/>
      </c>
      <c r="S195" s="972" t="str">
        <f t="shared" ref="S195:Z195" si="513">IF(S172="","",RANK(S185,$S185:$Z185,0))</f>
        <v/>
      </c>
      <c r="T195" s="973" t="str">
        <f t="shared" si="513"/>
        <v/>
      </c>
      <c r="U195" s="973" t="str">
        <f t="shared" si="513"/>
        <v/>
      </c>
      <c r="V195" s="973">
        <f t="shared" si="513"/>
        <v>1</v>
      </c>
      <c r="W195" s="973" t="str">
        <f t="shared" si="513"/>
        <v/>
      </c>
      <c r="X195" s="973" t="str">
        <f t="shared" si="513"/>
        <v/>
      </c>
      <c r="Y195" s="973" t="str">
        <f t="shared" si="513"/>
        <v/>
      </c>
      <c r="Z195" s="974" t="str">
        <f t="shared" si="513"/>
        <v/>
      </c>
      <c r="AA195" s="972" t="str">
        <f t="shared" ref="AA195:AH195" si="514">IF(AA172="","",RANK(AA185,$AA185:$AH185,0))</f>
        <v/>
      </c>
      <c r="AB195" s="973" t="str">
        <f t="shared" si="514"/>
        <v/>
      </c>
      <c r="AC195" s="973" t="str">
        <f t="shared" si="514"/>
        <v/>
      </c>
      <c r="AD195" s="973" t="str">
        <f t="shared" si="514"/>
        <v/>
      </c>
      <c r="AE195" s="973" t="str">
        <f t="shared" si="514"/>
        <v/>
      </c>
      <c r="AF195" s="973">
        <f t="shared" si="514"/>
        <v>1</v>
      </c>
      <c r="AG195" s="973" t="str">
        <f t="shared" si="514"/>
        <v/>
      </c>
      <c r="AH195" s="974" t="str">
        <f t="shared" si="514"/>
        <v/>
      </c>
      <c r="AI195" s="972" t="str">
        <f t="shared" ref="AI195:AP195" si="515">IF(AI172="","",RANK(AI185,$AI185:$AP185,0))</f>
        <v/>
      </c>
      <c r="AJ195" s="973">
        <f t="shared" si="515"/>
        <v>1</v>
      </c>
      <c r="AK195" s="973" t="str">
        <f t="shared" si="515"/>
        <v/>
      </c>
      <c r="AL195" s="973" t="str">
        <f t="shared" si="515"/>
        <v/>
      </c>
      <c r="AM195" s="973" t="str">
        <f t="shared" si="515"/>
        <v/>
      </c>
      <c r="AN195" s="973" t="str">
        <f t="shared" si="515"/>
        <v/>
      </c>
      <c r="AO195" s="973" t="str">
        <f t="shared" si="515"/>
        <v/>
      </c>
      <c r="AP195" s="974" t="str">
        <f t="shared" si="515"/>
        <v/>
      </c>
      <c r="AQ195" s="972">
        <f t="shared" ref="AQ195:AX195" si="516">IF(AQ172="","",RANK(AQ185,$AQ185:$AX185,0))</f>
        <v>1</v>
      </c>
      <c r="AR195" s="973" t="str">
        <f t="shared" si="516"/>
        <v/>
      </c>
      <c r="AS195" s="973" t="str">
        <f t="shared" si="516"/>
        <v/>
      </c>
      <c r="AT195" s="973" t="str">
        <f t="shared" si="516"/>
        <v/>
      </c>
      <c r="AU195" s="973" t="str">
        <f t="shared" si="516"/>
        <v/>
      </c>
      <c r="AV195" s="973" t="str">
        <f t="shared" si="516"/>
        <v/>
      </c>
      <c r="AW195" s="973" t="str">
        <f t="shared" si="516"/>
        <v/>
      </c>
      <c r="AX195" s="974" t="str">
        <f t="shared" si="516"/>
        <v/>
      </c>
      <c r="AY195" s="972" t="str">
        <f t="shared" ref="AY195:BF195" si="517">IF(AY172="","",RANK(AY185,$AY185:$BF185,0))</f>
        <v/>
      </c>
      <c r="AZ195" s="973" t="str">
        <f t="shared" si="517"/>
        <v/>
      </c>
      <c r="BA195" s="973" t="str">
        <f t="shared" si="517"/>
        <v/>
      </c>
      <c r="BB195" s="973" t="str">
        <f t="shared" si="517"/>
        <v/>
      </c>
      <c r="BC195" s="973" t="str">
        <f t="shared" si="517"/>
        <v/>
      </c>
      <c r="BD195" s="973" t="str">
        <f t="shared" si="517"/>
        <v/>
      </c>
      <c r="BE195" s="973" t="str">
        <f t="shared" si="517"/>
        <v/>
      </c>
      <c r="BF195" s="974" t="str">
        <f t="shared" si="517"/>
        <v/>
      </c>
      <c r="BG195" s="972" t="str">
        <f t="shared" ref="BG195:BN195" si="518">IF(BG172="","",RANK(BG185,$BG185:$BN185,0))</f>
        <v/>
      </c>
      <c r="BH195" s="973" t="str">
        <f t="shared" si="518"/>
        <v/>
      </c>
      <c r="BI195" s="973" t="str">
        <f t="shared" si="518"/>
        <v/>
      </c>
      <c r="BJ195" s="973" t="str">
        <f t="shared" si="518"/>
        <v/>
      </c>
      <c r="BK195" s="973" t="str">
        <f t="shared" si="518"/>
        <v/>
      </c>
      <c r="BL195" s="973" t="str">
        <f t="shared" si="518"/>
        <v/>
      </c>
      <c r="BM195" s="973" t="str">
        <f t="shared" si="518"/>
        <v/>
      </c>
      <c r="BN195" s="974" t="str">
        <f t="shared" si="518"/>
        <v/>
      </c>
    </row>
    <row r="196" spans="1:66" s="20" customFormat="1" ht="88.5" customHeight="1" thickBot="1" x14ac:dyDescent="0.25">
      <c r="A196" s="2094" t="s">
        <v>33</v>
      </c>
      <c r="B196" s="2095"/>
      <c r="C196" s="55" t="str">
        <f>IF(C172="","",(C186*'pravidla turnaje'!$C$9)+(C187*'pravidla turnaje'!$C$10)+(C188*'pravidla turnaje'!$C$11)+(C189*'pravidla turnaje'!$C$12)+(C190*'pravidla turnaje'!$C$13)+(C191*'pravidla turnaje'!$C$14)+(C192*'pravidla turnaje'!$C$15)+(C193*'pravidla turnaje'!$C$16)+(C194*'pravidla turnaje'!$C$17)+(C195*'pravidla turnaje'!$C$18)+'rozstřely-skore'!C196)</f>
        <v/>
      </c>
      <c r="D196" s="56" t="str">
        <f>IF(D172="","",(D186*'pravidla turnaje'!$C$9)+(D187*'pravidla turnaje'!$C$10)+(D188*'pravidla turnaje'!$C$11)+(D189*'pravidla turnaje'!$C$12)+(D190*'pravidla turnaje'!$C$13)+(D191*'pravidla turnaje'!$C$14)+(D192*'pravidla turnaje'!$C$15)+(D193*'pravidla turnaje'!$C$16)+(D194*'pravidla turnaje'!$C$17)+(D195*'pravidla turnaje'!$C$18)+'rozstřely-skore'!D196)</f>
        <v/>
      </c>
      <c r="E196" s="56" t="str">
        <f>IF(E172="","",(E186*'pravidla turnaje'!$C$9)+(E187*'pravidla turnaje'!$C$10)+(E188*'pravidla turnaje'!$C$11)+(E189*'pravidla turnaje'!$C$12)+(E190*'pravidla turnaje'!$C$13)+(E191*'pravidla turnaje'!$C$14)+(E192*'pravidla turnaje'!$C$15)+(E193*'pravidla turnaje'!$C$16)+(E194*'pravidla turnaje'!$C$17)+(E195*'pravidla turnaje'!$C$18)+'rozstřely-skore'!E196)</f>
        <v/>
      </c>
      <c r="F196" s="56" t="str">
        <f>IF(F172="","",(F186*'pravidla turnaje'!$C$9)+(F187*'pravidla turnaje'!$C$10)+(F188*'pravidla turnaje'!$C$11)+(F189*'pravidla turnaje'!$C$12)+(F190*'pravidla turnaje'!$C$13)+(F191*'pravidla turnaje'!$C$14)+(F192*'pravidla turnaje'!$C$15)+(F193*'pravidla turnaje'!$C$16)+(F194*'pravidla turnaje'!$C$17)+(F195*'pravidla turnaje'!$C$18)+'rozstřely-skore'!F196)</f>
        <v/>
      </c>
      <c r="G196" s="56">
        <f ca="1">IF(G172="","",(G186*'pravidla turnaje'!$C$9)+(G187*'pravidla turnaje'!$C$10)+(G188*'pravidla turnaje'!$C$11)+(G189*'pravidla turnaje'!$C$12)+(G190*'pravidla turnaje'!$C$13)+(G191*'pravidla turnaje'!$C$14)+(G192*'pravidla turnaje'!$C$15)+(G193*'pravidla turnaje'!$C$16)+(G194*'pravidla turnaje'!$C$17)+(G195*'pravidla turnaje'!$C$18)+'rozstřely-skore'!G196)</f>
        <v>11111111</v>
      </c>
      <c r="H196" s="56" t="str">
        <f>IF(H172="","",(H186*'pravidla turnaje'!$C$9)+(H187*'pravidla turnaje'!$C$10)+(H188*'pravidla turnaje'!$C$11)+(H189*'pravidla turnaje'!$C$12)+(H190*'pravidla turnaje'!$C$13)+(H191*'pravidla turnaje'!$C$14)+(H192*'pravidla turnaje'!$C$15)+(H193*'pravidla turnaje'!$C$16)+(H194*'pravidla turnaje'!$C$17)+(H195*'pravidla turnaje'!$C$18)+'rozstřely-skore'!H196)</f>
        <v/>
      </c>
      <c r="I196" s="56" t="str">
        <f>IF(I172="","",(I186*'pravidla turnaje'!$C$9)+(I187*'pravidla turnaje'!$C$10)+(I188*'pravidla turnaje'!$C$11)+(I189*'pravidla turnaje'!$C$12)+(I190*'pravidla turnaje'!$C$13)+(I191*'pravidla turnaje'!$C$14)+(I192*'pravidla turnaje'!$C$15)+(I193*'pravidla turnaje'!$C$16)+(I194*'pravidla turnaje'!$C$17)+(I195*'pravidla turnaje'!$C$18)+'rozstřely-skore'!I196)</f>
        <v/>
      </c>
      <c r="J196" s="57" t="str">
        <f>IF(J172="","",(J186*'pravidla turnaje'!$C$9)+(J187*'pravidla turnaje'!$C$10)+(J188*'pravidla turnaje'!$C$11)+(J189*'pravidla turnaje'!$C$12)+(J190*'pravidla turnaje'!$C$13)+(J191*'pravidla turnaje'!$C$14)+(J192*'pravidla turnaje'!$C$15)+(J193*'pravidla turnaje'!$C$16)+(J194*'pravidla turnaje'!$C$17)+(J195*'pravidla turnaje'!$C$18)+'rozstřely-skore'!J196)</f>
        <v/>
      </c>
      <c r="K196" s="55" t="str">
        <f>IF(K172="","",(K186*'pravidla turnaje'!$C$9)+(K187*'pravidla turnaje'!$C$10)+(K188*'pravidla turnaje'!$C$11)+(K189*'pravidla turnaje'!$C$12)+(K190*'pravidla turnaje'!$C$13)+(K191*'pravidla turnaje'!$C$14)+(K192*'pravidla turnaje'!$C$15)+(K193*'pravidla turnaje'!$C$16)+(K194*'pravidla turnaje'!$C$17)+(K195*'pravidla turnaje'!$C$18)+'rozstřely-skore'!K196)</f>
        <v/>
      </c>
      <c r="L196" s="56" t="str">
        <f>IF(L172="","",(L186*'pravidla turnaje'!$C$9)+(L187*'pravidla turnaje'!$C$10)+(L188*'pravidla turnaje'!$C$11)+(L189*'pravidla turnaje'!$C$12)+(L190*'pravidla turnaje'!$C$13)+(L191*'pravidla turnaje'!$C$14)+(L192*'pravidla turnaje'!$C$15)+(L193*'pravidla turnaje'!$C$16)+(L194*'pravidla turnaje'!$C$17)+(L195*'pravidla turnaje'!$C$18)+'rozstřely-skore'!L196)</f>
        <v/>
      </c>
      <c r="M196" s="56">
        <f ca="1">IF(M172="","",(M186*'pravidla turnaje'!$C$9)+(M187*'pravidla turnaje'!$C$10)+(M188*'pravidla turnaje'!$C$11)+(M189*'pravidla turnaje'!$C$12)+(M190*'pravidla turnaje'!$C$13)+(M191*'pravidla turnaje'!$C$14)+(M192*'pravidla turnaje'!$C$15)+(M193*'pravidla turnaje'!$C$16)+(M194*'pravidla turnaje'!$C$17)+(M195*'pravidla turnaje'!$C$18)+'rozstřely-skore'!M196)</f>
        <v>21121122</v>
      </c>
      <c r="N196" s="56" t="str">
        <f>IF(N172="","",(N186*'pravidla turnaje'!$C$9)+(N187*'pravidla turnaje'!$C$10)+(N188*'pravidla turnaje'!$C$11)+(N189*'pravidla turnaje'!$C$12)+(N190*'pravidla turnaje'!$C$13)+(N191*'pravidla turnaje'!$C$14)+(N192*'pravidla turnaje'!$C$15)+(N193*'pravidla turnaje'!$C$16)+(N194*'pravidla turnaje'!$C$17)+(N195*'pravidla turnaje'!$C$18)+'rozstřely-skore'!N196)</f>
        <v/>
      </c>
      <c r="O196" s="56" t="str">
        <f>IF(O172="","",(O186*'pravidla turnaje'!$C$9)+(O187*'pravidla turnaje'!$C$10)+(O188*'pravidla turnaje'!$C$11)+(O189*'pravidla turnaje'!$C$12)+(O190*'pravidla turnaje'!$C$13)+(O191*'pravidla turnaje'!$C$14)+(O192*'pravidla turnaje'!$C$15)+(O193*'pravidla turnaje'!$C$16)+(O194*'pravidla turnaje'!$C$17)+(O195*'pravidla turnaje'!$C$18)+'rozstřely-skore'!O196)</f>
        <v/>
      </c>
      <c r="P196" s="56" t="str">
        <f>IF(P172="","",(P186*'pravidla turnaje'!$C$9)+(P187*'pravidla turnaje'!$C$10)+(P188*'pravidla turnaje'!$C$11)+(P189*'pravidla turnaje'!$C$12)+(P190*'pravidla turnaje'!$C$13)+(P191*'pravidla turnaje'!$C$14)+(P192*'pravidla turnaje'!$C$15)+(P193*'pravidla turnaje'!$C$16)+(P194*'pravidla turnaje'!$C$17)+(P195*'pravidla turnaje'!$C$18)+'rozstřely-skore'!P196)</f>
        <v/>
      </c>
      <c r="Q196" s="56" t="str">
        <f>IF(Q172="","",(Q186*'pravidla turnaje'!$C$9)+(Q187*'pravidla turnaje'!$C$10)+(Q188*'pravidla turnaje'!$C$11)+(Q189*'pravidla turnaje'!$C$12)+(Q190*'pravidla turnaje'!$C$13)+(Q191*'pravidla turnaje'!$C$14)+(Q192*'pravidla turnaje'!$C$15)+(Q193*'pravidla turnaje'!$C$16)+(Q194*'pravidla turnaje'!$C$17)+(Q195*'pravidla turnaje'!$C$18)+'rozstřely-skore'!Q196)</f>
        <v/>
      </c>
      <c r="R196" s="57" t="str">
        <f>IF(R172="","",(R186*'pravidla turnaje'!$C$9)+(R187*'pravidla turnaje'!$C$10)+(R188*'pravidla turnaje'!$C$11)+(R189*'pravidla turnaje'!$C$12)+(R190*'pravidla turnaje'!$C$13)+(R191*'pravidla turnaje'!$C$14)+(R192*'pravidla turnaje'!$C$15)+(R193*'pravidla turnaje'!$C$16)+(R194*'pravidla turnaje'!$C$17)+(R195*'pravidla turnaje'!$C$18)+'rozstřely-skore'!R196)</f>
        <v/>
      </c>
      <c r="S196" s="55" t="str">
        <f>IF(S172="","",(S186*'pravidla turnaje'!$C$9)+(S187*'pravidla turnaje'!$C$10)+(S188*'pravidla turnaje'!$C$11)+(S189*'pravidla turnaje'!$C$12)+(S190*'pravidla turnaje'!$C$13)+(S191*'pravidla turnaje'!$C$14)+(S192*'pravidla turnaje'!$C$15)+(S193*'pravidla turnaje'!$C$16)+(S194*'pravidla turnaje'!$C$17)+(S195*'pravidla turnaje'!$C$18)+'rozstřely-skore'!S196)</f>
        <v/>
      </c>
      <c r="T196" s="56" t="str">
        <f>IF(T172="","",(T186*'pravidla turnaje'!$C$9)+(T187*'pravidla turnaje'!$C$10)+(T188*'pravidla turnaje'!$C$11)+(T189*'pravidla turnaje'!$C$12)+(T190*'pravidla turnaje'!$C$13)+(T191*'pravidla turnaje'!$C$14)+(T192*'pravidla turnaje'!$C$15)+(T193*'pravidla turnaje'!$C$16)+(T194*'pravidla turnaje'!$C$17)+(T195*'pravidla turnaje'!$C$18)+'rozstřely-skore'!T196)</f>
        <v/>
      </c>
      <c r="U196" s="56" t="str">
        <f>IF(U172="","",(U186*'pravidla turnaje'!$C$9)+(U187*'pravidla turnaje'!$C$10)+(U188*'pravidla turnaje'!$C$11)+(U189*'pravidla turnaje'!$C$12)+(U190*'pravidla turnaje'!$C$13)+(U191*'pravidla turnaje'!$C$14)+(U192*'pravidla turnaje'!$C$15)+(U193*'pravidla turnaje'!$C$16)+(U194*'pravidla turnaje'!$C$17)+(U195*'pravidla turnaje'!$C$18)+'rozstřely-skore'!U196)</f>
        <v/>
      </c>
      <c r="V196" s="56">
        <f ca="1">IF(V172="","",(V186*'pravidla turnaje'!$C$9)+(V187*'pravidla turnaje'!$C$10)+(V188*'pravidla turnaje'!$C$11)+(V189*'pravidla turnaje'!$C$12)+(V190*'pravidla turnaje'!$C$13)+(V191*'pravidla turnaje'!$C$14)+(V192*'pravidla turnaje'!$C$15)+(V193*'pravidla turnaje'!$C$16)+(V194*'pravidla turnaje'!$C$17)+(V195*'pravidla turnaje'!$C$18)+'rozstřely-skore'!V196)</f>
        <v>31131133</v>
      </c>
      <c r="W196" s="56" t="str">
        <f>IF(W172="","",(W186*'pravidla turnaje'!$C$9)+(W187*'pravidla turnaje'!$C$10)+(W188*'pravidla turnaje'!$C$11)+(W189*'pravidla turnaje'!$C$12)+(W190*'pravidla turnaje'!$C$13)+(W191*'pravidla turnaje'!$C$14)+(W192*'pravidla turnaje'!$C$15)+(W193*'pravidla turnaje'!$C$16)+(W194*'pravidla turnaje'!$C$17)+(W195*'pravidla turnaje'!$C$18)+'rozstřely-skore'!W196)</f>
        <v/>
      </c>
      <c r="X196" s="56" t="str">
        <f>IF(X172="","",(X186*'pravidla turnaje'!$C$9)+(X187*'pravidla turnaje'!$C$10)+(X188*'pravidla turnaje'!$C$11)+(X189*'pravidla turnaje'!$C$12)+(X190*'pravidla turnaje'!$C$13)+(X191*'pravidla turnaje'!$C$14)+(X192*'pravidla turnaje'!$C$15)+(X193*'pravidla turnaje'!$C$16)+(X194*'pravidla turnaje'!$C$17)+(X195*'pravidla turnaje'!$C$18)+'rozstřely-skore'!X196)</f>
        <v/>
      </c>
      <c r="Y196" s="56" t="str">
        <f>IF(Y172="","",(Y186*'pravidla turnaje'!$C$9)+(Y187*'pravidla turnaje'!$C$10)+(Y188*'pravidla turnaje'!$C$11)+(Y189*'pravidla turnaje'!$C$12)+(Y190*'pravidla turnaje'!$C$13)+(Y191*'pravidla turnaje'!$C$14)+(Y192*'pravidla turnaje'!$C$15)+(Y193*'pravidla turnaje'!$C$16)+(Y194*'pravidla turnaje'!$C$17)+(Y195*'pravidla turnaje'!$C$18)+'rozstřely-skore'!Y196)</f>
        <v/>
      </c>
      <c r="Z196" s="57" t="str">
        <f>IF(Z172="","",(Z186*'pravidla turnaje'!$C$9)+(Z187*'pravidla turnaje'!$C$10)+(Z188*'pravidla turnaje'!$C$11)+(Z189*'pravidla turnaje'!$C$12)+(Z190*'pravidla turnaje'!$C$13)+(Z191*'pravidla turnaje'!$C$14)+(Z192*'pravidla turnaje'!$C$15)+(Z193*'pravidla turnaje'!$C$16)+(Z194*'pravidla turnaje'!$C$17)+(Z195*'pravidla turnaje'!$C$18)+'rozstřely-skore'!Z196)</f>
        <v/>
      </c>
      <c r="AA196" s="55" t="str">
        <f>IF(AA172="","",(AA186*'pravidla turnaje'!$C$9)+(AA187*'pravidla turnaje'!$C$10)+(AA188*'pravidla turnaje'!$C$11)+(AA189*'pravidla turnaje'!$C$12)+(AA190*'pravidla turnaje'!$C$13)+(AA191*'pravidla turnaje'!$C$14)+(AA192*'pravidla turnaje'!$C$15)+(AA193*'pravidla turnaje'!$C$16)+(AA194*'pravidla turnaje'!$C$17)+(AA195*'pravidla turnaje'!$C$18)+'rozstřely-skore'!AA196)</f>
        <v/>
      </c>
      <c r="AB196" s="56" t="str">
        <f>IF(AB172="","",(AB186*'pravidla turnaje'!$C$9)+(AB187*'pravidla turnaje'!$C$10)+(AB188*'pravidla turnaje'!$C$11)+(AB189*'pravidla turnaje'!$C$12)+(AB190*'pravidla turnaje'!$C$13)+(AB191*'pravidla turnaje'!$C$14)+(AB192*'pravidla turnaje'!$C$15)+(AB193*'pravidla turnaje'!$C$16)+(AB194*'pravidla turnaje'!$C$17)+(AB195*'pravidla turnaje'!$C$18)+'rozstřely-skore'!AB196)</f>
        <v/>
      </c>
      <c r="AC196" s="56" t="str">
        <f>IF(AC172="","",(AC186*'pravidla turnaje'!$C$9)+(AC187*'pravidla turnaje'!$C$10)+(AC188*'pravidla turnaje'!$C$11)+(AC189*'pravidla turnaje'!$C$12)+(AC190*'pravidla turnaje'!$C$13)+(AC191*'pravidla turnaje'!$C$14)+(AC192*'pravidla turnaje'!$C$15)+(AC193*'pravidla turnaje'!$C$16)+(AC194*'pravidla turnaje'!$C$17)+(AC195*'pravidla turnaje'!$C$18)+'rozstřely-skore'!AC196)</f>
        <v/>
      </c>
      <c r="AD196" s="56" t="str">
        <f>IF(AD172="","",(AD186*'pravidla turnaje'!$C$9)+(AD187*'pravidla turnaje'!$C$10)+(AD188*'pravidla turnaje'!$C$11)+(AD189*'pravidla turnaje'!$C$12)+(AD190*'pravidla turnaje'!$C$13)+(AD191*'pravidla turnaje'!$C$14)+(AD192*'pravidla turnaje'!$C$15)+(AD193*'pravidla turnaje'!$C$16)+(AD194*'pravidla turnaje'!$C$17)+(AD195*'pravidla turnaje'!$C$18)+'rozstřely-skore'!AD196)</f>
        <v/>
      </c>
      <c r="AE196" s="56" t="str">
        <f>IF(AE172="","",(AE186*'pravidla turnaje'!$C$9)+(AE187*'pravidla turnaje'!$C$10)+(AE188*'pravidla turnaje'!$C$11)+(AE189*'pravidla turnaje'!$C$12)+(AE190*'pravidla turnaje'!$C$13)+(AE191*'pravidla turnaje'!$C$14)+(AE192*'pravidla turnaje'!$C$15)+(AE193*'pravidla turnaje'!$C$16)+(AE194*'pravidla turnaje'!$C$17)+(AE195*'pravidla turnaje'!$C$18)+'rozstřely-skore'!AE196)</f>
        <v/>
      </c>
      <c r="AF196" s="56">
        <f ca="1">IF(AF172="","",(AF186*'pravidla turnaje'!$C$9)+(AF187*'pravidla turnaje'!$C$10)+(AF188*'pravidla turnaje'!$C$11)+(AF189*'pravidla turnaje'!$C$12)+(AF190*'pravidla turnaje'!$C$13)+(AF191*'pravidla turnaje'!$C$14)+(AF192*'pravidla turnaje'!$C$15)+(AF193*'pravidla turnaje'!$C$16)+(AF194*'pravidla turnaje'!$C$17)+(AF195*'pravidla turnaje'!$C$18)+'rozstřely-skore'!AF196)</f>
        <v>41141144</v>
      </c>
      <c r="AG196" s="56" t="str">
        <f>IF(AG172="","",(AG186*'pravidla turnaje'!$C$9)+(AG187*'pravidla turnaje'!$C$10)+(AG188*'pravidla turnaje'!$C$11)+(AG189*'pravidla turnaje'!$C$12)+(AG190*'pravidla turnaje'!$C$13)+(AG191*'pravidla turnaje'!$C$14)+(AG192*'pravidla turnaje'!$C$15)+(AG193*'pravidla turnaje'!$C$16)+(AG194*'pravidla turnaje'!$C$17)+(AG195*'pravidla turnaje'!$C$18)+'rozstřely-skore'!AG196)</f>
        <v/>
      </c>
      <c r="AH196" s="57" t="str">
        <f>IF(AH172="","",(AH186*'pravidla turnaje'!$C$9)+(AH187*'pravidla turnaje'!$C$10)+(AH188*'pravidla turnaje'!$C$11)+(AH189*'pravidla turnaje'!$C$12)+(AH190*'pravidla turnaje'!$C$13)+(AH191*'pravidla turnaje'!$C$14)+(AH192*'pravidla turnaje'!$C$15)+(AH193*'pravidla turnaje'!$C$16)+(AH194*'pravidla turnaje'!$C$17)+(AH195*'pravidla turnaje'!$C$18)+'rozstřely-skore'!AH196)</f>
        <v/>
      </c>
      <c r="AI196" s="55" t="str">
        <f>IF(AI172="","",(AI186*'pravidla turnaje'!$C$9)+(AI187*'pravidla turnaje'!$C$10)+(AI188*'pravidla turnaje'!$C$11)+(AI189*'pravidla turnaje'!$C$12)+(AI190*'pravidla turnaje'!$C$13)+(AI191*'pravidla turnaje'!$C$14)+(AI192*'pravidla turnaje'!$C$15)+(AI193*'pravidla turnaje'!$C$16)+(AI194*'pravidla turnaje'!$C$17)+(AI195*'pravidla turnaje'!$C$18)+'rozstřely-skore'!AI196)</f>
        <v/>
      </c>
      <c r="AJ196" s="56">
        <f ca="1">IF(AJ172="","",(AJ186*'pravidla turnaje'!$C$9)+(AJ187*'pravidla turnaje'!$C$10)+(AJ188*'pravidla turnaje'!$C$11)+(AJ189*'pravidla turnaje'!$C$12)+(AJ190*'pravidla turnaje'!$C$13)+(AJ191*'pravidla turnaje'!$C$14)+(AJ192*'pravidla turnaje'!$C$15)+(AJ193*'pravidla turnaje'!$C$16)+(AJ194*'pravidla turnaje'!$C$17)+(AJ195*'pravidla turnaje'!$C$18)+'rozstřely-skore'!AJ196)</f>
        <v>51151154</v>
      </c>
      <c r="AK196" s="56" t="str">
        <f>IF(AK172="","",(AK186*'pravidla turnaje'!$C$9)+(AK187*'pravidla turnaje'!$C$10)+(AK188*'pravidla turnaje'!$C$11)+(AK189*'pravidla turnaje'!$C$12)+(AK190*'pravidla turnaje'!$C$13)+(AK191*'pravidla turnaje'!$C$14)+(AK192*'pravidla turnaje'!$C$15)+(AK193*'pravidla turnaje'!$C$16)+(AK194*'pravidla turnaje'!$C$17)+(AK195*'pravidla turnaje'!$C$18)+'rozstřely-skore'!AK196)</f>
        <v/>
      </c>
      <c r="AL196" s="56" t="str">
        <f>IF(AL172="","",(AL186*'pravidla turnaje'!$C$9)+(AL187*'pravidla turnaje'!$C$10)+(AL188*'pravidla turnaje'!$C$11)+(AL189*'pravidla turnaje'!$C$12)+(AL190*'pravidla turnaje'!$C$13)+(AL191*'pravidla turnaje'!$C$14)+(AL192*'pravidla turnaje'!$C$15)+(AL193*'pravidla turnaje'!$C$16)+(AL194*'pravidla turnaje'!$C$17)+(AL195*'pravidla turnaje'!$C$18)+'rozstřely-skore'!AL196)</f>
        <v/>
      </c>
      <c r="AM196" s="56" t="str">
        <f>IF(AM172="","",(AM186*'pravidla turnaje'!$C$9)+(AM187*'pravidla turnaje'!$C$10)+(AM188*'pravidla turnaje'!$C$11)+(AM189*'pravidla turnaje'!$C$12)+(AM190*'pravidla turnaje'!$C$13)+(AM191*'pravidla turnaje'!$C$14)+(AM192*'pravidla turnaje'!$C$15)+(AM193*'pravidla turnaje'!$C$16)+(AM194*'pravidla turnaje'!$C$17)+(AM195*'pravidla turnaje'!$C$18)+'rozstřely-skore'!AM196)</f>
        <v/>
      </c>
      <c r="AN196" s="56" t="str">
        <f>IF(AN172="","",(AN186*'pravidla turnaje'!$C$9)+(AN187*'pravidla turnaje'!$C$10)+(AN188*'pravidla turnaje'!$C$11)+(AN189*'pravidla turnaje'!$C$12)+(AN190*'pravidla turnaje'!$C$13)+(AN191*'pravidla turnaje'!$C$14)+(AN192*'pravidla turnaje'!$C$15)+(AN193*'pravidla turnaje'!$C$16)+(AN194*'pravidla turnaje'!$C$17)+(AN195*'pravidla turnaje'!$C$18)+'rozstřely-skore'!AN196)</f>
        <v/>
      </c>
      <c r="AO196" s="56" t="str">
        <f>IF(AO172="","",(AO186*'pravidla turnaje'!$C$9)+(AO187*'pravidla turnaje'!$C$10)+(AO188*'pravidla turnaje'!$C$11)+(AO189*'pravidla turnaje'!$C$12)+(AO190*'pravidla turnaje'!$C$13)+(AO191*'pravidla turnaje'!$C$14)+(AO192*'pravidla turnaje'!$C$15)+(AO193*'pravidla turnaje'!$C$16)+(AO194*'pravidla turnaje'!$C$17)+(AO195*'pravidla turnaje'!$C$18)+'rozstřely-skore'!AO196)</f>
        <v/>
      </c>
      <c r="AP196" s="57" t="str">
        <f>IF(AP172="","",(AP186*'pravidla turnaje'!$C$9)+(AP187*'pravidla turnaje'!$C$10)+(AP188*'pravidla turnaje'!$C$11)+(AP189*'pravidla turnaje'!$C$12)+(AP190*'pravidla turnaje'!$C$13)+(AP191*'pravidla turnaje'!$C$14)+(AP192*'pravidla turnaje'!$C$15)+(AP193*'pravidla turnaje'!$C$16)+(AP194*'pravidla turnaje'!$C$17)+(AP195*'pravidla turnaje'!$C$18)+'rozstřely-skore'!AP196)</f>
        <v/>
      </c>
      <c r="AQ196" s="55">
        <f ca="1">IF(AQ172="","",(AQ186*'pravidla turnaje'!$C$9)+(AQ187*'pravidla turnaje'!$C$10)+(AQ188*'pravidla turnaje'!$C$11)+(AQ189*'pravidla turnaje'!$C$12)+(AQ190*'pravidla turnaje'!$C$13)+(AQ191*'pravidla turnaje'!$C$14)+(AQ192*'pravidla turnaje'!$C$15)+(AQ193*'pravidla turnaje'!$C$16)+(AQ194*'pravidla turnaje'!$C$17)+(AQ195*'pravidla turnaje'!$C$18)+'rozstřely-skore'!AQ196)</f>
        <v>61161164</v>
      </c>
      <c r="AR196" s="56" t="str">
        <f>IF(AR172="","",(AR186*'pravidla turnaje'!$C$9)+(AR187*'pravidla turnaje'!$C$10)+(AR188*'pravidla turnaje'!$C$11)+(AR189*'pravidla turnaje'!$C$12)+(AR190*'pravidla turnaje'!$C$13)+(AR191*'pravidla turnaje'!$C$14)+(AR192*'pravidla turnaje'!$C$15)+(AR193*'pravidla turnaje'!$C$16)+(AR194*'pravidla turnaje'!$C$17)+(AR195*'pravidla turnaje'!$C$18)+'rozstřely-skore'!AR196)</f>
        <v/>
      </c>
      <c r="AS196" s="56" t="str">
        <f>IF(AS172="","",(AS186*'pravidla turnaje'!$C$9)+(AS187*'pravidla turnaje'!$C$10)+(AS188*'pravidla turnaje'!$C$11)+(AS189*'pravidla turnaje'!$C$12)+(AS190*'pravidla turnaje'!$C$13)+(AS191*'pravidla turnaje'!$C$14)+(AS192*'pravidla turnaje'!$C$15)+(AS193*'pravidla turnaje'!$C$16)+(AS194*'pravidla turnaje'!$C$17)+(AS195*'pravidla turnaje'!$C$18)+'rozstřely-skore'!AS196)</f>
        <v/>
      </c>
      <c r="AT196" s="56" t="str">
        <f>IF(AT172="","",(AT186*'pravidla turnaje'!$C$9)+(AT187*'pravidla turnaje'!$C$10)+(AT188*'pravidla turnaje'!$C$11)+(AT189*'pravidla turnaje'!$C$12)+(AT190*'pravidla turnaje'!$C$13)+(AT191*'pravidla turnaje'!$C$14)+(AT192*'pravidla turnaje'!$C$15)+(AT193*'pravidla turnaje'!$C$16)+(AT194*'pravidla turnaje'!$C$17)+(AT195*'pravidla turnaje'!$C$18)+'rozstřely-skore'!AT196)</f>
        <v/>
      </c>
      <c r="AU196" s="56" t="str">
        <f>IF(AU172="","",(AU186*'pravidla turnaje'!$C$9)+(AU187*'pravidla turnaje'!$C$10)+(AU188*'pravidla turnaje'!$C$11)+(AU189*'pravidla turnaje'!$C$12)+(AU190*'pravidla turnaje'!$C$13)+(AU191*'pravidla turnaje'!$C$14)+(AU192*'pravidla turnaje'!$C$15)+(AU193*'pravidla turnaje'!$C$16)+(AU194*'pravidla turnaje'!$C$17)+(AU195*'pravidla turnaje'!$C$18)+'rozstřely-skore'!AU196)</f>
        <v/>
      </c>
      <c r="AV196" s="56" t="str">
        <f>IF(AV172="","",(AV186*'pravidla turnaje'!$C$9)+(AV187*'pravidla turnaje'!$C$10)+(AV188*'pravidla turnaje'!$C$11)+(AV189*'pravidla turnaje'!$C$12)+(AV190*'pravidla turnaje'!$C$13)+(AV191*'pravidla turnaje'!$C$14)+(AV192*'pravidla turnaje'!$C$15)+(AV193*'pravidla turnaje'!$C$16)+(AV194*'pravidla turnaje'!$C$17)+(AV195*'pravidla turnaje'!$C$18)+'rozstřely-skore'!AV196)</f>
        <v/>
      </c>
      <c r="AW196" s="56" t="str">
        <f>IF(AW172="","",(AW186*'pravidla turnaje'!$C$9)+(AW187*'pravidla turnaje'!$C$10)+(AW188*'pravidla turnaje'!$C$11)+(AW189*'pravidla turnaje'!$C$12)+(AW190*'pravidla turnaje'!$C$13)+(AW191*'pravidla turnaje'!$C$14)+(AW192*'pravidla turnaje'!$C$15)+(AW193*'pravidla turnaje'!$C$16)+(AW194*'pravidla turnaje'!$C$17)+(AW195*'pravidla turnaje'!$C$18)+'rozstřely-skore'!AW196)</f>
        <v/>
      </c>
      <c r="AX196" s="57" t="str">
        <f>IF(AX172="","",(AX186*'pravidla turnaje'!$C$9)+(AX187*'pravidla turnaje'!$C$10)+(AX188*'pravidla turnaje'!$C$11)+(AX189*'pravidla turnaje'!$C$12)+(AX190*'pravidla turnaje'!$C$13)+(AX191*'pravidla turnaje'!$C$14)+(AX192*'pravidla turnaje'!$C$15)+(AX193*'pravidla turnaje'!$C$16)+(AX194*'pravidla turnaje'!$C$17)+(AX195*'pravidla turnaje'!$C$18)+'rozstřely-skore'!AX196)</f>
        <v/>
      </c>
      <c r="AY196" s="55" t="str">
        <f>IF(AY172="","",(AY186*'pravidla turnaje'!$C$9)+(AY187*'pravidla turnaje'!$C$10)+(AY188*'pravidla turnaje'!$C$11)+(AY189*'pravidla turnaje'!$C$12)+(AY190*'pravidla turnaje'!$C$13)+(AY191*'pravidla turnaje'!$C$14)+(AY192*'pravidla turnaje'!$C$15)+(AY193*'pravidla turnaje'!$C$16)+(AY194*'pravidla turnaje'!$C$17)+(AY195*'pravidla turnaje'!$C$18)+'rozstřely-skore'!AY196)</f>
        <v/>
      </c>
      <c r="AZ196" s="56" t="str">
        <f>IF(AZ172="","",(AZ186*'pravidla turnaje'!$C$9)+(AZ187*'pravidla turnaje'!$C$10)+(AZ188*'pravidla turnaje'!$C$11)+(AZ189*'pravidla turnaje'!$C$12)+(AZ190*'pravidla turnaje'!$C$13)+(AZ191*'pravidla turnaje'!$C$14)+(AZ192*'pravidla turnaje'!$C$15)+(AZ193*'pravidla turnaje'!$C$16)+(AZ194*'pravidla turnaje'!$C$17)+(AZ195*'pravidla turnaje'!$C$18)+'rozstřely-skore'!AZ196)</f>
        <v/>
      </c>
      <c r="BA196" s="56" t="str">
        <f>IF(BA172="","",(BA186*'pravidla turnaje'!$C$9)+(BA187*'pravidla turnaje'!$C$10)+(BA188*'pravidla turnaje'!$C$11)+(BA189*'pravidla turnaje'!$C$12)+(BA190*'pravidla turnaje'!$C$13)+(BA191*'pravidla turnaje'!$C$14)+(BA192*'pravidla turnaje'!$C$15)+(BA193*'pravidla turnaje'!$C$16)+(BA194*'pravidla turnaje'!$C$17)+(BA195*'pravidla turnaje'!$C$18)+'rozstřely-skore'!BA196)</f>
        <v/>
      </c>
      <c r="BB196" s="56" t="str">
        <f>IF(BB172="","",(BB186*'pravidla turnaje'!$C$9)+(BB187*'pravidla turnaje'!$C$10)+(BB188*'pravidla turnaje'!$C$11)+(BB189*'pravidla turnaje'!$C$12)+(BB190*'pravidla turnaje'!$C$13)+(BB191*'pravidla turnaje'!$C$14)+(BB192*'pravidla turnaje'!$C$15)+(BB193*'pravidla turnaje'!$C$16)+(BB194*'pravidla turnaje'!$C$17)+(BB195*'pravidla turnaje'!$C$18)+'rozstřely-skore'!BB196)</f>
        <v/>
      </c>
      <c r="BC196" s="56" t="str">
        <f>IF(BC172="","",(BC186*'pravidla turnaje'!$C$9)+(BC187*'pravidla turnaje'!$C$10)+(BC188*'pravidla turnaje'!$C$11)+(BC189*'pravidla turnaje'!$C$12)+(BC190*'pravidla turnaje'!$C$13)+(BC191*'pravidla turnaje'!$C$14)+(BC192*'pravidla turnaje'!$C$15)+(BC193*'pravidla turnaje'!$C$16)+(BC194*'pravidla turnaje'!$C$17)+(BC195*'pravidla turnaje'!$C$18)+'rozstřely-skore'!BC196)</f>
        <v/>
      </c>
      <c r="BD196" s="56" t="str">
        <f>IF(BD172="","",(BD186*'pravidla turnaje'!$C$9)+(BD187*'pravidla turnaje'!$C$10)+(BD188*'pravidla turnaje'!$C$11)+(BD189*'pravidla turnaje'!$C$12)+(BD190*'pravidla turnaje'!$C$13)+(BD191*'pravidla turnaje'!$C$14)+(BD192*'pravidla turnaje'!$C$15)+(BD193*'pravidla turnaje'!$C$16)+(BD194*'pravidla turnaje'!$C$17)+(BD195*'pravidla turnaje'!$C$18)+'rozstřely-skore'!BD196)</f>
        <v/>
      </c>
      <c r="BE196" s="56" t="str">
        <f>IF(BE172="","",(BE186*'pravidla turnaje'!$C$9)+(BE187*'pravidla turnaje'!$C$10)+(BE188*'pravidla turnaje'!$C$11)+(BE189*'pravidla turnaje'!$C$12)+(BE190*'pravidla turnaje'!$C$13)+(BE191*'pravidla turnaje'!$C$14)+(BE192*'pravidla turnaje'!$C$15)+(BE193*'pravidla turnaje'!$C$16)+(BE194*'pravidla turnaje'!$C$17)+(BE195*'pravidla turnaje'!$C$18)+'rozstřely-skore'!BE196)</f>
        <v/>
      </c>
      <c r="BF196" s="57" t="str">
        <f>IF(BF172="","",(BF186*'pravidla turnaje'!$C$9)+(BF187*'pravidla turnaje'!$C$10)+(BF188*'pravidla turnaje'!$C$11)+(BF189*'pravidla turnaje'!$C$12)+(BF190*'pravidla turnaje'!$C$13)+(BF191*'pravidla turnaje'!$C$14)+(BF192*'pravidla turnaje'!$C$15)+(BF193*'pravidla turnaje'!$C$16)+(BF194*'pravidla turnaje'!$C$17)+(BF195*'pravidla turnaje'!$C$18)+'rozstřely-skore'!BF196)</f>
        <v/>
      </c>
      <c r="BG196" s="55" t="str">
        <f>IF(BG172="","",(BG186*'pravidla turnaje'!$C$9)+(BG187*'pravidla turnaje'!$C$10)+(BG188*'pravidla turnaje'!$C$11)+(BG189*'pravidla turnaje'!$C$12)+(BG190*'pravidla turnaje'!$C$13)+(BG191*'pravidla turnaje'!$C$14)+(BG192*'pravidla turnaje'!$C$15)+(BG193*'pravidla turnaje'!$C$16)+(BG194*'pravidla turnaje'!$C$17)+(BG195*'pravidla turnaje'!$C$18)+'rozstřely-skore'!BG196)</f>
        <v/>
      </c>
      <c r="BH196" s="56" t="str">
        <f>IF(BH172="","",(BH186*'pravidla turnaje'!$C$9)+(BH187*'pravidla turnaje'!$C$10)+(BH188*'pravidla turnaje'!$C$11)+(BH189*'pravidla turnaje'!$C$12)+(BH190*'pravidla turnaje'!$C$13)+(BH191*'pravidla turnaje'!$C$14)+(BH192*'pravidla turnaje'!$C$15)+(BH193*'pravidla turnaje'!$C$16)+(BH194*'pravidla turnaje'!$C$17)+(BH195*'pravidla turnaje'!$C$18)+'rozstřely-skore'!BH196)</f>
        <v/>
      </c>
      <c r="BI196" s="56" t="str">
        <f>IF(BI172="","",(BI186*'pravidla turnaje'!$C$9)+(BI187*'pravidla turnaje'!$C$10)+(BI188*'pravidla turnaje'!$C$11)+(BI189*'pravidla turnaje'!$C$12)+(BI190*'pravidla turnaje'!$C$13)+(BI191*'pravidla turnaje'!$C$14)+(BI192*'pravidla turnaje'!$C$15)+(BI193*'pravidla turnaje'!$C$16)+(BI194*'pravidla turnaje'!$C$17)+(BI195*'pravidla turnaje'!$C$18)+'rozstřely-skore'!BI196)</f>
        <v/>
      </c>
      <c r="BJ196" s="56" t="str">
        <f>IF(BJ172="","",(BJ186*'pravidla turnaje'!$C$9)+(BJ187*'pravidla turnaje'!$C$10)+(BJ188*'pravidla turnaje'!$C$11)+(BJ189*'pravidla turnaje'!$C$12)+(BJ190*'pravidla turnaje'!$C$13)+(BJ191*'pravidla turnaje'!$C$14)+(BJ192*'pravidla turnaje'!$C$15)+(BJ193*'pravidla turnaje'!$C$16)+(BJ194*'pravidla turnaje'!$C$17)+(BJ195*'pravidla turnaje'!$C$18)+'rozstřely-skore'!BJ196)</f>
        <v/>
      </c>
      <c r="BK196" s="56" t="str">
        <f>IF(BK172="","",(BK186*'pravidla turnaje'!$C$9)+(BK187*'pravidla turnaje'!$C$10)+(BK188*'pravidla turnaje'!$C$11)+(BK189*'pravidla turnaje'!$C$12)+(BK190*'pravidla turnaje'!$C$13)+(BK191*'pravidla turnaje'!$C$14)+(BK192*'pravidla turnaje'!$C$15)+(BK193*'pravidla turnaje'!$C$16)+(BK194*'pravidla turnaje'!$C$17)+(BK195*'pravidla turnaje'!$C$18)+'rozstřely-skore'!BK196)</f>
        <v/>
      </c>
      <c r="BL196" s="56" t="str">
        <f>IF(BL172="","",(BL186*'pravidla turnaje'!$C$9)+(BL187*'pravidla turnaje'!$C$10)+(BL188*'pravidla turnaje'!$C$11)+(BL189*'pravidla turnaje'!$C$12)+(BL190*'pravidla turnaje'!$C$13)+(BL191*'pravidla turnaje'!$C$14)+(BL192*'pravidla turnaje'!$C$15)+(BL193*'pravidla turnaje'!$C$16)+(BL194*'pravidla turnaje'!$C$17)+(BL195*'pravidla turnaje'!$C$18)+'rozstřely-skore'!BL196)</f>
        <v/>
      </c>
      <c r="BM196" s="56" t="str">
        <f>IF(BM172="","",(BM186*'pravidla turnaje'!$C$9)+(BM187*'pravidla turnaje'!$C$10)+(BM188*'pravidla turnaje'!$C$11)+(BM189*'pravidla turnaje'!$C$12)+(BM190*'pravidla turnaje'!$C$13)+(BM191*'pravidla turnaje'!$C$14)+(BM192*'pravidla turnaje'!$C$15)+(BM193*'pravidla turnaje'!$C$16)+(BM194*'pravidla turnaje'!$C$17)+(BM195*'pravidla turnaje'!$C$18)+'rozstřely-skore'!BM196)</f>
        <v/>
      </c>
      <c r="BN196" s="57" t="str">
        <f>IF(BN172="","",(BN186*'pravidla turnaje'!$C$9)+(BN187*'pravidla turnaje'!$C$10)+(BN188*'pravidla turnaje'!$C$11)+(BN189*'pravidla turnaje'!$C$12)+(BN190*'pravidla turnaje'!$C$13)+(BN191*'pravidla turnaje'!$C$14)+(BN192*'pravidla turnaje'!$C$15)+(BN193*'pravidla turnaje'!$C$16)+(BN194*'pravidla turnaje'!$C$17)+(BN195*'pravidla turnaje'!$C$18)+'rozstřely-skore'!BN196)</f>
        <v/>
      </c>
    </row>
    <row r="197" spans="1:66" ht="5.25" customHeight="1" x14ac:dyDescent="0.25"/>
    <row r="198" spans="1:66" ht="5.25" customHeight="1" x14ac:dyDescent="0.25"/>
    <row r="199" spans="1:66" ht="5.25" customHeight="1" x14ac:dyDescent="0.25"/>
    <row r="200" spans="1:66" ht="5.25" customHeight="1" thickBot="1" x14ac:dyDescent="0.3"/>
    <row r="201" spans="1:66" ht="15.75" x14ac:dyDescent="0.25">
      <c r="A201" s="2115" t="str">
        <f>CONCATENATE("skupina ",VLOOKUP(C201-1,'pravidla turnaje'!$A$64:$B$83,2,0))</f>
        <v>skupina F</v>
      </c>
      <c r="B201" s="2116"/>
      <c r="C201" s="80">
        <v>61</v>
      </c>
      <c r="D201" s="81">
        <v>62</v>
      </c>
      <c r="E201" s="81">
        <v>63</v>
      </c>
      <c r="F201" s="81">
        <v>64</v>
      </c>
      <c r="G201" s="81">
        <v>65</v>
      </c>
      <c r="H201" s="81">
        <v>66</v>
      </c>
      <c r="I201" s="81">
        <v>67</v>
      </c>
      <c r="J201" s="81">
        <v>68</v>
      </c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</row>
    <row r="202" spans="1:66" ht="15.75" x14ac:dyDescent="0.25">
      <c r="A202" s="2118" t="s">
        <v>22</v>
      </c>
      <c r="B202" s="2118"/>
      <c r="C202" s="76">
        <f>VLOOKUP(C$201,Tabulka!$B$4:$Q$239,11,0)</f>
        <v>5</v>
      </c>
      <c r="D202" s="76">
        <f>VLOOKUP(D$201,Tabulka!$B$4:$Q$239,11,0)</f>
        <v>2</v>
      </c>
      <c r="E202" s="76">
        <f>VLOOKUP(E$201,Tabulka!$B$4:$Q$239,11,0)</f>
        <v>2</v>
      </c>
      <c r="F202" s="76">
        <f>VLOOKUP(F$201,Tabulka!$B$4:$Q$239,11,0)</f>
        <v>2</v>
      </c>
      <c r="G202" s="76">
        <f>VLOOKUP(G$201,Tabulka!$B$4:$Q$239,11,0)</f>
        <v>0</v>
      </c>
      <c r="H202" s="76">
        <f>VLOOKUP(H$201,Tabulka!$B$4:$Q$239,11,0)</f>
        <v>4</v>
      </c>
      <c r="I202" s="76" t="str">
        <f>VLOOKUP(I$201,Tabulka!$B$4:$Q$239,11,0)</f>
        <v/>
      </c>
      <c r="J202" s="76" t="str">
        <f>VLOOKUP(J$201,Tabulka!$B$4:$Q$239,11,0)</f>
        <v/>
      </c>
      <c r="K202" s="39"/>
      <c r="L202" s="39"/>
      <c r="M202" s="39"/>
      <c r="N202" s="39"/>
      <c r="O202" s="39"/>
      <c r="P202" s="39"/>
      <c r="Q202" s="39"/>
      <c r="R202" s="39"/>
    </row>
    <row r="203" spans="1:66" ht="15.75" x14ac:dyDescent="0.25">
      <c r="A203" s="2118" t="s">
        <v>23</v>
      </c>
      <c r="B203" s="2118"/>
      <c r="C203" s="76">
        <f>VLOOKUP(C$201,Tabulka!$B$4:$Q$239,12,0)</f>
        <v>10</v>
      </c>
      <c r="D203" s="76">
        <f>VLOOKUP(D$201,Tabulka!$B$4:$Q$239,12,0)</f>
        <v>5</v>
      </c>
      <c r="E203" s="76">
        <f>VLOOKUP(E$201,Tabulka!$B$4:$Q$239,12,0)</f>
        <v>4</v>
      </c>
      <c r="F203" s="76">
        <f>VLOOKUP(F$201,Tabulka!$B$4:$Q$239,12,0)</f>
        <v>4</v>
      </c>
      <c r="G203" s="76">
        <f>VLOOKUP(G$201,Tabulka!$B$4:$Q$239,12,0)</f>
        <v>2</v>
      </c>
      <c r="H203" s="76">
        <f>VLOOKUP(H$201,Tabulka!$B$4:$Q$239,12,0)</f>
        <v>9</v>
      </c>
      <c r="I203" s="76" t="str">
        <f>VLOOKUP(I$201,Tabulka!$B$4:$Q$239,12,0)</f>
        <v/>
      </c>
      <c r="J203" s="76" t="str">
        <f>VLOOKUP(J$201,Tabulka!$B$4:$Q$239,12,0)</f>
        <v/>
      </c>
      <c r="K203" s="39"/>
      <c r="L203" s="39"/>
      <c r="M203" s="39"/>
      <c r="N203" s="39"/>
      <c r="O203" s="39"/>
      <c r="P203" s="39"/>
      <c r="Q203" s="39"/>
      <c r="R203" s="39"/>
    </row>
    <row r="204" spans="1:66" ht="15.75" x14ac:dyDescent="0.25">
      <c r="A204" s="2118" t="s">
        <v>24</v>
      </c>
      <c r="B204" s="2118"/>
      <c r="C204" s="76">
        <f>VLOOKUP(C$201,Tabulka!$B$4:$Q$239,13,0)</f>
        <v>1</v>
      </c>
      <c r="D204" s="76">
        <f>VLOOKUP(D$201,Tabulka!$B$4:$Q$239,13,0)</f>
        <v>7</v>
      </c>
      <c r="E204" s="76">
        <f>VLOOKUP(E$201,Tabulka!$B$4:$Q$239,13,0)</f>
        <v>6</v>
      </c>
      <c r="F204" s="76">
        <f>VLOOKUP(F$201,Tabulka!$B$4:$Q$239,13,0)</f>
        <v>7</v>
      </c>
      <c r="G204" s="76">
        <f>VLOOKUP(G$201,Tabulka!$B$4:$Q$239,13,0)</f>
        <v>10</v>
      </c>
      <c r="H204" s="76">
        <f>VLOOKUP(H$201,Tabulka!$B$4:$Q$239,13,0)</f>
        <v>3</v>
      </c>
      <c r="I204" s="76" t="str">
        <f>VLOOKUP(I$201,Tabulka!$B$4:$Q$239,13,0)</f>
        <v/>
      </c>
      <c r="J204" s="76" t="str">
        <f>VLOOKUP(J$201,Tabulka!$B$4:$Q$239,13,0)</f>
        <v/>
      </c>
      <c r="K204" s="39"/>
      <c r="L204" s="39"/>
      <c r="M204" s="39"/>
      <c r="N204" s="39"/>
      <c r="O204" s="39"/>
      <c r="P204" s="39"/>
      <c r="Q204" s="39"/>
      <c r="R204" s="39"/>
    </row>
    <row r="205" spans="1:66" ht="15.75" x14ac:dyDescent="0.25">
      <c r="A205" s="2118" t="s">
        <v>8</v>
      </c>
      <c r="B205" s="2118"/>
      <c r="C205" s="76">
        <f>VLOOKUP(C$201,Tabulka!$B$4:$Q$239,14,0)</f>
        <v>9</v>
      </c>
      <c r="D205" s="76">
        <f>VLOOKUP(D$201,Tabulka!$B$4:$Q$239,14,0)</f>
        <v>-2</v>
      </c>
      <c r="E205" s="76">
        <f>VLOOKUP(E$201,Tabulka!$B$4:$Q$239,14,0)</f>
        <v>-2</v>
      </c>
      <c r="F205" s="76">
        <f>VLOOKUP(F$201,Tabulka!$B$4:$Q$239,14,0)</f>
        <v>-3</v>
      </c>
      <c r="G205" s="76">
        <f>VLOOKUP(G$201,Tabulka!$B$4:$Q$239,14,0)</f>
        <v>-8</v>
      </c>
      <c r="H205" s="76">
        <f>VLOOKUP(H$201,Tabulka!$B$4:$Q$239,14,0)</f>
        <v>6</v>
      </c>
      <c r="I205" s="76" t="str">
        <f>VLOOKUP(I$201,Tabulka!$B$4:$Q$239,14,0)</f>
        <v/>
      </c>
      <c r="J205" s="76" t="str">
        <f>VLOOKUP(J$201,Tabulka!$B$4:$Q$239,14,0)</f>
        <v/>
      </c>
      <c r="K205" s="40"/>
      <c r="L205" s="40"/>
      <c r="M205" s="40"/>
      <c r="N205" s="40"/>
      <c r="O205" s="40"/>
      <c r="P205" s="40"/>
      <c r="Q205" s="40"/>
      <c r="R205" s="40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</row>
    <row r="206" spans="1:66" ht="37.5" customHeight="1" x14ac:dyDescent="0.25">
      <c r="A206" s="2118" t="s">
        <v>135</v>
      </c>
      <c r="B206" s="2118"/>
      <c r="C206" s="77">
        <f>IFERROR(IF(C204=0,MAX($C$43:$J$43)+1,C203/C204),"")</f>
        <v>10</v>
      </c>
      <c r="D206" s="77">
        <f t="shared" ref="D206:J206" si="519">IFERROR(IF(D204=0,MAX($C$43:$J$43)+1,D203/D204),"")</f>
        <v>0.7142857142857143</v>
      </c>
      <c r="E206" s="77">
        <f t="shared" si="519"/>
        <v>0.66666666666666663</v>
      </c>
      <c r="F206" s="77">
        <f t="shared" si="519"/>
        <v>0.5714285714285714</v>
      </c>
      <c r="G206" s="77">
        <f t="shared" si="519"/>
        <v>0.2</v>
      </c>
      <c r="H206" s="77">
        <f t="shared" si="519"/>
        <v>3</v>
      </c>
      <c r="I206" s="77" t="str">
        <f t="shared" si="519"/>
        <v/>
      </c>
      <c r="J206" s="77" t="str">
        <f t="shared" si="519"/>
        <v/>
      </c>
      <c r="K206" s="40"/>
      <c r="L206" s="40"/>
      <c r="M206" s="40"/>
      <c r="N206" s="40"/>
      <c r="O206" s="40"/>
      <c r="P206" s="40"/>
      <c r="Q206" s="40"/>
      <c r="R206" s="40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</row>
    <row r="207" spans="1:66" ht="76.5" customHeight="1" x14ac:dyDescent="0.25">
      <c r="A207" s="2109" t="s">
        <v>33</v>
      </c>
      <c r="B207" s="2110"/>
      <c r="C207" s="79">
        <f t="shared" ref="C207:J207" ca="1" si="520">IF(MIN(C236,K236,S236,AA236,AI236,AQ236,AY236,BG236)=0,MAX($C236:$BN236)+1,MIN(C236,K236,S236,AA236,AI236,AQ236,AY236,BG236))</f>
        <v>11111111</v>
      </c>
      <c r="D207" s="79">
        <f t="shared" ca="1" si="520"/>
        <v>31133354</v>
      </c>
      <c r="E207" s="79">
        <f t="shared" ca="1" si="520"/>
        <v>31131133</v>
      </c>
      <c r="F207" s="79">
        <f t="shared" ca="1" si="520"/>
        <v>31152245</v>
      </c>
      <c r="G207" s="79">
        <f t="shared" ca="1" si="520"/>
        <v>61161165</v>
      </c>
      <c r="H207" s="79">
        <f t="shared" ca="1" si="520"/>
        <v>21121122</v>
      </c>
      <c r="I207" s="79">
        <f t="shared" ca="1" si="520"/>
        <v>61161166</v>
      </c>
      <c r="J207" s="79">
        <f t="shared" ca="1" si="520"/>
        <v>61161166</v>
      </c>
    </row>
    <row r="208" spans="1:66" ht="21" customHeight="1" thickBot="1" x14ac:dyDescent="0.3">
      <c r="A208" s="2111" t="s">
        <v>25</v>
      </c>
      <c r="B208" s="2112"/>
      <c r="C208" s="52">
        <f t="shared" ref="C208:J208" ca="1" si="521">RANK(C207,$C207:$J207,1)</f>
        <v>1</v>
      </c>
      <c r="D208" s="53">
        <f t="shared" ca="1" si="521"/>
        <v>4</v>
      </c>
      <c r="E208" s="53">
        <f t="shared" ca="1" si="521"/>
        <v>3</v>
      </c>
      <c r="F208" s="53">
        <f t="shared" ca="1" si="521"/>
        <v>5</v>
      </c>
      <c r="G208" s="53">
        <f t="shared" ca="1" si="521"/>
        <v>6</v>
      </c>
      <c r="H208" s="53">
        <f t="shared" ca="1" si="521"/>
        <v>2</v>
      </c>
      <c r="I208" s="53">
        <f t="shared" ca="1" si="521"/>
        <v>7</v>
      </c>
      <c r="J208" s="54">
        <f t="shared" ca="1" si="521"/>
        <v>7</v>
      </c>
    </row>
    <row r="209" spans="1:66" x14ac:dyDescent="0.25">
      <c r="A209" s="66"/>
      <c r="C209" s="34">
        <v>1</v>
      </c>
      <c r="D209" s="48">
        <f t="shared" ref="D209:J209" si="522">C209</f>
        <v>1</v>
      </c>
      <c r="E209" s="48">
        <f t="shared" si="522"/>
        <v>1</v>
      </c>
      <c r="F209" s="48">
        <f t="shared" si="522"/>
        <v>1</v>
      </c>
      <c r="G209" s="48">
        <f t="shared" si="522"/>
        <v>1</v>
      </c>
      <c r="H209" s="48">
        <f t="shared" si="522"/>
        <v>1</v>
      </c>
      <c r="I209" s="48">
        <f t="shared" si="522"/>
        <v>1</v>
      </c>
      <c r="J209" s="48">
        <f t="shared" si="522"/>
        <v>1</v>
      </c>
      <c r="K209" s="35">
        <v>2</v>
      </c>
      <c r="L209" s="48">
        <f t="shared" ref="L209:R209" si="523">K209</f>
        <v>2</v>
      </c>
      <c r="M209" s="48">
        <f t="shared" si="523"/>
        <v>2</v>
      </c>
      <c r="N209" s="48">
        <f t="shared" si="523"/>
        <v>2</v>
      </c>
      <c r="O209" s="48">
        <f t="shared" si="523"/>
        <v>2</v>
      </c>
      <c r="P209" s="48">
        <f t="shared" si="523"/>
        <v>2</v>
      </c>
      <c r="Q209" s="48">
        <f t="shared" si="523"/>
        <v>2</v>
      </c>
      <c r="R209" s="48">
        <f t="shared" si="523"/>
        <v>2</v>
      </c>
      <c r="S209" s="25">
        <v>3</v>
      </c>
      <c r="T209" s="48">
        <f t="shared" ref="T209:Z209" si="524">S209</f>
        <v>3</v>
      </c>
      <c r="U209" s="48">
        <f t="shared" si="524"/>
        <v>3</v>
      </c>
      <c r="V209" s="48">
        <f t="shared" si="524"/>
        <v>3</v>
      </c>
      <c r="W209" s="48">
        <f t="shared" si="524"/>
        <v>3</v>
      </c>
      <c r="X209" s="48">
        <f t="shared" si="524"/>
        <v>3</v>
      </c>
      <c r="Y209" s="48">
        <f t="shared" si="524"/>
        <v>3</v>
      </c>
      <c r="Z209" s="48">
        <f t="shared" si="524"/>
        <v>3</v>
      </c>
      <c r="AA209" s="25">
        <v>4</v>
      </c>
      <c r="AB209" s="48">
        <f t="shared" ref="AB209:AH209" si="525">AA209</f>
        <v>4</v>
      </c>
      <c r="AC209" s="48">
        <f t="shared" si="525"/>
        <v>4</v>
      </c>
      <c r="AD209" s="48">
        <f t="shared" si="525"/>
        <v>4</v>
      </c>
      <c r="AE209" s="48">
        <f t="shared" si="525"/>
        <v>4</v>
      </c>
      <c r="AF209" s="48">
        <f t="shared" si="525"/>
        <v>4</v>
      </c>
      <c r="AG209" s="48">
        <f t="shared" si="525"/>
        <v>4</v>
      </c>
      <c r="AH209" s="48">
        <f t="shared" si="525"/>
        <v>4</v>
      </c>
      <c r="AI209" s="25">
        <v>5</v>
      </c>
      <c r="AJ209" s="48">
        <f t="shared" ref="AJ209:AP209" si="526">AI209</f>
        <v>5</v>
      </c>
      <c r="AK209" s="48">
        <f t="shared" si="526"/>
        <v>5</v>
      </c>
      <c r="AL209" s="48">
        <f t="shared" si="526"/>
        <v>5</v>
      </c>
      <c r="AM209" s="48">
        <f t="shared" si="526"/>
        <v>5</v>
      </c>
      <c r="AN209" s="48">
        <f t="shared" si="526"/>
        <v>5</v>
      </c>
      <c r="AO209" s="48">
        <f t="shared" si="526"/>
        <v>5</v>
      </c>
      <c r="AP209" s="48">
        <f t="shared" si="526"/>
        <v>5</v>
      </c>
      <c r="AQ209" s="25">
        <v>6</v>
      </c>
      <c r="AR209" s="48">
        <f t="shared" ref="AR209:AX209" si="527">AQ209</f>
        <v>6</v>
      </c>
      <c r="AS209" s="48">
        <f t="shared" si="527"/>
        <v>6</v>
      </c>
      <c r="AT209" s="48">
        <f t="shared" si="527"/>
        <v>6</v>
      </c>
      <c r="AU209" s="48">
        <f t="shared" si="527"/>
        <v>6</v>
      </c>
      <c r="AV209" s="48">
        <f t="shared" si="527"/>
        <v>6</v>
      </c>
      <c r="AW209" s="48">
        <f t="shared" si="527"/>
        <v>6</v>
      </c>
      <c r="AX209" s="48">
        <f t="shared" si="527"/>
        <v>6</v>
      </c>
      <c r="AY209" s="25">
        <v>7</v>
      </c>
      <c r="AZ209" s="48">
        <f t="shared" ref="AZ209:BF209" si="528">AY209</f>
        <v>7</v>
      </c>
      <c r="BA209" s="48">
        <f t="shared" si="528"/>
        <v>7</v>
      </c>
      <c r="BB209" s="48">
        <f t="shared" si="528"/>
        <v>7</v>
      </c>
      <c r="BC209" s="48">
        <f t="shared" si="528"/>
        <v>7</v>
      </c>
      <c r="BD209" s="48">
        <f t="shared" si="528"/>
        <v>7</v>
      </c>
      <c r="BE209" s="48">
        <f t="shared" si="528"/>
        <v>7</v>
      </c>
      <c r="BF209" s="48">
        <f t="shared" si="528"/>
        <v>7</v>
      </c>
      <c r="BG209" s="25">
        <v>8</v>
      </c>
      <c r="BH209" s="48">
        <f t="shared" ref="BH209:BN209" si="529">BG209</f>
        <v>8</v>
      </c>
      <c r="BI209" s="48">
        <f t="shared" si="529"/>
        <v>8</v>
      </c>
      <c r="BJ209" s="48">
        <f t="shared" si="529"/>
        <v>8</v>
      </c>
      <c r="BK209" s="48">
        <f t="shared" si="529"/>
        <v>8</v>
      </c>
      <c r="BL209" s="48">
        <f t="shared" si="529"/>
        <v>8</v>
      </c>
      <c r="BM209" s="48">
        <f t="shared" si="529"/>
        <v>8</v>
      </c>
      <c r="BN209" s="48">
        <f t="shared" si="529"/>
        <v>8</v>
      </c>
    </row>
    <row r="210" spans="1:66" ht="15.75" thickBot="1" x14ac:dyDescent="0.3">
      <c r="A210" s="66"/>
      <c r="C210" s="58">
        <f>C201</f>
        <v>61</v>
      </c>
      <c r="D210" s="58">
        <f t="shared" ref="D210:J210" si="530">D201</f>
        <v>62</v>
      </c>
      <c r="E210" s="58">
        <f t="shared" si="530"/>
        <v>63</v>
      </c>
      <c r="F210" s="58">
        <f t="shared" si="530"/>
        <v>64</v>
      </c>
      <c r="G210" s="58">
        <f t="shared" si="530"/>
        <v>65</v>
      </c>
      <c r="H210" s="58">
        <f t="shared" si="530"/>
        <v>66</v>
      </c>
      <c r="I210" s="58">
        <f t="shared" si="530"/>
        <v>67</v>
      </c>
      <c r="J210" s="58">
        <f t="shared" si="530"/>
        <v>68</v>
      </c>
      <c r="K210" s="58">
        <f t="shared" ref="K210:AP210" si="531">C210</f>
        <v>61</v>
      </c>
      <c r="L210" s="58">
        <f t="shared" si="531"/>
        <v>62</v>
      </c>
      <c r="M210" s="58">
        <f t="shared" si="531"/>
        <v>63</v>
      </c>
      <c r="N210" s="58">
        <f t="shared" si="531"/>
        <v>64</v>
      </c>
      <c r="O210" s="58">
        <f t="shared" si="531"/>
        <v>65</v>
      </c>
      <c r="P210" s="58">
        <f t="shared" si="531"/>
        <v>66</v>
      </c>
      <c r="Q210" s="58">
        <f t="shared" si="531"/>
        <v>67</v>
      </c>
      <c r="R210" s="58">
        <f t="shared" si="531"/>
        <v>68</v>
      </c>
      <c r="S210" s="58">
        <f t="shared" si="531"/>
        <v>61</v>
      </c>
      <c r="T210" s="58">
        <f t="shared" si="531"/>
        <v>62</v>
      </c>
      <c r="U210" s="58">
        <f t="shared" si="531"/>
        <v>63</v>
      </c>
      <c r="V210" s="58">
        <f t="shared" si="531"/>
        <v>64</v>
      </c>
      <c r="W210" s="58">
        <f t="shared" si="531"/>
        <v>65</v>
      </c>
      <c r="X210" s="58">
        <f t="shared" si="531"/>
        <v>66</v>
      </c>
      <c r="Y210" s="58">
        <f t="shared" si="531"/>
        <v>67</v>
      </c>
      <c r="Z210" s="58">
        <f t="shared" si="531"/>
        <v>68</v>
      </c>
      <c r="AA210" s="58">
        <f t="shared" si="531"/>
        <v>61</v>
      </c>
      <c r="AB210" s="58">
        <f t="shared" si="531"/>
        <v>62</v>
      </c>
      <c r="AC210" s="58">
        <f t="shared" si="531"/>
        <v>63</v>
      </c>
      <c r="AD210" s="58">
        <f t="shared" si="531"/>
        <v>64</v>
      </c>
      <c r="AE210" s="58">
        <f t="shared" si="531"/>
        <v>65</v>
      </c>
      <c r="AF210" s="58">
        <f t="shared" si="531"/>
        <v>66</v>
      </c>
      <c r="AG210" s="58">
        <f t="shared" si="531"/>
        <v>67</v>
      </c>
      <c r="AH210" s="58">
        <f t="shared" si="531"/>
        <v>68</v>
      </c>
      <c r="AI210" s="58">
        <f t="shared" si="531"/>
        <v>61</v>
      </c>
      <c r="AJ210" s="58">
        <f t="shared" si="531"/>
        <v>62</v>
      </c>
      <c r="AK210" s="58">
        <f t="shared" si="531"/>
        <v>63</v>
      </c>
      <c r="AL210" s="58">
        <f t="shared" si="531"/>
        <v>64</v>
      </c>
      <c r="AM210" s="58">
        <f t="shared" si="531"/>
        <v>65</v>
      </c>
      <c r="AN210" s="58">
        <f t="shared" si="531"/>
        <v>66</v>
      </c>
      <c r="AO210" s="58">
        <f t="shared" si="531"/>
        <v>67</v>
      </c>
      <c r="AP210" s="58">
        <f t="shared" si="531"/>
        <v>68</v>
      </c>
      <c r="AQ210" s="58">
        <f t="shared" ref="AQ210:BN210" si="532">AI210</f>
        <v>61</v>
      </c>
      <c r="AR210" s="58">
        <f t="shared" si="532"/>
        <v>62</v>
      </c>
      <c r="AS210" s="58">
        <f t="shared" si="532"/>
        <v>63</v>
      </c>
      <c r="AT210" s="58">
        <f t="shared" si="532"/>
        <v>64</v>
      </c>
      <c r="AU210" s="58">
        <f t="shared" si="532"/>
        <v>65</v>
      </c>
      <c r="AV210" s="58">
        <f t="shared" si="532"/>
        <v>66</v>
      </c>
      <c r="AW210" s="58">
        <f t="shared" si="532"/>
        <v>67</v>
      </c>
      <c r="AX210" s="58">
        <f t="shared" si="532"/>
        <v>68</v>
      </c>
      <c r="AY210" s="58">
        <f t="shared" si="532"/>
        <v>61</v>
      </c>
      <c r="AZ210" s="58">
        <f t="shared" si="532"/>
        <v>62</v>
      </c>
      <c r="BA210" s="58">
        <f t="shared" si="532"/>
        <v>63</v>
      </c>
      <c r="BB210" s="58">
        <f t="shared" si="532"/>
        <v>64</v>
      </c>
      <c r="BC210" s="58">
        <f t="shared" si="532"/>
        <v>65</v>
      </c>
      <c r="BD210" s="58">
        <f t="shared" si="532"/>
        <v>66</v>
      </c>
      <c r="BE210" s="58">
        <f t="shared" si="532"/>
        <v>67</v>
      </c>
      <c r="BF210" s="58">
        <f t="shared" si="532"/>
        <v>68</v>
      </c>
      <c r="BG210" s="58">
        <f t="shared" si="532"/>
        <v>61</v>
      </c>
      <c r="BH210" s="58">
        <f t="shared" si="532"/>
        <v>62</v>
      </c>
      <c r="BI210" s="58">
        <f t="shared" si="532"/>
        <v>63</v>
      </c>
      <c r="BJ210" s="58">
        <f t="shared" si="532"/>
        <v>64</v>
      </c>
      <c r="BK210" s="58">
        <f t="shared" si="532"/>
        <v>65</v>
      </c>
      <c r="BL210" s="58">
        <f t="shared" si="532"/>
        <v>66</v>
      </c>
      <c r="BM210" s="58">
        <f t="shared" si="532"/>
        <v>67</v>
      </c>
      <c r="BN210" s="58">
        <f t="shared" si="532"/>
        <v>68</v>
      </c>
    </row>
    <row r="211" spans="1:66" x14ac:dyDescent="0.25">
      <c r="A211" s="2113"/>
      <c r="B211" s="2114"/>
      <c r="C211" s="26" t="s">
        <v>18</v>
      </c>
      <c r="D211" s="7" t="s">
        <v>18</v>
      </c>
      <c r="E211" s="7" t="s">
        <v>18</v>
      </c>
      <c r="F211" s="7" t="s">
        <v>18</v>
      </c>
      <c r="G211" s="7" t="s">
        <v>18</v>
      </c>
      <c r="H211" s="7" t="s">
        <v>18</v>
      </c>
      <c r="I211" s="7" t="s">
        <v>18</v>
      </c>
      <c r="J211" s="8" t="s">
        <v>18</v>
      </c>
      <c r="K211" s="26" t="s">
        <v>18</v>
      </c>
      <c r="L211" s="7" t="s">
        <v>18</v>
      </c>
      <c r="M211" s="7" t="s">
        <v>18</v>
      </c>
      <c r="N211" s="7" t="s">
        <v>18</v>
      </c>
      <c r="O211" s="7" t="s">
        <v>18</v>
      </c>
      <c r="P211" s="7" t="s">
        <v>18</v>
      </c>
      <c r="Q211" s="7" t="s">
        <v>18</v>
      </c>
      <c r="R211" s="8" t="s">
        <v>18</v>
      </c>
      <c r="S211" s="26" t="s">
        <v>18</v>
      </c>
      <c r="T211" s="7" t="s">
        <v>18</v>
      </c>
      <c r="U211" s="7" t="s">
        <v>18</v>
      </c>
      <c r="V211" s="7" t="s">
        <v>18</v>
      </c>
      <c r="W211" s="7" t="s">
        <v>18</v>
      </c>
      <c r="X211" s="7" t="s">
        <v>18</v>
      </c>
      <c r="Y211" s="7" t="s">
        <v>18</v>
      </c>
      <c r="Z211" s="8" t="s">
        <v>18</v>
      </c>
      <c r="AA211" s="26" t="s">
        <v>18</v>
      </c>
      <c r="AB211" s="7" t="s">
        <v>18</v>
      </c>
      <c r="AC211" s="7" t="s">
        <v>18</v>
      </c>
      <c r="AD211" s="7" t="s">
        <v>18</v>
      </c>
      <c r="AE211" s="7" t="s">
        <v>18</v>
      </c>
      <c r="AF211" s="7" t="s">
        <v>18</v>
      </c>
      <c r="AG211" s="7" t="s">
        <v>18</v>
      </c>
      <c r="AH211" s="8" t="s">
        <v>18</v>
      </c>
      <c r="AI211" s="26" t="s">
        <v>18</v>
      </c>
      <c r="AJ211" s="7" t="s">
        <v>18</v>
      </c>
      <c r="AK211" s="7" t="s">
        <v>18</v>
      </c>
      <c r="AL211" s="7" t="s">
        <v>18</v>
      </c>
      <c r="AM211" s="7" t="s">
        <v>18</v>
      </c>
      <c r="AN211" s="7" t="s">
        <v>18</v>
      </c>
      <c r="AO211" s="7" t="s">
        <v>18</v>
      </c>
      <c r="AP211" s="8" t="s">
        <v>18</v>
      </c>
      <c r="AQ211" s="26" t="s">
        <v>18</v>
      </c>
      <c r="AR211" s="7" t="s">
        <v>18</v>
      </c>
      <c r="AS211" s="7" t="s">
        <v>18</v>
      </c>
      <c r="AT211" s="7" t="s">
        <v>18</v>
      </c>
      <c r="AU211" s="7" t="s">
        <v>18</v>
      </c>
      <c r="AV211" s="7" t="s">
        <v>18</v>
      </c>
      <c r="AW211" s="7" t="s">
        <v>18</v>
      </c>
      <c r="AX211" s="8" t="s">
        <v>18</v>
      </c>
      <c r="AY211" s="26" t="s">
        <v>18</v>
      </c>
      <c r="AZ211" s="7" t="s">
        <v>18</v>
      </c>
      <c r="BA211" s="7" t="s">
        <v>18</v>
      </c>
      <c r="BB211" s="7" t="s">
        <v>18</v>
      </c>
      <c r="BC211" s="7" t="s">
        <v>18</v>
      </c>
      <c r="BD211" s="7" t="s">
        <v>18</v>
      </c>
      <c r="BE211" s="7" t="s">
        <v>18</v>
      </c>
      <c r="BF211" s="8" t="s">
        <v>18</v>
      </c>
      <c r="BG211" s="26" t="s">
        <v>18</v>
      </c>
      <c r="BH211" s="7" t="s">
        <v>18</v>
      </c>
      <c r="BI211" s="7" t="s">
        <v>18</v>
      </c>
      <c r="BJ211" s="7" t="s">
        <v>18</v>
      </c>
      <c r="BK211" s="7" t="s">
        <v>18</v>
      </c>
      <c r="BL211" s="7" t="s">
        <v>18</v>
      </c>
      <c r="BM211" s="7" t="s">
        <v>18</v>
      </c>
      <c r="BN211" s="8" t="s">
        <v>18</v>
      </c>
    </row>
    <row r="212" spans="1:66" x14ac:dyDescent="0.25">
      <c r="A212" s="2098"/>
      <c r="B212" s="2099"/>
      <c r="C212" s="978">
        <f>IF(VLOOKUP(C210,Tabulka!$B$4:$Y$239,16,0)=C209,C210,"")</f>
        <v>61</v>
      </c>
      <c r="D212" s="979" t="str">
        <f>IF(VLOOKUP(D210,Tabulka!$B$4:$Y$239,16,0)=D209,D210,"")</f>
        <v/>
      </c>
      <c r="E212" s="979" t="str">
        <f>IF(VLOOKUP(E210,Tabulka!$B$4:$Y$239,16,0)=E209,E210,"")</f>
        <v/>
      </c>
      <c r="F212" s="979" t="str">
        <f>IF(VLOOKUP(F210,Tabulka!$B$4:$Y$239,16,0)=F209,F210,"")</f>
        <v/>
      </c>
      <c r="G212" s="979" t="str">
        <f>IF(VLOOKUP(G210,Tabulka!$B$4:$Y$239,16,0)=G209,G210,"")</f>
        <v/>
      </c>
      <c r="H212" s="979" t="str">
        <f>IF(VLOOKUP(H210,Tabulka!$B$4:$Y$239,16,0)=H209,H210,"")</f>
        <v/>
      </c>
      <c r="I212" s="979" t="str">
        <f>IF(VLOOKUP(I210,Tabulka!$B$4:$Y$239,16,0)=I209,I210,"")</f>
        <v/>
      </c>
      <c r="J212" s="980" t="str">
        <f>IF(VLOOKUP(J210,Tabulka!$B$4:$Y$239,16,0)=J209,J210,"")</f>
        <v/>
      </c>
      <c r="K212" s="978" t="str">
        <f>IF(VLOOKUP(K210,Tabulka!$B$4:$Y$239,16,0)=K209,K210,"")</f>
        <v/>
      </c>
      <c r="L212" s="979" t="str">
        <f>IF(VLOOKUP(L210,Tabulka!$B$4:$Y$239,16,0)=L209,L210,"")</f>
        <v/>
      </c>
      <c r="M212" s="979" t="str">
        <f>IF(VLOOKUP(M210,Tabulka!$B$4:$Y$239,16,0)=M209,M210,"")</f>
        <v/>
      </c>
      <c r="N212" s="979" t="str">
        <f>IF(VLOOKUP(N210,Tabulka!$B$4:$Y$239,16,0)=N209,N210,"")</f>
        <v/>
      </c>
      <c r="O212" s="979" t="str">
        <f>IF(VLOOKUP(O210,Tabulka!$B$4:$Y$239,16,0)=O209,O210,"")</f>
        <v/>
      </c>
      <c r="P212" s="979">
        <f>IF(VLOOKUP(P210,Tabulka!$B$4:$Y$239,16,0)=P209,P210,"")</f>
        <v>66</v>
      </c>
      <c r="Q212" s="979" t="str">
        <f>IF(VLOOKUP(Q210,Tabulka!$B$4:$Y$239,16,0)=Q209,Q210,"")</f>
        <v/>
      </c>
      <c r="R212" s="980" t="str">
        <f>IF(VLOOKUP(R210,Tabulka!$B$4:$Y$239,16,0)=R209,R210,"")</f>
        <v/>
      </c>
      <c r="S212" s="978" t="str">
        <f>IF(VLOOKUP(S210,Tabulka!$B$4:$Y$239,16,0)=S209,S210,"")</f>
        <v/>
      </c>
      <c r="T212" s="979">
        <f>IF(VLOOKUP(T210,Tabulka!$B$4:$Y$239,16,0)=T209,T210,"")</f>
        <v>62</v>
      </c>
      <c r="U212" s="979">
        <f>IF(VLOOKUP(U210,Tabulka!$B$4:$Y$239,16,0)=U209,U210,"")</f>
        <v>63</v>
      </c>
      <c r="V212" s="979">
        <f>IF(VLOOKUP(V210,Tabulka!$B$4:$Y$239,16,0)=V209,V210,"")</f>
        <v>64</v>
      </c>
      <c r="W212" s="979" t="str">
        <f>IF(VLOOKUP(W210,Tabulka!$B$4:$Y$239,16,0)=W209,W210,"")</f>
        <v/>
      </c>
      <c r="X212" s="979" t="str">
        <f>IF(VLOOKUP(X210,Tabulka!$B$4:$Y$239,16,0)=X209,X210,"")</f>
        <v/>
      </c>
      <c r="Y212" s="979" t="str">
        <f>IF(VLOOKUP(Y210,Tabulka!$B$4:$Y$239,16,0)=Y209,Y210,"")</f>
        <v/>
      </c>
      <c r="Z212" s="980" t="str">
        <f>IF(VLOOKUP(Z210,Tabulka!$B$4:$Y$239,16,0)=Z209,Z210,"")</f>
        <v/>
      </c>
      <c r="AA212" s="978" t="str">
        <f>IF(VLOOKUP(AA210,Tabulka!$B$4:$Y$239,16,0)=AA209,AA210,"")</f>
        <v/>
      </c>
      <c r="AB212" s="979" t="str">
        <f>IF(VLOOKUP(AB210,Tabulka!$B$4:$Y$239,16,0)=AB209,AB210,"")</f>
        <v/>
      </c>
      <c r="AC212" s="979" t="str">
        <f>IF(VLOOKUP(AC210,Tabulka!$B$4:$Y$239,16,0)=AC209,AC210,"")</f>
        <v/>
      </c>
      <c r="AD212" s="979" t="str">
        <f>IF(VLOOKUP(AD210,Tabulka!$B$4:$Y$239,16,0)=AD209,AD210,"")</f>
        <v/>
      </c>
      <c r="AE212" s="979" t="str">
        <f>IF(VLOOKUP(AE210,Tabulka!$B$4:$Y$239,16,0)=AE209,AE210,"")</f>
        <v/>
      </c>
      <c r="AF212" s="979" t="str">
        <f>IF(VLOOKUP(AF210,Tabulka!$B$4:$Y$239,16,0)=AF209,AF210,"")</f>
        <v/>
      </c>
      <c r="AG212" s="979" t="str">
        <f>IF(VLOOKUP(AG210,Tabulka!$B$4:$Y$239,16,0)=AG209,AG210,"")</f>
        <v/>
      </c>
      <c r="AH212" s="980" t="str">
        <f>IF(VLOOKUP(AH210,Tabulka!$B$4:$Y$239,16,0)=AH209,AH210,"")</f>
        <v/>
      </c>
      <c r="AI212" s="978" t="str">
        <f>IF(VLOOKUP(AI210,Tabulka!$B$4:$Y$239,16,0)=AI209,AI210,"")</f>
        <v/>
      </c>
      <c r="AJ212" s="979" t="str">
        <f>IF(VLOOKUP(AJ210,Tabulka!$B$4:$Y$239,16,0)=AJ209,AJ210,"")</f>
        <v/>
      </c>
      <c r="AK212" s="979" t="str">
        <f>IF(VLOOKUP(AK210,Tabulka!$B$4:$Y$239,16,0)=AK209,AK210,"")</f>
        <v/>
      </c>
      <c r="AL212" s="979" t="str">
        <f>IF(VLOOKUP(AL210,Tabulka!$B$4:$Y$239,16,0)=AL209,AL210,"")</f>
        <v/>
      </c>
      <c r="AM212" s="979" t="str">
        <f>IF(VLOOKUP(AM210,Tabulka!$B$4:$Y$239,16,0)=AM209,AM210,"")</f>
        <v/>
      </c>
      <c r="AN212" s="979" t="str">
        <f>IF(VLOOKUP(AN210,Tabulka!$B$4:$Y$239,16,0)=AN209,AN210,"")</f>
        <v/>
      </c>
      <c r="AO212" s="979" t="str">
        <f>IF(VLOOKUP(AO210,Tabulka!$B$4:$Y$239,16,0)=AO209,AO210,"")</f>
        <v/>
      </c>
      <c r="AP212" s="980" t="str">
        <f>IF(VLOOKUP(AP210,Tabulka!$B$4:$Y$239,16,0)=AP209,AP210,"")</f>
        <v/>
      </c>
      <c r="AQ212" s="978" t="str">
        <f>IF(VLOOKUP(AQ210,Tabulka!$B$4:$Y$239,16,0)=AQ209,AQ210,"")</f>
        <v/>
      </c>
      <c r="AR212" s="979" t="str">
        <f>IF(VLOOKUP(AR210,Tabulka!$B$4:$Y$239,16,0)=AR209,AR210,"")</f>
        <v/>
      </c>
      <c r="AS212" s="979" t="str">
        <f>IF(VLOOKUP(AS210,Tabulka!$B$4:$Y$239,16,0)=AS209,AS210,"")</f>
        <v/>
      </c>
      <c r="AT212" s="979" t="str">
        <f>IF(VLOOKUP(AT210,Tabulka!$B$4:$Y$239,16,0)=AT209,AT210,"")</f>
        <v/>
      </c>
      <c r="AU212" s="979">
        <f>IF(VLOOKUP(AU210,Tabulka!$B$4:$Y$239,16,0)=AU209,AU210,"")</f>
        <v>65</v>
      </c>
      <c r="AV212" s="979" t="str">
        <f>IF(VLOOKUP(AV210,Tabulka!$B$4:$Y$239,16,0)=AV209,AV210,"")</f>
        <v/>
      </c>
      <c r="AW212" s="979" t="str">
        <f>IF(VLOOKUP(AW210,Tabulka!$B$4:$Y$239,16,0)=AW209,AW210,"")</f>
        <v/>
      </c>
      <c r="AX212" s="980" t="str">
        <f>IF(VLOOKUP(AX210,Tabulka!$B$4:$Y$239,16,0)=AX209,AX210,"")</f>
        <v/>
      </c>
      <c r="AY212" s="978" t="str">
        <f>IF(VLOOKUP(AY210,Tabulka!$B$4:$Y$239,16,0)=AY209,AY210,"")</f>
        <v/>
      </c>
      <c r="AZ212" s="979" t="str">
        <f>IF(VLOOKUP(AZ210,Tabulka!$B$4:$Y$239,16,0)=AZ209,AZ210,"")</f>
        <v/>
      </c>
      <c r="BA212" s="979" t="str">
        <f>IF(VLOOKUP(BA210,Tabulka!$B$4:$Y$239,16,0)=BA209,BA210,"")</f>
        <v/>
      </c>
      <c r="BB212" s="979" t="str">
        <f>IF(VLOOKUP(BB210,Tabulka!$B$4:$Y$239,16,0)=BB209,BB210,"")</f>
        <v/>
      </c>
      <c r="BC212" s="979" t="str">
        <f>IF(VLOOKUP(BC210,Tabulka!$B$4:$Y$239,16,0)=BC209,BC210,"")</f>
        <v/>
      </c>
      <c r="BD212" s="979" t="str">
        <f>IF(VLOOKUP(BD210,Tabulka!$B$4:$Y$239,16,0)=BD209,BD210,"")</f>
        <v/>
      </c>
      <c r="BE212" s="979" t="str">
        <f>IF(VLOOKUP(BE210,Tabulka!$B$4:$Y$239,16,0)=BE209,BE210,"")</f>
        <v/>
      </c>
      <c r="BF212" s="980" t="str">
        <f>IF(VLOOKUP(BF210,Tabulka!$B$4:$Y$239,16,0)=BF209,BF210,"")</f>
        <v/>
      </c>
      <c r="BG212" s="978" t="str">
        <f>IF(VLOOKUP(BG210,Tabulka!$B$4:$Y$239,16,0)=BG209,BG210,"")</f>
        <v/>
      </c>
      <c r="BH212" s="979" t="str">
        <f>IF(VLOOKUP(BH210,Tabulka!$B$4:$Y$239,16,0)=BH209,BH210,"")</f>
        <v/>
      </c>
      <c r="BI212" s="979" t="str">
        <f>IF(VLOOKUP(BI210,Tabulka!$B$4:$Y$239,16,0)=BI209,BI210,"")</f>
        <v/>
      </c>
      <c r="BJ212" s="979" t="str">
        <f>IF(VLOOKUP(BJ210,Tabulka!$B$4:$Y$239,16,0)=BJ209,BJ210,"")</f>
        <v/>
      </c>
      <c r="BK212" s="979" t="str">
        <f>IF(VLOOKUP(BK210,Tabulka!$B$4:$Y$239,16,0)=BK209,BK210,"")</f>
        <v/>
      </c>
      <c r="BL212" s="979" t="str">
        <f>IF(VLOOKUP(BL210,Tabulka!$B$4:$Y$239,16,0)=BL209,BL210,"")</f>
        <v/>
      </c>
      <c r="BM212" s="979" t="str">
        <f>IF(VLOOKUP(BM210,Tabulka!$B$4:$Y$239,16,0)=BM209,BM210,"")</f>
        <v/>
      </c>
      <c r="BN212" s="980" t="str">
        <f>IF(VLOOKUP(BN210,Tabulka!$B$4:$Y$239,16,0)=BN209,BN210,"")</f>
        <v/>
      </c>
    </row>
    <row r="213" spans="1:66" ht="15.75" x14ac:dyDescent="0.25">
      <c r="A213" s="275" t="s">
        <v>26</v>
      </c>
      <c r="B213" s="276" t="s">
        <v>58</v>
      </c>
      <c r="C213" s="27">
        <f>IF(C212="","",DSUM('Rozpis zápasů'!$F$1:$O$162,$B213,C211:C212))</f>
        <v>0</v>
      </c>
      <c r="D213" s="6" t="str">
        <f>IF(D212="","",DSUM('Rozpis zápasů'!$F$1:$O$162,$B213,D211:D212))</f>
        <v/>
      </c>
      <c r="E213" s="6" t="str">
        <f>IF(E212="","",DSUM('Rozpis zápasů'!$F$1:$O$162,$B213,E211:E212))</f>
        <v/>
      </c>
      <c r="F213" s="6" t="str">
        <f>IF(F212="","",DSUM('Rozpis zápasů'!$F$1:$O$162,$B213,F211:F212))</f>
        <v/>
      </c>
      <c r="G213" s="6" t="str">
        <f>IF(G212="","",DSUM('Rozpis zápasů'!$F$1:$O$162,$B213,G211:G212))</f>
        <v/>
      </c>
      <c r="H213" s="6" t="str">
        <f>IF(H212="","",DSUM('Rozpis zápasů'!$F$1:$O$162,$B213,H211:H212))</f>
        <v/>
      </c>
      <c r="I213" s="6" t="str">
        <f>IF(I212="","",DSUM('Rozpis zápasů'!$F$1:$O$162,$B213,I211:I212))</f>
        <v/>
      </c>
      <c r="J213" s="9" t="str">
        <f>IF(J212="","",DSUM('Rozpis zápasů'!$F$1:$O$162,$B213,J211:J212))</f>
        <v/>
      </c>
      <c r="K213" s="27" t="str">
        <f>IF(K212="","",DSUM('Rozpis zápasů'!$F$1:$O$162,$B213,K211:K212))</f>
        <v/>
      </c>
      <c r="L213" s="6" t="str">
        <f>IF(L212="","",DSUM('Rozpis zápasů'!$F$1:$O$162,$B213,L211:L212))</f>
        <v/>
      </c>
      <c r="M213" s="6" t="str">
        <f>IF(M212="","",DSUM('Rozpis zápasů'!$F$1:$O$162,$B213,M211:M212))</f>
        <v/>
      </c>
      <c r="N213" s="6" t="str">
        <f>IF(N212="","",DSUM('Rozpis zápasů'!$F$1:$O$162,$B213,N211:N212))</f>
        <v/>
      </c>
      <c r="O213" s="6" t="str">
        <f>IF(O212="","",DSUM('Rozpis zápasů'!$F$1:$O$162,$B213,O211:O212))</f>
        <v/>
      </c>
      <c r="P213" s="6">
        <f>IF(P212="","",DSUM('Rozpis zápasů'!$F$1:$O$162,$B213,P211:P212))</f>
        <v>0</v>
      </c>
      <c r="Q213" s="6" t="str">
        <f>IF(Q212="","",DSUM('Rozpis zápasů'!$F$1:$O$162,$B213,Q211:Q212))</f>
        <v/>
      </c>
      <c r="R213" s="9" t="str">
        <f>IF(R212="","",DSUM('Rozpis zápasů'!$F$1:$O$162,$B213,R211:R212))</f>
        <v/>
      </c>
      <c r="S213" s="27" t="str">
        <f>IF(S212="","",DSUM('Rozpis zápasů'!$F$1:$O$162,$B213,S211:S212))</f>
        <v/>
      </c>
      <c r="T213" s="6">
        <f>IF(T212="","",DSUM('Rozpis zápasů'!$F$1:$O$162,$B213,T211:T212))</f>
        <v>0</v>
      </c>
      <c r="U213" s="6">
        <f>IF(U212="","",DSUM('Rozpis zápasů'!$F$1:$O$162,$B213,U211:U212))</f>
        <v>1</v>
      </c>
      <c r="V213" s="6">
        <f>IF(V212="","",DSUM('Rozpis zápasů'!$F$1:$O$162,$B213,V211:V212))</f>
        <v>1</v>
      </c>
      <c r="W213" s="6" t="str">
        <f>IF(W212="","",DSUM('Rozpis zápasů'!$F$1:$O$162,$B213,W211:W212))</f>
        <v/>
      </c>
      <c r="X213" s="6" t="str">
        <f>IF(X212="","",DSUM('Rozpis zápasů'!$F$1:$O$162,$B213,X211:X212))</f>
        <v/>
      </c>
      <c r="Y213" s="6" t="str">
        <f>IF(Y212="","",DSUM('Rozpis zápasů'!$F$1:$O$162,$B213,Y211:Y212))</f>
        <v/>
      </c>
      <c r="Z213" s="9" t="str">
        <f>IF(Z212="","",DSUM('Rozpis zápasů'!$F$1:$O$162,$B213,Z211:Z212))</f>
        <v/>
      </c>
      <c r="AA213" s="27" t="str">
        <f>IF(AA212="","",DSUM('Rozpis zápasů'!$F$1:$O$162,$B213,AA211:AA212))</f>
        <v/>
      </c>
      <c r="AB213" s="6" t="str">
        <f>IF(AB212="","",DSUM('Rozpis zápasů'!$F$1:$O$162,$B213,AB211:AB212))</f>
        <v/>
      </c>
      <c r="AC213" s="6" t="str">
        <f>IF(AC212="","",DSUM('Rozpis zápasů'!$F$1:$O$162,$B213,AC211:AC212))</f>
        <v/>
      </c>
      <c r="AD213" s="6" t="str">
        <f>IF(AD212="","",DSUM('Rozpis zápasů'!$F$1:$O$162,$B213,AD211:AD212))</f>
        <v/>
      </c>
      <c r="AE213" s="6" t="str">
        <f>IF(AE212="","",DSUM('Rozpis zápasů'!$F$1:$O$162,$B213,AE211:AE212))</f>
        <v/>
      </c>
      <c r="AF213" s="6" t="str">
        <f>IF(AF212="","",DSUM('Rozpis zápasů'!$F$1:$O$162,$B213,AF211:AF212))</f>
        <v/>
      </c>
      <c r="AG213" s="6" t="str">
        <f>IF(AG212="","",DSUM('Rozpis zápasů'!$F$1:$O$162,$B213,AG211:AG212))</f>
        <v/>
      </c>
      <c r="AH213" s="9" t="str">
        <f>IF(AH212="","",DSUM('Rozpis zápasů'!$F$1:$O$162,$B213,AH211:AH212))</f>
        <v/>
      </c>
      <c r="AI213" s="27" t="str">
        <f>IF(AI212="","",DSUM('Rozpis zápasů'!$F$1:$O$162,$B213,AI211:AI212))</f>
        <v/>
      </c>
      <c r="AJ213" s="6" t="str">
        <f>IF(AJ212="","",DSUM('Rozpis zápasů'!$F$1:$O$162,$B213,AJ211:AJ212))</f>
        <v/>
      </c>
      <c r="AK213" s="6" t="str">
        <f>IF(AK212="","",DSUM('Rozpis zápasů'!$F$1:$O$162,$B213,AK211:AK212))</f>
        <v/>
      </c>
      <c r="AL213" s="6" t="str">
        <f>IF(AL212="","",DSUM('Rozpis zápasů'!$F$1:$O$162,$B213,AL211:AL212))</f>
        <v/>
      </c>
      <c r="AM213" s="6" t="str">
        <f>IF(AM212="","",DSUM('Rozpis zápasů'!$F$1:$O$162,$B213,AM211:AM212))</f>
        <v/>
      </c>
      <c r="AN213" s="6" t="str">
        <f>IF(AN212="","",DSUM('Rozpis zápasů'!$F$1:$O$162,$B213,AN211:AN212))</f>
        <v/>
      </c>
      <c r="AO213" s="6" t="str">
        <f>IF(AO212="","",DSUM('Rozpis zápasů'!$F$1:$O$162,$B213,AO211:AO212))</f>
        <v/>
      </c>
      <c r="AP213" s="9" t="str">
        <f>IF(AP212="","",DSUM('Rozpis zápasů'!$F$1:$O$162,$B213,AP211:AP212))</f>
        <v/>
      </c>
      <c r="AQ213" s="27" t="str">
        <f>IF(AQ212="","",DSUM('Rozpis zápasů'!$F$1:$O$162,$B213,AQ211:AQ212))</f>
        <v/>
      </c>
      <c r="AR213" s="6" t="str">
        <f>IF(AR212="","",DSUM('Rozpis zápasů'!$F$1:$O$162,$B213,AR211:AR212))</f>
        <v/>
      </c>
      <c r="AS213" s="6" t="str">
        <f>IF(AS212="","",DSUM('Rozpis zápasů'!$F$1:$O$162,$B213,AS211:AS212))</f>
        <v/>
      </c>
      <c r="AT213" s="6" t="str">
        <f>IF(AT212="","",DSUM('Rozpis zápasů'!$F$1:$O$162,$B213,AT211:AT212))</f>
        <v/>
      </c>
      <c r="AU213" s="6">
        <f>IF(AU212="","",DSUM('Rozpis zápasů'!$F$1:$O$162,$B213,AU211:AU212))</f>
        <v>0</v>
      </c>
      <c r="AV213" s="6" t="str">
        <f>IF(AV212="","",DSUM('Rozpis zápasů'!$F$1:$O$162,$B213,AV211:AV212))</f>
        <v/>
      </c>
      <c r="AW213" s="6" t="str">
        <f>IF(AW212="","",DSUM('Rozpis zápasů'!$F$1:$O$162,$B213,AW211:AW212))</f>
        <v/>
      </c>
      <c r="AX213" s="9" t="str">
        <f>IF(AX212="","",DSUM('Rozpis zápasů'!$F$1:$O$162,$B213,AX211:AX212))</f>
        <v/>
      </c>
      <c r="AY213" s="27" t="str">
        <f>IF(AY212="","",DSUM('Rozpis zápasů'!$F$1:$O$162,$B213,AY211:AY212))</f>
        <v/>
      </c>
      <c r="AZ213" s="6" t="str">
        <f>IF(AZ212="","",DSUM('Rozpis zápasů'!$F$1:$O$162,$B213,AZ211:AZ212))</f>
        <v/>
      </c>
      <c r="BA213" s="6" t="str">
        <f>IF(BA212="","",DSUM('Rozpis zápasů'!$F$1:$O$162,$B213,BA211:BA212))</f>
        <v/>
      </c>
      <c r="BB213" s="6" t="str">
        <f>IF(BB212="","",DSUM('Rozpis zápasů'!$F$1:$O$162,$B213,BB211:BB212))</f>
        <v/>
      </c>
      <c r="BC213" s="6" t="str">
        <f>IF(BC212="","",DSUM('Rozpis zápasů'!$F$1:$O$162,$B213,BC211:BC212))</f>
        <v/>
      </c>
      <c r="BD213" s="6" t="str">
        <f>IF(BD212="","",DSUM('Rozpis zápasů'!$F$1:$O$162,$B213,BD211:BD212))</f>
        <v/>
      </c>
      <c r="BE213" s="6" t="str">
        <f>IF(BE212="","",DSUM('Rozpis zápasů'!$F$1:$O$162,$B213,BE211:BE212))</f>
        <v/>
      </c>
      <c r="BF213" s="9" t="str">
        <f>IF(BF212="","",DSUM('Rozpis zápasů'!$F$1:$O$162,$B213,BF211:BF212))</f>
        <v/>
      </c>
      <c r="BG213" s="27" t="str">
        <f>IF(BG212="","",DSUM('Rozpis zápasů'!$F$1:$O$162,$B213,BG211:BG212))</f>
        <v/>
      </c>
      <c r="BH213" s="6" t="str">
        <f>IF(BH212="","",DSUM('Rozpis zápasů'!$F$1:$O$162,$B213,BH211:BH212))</f>
        <v/>
      </c>
      <c r="BI213" s="6" t="str">
        <f>IF(BI212="","",DSUM('Rozpis zápasů'!$F$1:$O$162,$B213,BI211:BI212))</f>
        <v/>
      </c>
      <c r="BJ213" s="6" t="str">
        <f>IF(BJ212="","",DSUM('Rozpis zápasů'!$F$1:$O$162,$B213,BJ211:BJ212))</f>
        <v/>
      </c>
      <c r="BK213" s="6" t="str">
        <f>IF(BK212="","",DSUM('Rozpis zápasů'!$F$1:$O$162,$B213,BK211:BK212))</f>
        <v/>
      </c>
      <c r="BL213" s="6" t="str">
        <f>IF(BL212="","",DSUM('Rozpis zápasů'!$F$1:$O$162,$B213,BL211:BL212))</f>
        <v/>
      </c>
      <c r="BM213" s="6" t="str">
        <f>IF(BM212="","",DSUM('Rozpis zápasů'!$F$1:$O$162,$B213,BM211:BM212))</f>
        <v/>
      </c>
      <c r="BN213" s="9" t="str">
        <f>IF(BN212="","",DSUM('Rozpis zápasů'!$F$1:$O$162,$B213,BN211:BN212))</f>
        <v/>
      </c>
    </row>
    <row r="214" spans="1:66" ht="15.75" x14ac:dyDescent="0.25">
      <c r="A214" s="275" t="s">
        <v>28</v>
      </c>
      <c r="B214" s="276" t="s">
        <v>20</v>
      </c>
      <c r="C214" s="27">
        <f>IF(C212="","",DSUM('Rozpis zápasů'!$F$1:$O$162,$B214,C211:C212))</f>
        <v>0</v>
      </c>
      <c r="D214" s="6" t="str">
        <f>IF(D212="","",DSUM('Rozpis zápasů'!$F$1:$O$162,$B214,D211:D212))</f>
        <v/>
      </c>
      <c r="E214" s="6" t="str">
        <f>IF(E212="","",DSUM('Rozpis zápasů'!$F$1:$O$162,$B214,E211:E212))</f>
        <v/>
      </c>
      <c r="F214" s="6" t="str">
        <f>IF(F212="","",DSUM('Rozpis zápasů'!$F$1:$O$162,$B214,F211:F212))</f>
        <v/>
      </c>
      <c r="G214" s="6" t="str">
        <f>IF(G212="","",DSUM('Rozpis zápasů'!$F$1:$O$162,$B214,G211:G212))</f>
        <v/>
      </c>
      <c r="H214" s="6" t="str">
        <f>IF(H212="","",DSUM('Rozpis zápasů'!$F$1:$O$162,$B214,H211:H212))</f>
        <v/>
      </c>
      <c r="I214" s="6" t="str">
        <f>IF(I212="","",DSUM('Rozpis zápasů'!$F$1:$O$162,$B214,I211:I212))</f>
        <v/>
      </c>
      <c r="J214" s="9" t="str">
        <f>IF(J212="","",DSUM('Rozpis zápasů'!$F$1:$O$162,$B214,J211:J212))</f>
        <v/>
      </c>
      <c r="K214" s="27" t="str">
        <f>IF(K212="","",DSUM('Rozpis zápasů'!$F$1:$O$162,$B214,K211:K212))</f>
        <v/>
      </c>
      <c r="L214" s="6" t="str">
        <f>IF(L212="","",DSUM('Rozpis zápasů'!$F$1:$O$162,$B214,L211:L212))</f>
        <v/>
      </c>
      <c r="M214" s="6" t="str">
        <f>IF(M212="","",DSUM('Rozpis zápasů'!$F$1:$O$162,$B214,M211:M212))</f>
        <v/>
      </c>
      <c r="N214" s="6" t="str">
        <f>IF(N212="","",DSUM('Rozpis zápasů'!$F$1:$O$162,$B214,N211:N212))</f>
        <v/>
      </c>
      <c r="O214" s="6" t="str">
        <f>IF(O212="","",DSUM('Rozpis zápasů'!$F$1:$O$162,$B214,O211:O212))</f>
        <v/>
      </c>
      <c r="P214" s="6">
        <f>IF(P212="","",DSUM('Rozpis zápasů'!$F$1:$O$162,$B214,P211:P212))</f>
        <v>0</v>
      </c>
      <c r="Q214" s="6" t="str">
        <f>IF(Q212="","",DSUM('Rozpis zápasů'!$F$1:$O$162,$B214,Q211:Q212))</f>
        <v/>
      </c>
      <c r="R214" s="9" t="str">
        <f>IF(R212="","",DSUM('Rozpis zápasů'!$F$1:$O$162,$B214,R211:R212))</f>
        <v/>
      </c>
      <c r="S214" s="27" t="str">
        <f>IF(S212="","",DSUM('Rozpis zápasů'!$F$1:$O$162,$B214,S211:S212))</f>
        <v/>
      </c>
      <c r="T214" s="6">
        <f>IF(T212="","",DSUM('Rozpis zápasů'!$F$1:$O$162,$B214,T211:T212))</f>
        <v>0</v>
      </c>
      <c r="U214" s="6">
        <f>IF(U212="","",DSUM('Rozpis zápasů'!$F$1:$O$162,$B214,U211:U212))</f>
        <v>2</v>
      </c>
      <c r="V214" s="6">
        <f>IF(V212="","",DSUM('Rozpis zápasů'!$F$1:$O$162,$B214,V211:V212))</f>
        <v>2</v>
      </c>
      <c r="W214" s="6" t="str">
        <f>IF(W212="","",DSUM('Rozpis zápasů'!$F$1:$O$162,$B214,W211:W212))</f>
        <v/>
      </c>
      <c r="X214" s="6" t="str">
        <f>IF(X212="","",DSUM('Rozpis zápasů'!$F$1:$O$162,$B214,X211:X212))</f>
        <v/>
      </c>
      <c r="Y214" s="6" t="str">
        <f>IF(Y212="","",DSUM('Rozpis zápasů'!$F$1:$O$162,$B214,Y211:Y212))</f>
        <v/>
      </c>
      <c r="Z214" s="9" t="str">
        <f>IF(Z212="","",DSUM('Rozpis zápasů'!$F$1:$O$162,$B214,Z211:Z212))</f>
        <v/>
      </c>
      <c r="AA214" s="27" t="str">
        <f>IF(AA212="","",DSUM('Rozpis zápasů'!$F$1:$O$162,$B214,AA211:AA212))</f>
        <v/>
      </c>
      <c r="AB214" s="6" t="str">
        <f>IF(AB212="","",DSUM('Rozpis zápasů'!$F$1:$O$162,$B214,AB211:AB212))</f>
        <v/>
      </c>
      <c r="AC214" s="6" t="str">
        <f>IF(AC212="","",DSUM('Rozpis zápasů'!$F$1:$O$162,$B214,AC211:AC212))</f>
        <v/>
      </c>
      <c r="AD214" s="6" t="str">
        <f>IF(AD212="","",DSUM('Rozpis zápasů'!$F$1:$O$162,$B214,AD211:AD212))</f>
        <v/>
      </c>
      <c r="AE214" s="6" t="str">
        <f>IF(AE212="","",DSUM('Rozpis zápasů'!$F$1:$O$162,$B214,AE211:AE212))</f>
        <v/>
      </c>
      <c r="AF214" s="6" t="str">
        <f>IF(AF212="","",DSUM('Rozpis zápasů'!$F$1:$O$162,$B214,AF211:AF212))</f>
        <v/>
      </c>
      <c r="AG214" s="6" t="str">
        <f>IF(AG212="","",DSUM('Rozpis zápasů'!$F$1:$O$162,$B214,AG211:AG212))</f>
        <v/>
      </c>
      <c r="AH214" s="9" t="str">
        <f>IF(AH212="","",DSUM('Rozpis zápasů'!$F$1:$O$162,$B214,AH211:AH212))</f>
        <v/>
      </c>
      <c r="AI214" s="27" t="str">
        <f>IF(AI212="","",DSUM('Rozpis zápasů'!$F$1:$O$162,$B214,AI211:AI212))</f>
        <v/>
      </c>
      <c r="AJ214" s="6" t="str">
        <f>IF(AJ212="","",DSUM('Rozpis zápasů'!$F$1:$O$162,$B214,AJ211:AJ212))</f>
        <v/>
      </c>
      <c r="AK214" s="6" t="str">
        <f>IF(AK212="","",DSUM('Rozpis zápasů'!$F$1:$O$162,$B214,AK211:AK212))</f>
        <v/>
      </c>
      <c r="AL214" s="6" t="str">
        <f>IF(AL212="","",DSUM('Rozpis zápasů'!$F$1:$O$162,$B214,AL211:AL212))</f>
        <v/>
      </c>
      <c r="AM214" s="6" t="str">
        <f>IF(AM212="","",DSUM('Rozpis zápasů'!$F$1:$O$162,$B214,AM211:AM212))</f>
        <v/>
      </c>
      <c r="AN214" s="6" t="str">
        <f>IF(AN212="","",DSUM('Rozpis zápasů'!$F$1:$O$162,$B214,AN211:AN212))</f>
        <v/>
      </c>
      <c r="AO214" s="6" t="str">
        <f>IF(AO212="","",DSUM('Rozpis zápasů'!$F$1:$O$162,$B214,AO211:AO212))</f>
        <v/>
      </c>
      <c r="AP214" s="9" t="str">
        <f>IF(AP212="","",DSUM('Rozpis zápasů'!$F$1:$O$162,$B214,AP211:AP212))</f>
        <v/>
      </c>
      <c r="AQ214" s="27" t="str">
        <f>IF(AQ212="","",DSUM('Rozpis zápasů'!$F$1:$O$162,$B214,AQ211:AQ212))</f>
        <v/>
      </c>
      <c r="AR214" s="6" t="str">
        <f>IF(AR212="","",DSUM('Rozpis zápasů'!$F$1:$O$162,$B214,AR211:AR212))</f>
        <v/>
      </c>
      <c r="AS214" s="6" t="str">
        <f>IF(AS212="","",DSUM('Rozpis zápasů'!$F$1:$O$162,$B214,AS211:AS212))</f>
        <v/>
      </c>
      <c r="AT214" s="6" t="str">
        <f>IF(AT212="","",DSUM('Rozpis zápasů'!$F$1:$O$162,$B214,AT211:AT212))</f>
        <v/>
      </c>
      <c r="AU214" s="6">
        <f>IF(AU212="","",DSUM('Rozpis zápasů'!$F$1:$O$162,$B214,AU211:AU212))</f>
        <v>0</v>
      </c>
      <c r="AV214" s="6" t="str">
        <f>IF(AV212="","",DSUM('Rozpis zápasů'!$F$1:$O$162,$B214,AV211:AV212))</f>
        <v/>
      </c>
      <c r="AW214" s="6" t="str">
        <f>IF(AW212="","",DSUM('Rozpis zápasů'!$F$1:$O$162,$B214,AW211:AW212))</f>
        <v/>
      </c>
      <c r="AX214" s="9" t="str">
        <f>IF(AX212="","",DSUM('Rozpis zápasů'!$F$1:$O$162,$B214,AX211:AX212))</f>
        <v/>
      </c>
      <c r="AY214" s="27" t="str">
        <f>IF(AY212="","",DSUM('Rozpis zápasů'!$F$1:$O$162,$B214,AY211:AY212))</f>
        <v/>
      </c>
      <c r="AZ214" s="6" t="str">
        <f>IF(AZ212="","",DSUM('Rozpis zápasů'!$F$1:$O$162,$B214,AZ211:AZ212))</f>
        <v/>
      </c>
      <c r="BA214" s="6" t="str">
        <f>IF(BA212="","",DSUM('Rozpis zápasů'!$F$1:$O$162,$B214,BA211:BA212))</f>
        <v/>
      </c>
      <c r="BB214" s="6" t="str">
        <f>IF(BB212="","",DSUM('Rozpis zápasů'!$F$1:$O$162,$B214,BB211:BB212))</f>
        <v/>
      </c>
      <c r="BC214" s="6" t="str">
        <f>IF(BC212="","",DSUM('Rozpis zápasů'!$F$1:$O$162,$B214,BC211:BC212))</f>
        <v/>
      </c>
      <c r="BD214" s="6" t="str">
        <f>IF(BD212="","",DSUM('Rozpis zápasů'!$F$1:$O$162,$B214,BD211:BD212))</f>
        <v/>
      </c>
      <c r="BE214" s="6" t="str">
        <f>IF(BE212="","",DSUM('Rozpis zápasů'!$F$1:$O$162,$B214,BE211:BE212))</f>
        <v/>
      </c>
      <c r="BF214" s="9" t="str">
        <f>IF(BF212="","",DSUM('Rozpis zápasů'!$F$1:$O$162,$B214,BF211:BF212))</f>
        <v/>
      </c>
      <c r="BG214" s="27" t="str">
        <f>IF(BG212="","",DSUM('Rozpis zápasů'!$F$1:$O$162,$B214,BG211:BG212))</f>
        <v/>
      </c>
      <c r="BH214" s="6" t="str">
        <f>IF(BH212="","",DSUM('Rozpis zápasů'!$F$1:$O$162,$B214,BH211:BH212))</f>
        <v/>
      </c>
      <c r="BI214" s="6" t="str">
        <f>IF(BI212="","",DSUM('Rozpis zápasů'!$F$1:$O$162,$B214,BI211:BI212))</f>
        <v/>
      </c>
      <c r="BJ214" s="6" t="str">
        <f>IF(BJ212="","",DSUM('Rozpis zápasů'!$F$1:$O$162,$B214,BJ211:BJ212))</f>
        <v/>
      </c>
      <c r="BK214" s="6" t="str">
        <f>IF(BK212="","",DSUM('Rozpis zápasů'!$F$1:$O$162,$B214,BK211:BK212))</f>
        <v/>
      </c>
      <c r="BL214" s="6" t="str">
        <f>IF(BL212="","",DSUM('Rozpis zápasů'!$F$1:$O$162,$B214,BL211:BL212))</f>
        <v/>
      </c>
      <c r="BM214" s="6" t="str">
        <f>IF(BM212="","",DSUM('Rozpis zápasů'!$F$1:$O$162,$B214,BM211:BM212))</f>
        <v/>
      </c>
      <c r="BN214" s="9" t="str">
        <f>IF(BN212="","",DSUM('Rozpis zápasů'!$F$1:$O$162,$B214,BN211:BN212))</f>
        <v/>
      </c>
    </row>
    <row r="215" spans="1:66" ht="16.5" thickBot="1" x14ac:dyDescent="0.3">
      <c r="A215" s="277" t="s">
        <v>30</v>
      </c>
      <c r="B215" s="278" t="s">
        <v>21</v>
      </c>
      <c r="C215" s="13">
        <f>IF(C212="","",DSUM('Rozpis zápasů'!$F$1:$O$162,$B215,C211:C212))</f>
        <v>0</v>
      </c>
      <c r="D215" s="10" t="str">
        <f>IF(D212="","",DSUM('Rozpis zápasů'!$F$1:$O$162,$B215,D211:D212))</f>
        <v/>
      </c>
      <c r="E215" s="10" t="str">
        <f>IF(E212="","",DSUM('Rozpis zápasů'!$F$1:$O$162,$B215,E211:E212))</f>
        <v/>
      </c>
      <c r="F215" s="10" t="str">
        <f>IF(F212="","",DSUM('Rozpis zápasů'!$F$1:$O$162,$B215,F211:F212))</f>
        <v/>
      </c>
      <c r="G215" s="10" t="str">
        <f>IF(G212="","",DSUM('Rozpis zápasů'!$F$1:$O$162,$B215,G211:G212))</f>
        <v/>
      </c>
      <c r="H215" s="10" t="str">
        <f>IF(H212="","",DSUM('Rozpis zápasů'!$F$1:$O$162,$B215,H211:H212))</f>
        <v/>
      </c>
      <c r="I215" s="10" t="str">
        <f>IF(I212="","",DSUM('Rozpis zápasů'!$F$1:$O$162,$B215,I211:I212))</f>
        <v/>
      </c>
      <c r="J215" s="11" t="str">
        <f>IF(J212="","",DSUM('Rozpis zápasů'!$F$1:$O$162,$B215,J211:J212))</f>
        <v/>
      </c>
      <c r="K215" s="13" t="str">
        <f>IF(K212="","",DSUM('Rozpis zápasů'!$F$1:$O$162,$B215,K211:K212))</f>
        <v/>
      </c>
      <c r="L215" s="10" t="str">
        <f>IF(L212="","",DSUM('Rozpis zápasů'!$F$1:$O$162,$B215,L211:L212))</f>
        <v/>
      </c>
      <c r="M215" s="10" t="str">
        <f>IF(M212="","",DSUM('Rozpis zápasů'!$F$1:$O$162,$B215,M211:M212))</f>
        <v/>
      </c>
      <c r="N215" s="10" t="str">
        <f>IF(N212="","",DSUM('Rozpis zápasů'!$F$1:$O$162,$B215,N211:N212))</f>
        <v/>
      </c>
      <c r="O215" s="10" t="str">
        <f>IF(O212="","",DSUM('Rozpis zápasů'!$F$1:$O$162,$B215,O211:O212))</f>
        <v/>
      </c>
      <c r="P215" s="10">
        <f>IF(P212="","",DSUM('Rozpis zápasů'!$F$1:$O$162,$B215,P211:P212))</f>
        <v>0</v>
      </c>
      <c r="Q215" s="10" t="str">
        <f>IF(Q212="","",DSUM('Rozpis zápasů'!$F$1:$O$162,$B215,Q211:Q212))</f>
        <v/>
      </c>
      <c r="R215" s="11" t="str">
        <f>IF(R212="","",DSUM('Rozpis zápasů'!$F$1:$O$162,$B215,R211:R212))</f>
        <v/>
      </c>
      <c r="S215" s="13" t="str">
        <f>IF(S212="","",DSUM('Rozpis zápasů'!$F$1:$O$162,$B215,S211:S212))</f>
        <v/>
      </c>
      <c r="T215" s="10">
        <f>IF(T212="","",DSUM('Rozpis zápasů'!$F$1:$O$162,$B215,T211:T212))</f>
        <v>0</v>
      </c>
      <c r="U215" s="10">
        <f>IF(U212="","",DSUM('Rozpis zápasů'!$F$1:$O$162,$B215,U211:U212))</f>
        <v>0</v>
      </c>
      <c r="V215" s="10">
        <f>IF(V212="","",DSUM('Rozpis zápasů'!$F$1:$O$162,$B215,V211:V212))</f>
        <v>2</v>
      </c>
      <c r="W215" s="10" t="str">
        <f>IF(W212="","",DSUM('Rozpis zápasů'!$F$1:$O$162,$B215,W211:W212))</f>
        <v/>
      </c>
      <c r="X215" s="10" t="str">
        <f>IF(X212="","",DSUM('Rozpis zápasů'!$F$1:$O$162,$B215,X211:X212))</f>
        <v/>
      </c>
      <c r="Y215" s="10" t="str">
        <f>IF(Y212="","",DSUM('Rozpis zápasů'!$F$1:$O$162,$B215,Y211:Y212))</f>
        <v/>
      </c>
      <c r="Z215" s="11" t="str">
        <f>IF(Z212="","",DSUM('Rozpis zápasů'!$F$1:$O$162,$B215,Z211:Z212))</f>
        <v/>
      </c>
      <c r="AA215" s="13" t="str">
        <f>IF(AA212="","",DSUM('Rozpis zápasů'!$F$1:$O$162,$B215,AA211:AA212))</f>
        <v/>
      </c>
      <c r="AB215" s="10" t="str">
        <f>IF(AB212="","",DSUM('Rozpis zápasů'!$F$1:$O$162,$B215,AB211:AB212))</f>
        <v/>
      </c>
      <c r="AC215" s="10" t="str">
        <f>IF(AC212="","",DSUM('Rozpis zápasů'!$F$1:$O$162,$B215,AC211:AC212))</f>
        <v/>
      </c>
      <c r="AD215" s="10" t="str">
        <f>IF(AD212="","",DSUM('Rozpis zápasů'!$F$1:$O$162,$B215,AD211:AD212))</f>
        <v/>
      </c>
      <c r="AE215" s="10" t="str">
        <f>IF(AE212="","",DSUM('Rozpis zápasů'!$F$1:$O$162,$B215,AE211:AE212))</f>
        <v/>
      </c>
      <c r="AF215" s="10" t="str">
        <f>IF(AF212="","",DSUM('Rozpis zápasů'!$F$1:$O$162,$B215,AF211:AF212))</f>
        <v/>
      </c>
      <c r="AG215" s="10" t="str">
        <f>IF(AG212="","",DSUM('Rozpis zápasů'!$F$1:$O$162,$B215,AG211:AG212))</f>
        <v/>
      </c>
      <c r="AH215" s="11" t="str">
        <f>IF(AH212="","",DSUM('Rozpis zápasů'!$F$1:$O$162,$B215,AH211:AH212))</f>
        <v/>
      </c>
      <c r="AI215" s="13" t="str">
        <f>IF(AI212="","",DSUM('Rozpis zápasů'!$F$1:$O$162,$B215,AI211:AI212))</f>
        <v/>
      </c>
      <c r="AJ215" s="10" t="str">
        <f>IF(AJ212="","",DSUM('Rozpis zápasů'!$F$1:$O$162,$B215,AJ211:AJ212))</f>
        <v/>
      </c>
      <c r="AK215" s="10" t="str">
        <f>IF(AK212="","",DSUM('Rozpis zápasů'!$F$1:$O$162,$B215,AK211:AK212))</f>
        <v/>
      </c>
      <c r="AL215" s="10" t="str">
        <f>IF(AL212="","",DSUM('Rozpis zápasů'!$F$1:$O$162,$B215,AL211:AL212))</f>
        <v/>
      </c>
      <c r="AM215" s="10" t="str">
        <f>IF(AM212="","",DSUM('Rozpis zápasů'!$F$1:$O$162,$B215,AM211:AM212))</f>
        <v/>
      </c>
      <c r="AN215" s="10" t="str">
        <f>IF(AN212="","",DSUM('Rozpis zápasů'!$F$1:$O$162,$B215,AN211:AN212))</f>
        <v/>
      </c>
      <c r="AO215" s="10" t="str">
        <f>IF(AO212="","",DSUM('Rozpis zápasů'!$F$1:$O$162,$B215,AO211:AO212))</f>
        <v/>
      </c>
      <c r="AP215" s="11" t="str">
        <f>IF(AP212="","",DSUM('Rozpis zápasů'!$F$1:$O$162,$B215,AP211:AP212))</f>
        <v/>
      </c>
      <c r="AQ215" s="13" t="str">
        <f>IF(AQ212="","",DSUM('Rozpis zápasů'!$F$1:$O$162,$B215,AQ211:AQ212))</f>
        <v/>
      </c>
      <c r="AR215" s="10" t="str">
        <f>IF(AR212="","",DSUM('Rozpis zápasů'!$F$1:$O$162,$B215,AR211:AR212))</f>
        <v/>
      </c>
      <c r="AS215" s="10" t="str">
        <f>IF(AS212="","",DSUM('Rozpis zápasů'!$F$1:$O$162,$B215,AS211:AS212))</f>
        <v/>
      </c>
      <c r="AT215" s="10" t="str">
        <f>IF(AT212="","",DSUM('Rozpis zápasů'!$F$1:$O$162,$B215,AT211:AT212))</f>
        <v/>
      </c>
      <c r="AU215" s="10">
        <f>IF(AU212="","",DSUM('Rozpis zápasů'!$F$1:$O$162,$B215,AU211:AU212))</f>
        <v>0</v>
      </c>
      <c r="AV215" s="10" t="str">
        <f>IF(AV212="","",DSUM('Rozpis zápasů'!$F$1:$O$162,$B215,AV211:AV212))</f>
        <v/>
      </c>
      <c r="AW215" s="10" t="str">
        <f>IF(AW212="","",DSUM('Rozpis zápasů'!$F$1:$O$162,$B215,AW211:AW212))</f>
        <v/>
      </c>
      <c r="AX215" s="11" t="str">
        <f>IF(AX212="","",DSUM('Rozpis zápasů'!$F$1:$O$162,$B215,AX211:AX212))</f>
        <v/>
      </c>
      <c r="AY215" s="13" t="str">
        <f>IF(AY212="","",DSUM('Rozpis zápasů'!$F$1:$O$162,$B215,AY211:AY212))</f>
        <v/>
      </c>
      <c r="AZ215" s="10" t="str">
        <f>IF(AZ212="","",DSUM('Rozpis zápasů'!$F$1:$O$162,$B215,AZ211:AZ212))</f>
        <v/>
      </c>
      <c r="BA215" s="10" t="str">
        <f>IF(BA212="","",DSUM('Rozpis zápasů'!$F$1:$O$162,$B215,BA211:BA212))</f>
        <v/>
      </c>
      <c r="BB215" s="10" t="str">
        <f>IF(BB212="","",DSUM('Rozpis zápasů'!$F$1:$O$162,$B215,BB211:BB212))</f>
        <v/>
      </c>
      <c r="BC215" s="10" t="str">
        <f>IF(BC212="","",DSUM('Rozpis zápasů'!$F$1:$O$162,$B215,BC211:BC212))</f>
        <v/>
      </c>
      <c r="BD215" s="10" t="str">
        <f>IF(BD212="","",DSUM('Rozpis zápasů'!$F$1:$O$162,$B215,BD211:BD212))</f>
        <v/>
      </c>
      <c r="BE215" s="10" t="str">
        <f>IF(BE212="","",DSUM('Rozpis zápasů'!$F$1:$O$162,$B215,BE211:BE212))</f>
        <v/>
      </c>
      <c r="BF215" s="11" t="str">
        <f>IF(BF212="","",DSUM('Rozpis zápasů'!$F$1:$O$162,$B215,BF211:BF212))</f>
        <v/>
      </c>
      <c r="BG215" s="13" t="str">
        <f>IF(BG212="","",DSUM('Rozpis zápasů'!$F$1:$O$162,$B215,BG211:BG212))</f>
        <v/>
      </c>
      <c r="BH215" s="10" t="str">
        <f>IF(BH212="","",DSUM('Rozpis zápasů'!$F$1:$O$162,$B215,BH211:BH212))</f>
        <v/>
      </c>
      <c r="BI215" s="10" t="str">
        <f>IF(BI212="","",DSUM('Rozpis zápasů'!$F$1:$O$162,$B215,BI211:BI212))</f>
        <v/>
      </c>
      <c r="BJ215" s="10" t="str">
        <f>IF(BJ212="","",DSUM('Rozpis zápasů'!$F$1:$O$162,$B215,BJ211:BJ212))</f>
        <v/>
      </c>
      <c r="BK215" s="10" t="str">
        <f>IF(BK212="","",DSUM('Rozpis zápasů'!$F$1:$O$162,$B215,BK211:BK212))</f>
        <v/>
      </c>
      <c r="BL215" s="10" t="str">
        <f>IF(BL212="","",DSUM('Rozpis zápasů'!$F$1:$O$162,$B215,BL211:BL212))</f>
        <v/>
      </c>
      <c r="BM215" s="10" t="str">
        <f>IF(BM212="","",DSUM('Rozpis zápasů'!$F$1:$O$162,$B215,BM211:BM212))</f>
        <v/>
      </c>
      <c r="BN215" s="11" t="str">
        <f>IF(BN212="","",DSUM('Rozpis zápasů'!$F$1:$O$162,$B215,BN211:BN212))</f>
        <v/>
      </c>
    </row>
    <row r="216" spans="1:66" x14ac:dyDescent="0.25">
      <c r="A216" s="2096"/>
      <c r="B216" s="2097"/>
      <c r="C216" s="271" t="s">
        <v>19</v>
      </c>
      <c r="D216" s="272" t="s">
        <v>19</v>
      </c>
      <c r="E216" s="272" t="s">
        <v>19</v>
      </c>
      <c r="F216" s="272" t="s">
        <v>19</v>
      </c>
      <c r="G216" s="272" t="s">
        <v>19</v>
      </c>
      <c r="H216" s="272" t="s">
        <v>19</v>
      </c>
      <c r="I216" s="272" t="s">
        <v>19</v>
      </c>
      <c r="J216" s="273" t="s">
        <v>19</v>
      </c>
      <c r="K216" s="271" t="s">
        <v>19</v>
      </c>
      <c r="L216" s="272" t="s">
        <v>19</v>
      </c>
      <c r="M216" s="272" t="s">
        <v>19</v>
      </c>
      <c r="N216" s="272" t="s">
        <v>19</v>
      </c>
      <c r="O216" s="272" t="s">
        <v>19</v>
      </c>
      <c r="P216" s="272" t="s">
        <v>19</v>
      </c>
      <c r="Q216" s="272" t="s">
        <v>19</v>
      </c>
      <c r="R216" s="273" t="s">
        <v>19</v>
      </c>
      <c r="S216" s="271" t="s">
        <v>19</v>
      </c>
      <c r="T216" s="272" t="s">
        <v>19</v>
      </c>
      <c r="U216" s="272" t="s">
        <v>19</v>
      </c>
      <c r="V216" s="272" t="s">
        <v>19</v>
      </c>
      <c r="W216" s="272" t="s">
        <v>19</v>
      </c>
      <c r="X216" s="272" t="s">
        <v>19</v>
      </c>
      <c r="Y216" s="272" t="s">
        <v>19</v>
      </c>
      <c r="Z216" s="273" t="s">
        <v>19</v>
      </c>
      <c r="AA216" s="271" t="s">
        <v>19</v>
      </c>
      <c r="AB216" s="272" t="s">
        <v>19</v>
      </c>
      <c r="AC216" s="272" t="s">
        <v>19</v>
      </c>
      <c r="AD216" s="272" t="s">
        <v>19</v>
      </c>
      <c r="AE216" s="272" t="s">
        <v>19</v>
      </c>
      <c r="AF216" s="272" t="s">
        <v>19</v>
      </c>
      <c r="AG216" s="272" t="s">
        <v>19</v>
      </c>
      <c r="AH216" s="273" t="s">
        <v>19</v>
      </c>
      <c r="AI216" s="271" t="s">
        <v>19</v>
      </c>
      <c r="AJ216" s="272" t="s">
        <v>19</v>
      </c>
      <c r="AK216" s="272" t="s">
        <v>19</v>
      </c>
      <c r="AL216" s="272" t="s">
        <v>19</v>
      </c>
      <c r="AM216" s="272" t="s">
        <v>19</v>
      </c>
      <c r="AN216" s="272" t="s">
        <v>19</v>
      </c>
      <c r="AO216" s="272" t="s">
        <v>19</v>
      </c>
      <c r="AP216" s="273" t="s">
        <v>19</v>
      </c>
      <c r="AQ216" s="271" t="s">
        <v>19</v>
      </c>
      <c r="AR216" s="272" t="s">
        <v>19</v>
      </c>
      <c r="AS216" s="272" t="s">
        <v>19</v>
      </c>
      <c r="AT216" s="272" t="s">
        <v>19</v>
      </c>
      <c r="AU216" s="272" t="s">
        <v>19</v>
      </c>
      <c r="AV216" s="272" t="s">
        <v>19</v>
      </c>
      <c r="AW216" s="272" t="s">
        <v>19</v>
      </c>
      <c r="AX216" s="273" t="s">
        <v>19</v>
      </c>
      <c r="AY216" s="271" t="s">
        <v>19</v>
      </c>
      <c r="AZ216" s="272" t="s">
        <v>19</v>
      </c>
      <c r="BA216" s="272" t="s">
        <v>19</v>
      </c>
      <c r="BB216" s="272" t="s">
        <v>19</v>
      </c>
      <c r="BC216" s="272" t="s">
        <v>19</v>
      </c>
      <c r="BD216" s="272" t="s">
        <v>19</v>
      </c>
      <c r="BE216" s="272" t="s">
        <v>19</v>
      </c>
      <c r="BF216" s="273" t="s">
        <v>19</v>
      </c>
      <c r="BG216" s="271" t="s">
        <v>19</v>
      </c>
      <c r="BH216" s="272" t="s">
        <v>19</v>
      </c>
      <c r="BI216" s="272" t="s">
        <v>19</v>
      </c>
      <c r="BJ216" s="272" t="s">
        <v>19</v>
      </c>
      <c r="BK216" s="272" t="s">
        <v>19</v>
      </c>
      <c r="BL216" s="272" t="s">
        <v>19</v>
      </c>
      <c r="BM216" s="272" t="s">
        <v>19</v>
      </c>
      <c r="BN216" s="273" t="s">
        <v>19</v>
      </c>
    </row>
    <row r="217" spans="1:66" x14ac:dyDescent="0.25">
      <c r="A217" s="2098"/>
      <c r="B217" s="2099"/>
      <c r="C217" s="978">
        <f>C212</f>
        <v>61</v>
      </c>
      <c r="D217" s="979" t="str">
        <f t="shared" ref="D217:BN217" si="533">D212</f>
        <v/>
      </c>
      <c r="E217" s="979" t="str">
        <f t="shared" si="533"/>
        <v/>
      </c>
      <c r="F217" s="979" t="str">
        <f t="shared" si="533"/>
        <v/>
      </c>
      <c r="G217" s="979" t="str">
        <f t="shared" si="533"/>
        <v/>
      </c>
      <c r="H217" s="979" t="str">
        <f t="shared" si="533"/>
        <v/>
      </c>
      <c r="I217" s="979" t="str">
        <f t="shared" si="533"/>
        <v/>
      </c>
      <c r="J217" s="980" t="str">
        <f t="shared" si="533"/>
        <v/>
      </c>
      <c r="K217" s="978" t="str">
        <f t="shared" si="533"/>
        <v/>
      </c>
      <c r="L217" s="979" t="str">
        <f t="shared" si="533"/>
        <v/>
      </c>
      <c r="M217" s="979" t="str">
        <f t="shared" si="533"/>
        <v/>
      </c>
      <c r="N217" s="979" t="str">
        <f t="shared" si="533"/>
        <v/>
      </c>
      <c r="O217" s="979" t="str">
        <f t="shared" si="533"/>
        <v/>
      </c>
      <c r="P217" s="979">
        <f t="shared" si="533"/>
        <v>66</v>
      </c>
      <c r="Q217" s="979" t="str">
        <f t="shared" si="533"/>
        <v/>
      </c>
      <c r="R217" s="980" t="str">
        <f t="shared" si="533"/>
        <v/>
      </c>
      <c r="S217" s="978" t="str">
        <f t="shared" si="533"/>
        <v/>
      </c>
      <c r="T217" s="979">
        <f t="shared" si="533"/>
        <v>62</v>
      </c>
      <c r="U217" s="979">
        <f t="shared" si="533"/>
        <v>63</v>
      </c>
      <c r="V217" s="979">
        <f t="shared" si="533"/>
        <v>64</v>
      </c>
      <c r="W217" s="979" t="str">
        <f t="shared" si="533"/>
        <v/>
      </c>
      <c r="X217" s="979" t="str">
        <f t="shared" si="533"/>
        <v/>
      </c>
      <c r="Y217" s="979" t="str">
        <f t="shared" si="533"/>
        <v/>
      </c>
      <c r="Z217" s="980" t="str">
        <f t="shared" si="533"/>
        <v/>
      </c>
      <c r="AA217" s="978" t="str">
        <f t="shared" si="533"/>
        <v/>
      </c>
      <c r="AB217" s="979" t="str">
        <f t="shared" si="533"/>
        <v/>
      </c>
      <c r="AC217" s="979" t="str">
        <f t="shared" si="533"/>
        <v/>
      </c>
      <c r="AD217" s="979" t="str">
        <f t="shared" si="533"/>
        <v/>
      </c>
      <c r="AE217" s="979" t="str">
        <f t="shared" si="533"/>
        <v/>
      </c>
      <c r="AF217" s="979" t="str">
        <f t="shared" si="533"/>
        <v/>
      </c>
      <c r="AG217" s="979" t="str">
        <f t="shared" si="533"/>
        <v/>
      </c>
      <c r="AH217" s="980" t="str">
        <f t="shared" si="533"/>
        <v/>
      </c>
      <c r="AI217" s="978" t="str">
        <f t="shared" si="533"/>
        <v/>
      </c>
      <c r="AJ217" s="979" t="str">
        <f t="shared" si="533"/>
        <v/>
      </c>
      <c r="AK217" s="979" t="str">
        <f t="shared" si="533"/>
        <v/>
      </c>
      <c r="AL217" s="979" t="str">
        <f t="shared" si="533"/>
        <v/>
      </c>
      <c r="AM217" s="979" t="str">
        <f t="shared" si="533"/>
        <v/>
      </c>
      <c r="AN217" s="979" t="str">
        <f t="shared" si="533"/>
        <v/>
      </c>
      <c r="AO217" s="979" t="str">
        <f t="shared" si="533"/>
        <v/>
      </c>
      <c r="AP217" s="980" t="str">
        <f t="shared" si="533"/>
        <v/>
      </c>
      <c r="AQ217" s="978" t="str">
        <f t="shared" si="533"/>
        <v/>
      </c>
      <c r="AR217" s="979" t="str">
        <f t="shared" si="533"/>
        <v/>
      </c>
      <c r="AS217" s="979" t="str">
        <f t="shared" si="533"/>
        <v/>
      </c>
      <c r="AT217" s="979" t="str">
        <f t="shared" si="533"/>
        <v/>
      </c>
      <c r="AU217" s="979">
        <f t="shared" si="533"/>
        <v>65</v>
      </c>
      <c r="AV217" s="979" t="str">
        <f t="shared" si="533"/>
        <v/>
      </c>
      <c r="AW217" s="979" t="str">
        <f t="shared" si="533"/>
        <v/>
      </c>
      <c r="AX217" s="980" t="str">
        <f t="shared" si="533"/>
        <v/>
      </c>
      <c r="AY217" s="978" t="str">
        <f t="shared" si="533"/>
        <v/>
      </c>
      <c r="AZ217" s="979" t="str">
        <f t="shared" si="533"/>
        <v/>
      </c>
      <c r="BA217" s="979" t="str">
        <f t="shared" si="533"/>
        <v/>
      </c>
      <c r="BB217" s="979" t="str">
        <f t="shared" si="533"/>
        <v/>
      </c>
      <c r="BC217" s="979" t="str">
        <f t="shared" si="533"/>
        <v/>
      </c>
      <c r="BD217" s="979" t="str">
        <f t="shared" si="533"/>
        <v/>
      </c>
      <c r="BE217" s="979" t="str">
        <f t="shared" si="533"/>
        <v/>
      </c>
      <c r="BF217" s="980" t="str">
        <f t="shared" si="533"/>
        <v/>
      </c>
      <c r="BG217" s="978" t="str">
        <f t="shared" si="533"/>
        <v/>
      </c>
      <c r="BH217" s="979" t="str">
        <f t="shared" si="533"/>
        <v/>
      </c>
      <c r="BI217" s="979" t="str">
        <f t="shared" si="533"/>
        <v/>
      </c>
      <c r="BJ217" s="979" t="str">
        <f t="shared" si="533"/>
        <v/>
      </c>
      <c r="BK217" s="979" t="str">
        <f t="shared" si="533"/>
        <v/>
      </c>
      <c r="BL217" s="979" t="str">
        <f t="shared" si="533"/>
        <v/>
      </c>
      <c r="BM217" s="979" t="str">
        <f t="shared" si="533"/>
        <v/>
      </c>
      <c r="BN217" s="980" t="str">
        <f t="shared" si="533"/>
        <v/>
      </c>
    </row>
    <row r="218" spans="1:66" ht="15.75" x14ac:dyDescent="0.25">
      <c r="A218" s="275" t="s">
        <v>27</v>
      </c>
      <c r="B218" s="279" t="s">
        <v>59</v>
      </c>
      <c r="C218" s="27">
        <f>IF(C217="","",DSUM('Rozpis zápasů'!$F$1:$O$162,$B218,C216:C217))</f>
        <v>0</v>
      </c>
      <c r="D218" s="6" t="str">
        <f>IF(D217="","",DSUM('Rozpis zápasů'!$F$1:$O$162,$B218,D216:D217))</f>
        <v/>
      </c>
      <c r="E218" s="6" t="str">
        <f>IF(E217="","",DSUM('Rozpis zápasů'!$F$1:$O$162,$B218,E216:E217))</f>
        <v/>
      </c>
      <c r="F218" s="6" t="str">
        <f>IF(F217="","",DSUM('Rozpis zápasů'!$F$1:$O$162,$B218,F216:F217))</f>
        <v/>
      </c>
      <c r="G218" s="6" t="str">
        <f>IF(G217="","",DSUM('Rozpis zápasů'!$F$1:$O$162,$B218,G216:G217))</f>
        <v/>
      </c>
      <c r="H218" s="6" t="str">
        <f>IF(H217="","",DSUM('Rozpis zápasů'!$F$1:$O$162,$B218,H216:H217))</f>
        <v/>
      </c>
      <c r="I218" s="6" t="str">
        <f>IF(I217="","",DSUM('Rozpis zápasů'!$F$1:$O$162,$B218,I216:I217))</f>
        <v/>
      </c>
      <c r="J218" s="9" t="str">
        <f>IF(J217="","",DSUM('Rozpis zápasů'!$F$1:$O$162,$B218,J216:J217))</f>
        <v/>
      </c>
      <c r="K218" s="27" t="str">
        <f>IF(K217="","",DSUM('Rozpis zápasů'!$F$1:$O$162,$B218,K216:K217))</f>
        <v/>
      </c>
      <c r="L218" s="6" t="str">
        <f>IF(L217="","",DSUM('Rozpis zápasů'!$F$1:$O$162,$B218,L216:L217))</f>
        <v/>
      </c>
      <c r="M218" s="6" t="str">
        <f>IF(M217="","",DSUM('Rozpis zápasů'!$F$1:$O$162,$B218,M216:M217))</f>
        <v/>
      </c>
      <c r="N218" s="6" t="str">
        <f>IF(N217="","",DSUM('Rozpis zápasů'!$F$1:$O$162,$B218,N216:N217))</f>
        <v/>
      </c>
      <c r="O218" s="6" t="str">
        <f>IF(O217="","",DSUM('Rozpis zápasů'!$F$1:$O$162,$B218,O216:O217))</f>
        <v/>
      </c>
      <c r="P218" s="6">
        <f>IF(P217="","",DSUM('Rozpis zápasů'!$F$1:$O$162,$B218,P216:P217))</f>
        <v>0</v>
      </c>
      <c r="Q218" s="6" t="str">
        <f>IF(Q217="","",DSUM('Rozpis zápasů'!$F$1:$O$162,$B218,Q216:Q217))</f>
        <v/>
      </c>
      <c r="R218" s="9" t="str">
        <f>IF(R217="","",DSUM('Rozpis zápasů'!$F$1:$O$162,$B218,R216:R217))</f>
        <v/>
      </c>
      <c r="S218" s="27" t="str">
        <f>IF(S217="","",DSUM('Rozpis zápasů'!$F$1:$O$162,$B218,S216:S217))</f>
        <v/>
      </c>
      <c r="T218" s="6">
        <f>IF(T217="","",DSUM('Rozpis zápasů'!$F$1:$O$162,$B218,T216:T217))</f>
        <v>1</v>
      </c>
      <c r="U218" s="6">
        <f>IF(U217="","",DSUM('Rozpis zápasů'!$F$1:$O$162,$B218,U216:U217))</f>
        <v>0</v>
      </c>
      <c r="V218" s="6">
        <f>IF(V217="","",DSUM('Rozpis zápasů'!$F$1:$O$162,$B218,V216:V217))</f>
        <v>0</v>
      </c>
      <c r="W218" s="6" t="str">
        <f>IF(W217="","",DSUM('Rozpis zápasů'!$F$1:$O$162,$B218,W216:W217))</f>
        <v/>
      </c>
      <c r="X218" s="6" t="str">
        <f>IF(X217="","",DSUM('Rozpis zápasů'!$F$1:$O$162,$B218,X216:X217))</f>
        <v/>
      </c>
      <c r="Y218" s="6" t="str">
        <f>IF(Y217="","",DSUM('Rozpis zápasů'!$F$1:$O$162,$B218,Y216:Y217))</f>
        <v/>
      </c>
      <c r="Z218" s="9" t="str">
        <f>IF(Z217="","",DSUM('Rozpis zápasů'!$F$1:$O$162,$B218,Z216:Z217))</f>
        <v/>
      </c>
      <c r="AA218" s="27" t="str">
        <f>IF(AA217="","",DSUM('Rozpis zápasů'!$F$1:$O$162,$B218,AA216:AA217))</f>
        <v/>
      </c>
      <c r="AB218" s="6" t="str">
        <f>IF(AB217="","",DSUM('Rozpis zápasů'!$F$1:$O$162,$B218,AB216:AB217))</f>
        <v/>
      </c>
      <c r="AC218" s="6" t="str">
        <f>IF(AC217="","",DSUM('Rozpis zápasů'!$F$1:$O$162,$B218,AC216:AC217))</f>
        <v/>
      </c>
      <c r="AD218" s="6" t="str">
        <f>IF(AD217="","",DSUM('Rozpis zápasů'!$F$1:$O$162,$B218,AD216:AD217))</f>
        <v/>
      </c>
      <c r="AE218" s="6" t="str">
        <f>IF(AE217="","",DSUM('Rozpis zápasů'!$F$1:$O$162,$B218,AE216:AE217))</f>
        <v/>
      </c>
      <c r="AF218" s="6" t="str">
        <f>IF(AF217="","",DSUM('Rozpis zápasů'!$F$1:$O$162,$B218,AF216:AF217))</f>
        <v/>
      </c>
      <c r="AG218" s="6" t="str">
        <f>IF(AG217="","",DSUM('Rozpis zápasů'!$F$1:$O$162,$B218,AG216:AG217))</f>
        <v/>
      </c>
      <c r="AH218" s="9" t="str">
        <f>IF(AH217="","",DSUM('Rozpis zápasů'!$F$1:$O$162,$B218,AH216:AH217))</f>
        <v/>
      </c>
      <c r="AI218" s="27" t="str">
        <f>IF(AI217="","",DSUM('Rozpis zápasů'!$F$1:$O$162,$B218,AI216:AI217))</f>
        <v/>
      </c>
      <c r="AJ218" s="6" t="str">
        <f>IF(AJ217="","",DSUM('Rozpis zápasů'!$F$1:$O$162,$B218,AJ216:AJ217))</f>
        <v/>
      </c>
      <c r="AK218" s="6" t="str">
        <f>IF(AK217="","",DSUM('Rozpis zápasů'!$F$1:$O$162,$B218,AK216:AK217))</f>
        <v/>
      </c>
      <c r="AL218" s="6" t="str">
        <f>IF(AL217="","",DSUM('Rozpis zápasů'!$F$1:$O$162,$B218,AL216:AL217))</f>
        <v/>
      </c>
      <c r="AM218" s="6" t="str">
        <f>IF(AM217="","",DSUM('Rozpis zápasů'!$F$1:$O$162,$B218,AM216:AM217))</f>
        <v/>
      </c>
      <c r="AN218" s="6" t="str">
        <f>IF(AN217="","",DSUM('Rozpis zápasů'!$F$1:$O$162,$B218,AN216:AN217))</f>
        <v/>
      </c>
      <c r="AO218" s="6" t="str">
        <f>IF(AO217="","",DSUM('Rozpis zápasů'!$F$1:$O$162,$B218,AO216:AO217))</f>
        <v/>
      </c>
      <c r="AP218" s="9" t="str">
        <f>IF(AP217="","",DSUM('Rozpis zápasů'!$F$1:$O$162,$B218,AP216:AP217))</f>
        <v/>
      </c>
      <c r="AQ218" s="27" t="str">
        <f>IF(AQ217="","",DSUM('Rozpis zápasů'!$F$1:$O$162,$B218,AQ216:AQ217))</f>
        <v/>
      </c>
      <c r="AR218" s="6" t="str">
        <f>IF(AR217="","",DSUM('Rozpis zápasů'!$F$1:$O$162,$B218,AR216:AR217))</f>
        <v/>
      </c>
      <c r="AS218" s="6" t="str">
        <f>IF(AS217="","",DSUM('Rozpis zápasů'!$F$1:$O$162,$B218,AS216:AS217))</f>
        <v/>
      </c>
      <c r="AT218" s="6" t="str">
        <f>IF(AT217="","",DSUM('Rozpis zápasů'!$F$1:$O$162,$B218,AT216:AT217))</f>
        <v/>
      </c>
      <c r="AU218" s="6">
        <f>IF(AU217="","",DSUM('Rozpis zápasů'!$F$1:$O$162,$B218,AU216:AU217))</f>
        <v>0</v>
      </c>
      <c r="AV218" s="6" t="str">
        <f>IF(AV217="","",DSUM('Rozpis zápasů'!$F$1:$O$162,$B218,AV216:AV217))</f>
        <v/>
      </c>
      <c r="AW218" s="6" t="str">
        <f>IF(AW217="","",DSUM('Rozpis zápasů'!$F$1:$O$162,$B218,AW216:AW217))</f>
        <v/>
      </c>
      <c r="AX218" s="9" t="str">
        <f>IF(AX217="","",DSUM('Rozpis zápasů'!$F$1:$O$162,$B218,AX216:AX217))</f>
        <v/>
      </c>
      <c r="AY218" s="27" t="str">
        <f>IF(AY217="","",DSUM('Rozpis zápasů'!$F$1:$O$162,$B218,AY216:AY217))</f>
        <v/>
      </c>
      <c r="AZ218" s="6" t="str">
        <f>IF(AZ217="","",DSUM('Rozpis zápasů'!$F$1:$O$162,$B218,AZ216:AZ217))</f>
        <v/>
      </c>
      <c r="BA218" s="6" t="str">
        <f>IF(BA217="","",DSUM('Rozpis zápasů'!$F$1:$O$162,$B218,BA216:BA217))</f>
        <v/>
      </c>
      <c r="BB218" s="6" t="str">
        <f>IF(BB217="","",DSUM('Rozpis zápasů'!$F$1:$O$162,$B218,BB216:BB217))</f>
        <v/>
      </c>
      <c r="BC218" s="6" t="str">
        <f>IF(BC217="","",DSUM('Rozpis zápasů'!$F$1:$O$162,$B218,BC216:BC217))</f>
        <v/>
      </c>
      <c r="BD218" s="6" t="str">
        <f>IF(BD217="","",DSUM('Rozpis zápasů'!$F$1:$O$162,$B218,BD216:BD217))</f>
        <v/>
      </c>
      <c r="BE218" s="6" t="str">
        <f>IF(BE217="","",DSUM('Rozpis zápasů'!$F$1:$O$162,$B218,BE216:BE217))</f>
        <v/>
      </c>
      <c r="BF218" s="9" t="str">
        <f>IF(BF217="","",DSUM('Rozpis zápasů'!$F$1:$O$162,$B218,BF216:BF217))</f>
        <v/>
      </c>
      <c r="BG218" s="27" t="str">
        <f>IF(BG217="","",DSUM('Rozpis zápasů'!$F$1:$O$162,$B218,BG216:BG217))</f>
        <v/>
      </c>
      <c r="BH218" s="6" t="str">
        <f>IF(BH217="","",DSUM('Rozpis zápasů'!$F$1:$O$162,$B218,BH216:BH217))</f>
        <v/>
      </c>
      <c r="BI218" s="6" t="str">
        <f>IF(BI217="","",DSUM('Rozpis zápasů'!$F$1:$O$162,$B218,BI216:BI217))</f>
        <v/>
      </c>
      <c r="BJ218" s="6" t="str">
        <f>IF(BJ217="","",DSUM('Rozpis zápasů'!$F$1:$O$162,$B218,BJ216:BJ217))</f>
        <v/>
      </c>
      <c r="BK218" s="6" t="str">
        <f>IF(BK217="","",DSUM('Rozpis zápasů'!$F$1:$O$162,$B218,BK216:BK217))</f>
        <v/>
      </c>
      <c r="BL218" s="6" t="str">
        <f>IF(BL217="","",DSUM('Rozpis zápasů'!$F$1:$O$162,$B218,BL216:BL217))</f>
        <v/>
      </c>
      <c r="BM218" s="6" t="str">
        <f>IF(BM217="","",DSUM('Rozpis zápasů'!$F$1:$O$162,$B218,BM216:BM217))</f>
        <v/>
      </c>
      <c r="BN218" s="9" t="str">
        <f>IF(BN217="","",DSUM('Rozpis zápasů'!$F$1:$O$162,$B218,BN216:BN217))</f>
        <v/>
      </c>
    </row>
    <row r="219" spans="1:66" ht="15.75" x14ac:dyDescent="0.25">
      <c r="A219" s="275" t="s">
        <v>29</v>
      </c>
      <c r="B219" s="279" t="s">
        <v>21</v>
      </c>
      <c r="C219" s="27">
        <f>IF(C217="","",DSUM('Rozpis zápasů'!$F$1:$O$162,$B219,C216:C217))</f>
        <v>0</v>
      </c>
      <c r="D219" s="6" t="str">
        <f>IF(D217="","",DSUM('Rozpis zápasů'!$F$1:$O$162,$B219,D216:D217))</f>
        <v/>
      </c>
      <c r="E219" s="6" t="str">
        <f>IF(E217="","",DSUM('Rozpis zápasů'!$F$1:$O$162,$B219,E216:E217))</f>
        <v/>
      </c>
      <c r="F219" s="6" t="str">
        <f>IF(F217="","",DSUM('Rozpis zápasů'!$F$1:$O$162,$B219,F216:F217))</f>
        <v/>
      </c>
      <c r="G219" s="6" t="str">
        <f>IF(G217="","",DSUM('Rozpis zápasů'!$F$1:$O$162,$B219,G216:G217))</f>
        <v/>
      </c>
      <c r="H219" s="6" t="str">
        <f>IF(H217="","",DSUM('Rozpis zápasů'!$F$1:$O$162,$B219,H216:H217))</f>
        <v/>
      </c>
      <c r="I219" s="6" t="str">
        <f>IF(I217="","",DSUM('Rozpis zápasů'!$F$1:$O$162,$B219,I216:I217))</f>
        <v/>
      </c>
      <c r="J219" s="9" t="str">
        <f>IF(J217="","",DSUM('Rozpis zápasů'!$F$1:$O$162,$B219,J216:J217))</f>
        <v/>
      </c>
      <c r="K219" s="27" t="str">
        <f>IF(K217="","",DSUM('Rozpis zápasů'!$F$1:$O$162,$B219,K216:K217))</f>
        <v/>
      </c>
      <c r="L219" s="6" t="str">
        <f>IF(L217="","",DSUM('Rozpis zápasů'!$F$1:$O$162,$B219,L216:L217))</f>
        <v/>
      </c>
      <c r="M219" s="6" t="str">
        <f>IF(M217="","",DSUM('Rozpis zápasů'!$F$1:$O$162,$B219,M216:M217))</f>
        <v/>
      </c>
      <c r="N219" s="6" t="str">
        <f>IF(N217="","",DSUM('Rozpis zápasů'!$F$1:$O$162,$B219,N216:N217))</f>
        <v/>
      </c>
      <c r="O219" s="6" t="str">
        <f>IF(O217="","",DSUM('Rozpis zápasů'!$F$1:$O$162,$B219,O216:O217))</f>
        <v/>
      </c>
      <c r="P219" s="6">
        <f>IF(P217="","",DSUM('Rozpis zápasů'!$F$1:$O$162,$B219,P216:P217))</f>
        <v>0</v>
      </c>
      <c r="Q219" s="6" t="str">
        <f>IF(Q217="","",DSUM('Rozpis zápasů'!$F$1:$O$162,$B219,Q216:Q217))</f>
        <v/>
      </c>
      <c r="R219" s="9" t="str">
        <f>IF(R217="","",DSUM('Rozpis zápasů'!$F$1:$O$162,$B219,R216:R217))</f>
        <v/>
      </c>
      <c r="S219" s="27" t="str">
        <f>IF(S217="","",DSUM('Rozpis zápasů'!$F$1:$O$162,$B219,S216:S217))</f>
        <v/>
      </c>
      <c r="T219" s="6">
        <f>IF(T217="","",DSUM('Rozpis zápasů'!$F$1:$O$162,$B219,T216:T217))</f>
        <v>2</v>
      </c>
      <c r="U219" s="6">
        <f>IF(U217="","",DSUM('Rozpis zápasů'!$F$1:$O$162,$B219,U216:U217))</f>
        <v>0</v>
      </c>
      <c r="V219" s="6">
        <f>IF(V217="","",DSUM('Rozpis zápasů'!$F$1:$O$162,$B219,V216:V217))</f>
        <v>0</v>
      </c>
      <c r="W219" s="6" t="str">
        <f>IF(W217="","",DSUM('Rozpis zápasů'!$F$1:$O$162,$B219,W216:W217))</f>
        <v/>
      </c>
      <c r="X219" s="6" t="str">
        <f>IF(X217="","",DSUM('Rozpis zápasů'!$F$1:$O$162,$B219,X216:X217))</f>
        <v/>
      </c>
      <c r="Y219" s="6" t="str">
        <f>IF(Y217="","",DSUM('Rozpis zápasů'!$F$1:$O$162,$B219,Y216:Y217))</f>
        <v/>
      </c>
      <c r="Z219" s="9" t="str">
        <f>IF(Z217="","",DSUM('Rozpis zápasů'!$F$1:$O$162,$B219,Z216:Z217))</f>
        <v/>
      </c>
      <c r="AA219" s="27" t="str">
        <f>IF(AA217="","",DSUM('Rozpis zápasů'!$F$1:$O$162,$B219,AA216:AA217))</f>
        <v/>
      </c>
      <c r="AB219" s="6" t="str">
        <f>IF(AB217="","",DSUM('Rozpis zápasů'!$F$1:$O$162,$B219,AB216:AB217))</f>
        <v/>
      </c>
      <c r="AC219" s="6" t="str">
        <f>IF(AC217="","",DSUM('Rozpis zápasů'!$F$1:$O$162,$B219,AC216:AC217))</f>
        <v/>
      </c>
      <c r="AD219" s="6" t="str">
        <f>IF(AD217="","",DSUM('Rozpis zápasů'!$F$1:$O$162,$B219,AD216:AD217))</f>
        <v/>
      </c>
      <c r="AE219" s="6" t="str">
        <f>IF(AE217="","",DSUM('Rozpis zápasů'!$F$1:$O$162,$B219,AE216:AE217))</f>
        <v/>
      </c>
      <c r="AF219" s="6" t="str">
        <f>IF(AF217="","",DSUM('Rozpis zápasů'!$F$1:$O$162,$B219,AF216:AF217))</f>
        <v/>
      </c>
      <c r="AG219" s="6" t="str">
        <f>IF(AG217="","",DSUM('Rozpis zápasů'!$F$1:$O$162,$B219,AG216:AG217))</f>
        <v/>
      </c>
      <c r="AH219" s="9" t="str">
        <f>IF(AH217="","",DSUM('Rozpis zápasů'!$F$1:$O$162,$B219,AH216:AH217))</f>
        <v/>
      </c>
      <c r="AI219" s="27" t="str">
        <f>IF(AI217="","",DSUM('Rozpis zápasů'!$F$1:$O$162,$B219,AI216:AI217))</f>
        <v/>
      </c>
      <c r="AJ219" s="6" t="str">
        <f>IF(AJ217="","",DSUM('Rozpis zápasů'!$F$1:$O$162,$B219,AJ216:AJ217))</f>
        <v/>
      </c>
      <c r="AK219" s="6" t="str">
        <f>IF(AK217="","",DSUM('Rozpis zápasů'!$F$1:$O$162,$B219,AK216:AK217))</f>
        <v/>
      </c>
      <c r="AL219" s="6" t="str">
        <f>IF(AL217="","",DSUM('Rozpis zápasů'!$F$1:$O$162,$B219,AL216:AL217))</f>
        <v/>
      </c>
      <c r="AM219" s="6" t="str">
        <f>IF(AM217="","",DSUM('Rozpis zápasů'!$F$1:$O$162,$B219,AM216:AM217))</f>
        <v/>
      </c>
      <c r="AN219" s="6" t="str">
        <f>IF(AN217="","",DSUM('Rozpis zápasů'!$F$1:$O$162,$B219,AN216:AN217))</f>
        <v/>
      </c>
      <c r="AO219" s="6" t="str">
        <f>IF(AO217="","",DSUM('Rozpis zápasů'!$F$1:$O$162,$B219,AO216:AO217))</f>
        <v/>
      </c>
      <c r="AP219" s="9" t="str">
        <f>IF(AP217="","",DSUM('Rozpis zápasů'!$F$1:$O$162,$B219,AP216:AP217))</f>
        <v/>
      </c>
      <c r="AQ219" s="27" t="str">
        <f>IF(AQ217="","",DSUM('Rozpis zápasů'!$F$1:$O$162,$B219,AQ216:AQ217))</f>
        <v/>
      </c>
      <c r="AR219" s="6" t="str">
        <f>IF(AR217="","",DSUM('Rozpis zápasů'!$F$1:$O$162,$B219,AR216:AR217))</f>
        <v/>
      </c>
      <c r="AS219" s="6" t="str">
        <f>IF(AS217="","",DSUM('Rozpis zápasů'!$F$1:$O$162,$B219,AS216:AS217))</f>
        <v/>
      </c>
      <c r="AT219" s="6" t="str">
        <f>IF(AT217="","",DSUM('Rozpis zápasů'!$F$1:$O$162,$B219,AT216:AT217))</f>
        <v/>
      </c>
      <c r="AU219" s="6">
        <f>IF(AU217="","",DSUM('Rozpis zápasů'!$F$1:$O$162,$B219,AU216:AU217))</f>
        <v>0</v>
      </c>
      <c r="AV219" s="6" t="str">
        <f>IF(AV217="","",DSUM('Rozpis zápasů'!$F$1:$O$162,$B219,AV216:AV217))</f>
        <v/>
      </c>
      <c r="AW219" s="6" t="str">
        <f>IF(AW217="","",DSUM('Rozpis zápasů'!$F$1:$O$162,$B219,AW216:AW217))</f>
        <v/>
      </c>
      <c r="AX219" s="9" t="str">
        <f>IF(AX217="","",DSUM('Rozpis zápasů'!$F$1:$O$162,$B219,AX216:AX217))</f>
        <v/>
      </c>
      <c r="AY219" s="27" t="str">
        <f>IF(AY217="","",DSUM('Rozpis zápasů'!$F$1:$O$162,$B219,AY216:AY217))</f>
        <v/>
      </c>
      <c r="AZ219" s="6" t="str">
        <f>IF(AZ217="","",DSUM('Rozpis zápasů'!$F$1:$O$162,$B219,AZ216:AZ217))</f>
        <v/>
      </c>
      <c r="BA219" s="6" t="str">
        <f>IF(BA217="","",DSUM('Rozpis zápasů'!$F$1:$O$162,$B219,BA216:BA217))</f>
        <v/>
      </c>
      <c r="BB219" s="6" t="str">
        <f>IF(BB217="","",DSUM('Rozpis zápasů'!$F$1:$O$162,$B219,BB216:BB217))</f>
        <v/>
      </c>
      <c r="BC219" s="6" t="str">
        <f>IF(BC217="","",DSUM('Rozpis zápasů'!$F$1:$O$162,$B219,BC216:BC217))</f>
        <v/>
      </c>
      <c r="BD219" s="6" t="str">
        <f>IF(BD217="","",DSUM('Rozpis zápasů'!$F$1:$O$162,$B219,BD216:BD217))</f>
        <v/>
      </c>
      <c r="BE219" s="6" t="str">
        <f>IF(BE217="","",DSUM('Rozpis zápasů'!$F$1:$O$162,$B219,BE216:BE217))</f>
        <v/>
      </c>
      <c r="BF219" s="9" t="str">
        <f>IF(BF217="","",DSUM('Rozpis zápasů'!$F$1:$O$162,$B219,BF216:BF217))</f>
        <v/>
      </c>
      <c r="BG219" s="27" t="str">
        <f>IF(BG217="","",DSUM('Rozpis zápasů'!$F$1:$O$162,$B219,BG216:BG217))</f>
        <v/>
      </c>
      <c r="BH219" s="6" t="str">
        <f>IF(BH217="","",DSUM('Rozpis zápasů'!$F$1:$O$162,$B219,BH216:BH217))</f>
        <v/>
      </c>
      <c r="BI219" s="6" t="str">
        <f>IF(BI217="","",DSUM('Rozpis zápasů'!$F$1:$O$162,$B219,BI216:BI217))</f>
        <v/>
      </c>
      <c r="BJ219" s="6" t="str">
        <f>IF(BJ217="","",DSUM('Rozpis zápasů'!$F$1:$O$162,$B219,BJ216:BJ217))</f>
        <v/>
      </c>
      <c r="BK219" s="6" t="str">
        <f>IF(BK217="","",DSUM('Rozpis zápasů'!$F$1:$O$162,$B219,BK216:BK217))</f>
        <v/>
      </c>
      <c r="BL219" s="6" t="str">
        <f>IF(BL217="","",DSUM('Rozpis zápasů'!$F$1:$O$162,$B219,BL216:BL217))</f>
        <v/>
      </c>
      <c r="BM219" s="6" t="str">
        <f>IF(BM217="","",DSUM('Rozpis zápasů'!$F$1:$O$162,$B219,BM216:BM217))</f>
        <v/>
      </c>
      <c r="BN219" s="9" t="str">
        <f>IF(BN217="","",DSUM('Rozpis zápasů'!$F$1:$O$162,$B219,BN216:BN217))</f>
        <v/>
      </c>
    </row>
    <row r="220" spans="1:66" ht="16.5" thickBot="1" x14ac:dyDescent="0.3">
      <c r="A220" s="277" t="s">
        <v>31</v>
      </c>
      <c r="B220" s="280" t="s">
        <v>20</v>
      </c>
      <c r="C220" s="13">
        <f>IF(C217="","",DSUM('Rozpis zápasů'!$F$1:$O$162,$B220,C216:C217))</f>
        <v>0</v>
      </c>
      <c r="D220" s="10" t="str">
        <f>IF(D217="","",DSUM('Rozpis zápasů'!$F$1:$O$162,$B220,D216:D217))</f>
        <v/>
      </c>
      <c r="E220" s="10" t="str">
        <f>IF(E217="","",DSUM('Rozpis zápasů'!$F$1:$O$162,$B220,E216:E217))</f>
        <v/>
      </c>
      <c r="F220" s="10" t="str">
        <f>IF(F217="","",DSUM('Rozpis zápasů'!$F$1:$O$162,$B220,F216:F217))</f>
        <v/>
      </c>
      <c r="G220" s="10" t="str">
        <f>IF(G217="","",DSUM('Rozpis zápasů'!$F$1:$O$162,$B220,G216:G217))</f>
        <v/>
      </c>
      <c r="H220" s="10" t="str">
        <f>IF(H217="","",DSUM('Rozpis zápasů'!$F$1:$O$162,$B220,H216:H217))</f>
        <v/>
      </c>
      <c r="I220" s="10" t="str">
        <f>IF(I217="","",DSUM('Rozpis zápasů'!$F$1:$O$162,$B220,I216:I217))</f>
        <v/>
      </c>
      <c r="J220" s="11" t="str">
        <f>IF(J217="","",DSUM('Rozpis zápasů'!$F$1:$O$162,$B220,J216:J217))</f>
        <v/>
      </c>
      <c r="K220" s="13" t="str">
        <f>IF(K217="","",DSUM('Rozpis zápasů'!$F$1:$O$162,$B220,K216:K217))</f>
        <v/>
      </c>
      <c r="L220" s="10" t="str">
        <f>IF(L217="","",DSUM('Rozpis zápasů'!$F$1:$O$162,$B220,L216:L217))</f>
        <v/>
      </c>
      <c r="M220" s="10" t="str">
        <f>IF(M217="","",DSUM('Rozpis zápasů'!$F$1:$O$162,$B220,M216:M217))</f>
        <v/>
      </c>
      <c r="N220" s="10" t="str">
        <f>IF(N217="","",DSUM('Rozpis zápasů'!$F$1:$O$162,$B220,N216:N217))</f>
        <v/>
      </c>
      <c r="O220" s="10" t="str">
        <f>IF(O217="","",DSUM('Rozpis zápasů'!$F$1:$O$162,$B220,O216:O217))</f>
        <v/>
      </c>
      <c r="P220" s="10">
        <f>IF(P217="","",DSUM('Rozpis zápasů'!$F$1:$O$162,$B220,P216:P217))</f>
        <v>0</v>
      </c>
      <c r="Q220" s="10" t="str">
        <f>IF(Q217="","",DSUM('Rozpis zápasů'!$F$1:$O$162,$B220,Q216:Q217))</f>
        <v/>
      </c>
      <c r="R220" s="11" t="str">
        <f>IF(R217="","",DSUM('Rozpis zápasů'!$F$1:$O$162,$B220,R216:R217))</f>
        <v/>
      </c>
      <c r="S220" s="13" t="str">
        <f>IF(S217="","",DSUM('Rozpis zápasů'!$F$1:$O$162,$B220,S216:S217))</f>
        <v/>
      </c>
      <c r="T220" s="10">
        <f>IF(T217="","",DSUM('Rozpis zápasů'!$F$1:$O$162,$B220,T216:T217))</f>
        <v>2</v>
      </c>
      <c r="U220" s="10">
        <f>IF(U217="","",DSUM('Rozpis zápasů'!$F$1:$O$162,$B220,U216:U217))</f>
        <v>2</v>
      </c>
      <c r="V220" s="10">
        <f>IF(V217="","",DSUM('Rozpis zápasů'!$F$1:$O$162,$B220,V216:V217))</f>
        <v>0</v>
      </c>
      <c r="W220" s="10" t="str">
        <f>IF(W217="","",DSUM('Rozpis zápasů'!$F$1:$O$162,$B220,W216:W217))</f>
        <v/>
      </c>
      <c r="X220" s="10" t="str">
        <f>IF(X217="","",DSUM('Rozpis zápasů'!$F$1:$O$162,$B220,X216:X217))</f>
        <v/>
      </c>
      <c r="Y220" s="10" t="str">
        <f>IF(Y217="","",DSUM('Rozpis zápasů'!$F$1:$O$162,$B220,Y216:Y217))</f>
        <v/>
      </c>
      <c r="Z220" s="11" t="str">
        <f>IF(Z217="","",DSUM('Rozpis zápasů'!$F$1:$O$162,$B220,Z216:Z217))</f>
        <v/>
      </c>
      <c r="AA220" s="13" t="str">
        <f>IF(AA217="","",DSUM('Rozpis zápasů'!$F$1:$O$162,$B220,AA216:AA217))</f>
        <v/>
      </c>
      <c r="AB220" s="10" t="str">
        <f>IF(AB217="","",DSUM('Rozpis zápasů'!$F$1:$O$162,$B220,AB216:AB217))</f>
        <v/>
      </c>
      <c r="AC220" s="10" t="str">
        <f>IF(AC217="","",DSUM('Rozpis zápasů'!$F$1:$O$162,$B220,AC216:AC217))</f>
        <v/>
      </c>
      <c r="AD220" s="10" t="str">
        <f>IF(AD217="","",DSUM('Rozpis zápasů'!$F$1:$O$162,$B220,AD216:AD217))</f>
        <v/>
      </c>
      <c r="AE220" s="10" t="str">
        <f>IF(AE217="","",DSUM('Rozpis zápasů'!$F$1:$O$162,$B220,AE216:AE217))</f>
        <v/>
      </c>
      <c r="AF220" s="10" t="str">
        <f>IF(AF217="","",DSUM('Rozpis zápasů'!$F$1:$O$162,$B220,AF216:AF217))</f>
        <v/>
      </c>
      <c r="AG220" s="10" t="str">
        <f>IF(AG217="","",DSUM('Rozpis zápasů'!$F$1:$O$162,$B220,AG216:AG217))</f>
        <v/>
      </c>
      <c r="AH220" s="11" t="str">
        <f>IF(AH217="","",DSUM('Rozpis zápasů'!$F$1:$O$162,$B220,AH216:AH217))</f>
        <v/>
      </c>
      <c r="AI220" s="13" t="str">
        <f>IF(AI217="","",DSUM('Rozpis zápasů'!$F$1:$O$162,$B220,AI216:AI217))</f>
        <v/>
      </c>
      <c r="AJ220" s="10" t="str">
        <f>IF(AJ217="","",DSUM('Rozpis zápasů'!$F$1:$O$162,$B220,AJ216:AJ217))</f>
        <v/>
      </c>
      <c r="AK220" s="10" t="str">
        <f>IF(AK217="","",DSUM('Rozpis zápasů'!$F$1:$O$162,$B220,AK216:AK217))</f>
        <v/>
      </c>
      <c r="AL220" s="10" t="str">
        <f>IF(AL217="","",DSUM('Rozpis zápasů'!$F$1:$O$162,$B220,AL216:AL217))</f>
        <v/>
      </c>
      <c r="AM220" s="10" t="str">
        <f>IF(AM217="","",DSUM('Rozpis zápasů'!$F$1:$O$162,$B220,AM216:AM217))</f>
        <v/>
      </c>
      <c r="AN220" s="10" t="str">
        <f>IF(AN217="","",DSUM('Rozpis zápasů'!$F$1:$O$162,$B220,AN216:AN217))</f>
        <v/>
      </c>
      <c r="AO220" s="10" t="str">
        <f>IF(AO217="","",DSUM('Rozpis zápasů'!$F$1:$O$162,$B220,AO216:AO217))</f>
        <v/>
      </c>
      <c r="AP220" s="11" t="str">
        <f>IF(AP217="","",DSUM('Rozpis zápasů'!$F$1:$O$162,$B220,AP216:AP217))</f>
        <v/>
      </c>
      <c r="AQ220" s="13" t="str">
        <f>IF(AQ217="","",DSUM('Rozpis zápasů'!$F$1:$O$162,$B220,AQ216:AQ217))</f>
        <v/>
      </c>
      <c r="AR220" s="10" t="str">
        <f>IF(AR217="","",DSUM('Rozpis zápasů'!$F$1:$O$162,$B220,AR216:AR217))</f>
        <v/>
      </c>
      <c r="AS220" s="10" t="str">
        <f>IF(AS217="","",DSUM('Rozpis zápasů'!$F$1:$O$162,$B220,AS216:AS217))</f>
        <v/>
      </c>
      <c r="AT220" s="10" t="str">
        <f>IF(AT217="","",DSUM('Rozpis zápasů'!$F$1:$O$162,$B220,AT216:AT217))</f>
        <v/>
      </c>
      <c r="AU220" s="10">
        <f>IF(AU217="","",DSUM('Rozpis zápasů'!$F$1:$O$162,$B220,AU216:AU217))</f>
        <v>0</v>
      </c>
      <c r="AV220" s="10" t="str">
        <f>IF(AV217="","",DSUM('Rozpis zápasů'!$F$1:$O$162,$B220,AV216:AV217))</f>
        <v/>
      </c>
      <c r="AW220" s="10" t="str">
        <f>IF(AW217="","",DSUM('Rozpis zápasů'!$F$1:$O$162,$B220,AW216:AW217))</f>
        <v/>
      </c>
      <c r="AX220" s="11" t="str">
        <f>IF(AX217="","",DSUM('Rozpis zápasů'!$F$1:$O$162,$B220,AX216:AX217))</f>
        <v/>
      </c>
      <c r="AY220" s="13" t="str">
        <f>IF(AY217="","",DSUM('Rozpis zápasů'!$F$1:$O$162,$B220,AY216:AY217))</f>
        <v/>
      </c>
      <c r="AZ220" s="10" t="str">
        <f>IF(AZ217="","",DSUM('Rozpis zápasů'!$F$1:$O$162,$B220,AZ216:AZ217))</f>
        <v/>
      </c>
      <c r="BA220" s="10" t="str">
        <f>IF(BA217="","",DSUM('Rozpis zápasů'!$F$1:$O$162,$B220,BA216:BA217))</f>
        <v/>
      </c>
      <c r="BB220" s="10" t="str">
        <f>IF(BB217="","",DSUM('Rozpis zápasů'!$F$1:$O$162,$B220,BB216:BB217))</f>
        <v/>
      </c>
      <c r="BC220" s="10" t="str">
        <f>IF(BC217="","",DSUM('Rozpis zápasů'!$F$1:$O$162,$B220,BC216:BC217))</f>
        <v/>
      </c>
      <c r="BD220" s="10" t="str">
        <f>IF(BD217="","",DSUM('Rozpis zápasů'!$F$1:$O$162,$B220,BD216:BD217))</f>
        <v/>
      </c>
      <c r="BE220" s="10" t="str">
        <f>IF(BE217="","",DSUM('Rozpis zápasů'!$F$1:$O$162,$B220,BE216:BE217))</f>
        <v/>
      </c>
      <c r="BF220" s="11" t="str">
        <f>IF(BF217="","",DSUM('Rozpis zápasů'!$F$1:$O$162,$B220,BF216:BF217))</f>
        <v/>
      </c>
      <c r="BG220" s="13" t="str">
        <f>IF(BG217="","",DSUM('Rozpis zápasů'!$F$1:$O$162,$B220,BG216:BG217))</f>
        <v/>
      </c>
      <c r="BH220" s="10" t="str">
        <f>IF(BH217="","",DSUM('Rozpis zápasů'!$F$1:$O$162,$B220,BH216:BH217))</f>
        <v/>
      </c>
      <c r="BI220" s="10" t="str">
        <f>IF(BI217="","",DSUM('Rozpis zápasů'!$F$1:$O$162,$B220,BI216:BI217))</f>
        <v/>
      </c>
      <c r="BJ220" s="10" t="str">
        <f>IF(BJ217="","",DSUM('Rozpis zápasů'!$F$1:$O$162,$B220,BJ216:BJ217))</f>
        <v/>
      </c>
      <c r="BK220" s="10" t="str">
        <f>IF(BK217="","",DSUM('Rozpis zápasů'!$F$1:$O$162,$B220,BK216:BK217))</f>
        <v/>
      </c>
      <c r="BL220" s="10" t="str">
        <f>IF(BL217="","",DSUM('Rozpis zápasů'!$F$1:$O$162,$B220,BL216:BL217))</f>
        <v/>
      </c>
      <c r="BM220" s="10" t="str">
        <f>IF(BM217="","",DSUM('Rozpis zápasů'!$F$1:$O$162,$B220,BM216:BM217))</f>
        <v/>
      </c>
      <c r="BN220" s="11" t="str">
        <f>IF(BN217="","",DSUM('Rozpis zápasů'!$F$1:$O$162,$B220,BN216:BN217))</f>
        <v/>
      </c>
    </row>
    <row r="221" spans="1:66" ht="15.75" x14ac:dyDescent="0.25">
      <c r="A221" s="2100" t="s">
        <v>138</v>
      </c>
      <c r="B221" s="2101"/>
      <c r="C221" s="28">
        <f t="shared" ref="C221:BN221" si="534">SUM(C218,C213)</f>
        <v>0</v>
      </c>
      <c r="D221" s="29">
        <f t="shared" si="534"/>
        <v>0</v>
      </c>
      <c r="E221" s="29">
        <f t="shared" si="534"/>
        <v>0</v>
      </c>
      <c r="F221" s="29">
        <f t="shared" si="534"/>
        <v>0</v>
      </c>
      <c r="G221" s="29">
        <f t="shared" si="534"/>
        <v>0</v>
      </c>
      <c r="H221" s="29">
        <f t="shared" si="534"/>
        <v>0</v>
      </c>
      <c r="I221" s="29">
        <f t="shared" si="534"/>
        <v>0</v>
      </c>
      <c r="J221" s="30">
        <f t="shared" si="534"/>
        <v>0</v>
      </c>
      <c r="K221" s="28">
        <f t="shared" si="534"/>
        <v>0</v>
      </c>
      <c r="L221" s="29">
        <f t="shared" si="534"/>
        <v>0</v>
      </c>
      <c r="M221" s="29">
        <f t="shared" si="534"/>
        <v>0</v>
      </c>
      <c r="N221" s="29">
        <f t="shared" si="534"/>
        <v>0</v>
      </c>
      <c r="O221" s="29">
        <f t="shared" si="534"/>
        <v>0</v>
      </c>
      <c r="P221" s="29">
        <f t="shared" si="534"/>
        <v>0</v>
      </c>
      <c r="Q221" s="29">
        <f t="shared" si="534"/>
        <v>0</v>
      </c>
      <c r="R221" s="30">
        <f t="shared" si="534"/>
        <v>0</v>
      </c>
      <c r="S221" s="28">
        <f t="shared" si="534"/>
        <v>0</v>
      </c>
      <c r="T221" s="29">
        <f t="shared" si="534"/>
        <v>1</v>
      </c>
      <c r="U221" s="29">
        <f t="shared" si="534"/>
        <v>1</v>
      </c>
      <c r="V221" s="29">
        <f t="shared" si="534"/>
        <v>1</v>
      </c>
      <c r="W221" s="29">
        <f t="shared" si="534"/>
        <v>0</v>
      </c>
      <c r="X221" s="29">
        <f t="shared" si="534"/>
        <v>0</v>
      </c>
      <c r="Y221" s="29">
        <f t="shared" si="534"/>
        <v>0</v>
      </c>
      <c r="Z221" s="30">
        <f t="shared" si="534"/>
        <v>0</v>
      </c>
      <c r="AA221" s="28">
        <f t="shared" si="534"/>
        <v>0</v>
      </c>
      <c r="AB221" s="29">
        <f t="shared" si="534"/>
        <v>0</v>
      </c>
      <c r="AC221" s="29">
        <f t="shared" si="534"/>
        <v>0</v>
      </c>
      <c r="AD221" s="29">
        <f t="shared" si="534"/>
        <v>0</v>
      </c>
      <c r="AE221" s="29">
        <f t="shared" si="534"/>
        <v>0</v>
      </c>
      <c r="AF221" s="29">
        <f t="shared" si="534"/>
        <v>0</v>
      </c>
      <c r="AG221" s="29">
        <f t="shared" si="534"/>
        <v>0</v>
      </c>
      <c r="AH221" s="30">
        <f t="shared" si="534"/>
        <v>0</v>
      </c>
      <c r="AI221" s="28">
        <f t="shared" si="534"/>
        <v>0</v>
      </c>
      <c r="AJ221" s="29">
        <f t="shared" si="534"/>
        <v>0</v>
      </c>
      <c r="AK221" s="29">
        <f t="shared" si="534"/>
        <v>0</v>
      </c>
      <c r="AL221" s="29">
        <f t="shared" si="534"/>
        <v>0</v>
      </c>
      <c r="AM221" s="29">
        <f t="shared" si="534"/>
        <v>0</v>
      </c>
      <c r="AN221" s="29">
        <f t="shared" si="534"/>
        <v>0</v>
      </c>
      <c r="AO221" s="29">
        <f t="shared" si="534"/>
        <v>0</v>
      </c>
      <c r="AP221" s="30">
        <f t="shared" si="534"/>
        <v>0</v>
      </c>
      <c r="AQ221" s="28">
        <f t="shared" si="534"/>
        <v>0</v>
      </c>
      <c r="AR221" s="29">
        <f t="shared" si="534"/>
        <v>0</v>
      </c>
      <c r="AS221" s="29">
        <f t="shared" si="534"/>
        <v>0</v>
      </c>
      <c r="AT221" s="29">
        <f t="shared" si="534"/>
        <v>0</v>
      </c>
      <c r="AU221" s="29">
        <f t="shared" si="534"/>
        <v>0</v>
      </c>
      <c r="AV221" s="29">
        <f t="shared" si="534"/>
        <v>0</v>
      </c>
      <c r="AW221" s="29">
        <f t="shared" si="534"/>
        <v>0</v>
      </c>
      <c r="AX221" s="30">
        <f t="shared" si="534"/>
        <v>0</v>
      </c>
      <c r="AY221" s="28">
        <f t="shared" si="534"/>
        <v>0</v>
      </c>
      <c r="AZ221" s="29">
        <f t="shared" si="534"/>
        <v>0</v>
      </c>
      <c r="BA221" s="29">
        <f t="shared" si="534"/>
        <v>0</v>
      </c>
      <c r="BB221" s="29">
        <f t="shared" si="534"/>
        <v>0</v>
      </c>
      <c r="BC221" s="29">
        <f t="shared" si="534"/>
        <v>0</v>
      </c>
      <c r="BD221" s="29">
        <f t="shared" si="534"/>
        <v>0</v>
      </c>
      <c r="BE221" s="29">
        <f t="shared" si="534"/>
        <v>0</v>
      </c>
      <c r="BF221" s="30">
        <f t="shared" si="534"/>
        <v>0</v>
      </c>
      <c r="BG221" s="28">
        <f t="shared" si="534"/>
        <v>0</v>
      </c>
      <c r="BH221" s="29">
        <f t="shared" si="534"/>
        <v>0</v>
      </c>
      <c r="BI221" s="29">
        <f t="shared" si="534"/>
        <v>0</v>
      </c>
      <c r="BJ221" s="29">
        <f t="shared" si="534"/>
        <v>0</v>
      </c>
      <c r="BK221" s="29">
        <f t="shared" si="534"/>
        <v>0</v>
      </c>
      <c r="BL221" s="29">
        <f t="shared" si="534"/>
        <v>0</v>
      </c>
      <c r="BM221" s="29">
        <f t="shared" si="534"/>
        <v>0</v>
      </c>
      <c r="BN221" s="30">
        <f t="shared" si="534"/>
        <v>0</v>
      </c>
    </row>
    <row r="222" spans="1:66" ht="15.75" x14ac:dyDescent="0.25">
      <c r="A222" s="2102" t="s">
        <v>139</v>
      </c>
      <c r="B222" s="2103"/>
      <c r="C222" s="31">
        <f t="shared" ref="C222:BN222" si="535">SUM(C219,C214)</f>
        <v>0</v>
      </c>
      <c r="D222" s="32">
        <f t="shared" si="535"/>
        <v>0</v>
      </c>
      <c r="E222" s="32">
        <f t="shared" si="535"/>
        <v>0</v>
      </c>
      <c r="F222" s="32">
        <f t="shared" si="535"/>
        <v>0</v>
      </c>
      <c r="G222" s="32">
        <f t="shared" si="535"/>
        <v>0</v>
      </c>
      <c r="H222" s="32">
        <f t="shared" si="535"/>
        <v>0</v>
      </c>
      <c r="I222" s="32">
        <f t="shared" si="535"/>
        <v>0</v>
      </c>
      <c r="J222" s="33">
        <f t="shared" si="535"/>
        <v>0</v>
      </c>
      <c r="K222" s="31">
        <f t="shared" si="535"/>
        <v>0</v>
      </c>
      <c r="L222" s="32">
        <f t="shared" si="535"/>
        <v>0</v>
      </c>
      <c r="M222" s="32">
        <f t="shared" si="535"/>
        <v>0</v>
      </c>
      <c r="N222" s="32">
        <f t="shared" si="535"/>
        <v>0</v>
      </c>
      <c r="O222" s="32">
        <f t="shared" si="535"/>
        <v>0</v>
      </c>
      <c r="P222" s="32">
        <f t="shared" si="535"/>
        <v>0</v>
      </c>
      <c r="Q222" s="32">
        <f t="shared" si="535"/>
        <v>0</v>
      </c>
      <c r="R222" s="33">
        <f t="shared" si="535"/>
        <v>0</v>
      </c>
      <c r="S222" s="31">
        <f t="shared" si="535"/>
        <v>0</v>
      </c>
      <c r="T222" s="32">
        <f t="shared" si="535"/>
        <v>2</v>
      </c>
      <c r="U222" s="32">
        <f t="shared" si="535"/>
        <v>2</v>
      </c>
      <c r="V222" s="32">
        <f t="shared" si="535"/>
        <v>2</v>
      </c>
      <c r="W222" s="32">
        <f t="shared" si="535"/>
        <v>0</v>
      </c>
      <c r="X222" s="32">
        <f t="shared" si="535"/>
        <v>0</v>
      </c>
      <c r="Y222" s="32">
        <f t="shared" si="535"/>
        <v>0</v>
      </c>
      <c r="Z222" s="33">
        <f t="shared" si="535"/>
        <v>0</v>
      </c>
      <c r="AA222" s="31">
        <f t="shared" si="535"/>
        <v>0</v>
      </c>
      <c r="AB222" s="32">
        <f t="shared" si="535"/>
        <v>0</v>
      </c>
      <c r="AC222" s="32">
        <f t="shared" si="535"/>
        <v>0</v>
      </c>
      <c r="AD222" s="32">
        <f t="shared" si="535"/>
        <v>0</v>
      </c>
      <c r="AE222" s="32">
        <f t="shared" si="535"/>
        <v>0</v>
      </c>
      <c r="AF222" s="32">
        <f t="shared" si="535"/>
        <v>0</v>
      </c>
      <c r="AG222" s="32">
        <f t="shared" si="535"/>
        <v>0</v>
      </c>
      <c r="AH222" s="33">
        <f t="shared" si="535"/>
        <v>0</v>
      </c>
      <c r="AI222" s="31">
        <f t="shared" si="535"/>
        <v>0</v>
      </c>
      <c r="AJ222" s="32">
        <f t="shared" si="535"/>
        <v>0</v>
      </c>
      <c r="AK222" s="32">
        <f t="shared" si="535"/>
        <v>0</v>
      </c>
      <c r="AL222" s="32">
        <f t="shared" si="535"/>
        <v>0</v>
      </c>
      <c r="AM222" s="32">
        <f t="shared" si="535"/>
        <v>0</v>
      </c>
      <c r="AN222" s="32">
        <f t="shared" si="535"/>
        <v>0</v>
      </c>
      <c r="AO222" s="32">
        <f t="shared" si="535"/>
        <v>0</v>
      </c>
      <c r="AP222" s="33">
        <f t="shared" si="535"/>
        <v>0</v>
      </c>
      <c r="AQ222" s="31">
        <f t="shared" si="535"/>
        <v>0</v>
      </c>
      <c r="AR222" s="32">
        <f t="shared" si="535"/>
        <v>0</v>
      </c>
      <c r="AS222" s="32">
        <f t="shared" si="535"/>
        <v>0</v>
      </c>
      <c r="AT222" s="32">
        <f t="shared" si="535"/>
        <v>0</v>
      </c>
      <c r="AU222" s="32">
        <f t="shared" si="535"/>
        <v>0</v>
      </c>
      <c r="AV222" s="32">
        <f t="shared" si="535"/>
        <v>0</v>
      </c>
      <c r="AW222" s="32">
        <f t="shared" si="535"/>
        <v>0</v>
      </c>
      <c r="AX222" s="33">
        <f t="shared" si="535"/>
        <v>0</v>
      </c>
      <c r="AY222" s="31">
        <f t="shared" si="535"/>
        <v>0</v>
      </c>
      <c r="AZ222" s="32">
        <f t="shared" si="535"/>
        <v>0</v>
      </c>
      <c r="BA222" s="32">
        <f t="shared" si="535"/>
        <v>0</v>
      </c>
      <c r="BB222" s="32">
        <f t="shared" si="535"/>
        <v>0</v>
      </c>
      <c r="BC222" s="32">
        <f t="shared" si="535"/>
        <v>0</v>
      </c>
      <c r="BD222" s="32">
        <f t="shared" si="535"/>
        <v>0</v>
      </c>
      <c r="BE222" s="32">
        <f t="shared" si="535"/>
        <v>0</v>
      </c>
      <c r="BF222" s="33">
        <f t="shared" si="535"/>
        <v>0</v>
      </c>
      <c r="BG222" s="31">
        <f t="shared" si="535"/>
        <v>0</v>
      </c>
      <c r="BH222" s="32">
        <f t="shared" si="535"/>
        <v>0</v>
      </c>
      <c r="BI222" s="32">
        <f t="shared" si="535"/>
        <v>0</v>
      </c>
      <c r="BJ222" s="32">
        <f t="shared" si="535"/>
        <v>0</v>
      </c>
      <c r="BK222" s="32">
        <f t="shared" si="535"/>
        <v>0</v>
      </c>
      <c r="BL222" s="32">
        <f t="shared" si="535"/>
        <v>0</v>
      </c>
      <c r="BM222" s="32">
        <f t="shared" si="535"/>
        <v>0</v>
      </c>
      <c r="BN222" s="33">
        <f t="shared" si="535"/>
        <v>0</v>
      </c>
    </row>
    <row r="223" spans="1:66" ht="15.75" x14ac:dyDescent="0.25">
      <c r="A223" s="2102" t="s">
        <v>140</v>
      </c>
      <c r="B223" s="2103"/>
      <c r="C223" s="31">
        <f t="shared" ref="C223:BN223" si="536">SUM(C220,C215)</f>
        <v>0</v>
      </c>
      <c r="D223" s="32">
        <f t="shared" si="536"/>
        <v>0</v>
      </c>
      <c r="E223" s="32">
        <f t="shared" si="536"/>
        <v>0</v>
      </c>
      <c r="F223" s="32">
        <f t="shared" si="536"/>
        <v>0</v>
      </c>
      <c r="G223" s="32">
        <f t="shared" si="536"/>
        <v>0</v>
      </c>
      <c r="H223" s="32">
        <f t="shared" si="536"/>
        <v>0</v>
      </c>
      <c r="I223" s="32">
        <f t="shared" si="536"/>
        <v>0</v>
      </c>
      <c r="J223" s="33">
        <f t="shared" si="536"/>
        <v>0</v>
      </c>
      <c r="K223" s="31">
        <f t="shared" si="536"/>
        <v>0</v>
      </c>
      <c r="L223" s="32">
        <f t="shared" si="536"/>
        <v>0</v>
      </c>
      <c r="M223" s="32">
        <f t="shared" si="536"/>
        <v>0</v>
      </c>
      <c r="N223" s="32">
        <f t="shared" si="536"/>
        <v>0</v>
      </c>
      <c r="O223" s="32">
        <f t="shared" si="536"/>
        <v>0</v>
      </c>
      <c r="P223" s="32">
        <f t="shared" si="536"/>
        <v>0</v>
      </c>
      <c r="Q223" s="32">
        <f t="shared" si="536"/>
        <v>0</v>
      </c>
      <c r="R223" s="33">
        <f t="shared" si="536"/>
        <v>0</v>
      </c>
      <c r="S223" s="31">
        <f t="shared" si="536"/>
        <v>0</v>
      </c>
      <c r="T223" s="32">
        <f t="shared" si="536"/>
        <v>2</v>
      </c>
      <c r="U223" s="32">
        <f t="shared" si="536"/>
        <v>2</v>
      </c>
      <c r="V223" s="32">
        <f t="shared" si="536"/>
        <v>2</v>
      </c>
      <c r="W223" s="32">
        <f t="shared" si="536"/>
        <v>0</v>
      </c>
      <c r="X223" s="32">
        <f t="shared" si="536"/>
        <v>0</v>
      </c>
      <c r="Y223" s="32">
        <f t="shared" si="536"/>
        <v>0</v>
      </c>
      <c r="Z223" s="33">
        <f t="shared" si="536"/>
        <v>0</v>
      </c>
      <c r="AA223" s="31">
        <f t="shared" si="536"/>
        <v>0</v>
      </c>
      <c r="AB223" s="32">
        <f t="shared" si="536"/>
        <v>0</v>
      </c>
      <c r="AC223" s="32">
        <f t="shared" si="536"/>
        <v>0</v>
      </c>
      <c r="AD223" s="32">
        <f t="shared" si="536"/>
        <v>0</v>
      </c>
      <c r="AE223" s="32">
        <f t="shared" si="536"/>
        <v>0</v>
      </c>
      <c r="AF223" s="32">
        <f t="shared" si="536"/>
        <v>0</v>
      </c>
      <c r="AG223" s="32">
        <f t="shared" si="536"/>
        <v>0</v>
      </c>
      <c r="AH223" s="33">
        <f t="shared" si="536"/>
        <v>0</v>
      </c>
      <c r="AI223" s="31">
        <f t="shared" si="536"/>
        <v>0</v>
      </c>
      <c r="AJ223" s="32">
        <f t="shared" si="536"/>
        <v>0</v>
      </c>
      <c r="AK223" s="32">
        <f t="shared" si="536"/>
        <v>0</v>
      </c>
      <c r="AL223" s="32">
        <f t="shared" si="536"/>
        <v>0</v>
      </c>
      <c r="AM223" s="32">
        <f t="shared" si="536"/>
        <v>0</v>
      </c>
      <c r="AN223" s="32">
        <f t="shared" si="536"/>
        <v>0</v>
      </c>
      <c r="AO223" s="32">
        <f t="shared" si="536"/>
        <v>0</v>
      </c>
      <c r="AP223" s="33">
        <f t="shared" si="536"/>
        <v>0</v>
      </c>
      <c r="AQ223" s="31">
        <f t="shared" si="536"/>
        <v>0</v>
      </c>
      <c r="AR223" s="32">
        <f t="shared" si="536"/>
        <v>0</v>
      </c>
      <c r="AS223" s="32">
        <f t="shared" si="536"/>
        <v>0</v>
      </c>
      <c r="AT223" s="32">
        <f t="shared" si="536"/>
        <v>0</v>
      </c>
      <c r="AU223" s="32">
        <f t="shared" si="536"/>
        <v>0</v>
      </c>
      <c r="AV223" s="32">
        <f t="shared" si="536"/>
        <v>0</v>
      </c>
      <c r="AW223" s="32">
        <f t="shared" si="536"/>
        <v>0</v>
      </c>
      <c r="AX223" s="33">
        <f t="shared" si="536"/>
        <v>0</v>
      </c>
      <c r="AY223" s="31">
        <f t="shared" si="536"/>
        <v>0</v>
      </c>
      <c r="AZ223" s="32">
        <f t="shared" si="536"/>
        <v>0</v>
      </c>
      <c r="BA223" s="32">
        <f t="shared" si="536"/>
        <v>0</v>
      </c>
      <c r="BB223" s="32">
        <f t="shared" si="536"/>
        <v>0</v>
      </c>
      <c r="BC223" s="32">
        <f t="shared" si="536"/>
        <v>0</v>
      </c>
      <c r="BD223" s="32">
        <f t="shared" si="536"/>
        <v>0</v>
      </c>
      <c r="BE223" s="32">
        <f t="shared" si="536"/>
        <v>0</v>
      </c>
      <c r="BF223" s="33">
        <f t="shared" si="536"/>
        <v>0</v>
      </c>
      <c r="BG223" s="31">
        <f t="shared" si="536"/>
        <v>0</v>
      </c>
      <c r="BH223" s="32">
        <f t="shared" si="536"/>
        <v>0</v>
      </c>
      <c r="BI223" s="32">
        <f t="shared" si="536"/>
        <v>0</v>
      </c>
      <c r="BJ223" s="32">
        <f t="shared" si="536"/>
        <v>0</v>
      </c>
      <c r="BK223" s="32">
        <f t="shared" si="536"/>
        <v>0</v>
      </c>
      <c r="BL223" s="32">
        <f t="shared" si="536"/>
        <v>0</v>
      </c>
      <c r="BM223" s="32">
        <f t="shared" si="536"/>
        <v>0</v>
      </c>
      <c r="BN223" s="33">
        <f t="shared" si="536"/>
        <v>0</v>
      </c>
    </row>
    <row r="224" spans="1:66" ht="15.75" x14ac:dyDescent="0.25">
      <c r="A224" s="2102" t="s">
        <v>141</v>
      </c>
      <c r="B224" s="2103"/>
      <c r="C224" s="49">
        <f t="shared" ref="C224:BN224" si="537">IF(C212="","",C222-C223)</f>
        <v>0</v>
      </c>
      <c r="D224" s="50" t="str">
        <f t="shared" si="537"/>
        <v/>
      </c>
      <c r="E224" s="50" t="str">
        <f t="shared" si="537"/>
        <v/>
      </c>
      <c r="F224" s="50" t="str">
        <f t="shared" si="537"/>
        <v/>
      </c>
      <c r="G224" s="50" t="str">
        <f t="shared" si="537"/>
        <v/>
      </c>
      <c r="H224" s="50" t="str">
        <f t="shared" si="537"/>
        <v/>
      </c>
      <c r="I224" s="50" t="str">
        <f t="shared" si="537"/>
        <v/>
      </c>
      <c r="J224" s="51" t="str">
        <f t="shared" si="537"/>
        <v/>
      </c>
      <c r="K224" s="49" t="str">
        <f t="shared" si="537"/>
        <v/>
      </c>
      <c r="L224" s="50" t="str">
        <f t="shared" si="537"/>
        <v/>
      </c>
      <c r="M224" s="50" t="str">
        <f t="shared" si="537"/>
        <v/>
      </c>
      <c r="N224" s="50" t="str">
        <f t="shared" si="537"/>
        <v/>
      </c>
      <c r="O224" s="50" t="str">
        <f t="shared" si="537"/>
        <v/>
      </c>
      <c r="P224" s="50">
        <f t="shared" si="537"/>
        <v>0</v>
      </c>
      <c r="Q224" s="50" t="str">
        <f t="shared" si="537"/>
        <v/>
      </c>
      <c r="R224" s="51" t="str">
        <f t="shared" si="537"/>
        <v/>
      </c>
      <c r="S224" s="49" t="str">
        <f t="shared" si="537"/>
        <v/>
      </c>
      <c r="T224" s="50">
        <f t="shared" si="537"/>
        <v>0</v>
      </c>
      <c r="U224" s="50">
        <f t="shared" si="537"/>
        <v>0</v>
      </c>
      <c r="V224" s="50">
        <f t="shared" si="537"/>
        <v>0</v>
      </c>
      <c r="W224" s="50" t="str">
        <f t="shared" si="537"/>
        <v/>
      </c>
      <c r="X224" s="50" t="str">
        <f t="shared" si="537"/>
        <v/>
      </c>
      <c r="Y224" s="50" t="str">
        <f t="shared" si="537"/>
        <v/>
      </c>
      <c r="Z224" s="51" t="str">
        <f t="shared" si="537"/>
        <v/>
      </c>
      <c r="AA224" s="49" t="str">
        <f t="shared" si="537"/>
        <v/>
      </c>
      <c r="AB224" s="50" t="str">
        <f t="shared" si="537"/>
        <v/>
      </c>
      <c r="AC224" s="50" t="str">
        <f t="shared" si="537"/>
        <v/>
      </c>
      <c r="AD224" s="50" t="str">
        <f t="shared" si="537"/>
        <v/>
      </c>
      <c r="AE224" s="50" t="str">
        <f t="shared" si="537"/>
        <v/>
      </c>
      <c r="AF224" s="50" t="str">
        <f t="shared" si="537"/>
        <v/>
      </c>
      <c r="AG224" s="50" t="str">
        <f t="shared" si="537"/>
        <v/>
      </c>
      <c r="AH224" s="51" t="str">
        <f t="shared" si="537"/>
        <v/>
      </c>
      <c r="AI224" s="49" t="str">
        <f t="shared" si="537"/>
        <v/>
      </c>
      <c r="AJ224" s="50" t="str">
        <f t="shared" si="537"/>
        <v/>
      </c>
      <c r="AK224" s="50" t="str">
        <f t="shared" si="537"/>
        <v/>
      </c>
      <c r="AL224" s="50" t="str">
        <f t="shared" si="537"/>
        <v/>
      </c>
      <c r="AM224" s="50" t="str">
        <f t="shared" si="537"/>
        <v/>
      </c>
      <c r="AN224" s="50" t="str">
        <f t="shared" si="537"/>
        <v/>
      </c>
      <c r="AO224" s="50" t="str">
        <f t="shared" si="537"/>
        <v/>
      </c>
      <c r="AP224" s="51" t="str">
        <f t="shared" si="537"/>
        <v/>
      </c>
      <c r="AQ224" s="49" t="str">
        <f t="shared" si="537"/>
        <v/>
      </c>
      <c r="AR224" s="50" t="str">
        <f t="shared" si="537"/>
        <v/>
      </c>
      <c r="AS224" s="50" t="str">
        <f t="shared" si="537"/>
        <v/>
      </c>
      <c r="AT224" s="50" t="str">
        <f t="shared" si="537"/>
        <v/>
      </c>
      <c r="AU224" s="50">
        <f t="shared" si="537"/>
        <v>0</v>
      </c>
      <c r="AV224" s="50" t="str">
        <f t="shared" si="537"/>
        <v/>
      </c>
      <c r="AW224" s="50" t="str">
        <f t="shared" si="537"/>
        <v/>
      </c>
      <c r="AX224" s="51" t="str">
        <f t="shared" si="537"/>
        <v/>
      </c>
      <c r="AY224" s="49" t="str">
        <f t="shared" si="537"/>
        <v/>
      </c>
      <c r="AZ224" s="50" t="str">
        <f t="shared" si="537"/>
        <v/>
      </c>
      <c r="BA224" s="50" t="str">
        <f t="shared" si="537"/>
        <v/>
      </c>
      <c r="BB224" s="50" t="str">
        <f t="shared" si="537"/>
        <v/>
      </c>
      <c r="BC224" s="50" t="str">
        <f t="shared" si="537"/>
        <v/>
      </c>
      <c r="BD224" s="50" t="str">
        <f t="shared" si="537"/>
        <v/>
      </c>
      <c r="BE224" s="50" t="str">
        <f t="shared" si="537"/>
        <v/>
      </c>
      <c r="BF224" s="51" t="str">
        <f t="shared" si="537"/>
        <v/>
      </c>
      <c r="BG224" s="49" t="str">
        <f t="shared" si="537"/>
        <v/>
      </c>
      <c r="BH224" s="50" t="str">
        <f t="shared" si="537"/>
        <v/>
      </c>
      <c r="BI224" s="50" t="str">
        <f t="shared" si="537"/>
        <v/>
      </c>
      <c r="BJ224" s="50" t="str">
        <f t="shared" si="537"/>
        <v/>
      </c>
      <c r="BK224" s="50" t="str">
        <f t="shared" si="537"/>
        <v/>
      </c>
      <c r="BL224" s="50" t="str">
        <f t="shared" si="537"/>
        <v/>
      </c>
      <c r="BM224" s="50" t="str">
        <f t="shared" si="537"/>
        <v/>
      </c>
      <c r="BN224" s="51" t="str">
        <f t="shared" si="537"/>
        <v/>
      </c>
    </row>
    <row r="225" spans="1:66" ht="30.75" customHeight="1" thickBot="1" x14ac:dyDescent="0.3">
      <c r="A225" s="2104" t="s">
        <v>142</v>
      </c>
      <c r="B225" s="2105"/>
      <c r="C225" s="67">
        <f t="shared" ref="C225:BN225" si="538">IF(C212="","",IF(C223=0,MAX($C$3:$J$3)+1,C222/C223))</f>
        <v>11</v>
      </c>
      <c r="D225" s="68" t="str">
        <f t="shared" si="538"/>
        <v/>
      </c>
      <c r="E225" s="68" t="str">
        <f t="shared" si="538"/>
        <v/>
      </c>
      <c r="F225" s="68" t="str">
        <f t="shared" si="538"/>
        <v/>
      </c>
      <c r="G225" s="68" t="str">
        <f t="shared" si="538"/>
        <v/>
      </c>
      <c r="H225" s="68" t="str">
        <f t="shared" si="538"/>
        <v/>
      </c>
      <c r="I225" s="68" t="str">
        <f t="shared" si="538"/>
        <v/>
      </c>
      <c r="J225" s="69" t="str">
        <f t="shared" si="538"/>
        <v/>
      </c>
      <c r="K225" s="67" t="str">
        <f t="shared" si="538"/>
        <v/>
      </c>
      <c r="L225" s="68" t="str">
        <f t="shared" si="538"/>
        <v/>
      </c>
      <c r="M225" s="68" t="str">
        <f t="shared" si="538"/>
        <v/>
      </c>
      <c r="N225" s="68" t="str">
        <f t="shared" si="538"/>
        <v/>
      </c>
      <c r="O225" s="68" t="str">
        <f t="shared" si="538"/>
        <v/>
      </c>
      <c r="P225" s="68">
        <f t="shared" si="538"/>
        <v>11</v>
      </c>
      <c r="Q225" s="68" t="str">
        <f t="shared" si="538"/>
        <v/>
      </c>
      <c r="R225" s="69" t="str">
        <f t="shared" si="538"/>
        <v/>
      </c>
      <c r="S225" s="67" t="str">
        <f t="shared" si="538"/>
        <v/>
      </c>
      <c r="T225" s="68">
        <f t="shared" si="538"/>
        <v>1</v>
      </c>
      <c r="U225" s="68">
        <f t="shared" si="538"/>
        <v>1</v>
      </c>
      <c r="V225" s="68">
        <f t="shared" si="538"/>
        <v>1</v>
      </c>
      <c r="W225" s="68" t="str">
        <f t="shared" si="538"/>
        <v/>
      </c>
      <c r="X225" s="68" t="str">
        <f t="shared" si="538"/>
        <v/>
      </c>
      <c r="Y225" s="68" t="str">
        <f t="shared" si="538"/>
        <v/>
      </c>
      <c r="Z225" s="69" t="str">
        <f t="shared" si="538"/>
        <v/>
      </c>
      <c r="AA225" s="67" t="str">
        <f t="shared" si="538"/>
        <v/>
      </c>
      <c r="AB225" s="68" t="str">
        <f t="shared" si="538"/>
        <v/>
      </c>
      <c r="AC225" s="68" t="str">
        <f t="shared" si="538"/>
        <v/>
      </c>
      <c r="AD225" s="68" t="str">
        <f t="shared" si="538"/>
        <v/>
      </c>
      <c r="AE225" s="68" t="str">
        <f t="shared" si="538"/>
        <v/>
      </c>
      <c r="AF225" s="68" t="str">
        <f t="shared" si="538"/>
        <v/>
      </c>
      <c r="AG225" s="68" t="str">
        <f t="shared" si="538"/>
        <v/>
      </c>
      <c r="AH225" s="69" t="str">
        <f t="shared" si="538"/>
        <v/>
      </c>
      <c r="AI225" s="67" t="str">
        <f t="shared" si="538"/>
        <v/>
      </c>
      <c r="AJ225" s="68" t="str">
        <f t="shared" si="538"/>
        <v/>
      </c>
      <c r="AK225" s="68" t="str">
        <f t="shared" si="538"/>
        <v/>
      </c>
      <c r="AL225" s="68" t="str">
        <f t="shared" si="538"/>
        <v/>
      </c>
      <c r="AM225" s="68" t="str">
        <f t="shared" si="538"/>
        <v/>
      </c>
      <c r="AN225" s="68" t="str">
        <f t="shared" si="538"/>
        <v/>
      </c>
      <c r="AO225" s="68" t="str">
        <f t="shared" si="538"/>
        <v/>
      </c>
      <c r="AP225" s="69" t="str">
        <f t="shared" si="538"/>
        <v/>
      </c>
      <c r="AQ225" s="67" t="str">
        <f t="shared" si="538"/>
        <v/>
      </c>
      <c r="AR225" s="68" t="str">
        <f t="shared" si="538"/>
        <v/>
      </c>
      <c r="AS225" s="68" t="str">
        <f t="shared" si="538"/>
        <v/>
      </c>
      <c r="AT225" s="68" t="str">
        <f t="shared" si="538"/>
        <v/>
      </c>
      <c r="AU225" s="68">
        <f t="shared" si="538"/>
        <v>11</v>
      </c>
      <c r="AV225" s="68" t="str">
        <f t="shared" si="538"/>
        <v/>
      </c>
      <c r="AW225" s="68" t="str">
        <f t="shared" si="538"/>
        <v/>
      </c>
      <c r="AX225" s="69" t="str">
        <f t="shared" si="538"/>
        <v/>
      </c>
      <c r="AY225" s="67" t="str">
        <f t="shared" si="538"/>
        <v/>
      </c>
      <c r="AZ225" s="68" t="str">
        <f t="shared" si="538"/>
        <v/>
      </c>
      <c r="BA225" s="68" t="str">
        <f t="shared" si="538"/>
        <v/>
      </c>
      <c r="BB225" s="68" t="str">
        <f t="shared" si="538"/>
        <v/>
      </c>
      <c r="BC225" s="68" t="str">
        <f t="shared" si="538"/>
        <v/>
      </c>
      <c r="BD225" s="68" t="str">
        <f t="shared" si="538"/>
        <v/>
      </c>
      <c r="BE225" s="68" t="str">
        <f t="shared" si="538"/>
        <v/>
      </c>
      <c r="BF225" s="69" t="str">
        <f t="shared" si="538"/>
        <v/>
      </c>
      <c r="BG225" s="67" t="str">
        <f t="shared" si="538"/>
        <v/>
      </c>
      <c r="BH225" s="68" t="str">
        <f t="shared" si="538"/>
        <v/>
      </c>
      <c r="BI225" s="68" t="str">
        <f t="shared" si="538"/>
        <v/>
      </c>
      <c r="BJ225" s="68" t="str">
        <f t="shared" si="538"/>
        <v/>
      </c>
      <c r="BK225" s="68" t="str">
        <f t="shared" si="538"/>
        <v/>
      </c>
      <c r="BL225" s="68" t="str">
        <f t="shared" si="538"/>
        <v/>
      </c>
      <c r="BM225" s="68" t="str">
        <f t="shared" si="538"/>
        <v/>
      </c>
      <c r="BN225" s="69" t="str">
        <f t="shared" si="538"/>
        <v/>
      </c>
    </row>
    <row r="226" spans="1:66" ht="15.75" x14ac:dyDescent="0.25">
      <c r="A226" s="2106" t="s">
        <v>37</v>
      </c>
      <c r="B226" s="2107"/>
      <c r="C226" s="975">
        <f t="shared" ref="C226:J226" si="539">IF(C212="","",RANK(C202,$C202:$J202,0))</f>
        <v>1</v>
      </c>
      <c r="D226" s="976" t="str">
        <f t="shared" si="539"/>
        <v/>
      </c>
      <c r="E226" s="976" t="str">
        <f t="shared" si="539"/>
        <v/>
      </c>
      <c r="F226" s="976" t="str">
        <f t="shared" si="539"/>
        <v/>
      </c>
      <c r="G226" s="976" t="str">
        <f t="shared" si="539"/>
        <v/>
      </c>
      <c r="H226" s="976" t="str">
        <f t="shared" si="539"/>
        <v/>
      </c>
      <c r="I226" s="976" t="str">
        <f t="shared" si="539"/>
        <v/>
      </c>
      <c r="J226" s="977" t="str">
        <f t="shared" si="539"/>
        <v/>
      </c>
      <c r="K226" s="975" t="str">
        <f t="shared" ref="K226:R226" si="540">IF(K212="","",RANK(C202,$C202:$J202,0))</f>
        <v/>
      </c>
      <c r="L226" s="976" t="str">
        <f t="shared" si="540"/>
        <v/>
      </c>
      <c r="M226" s="976" t="str">
        <f t="shared" si="540"/>
        <v/>
      </c>
      <c r="N226" s="976" t="str">
        <f t="shared" si="540"/>
        <v/>
      </c>
      <c r="O226" s="976" t="str">
        <f t="shared" si="540"/>
        <v/>
      </c>
      <c r="P226" s="976">
        <f t="shared" si="540"/>
        <v>2</v>
      </c>
      <c r="Q226" s="976" t="str">
        <f t="shared" si="540"/>
        <v/>
      </c>
      <c r="R226" s="977" t="str">
        <f t="shared" si="540"/>
        <v/>
      </c>
      <c r="S226" s="975" t="str">
        <f t="shared" ref="S226:Z226" si="541">IF(S212="","",RANK(C202,$C202:$J202,0))</f>
        <v/>
      </c>
      <c r="T226" s="976">
        <f t="shared" si="541"/>
        <v>3</v>
      </c>
      <c r="U226" s="976">
        <f t="shared" si="541"/>
        <v>3</v>
      </c>
      <c r="V226" s="976">
        <f t="shared" si="541"/>
        <v>3</v>
      </c>
      <c r="W226" s="976" t="str">
        <f t="shared" si="541"/>
        <v/>
      </c>
      <c r="X226" s="976" t="str">
        <f t="shared" si="541"/>
        <v/>
      </c>
      <c r="Y226" s="976" t="str">
        <f t="shared" si="541"/>
        <v/>
      </c>
      <c r="Z226" s="984" t="str">
        <f t="shared" si="541"/>
        <v/>
      </c>
      <c r="AA226" s="975" t="str">
        <f t="shared" ref="AA226:AH226" si="542">IF(AA212="","",RANK(C202,$C202:$J202,0))</f>
        <v/>
      </c>
      <c r="AB226" s="976" t="str">
        <f t="shared" si="542"/>
        <v/>
      </c>
      <c r="AC226" s="976" t="str">
        <f t="shared" si="542"/>
        <v/>
      </c>
      <c r="AD226" s="976" t="str">
        <f t="shared" si="542"/>
        <v/>
      </c>
      <c r="AE226" s="976" t="str">
        <f t="shared" si="542"/>
        <v/>
      </c>
      <c r="AF226" s="976" t="str">
        <f t="shared" si="542"/>
        <v/>
      </c>
      <c r="AG226" s="976" t="str">
        <f t="shared" si="542"/>
        <v/>
      </c>
      <c r="AH226" s="977" t="str">
        <f t="shared" si="542"/>
        <v/>
      </c>
      <c r="AI226" s="975" t="str">
        <f t="shared" ref="AI226:AP226" si="543">IF(AI212="","",RANK(C202,$C202:$J202,0))</f>
        <v/>
      </c>
      <c r="AJ226" s="976" t="str">
        <f t="shared" si="543"/>
        <v/>
      </c>
      <c r="AK226" s="976" t="str">
        <f t="shared" si="543"/>
        <v/>
      </c>
      <c r="AL226" s="976" t="str">
        <f t="shared" si="543"/>
        <v/>
      </c>
      <c r="AM226" s="976" t="str">
        <f t="shared" si="543"/>
        <v/>
      </c>
      <c r="AN226" s="976" t="str">
        <f t="shared" si="543"/>
        <v/>
      </c>
      <c r="AO226" s="976" t="str">
        <f t="shared" si="543"/>
        <v/>
      </c>
      <c r="AP226" s="977" t="str">
        <f t="shared" si="543"/>
        <v/>
      </c>
      <c r="AQ226" s="975" t="str">
        <f t="shared" ref="AQ226:AX226" si="544">IF(AQ212="","",RANK(C202,$C202:$J202,0))</f>
        <v/>
      </c>
      <c r="AR226" s="976" t="str">
        <f t="shared" si="544"/>
        <v/>
      </c>
      <c r="AS226" s="976" t="str">
        <f t="shared" si="544"/>
        <v/>
      </c>
      <c r="AT226" s="976" t="str">
        <f t="shared" si="544"/>
        <v/>
      </c>
      <c r="AU226" s="976">
        <f t="shared" si="544"/>
        <v>6</v>
      </c>
      <c r="AV226" s="976" t="str">
        <f t="shared" si="544"/>
        <v/>
      </c>
      <c r="AW226" s="976" t="str">
        <f t="shared" si="544"/>
        <v/>
      </c>
      <c r="AX226" s="977" t="str">
        <f t="shared" si="544"/>
        <v/>
      </c>
      <c r="AY226" s="975" t="str">
        <f t="shared" ref="AY226:BF226" si="545">IF(AY212="","",RANK(C202,$C202:$J202,0))</f>
        <v/>
      </c>
      <c r="AZ226" s="976" t="str">
        <f t="shared" si="545"/>
        <v/>
      </c>
      <c r="BA226" s="976" t="str">
        <f t="shared" si="545"/>
        <v/>
      </c>
      <c r="BB226" s="976" t="str">
        <f t="shared" si="545"/>
        <v/>
      </c>
      <c r="BC226" s="976" t="str">
        <f t="shared" si="545"/>
        <v/>
      </c>
      <c r="BD226" s="976" t="str">
        <f t="shared" si="545"/>
        <v/>
      </c>
      <c r="BE226" s="976" t="str">
        <f t="shared" si="545"/>
        <v/>
      </c>
      <c r="BF226" s="977" t="str">
        <f t="shared" si="545"/>
        <v/>
      </c>
      <c r="BG226" s="975" t="str">
        <f t="shared" ref="BG226:BN226" si="546">IF(BG212="","",RANK(C202,$C202:$J202,0))</f>
        <v/>
      </c>
      <c r="BH226" s="976" t="str">
        <f t="shared" si="546"/>
        <v/>
      </c>
      <c r="BI226" s="976" t="str">
        <f t="shared" si="546"/>
        <v/>
      </c>
      <c r="BJ226" s="976" t="str">
        <f t="shared" si="546"/>
        <v/>
      </c>
      <c r="BK226" s="976" t="str">
        <f t="shared" si="546"/>
        <v/>
      </c>
      <c r="BL226" s="976" t="str">
        <f t="shared" si="546"/>
        <v/>
      </c>
      <c r="BM226" s="976" t="str">
        <f t="shared" si="546"/>
        <v/>
      </c>
      <c r="BN226" s="977" t="str">
        <f t="shared" si="546"/>
        <v/>
      </c>
    </row>
    <row r="227" spans="1:66" ht="15.75" x14ac:dyDescent="0.25">
      <c r="A227" s="2084" t="s">
        <v>38</v>
      </c>
      <c r="B227" s="2085"/>
      <c r="C227" s="978">
        <f t="shared" ref="C227:J227" si="547">IF(C212="","",RANK(C203,$C203:$J203,0))</f>
        <v>1</v>
      </c>
      <c r="D227" s="979" t="str">
        <f t="shared" si="547"/>
        <v/>
      </c>
      <c r="E227" s="979" t="str">
        <f t="shared" si="547"/>
        <v/>
      </c>
      <c r="F227" s="979" t="str">
        <f t="shared" si="547"/>
        <v/>
      </c>
      <c r="G227" s="979" t="str">
        <f t="shared" si="547"/>
        <v/>
      </c>
      <c r="H227" s="979" t="str">
        <f t="shared" si="547"/>
        <v/>
      </c>
      <c r="I227" s="979" t="str">
        <f t="shared" si="547"/>
        <v/>
      </c>
      <c r="J227" s="980" t="str">
        <f t="shared" si="547"/>
        <v/>
      </c>
      <c r="K227" s="978" t="str">
        <f t="shared" ref="K227:R227" si="548">IF(K212="","",RANK(C203,$C203:$J203,0))</f>
        <v/>
      </c>
      <c r="L227" s="979" t="str">
        <f t="shared" si="548"/>
        <v/>
      </c>
      <c r="M227" s="979" t="str">
        <f t="shared" si="548"/>
        <v/>
      </c>
      <c r="N227" s="979" t="str">
        <f t="shared" si="548"/>
        <v/>
      </c>
      <c r="O227" s="979" t="str">
        <f t="shared" si="548"/>
        <v/>
      </c>
      <c r="P227" s="979">
        <f t="shared" si="548"/>
        <v>2</v>
      </c>
      <c r="Q227" s="979" t="str">
        <f t="shared" si="548"/>
        <v/>
      </c>
      <c r="R227" s="980" t="str">
        <f t="shared" si="548"/>
        <v/>
      </c>
      <c r="S227" s="978" t="str">
        <f t="shared" ref="S227:Z227" si="549">IF(S212="","",RANK(C203,$C203:$J203,0))</f>
        <v/>
      </c>
      <c r="T227" s="979">
        <f t="shared" si="549"/>
        <v>3</v>
      </c>
      <c r="U227" s="979">
        <f t="shared" si="549"/>
        <v>4</v>
      </c>
      <c r="V227" s="979">
        <f t="shared" si="549"/>
        <v>4</v>
      </c>
      <c r="W227" s="979" t="str">
        <f t="shared" si="549"/>
        <v/>
      </c>
      <c r="X227" s="979" t="str">
        <f t="shared" si="549"/>
        <v/>
      </c>
      <c r="Y227" s="979" t="str">
        <f t="shared" si="549"/>
        <v/>
      </c>
      <c r="Z227" s="985" t="str">
        <f t="shared" si="549"/>
        <v/>
      </c>
      <c r="AA227" s="978" t="str">
        <f t="shared" ref="AA227:AH227" si="550">IF(AA212="","",RANK(C203,$C203:$J203,0))</f>
        <v/>
      </c>
      <c r="AB227" s="979" t="str">
        <f t="shared" si="550"/>
        <v/>
      </c>
      <c r="AC227" s="979" t="str">
        <f t="shared" si="550"/>
        <v/>
      </c>
      <c r="AD227" s="979" t="str">
        <f t="shared" si="550"/>
        <v/>
      </c>
      <c r="AE227" s="979" t="str">
        <f t="shared" si="550"/>
        <v/>
      </c>
      <c r="AF227" s="979" t="str">
        <f t="shared" si="550"/>
        <v/>
      </c>
      <c r="AG227" s="979" t="str">
        <f t="shared" si="550"/>
        <v/>
      </c>
      <c r="AH227" s="980" t="str">
        <f t="shared" si="550"/>
        <v/>
      </c>
      <c r="AI227" s="978" t="str">
        <f t="shared" ref="AI227:AP227" si="551">IF(AI212="","",RANK(C203,$C203:$J203,0))</f>
        <v/>
      </c>
      <c r="AJ227" s="979" t="str">
        <f t="shared" si="551"/>
        <v/>
      </c>
      <c r="AK227" s="979" t="str">
        <f t="shared" si="551"/>
        <v/>
      </c>
      <c r="AL227" s="979" t="str">
        <f t="shared" si="551"/>
        <v/>
      </c>
      <c r="AM227" s="979" t="str">
        <f t="shared" si="551"/>
        <v/>
      </c>
      <c r="AN227" s="979" t="str">
        <f t="shared" si="551"/>
        <v/>
      </c>
      <c r="AO227" s="979" t="str">
        <f t="shared" si="551"/>
        <v/>
      </c>
      <c r="AP227" s="980" t="str">
        <f t="shared" si="551"/>
        <v/>
      </c>
      <c r="AQ227" s="978" t="str">
        <f t="shared" ref="AQ227:AX227" si="552">IF(AQ212="","",RANK(C203,$C203:$J203,0))</f>
        <v/>
      </c>
      <c r="AR227" s="979" t="str">
        <f t="shared" si="552"/>
        <v/>
      </c>
      <c r="AS227" s="979" t="str">
        <f t="shared" si="552"/>
        <v/>
      </c>
      <c r="AT227" s="979" t="str">
        <f t="shared" si="552"/>
        <v/>
      </c>
      <c r="AU227" s="979">
        <f t="shared" si="552"/>
        <v>6</v>
      </c>
      <c r="AV227" s="979" t="str">
        <f t="shared" si="552"/>
        <v/>
      </c>
      <c r="AW227" s="979" t="str">
        <f t="shared" si="552"/>
        <v/>
      </c>
      <c r="AX227" s="980" t="str">
        <f t="shared" si="552"/>
        <v/>
      </c>
      <c r="AY227" s="978" t="str">
        <f t="shared" ref="AY227:BF227" si="553">IF(AY212="","",RANK(C203,$C203:$J203,0))</f>
        <v/>
      </c>
      <c r="AZ227" s="979" t="str">
        <f t="shared" si="553"/>
        <v/>
      </c>
      <c r="BA227" s="979" t="str">
        <f t="shared" si="553"/>
        <v/>
      </c>
      <c r="BB227" s="979" t="str">
        <f t="shared" si="553"/>
        <v/>
      </c>
      <c r="BC227" s="979" t="str">
        <f t="shared" si="553"/>
        <v/>
      </c>
      <c r="BD227" s="979" t="str">
        <f t="shared" si="553"/>
        <v/>
      </c>
      <c r="BE227" s="979" t="str">
        <f t="shared" si="553"/>
        <v/>
      </c>
      <c r="BF227" s="980" t="str">
        <f t="shared" si="553"/>
        <v/>
      </c>
      <c r="BG227" s="978" t="str">
        <f t="shared" ref="BG227:BN227" si="554">IF(BG212="","",RANK(C203,$C203:$J203,0))</f>
        <v/>
      </c>
      <c r="BH227" s="979" t="str">
        <f t="shared" si="554"/>
        <v/>
      </c>
      <c r="BI227" s="979" t="str">
        <f t="shared" si="554"/>
        <v/>
      </c>
      <c r="BJ227" s="979" t="str">
        <f t="shared" si="554"/>
        <v/>
      </c>
      <c r="BK227" s="979" t="str">
        <f t="shared" si="554"/>
        <v/>
      </c>
      <c r="BL227" s="979" t="str">
        <f t="shared" si="554"/>
        <v/>
      </c>
      <c r="BM227" s="979" t="str">
        <f t="shared" si="554"/>
        <v/>
      </c>
      <c r="BN227" s="980" t="str">
        <f t="shared" si="554"/>
        <v/>
      </c>
    </row>
    <row r="228" spans="1:66" ht="15.75" x14ac:dyDescent="0.25">
      <c r="A228" s="2084" t="s">
        <v>39</v>
      </c>
      <c r="B228" s="2085"/>
      <c r="C228" s="978">
        <f t="shared" ref="C228:J228" si="555">IF(C212="","",RANK(C204,$C204:$J204,1))</f>
        <v>1</v>
      </c>
      <c r="D228" s="979" t="str">
        <f t="shared" si="555"/>
        <v/>
      </c>
      <c r="E228" s="979" t="str">
        <f t="shared" si="555"/>
        <v/>
      </c>
      <c r="F228" s="979" t="str">
        <f t="shared" si="555"/>
        <v/>
      </c>
      <c r="G228" s="979" t="str">
        <f t="shared" si="555"/>
        <v/>
      </c>
      <c r="H228" s="979" t="str">
        <f t="shared" si="555"/>
        <v/>
      </c>
      <c r="I228" s="979" t="str">
        <f t="shared" si="555"/>
        <v/>
      </c>
      <c r="J228" s="980" t="str">
        <f t="shared" si="555"/>
        <v/>
      </c>
      <c r="K228" s="978" t="str">
        <f t="shared" ref="K228:R228" si="556">IF(K212="","",RANK(C204,$C204:$J204,1))</f>
        <v/>
      </c>
      <c r="L228" s="979" t="str">
        <f t="shared" si="556"/>
        <v/>
      </c>
      <c r="M228" s="979" t="str">
        <f t="shared" si="556"/>
        <v/>
      </c>
      <c r="N228" s="979" t="str">
        <f t="shared" si="556"/>
        <v/>
      </c>
      <c r="O228" s="979" t="str">
        <f t="shared" si="556"/>
        <v/>
      </c>
      <c r="P228" s="979">
        <f t="shared" si="556"/>
        <v>2</v>
      </c>
      <c r="Q228" s="979" t="str">
        <f t="shared" si="556"/>
        <v/>
      </c>
      <c r="R228" s="980" t="str">
        <f t="shared" si="556"/>
        <v/>
      </c>
      <c r="S228" s="978" t="str">
        <f t="shared" ref="S228:Z228" si="557">IF(S212="","",RANK(C204,$C204:$J204,1))</f>
        <v/>
      </c>
      <c r="T228" s="979">
        <f t="shared" si="557"/>
        <v>4</v>
      </c>
      <c r="U228" s="979">
        <f t="shared" si="557"/>
        <v>3</v>
      </c>
      <c r="V228" s="979">
        <f t="shared" si="557"/>
        <v>4</v>
      </c>
      <c r="W228" s="979" t="str">
        <f t="shared" si="557"/>
        <v/>
      </c>
      <c r="X228" s="979" t="str">
        <f t="shared" si="557"/>
        <v/>
      </c>
      <c r="Y228" s="979" t="str">
        <f t="shared" si="557"/>
        <v/>
      </c>
      <c r="Z228" s="985" t="str">
        <f t="shared" si="557"/>
        <v/>
      </c>
      <c r="AA228" s="978" t="str">
        <f t="shared" ref="AA228:AH228" si="558">IF(AA212="","",RANK(C204,$C204:$J204,1))</f>
        <v/>
      </c>
      <c r="AB228" s="979" t="str">
        <f t="shared" si="558"/>
        <v/>
      </c>
      <c r="AC228" s="979" t="str">
        <f t="shared" si="558"/>
        <v/>
      </c>
      <c r="AD228" s="979" t="str">
        <f t="shared" si="558"/>
        <v/>
      </c>
      <c r="AE228" s="979" t="str">
        <f t="shared" si="558"/>
        <v/>
      </c>
      <c r="AF228" s="979" t="str">
        <f t="shared" si="558"/>
        <v/>
      </c>
      <c r="AG228" s="979" t="str">
        <f t="shared" si="558"/>
        <v/>
      </c>
      <c r="AH228" s="980" t="str">
        <f t="shared" si="558"/>
        <v/>
      </c>
      <c r="AI228" s="978" t="str">
        <f t="shared" ref="AI228:AP228" si="559">IF(AI212="","",RANK(C204,$C204:$J204,1))</f>
        <v/>
      </c>
      <c r="AJ228" s="979" t="str">
        <f t="shared" si="559"/>
        <v/>
      </c>
      <c r="AK228" s="979" t="str">
        <f t="shared" si="559"/>
        <v/>
      </c>
      <c r="AL228" s="979" t="str">
        <f t="shared" si="559"/>
        <v/>
      </c>
      <c r="AM228" s="979" t="str">
        <f t="shared" si="559"/>
        <v/>
      </c>
      <c r="AN228" s="979" t="str">
        <f t="shared" si="559"/>
        <v/>
      </c>
      <c r="AO228" s="979" t="str">
        <f t="shared" si="559"/>
        <v/>
      </c>
      <c r="AP228" s="980" t="str">
        <f t="shared" si="559"/>
        <v/>
      </c>
      <c r="AQ228" s="978" t="str">
        <f t="shared" ref="AQ228:AX228" si="560">IF(AQ212="","",RANK(C204,$C204:$J204,1))</f>
        <v/>
      </c>
      <c r="AR228" s="979" t="str">
        <f t="shared" si="560"/>
        <v/>
      </c>
      <c r="AS228" s="979" t="str">
        <f t="shared" si="560"/>
        <v/>
      </c>
      <c r="AT228" s="979" t="str">
        <f t="shared" si="560"/>
        <v/>
      </c>
      <c r="AU228" s="979">
        <f t="shared" si="560"/>
        <v>6</v>
      </c>
      <c r="AV228" s="979" t="str">
        <f t="shared" si="560"/>
        <v/>
      </c>
      <c r="AW228" s="979" t="str">
        <f t="shared" si="560"/>
        <v/>
      </c>
      <c r="AX228" s="980" t="str">
        <f t="shared" si="560"/>
        <v/>
      </c>
      <c r="AY228" s="978" t="str">
        <f t="shared" ref="AY228:BF228" si="561">IF(AY212="","",RANK(C204,$C204:$J204,1))</f>
        <v/>
      </c>
      <c r="AZ228" s="979" t="str">
        <f t="shared" si="561"/>
        <v/>
      </c>
      <c r="BA228" s="979" t="str">
        <f t="shared" si="561"/>
        <v/>
      </c>
      <c r="BB228" s="979" t="str">
        <f t="shared" si="561"/>
        <v/>
      </c>
      <c r="BC228" s="979" t="str">
        <f t="shared" si="561"/>
        <v/>
      </c>
      <c r="BD228" s="979" t="str">
        <f t="shared" si="561"/>
        <v/>
      </c>
      <c r="BE228" s="979" t="str">
        <f t="shared" si="561"/>
        <v/>
      </c>
      <c r="BF228" s="980" t="str">
        <f t="shared" si="561"/>
        <v/>
      </c>
      <c r="BG228" s="978" t="str">
        <f t="shared" ref="BG228:BN228" si="562">IF(BG212="","",RANK(C204,$C204:$J204,1))</f>
        <v/>
      </c>
      <c r="BH228" s="979" t="str">
        <f t="shared" si="562"/>
        <v/>
      </c>
      <c r="BI228" s="979" t="str">
        <f t="shared" si="562"/>
        <v/>
      </c>
      <c r="BJ228" s="979" t="str">
        <f t="shared" si="562"/>
        <v/>
      </c>
      <c r="BK228" s="979" t="str">
        <f t="shared" si="562"/>
        <v/>
      </c>
      <c r="BL228" s="979" t="str">
        <f t="shared" si="562"/>
        <v/>
      </c>
      <c r="BM228" s="979" t="str">
        <f t="shared" si="562"/>
        <v/>
      </c>
      <c r="BN228" s="980" t="str">
        <f t="shared" si="562"/>
        <v/>
      </c>
    </row>
    <row r="229" spans="1:66" ht="15.75" x14ac:dyDescent="0.25">
      <c r="A229" s="2084" t="s">
        <v>32</v>
      </c>
      <c r="B229" s="2085"/>
      <c r="C229" s="978">
        <f t="shared" ref="C229:J229" si="563">IF(C212="","",RANK(C205,$C205:$J205,0))</f>
        <v>1</v>
      </c>
      <c r="D229" s="979" t="str">
        <f t="shared" si="563"/>
        <v/>
      </c>
      <c r="E229" s="979" t="str">
        <f t="shared" si="563"/>
        <v/>
      </c>
      <c r="F229" s="979" t="str">
        <f t="shared" si="563"/>
        <v/>
      </c>
      <c r="G229" s="979" t="str">
        <f t="shared" si="563"/>
        <v/>
      </c>
      <c r="H229" s="979" t="str">
        <f t="shared" si="563"/>
        <v/>
      </c>
      <c r="I229" s="979" t="str">
        <f t="shared" si="563"/>
        <v/>
      </c>
      <c r="J229" s="980" t="str">
        <f t="shared" si="563"/>
        <v/>
      </c>
      <c r="K229" s="978" t="str">
        <f t="shared" ref="K229:R229" si="564">IF(K212="","",RANK(C205,$C205:$J205,0))</f>
        <v/>
      </c>
      <c r="L229" s="979" t="str">
        <f t="shared" si="564"/>
        <v/>
      </c>
      <c r="M229" s="979" t="str">
        <f t="shared" si="564"/>
        <v/>
      </c>
      <c r="N229" s="979" t="str">
        <f t="shared" si="564"/>
        <v/>
      </c>
      <c r="O229" s="979" t="str">
        <f t="shared" si="564"/>
        <v/>
      </c>
      <c r="P229" s="979">
        <f t="shared" si="564"/>
        <v>2</v>
      </c>
      <c r="Q229" s="979" t="str">
        <f t="shared" si="564"/>
        <v/>
      </c>
      <c r="R229" s="980" t="str">
        <f t="shared" si="564"/>
        <v/>
      </c>
      <c r="S229" s="978" t="str">
        <f t="shared" ref="S229:Z229" si="565">IF(S212="","",RANK(C205,$C205:$J205,0))</f>
        <v/>
      </c>
      <c r="T229" s="979">
        <f t="shared" si="565"/>
        <v>3</v>
      </c>
      <c r="U229" s="979">
        <f t="shared" si="565"/>
        <v>3</v>
      </c>
      <c r="V229" s="979">
        <f t="shared" si="565"/>
        <v>5</v>
      </c>
      <c r="W229" s="979" t="str">
        <f t="shared" si="565"/>
        <v/>
      </c>
      <c r="X229" s="979" t="str">
        <f t="shared" si="565"/>
        <v/>
      </c>
      <c r="Y229" s="979" t="str">
        <f t="shared" si="565"/>
        <v/>
      </c>
      <c r="Z229" s="985" t="str">
        <f t="shared" si="565"/>
        <v/>
      </c>
      <c r="AA229" s="978" t="str">
        <f t="shared" ref="AA229:AH229" si="566">IF(AA212="","",RANK(C205,$C205:$J205,0))</f>
        <v/>
      </c>
      <c r="AB229" s="979" t="str">
        <f t="shared" si="566"/>
        <v/>
      </c>
      <c r="AC229" s="979" t="str">
        <f t="shared" si="566"/>
        <v/>
      </c>
      <c r="AD229" s="979" t="str">
        <f t="shared" si="566"/>
        <v/>
      </c>
      <c r="AE229" s="979" t="str">
        <f t="shared" si="566"/>
        <v/>
      </c>
      <c r="AF229" s="979" t="str">
        <f t="shared" si="566"/>
        <v/>
      </c>
      <c r="AG229" s="979" t="str">
        <f t="shared" si="566"/>
        <v/>
      </c>
      <c r="AH229" s="980" t="str">
        <f t="shared" si="566"/>
        <v/>
      </c>
      <c r="AI229" s="978" t="str">
        <f t="shared" ref="AI229:AP229" si="567">IF(AI212="","",RANK(C205,$C205:$J205,0))</f>
        <v/>
      </c>
      <c r="AJ229" s="979" t="str">
        <f t="shared" si="567"/>
        <v/>
      </c>
      <c r="AK229" s="979" t="str">
        <f t="shared" si="567"/>
        <v/>
      </c>
      <c r="AL229" s="979" t="str">
        <f t="shared" si="567"/>
        <v/>
      </c>
      <c r="AM229" s="979" t="str">
        <f t="shared" si="567"/>
        <v/>
      </c>
      <c r="AN229" s="979" t="str">
        <f t="shared" si="567"/>
        <v/>
      </c>
      <c r="AO229" s="979" t="str">
        <f t="shared" si="567"/>
        <v/>
      </c>
      <c r="AP229" s="980" t="str">
        <f t="shared" si="567"/>
        <v/>
      </c>
      <c r="AQ229" s="978" t="str">
        <f t="shared" ref="AQ229:AX229" si="568">IF(AQ212="","",RANK(C205,$C205:$J205,0))</f>
        <v/>
      </c>
      <c r="AR229" s="979" t="str">
        <f t="shared" si="568"/>
        <v/>
      </c>
      <c r="AS229" s="979" t="str">
        <f t="shared" si="568"/>
        <v/>
      </c>
      <c r="AT229" s="979" t="str">
        <f t="shared" si="568"/>
        <v/>
      </c>
      <c r="AU229" s="979">
        <f t="shared" si="568"/>
        <v>6</v>
      </c>
      <c r="AV229" s="979" t="str">
        <f t="shared" si="568"/>
        <v/>
      </c>
      <c r="AW229" s="979" t="str">
        <f t="shared" si="568"/>
        <v/>
      </c>
      <c r="AX229" s="980" t="str">
        <f t="shared" si="568"/>
        <v/>
      </c>
      <c r="AY229" s="978" t="str">
        <f t="shared" ref="AY229:BF229" si="569">IF(AY212="","",RANK(C205,$C205:$J205,0))</f>
        <v/>
      </c>
      <c r="AZ229" s="979" t="str">
        <f t="shared" si="569"/>
        <v/>
      </c>
      <c r="BA229" s="979" t="str">
        <f t="shared" si="569"/>
        <v/>
      </c>
      <c r="BB229" s="979" t="str">
        <f t="shared" si="569"/>
        <v/>
      </c>
      <c r="BC229" s="979" t="str">
        <f t="shared" si="569"/>
        <v/>
      </c>
      <c r="BD229" s="979" t="str">
        <f t="shared" si="569"/>
        <v/>
      </c>
      <c r="BE229" s="979" t="str">
        <f t="shared" si="569"/>
        <v/>
      </c>
      <c r="BF229" s="980" t="str">
        <f t="shared" si="569"/>
        <v/>
      </c>
      <c r="BG229" s="978" t="str">
        <f t="shared" ref="BG229:BN229" si="570">IF(BG212="","",RANK(C205,$C205:$J205,0))</f>
        <v/>
      </c>
      <c r="BH229" s="979" t="str">
        <f t="shared" si="570"/>
        <v/>
      </c>
      <c r="BI229" s="979" t="str">
        <f t="shared" si="570"/>
        <v/>
      </c>
      <c r="BJ229" s="979" t="str">
        <f t="shared" si="570"/>
        <v/>
      </c>
      <c r="BK229" s="979" t="str">
        <f t="shared" si="570"/>
        <v/>
      </c>
      <c r="BL229" s="979" t="str">
        <f t="shared" si="570"/>
        <v/>
      </c>
      <c r="BM229" s="979" t="str">
        <f t="shared" si="570"/>
        <v/>
      </c>
      <c r="BN229" s="980" t="str">
        <f t="shared" si="570"/>
        <v/>
      </c>
    </row>
    <row r="230" spans="1:66" ht="16.5" thickBot="1" x14ac:dyDescent="0.3">
      <c r="A230" s="2086" t="s">
        <v>137</v>
      </c>
      <c r="B230" s="2087"/>
      <c r="C230" s="986">
        <f t="shared" ref="C230:J230" si="571">IF(C212="","",RANK(C206,$C206:$J206,0))</f>
        <v>1</v>
      </c>
      <c r="D230" s="987" t="str">
        <f t="shared" si="571"/>
        <v/>
      </c>
      <c r="E230" s="987" t="str">
        <f t="shared" si="571"/>
        <v/>
      </c>
      <c r="F230" s="987" t="str">
        <f t="shared" si="571"/>
        <v/>
      </c>
      <c r="G230" s="987" t="str">
        <f t="shared" si="571"/>
        <v/>
      </c>
      <c r="H230" s="987" t="str">
        <f t="shared" si="571"/>
        <v/>
      </c>
      <c r="I230" s="987" t="str">
        <f t="shared" si="571"/>
        <v/>
      </c>
      <c r="J230" s="988" t="str">
        <f t="shared" si="571"/>
        <v/>
      </c>
      <c r="K230" s="986" t="str">
        <f t="shared" ref="K230:R230" si="572">IF(K212="","",RANK(C206,$C206:$J206,0))</f>
        <v/>
      </c>
      <c r="L230" s="987" t="str">
        <f t="shared" si="572"/>
        <v/>
      </c>
      <c r="M230" s="987" t="str">
        <f t="shared" si="572"/>
        <v/>
      </c>
      <c r="N230" s="987" t="str">
        <f t="shared" si="572"/>
        <v/>
      </c>
      <c r="O230" s="987" t="str">
        <f t="shared" si="572"/>
        <v/>
      </c>
      <c r="P230" s="987">
        <f t="shared" si="572"/>
        <v>2</v>
      </c>
      <c r="Q230" s="987" t="str">
        <f t="shared" si="572"/>
        <v/>
      </c>
      <c r="R230" s="988" t="str">
        <f t="shared" si="572"/>
        <v/>
      </c>
      <c r="S230" s="981" t="str">
        <f t="shared" ref="S230:Z230" si="573">IF(S212="","",RANK(C206,$C206:$J206,0))</f>
        <v/>
      </c>
      <c r="T230" s="982">
        <f t="shared" si="573"/>
        <v>3</v>
      </c>
      <c r="U230" s="982">
        <f t="shared" si="573"/>
        <v>4</v>
      </c>
      <c r="V230" s="982">
        <f t="shared" si="573"/>
        <v>5</v>
      </c>
      <c r="W230" s="982" t="str">
        <f t="shared" si="573"/>
        <v/>
      </c>
      <c r="X230" s="982" t="str">
        <f t="shared" si="573"/>
        <v/>
      </c>
      <c r="Y230" s="982" t="str">
        <f t="shared" si="573"/>
        <v/>
      </c>
      <c r="Z230" s="989" t="str">
        <f t="shared" si="573"/>
        <v/>
      </c>
      <c r="AA230" s="981" t="str">
        <f t="shared" ref="AA230:AH230" si="574">IF(AA212="","",RANK(C206,$C206:$J206,0))</f>
        <v/>
      </c>
      <c r="AB230" s="982" t="str">
        <f t="shared" si="574"/>
        <v/>
      </c>
      <c r="AC230" s="982" t="str">
        <f t="shared" si="574"/>
        <v/>
      </c>
      <c r="AD230" s="982" t="str">
        <f t="shared" si="574"/>
        <v/>
      </c>
      <c r="AE230" s="982" t="str">
        <f t="shared" si="574"/>
        <v/>
      </c>
      <c r="AF230" s="982" t="str">
        <f t="shared" si="574"/>
        <v/>
      </c>
      <c r="AG230" s="982" t="str">
        <f t="shared" si="574"/>
        <v/>
      </c>
      <c r="AH230" s="983" t="str">
        <f t="shared" si="574"/>
        <v/>
      </c>
      <c r="AI230" s="981" t="str">
        <f t="shared" ref="AI230:AP230" si="575">IF(AI212="","",RANK(C206,$C206:$J206,0))</f>
        <v/>
      </c>
      <c r="AJ230" s="982" t="str">
        <f t="shared" si="575"/>
        <v/>
      </c>
      <c r="AK230" s="982" t="str">
        <f t="shared" si="575"/>
        <v/>
      </c>
      <c r="AL230" s="982" t="str">
        <f t="shared" si="575"/>
        <v/>
      </c>
      <c r="AM230" s="982" t="str">
        <f t="shared" si="575"/>
        <v/>
      </c>
      <c r="AN230" s="982" t="str">
        <f t="shared" si="575"/>
        <v/>
      </c>
      <c r="AO230" s="982" t="str">
        <f t="shared" si="575"/>
        <v/>
      </c>
      <c r="AP230" s="983" t="str">
        <f t="shared" si="575"/>
        <v/>
      </c>
      <c r="AQ230" s="981" t="str">
        <f t="shared" ref="AQ230:AX230" si="576">IF(AQ212="","",RANK(C206,$C206:$J206,0))</f>
        <v/>
      </c>
      <c r="AR230" s="982" t="str">
        <f t="shared" si="576"/>
        <v/>
      </c>
      <c r="AS230" s="982" t="str">
        <f t="shared" si="576"/>
        <v/>
      </c>
      <c r="AT230" s="982" t="str">
        <f t="shared" si="576"/>
        <v/>
      </c>
      <c r="AU230" s="982">
        <f t="shared" si="576"/>
        <v>6</v>
      </c>
      <c r="AV230" s="982" t="str">
        <f t="shared" si="576"/>
        <v/>
      </c>
      <c r="AW230" s="982" t="str">
        <f t="shared" si="576"/>
        <v/>
      </c>
      <c r="AX230" s="983" t="str">
        <f t="shared" si="576"/>
        <v/>
      </c>
      <c r="AY230" s="981" t="str">
        <f t="shared" ref="AY230:BF230" si="577">IF(AY212="","",RANK(C206,$C206:$J206,0))</f>
        <v/>
      </c>
      <c r="AZ230" s="982" t="str">
        <f t="shared" si="577"/>
        <v/>
      </c>
      <c r="BA230" s="982" t="str">
        <f t="shared" si="577"/>
        <v/>
      </c>
      <c r="BB230" s="982" t="str">
        <f t="shared" si="577"/>
        <v/>
      </c>
      <c r="BC230" s="982" t="str">
        <f t="shared" si="577"/>
        <v/>
      </c>
      <c r="BD230" s="982" t="str">
        <f t="shared" si="577"/>
        <v/>
      </c>
      <c r="BE230" s="982" t="str">
        <f t="shared" si="577"/>
        <v/>
      </c>
      <c r="BF230" s="983" t="str">
        <f t="shared" si="577"/>
        <v/>
      </c>
      <c r="BG230" s="981" t="str">
        <f t="shared" ref="BG230:BN230" si="578">IF(BG212="","",RANK(C206,$C206:$J206,0))</f>
        <v/>
      </c>
      <c r="BH230" s="982" t="str">
        <f t="shared" si="578"/>
        <v/>
      </c>
      <c r="BI230" s="982" t="str">
        <f t="shared" si="578"/>
        <v/>
      </c>
      <c r="BJ230" s="982" t="str">
        <f t="shared" si="578"/>
        <v/>
      </c>
      <c r="BK230" s="982" t="str">
        <f t="shared" si="578"/>
        <v/>
      </c>
      <c r="BL230" s="982" t="str">
        <f t="shared" si="578"/>
        <v/>
      </c>
      <c r="BM230" s="982" t="str">
        <f t="shared" si="578"/>
        <v/>
      </c>
      <c r="BN230" s="983" t="str">
        <f t="shared" si="578"/>
        <v/>
      </c>
    </row>
    <row r="231" spans="1:66" ht="15.75" x14ac:dyDescent="0.25">
      <c r="A231" s="2088" t="s">
        <v>40</v>
      </c>
      <c r="B231" s="2089"/>
      <c r="C231" s="966">
        <f t="shared" ref="C231:J231" si="579">IF(C212="","",RANK(C221,$C221:$J221,0))</f>
        <v>1</v>
      </c>
      <c r="D231" s="967" t="str">
        <f t="shared" si="579"/>
        <v/>
      </c>
      <c r="E231" s="967" t="str">
        <f t="shared" si="579"/>
        <v/>
      </c>
      <c r="F231" s="967" t="str">
        <f t="shared" si="579"/>
        <v/>
      </c>
      <c r="G231" s="967" t="str">
        <f t="shared" si="579"/>
        <v/>
      </c>
      <c r="H231" s="967" t="str">
        <f t="shared" si="579"/>
        <v/>
      </c>
      <c r="I231" s="967" t="str">
        <f t="shared" si="579"/>
        <v/>
      </c>
      <c r="J231" s="968" t="str">
        <f t="shared" si="579"/>
        <v/>
      </c>
      <c r="K231" s="966" t="str">
        <f t="shared" ref="K231:R231" si="580">IF(K212="","",RANK(K221,$K221:$R221,0))</f>
        <v/>
      </c>
      <c r="L231" s="967" t="str">
        <f t="shared" si="580"/>
        <v/>
      </c>
      <c r="M231" s="967" t="str">
        <f t="shared" si="580"/>
        <v/>
      </c>
      <c r="N231" s="967" t="str">
        <f t="shared" si="580"/>
        <v/>
      </c>
      <c r="O231" s="967" t="str">
        <f t="shared" si="580"/>
        <v/>
      </c>
      <c r="P231" s="967">
        <f t="shared" si="580"/>
        <v>1</v>
      </c>
      <c r="Q231" s="967" t="str">
        <f t="shared" si="580"/>
        <v/>
      </c>
      <c r="R231" s="968" t="str">
        <f t="shared" si="580"/>
        <v/>
      </c>
      <c r="S231" s="966" t="str">
        <f t="shared" ref="S231:Z231" si="581">IF(S212="","",RANK(S221,$S221:$Z221,0))</f>
        <v/>
      </c>
      <c r="T231" s="967">
        <f t="shared" si="581"/>
        <v>1</v>
      </c>
      <c r="U231" s="967">
        <f t="shared" si="581"/>
        <v>1</v>
      </c>
      <c r="V231" s="967">
        <f t="shared" si="581"/>
        <v>1</v>
      </c>
      <c r="W231" s="967" t="str">
        <f t="shared" si="581"/>
        <v/>
      </c>
      <c r="X231" s="967" t="str">
        <f t="shared" si="581"/>
        <v/>
      </c>
      <c r="Y231" s="967" t="str">
        <f t="shared" si="581"/>
        <v/>
      </c>
      <c r="Z231" s="968" t="str">
        <f t="shared" si="581"/>
        <v/>
      </c>
      <c r="AA231" s="966" t="str">
        <f t="shared" ref="AA231:AH231" si="582">IF(AA212="","",RANK(AA221,$AA221:$AH221,0))</f>
        <v/>
      </c>
      <c r="AB231" s="967" t="str">
        <f t="shared" si="582"/>
        <v/>
      </c>
      <c r="AC231" s="967" t="str">
        <f t="shared" si="582"/>
        <v/>
      </c>
      <c r="AD231" s="967" t="str">
        <f t="shared" si="582"/>
        <v/>
      </c>
      <c r="AE231" s="967" t="str">
        <f t="shared" si="582"/>
        <v/>
      </c>
      <c r="AF231" s="967" t="str">
        <f t="shared" si="582"/>
        <v/>
      </c>
      <c r="AG231" s="967" t="str">
        <f t="shared" si="582"/>
        <v/>
      </c>
      <c r="AH231" s="968" t="str">
        <f t="shared" si="582"/>
        <v/>
      </c>
      <c r="AI231" s="966" t="str">
        <f t="shared" ref="AI231:AP231" si="583">IF(AI212="","",RANK(AI221,$AI221:$AP221,0))</f>
        <v/>
      </c>
      <c r="AJ231" s="967" t="str">
        <f t="shared" si="583"/>
        <v/>
      </c>
      <c r="AK231" s="967" t="str">
        <f t="shared" si="583"/>
        <v/>
      </c>
      <c r="AL231" s="967" t="str">
        <f t="shared" si="583"/>
        <v/>
      </c>
      <c r="AM231" s="967" t="str">
        <f t="shared" si="583"/>
        <v/>
      </c>
      <c r="AN231" s="967" t="str">
        <f t="shared" si="583"/>
        <v/>
      </c>
      <c r="AO231" s="967" t="str">
        <f t="shared" si="583"/>
        <v/>
      </c>
      <c r="AP231" s="968" t="str">
        <f t="shared" si="583"/>
        <v/>
      </c>
      <c r="AQ231" s="966" t="str">
        <f t="shared" ref="AQ231:AX231" si="584">IF(AQ212="","",RANK(AQ221,$AQ221:$AX221,0))</f>
        <v/>
      </c>
      <c r="AR231" s="967" t="str">
        <f t="shared" si="584"/>
        <v/>
      </c>
      <c r="AS231" s="967" t="str">
        <f t="shared" si="584"/>
        <v/>
      </c>
      <c r="AT231" s="967" t="str">
        <f t="shared" si="584"/>
        <v/>
      </c>
      <c r="AU231" s="967">
        <f t="shared" si="584"/>
        <v>1</v>
      </c>
      <c r="AV231" s="967" t="str">
        <f t="shared" si="584"/>
        <v/>
      </c>
      <c r="AW231" s="967" t="str">
        <f t="shared" si="584"/>
        <v/>
      </c>
      <c r="AX231" s="968" t="str">
        <f t="shared" si="584"/>
        <v/>
      </c>
      <c r="AY231" s="966" t="str">
        <f t="shared" ref="AY231:BF231" si="585">IF(AY212="","",RANK(AY221,$AY221:$BF221,0))</f>
        <v/>
      </c>
      <c r="AZ231" s="967" t="str">
        <f t="shared" si="585"/>
        <v/>
      </c>
      <c r="BA231" s="967" t="str">
        <f t="shared" si="585"/>
        <v/>
      </c>
      <c r="BB231" s="967" t="str">
        <f t="shared" si="585"/>
        <v/>
      </c>
      <c r="BC231" s="967" t="str">
        <f t="shared" si="585"/>
        <v/>
      </c>
      <c r="BD231" s="967" t="str">
        <f t="shared" si="585"/>
        <v/>
      </c>
      <c r="BE231" s="967" t="str">
        <f t="shared" si="585"/>
        <v/>
      </c>
      <c r="BF231" s="968" t="str">
        <f t="shared" si="585"/>
        <v/>
      </c>
      <c r="BG231" s="966" t="str">
        <f t="shared" ref="BG231:BN231" si="586">IF(BG212="","",RANK(BG221,$BG221:$BN221,0))</f>
        <v/>
      </c>
      <c r="BH231" s="967" t="str">
        <f t="shared" si="586"/>
        <v/>
      </c>
      <c r="BI231" s="967" t="str">
        <f t="shared" si="586"/>
        <v/>
      </c>
      <c r="BJ231" s="967" t="str">
        <f t="shared" si="586"/>
        <v/>
      </c>
      <c r="BK231" s="967" t="str">
        <f t="shared" si="586"/>
        <v/>
      </c>
      <c r="BL231" s="967" t="str">
        <f t="shared" si="586"/>
        <v/>
      </c>
      <c r="BM231" s="967" t="str">
        <f t="shared" si="586"/>
        <v/>
      </c>
      <c r="BN231" s="968" t="str">
        <f t="shared" si="586"/>
        <v/>
      </c>
    </row>
    <row r="232" spans="1:66" ht="15.75" x14ac:dyDescent="0.25">
      <c r="A232" s="2090" t="s">
        <v>34</v>
      </c>
      <c r="B232" s="2091"/>
      <c r="C232" s="969">
        <f t="shared" ref="C232:J232" si="587">IF(C212="","",RANK(C222,$C222:$J222,0))</f>
        <v>1</v>
      </c>
      <c r="D232" s="970" t="str">
        <f t="shared" si="587"/>
        <v/>
      </c>
      <c r="E232" s="970" t="str">
        <f t="shared" si="587"/>
        <v/>
      </c>
      <c r="F232" s="970" t="str">
        <f t="shared" si="587"/>
        <v/>
      </c>
      <c r="G232" s="970" t="str">
        <f t="shared" si="587"/>
        <v/>
      </c>
      <c r="H232" s="970" t="str">
        <f t="shared" si="587"/>
        <v/>
      </c>
      <c r="I232" s="970" t="str">
        <f t="shared" si="587"/>
        <v/>
      </c>
      <c r="J232" s="971" t="str">
        <f t="shared" si="587"/>
        <v/>
      </c>
      <c r="K232" s="969" t="str">
        <f t="shared" ref="K232:R232" si="588">IF(K212="","",RANK(K222,$K222:$R222,0))</f>
        <v/>
      </c>
      <c r="L232" s="970" t="str">
        <f t="shared" si="588"/>
        <v/>
      </c>
      <c r="M232" s="970" t="str">
        <f t="shared" si="588"/>
        <v/>
      </c>
      <c r="N232" s="970" t="str">
        <f t="shared" si="588"/>
        <v/>
      </c>
      <c r="O232" s="970" t="str">
        <f t="shared" si="588"/>
        <v/>
      </c>
      <c r="P232" s="970">
        <f t="shared" si="588"/>
        <v>1</v>
      </c>
      <c r="Q232" s="970" t="str">
        <f t="shared" si="588"/>
        <v/>
      </c>
      <c r="R232" s="971" t="str">
        <f t="shared" si="588"/>
        <v/>
      </c>
      <c r="S232" s="969" t="str">
        <f t="shared" ref="S232:Z232" si="589">IF(S212="","",RANK(S222,$S222:$Z222,0))</f>
        <v/>
      </c>
      <c r="T232" s="970">
        <f t="shared" si="589"/>
        <v>1</v>
      </c>
      <c r="U232" s="970">
        <f t="shared" si="589"/>
        <v>1</v>
      </c>
      <c r="V232" s="970">
        <f t="shared" si="589"/>
        <v>1</v>
      </c>
      <c r="W232" s="970" t="str">
        <f t="shared" si="589"/>
        <v/>
      </c>
      <c r="X232" s="970" t="str">
        <f t="shared" si="589"/>
        <v/>
      </c>
      <c r="Y232" s="970" t="str">
        <f t="shared" si="589"/>
        <v/>
      </c>
      <c r="Z232" s="971" t="str">
        <f t="shared" si="589"/>
        <v/>
      </c>
      <c r="AA232" s="969" t="str">
        <f t="shared" ref="AA232:AH232" si="590">IF(AA212="","",RANK(AA222,$AA222:$AH222,0))</f>
        <v/>
      </c>
      <c r="AB232" s="970" t="str">
        <f t="shared" si="590"/>
        <v/>
      </c>
      <c r="AC232" s="970" t="str">
        <f t="shared" si="590"/>
        <v/>
      </c>
      <c r="AD232" s="970" t="str">
        <f t="shared" si="590"/>
        <v/>
      </c>
      <c r="AE232" s="970" t="str">
        <f t="shared" si="590"/>
        <v/>
      </c>
      <c r="AF232" s="970" t="str">
        <f t="shared" si="590"/>
        <v/>
      </c>
      <c r="AG232" s="970" t="str">
        <f t="shared" si="590"/>
        <v/>
      </c>
      <c r="AH232" s="971" t="str">
        <f t="shared" si="590"/>
        <v/>
      </c>
      <c r="AI232" s="969" t="str">
        <f t="shared" ref="AI232:AP232" si="591">IF(AI212="","",RANK(AI222,$AI222:$AP222,0))</f>
        <v/>
      </c>
      <c r="AJ232" s="970" t="str">
        <f t="shared" si="591"/>
        <v/>
      </c>
      <c r="AK232" s="970" t="str">
        <f t="shared" si="591"/>
        <v/>
      </c>
      <c r="AL232" s="970" t="str">
        <f t="shared" si="591"/>
        <v/>
      </c>
      <c r="AM232" s="970" t="str">
        <f t="shared" si="591"/>
        <v/>
      </c>
      <c r="AN232" s="970" t="str">
        <f t="shared" si="591"/>
        <v/>
      </c>
      <c r="AO232" s="970" t="str">
        <f t="shared" si="591"/>
        <v/>
      </c>
      <c r="AP232" s="971" t="str">
        <f t="shared" si="591"/>
        <v/>
      </c>
      <c r="AQ232" s="969" t="str">
        <f t="shared" ref="AQ232:AX232" si="592">IF(AQ212="","",RANK(AQ222,$AQ222:$AX222,0))</f>
        <v/>
      </c>
      <c r="AR232" s="970" t="str">
        <f t="shared" si="592"/>
        <v/>
      </c>
      <c r="AS232" s="970" t="str">
        <f t="shared" si="592"/>
        <v/>
      </c>
      <c r="AT232" s="970" t="str">
        <f t="shared" si="592"/>
        <v/>
      </c>
      <c r="AU232" s="970">
        <f t="shared" si="592"/>
        <v>1</v>
      </c>
      <c r="AV232" s="970" t="str">
        <f t="shared" si="592"/>
        <v/>
      </c>
      <c r="AW232" s="970" t="str">
        <f t="shared" si="592"/>
        <v/>
      </c>
      <c r="AX232" s="971" t="str">
        <f t="shared" si="592"/>
        <v/>
      </c>
      <c r="AY232" s="969" t="str">
        <f t="shared" ref="AY232:BF232" si="593">IF(AY212="","",RANK(AY222,$AY222:$BF222,0))</f>
        <v/>
      </c>
      <c r="AZ232" s="970" t="str">
        <f t="shared" si="593"/>
        <v/>
      </c>
      <c r="BA232" s="970" t="str">
        <f t="shared" si="593"/>
        <v/>
      </c>
      <c r="BB232" s="970" t="str">
        <f t="shared" si="593"/>
        <v/>
      </c>
      <c r="BC232" s="970" t="str">
        <f t="shared" si="593"/>
        <v/>
      </c>
      <c r="BD232" s="970" t="str">
        <f t="shared" si="593"/>
        <v/>
      </c>
      <c r="BE232" s="970" t="str">
        <f t="shared" si="593"/>
        <v/>
      </c>
      <c r="BF232" s="971" t="str">
        <f t="shared" si="593"/>
        <v/>
      </c>
      <c r="BG232" s="969" t="str">
        <f t="shared" ref="BG232:BN232" si="594">IF(BG212="","",RANK(BG222,$BG222:$BN222,0))</f>
        <v/>
      </c>
      <c r="BH232" s="970" t="str">
        <f t="shared" si="594"/>
        <v/>
      </c>
      <c r="BI232" s="970" t="str">
        <f t="shared" si="594"/>
        <v/>
      </c>
      <c r="BJ232" s="970" t="str">
        <f t="shared" si="594"/>
        <v/>
      </c>
      <c r="BK232" s="970" t="str">
        <f t="shared" si="594"/>
        <v/>
      </c>
      <c r="BL232" s="970" t="str">
        <f t="shared" si="594"/>
        <v/>
      </c>
      <c r="BM232" s="970" t="str">
        <f t="shared" si="594"/>
        <v/>
      </c>
      <c r="BN232" s="971" t="str">
        <f t="shared" si="594"/>
        <v/>
      </c>
    </row>
    <row r="233" spans="1:66" ht="15.75" x14ac:dyDescent="0.25">
      <c r="A233" s="2090" t="s">
        <v>35</v>
      </c>
      <c r="B233" s="2091"/>
      <c r="C233" s="969">
        <f t="shared" ref="C233:J233" si="595">IF(C212="","",RANK(C223,$C223:$J223,1))</f>
        <v>1</v>
      </c>
      <c r="D233" s="970" t="str">
        <f t="shared" si="595"/>
        <v/>
      </c>
      <c r="E233" s="970" t="str">
        <f t="shared" si="595"/>
        <v/>
      </c>
      <c r="F233" s="970" t="str">
        <f t="shared" si="595"/>
        <v/>
      </c>
      <c r="G233" s="970" t="str">
        <f t="shared" si="595"/>
        <v/>
      </c>
      <c r="H233" s="970" t="str">
        <f t="shared" si="595"/>
        <v/>
      </c>
      <c r="I233" s="970" t="str">
        <f t="shared" si="595"/>
        <v/>
      </c>
      <c r="J233" s="971" t="str">
        <f t="shared" si="595"/>
        <v/>
      </c>
      <c r="K233" s="969" t="str">
        <f t="shared" ref="K233:R233" si="596">IF(K212="","",RANK(K223,$K223:$R223,1))</f>
        <v/>
      </c>
      <c r="L233" s="970" t="str">
        <f t="shared" si="596"/>
        <v/>
      </c>
      <c r="M233" s="970" t="str">
        <f t="shared" si="596"/>
        <v/>
      </c>
      <c r="N233" s="970" t="str">
        <f t="shared" si="596"/>
        <v/>
      </c>
      <c r="O233" s="970" t="str">
        <f t="shared" si="596"/>
        <v/>
      </c>
      <c r="P233" s="970">
        <f t="shared" si="596"/>
        <v>1</v>
      </c>
      <c r="Q233" s="970" t="str">
        <f t="shared" si="596"/>
        <v/>
      </c>
      <c r="R233" s="971" t="str">
        <f t="shared" si="596"/>
        <v/>
      </c>
      <c r="S233" s="969" t="str">
        <f t="shared" ref="S233:Z233" si="597">IF(S212="","",RANK(S223,$S223:$Z223,1))</f>
        <v/>
      </c>
      <c r="T233" s="970">
        <f t="shared" si="597"/>
        <v>6</v>
      </c>
      <c r="U233" s="970">
        <f t="shared" si="597"/>
        <v>6</v>
      </c>
      <c r="V233" s="970">
        <f t="shared" si="597"/>
        <v>6</v>
      </c>
      <c r="W233" s="970" t="str">
        <f t="shared" si="597"/>
        <v/>
      </c>
      <c r="X233" s="970" t="str">
        <f t="shared" si="597"/>
        <v/>
      </c>
      <c r="Y233" s="970" t="str">
        <f t="shared" si="597"/>
        <v/>
      </c>
      <c r="Z233" s="971" t="str">
        <f t="shared" si="597"/>
        <v/>
      </c>
      <c r="AA233" s="969" t="str">
        <f t="shared" ref="AA233:AH233" si="598">IF(AA212="","",RANK(AA223,$AA223:$AH223,1))</f>
        <v/>
      </c>
      <c r="AB233" s="970" t="str">
        <f t="shared" si="598"/>
        <v/>
      </c>
      <c r="AC233" s="970" t="str">
        <f t="shared" si="598"/>
        <v/>
      </c>
      <c r="AD233" s="970" t="str">
        <f t="shared" si="598"/>
        <v/>
      </c>
      <c r="AE233" s="970" t="str">
        <f t="shared" si="598"/>
        <v/>
      </c>
      <c r="AF233" s="970" t="str">
        <f t="shared" si="598"/>
        <v/>
      </c>
      <c r="AG233" s="970" t="str">
        <f t="shared" si="598"/>
        <v/>
      </c>
      <c r="AH233" s="971" t="str">
        <f t="shared" si="598"/>
        <v/>
      </c>
      <c r="AI233" s="969" t="str">
        <f t="shared" ref="AI233:AP233" si="599">IF(AI212="","",RANK(AI223,$AI223:$AP223,1))</f>
        <v/>
      </c>
      <c r="AJ233" s="970" t="str">
        <f t="shared" si="599"/>
        <v/>
      </c>
      <c r="AK233" s="970" t="str">
        <f t="shared" si="599"/>
        <v/>
      </c>
      <c r="AL233" s="970" t="str">
        <f t="shared" si="599"/>
        <v/>
      </c>
      <c r="AM233" s="970" t="str">
        <f t="shared" si="599"/>
        <v/>
      </c>
      <c r="AN233" s="970" t="str">
        <f t="shared" si="599"/>
        <v/>
      </c>
      <c r="AO233" s="970" t="str">
        <f t="shared" si="599"/>
        <v/>
      </c>
      <c r="AP233" s="971" t="str">
        <f t="shared" si="599"/>
        <v/>
      </c>
      <c r="AQ233" s="969" t="str">
        <f t="shared" ref="AQ233:AX233" si="600">IF(AQ212="","",RANK(AQ223,$AQ223:$AX223,1))</f>
        <v/>
      </c>
      <c r="AR233" s="970" t="str">
        <f t="shared" si="600"/>
        <v/>
      </c>
      <c r="AS233" s="970" t="str">
        <f t="shared" si="600"/>
        <v/>
      </c>
      <c r="AT233" s="970" t="str">
        <f t="shared" si="600"/>
        <v/>
      </c>
      <c r="AU233" s="970">
        <f t="shared" si="600"/>
        <v>1</v>
      </c>
      <c r="AV233" s="970" t="str">
        <f t="shared" si="600"/>
        <v/>
      </c>
      <c r="AW233" s="970" t="str">
        <f t="shared" si="600"/>
        <v/>
      </c>
      <c r="AX233" s="971" t="str">
        <f t="shared" si="600"/>
        <v/>
      </c>
      <c r="AY233" s="969" t="str">
        <f t="shared" ref="AY233:BF233" si="601">IF(AY212="","",RANK(AY223,$AY223:$BF223,1))</f>
        <v/>
      </c>
      <c r="AZ233" s="970" t="str">
        <f t="shared" si="601"/>
        <v/>
      </c>
      <c r="BA233" s="970" t="str">
        <f t="shared" si="601"/>
        <v/>
      </c>
      <c r="BB233" s="970" t="str">
        <f t="shared" si="601"/>
        <v/>
      </c>
      <c r="BC233" s="970" t="str">
        <f t="shared" si="601"/>
        <v/>
      </c>
      <c r="BD233" s="970" t="str">
        <f t="shared" si="601"/>
        <v/>
      </c>
      <c r="BE233" s="970" t="str">
        <f t="shared" si="601"/>
        <v/>
      </c>
      <c r="BF233" s="971" t="str">
        <f t="shared" si="601"/>
        <v/>
      </c>
      <c r="BG233" s="969" t="str">
        <f t="shared" ref="BG233:BN233" si="602">IF(BG212="","",RANK(BG223,$BG223:$BN223,1))</f>
        <v/>
      </c>
      <c r="BH233" s="970" t="str">
        <f t="shared" si="602"/>
        <v/>
      </c>
      <c r="BI233" s="970" t="str">
        <f t="shared" si="602"/>
        <v/>
      </c>
      <c r="BJ233" s="970" t="str">
        <f t="shared" si="602"/>
        <v/>
      </c>
      <c r="BK233" s="970" t="str">
        <f t="shared" si="602"/>
        <v/>
      </c>
      <c r="BL233" s="970" t="str">
        <f t="shared" si="602"/>
        <v/>
      </c>
      <c r="BM233" s="970" t="str">
        <f t="shared" si="602"/>
        <v/>
      </c>
      <c r="BN233" s="971" t="str">
        <f t="shared" si="602"/>
        <v/>
      </c>
    </row>
    <row r="234" spans="1:66" ht="15.75" x14ac:dyDescent="0.25">
      <c r="A234" s="2090" t="s">
        <v>36</v>
      </c>
      <c r="B234" s="2091"/>
      <c r="C234" s="969">
        <f t="shared" ref="C234:J234" si="603">IF(C212="","",RANK(C224,$C224:$J224,0))</f>
        <v>1</v>
      </c>
      <c r="D234" s="970" t="str">
        <f t="shared" si="603"/>
        <v/>
      </c>
      <c r="E234" s="970" t="str">
        <f t="shared" si="603"/>
        <v/>
      </c>
      <c r="F234" s="970" t="str">
        <f t="shared" si="603"/>
        <v/>
      </c>
      <c r="G234" s="970" t="str">
        <f t="shared" si="603"/>
        <v/>
      </c>
      <c r="H234" s="970" t="str">
        <f t="shared" si="603"/>
        <v/>
      </c>
      <c r="I234" s="970" t="str">
        <f t="shared" si="603"/>
        <v/>
      </c>
      <c r="J234" s="971" t="str">
        <f t="shared" si="603"/>
        <v/>
      </c>
      <c r="K234" s="969" t="str">
        <f t="shared" ref="K234:R234" si="604">IF(K212="","",RANK(K224,$K224:$R224,0))</f>
        <v/>
      </c>
      <c r="L234" s="970" t="str">
        <f t="shared" si="604"/>
        <v/>
      </c>
      <c r="M234" s="970" t="str">
        <f t="shared" si="604"/>
        <v/>
      </c>
      <c r="N234" s="970" t="str">
        <f t="shared" si="604"/>
        <v/>
      </c>
      <c r="O234" s="970" t="str">
        <f t="shared" si="604"/>
        <v/>
      </c>
      <c r="P234" s="970">
        <f t="shared" si="604"/>
        <v>1</v>
      </c>
      <c r="Q234" s="970" t="str">
        <f t="shared" si="604"/>
        <v/>
      </c>
      <c r="R234" s="971" t="str">
        <f t="shared" si="604"/>
        <v/>
      </c>
      <c r="S234" s="969" t="str">
        <f t="shared" ref="S234:Z234" si="605">IF(S212="","",RANK(S224,$S224:$Z224,0))</f>
        <v/>
      </c>
      <c r="T234" s="970">
        <f t="shared" si="605"/>
        <v>1</v>
      </c>
      <c r="U234" s="970">
        <f t="shared" si="605"/>
        <v>1</v>
      </c>
      <c r="V234" s="970">
        <f t="shared" si="605"/>
        <v>1</v>
      </c>
      <c r="W234" s="970" t="str">
        <f t="shared" si="605"/>
        <v/>
      </c>
      <c r="X234" s="970" t="str">
        <f t="shared" si="605"/>
        <v/>
      </c>
      <c r="Y234" s="970" t="str">
        <f t="shared" si="605"/>
        <v/>
      </c>
      <c r="Z234" s="971" t="str">
        <f t="shared" si="605"/>
        <v/>
      </c>
      <c r="AA234" s="969" t="str">
        <f t="shared" ref="AA234:AH234" si="606">IF(AA212="","",RANK(AA224,$AA224:$AH224,0))</f>
        <v/>
      </c>
      <c r="AB234" s="970" t="str">
        <f t="shared" si="606"/>
        <v/>
      </c>
      <c r="AC234" s="970" t="str">
        <f t="shared" si="606"/>
        <v/>
      </c>
      <c r="AD234" s="970" t="str">
        <f t="shared" si="606"/>
        <v/>
      </c>
      <c r="AE234" s="970" t="str">
        <f t="shared" si="606"/>
        <v/>
      </c>
      <c r="AF234" s="970" t="str">
        <f t="shared" si="606"/>
        <v/>
      </c>
      <c r="AG234" s="970" t="str">
        <f t="shared" si="606"/>
        <v/>
      </c>
      <c r="AH234" s="971" t="str">
        <f t="shared" si="606"/>
        <v/>
      </c>
      <c r="AI234" s="969" t="str">
        <f t="shared" ref="AI234:AP234" si="607">IF(AI212="","",RANK(AI224,$AI224:$AP224,0))</f>
        <v/>
      </c>
      <c r="AJ234" s="970" t="str">
        <f t="shared" si="607"/>
        <v/>
      </c>
      <c r="AK234" s="970" t="str">
        <f t="shared" si="607"/>
        <v/>
      </c>
      <c r="AL234" s="970" t="str">
        <f t="shared" si="607"/>
        <v/>
      </c>
      <c r="AM234" s="970" t="str">
        <f t="shared" si="607"/>
        <v/>
      </c>
      <c r="AN234" s="970" t="str">
        <f t="shared" si="607"/>
        <v/>
      </c>
      <c r="AO234" s="970" t="str">
        <f t="shared" si="607"/>
        <v/>
      </c>
      <c r="AP234" s="971" t="str">
        <f t="shared" si="607"/>
        <v/>
      </c>
      <c r="AQ234" s="969" t="str">
        <f t="shared" ref="AQ234:AX234" si="608">IF(AQ212="","",RANK(AQ224,$AQ224:$AX224,0))</f>
        <v/>
      </c>
      <c r="AR234" s="970" t="str">
        <f t="shared" si="608"/>
        <v/>
      </c>
      <c r="AS234" s="970" t="str">
        <f t="shared" si="608"/>
        <v/>
      </c>
      <c r="AT234" s="970" t="str">
        <f t="shared" si="608"/>
        <v/>
      </c>
      <c r="AU234" s="970">
        <f t="shared" si="608"/>
        <v>1</v>
      </c>
      <c r="AV234" s="970" t="str">
        <f t="shared" si="608"/>
        <v/>
      </c>
      <c r="AW234" s="970" t="str">
        <f t="shared" si="608"/>
        <v/>
      </c>
      <c r="AX234" s="971" t="str">
        <f t="shared" si="608"/>
        <v/>
      </c>
      <c r="AY234" s="969" t="str">
        <f t="shared" ref="AY234:BF234" si="609">IF(AY212="","",RANK(AY224,$AY224:$BF224,0))</f>
        <v/>
      </c>
      <c r="AZ234" s="970" t="str">
        <f t="shared" si="609"/>
        <v/>
      </c>
      <c r="BA234" s="970" t="str">
        <f t="shared" si="609"/>
        <v/>
      </c>
      <c r="BB234" s="970" t="str">
        <f t="shared" si="609"/>
        <v/>
      </c>
      <c r="BC234" s="970" t="str">
        <f t="shared" si="609"/>
        <v/>
      </c>
      <c r="BD234" s="970" t="str">
        <f t="shared" si="609"/>
        <v/>
      </c>
      <c r="BE234" s="970" t="str">
        <f t="shared" si="609"/>
        <v/>
      </c>
      <c r="BF234" s="971" t="str">
        <f t="shared" si="609"/>
        <v/>
      </c>
      <c r="BG234" s="969" t="str">
        <f t="shared" ref="BG234:BN234" si="610">IF(BG212="","",RANK(BG224,$BG224:$BN224,0))</f>
        <v/>
      </c>
      <c r="BH234" s="970" t="str">
        <f t="shared" si="610"/>
        <v/>
      </c>
      <c r="BI234" s="970" t="str">
        <f t="shared" si="610"/>
        <v/>
      </c>
      <c r="BJ234" s="970" t="str">
        <f t="shared" si="610"/>
        <v/>
      </c>
      <c r="BK234" s="970" t="str">
        <f t="shared" si="610"/>
        <v/>
      </c>
      <c r="BL234" s="970" t="str">
        <f t="shared" si="610"/>
        <v/>
      </c>
      <c r="BM234" s="970" t="str">
        <f t="shared" si="610"/>
        <v/>
      </c>
      <c r="BN234" s="971" t="str">
        <f t="shared" si="610"/>
        <v/>
      </c>
    </row>
    <row r="235" spans="1:66" ht="16.5" thickBot="1" x14ac:dyDescent="0.3">
      <c r="A235" s="2092" t="s">
        <v>136</v>
      </c>
      <c r="B235" s="2093"/>
      <c r="C235" s="972">
        <f t="shared" ref="C235:J235" si="611">IF(C212="","",RANK(C225,$C225:$J225,0))</f>
        <v>1</v>
      </c>
      <c r="D235" s="973" t="str">
        <f t="shared" si="611"/>
        <v/>
      </c>
      <c r="E235" s="973" t="str">
        <f t="shared" si="611"/>
        <v/>
      </c>
      <c r="F235" s="973" t="str">
        <f t="shared" si="611"/>
        <v/>
      </c>
      <c r="G235" s="973" t="str">
        <f t="shared" si="611"/>
        <v/>
      </c>
      <c r="H235" s="973" t="str">
        <f t="shared" si="611"/>
        <v/>
      </c>
      <c r="I235" s="973" t="str">
        <f t="shared" si="611"/>
        <v/>
      </c>
      <c r="J235" s="974" t="str">
        <f t="shared" si="611"/>
        <v/>
      </c>
      <c r="K235" s="972" t="str">
        <f t="shared" ref="K235:R235" si="612">IF(K212="","",RANK(K225,$K225:$R225,0))</f>
        <v/>
      </c>
      <c r="L235" s="973" t="str">
        <f t="shared" si="612"/>
        <v/>
      </c>
      <c r="M235" s="973" t="str">
        <f t="shared" si="612"/>
        <v/>
      </c>
      <c r="N235" s="973" t="str">
        <f t="shared" si="612"/>
        <v/>
      </c>
      <c r="O235" s="973" t="str">
        <f t="shared" si="612"/>
        <v/>
      </c>
      <c r="P235" s="973">
        <f t="shared" si="612"/>
        <v>1</v>
      </c>
      <c r="Q235" s="973" t="str">
        <f t="shared" si="612"/>
        <v/>
      </c>
      <c r="R235" s="974" t="str">
        <f t="shared" si="612"/>
        <v/>
      </c>
      <c r="S235" s="972" t="str">
        <f t="shared" ref="S235:Z235" si="613">IF(S212="","",RANK(S225,$S225:$Z225,0))</f>
        <v/>
      </c>
      <c r="T235" s="973">
        <f t="shared" si="613"/>
        <v>1</v>
      </c>
      <c r="U235" s="973">
        <f t="shared" si="613"/>
        <v>1</v>
      </c>
      <c r="V235" s="973">
        <f t="shared" si="613"/>
        <v>1</v>
      </c>
      <c r="W235" s="973" t="str">
        <f t="shared" si="613"/>
        <v/>
      </c>
      <c r="X235" s="973" t="str">
        <f t="shared" si="613"/>
        <v/>
      </c>
      <c r="Y235" s="973" t="str">
        <f t="shared" si="613"/>
        <v/>
      </c>
      <c r="Z235" s="974" t="str">
        <f t="shared" si="613"/>
        <v/>
      </c>
      <c r="AA235" s="972" t="str">
        <f t="shared" ref="AA235:AH235" si="614">IF(AA212="","",RANK(AA225,$AA225:$AH225,0))</f>
        <v/>
      </c>
      <c r="AB235" s="973" t="str">
        <f t="shared" si="614"/>
        <v/>
      </c>
      <c r="AC235" s="973" t="str">
        <f t="shared" si="614"/>
        <v/>
      </c>
      <c r="AD235" s="973" t="str">
        <f t="shared" si="614"/>
        <v/>
      </c>
      <c r="AE235" s="973" t="str">
        <f t="shared" si="614"/>
        <v/>
      </c>
      <c r="AF235" s="973" t="str">
        <f t="shared" si="614"/>
        <v/>
      </c>
      <c r="AG235" s="973" t="str">
        <f t="shared" si="614"/>
        <v/>
      </c>
      <c r="AH235" s="974" t="str">
        <f t="shared" si="614"/>
        <v/>
      </c>
      <c r="AI235" s="972" t="str">
        <f t="shared" ref="AI235:AP235" si="615">IF(AI212="","",RANK(AI225,$AI225:$AP225,0))</f>
        <v/>
      </c>
      <c r="AJ235" s="973" t="str">
        <f t="shared" si="615"/>
        <v/>
      </c>
      <c r="AK235" s="973" t="str">
        <f t="shared" si="615"/>
        <v/>
      </c>
      <c r="AL235" s="973" t="str">
        <f t="shared" si="615"/>
        <v/>
      </c>
      <c r="AM235" s="973" t="str">
        <f t="shared" si="615"/>
        <v/>
      </c>
      <c r="AN235" s="973" t="str">
        <f t="shared" si="615"/>
        <v/>
      </c>
      <c r="AO235" s="973" t="str">
        <f t="shared" si="615"/>
        <v/>
      </c>
      <c r="AP235" s="974" t="str">
        <f t="shared" si="615"/>
        <v/>
      </c>
      <c r="AQ235" s="972" t="str">
        <f t="shared" ref="AQ235:AX235" si="616">IF(AQ212="","",RANK(AQ225,$AQ225:$AX225,0))</f>
        <v/>
      </c>
      <c r="AR235" s="973" t="str">
        <f t="shared" si="616"/>
        <v/>
      </c>
      <c r="AS235" s="973" t="str">
        <f t="shared" si="616"/>
        <v/>
      </c>
      <c r="AT235" s="973" t="str">
        <f t="shared" si="616"/>
        <v/>
      </c>
      <c r="AU235" s="973">
        <f t="shared" si="616"/>
        <v>1</v>
      </c>
      <c r="AV235" s="973" t="str">
        <f t="shared" si="616"/>
        <v/>
      </c>
      <c r="AW235" s="973" t="str">
        <f t="shared" si="616"/>
        <v/>
      </c>
      <c r="AX235" s="974" t="str">
        <f t="shared" si="616"/>
        <v/>
      </c>
      <c r="AY235" s="972" t="str">
        <f t="shared" ref="AY235:BF235" si="617">IF(AY212="","",RANK(AY225,$AY225:$BF225,0))</f>
        <v/>
      </c>
      <c r="AZ235" s="973" t="str">
        <f t="shared" si="617"/>
        <v/>
      </c>
      <c r="BA235" s="973" t="str">
        <f t="shared" si="617"/>
        <v/>
      </c>
      <c r="BB235" s="973" t="str">
        <f t="shared" si="617"/>
        <v/>
      </c>
      <c r="BC235" s="973" t="str">
        <f t="shared" si="617"/>
        <v/>
      </c>
      <c r="BD235" s="973" t="str">
        <f t="shared" si="617"/>
        <v/>
      </c>
      <c r="BE235" s="973" t="str">
        <f t="shared" si="617"/>
        <v/>
      </c>
      <c r="BF235" s="974" t="str">
        <f t="shared" si="617"/>
        <v/>
      </c>
      <c r="BG235" s="972" t="str">
        <f t="shared" ref="BG235:BN235" si="618">IF(BG212="","",RANK(BG225,$BG225:$BN225,0))</f>
        <v/>
      </c>
      <c r="BH235" s="973" t="str">
        <f t="shared" si="618"/>
        <v/>
      </c>
      <c r="BI235" s="973" t="str">
        <f t="shared" si="618"/>
        <v/>
      </c>
      <c r="BJ235" s="973" t="str">
        <f t="shared" si="618"/>
        <v/>
      </c>
      <c r="BK235" s="973" t="str">
        <f t="shared" si="618"/>
        <v/>
      </c>
      <c r="BL235" s="973" t="str">
        <f t="shared" si="618"/>
        <v/>
      </c>
      <c r="BM235" s="973" t="str">
        <f t="shared" si="618"/>
        <v/>
      </c>
      <c r="BN235" s="974" t="str">
        <f t="shared" si="618"/>
        <v/>
      </c>
    </row>
    <row r="236" spans="1:66" s="20" customFormat="1" ht="88.5" customHeight="1" thickBot="1" x14ac:dyDescent="0.25">
      <c r="A236" s="2094" t="s">
        <v>33</v>
      </c>
      <c r="B236" s="2095"/>
      <c r="C236" s="55">
        <f ca="1">IF(C212="","",(C226*'pravidla turnaje'!$C$9)+(C227*'pravidla turnaje'!$C$10)+(C228*'pravidla turnaje'!$C$11)+(C229*'pravidla turnaje'!$C$12)+(C230*'pravidla turnaje'!$C$13)+(C231*'pravidla turnaje'!$C$14)+(C232*'pravidla turnaje'!$C$15)+(C233*'pravidla turnaje'!$C$16)+(C234*'pravidla turnaje'!$C$17)+(C235*'pravidla turnaje'!$C$18)+'rozstřely-skore'!C236)</f>
        <v>11111111</v>
      </c>
      <c r="D236" s="56" t="str">
        <f>IF(D212="","",(D226*'pravidla turnaje'!$C$9)+(D227*'pravidla turnaje'!$C$10)+(D228*'pravidla turnaje'!$C$11)+(D229*'pravidla turnaje'!$C$12)+(D230*'pravidla turnaje'!$C$13)+(D231*'pravidla turnaje'!$C$14)+(D232*'pravidla turnaje'!$C$15)+(D233*'pravidla turnaje'!$C$16)+(D234*'pravidla turnaje'!$C$17)+(D235*'pravidla turnaje'!$C$18)+'rozstřely-skore'!D236)</f>
        <v/>
      </c>
      <c r="E236" s="56" t="str">
        <f>IF(E212="","",(E226*'pravidla turnaje'!$C$9)+(E227*'pravidla turnaje'!$C$10)+(E228*'pravidla turnaje'!$C$11)+(E229*'pravidla turnaje'!$C$12)+(E230*'pravidla turnaje'!$C$13)+(E231*'pravidla turnaje'!$C$14)+(E232*'pravidla turnaje'!$C$15)+(E233*'pravidla turnaje'!$C$16)+(E234*'pravidla turnaje'!$C$17)+(E235*'pravidla turnaje'!$C$18)+'rozstřely-skore'!E236)</f>
        <v/>
      </c>
      <c r="F236" s="56" t="str">
        <f>IF(F212="","",(F226*'pravidla turnaje'!$C$9)+(F227*'pravidla turnaje'!$C$10)+(F228*'pravidla turnaje'!$C$11)+(F229*'pravidla turnaje'!$C$12)+(F230*'pravidla turnaje'!$C$13)+(F231*'pravidla turnaje'!$C$14)+(F232*'pravidla turnaje'!$C$15)+(F233*'pravidla turnaje'!$C$16)+(F234*'pravidla turnaje'!$C$17)+(F235*'pravidla turnaje'!$C$18)+'rozstřely-skore'!F236)</f>
        <v/>
      </c>
      <c r="G236" s="56" t="str">
        <f>IF(G212="","",(G226*'pravidla turnaje'!$C$9)+(G227*'pravidla turnaje'!$C$10)+(G228*'pravidla turnaje'!$C$11)+(G229*'pravidla turnaje'!$C$12)+(G230*'pravidla turnaje'!$C$13)+(G231*'pravidla turnaje'!$C$14)+(G232*'pravidla turnaje'!$C$15)+(G233*'pravidla turnaje'!$C$16)+(G234*'pravidla turnaje'!$C$17)+(G235*'pravidla turnaje'!$C$18)+'rozstřely-skore'!G236)</f>
        <v/>
      </c>
      <c r="H236" s="56" t="str">
        <f>IF(H212="","",(H226*'pravidla turnaje'!$C$9)+(H227*'pravidla turnaje'!$C$10)+(H228*'pravidla turnaje'!$C$11)+(H229*'pravidla turnaje'!$C$12)+(H230*'pravidla turnaje'!$C$13)+(H231*'pravidla turnaje'!$C$14)+(H232*'pravidla turnaje'!$C$15)+(H233*'pravidla turnaje'!$C$16)+(H234*'pravidla turnaje'!$C$17)+(H235*'pravidla turnaje'!$C$18)+'rozstřely-skore'!H236)</f>
        <v/>
      </c>
      <c r="I236" s="56" t="str">
        <f>IF(I212="","",(I226*'pravidla turnaje'!$C$9)+(I227*'pravidla turnaje'!$C$10)+(I228*'pravidla turnaje'!$C$11)+(I229*'pravidla turnaje'!$C$12)+(I230*'pravidla turnaje'!$C$13)+(I231*'pravidla turnaje'!$C$14)+(I232*'pravidla turnaje'!$C$15)+(I233*'pravidla turnaje'!$C$16)+(I234*'pravidla turnaje'!$C$17)+(I235*'pravidla turnaje'!$C$18)+'rozstřely-skore'!I236)</f>
        <v/>
      </c>
      <c r="J236" s="57" t="str">
        <f>IF(J212="","",(J226*'pravidla turnaje'!$C$9)+(J227*'pravidla turnaje'!$C$10)+(J228*'pravidla turnaje'!$C$11)+(J229*'pravidla turnaje'!$C$12)+(J230*'pravidla turnaje'!$C$13)+(J231*'pravidla turnaje'!$C$14)+(J232*'pravidla turnaje'!$C$15)+(J233*'pravidla turnaje'!$C$16)+(J234*'pravidla turnaje'!$C$17)+(J235*'pravidla turnaje'!$C$18)+'rozstřely-skore'!J236)</f>
        <v/>
      </c>
      <c r="K236" s="55" t="str">
        <f>IF(K212="","",(K226*'pravidla turnaje'!$C$9)+(K227*'pravidla turnaje'!$C$10)+(K228*'pravidla turnaje'!$C$11)+(K229*'pravidla turnaje'!$C$12)+(K230*'pravidla turnaje'!$C$13)+(K231*'pravidla turnaje'!$C$14)+(K232*'pravidla turnaje'!$C$15)+(K233*'pravidla turnaje'!$C$16)+(K234*'pravidla turnaje'!$C$17)+(K235*'pravidla turnaje'!$C$18)+'rozstřely-skore'!K236)</f>
        <v/>
      </c>
      <c r="L236" s="56" t="str">
        <f>IF(L212="","",(L226*'pravidla turnaje'!$C$9)+(L227*'pravidla turnaje'!$C$10)+(L228*'pravidla turnaje'!$C$11)+(L229*'pravidla turnaje'!$C$12)+(L230*'pravidla turnaje'!$C$13)+(L231*'pravidla turnaje'!$C$14)+(L232*'pravidla turnaje'!$C$15)+(L233*'pravidla turnaje'!$C$16)+(L234*'pravidla turnaje'!$C$17)+(L235*'pravidla turnaje'!$C$18)+'rozstřely-skore'!L236)</f>
        <v/>
      </c>
      <c r="M236" s="56" t="str">
        <f>IF(M212="","",(M226*'pravidla turnaje'!$C$9)+(M227*'pravidla turnaje'!$C$10)+(M228*'pravidla turnaje'!$C$11)+(M229*'pravidla turnaje'!$C$12)+(M230*'pravidla turnaje'!$C$13)+(M231*'pravidla turnaje'!$C$14)+(M232*'pravidla turnaje'!$C$15)+(M233*'pravidla turnaje'!$C$16)+(M234*'pravidla turnaje'!$C$17)+(M235*'pravidla turnaje'!$C$18)+'rozstřely-skore'!M236)</f>
        <v/>
      </c>
      <c r="N236" s="56" t="str">
        <f>IF(N212="","",(N226*'pravidla turnaje'!$C$9)+(N227*'pravidla turnaje'!$C$10)+(N228*'pravidla turnaje'!$C$11)+(N229*'pravidla turnaje'!$C$12)+(N230*'pravidla turnaje'!$C$13)+(N231*'pravidla turnaje'!$C$14)+(N232*'pravidla turnaje'!$C$15)+(N233*'pravidla turnaje'!$C$16)+(N234*'pravidla turnaje'!$C$17)+(N235*'pravidla turnaje'!$C$18)+'rozstřely-skore'!N236)</f>
        <v/>
      </c>
      <c r="O236" s="56" t="str">
        <f>IF(O212="","",(O226*'pravidla turnaje'!$C$9)+(O227*'pravidla turnaje'!$C$10)+(O228*'pravidla turnaje'!$C$11)+(O229*'pravidla turnaje'!$C$12)+(O230*'pravidla turnaje'!$C$13)+(O231*'pravidla turnaje'!$C$14)+(O232*'pravidla turnaje'!$C$15)+(O233*'pravidla turnaje'!$C$16)+(O234*'pravidla turnaje'!$C$17)+(O235*'pravidla turnaje'!$C$18)+'rozstřely-skore'!O236)</f>
        <v/>
      </c>
      <c r="P236" s="56">
        <f ca="1">IF(P212="","",(P226*'pravidla turnaje'!$C$9)+(P227*'pravidla turnaje'!$C$10)+(P228*'pravidla turnaje'!$C$11)+(P229*'pravidla turnaje'!$C$12)+(P230*'pravidla turnaje'!$C$13)+(P231*'pravidla turnaje'!$C$14)+(P232*'pravidla turnaje'!$C$15)+(P233*'pravidla turnaje'!$C$16)+(P234*'pravidla turnaje'!$C$17)+(P235*'pravidla turnaje'!$C$18)+'rozstřely-skore'!P236)</f>
        <v>21121122</v>
      </c>
      <c r="Q236" s="56" t="str">
        <f>IF(Q212="","",(Q226*'pravidla turnaje'!$C$9)+(Q227*'pravidla turnaje'!$C$10)+(Q228*'pravidla turnaje'!$C$11)+(Q229*'pravidla turnaje'!$C$12)+(Q230*'pravidla turnaje'!$C$13)+(Q231*'pravidla turnaje'!$C$14)+(Q232*'pravidla turnaje'!$C$15)+(Q233*'pravidla turnaje'!$C$16)+(Q234*'pravidla turnaje'!$C$17)+(Q235*'pravidla turnaje'!$C$18)+'rozstřely-skore'!Q236)</f>
        <v/>
      </c>
      <c r="R236" s="57" t="str">
        <f>IF(R212="","",(R226*'pravidla turnaje'!$C$9)+(R227*'pravidla turnaje'!$C$10)+(R228*'pravidla turnaje'!$C$11)+(R229*'pravidla turnaje'!$C$12)+(R230*'pravidla turnaje'!$C$13)+(R231*'pravidla turnaje'!$C$14)+(R232*'pravidla turnaje'!$C$15)+(R233*'pravidla turnaje'!$C$16)+(R234*'pravidla turnaje'!$C$17)+(R235*'pravidla turnaje'!$C$18)+'rozstřely-skore'!R236)</f>
        <v/>
      </c>
      <c r="S236" s="55" t="str">
        <f>IF(S212="","",(S226*'pravidla turnaje'!$C$9)+(S227*'pravidla turnaje'!$C$10)+(S228*'pravidla turnaje'!$C$11)+(S229*'pravidla turnaje'!$C$12)+(S230*'pravidla turnaje'!$C$13)+(S231*'pravidla turnaje'!$C$14)+(S232*'pravidla turnaje'!$C$15)+(S233*'pravidla turnaje'!$C$16)+(S234*'pravidla turnaje'!$C$17)+(S235*'pravidla turnaje'!$C$18)+'rozstřely-skore'!S236)</f>
        <v/>
      </c>
      <c r="T236" s="56">
        <f ca="1">IF(T212="","",(T226*'pravidla turnaje'!$C$9)+(T227*'pravidla turnaje'!$C$10)+(T228*'pravidla turnaje'!$C$11)+(T229*'pravidla turnaje'!$C$12)+(T230*'pravidla turnaje'!$C$13)+(T231*'pravidla turnaje'!$C$14)+(T232*'pravidla turnaje'!$C$15)+(T233*'pravidla turnaje'!$C$16)+(T234*'pravidla turnaje'!$C$17)+(T235*'pravidla turnaje'!$C$18)+'rozstřely-skore'!T236)</f>
        <v>31133354</v>
      </c>
      <c r="U236" s="56">
        <f ca="1">IF(U212="","",(U226*'pravidla turnaje'!$C$9)+(U227*'pravidla turnaje'!$C$10)+(U228*'pravidla turnaje'!$C$11)+(U229*'pravidla turnaje'!$C$12)+(U230*'pravidla turnaje'!$C$13)+(U231*'pravidla turnaje'!$C$14)+(U232*'pravidla turnaje'!$C$15)+(U233*'pravidla turnaje'!$C$16)+(U234*'pravidla turnaje'!$C$17)+(U235*'pravidla turnaje'!$C$18)+'rozstřely-skore'!U236)</f>
        <v>31131133</v>
      </c>
      <c r="V236" s="56">
        <f ca="1">IF(V212="","",(V226*'pravidla turnaje'!$C$9)+(V227*'pravidla turnaje'!$C$10)+(V228*'pravidla turnaje'!$C$11)+(V229*'pravidla turnaje'!$C$12)+(V230*'pravidla turnaje'!$C$13)+(V231*'pravidla turnaje'!$C$14)+(V232*'pravidla turnaje'!$C$15)+(V233*'pravidla turnaje'!$C$16)+(V234*'pravidla turnaje'!$C$17)+(V235*'pravidla turnaje'!$C$18)+'rozstřely-skore'!V236)</f>
        <v>31152245</v>
      </c>
      <c r="W236" s="56" t="str">
        <f>IF(W212="","",(W226*'pravidla turnaje'!$C$9)+(W227*'pravidla turnaje'!$C$10)+(W228*'pravidla turnaje'!$C$11)+(W229*'pravidla turnaje'!$C$12)+(W230*'pravidla turnaje'!$C$13)+(W231*'pravidla turnaje'!$C$14)+(W232*'pravidla turnaje'!$C$15)+(W233*'pravidla turnaje'!$C$16)+(W234*'pravidla turnaje'!$C$17)+(W235*'pravidla turnaje'!$C$18)+'rozstřely-skore'!W236)</f>
        <v/>
      </c>
      <c r="X236" s="56" t="str">
        <f>IF(X212="","",(X226*'pravidla turnaje'!$C$9)+(X227*'pravidla turnaje'!$C$10)+(X228*'pravidla turnaje'!$C$11)+(X229*'pravidla turnaje'!$C$12)+(X230*'pravidla turnaje'!$C$13)+(X231*'pravidla turnaje'!$C$14)+(X232*'pravidla turnaje'!$C$15)+(X233*'pravidla turnaje'!$C$16)+(X234*'pravidla turnaje'!$C$17)+(X235*'pravidla turnaje'!$C$18)+'rozstřely-skore'!X236)</f>
        <v/>
      </c>
      <c r="Y236" s="56" t="str">
        <f>IF(Y212="","",(Y226*'pravidla turnaje'!$C$9)+(Y227*'pravidla turnaje'!$C$10)+(Y228*'pravidla turnaje'!$C$11)+(Y229*'pravidla turnaje'!$C$12)+(Y230*'pravidla turnaje'!$C$13)+(Y231*'pravidla turnaje'!$C$14)+(Y232*'pravidla turnaje'!$C$15)+(Y233*'pravidla turnaje'!$C$16)+(Y234*'pravidla turnaje'!$C$17)+(Y235*'pravidla turnaje'!$C$18)+'rozstřely-skore'!Y236)</f>
        <v/>
      </c>
      <c r="Z236" s="57" t="str">
        <f>IF(Z212="","",(Z226*'pravidla turnaje'!$C$9)+(Z227*'pravidla turnaje'!$C$10)+(Z228*'pravidla turnaje'!$C$11)+(Z229*'pravidla turnaje'!$C$12)+(Z230*'pravidla turnaje'!$C$13)+(Z231*'pravidla turnaje'!$C$14)+(Z232*'pravidla turnaje'!$C$15)+(Z233*'pravidla turnaje'!$C$16)+(Z234*'pravidla turnaje'!$C$17)+(Z235*'pravidla turnaje'!$C$18)+'rozstřely-skore'!Z236)</f>
        <v/>
      </c>
      <c r="AA236" s="55" t="str">
        <f>IF(AA212="","",(AA226*'pravidla turnaje'!$C$9)+(AA227*'pravidla turnaje'!$C$10)+(AA228*'pravidla turnaje'!$C$11)+(AA229*'pravidla turnaje'!$C$12)+(AA230*'pravidla turnaje'!$C$13)+(AA231*'pravidla turnaje'!$C$14)+(AA232*'pravidla turnaje'!$C$15)+(AA233*'pravidla turnaje'!$C$16)+(AA234*'pravidla turnaje'!$C$17)+(AA235*'pravidla turnaje'!$C$18)+'rozstřely-skore'!AA236)</f>
        <v/>
      </c>
      <c r="AB236" s="56" t="str">
        <f>IF(AB212="","",(AB226*'pravidla turnaje'!$C$9)+(AB227*'pravidla turnaje'!$C$10)+(AB228*'pravidla turnaje'!$C$11)+(AB229*'pravidla turnaje'!$C$12)+(AB230*'pravidla turnaje'!$C$13)+(AB231*'pravidla turnaje'!$C$14)+(AB232*'pravidla turnaje'!$C$15)+(AB233*'pravidla turnaje'!$C$16)+(AB234*'pravidla turnaje'!$C$17)+(AB235*'pravidla turnaje'!$C$18)+'rozstřely-skore'!AB236)</f>
        <v/>
      </c>
      <c r="AC236" s="56" t="str">
        <f>IF(AC212="","",(AC226*'pravidla turnaje'!$C$9)+(AC227*'pravidla turnaje'!$C$10)+(AC228*'pravidla turnaje'!$C$11)+(AC229*'pravidla turnaje'!$C$12)+(AC230*'pravidla turnaje'!$C$13)+(AC231*'pravidla turnaje'!$C$14)+(AC232*'pravidla turnaje'!$C$15)+(AC233*'pravidla turnaje'!$C$16)+(AC234*'pravidla turnaje'!$C$17)+(AC235*'pravidla turnaje'!$C$18)+'rozstřely-skore'!AC236)</f>
        <v/>
      </c>
      <c r="AD236" s="56" t="str">
        <f>IF(AD212="","",(AD226*'pravidla turnaje'!$C$9)+(AD227*'pravidla turnaje'!$C$10)+(AD228*'pravidla turnaje'!$C$11)+(AD229*'pravidla turnaje'!$C$12)+(AD230*'pravidla turnaje'!$C$13)+(AD231*'pravidla turnaje'!$C$14)+(AD232*'pravidla turnaje'!$C$15)+(AD233*'pravidla turnaje'!$C$16)+(AD234*'pravidla turnaje'!$C$17)+(AD235*'pravidla turnaje'!$C$18)+'rozstřely-skore'!AD236)</f>
        <v/>
      </c>
      <c r="AE236" s="56" t="str">
        <f>IF(AE212="","",(AE226*'pravidla turnaje'!$C$9)+(AE227*'pravidla turnaje'!$C$10)+(AE228*'pravidla turnaje'!$C$11)+(AE229*'pravidla turnaje'!$C$12)+(AE230*'pravidla turnaje'!$C$13)+(AE231*'pravidla turnaje'!$C$14)+(AE232*'pravidla turnaje'!$C$15)+(AE233*'pravidla turnaje'!$C$16)+(AE234*'pravidla turnaje'!$C$17)+(AE235*'pravidla turnaje'!$C$18)+'rozstřely-skore'!AE236)</f>
        <v/>
      </c>
      <c r="AF236" s="56" t="str">
        <f>IF(AF212="","",(AF226*'pravidla turnaje'!$C$9)+(AF227*'pravidla turnaje'!$C$10)+(AF228*'pravidla turnaje'!$C$11)+(AF229*'pravidla turnaje'!$C$12)+(AF230*'pravidla turnaje'!$C$13)+(AF231*'pravidla turnaje'!$C$14)+(AF232*'pravidla turnaje'!$C$15)+(AF233*'pravidla turnaje'!$C$16)+(AF234*'pravidla turnaje'!$C$17)+(AF235*'pravidla turnaje'!$C$18)+'rozstřely-skore'!AF236)</f>
        <v/>
      </c>
      <c r="AG236" s="56" t="str">
        <f>IF(AG212="","",(AG226*'pravidla turnaje'!$C$9)+(AG227*'pravidla turnaje'!$C$10)+(AG228*'pravidla turnaje'!$C$11)+(AG229*'pravidla turnaje'!$C$12)+(AG230*'pravidla turnaje'!$C$13)+(AG231*'pravidla turnaje'!$C$14)+(AG232*'pravidla turnaje'!$C$15)+(AG233*'pravidla turnaje'!$C$16)+(AG234*'pravidla turnaje'!$C$17)+(AG235*'pravidla turnaje'!$C$18)+'rozstřely-skore'!AG236)</f>
        <v/>
      </c>
      <c r="AH236" s="57" t="str">
        <f>IF(AH212="","",(AH226*'pravidla turnaje'!$C$9)+(AH227*'pravidla turnaje'!$C$10)+(AH228*'pravidla turnaje'!$C$11)+(AH229*'pravidla turnaje'!$C$12)+(AH230*'pravidla turnaje'!$C$13)+(AH231*'pravidla turnaje'!$C$14)+(AH232*'pravidla turnaje'!$C$15)+(AH233*'pravidla turnaje'!$C$16)+(AH234*'pravidla turnaje'!$C$17)+(AH235*'pravidla turnaje'!$C$18)+'rozstřely-skore'!AH236)</f>
        <v/>
      </c>
      <c r="AI236" s="55" t="str">
        <f>IF(AI212="","",(AI226*'pravidla turnaje'!$C$9)+(AI227*'pravidla turnaje'!$C$10)+(AI228*'pravidla turnaje'!$C$11)+(AI229*'pravidla turnaje'!$C$12)+(AI230*'pravidla turnaje'!$C$13)+(AI231*'pravidla turnaje'!$C$14)+(AI232*'pravidla turnaje'!$C$15)+(AI233*'pravidla turnaje'!$C$16)+(AI234*'pravidla turnaje'!$C$17)+(AI235*'pravidla turnaje'!$C$18)+'rozstřely-skore'!AI236)</f>
        <v/>
      </c>
      <c r="AJ236" s="56" t="str">
        <f>IF(AJ212="","",(AJ226*'pravidla turnaje'!$C$9)+(AJ227*'pravidla turnaje'!$C$10)+(AJ228*'pravidla turnaje'!$C$11)+(AJ229*'pravidla turnaje'!$C$12)+(AJ230*'pravidla turnaje'!$C$13)+(AJ231*'pravidla turnaje'!$C$14)+(AJ232*'pravidla turnaje'!$C$15)+(AJ233*'pravidla turnaje'!$C$16)+(AJ234*'pravidla turnaje'!$C$17)+(AJ235*'pravidla turnaje'!$C$18)+'rozstřely-skore'!AJ236)</f>
        <v/>
      </c>
      <c r="AK236" s="56" t="str">
        <f>IF(AK212="","",(AK226*'pravidla turnaje'!$C$9)+(AK227*'pravidla turnaje'!$C$10)+(AK228*'pravidla turnaje'!$C$11)+(AK229*'pravidla turnaje'!$C$12)+(AK230*'pravidla turnaje'!$C$13)+(AK231*'pravidla turnaje'!$C$14)+(AK232*'pravidla turnaje'!$C$15)+(AK233*'pravidla turnaje'!$C$16)+(AK234*'pravidla turnaje'!$C$17)+(AK235*'pravidla turnaje'!$C$18)+'rozstřely-skore'!AK236)</f>
        <v/>
      </c>
      <c r="AL236" s="56" t="str">
        <f>IF(AL212="","",(AL226*'pravidla turnaje'!$C$9)+(AL227*'pravidla turnaje'!$C$10)+(AL228*'pravidla turnaje'!$C$11)+(AL229*'pravidla turnaje'!$C$12)+(AL230*'pravidla turnaje'!$C$13)+(AL231*'pravidla turnaje'!$C$14)+(AL232*'pravidla turnaje'!$C$15)+(AL233*'pravidla turnaje'!$C$16)+(AL234*'pravidla turnaje'!$C$17)+(AL235*'pravidla turnaje'!$C$18)+'rozstřely-skore'!AL236)</f>
        <v/>
      </c>
      <c r="AM236" s="56" t="str">
        <f>IF(AM212="","",(AM226*'pravidla turnaje'!$C$9)+(AM227*'pravidla turnaje'!$C$10)+(AM228*'pravidla turnaje'!$C$11)+(AM229*'pravidla turnaje'!$C$12)+(AM230*'pravidla turnaje'!$C$13)+(AM231*'pravidla turnaje'!$C$14)+(AM232*'pravidla turnaje'!$C$15)+(AM233*'pravidla turnaje'!$C$16)+(AM234*'pravidla turnaje'!$C$17)+(AM235*'pravidla turnaje'!$C$18)+'rozstřely-skore'!AM236)</f>
        <v/>
      </c>
      <c r="AN236" s="56" t="str">
        <f>IF(AN212="","",(AN226*'pravidla turnaje'!$C$9)+(AN227*'pravidla turnaje'!$C$10)+(AN228*'pravidla turnaje'!$C$11)+(AN229*'pravidla turnaje'!$C$12)+(AN230*'pravidla turnaje'!$C$13)+(AN231*'pravidla turnaje'!$C$14)+(AN232*'pravidla turnaje'!$C$15)+(AN233*'pravidla turnaje'!$C$16)+(AN234*'pravidla turnaje'!$C$17)+(AN235*'pravidla turnaje'!$C$18)+'rozstřely-skore'!AN236)</f>
        <v/>
      </c>
      <c r="AO236" s="56" t="str">
        <f>IF(AO212="","",(AO226*'pravidla turnaje'!$C$9)+(AO227*'pravidla turnaje'!$C$10)+(AO228*'pravidla turnaje'!$C$11)+(AO229*'pravidla turnaje'!$C$12)+(AO230*'pravidla turnaje'!$C$13)+(AO231*'pravidla turnaje'!$C$14)+(AO232*'pravidla turnaje'!$C$15)+(AO233*'pravidla turnaje'!$C$16)+(AO234*'pravidla turnaje'!$C$17)+(AO235*'pravidla turnaje'!$C$18)+'rozstřely-skore'!AO236)</f>
        <v/>
      </c>
      <c r="AP236" s="57" t="str">
        <f>IF(AP212="","",(AP226*'pravidla turnaje'!$C$9)+(AP227*'pravidla turnaje'!$C$10)+(AP228*'pravidla turnaje'!$C$11)+(AP229*'pravidla turnaje'!$C$12)+(AP230*'pravidla turnaje'!$C$13)+(AP231*'pravidla turnaje'!$C$14)+(AP232*'pravidla turnaje'!$C$15)+(AP233*'pravidla turnaje'!$C$16)+(AP234*'pravidla turnaje'!$C$17)+(AP235*'pravidla turnaje'!$C$18)+'rozstřely-skore'!AP236)</f>
        <v/>
      </c>
      <c r="AQ236" s="55" t="str">
        <f>IF(AQ212="","",(AQ226*'pravidla turnaje'!$C$9)+(AQ227*'pravidla turnaje'!$C$10)+(AQ228*'pravidla turnaje'!$C$11)+(AQ229*'pravidla turnaje'!$C$12)+(AQ230*'pravidla turnaje'!$C$13)+(AQ231*'pravidla turnaje'!$C$14)+(AQ232*'pravidla turnaje'!$C$15)+(AQ233*'pravidla turnaje'!$C$16)+(AQ234*'pravidla turnaje'!$C$17)+(AQ235*'pravidla turnaje'!$C$18)+'rozstřely-skore'!AQ236)</f>
        <v/>
      </c>
      <c r="AR236" s="56" t="str">
        <f>IF(AR212="","",(AR226*'pravidla turnaje'!$C$9)+(AR227*'pravidla turnaje'!$C$10)+(AR228*'pravidla turnaje'!$C$11)+(AR229*'pravidla turnaje'!$C$12)+(AR230*'pravidla turnaje'!$C$13)+(AR231*'pravidla turnaje'!$C$14)+(AR232*'pravidla turnaje'!$C$15)+(AR233*'pravidla turnaje'!$C$16)+(AR234*'pravidla turnaje'!$C$17)+(AR235*'pravidla turnaje'!$C$18)+'rozstřely-skore'!AR236)</f>
        <v/>
      </c>
      <c r="AS236" s="56" t="str">
        <f>IF(AS212="","",(AS226*'pravidla turnaje'!$C$9)+(AS227*'pravidla turnaje'!$C$10)+(AS228*'pravidla turnaje'!$C$11)+(AS229*'pravidla turnaje'!$C$12)+(AS230*'pravidla turnaje'!$C$13)+(AS231*'pravidla turnaje'!$C$14)+(AS232*'pravidla turnaje'!$C$15)+(AS233*'pravidla turnaje'!$C$16)+(AS234*'pravidla turnaje'!$C$17)+(AS235*'pravidla turnaje'!$C$18)+'rozstřely-skore'!AS236)</f>
        <v/>
      </c>
      <c r="AT236" s="56" t="str">
        <f>IF(AT212="","",(AT226*'pravidla turnaje'!$C$9)+(AT227*'pravidla turnaje'!$C$10)+(AT228*'pravidla turnaje'!$C$11)+(AT229*'pravidla turnaje'!$C$12)+(AT230*'pravidla turnaje'!$C$13)+(AT231*'pravidla turnaje'!$C$14)+(AT232*'pravidla turnaje'!$C$15)+(AT233*'pravidla turnaje'!$C$16)+(AT234*'pravidla turnaje'!$C$17)+(AT235*'pravidla turnaje'!$C$18)+'rozstřely-skore'!AT236)</f>
        <v/>
      </c>
      <c r="AU236" s="56">
        <f ca="1">IF(AU212="","",(AU226*'pravidla turnaje'!$C$9)+(AU227*'pravidla turnaje'!$C$10)+(AU228*'pravidla turnaje'!$C$11)+(AU229*'pravidla turnaje'!$C$12)+(AU230*'pravidla turnaje'!$C$13)+(AU231*'pravidla turnaje'!$C$14)+(AU232*'pravidla turnaje'!$C$15)+(AU233*'pravidla turnaje'!$C$16)+(AU234*'pravidla turnaje'!$C$17)+(AU235*'pravidla turnaje'!$C$18)+'rozstřely-skore'!AU236)</f>
        <v>61161165</v>
      </c>
      <c r="AV236" s="56" t="str">
        <f>IF(AV212="","",(AV226*'pravidla turnaje'!$C$9)+(AV227*'pravidla turnaje'!$C$10)+(AV228*'pravidla turnaje'!$C$11)+(AV229*'pravidla turnaje'!$C$12)+(AV230*'pravidla turnaje'!$C$13)+(AV231*'pravidla turnaje'!$C$14)+(AV232*'pravidla turnaje'!$C$15)+(AV233*'pravidla turnaje'!$C$16)+(AV234*'pravidla turnaje'!$C$17)+(AV235*'pravidla turnaje'!$C$18)+'rozstřely-skore'!AV236)</f>
        <v/>
      </c>
      <c r="AW236" s="56" t="str">
        <f>IF(AW212="","",(AW226*'pravidla turnaje'!$C$9)+(AW227*'pravidla turnaje'!$C$10)+(AW228*'pravidla turnaje'!$C$11)+(AW229*'pravidla turnaje'!$C$12)+(AW230*'pravidla turnaje'!$C$13)+(AW231*'pravidla turnaje'!$C$14)+(AW232*'pravidla turnaje'!$C$15)+(AW233*'pravidla turnaje'!$C$16)+(AW234*'pravidla turnaje'!$C$17)+(AW235*'pravidla turnaje'!$C$18)+'rozstřely-skore'!AW236)</f>
        <v/>
      </c>
      <c r="AX236" s="57" t="str">
        <f>IF(AX212="","",(AX226*'pravidla turnaje'!$C$9)+(AX227*'pravidla turnaje'!$C$10)+(AX228*'pravidla turnaje'!$C$11)+(AX229*'pravidla turnaje'!$C$12)+(AX230*'pravidla turnaje'!$C$13)+(AX231*'pravidla turnaje'!$C$14)+(AX232*'pravidla turnaje'!$C$15)+(AX233*'pravidla turnaje'!$C$16)+(AX234*'pravidla turnaje'!$C$17)+(AX235*'pravidla turnaje'!$C$18)+'rozstřely-skore'!AX236)</f>
        <v/>
      </c>
      <c r="AY236" s="55" t="str">
        <f>IF(AY212="","",(AY226*'pravidla turnaje'!$C$9)+(AY227*'pravidla turnaje'!$C$10)+(AY228*'pravidla turnaje'!$C$11)+(AY229*'pravidla turnaje'!$C$12)+(AY230*'pravidla turnaje'!$C$13)+(AY231*'pravidla turnaje'!$C$14)+(AY232*'pravidla turnaje'!$C$15)+(AY233*'pravidla turnaje'!$C$16)+(AY234*'pravidla turnaje'!$C$17)+(AY235*'pravidla turnaje'!$C$18)+'rozstřely-skore'!AY236)</f>
        <v/>
      </c>
      <c r="AZ236" s="56" t="str">
        <f>IF(AZ212="","",(AZ226*'pravidla turnaje'!$C$9)+(AZ227*'pravidla turnaje'!$C$10)+(AZ228*'pravidla turnaje'!$C$11)+(AZ229*'pravidla turnaje'!$C$12)+(AZ230*'pravidla turnaje'!$C$13)+(AZ231*'pravidla turnaje'!$C$14)+(AZ232*'pravidla turnaje'!$C$15)+(AZ233*'pravidla turnaje'!$C$16)+(AZ234*'pravidla turnaje'!$C$17)+(AZ235*'pravidla turnaje'!$C$18)+'rozstřely-skore'!AZ236)</f>
        <v/>
      </c>
      <c r="BA236" s="56" t="str">
        <f>IF(BA212="","",(BA226*'pravidla turnaje'!$C$9)+(BA227*'pravidla turnaje'!$C$10)+(BA228*'pravidla turnaje'!$C$11)+(BA229*'pravidla turnaje'!$C$12)+(BA230*'pravidla turnaje'!$C$13)+(BA231*'pravidla turnaje'!$C$14)+(BA232*'pravidla turnaje'!$C$15)+(BA233*'pravidla turnaje'!$C$16)+(BA234*'pravidla turnaje'!$C$17)+(BA235*'pravidla turnaje'!$C$18)+'rozstřely-skore'!BA236)</f>
        <v/>
      </c>
      <c r="BB236" s="56" t="str">
        <f>IF(BB212="","",(BB226*'pravidla turnaje'!$C$9)+(BB227*'pravidla turnaje'!$C$10)+(BB228*'pravidla turnaje'!$C$11)+(BB229*'pravidla turnaje'!$C$12)+(BB230*'pravidla turnaje'!$C$13)+(BB231*'pravidla turnaje'!$C$14)+(BB232*'pravidla turnaje'!$C$15)+(BB233*'pravidla turnaje'!$C$16)+(BB234*'pravidla turnaje'!$C$17)+(BB235*'pravidla turnaje'!$C$18)+'rozstřely-skore'!BB236)</f>
        <v/>
      </c>
      <c r="BC236" s="56" t="str">
        <f>IF(BC212="","",(BC226*'pravidla turnaje'!$C$9)+(BC227*'pravidla turnaje'!$C$10)+(BC228*'pravidla turnaje'!$C$11)+(BC229*'pravidla turnaje'!$C$12)+(BC230*'pravidla turnaje'!$C$13)+(BC231*'pravidla turnaje'!$C$14)+(BC232*'pravidla turnaje'!$C$15)+(BC233*'pravidla turnaje'!$C$16)+(BC234*'pravidla turnaje'!$C$17)+(BC235*'pravidla turnaje'!$C$18)+'rozstřely-skore'!BC236)</f>
        <v/>
      </c>
      <c r="BD236" s="56" t="str">
        <f>IF(BD212="","",(BD226*'pravidla turnaje'!$C$9)+(BD227*'pravidla turnaje'!$C$10)+(BD228*'pravidla turnaje'!$C$11)+(BD229*'pravidla turnaje'!$C$12)+(BD230*'pravidla turnaje'!$C$13)+(BD231*'pravidla turnaje'!$C$14)+(BD232*'pravidla turnaje'!$C$15)+(BD233*'pravidla turnaje'!$C$16)+(BD234*'pravidla turnaje'!$C$17)+(BD235*'pravidla turnaje'!$C$18)+'rozstřely-skore'!BD236)</f>
        <v/>
      </c>
      <c r="BE236" s="56" t="str">
        <f>IF(BE212="","",(BE226*'pravidla turnaje'!$C$9)+(BE227*'pravidla turnaje'!$C$10)+(BE228*'pravidla turnaje'!$C$11)+(BE229*'pravidla turnaje'!$C$12)+(BE230*'pravidla turnaje'!$C$13)+(BE231*'pravidla turnaje'!$C$14)+(BE232*'pravidla turnaje'!$C$15)+(BE233*'pravidla turnaje'!$C$16)+(BE234*'pravidla turnaje'!$C$17)+(BE235*'pravidla turnaje'!$C$18)+'rozstřely-skore'!BE236)</f>
        <v/>
      </c>
      <c r="BF236" s="57" t="str">
        <f>IF(BF212="","",(BF226*'pravidla turnaje'!$C$9)+(BF227*'pravidla turnaje'!$C$10)+(BF228*'pravidla turnaje'!$C$11)+(BF229*'pravidla turnaje'!$C$12)+(BF230*'pravidla turnaje'!$C$13)+(BF231*'pravidla turnaje'!$C$14)+(BF232*'pravidla turnaje'!$C$15)+(BF233*'pravidla turnaje'!$C$16)+(BF234*'pravidla turnaje'!$C$17)+(BF235*'pravidla turnaje'!$C$18)+'rozstřely-skore'!BF236)</f>
        <v/>
      </c>
      <c r="BG236" s="55" t="str">
        <f>IF(BG212="","",(BG226*'pravidla turnaje'!$C$9)+(BG227*'pravidla turnaje'!$C$10)+(BG228*'pravidla turnaje'!$C$11)+(BG229*'pravidla turnaje'!$C$12)+(BG230*'pravidla turnaje'!$C$13)+(BG231*'pravidla turnaje'!$C$14)+(BG232*'pravidla turnaje'!$C$15)+(BG233*'pravidla turnaje'!$C$16)+(BG234*'pravidla turnaje'!$C$17)+(BG235*'pravidla turnaje'!$C$18)+'rozstřely-skore'!BG236)</f>
        <v/>
      </c>
      <c r="BH236" s="56" t="str">
        <f>IF(BH212="","",(BH226*'pravidla turnaje'!$C$9)+(BH227*'pravidla turnaje'!$C$10)+(BH228*'pravidla turnaje'!$C$11)+(BH229*'pravidla turnaje'!$C$12)+(BH230*'pravidla turnaje'!$C$13)+(BH231*'pravidla turnaje'!$C$14)+(BH232*'pravidla turnaje'!$C$15)+(BH233*'pravidla turnaje'!$C$16)+(BH234*'pravidla turnaje'!$C$17)+(BH235*'pravidla turnaje'!$C$18)+'rozstřely-skore'!BH236)</f>
        <v/>
      </c>
      <c r="BI236" s="56" t="str">
        <f>IF(BI212="","",(BI226*'pravidla turnaje'!$C$9)+(BI227*'pravidla turnaje'!$C$10)+(BI228*'pravidla turnaje'!$C$11)+(BI229*'pravidla turnaje'!$C$12)+(BI230*'pravidla turnaje'!$C$13)+(BI231*'pravidla turnaje'!$C$14)+(BI232*'pravidla turnaje'!$C$15)+(BI233*'pravidla turnaje'!$C$16)+(BI234*'pravidla turnaje'!$C$17)+(BI235*'pravidla turnaje'!$C$18)+'rozstřely-skore'!BI236)</f>
        <v/>
      </c>
      <c r="BJ236" s="56" t="str">
        <f>IF(BJ212="","",(BJ226*'pravidla turnaje'!$C$9)+(BJ227*'pravidla turnaje'!$C$10)+(BJ228*'pravidla turnaje'!$C$11)+(BJ229*'pravidla turnaje'!$C$12)+(BJ230*'pravidla turnaje'!$C$13)+(BJ231*'pravidla turnaje'!$C$14)+(BJ232*'pravidla turnaje'!$C$15)+(BJ233*'pravidla turnaje'!$C$16)+(BJ234*'pravidla turnaje'!$C$17)+(BJ235*'pravidla turnaje'!$C$18)+'rozstřely-skore'!BJ236)</f>
        <v/>
      </c>
      <c r="BK236" s="56" t="str">
        <f>IF(BK212="","",(BK226*'pravidla turnaje'!$C$9)+(BK227*'pravidla turnaje'!$C$10)+(BK228*'pravidla turnaje'!$C$11)+(BK229*'pravidla turnaje'!$C$12)+(BK230*'pravidla turnaje'!$C$13)+(BK231*'pravidla turnaje'!$C$14)+(BK232*'pravidla turnaje'!$C$15)+(BK233*'pravidla turnaje'!$C$16)+(BK234*'pravidla turnaje'!$C$17)+(BK235*'pravidla turnaje'!$C$18)+'rozstřely-skore'!BK236)</f>
        <v/>
      </c>
      <c r="BL236" s="56" t="str">
        <f>IF(BL212="","",(BL226*'pravidla turnaje'!$C$9)+(BL227*'pravidla turnaje'!$C$10)+(BL228*'pravidla turnaje'!$C$11)+(BL229*'pravidla turnaje'!$C$12)+(BL230*'pravidla turnaje'!$C$13)+(BL231*'pravidla turnaje'!$C$14)+(BL232*'pravidla turnaje'!$C$15)+(BL233*'pravidla turnaje'!$C$16)+(BL234*'pravidla turnaje'!$C$17)+(BL235*'pravidla turnaje'!$C$18)+'rozstřely-skore'!BL236)</f>
        <v/>
      </c>
      <c r="BM236" s="56" t="str">
        <f>IF(BM212="","",(BM226*'pravidla turnaje'!$C$9)+(BM227*'pravidla turnaje'!$C$10)+(BM228*'pravidla turnaje'!$C$11)+(BM229*'pravidla turnaje'!$C$12)+(BM230*'pravidla turnaje'!$C$13)+(BM231*'pravidla turnaje'!$C$14)+(BM232*'pravidla turnaje'!$C$15)+(BM233*'pravidla turnaje'!$C$16)+(BM234*'pravidla turnaje'!$C$17)+(BM235*'pravidla turnaje'!$C$18)+'rozstřely-skore'!BM236)</f>
        <v/>
      </c>
      <c r="BN236" s="57" t="str">
        <f>IF(BN212="","",(BN226*'pravidla turnaje'!$C$9)+(BN227*'pravidla turnaje'!$C$10)+(BN228*'pravidla turnaje'!$C$11)+(BN229*'pravidla turnaje'!$C$12)+(BN230*'pravidla turnaje'!$C$13)+(BN231*'pravidla turnaje'!$C$14)+(BN232*'pravidla turnaje'!$C$15)+(BN233*'pravidla turnaje'!$C$16)+(BN234*'pravidla turnaje'!$C$17)+(BN235*'pravidla turnaje'!$C$18)+'rozstřely-skore'!BN236)</f>
        <v/>
      </c>
    </row>
    <row r="237" spans="1:66" ht="16.5" customHeight="1" x14ac:dyDescent="0.25"/>
    <row r="238" spans="1:66" ht="16.5" customHeight="1" x14ac:dyDescent="0.25"/>
    <row r="239" spans="1:66" ht="16.5" customHeight="1" x14ac:dyDescent="0.25"/>
    <row r="240" spans="1:66" ht="16.5" customHeight="1" thickBot="1" x14ac:dyDescent="0.3"/>
    <row r="241" spans="1:66" ht="15.75" x14ac:dyDescent="0.25">
      <c r="A241" s="2115" t="str">
        <f>CONCATENATE("skupina ",VLOOKUP(C241-1,'pravidla turnaje'!$A$64:$B$83,2,0))</f>
        <v>skupina G</v>
      </c>
      <c r="B241" s="2116"/>
      <c r="C241" s="80">
        <v>71</v>
      </c>
      <c r="D241" s="81">
        <v>72</v>
      </c>
      <c r="E241" s="81">
        <v>73</v>
      </c>
      <c r="F241" s="81">
        <v>74</v>
      </c>
      <c r="G241" s="81">
        <v>75</v>
      </c>
      <c r="H241" s="81">
        <v>76</v>
      </c>
      <c r="I241" s="81">
        <v>77</v>
      </c>
      <c r="J241" s="81">
        <v>78</v>
      </c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</row>
    <row r="242" spans="1:66" ht="15.75" x14ac:dyDescent="0.25">
      <c r="A242" s="2117" t="s">
        <v>22</v>
      </c>
      <c r="B242" s="2117"/>
      <c r="C242" s="91">
        <f>VLOOKUP(C$241,Tabulka!$B$4:$Q$239,11,0)</f>
        <v>0</v>
      </c>
      <c r="D242" s="91">
        <f>VLOOKUP(D$241,Tabulka!$B$4:$Q$239,11,0)</f>
        <v>1</v>
      </c>
      <c r="E242" s="91">
        <f>VLOOKUP(E$241,Tabulka!$B$4:$Q$239,11,0)</f>
        <v>4</v>
      </c>
      <c r="F242" s="91">
        <f>VLOOKUP(F$241,Tabulka!$B$4:$Q$239,11,0)</f>
        <v>2</v>
      </c>
      <c r="G242" s="91">
        <f>VLOOKUP(G$241,Tabulka!$B$4:$Q$239,11,0)</f>
        <v>3</v>
      </c>
      <c r="H242" s="91" t="str">
        <f>VLOOKUP(H$241,Tabulka!$B$4:$Q$239,11,0)</f>
        <v/>
      </c>
      <c r="I242" s="91" t="str">
        <f>VLOOKUP(I$241,Tabulka!$B$4:$Q$239,11,0)</f>
        <v/>
      </c>
      <c r="J242" s="91" t="str">
        <f>VLOOKUP(J$241,Tabulka!$B$4:$Q$239,11,0)</f>
        <v/>
      </c>
      <c r="K242" s="39"/>
      <c r="L242" s="39"/>
      <c r="M242" s="39"/>
      <c r="N242" s="39"/>
      <c r="O242" s="39"/>
      <c r="P242" s="39"/>
      <c r="Q242" s="39"/>
      <c r="R242" s="39"/>
    </row>
    <row r="243" spans="1:66" ht="15.75" x14ac:dyDescent="0.25">
      <c r="A243" s="2117" t="s">
        <v>23</v>
      </c>
      <c r="B243" s="2117"/>
      <c r="C243" s="91">
        <f>VLOOKUP(C$241,Tabulka!$B$4:$Q$239,12,0)</f>
        <v>2</v>
      </c>
      <c r="D243" s="91">
        <f>VLOOKUP(D$241,Tabulka!$B$4:$Q$239,12,0)</f>
        <v>3</v>
      </c>
      <c r="E243" s="91">
        <f>VLOOKUP(E$241,Tabulka!$B$4:$Q$239,12,0)</f>
        <v>8</v>
      </c>
      <c r="F243" s="91">
        <f>VLOOKUP(F$241,Tabulka!$B$4:$Q$239,12,0)</f>
        <v>6</v>
      </c>
      <c r="G243" s="91">
        <f>VLOOKUP(G$241,Tabulka!$B$4:$Q$239,12,0)</f>
        <v>7</v>
      </c>
      <c r="H243" s="91" t="str">
        <f>VLOOKUP(H$241,Tabulka!$B$4:$Q$239,12,0)</f>
        <v/>
      </c>
      <c r="I243" s="91" t="str">
        <f>VLOOKUP(I$241,Tabulka!$B$4:$Q$239,12,0)</f>
        <v/>
      </c>
      <c r="J243" s="91" t="str">
        <f>VLOOKUP(J$241,Tabulka!$B$4:$Q$239,12,0)</f>
        <v/>
      </c>
      <c r="K243" s="39"/>
      <c r="L243" s="39"/>
      <c r="M243" s="39"/>
      <c r="N243" s="39"/>
      <c r="O243" s="39"/>
      <c r="P243" s="39"/>
      <c r="Q243" s="39"/>
      <c r="R243" s="39"/>
    </row>
    <row r="244" spans="1:66" ht="15.75" x14ac:dyDescent="0.25">
      <c r="A244" s="2117" t="s">
        <v>24</v>
      </c>
      <c r="B244" s="2117"/>
      <c r="C244" s="91">
        <f>VLOOKUP(C$241,Tabulka!$B$4:$Q$239,13,0)</f>
        <v>8</v>
      </c>
      <c r="D244" s="91">
        <f>VLOOKUP(D$241,Tabulka!$B$4:$Q$239,13,0)</f>
        <v>7</v>
      </c>
      <c r="E244" s="91">
        <f>VLOOKUP(E$241,Tabulka!$B$4:$Q$239,13,0)</f>
        <v>2</v>
      </c>
      <c r="F244" s="91">
        <f>VLOOKUP(F$241,Tabulka!$B$4:$Q$239,13,0)</f>
        <v>5</v>
      </c>
      <c r="G244" s="91">
        <f>VLOOKUP(G$241,Tabulka!$B$4:$Q$239,13,0)</f>
        <v>4</v>
      </c>
      <c r="H244" s="91" t="str">
        <f>VLOOKUP(H$241,Tabulka!$B$4:$Q$239,13,0)</f>
        <v/>
      </c>
      <c r="I244" s="91" t="str">
        <f>VLOOKUP(I$241,Tabulka!$B$4:$Q$239,13,0)</f>
        <v/>
      </c>
      <c r="J244" s="91" t="str">
        <f>VLOOKUP(J$241,Tabulka!$B$4:$Q$239,13,0)</f>
        <v/>
      </c>
      <c r="K244" s="39"/>
      <c r="L244" s="39"/>
      <c r="M244" s="39"/>
      <c r="N244" s="39"/>
      <c r="O244" s="39"/>
      <c r="P244" s="39"/>
      <c r="Q244" s="39"/>
      <c r="R244" s="39"/>
    </row>
    <row r="245" spans="1:66" ht="15.75" x14ac:dyDescent="0.25">
      <c r="A245" s="2117" t="s">
        <v>8</v>
      </c>
      <c r="B245" s="2117"/>
      <c r="C245" s="91">
        <f>VLOOKUP(C$241,Tabulka!$B$4:$Q$239,14,0)</f>
        <v>-6</v>
      </c>
      <c r="D245" s="91">
        <f>VLOOKUP(D$241,Tabulka!$B$4:$Q$239,14,0)</f>
        <v>-4</v>
      </c>
      <c r="E245" s="91">
        <f>VLOOKUP(E$241,Tabulka!$B$4:$Q$239,14,0)</f>
        <v>6</v>
      </c>
      <c r="F245" s="91">
        <f>VLOOKUP(F$241,Tabulka!$B$4:$Q$239,14,0)</f>
        <v>1</v>
      </c>
      <c r="G245" s="91">
        <f>VLOOKUP(G$241,Tabulka!$B$4:$Q$239,14,0)</f>
        <v>3</v>
      </c>
      <c r="H245" s="91" t="str">
        <f>VLOOKUP(H$241,Tabulka!$B$4:$Q$239,14,0)</f>
        <v/>
      </c>
      <c r="I245" s="91" t="str">
        <f>VLOOKUP(I$241,Tabulka!$B$4:$Q$239,14,0)</f>
        <v/>
      </c>
      <c r="J245" s="91" t="str">
        <f>VLOOKUP(J$241,Tabulka!$B$4:$Q$239,14,0)</f>
        <v/>
      </c>
      <c r="K245" s="40"/>
      <c r="L245" s="40"/>
      <c r="M245" s="40"/>
      <c r="N245" s="40"/>
      <c r="O245" s="40"/>
      <c r="P245" s="40"/>
      <c r="Q245" s="40"/>
      <c r="R245" s="40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</row>
    <row r="246" spans="1:66" ht="38.25" customHeight="1" x14ac:dyDescent="0.25">
      <c r="A246" s="2117" t="s">
        <v>135</v>
      </c>
      <c r="B246" s="2117"/>
      <c r="C246" s="92">
        <f>IFERROR(IF(C244=0,MAX($C$83:$J$83)+1,C243/C244),"")</f>
        <v>0.25</v>
      </c>
      <c r="D246" s="92">
        <f t="shared" ref="D246:J246" si="619">IFERROR(IF(D244=0,MAX($C$83:$J$83)+1,D243/D244),"")</f>
        <v>0.42857142857142855</v>
      </c>
      <c r="E246" s="92">
        <f t="shared" si="619"/>
        <v>4</v>
      </c>
      <c r="F246" s="92">
        <f t="shared" si="619"/>
        <v>1.2</v>
      </c>
      <c r="G246" s="92">
        <f t="shared" si="619"/>
        <v>1.75</v>
      </c>
      <c r="H246" s="92" t="str">
        <f t="shared" si="619"/>
        <v/>
      </c>
      <c r="I246" s="92" t="str">
        <f t="shared" si="619"/>
        <v/>
      </c>
      <c r="J246" s="92" t="str">
        <f t="shared" si="619"/>
        <v/>
      </c>
      <c r="K246" s="40"/>
      <c r="L246" s="40"/>
      <c r="M246" s="40"/>
      <c r="N246" s="40"/>
      <c r="O246" s="40"/>
      <c r="P246" s="40"/>
      <c r="Q246" s="40"/>
      <c r="R246" s="40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</row>
    <row r="247" spans="1:66" ht="77.25" customHeight="1" x14ac:dyDescent="0.25">
      <c r="A247" s="2109" t="s">
        <v>33</v>
      </c>
      <c r="B247" s="2110"/>
      <c r="C247" s="79">
        <f t="shared" ref="C247:J247" ca="1" si="620">IF(MIN(C276,K276,S276,AA276,AI276,AQ276,AY276,BG276)=0,MAX($C276:$BN276)+1,MIN(C276,K276,S276,AA276,AI276,AQ276,AY276,BG276))</f>
        <v>51151144</v>
      </c>
      <c r="D247" s="79">
        <f t="shared" ca="1" si="620"/>
        <v>41141155</v>
      </c>
      <c r="E247" s="79">
        <f t="shared" ca="1" si="620"/>
        <v>11111111</v>
      </c>
      <c r="F247" s="79">
        <f t="shared" ca="1" si="620"/>
        <v>31131122</v>
      </c>
      <c r="G247" s="79">
        <f t="shared" ca="1" si="620"/>
        <v>21121123</v>
      </c>
      <c r="H247" s="79">
        <f t="shared" ca="1" si="620"/>
        <v>51151145</v>
      </c>
      <c r="I247" s="79">
        <f t="shared" ca="1" si="620"/>
        <v>51151145</v>
      </c>
      <c r="J247" s="79">
        <f t="shared" ca="1" si="620"/>
        <v>51151145</v>
      </c>
    </row>
    <row r="248" spans="1:66" ht="21.75" customHeight="1" thickBot="1" x14ac:dyDescent="0.3">
      <c r="A248" s="2111" t="s">
        <v>25</v>
      </c>
      <c r="B248" s="2112"/>
      <c r="C248" s="52">
        <f t="shared" ref="C248:J248" ca="1" si="621">RANK(C247,$C247:$J247,1)</f>
        <v>5</v>
      </c>
      <c r="D248" s="53">
        <f t="shared" ca="1" si="621"/>
        <v>4</v>
      </c>
      <c r="E248" s="53">
        <f t="shared" ca="1" si="621"/>
        <v>1</v>
      </c>
      <c r="F248" s="53">
        <f t="shared" ca="1" si="621"/>
        <v>3</v>
      </c>
      <c r="G248" s="53">
        <f t="shared" ca="1" si="621"/>
        <v>2</v>
      </c>
      <c r="H248" s="53">
        <f t="shared" ca="1" si="621"/>
        <v>6</v>
      </c>
      <c r="I248" s="53">
        <f t="shared" ca="1" si="621"/>
        <v>6</v>
      </c>
      <c r="J248" s="54">
        <f t="shared" ca="1" si="621"/>
        <v>6</v>
      </c>
    </row>
    <row r="249" spans="1:66" x14ac:dyDescent="0.25">
      <c r="A249" s="66"/>
      <c r="C249" s="34">
        <v>1</v>
      </c>
      <c r="D249" s="48">
        <f t="shared" ref="D249:J249" si="622">C249</f>
        <v>1</v>
      </c>
      <c r="E249" s="48">
        <f t="shared" si="622"/>
        <v>1</v>
      </c>
      <c r="F249" s="48">
        <f t="shared" si="622"/>
        <v>1</v>
      </c>
      <c r="G249" s="48">
        <f t="shared" si="622"/>
        <v>1</v>
      </c>
      <c r="H249" s="48">
        <f t="shared" si="622"/>
        <v>1</v>
      </c>
      <c r="I249" s="48">
        <f t="shared" si="622"/>
        <v>1</v>
      </c>
      <c r="J249" s="48">
        <f t="shared" si="622"/>
        <v>1</v>
      </c>
      <c r="K249" s="35">
        <v>2</v>
      </c>
      <c r="L249" s="48">
        <f t="shared" ref="L249:R249" si="623">K249</f>
        <v>2</v>
      </c>
      <c r="M249" s="48">
        <f t="shared" si="623"/>
        <v>2</v>
      </c>
      <c r="N249" s="48">
        <f t="shared" si="623"/>
        <v>2</v>
      </c>
      <c r="O249" s="48">
        <f t="shared" si="623"/>
        <v>2</v>
      </c>
      <c r="P249" s="48">
        <f t="shared" si="623"/>
        <v>2</v>
      </c>
      <c r="Q249" s="48">
        <f t="shared" si="623"/>
        <v>2</v>
      </c>
      <c r="R249" s="48">
        <f t="shared" si="623"/>
        <v>2</v>
      </c>
      <c r="S249" s="25">
        <v>3</v>
      </c>
      <c r="T249" s="48">
        <f t="shared" ref="T249:Z249" si="624">S249</f>
        <v>3</v>
      </c>
      <c r="U249" s="48">
        <f t="shared" si="624"/>
        <v>3</v>
      </c>
      <c r="V249" s="48">
        <f t="shared" si="624"/>
        <v>3</v>
      </c>
      <c r="W249" s="48">
        <f t="shared" si="624"/>
        <v>3</v>
      </c>
      <c r="X249" s="48">
        <f t="shared" si="624"/>
        <v>3</v>
      </c>
      <c r="Y249" s="48">
        <f t="shared" si="624"/>
        <v>3</v>
      </c>
      <c r="Z249" s="48">
        <f t="shared" si="624"/>
        <v>3</v>
      </c>
      <c r="AA249" s="25">
        <v>4</v>
      </c>
      <c r="AB249" s="48">
        <f t="shared" ref="AB249:AH249" si="625">AA249</f>
        <v>4</v>
      </c>
      <c r="AC249" s="48">
        <f t="shared" si="625"/>
        <v>4</v>
      </c>
      <c r="AD249" s="48">
        <f t="shared" si="625"/>
        <v>4</v>
      </c>
      <c r="AE249" s="48">
        <f t="shared" si="625"/>
        <v>4</v>
      </c>
      <c r="AF249" s="48">
        <f t="shared" si="625"/>
        <v>4</v>
      </c>
      <c r="AG249" s="48">
        <f t="shared" si="625"/>
        <v>4</v>
      </c>
      <c r="AH249" s="48">
        <f t="shared" si="625"/>
        <v>4</v>
      </c>
      <c r="AI249" s="25">
        <v>5</v>
      </c>
      <c r="AJ249" s="48">
        <f t="shared" ref="AJ249:AP249" si="626">AI249</f>
        <v>5</v>
      </c>
      <c r="AK249" s="48">
        <f t="shared" si="626"/>
        <v>5</v>
      </c>
      <c r="AL249" s="48">
        <f t="shared" si="626"/>
        <v>5</v>
      </c>
      <c r="AM249" s="48">
        <f t="shared" si="626"/>
        <v>5</v>
      </c>
      <c r="AN249" s="48">
        <f t="shared" si="626"/>
        <v>5</v>
      </c>
      <c r="AO249" s="48">
        <f t="shared" si="626"/>
        <v>5</v>
      </c>
      <c r="AP249" s="48">
        <f t="shared" si="626"/>
        <v>5</v>
      </c>
      <c r="AQ249" s="25">
        <v>6</v>
      </c>
      <c r="AR249" s="48">
        <f t="shared" ref="AR249:AX249" si="627">AQ249</f>
        <v>6</v>
      </c>
      <c r="AS249" s="48">
        <f t="shared" si="627"/>
        <v>6</v>
      </c>
      <c r="AT249" s="48">
        <f t="shared" si="627"/>
        <v>6</v>
      </c>
      <c r="AU249" s="48">
        <f t="shared" si="627"/>
        <v>6</v>
      </c>
      <c r="AV249" s="48">
        <f t="shared" si="627"/>
        <v>6</v>
      </c>
      <c r="AW249" s="48">
        <f t="shared" si="627"/>
        <v>6</v>
      </c>
      <c r="AX249" s="48">
        <f t="shared" si="627"/>
        <v>6</v>
      </c>
      <c r="AY249" s="25">
        <v>7</v>
      </c>
      <c r="AZ249" s="48">
        <f t="shared" ref="AZ249:BF249" si="628">AY249</f>
        <v>7</v>
      </c>
      <c r="BA249" s="48">
        <f t="shared" si="628"/>
        <v>7</v>
      </c>
      <c r="BB249" s="48">
        <f t="shared" si="628"/>
        <v>7</v>
      </c>
      <c r="BC249" s="48">
        <f t="shared" si="628"/>
        <v>7</v>
      </c>
      <c r="BD249" s="48">
        <f t="shared" si="628"/>
        <v>7</v>
      </c>
      <c r="BE249" s="48">
        <f t="shared" si="628"/>
        <v>7</v>
      </c>
      <c r="BF249" s="48">
        <f t="shared" si="628"/>
        <v>7</v>
      </c>
      <c r="BG249" s="25">
        <v>8</v>
      </c>
      <c r="BH249" s="48">
        <f t="shared" ref="BH249:BN249" si="629">BG249</f>
        <v>8</v>
      </c>
      <c r="BI249" s="48">
        <f t="shared" si="629"/>
        <v>8</v>
      </c>
      <c r="BJ249" s="48">
        <f t="shared" si="629"/>
        <v>8</v>
      </c>
      <c r="BK249" s="48">
        <f t="shared" si="629"/>
        <v>8</v>
      </c>
      <c r="BL249" s="48">
        <f t="shared" si="629"/>
        <v>8</v>
      </c>
      <c r="BM249" s="48">
        <f t="shared" si="629"/>
        <v>8</v>
      </c>
      <c r="BN249" s="48">
        <f t="shared" si="629"/>
        <v>8</v>
      </c>
    </row>
    <row r="250" spans="1:66" ht="15.75" thickBot="1" x14ac:dyDescent="0.3">
      <c r="A250" s="66"/>
      <c r="C250" s="47">
        <f>C241</f>
        <v>71</v>
      </c>
      <c r="D250" s="47">
        <f t="shared" ref="D250:J250" si="630">D241</f>
        <v>72</v>
      </c>
      <c r="E250" s="47">
        <f t="shared" si="630"/>
        <v>73</v>
      </c>
      <c r="F250" s="47">
        <f t="shared" si="630"/>
        <v>74</v>
      </c>
      <c r="G250" s="47">
        <f t="shared" si="630"/>
        <v>75</v>
      </c>
      <c r="H250" s="47">
        <f t="shared" si="630"/>
        <v>76</v>
      </c>
      <c r="I250" s="47">
        <f t="shared" si="630"/>
        <v>77</v>
      </c>
      <c r="J250" s="47">
        <f t="shared" si="630"/>
        <v>78</v>
      </c>
      <c r="K250" s="47">
        <f t="shared" ref="K250:AP250" si="631">C250</f>
        <v>71</v>
      </c>
      <c r="L250" s="47">
        <f t="shared" si="631"/>
        <v>72</v>
      </c>
      <c r="M250" s="47">
        <f t="shared" si="631"/>
        <v>73</v>
      </c>
      <c r="N250" s="47">
        <f t="shared" si="631"/>
        <v>74</v>
      </c>
      <c r="O250" s="47">
        <f t="shared" si="631"/>
        <v>75</v>
      </c>
      <c r="P250" s="47">
        <f t="shared" si="631"/>
        <v>76</v>
      </c>
      <c r="Q250" s="47">
        <f t="shared" si="631"/>
        <v>77</v>
      </c>
      <c r="R250" s="47">
        <f t="shared" si="631"/>
        <v>78</v>
      </c>
      <c r="S250" s="47">
        <f t="shared" si="631"/>
        <v>71</v>
      </c>
      <c r="T250" s="47">
        <f t="shared" si="631"/>
        <v>72</v>
      </c>
      <c r="U250" s="47">
        <f t="shared" si="631"/>
        <v>73</v>
      </c>
      <c r="V250" s="47">
        <f t="shared" si="631"/>
        <v>74</v>
      </c>
      <c r="W250" s="47">
        <f t="shared" si="631"/>
        <v>75</v>
      </c>
      <c r="X250" s="47">
        <f t="shared" si="631"/>
        <v>76</v>
      </c>
      <c r="Y250" s="47">
        <f t="shared" si="631"/>
        <v>77</v>
      </c>
      <c r="Z250" s="47">
        <f t="shared" si="631"/>
        <v>78</v>
      </c>
      <c r="AA250" s="47">
        <f t="shared" si="631"/>
        <v>71</v>
      </c>
      <c r="AB250" s="47">
        <f t="shared" si="631"/>
        <v>72</v>
      </c>
      <c r="AC250" s="47">
        <f t="shared" si="631"/>
        <v>73</v>
      </c>
      <c r="AD250" s="47">
        <f t="shared" si="631"/>
        <v>74</v>
      </c>
      <c r="AE250" s="47">
        <f t="shared" si="631"/>
        <v>75</v>
      </c>
      <c r="AF250" s="47">
        <f t="shared" si="631"/>
        <v>76</v>
      </c>
      <c r="AG250" s="47">
        <f t="shared" si="631"/>
        <v>77</v>
      </c>
      <c r="AH250" s="47">
        <f t="shared" si="631"/>
        <v>78</v>
      </c>
      <c r="AI250" s="47">
        <f t="shared" si="631"/>
        <v>71</v>
      </c>
      <c r="AJ250" s="47">
        <f t="shared" si="631"/>
        <v>72</v>
      </c>
      <c r="AK250" s="47">
        <f t="shared" si="631"/>
        <v>73</v>
      </c>
      <c r="AL250" s="47">
        <f t="shared" si="631"/>
        <v>74</v>
      </c>
      <c r="AM250" s="47">
        <f t="shared" si="631"/>
        <v>75</v>
      </c>
      <c r="AN250" s="47">
        <f t="shared" si="631"/>
        <v>76</v>
      </c>
      <c r="AO250" s="47">
        <f t="shared" si="631"/>
        <v>77</v>
      </c>
      <c r="AP250" s="47">
        <f t="shared" si="631"/>
        <v>78</v>
      </c>
      <c r="AQ250" s="47">
        <f t="shared" ref="AQ250:BN250" si="632">AI250</f>
        <v>71</v>
      </c>
      <c r="AR250" s="47">
        <f t="shared" si="632"/>
        <v>72</v>
      </c>
      <c r="AS250" s="47">
        <f t="shared" si="632"/>
        <v>73</v>
      </c>
      <c r="AT250" s="47">
        <f t="shared" si="632"/>
        <v>74</v>
      </c>
      <c r="AU250" s="47">
        <f t="shared" si="632"/>
        <v>75</v>
      </c>
      <c r="AV250" s="47">
        <f t="shared" si="632"/>
        <v>76</v>
      </c>
      <c r="AW250" s="47">
        <f t="shared" si="632"/>
        <v>77</v>
      </c>
      <c r="AX250" s="47">
        <f t="shared" si="632"/>
        <v>78</v>
      </c>
      <c r="AY250" s="47">
        <f t="shared" si="632"/>
        <v>71</v>
      </c>
      <c r="AZ250" s="47">
        <f t="shared" si="632"/>
        <v>72</v>
      </c>
      <c r="BA250" s="47">
        <f t="shared" si="632"/>
        <v>73</v>
      </c>
      <c r="BB250" s="47">
        <f t="shared" si="632"/>
        <v>74</v>
      </c>
      <c r="BC250" s="47">
        <f t="shared" si="632"/>
        <v>75</v>
      </c>
      <c r="BD250" s="47">
        <f t="shared" si="632"/>
        <v>76</v>
      </c>
      <c r="BE250" s="47">
        <f t="shared" si="632"/>
        <v>77</v>
      </c>
      <c r="BF250" s="47">
        <f t="shared" si="632"/>
        <v>78</v>
      </c>
      <c r="BG250" s="47">
        <f t="shared" si="632"/>
        <v>71</v>
      </c>
      <c r="BH250" s="47">
        <f t="shared" si="632"/>
        <v>72</v>
      </c>
      <c r="BI250" s="47">
        <f t="shared" si="632"/>
        <v>73</v>
      </c>
      <c r="BJ250" s="47">
        <f t="shared" si="632"/>
        <v>74</v>
      </c>
      <c r="BK250" s="47">
        <f t="shared" si="632"/>
        <v>75</v>
      </c>
      <c r="BL250" s="47">
        <f t="shared" si="632"/>
        <v>76</v>
      </c>
      <c r="BM250" s="47">
        <f t="shared" si="632"/>
        <v>77</v>
      </c>
      <c r="BN250" s="47">
        <f t="shared" si="632"/>
        <v>78</v>
      </c>
    </row>
    <row r="251" spans="1:66" x14ac:dyDescent="0.25">
      <c r="A251" s="2113"/>
      <c r="B251" s="2114"/>
      <c r="C251" s="26" t="s">
        <v>18</v>
      </c>
      <c r="D251" s="7" t="s">
        <v>18</v>
      </c>
      <c r="E251" s="7" t="s">
        <v>18</v>
      </c>
      <c r="F251" s="7" t="s">
        <v>18</v>
      </c>
      <c r="G251" s="7" t="s">
        <v>18</v>
      </c>
      <c r="H251" s="7" t="s">
        <v>18</v>
      </c>
      <c r="I251" s="7" t="s">
        <v>18</v>
      </c>
      <c r="J251" s="8" t="s">
        <v>18</v>
      </c>
      <c r="K251" s="26" t="s">
        <v>18</v>
      </c>
      <c r="L251" s="7" t="s">
        <v>18</v>
      </c>
      <c r="M251" s="7" t="s">
        <v>18</v>
      </c>
      <c r="N251" s="7" t="s">
        <v>18</v>
      </c>
      <c r="O251" s="7" t="s">
        <v>18</v>
      </c>
      <c r="P251" s="7" t="s">
        <v>18</v>
      </c>
      <c r="Q251" s="7" t="s">
        <v>18</v>
      </c>
      <c r="R251" s="8" t="s">
        <v>18</v>
      </c>
      <c r="S251" s="26" t="s">
        <v>18</v>
      </c>
      <c r="T251" s="7" t="s">
        <v>18</v>
      </c>
      <c r="U251" s="7" t="s">
        <v>18</v>
      </c>
      <c r="V251" s="7" t="s">
        <v>18</v>
      </c>
      <c r="W251" s="7" t="s">
        <v>18</v>
      </c>
      <c r="X251" s="7" t="s">
        <v>18</v>
      </c>
      <c r="Y251" s="7" t="s">
        <v>18</v>
      </c>
      <c r="Z251" s="8" t="s">
        <v>18</v>
      </c>
      <c r="AA251" s="26" t="s">
        <v>18</v>
      </c>
      <c r="AB251" s="7" t="s">
        <v>18</v>
      </c>
      <c r="AC251" s="7" t="s">
        <v>18</v>
      </c>
      <c r="AD251" s="7" t="s">
        <v>18</v>
      </c>
      <c r="AE251" s="7" t="s">
        <v>18</v>
      </c>
      <c r="AF251" s="7" t="s">
        <v>18</v>
      </c>
      <c r="AG251" s="7" t="s">
        <v>18</v>
      </c>
      <c r="AH251" s="8" t="s">
        <v>18</v>
      </c>
      <c r="AI251" s="26" t="s">
        <v>18</v>
      </c>
      <c r="AJ251" s="7" t="s">
        <v>18</v>
      </c>
      <c r="AK251" s="7" t="s">
        <v>18</v>
      </c>
      <c r="AL251" s="7" t="s">
        <v>18</v>
      </c>
      <c r="AM251" s="7" t="s">
        <v>18</v>
      </c>
      <c r="AN251" s="7" t="s">
        <v>18</v>
      </c>
      <c r="AO251" s="7" t="s">
        <v>18</v>
      </c>
      <c r="AP251" s="8" t="s">
        <v>18</v>
      </c>
      <c r="AQ251" s="26" t="s">
        <v>18</v>
      </c>
      <c r="AR251" s="7" t="s">
        <v>18</v>
      </c>
      <c r="AS251" s="7" t="s">
        <v>18</v>
      </c>
      <c r="AT251" s="7" t="s">
        <v>18</v>
      </c>
      <c r="AU251" s="7" t="s">
        <v>18</v>
      </c>
      <c r="AV251" s="7" t="s">
        <v>18</v>
      </c>
      <c r="AW251" s="7" t="s">
        <v>18</v>
      </c>
      <c r="AX251" s="8" t="s">
        <v>18</v>
      </c>
      <c r="AY251" s="26" t="s">
        <v>18</v>
      </c>
      <c r="AZ251" s="7" t="s">
        <v>18</v>
      </c>
      <c r="BA251" s="7" t="s">
        <v>18</v>
      </c>
      <c r="BB251" s="7" t="s">
        <v>18</v>
      </c>
      <c r="BC251" s="7" t="s">
        <v>18</v>
      </c>
      <c r="BD251" s="7" t="s">
        <v>18</v>
      </c>
      <c r="BE251" s="7" t="s">
        <v>18</v>
      </c>
      <c r="BF251" s="8" t="s">
        <v>18</v>
      </c>
      <c r="BG251" s="26" t="s">
        <v>18</v>
      </c>
      <c r="BH251" s="7" t="s">
        <v>18</v>
      </c>
      <c r="BI251" s="7" t="s">
        <v>18</v>
      </c>
      <c r="BJ251" s="7" t="s">
        <v>18</v>
      </c>
      <c r="BK251" s="7" t="s">
        <v>18</v>
      </c>
      <c r="BL251" s="7" t="s">
        <v>18</v>
      </c>
      <c r="BM251" s="7" t="s">
        <v>18</v>
      </c>
      <c r="BN251" s="8" t="s">
        <v>18</v>
      </c>
    </row>
    <row r="252" spans="1:66" x14ac:dyDescent="0.25">
      <c r="A252" s="2098"/>
      <c r="B252" s="2099"/>
      <c r="C252" s="978" t="str">
        <f>IF(VLOOKUP(C250,Tabulka!$B$4:$Y$239,16,0)=C249,C250,"")</f>
        <v/>
      </c>
      <c r="D252" s="979" t="str">
        <f>IF(VLOOKUP(D250,Tabulka!$B$4:$Y$239,16,0)=D249,D250,"")</f>
        <v/>
      </c>
      <c r="E252" s="979">
        <f>IF(VLOOKUP(E250,Tabulka!$B$4:$Y$239,16,0)=E249,E250,"")</f>
        <v>73</v>
      </c>
      <c r="F252" s="979" t="str">
        <f>IF(VLOOKUP(F250,Tabulka!$B$4:$Y$239,16,0)=F249,F250,"")</f>
        <v/>
      </c>
      <c r="G252" s="979" t="str">
        <f>IF(VLOOKUP(G250,Tabulka!$B$4:$Y$239,16,0)=G249,G250,"")</f>
        <v/>
      </c>
      <c r="H252" s="979" t="str">
        <f>IF(VLOOKUP(H250,Tabulka!$B$4:$Y$239,16,0)=H249,H250,"")</f>
        <v/>
      </c>
      <c r="I252" s="979" t="str">
        <f>IF(VLOOKUP(I250,Tabulka!$B$4:$Y$239,16,0)=I249,I250,"")</f>
        <v/>
      </c>
      <c r="J252" s="980" t="str">
        <f>IF(VLOOKUP(J250,Tabulka!$B$4:$Y$239,16,0)=J249,J250,"")</f>
        <v/>
      </c>
      <c r="K252" s="978" t="str">
        <f>IF(VLOOKUP(K250,Tabulka!$B$4:$Y$239,16,0)=K249,K250,"")</f>
        <v/>
      </c>
      <c r="L252" s="979" t="str">
        <f>IF(VLOOKUP(L250,Tabulka!$B$4:$Y$239,16,0)=L249,L250,"")</f>
        <v/>
      </c>
      <c r="M252" s="979" t="str">
        <f>IF(VLOOKUP(M250,Tabulka!$B$4:$Y$239,16,0)=M249,M250,"")</f>
        <v/>
      </c>
      <c r="N252" s="979" t="str">
        <f>IF(VLOOKUP(N250,Tabulka!$B$4:$Y$239,16,0)=N249,N250,"")</f>
        <v/>
      </c>
      <c r="O252" s="979">
        <f>IF(VLOOKUP(O250,Tabulka!$B$4:$Y$239,16,0)=O249,O250,"")</f>
        <v>75</v>
      </c>
      <c r="P252" s="979" t="str">
        <f>IF(VLOOKUP(P250,Tabulka!$B$4:$Y$239,16,0)=P249,P250,"")</f>
        <v/>
      </c>
      <c r="Q252" s="979" t="str">
        <f>IF(VLOOKUP(Q250,Tabulka!$B$4:$Y$239,16,0)=Q249,Q250,"")</f>
        <v/>
      </c>
      <c r="R252" s="980" t="str">
        <f>IF(VLOOKUP(R250,Tabulka!$B$4:$Y$239,16,0)=R249,R250,"")</f>
        <v/>
      </c>
      <c r="S252" s="978" t="str">
        <f>IF(VLOOKUP(S250,Tabulka!$B$4:$Y$239,16,0)=S249,S250,"")</f>
        <v/>
      </c>
      <c r="T252" s="979" t="str">
        <f>IF(VLOOKUP(T250,Tabulka!$B$4:$Y$239,16,0)=T249,T250,"")</f>
        <v/>
      </c>
      <c r="U252" s="979" t="str">
        <f>IF(VLOOKUP(U250,Tabulka!$B$4:$Y$239,16,0)=U249,U250,"")</f>
        <v/>
      </c>
      <c r="V252" s="979">
        <f>IF(VLOOKUP(V250,Tabulka!$B$4:$Y$239,16,0)=V249,V250,"")</f>
        <v>74</v>
      </c>
      <c r="W252" s="979" t="str">
        <f>IF(VLOOKUP(W250,Tabulka!$B$4:$Y$239,16,0)=W249,W250,"")</f>
        <v/>
      </c>
      <c r="X252" s="979" t="str">
        <f>IF(VLOOKUP(X250,Tabulka!$B$4:$Y$239,16,0)=X249,X250,"")</f>
        <v/>
      </c>
      <c r="Y252" s="979" t="str">
        <f>IF(VLOOKUP(Y250,Tabulka!$B$4:$Y$239,16,0)=Y249,Y250,"")</f>
        <v/>
      </c>
      <c r="Z252" s="980" t="str">
        <f>IF(VLOOKUP(Z250,Tabulka!$B$4:$Y$239,16,0)=Z249,Z250,"")</f>
        <v/>
      </c>
      <c r="AA252" s="978" t="str">
        <f>IF(VLOOKUP(AA250,Tabulka!$B$4:$Y$239,16,0)=AA249,AA250,"")</f>
        <v/>
      </c>
      <c r="AB252" s="979">
        <f>IF(VLOOKUP(AB250,Tabulka!$B$4:$Y$239,16,0)=AB249,AB250,"")</f>
        <v>72</v>
      </c>
      <c r="AC252" s="979" t="str">
        <f>IF(VLOOKUP(AC250,Tabulka!$B$4:$Y$239,16,0)=AC249,AC250,"")</f>
        <v/>
      </c>
      <c r="AD252" s="979" t="str">
        <f>IF(VLOOKUP(AD250,Tabulka!$B$4:$Y$239,16,0)=AD249,AD250,"")</f>
        <v/>
      </c>
      <c r="AE252" s="979" t="str">
        <f>IF(VLOOKUP(AE250,Tabulka!$B$4:$Y$239,16,0)=AE249,AE250,"")</f>
        <v/>
      </c>
      <c r="AF252" s="979" t="str">
        <f>IF(VLOOKUP(AF250,Tabulka!$B$4:$Y$239,16,0)=AF249,AF250,"")</f>
        <v/>
      </c>
      <c r="AG252" s="979" t="str">
        <f>IF(VLOOKUP(AG250,Tabulka!$B$4:$Y$239,16,0)=AG249,AG250,"")</f>
        <v/>
      </c>
      <c r="AH252" s="980" t="str">
        <f>IF(VLOOKUP(AH250,Tabulka!$B$4:$Y$239,16,0)=AH249,AH250,"")</f>
        <v/>
      </c>
      <c r="AI252" s="978">
        <f>IF(VLOOKUP(AI250,Tabulka!$B$4:$Y$239,16,0)=AI249,AI250,"")</f>
        <v>71</v>
      </c>
      <c r="AJ252" s="979" t="str">
        <f>IF(VLOOKUP(AJ250,Tabulka!$B$4:$Y$239,16,0)=AJ249,AJ250,"")</f>
        <v/>
      </c>
      <c r="AK252" s="979" t="str">
        <f>IF(VLOOKUP(AK250,Tabulka!$B$4:$Y$239,16,0)=AK249,AK250,"")</f>
        <v/>
      </c>
      <c r="AL252" s="979" t="str">
        <f>IF(VLOOKUP(AL250,Tabulka!$B$4:$Y$239,16,0)=AL249,AL250,"")</f>
        <v/>
      </c>
      <c r="AM252" s="979" t="str">
        <f>IF(VLOOKUP(AM250,Tabulka!$B$4:$Y$239,16,0)=AM249,AM250,"")</f>
        <v/>
      </c>
      <c r="AN252" s="979" t="str">
        <f>IF(VLOOKUP(AN250,Tabulka!$B$4:$Y$239,16,0)=AN249,AN250,"")</f>
        <v/>
      </c>
      <c r="AO252" s="979" t="str">
        <f>IF(VLOOKUP(AO250,Tabulka!$B$4:$Y$239,16,0)=AO249,AO250,"")</f>
        <v/>
      </c>
      <c r="AP252" s="980" t="str">
        <f>IF(VLOOKUP(AP250,Tabulka!$B$4:$Y$239,16,0)=AP249,AP250,"")</f>
        <v/>
      </c>
      <c r="AQ252" s="978" t="str">
        <f>IF(VLOOKUP(AQ250,Tabulka!$B$4:$Y$239,16,0)=AQ249,AQ250,"")</f>
        <v/>
      </c>
      <c r="AR252" s="979" t="str">
        <f>IF(VLOOKUP(AR250,Tabulka!$B$4:$Y$239,16,0)=AR249,AR250,"")</f>
        <v/>
      </c>
      <c r="AS252" s="979" t="str">
        <f>IF(VLOOKUP(AS250,Tabulka!$B$4:$Y$239,16,0)=AS249,AS250,"")</f>
        <v/>
      </c>
      <c r="AT252" s="979" t="str">
        <f>IF(VLOOKUP(AT250,Tabulka!$B$4:$Y$239,16,0)=AT249,AT250,"")</f>
        <v/>
      </c>
      <c r="AU252" s="979" t="str">
        <f>IF(VLOOKUP(AU250,Tabulka!$B$4:$Y$239,16,0)=AU249,AU250,"")</f>
        <v/>
      </c>
      <c r="AV252" s="979" t="str">
        <f>IF(VLOOKUP(AV250,Tabulka!$B$4:$Y$239,16,0)=AV249,AV250,"")</f>
        <v/>
      </c>
      <c r="AW252" s="979" t="str">
        <f>IF(VLOOKUP(AW250,Tabulka!$B$4:$Y$239,16,0)=AW249,AW250,"")</f>
        <v/>
      </c>
      <c r="AX252" s="980" t="str">
        <f>IF(VLOOKUP(AX250,Tabulka!$B$4:$Y$239,16,0)=AX249,AX250,"")</f>
        <v/>
      </c>
      <c r="AY252" s="978" t="str">
        <f>IF(VLOOKUP(AY250,Tabulka!$B$4:$Y$239,16,0)=AY249,AY250,"")</f>
        <v/>
      </c>
      <c r="AZ252" s="979" t="str">
        <f>IF(VLOOKUP(AZ250,Tabulka!$B$4:$Y$239,16,0)=AZ249,AZ250,"")</f>
        <v/>
      </c>
      <c r="BA252" s="979" t="str">
        <f>IF(VLOOKUP(BA250,Tabulka!$B$4:$Y$239,16,0)=BA249,BA250,"")</f>
        <v/>
      </c>
      <c r="BB252" s="979" t="str">
        <f>IF(VLOOKUP(BB250,Tabulka!$B$4:$Y$239,16,0)=BB249,BB250,"")</f>
        <v/>
      </c>
      <c r="BC252" s="979" t="str">
        <f>IF(VLOOKUP(BC250,Tabulka!$B$4:$Y$239,16,0)=BC249,BC250,"")</f>
        <v/>
      </c>
      <c r="BD252" s="979" t="str">
        <f>IF(VLOOKUP(BD250,Tabulka!$B$4:$Y$239,16,0)=BD249,BD250,"")</f>
        <v/>
      </c>
      <c r="BE252" s="979" t="str">
        <f>IF(VLOOKUP(BE250,Tabulka!$B$4:$Y$239,16,0)=BE249,BE250,"")</f>
        <v/>
      </c>
      <c r="BF252" s="980" t="str">
        <f>IF(VLOOKUP(BF250,Tabulka!$B$4:$Y$239,16,0)=BF249,BF250,"")</f>
        <v/>
      </c>
      <c r="BG252" s="978" t="str">
        <f>IF(VLOOKUP(BG250,Tabulka!$B$4:$Y$239,16,0)=BG249,BG250,"")</f>
        <v/>
      </c>
      <c r="BH252" s="979" t="str">
        <f>IF(VLOOKUP(BH250,Tabulka!$B$4:$Y$239,16,0)=BH249,BH250,"")</f>
        <v/>
      </c>
      <c r="BI252" s="979" t="str">
        <f>IF(VLOOKUP(BI250,Tabulka!$B$4:$Y$239,16,0)=BI249,BI250,"")</f>
        <v/>
      </c>
      <c r="BJ252" s="979" t="str">
        <f>IF(VLOOKUP(BJ250,Tabulka!$B$4:$Y$239,16,0)=BJ249,BJ250,"")</f>
        <v/>
      </c>
      <c r="BK252" s="979" t="str">
        <f>IF(VLOOKUP(BK250,Tabulka!$B$4:$Y$239,16,0)=BK249,BK250,"")</f>
        <v/>
      </c>
      <c r="BL252" s="979" t="str">
        <f>IF(VLOOKUP(BL250,Tabulka!$B$4:$Y$239,16,0)=BL249,BL250,"")</f>
        <v/>
      </c>
      <c r="BM252" s="979" t="str">
        <f>IF(VLOOKUP(BM250,Tabulka!$B$4:$Y$239,16,0)=BM249,BM250,"")</f>
        <v/>
      </c>
      <c r="BN252" s="980" t="str">
        <f>IF(VLOOKUP(BN250,Tabulka!$B$4:$Y$239,16,0)=BN249,BN250,"")</f>
        <v/>
      </c>
    </row>
    <row r="253" spans="1:66" ht="15.75" x14ac:dyDescent="0.25">
      <c r="A253" s="275" t="s">
        <v>26</v>
      </c>
      <c r="B253" s="276" t="s">
        <v>58</v>
      </c>
      <c r="C253" s="27" t="str">
        <f>IF(C252="","",DSUM('Rozpis zápasů'!$F$1:$O$162,$B253,C251:C252))</f>
        <v/>
      </c>
      <c r="D253" s="6" t="str">
        <f>IF(D252="","",DSUM('Rozpis zápasů'!$F$1:$O$162,$B253,D251:D252))</f>
        <v/>
      </c>
      <c r="E253" s="6">
        <f>IF(E252="","",DSUM('Rozpis zápasů'!$F$1:$O$162,$B253,E251:E252))</f>
        <v>0</v>
      </c>
      <c r="F253" s="6" t="str">
        <f>IF(F252="","",DSUM('Rozpis zápasů'!$F$1:$O$162,$B253,F251:F252))</f>
        <v/>
      </c>
      <c r="G253" s="6" t="str">
        <f>IF(G252="","",DSUM('Rozpis zápasů'!$F$1:$O$162,$B253,G251:G252))</f>
        <v/>
      </c>
      <c r="H253" s="6" t="str">
        <f>IF(H252="","",DSUM('Rozpis zápasů'!$F$1:$O$162,$B253,H251:H252))</f>
        <v/>
      </c>
      <c r="I253" s="6" t="str">
        <f>IF(I252="","",DSUM('Rozpis zápasů'!$F$1:$O$162,$B253,I251:I252))</f>
        <v/>
      </c>
      <c r="J253" s="9" t="str">
        <f>IF(J252="","",DSUM('Rozpis zápasů'!$F$1:$O$162,$B253,J251:J252))</f>
        <v/>
      </c>
      <c r="K253" s="27" t="str">
        <f>IF(K252="","",DSUM('Rozpis zápasů'!$F$1:$O$162,$B253,K251:K252))</f>
        <v/>
      </c>
      <c r="L253" s="6" t="str">
        <f>IF(L252="","",DSUM('Rozpis zápasů'!$F$1:$O$162,$B253,L251:L252))</f>
        <v/>
      </c>
      <c r="M253" s="6" t="str">
        <f>IF(M252="","",DSUM('Rozpis zápasů'!$F$1:$O$162,$B253,M251:M252))</f>
        <v/>
      </c>
      <c r="N253" s="6" t="str">
        <f>IF(N252="","",DSUM('Rozpis zápasů'!$F$1:$O$162,$B253,N251:N252))</f>
        <v/>
      </c>
      <c r="O253" s="6">
        <f>IF(O252="","",DSUM('Rozpis zápasů'!$F$1:$O$162,$B253,O251:O252))</f>
        <v>0</v>
      </c>
      <c r="P253" s="6" t="str">
        <f>IF(P252="","",DSUM('Rozpis zápasů'!$F$1:$O$162,$B253,P251:P252))</f>
        <v/>
      </c>
      <c r="Q253" s="6" t="str">
        <f>IF(Q252="","",DSUM('Rozpis zápasů'!$F$1:$O$162,$B253,Q251:Q252))</f>
        <v/>
      </c>
      <c r="R253" s="9" t="str">
        <f>IF(R252="","",DSUM('Rozpis zápasů'!$F$1:$O$162,$B253,R251:R252))</f>
        <v/>
      </c>
      <c r="S253" s="27" t="str">
        <f>IF(S252="","",DSUM('Rozpis zápasů'!$F$1:$O$162,$B253,S251:S252))</f>
        <v/>
      </c>
      <c r="T253" s="6" t="str">
        <f>IF(T252="","",DSUM('Rozpis zápasů'!$F$1:$O$162,$B253,T251:T252))</f>
        <v/>
      </c>
      <c r="U253" s="6" t="str">
        <f>IF(U252="","",DSUM('Rozpis zápasů'!$F$1:$O$162,$B253,U251:U252))</f>
        <v/>
      </c>
      <c r="V253" s="6">
        <f>IF(V252="","",DSUM('Rozpis zápasů'!$F$1:$O$162,$B253,V251:V252))</f>
        <v>0</v>
      </c>
      <c r="W253" s="6" t="str">
        <f>IF(W252="","",DSUM('Rozpis zápasů'!$F$1:$O$162,$B253,W251:W252))</f>
        <v/>
      </c>
      <c r="X253" s="6" t="str">
        <f>IF(X252="","",DSUM('Rozpis zápasů'!$F$1:$O$162,$B253,X251:X252))</f>
        <v/>
      </c>
      <c r="Y253" s="6" t="str">
        <f>IF(Y252="","",DSUM('Rozpis zápasů'!$F$1:$O$162,$B253,Y251:Y252))</f>
        <v/>
      </c>
      <c r="Z253" s="9" t="str">
        <f>IF(Z252="","",DSUM('Rozpis zápasů'!$F$1:$O$162,$B253,Z251:Z252))</f>
        <v/>
      </c>
      <c r="AA253" s="27" t="str">
        <f>IF(AA252="","",DSUM('Rozpis zápasů'!$F$1:$O$162,$B253,AA251:AA252))</f>
        <v/>
      </c>
      <c r="AB253" s="6">
        <f>IF(AB252="","",DSUM('Rozpis zápasů'!$F$1:$O$162,$B253,AB251:AB252))</f>
        <v>0</v>
      </c>
      <c r="AC253" s="6" t="str">
        <f>IF(AC252="","",DSUM('Rozpis zápasů'!$F$1:$O$162,$B253,AC251:AC252))</f>
        <v/>
      </c>
      <c r="AD253" s="6" t="str">
        <f>IF(AD252="","",DSUM('Rozpis zápasů'!$F$1:$O$162,$B253,AD251:AD252))</f>
        <v/>
      </c>
      <c r="AE253" s="6" t="str">
        <f>IF(AE252="","",DSUM('Rozpis zápasů'!$F$1:$O$162,$B253,AE251:AE252))</f>
        <v/>
      </c>
      <c r="AF253" s="6" t="str">
        <f>IF(AF252="","",DSUM('Rozpis zápasů'!$F$1:$O$162,$B253,AF251:AF252))</f>
        <v/>
      </c>
      <c r="AG253" s="6" t="str">
        <f>IF(AG252="","",DSUM('Rozpis zápasů'!$F$1:$O$162,$B253,AG251:AG252))</f>
        <v/>
      </c>
      <c r="AH253" s="9" t="str">
        <f>IF(AH252="","",DSUM('Rozpis zápasů'!$F$1:$O$162,$B253,AH251:AH252))</f>
        <v/>
      </c>
      <c r="AI253" s="27">
        <f>IF(AI252="","",DSUM('Rozpis zápasů'!$F$1:$O$162,$B253,AI251:AI252))</f>
        <v>0</v>
      </c>
      <c r="AJ253" s="6" t="str">
        <f>IF(AJ252="","",DSUM('Rozpis zápasů'!$F$1:$O$162,$B253,AJ251:AJ252))</f>
        <v/>
      </c>
      <c r="AK253" s="6" t="str">
        <f>IF(AK252="","",DSUM('Rozpis zápasů'!$F$1:$O$162,$B253,AK251:AK252))</f>
        <v/>
      </c>
      <c r="AL253" s="6" t="str">
        <f>IF(AL252="","",DSUM('Rozpis zápasů'!$F$1:$O$162,$B253,AL251:AL252))</f>
        <v/>
      </c>
      <c r="AM253" s="6" t="str">
        <f>IF(AM252="","",DSUM('Rozpis zápasů'!$F$1:$O$162,$B253,AM251:AM252))</f>
        <v/>
      </c>
      <c r="AN253" s="6" t="str">
        <f>IF(AN252="","",DSUM('Rozpis zápasů'!$F$1:$O$162,$B253,AN251:AN252))</f>
        <v/>
      </c>
      <c r="AO253" s="6" t="str">
        <f>IF(AO252="","",DSUM('Rozpis zápasů'!$F$1:$O$162,$B253,AO251:AO252))</f>
        <v/>
      </c>
      <c r="AP253" s="9" t="str">
        <f>IF(AP252="","",DSUM('Rozpis zápasů'!$F$1:$O$162,$B253,AP251:AP252))</f>
        <v/>
      </c>
      <c r="AQ253" s="27" t="str">
        <f>IF(AQ252="","",DSUM('Rozpis zápasů'!$F$1:$O$162,$B253,AQ251:AQ252))</f>
        <v/>
      </c>
      <c r="AR253" s="6" t="str">
        <f>IF(AR252="","",DSUM('Rozpis zápasů'!$F$1:$O$162,$B253,AR251:AR252))</f>
        <v/>
      </c>
      <c r="AS253" s="6" t="str">
        <f>IF(AS252="","",DSUM('Rozpis zápasů'!$F$1:$O$162,$B253,AS251:AS252))</f>
        <v/>
      </c>
      <c r="AT253" s="6" t="str">
        <f>IF(AT252="","",DSUM('Rozpis zápasů'!$F$1:$O$162,$B253,AT251:AT252))</f>
        <v/>
      </c>
      <c r="AU253" s="6" t="str">
        <f>IF(AU252="","",DSUM('Rozpis zápasů'!$F$1:$O$162,$B253,AU251:AU252))</f>
        <v/>
      </c>
      <c r="AV253" s="6" t="str">
        <f>IF(AV252="","",DSUM('Rozpis zápasů'!$F$1:$O$162,$B253,AV251:AV252))</f>
        <v/>
      </c>
      <c r="AW253" s="6" t="str">
        <f>IF(AW252="","",DSUM('Rozpis zápasů'!$F$1:$O$162,$B253,AW251:AW252))</f>
        <v/>
      </c>
      <c r="AX253" s="9" t="str">
        <f>IF(AX252="","",DSUM('Rozpis zápasů'!$F$1:$O$162,$B253,AX251:AX252))</f>
        <v/>
      </c>
      <c r="AY253" s="27" t="str">
        <f>IF(AY252="","",DSUM('Rozpis zápasů'!$F$1:$O$162,$B253,AY251:AY252))</f>
        <v/>
      </c>
      <c r="AZ253" s="6" t="str">
        <f>IF(AZ252="","",DSUM('Rozpis zápasů'!$F$1:$O$162,$B253,AZ251:AZ252))</f>
        <v/>
      </c>
      <c r="BA253" s="6" t="str">
        <f>IF(BA252="","",DSUM('Rozpis zápasů'!$F$1:$O$162,$B253,BA251:BA252))</f>
        <v/>
      </c>
      <c r="BB253" s="6" t="str">
        <f>IF(BB252="","",DSUM('Rozpis zápasů'!$F$1:$O$162,$B253,BB251:BB252))</f>
        <v/>
      </c>
      <c r="BC253" s="6" t="str">
        <f>IF(BC252="","",DSUM('Rozpis zápasů'!$F$1:$O$162,$B253,BC251:BC252))</f>
        <v/>
      </c>
      <c r="BD253" s="6" t="str">
        <f>IF(BD252="","",DSUM('Rozpis zápasů'!$F$1:$O$162,$B253,BD251:BD252))</f>
        <v/>
      </c>
      <c r="BE253" s="6" t="str">
        <f>IF(BE252="","",DSUM('Rozpis zápasů'!$F$1:$O$162,$B253,BE251:BE252))</f>
        <v/>
      </c>
      <c r="BF253" s="9" t="str">
        <f>IF(BF252="","",DSUM('Rozpis zápasů'!$F$1:$O$162,$B253,BF251:BF252))</f>
        <v/>
      </c>
      <c r="BG253" s="27" t="str">
        <f>IF(BG252="","",DSUM('Rozpis zápasů'!$F$1:$O$162,$B253,BG251:BG252))</f>
        <v/>
      </c>
      <c r="BH253" s="6" t="str">
        <f>IF(BH252="","",DSUM('Rozpis zápasů'!$F$1:$O$162,$B253,BH251:BH252))</f>
        <v/>
      </c>
      <c r="BI253" s="6" t="str">
        <f>IF(BI252="","",DSUM('Rozpis zápasů'!$F$1:$O$162,$B253,BI251:BI252))</f>
        <v/>
      </c>
      <c r="BJ253" s="6" t="str">
        <f>IF(BJ252="","",DSUM('Rozpis zápasů'!$F$1:$O$162,$B253,BJ251:BJ252))</f>
        <v/>
      </c>
      <c r="BK253" s="6" t="str">
        <f>IF(BK252="","",DSUM('Rozpis zápasů'!$F$1:$O$162,$B253,BK251:BK252))</f>
        <v/>
      </c>
      <c r="BL253" s="6" t="str">
        <f>IF(BL252="","",DSUM('Rozpis zápasů'!$F$1:$O$162,$B253,BL251:BL252))</f>
        <v/>
      </c>
      <c r="BM253" s="6" t="str">
        <f>IF(BM252="","",DSUM('Rozpis zápasů'!$F$1:$O$162,$B253,BM251:BM252))</f>
        <v/>
      </c>
      <c r="BN253" s="9" t="str">
        <f>IF(BN252="","",DSUM('Rozpis zápasů'!$F$1:$O$162,$B253,BN251:BN252))</f>
        <v/>
      </c>
    </row>
    <row r="254" spans="1:66" ht="15.75" x14ac:dyDescent="0.25">
      <c r="A254" s="275" t="s">
        <v>28</v>
      </c>
      <c r="B254" s="276" t="s">
        <v>20</v>
      </c>
      <c r="C254" s="27" t="str">
        <f>IF(C252="","",DSUM('Rozpis zápasů'!$F$1:$O$162,$B254,C251:C252))</f>
        <v/>
      </c>
      <c r="D254" s="6" t="str">
        <f>IF(D252="","",DSUM('Rozpis zápasů'!$F$1:$O$162,$B254,D251:D252))</f>
        <v/>
      </c>
      <c r="E254" s="6">
        <f>IF(E252="","",DSUM('Rozpis zápasů'!$F$1:$O$162,$B254,E251:E252))</f>
        <v>0</v>
      </c>
      <c r="F254" s="6" t="str">
        <f>IF(F252="","",DSUM('Rozpis zápasů'!$F$1:$O$162,$B254,F251:F252))</f>
        <v/>
      </c>
      <c r="G254" s="6" t="str">
        <f>IF(G252="","",DSUM('Rozpis zápasů'!$F$1:$O$162,$B254,G251:G252))</f>
        <v/>
      </c>
      <c r="H254" s="6" t="str">
        <f>IF(H252="","",DSUM('Rozpis zápasů'!$F$1:$O$162,$B254,H251:H252))</f>
        <v/>
      </c>
      <c r="I254" s="6" t="str">
        <f>IF(I252="","",DSUM('Rozpis zápasů'!$F$1:$O$162,$B254,I251:I252))</f>
        <v/>
      </c>
      <c r="J254" s="9" t="str">
        <f>IF(J252="","",DSUM('Rozpis zápasů'!$F$1:$O$162,$B254,J251:J252))</f>
        <v/>
      </c>
      <c r="K254" s="27" t="str">
        <f>IF(K252="","",DSUM('Rozpis zápasů'!$F$1:$O$162,$B254,K251:K252))</f>
        <v/>
      </c>
      <c r="L254" s="6" t="str">
        <f>IF(L252="","",DSUM('Rozpis zápasů'!$F$1:$O$162,$B254,L251:L252))</f>
        <v/>
      </c>
      <c r="M254" s="6" t="str">
        <f>IF(M252="","",DSUM('Rozpis zápasů'!$F$1:$O$162,$B254,M251:M252))</f>
        <v/>
      </c>
      <c r="N254" s="6" t="str">
        <f>IF(N252="","",DSUM('Rozpis zápasů'!$F$1:$O$162,$B254,N251:N252))</f>
        <v/>
      </c>
      <c r="O254" s="6">
        <f>IF(O252="","",DSUM('Rozpis zápasů'!$F$1:$O$162,$B254,O251:O252))</f>
        <v>0</v>
      </c>
      <c r="P254" s="6" t="str">
        <f>IF(P252="","",DSUM('Rozpis zápasů'!$F$1:$O$162,$B254,P251:P252))</f>
        <v/>
      </c>
      <c r="Q254" s="6" t="str">
        <f>IF(Q252="","",DSUM('Rozpis zápasů'!$F$1:$O$162,$B254,Q251:Q252))</f>
        <v/>
      </c>
      <c r="R254" s="9" t="str">
        <f>IF(R252="","",DSUM('Rozpis zápasů'!$F$1:$O$162,$B254,R251:R252))</f>
        <v/>
      </c>
      <c r="S254" s="27" t="str">
        <f>IF(S252="","",DSUM('Rozpis zápasů'!$F$1:$O$162,$B254,S251:S252))</f>
        <v/>
      </c>
      <c r="T254" s="6" t="str">
        <f>IF(T252="","",DSUM('Rozpis zápasů'!$F$1:$O$162,$B254,T251:T252))</f>
        <v/>
      </c>
      <c r="U254" s="6" t="str">
        <f>IF(U252="","",DSUM('Rozpis zápasů'!$F$1:$O$162,$B254,U251:U252))</f>
        <v/>
      </c>
      <c r="V254" s="6">
        <f>IF(V252="","",DSUM('Rozpis zápasů'!$F$1:$O$162,$B254,V251:V252))</f>
        <v>0</v>
      </c>
      <c r="W254" s="6" t="str">
        <f>IF(W252="","",DSUM('Rozpis zápasů'!$F$1:$O$162,$B254,W251:W252))</f>
        <v/>
      </c>
      <c r="X254" s="6" t="str">
        <f>IF(X252="","",DSUM('Rozpis zápasů'!$F$1:$O$162,$B254,X251:X252))</f>
        <v/>
      </c>
      <c r="Y254" s="6" t="str">
        <f>IF(Y252="","",DSUM('Rozpis zápasů'!$F$1:$O$162,$B254,Y251:Y252))</f>
        <v/>
      </c>
      <c r="Z254" s="9" t="str">
        <f>IF(Z252="","",DSUM('Rozpis zápasů'!$F$1:$O$162,$B254,Z251:Z252))</f>
        <v/>
      </c>
      <c r="AA254" s="27" t="str">
        <f>IF(AA252="","",DSUM('Rozpis zápasů'!$F$1:$O$162,$B254,AA251:AA252))</f>
        <v/>
      </c>
      <c r="AB254" s="6">
        <f>IF(AB252="","",DSUM('Rozpis zápasů'!$F$1:$O$162,$B254,AB251:AB252))</f>
        <v>0</v>
      </c>
      <c r="AC254" s="6" t="str">
        <f>IF(AC252="","",DSUM('Rozpis zápasů'!$F$1:$O$162,$B254,AC251:AC252))</f>
        <v/>
      </c>
      <c r="AD254" s="6" t="str">
        <f>IF(AD252="","",DSUM('Rozpis zápasů'!$F$1:$O$162,$B254,AD251:AD252))</f>
        <v/>
      </c>
      <c r="AE254" s="6" t="str">
        <f>IF(AE252="","",DSUM('Rozpis zápasů'!$F$1:$O$162,$B254,AE251:AE252))</f>
        <v/>
      </c>
      <c r="AF254" s="6" t="str">
        <f>IF(AF252="","",DSUM('Rozpis zápasů'!$F$1:$O$162,$B254,AF251:AF252))</f>
        <v/>
      </c>
      <c r="AG254" s="6" t="str">
        <f>IF(AG252="","",DSUM('Rozpis zápasů'!$F$1:$O$162,$B254,AG251:AG252))</f>
        <v/>
      </c>
      <c r="AH254" s="9" t="str">
        <f>IF(AH252="","",DSUM('Rozpis zápasů'!$F$1:$O$162,$B254,AH251:AH252))</f>
        <v/>
      </c>
      <c r="AI254" s="27">
        <f>IF(AI252="","",DSUM('Rozpis zápasů'!$F$1:$O$162,$B254,AI251:AI252))</f>
        <v>0</v>
      </c>
      <c r="AJ254" s="6" t="str">
        <f>IF(AJ252="","",DSUM('Rozpis zápasů'!$F$1:$O$162,$B254,AJ251:AJ252))</f>
        <v/>
      </c>
      <c r="AK254" s="6" t="str">
        <f>IF(AK252="","",DSUM('Rozpis zápasů'!$F$1:$O$162,$B254,AK251:AK252))</f>
        <v/>
      </c>
      <c r="AL254" s="6" t="str">
        <f>IF(AL252="","",DSUM('Rozpis zápasů'!$F$1:$O$162,$B254,AL251:AL252))</f>
        <v/>
      </c>
      <c r="AM254" s="6" t="str">
        <f>IF(AM252="","",DSUM('Rozpis zápasů'!$F$1:$O$162,$B254,AM251:AM252))</f>
        <v/>
      </c>
      <c r="AN254" s="6" t="str">
        <f>IF(AN252="","",DSUM('Rozpis zápasů'!$F$1:$O$162,$B254,AN251:AN252))</f>
        <v/>
      </c>
      <c r="AO254" s="6" t="str">
        <f>IF(AO252="","",DSUM('Rozpis zápasů'!$F$1:$O$162,$B254,AO251:AO252))</f>
        <v/>
      </c>
      <c r="AP254" s="9" t="str">
        <f>IF(AP252="","",DSUM('Rozpis zápasů'!$F$1:$O$162,$B254,AP251:AP252))</f>
        <v/>
      </c>
      <c r="AQ254" s="27" t="str">
        <f>IF(AQ252="","",DSUM('Rozpis zápasů'!$F$1:$O$162,$B254,AQ251:AQ252))</f>
        <v/>
      </c>
      <c r="AR254" s="6" t="str">
        <f>IF(AR252="","",DSUM('Rozpis zápasů'!$F$1:$O$162,$B254,AR251:AR252))</f>
        <v/>
      </c>
      <c r="AS254" s="6" t="str">
        <f>IF(AS252="","",DSUM('Rozpis zápasů'!$F$1:$O$162,$B254,AS251:AS252))</f>
        <v/>
      </c>
      <c r="AT254" s="6" t="str">
        <f>IF(AT252="","",DSUM('Rozpis zápasů'!$F$1:$O$162,$B254,AT251:AT252))</f>
        <v/>
      </c>
      <c r="AU254" s="6" t="str">
        <f>IF(AU252="","",DSUM('Rozpis zápasů'!$F$1:$O$162,$B254,AU251:AU252))</f>
        <v/>
      </c>
      <c r="AV254" s="6" t="str">
        <f>IF(AV252="","",DSUM('Rozpis zápasů'!$F$1:$O$162,$B254,AV251:AV252))</f>
        <v/>
      </c>
      <c r="AW254" s="6" t="str">
        <f>IF(AW252="","",DSUM('Rozpis zápasů'!$F$1:$O$162,$B254,AW251:AW252))</f>
        <v/>
      </c>
      <c r="AX254" s="9" t="str">
        <f>IF(AX252="","",DSUM('Rozpis zápasů'!$F$1:$O$162,$B254,AX251:AX252))</f>
        <v/>
      </c>
      <c r="AY254" s="27" t="str">
        <f>IF(AY252="","",DSUM('Rozpis zápasů'!$F$1:$O$162,$B254,AY251:AY252))</f>
        <v/>
      </c>
      <c r="AZ254" s="6" t="str">
        <f>IF(AZ252="","",DSUM('Rozpis zápasů'!$F$1:$O$162,$B254,AZ251:AZ252))</f>
        <v/>
      </c>
      <c r="BA254" s="6" t="str">
        <f>IF(BA252="","",DSUM('Rozpis zápasů'!$F$1:$O$162,$B254,BA251:BA252))</f>
        <v/>
      </c>
      <c r="BB254" s="6" t="str">
        <f>IF(BB252="","",DSUM('Rozpis zápasů'!$F$1:$O$162,$B254,BB251:BB252))</f>
        <v/>
      </c>
      <c r="BC254" s="6" t="str">
        <f>IF(BC252="","",DSUM('Rozpis zápasů'!$F$1:$O$162,$B254,BC251:BC252))</f>
        <v/>
      </c>
      <c r="BD254" s="6" t="str">
        <f>IF(BD252="","",DSUM('Rozpis zápasů'!$F$1:$O$162,$B254,BD251:BD252))</f>
        <v/>
      </c>
      <c r="BE254" s="6" t="str">
        <f>IF(BE252="","",DSUM('Rozpis zápasů'!$F$1:$O$162,$B254,BE251:BE252))</f>
        <v/>
      </c>
      <c r="BF254" s="9" t="str">
        <f>IF(BF252="","",DSUM('Rozpis zápasů'!$F$1:$O$162,$B254,BF251:BF252))</f>
        <v/>
      </c>
      <c r="BG254" s="27" t="str">
        <f>IF(BG252="","",DSUM('Rozpis zápasů'!$F$1:$O$162,$B254,BG251:BG252))</f>
        <v/>
      </c>
      <c r="BH254" s="6" t="str">
        <f>IF(BH252="","",DSUM('Rozpis zápasů'!$F$1:$O$162,$B254,BH251:BH252))</f>
        <v/>
      </c>
      <c r="BI254" s="6" t="str">
        <f>IF(BI252="","",DSUM('Rozpis zápasů'!$F$1:$O$162,$B254,BI251:BI252))</f>
        <v/>
      </c>
      <c r="BJ254" s="6" t="str">
        <f>IF(BJ252="","",DSUM('Rozpis zápasů'!$F$1:$O$162,$B254,BJ251:BJ252))</f>
        <v/>
      </c>
      <c r="BK254" s="6" t="str">
        <f>IF(BK252="","",DSUM('Rozpis zápasů'!$F$1:$O$162,$B254,BK251:BK252))</f>
        <v/>
      </c>
      <c r="BL254" s="6" t="str">
        <f>IF(BL252="","",DSUM('Rozpis zápasů'!$F$1:$O$162,$B254,BL251:BL252))</f>
        <v/>
      </c>
      <c r="BM254" s="6" t="str">
        <f>IF(BM252="","",DSUM('Rozpis zápasů'!$F$1:$O$162,$B254,BM251:BM252))</f>
        <v/>
      </c>
      <c r="BN254" s="9" t="str">
        <f>IF(BN252="","",DSUM('Rozpis zápasů'!$F$1:$O$162,$B254,BN251:BN252))</f>
        <v/>
      </c>
    </row>
    <row r="255" spans="1:66" ht="16.5" thickBot="1" x14ac:dyDescent="0.3">
      <c r="A255" s="277" t="s">
        <v>30</v>
      </c>
      <c r="B255" s="278" t="s">
        <v>21</v>
      </c>
      <c r="C255" s="13" t="str">
        <f>IF(C252="","",DSUM('Rozpis zápasů'!$F$1:$O$162,$B255,C251:C252))</f>
        <v/>
      </c>
      <c r="D255" s="10" t="str">
        <f>IF(D252="","",DSUM('Rozpis zápasů'!$F$1:$O$162,$B255,D251:D252))</f>
        <v/>
      </c>
      <c r="E255" s="10">
        <f>IF(E252="","",DSUM('Rozpis zápasů'!$F$1:$O$162,$B255,E251:E252))</f>
        <v>0</v>
      </c>
      <c r="F255" s="10" t="str">
        <f>IF(F252="","",DSUM('Rozpis zápasů'!$F$1:$O$162,$B255,F251:F252))</f>
        <v/>
      </c>
      <c r="G255" s="10" t="str">
        <f>IF(G252="","",DSUM('Rozpis zápasů'!$F$1:$O$162,$B255,G251:G252))</f>
        <v/>
      </c>
      <c r="H255" s="10" t="str">
        <f>IF(H252="","",DSUM('Rozpis zápasů'!$F$1:$O$162,$B255,H251:H252))</f>
        <v/>
      </c>
      <c r="I255" s="10" t="str">
        <f>IF(I252="","",DSUM('Rozpis zápasů'!$F$1:$O$162,$B255,I251:I252))</f>
        <v/>
      </c>
      <c r="J255" s="11" t="str">
        <f>IF(J252="","",DSUM('Rozpis zápasů'!$F$1:$O$162,$B255,J251:J252))</f>
        <v/>
      </c>
      <c r="K255" s="13" t="str">
        <f>IF(K252="","",DSUM('Rozpis zápasů'!$F$1:$O$162,$B255,K251:K252))</f>
        <v/>
      </c>
      <c r="L255" s="10" t="str">
        <f>IF(L252="","",DSUM('Rozpis zápasů'!$F$1:$O$162,$B255,L251:L252))</f>
        <v/>
      </c>
      <c r="M255" s="10" t="str">
        <f>IF(M252="","",DSUM('Rozpis zápasů'!$F$1:$O$162,$B255,M251:M252))</f>
        <v/>
      </c>
      <c r="N255" s="10" t="str">
        <f>IF(N252="","",DSUM('Rozpis zápasů'!$F$1:$O$162,$B255,N251:N252))</f>
        <v/>
      </c>
      <c r="O255" s="10">
        <f>IF(O252="","",DSUM('Rozpis zápasů'!$F$1:$O$162,$B255,O251:O252))</f>
        <v>0</v>
      </c>
      <c r="P255" s="10" t="str">
        <f>IF(P252="","",DSUM('Rozpis zápasů'!$F$1:$O$162,$B255,P251:P252))</f>
        <v/>
      </c>
      <c r="Q255" s="10" t="str">
        <f>IF(Q252="","",DSUM('Rozpis zápasů'!$F$1:$O$162,$B255,Q251:Q252))</f>
        <v/>
      </c>
      <c r="R255" s="11" t="str">
        <f>IF(R252="","",DSUM('Rozpis zápasů'!$F$1:$O$162,$B255,R251:R252))</f>
        <v/>
      </c>
      <c r="S255" s="13" t="str">
        <f>IF(S252="","",DSUM('Rozpis zápasů'!$F$1:$O$162,$B255,S251:S252))</f>
        <v/>
      </c>
      <c r="T255" s="10" t="str">
        <f>IF(T252="","",DSUM('Rozpis zápasů'!$F$1:$O$162,$B255,T251:T252))</f>
        <v/>
      </c>
      <c r="U255" s="10" t="str">
        <f>IF(U252="","",DSUM('Rozpis zápasů'!$F$1:$O$162,$B255,U251:U252))</f>
        <v/>
      </c>
      <c r="V255" s="10">
        <f>IF(V252="","",DSUM('Rozpis zápasů'!$F$1:$O$162,$B255,V251:V252))</f>
        <v>0</v>
      </c>
      <c r="W255" s="10" t="str">
        <f>IF(W252="","",DSUM('Rozpis zápasů'!$F$1:$O$162,$B255,W251:W252))</f>
        <v/>
      </c>
      <c r="X255" s="10" t="str">
        <f>IF(X252="","",DSUM('Rozpis zápasů'!$F$1:$O$162,$B255,X251:X252))</f>
        <v/>
      </c>
      <c r="Y255" s="10" t="str">
        <f>IF(Y252="","",DSUM('Rozpis zápasů'!$F$1:$O$162,$B255,Y251:Y252))</f>
        <v/>
      </c>
      <c r="Z255" s="11" t="str">
        <f>IF(Z252="","",DSUM('Rozpis zápasů'!$F$1:$O$162,$B255,Z251:Z252))</f>
        <v/>
      </c>
      <c r="AA255" s="13" t="str">
        <f>IF(AA252="","",DSUM('Rozpis zápasů'!$F$1:$O$162,$B255,AA251:AA252))</f>
        <v/>
      </c>
      <c r="AB255" s="10">
        <f>IF(AB252="","",DSUM('Rozpis zápasů'!$F$1:$O$162,$B255,AB251:AB252))</f>
        <v>0</v>
      </c>
      <c r="AC255" s="10" t="str">
        <f>IF(AC252="","",DSUM('Rozpis zápasů'!$F$1:$O$162,$B255,AC251:AC252))</f>
        <v/>
      </c>
      <c r="AD255" s="10" t="str">
        <f>IF(AD252="","",DSUM('Rozpis zápasů'!$F$1:$O$162,$B255,AD251:AD252))</f>
        <v/>
      </c>
      <c r="AE255" s="10" t="str">
        <f>IF(AE252="","",DSUM('Rozpis zápasů'!$F$1:$O$162,$B255,AE251:AE252))</f>
        <v/>
      </c>
      <c r="AF255" s="10" t="str">
        <f>IF(AF252="","",DSUM('Rozpis zápasů'!$F$1:$O$162,$B255,AF251:AF252))</f>
        <v/>
      </c>
      <c r="AG255" s="10" t="str">
        <f>IF(AG252="","",DSUM('Rozpis zápasů'!$F$1:$O$162,$B255,AG251:AG252))</f>
        <v/>
      </c>
      <c r="AH255" s="11" t="str">
        <f>IF(AH252="","",DSUM('Rozpis zápasů'!$F$1:$O$162,$B255,AH251:AH252))</f>
        <v/>
      </c>
      <c r="AI255" s="13">
        <f>IF(AI252="","",DSUM('Rozpis zápasů'!$F$1:$O$162,$B255,AI251:AI252))</f>
        <v>0</v>
      </c>
      <c r="AJ255" s="10" t="str">
        <f>IF(AJ252="","",DSUM('Rozpis zápasů'!$F$1:$O$162,$B255,AJ251:AJ252))</f>
        <v/>
      </c>
      <c r="AK255" s="10" t="str">
        <f>IF(AK252="","",DSUM('Rozpis zápasů'!$F$1:$O$162,$B255,AK251:AK252))</f>
        <v/>
      </c>
      <c r="AL255" s="10" t="str">
        <f>IF(AL252="","",DSUM('Rozpis zápasů'!$F$1:$O$162,$B255,AL251:AL252))</f>
        <v/>
      </c>
      <c r="AM255" s="10" t="str">
        <f>IF(AM252="","",DSUM('Rozpis zápasů'!$F$1:$O$162,$B255,AM251:AM252))</f>
        <v/>
      </c>
      <c r="AN255" s="10" t="str">
        <f>IF(AN252="","",DSUM('Rozpis zápasů'!$F$1:$O$162,$B255,AN251:AN252))</f>
        <v/>
      </c>
      <c r="AO255" s="10" t="str">
        <f>IF(AO252="","",DSUM('Rozpis zápasů'!$F$1:$O$162,$B255,AO251:AO252))</f>
        <v/>
      </c>
      <c r="AP255" s="11" t="str">
        <f>IF(AP252="","",DSUM('Rozpis zápasů'!$F$1:$O$162,$B255,AP251:AP252))</f>
        <v/>
      </c>
      <c r="AQ255" s="13" t="str">
        <f>IF(AQ252="","",DSUM('Rozpis zápasů'!$F$1:$O$162,$B255,AQ251:AQ252))</f>
        <v/>
      </c>
      <c r="AR255" s="10" t="str">
        <f>IF(AR252="","",DSUM('Rozpis zápasů'!$F$1:$O$162,$B255,AR251:AR252))</f>
        <v/>
      </c>
      <c r="AS255" s="10" t="str">
        <f>IF(AS252="","",DSUM('Rozpis zápasů'!$F$1:$O$162,$B255,AS251:AS252))</f>
        <v/>
      </c>
      <c r="AT255" s="10" t="str">
        <f>IF(AT252="","",DSUM('Rozpis zápasů'!$F$1:$O$162,$B255,AT251:AT252))</f>
        <v/>
      </c>
      <c r="AU255" s="10" t="str">
        <f>IF(AU252="","",DSUM('Rozpis zápasů'!$F$1:$O$162,$B255,AU251:AU252))</f>
        <v/>
      </c>
      <c r="AV255" s="10" t="str">
        <f>IF(AV252="","",DSUM('Rozpis zápasů'!$F$1:$O$162,$B255,AV251:AV252))</f>
        <v/>
      </c>
      <c r="AW255" s="10" t="str">
        <f>IF(AW252="","",DSUM('Rozpis zápasů'!$F$1:$O$162,$B255,AW251:AW252))</f>
        <v/>
      </c>
      <c r="AX255" s="11" t="str">
        <f>IF(AX252="","",DSUM('Rozpis zápasů'!$F$1:$O$162,$B255,AX251:AX252))</f>
        <v/>
      </c>
      <c r="AY255" s="13" t="str">
        <f>IF(AY252="","",DSUM('Rozpis zápasů'!$F$1:$O$162,$B255,AY251:AY252))</f>
        <v/>
      </c>
      <c r="AZ255" s="10" t="str">
        <f>IF(AZ252="","",DSUM('Rozpis zápasů'!$F$1:$O$162,$B255,AZ251:AZ252))</f>
        <v/>
      </c>
      <c r="BA255" s="10" t="str">
        <f>IF(BA252="","",DSUM('Rozpis zápasů'!$F$1:$O$162,$B255,BA251:BA252))</f>
        <v/>
      </c>
      <c r="BB255" s="10" t="str">
        <f>IF(BB252="","",DSUM('Rozpis zápasů'!$F$1:$O$162,$B255,BB251:BB252))</f>
        <v/>
      </c>
      <c r="BC255" s="10" t="str">
        <f>IF(BC252="","",DSUM('Rozpis zápasů'!$F$1:$O$162,$B255,BC251:BC252))</f>
        <v/>
      </c>
      <c r="BD255" s="10" t="str">
        <f>IF(BD252="","",DSUM('Rozpis zápasů'!$F$1:$O$162,$B255,BD251:BD252))</f>
        <v/>
      </c>
      <c r="BE255" s="10" t="str">
        <f>IF(BE252="","",DSUM('Rozpis zápasů'!$F$1:$O$162,$B255,BE251:BE252))</f>
        <v/>
      </c>
      <c r="BF255" s="11" t="str">
        <f>IF(BF252="","",DSUM('Rozpis zápasů'!$F$1:$O$162,$B255,BF251:BF252))</f>
        <v/>
      </c>
      <c r="BG255" s="13" t="str">
        <f>IF(BG252="","",DSUM('Rozpis zápasů'!$F$1:$O$162,$B255,BG251:BG252))</f>
        <v/>
      </c>
      <c r="BH255" s="10" t="str">
        <f>IF(BH252="","",DSUM('Rozpis zápasů'!$F$1:$O$162,$B255,BH251:BH252))</f>
        <v/>
      </c>
      <c r="BI255" s="10" t="str">
        <f>IF(BI252="","",DSUM('Rozpis zápasů'!$F$1:$O$162,$B255,BI251:BI252))</f>
        <v/>
      </c>
      <c r="BJ255" s="10" t="str">
        <f>IF(BJ252="","",DSUM('Rozpis zápasů'!$F$1:$O$162,$B255,BJ251:BJ252))</f>
        <v/>
      </c>
      <c r="BK255" s="10" t="str">
        <f>IF(BK252="","",DSUM('Rozpis zápasů'!$F$1:$O$162,$B255,BK251:BK252))</f>
        <v/>
      </c>
      <c r="BL255" s="10" t="str">
        <f>IF(BL252="","",DSUM('Rozpis zápasů'!$F$1:$O$162,$B255,BL251:BL252))</f>
        <v/>
      </c>
      <c r="BM255" s="10" t="str">
        <f>IF(BM252="","",DSUM('Rozpis zápasů'!$F$1:$O$162,$B255,BM251:BM252))</f>
        <v/>
      </c>
      <c r="BN255" s="11" t="str">
        <f>IF(BN252="","",DSUM('Rozpis zápasů'!$F$1:$O$162,$B255,BN251:BN252))</f>
        <v/>
      </c>
    </row>
    <row r="256" spans="1:66" x14ac:dyDescent="0.25">
      <c r="A256" s="2096"/>
      <c r="B256" s="2097"/>
      <c r="C256" s="271" t="s">
        <v>19</v>
      </c>
      <c r="D256" s="272" t="s">
        <v>19</v>
      </c>
      <c r="E256" s="272" t="s">
        <v>19</v>
      </c>
      <c r="F256" s="272" t="s">
        <v>19</v>
      </c>
      <c r="G256" s="272" t="s">
        <v>19</v>
      </c>
      <c r="H256" s="272" t="s">
        <v>19</v>
      </c>
      <c r="I256" s="272" t="s">
        <v>19</v>
      </c>
      <c r="J256" s="273" t="s">
        <v>19</v>
      </c>
      <c r="K256" s="271" t="s">
        <v>19</v>
      </c>
      <c r="L256" s="272" t="s">
        <v>19</v>
      </c>
      <c r="M256" s="272" t="s">
        <v>19</v>
      </c>
      <c r="N256" s="272" t="s">
        <v>19</v>
      </c>
      <c r="O256" s="272" t="s">
        <v>19</v>
      </c>
      <c r="P256" s="272" t="s">
        <v>19</v>
      </c>
      <c r="Q256" s="272" t="s">
        <v>19</v>
      </c>
      <c r="R256" s="273" t="s">
        <v>19</v>
      </c>
      <c r="S256" s="271" t="s">
        <v>19</v>
      </c>
      <c r="T256" s="272" t="s">
        <v>19</v>
      </c>
      <c r="U256" s="272" t="s">
        <v>19</v>
      </c>
      <c r="V256" s="272" t="s">
        <v>19</v>
      </c>
      <c r="W256" s="272" t="s">
        <v>19</v>
      </c>
      <c r="X256" s="272" t="s">
        <v>19</v>
      </c>
      <c r="Y256" s="272" t="s">
        <v>19</v>
      </c>
      <c r="Z256" s="273" t="s">
        <v>19</v>
      </c>
      <c r="AA256" s="271" t="s">
        <v>19</v>
      </c>
      <c r="AB256" s="272" t="s">
        <v>19</v>
      </c>
      <c r="AC256" s="272" t="s">
        <v>19</v>
      </c>
      <c r="AD256" s="272" t="s">
        <v>19</v>
      </c>
      <c r="AE256" s="272" t="s">
        <v>19</v>
      </c>
      <c r="AF256" s="272" t="s">
        <v>19</v>
      </c>
      <c r="AG256" s="272" t="s">
        <v>19</v>
      </c>
      <c r="AH256" s="273" t="s">
        <v>19</v>
      </c>
      <c r="AI256" s="271" t="s">
        <v>19</v>
      </c>
      <c r="AJ256" s="272" t="s">
        <v>19</v>
      </c>
      <c r="AK256" s="272" t="s">
        <v>19</v>
      </c>
      <c r="AL256" s="272" t="s">
        <v>19</v>
      </c>
      <c r="AM256" s="272" t="s">
        <v>19</v>
      </c>
      <c r="AN256" s="272" t="s">
        <v>19</v>
      </c>
      <c r="AO256" s="272" t="s">
        <v>19</v>
      </c>
      <c r="AP256" s="273" t="s">
        <v>19</v>
      </c>
      <c r="AQ256" s="271" t="s">
        <v>19</v>
      </c>
      <c r="AR256" s="272" t="s">
        <v>19</v>
      </c>
      <c r="AS256" s="272" t="s">
        <v>19</v>
      </c>
      <c r="AT256" s="272" t="s">
        <v>19</v>
      </c>
      <c r="AU256" s="272" t="s">
        <v>19</v>
      </c>
      <c r="AV256" s="272" t="s">
        <v>19</v>
      </c>
      <c r="AW256" s="272" t="s">
        <v>19</v>
      </c>
      <c r="AX256" s="273" t="s">
        <v>19</v>
      </c>
      <c r="AY256" s="271" t="s">
        <v>19</v>
      </c>
      <c r="AZ256" s="272" t="s">
        <v>19</v>
      </c>
      <c r="BA256" s="272" t="s">
        <v>19</v>
      </c>
      <c r="BB256" s="272" t="s">
        <v>19</v>
      </c>
      <c r="BC256" s="272" t="s">
        <v>19</v>
      </c>
      <c r="BD256" s="272" t="s">
        <v>19</v>
      </c>
      <c r="BE256" s="272" t="s">
        <v>19</v>
      </c>
      <c r="BF256" s="273" t="s">
        <v>19</v>
      </c>
      <c r="BG256" s="271" t="s">
        <v>19</v>
      </c>
      <c r="BH256" s="272" t="s">
        <v>19</v>
      </c>
      <c r="BI256" s="272" t="s">
        <v>19</v>
      </c>
      <c r="BJ256" s="272" t="s">
        <v>19</v>
      </c>
      <c r="BK256" s="272" t="s">
        <v>19</v>
      </c>
      <c r="BL256" s="272" t="s">
        <v>19</v>
      </c>
      <c r="BM256" s="272" t="s">
        <v>19</v>
      </c>
      <c r="BN256" s="273" t="s">
        <v>19</v>
      </c>
    </row>
    <row r="257" spans="1:66" x14ac:dyDescent="0.25">
      <c r="A257" s="2098"/>
      <c r="B257" s="2099"/>
      <c r="C257" s="978" t="str">
        <f>C252</f>
        <v/>
      </c>
      <c r="D257" s="979" t="str">
        <f t="shared" ref="D257:BN257" si="633">D252</f>
        <v/>
      </c>
      <c r="E257" s="979">
        <f t="shared" si="633"/>
        <v>73</v>
      </c>
      <c r="F257" s="979" t="str">
        <f t="shared" si="633"/>
        <v/>
      </c>
      <c r="G257" s="979" t="str">
        <f t="shared" si="633"/>
        <v/>
      </c>
      <c r="H257" s="979" t="str">
        <f t="shared" si="633"/>
        <v/>
      </c>
      <c r="I257" s="979" t="str">
        <f t="shared" si="633"/>
        <v/>
      </c>
      <c r="J257" s="980" t="str">
        <f t="shared" si="633"/>
        <v/>
      </c>
      <c r="K257" s="978" t="str">
        <f t="shared" si="633"/>
        <v/>
      </c>
      <c r="L257" s="979" t="str">
        <f t="shared" si="633"/>
        <v/>
      </c>
      <c r="M257" s="979" t="str">
        <f t="shared" si="633"/>
        <v/>
      </c>
      <c r="N257" s="979" t="str">
        <f t="shared" si="633"/>
        <v/>
      </c>
      <c r="O257" s="979">
        <f t="shared" si="633"/>
        <v>75</v>
      </c>
      <c r="P257" s="979" t="str">
        <f t="shared" si="633"/>
        <v/>
      </c>
      <c r="Q257" s="979" t="str">
        <f t="shared" si="633"/>
        <v/>
      </c>
      <c r="R257" s="980" t="str">
        <f t="shared" si="633"/>
        <v/>
      </c>
      <c r="S257" s="978" t="str">
        <f t="shared" si="633"/>
        <v/>
      </c>
      <c r="T257" s="979" t="str">
        <f t="shared" si="633"/>
        <v/>
      </c>
      <c r="U257" s="979" t="str">
        <f t="shared" si="633"/>
        <v/>
      </c>
      <c r="V257" s="979">
        <f t="shared" si="633"/>
        <v>74</v>
      </c>
      <c r="W257" s="979" t="str">
        <f t="shared" si="633"/>
        <v/>
      </c>
      <c r="X257" s="979" t="str">
        <f t="shared" si="633"/>
        <v/>
      </c>
      <c r="Y257" s="979" t="str">
        <f t="shared" si="633"/>
        <v/>
      </c>
      <c r="Z257" s="980" t="str">
        <f t="shared" si="633"/>
        <v/>
      </c>
      <c r="AA257" s="978" t="str">
        <f t="shared" si="633"/>
        <v/>
      </c>
      <c r="AB257" s="979">
        <f t="shared" si="633"/>
        <v>72</v>
      </c>
      <c r="AC257" s="979" t="str">
        <f t="shared" si="633"/>
        <v/>
      </c>
      <c r="AD257" s="979" t="str">
        <f t="shared" si="633"/>
        <v/>
      </c>
      <c r="AE257" s="979" t="str">
        <f t="shared" si="633"/>
        <v/>
      </c>
      <c r="AF257" s="979" t="str">
        <f t="shared" si="633"/>
        <v/>
      </c>
      <c r="AG257" s="979" t="str">
        <f t="shared" si="633"/>
        <v/>
      </c>
      <c r="AH257" s="980" t="str">
        <f t="shared" si="633"/>
        <v/>
      </c>
      <c r="AI257" s="978">
        <f t="shared" si="633"/>
        <v>71</v>
      </c>
      <c r="AJ257" s="979" t="str">
        <f t="shared" si="633"/>
        <v/>
      </c>
      <c r="AK257" s="979" t="str">
        <f t="shared" si="633"/>
        <v/>
      </c>
      <c r="AL257" s="979" t="str">
        <f t="shared" si="633"/>
        <v/>
      </c>
      <c r="AM257" s="979" t="str">
        <f t="shared" si="633"/>
        <v/>
      </c>
      <c r="AN257" s="979" t="str">
        <f t="shared" si="633"/>
        <v/>
      </c>
      <c r="AO257" s="979" t="str">
        <f t="shared" si="633"/>
        <v/>
      </c>
      <c r="AP257" s="980" t="str">
        <f t="shared" si="633"/>
        <v/>
      </c>
      <c r="AQ257" s="978" t="str">
        <f t="shared" si="633"/>
        <v/>
      </c>
      <c r="AR257" s="979" t="str">
        <f t="shared" si="633"/>
        <v/>
      </c>
      <c r="AS257" s="979" t="str">
        <f t="shared" si="633"/>
        <v/>
      </c>
      <c r="AT257" s="979" t="str">
        <f t="shared" si="633"/>
        <v/>
      </c>
      <c r="AU257" s="979" t="str">
        <f t="shared" si="633"/>
        <v/>
      </c>
      <c r="AV257" s="979" t="str">
        <f t="shared" si="633"/>
        <v/>
      </c>
      <c r="AW257" s="979" t="str">
        <f t="shared" si="633"/>
        <v/>
      </c>
      <c r="AX257" s="980" t="str">
        <f t="shared" si="633"/>
        <v/>
      </c>
      <c r="AY257" s="978" t="str">
        <f t="shared" si="633"/>
        <v/>
      </c>
      <c r="AZ257" s="979" t="str">
        <f t="shared" si="633"/>
        <v/>
      </c>
      <c r="BA257" s="979" t="str">
        <f t="shared" si="633"/>
        <v/>
      </c>
      <c r="BB257" s="979" t="str">
        <f t="shared" si="633"/>
        <v/>
      </c>
      <c r="BC257" s="979" t="str">
        <f t="shared" si="633"/>
        <v/>
      </c>
      <c r="BD257" s="979" t="str">
        <f t="shared" si="633"/>
        <v/>
      </c>
      <c r="BE257" s="979" t="str">
        <f t="shared" si="633"/>
        <v/>
      </c>
      <c r="BF257" s="980" t="str">
        <f t="shared" si="633"/>
        <v/>
      </c>
      <c r="BG257" s="978" t="str">
        <f t="shared" si="633"/>
        <v/>
      </c>
      <c r="BH257" s="979" t="str">
        <f t="shared" si="633"/>
        <v/>
      </c>
      <c r="BI257" s="979" t="str">
        <f t="shared" si="633"/>
        <v/>
      </c>
      <c r="BJ257" s="979" t="str">
        <f t="shared" si="633"/>
        <v/>
      </c>
      <c r="BK257" s="979" t="str">
        <f t="shared" si="633"/>
        <v/>
      </c>
      <c r="BL257" s="979" t="str">
        <f t="shared" si="633"/>
        <v/>
      </c>
      <c r="BM257" s="979" t="str">
        <f t="shared" si="633"/>
        <v/>
      </c>
      <c r="BN257" s="980" t="str">
        <f t="shared" si="633"/>
        <v/>
      </c>
    </row>
    <row r="258" spans="1:66" ht="15.75" x14ac:dyDescent="0.25">
      <c r="A258" s="275" t="s">
        <v>27</v>
      </c>
      <c r="B258" s="279" t="s">
        <v>59</v>
      </c>
      <c r="C258" s="27" t="str">
        <f>IF(C257="","",DSUM('Rozpis zápasů'!$F$1:$O$162,$B258,C256:C257))</f>
        <v/>
      </c>
      <c r="D258" s="6" t="str">
        <f>IF(D257="","",DSUM('Rozpis zápasů'!$F$1:$O$162,$B258,D256:D257))</f>
        <v/>
      </c>
      <c r="E258" s="6">
        <f>IF(E257="","",DSUM('Rozpis zápasů'!$F$1:$O$162,$B258,E256:E257))</f>
        <v>0</v>
      </c>
      <c r="F258" s="6" t="str">
        <f>IF(F257="","",DSUM('Rozpis zápasů'!$F$1:$O$162,$B258,F256:F257))</f>
        <v/>
      </c>
      <c r="G258" s="6" t="str">
        <f>IF(G257="","",DSUM('Rozpis zápasů'!$F$1:$O$162,$B258,G256:G257))</f>
        <v/>
      </c>
      <c r="H258" s="6" t="str">
        <f>IF(H257="","",DSUM('Rozpis zápasů'!$F$1:$O$162,$B258,H256:H257))</f>
        <v/>
      </c>
      <c r="I258" s="6" t="str">
        <f>IF(I257="","",DSUM('Rozpis zápasů'!$F$1:$O$162,$B258,I256:I257))</f>
        <v/>
      </c>
      <c r="J258" s="9" t="str">
        <f>IF(J257="","",DSUM('Rozpis zápasů'!$F$1:$O$162,$B258,J256:J257))</f>
        <v/>
      </c>
      <c r="K258" s="27" t="str">
        <f>IF(K257="","",DSUM('Rozpis zápasů'!$F$1:$O$162,$B258,K256:K257))</f>
        <v/>
      </c>
      <c r="L258" s="6" t="str">
        <f>IF(L257="","",DSUM('Rozpis zápasů'!$F$1:$O$162,$B258,L256:L257))</f>
        <v/>
      </c>
      <c r="M258" s="6" t="str">
        <f>IF(M257="","",DSUM('Rozpis zápasů'!$F$1:$O$162,$B258,M256:M257))</f>
        <v/>
      </c>
      <c r="N258" s="6" t="str">
        <f>IF(N257="","",DSUM('Rozpis zápasů'!$F$1:$O$162,$B258,N256:N257))</f>
        <v/>
      </c>
      <c r="O258" s="6">
        <f>IF(O257="","",DSUM('Rozpis zápasů'!$F$1:$O$162,$B258,O256:O257))</f>
        <v>0</v>
      </c>
      <c r="P258" s="6" t="str">
        <f>IF(P257="","",DSUM('Rozpis zápasů'!$F$1:$O$162,$B258,P256:P257))</f>
        <v/>
      </c>
      <c r="Q258" s="6" t="str">
        <f>IF(Q257="","",DSUM('Rozpis zápasů'!$F$1:$O$162,$B258,Q256:Q257))</f>
        <v/>
      </c>
      <c r="R258" s="9" t="str">
        <f>IF(R257="","",DSUM('Rozpis zápasů'!$F$1:$O$162,$B258,R256:R257))</f>
        <v/>
      </c>
      <c r="S258" s="27" t="str">
        <f>IF(S257="","",DSUM('Rozpis zápasů'!$F$1:$O$162,$B258,S256:S257))</f>
        <v/>
      </c>
      <c r="T258" s="6" t="str">
        <f>IF(T257="","",DSUM('Rozpis zápasů'!$F$1:$O$162,$B258,T256:T257))</f>
        <v/>
      </c>
      <c r="U258" s="6" t="str">
        <f>IF(U257="","",DSUM('Rozpis zápasů'!$F$1:$O$162,$B258,U256:U257))</f>
        <v/>
      </c>
      <c r="V258" s="6">
        <f>IF(V257="","",DSUM('Rozpis zápasů'!$F$1:$O$162,$B258,V256:V257))</f>
        <v>0</v>
      </c>
      <c r="W258" s="6" t="str">
        <f>IF(W257="","",DSUM('Rozpis zápasů'!$F$1:$O$162,$B258,W256:W257))</f>
        <v/>
      </c>
      <c r="X258" s="6" t="str">
        <f>IF(X257="","",DSUM('Rozpis zápasů'!$F$1:$O$162,$B258,X256:X257))</f>
        <v/>
      </c>
      <c r="Y258" s="6" t="str">
        <f>IF(Y257="","",DSUM('Rozpis zápasů'!$F$1:$O$162,$B258,Y256:Y257))</f>
        <v/>
      </c>
      <c r="Z258" s="9" t="str">
        <f>IF(Z257="","",DSUM('Rozpis zápasů'!$F$1:$O$162,$B258,Z256:Z257))</f>
        <v/>
      </c>
      <c r="AA258" s="27" t="str">
        <f>IF(AA257="","",DSUM('Rozpis zápasů'!$F$1:$O$162,$B258,AA256:AA257))</f>
        <v/>
      </c>
      <c r="AB258" s="6">
        <f>IF(AB257="","",DSUM('Rozpis zápasů'!$F$1:$O$162,$B258,AB256:AB257))</f>
        <v>0</v>
      </c>
      <c r="AC258" s="6" t="str">
        <f>IF(AC257="","",DSUM('Rozpis zápasů'!$F$1:$O$162,$B258,AC256:AC257))</f>
        <v/>
      </c>
      <c r="AD258" s="6" t="str">
        <f>IF(AD257="","",DSUM('Rozpis zápasů'!$F$1:$O$162,$B258,AD256:AD257))</f>
        <v/>
      </c>
      <c r="AE258" s="6" t="str">
        <f>IF(AE257="","",DSUM('Rozpis zápasů'!$F$1:$O$162,$B258,AE256:AE257))</f>
        <v/>
      </c>
      <c r="AF258" s="6" t="str">
        <f>IF(AF257="","",DSUM('Rozpis zápasů'!$F$1:$O$162,$B258,AF256:AF257))</f>
        <v/>
      </c>
      <c r="AG258" s="6" t="str">
        <f>IF(AG257="","",DSUM('Rozpis zápasů'!$F$1:$O$162,$B258,AG256:AG257))</f>
        <v/>
      </c>
      <c r="AH258" s="9" t="str">
        <f>IF(AH257="","",DSUM('Rozpis zápasů'!$F$1:$O$162,$B258,AH256:AH257))</f>
        <v/>
      </c>
      <c r="AI258" s="27">
        <f>IF(AI257="","",DSUM('Rozpis zápasů'!$F$1:$O$162,$B258,AI256:AI257))</f>
        <v>0</v>
      </c>
      <c r="AJ258" s="6" t="str">
        <f>IF(AJ257="","",DSUM('Rozpis zápasů'!$F$1:$O$162,$B258,AJ256:AJ257))</f>
        <v/>
      </c>
      <c r="AK258" s="6" t="str">
        <f>IF(AK257="","",DSUM('Rozpis zápasů'!$F$1:$O$162,$B258,AK256:AK257))</f>
        <v/>
      </c>
      <c r="AL258" s="6" t="str">
        <f>IF(AL257="","",DSUM('Rozpis zápasů'!$F$1:$O$162,$B258,AL256:AL257))</f>
        <v/>
      </c>
      <c r="AM258" s="6" t="str">
        <f>IF(AM257="","",DSUM('Rozpis zápasů'!$F$1:$O$162,$B258,AM256:AM257))</f>
        <v/>
      </c>
      <c r="AN258" s="6" t="str">
        <f>IF(AN257="","",DSUM('Rozpis zápasů'!$F$1:$O$162,$B258,AN256:AN257))</f>
        <v/>
      </c>
      <c r="AO258" s="6" t="str">
        <f>IF(AO257="","",DSUM('Rozpis zápasů'!$F$1:$O$162,$B258,AO256:AO257))</f>
        <v/>
      </c>
      <c r="AP258" s="9" t="str">
        <f>IF(AP257="","",DSUM('Rozpis zápasů'!$F$1:$O$162,$B258,AP256:AP257))</f>
        <v/>
      </c>
      <c r="AQ258" s="27" t="str">
        <f>IF(AQ257="","",DSUM('Rozpis zápasů'!$F$1:$O$162,$B258,AQ256:AQ257))</f>
        <v/>
      </c>
      <c r="AR258" s="6" t="str">
        <f>IF(AR257="","",DSUM('Rozpis zápasů'!$F$1:$O$162,$B258,AR256:AR257))</f>
        <v/>
      </c>
      <c r="AS258" s="6" t="str">
        <f>IF(AS257="","",DSUM('Rozpis zápasů'!$F$1:$O$162,$B258,AS256:AS257))</f>
        <v/>
      </c>
      <c r="AT258" s="6" t="str">
        <f>IF(AT257="","",DSUM('Rozpis zápasů'!$F$1:$O$162,$B258,AT256:AT257))</f>
        <v/>
      </c>
      <c r="AU258" s="6" t="str">
        <f>IF(AU257="","",DSUM('Rozpis zápasů'!$F$1:$O$162,$B258,AU256:AU257))</f>
        <v/>
      </c>
      <c r="AV258" s="6" t="str">
        <f>IF(AV257="","",DSUM('Rozpis zápasů'!$F$1:$O$162,$B258,AV256:AV257))</f>
        <v/>
      </c>
      <c r="AW258" s="6" t="str">
        <f>IF(AW257="","",DSUM('Rozpis zápasů'!$F$1:$O$162,$B258,AW256:AW257))</f>
        <v/>
      </c>
      <c r="AX258" s="9" t="str">
        <f>IF(AX257="","",DSUM('Rozpis zápasů'!$F$1:$O$162,$B258,AX256:AX257))</f>
        <v/>
      </c>
      <c r="AY258" s="27" t="str">
        <f>IF(AY257="","",DSUM('Rozpis zápasů'!$F$1:$O$162,$B258,AY256:AY257))</f>
        <v/>
      </c>
      <c r="AZ258" s="6" t="str">
        <f>IF(AZ257="","",DSUM('Rozpis zápasů'!$F$1:$O$162,$B258,AZ256:AZ257))</f>
        <v/>
      </c>
      <c r="BA258" s="6" t="str">
        <f>IF(BA257="","",DSUM('Rozpis zápasů'!$F$1:$O$162,$B258,BA256:BA257))</f>
        <v/>
      </c>
      <c r="BB258" s="6" t="str">
        <f>IF(BB257="","",DSUM('Rozpis zápasů'!$F$1:$O$162,$B258,BB256:BB257))</f>
        <v/>
      </c>
      <c r="BC258" s="6" t="str">
        <f>IF(BC257="","",DSUM('Rozpis zápasů'!$F$1:$O$162,$B258,BC256:BC257))</f>
        <v/>
      </c>
      <c r="BD258" s="6" t="str">
        <f>IF(BD257="","",DSUM('Rozpis zápasů'!$F$1:$O$162,$B258,BD256:BD257))</f>
        <v/>
      </c>
      <c r="BE258" s="6" t="str">
        <f>IF(BE257="","",DSUM('Rozpis zápasů'!$F$1:$O$162,$B258,BE256:BE257))</f>
        <v/>
      </c>
      <c r="BF258" s="9" t="str">
        <f>IF(BF257="","",DSUM('Rozpis zápasů'!$F$1:$O$162,$B258,BF256:BF257))</f>
        <v/>
      </c>
      <c r="BG258" s="27" t="str">
        <f>IF(BG257="","",DSUM('Rozpis zápasů'!$F$1:$O$162,$B258,BG256:BG257))</f>
        <v/>
      </c>
      <c r="BH258" s="6" t="str">
        <f>IF(BH257="","",DSUM('Rozpis zápasů'!$F$1:$O$162,$B258,BH256:BH257))</f>
        <v/>
      </c>
      <c r="BI258" s="6" t="str">
        <f>IF(BI257="","",DSUM('Rozpis zápasů'!$F$1:$O$162,$B258,BI256:BI257))</f>
        <v/>
      </c>
      <c r="BJ258" s="6" t="str">
        <f>IF(BJ257="","",DSUM('Rozpis zápasů'!$F$1:$O$162,$B258,BJ256:BJ257))</f>
        <v/>
      </c>
      <c r="BK258" s="6" t="str">
        <f>IF(BK257="","",DSUM('Rozpis zápasů'!$F$1:$O$162,$B258,BK256:BK257))</f>
        <v/>
      </c>
      <c r="BL258" s="6" t="str">
        <f>IF(BL257="","",DSUM('Rozpis zápasů'!$F$1:$O$162,$B258,BL256:BL257))</f>
        <v/>
      </c>
      <c r="BM258" s="6" t="str">
        <f>IF(BM257="","",DSUM('Rozpis zápasů'!$F$1:$O$162,$B258,BM256:BM257))</f>
        <v/>
      </c>
      <c r="BN258" s="9" t="str">
        <f>IF(BN257="","",DSUM('Rozpis zápasů'!$F$1:$O$162,$B258,BN256:BN257))</f>
        <v/>
      </c>
    </row>
    <row r="259" spans="1:66" ht="15.75" x14ac:dyDescent="0.25">
      <c r="A259" s="275" t="s">
        <v>29</v>
      </c>
      <c r="B259" s="279" t="s">
        <v>21</v>
      </c>
      <c r="C259" s="27" t="str">
        <f>IF(C257="","",DSUM('Rozpis zápasů'!$F$1:$O$162,$B259,C256:C257))</f>
        <v/>
      </c>
      <c r="D259" s="6" t="str">
        <f>IF(D257="","",DSUM('Rozpis zápasů'!$F$1:$O$162,$B259,D256:D257))</f>
        <v/>
      </c>
      <c r="E259" s="6">
        <f>IF(E257="","",DSUM('Rozpis zápasů'!$F$1:$O$162,$B259,E256:E257))</f>
        <v>0</v>
      </c>
      <c r="F259" s="6" t="str">
        <f>IF(F257="","",DSUM('Rozpis zápasů'!$F$1:$O$162,$B259,F256:F257))</f>
        <v/>
      </c>
      <c r="G259" s="6" t="str">
        <f>IF(G257="","",DSUM('Rozpis zápasů'!$F$1:$O$162,$B259,G256:G257))</f>
        <v/>
      </c>
      <c r="H259" s="6" t="str">
        <f>IF(H257="","",DSUM('Rozpis zápasů'!$F$1:$O$162,$B259,H256:H257))</f>
        <v/>
      </c>
      <c r="I259" s="6" t="str">
        <f>IF(I257="","",DSUM('Rozpis zápasů'!$F$1:$O$162,$B259,I256:I257))</f>
        <v/>
      </c>
      <c r="J259" s="9" t="str">
        <f>IF(J257="","",DSUM('Rozpis zápasů'!$F$1:$O$162,$B259,J256:J257))</f>
        <v/>
      </c>
      <c r="K259" s="27" t="str">
        <f>IF(K257="","",DSUM('Rozpis zápasů'!$F$1:$O$162,$B259,K256:K257))</f>
        <v/>
      </c>
      <c r="L259" s="6" t="str">
        <f>IF(L257="","",DSUM('Rozpis zápasů'!$F$1:$O$162,$B259,L256:L257))</f>
        <v/>
      </c>
      <c r="M259" s="6" t="str">
        <f>IF(M257="","",DSUM('Rozpis zápasů'!$F$1:$O$162,$B259,M256:M257))</f>
        <v/>
      </c>
      <c r="N259" s="6" t="str">
        <f>IF(N257="","",DSUM('Rozpis zápasů'!$F$1:$O$162,$B259,N256:N257))</f>
        <v/>
      </c>
      <c r="O259" s="6">
        <f>IF(O257="","",DSUM('Rozpis zápasů'!$F$1:$O$162,$B259,O256:O257))</f>
        <v>0</v>
      </c>
      <c r="P259" s="6" t="str">
        <f>IF(P257="","",DSUM('Rozpis zápasů'!$F$1:$O$162,$B259,P256:P257))</f>
        <v/>
      </c>
      <c r="Q259" s="6" t="str">
        <f>IF(Q257="","",DSUM('Rozpis zápasů'!$F$1:$O$162,$B259,Q256:Q257))</f>
        <v/>
      </c>
      <c r="R259" s="9" t="str">
        <f>IF(R257="","",DSUM('Rozpis zápasů'!$F$1:$O$162,$B259,R256:R257))</f>
        <v/>
      </c>
      <c r="S259" s="27" t="str">
        <f>IF(S257="","",DSUM('Rozpis zápasů'!$F$1:$O$162,$B259,S256:S257))</f>
        <v/>
      </c>
      <c r="T259" s="6" t="str">
        <f>IF(T257="","",DSUM('Rozpis zápasů'!$F$1:$O$162,$B259,T256:T257))</f>
        <v/>
      </c>
      <c r="U259" s="6" t="str">
        <f>IF(U257="","",DSUM('Rozpis zápasů'!$F$1:$O$162,$B259,U256:U257))</f>
        <v/>
      </c>
      <c r="V259" s="6">
        <f>IF(V257="","",DSUM('Rozpis zápasů'!$F$1:$O$162,$B259,V256:V257))</f>
        <v>0</v>
      </c>
      <c r="W259" s="6" t="str">
        <f>IF(W257="","",DSUM('Rozpis zápasů'!$F$1:$O$162,$B259,W256:W257))</f>
        <v/>
      </c>
      <c r="X259" s="6" t="str">
        <f>IF(X257="","",DSUM('Rozpis zápasů'!$F$1:$O$162,$B259,X256:X257))</f>
        <v/>
      </c>
      <c r="Y259" s="6" t="str">
        <f>IF(Y257="","",DSUM('Rozpis zápasů'!$F$1:$O$162,$B259,Y256:Y257))</f>
        <v/>
      </c>
      <c r="Z259" s="9" t="str">
        <f>IF(Z257="","",DSUM('Rozpis zápasů'!$F$1:$O$162,$B259,Z256:Z257))</f>
        <v/>
      </c>
      <c r="AA259" s="27" t="str">
        <f>IF(AA257="","",DSUM('Rozpis zápasů'!$F$1:$O$162,$B259,AA256:AA257))</f>
        <v/>
      </c>
      <c r="AB259" s="6">
        <f>IF(AB257="","",DSUM('Rozpis zápasů'!$F$1:$O$162,$B259,AB256:AB257))</f>
        <v>0</v>
      </c>
      <c r="AC259" s="6" t="str">
        <f>IF(AC257="","",DSUM('Rozpis zápasů'!$F$1:$O$162,$B259,AC256:AC257))</f>
        <v/>
      </c>
      <c r="AD259" s="6" t="str">
        <f>IF(AD257="","",DSUM('Rozpis zápasů'!$F$1:$O$162,$B259,AD256:AD257))</f>
        <v/>
      </c>
      <c r="AE259" s="6" t="str">
        <f>IF(AE257="","",DSUM('Rozpis zápasů'!$F$1:$O$162,$B259,AE256:AE257))</f>
        <v/>
      </c>
      <c r="AF259" s="6" t="str">
        <f>IF(AF257="","",DSUM('Rozpis zápasů'!$F$1:$O$162,$B259,AF256:AF257))</f>
        <v/>
      </c>
      <c r="AG259" s="6" t="str">
        <f>IF(AG257="","",DSUM('Rozpis zápasů'!$F$1:$O$162,$B259,AG256:AG257))</f>
        <v/>
      </c>
      <c r="AH259" s="9" t="str">
        <f>IF(AH257="","",DSUM('Rozpis zápasů'!$F$1:$O$162,$B259,AH256:AH257))</f>
        <v/>
      </c>
      <c r="AI259" s="27">
        <f>IF(AI257="","",DSUM('Rozpis zápasů'!$F$1:$O$162,$B259,AI256:AI257))</f>
        <v>0</v>
      </c>
      <c r="AJ259" s="6" t="str">
        <f>IF(AJ257="","",DSUM('Rozpis zápasů'!$F$1:$O$162,$B259,AJ256:AJ257))</f>
        <v/>
      </c>
      <c r="AK259" s="6" t="str">
        <f>IF(AK257="","",DSUM('Rozpis zápasů'!$F$1:$O$162,$B259,AK256:AK257))</f>
        <v/>
      </c>
      <c r="AL259" s="6" t="str">
        <f>IF(AL257="","",DSUM('Rozpis zápasů'!$F$1:$O$162,$B259,AL256:AL257))</f>
        <v/>
      </c>
      <c r="AM259" s="6" t="str">
        <f>IF(AM257="","",DSUM('Rozpis zápasů'!$F$1:$O$162,$B259,AM256:AM257))</f>
        <v/>
      </c>
      <c r="AN259" s="6" t="str">
        <f>IF(AN257="","",DSUM('Rozpis zápasů'!$F$1:$O$162,$B259,AN256:AN257))</f>
        <v/>
      </c>
      <c r="AO259" s="6" t="str">
        <f>IF(AO257="","",DSUM('Rozpis zápasů'!$F$1:$O$162,$B259,AO256:AO257))</f>
        <v/>
      </c>
      <c r="AP259" s="9" t="str">
        <f>IF(AP257="","",DSUM('Rozpis zápasů'!$F$1:$O$162,$B259,AP256:AP257))</f>
        <v/>
      </c>
      <c r="AQ259" s="27" t="str">
        <f>IF(AQ257="","",DSUM('Rozpis zápasů'!$F$1:$O$162,$B259,AQ256:AQ257))</f>
        <v/>
      </c>
      <c r="AR259" s="6" t="str">
        <f>IF(AR257="","",DSUM('Rozpis zápasů'!$F$1:$O$162,$B259,AR256:AR257))</f>
        <v/>
      </c>
      <c r="AS259" s="6" t="str">
        <f>IF(AS257="","",DSUM('Rozpis zápasů'!$F$1:$O$162,$B259,AS256:AS257))</f>
        <v/>
      </c>
      <c r="AT259" s="6" t="str">
        <f>IF(AT257="","",DSUM('Rozpis zápasů'!$F$1:$O$162,$B259,AT256:AT257))</f>
        <v/>
      </c>
      <c r="AU259" s="6" t="str">
        <f>IF(AU257="","",DSUM('Rozpis zápasů'!$F$1:$O$162,$B259,AU256:AU257))</f>
        <v/>
      </c>
      <c r="AV259" s="6" t="str">
        <f>IF(AV257="","",DSUM('Rozpis zápasů'!$F$1:$O$162,$B259,AV256:AV257))</f>
        <v/>
      </c>
      <c r="AW259" s="6" t="str">
        <f>IF(AW257="","",DSUM('Rozpis zápasů'!$F$1:$O$162,$B259,AW256:AW257))</f>
        <v/>
      </c>
      <c r="AX259" s="9" t="str">
        <f>IF(AX257="","",DSUM('Rozpis zápasů'!$F$1:$O$162,$B259,AX256:AX257))</f>
        <v/>
      </c>
      <c r="AY259" s="27" t="str">
        <f>IF(AY257="","",DSUM('Rozpis zápasů'!$F$1:$O$162,$B259,AY256:AY257))</f>
        <v/>
      </c>
      <c r="AZ259" s="6" t="str">
        <f>IF(AZ257="","",DSUM('Rozpis zápasů'!$F$1:$O$162,$B259,AZ256:AZ257))</f>
        <v/>
      </c>
      <c r="BA259" s="6" t="str">
        <f>IF(BA257="","",DSUM('Rozpis zápasů'!$F$1:$O$162,$B259,BA256:BA257))</f>
        <v/>
      </c>
      <c r="BB259" s="6" t="str">
        <f>IF(BB257="","",DSUM('Rozpis zápasů'!$F$1:$O$162,$B259,BB256:BB257))</f>
        <v/>
      </c>
      <c r="BC259" s="6" t="str">
        <f>IF(BC257="","",DSUM('Rozpis zápasů'!$F$1:$O$162,$B259,BC256:BC257))</f>
        <v/>
      </c>
      <c r="BD259" s="6" t="str">
        <f>IF(BD257="","",DSUM('Rozpis zápasů'!$F$1:$O$162,$B259,BD256:BD257))</f>
        <v/>
      </c>
      <c r="BE259" s="6" t="str">
        <f>IF(BE257="","",DSUM('Rozpis zápasů'!$F$1:$O$162,$B259,BE256:BE257))</f>
        <v/>
      </c>
      <c r="BF259" s="9" t="str">
        <f>IF(BF257="","",DSUM('Rozpis zápasů'!$F$1:$O$162,$B259,BF256:BF257))</f>
        <v/>
      </c>
      <c r="BG259" s="27" t="str">
        <f>IF(BG257="","",DSUM('Rozpis zápasů'!$F$1:$O$162,$B259,BG256:BG257))</f>
        <v/>
      </c>
      <c r="BH259" s="6" t="str">
        <f>IF(BH257="","",DSUM('Rozpis zápasů'!$F$1:$O$162,$B259,BH256:BH257))</f>
        <v/>
      </c>
      <c r="BI259" s="6" t="str">
        <f>IF(BI257="","",DSUM('Rozpis zápasů'!$F$1:$O$162,$B259,BI256:BI257))</f>
        <v/>
      </c>
      <c r="BJ259" s="6" t="str">
        <f>IF(BJ257="","",DSUM('Rozpis zápasů'!$F$1:$O$162,$B259,BJ256:BJ257))</f>
        <v/>
      </c>
      <c r="BK259" s="6" t="str">
        <f>IF(BK257="","",DSUM('Rozpis zápasů'!$F$1:$O$162,$B259,BK256:BK257))</f>
        <v/>
      </c>
      <c r="BL259" s="6" t="str">
        <f>IF(BL257="","",DSUM('Rozpis zápasů'!$F$1:$O$162,$B259,BL256:BL257))</f>
        <v/>
      </c>
      <c r="BM259" s="6" t="str">
        <f>IF(BM257="","",DSUM('Rozpis zápasů'!$F$1:$O$162,$B259,BM256:BM257))</f>
        <v/>
      </c>
      <c r="BN259" s="9" t="str">
        <f>IF(BN257="","",DSUM('Rozpis zápasů'!$F$1:$O$162,$B259,BN256:BN257))</f>
        <v/>
      </c>
    </row>
    <row r="260" spans="1:66" ht="16.5" thickBot="1" x14ac:dyDescent="0.3">
      <c r="A260" s="277" t="s">
        <v>31</v>
      </c>
      <c r="B260" s="280" t="s">
        <v>20</v>
      </c>
      <c r="C260" s="13" t="str">
        <f>IF(C257="","",DSUM('Rozpis zápasů'!$F$1:$O$162,$B260,C256:C257))</f>
        <v/>
      </c>
      <c r="D260" s="10" t="str">
        <f>IF(D257="","",DSUM('Rozpis zápasů'!$F$1:$O$162,$B260,D256:D257))</f>
        <v/>
      </c>
      <c r="E260" s="10">
        <f>IF(E257="","",DSUM('Rozpis zápasů'!$F$1:$O$162,$B260,E256:E257))</f>
        <v>0</v>
      </c>
      <c r="F260" s="10" t="str">
        <f>IF(F257="","",DSUM('Rozpis zápasů'!$F$1:$O$162,$B260,F256:F257))</f>
        <v/>
      </c>
      <c r="G260" s="10" t="str">
        <f>IF(G257="","",DSUM('Rozpis zápasů'!$F$1:$O$162,$B260,G256:G257))</f>
        <v/>
      </c>
      <c r="H260" s="10" t="str">
        <f>IF(H257="","",DSUM('Rozpis zápasů'!$F$1:$O$162,$B260,H256:H257))</f>
        <v/>
      </c>
      <c r="I260" s="10" t="str">
        <f>IF(I257="","",DSUM('Rozpis zápasů'!$F$1:$O$162,$B260,I256:I257))</f>
        <v/>
      </c>
      <c r="J260" s="11" t="str">
        <f>IF(J257="","",DSUM('Rozpis zápasů'!$F$1:$O$162,$B260,J256:J257))</f>
        <v/>
      </c>
      <c r="K260" s="13" t="str">
        <f>IF(K257="","",DSUM('Rozpis zápasů'!$F$1:$O$162,$B260,K256:K257))</f>
        <v/>
      </c>
      <c r="L260" s="10" t="str">
        <f>IF(L257="","",DSUM('Rozpis zápasů'!$F$1:$O$162,$B260,L256:L257))</f>
        <v/>
      </c>
      <c r="M260" s="10" t="str">
        <f>IF(M257="","",DSUM('Rozpis zápasů'!$F$1:$O$162,$B260,M256:M257))</f>
        <v/>
      </c>
      <c r="N260" s="10" t="str">
        <f>IF(N257="","",DSUM('Rozpis zápasů'!$F$1:$O$162,$B260,N256:N257))</f>
        <v/>
      </c>
      <c r="O260" s="10">
        <f>IF(O257="","",DSUM('Rozpis zápasů'!$F$1:$O$162,$B260,O256:O257))</f>
        <v>0</v>
      </c>
      <c r="P260" s="10" t="str">
        <f>IF(P257="","",DSUM('Rozpis zápasů'!$F$1:$O$162,$B260,P256:P257))</f>
        <v/>
      </c>
      <c r="Q260" s="10" t="str">
        <f>IF(Q257="","",DSUM('Rozpis zápasů'!$F$1:$O$162,$B260,Q256:Q257))</f>
        <v/>
      </c>
      <c r="R260" s="11" t="str">
        <f>IF(R257="","",DSUM('Rozpis zápasů'!$F$1:$O$162,$B260,R256:R257))</f>
        <v/>
      </c>
      <c r="S260" s="13" t="str">
        <f>IF(S257="","",DSUM('Rozpis zápasů'!$F$1:$O$162,$B260,S256:S257))</f>
        <v/>
      </c>
      <c r="T260" s="10" t="str">
        <f>IF(T257="","",DSUM('Rozpis zápasů'!$F$1:$O$162,$B260,T256:T257))</f>
        <v/>
      </c>
      <c r="U260" s="10" t="str">
        <f>IF(U257="","",DSUM('Rozpis zápasů'!$F$1:$O$162,$B260,U256:U257))</f>
        <v/>
      </c>
      <c r="V260" s="10">
        <f>IF(V257="","",DSUM('Rozpis zápasů'!$F$1:$O$162,$B260,V256:V257))</f>
        <v>0</v>
      </c>
      <c r="W260" s="10" t="str">
        <f>IF(W257="","",DSUM('Rozpis zápasů'!$F$1:$O$162,$B260,W256:W257))</f>
        <v/>
      </c>
      <c r="X260" s="10" t="str">
        <f>IF(X257="","",DSUM('Rozpis zápasů'!$F$1:$O$162,$B260,X256:X257))</f>
        <v/>
      </c>
      <c r="Y260" s="10" t="str">
        <f>IF(Y257="","",DSUM('Rozpis zápasů'!$F$1:$O$162,$B260,Y256:Y257))</f>
        <v/>
      </c>
      <c r="Z260" s="11" t="str">
        <f>IF(Z257="","",DSUM('Rozpis zápasů'!$F$1:$O$162,$B260,Z256:Z257))</f>
        <v/>
      </c>
      <c r="AA260" s="13" t="str">
        <f>IF(AA257="","",DSUM('Rozpis zápasů'!$F$1:$O$162,$B260,AA256:AA257))</f>
        <v/>
      </c>
      <c r="AB260" s="10">
        <f>IF(AB257="","",DSUM('Rozpis zápasů'!$F$1:$O$162,$B260,AB256:AB257))</f>
        <v>0</v>
      </c>
      <c r="AC260" s="10" t="str">
        <f>IF(AC257="","",DSUM('Rozpis zápasů'!$F$1:$O$162,$B260,AC256:AC257))</f>
        <v/>
      </c>
      <c r="AD260" s="10" t="str">
        <f>IF(AD257="","",DSUM('Rozpis zápasů'!$F$1:$O$162,$B260,AD256:AD257))</f>
        <v/>
      </c>
      <c r="AE260" s="10" t="str">
        <f>IF(AE257="","",DSUM('Rozpis zápasů'!$F$1:$O$162,$B260,AE256:AE257))</f>
        <v/>
      </c>
      <c r="AF260" s="10" t="str">
        <f>IF(AF257="","",DSUM('Rozpis zápasů'!$F$1:$O$162,$B260,AF256:AF257))</f>
        <v/>
      </c>
      <c r="AG260" s="10" t="str">
        <f>IF(AG257="","",DSUM('Rozpis zápasů'!$F$1:$O$162,$B260,AG256:AG257))</f>
        <v/>
      </c>
      <c r="AH260" s="11" t="str">
        <f>IF(AH257="","",DSUM('Rozpis zápasů'!$F$1:$O$162,$B260,AH256:AH257))</f>
        <v/>
      </c>
      <c r="AI260" s="13">
        <f>IF(AI257="","",DSUM('Rozpis zápasů'!$F$1:$O$162,$B260,AI256:AI257))</f>
        <v>0</v>
      </c>
      <c r="AJ260" s="10" t="str">
        <f>IF(AJ257="","",DSUM('Rozpis zápasů'!$F$1:$O$162,$B260,AJ256:AJ257))</f>
        <v/>
      </c>
      <c r="AK260" s="10" t="str">
        <f>IF(AK257="","",DSUM('Rozpis zápasů'!$F$1:$O$162,$B260,AK256:AK257))</f>
        <v/>
      </c>
      <c r="AL260" s="10" t="str">
        <f>IF(AL257="","",DSUM('Rozpis zápasů'!$F$1:$O$162,$B260,AL256:AL257))</f>
        <v/>
      </c>
      <c r="AM260" s="10" t="str">
        <f>IF(AM257="","",DSUM('Rozpis zápasů'!$F$1:$O$162,$B260,AM256:AM257))</f>
        <v/>
      </c>
      <c r="AN260" s="10" t="str">
        <f>IF(AN257="","",DSUM('Rozpis zápasů'!$F$1:$O$162,$B260,AN256:AN257))</f>
        <v/>
      </c>
      <c r="AO260" s="10" t="str">
        <f>IF(AO257="","",DSUM('Rozpis zápasů'!$F$1:$O$162,$B260,AO256:AO257))</f>
        <v/>
      </c>
      <c r="AP260" s="11" t="str">
        <f>IF(AP257="","",DSUM('Rozpis zápasů'!$F$1:$O$162,$B260,AP256:AP257))</f>
        <v/>
      </c>
      <c r="AQ260" s="13" t="str">
        <f>IF(AQ257="","",DSUM('Rozpis zápasů'!$F$1:$O$162,$B260,AQ256:AQ257))</f>
        <v/>
      </c>
      <c r="AR260" s="10" t="str">
        <f>IF(AR257="","",DSUM('Rozpis zápasů'!$F$1:$O$162,$B260,AR256:AR257))</f>
        <v/>
      </c>
      <c r="AS260" s="10" t="str">
        <f>IF(AS257="","",DSUM('Rozpis zápasů'!$F$1:$O$162,$B260,AS256:AS257))</f>
        <v/>
      </c>
      <c r="AT260" s="10" t="str">
        <f>IF(AT257="","",DSUM('Rozpis zápasů'!$F$1:$O$162,$B260,AT256:AT257))</f>
        <v/>
      </c>
      <c r="AU260" s="10" t="str">
        <f>IF(AU257="","",DSUM('Rozpis zápasů'!$F$1:$O$162,$B260,AU256:AU257))</f>
        <v/>
      </c>
      <c r="AV260" s="10" t="str">
        <f>IF(AV257="","",DSUM('Rozpis zápasů'!$F$1:$O$162,$B260,AV256:AV257))</f>
        <v/>
      </c>
      <c r="AW260" s="10" t="str">
        <f>IF(AW257="","",DSUM('Rozpis zápasů'!$F$1:$O$162,$B260,AW256:AW257))</f>
        <v/>
      </c>
      <c r="AX260" s="11" t="str">
        <f>IF(AX257="","",DSUM('Rozpis zápasů'!$F$1:$O$162,$B260,AX256:AX257))</f>
        <v/>
      </c>
      <c r="AY260" s="13" t="str">
        <f>IF(AY257="","",DSUM('Rozpis zápasů'!$F$1:$O$162,$B260,AY256:AY257))</f>
        <v/>
      </c>
      <c r="AZ260" s="10" t="str">
        <f>IF(AZ257="","",DSUM('Rozpis zápasů'!$F$1:$O$162,$B260,AZ256:AZ257))</f>
        <v/>
      </c>
      <c r="BA260" s="10" t="str">
        <f>IF(BA257="","",DSUM('Rozpis zápasů'!$F$1:$O$162,$B260,BA256:BA257))</f>
        <v/>
      </c>
      <c r="BB260" s="10" t="str">
        <f>IF(BB257="","",DSUM('Rozpis zápasů'!$F$1:$O$162,$B260,BB256:BB257))</f>
        <v/>
      </c>
      <c r="BC260" s="10" t="str">
        <f>IF(BC257="","",DSUM('Rozpis zápasů'!$F$1:$O$162,$B260,BC256:BC257))</f>
        <v/>
      </c>
      <c r="BD260" s="10" t="str">
        <f>IF(BD257="","",DSUM('Rozpis zápasů'!$F$1:$O$162,$B260,BD256:BD257))</f>
        <v/>
      </c>
      <c r="BE260" s="10" t="str">
        <f>IF(BE257="","",DSUM('Rozpis zápasů'!$F$1:$O$162,$B260,BE256:BE257))</f>
        <v/>
      </c>
      <c r="BF260" s="11" t="str">
        <f>IF(BF257="","",DSUM('Rozpis zápasů'!$F$1:$O$162,$B260,BF256:BF257))</f>
        <v/>
      </c>
      <c r="BG260" s="13" t="str">
        <f>IF(BG257="","",DSUM('Rozpis zápasů'!$F$1:$O$162,$B260,BG256:BG257))</f>
        <v/>
      </c>
      <c r="BH260" s="10" t="str">
        <f>IF(BH257="","",DSUM('Rozpis zápasů'!$F$1:$O$162,$B260,BH256:BH257))</f>
        <v/>
      </c>
      <c r="BI260" s="10" t="str">
        <f>IF(BI257="","",DSUM('Rozpis zápasů'!$F$1:$O$162,$B260,BI256:BI257))</f>
        <v/>
      </c>
      <c r="BJ260" s="10" t="str">
        <f>IF(BJ257="","",DSUM('Rozpis zápasů'!$F$1:$O$162,$B260,BJ256:BJ257))</f>
        <v/>
      </c>
      <c r="BK260" s="10" t="str">
        <f>IF(BK257="","",DSUM('Rozpis zápasů'!$F$1:$O$162,$B260,BK256:BK257))</f>
        <v/>
      </c>
      <c r="BL260" s="10" t="str">
        <f>IF(BL257="","",DSUM('Rozpis zápasů'!$F$1:$O$162,$B260,BL256:BL257))</f>
        <v/>
      </c>
      <c r="BM260" s="10" t="str">
        <f>IF(BM257="","",DSUM('Rozpis zápasů'!$F$1:$O$162,$B260,BM256:BM257))</f>
        <v/>
      </c>
      <c r="BN260" s="11" t="str">
        <f>IF(BN257="","",DSUM('Rozpis zápasů'!$F$1:$O$162,$B260,BN256:BN257))</f>
        <v/>
      </c>
    </row>
    <row r="261" spans="1:66" ht="15.75" x14ac:dyDescent="0.25">
      <c r="A261" s="2100" t="s">
        <v>138</v>
      </c>
      <c r="B261" s="2101"/>
      <c r="C261" s="28">
        <f t="shared" ref="C261:BN261" si="634">SUM(C258,C253)</f>
        <v>0</v>
      </c>
      <c r="D261" s="29">
        <f t="shared" si="634"/>
        <v>0</v>
      </c>
      <c r="E261" s="29">
        <f t="shared" si="634"/>
        <v>0</v>
      </c>
      <c r="F261" s="29">
        <f t="shared" si="634"/>
        <v>0</v>
      </c>
      <c r="G261" s="29">
        <f t="shared" si="634"/>
        <v>0</v>
      </c>
      <c r="H261" s="29">
        <f t="shared" si="634"/>
        <v>0</v>
      </c>
      <c r="I261" s="29">
        <f t="shared" si="634"/>
        <v>0</v>
      </c>
      <c r="J261" s="30">
        <f t="shared" si="634"/>
        <v>0</v>
      </c>
      <c r="K261" s="28">
        <f t="shared" si="634"/>
        <v>0</v>
      </c>
      <c r="L261" s="29">
        <f t="shared" si="634"/>
        <v>0</v>
      </c>
      <c r="M261" s="29">
        <f t="shared" si="634"/>
        <v>0</v>
      </c>
      <c r="N261" s="29">
        <f t="shared" si="634"/>
        <v>0</v>
      </c>
      <c r="O261" s="29">
        <f t="shared" si="634"/>
        <v>0</v>
      </c>
      <c r="P261" s="29">
        <f t="shared" si="634"/>
        <v>0</v>
      </c>
      <c r="Q261" s="29">
        <f t="shared" si="634"/>
        <v>0</v>
      </c>
      <c r="R261" s="30">
        <f t="shared" si="634"/>
        <v>0</v>
      </c>
      <c r="S261" s="28">
        <f t="shared" si="634"/>
        <v>0</v>
      </c>
      <c r="T261" s="29">
        <f t="shared" si="634"/>
        <v>0</v>
      </c>
      <c r="U261" s="29">
        <f t="shared" si="634"/>
        <v>0</v>
      </c>
      <c r="V261" s="29">
        <f t="shared" si="634"/>
        <v>0</v>
      </c>
      <c r="W261" s="29">
        <f t="shared" si="634"/>
        <v>0</v>
      </c>
      <c r="X261" s="29">
        <f t="shared" si="634"/>
        <v>0</v>
      </c>
      <c r="Y261" s="29">
        <f t="shared" si="634"/>
        <v>0</v>
      </c>
      <c r="Z261" s="30">
        <f t="shared" si="634"/>
        <v>0</v>
      </c>
      <c r="AA261" s="28">
        <f t="shared" si="634"/>
        <v>0</v>
      </c>
      <c r="AB261" s="29">
        <f t="shared" si="634"/>
        <v>0</v>
      </c>
      <c r="AC261" s="29">
        <f t="shared" si="634"/>
        <v>0</v>
      </c>
      <c r="AD261" s="29">
        <f t="shared" si="634"/>
        <v>0</v>
      </c>
      <c r="AE261" s="29">
        <f t="shared" si="634"/>
        <v>0</v>
      </c>
      <c r="AF261" s="29">
        <f t="shared" si="634"/>
        <v>0</v>
      </c>
      <c r="AG261" s="29">
        <f t="shared" si="634"/>
        <v>0</v>
      </c>
      <c r="AH261" s="30">
        <f t="shared" si="634"/>
        <v>0</v>
      </c>
      <c r="AI261" s="28">
        <f t="shared" si="634"/>
        <v>0</v>
      </c>
      <c r="AJ261" s="29">
        <f t="shared" si="634"/>
        <v>0</v>
      </c>
      <c r="AK261" s="29">
        <f t="shared" si="634"/>
        <v>0</v>
      </c>
      <c r="AL261" s="29">
        <f t="shared" si="634"/>
        <v>0</v>
      </c>
      <c r="AM261" s="29">
        <f t="shared" si="634"/>
        <v>0</v>
      </c>
      <c r="AN261" s="29">
        <f t="shared" si="634"/>
        <v>0</v>
      </c>
      <c r="AO261" s="29">
        <f t="shared" si="634"/>
        <v>0</v>
      </c>
      <c r="AP261" s="30">
        <f t="shared" si="634"/>
        <v>0</v>
      </c>
      <c r="AQ261" s="28">
        <f t="shared" si="634"/>
        <v>0</v>
      </c>
      <c r="AR261" s="29">
        <f t="shared" si="634"/>
        <v>0</v>
      </c>
      <c r="AS261" s="29">
        <f t="shared" si="634"/>
        <v>0</v>
      </c>
      <c r="AT261" s="29">
        <f t="shared" si="634"/>
        <v>0</v>
      </c>
      <c r="AU261" s="29">
        <f t="shared" si="634"/>
        <v>0</v>
      </c>
      <c r="AV261" s="29">
        <f t="shared" si="634"/>
        <v>0</v>
      </c>
      <c r="AW261" s="29">
        <f t="shared" si="634"/>
        <v>0</v>
      </c>
      <c r="AX261" s="30">
        <f t="shared" si="634"/>
        <v>0</v>
      </c>
      <c r="AY261" s="28">
        <f t="shared" si="634"/>
        <v>0</v>
      </c>
      <c r="AZ261" s="29">
        <f t="shared" si="634"/>
        <v>0</v>
      </c>
      <c r="BA261" s="29">
        <f t="shared" si="634"/>
        <v>0</v>
      </c>
      <c r="BB261" s="29">
        <f t="shared" si="634"/>
        <v>0</v>
      </c>
      <c r="BC261" s="29">
        <f t="shared" si="634"/>
        <v>0</v>
      </c>
      <c r="BD261" s="29">
        <f t="shared" si="634"/>
        <v>0</v>
      </c>
      <c r="BE261" s="29">
        <f t="shared" si="634"/>
        <v>0</v>
      </c>
      <c r="BF261" s="30">
        <f t="shared" si="634"/>
        <v>0</v>
      </c>
      <c r="BG261" s="28">
        <f t="shared" si="634"/>
        <v>0</v>
      </c>
      <c r="BH261" s="29">
        <f t="shared" si="634"/>
        <v>0</v>
      </c>
      <c r="BI261" s="29">
        <f t="shared" si="634"/>
        <v>0</v>
      </c>
      <c r="BJ261" s="29">
        <f t="shared" si="634"/>
        <v>0</v>
      </c>
      <c r="BK261" s="29">
        <f t="shared" si="634"/>
        <v>0</v>
      </c>
      <c r="BL261" s="29">
        <f t="shared" si="634"/>
        <v>0</v>
      </c>
      <c r="BM261" s="29">
        <f t="shared" si="634"/>
        <v>0</v>
      </c>
      <c r="BN261" s="30">
        <f t="shared" si="634"/>
        <v>0</v>
      </c>
    </row>
    <row r="262" spans="1:66" ht="15.75" x14ac:dyDescent="0.25">
      <c r="A262" s="2102" t="s">
        <v>139</v>
      </c>
      <c r="B262" s="2103"/>
      <c r="C262" s="31">
        <f t="shared" ref="C262:BN262" si="635">SUM(C259,C254)</f>
        <v>0</v>
      </c>
      <c r="D262" s="32">
        <f t="shared" si="635"/>
        <v>0</v>
      </c>
      <c r="E262" s="32">
        <f t="shared" si="635"/>
        <v>0</v>
      </c>
      <c r="F262" s="32">
        <f t="shared" si="635"/>
        <v>0</v>
      </c>
      <c r="G262" s="32">
        <f t="shared" si="635"/>
        <v>0</v>
      </c>
      <c r="H262" s="32">
        <f t="shared" si="635"/>
        <v>0</v>
      </c>
      <c r="I262" s="32">
        <f t="shared" si="635"/>
        <v>0</v>
      </c>
      <c r="J262" s="33">
        <f t="shared" si="635"/>
        <v>0</v>
      </c>
      <c r="K262" s="31">
        <f t="shared" si="635"/>
        <v>0</v>
      </c>
      <c r="L262" s="32">
        <f t="shared" si="635"/>
        <v>0</v>
      </c>
      <c r="M262" s="32">
        <f t="shared" si="635"/>
        <v>0</v>
      </c>
      <c r="N262" s="32">
        <f t="shared" si="635"/>
        <v>0</v>
      </c>
      <c r="O262" s="32">
        <f t="shared" si="635"/>
        <v>0</v>
      </c>
      <c r="P262" s="32">
        <f t="shared" si="635"/>
        <v>0</v>
      </c>
      <c r="Q262" s="32">
        <f t="shared" si="635"/>
        <v>0</v>
      </c>
      <c r="R262" s="33">
        <f t="shared" si="635"/>
        <v>0</v>
      </c>
      <c r="S262" s="31">
        <f t="shared" si="635"/>
        <v>0</v>
      </c>
      <c r="T262" s="32">
        <f t="shared" si="635"/>
        <v>0</v>
      </c>
      <c r="U262" s="32">
        <f t="shared" si="635"/>
        <v>0</v>
      </c>
      <c r="V262" s="32">
        <f t="shared" si="635"/>
        <v>0</v>
      </c>
      <c r="W262" s="32">
        <f t="shared" si="635"/>
        <v>0</v>
      </c>
      <c r="X262" s="32">
        <f t="shared" si="635"/>
        <v>0</v>
      </c>
      <c r="Y262" s="32">
        <f t="shared" si="635"/>
        <v>0</v>
      </c>
      <c r="Z262" s="33">
        <f t="shared" si="635"/>
        <v>0</v>
      </c>
      <c r="AA262" s="31">
        <f t="shared" si="635"/>
        <v>0</v>
      </c>
      <c r="AB262" s="32">
        <f t="shared" si="635"/>
        <v>0</v>
      </c>
      <c r="AC262" s="32">
        <f t="shared" si="635"/>
        <v>0</v>
      </c>
      <c r="AD262" s="32">
        <f t="shared" si="635"/>
        <v>0</v>
      </c>
      <c r="AE262" s="32">
        <f t="shared" si="635"/>
        <v>0</v>
      </c>
      <c r="AF262" s="32">
        <f t="shared" si="635"/>
        <v>0</v>
      </c>
      <c r="AG262" s="32">
        <f t="shared" si="635"/>
        <v>0</v>
      </c>
      <c r="AH262" s="33">
        <f t="shared" si="635"/>
        <v>0</v>
      </c>
      <c r="AI262" s="31">
        <f t="shared" si="635"/>
        <v>0</v>
      </c>
      <c r="AJ262" s="32">
        <f t="shared" si="635"/>
        <v>0</v>
      </c>
      <c r="AK262" s="32">
        <f t="shared" si="635"/>
        <v>0</v>
      </c>
      <c r="AL262" s="32">
        <f t="shared" si="635"/>
        <v>0</v>
      </c>
      <c r="AM262" s="32">
        <f t="shared" si="635"/>
        <v>0</v>
      </c>
      <c r="AN262" s="32">
        <f t="shared" si="635"/>
        <v>0</v>
      </c>
      <c r="AO262" s="32">
        <f t="shared" si="635"/>
        <v>0</v>
      </c>
      <c r="AP262" s="33">
        <f t="shared" si="635"/>
        <v>0</v>
      </c>
      <c r="AQ262" s="31">
        <f t="shared" si="635"/>
        <v>0</v>
      </c>
      <c r="AR262" s="32">
        <f t="shared" si="635"/>
        <v>0</v>
      </c>
      <c r="AS262" s="32">
        <f t="shared" si="635"/>
        <v>0</v>
      </c>
      <c r="AT262" s="32">
        <f t="shared" si="635"/>
        <v>0</v>
      </c>
      <c r="AU262" s="32">
        <f t="shared" si="635"/>
        <v>0</v>
      </c>
      <c r="AV262" s="32">
        <f t="shared" si="635"/>
        <v>0</v>
      </c>
      <c r="AW262" s="32">
        <f t="shared" si="635"/>
        <v>0</v>
      </c>
      <c r="AX262" s="33">
        <f t="shared" si="635"/>
        <v>0</v>
      </c>
      <c r="AY262" s="31">
        <f t="shared" si="635"/>
        <v>0</v>
      </c>
      <c r="AZ262" s="32">
        <f t="shared" si="635"/>
        <v>0</v>
      </c>
      <c r="BA262" s="32">
        <f t="shared" si="635"/>
        <v>0</v>
      </c>
      <c r="BB262" s="32">
        <f t="shared" si="635"/>
        <v>0</v>
      </c>
      <c r="BC262" s="32">
        <f t="shared" si="635"/>
        <v>0</v>
      </c>
      <c r="BD262" s="32">
        <f t="shared" si="635"/>
        <v>0</v>
      </c>
      <c r="BE262" s="32">
        <f t="shared" si="635"/>
        <v>0</v>
      </c>
      <c r="BF262" s="33">
        <f t="shared" si="635"/>
        <v>0</v>
      </c>
      <c r="BG262" s="31">
        <f t="shared" si="635"/>
        <v>0</v>
      </c>
      <c r="BH262" s="32">
        <f t="shared" si="635"/>
        <v>0</v>
      </c>
      <c r="BI262" s="32">
        <f t="shared" si="635"/>
        <v>0</v>
      </c>
      <c r="BJ262" s="32">
        <f t="shared" si="635"/>
        <v>0</v>
      </c>
      <c r="BK262" s="32">
        <f t="shared" si="635"/>
        <v>0</v>
      </c>
      <c r="BL262" s="32">
        <f t="shared" si="635"/>
        <v>0</v>
      </c>
      <c r="BM262" s="32">
        <f t="shared" si="635"/>
        <v>0</v>
      </c>
      <c r="BN262" s="33">
        <f t="shared" si="635"/>
        <v>0</v>
      </c>
    </row>
    <row r="263" spans="1:66" ht="15.75" x14ac:dyDescent="0.25">
      <c r="A263" s="2102" t="s">
        <v>140</v>
      </c>
      <c r="B263" s="2103"/>
      <c r="C263" s="31">
        <f t="shared" ref="C263:BN263" si="636">SUM(C260,C255)</f>
        <v>0</v>
      </c>
      <c r="D263" s="32">
        <f t="shared" si="636"/>
        <v>0</v>
      </c>
      <c r="E263" s="32">
        <f t="shared" si="636"/>
        <v>0</v>
      </c>
      <c r="F263" s="32">
        <f t="shared" si="636"/>
        <v>0</v>
      </c>
      <c r="G263" s="32">
        <f t="shared" si="636"/>
        <v>0</v>
      </c>
      <c r="H263" s="32">
        <f t="shared" si="636"/>
        <v>0</v>
      </c>
      <c r="I263" s="32">
        <f t="shared" si="636"/>
        <v>0</v>
      </c>
      <c r="J263" s="33">
        <f t="shared" si="636"/>
        <v>0</v>
      </c>
      <c r="K263" s="31">
        <f t="shared" si="636"/>
        <v>0</v>
      </c>
      <c r="L263" s="32">
        <f t="shared" si="636"/>
        <v>0</v>
      </c>
      <c r="M263" s="32">
        <f t="shared" si="636"/>
        <v>0</v>
      </c>
      <c r="N263" s="32">
        <f t="shared" si="636"/>
        <v>0</v>
      </c>
      <c r="O263" s="32">
        <f t="shared" si="636"/>
        <v>0</v>
      </c>
      <c r="P263" s="32">
        <f t="shared" si="636"/>
        <v>0</v>
      </c>
      <c r="Q263" s="32">
        <f t="shared" si="636"/>
        <v>0</v>
      </c>
      <c r="R263" s="33">
        <f t="shared" si="636"/>
        <v>0</v>
      </c>
      <c r="S263" s="31">
        <f t="shared" si="636"/>
        <v>0</v>
      </c>
      <c r="T263" s="32">
        <f t="shared" si="636"/>
        <v>0</v>
      </c>
      <c r="U263" s="32">
        <f t="shared" si="636"/>
        <v>0</v>
      </c>
      <c r="V263" s="32">
        <f t="shared" si="636"/>
        <v>0</v>
      </c>
      <c r="W263" s="32">
        <f t="shared" si="636"/>
        <v>0</v>
      </c>
      <c r="X263" s="32">
        <f t="shared" si="636"/>
        <v>0</v>
      </c>
      <c r="Y263" s="32">
        <f t="shared" si="636"/>
        <v>0</v>
      </c>
      <c r="Z263" s="33">
        <f t="shared" si="636"/>
        <v>0</v>
      </c>
      <c r="AA263" s="31">
        <f t="shared" si="636"/>
        <v>0</v>
      </c>
      <c r="AB263" s="32">
        <f t="shared" si="636"/>
        <v>0</v>
      </c>
      <c r="AC263" s="32">
        <f t="shared" si="636"/>
        <v>0</v>
      </c>
      <c r="AD263" s="32">
        <f t="shared" si="636"/>
        <v>0</v>
      </c>
      <c r="AE263" s="32">
        <f t="shared" si="636"/>
        <v>0</v>
      </c>
      <c r="AF263" s="32">
        <f t="shared" si="636"/>
        <v>0</v>
      </c>
      <c r="AG263" s="32">
        <f t="shared" si="636"/>
        <v>0</v>
      </c>
      <c r="AH263" s="33">
        <f t="shared" si="636"/>
        <v>0</v>
      </c>
      <c r="AI263" s="31">
        <f t="shared" si="636"/>
        <v>0</v>
      </c>
      <c r="AJ263" s="32">
        <f t="shared" si="636"/>
        <v>0</v>
      </c>
      <c r="AK263" s="32">
        <f t="shared" si="636"/>
        <v>0</v>
      </c>
      <c r="AL263" s="32">
        <f t="shared" si="636"/>
        <v>0</v>
      </c>
      <c r="AM263" s="32">
        <f t="shared" si="636"/>
        <v>0</v>
      </c>
      <c r="AN263" s="32">
        <f t="shared" si="636"/>
        <v>0</v>
      </c>
      <c r="AO263" s="32">
        <f t="shared" si="636"/>
        <v>0</v>
      </c>
      <c r="AP263" s="33">
        <f t="shared" si="636"/>
        <v>0</v>
      </c>
      <c r="AQ263" s="31">
        <f t="shared" si="636"/>
        <v>0</v>
      </c>
      <c r="AR263" s="32">
        <f t="shared" si="636"/>
        <v>0</v>
      </c>
      <c r="AS263" s="32">
        <f t="shared" si="636"/>
        <v>0</v>
      </c>
      <c r="AT263" s="32">
        <f t="shared" si="636"/>
        <v>0</v>
      </c>
      <c r="AU263" s="32">
        <f t="shared" si="636"/>
        <v>0</v>
      </c>
      <c r="AV263" s="32">
        <f t="shared" si="636"/>
        <v>0</v>
      </c>
      <c r="AW263" s="32">
        <f t="shared" si="636"/>
        <v>0</v>
      </c>
      <c r="AX263" s="33">
        <f t="shared" si="636"/>
        <v>0</v>
      </c>
      <c r="AY263" s="31">
        <f t="shared" si="636"/>
        <v>0</v>
      </c>
      <c r="AZ263" s="32">
        <f t="shared" si="636"/>
        <v>0</v>
      </c>
      <c r="BA263" s="32">
        <f t="shared" si="636"/>
        <v>0</v>
      </c>
      <c r="BB263" s="32">
        <f t="shared" si="636"/>
        <v>0</v>
      </c>
      <c r="BC263" s="32">
        <f t="shared" si="636"/>
        <v>0</v>
      </c>
      <c r="BD263" s="32">
        <f t="shared" si="636"/>
        <v>0</v>
      </c>
      <c r="BE263" s="32">
        <f t="shared" si="636"/>
        <v>0</v>
      </c>
      <c r="BF263" s="33">
        <f t="shared" si="636"/>
        <v>0</v>
      </c>
      <c r="BG263" s="31">
        <f t="shared" si="636"/>
        <v>0</v>
      </c>
      <c r="BH263" s="32">
        <f t="shared" si="636"/>
        <v>0</v>
      </c>
      <c r="BI263" s="32">
        <f t="shared" si="636"/>
        <v>0</v>
      </c>
      <c r="BJ263" s="32">
        <f t="shared" si="636"/>
        <v>0</v>
      </c>
      <c r="BK263" s="32">
        <f t="shared" si="636"/>
        <v>0</v>
      </c>
      <c r="BL263" s="32">
        <f t="shared" si="636"/>
        <v>0</v>
      </c>
      <c r="BM263" s="32">
        <f t="shared" si="636"/>
        <v>0</v>
      </c>
      <c r="BN263" s="33">
        <f t="shared" si="636"/>
        <v>0</v>
      </c>
    </row>
    <row r="264" spans="1:66" ht="15.75" x14ac:dyDescent="0.25">
      <c r="A264" s="2102" t="s">
        <v>141</v>
      </c>
      <c r="B264" s="2103"/>
      <c r="C264" s="49" t="str">
        <f t="shared" ref="C264:BN264" si="637">IF(C252="","",C262-C263)</f>
        <v/>
      </c>
      <c r="D264" s="50" t="str">
        <f t="shared" si="637"/>
        <v/>
      </c>
      <c r="E264" s="50">
        <f t="shared" si="637"/>
        <v>0</v>
      </c>
      <c r="F264" s="50" t="str">
        <f t="shared" si="637"/>
        <v/>
      </c>
      <c r="G264" s="50" t="str">
        <f t="shared" si="637"/>
        <v/>
      </c>
      <c r="H264" s="50" t="str">
        <f t="shared" si="637"/>
        <v/>
      </c>
      <c r="I264" s="50" t="str">
        <f t="shared" si="637"/>
        <v/>
      </c>
      <c r="J264" s="51" t="str">
        <f t="shared" si="637"/>
        <v/>
      </c>
      <c r="K264" s="49" t="str">
        <f t="shared" si="637"/>
        <v/>
      </c>
      <c r="L264" s="50" t="str">
        <f t="shared" si="637"/>
        <v/>
      </c>
      <c r="M264" s="50" t="str">
        <f t="shared" si="637"/>
        <v/>
      </c>
      <c r="N264" s="50" t="str">
        <f t="shared" si="637"/>
        <v/>
      </c>
      <c r="O264" s="50">
        <f t="shared" si="637"/>
        <v>0</v>
      </c>
      <c r="P264" s="50" t="str">
        <f t="shared" si="637"/>
        <v/>
      </c>
      <c r="Q264" s="50" t="str">
        <f t="shared" si="637"/>
        <v/>
      </c>
      <c r="R264" s="51" t="str">
        <f t="shared" si="637"/>
        <v/>
      </c>
      <c r="S264" s="49" t="str">
        <f t="shared" si="637"/>
        <v/>
      </c>
      <c r="T264" s="50" t="str">
        <f t="shared" si="637"/>
        <v/>
      </c>
      <c r="U264" s="50" t="str">
        <f t="shared" si="637"/>
        <v/>
      </c>
      <c r="V264" s="50">
        <f t="shared" si="637"/>
        <v>0</v>
      </c>
      <c r="W264" s="50" t="str">
        <f t="shared" si="637"/>
        <v/>
      </c>
      <c r="X264" s="50" t="str">
        <f t="shared" si="637"/>
        <v/>
      </c>
      <c r="Y264" s="50" t="str">
        <f t="shared" si="637"/>
        <v/>
      </c>
      <c r="Z264" s="51" t="str">
        <f t="shared" si="637"/>
        <v/>
      </c>
      <c r="AA264" s="49" t="str">
        <f t="shared" si="637"/>
        <v/>
      </c>
      <c r="AB264" s="50">
        <f t="shared" si="637"/>
        <v>0</v>
      </c>
      <c r="AC264" s="50" t="str">
        <f t="shared" si="637"/>
        <v/>
      </c>
      <c r="AD264" s="50" t="str">
        <f t="shared" si="637"/>
        <v/>
      </c>
      <c r="AE264" s="50" t="str">
        <f t="shared" si="637"/>
        <v/>
      </c>
      <c r="AF264" s="50" t="str">
        <f t="shared" si="637"/>
        <v/>
      </c>
      <c r="AG264" s="50" t="str">
        <f t="shared" si="637"/>
        <v/>
      </c>
      <c r="AH264" s="51" t="str">
        <f t="shared" si="637"/>
        <v/>
      </c>
      <c r="AI264" s="49">
        <f t="shared" si="637"/>
        <v>0</v>
      </c>
      <c r="AJ264" s="50" t="str">
        <f t="shared" si="637"/>
        <v/>
      </c>
      <c r="AK264" s="50" t="str">
        <f t="shared" si="637"/>
        <v/>
      </c>
      <c r="AL264" s="50" t="str">
        <f t="shared" si="637"/>
        <v/>
      </c>
      <c r="AM264" s="50" t="str">
        <f t="shared" si="637"/>
        <v/>
      </c>
      <c r="AN264" s="50" t="str">
        <f t="shared" si="637"/>
        <v/>
      </c>
      <c r="AO264" s="50" t="str">
        <f t="shared" si="637"/>
        <v/>
      </c>
      <c r="AP264" s="51" t="str">
        <f t="shared" si="637"/>
        <v/>
      </c>
      <c r="AQ264" s="49" t="str">
        <f t="shared" si="637"/>
        <v/>
      </c>
      <c r="AR264" s="50" t="str">
        <f t="shared" si="637"/>
        <v/>
      </c>
      <c r="AS264" s="50" t="str">
        <f t="shared" si="637"/>
        <v/>
      </c>
      <c r="AT264" s="50" t="str">
        <f t="shared" si="637"/>
        <v/>
      </c>
      <c r="AU264" s="50" t="str">
        <f t="shared" si="637"/>
        <v/>
      </c>
      <c r="AV264" s="50" t="str">
        <f t="shared" si="637"/>
        <v/>
      </c>
      <c r="AW264" s="50" t="str">
        <f t="shared" si="637"/>
        <v/>
      </c>
      <c r="AX264" s="51" t="str">
        <f t="shared" si="637"/>
        <v/>
      </c>
      <c r="AY264" s="49" t="str">
        <f t="shared" si="637"/>
        <v/>
      </c>
      <c r="AZ264" s="50" t="str">
        <f t="shared" si="637"/>
        <v/>
      </c>
      <c r="BA264" s="50" t="str">
        <f t="shared" si="637"/>
        <v/>
      </c>
      <c r="BB264" s="50" t="str">
        <f t="shared" si="637"/>
        <v/>
      </c>
      <c r="BC264" s="50" t="str">
        <f t="shared" si="637"/>
        <v/>
      </c>
      <c r="BD264" s="50" t="str">
        <f t="shared" si="637"/>
        <v/>
      </c>
      <c r="BE264" s="50" t="str">
        <f t="shared" si="637"/>
        <v/>
      </c>
      <c r="BF264" s="51" t="str">
        <f t="shared" si="637"/>
        <v/>
      </c>
      <c r="BG264" s="49" t="str">
        <f t="shared" si="637"/>
        <v/>
      </c>
      <c r="BH264" s="50" t="str">
        <f t="shared" si="637"/>
        <v/>
      </c>
      <c r="BI264" s="50" t="str">
        <f t="shared" si="637"/>
        <v/>
      </c>
      <c r="BJ264" s="50" t="str">
        <f t="shared" si="637"/>
        <v/>
      </c>
      <c r="BK264" s="50" t="str">
        <f t="shared" si="637"/>
        <v/>
      </c>
      <c r="BL264" s="50" t="str">
        <f t="shared" si="637"/>
        <v/>
      </c>
      <c r="BM264" s="50" t="str">
        <f t="shared" si="637"/>
        <v/>
      </c>
      <c r="BN264" s="51" t="str">
        <f t="shared" si="637"/>
        <v/>
      </c>
    </row>
    <row r="265" spans="1:66" ht="30.75" customHeight="1" thickBot="1" x14ac:dyDescent="0.3">
      <c r="A265" s="2104" t="s">
        <v>142</v>
      </c>
      <c r="B265" s="2105"/>
      <c r="C265" s="67" t="str">
        <f t="shared" ref="C265:BN265" si="638">IF(C252="","",IF(C263=0,MAX($C$83:$J$83)+1,C262/C263))</f>
        <v/>
      </c>
      <c r="D265" s="68" t="str">
        <f t="shared" si="638"/>
        <v/>
      </c>
      <c r="E265" s="68">
        <f t="shared" si="638"/>
        <v>10</v>
      </c>
      <c r="F265" s="68" t="str">
        <f t="shared" si="638"/>
        <v/>
      </c>
      <c r="G265" s="68" t="str">
        <f t="shared" si="638"/>
        <v/>
      </c>
      <c r="H265" s="68" t="str">
        <f t="shared" si="638"/>
        <v/>
      </c>
      <c r="I265" s="68" t="str">
        <f t="shared" si="638"/>
        <v/>
      </c>
      <c r="J265" s="69" t="str">
        <f t="shared" si="638"/>
        <v/>
      </c>
      <c r="K265" s="67" t="str">
        <f t="shared" si="638"/>
        <v/>
      </c>
      <c r="L265" s="68" t="str">
        <f t="shared" si="638"/>
        <v/>
      </c>
      <c r="M265" s="68" t="str">
        <f t="shared" si="638"/>
        <v/>
      </c>
      <c r="N265" s="68" t="str">
        <f t="shared" si="638"/>
        <v/>
      </c>
      <c r="O265" s="68">
        <f t="shared" si="638"/>
        <v>10</v>
      </c>
      <c r="P265" s="68" t="str">
        <f t="shared" si="638"/>
        <v/>
      </c>
      <c r="Q265" s="68" t="str">
        <f t="shared" si="638"/>
        <v/>
      </c>
      <c r="R265" s="69" t="str">
        <f t="shared" si="638"/>
        <v/>
      </c>
      <c r="S265" s="67" t="str">
        <f t="shared" si="638"/>
        <v/>
      </c>
      <c r="T265" s="68" t="str">
        <f t="shared" si="638"/>
        <v/>
      </c>
      <c r="U265" s="68" t="str">
        <f t="shared" si="638"/>
        <v/>
      </c>
      <c r="V265" s="68">
        <f t="shared" si="638"/>
        <v>10</v>
      </c>
      <c r="W265" s="68" t="str">
        <f t="shared" si="638"/>
        <v/>
      </c>
      <c r="X265" s="68" t="str">
        <f t="shared" si="638"/>
        <v/>
      </c>
      <c r="Y265" s="68" t="str">
        <f t="shared" si="638"/>
        <v/>
      </c>
      <c r="Z265" s="69" t="str">
        <f t="shared" si="638"/>
        <v/>
      </c>
      <c r="AA265" s="67" t="str">
        <f t="shared" si="638"/>
        <v/>
      </c>
      <c r="AB265" s="68">
        <f t="shared" si="638"/>
        <v>10</v>
      </c>
      <c r="AC265" s="68" t="str">
        <f t="shared" si="638"/>
        <v/>
      </c>
      <c r="AD265" s="68" t="str">
        <f t="shared" si="638"/>
        <v/>
      </c>
      <c r="AE265" s="68" t="str">
        <f t="shared" si="638"/>
        <v/>
      </c>
      <c r="AF265" s="68" t="str">
        <f t="shared" si="638"/>
        <v/>
      </c>
      <c r="AG265" s="68" t="str">
        <f t="shared" si="638"/>
        <v/>
      </c>
      <c r="AH265" s="69" t="str">
        <f t="shared" si="638"/>
        <v/>
      </c>
      <c r="AI265" s="67">
        <f t="shared" si="638"/>
        <v>10</v>
      </c>
      <c r="AJ265" s="68" t="str">
        <f t="shared" si="638"/>
        <v/>
      </c>
      <c r="AK265" s="68" t="str">
        <f t="shared" si="638"/>
        <v/>
      </c>
      <c r="AL265" s="68" t="str">
        <f t="shared" si="638"/>
        <v/>
      </c>
      <c r="AM265" s="68" t="str">
        <f t="shared" si="638"/>
        <v/>
      </c>
      <c r="AN265" s="68" t="str">
        <f t="shared" si="638"/>
        <v/>
      </c>
      <c r="AO265" s="68" t="str">
        <f t="shared" si="638"/>
        <v/>
      </c>
      <c r="AP265" s="69" t="str">
        <f t="shared" si="638"/>
        <v/>
      </c>
      <c r="AQ265" s="67" t="str">
        <f t="shared" si="638"/>
        <v/>
      </c>
      <c r="AR265" s="68" t="str">
        <f t="shared" si="638"/>
        <v/>
      </c>
      <c r="AS265" s="68" t="str">
        <f t="shared" si="638"/>
        <v/>
      </c>
      <c r="AT265" s="68" t="str">
        <f t="shared" si="638"/>
        <v/>
      </c>
      <c r="AU265" s="68" t="str">
        <f t="shared" si="638"/>
        <v/>
      </c>
      <c r="AV265" s="68" t="str">
        <f t="shared" si="638"/>
        <v/>
      </c>
      <c r="AW265" s="68" t="str">
        <f t="shared" si="638"/>
        <v/>
      </c>
      <c r="AX265" s="69" t="str">
        <f t="shared" si="638"/>
        <v/>
      </c>
      <c r="AY265" s="67" t="str">
        <f t="shared" si="638"/>
        <v/>
      </c>
      <c r="AZ265" s="68" t="str">
        <f t="shared" si="638"/>
        <v/>
      </c>
      <c r="BA265" s="68" t="str">
        <f t="shared" si="638"/>
        <v/>
      </c>
      <c r="BB265" s="68" t="str">
        <f t="shared" si="638"/>
        <v/>
      </c>
      <c r="BC265" s="68" t="str">
        <f t="shared" si="638"/>
        <v/>
      </c>
      <c r="BD265" s="68" t="str">
        <f t="shared" si="638"/>
        <v/>
      </c>
      <c r="BE265" s="68" t="str">
        <f t="shared" si="638"/>
        <v/>
      </c>
      <c r="BF265" s="69" t="str">
        <f t="shared" si="638"/>
        <v/>
      </c>
      <c r="BG265" s="67" t="str">
        <f t="shared" si="638"/>
        <v/>
      </c>
      <c r="BH265" s="68" t="str">
        <f t="shared" si="638"/>
        <v/>
      </c>
      <c r="BI265" s="68" t="str">
        <f t="shared" si="638"/>
        <v/>
      </c>
      <c r="BJ265" s="68" t="str">
        <f t="shared" si="638"/>
        <v/>
      </c>
      <c r="BK265" s="68" t="str">
        <f t="shared" si="638"/>
        <v/>
      </c>
      <c r="BL265" s="68" t="str">
        <f t="shared" si="638"/>
        <v/>
      </c>
      <c r="BM265" s="68" t="str">
        <f t="shared" si="638"/>
        <v/>
      </c>
      <c r="BN265" s="69" t="str">
        <f t="shared" si="638"/>
        <v/>
      </c>
    </row>
    <row r="266" spans="1:66" ht="15.75" x14ac:dyDescent="0.25">
      <c r="A266" s="2106" t="s">
        <v>37</v>
      </c>
      <c r="B266" s="2107"/>
      <c r="C266" s="975" t="str">
        <f t="shared" ref="C266:J266" si="639">IF(C252="","",RANK(C242,$C242:$J242,0))</f>
        <v/>
      </c>
      <c r="D266" s="976" t="str">
        <f t="shared" si="639"/>
        <v/>
      </c>
      <c r="E266" s="976">
        <f t="shared" si="639"/>
        <v>1</v>
      </c>
      <c r="F266" s="976" t="str">
        <f t="shared" si="639"/>
        <v/>
      </c>
      <c r="G266" s="976" t="str">
        <f t="shared" si="639"/>
        <v/>
      </c>
      <c r="H266" s="976" t="str">
        <f t="shared" si="639"/>
        <v/>
      </c>
      <c r="I266" s="976" t="str">
        <f t="shared" si="639"/>
        <v/>
      </c>
      <c r="J266" s="977" t="str">
        <f t="shared" si="639"/>
        <v/>
      </c>
      <c r="K266" s="975" t="str">
        <f t="shared" ref="K266:R266" si="640">IF(K252="","",RANK(C242,$C242:$J242,0))</f>
        <v/>
      </c>
      <c r="L266" s="976" t="str">
        <f t="shared" si="640"/>
        <v/>
      </c>
      <c r="M266" s="976" t="str">
        <f t="shared" si="640"/>
        <v/>
      </c>
      <c r="N266" s="976" t="str">
        <f t="shared" si="640"/>
        <v/>
      </c>
      <c r="O266" s="976">
        <f t="shared" si="640"/>
        <v>2</v>
      </c>
      <c r="P266" s="976" t="str">
        <f t="shared" si="640"/>
        <v/>
      </c>
      <c r="Q266" s="976" t="str">
        <f t="shared" si="640"/>
        <v/>
      </c>
      <c r="R266" s="977" t="str">
        <f t="shared" si="640"/>
        <v/>
      </c>
      <c r="S266" s="975" t="str">
        <f t="shared" ref="S266:Z266" si="641">IF(S252="","",RANK(C242,$C242:$J242,0))</f>
        <v/>
      </c>
      <c r="T266" s="976" t="str">
        <f t="shared" si="641"/>
        <v/>
      </c>
      <c r="U266" s="976" t="str">
        <f t="shared" si="641"/>
        <v/>
      </c>
      <c r="V266" s="976">
        <f t="shared" si="641"/>
        <v>3</v>
      </c>
      <c r="W266" s="976" t="str">
        <f t="shared" si="641"/>
        <v/>
      </c>
      <c r="X266" s="976" t="str">
        <f t="shared" si="641"/>
        <v/>
      </c>
      <c r="Y266" s="976" t="str">
        <f t="shared" si="641"/>
        <v/>
      </c>
      <c r="Z266" s="984" t="str">
        <f t="shared" si="641"/>
        <v/>
      </c>
      <c r="AA266" s="975" t="str">
        <f t="shared" ref="AA266:AH266" si="642">IF(AA252="","",RANK(C242,$C242:$J242,0))</f>
        <v/>
      </c>
      <c r="AB266" s="976">
        <f t="shared" si="642"/>
        <v>4</v>
      </c>
      <c r="AC266" s="976" t="str">
        <f t="shared" si="642"/>
        <v/>
      </c>
      <c r="AD266" s="976" t="str">
        <f t="shared" si="642"/>
        <v/>
      </c>
      <c r="AE266" s="976" t="str">
        <f t="shared" si="642"/>
        <v/>
      </c>
      <c r="AF266" s="976" t="str">
        <f t="shared" si="642"/>
        <v/>
      </c>
      <c r="AG266" s="976" t="str">
        <f t="shared" si="642"/>
        <v/>
      </c>
      <c r="AH266" s="977" t="str">
        <f t="shared" si="642"/>
        <v/>
      </c>
      <c r="AI266" s="975">
        <f t="shared" ref="AI266:AP266" si="643">IF(AI252="","",RANK(C242,$C242:$J242,0))</f>
        <v>5</v>
      </c>
      <c r="AJ266" s="976" t="str">
        <f t="shared" si="643"/>
        <v/>
      </c>
      <c r="AK266" s="976" t="str">
        <f t="shared" si="643"/>
        <v/>
      </c>
      <c r="AL266" s="976" t="str">
        <f t="shared" si="643"/>
        <v/>
      </c>
      <c r="AM266" s="976" t="str">
        <f t="shared" si="643"/>
        <v/>
      </c>
      <c r="AN266" s="976" t="str">
        <f t="shared" si="643"/>
        <v/>
      </c>
      <c r="AO266" s="976" t="str">
        <f t="shared" si="643"/>
        <v/>
      </c>
      <c r="AP266" s="977" t="str">
        <f t="shared" si="643"/>
        <v/>
      </c>
      <c r="AQ266" s="975" t="str">
        <f t="shared" ref="AQ266:AX266" si="644">IF(AQ252="","",RANK(C242,$C242:$J242,0))</f>
        <v/>
      </c>
      <c r="AR266" s="976" t="str">
        <f t="shared" si="644"/>
        <v/>
      </c>
      <c r="AS266" s="976" t="str">
        <f t="shared" si="644"/>
        <v/>
      </c>
      <c r="AT266" s="976" t="str">
        <f t="shared" si="644"/>
        <v/>
      </c>
      <c r="AU266" s="976" t="str">
        <f t="shared" si="644"/>
        <v/>
      </c>
      <c r="AV266" s="976" t="str">
        <f t="shared" si="644"/>
        <v/>
      </c>
      <c r="AW266" s="976" t="str">
        <f t="shared" si="644"/>
        <v/>
      </c>
      <c r="AX266" s="977" t="str">
        <f t="shared" si="644"/>
        <v/>
      </c>
      <c r="AY266" s="975" t="str">
        <f t="shared" ref="AY266:BF266" si="645">IF(AY252="","",RANK(C242,$C242:$J242,0))</f>
        <v/>
      </c>
      <c r="AZ266" s="976" t="str">
        <f t="shared" si="645"/>
        <v/>
      </c>
      <c r="BA266" s="976" t="str">
        <f t="shared" si="645"/>
        <v/>
      </c>
      <c r="BB266" s="976" t="str">
        <f t="shared" si="645"/>
        <v/>
      </c>
      <c r="BC266" s="976" t="str">
        <f t="shared" si="645"/>
        <v/>
      </c>
      <c r="BD266" s="976" t="str">
        <f t="shared" si="645"/>
        <v/>
      </c>
      <c r="BE266" s="976" t="str">
        <f t="shared" si="645"/>
        <v/>
      </c>
      <c r="BF266" s="977" t="str">
        <f t="shared" si="645"/>
        <v/>
      </c>
      <c r="BG266" s="975" t="str">
        <f t="shared" ref="BG266:BN266" si="646">IF(BG252="","",RANK(C242,$C242:$J242,0))</f>
        <v/>
      </c>
      <c r="BH266" s="976" t="str">
        <f t="shared" si="646"/>
        <v/>
      </c>
      <c r="BI266" s="976" t="str">
        <f t="shared" si="646"/>
        <v/>
      </c>
      <c r="BJ266" s="976" t="str">
        <f t="shared" si="646"/>
        <v/>
      </c>
      <c r="BK266" s="976" t="str">
        <f t="shared" si="646"/>
        <v/>
      </c>
      <c r="BL266" s="976" t="str">
        <f t="shared" si="646"/>
        <v/>
      </c>
      <c r="BM266" s="976" t="str">
        <f t="shared" si="646"/>
        <v/>
      </c>
      <c r="BN266" s="977" t="str">
        <f t="shared" si="646"/>
        <v/>
      </c>
    </row>
    <row r="267" spans="1:66" ht="15.75" x14ac:dyDescent="0.25">
      <c r="A267" s="2084" t="s">
        <v>38</v>
      </c>
      <c r="B267" s="2085"/>
      <c r="C267" s="978" t="str">
        <f t="shared" ref="C267:J267" si="647">IF(C252="","",RANK(C243,$C243:$J243,0))</f>
        <v/>
      </c>
      <c r="D267" s="979" t="str">
        <f t="shared" si="647"/>
        <v/>
      </c>
      <c r="E267" s="979">
        <f t="shared" si="647"/>
        <v>1</v>
      </c>
      <c r="F267" s="979" t="str">
        <f t="shared" si="647"/>
        <v/>
      </c>
      <c r="G267" s="979" t="str">
        <f t="shared" si="647"/>
        <v/>
      </c>
      <c r="H267" s="979" t="str">
        <f t="shared" si="647"/>
        <v/>
      </c>
      <c r="I267" s="979" t="str">
        <f t="shared" si="647"/>
        <v/>
      </c>
      <c r="J267" s="980" t="str">
        <f t="shared" si="647"/>
        <v/>
      </c>
      <c r="K267" s="978" t="str">
        <f t="shared" ref="K267:R267" si="648">IF(K252="","",RANK(C243,$C243:$J243,0))</f>
        <v/>
      </c>
      <c r="L267" s="979" t="str">
        <f t="shared" si="648"/>
        <v/>
      </c>
      <c r="M267" s="979" t="str">
        <f t="shared" si="648"/>
        <v/>
      </c>
      <c r="N267" s="979" t="str">
        <f t="shared" si="648"/>
        <v/>
      </c>
      <c r="O267" s="979">
        <f t="shared" si="648"/>
        <v>2</v>
      </c>
      <c r="P267" s="979" t="str">
        <f t="shared" si="648"/>
        <v/>
      </c>
      <c r="Q267" s="979" t="str">
        <f t="shared" si="648"/>
        <v/>
      </c>
      <c r="R267" s="980" t="str">
        <f t="shared" si="648"/>
        <v/>
      </c>
      <c r="S267" s="978" t="str">
        <f t="shared" ref="S267:Z267" si="649">IF(S252="","",RANK(C243,$C243:$J243,0))</f>
        <v/>
      </c>
      <c r="T267" s="979" t="str">
        <f t="shared" si="649"/>
        <v/>
      </c>
      <c r="U267" s="979" t="str">
        <f t="shared" si="649"/>
        <v/>
      </c>
      <c r="V267" s="979">
        <f t="shared" si="649"/>
        <v>3</v>
      </c>
      <c r="W267" s="979" t="str">
        <f t="shared" si="649"/>
        <v/>
      </c>
      <c r="X267" s="979" t="str">
        <f t="shared" si="649"/>
        <v/>
      </c>
      <c r="Y267" s="979" t="str">
        <f t="shared" si="649"/>
        <v/>
      </c>
      <c r="Z267" s="985" t="str">
        <f t="shared" si="649"/>
        <v/>
      </c>
      <c r="AA267" s="978" t="str">
        <f t="shared" ref="AA267:AH267" si="650">IF(AA252="","",RANK(C243,$C243:$J243,0))</f>
        <v/>
      </c>
      <c r="AB267" s="979">
        <f t="shared" si="650"/>
        <v>4</v>
      </c>
      <c r="AC267" s="979" t="str">
        <f t="shared" si="650"/>
        <v/>
      </c>
      <c r="AD267" s="979" t="str">
        <f t="shared" si="650"/>
        <v/>
      </c>
      <c r="AE267" s="979" t="str">
        <f t="shared" si="650"/>
        <v/>
      </c>
      <c r="AF267" s="979" t="str">
        <f t="shared" si="650"/>
        <v/>
      </c>
      <c r="AG267" s="979" t="str">
        <f t="shared" si="650"/>
        <v/>
      </c>
      <c r="AH267" s="980" t="str">
        <f t="shared" si="650"/>
        <v/>
      </c>
      <c r="AI267" s="978">
        <f t="shared" ref="AI267:AP267" si="651">IF(AI252="","",RANK(C243,$C243:$J243,0))</f>
        <v>5</v>
      </c>
      <c r="AJ267" s="979" t="str">
        <f t="shared" si="651"/>
        <v/>
      </c>
      <c r="AK267" s="979" t="str">
        <f t="shared" si="651"/>
        <v/>
      </c>
      <c r="AL267" s="979" t="str">
        <f t="shared" si="651"/>
        <v/>
      </c>
      <c r="AM267" s="979" t="str">
        <f t="shared" si="651"/>
        <v/>
      </c>
      <c r="AN267" s="979" t="str">
        <f t="shared" si="651"/>
        <v/>
      </c>
      <c r="AO267" s="979" t="str">
        <f t="shared" si="651"/>
        <v/>
      </c>
      <c r="AP267" s="980" t="str">
        <f t="shared" si="651"/>
        <v/>
      </c>
      <c r="AQ267" s="978" t="str">
        <f t="shared" ref="AQ267:AX267" si="652">IF(AQ252="","",RANK(C243,$C243:$J243,0))</f>
        <v/>
      </c>
      <c r="AR267" s="979" t="str">
        <f t="shared" si="652"/>
        <v/>
      </c>
      <c r="AS267" s="979" t="str">
        <f t="shared" si="652"/>
        <v/>
      </c>
      <c r="AT267" s="979" t="str">
        <f t="shared" si="652"/>
        <v/>
      </c>
      <c r="AU267" s="979" t="str">
        <f t="shared" si="652"/>
        <v/>
      </c>
      <c r="AV267" s="979" t="str">
        <f t="shared" si="652"/>
        <v/>
      </c>
      <c r="AW267" s="979" t="str">
        <f t="shared" si="652"/>
        <v/>
      </c>
      <c r="AX267" s="980" t="str">
        <f t="shared" si="652"/>
        <v/>
      </c>
      <c r="AY267" s="978" t="str">
        <f t="shared" ref="AY267:BF267" si="653">IF(AY252="","",RANK(C243,$C243:$J243,0))</f>
        <v/>
      </c>
      <c r="AZ267" s="979" t="str">
        <f t="shared" si="653"/>
        <v/>
      </c>
      <c r="BA267" s="979" t="str">
        <f t="shared" si="653"/>
        <v/>
      </c>
      <c r="BB267" s="979" t="str">
        <f t="shared" si="653"/>
        <v/>
      </c>
      <c r="BC267" s="979" t="str">
        <f t="shared" si="653"/>
        <v/>
      </c>
      <c r="BD267" s="979" t="str">
        <f t="shared" si="653"/>
        <v/>
      </c>
      <c r="BE267" s="979" t="str">
        <f t="shared" si="653"/>
        <v/>
      </c>
      <c r="BF267" s="980" t="str">
        <f t="shared" si="653"/>
        <v/>
      </c>
      <c r="BG267" s="978" t="str">
        <f t="shared" ref="BG267:BN267" si="654">IF(BG252="","",RANK(C243,$C243:$J243,0))</f>
        <v/>
      </c>
      <c r="BH267" s="979" t="str">
        <f t="shared" si="654"/>
        <v/>
      </c>
      <c r="BI267" s="979" t="str">
        <f t="shared" si="654"/>
        <v/>
      </c>
      <c r="BJ267" s="979" t="str">
        <f t="shared" si="654"/>
        <v/>
      </c>
      <c r="BK267" s="979" t="str">
        <f t="shared" si="654"/>
        <v/>
      </c>
      <c r="BL267" s="979" t="str">
        <f t="shared" si="654"/>
        <v/>
      </c>
      <c r="BM267" s="979" t="str">
        <f t="shared" si="654"/>
        <v/>
      </c>
      <c r="BN267" s="980" t="str">
        <f t="shared" si="654"/>
        <v/>
      </c>
    </row>
    <row r="268" spans="1:66" ht="15.75" x14ac:dyDescent="0.25">
      <c r="A268" s="2084" t="s">
        <v>39</v>
      </c>
      <c r="B268" s="2085"/>
      <c r="C268" s="978" t="str">
        <f t="shared" ref="C268:J268" si="655">IF(C252="","",RANK(C244,$C244:$J244,1))</f>
        <v/>
      </c>
      <c r="D268" s="979" t="str">
        <f t="shared" si="655"/>
        <v/>
      </c>
      <c r="E268" s="979">
        <f t="shared" si="655"/>
        <v>1</v>
      </c>
      <c r="F268" s="979" t="str">
        <f t="shared" si="655"/>
        <v/>
      </c>
      <c r="G268" s="979" t="str">
        <f t="shared" si="655"/>
        <v/>
      </c>
      <c r="H268" s="979" t="str">
        <f t="shared" si="655"/>
        <v/>
      </c>
      <c r="I268" s="979" t="str">
        <f t="shared" si="655"/>
        <v/>
      </c>
      <c r="J268" s="980" t="str">
        <f t="shared" si="655"/>
        <v/>
      </c>
      <c r="K268" s="978" t="str">
        <f t="shared" ref="K268:R268" si="656">IF(K252="","",RANK(C244,$C244:$J244,1))</f>
        <v/>
      </c>
      <c r="L268" s="979" t="str">
        <f t="shared" si="656"/>
        <v/>
      </c>
      <c r="M268" s="979" t="str">
        <f t="shared" si="656"/>
        <v/>
      </c>
      <c r="N268" s="979" t="str">
        <f t="shared" si="656"/>
        <v/>
      </c>
      <c r="O268" s="979">
        <f t="shared" si="656"/>
        <v>2</v>
      </c>
      <c r="P268" s="979" t="str">
        <f t="shared" si="656"/>
        <v/>
      </c>
      <c r="Q268" s="979" t="str">
        <f t="shared" si="656"/>
        <v/>
      </c>
      <c r="R268" s="980" t="str">
        <f t="shared" si="656"/>
        <v/>
      </c>
      <c r="S268" s="978" t="str">
        <f t="shared" ref="S268:Z268" si="657">IF(S252="","",RANK(C244,$C244:$J244,1))</f>
        <v/>
      </c>
      <c r="T268" s="979" t="str">
        <f t="shared" si="657"/>
        <v/>
      </c>
      <c r="U268" s="979" t="str">
        <f t="shared" si="657"/>
        <v/>
      </c>
      <c r="V268" s="979">
        <f t="shared" si="657"/>
        <v>3</v>
      </c>
      <c r="W268" s="979" t="str">
        <f t="shared" si="657"/>
        <v/>
      </c>
      <c r="X268" s="979" t="str">
        <f t="shared" si="657"/>
        <v/>
      </c>
      <c r="Y268" s="979" t="str">
        <f t="shared" si="657"/>
        <v/>
      </c>
      <c r="Z268" s="985" t="str">
        <f t="shared" si="657"/>
        <v/>
      </c>
      <c r="AA268" s="978" t="str">
        <f t="shared" ref="AA268:AH268" si="658">IF(AA252="","",RANK(C244,$C244:$J244,1))</f>
        <v/>
      </c>
      <c r="AB268" s="979">
        <f t="shared" si="658"/>
        <v>4</v>
      </c>
      <c r="AC268" s="979" t="str">
        <f t="shared" si="658"/>
        <v/>
      </c>
      <c r="AD268" s="979" t="str">
        <f t="shared" si="658"/>
        <v/>
      </c>
      <c r="AE268" s="979" t="str">
        <f t="shared" si="658"/>
        <v/>
      </c>
      <c r="AF268" s="979" t="str">
        <f t="shared" si="658"/>
        <v/>
      </c>
      <c r="AG268" s="979" t="str">
        <f t="shared" si="658"/>
        <v/>
      </c>
      <c r="AH268" s="980" t="str">
        <f t="shared" si="658"/>
        <v/>
      </c>
      <c r="AI268" s="978">
        <f t="shared" ref="AI268:AP268" si="659">IF(AI252="","",RANK(C244,$C244:$J244,1))</f>
        <v>5</v>
      </c>
      <c r="AJ268" s="979" t="str">
        <f t="shared" si="659"/>
        <v/>
      </c>
      <c r="AK268" s="979" t="str">
        <f t="shared" si="659"/>
        <v/>
      </c>
      <c r="AL268" s="979" t="str">
        <f t="shared" si="659"/>
        <v/>
      </c>
      <c r="AM268" s="979" t="str">
        <f t="shared" si="659"/>
        <v/>
      </c>
      <c r="AN268" s="979" t="str">
        <f t="shared" si="659"/>
        <v/>
      </c>
      <c r="AO268" s="979" t="str">
        <f t="shared" si="659"/>
        <v/>
      </c>
      <c r="AP268" s="980" t="str">
        <f t="shared" si="659"/>
        <v/>
      </c>
      <c r="AQ268" s="978" t="str">
        <f t="shared" ref="AQ268:AX268" si="660">IF(AQ252="","",RANK(C244,$C244:$J244,1))</f>
        <v/>
      </c>
      <c r="AR268" s="979" t="str">
        <f t="shared" si="660"/>
        <v/>
      </c>
      <c r="AS268" s="979" t="str">
        <f t="shared" si="660"/>
        <v/>
      </c>
      <c r="AT268" s="979" t="str">
        <f t="shared" si="660"/>
        <v/>
      </c>
      <c r="AU268" s="979" t="str">
        <f t="shared" si="660"/>
        <v/>
      </c>
      <c r="AV268" s="979" t="str">
        <f t="shared" si="660"/>
        <v/>
      </c>
      <c r="AW268" s="979" t="str">
        <f t="shared" si="660"/>
        <v/>
      </c>
      <c r="AX268" s="980" t="str">
        <f t="shared" si="660"/>
        <v/>
      </c>
      <c r="AY268" s="978" t="str">
        <f t="shared" ref="AY268:BF268" si="661">IF(AY252="","",RANK(C244,$C244:$J244,1))</f>
        <v/>
      </c>
      <c r="AZ268" s="979" t="str">
        <f t="shared" si="661"/>
        <v/>
      </c>
      <c r="BA268" s="979" t="str">
        <f t="shared" si="661"/>
        <v/>
      </c>
      <c r="BB268" s="979" t="str">
        <f t="shared" si="661"/>
        <v/>
      </c>
      <c r="BC268" s="979" t="str">
        <f t="shared" si="661"/>
        <v/>
      </c>
      <c r="BD268" s="979" t="str">
        <f t="shared" si="661"/>
        <v/>
      </c>
      <c r="BE268" s="979" t="str">
        <f t="shared" si="661"/>
        <v/>
      </c>
      <c r="BF268" s="980" t="str">
        <f t="shared" si="661"/>
        <v/>
      </c>
      <c r="BG268" s="978" t="str">
        <f t="shared" ref="BG268:BN268" si="662">IF(BG252="","",RANK(C244,$C244:$J244,1))</f>
        <v/>
      </c>
      <c r="BH268" s="979" t="str">
        <f t="shared" si="662"/>
        <v/>
      </c>
      <c r="BI268" s="979" t="str">
        <f t="shared" si="662"/>
        <v/>
      </c>
      <c r="BJ268" s="979" t="str">
        <f t="shared" si="662"/>
        <v/>
      </c>
      <c r="BK268" s="979" t="str">
        <f t="shared" si="662"/>
        <v/>
      </c>
      <c r="BL268" s="979" t="str">
        <f t="shared" si="662"/>
        <v/>
      </c>
      <c r="BM268" s="979" t="str">
        <f t="shared" si="662"/>
        <v/>
      </c>
      <c r="BN268" s="980" t="str">
        <f t="shared" si="662"/>
        <v/>
      </c>
    </row>
    <row r="269" spans="1:66" ht="15.75" x14ac:dyDescent="0.25">
      <c r="A269" s="2084" t="s">
        <v>32</v>
      </c>
      <c r="B269" s="2085"/>
      <c r="C269" s="978" t="str">
        <f t="shared" ref="C269:J269" si="663">IF(C252="","",RANK(C245,$C245:$J245,0))</f>
        <v/>
      </c>
      <c r="D269" s="979" t="str">
        <f t="shared" si="663"/>
        <v/>
      </c>
      <c r="E269" s="979">
        <f t="shared" si="663"/>
        <v>1</v>
      </c>
      <c r="F269" s="979" t="str">
        <f t="shared" si="663"/>
        <v/>
      </c>
      <c r="G269" s="979" t="str">
        <f t="shared" si="663"/>
        <v/>
      </c>
      <c r="H269" s="979" t="str">
        <f t="shared" si="663"/>
        <v/>
      </c>
      <c r="I269" s="979" t="str">
        <f t="shared" si="663"/>
        <v/>
      </c>
      <c r="J269" s="980" t="str">
        <f t="shared" si="663"/>
        <v/>
      </c>
      <c r="K269" s="978" t="str">
        <f t="shared" ref="K269:R269" si="664">IF(K252="","",RANK(C245,$C245:$J245,0))</f>
        <v/>
      </c>
      <c r="L269" s="979" t="str">
        <f t="shared" si="664"/>
        <v/>
      </c>
      <c r="M269" s="979" t="str">
        <f t="shared" si="664"/>
        <v/>
      </c>
      <c r="N269" s="979" t="str">
        <f t="shared" si="664"/>
        <v/>
      </c>
      <c r="O269" s="979">
        <f t="shared" si="664"/>
        <v>2</v>
      </c>
      <c r="P269" s="979" t="str">
        <f t="shared" si="664"/>
        <v/>
      </c>
      <c r="Q269" s="979" t="str">
        <f t="shared" si="664"/>
        <v/>
      </c>
      <c r="R269" s="980" t="str">
        <f t="shared" si="664"/>
        <v/>
      </c>
      <c r="S269" s="978" t="str">
        <f t="shared" ref="S269:Z269" si="665">IF(S252="","",RANK(C245,$C245:$J245,0))</f>
        <v/>
      </c>
      <c r="T269" s="979" t="str">
        <f t="shared" si="665"/>
        <v/>
      </c>
      <c r="U269" s="979" t="str">
        <f t="shared" si="665"/>
        <v/>
      </c>
      <c r="V269" s="979">
        <f t="shared" si="665"/>
        <v>3</v>
      </c>
      <c r="W269" s="979" t="str">
        <f t="shared" si="665"/>
        <v/>
      </c>
      <c r="X269" s="979" t="str">
        <f t="shared" si="665"/>
        <v/>
      </c>
      <c r="Y269" s="979" t="str">
        <f t="shared" si="665"/>
        <v/>
      </c>
      <c r="Z269" s="985" t="str">
        <f t="shared" si="665"/>
        <v/>
      </c>
      <c r="AA269" s="978" t="str">
        <f t="shared" ref="AA269:AH269" si="666">IF(AA252="","",RANK(C245,$C245:$J245,0))</f>
        <v/>
      </c>
      <c r="AB269" s="979">
        <f t="shared" si="666"/>
        <v>4</v>
      </c>
      <c r="AC269" s="979" t="str">
        <f t="shared" si="666"/>
        <v/>
      </c>
      <c r="AD269" s="979" t="str">
        <f t="shared" si="666"/>
        <v/>
      </c>
      <c r="AE269" s="979" t="str">
        <f t="shared" si="666"/>
        <v/>
      </c>
      <c r="AF269" s="979" t="str">
        <f t="shared" si="666"/>
        <v/>
      </c>
      <c r="AG269" s="979" t="str">
        <f t="shared" si="666"/>
        <v/>
      </c>
      <c r="AH269" s="980" t="str">
        <f t="shared" si="666"/>
        <v/>
      </c>
      <c r="AI269" s="978">
        <f t="shared" ref="AI269:AP269" si="667">IF(AI252="","",RANK(C245,$C245:$J245,0))</f>
        <v>5</v>
      </c>
      <c r="AJ269" s="979" t="str">
        <f t="shared" si="667"/>
        <v/>
      </c>
      <c r="AK269" s="979" t="str">
        <f t="shared" si="667"/>
        <v/>
      </c>
      <c r="AL269" s="979" t="str">
        <f t="shared" si="667"/>
        <v/>
      </c>
      <c r="AM269" s="979" t="str">
        <f t="shared" si="667"/>
        <v/>
      </c>
      <c r="AN269" s="979" t="str">
        <f t="shared" si="667"/>
        <v/>
      </c>
      <c r="AO269" s="979" t="str">
        <f t="shared" si="667"/>
        <v/>
      </c>
      <c r="AP269" s="980" t="str">
        <f t="shared" si="667"/>
        <v/>
      </c>
      <c r="AQ269" s="978" t="str">
        <f t="shared" ref="AQ269:AX269" si="668">IF(AQ252="","",RANK(C245,$C245:$J245,0))</f>
        <v/>
      </c>
      <c r="AR269" s="979" t="str">
        <f t="shared" si="668"/>
        <v/>
      </c>
      <c r="AS269" s="979" t="str">
        <f t="shared" si="668"/>
        <v/>
      </c>
      <c r="AT269" s="979" t="str">
        <f t="shared" si="668"/>
        <v/>
      </c>
      <c r="AU269" s="979" t="str">
        <f t="shared" si="668"/>
        <v/>
      </c>
      <c r="AV269" s="979" t="str">
        <f t="shared" si="668"/>
        <v/>
      </c>
      <c r="AW269" s="979" t="str">
        <f t="shared" si="668"/>
        <v/>
      </c>
      <c r="AX269" s="980" t="str">
        <f t="shared" si="668"/>
        <v/>
      </c>
      <c r="AY269" s="978" t="str">
        <f t="shared" ref="AY269:BF269" si="669">IF(AY252="","",RANK(C245,$C245:$J245,0))</f>
        <v/>
      </c>
      <c r="AZ269" s="979" t="str">
        <f t="shared" si="669"/>
        <v/>
      </c>
      <c r="BA269" s="979" t="str">
        <f t="shared" si="669"/>
        <v/>
      </c>
      <c r="BB269" s="979" t="str">
        <f t="shared" si="669"/>
        <v/>
      </c>
      <c r="BC269" s="979" t="str">
        <f t="shared" si="669"/>
        <v/>
      </c>
      <c r="BD269" s="979" t="str">
        <f t="shared" si="669"/>
        <v/>
      </c>
      <c r="BE269" s="979" t="str">
        <f t="shared" si="669"/>
        <v/>
      </c>
      <c r="BF269" s="980" t="str">
        <f t="shared" si="669"/>
        <v/>
      </c>
      <c r="BG269" s="978" t="str">
        <f t="shared" ref="BG269:BN269" si="670">IF(BG252="","",RANK(C245,$C245:$J245,0))</f>
        <v/>
      </c>
      <c r="BH269" s="979" t="str">
        <f t="shared" si="670"/>
        <v/>
      </c>
      <c r="BI269" s="979" t="str">
        <f t="shared" si="670"/>
        <v/>
      </c>
      <c r="BJ269" s="979" t="str">
        <f t="shared" si="670"/>
        <v/>
      </c>
      <c r="BK269" s="979" t="str">
        <f t="shared" si="670"/>
        <v/>
      </c>
      <c r="BL269" s="979" t="str">
        <f t="shared" si="670"/>
        <v/>
      </c>
      <c r="BM269" s="979" t="str">
        <f t="shared" si="670"/>
        <v/>
      </c>
      <c r="BN269" s="980" t="str">
        <f t="shared" si="670"/>
        <v/>
      </c>
    </row>
    <row r="270" spans="1:66" ht="16.5" thickBot="1" x14ac:dyDescent="0.3">
      <c r="A270" s="2086" t="s">
        <v>137</v>
      </c>
      <c r="B270" s="2087"/>
      <c r="C270" s="986" t="str">
        <f t="shared" ref="C270:J270" si="671">IF(C252="","",RANK(C246,$C246:$J246,0))</f>
        <v/>
      </c>
      <c r="D270" s="987" t="str">
        <f t="shared" si="671"/>
        <v/>
      </c>
      <c r="E270" s="987">
        <f t="shared" si="671"/>
        <v>1</v>
      </c>
      <c r="F270" s="987" t="str">
        <f t="shared" si="671"/>
        <v/>
      </c>
      <c r="G270" s="987" t="str">
        <f t="shared" si="671"/>
        <v/>
      </c>
      <c r="H270" s="987" t="str">
        <f t="shared" si="671"/>
        <v/>
      </c>
      <c r="I270" s="987" t="str">
        <f t="shared" si="671"/>
        <v/>
      </c>
      <c r="J270" s="988" t="str">
        <f t="shared" si="671"/>
        <v/>
      </c>
      <c r="K270" s="986" t="str">
        <f t="shared" ref="K270:R270" si="672">IF(K252="","",RANK(C246,$C246:$J246,0))</f>
        <v/>
      </c>
      <c r="L270" s="987" t="str">
        <f t="shared" si="672"/>
        <v/>
      </c>
      <c r="M270" s="987" t="str">
        <f t="shared" si="672"/>
        <v/>
      </c>
      <c r="N270" s="987" t="str">
        <f t="shared" si="672"/>
        <v/>
      </c>
      <c r="O270" s="987">
        <f t="shared" si="672"/>
        <v>2</v>
      </c>
      <c r="P270" s="987" t="str">
        <f t="shared" si="672"/>
        <v/>
      </c>
      <c r="Q270" s="987" t="str">
        <f t="shared" si="672"/>
        <v/>
      </c>
      <c r="R270" s="988" t="str">
        <f t="shared" si="672"/>
        <v/>
      </c>
      <c r="S270" s="981" t="str">
        <f t="shared" ref="S270:Z270" si="673">IF(S252="","",RANK(C246,$C246:$J246,0))</f>
        <v/>
      </c>
      <c r="T270" s="982" t="str">
        <f t="shared" si="673"/>
        <v/>
      </c>
      <c r="U270" s="982" t="str">
        <f t="shared" si="673"/>
        <v/>
      </c>
      <c r="V270" s="982">
        <f t="shared" si="673"/>
        <v>3</v>
      </c>
      <c r="W270" s="982" t="str">
        <f t="shared" si="673"/>
        <v/>
      </c>
      <c r="X270" s="982" t="str">
        <f t="shared" si="673"/>
        <v/>
      </c>
      <c r="Y270" s="982" t="str">
        <f t="shared" si="673"/>
        <v/>
      </c>
      <c r="Z270" s="989" t="str">
        <f t="shared" si="673"/>
        <v/>
      </c>
      <c r="AA270" s="981" t="str">
        <f t="shared" ref="AA270:AH270" si="674">IF(AA252="","",RANK(C246,$C246:$J246,0))</f>
        <v/>
      </c>
      <c r="AB270" s="982">
        <f t="shared" si="674"/>
        <v>4</v>
      </c>
      <c r="AC270" s="982" t="str">
        <f t="shared" si="674"/>
        <v/>
      </c>
      <c r="AD270" s="982" t="str">
        <f t="shared" si="674"/>
        <v/>
      </c>
      <c r="AE270" s="982" t="str">
        <f t="shared" si="674"/>
        <v/>
      </c>
      <c r="AF270" s="982" t="str">
        <f t="shared" si="674"/>
        <v/>
      </c>
      <c r="AG270" s="982" t="str">
        <f t="shared" si="674"/>
        <v/>
      </c>
      <c r="AH270" s="983" t="str">
        <f t="shared" si="674"/>
        <v/>
      </c>
      <c r="AI270" s="981">
        <f t="shared" ref="AI270:AP270" si="675">IF(AI252="","",RANK(C246,$C246:$J246,0))</f>
        <v>5</v>
      </c>
      <c r="AJ270" s="982" t="str">
        <f t="shared" si="675"/>
        <v/>
      </c>
      <c r="AK270" s="982" t="str">
        <f t="shared" si="675"/>
        <v/>
      </c>
      <c r="AL270" s="982" t="str">
        <f t="shared" si="675"/>
        <v/>
      </c>
      <c r="AM270" s="982" t="str">
        <f t="shared" si="675"/>
        <v/>
      </c>
      <c r="AN270" s="982" t="str">
        <f t="shared" si="675"/>
        <v/>
      </c>
      <c r="AO270" s="982" t="str">
        <f t="shared" si="675"/>
        <v/>
      </c>
      <c r="AP270" s="983" t="str">
        <f t="shared" si="675"/>
        <v/>
      </c>
      <c r="AQ270" s="981" t="str">
        <f t="shared" ref="AQ270:AX270" si="676">IF(AQ252="","",RANK(C246,$C246:$J246,0))</f>
        <v/>
      </c>
      <c r="AR270" s="982" t="str">
        <f t="shared" si="676"/>
        <v/>
      </c>
      <c r="AS270" s="982" t="str">
        <f t="shared" si="676"/>
        <v/>
      </c>
      <c r="AT270" s="982" t="str">
        <f t="shared" si="676"/>
        <v/>
      </c>
      <c r="AU270" s="982" t="str">
        <f t="shared" si="676"/>
        <v/>
      </c>
      <c r="AV270" s="982" t="str">
        <f t="shared" si="676"/>
        <v/>
      </c>
      <c r="AW270" s="982" t="str">
        <f t="shared" si="676"/>
        <v/>
      </c>
      <c r="AX270" s="983" t="str">
        <f t="shared" si="676"/>
        <v/>
      </c>
      <c r="AY270" s="981" t="str">
        <f t="shared" ref="AY270:BF270" si="677">IF(AY252="","",RANK(C246,$C246:$J246,0))</f>
        <v/>
      </c>
      <c r="AZ270" s="982" t="str">
        <f t="shared" si="677"/>
        <v/>
      </c>
      <c r="BA270" s="982" t="str">
        <f t="shared" si="677"/>
        <v/>
      </c>
      <c r="BB270" s="982" t="str">
        <f t="shared" si="677"/>
        <v/>
      </c>
      <c r="BC270" s="982" t="str">
        <f t="shared" si="677"/>
        <v/>
      </c>
      <c r="BD270" s="982" t="str">
        <f t="shared" si="677"/>
        <v/>
      </c>
      <c r="BE270" s="982" t="str">
        <f t="shared" si="677"/>
        <v/>
      </c>
      <c r="BF270" s="983" t="str">
        <f t="shared" si="677"/>
        <v/>
      </c>
      <c r="BG270" s="981" t="str">
        <f t="shared" ref="BG270:BN270" si="678">IF(BG252="","",RANK(C246,$C246:$J246,0))</f>
        <v/>
      </c>
      <c r="BH270" s="982" t="str">
        <f t="shared" si="678"/>
        <v/>
      </c>
      <c r="BI270" s="982" t="str">
        <f t="shared" si="678"/>
        <v/>
      </c>
      <c r="BJ270" s="982" t="str">
        <f t="shared" si="678"/>
        <v/>
      </c>
      <c r="BK270" s="982" t="str">
        <f t="shared" si="678"/>
        <v/>
      </c>
      <c r="BL270" s="982" t="str">
        <f t="shared" si="678"/>
        <v/>
      </c>
      <c r="BM270" s="982" t="str">
        <f t="shared" si="678"/>
        <v/>
      </c>
      <c r="BN270" s="983" t="str">
        <f t="shared" si="678"/>
        <v/>
      </c>
    </row>
    <row r="271" spans="1:66" ht="15.75" x14ac:dyDescent="0.25">
      <c r="A271" s="2088" t="s">
        <v>40</v>
      </c>
      <c r="B271" s="2089"/>
      <c r="C271" s="966" t="str">
        <f t="shared" ref="C271:J271" si="679">IF(C252="","",RANK(C261,$C261:$J261,0))</f>
        <v/>
      </c>
      <c r="D271" s="967" t="str">
        <f t="shared" si="679"/>
        <v/>
      </c>
      <c r="E271" s="967">
        <f t="shared" si="679"/>
        <v>1</v>
      </c>
      <c r="F271" s="967" t="str">
        <f t="shared" si="679"/>
        <v/>
      </c>
      <c r="G271" s="967" t="str">
        <f t="shared" si="679"/>
        <v/>
      </c>
      <c r="H271" s="967" t="str">
        <f t="shared" si="679"/>
        <v/>
      </c>
      <c r="I271" s="967" t="str">
        <f t="shared" si="679"/>
        <v/>
      </c>
      <c r="J271" s="968" t="str">
        <f t="shared" si="679"/>
        <v/>
      </c>
      <c r="K271" s="966" t="str">
        <f t="shared" ref="K271:R271" si="680">IF(K252="","",RANK(K261,$K261:$R261,0))</f>
        <v/>
      </c>
      <c r="L271" s="967" t="str">
        <f t="shared" si="680"/>
        <v/>
      </c>
      <c r="M271" s="967" t="str">
        <f t="shared" si="680"/>
        <v/>
      </c>
      <c r="N271" s="967" t="str">
        <f t="shared" si="680"/>
        <v/>
      </c>
      <c r="O271" s="967">
        <f t="shared" si="680"/>
        <v>1</v>
      </c>
      <c r="P271" s="967" t="str">
        <f t="shared" si="680"/>
        <v/>
      </c>
      <c r="Q271" s="967" t="str">
        <f t="shared" si="680"/>
        <v/>
      </c>
      <c r="R271" s="968" t="str">
        <f t="shared" si="680"/>
        <v/>
      </c>
      <c r="S271" s="966" t="str">
        <f t="shared" ref="S271:Z271" si="681">IF(S252="","",RANK(S261,$S261:$Z261,0))</f>
        <v/>
      </c>
      <c r="T271" s="967" t="str">
        <f t="shared" si="681"/>
        <v/>
      </c>
      <c r="U271" s="967" t="str">
        <f t="shared" si="681"/>
        <v/>
      </c>
      <c r="V271" s="967">
        <f t="shared" si="681"/>
        <v>1</v>
      </c>
      <c r="W271" s="967" t="str">
        <f t="shared" si="681"/>
        <v/>
      </c>
      <c r="X271" s="967" t="str">
        <f t="shared" si="681"/>
        <v/>
      </c>
      <c r="Y271" s="967" t="str">
        <f t="shared" si="681"/>
        <v/>
      </c>
      <c r="Z271" s="968" t="str">
        <f t="shared" si="681"/>
        <v/>
      </c>
      <c r="AA271" s="966" t="str">
        <f t="shared" ref="AA271:AH271" si="682">IF(AA252="","",RANK(AA261,$AA261:$AH261,0))</f>
        <v/>
      </c>
      <c r="AB271" s="967">
        <f t="shared" si="682"/>
        <v>1</v>
      </c>
      <c r="AC271" s="967" t="str">
        <f t="shared" si="682"/>
        <v/>
      </c>
      <c r="AD271" s="967" t="str">
        <f t="shared" si="682"/>
        <v/>
      </c>
      <c r="AE271" s="967" t="str">
        <f t="shared" si="682"/>
        <v/>
      </c>
      <c r="AF271" s="967" t="str">
        <f t="shared" si="682"/>
        <v/>
      </c>
      <c r="AG271" s="967" t="str">
        <f t="shared" si="682"/>
        <v/>
      </c>
      <c r="AH271" s="968" t="str">
        <f t="shared" si="682"/>
        <v/>
      </c>
      <c r="AI271" s="966">
        <f t="shared" ref="AI271:AP271" si="683">IF(AI252="","",RANK(AI261,$AI261:$AP261,0))</f>
        <v>1</v>
      </c>
      <c r="AJ271" s="967" t="str">
        <f t="shared" si="683"/>
        <v/>
      </c>
      <c r="AK271" s="967" t="str">
        <f t="shared" si="683"/>
        <v/>
      </c>
      <c r="AL271" s="967" t="str">
        <f t="shared" si="683"/>
        <v/>
      </c>
      <c r="AM271" s="967" t="str">
        <f t="shared" si="683"/>
        <v/>
      </c>
      <c r="AN271" s="967" t="str">
        <f t="shared" si="683"/>
        <v/>
      </c>
      <c r="AO271" s="967" t="str">
        <f t="shared" si="683"/>
        <v/>
      </c>
      <c r="AP271" s="968" t="str">
        <f t="shared" si="683"/>
        <v/>
      </c>
      <c r="AQ271" s="966" t="str">
        <f t="shared" ref="AQ271:AX271" si="684">IF(AQ252="","",RANK(AQ261,$AQ261:$AX261,0))</f>
        <v/>
      </c>
      <c r="AR271" s="967" t="str">
        <f t="shared" si="684"/>
        <v/>
      </c>
      <c r="AS271" s="967" t="str">
        <f t="shared" si="684"/>
        <v/>
      </c>
      <c r="AT271" s="967" t="str">
        <f t="shared" si="684"/>
        <v/>
      </c>
      <c r="AU271" s="967" t="str">
        <f t="shared" si="684"/>
        <v/>
      </c>
      <c r="AV271" s="967" t="str">
        <f t="shared" si="684"/>
        <v/>
      </c>
      <c r="AW271" s="967" t="str">
        <f t="shared" si="684"/>
        <v/>
      </c>
      <c r="AX271" s="968" t="str">
        <f t="shared" si="684"/>
        <v/>
      </c>
      <c r="AY271" s="966" t="str">
        <f t="shared" ref="AY271:BF271" si="685">IF(AY252="","",RANK(AY261,$AY261:$BF261,0))</f>
        <v/>
      </c>
      <c r="AZ271" s="967" t="str">
        <f t="shared" si="685"/>
        <v/>
      </c>
      <c r="BA271" s="967" t="str">
        <f t="shared" si="685"/>
        <v/>
      </c>
      <c r="BB271" s="967" t="str">
        <f t="shared" si="685"/>
        <v/>
      </c>
      <c r="BC271" s="967" t="str">
        <f t="shared" si="685"/>
        <v/>
      </c>
      <c r="BD271" s="967" t="str">
        <f t="shared" si="685"/>
        <v/>
      </c>
      <c r="BE271" s="967" t="str">
        <f t="shared" si="685"/>
        <v/>
      </c>
      <c r="BF271" s="968" t="str">
        <f t="shared" si="685"/>
        <v/>
      </c>
      <c r="BG271" s="966" t="str">
        <f t="shared" ref="BG271:BN271" si="686">IF(BG252="","",RANK(BG261,$BG261:$BN261,0))</f>
        <v/>
      </c>
      <c r="BH271" s="967" t="str">
        <f t="shared" si="686"/>
        <v/>
      </c>
      <c r="BI271" s="967" t="str">
        <f t="shared" si="686"/>
        <v/>
      </c>
      <c r="BJ271" s="967" t="str">
        <f t="shared" si="686"/>
        <v/>
      </c>
      <c r="BK271" s="967" t="str">
        <f t="shared" si="686"/>
        <v/>
      </c>
      <c r="BL271" s="967" t="str">
        <f t="shared" si="686"/>
        <v/>
      </c>
      <c r="BM271" s="967" t="str">
        <f t="shared" si="686"/>
        <v/>
      </c>
      <c r="BN271" s="968" t="str">
        <f t="shared" si="686"/>
        <v/>
      </c>
    </row>
    <row r="272" spans="1:66" ht="15.75" x14ac:dyDescent="0.25">
      <c r="A272" s="2090" t="s">
        <v>34</v>
      </c>
      <c r="B272" s="2091"/>
      <c r="C272" s="969" t="str">
        <f t="shared" ref="C272:J272" si="687">IF(C252="","",RANK(C262,$C262:$J262,0))</f>
        <v/>
      </c>
      <c r="D272" s="970" t="str">
        <f t="shared" si="687"/>
        <v/>
      </c>
      <c r="E272" s="970">
        <f t="shared" si="687"/>
        <v>1</v>
      </c>
      <c r="F272" s="970" t="str">
        <f t="shared" si="687"/>
        <v/>
      </c>
      <c r="G272" s="970" t="str">
        <f t="shared" si="687"/>
        <v/>
      </c>
      <c r="H272" s="970" t="str">
        <f t="shared" si="687"/>
        <v/>
      </c>
      <c r="I272" s="970" t="str">
        <f t="shared" si="687"/>
        <v/>
      </c>
      <c r="J272" s="971" t="str">
        <f t="shared" si="687"/>
        <v/>
      </c>
      <c r="K272" s="969" t="str">
        <f t="shared" ref="K272:R272" si="688">IF(K252="","",RANK(K262,$K262:$R262,0))</f>
        <v/>
      </c>
      <c r="L272" s="970" t="str">
        <f t="shared" si="688"/>
        <v/>
      </c>
      <c r="M272" s="970" t="str">
        <f t="shared" si="688"/>
        <v/>
      </c>
      <c r="N272" s="970" t="str">
        <f t="shared" si="688"/>
        <v/>
      </c>
      <c r="O272" s="970">
        <f t="shared" si="688"/>
        <v>1</v>
      </c>
      <c r="P272" s="970" t="str">
        <f t="shared" si="688"/>
        <v/>
      </c>
      <c r="Q272" s="970" t="str">
        <f t="shared" si="688"/>
        <v/>
      </c>
      <c r="R272" s="971" t="str">
        <f t="shared" si="688"/>
        <v/>
      </c>
      <c r="S272" s="969" t="str">
        <f t="shared" ref="S272:Z272" si="689">IF(S252="","",RANK(S262,$S262:$Z262,0))</f>
        <v/>
      </c>
      <c r="T272" s="970" t="str">
        <f t="shared" si="689"/>
        <v/>
      </c>
      <c r="U272" s="970" t="str">
        <f t="shared" si="689"/>
        <v/>
      </c>
      <c r="V272" s="970">
        <f t="shared" si="689"/>
        <v>1</v>
      </c>
      <c r="W272" s="970" t="str">
        <f t="shared" si="689"/>
        <v/>
      </c>
      <c r="X272" s="970" t="str">
        <f t="shared" si="689"/>
        <v/>
      </c>
      <c r="Y272" s="970" t="str">
        <f t="shared" si="689"/>
        <v/>
      </c>
      <c r="Z272" s="971" t="str">
        <f t="shared" si="689"/>
        <v/>
      </c>
      <c r="AA272" s="969" t="str">
        <f t="shared" ref="AA272:AH272" si="690">IF(AA252="","",RANK(AA262,$AA262:$AH262,0))</f>
        <v/>
      </c>
      <c r="AB272" s="970">
        <f t="shared" si="690"/>
        <v>1</v>
      </c>
      <c r="AC272" s="970" t="str">
        <f t="shared" si="690"/>
        <v/>
      </c>
      <c r="AD272" s="970" t="str">
        <f t="shared" si="690"/>
        <v/>
      </c>
      <c r="AE272" s="970" t="str">
        <f t="shared" si="690"/>
        <v/>
      </c>
      <c r="AF272" s="970" t="str">
        <f t="shared" si="690"/>
        <v/>
      </c>
      <c r="AG272" s="970" t="str">
        <f t="shared" si="690"/>
        <v/>
      </c>
      <c r="AH272" s="971" t="str">
        <f t="shared" si="690"/>
        <v/>
      </c>
      <c r="AI272" s="969">
        <f t="shared" ref="AI272:AP272" si="691">IF(AI252="","",RANK(AI262,$AI262:$AP262,0))</f>
        <v>1</v>
      </c>
      <c r="AJ272" s="970" t="str">
        <f t="shared" si="691"/>
        <v/>
      </c>
      <c r="AK272" s="970" t="str">
        <f t="shared" si="691"/>
        <v/>
      </c>
      <c r="AL272" s="970" t="str">
        <f t="shared" si="691"/>
        <v/>
      </c>
      <c r="AM272" s="970" t="str">
        <f t="shared" si="691"/>
        <v/>
      </c>
      <c r="AN272" s="970" t="str">
        <f t="shared" si="691"/>
        <v/>
      </c>
      <c r="AO272" s="970" t="str">
        <f t="shared" si="691"/>
        <v/>
      </c>
      <c r="AP272" s="971" t="str">
        <f t="shared" si="691"/>
        <v/>
      </c>
      <c r="AQ272" s="969" t="str">
        <f t="shared" ref="AQ272:AX272" si="692">IF(AQ252="","",RANK(AQ262,$AQ262:$AX262,0))</f>
        <v/>
      </c>
      <c r="AR272" s="970" t="str">
        <f t="shared" si="692"/>
        <v/>
      </c>
      <c r="AS272" s="970" t="str">
        <f t="shared" si="692"/>
        <v/>
      </c>
      <c r="AT272" s="970" t="str">
        <f t="shared" si="692"/>
        <v/>
      </c>
      <c r="AU272" s="970" t="str">
        <f t="shared" si="692"/>
        <v/>
      </c>
      <c r="AV272" s="970" t="str">
        <f t="shared" si="692"/>
        <v/>
      </c>
      <c r="AW272" s="970" t="str">
        <f t="shared" si="692"/>
        <v/>
      </c>
      <c r="AX272" s="971" t="str">
        <f t="shared" si="692"/>
        <v/>
      </c>
      <c r="AY272" s="969" t="str">
        <f t="shared" ref="AY272:BF272" si="693">IF(AY252="","",RANK(AY262,$AY262:$BF262,0))</f>
        <v/>
      </c>
      <c r="AZ272" s="970" t="str">
        <f t="shared" si="693"/>
        <v/>
      </c>
      <c r="BA272" s="970" t="str">
        <f t="shared" si="693"/>
        <v/>
      </c>
      <c r="BB272" s="970" t="str">
        <f t="shared" si="693"/>
        <v/>
      </c>
      <c r="BC272" s="970" t="str">
        <f t="shared" si="693"/>
        <v/>
      </c>
      <c r="BD272" s="970" t="str">
        <f t="shared" si="693"/>
        <v/>
      </c>
      <c r="BE272" s="970" t="str">
        <f t="shared" si="693"/>
        <v/>
      </c>
      <c r="BF272" s="971" t="str">
        <f t="shared" si="693"/>
        <v/>
      </c>
      <c r="BG272" s="969" t="str">
        <f t="shared" ref="BG272:BN272" si="694">IF(BG252="","",RANK(BG262,$BG262:$BN262,0))</f>
        <v/>
      </c>
      <c r="BH272" s="970" t="str">
        <f t="shared" si="694"/>
        <v/>
      </c>
      <c r="BI272" s="970" t="str">
        <f t="shared" si="694"/>
        <v/>
      </c>
      <c r="BJ272" s="970" t="str">
        <f t="shared" si="694"/>
        <v/>
      </c>
      <c r="BK272" s="970" t="str">
        <f t="shared" si="694"/>
        <v/>
      </c>
      <c r="BL272" s="970" t="str">
        <f t="shared" si="694"/>
        <v/>
      </c>
      <c r="BM272" s="970" t="str">
        <f t="shared" si="694"/>
        <v/>
      </c>
      <c r="BN272" s="971" t="str">
        <f t="shared" si="694"/>
        <v/>
      </c>
    </row>
    <row r="273" spans="1:66" ht="15.75" x14ac:dyDescent="0.25">
      <c r="A273" s="2090" t="s">
        <v>35</v>
      </c>
      <c r="B273" s="2091"/>
      <c r="C273" s="969" t="str">
        <f t="shared" ref="C273:J273" si="695">IF(C252="","",RANK(C263,$C263:$J263,1))</f>
        <v/>
      </c>
      <c r="D273" s="970" t="str">
        <f t="shared" si="695"/>
        <v/>
      </c>
      <c r="E273" s="970">
        <f t="shared" si="695"/>
        <v>1</v>
      </c>
      <c r="F273" s="970" t="str">
        <f t="shared" si="695"/>
        <v/>
      </c>
      <c r="G273" s="970" t="str">
        <f t="shared" si="695"/>
        <v/>
      </c>
      <c r="H273" s="970" t="str">
        <f t="shared" si="695"/>
        <v/>
      </c>
      <c r="I273" s="970" t="str">
        <f t="shared" si="695"/>
        <v/>
      </c>
      <c r="J273" s="971" t="str">
        <f t="shared" si="695"/>
        <v/>
      </c>
      <c r="K273" s="969" t="str">
        <f t="shared" ref="K273:R273" si="696">IF(K252="","",RANK(K263,$K263:$R263,1))</f>
        <v/>
      </c>
      <c r="L273" s="970" t="str">
        <f t="shared" si="696"/>
        <v/>
      </c>
      <c r="M273" s="970" t="str">
        <f t="shared" si="696"/>
        <v/>
      </c>
      <c r="N273" s="970" t="str">
        <f t="shared" si="696"/>
        <v/>
      </c>
      <c r="O273" s="970">
        <f t="shared" si="696"/>
        <v>1</v>
      </c>
      <c r="P273" s="970" t="str">
        <f t="shared" si="696"/>
        <v/>
      </c>
      <c r="Q273" s="970" t="str">
        <f t="shared" si="696"/>
        <v/>
      </c>
      <c r="R273" s="971" t="str">
        <f t="shared" si="696"/>
        <v/>
      </c>
      <c r="S273" s="969" t="str">
        <f t="shared" ref="S273:Z273" si="697">IF(S252="","",RANK(S263,$S263:$Z263,1))</f>
        <v/>
      </c>
      <c r="T273" s="970" t="str">
        <f t="shared" si="697"/>
        <v/>
      </c>
      <c r="U273" s="970" t="str">
        <f t="shared" si="697"/>
        <v/>
      </c>
      <c r="V273" s="970">
        <f t="shared" si="697"/>
        <v>1</v>
      </c>
      <c r="W273" s="970" t="str">
        <f t="shared" si="697"/>
        <v/>
      </c>
      <c r="X273" s="970" t="str">
        <f t="shared" si="697"/>
        <v/>
      </c>
      <c r="Y273" s="970" t="str">
        <f t="shared" si="697"/>
        <v/>
      </c>
      <c r="Z273" s="971" t="str">
        <f t="shared" si="697"/>
        <v/>
      </c>
      <c r="AA273" s="969" t="str">
        <f t="shared" ref="AA273:AH273" si="698">IF(AA252="","",RANK(AA263,$AA263:$AH263,1))</f>
        <v/>
      </c>
      <c r="AB273" s="970">
        <f t="shared" si="698"/>
        <v>1</v>
      </c>
      <c r="AC273" s="970" t="str">
        <f t="shared" si="698"/>
        <v/>
      </c>
      <c r="AD273" s="970" t="str">
        <f t="shared" si="698"/>
        <v/>
      </c>
      <c r="AE273" s="970" t="str">
        <f t="shared" si="698"/>
        <v/>
      </c>
      <c r="AF273" s="970" t="str">
        <f t="shared" si="698"/>
        <v/>
      </c>
      <c r="AG273" s="970" t="str">
        <f t="shared" si="698"/>
        <v/>
      </c>
      <c r="AH273" s="971" t="str">
        <f t="shared" si="698"/>
        <v/>
      </c>
      <c r="AI273" s="969">
        <f t="shared" ref="AI273:AP273" si="699">IF(AI252="","",RANK(AI263,$AI263:$AP263,1))</f>
        <v>1</v>
      </c>
      <c r="AJ273" s="970" t="str">
        <f t="shared" si="699"/>
        <v/>
      </c>
      <c r="AK273" s="970" t="str">
        <f t="shared" si="699"/>
        <v/>
      </c>
      <c r="AL273" s="970" t="str">
        <f t="shared" si="699"/>
        <v/>
      </c>
      <c r="AM273" s="970" t="str">
        <f t="shared" si="699"/>
        <v/>
      </c>
      <c r="AN273" s="970" t="str">
        <f t="shared" si="699"/>
        <v/>
      </c>
      <c r="AO273" s="970" t="str">
        <f t="shared" si="699"/>
        <v/>
      </c>
      <c r="AP273" s="971" t="str">
        <f t="shared" si="699"/>
        <v/>
      </c>
      <c r="AQ273" s="969" t="str">
        <f t="shared" ref="AQ273:AX273" si="700">IF(AQ252="","",RANK(AQ263,$AQ263:$AX263,1))</f>
        <v/>
      </c>
      <c r="AR273" s="970" t="str">
        <f t="shared" si="700"/>
        <v/>
      </c>
      <c r="AS273" s="970" t="str">
        <f t="shared" si="700"/>
        <v/>
      </c>
      <c r="AT273" s="970" t="str">
        <f t="shared" si="700"/>
        <v/>
      </c>
      <c r="AU273" s="970" t="str">
        <f t="shared" si="700"/>
        <v/>
      </c>
      <c r="AV273" s="970" t="str">
        <f t="shared" si="700"/>
        <v/>
      </c>
      <c r="AW273" s="970" t="str">
        <f t="shared" si="700"/>
        <v/>
      </c>
      <c r="AX273" s="971" t="str">
        <f t="shared" si="700"/>
        <v/>
      </c>
      <c r="AY273" s="969" t="str">
        <f t="shared" ref="AY273:BF273" si="701">IF(AY252="","",RANK(AY263,$AY263:$BF263,1))</f>
        <v/>
      </c>
      <c r="AZ273" s="970" t="str">
        <f t="shared" si="701"/>
        <v/>
      </c>
      <c r="BA273" s="970" t="str">
        <f t="shared" si="701"/>
        <v/>
      </c>
      <c r="BB273" s="970" t="str">
        <f t="shared" si="701"/>
        <v/>
      </c>
      <c r="BC273" s="970" t="str">
        <f t="shared" si="701"/>
        <v/>
      </c>
      <c r="BD273" s="970" t="str">
        <f t="shared" si="701"/>
        <v/>
      </c>
      <c r="BE273" s="970" t="str">
        <f t="shared" si="701"/>
        <v/>
      </c>
      <c r="BF273" s="971" t="str">
        <f t="shared" si="701"/>
        <v/>
      </c>
      <c r="BG273" s="969" t="str">
        <f t="shared" ref="BG273:BN273" si="702">IF(BG252="","",RANK(BG263,$BG263:$BN263,1))</f>
        <v/>
      </c>
      <c r="BH273" s="970" t="str">
        <f t="shared" si="702"/>
        <v/>
      </c>
      <c r="BI273" s="970" t="str">
        <f t="shared" si="702"/>
        <v/>
      </c>
      <c r="BJ273" s="970" t="str">
        <f t="shared" si="702"/>
        <v/>
      </c>
      <c r="BK273" s="970" t="str">
        <f t="shared" si="702"/>
        <v/>
      </c>
      <c r="BL273" s="970" t="str">
        <f t="shared" si="702"/>
        <v/>
      </c>
      <c r="BM273" s="970" t="str">
        <f t="shared" si="702"/>
        <v/>
      </c>
      <c r="BN273" s="971" t="str">
        <f t="shared" si="702"/>
        <v/>
      </c>
    </row>
    <row r="274" spans="1:66" ht="15.75" x14ac:dyDescent="0.25">
      <c r="A274" s="2090" t="s">
        <v>36</v>
      </c>
      <c r="B274" s="2091"/>
      <c r="C274" s="969" t="str">
        <f t="shared" ref="C274:J274" si="703">IF(C252="","",RANK(C264,$C264:$J264,0))</f>
        <v/>
      </c>
      <c r="D274" s="970" t="str">
        <f t="shared" si="703"/>
        <v/>
      </c>
      <c r="E274" s="970">
        <f t="shared" si="703"/>
        <v>1</v>
      </c>
      <c r="F274" s="970" t="str">
        <f t="shared" si="703"/>
        <v/>
      </c>
      <c r="G274" s="970" t="str">
        <f t="shared" si="703"/>
        <v/>
      </c>
      <c r="H274" s="970" t="str">
        <f t="shared" si="703"/>
        <v/>
      </c>
      <c r="I274" s="970" t="str">
        <f t="shared" si="703"/>
        <v/>
      </c>
      <c r="J274" s="971" t="str">
        <f t="shared" si="703"/>
        <v/>
      </c>
      <c r="K274" s="969" t="str">
        <f t="shared" ref="K274:R274" si="704">IF(K252="","",RANK(K264,$K264:$R264,0))</f>
        <v/>
      </c>
      <c r="L274" s="970" t="str">
        <f t="shared" si="704"/>
        <v/>
      </c>
      <c r="M274" s="970" t="str">
        <f t="shared" si="704"/>
        <v/>
      </c>
      <c r="N274" s="970" t="str">
        <f t="shared" si="704"/>
        <v/>
      </c>
      <c r="O274" s="970">
        <f t="shared" si="704"/>
        <v>1</v>
      </c>
      <c r="P274" s="970" t="str">
        <f t="shared" si="704"/>
        <v/>
      </c>
      <c r="Q274" s="970" t="str">
        <f t="shared" si="704"/>
        <v/>
      </c>
      <c r="R274" s="971" t="str">
        <f t="shared" si="704"/>
        <v/>
      </c>
      <c r="S274" s="969" t="str">
        <f t="shared" ref="S274:Z274" si="705">IF(S252="","",RANK(S264,$S264:$Z264,0))</f>
        <v/>
      </c>
      <c r="T274" s="970" t="str">
        <f t="shared" si="705"/>
        <v/>
      </c>
      <c r="U274" s="970" t="str">
        <f t="shared" si="705"/>
        <v/>
      </c>
      <c r="V274" s="970">
        <f t="shared" si="705"/>
        <v>1</v>
      </c>
      <c r="W274" s="970" t="str">
        <f t="shared" si="705"/>
        <v/>
      </c>
      <c r="X274" s="970" t="str">
        <f t="shared" si="705"/>
        <v/>
      </c>
      <c r="Y274" s="970" t="str">
        <f t="shared" si="705"/>
        <v/>
      </c>
      <c r="Z274" s="971" t="str">
        <f t="shared" si="705"/>
        <v/>
      </c>
      <c r="AA274" s="969" t="str">
        <f t="shared" ref="AA274:AH274" si="706">IF(AA252="","",RANK(AA264,$AA264:$AH264,0))</f>
        <v/>
      </c>
      <c r="AB274" s="970">
        <f t="shared" si="706"/>
        <v>1</v>
      </c>
      <c r="AC274" s="970" t="str">
        <f t="shared" si="706"/>
        <v/>
      </c>
      <c r="AD274" s="970" t="str">
        <f t="shared" si="706"/>
        <v/>
      </c>
      <c r="AE274" s="970" t="str">
        <f t="shared" si="706"/>
        <v/>
      </c>
      <c r="AF274" s="970" t="str">
        <f t="shared" si="706"/>
        <v/>
      </c>
      <c r="AG274" s="970" t="str">
        <f t="shared" si="706"/>
        <v/>
      </c>
      <c r="AH274" s="971" t="str">
        <f t="shared" si="706"/>
        <v/>
      </c>
      <c r="AI274" s="969">
        <f t="shared" ref="AI274:AP274" si="707">IF(AI252="","",RANK(AI264,$AI264:$AP264,0))</f>
        <v>1</v>
      </c>
      <c r="AJ274" s="970" t="str">
        <f t="shared" si="707"/>
        <v/>
      </c>
      <c r="AK274" s="970" t="str">
        <f t="shared" si="707"/>
        <v/>
      </c>
      <c r="AL274" s="970" t="str">
        <f t="shared" si="707"/>
        <v/>
      </c>
      <c r="AM274" s="970" t="str">
        <f t="shared" si="707"/>
        <v/>
      </c>
      <c r="AN274" s="970" t="str">
        <f t="shared" si="707"/>
        <v/>
      </c>
      <c r="AO274" s="970" t="str">
        <f t="shared" si="707"/>
        <v/>
      </c>
      <c r="AP274" s="971" t="str">
        <f t="shared" si="707"/>
        <v/>
      </c>
      <c r="AQ274" s="969" t="str">
        <f t="shared" ref="AQ274:AX274" si="708">IF(AQ252="","",RANK(AQ264,$AQ264:$AX264,0))</f>
        <v/>
      </c>
      <c r="AR274" s="970" t="str">
        <f t="shared" si="708"/>
        <v/>
      </c>
      <c r="AS274" s="970" t="str">
        <f t="shared" si="708"/>
        <v/>
      </c>
      <c r="AT274" s="970" t="str">
        <f t="shared" si="708"/>
        <v/>
      </c>
      <c r="AU274" s="970" t="str">
        <f t="shared" si="708"/>
        <v/>
      </c>
      <c r="AV274" s="970" t="str">
        <f t="shared" si="708"/>
        <v/>
      </c>
      <c r="AW274" s="970" t="str">
        <f t="shared" si="708"/>
        <v/>
      </c>
      <c r="AX274" s="971" t="str">
        <f t="shared" si="708"/>
        <v/>
      </c>
      <c r="AY274" s="969" t="str">
        <f t="shared" ref="AY274:BF274" si="709">IF(AY252="","",RANK(AY264,$AY264:$BF264,0))</f>
        <v/>
      </c>
      <c r="AZ274" s="970" t="str">
        <f t="shared" si="709"/>
        <v/>
      </c>
      <c r="BA274" s="970" t="str">
        <f t="shared" si="709"/>
        <v/>
      </c>
      <c r="BB274" s="970" t="str">
        <f t="shared" si="709"/>
        <v/>
      </c>
      <c r="BC274" s="970" t="str">
        <f t="shared" si="709"/>
        <v/>
      </c>
      <c r="BD274" s="970" t="str">
        <f t="shared" si="709"/>
        <v/>
      </c>
      <c r="BE274" s="970" t="str">
        <f t="shared" si="709"/>
        <v/>
      </c>
      <c r="BF274" s="971" t="str">
        <f t="shared" si="709"/>
        <v/>
      </c>
      <c r="BG274" s="969" t="str">
        <f t="shared" ref="BG274:BN274" si="710">IF(BG252="","",RANK(BG264,$BG264:$BN264,0))</f>
        <v/>
      </c>
      <c r="BH274" s="970" t="str">
        <f t="shared" si="710"/>
        <v/>
      </c>
      <c r="BI274" s="970" t="str">
        <f t="shared" si="710"/>
        <v/>
      </c>
      <c r="BJ274" s="970" t="str">
        <f t="shared" si="710"/>
        <v/>
      </c>
      <c r="BK274" s="970" t="str">
        <f t="shared" si="710"/>
        <v/>
      </c>
      <c r="BL274" s="970" t="str">
        <f t="shared" si="710"/>
        <v/>
      </c>
      <c r="BM274" s="970" t="str">
        <f t="shared" si="710"/>
        <v/>
      </c>
      <c r="BN274" s="971" t="str">
        <f t="shared" si="710"/>
        <v/>
      </c>
    </row>
    <row r="275" spans="1:66" ht="16.5" thickBot="1" x14ac:dyDescent="0.3">
      <c r="A275" s="2092" t="s">
        <v>136</v>
      </c>
      <c r="B275" s="2093"/>
      <c r="C275" s="972" t="str">
        <f t="shared" ref="C275:J275" si="711">IF(C252="","",RANK(C265,$C265:$J265,0))</f>
        <v/>
      </c>
      <c r="D275" s="973" t="str">
        <f t="shared" si="711"/>
        <v/>
      </c>
      <c r="E275" s="973">
        <f t="shared" si="711"/>
        <v>1</v>
      </c>
      <c r="F275" s="973" t="str">
        <f t="shared" si="711"/>
        <v/>
      </c>
      <c r="G275" s="973" t="str">
        <f t="shared" si="711"/>
        <v/>
      </c>
      <c r="H275" s="973" t="str">
        <f t="shared" si="711"/>
        <v/>
      </c>
      <c r="I275" s="973" t="str">
        <f t="shared" si="711"/>
        <v/>
      </c>
      <c r="J275" s="974" t="str">
        <f t="shared" si="711"/>
        <v/>
      </c>
      <c r="K275" s="972" t="str">
        <f t="shared" ref="K275:R275" si="712">IF(K252="","",RANK(K265,$K265:$R265,0))</f>
        <v/>
      </c>
      <c r="L275" s="973" t="str">
        <f t="shared" si="712"/>
        <v/>
      </c>
      <c r="M275" s="973" t="str">
        <f t="shared" si="712"/>
        <v/>
      </c>
      <c r="N275" s="973" t="str">
        <f t="shared" si="712"/>
        <v/>
      </c>
      <c r="O275" s="973">
        <f t="shared" si="712"/>
        <v>1</v>
      </c>
      <c r="P275" s="973" t="str">
        <f t="shared" si="712"/>
        <v/>
      </c>
      <c r="Q275" s="973" t="str">
        <f t="shared" si="712"/>
        <v/>
      </c>
      <c r="R275" s="974" t="str">
        <f t="shared" si="712"/>
        <v/>
      </c>
      <c r="S275" s="972" t="str">
        <f t="shared" ref="S275:Z275" si="713">IF(S252="","",RANK(S265,$S265:$Z265,0))</f>
        <v/>
      </c>
      <c r="T275" s="973" t="str">
        <f t="shared" si="713"/>
        <v/>
      </c>
      <c r="U275" s="973" t="str">
        <f t="shared" si="713"/>
        <v/>
      </c>
      <c r="V275" s="973">
        <f t="shared" si="713"/>
        <v>1</v>
      </c>
      <c r="W275" s="973" t="str">
        <f t="shared" si="713"/>
        <v/>
      </c>
      <c r="X275" s="973" t="str">
        <f t="shared" si="713"/>
        <v/>
      </c>
      <c r="Y275" s="973" t="str">
        <f t="shared" si="713"/>
        <v/>
      </c>
      <c r="Z275" s="974" t="str">
        <f t="shared" si="713"/>
        <v/>
      </c>
      <c r="AA275" s="972" t="str">
        <f t="shared" ref="AA275:AH275" si="714">IF(AA252="","",RANK(AA265,$AA265:$AH265,0))</f>
        <v/>
      </c>
      <c r="AB275" s="973">
        <f t="shared" si="714"/>
        <v>1</v>
      </c>
      <c r="AC275" s="973" t="str">
        <f t="shared" si="714"/>
        <v/>
      </c>
      <c r="AD275" s="973" t="str">
        <f t="shared" si="714"/>
        <v/>
      </c>
      <c r="AE275" s="973" t="str">
        <f t="shared" si="714"/>
        <v/>
      </c>
      <c r="AF275" s="973" t="str">
        <f t="shared" si="714"/>
        <v/>
      </c>
      <c r="AG275" s="973" t="str">
        <f t="shared" si="714"/>
        <v/>
      </c>
      <c r="AH275" s="974" t="str">
        <f t="shared" si="714"/>
        <v/>
      </c>
      <c r="AI275" s="972">
        <f t="shared" ref="AI275:AP275" si="715">IF(AI252="","",RANK(AI265,$AI265:$AP265,0))</f>
        <v>1</v>
      </c>
      <c r="AJ275" s="973" t="str">
        <f t="shared" si="715"/>
        <v/>
      </c>
      <c r="AK275" s="973" t="str">
        <f t="shared" si="715"/>
        <v/>
      </c>
      <c r="AL275" s="973" t="str">
        <f t="shared" si="715"/>
        <v/>
      </c>
      <c r="AM275" s="973" t="str">
        <f t="shared" si="715"/>
        <v/>
      </c>
      <c r="AN275" s="973" t="str">
        <f t="shared" si="715"/>
        <v/>
      </c>
      <c r="AO275" s="973" t="str">
        <f t="shared" si="715"/>
        <v/>
      </c>
      <c r="AP275" s="974" t="str">
        <f t="shared" si="715"/>
        <v/>
      </c>
      <c r="AQ275" s="972" t="str">
        <f t="shared" ref="AQ275:AX275" si="716">IF(AQ252="","",RANK(AQ265,$AQ265:$AX265,0))</f>
        <v/>
      </c>
      <c r="AR275" s="973" t="str">
        <f t="shared" si="716"/>
        <v/>
      </c>
      <c r="AS275" s="973" t="str">
        <f t="shared" si="716"/>
        <v/>
      </c>
      <c r="AT275" s="973" t="str">
        <f t="shared" si="716"/>
        <v/>
      </c>
      <c r="AU275" s="973" t="str">
        <f t="shared" si="716"/>
        <v/>
      </c>
      <c r="AV275" s="973" t="str">
        <f t="shared" si="716"/>
        <v/>
      </c>
      <c r="AW275" s="973" t="str">
        <f t="shared" si="716"/>
        <v/>
      </c>
      <c r="AX275" s="974" t="str">
        <f t="shared" si="716"/>
        <v/>
      </c>
      <c r="AY275" s="972" t="str">
        <f t="shared" ref="AY275:BF275" si="717">IF(AY252="","",RANK(AY265,$AY265:$BF265,0))</f>
        <v/>
      </c>
      <c r="AZ275" s="973" t="str">
        <f t="shared" si="717"/>
        <v/>
      </c>
      <c r="BA275" s="973" t="str">
        <f t="shared" si="717"/>
        <v/>
      </c>
      <c r="BB275" s="973" t="str">
        <f t="shared" si="717"/>
        <v/>
      </c>
      <c r="BC275" s="973" t="str">
        <f t="shared" si="717"/>
        <v/>
      </c>
      <c r="BD275" s="973" t="str">
        <f t="shared" si="717"/>
        <v/>
      </c>
      <c r="BE275" s="973" t="str">
        <f t="shared" si="717"/>
        <v/>
      </c>
      <c r="BF275" s="974" t="str">
        <f t="shared" si="717"/>
        <v/>
      </c>
      <c r="BG275" s="972" t="str">
        <f t="shared" ref="BG275:BN275" si="718">IF(BG252="","",RANK(BG265,$BG265:$BN265,0))</f>
        <v/>
      </c>
      <c r="BH275" s="973" t="str">
        <f t="shared" si="718"/>
        <v/>
      </c>
      <c r="BI275" s="973" t="str">
        <f t="shared" si="718"/>
        <v/>
      </c>
      <c r="BJ275" s="973" t="str">
        <f t="shared" si="718"/>
        <v/>
      </c>
      <c r="BK275" s="973" t="str">
        <f t="shared" si="718"/>
        <v/>
      </c>
      <c r="BL275" s="973" t="str">
        <f t="shared" si="718"/>
        <v/>
      </c>
      <c r="BM275" s="973" t="str">
        <f t="shared" si="718"/>
        <v/>
      </c>
      <c r="BN275" s="974" t="str">
        <f t="shared" si="718"/>
        <v/>
      </c>
    </row>
    <row r="276" spans="1:66" s="20" customFormat="1" ht="88.5" customHeight="1" thickBot="1" x14ac:dyDescent="0.25">
      <c r="A276" s="2094" t="s">
        <v>33</v>
      </c>
      <c r="B276" s="2095"/>
      <c r="C276" s="55" t="str">
        <f>IF(C252="","",(C266*'pravidla turnaje'!$C$9)+(C267*'pravidla turnaje'!$C$10)+(C268*'pravidla turnaje'!$C$11)+(C269*'pravidla turnaje'!$C$12)+(C270*'pravidla turnaje'!$C$13)+(C271*'pravidla turnaje'!$C$14)+(C272*'pravidla turnaje'!$C$15)+(C273*'pravidla turnaje'!$C$16)+(C274*'pravidla turnaje'!$C$17)+(C275*'pravidla turnaje'!$C$18)+'rozstřely-skore'!C276)</f>
        <v/>
      </c>
      <c r="D276" s="56" t="str">
        <f>IF(D252="","",(D266*'pravidla turnaje'!$C$9)+(D267*'pravidla turnaje'!$C$10)+(D268*'pravidla turnaje'!$C$11)+(D269*'pravidla turnaje'!$C$12)+(D270*'pravidla turnaje'!$C$13)+(D271*'pravidla turnaje'!$C$14)+(D272*'pravidla turnaje'!$C$15)+(D273*'pravidla turnaje'!$C$16)+(D274*'pravidla turnaje'!$C$17)+(D275*'pravidla turnaje'!$C$18)+'rozstřely-skore'!D276)</f>
        <v/>
      </c>
      <c r="E276" s="56">
        <f ca="1">IF(E252="","",(E266*'pravidla turnaje'!$C$9)+(E267*'pravidla turnaje'!$C$10)+(E268*'pravidla turnaje'!$C$11)+(E269*'pravidla turnaje'!$C$12)+(E270*'pravidla turnaje'!$C$13)+(E271*'pravidla turnaje'!$C$14)+(E272*'pravidla turnaje'!$C$15)+(E273*'pravidla turnaje'!$C$16)+(E274*'pravidla turnaje'!$C$17)+(E275*'pravidla turnaje'!$C$18)+'rozstřely-skore'!E276)</f>
        <v>11111111</v>
      </c>
      <c r="F276" s="56" t="str">
        <f>IF(F252="","",(F266*'pravidla turnaje'!$C$9)+(F267*'pravidla turnaje'!$C$10)+(F268*'pravidla turnaje'!$C$11)+(F269*'pravidla turnaje'!$C$12)+(F270*'pravidla turnaje'!$C$13)+(F271*'pravidla turnaje'!$C$14)+(F272*'pravidla turnaje'!$C$15)+(F273*'pravidla turnaje'!$C$16)+(F274*'pravidla turnaje'!$C$17)+(F275*'pravidla turnaje'!$C$18)+'rozstřely-skore'!F276)</f>
        <v/>
      </c>
      <c r="G276" s="56" t="str">
        <f>IF(G252="","",(G266*'pravidla turnaje'!$C$9)+(G267*'pravidla turnaje'!$C$10)+(G268*'pravidla turnaje'!$C$11)+(G269*'pravidla turnaje'!$C$12)+(G270*'pravidla turnaje'!$C$13)+(G271*'pravidla turnaje'!$C$14)+(G272*'pravidla turnaje'!$C$15)+(G273*'pravidla turnaje'!$C$16)+(G274*'pravidla turnaje'!$C$17)+(G275*'pravidla turnaje'!$C$18)+'rozstřely-skore'!G276)</f>
        <v/>
      </c>
      <c r="H276" s="56" t="str">
        <f>IF(H252="","",(H266*'pravidla turnaje'!$C$9)+(H267*'pravidla turnaje'!$C$10)+(H268*'pravidla turnaje'!$C$11)+(H269*'pravidla turnaje'!$C$12)+(H270*'pravidla turnaje'!$C$13)+(H271*'pravidla turnaje'!$C$14)+(H272*'pravidla turnaje'!$C$15)+(H273*'pravidla turnaje'!$C$16)+(H274*'pravidla turnaje'!$C$17)+(H275*'pravidla turnaje'!$C$18)+'rozstřely-skore'!H276)</f>
        <v/>
      </c>
      <c r="I276" s="56" t="str">
        <f>IF(I252="","",(I266*'pravidla turnaje'!$C$9)+(I267*'pravidla turnaje'!$C$10)+(I268*'pravidla turnaje'!$C$11)+(I269*'pravidla turnaje'!$C$12)+(I270*'pravidla turnaje'!$C$13)+(I271*'pravidla turnaje'!$C$14)+(I272*'pravidla turnaje'!$C$15)+(I273*'pravidla turnaje'!$C$16)+(I274*'pravidla turnaje'!$C$17)+(I275*'pravidla turnaje'!$C$18)+'rozstřely-skore'!I276)</f>
        <v/>
      </c>
      <c r="J276" s="57" t="str">
        <f>IF(J252="","",(J266*'pravidla turnaje'!$C$9)+(J267*'pravidla turnaje'!$C$10)+(J268*'pravidla turnaje'!$C$11)+(J269*'pravidla turnaje'!$C$12)+(J270*'pravidla turnaje'!$C$13)+(J271*'pravidla turnaje'!$C$14)+(J272*'pravidla turnaje'!$C$15)+(J273*'pravidla turnaje'!$C$16)+(J274*'pravidla turnaje'!$C$17)+(J275*'pravidla turnaje'!$C$18)+'rozstřely-skore'!J276)</f>
        <v/>
      </c>
      <c r="K276" s="55" t="str">
        <f>IF(K252="","",(K266*'pravidla turnaje'!$C$9)+(K267*'pravidla turnaje'!$C$10)+(K268*'pravidla turnaje'!$C$11)+(K269*'pravidla turnaje'!$C$12)+(K270*'pravidla turnaje'!$C$13)+(K271*'pravidla turnaje'!$C$14)+(K272*'pravidla turnaje'!$C$15)+(K273*'pravidla turnaje'!$C$16)+(K274*'pravidla turnaje'!$C$17)+(K275*'pravidla turnaje'!$C$18)+'rozstřely-skore'!K276)</f>
        <v/>
      </c>
      <c r="L276" s="56" t="str">
        <f>IF(L252="","",(L266*'pravidla turnaje'!$C$9)+(L267*'pravidla turnaje'!$C$10)+(L268*'pravidla turnaje'!$C$11)+(L269*'pravidla turnaje'!$C$12)+(L270*'pravidla turnaje'!$C$13)+(L271*'pravidla turnaje'!$C$14)+(L272*'pravidla turnaje'!$C$15)+(L273*'pravidla turnaje'!$C$16)+(L274*'pravidla turnaje'!$C$17)+(L275*'pravidla turnaje'!$C$18)+'rozstřely-skore'!L276)</f>
        <v/>
      </c>
      <c r="M276" s="56" t="str">
        <f>IF(M252="","",(M266*'pravidla turnaje'!$C$9)+(M267*'pravidla turnaje'!$C$10)+(M268*'pravidla turnaje'!$C$11)+(M269*'pravidla turnaje'!$C$12)+(M270*'pravidla turnaje'!$C$13)+(M271*'pravidla turnaje'!$C$14)+(M272*'pravidla turnaje'!$C$15)+(M273*'pravidla turnaje'!$C$16)+(M274*'pravidla turnaje'!$C$17)+(M275*'pravidla turnaje'!$C$18)+'rozstřely-skore'!M276)</f>
        <v/>
      </c>
      <c r="N276" s="56" t="str">
        <f>IF(N252="","",(N266*'pravidla turnaje'!$C$9)+(N267*'pravidla turnaje'!$C$10)+(N268*'pravidla turnaje'!$C$11)+(N269*'pravidla turnaje'!$C$12)+(N270*'pravidla turnaje'!$C$13)+(N271*'pravidla turnaje'!$C$14)+(N272*'pravidla turnaje'!$C$15)+(N273*'pravidla turnaje'!$C$16)+(N274*'pravidla turnaje'!$C$17)+(N275*'pravidla turnaje'!$C$18)+'rozstřely-skore'!N276)</f>
        <v/>
      </c>
      <c r="O276" s="56">
        <f ca="1">IF(O252="","",(O266*'pravidla turnaje'!$C$9)+(O267*'pravidla turnaje'!$C$10)+(O268*'pravidla turnaje'!$C$11)+(O269*'pravidla turnaje'!$C$12)+(O270*'pravidla turnaje'!$C$13)+(O271*'pravidla turnaje'!$C$14)+(O272*'pravidla turnaje'!$C$15)+(O273*'pravidla turnaje'!$C$16)+(O274*'pravidla turnaje'!$C$17)+(O275*'pravidla turnaje'!$C$18)+'rozstřely-skore'!O276)</f>
        <v>21121123</v>
      </c>
      <c r="P276" s="56" t="str">
        <f>IF(P252="","",(P266*'pravidla turnaje'!$C$9)+(P267*'pravidla turnaje'!$C$10)+(P268*'pravidla turnaje'!$C$11)+(P269*'pravidla turnaje'!$C$12)+(P270*'pravidla turnaje'!$C$13)+(P271*'pravidla turnaje'!$C$14)+(P272*'pravidla turnaje'!$C$15)+(P273*'pravidla turnaje'!$C$16)+(P274*'pravidla turnaje'!$C$17)+(P275*'pravidla turnaje'!$C$18)+'rozstřely-skore'!P276)</f>
        <v/>
      </c>
      <c r="Q276" s="56" t="str">
        <f>IF(Q252="","",(Q266*'pravidla turnaje'!$C$9)+(Q267*'pravidla turnaje'!$C$10)+(Q268*'pravidla turnaje'!$C$11)+(Q269*'pravidla turnaje'!$C$12)+(Q270*'pravidla turnaje'!$C$13)+(Q271*'pravidla turnaje'!$C$14)+(Q272*'pravidla turnaje'!$C$15)+(Q273*'pravidla turnaje'!$C$16)+(Q274*'pravidla turnaje'!$C$17)+(Q275*'pravidla turnaje'!$C$18)+'rozstřely-skore'!Q276)</f>
        <v/>
      </c>
      <c r="R276" s="57" t="str">
        <f>IF(R252="","",(R266*'pravidla turnaje'!$C$9)+(R267*'pravidla turnaje'!$C$10)+(R268*'pravidla turnaje'!$C$11)+(R269*'pravidla turnaje'!$C$12)+(R270*'pravidla turnaje'!$C$13)+(R271*'pravidla turnaje'!$C$14)+(R272*'pravidla turnaje'!$C$15)+(R273*'pravidla turnaje'!$C$16)+(R274*'pravidla turnaje'!$C$17)+(R275*'pravidla turnaje'!$C$18)+'rozstřely-skore'!R276)</f>
        <v/>
      </c>
      <c r="S276" s="55" t="str">
        <f>IF(S252="","",(S266*'pravidla turnaje'!$C$9)+(S267*'pravidla turnaje'!$C$10)+(S268*'pravidla turnaje'!$C$11)+(S269*'pravidla turnaje'!$C$12)+(S270*'pravidla turnaje'!$C$13)+(S271*'pravidla turnaje'!$C$14)+(S272*'pravidla turnaje'!$C$15)+(S273*'pravidla turnaje'!$C$16)+(S274*'pravidla turnaje'!$C$17)+(S275*'pravidla turnaje'!$C$18)+'rozstřely-skore'!S276)</f>
        <v/>
      </c>
      <c r="T276" s="56" t="str">
        <f>IF(T252="","",(T266*'pravidla turnaje'!$C$9)+(T267*'pravidla turnaje'!$C$10)+(T268*'pravidla turnaje'!$C$11)+(T269*'pravidla turnaje'!$C$12)+(T270*'pravidla turnaje'!$C$13)+(T271*'pravidla turnaje'!$C$14)+(T272*'pravidla turnaje'!$C$15)+(T273*'pravidla turnaje'!$C$16)+(T274*'pravidla turnaje'!$C$17)+(T275*'pravidla turnaje'!$C$18)+'rozstřely-skore'!T276)</f>
        <v/>
      </c>
      <c r="U276" s="56" t="str">
        <f>IF(U252="","",(U266*'pravidla turnaje'!$C$9)+(U267*'pravidla turnaje'!$C$10)+(U268*'pravidla turnaje'!$C$11)+(U269*'pravidla turnaje'!$C$12)+(U270*'pravidla turnaje'!$C$13)+(U271*'pravidla turnaje'!$C$14)+(U272*'pravidla turnaje'!$C$15)+(U273*'pravidla turnaje'!$C$16)+(U274*'pravidla turnaje'!$C$17)+(U275*'pravidla turnaje'!$C$18)+'rozstřely-skore'!U276)</f>
        <v/>
      </c>
      <c r="V276" s="56">
        <f ca="1">IF(V252="","",(V266*'pravidla turnaje'!$C$9)+(V267*'pravidla turnaje'!$C$10)+(V268*'pravidla turnaje'!$C$11)+(V269*'pravidla turnaje'!$C$12)+(V270*'pravidla turnaje'!$C$13)+(V271*'pravidla turnaje'!$C$14)+(V272*'pravidla turnaje'!$C$15)+(V273*'pravidla turnaje'!$C$16)+(V274*'pravidla turnaje'!$C$17)+(V275*'pravidla turnaje'!$C$18)+'rozstřely-skore'!V276)</f>
        <v>31131122</v>
      </c>
      <c r="W276" s="56" t="str">
        <f>IF(W252="","",(W266*'pravidla turnaje'!$C$9)+(W267*'pravidla turnaje'!$C$10)+(W268*'pravidla turnaje'!$C$11)+(W269*'pravidla turnaje'!$C$12)+(W270*'pravidla turnaje'!$C$13)+(W271*'pravidla turnaje'!$C$14)+(W272*'pravidla turnaje'!$C$15)+(W273*'pravidla turnaje'!$C$16)+(W274*'pravidla turnaje'!$C$17)+(W275*'pravidla turnaje'!$C$18)+'rozstřely-skore'!W276)</f>
        <v/>
      </c>
      <c r="X276" s="56" t="str">
        <f>IF(X252="","",(X266*'pravidla turnaje'!$C$9)+(X267*'pravidla turnaje'!$C$10)+(X268*'pravidla turnaje'!$C$11)+(X269*'pravidla turnaje'!$C$12)+(X270*'pravidla turnaje'!$C$13)+(X271*'pravidla turnaje'!$C$14)+(X272*'pravidla turnaje'!$C$15)+(X273*'pravidla turnaje'!$C$16)+(X274*'pravidla turnaje'!$C$17)+(X275*'pravidla turnaje'!$C$18)+'rozstřely-skore'!X276)</f>
        <v/>
      </c>
      <c r="Y276" s="56" t="str">
        <f>IF(Y252="","",(Y266*'pravidla turnaje'!$C$9)+(Y267*'pravidla turnaje'!$C$10)+(Y268*'pravidla turnaje'!$C$11)+(Y269*'pravidla turnaje'!$C$12)+(Y270*'pravidla turnaje'!$C$13)+(Y271*'pravidla turnaje'!$C$14)+(Y272*'pravidla turnaje'!$C$15)+(Y273*'pravidla turnaje'!$C$16)+(Y274*'pravidla turnaje'!$C$17)+(Y275*'pravidla turnaje'!$C$18)+'rozstřely-skore'!Y276)</f>
        <v/>
      </c>
      <c r="Z276" s="57" t="str">
        <f>IF(Z252="","",(Z266*'pravidla turnaje'!$C$9)+(Z267*'pravidla turnaje'!$C$10)+(Z268*'pravidla turnaje'!$C$11)+(Z269*'pravidla turnaje'!$C$12)+(Z270*'pravidla turnaje'!$C$13)+(Z271*'pravidla turnaje'!$C$14)+(Z272*'pravidla turnaje'!$C$15)+(Z273*'pravidla turnaje'!$C$16)+(Z274*'pravidla turnaje'!$C$17)+(Z275*'pravidla turnaje'!$C$18)+'rozstřely-skore'!Z276)</f>
        <v/>
      </c>
      <c r="AA276" s="55" t="str">
        <f>IF(AA252="","",(AA266*'pravidla turnaje'!$C$9)+(AA267*'pravidla turnaje'!$C$10)+(AA268*'pravidla turnaje'!$C$11)+(AA269*'pravidla turnaje'!$C$12)+(AA270*'pravidla turnaje'!$C$13)+(AA271*'pravidla turnaje'!$C$14)+(AA272*'pravidla turnaje'!$C$15)+(AA273*'pravidla turnaje'!$C$16)+(AA274*'pravidla turnaje'!$C$17)+(AA275*'pravidla turnaje'!$C$18)+'rozstřely-skore'!AA276)</f>
        <v/>
      </c>
      <c r="AB276" s="56">
        <f ca="1">IF(AB252="","",(AB266*'pravidla turnaje'!$C$9)+(AB267*'pravidla turnaje'!$C$10)+(AB268*'pravidla turnaje'!$C$11)+(AB269*'pravidla turnaje'!$C$12)+(AB270*'pravidla turnaje'!$C$13)+(AB271*'pravidla turnaje'!$C$14)+(AB272*'pravidla turnaje'!$C$15)+(AB273*'pravidla turnaje'!$C$16)+(AB274*'pravidla turnaje'!$C$17)+(AB275*'pravidla turnaje'!$C$18)+'rozstřely-skore'!AB276)</f>
        <v>41141155</v>
      </c>
      <c r="AC276" s="56" t="str">
        <f>IF(AC252="","",(AC266*'pravidla turnaje'!$C$9)+(AC267*'pravidla turnaje'!$C$10)+(AC268*'pravidla turnaje'!$C$11)+(AC269*'pravidla turnaje'!$C$12)+(AC270*'pravidla turnaje'!$C$13)+(AC271*'pravidla turnaje'!$C$14)+(AC272*'pravidla turnaje'!$C$15)+(AC273*'pravidla turnaje'!$C$16)+(AC274*'pravidla turnaje'!$C$17)+(AC275*'pravidla turnaje'!$C$18)+'rozstřely-skore'!AC276)</f>
        <v/>
      </c>
      <c r="AD276" s="56" t="str">
        <f>IF(AD252="","",(AD266*'pravidla turnaje'!$C$9)+(AD267*'pravidla turnaje'!$C$10)+(AD268*'pravidla turnaje'!$C$11)+(AD269*'pravidla turnaje'!$C$12)+(AD270*'pravidla turnaje'!$C$13)+(AD271*'pravidla turnaje'!$C$14)+(AD272*'pravidla turnaje'!$C$15)+(AD273*'pravidla turnaje'!$C$16)+(AD274*'pravidla turnaje'!$C$17)+(AD275*'pravidla turnaje'!$C$18)+'rozstřely-skore'!AD276)</f>
        <v/>
      </c>
      <c r="AE276" s="56" t="str">
        <f>IF(AE252="","",(AE266*'pravidla turnaje'!$C$9)+(AE267*'pravidla turnaje'!$C$10)+(AE268*'pravidla turnaje'!$C$11)+(AE269*'pravidla turnaje'!$C$12)+(AE270*'pravidla turnaje'!$C$13)+(AE271*'pravidla turnaje'!$C$14)+(AE272*'pravidla turnaje'!$C$15)+(AE273*'pravidla turnaje'!$C$16)+(AE274*'pravidla turnaje'!$C$17)+(AE275*'pravidla turnaje'!$C$18)+'rozstřely-skore'!AE276)</f>
        <v/>
      </c>
      <c r="AF276" s="56" t="str">
        <f>IF(AF252="","",(AF266*'pravidla turnaje'!$C$9)+(AF267*'pravidla turnaje'!$C$10)+(AF268*'pravidla turnaje'!$C$11)+(AF269*'pravidla turnaje'!$C$12)+(AF270*'pravidla turnaje'!$C$13)+(AF271*'pravidla turnaje'!$C$14)+(AF272*'pravidla turnaje'!$C$15)+(AF273*'pravidla turnaje'!$C$16)+(AF274*'pravidla turnaje'!$C$17)+(AF275*'pravidla turnaje'!$C$18)+'rozstřely-skore'!AF276)</f>
        <v/>
      </c>
      <c r="AG276" s="56" t="str">
        <f>IF(AG252="","",(AG266*'pravidla turnaje'!$C$9)+(AG267*'pravidla turnaje'!$C$10)+(AG268*'pravidla turnaje'!$C$11)+(AG269*'pravidla turnaje'!$C$12)+(AG270*'pravidla turnaje'!$C$13)+(AG271*'pravidla turnaje'!$C$14)+(AG272*'pravidla turnaje'!$C$15)+(AG273*'pravidla turnaje'!$C$16)+(AG274*'pravidla turnaje'!$C$17)+(AG275*'pravidla turnaje'!$C$18)+'rozstřely-skore'!AG276)</f>
        <v/>
      </c>
      <c r="AH276" s="57" t="str">
        <f>IF(AH252="","",(AH266*'pravidla turnaje'!$C$9)+(AH267*'pravidla turnaje'!$C$10)+(AH268*'pravidla turnaje'!$C$11)+(AH269*'pravidla turnaje'!$C$12)+(AH270*'pravidla turnaje'!$C$13)+(AH271*'pravidla turnaje'!$C$14)+(AH272*'pravidla turnaje'!$C$15)+(AH273*'pravidla turnaje'!$C$16)+(AH274*'pravidla turnaje'!$C$17)+(AH275*'pravidla turnaje'!$C$18)+'rozstřely-skore'!AH276)</f>
        <v/>
      </c>
      <c r="AI276" s="55">
        <f ca="1">IF(AI252="","",(AI266*'pravidla turnaje'!$C$9)+(AI267*'pravidla turnaje'!$C$10)+(AI268*'pravidla turnaje'!$C$11)+(AI269*'pravidla turnaje'!$C$12)+(AI270*'pravidla turnaje'!$C$13)+(AI271*'pravidla turnaje'!$C$14)+(AI272*'pravidla turnaje'!$C$15)+(AI273*'pravidla turnaje'!$C$16)+(AI274*'pravidla turnaje'!$C$17)+(AI275*'pravidla turnaje'!$C$18)+'rozstřely-skore'!AI276)</f>
        <v>51151144</v>
      </c>
      <c r="AJ276" s="56" t="str">
        <f>IF(AJ252="","",(AJ266*'pravidla turnaje'!$C$9)+(AJ267*'pravidla turnaje'!$C$10)+(AJ268*'pravidla turnaje'!$C$11)+(AJ269*'pravidla turnaje'!$C$12)+(AJ270*'pravidla turnaje'!$C$13)+(AJ271*'pravidla turnaje'!$C$14)+(AJ272*'pravidla turnaje'!$C$15)+(AJ273*'pravidla turnaje'!$C$16)+(AJ274*'pravidla turnaje'!$C$17)+(AJ275*'pravidla turnaje'!$C$18)+'rozstřely-skore'!AJ276)</f>
        <v/>
      </c>
      <c r="AK276" s="56" t="str">
        <f>IF(AK252="","",(AK266*'pravidla turnaje'!$C$9)+(AK267*'pravidla turnaje'!$C$10)+(AK268*'pravidla turnaje'!$C$11)+(AK269*'pravidla turnaje'!$C$12)+(AK270*'pravidla turnaje'!$C$13)+(AK271*'pravidla turnaje'!$C$14)+(AK272*'pravidla turnaje'!$C$15)+(AK273*'pravidla turnaje'!$C$16)+(AK274*'pravidla turnaje'!$C$17)+(AK275*'pravidla turnaje'!$C$18)+'rozstřely-skore'!AK276)</f>
        <v/>
      </c>
      <c r="AL276" s="56" t="str">
        <f>IF(AL252="","",(AL266*'pravidla turnaje'!$C$9)+(AL267*'pravidla turnaje'!$C$10)+(AL268*'pravidla turnaje'!$C$11)+(AL269*'pravidla turnaje'!$C$12)+(AL270*'pravidla turnaje'!$C$13)+(AL271*'pravidla turnaje'!$C$14)+(AL272*'pravidla turnaje'!$C$15)+(AL273*'pravidla turnaje'!$C$16)+(AL274*'pravidla turnaje'!$C$17)+(AL275*'pravidla turnaje'!$C$18)+'rozstřely-skore'!AL276)</f>
        <v/>
      </c>
      <c r="AM276" s="56" t="str">
        <f>IF(AM252="","",(AM266*'pravidla turnaje'!$C$9)+(AM267*'pravidla turnaje'!$C$10)+(AM268*'pravidla turnaje'!$C$11)+(AM269*'pravidla turnaje'!$C$12)+(AM270*'pravidla turnaje'!$C$13)+(AM271*'pravidla turnaje'!$C$14)+(AM272*'pravidla turnaje'!$C$15)+(AM273*'pravidla turnaje'!$C$16)+(AM274*'pravidla turnaje'!$C$17)+(AM275*'pravidla turnaje'!$C$18)+'rozstřely-skore'!AM276)</f>
        <v/>
      </c>
      <c r="AN276" s="56" t="str">
        <f>IF(AN252="","",(AN266*'pravidla turnaje'!$C$9)+(AN267*'pravidla turnaje'!$C$10)+(AN268*'pravidla turnaje'!$C$11)+(AN269*'pravidla turnaje'!$C$12)+(AN270*'pravidla turnaje'!$C$13)+(AN271*'pravidla turnaje'!$C$14)+(AN272*'pravidla turnaje'!$C$15)+(AN273*'pravidla turnaje'!$C$16)+(AN274*'pravidla turnaje'!$C$17)+(AN275*'pravidla turnaje'!$C$18)+'rozstřely-skore'!AN276)</f>
        <v/>
      </c>
      <c r="AO276" s="56" t="str">
        <f>IF(AO252="","",(AO266*'pravidla turnaje'!$C$9)+(AO267*'pravidla turnaje'!$C$10)+(AO268*'pravidla turnaje'!$C$11)+(AO269*'pravidla turnaje'!$C$12)+(AO270*'pravidla turnaje'!$C$13)+(AO271*'pravidla turnaje'!$C$14)+(AO272*'pravidla turnaje'!$C$15)+(AO273*'pravidla turnaje'!$C$16)+(AO274*'pravidla turnaje'!$C$17)+(AO275*'pravidla turnaje'!$C$18)+'rozstřely-skore'!AO276)</f>
        <v/>
      </c>
      <c r="AP276" s="57" t="str">
        <f>IF(AP252="","",(AP266*'pravidla turnaje'!$C$9)+(AP267*'pravidla turnaje'!$C$10)+(AP268*'pravidla turnaje'!$C$11)+(AP269*'pravidla turnaje'!$C$12)+(AP270*'pravidla turnaje'!$C$13)+(AP271*'pravidla turnaje'!$C$14)+(AP272*'pravidla turnaje'!$C$15)+(AP273*'pravidla turnaje'!$C$16)+(AP274*'pravidla turnaje'!$C$17)+(AP275*'pravidla turnaje'!$C$18)+'rozstřely-skore'!AP276)</f>
        <v/>
      </c>
      <c r="AQ276" s="55" t="str">
        <f>IF(AQ252="","",(AQ266*'pravidla turnaje'!$C$9)+(AQ267*'pravidla turnaje'!$C$10)+(AQ268*'pravidla turnaje'!$C$11)+(AQ269*'pravidla turnaje'!$C$12)+(AQ270*'pravidla turnaje'!$C$13)+(AQ271*'pravidla turnaje'!$C$14)+(AQ272*'pravidla turnaje'!$C$15)+(AQ273*'pravidla turnaje'!$C$16)+(AQ274*'pravidla turnaje'!$C$17)+(AQ275*'pravidla turnaje'!$C$18)+'rozstřely-skore'!AQ276)</f>
        <v/>
      </c>
      <c r="AR276" s="56" t="str">
        <f>IF(AR252="","",(AR266*'pravidla turnaje'!$C$9)+(AR267*'pravidla turnaje'!$C$10)+(AR268*'pravidla turnaje'!$C$11)+(AR269*'pravidla turnaje'!$C$12)+(AR270*'pravidla turnaje'!$C$13)+(AR271*'pravidla turnaje'!$C$14)+(AR272*'pravidla turnaje'!$C$15)+(AR273*'pravidla turnaje'!$C$16)+(AR274*'pravidla turnaje'!$C$17)+(AR275*'pravidla turnaje'!$C$18)+'rozstřely-skore'!AR276)</f>
        <v/>
      </c>
      <c r="AS276" s="56" t="str">
        <f>IF(AS252="","",(AS266*'pravidla turnaje'!$C$9)+(AS267*'pravidla turnaje'!$C$10)+(AS268*'pravidla turnaje'!$C$11)+(AS269*'pravidla turnaje'!$C$12)+(AS270*'pravidla turnaje'!$C$13)+(AS271*'pravidla turnaje'!$C$14)+(AS272*'pravidla turnaje'!$C$15)+(AS273*'pravidla turnaje'!$C$16)+(AS274*'pravidla turnaje'!$C$17)+(AS275*'pravidla turnaje'!$C$18)+'rozstřely-skore'!AS276)</f>
        <v/>
      </c>
      <c r="AT276" s="56" t="str">
        <f>IF(AT252="","",(AT266*'pravidla turnaje'!$C$9)+(AT267*'pravidla turnaje'!$C$10)+(AT268*'pravidla turnaje'!$C$11)+(AT269*'pravidla turnaje'!$C$12)+(AT270*'pravidla turnaje'!$C$13)+(AT271*'pravidla turnaje'!$C$14)+(AT272*'pravidla turnaje'!$C$15)+(AT273*'pravidla turnaje'!$C$16)+(AT274*'pravidla turnaje'!$C$17)+(AT275*'pravidla turnaje'!$C$18)+'rozstřely-skore'!AT276)</f>
        <v/>
      </c>
      <c r="AU276" s="56" t="str">
        <f>IF(AU252="","",(AU266*'pravidla turnaje'!$C$9)+(AU267*'pravidla turnaje'!$C$10)+(AU268*'pravidla turnaje'!$C$11)+(AU269*'pravidla turnaje'!$C$12)+(AU270*'pravidla turnaje'!$C$13)+(AU271*'pravidla turnaje'!$C$14)+(AU272*'pravidla turnaje'!$C$15)+(AU273*'pravidla turnaje'!$C$16)+(AU274*'pravidla turnaje'!$C$17)+(AU275*'pravidla turnaje'!$C$18)+'rozstřely-skore'!AU276)</f>
        <v/>
      </c>
      <c r="AV276" s="56" t="str">
        <f>IF(AV252="","",(AV266*'pravidla turnaje'!$C$9)+(AV267*'pravidla turnaje'!$C$10)+(AV268*'pravidla turnaje'!$C$11)+(AV269*'pravidla turnaje'!$C$12)+(AV270*'pravidla turnaje'!$C$13)+(AV271*'pravidla turnaje'!$C$14)+(AV272*'pravidla turnaje'!$C$15)+(AV273*'pravidla turnaje'!$C$16)+(AV274*'pravidla turnaje'!$C$17)+(AV275*'pravidla turnaje'!$C$18)+'rozstřely-skore'!AV276)</f>
        <v/>
      </c>
      <c r="AW276" s="56" t="str">
        <f>IF(AW252="","",(AW266*'pravidla turnaje'!$C$9)+(AW267*'pravidla turnaje'!$C$10)+(AW268*'pravidla turnaje'!$C$11)+(AW269*'pravidla turnaje'!$C$12)+(AW270*'pravidla turnaje'!$C$13)+(AW271*'pravidla turnaje'!$C$14)+(AW272*'pravidla turnaje'!$C$15)+(AW273*'pravidla turnaje'!$C$16)+(AW274*'pravidla turnaje'!$C$17)+(AW275*'pravidla turnaje'!$C$18)+'rozstřely-skore'!AW276)</f>
        <v/>
      </c>
      <c r="AX276" s="57" t="str">
        <f>IF(AX252="","",(AX266*'pravidla turnaje'!$C$9)+(AX267*'pravidla turnaje'!$C$10)+(AX268*'pravidla turnaje'!$C$11)+(AX269*'pravidla turnaje'!$C$12)+(AX270*'pravidla turnaje'!$C$13)+(AX271*'pravidla turnaje'!$C$14)+(AX272*'pravidla turnaje'!$C$15)+(AX273*'pravidla turnaje'!$C$16)+(AX274*'pravidla turnaje'!$C$17)+(AX275*'pravidla turnaje'!$C$18)+'rozstřely-skore'!AX276)</f>
        <v/>
      </c>
      <c r="AY276" s="55" t="str">
        <f>IF(AY252="","",(AY266*'pravidla turnaje'!$C$9)+(AY267*'pravidla turnaje'!$C$10)+(AY268*'pravidla turnaje'!$C$11)+(AY269*'pravidla turnaje'!$C$12)+(AY270*'pravidla turnaje'!$C$13)+(AY271*'pravidla turnaje'!$C$14)+(AY272*'pravidla turnaje'!$C$15)+(AY273*'pravidla turnaje'!$C$16)+(AY274*'pravidla turnaje'!$C$17)+(AY275*'pravidla turnaje'!$C$18)+'rozstřely-skore'!AY276)</f>
        <v/>
      </c>
      <c r="AZ276" s="56" t="str">
        <f>IF(AZ252="","",(AZ266*'pravidla turnaje'!$C$9)+(AZ267*'pravidla turnaje'!$C$10)+(AZ268*'pravidla turnaje'!$C$11)+(AZ269*'pravidla turnaje'!$C$12)+(AZ270*'pravidla turnaje'!$C$13)+(AZ271*'pravidla turnaje'!$C$14)+(AZ272*'pravidla turnaje'!$C$15)+(AZ273*'pravidla turnaje'!$C$16)+(AZ274*'pravidla turnaje'!$C$17)+(AZ275*'pravidla turnaje'!$C$18)+'rozstřely-skore'!AZ276)</f>
        <v/>
      </c>
      <c r="BA276" s="56" t="str">
        <f>IF(BA252="","",(BA266*'pravidla turnaje'!$C$9)+(BA267*'pravidla turnaje'!$C$10)+(BA268*'pravidla turnaje'!$C$11)+(BA269*'pravidla turnaje'!$C$12)+(BA270*'pravidla turnaje'!$C$13)+(BA271*'pravidla turnaje'!$C$14)+(BA272*'pravidla turnaje'!$C$15)+(BA273*'pravidla turnaje'!$C$16)+(BA274*'pravidla turnaje'!$C$17)+(BA275*'pravidla turnaje'!$C$18)+'rozstřely-skore'!BA276)</f>
        <v/>
      </c>
      <c r="BB276" s="56" t="str">
        <f>IF(BB252="","",(BB266*'pravidla turnaje'!$C$9)+(BB267*'pravidla turnaje'!$C$10)+(BB268*'pravidla turnaje'!$C$11)+(BB269*'pravidla turnaje'!$C$12)+(BB270*'pravidla turnaje'!$C$13)+(BB271*'pravidla turnaje'!$C$14)+(BB272*'pravidla turnaje'!$C$15)+(BB273*'pravidla turnaje'!$C$16)+(BB274*'pravidla turnaje'!$C$17)+(BB275*'pravidla turnaje'!$C$18)+'rozstřely-skore'!BB276)</f>
        <v/>
      </c>
      <c r="BC276" s="56" t="str">
        <f>IF(BC252="","",(BC266*'pravidla turnaje'!$C$9)+(BC267*'pravidla turnaje'!$C$10)+(BC268*'pravidla turnaje'!$C$11)+(BC269*'pravidla turnaje'!$C$12)+(BC270*'pravidla turnaje'!$C$13)+(BC271*'pravidla turnaje'!$C$14)+(BC272*'pravidla turnaje'!$C$15)+(BC273*'pravidla turnaje'!$C$16)+(BC274*'pravidla turnaje'!$C$17)+(BC275*'pravidla turnaje'!$C$18)+'rozstřely-skore'!BC276)</f>
        <v/>
      </c>
      <c r="BD276" s="56" t="str">
        <f>IF(BD252="","",(BD266*'pravidla turnaje'!$C$9)+(BD267*'pravidla turnaje'!$C$10)+(BD268*'pravidla turnaje'!$C$11)+(BD269*'pravidla turnaje'!$C$12)+(BD270*'pravidla turnaje'!$C$13)+(BD271*'pravidla turnaje'!$C$14)+(BD272*'pravidla turnaje'!$C$15)+(BD273*'pravidla turnaje'!$C$16)+(BD274*'pravidla turnaje'!$C$17)+(BD275*'pravidla turnaje'!$C$18)+'rozstřely-skore'!BD276)</f>
        <v/>
      </c>
      <c r="BE276" s="56" t="str">
        <f>IF(BE252="","",(BE266*'pravidla turnaje'!$C$9)+(BE267*'pravidla turnaje'!$C$10)+(BE268*'pravidla turnaje'!$C$11)+(BE269*'pravidla turnaje'!$C$12)+(BE270*'pravidla turnaje'!$C$13)+(BE271*'pravidla turnaje'!$C$14)+(BE272*'pravidla turnaje'!$C$15)+(BE273*'pravidla turnaje'!$C$16)+(BE274*'pravidla turnaje'!$C$17)+(BE275*'pravidla turnaje'!$C$18)+'rozstřely-skore'!BE276)</f>
        <v/>
      </c>
      <c r="BF276" s="57" t="str">
        <f>IF(BF252="","",(BF266*'pravidla turnaje'!$C$9)+(BF267*'pravidla turnaje'!$C$10)+(BF268*'pravidla turnaje'!$C$11)+(BF269*'pravidla turnaje'!$C$12)+(BF270*'pravidla turnaje'!$C$13)+(BF271*'pravidla turnaje'!$C$14)+(BF272*'pravidla turnaje'!$C$15)+(BF273*'pravidla turnaje'!$C$16)+(BF274*'pravidla turnaje'!$C$17)+(BF275*'pravidla turnaje'!$C$18)+'rozstřely-skore'!BF276)</f>
        <v/>
      </c>
      <c r="BG276" s="55" t="str">
        <f>IF(BG252="","",(BG266*'pravidla turnaje'!$C$9)+(BG267*'pravidla turnaje'!$C$10)+(BG268*'pravidla turnaje'!$C$11)+(BG269*'pravidla turnaje'!$C$12)+(BG270*'pravidla turnaje'!$C$13)+(BG271*'pravidla turnaje'!$C$14)+(BG272*'pravidla turnaje'!$C$15)+(BG273*'pravidla turnaje'!$C$16)+(BG274*'pravidla turnaje'!$C$17)+(BG275*'pravidla turnaje'!$C$18)+'rozstřely-skore'!BG276)</f>
        <v/>
      </c>
      <c r="BH276" s="56" t="str">
        <f>IF(BH252="","",(BH266*'pravidla turnaje'!$C$9)+(BH267*'pravidla turnaje'!$C$10)+(BH268*'pravidla turnaje'!$C$11)+(BH269*'pravidla turnaje'!$C$12)+(BH270*'pravidla turnaje'!$C$13)+(BH271*'pravidla turnaje'!$C$14)+(BH272*'pravidla turnaje'!$C$15)+(BH273*'pravidla turnaje'!$C$16)+(BH274*'pravidla turnaje'!$C$17)+(BH275*'pravidla turnaje'!$C$18)+'rozstřely-skore'!BH276)</f>
        <v/>
      </c>
      <c r="BI276" s="56" t="str">
        <f>IF(BI252="","",(BI266*'pravidla turnaje'!$C$9)+(BI267*'pravidla turnaje'!$C$10)+(BI268*'pravidla turnaje'!$C$11)+(BI269*'pravidla turnaje'!$C$12)+(BI270*'pravidla turnaje'!$C$13)+(BI271*'pravidla turnaje'!$C$14)+(BI272*'pravidla turnaje'!$C$15)+(BI273*'pravidla turnaje'!$C$16)+(BI274*'pravidla turnaje'!$C$17)+(BI275*'pravidla turnaje'!$C$18)+'rozstřely-skore'!BI276)</f>
        <v/>
      </c>
      <c r="BJ276" s="56" t="str">
        <f>IF(BJ252="","",(BJ266*'pravidla turnaje'!$C$9)+(BJ267*'pravidla turnaje'!$C$10)+(BJ268*'pravidla turnaje'!$C$11)+(BJ269*'pravidla turnaje'!$C$12)+(BJ270*'pravidla turnaje'!$C$13)+(BJ271*'pravidla turnaje'!$C$14)+(BJ272*'pravidla turnaje'!$C$15)+(BJ273*'pravidla turnaje'!$C$16)+(BJ274*'pravidla turnaje'!$C$17)+(BJ275*'pravidla turnaje'!$C$18)+'rozstřely-skore'!BJ276)</f>
        <v/>
      </c>
      <c r="BK276" s="56" t="str">
        <f>IF(BK252="","",(BK266*'pravidla turnaje'!$C$9)+(BK267*'pravidla turnaje'!$C$10)+(BK268*'pravidla turnaje'!$C$11)+(BK269*'pravidla turnaje'!$C$12)+(BK270*'pravidla turnaje'!$C$13)+(BK271*'pravidla turnaje'!$C$14)+(BK272*'pravidla turnaje'!$C$15)+(BK273*'pravidla turnaje'!$C$16)+(BK274*'pravidla turnaje'!$C$17)+(BK275*'pravidla turnaje'!$C$18)+'rozstřely-skore'!BK276)</f>
        <v/>
      </c>
      <c r="BL276" s="56" t="str">
        <f>IF(BL252="","",(BL266*'pravidla turnaje'!$C$9)+(BL267*'pravidla turnaje'!$C$10)+(BL268*'pravidla turnaje'!$C$11)+(BL269*'pravidla turnaje'!$C$12)+(BL270*'pravidla turnaje'!$C$13)+(BL271*'pravidla turnaje'!$C$14)+(BL272*'pravidla turnaje'!$C$15)+(BL273*'pravidla turnaje'!$C$16)+(BL274*'pravidla turnaje'!$C$17)+(BL275*'pravidla turnaje'!$C$18)+'rozstřely-skore'!BL276)</f>
        <v/>
      </c>
      <c r="BM276" s="56" t="str">
        <f>IF(BM252="","",(BM266*'pravidla turnaje'!$C$9)+(BM267*'pravidla turnaje'!$C$10)+(BM268*'pravidla turnaje'!$C$11)+(BM269*'pravidla turnaje'!$C$12)+(BM270*'pravidla turnaje'!$C$13)+(BM271*'pravidla turnaje'!$C$14)+(BM272*'pravidla turnaje'!$C$15)+(BM273*'pravidla turnaje'!$C$16)+(BM274*'pravidla turnaje'!$C$17)+(BM275*'pravidla turnaje'!$C$18)+'rozstřely-skore'!BM276)</f>
        <v/>
      </c>
      <c r="BN276" s="57" t="str">
        <f>IF(BN252="","",(BN266*'pravidla turnaje'!$C$9)+(BN267*'pravidla turnaje'!$C$10)+(BN268*'pravidla turnaje'!$C$11)+(BN269*'pravidla turnaje'!$C$12)+(BN270*'pravidla turnaje'!$C$13)+(BN271*'pravidla turnaje'!$C$14)+(BN272*'pravidla turnaje'!$C$15)+(BN273*'pravidla turnaje'!$C$16)+(BN274*'pravidla turnaje'!$C$17)+(BN275*'pravidla turnaje'!$C$18)+'rozstřely-skore'!BN276)</f>
        <v/>
      </c>
    </row>
    <row r="277" spans="1:66" ht="13.5" customHeight="1" x14ac:dyDescent="0.25">
      <c r="C277" s="923"/>
      <c r="D277" s="923"/>
      <c r="E277" s="923"/>
      <c r="F277" s="923"/>
      <c r="G277" s="923"/>
      <c r="H277" s="923"/>
      <c r="I277" s="923"/>
      <c r="J277" s="923"/>
    </row>
    <row r="278" spans="1:66" ht="13.5" customHeight="1" x14ac:dyDescent="0.25">
      <c r="C278" s="923"/>
      <c r="D278" s="923"/>
      <c r="E278" s="923"/>
      <c r="F278" s="923"/>
      <c r="G278" s="923"/>
      <c r="H278" s="923"/>
      <c r="I278" s="923"/>
      <c r="J278" s="923"/>
    </row>
    <row r="279" spans="1:66" ht="13.5" customHeight="1" x14ac:dyDescent="0.25">
      <c r="C279" s="923"/>
      <c r="D279" s="923"/>
      <c r="E279" s="923"/>
      <c r="F279" s="923"/>
      <c r="G279" s="923"/>
      <c r="H279" s="923"/>
      <c r="I279" s="923"/>
      <c r="J279" s="923"/>
    </row>
    <row r="280" spans="1:66" ht="13.5" customHeight="1" thickBot="1" x14ac:dyDescent="0.3">
      <c r="C280" s="923"/>
      <c r="D280" s="923"/>
      <c r="E280" s="923"/>
      <c r="F280" s="923"/>
      <c r="G280" s="923"/>
      <c r="H280" s="923"/>
      <c r="I280" s="923"/>
      <c r="J280" s="923"/>
    </row>
    <row r="281" spans="1:66" ht="15.75" x14ac:dyDescent="0.25">
      <c r="A281" s="2115" t="str">
        <f>CONCATENATE("skupina ",VLOOKUP(C281-1,'pravidla turnaje'!$A$64:$B$83,2,0))</f>
        <v>skupina H</v>
      </c>
      <c r="B281" s="2116"/>
      <c r="C281" s="80">
        <v>81</v>
      </c>
      <c r="D281" s="81">
        <v>82</v>
      </c>
      <c r="E281" s="80">
        <v>83</v>
      </c>
      <c r="F281" s="81">
        <v>84</v>
      </c>
      <c r="G281" s="80">
        <v>85</v>
      </c>
      <c r="H281" s="81">
        <v>86</v>
      </c>
      <c r="I281" s="80">
        <v>87</v>
      </c>
      <c r="J281" s="81">
        <v>88</v>
      </c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</row>
    <row r="282" spans="1:66" ht="15.75" x14ac:dyDescent="0.25">
      <c r="A282" s="2108" t="s">
        <v>22</v>
      </c>
      <c r="B282" s="2108"/>
      <c r="C282" s="75">
        <f>VLOOKUP(C$281,Tabulka!$B$4:$Q$239,11,0)</f>
        <v>0</v>
      </c>
      <c r="D282" s="75">
        <f>VLOOKUP(D$281,Tabulka!$B$4:$Q$239,11,0)</f>
        <v>3</v>
      </c>
      <c r="E282" s="75">
        <f>VLOOKUP(E$281,Tabulka!$B$4:$Q$239,11,0)</f>
        <v>3</v>
      </c>
      <c r="F282" s="75">
        <f>VLOOKUP(F$281,Tabulka!$B$4:$Q$239,11,0)</f>
        <v>1</v>
      </c>
      <c r="G282" s="75">
        <f>VLOOKUP(G$281,Tabulka!$B$4:$Q$239,11,0)</f>
        <v>3</v>
      </c>
      <c r="H282" s="75" t="str">
        <f>VLOOKUP(H$281,Tabulka!$B$4:$Q$239,11,0)</f>
        <v/>
      </c>
      <c r="I282" s="75" t="str">
        <f>VLOOKUP(I$281,Tabulka!$B$4:$Q$239,11,0)</f>
        <v/>
      </c>
      <c r="J282" s="75" t="str">
        <f>VLOOKUP(J$281,Tabulka!$B$4:$Q$239,11,0)</f>
        <v/>
      </c>
      <c r="K282" s="39"/>
      <c r="L282" s="39"/>
      <c r="M282" s="39"/>
      <c r="N282" s="39"/>
      <c r="O282" s="39"/>
      <c r="P282" s="39"/>
      <c r="Q282" s="39"/>
      <c r="R282" s="39"/>
    </row>
    <row r="283" spans="1:66" ht="15.75" x14ac:dyDescent="0.25">
      <c r="A283" s="2108" t="s">
        <v>23</v>
      </c>
      <c r="B283" s="2108"/>
      <c r="C283" s="75">
        <f>VLOOKUP(C$281,Tabulka!$B$4:$Q$239,12,0)</f>
        <v>1</v>
      </c>
      <c r="D283" s="75">
        <f>VLOOKUP(D$281,Tabulka!$B$4:$Q$239,12,0)</f>
        <v>7</v>
      </c>
      <c r="E283" s="75">
        <f>VLOOKUP(E$281,Tabulka!$B$4:$Q$239,12,0)</f>
        <v>7</v>
      </c>
      <c r="F283" s="75">
        <f>VLOOKUP(F$281,Tabulka!$B$4:$Q$239,12,0)</f>
        <v>4</v>
      </c>
      <c r="G283" s="75">
        <f>VLOOKUP(G$281,Tabulka!$B$4:$Q$239,12,0)</f>
        <v>7</v>
      </c>
      <c r="H283" s="75" t="str">
        <f>VLOOKUP(H$281,Tabulka!$B$4:$Q$239,12,0)</f>
        <v/>
      </c>
      <c r="I283" s="75" t="str">
        <f>VLOOKUP(I$281,Tabulka!$B$4:$Q$239,12,0)</f>
        <v/>
      </c>
      <c r="J283" s="75" t="str">
        <f>VLOOKUP(J$281,Tabulka!$B$4:$Q$239,12,0)</f>
        <v/>
      </c>
      <c r="K283" s="39"/>
      <c r="L283" s="39"/>
      <c r="M283" s="39"/>
      <c r="N283" s="39"/>
      <c r="O283" s="39"/>
      <c r="P283" s="39"/>
      <c r="Q283" s="39"/>
      <c r="R283" s="39"/>
    </row>
    <row r="284" spans="1:66" ht="15.75" x14ac:dyDescent="0.25">
      <c r="A284" s="2108" t="s">
        <v>24</v>
      </c>
      <c r="B284" s="2108"/>
      <c r="C284" s="75">
        <f>VLOOKUP(C$281,Tabulka!$B$4:$Q$239,13,0)</f>
        <v>8</v>
      </c>
      <c r="D284" s="75">
        <f>VLOOKUP(D$281,Tabulka!$B$4:$Q$239,13,0)</f>
        <v>3</v>
      </c>
      <c r="E284" s="75">
        <f>VLOOKUP(E$281,Tabulka!$B$4:$Q$239,13,0)</f>
        <v>4</v>
      </c>
      <c r="F284" s="75">
        <f>VLOOKUP(F$281,Tabulka!$B$4:$Q$239,13,0)</f>
        <v>7</v>
      </c>
      <c r="G284" s="75">
        <f>VLOOKUP(G$281,Tabulka!$B$4:$Q$239,13,0)</f>
        <v>4</v>
      </c>
      <c r="H284" s="75" t="str">
        <f>VLOOKUP(H$281,Tabulka!$B$4:$Q$239,13,0)</f>
        <v/>
      </c>
      <c r="I284" s="75" t="str">
        <f>VLOOKUP(I$281,Tabulka!$B$4:$Q$239,13,0)</f>
        <v/>
      </c>
      <c r="J284" s="75" t="str">
        <f>VLOOKUP(J$281,Tabulka!$B$4:$Q$239,13,0)</f>
        <v/>
      </c>
      <c r="K284" s="39"/>
      <c r="L284" s="39"/>
      <c r="M284" s="39"/>
      <c r="N284" s="39"/>
      <c r="O284" s="39"/>
      <c r="P284" s="39"/>
      <c r="Q284" s="39"/>
      <c r="R284" s="39"/>
    </row>
    <row r="285" spans="1:66" ht="15.75" x14ac:dyDescent="0.25">
      <c r="A285" s="2108" t="s">
        <v>8</v>
      </c>
      <c r="B285" s="2108"/>
      <c r="C285" s="75">
        <f>VLOOKUP(C$281,Tabulka!$B$4:$Q$239,14,0)</f>
        <v>-7</v>
      </c>
      <c r="D285" s="75">
        <f>VLOOKUP(D$281,Tabulka!$B$4:$Q$239,14,0)</f>
        <v>4</v>
      </c>
      <c r="E285" s="75">
        <f>VLOOKUP(E$281,Tabulka!$B$4:$Q$239,14,0)</f>
        <v>3</v>
      </c>
      <c r="F285" s="75">
        <f>VLOOKUP(F$281,Tabulka!$B$4:$Q$239,14,0)</f>
        <v>-3</v>
      </c>
      <c r="G285" s="75">
        <f>VLOOKUP(G$281,Tabulka!$B$4:$Q$239,14,0)</f>
        <v>3</v>
      </c>
      <c r="H285" s="75" t="str">
        <f>VLOOKUP(H$281,Tabulka!$B$4:$Q$239,14,0)</f>
        <v/>
      </c>
      <c r="I285" s="75" t="str">
        <f>VLOOKUP(I$281,Tabulka!$B$4:$Q$239,14,0)</f>
        <v/>
      </c>
      <c r="J285" s="75" t="str">
        <f>VLOOKUP(J$281,Tabulka!$B$4:$Q$239,14,0)</f>
        <v/>
      </c>
      <c r="K285" s="40"/>
      <c r="L285" s="40"/>
      <c r="M285" s="40"/>
      <c r="N285" s="40"/>
      <c r="O285" s="40"/>
      <c r="P285" s="40"/>
      <c r="Q285" s="40"/>
      <c r="R285" s="40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</row>
    <row r="286" spans="1:66" ht="37.5" customHeight="1" x14ac:dyDescent="0.25">
      <c r="A286" s="2108" t="s">
        <v>135</v>
      </c>
      <c r="B286" s="2108"/>
      <c r="C286" s="93">
        <f>IFERROR(IF(C284=0,MAX($C$123:$J$123)+1,C283/C284),"")</f>
        <v>0.125</v>
      </c>
      <c r="D286" s="93">
        <f t="shared" ref="D286:J286" si="719">IFERROR(IF(D284=0,MAX($C$123:$J$123)+1,D283/D284),"")</f>
        <v>2.3333333333333335</v>
      </c>
      <c r="E286" s="93">
        <f t="shared" si="719"/>
        <v>1.75</v>
      </c>
      <c r="F286" s="93">
        <f t="shared" si="719"/>
        <v>0.5714285714285714</v>
      </c>
      <c r="G286" s="93">
        <f t="shared" si="719"/>
        <v>1.75</v>
      </c>
      <c r="H286" s="93" t="str">
        <f t="shared" si="719"/>
        <v/>
      </c>
      <c r="I286" s="93" t="str">
        <f t="shared" si="719"/>
        <v/>
      </c>
      <c r="J286" s="93" t="str">
        <f t="shared" si="719"/>
        <v/>
      </c>
      <c r="K286" s="40"/>
      <c r="L286" s="40"/>
      <c r="M286" s="40"/>
      <c r="N286" s="40"/>
      <c r="O286" s="40"/>
      <c r="P286" s="40"/>
      <c r="Q286" s="40"/>
      <c r="R286" s="40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</row>
    <row r="287" spans="1:66" ht="76.5" customHeight="1" x14ac:dyDescent="0.25">
      <c r="A287" s="2109" t="s">
        <v>33</v>
      </c>
      <c r="B287" s="2110"/>
      <c r="C287" s="1898">
        <f t="shared" ref="C287" si="720">IF(MIN(C316,K316,S316,AA316,AI316,AQ316,AY316,BG316)=0,MAX($C316:$BN316)+1,MIN(C316,K316,S316,AA316,AI316,AQ316,AY316,BG316))</f>
        <v>51150000</v>
      </c>
      <c r="D287" s="1898">
        <f t="shared" ref="D287" si="721">IF(MIN(D316,L316,T316,AB316,AJ316,AR316,AZ316,BH316)=0,MAX($C316:$BN316)+1,MIN(D316,L316,T316,AB316,AJ316,AR316,AZ316,BH316))</f>
        <v>11110000</v>
      </c>
      <c r="E287" s="1898">
        <f t="shared" ref="E287" si="722">IF(MIN(E316,M316,U316,AC316,AK316,AS316,BA316,BI316)=0,MAX($C316:$BN316)+1,MIN(E316,M316,U316,AC316,AK316,AS316,BA316,BI316))</f>
        <v>11120000</v>
      </c>
      <c r="F287" s="1898">
        <f t="shared" ref="F287" si="723">IF(MIN(F316,N316,V316,AD316,AL316,AT316,BB316,BJ316)=0,MAX($C316:$BN316)+1,MIN(F316,N316,V316,AD316,AL316,AT316,BB316,BJ316))</f>
        <v>41140000</v>
      </c>
      <c r="G287" s="1898">
        <f t="shared" ref="G287" si="724">IF(MIN(G316,O316,W316,AE316,AM316,AU316,BC316,BK316)=0,MAX($C316:$BN316)+1,MIN(G316,O316,W316,AE316,AM316,AU316,BC316,BK316))</f>
        <v>11120000</v>
      </c>
      <c r="H287" s="1898">
        <f t="shared" ref="H287" si="725">IF(MIN(H316,P316,X316,AF316,AN316,AV316,BD316,BL316)=0,MAX($C316:$BN316)+1,MIN(H316,P316,X316,AF316,AN316,AV316,BD316,BL316))</f>
        <v>51150001</v>
      </c>
      <c r="I287" s="1898">
        <f t="shared" ref="I287" si="726">IF(MIN(I316,Q316,Y316,AG316,AO316,AW316,BE316,BM316)=0,MAX($C316:$BN316)+1,MIN(I316,Q316,Y316,AG316,AO316,AW316,BE316,BM316))</f>
        <v>51150001</v>
      </c>
      <c r="J287" s="1898">
        <f t="shared" ref="J287" si="727">IF(MIN(J316,R316,Z316,AH316,AP316,AX316,BF316,BN316)=0,MAX($C316:$BN316)+1,MIN(J316,R316,Z316,AH316,AP316,AX316,BF316,BN316))</f>
        <v>51150001</v>
      </c>
    </row>
    <row r="288" spans="1:66" ht="21" customHeight="1" thickBot="1" x14ac:dyDescent="0.3">
      <c r="A288" s="2111" t="s">
        <v>25</v>
      </c>
      <c r="B288" s="2112"/>
      <c r="C288" s="52">
        <f t="shared" ref="C288:J288" si="728">RANK(C287,$C287:$J287,1)</f>
        <v>5</v>
      </c>
      <c r="D288" s="53">
        <f t="shared" si="728"/>
        <v>1</v>
      </c>
      <c r="E288" s="53">
        <f t="shared" si="728"/>
        <v>2</v>
      </c>
      <c r="F288" s="53">
        <f t="shared" si="728"/>
        <v>4</v>
      </c>
      <c r="G288" s="1899">
        <v>3</v>
      </c>
      <c r="H288" s="53">
        <f t="shared" si="728"/>
        <v>6</v>
      </c>
      <c r="I288" s="53">
        <f t="shared" si="728"/>
        <v>6</v>
      </c>
      <c r="J288" s="54">
        <f t="shared" si="728"/>
        <v>6</v>
      </c>
    </row>
    <row r="289" spans="1:66" x14ac:dyDescent="0.25">
      <c r="A289" s="66"/>
      <c r="C289" s="34">
        <v>1</v>
      </c>
      <c r="D289" s="48">
        <f t="shared" ref="D289" si="729">C289</f>
        <v>1</v>
      </c>
      <c r="E289" s="48">
        <f t="shared" ref="E289" si="730">D289</f>
        <v>1</v>
      </c>
      <c r="F289" s="48">
        <f t="shared" ref="F289" si="731">E289</f>
        <v>1</v>
      </c>
      <c r="G289" s="48">
        <f t="shared" ref="G289" si="732">F289</f>
        <v>1</v>
      </c>
      <c r="H289" s="48">
        <f t="shared" ref="H289" si="733">G289</f>
        <v>1</v>
      </c>
      <c r="I289" s="48">
        <f t="shared" ref="I289" si="734">H289</f>
        <v>1</v>
      </c>
      <c r="J289" s="48">
        <f t="shared" ref="J289" si="735">I289</f>
        <v>1</v>
      </c>
      <c r="K289" s="35">
        <v>2</v>
      </c>
      <c r="L289" s="48">
        <f t="shared" ref="L289" si="736">K289</f>
        <v>2</v>
      </c>
      <c r="M289" s="48">
        <f t="shared" ref="M289" si="737">L289</f>
        <v>2</v>
      </c>
      <c r="N289" s="48">
        <f t="shared" ref="N289" si="738">M289</f>
        <v>2</v>
      </c>
      <c r="O289" s="48">
        <f t="shared" ref="O289" si="739">N289</f>
        <v>2</v>
      </c>
      <c r="P289" s="48">
        <f t="shared" ref="P289" si="740">O289</f>
        <v>2</v>
      </c>
      <c r="Q289" s="48">
        <f t="shared" ref="Q289" si="741">P289</f>
        <v>2</v>
      </c>
      <c r="R289" s="48">
        <f t="shared" ref="R289" si="742">Q289</f>
        <v>2</v>
      </c>
      <c r="S289" s="25">
        <v>3</v>
      </c>
      <c r="T289" s="48">
        <f t="shared" ref="T289" si="743">S289</f>
        <v>3</v>
      </c>
      <c r="U289" s="48">
        <f t="shared" ref="U289" si="744">T289</f>
        <v>3</v>
      </c>
      <c r="V289" s="48">
        <f t="shared" ref="V289" si="745">U289</f>
        <v>3</v>
      </c>
      <c r="W289" s="48">
        <f t="shared" ref="W289" si="746">V289</f>
        <v>3</v>
      </c>
      <c r="X289" s="48">
        <f t="shared" ref="X289" si="747">W289</f>
        <v>3</v>
      </c>
      <c r="Y289" s="48">
        <f t="shared" ref="Y289" si="748">X289</f>
        <v>3</v>
      </c>
      <c r="Z289" s="48">
        <f t="shared" ref="Z289" si="749">Y289</f>
        <v>3</v>
      </c>
      <c r="AA289" s="25">
        <v>4</v>
      </c>
      <c r="AB289" s="48">
        <f t="shared" ref="AB289" si="750">AA289</f>
        <v>4</v>
      </c>
      <c r="AC289" s="48">
        <f t="shared" ref="AC289" si="751">AB289</f>
        <v>4</v>
      </c>
      <c r="AD289" s="48">
        <f t="shared" ref="AD289" si="752">AC289</f>
        <v>4</v>
      </c>
      <c r="AE289" s="48">
        <f t="shared" ref="AE289" si="753">AD289</f>
        <v>4</v>
      </c>
      <c r="AF289" s="48">
        <f t="shared" ref="AF289" si="754">AE289</f>
        <v>4</v>
      </c>
      <c r="AG289" s="48">
        <f t="shared" ref="AG289" si="755">AF289</f>
        <v>4</v>
      </c>
      <c r="AH289" s="48">
        <f t="shared" ref="AH289" si="756">AG289</f>
        <v>4</v>
      </c>
      <c r="AI289" s="25">
        <v>5</v>
      </c>
      <c r="AJ289" s="48">
        <f t="shared" ref="AJ289" si="757">AI289</f>
        <v>5</v>
      </c>
      <c r="AK289" s="48">
        <f t="shared" ref="AK289" si="758">AJ289</f>
        <v>5</v>
      </c>
      <c r="AL289" s="48">
        <f t="shared" ref="AL289" si="759">AK289</f>
        <v>5</v>
      </c>
      <c r="AM289" s="48">
        <f t="shared" ref="AM289" si="760">AL289</f>
        <v>5</v>
      </c>
      <c r="AN289" s="48">
        <f t="shared" ref="AN289" si="761">AM289</f>
        <v>5</v>
      </c>
      <c r="AO289" s="48">
        <f t="shared" ref="AO289" si="762">AN289</f>
        <v>5</v>
      </c>
      <c r="AP289" s="48">
        <f t="shared" ref="AP289" si="763">AO289</f>
        <v>5</v>
      </c>
      <c r="AQ289" s="25">
        <v>6</v>
      </c>
      <c r="AR289" s="48">
        <f t="shared" ref="AR289" si="764">AQ289</f>
        <v>6</v>
      </c>
      <c r="AS289" s="48">
        <f t="shared" ref="AS289" si="765">AR289</f>
        <v>6</v>
      </c>
      <c r="AT289" s="48">
        <f t="shared" ref="AT289" si="766">AS289</f>
        <v>6</v>
      </c>
      <c r="AU289" s="48">
        <f t="shared" ref="AU289" si="767">AT289</f>
        <v>6</v>
      </c>
      <c r="AV289" s="48">
        <f t="shared" ref="AV289" si="768">AU289</f>
        <v>6</v>
      </c>
      <c r="AW289" s="48">
        <f t="shared" ref="AW289" si="769">AV289</f>
        <v>6</v>
      </c>
      <c r="AX289" s="48">
        <f t="shared" ref="AX289" si="770">AW289</f>
        <v>6</v>
      </c>
      <c r="AY289" s="25">
        <v>7</v>
      </c>
      <c r="AZ289" s="48">
        <f t="shared" ref="AZ289" si="771">AY289</f>
        <v>7</v>
      </c>
      <c r="BA289" s="48">
        <f t="shared" ref="BA289" si="772">AZ289</f>
        <v>7</v>
      </c>
      <c r="BB289" s="48">
        <f t="shared" ref="BB289" si="773">BA289</f>
        <v>7</v>
      </c>
      <c r="BC289" s="48">
        <f t="shared" ref="BC289" si="774">BB289</f>
        <v>7</v>
      </c>
      <c r="BD289" s="48">
        <f t="shared" ref="BD289" si="775">BC289</f>
        <v>7</v>
      </c>
      <c r="BE289" s="48">
        <f t="shared" ref="BE289" si="776">BD289</f>
        <v>7</v>
      </c>
      <c r="BF289" s="48">
        <f t="shared" ref="BF289" si="777">BE289</f>
        <v>7</v>
      </c>
      <c r="BG289" s="25">
        <v>8</v>
      </c>
      <c r="BH289" s="48">
        <f t="shared" ref="BH289" si="778">BG289</f>
        <v>8</v>
      </c>
      <c r="BI289" s="48">
        <f t="shared" ref="BI289" si="779">BH289</f>
        <v>8</v>
      </c>
      <c r="BJ289" s="48">
        <f t="shared" ref="BJ289" si="780">BI289</f>
        <v>8</v>
      </c>
      <c r="BK289" s="48">
        <f t="shared" ref="BK289" si="781">BJ289</f>
        <v>8</v>
      </c>
      <c r="BL289" s="48">
        <f t="shared" ref="BL289" si="782">BK289</f>
        <v>8</v>
      </c>
      <c r="BM289" s="48">
        <f t="shared" ref="BM289" si="783">BL289</f>
        <v>8</v>
      </c>
      <c r="BN289" s="48">
        <f t="shared" ref="BN289" si="784">BM289</f>
        <v>8</v>
      </c>
    </row>
    <row r="290" spans="1:66" ht="15.75" thickBot="1" x14ac:dyDescent="0.3">
      <c r="A290" s="66"/>
      <c r="C290" s="58">
        <f>C281</f>
        <v>81</v>
      </c>
      <c r="D290" s="58">
        <f t="shared" ref="D290:J290" si="785">D281</f>
        <v>82</v>
      </c>
      <c r="E290" s="58">
        <f t="shared" si="785"/>
        <v>83</v>
      </c>
      <c r="F290" s="58">
        <f t="shared" si="785"/>
        <v>84</v>
      </c>
      <c r="G290" s="58">
        <f t="shared" si="785"/>
        <v>85</v>
      </c>
      <c r="H290" s="58">
        <f t="shared" si="785"/>
        <v>86</v>
      </c>
      <c r="I290" s="58">
        <f t="shared" si="785"/>
        <v>87</v>
      </c>
      <c r="J290" s="58">
        <f t="shared" si="785"/>
        <v>88</v>
      </c>
      <c r="K290" s="58">
        <f t="shared" ref="K290" si="786">C290</f>
        <v>81</v>
      </c>
      <c r="L290" s="58">
        <f t="shared" ref="L290" si="787">D290</f>
        <v>82</v>
      </c>
      <c r="M290" s="58">
        <f t="shared" ref="M290" si="788">E290</f>
        <v>83</v>
      </c>
      <c r="N290" s="58">
        <f t="shared" ref="N290" si="789">F290</f>
        <v>84</v>
      </c>
      <c r="O290" s="58">
        <f t="shared" ref="O290" si="790">G290</f>
        <v>85</v>
      </c>
      <c r="P290" s="58">
        <f t="shared" ref="P290" si="791">H290</f>
        <v>86</v>
      </c>
      <c r="Q290" s="58">
        <f t="shared" ref="Q290" si="792">I290</f>
        <v>87</v>
      </c>
      <c r="R290" s="58">
        <f t="shared" ref="R290" si="793">J290</f>
        <v>88</v>
      </c>
      <c r="S290" s="58">
        <f t="shared" ref="S290" si="794">K290</f>
        <v>81</v>
      </c>
      <c r="T290" s="58">
        <f t="shared" ref="T290" si="795">L290</f>
        <v>82</v>
      </c>
      <c r="U290" s="58">
        <f t="shared" ref="U290" si="796">M290</f>
        <v>83</v>
      </c>
      <c r="V290" s="58">
        <f t="shared" ref="V290" si="797">N290</f>
        <v>84</v>
      </c>
      <c r="W290" s="58">
        <f t="shared" ref="W290" si="798">O290</f>
        <v>85</v>
      </c>
      <c r="X290" s="58">
        <f t="shared" ref="X290" si="799">P290</f>
        <v>86</v>
      </c>
      <c r="Y290" s="58">
        <f t="shared" ref="Y290" si="800">Q290</f>
        <v>87</v>
      </c>
      <c r="Z290" s="58">
        <f t="shared" ref="Z290" si="801">R290</f>
        <v>88</v>
      </c>
      <c r="AA290" s="58">
        <f t="shared" ref="AA290" si="802">S290</f>
        <v>81</v>
      </c>
      <c r="AB290" s="58">
        <f t="shared" ref="AB290" si="803">T290</f>
        <v>82</v>
      </c>
      <c r="AC290" s="58">
        <f t="shared" ref="AC290" si="804">U290</f>
        <v>83</v>
      </c>
      <c r="AD290" s="58">
        <f t="shared" ref="AD290" si="805">V290</f>
        <v>84</v>
      </c>
      <c r="AE290" s="58">
        <f t="shared" ref="AE290" si="806">W290</f>
        <v>85</v>
      </c>
      <c r="AF290" s="58">
        <f t="shared" ref="AF290" si="807">X290</f>
        <v>86</v>
      </c>
      <c r="AG290" s="58">
        <f t="shared" ref="AG290" si="808">Y290</f>
        <v>87</v>
      </c>
      <c r="AH290" s="58">
        <f t="shared" ref="AH290" si="809">Z290</f>
        <v>88</v>
      </c>
      <c r="AI290" s="58">
        <f t="shared" ref="AI290" si="810">AA290</f>
        <v>81</v>
      </c>
      <c r="AJ290" s="58">
        <f t="shared" ref="AJ290" si="811">AB290</f>
        <v>82</v>
      </c>
      <c r="AK290" s="58">
        <f t="shared" ref="AK290" si="812">AC290</f>
        <v>83</v>
      </c>
      <c r="AL290" s="58">
        <f t="shared" ref="AL290" si="813">AD290</f>
        <v>84</v>
      </c>
      <c r="AM290" s="58">
        <f t="shared" ref="AM290" si="814">AE290</f>
        <v>85</v>
      </c>
      <c r="AN290" s="58">
        <f t="shared" ref="AN290" si="815">AF290</f>
        <v>86</v>
      </c>
      <c r="AO290" s="58">
        <f t="shared" ref="AO290" si="816">AG290</f>
        <v>87</v>
      </c>
      <c r="AP290" s="58">
        <f t="shared" ref="AP290" si="817">AH290</f>
        <v>88</v>
      </c>
      <c r="AQ290" s="58">
        <f t="shared" ref="AQ290" si="818">AI290</f>
        <v>81</v>
      </c>
      <c r="AR290" s="58">
        <f t="shared" ref="AR290" si="819">AJ290</f>
        <v>82</v>
      </c>
      <c r="AS290" s="58">
        <f t="shared" ref="AS290" si="820">AK290</f>
        <v>83</v>
      </c>
      <c r="AT290" s="58">
        <f t="shared" ref="AT290" si="821">AL290</f>
        <v>84</v>
      </c>
      <c r="AU290" s="58">
        <f t="shared" ref="AU290" si="822">AM290</f>
        <v>85</v>
      </c>
      <c r="AV290" s="58">
        <f t="shared" ref="AV290" si="823">AN290</f>
        <v>86</v>
      </c>
      <c r="AW290" s="58">
        <f t="shared" ref="AW290" si="824">AO290</f>
        <v>87</v>
      </c>
      <c r="AX290" s="58">
        <f t="shared" ref="AX290" si="825">AP290</f>
        <v>88</v>
      </c>
      <c r="AY290" s="58">
        <f t="shared" ref="AY290" si="826">AQ290</f>
        <v>81</v>
      </c>
      <c r="AZ290" s="58">
        <f t="shared" ref="AZ290" si="827">AR290</f>
        <v>82</v>
      </c>
      <c r="BA290" s="58">
        <f t="shared" ref="BA290" si="828">AS290</f>
        <v>83</v>
      </c>
      <c r="BB290" s="58">
        <f t="shared" ref="BB290" si="829">AT290</f>
        <v>84</v>
      </c>
      <c r="BC290" s="58">
        <f t="shared" ref="BC290" si="830">AU290</f>
        <v>85</v>
      </c>
      <c r="BD290" s="58">
        <f t="shared" ref="BD290" si="831">AV290</f>
        <v>86</v>
      </c>
      <c r="BE290" s="58">
        <f t="shared" ref="BE290" si="832">AW290</f>
        <v>87</v>
      </c>
      <c r="BF290" s="58">
        <f t="shared" ref="BF290" si="833">AX290</f>
        <v>88</v>
      </c>
      <c r="BG290" s="58">
        <f t="shared" ref="BG290" si="834">AY290</f>
        <v>81</v>
      </c>
      <c r="BH290" s="58">
        <f t="shared" ref="BH290" si="835">AZ290</f>
        <v>82</v>
      </c>
      <c r="BI290" s="58">
        <f t="shared" ref="BI290" si="836">BA290</f>
        <v>83</v>
      </c>
      <c r="BJ290" s="58">
        <f t="shared" ref="BJ290" si="837">BB290</f>
        <v>84</v>
      </c>
      <c r="BK290" s="58">
        <f t="shared" ref="BK290" si="838">BC290</f>
        <v>85</v>
      </c>
      <c r="BL290" s="58">
        <f t="shared" ref="BL290" si="839">BD290</f>
        <v>86</v>
      </c>
      <c r="BM290" s="58">
        <f t="shared" ref="BM290" si="840">BE290</f>
        <v>87</v>
      </c>
      <c r="BN290" s="58">
        <f t="shared" ref="BN290" si="841">BF290</f>
        <v>88</v>
      </c>
    </row>
    <row r="291" spans="1:66" x14ac:dyDescent="0.25">
      <c r="A291" s="2113"/>
      <c r="B291" s="2114"/>
      <c r="C291" s="26" t="s">
        <v>18</v>
      </c>
      <c r="D291" s="7" t="s">
        <v>18</v>
      </c>
      <c r="E291" s="7" t="s">
        <v>18</v>
      </c>
      <c r="F291" s="7" t="s">
        <v>18</v>
      </c>
      <c r="G291" s="7" t="s">
        <v>18</v>
      </c>
      <c r="H291" s="7" t="s">
        <v>18</v>
      </c>
      <c r="I291" s="7" t="s">
        <v>18</v>
      </c>
      <c r="J291" s="8" t="s">
        <v>18</v>
      </c>
      <c r="K291" s="26" t="s">
        <v>18</v>
      </c>
      <c r="L291" s="7" t="s">
        <v>18</v>
      </c>
      <c r="M291" s="7" t="s">
        <v>18</v>
      </c>
      <c r="N291" s="7" t="s">
        <v>18</v>
      </c>
      <c r="O291" s="7" t="s">
        <v>18</v>
      </c>
      <c r="P291" s="7" t="s">
        <v>18</v>
      </c>
      <c r="Q291" s="7" t="s">
        <v>18</v>
      </c>
      <c r="R291" s="8" t="s">
        <v>18</v>
      </c>
      <c r="S291" s="26" t="s">
        <v>18</v>
      </c>
      <c r="T291" s="7" t="s">
        <v>18</v>
      </c>
      <c r="U291" s="7" t="s">
        <v>18</v>
      </c>
      <c r="V291" s="7" t="s">
        <v>18</v>
      </c>
      <c r="W291" s="7" t="s">
        <v>18</v>
      </c>
      <c r="X291" s="7" t="s">
        <v>18</v>
      </c>
      <c r="Y291" s="7" t="s">
        <v>18</v>
      </c>
      <c r="Z291" s="8" t="s">
        <v>18</v>
      </c>
      <c r="AA291" s="26" t="s">
        <v>18</v>
      </c>
      <c r="AB291" s="7" t="s">
        <v>18</v>
      </c>
      <c r="AC291" s="7" t="s">
        <v>18</v>
      </c>
      <c r="AD291" s="7" t="s">
        <v>18</v>
      </c>
      <c r="AE291" s="7" t="s">
        <v>18</v>
      </c>
      <c r="AF291" s="7" t="s">
        <v>18</v>
      </c>
      <c r="AG291" s="7" t="s">
        <v>18</v>
      </c>
      <c r="AH291" s="8" t="s">
        <v>18</v>
      </c>
      <c r="AI291" s="26" t="s">
        <v>18</v>
      </c>
      <c r="AJ291" s="7" t="s">
        <v>18</v>
      </c>
      <c r="AK291" s="7" t="s">
        <v>18</v>
      </c>
      <c r="AL291" s="7" t="s">
        <v>18</v>
      </c>
      <c r="AM291" s="7" t="s">
        <v>18</v>
      </c>
      <c r="AN291" s="7" t="s">
        <v>18</v>
      </c>
      <c r="AO291" s="7" t="s">
        <v>18</v>
      </c>
      <c r="AP291" s="8" t="s">
        <v>18</v>
      </c>
      <c r="AQ291" s="26" t="s">
        <v>18</v>
      </c>
      <c r="AR291" s="7" t="s">
        <v>18</v>
      </c>
      <c r="AS291" s="7" t="s">
        <v>18</v>
      </c>
      <c r="AT291" s="7" t="s">
        <v>18</v>
      </c>
      <c r="AU291" s="7" t="s">
        <v>18</v>
      </c>
      <c r="AV291" s="7" t="s">
        <v>18</v>
      </c>
      <c r="AW291" s="7" t="s">
        <v>18</v>
      </c>
      <c r="AX291" s="8" t="s">
        <v>18</v>
      </c>
      <c r="AY291" s="26" t="s">
        <v>18</v>
      </c>
      <c r="AZ291" s="7" t="s">
        <v>18</v>
      </c>
      <c r="BA291" s="7" t="s">
        <v>18</v>
      </c>
      <c r="BB291" s="7" t="s">
        <v>18</v>
      </c>
      <c r="BC291" s="7" t="s">
        <v>18</v>
      </c>
      <c r="BD291" s="7" t="s">
        <v>18</v>
      </c>
      <c r="BE291" s="7" t="s">
        <v>18</v>
      </c>
      <c r="BF291" s="8" t="s">
        <v>18</v>
      </c>
      <c r="BG291" s="26" t="s">
        <v>18</v>
      </c>
      <c r="BH291" s="7" t="s">
        <v>18</v>
      </c>
      <c r="BI291" s="7" t="s">
        <v>18</v>
      </c>
      <c r="BJ291" s="7" t="s">
        <v>18</v>
      </c>
      <c r="BK291" s="7" t="s">
        <v>18</v>
      </c>
      <c r="BL291" s="7" t="s">
        <v>18</v>
      </c>
      <c r="BM291" s="7" t="s">
        <v>18</v>
      </c>
      <c r="BN291" s="8" t="s">
        <v>18</v>
      </c>
    </row>
    <row r="292" spans="1:66" x14ac:dyDescent="0.25">
      <c r="A292" s="2098"/>
      <c r="B292" s="2099"/>
      <c r="C292" s="978" t="str">
        <f>IF(VLOOKUP(C290,Tabulka!$B$4:$Y$239,16,0)=C289,C290,"")</f>
        <v/>
      </c>
      <c r="D292" s="979">
        <f>IF(VLOOKUP(D290,Tabulka!$B$4:$Y$239,16,0)=D289,D290,"")</f>
        <v>82</v>
      </c>
      <c r="E292" s="979">
        <f>IF(VLOOKUP(E290,Tabulka!$B$4:$Y$239,16,0)=E289,E290,"")</f>
        <v>83</v>
      </c>
      <c r="F292" s="979" t="str">
        <f>IF(VLOOKUP(F290,Tabulka!$B$4:$Y$239,16,0)=F289,F290,"")</f>
        <v/>
      </c>
      <c r="G292" s="979">
        <f>IF(VLOOKUP(G290,Tabulka!$B$4:$Y$239,16,0)=G289,G290,"")</f>
        <v>85</v>
      </c>
      <c r="H292" s="979" t="str">
        <f>IF(VLOOKUP(H290,Tabulka!$B$4:$Y$239,16,0)=H289,H290,"")</f>
        <v/>
      </c>
      <c r="I292" s="979" t="str">
        <f>IF(VLOOKUP(I290,Tabulka!$B$4:$Y$239,16,0)=I289,I290,"")</f>
        <v/>
      </c>
      <c r="J292" s="980" t="str">
        <f>IF(VLOOKUP(J290,Tabulka!$B$4:$Y$239,16,0)=J289,J290,"")</f>
        <v/>
      </c>
      <c r="K292" s="978" t="str">
        <f>IF(VLOOKUP(K290,Tabulka!$B$4:$Y$239,16,0)=K289,K290,"")</f>
        <v/>
      </c>
      <c r="L292" s="979" t="str">
        <f>IF(VLOOKUP(L290,Tabulka!$B$4:$Y$239,16,0)=L289,L290,"")</f>
        <v/>
      </c>
      <c r="M292" s="979" t="str">
        <f>IF(VLOOKUP(M290,Tabulka!$B$4:$Y$239,16,0)=M289,M290,"")</f>
        <v/>
      </c>
      <c r="N292" s="979" t="str">
        <f>IF(VLOOKUP(N290,Tabulka!$B$4:$Y$239,16,0)=N289,N290,"")</f>
        <v/>
      </c>
      <c r="O292" s="979" t="str">
        <f>IF(VLOOKUP(O290,Tabulka!$B$4:$Y$239,16,0)=O289,O290,"")</f>
        <v/>
      </c>
      <c r="P292" s="979" t="str">
        <f>IF(VLOOKUP(P290,Tabulka!$B$4:$Y$239,16,0)=P289,P290,"")</f>
        <v/>
      </c>
      <c r="Q292" s="979" t="str">
        <f>IF(VLOOKUP(Q290,Tabulka!$B$4:$Y$239,16,0)=Q289,Q290,"")</f>
        <v/>
      </c>
      <c r="R292" s="980" t="str">
        <f>IF(VLOOKUP(R290,Tabulka!$B$4:$Y$239,16,0)=R289,R290,"")</f>
        <v/>
      </c>
      <c r="S292" s="978" t="str">
        <f>IF(VLOOKUP(S290,Tabulka!$B$4:$Y$239,16,0)=S289,S290,"")</f>
        <v/>
      </c>
      <c r="T292" s="979" t="str">
        <f>IF(VLOOKUP(T290,Tabulka!$B$4:$Y$239,16,0)=T289,T290,"")</f>
        <v/>
      </c>
      <c r="U292" s="979" t="str">
        <f>IF(VLOOKUP(U290,Tabulka!$B$4:$Y$239,16,0)=U289,U290,"")</f>
        <v/>
      </c>
      <c r="V292" s="979" t="str">
        <f>IF(VLOOKUP(V290,Tabulka!$B$4:$Y$239,16,0)=V289,V290,"")</f>
        <v/>
      </c>
      <c r="W292" s="979" t="str">
        <f>IF(VLOOKUP(W290,Tabulka!$B$4:$Y$239,16,0)=W289,W290,"")</f>
        <v/>
      </c>
      <c r="X292" s="979" t="str">
        <f>IF(VLOOKUP(X290,Tabulka!$B$4:$Y$239,16,0)=X289,X290,"")</f>
        <v/>
      </c>
      <c r="Y292" s="979" t="str">
        <f>IF(VLOOKUP(Y290,Tabulka!$B$4:$Y$239,16,0)=Y289,Y290,"")</f>
        <v/>
      </c>
      <c r="Z292" s="980" t="str">
        <f>IF(VLOOKUP(Z290,Tabulka!$B$4:$Y$239,16,0)=Z289,Z290,"")</f>
        <v/>
      </c>
      <c r="AA292" s="978" t="str">
        <f>IF(VLOOKUP(AA290,Tabulka!$B$4:$Y$239,16,0)=AA289,AA290,"")</f>
        <v/>
      </c>
      <c r="AB292" s="979" t="str">
        <f>IF(VLOOKUP(AB290,Tabulka!$B$4:$Y$239,16,0)=AB289,AB290,"")</f>
        <v/>
      </c>
      <c r="AC292" s="979" t="str">
        <f>IF(VLOOKUP(AC290,Tabulka!$B$4:$Y$239,16,0)=AC289,AC290,"")</f>
        <v/>
      </c>
      <c r="AD292" s="979">
        <f>IF(VLOOKUP(AD290,Tabulka!$B$4:$Y$239,16,0)=AD289,AD290,"")</f>
        <v>84</v>
      </c>
      <c r="AE292" s="979" t="str">
        <f>IF(VLOOKUP(AE290,Tabulka!$B$4:$Y$239,16,0)=AE289,AE290,"")</f>
        <v/>
      </c>
      <c r="AF292" s="979" t="str">
        <f>IF(VLOOKUP(AF290,Tabulka!$B$4:$Y$239,16,0)=AF289,AF290,"")</f>
        <v/>
      </c>
      <c r="AG292" s="979" t="str">
        <f>IF(VLOOKUP(AG290,Tabulka!$B$4:$Y$239,16,0)=AG289,AG290,"")</f>
        <v/>
      </c>
      <c r="AH292" s="980" t="str">
        <f>IF(VLOOKUP(AH290,Tabulka!$B$4:$Y$239,16,0)=AH289,AH290,"")</f>
        <v/>
      </c>
      <c r="AI292" s="978">
        <f>IF(VLOOKUP(AI290,Tabulka!$B$4:$Y$239,16,0)=AI289,AI290,"")</f>
        <v>81</v>
      </c>
      <c r="AJ292" s="979" t="str">
        <f>IF(VLOOKUP(AJ290,Tabulka!$B$4:$Y$239,16,0)=AJ289,AJ290,"")</f>
        <v/>
      </c>
      <c r="AK292" s="979" t="str">
        <f>IF(VLOOKUP(AK290,Tabulka!$B$4:$Y$239,16,0)=AK289,AK290,"")</f>
        <v/>
      </c>
      <c r="AL292" s="979" t="str">
        <f>IF(VLOOKUP(AL290,Tabulka!$B$4:$Y$239,16,0)=AL289,AL290,"")</f>
        <v/>
      </c>
      <c r="AM292" s="979" t="str">
        <f>IF(VLOOKUP(AM290,Tabulka!$B$4:$Y$239,16,0)=AM289,AM290,"")</f>
        <v/>
      </c>
      <c r="AN292" s="979" t="str">
        <f>IF(VLOOKUP(AN290,Tabulka!$B$4:$Y$239,16,0)=AN289,AN290,"")</f>
        <v/>
      </c>
      <c r="AO292" s="979" t="str">
        <f>IF(VLOOKUP(AO290,Tabulka!$B$4:$Y$239,16,0)=AO289,AO290,"")</f>
        <v/>
      </c>
      <c r="AP292" s="980" t="str">
        <f>IF(VLOOKUP(AP290,Tabulka!$B$4:$Y$239,16,0)=AP289,AP290,"")</f>
        <v/>
      </c>
      <c r="AQ292" s="978" t="str">
        <f>IF(VLOOKUP(AQ290,Tabulka!$B$4:$Y$239,16,0)=AQ289,AQ290,"")</f>
        <v/>
      </c>
      <c r="AR292" s="979" t="str">
        <f>IF(VLOOKUP(AR290,Tabulka!$B$4:$Y$239,16,0)=AR289,AR290,"")</f>
        <v/>
      </c>
      <c r="AS292" s="979" t="str">
        <f>IF(VLOOKUP(AS290,Tabulka!$B$4:$Y$239,16,0)=AS289,AS290,"")</f>
        <v/>
      </c>
      <c r="AT292" s="979" t="str">
        <f>IF(VLOOKUP(AT290,Tabulka!$B$4:$Y$239,16,0)=AT289,AT290,"")</f>
        <v/>
      </c>
      <c r="AU292" s="979" t="str">
        <f>IF(VLOOKUP(AU290,Tabulka!$B$4:$Y$239,16,0)=AU289,AU290,"")</f>
        <v/>
      </c>
      <c r="AV292" s="979" t="str">
        <f>IF(VLOOKUP(AV290,Tabulka!$B$4:$Y$239,16,0)=AV289,AV290,"")</f>
        <v/>
      </c>
      <c r="AW292" s="979" t="str">
        <f>IF(VLOOKUP(AW290,Tabulka!$B$4:$Y$239,16,0)=AW289,AW290,"")</f>
        <v/>
      </c>
      <c r="AX292" s="980" t="str">
        <f>IF(VLOOKUP(AX290,Tabulka!$B$4:$Y$239,16,0)=AX289,AX290,"")</f>
        <v/>
      </c>
      <c r="AY292" s="978" t="str">
        <f>IF(VLOOKUP(AY290,Tabulka!$B$4:$Y$239,16,0)=AY289,AY290,"")</f>
        <v/>
      </c>
      <c r="AZ292" s="979" t="str">
        <f>IF(VLOOKUP(AZ290,Tabulka!$B$4:$Y$239,16,0)=AZ289,AZ290,"")</f>
        <v/>
      </c>
      <c r="BA292" s="979" t="str">
        <f>IF(VLOOKUP(BA290,Tabulka!$B$4:$Y$239,16,0)=BA289,BA290,"")</f>
        <v/>
      </c>
      <c r="BB292" s="979" t="str">
        <f>IF(VLOOKUP(BB290,Tabulka!$B$4:$Y$239,16,0)=BB289,BB290,"")</f>
        <v/>
      </c>
      <c r="BC292" s="979" t="str">
        <f>IF(VLOOKUP(BC290,Tabulka!$B$4:$Y$239,16,0)=BC289,BC290,"")</f>
        <v/>
      </c>
      <c r="BD292" s="979" t="str">
        <f>IF(VLOOKUP(BD290,Tabulka!$B$4:$Y$239,16,0)=BD289,BD290,"")</f>
        <v/>
      </c>
      <c r="BE292" s="979" t="str">
        <f>IF(VLOOKUP(BE290,Tabulka!$B$4:$Y$239,16,0)=BE289,BE290,"")</f>
        <v/>
      </c>
      <c r="BF292" s="980" t="str">
        <f>IF(VLOOKUP(BF290,Tabulka!$B$4:$Y$239,16,0)=BF289,BF290,"")</f>
        <v/>
      </c>
      <c r="BG292" s="978" t="str">
        <f>IF(VLOOKUP(BG290,Tabulka!$B$4:$Y$239,16,0)=BG289,BG290,"")</f>
        <v/>
      </c>
      <c r="BH292" s="979" t="str">
        <f>IF(VLOOKUP(BH290,Tabulka!$B$4:$Y$239,16,0)=BH289,BH290,"")</f>
        <v/>
      </c>
      <c r="BI292" s="979" t="str">
        <f>IF(VLOOKUP(BI290,Tabulka!$B$4:$Y$239,16,0)=BI289,BI290,"")</f>
        <v/>
      </c>
      <c r="BJ292" s="979" t="str">
        <f>IF(VLOOKUP(BJ290,Tabulka!$B$4:$Y$239,16,0)=BJ289,BJ290,"")</f>
        <v/>
      </c>
      <c r="BK292" s="979" t="str">
        <f>IF(VLOOKUP(BK290,Tabulka!$B$4:$Y$239,16,0)=BK289,BK290,"")</f>
        <v/>
      </c>
      <c r="BL292" s="979" t="str">
        <f>IF(VLOOKUP(BL290,Tabulka!$B$4:$Y$239,16,0)=BL289,BL290,"")</f>
        <v/>
      </c>
      <c r="BM292" s="979" t="str">
        <f>IF(VLOOKUP(BM290,Tabulka!$B$4:$Y$239,16,0)=BM289,BM290,"")</f>
        <v/>
      </c>
      <c r="BN292" s="980" t="str">
        <f>IF(VLOOKUP(BN290,Tabulka!$B$4:$Y$239,16,0)=BN289,BN290,"")</f>
        <v/>
      </c>
    </row>
    <row r="293" spans="1:66" ht="15.75" x14ac:dyDescent="0.25">
      <c r="A293" s="275" t="s">
        <v>26</v>
      </c>
      <c r="B293" s="276" t="s">
        <v>58</v>
      </c>
      <c r="C293" s="27" t="str">
        <f>IF(C292="","",DSUM('Rozpis zápasů'!$F$1:$O$162,$B293,C291:C292))</f>
        <v/>
      </c>
      <c r="D293" s="6">
        <f>IF(D292="","",DSUM('Rozpis zápasů'!$F$1:$O$162,$B293,D291:D292))</f>
        <v>1</v>
      </c>
      <c r="E293" s="6">
        <f>IF(E292="","",DSUM('Rozpis zápasů'!$F$1:$O$162,$B293,E291:E292))</f>
        <v>1</v>
      </c>
      <c r="F293" s="6" t="str">
        <f>IF(F292="","",DSUM('Rozpis zápasů'!$F$1:$O$162,$B293,F291:F292))</f>
        <v/>
      </c>
      <c r="G293" s="6">
        <f>IF(G292="","",DSUM('Rozpis zápasů'!$F$1:$O$162,$B293,G291:G292))</f>
        <v>1</v>
      </c>
      <c r="H293" s="6" t="str">
        <f>IF(H292="","",DSUM('Rozpis zápasů'!$F$1:$O$162,$B293,H291:H292))</f>
        <v/>
      </c>
      <c r="I293" s="6" t="str">
        <f>IF(I292="","",DSUM('Rozpis zápasů'!$F$1:$O$162,$B293,I291:I292))</f>
        <v/>
      </c>
      <c r="J293" s="9" t="str">
        <f>IF(J292="","",DSUM('Rozpis zápasů'!$F$1:$O$162,$B293,J291:J292))</f>
        <v/>
      </c>
      <c r="K293" s="27" t="str">
        <f>IF(K292="","",DSUM('Rozpis zápasů'!$F$1:$O$162,$B293,K291:K292))</f>
        <v/>
      </c>
      <c r="L293" s="6" t="str">
        <f>IF(L292="","",DSUM('Rozpis zápasů'!$F$1:$O$162,$B293,L291:L292))</f>
        <v/>
      </c>
      <c r="M293" s="6" t="str">
        <f>IF(M292="","",DSUM('Rozpis zápasů'!$F$1:$O$162,$B293,M291:M292))</f>
        <v/>
      </c>
      <c r="N293" s="6" t="str">
        <f>IF(N292="","",DSUM('Rozpis zápasů'!$F$1:$O$162,$B293,N291:N292))</f>
        <v/>
      </c>
      <c r="O293" s="6" t="str">
        <f>IF(O292="","",DSUM('Rozpis zápasů'!$F$1:$O$162,$B293,O291:O292))</f>
        <v/>
      </c>
      <c r="P293" s="6" t="str">
        <f>IF(P292="","",DSUM('Rozpis zápasů'!$F$1:$O$162,$B293,P291:P292))</f>
        <v/>
      </c>
      <c r="Q293" s="6" t="str">
        <f>IF(Q292="","",DSUM('Rozpis zápasů'!$F$1:$O$162,$B293,Q291:Q292))</f>
        <v/>
      </c>
      <c r="R293" s="9" t="str">
        <f>IF(R292="","",DSUM('Rozpis zápasů'!$F$1:$O$162,$B293,R291:R292))</f>
        <v/>
      </c>
      <c r="S293" s="27" t="str">
        <f>IF(S292="","",DSUM('Rozpis zápasů'!$F$1:$O$162,$B293,S291:S292))</f>
        <v/>
      </c>
      <c r="T293" s="6" t="str">
        <f>IF(T292="","",DSUM('Rozpis zápasů'!$F$1:$O$162,$B293,T291:T292))</f>
        <v/>
      </c>
      <c r="U293" s="6" t="str">
        <f>IF(U292="","",DSUM('Rozpis zápasů'!$F$1:$O$162,$B293,U291:U292))</f>
        <v/>
      </c>
      <c r="V293" s="6" t="str">
        <f>IF(V292="","",DSUM('Rozpis zápasů'!$F$1:$O$162,$B293,V291:V292))</f>
        <v/>
      </c>
      <c r="W293" s="6" t="str">
        <f>IF(W292="","",DSUM('Rozpis zápasů'!$F$1:$O$162,$B293,W291:W292))</f>
        <v/>
      </c>
      <c r="X293" s="6" t="str">
        <f>IF(X292="","",DSUM('Rozpis zápasů'!$F$1:$O$162,$B293,X291:X292))</f>
        <v/>
      </c>
      <c r="Y293" s="6" t="str">
        <f>IF(Y292="","",DSUM('Rozpis zápasů'!$F$1:$O$162,$B293,Y291:Y292))</f>
        <v/>
      </c>
      <c r="Z293" s="9" t="str">
        <f>IF(Z292="","",DSUM('Rozpis zápasů'!$F$1:$O$162,$B293,Z291:Z292))</f>
        <v/>
      </c>
      <c r="AA293" s="27" t="str">
        <f>IF(AA292="","",DSUM('Rozpis zápasů'!$F$1:$O$162,$B293,AA291:AA292))</f>
        <v/>
      </c>
      <c r="AB293" s="6" t="str">
        <f>IF(AB292="","",DSUM('Rozpis zápasů'!$F$1:$O$162,$B293,AB291:AB292))</f>
        <v/>
      </c>
      <c r="AC293" s="6" t="str">
        <f>IF(AC292="","",DSUM('Rozpis zápasů'!$F$1:$O$162,$B293,AC291:AC292))</f>
        <v/>
      </c>
      <c r="AD293" s="6">
        <f>IF(AD292="","",DSUM('Rozpis zápasů'!$F$1:$O$162,$B293,AD291:AD292))</f>
        <v>0</v>
      </c>
      <c r="AE293" s="6" t="str">
        <f>IF(AE292="","",DSUM('Rozpis zápasů'!$F$1:$O$162,$B293,AE291:AE292))</f>
        <v/>
      </c>
      <c r="AF293" s="6" t="str">
        <f>IF(AF292="","",DSUM('Rozpis zápasů'!$F$1:$O$162,$B293,AF291:AF292))</f>
        <v/>
      </c>
      <c r="AG293" s="6" t="str">
        <f>IF(AG292="","",DSUM('Rozpis zápasů'!$F$1:$O$162,$B293,AG291:AG292))</f>
        <v/>
      </c>
      <c r="AH293" s="9" t="str">
        <f>IF(AH292="","",DSUM('Rozpis zápasů'!$F$1:$O$162,$B293,AH291:AH292))</f>
        <v/>
      </c>
      <c r="AI293" s="27">
        <f>IF(AI292="","",DSUM('Rozpis zápasů'!$F$1:$O$162,$B293,AI291:AI292))</f>
        <v>0</v>
      </c>
      <c r="AJ293" s="6" t="str">
        <f>IF(AJ292="","",DSUM('Rozpis zápasů'!$F$1:$O$162,$B293,AJ291:AJ292))</f>
        <v/>
      </c>
      <c r="AK293" s="6" t="str">
        <f>IF(AK292="","",DSUM('Rozpis zápasů'!$F$1:$O$162,$B293,AK291:AK292))</f>
        <v/>
      </c>
      <c r="AL293" s="6" t="str">
        <f>IF(AL292="","",DSUM('Rozpis zápasů'!$F$1:$O$162,$B293,AL291:AL292))</f>
        <v/>
      </c>
      <c r="AM293" s="6" t="str">
        <f>IF(AM292="","",DSUM('Rozpis zápasů'!$F$1:$O$162,$B293,AM291:AM292))</f>
        <v/>
      </c>
      <c r="AN293" s="6" t="str">
        <f>IF(AN292="","",DSUM('Rozpis zápasů'!$F$1:$O$162,$B293,AN291:AN292))</f>
        <v/>
      </c>
      <c r="AO293" s="6" t="str">
        <f>IF(AO292="","",DSUM('Rozpis zápasů'!$F$1:$O$162,$B293,AO291:AO292))</f>
        <v/>
      </c>
      <c r="AP293" s="9" t="str">
        <f>IF(AP292="","",DSUM('Rozpis zápasů'!$F$1:$O$162,$B293,AP291:AP292))</f>
        <v/>
      </c>
      <c r="AQ293" s="27" t="str">
        <f>IF(AQ292="","",DSUM('Rozpis zápasů'!$F$1:$O$162,$B293,AQ291:AQ292))</f>
        <v/>
      </c>
      <c r="AR293" s="6" t="str">
        <f>IF(AR292="","",DSUM('Rozpis zápasů'!$F$1:$O$162,$B293,AR291:AR292))</f>
        <v/>
      </c>
      <c r="AS293" s="6" t="str">
        <f>IF(AS292="","",DSUM('Rozpis zápasů'!$F$1:$O$162,$B293,AS291:AS292))</f>
        <v/>
      </c>
      <c r="AT293" s="6" t="str">
        <f>IF(AT292="","",DSUM('Rozpis zápasů'!$F$1:$O$162,$B293,AT291:AT292))</f>
        <v/>
      </c>
      <c r="AU293" s="6" t="str">
        <f>IF(AU292="","",DSUM('Rozpis zápasů'!$F$1:$O$162,$B293,AU291:AU292))</f>
        <v/>
      </c>
      <c r="AV293" s="6" t="str">
        <f>IF(AV292="","",DSUM('Rozpis zápasů'!$F$1:$O$162,$B293,AV291:AV292))</f>
        <v/>
      </c>
      <c r="AW293" s="6" t="str">
        <f>IF(AW292="","",DSUM('Rozpis zápasů'!$F$1:$O$162,$B293,AW291:AW292))</f>
        <v/>
      </c>
      <c r="AX293" s="9" t="str">
        <f>IF(AX292="","",DSUM('Rozpis zápasů'!$F$1:$O$162,$B293,AX291:AX292))</f>
        <v/>
      </c>
      <c r="AY293" s="27" t="str">
        <f>IF(AY292="","",DSUM('Rozpis zápasů'!$F$1:$O$162,$B293,AY291:AY292))</f>
        <v/>
      </c>
      <c r="AZ293" s="6" t="str">
        <f>IF(AZ292="","",DSUM('Rozpis zápasů'!$F$1:$O$162,$B293,AZ291:AZ292))</f>
        <v/>
      </c>
      <c r="BA293" s="6" t="str">
        <f>IF(BA292="","",DSUM('Rozpis zápasů'!$F$1:$O$162,$B293,BA291:BA292))</f>
        <v/>
      </c>
      <c r="BB293" s="6" t="str">
        <f>IF(BB292="","",DSUM('Rozpis zápasů'!$F$1:$O$162,$B293,BB291:BB292))</f>
        <v/>
      </c>
      <c r="BC293" s="6" t="str">
        <f>IF(BC292="","",DSUM('Rozpis zápasů'!$F$1:$O$162,$B293,BC291:BC292))</f>
        <v/>
      </c>
      <c r="BD293" s="6" t="str">
        <f>IF(BD292="","",DSUM('Rozpis zápasů'!$F$1:$O$162,$B293,BD291:BD292))</f>
        <v/>
      </c>
      <c r="BE293" s="6" t="str">
        <f>IF(BE292="","",DSUM('Rozpis zápasů'!$F$1:$O$162,$B293,BE291:BE292))</f>
        <v/>
      </c>
      <c r="BF293" s="9" t="str">
        <f>IF(BF292="","",DSUM('Rozpis zápasů'!$F$1:$O$162,$B293,BF291:BF292))</f>
        <v/>
      </c>
      <c r="BG293" s="27" t="str">
        <f>IF(BG292="","",DSUM('Rozpis zápasů'!$F$1:$O$162,$B293,BG291:BG292))</f>
        <v/>
      </c>
      <c r="BH293" s="6" t="str">
        <f>IF(BH292="","",DSUM('Rozpis zápasů'!$F$1:$O$162,$B293,BH291:BH292))</f>
        <v/>
      </c>
      <c r="BI293" s="6" t="str">
        <f>IF(BI292="","",DSUM('Rozpis zápasů'!$F$1:$O$162,$B293,BI291:BI292))</f>
        <v/>
      </c>
      <c r="BJ293" s="6" t="str">
        <f>IF(BJ292="","",DSUM('Rozpis zápasů'!$F$1:$O$162,$B293,BJ291:BJ292))</f>
        <v/>
      </c>
      <c r="BK293" s="6" t="str">
        <f>IF(BK292="","",DSUM('Rozpis zápasů'!$F$1:$O$162,$B293,BK291:BK292))</f>
        <v/>
      </c>
      <c r="BL293" s="6" t="str">
        <f>IF(BL292="","",DSUM('Rozpis zápasů'!$F$1:$O$162,$B293,BL291:BL292))</f>
        <v/>
      </c>
      <c r="BM293" s="6" t="str">
        <f>IF(BM292="","",DSUM('Rozpis zápasů'!$F$1:$O$162,$B293,BM291:BM292))</f>
        <v/>
      </c>
      <c r="BN293" s="9" t="str">
        <f>IF(BN292="","",DSUM('Rozpis zápasů'!$F$1:$O$162,$B293,BN291:BN292))</f>
        <v/>
      </c>
    </row>
    <row r="294" spans="1:66" ht="15.75" x14ac:dyDescent="0.25">
      <c r="A294" s="275" t="s">
        <v>28</v>
      </c>
      <c r="B294" s="276" t="s">
        <v>20</v>
      </c>
      <c r="C294" s="27" t="str">
        <f>IF(C292="","",DSUM('Rozpis zápasů'!$F$1:$O$162,$B294,C291:C292))</f>
        <v/>
      </c>
      <c r="D294" s="6">
        <f>IF(D292="","",DSUM('Rozpis zápasů'!$F$1:$O$162,$B294,D291:D292))</f>
        <v>2</v>
      </c>
      <c r="E294" s="6">
        <f>IF(E292="","",DSUM('Rozpis zápasů'!$F$1:$O$162,$B294,E291:E292))</f>
        <v>2</v>
      </c>
      <c r="F294" s="6" t="str">
        <f>IF(F292="","",DSUM('Rozpis zápasů'!$F$1:$O$162,$B294,F291:F292))</f>
        <v/>
      </c>
      <c r="G294" s="6">
        <f>IF(G292="","",DSUM('Rozpis zápasů'!$F$1:$O$162,$B294,G291:G292))</f>
        <v>2</v>
      </c>
      <c r="H294" s="6" t="str">
        <f>IF(H292="","",DSUM('Rozpis zápasů'!$F$1:$O$162,$B294,H291:H292))</f>
        <v/>
      </c>
      <c r="I294" s="6" t="str">
        <f>IF(I292="","",DSUM('Rozpis zápasů'!$F$1:$O$162,$B294,I291:I292))</f>
        <v/>
      </c>
      <c r="J294" s="9" t="str">
        <f>IF(J292="","",DSUM('Rozpis zápasů'!$F$1:$O$162,$B294,J291:J292))</f>
        <v/>
      </c>
      <c r="K294" s="27" t="str">
        <f>IF(K292="","",DSUM('Rozpis zápasů'!$F$1:$O$162,$B294,K291:K292))</f>
        <v/>
      </c>
      <c r="L294" s="6" t="str">
        <f>IF(L292="","",DSUM('Rozpis zápasů'!$F$1:$O$162,$B294,L291:L292))</f>
        <v/>
      </c>
      <c r="M294" s="6" t="str">
        <f>IF(M292="","",DSUM('Rozpis zápasů'!$F$1:$O$162,$B294,M291:M292))</f>
        <v/>
      </c>
      <c r="N294" s="6" t="str">
        <f>IF(N292="","",DSUM('Rozpis zápasů'!$F$1:$O$162,$B294,N291:N292))</f>
        <v/>
      </c>
      <c r="O294" s="6" t="str">
        <f>IF(O292="","",DSUM('Rozpis zápasů'!$F$1:$O$162,$B294,O291:O292))</f>
        <v/>
      </c>
      <c r="P294" s="6" t="str">
        <f>IF(P292="","",DSUM('Rozpis zápasů'!$F$1:$O$162,$B294,P291:P292))</f>
        <v/>
      </c>
      <c r="Q294" s="6" t="str">
        <f>IF(Q292="","",DSUM('Rozpis zápasů'!$F$1:$O$162,$B294,Q291:Q292))</f>
        <v/>
      </c>
      <c r="R294" s="9" t="str">
        <f>IF(R292="","",DSUM('Rozpis zápasů'!$F$1:$O$162,$B294,R291:R292))</f>
        <v/>
      </c>
      <c r="S294" s="27" t="str">
        <f>IF(S292="","",DSUM('Rozpis zápasů'!$F$1:$O$162,$B294,S291:S292))</f>
        <v/>
      </c>
      <c r="T294" s="6" t="str">
        <f>IF(T292="","",DSUM('Rozpis zápasů'!$F$1:$O$162,$B294,T291:T292))</f>
        <v/>
      </c>
      <c r="U294" s="6" t="str">
        <f>IF(U292="","",DSUM('Rozpis zápasů'!$F$1:$O$162,$B294,U291:U292))</f>
        <v/>
      </c>
      <c r="V294" s="6" t="str">
        <f>IF(V292="","",DSUM('Rozpis zápasů'!$F$1:$O$162,$B294,V291:V292))</f>
        <v/>
      </c>
      <c r="W294" s="6" t="str">
        <f>IF(W292="","",DSUM('Rozpis zápasů'!$F$1:$O$162,$B294,W291:W292))</f>
        <v/>
      </c>
      <c r="X294" s="6" t="str">
        <f>IF(X292="","",DSUM('Rozpis zápasů'!$F$1:$O$162,$B294,X291:X292))</f>
        <v/>
      </c>
      <c r="Y294" s="6" t="str">
        <f>IF(Y292="","",DSUM('Rozpis zápasů'!$F$1:$O$162,$B294,Y291:Y292))</f>
        <v/>
      </c>
      <c r="Z294" s="9" t="str">
        <f>IF(Z292="","",DSUM('Rozpis zápasů'!$F$1:$O$162,$B294,Z291:Z292))</f>
        <v/>
      </c>
      <c r="AA294" s="27" t="str">
        <f>IF(AA292="","",DSUM('Rozpis zápasů'!$F$1:$O$162,$B294,AA291:AA292))</f>
        <v/>
      </c>
      <c r="AB294" s="6" t="str">
        <f>IF(AB292="","",DSUM('Rozpis zápasů'!$F$1:$O$162,$B294,AB291:AB292))</f>
        <v/>
      </c>
      <c r="AC294" s="6" t="str">
        <f>IF(AC292="","",DSUM('Rozpis zápasů'!$F$1:$O$162,$B294,AC291:AC292))</f>
        <v/>
      </c>
      <c r="AD294" s="6">
        <f>IF(AD292="","",DSUM('Rozpis zápasů'!$F$1:$O$162,$B294,AD291:AD292))</f>
        <v>0</v>
      </c>
      <c r="AE294" s="6" t="str">
        <f>IF(AE292="","",DSUM('Rozpis zápasů'!$F$1:$O$162,$B294,AE291:AE292))</f>
        <v/>
      </c>
      <c r="AF294" s="6" t="str">
        <f>IF(AF292="","",DSUM('Rozpis zápasů'!$F$1:$O$162,$B294,AF291:AF292))</f>
        <v/>
      </c>
      <c r="AG294" s="6" t="str">
        <f>IF(AG292="","",DSUM('Rozpis zápasů'!$F$1:$O$162,$B294,AG291:AG292))</f>
        <v/>
      </c>
      <c r="AH294" s="9" t="str">
        <f>IF(AH292="","",DSUM('Rozpis zápasů'!$F$1:$O$162,$B294,AH291:AH292))</f>
        <v/>
      </c>
      <c r="AI294" s="27">
        <f>IF(AI292="","",DSUM('Rozpis zápasů'!$F$1:$O$162,$B294,AI291:AI292))</f>
        <v>0</v>
      </c>
      <c r="AJ294" s="6" t="str">
        <f>IF(AJ292="","",DSUM('Rozpis zápasů'!$F$1:$O$162,$B294,AJ291:AJ292))</f>
        <v/>
      </c>
      <c r="AK294" s="6" t="str">
        <f>IF(AK292="","",DSUM('Rozpis zápasů'!$F$1:$O$162,$B294,AK291:AK292))</f>
        <v/>
      </c>
      <c r="AL294" s="6" t="str">
        <f>IF(AL292="","",DSUM('Rozpis zápasů'!$F$1:$O$162,$B294,AL291:AL292))</f>
        <v/>
      </c>
      <c r="AM294" s="6" t="str">
        <f>IF(AM292="","",DSUM('Rozpis zápasů'!$F$1:$O$162,$B294,AM291:AM292))</f>
        <v/>
      </c>
      <c r="AN294" s="6" t="str">
        <f>IF(AN292="","",DSUM('Rozpis zápasů'!$F$1:$O$162,$B294,AN291:AN292))</f>
        <v/>
      </c>
      <c r="AO294" s="6" t="str">
        <f>IF(AO292="","",DSUM('Rozpis zápasů'!$F$1:$O$162,$B294,AO291:AO292))</f>
        <v/>
      </c>
      <c r="AP294" s="9" t="str">
        <f>IF(AP292="","",DSUM('Rozpis zápasů'!$F$1:$O$162,$B294,AP291:AP292))</f>
        <v/>
      </c>
      <c r="AQ294" s="27" t="str">
        <f>IF(AQ292="","",DSUM('Rozpis zápasů'!$F$1:$O$162,$B294,AQ291:AQ292))</f>
        <v/>
      </c>
      <c r="AR294" s="6" t="str">
        <f>IF(AR292="","",DSUM('Rozpis zápasů'!$F$1:$O$162,$B294,AR291:AR292))</f>
        <v/>
      </c>
      <c r="AS294" s="6" t="str">
        <f>IF(AS292="","",DSUM('Rozpis zápasů'!$F$1:$O$162,$B294,AS291:AS292))</f>
        <v/>
      </c>
      <c r="AT294" s="6" t="str">
        <f>IF(AT292="","",DSUM('Rozpis zápasů'!$F$1:$O$162,$B294,AT291:AT292))</f>
        <v/>
      </c>
      <c r="AU294" s="6" t="str">
        <f>IF(AU292="","",DSUM('Rozpis zápasů'!$F$1:$O$162,$B294,AU291:AU292))</f>
        <v/>
      </c>
      <c r="AV294" s="6" t="str">
        <f>IF(AV292="","",DSUM('Rozpis zápasů'!$F$1:$O$162,$B294,AV291:AV292))</f>
        <v/>
      </c>
      <c r="AW294" s="6" t="str">
        <f>IF(AW292="","",DSUM('Rozpis zápasů'!$F$1:$O$162,$B294,AW291:AW292))</f>
        <v/>
      </c>
      <c r="AX294" s="9" t="str">
        <f>IF(AX292="","",DSUM('Rozpis zápasů'!$F$1:$O$162,$B294,AX291:AX292))</f>
        <v/>
      </c>
      <c r="AY294" s="27" t="str">
        <f>IF(AY292="","",DSUM('Rozpis zápasů'!$F$1:$O$162,$B294,AY291:AY292))</f>
        <v/>
      </c>
      <c r="AZ294" s="6" t="str">
        <f>IF(AZ292="","",DSUM('Rozpis zápasů'!$F$1:$O$162,$B294,AZ291:AZ292))</f>
        <v/>
      </c>
      <c r="BA294" s="6" t="str">
        <f>IF(BA292="","",DSUM('Rozpis zápasů'!$F$1:$O$162,$B294,BA291:BA292))</f>
        <v/>
      </c>
      <c r="BB294" s="6" t="str">
        <f>IF(BB292="","",DSUM('Rozpis zápasů'!$F$1:$O$162,$B294,BB291:BB292))</f>
        <v/>
      </c>
      <c r="BC294" s="6" t="str">
        <f>IF(BC292="","",DSUM('Rozpis zápasů'!$F$1:$O$162,$B294,BC291:BC292))</f>
        <v/>
      </c>
      <c r="BD294" s="6" t="str">
        <f>IF(BD292="","",DSUM('Rozpis zápasů'!$F$1:$O$162,$B294,BD291:BD292))</f>
        <v/>
      </c>
      <c r="BE294" s="6" t="str">
        <f>IF(BE292="","",DSUM('Rozpis zápasů'!$F$1:$O$162,$B294,BE291:BE292))</f>
        <v/>
      </c>
      <c r="BF294" s="9" t="str">
        <f>IF(BF292="","",DSUM('Rozpis zápasů'!$F$1:$O$162,$B294,BF291:BF292))</f>
        <v/>
      </c>
      <c r="BG294" s="27" t="str">
        <f>IF(BG292="","",DSUM('Rozpis zápasů'!$F$1:$O$162,$B294,BG291:BG292))</f>
        <v/>
      </c>
      <c r="BH294" s="6" t="str">
        <f>IF(BH292="","",DSUM('Rozpis zápasů'!$F$1:$O$162,$B294,BH291:BH292))</f>
        <v/>
      </c>
      <c r="BI294" s="6" t="str">
        <f>IF(BI292="","",DSUM('Rozpis zápasů'!$F$1:$O$162,$B294,BI291:BI292))</f>
        <v/>
      </c>
      <c r="BJ294" s="6" t="str">
        <f>IF(BJ292="","",DSUM('Rozpis zápasů'!$F$1:$O$162,$B294,BJ291:BJ292))</f>
        <v/>
      </c>
      <c r="BK294" s="6" t="str">
        <f>IF(BK292="","",DSUM('Rozpis zápasů'!$F$1:$O$162,$B294,BK291:BK292))</f>
        <v/>
      </c>
      <c r="BL294" s="6" t="str">
        <f>IF(BL292="","",DSUM('Rozpis zápasů'!$F$1:$O$162,$B294,BL291:BL292))</f>
        <v/>
      </c>
      <c r="BM294" s="6" t="str">
        <f>IF(BM292="","",DSUM('Rozpis zápasů'!$F$1:$O$162,$B294,BM291:BM292))</f>
        <v/>
      </c>
      <c r="BN294" s="9" t="str">
        <f>IF(BN292="","",DSUM('Rozpis zápasů'!$F$1:$O$162,$B294,BN291:BN292))</f>
        <v/>
      </c>
    </row>
    <row r="295" spans="1:66" ht="16.5" thickBot="1" x14ac:dyDescent="0.3">
      <c r="A295" s="277" t="s">
        <v>30</v>
      </c>
      <c r="B295" s="278" t="s">
        <v>21</v>
      </c>
      <c r="C295" s="13" t="str">
        <f>IF(C293="","",DSUM('Rozpis zápasů'!$F$1:$O$162,$B295,C291:C292))</f>
        <v/>
      </c>
      <c r="D295" s="10">
        <f>IF(D293="","",DSUM('Rozpis zápasů'!$F$1:$O$162,$B295,D291:D292))</f>
        <v>1</v>
      </c>
      <c r="E295" s="10">
        <f>IF(E293="","",DSUM('Rozpis zápasů'!$F$1:$O$162,$B295,E291:E292))</f>
        <v>1</v>
      </c>
      <c r="F295" s="10" t="str">
        <f>IF(F293="","",DSUM('Rozpis zápasů'!$F$1:$O$162,$B295,F291:F292))</f>
        <v/>
      </c>
      <c r="G295" s="10">
        <f>IF(G293="","",DSUM('Rozpis zápasů'!$F$1:$O$162,$B295,G291:G292))</f>
        <v>1</v>
      </c>
      <c r="H295" s="10" t="str">
        <f>IF(H293="","",DSUM('Rozpis zápasů'!$F$1:$O$162,$B295,H291:H292))</f>
        <v/>
      </c>
      <c r="I295" s="10" t="str">
        <f>IF(I293="","",DSUM('Rozpis zápasů'!$F$1:$O$162,$B295,I291:I292))</f>
        <v/>
      </c>
      <c r="J295" s="11" t="str">
        <f>IF(J293="","",DSUM('Rozpis zápasů'!$F$1:$O$162,$B295,J291:J292))</f>
        <v/>
      </c>
      <c r="K295" s="13" t="str">
        <f>IF(K293="","",DSUM('Rozpis zápasů'!$F$1:$O$162,$B295,K291:K292))</f>
        <v/>
      </c>
      <c r="L295" s="10" t="str">
        <f>IF(L293="","",DSUM('Rozpis zápasů'!$F$1:$O$162,$B295,L291:L292))</f>
        <v/>
      </c>
      <c r="M295" s="10" t="str">
        <f>IF(M293="","",DSUM('Rozpis zápasů'!$F$1:$O$162,$B295,M291:M292))</f>
        <v/>
      </c>
      <c r="N295" s="10" t="str">
        <f>IF(N293="","",DSUM('Rozpis zápasů'!$F$1:$O$162,$B295,N291:N292))</f>
        <v/>
      </c>
      <c r="O295" s="10" t="str">
        <f>IF(O293="","",DSUM('Rozpis zápasů'!$F$1:$O$162,$B295,O291:O292))</f>
        <v/>
      </c>
      <c r="P295" s="10" t="str">
        <f>IF(P293="","",DSUM('Rozpis zápasů'!$F$1:$O$162,$B295,P291:P292))</f>
        <v/>
      </c>
      <c r="Q295" s="10" t="str">
        <f>IF(Q293="","",DSUM('Rozpis zápasů'!$F$1:$O$162,$B295,Q291:Q292))</f>
        <v/>
      </c>
      <c r="R295" s="11" t="str">
        <f>IF(R293="","",DSUM('Rozpis zápasů'!$F$1:$O$162,$B295,R291:R292))</f>
        <v/>
      </c>
      <c r="S295" s="13" t="str">
        <f>IF(S293="","",DSUM('Rozpis zápasů'!$F$1:$O$162,$B295,S291:S292))</f>
        <v/>
      </c>
      <c r="T295" s="10" t="str">
        <f>IF(T293="","",DSUM('Rozpis zápasů'!$F$1:$O$162,$B295,T291:T292))</f>
        <v/>
      </c>
      <c r="U295" s="10" t="str">
        <f>IF(U293="","",DSUM('Rozpis zápasů'!$F$1:$O$162,$B295,U291:U292))</f>
        <v/>
      </c>
      <c r="V295" s="10" t="str">
        <f>IF(V293="","",DSUM('Rozpis zápasů'!$F$1:$O$162,$B295,V291:V292))</f>
        <v/>
      </c>
      <c r="W295" s="10" t="str">
        <f>IF(W293="","",DSUM('Rozpis zápasů'!$F$1:$O$162,$B295,W291:W292))</f>
        <v/>
      </c>
      <c r="X295" s="10" t="str">
        <f>IF(X293="","",DSUM('Rozpis zápasů'!$F$1:$O$162,$B295,X291:X292))</f>
        <v/>
      </c>
      <c r="Y295" s="10" t="str">
        <f>IF(Y293="","",DSUM('Rozpis zápasů'!$F$1:$O$162,$B295,Y291:Y292))</f>
        <v/>
      </c>
      <c r="Z295" s="11" t="str">
        <f>IF(Z293="","",DSUM('Rozpis zápasů'!$F$1:$O$162,$B295,Z291:Z292))</f>
        <v/>
      </c>
      <c r="AA295" s="13" t="str">
        <f>IF(AA293="","",DSUM('Rozpis zápasů'!$F$1:$O$162,$B295,AA291:AA292))</f>
        <v/>
      </c>
      <c r="AB295" s="10" t="str">
        <f>IF(AB293="","",DSUM('Rozpis zápasů'!$F$1:$O$162,$B295,AB291:AB292))</f>
        <v/>
      </c>
      <c r="AC295" s="10" t="str">
        <f>IF(AC293="","",DSUM('Rozpis zápasů'!$F$1:$O$162,$B295,AC291:AC292))</f>
        <v/>
      </c>
      <c r="AD295" s="10">
        <f>IF(AD293="","",DSUM('Rozpis zápasů'!$F$1:$O$162,$B295,AD291:AD292))</f>
        <v>0</v>
      </c>
      <c r="AE295" s="10" t="str">
        <f>IF(AE293="","",DSUM('Rozpis zápasů'!$F$1:$O$162,$B295,AE291:AE292))</f>
        <v/>
      </c>
      <c r="AF295" s="10" t="str">
        <f>IF(AF293="","",DSUM('Rozpis zápasů'!$F$1:$O$162,$B295,AF291:AF292))</f>
        <v/>
      </c>
      <c r="AG295" s="10" t="str">
        <f>IF(AG293="","",DSUM('Rozpis zápasů'!$F$1:$O$162,$B295,AG291:AG292))</f>
        <v/>
      </c>
      <c r="AH295" s="11" t="str">
        <f>IF(AH293="","",DSUM('Rozpis zápasů'!$F$1:$O$162,$B295,AH291:AH292))</f>
        <v/>
      </c>
      <c r="AI295" s="13">
        <f>IF(AI293="","",DSUM('Rozpis zápasů'!$F$1:$O$162,$B295,AI291:AI292))</f>
        <v>0</v>
      </c>
      <c r="AJ295" s="10" t="str">
        <f>IF(AJ293="","",DSUM('Rozpis zápasů'!$F$1:$O$162,$B295,AJ291:AJ292))</f>
        <v/>
      </c>
      <c r="AK295" s="10" t="str">
        <f>IF(AK293="","",DSUM('Rozpis zápasů'!$F$1:$O$162,$B295,AK291:AK292))</f>
        <v/>
      </c>
      <c r="AL295" s="10" t="str">
        <f>IF(AL293="","",DSUM('Rozpis zápasů'!$F$1:$O$162,$B295,AL291:AL292))</f>
        <v/>
      </c>
      <c r="AM295" s="10" t="str">
        <f>IF(AM293="","",DSUM('Rozpis zápasů'!$F$1:$O$162,$B295,AM291:AM292))</f>
        <v/>
      </c>
      <c r="AN295" s="10" t="str">
        <f>IF(AN293="","",DSUM('Rozpis zápasů'!$F$1:$O$162,$B295,AN291:AN292))</f>
        <v/>
      </c>
      <c r="AO295" s="10" t="str">
        <f>IF(AO293="","",DSUM('Rozpis zápasů'!$F$1:$O$162,$B295,AO291:AO292))</f>
        <v/>
      </c>
      <c r="AP295" s="11" t="str">
        <f>IF(AP293="","",DSUM('Rozpis zápasů'!$F$1:$O$162,$B295,AP291:AP292))</f>
        <v/>
      </c>
      <c r="AQ295" s="13" t="str">
        <f>IF(AQ293="","",DSUM('Rozpis zápasů'!$F$1:$O$162,$B295,AQ291:AQ292))</f>
        <v/>
      </c>
      <c r="AR295" s="10" t="str">
        <f>IF(AR293="","",DSUM('Rozpis zápasů'!$F$1:$O$162,$B295,AR291:AR292))</f>
        <v/>
      </c>
      <c r="AS295" s="10" t="str">
        <f>IF(AS293="","",DSUM('Rozpis zápasů'!$F$1:$O$162,$B295,AS291:AS292))</f>
        <v/>
      </c>
      <c r="AT295" s="10" t="str">
        <f>IF(AT293="","",DSUM('Rozpis zápasů'!$F$1:$O$162,$B295,AT291:AT292))</f>
        <v/>
      </c>
      <c r="AU295" s="10" t="str">
        <f>IF(AU293="","",DSUM('Rozpis zápasů'!$F$1:$O$162,$B295,AU291:AU292))</f>
        <v/>
      </c>
      <c r="AV295" s="10" t="str">
        <f>IF(AV293="","",DSUM('Rozpis zápasů'!$F$1:$O$162,$B295,AV291:AV292))</f>
        <v/>
      </c>
      <c r="AW295" s="10" t="str">
        <f>IF(AW293="","",DSUM('Rozpis zápasů'!$F$1:$O$162,$B295,AW291:AW292))</f>
        <v/>
      </c>
      <c r="AX295" s="11" t="str">
        <f>IF(AX293="","",DSUM('Rozpis zápasů'!$F$1:$O$162,$B295,AX291:AX292))</f>
        <v/>
      </c>
      <c r="AY295" s="13" t="str">
        <f>IF(AY293="","",DSUM('Rozpis zápasů'!$F$1:$O$162,$B295,AY291:AY292))</f>
        <v/>
      </c>
      <c r="AZ295" s="10" t="str">
        <f>IF(AZ293="","",DSUM('Rozpis zápasů'!$F$1:$O$162,$B295,AZ291:AZ292))</f>
        <v/>
      </c>
      <c r="BA295" s="10" t="str">
        <f>IF(BA293="","",DSUM('Rozpis zápasů'!$F$1:$O$162,$B295,BA291:BA292))</f>
        <v/>
      </c>
      <c r="BB295" s="10" t="str">
        <f>IF(BB293="","",DSUM('Rozpis zápasů'!$F$1:$O$162,$B295,BB291:BB292))</f>
        <v/>
      </c>
      <c r="BC295" s="10" t="str">
        <f>IF(BC293="","",DSUM('Rozpis zápasů'!$F$1:$O$162,$B295,BC291:BC292))</f>
        <v/>
      </c>
      <c r="BD295" s="10" t="str">
        <f>IF(BD293="","",DSUM('Rozpis zápasů'!$F$1:$O$162,$B295,BD291:BD292))</f>
        <v/>
      </c>
      <c r="BE295" s="10" t="str">
        <f>IF(BE293="","",DSUM('Rozpis zápasů'!$F$1:$O$162,$B295,BE291:BE292))</f>
        <v/>
      </c>
      <c r="BF295" s="11" t="str">
        <f>IF(BF293="","",DSUM('Rozpis zápasů'!$F$1:$O$162,$B295,BF291:BF292))</f>
        <v/>
      </c>
      <c r="BG295" s="13" t="str">
        <f>IF(BG293="","",DSUM('Rozpis zápasů'!$F$1:$O$162,$B295,BG291:BG292))</f>
        <v/>
      </c>
      <c r="BH295" s="10" t="str">
        <f>IF(BH293="","",DSUM('Rozpis zápasů'!$F$1:$O$162,$B295,BH291:BH292))</f>
        <v/>
      </c>
      <c r="BI295" s="10" t="str">
        <f>IF(BI293="","",DSUM('Rozpis zápasů'!$F$1:$O$162,$B295,BI291:BI292))</f>
        <v/>
      </c>
      <c r="BJ295" s="10" t="str">
        <f>IF(BJ293="","",DSUM('Rozpis zápasů'!$F$1:$O$162,$B295,BJ291:BJ292))</f>
        <v/>
      </c>
      <c r="BK295" s="10" t="str">
        <f>IF(BK293="","",DSUM('Rozpis zápasů'!$F$1:$O$162,$B295,BK291:BK292))</f>
        <v/>
      </c>
      <c r="BL295" s="10" t="str">
        <f>IF(BL293="","",DSUM('Rozpis zápasů'!$F$1:$O$162,$B295,BL291:BL292))</f>
        <v/>
      </c>
      <c r="BM295" s="10" t="str">
        <f>IF(BM293="","",DSUM('Rozpis zápasů'!$F$1:$O$162,$B295,BM291:BM292))</f>
        <v/>
      </c>
      <c r="BN295" s="11" t="str">
        <f>IF(BN293="","",DSUM('Rozpis zápasů'!$F$1:$O$162,$B295,BN291:BN292))</f>
        <v/>
      </c>
    </row>
    <row r="296" spans="1:66" x14ac:dyDescent="0.25">
      <c r="A296" s="2096"/>
      <c r="B296" s="2097"/>
      <c r="C296" s="271" t="s">
        <v>19</v>
      </c>
      <c r="D296" s="272" t="s">
        <v>19</v>
      </c>
      <c r="E296" s="272" t="s">
        <v>19</v>
      </c>
      <c r="F296" s="272" t="s">
        <v>19</v>
      </c>
      <c r="G296" s="272" t="s">
        <v>19</v>
      </c>
      <c r="H296" s="272" t="s">
        <v>19</v>
      </c>
      <c r="I296" s="272" t="s">
        <v>19</v>
      </c>
      <c r="J296" s="273" t="s">
        <v>19</v>
      </c>
      <c r="K296" s="271" t="s">
        <v>19</v>
      </c>
      <c r="L296" s="272" t="s">
        <v>19</v>
      </c>
      <c r="M296" s="272" t="s">
        <v>19</v>
      </c>
      <c r="N296" s="272" t="s">
        <v>19</v>
      </c>
      <c r="O296" s="272" t="s">
        <v>19</v>
      </c>
      <c r="P296" s="272" t="s">
        <v>19</v>
      </c>
      <c r="Q296" s="272" t="s">
        <v>19</v>
      </c>
      <c r="R296" s="273" t="s">
        <v>19</v>
      </c>
      <c r="S296" s="271" t="s">
        <v>19</v>
      </c>
      <c r="T296" s="272" t="s">
        <v>19</v>
      </c>
      <c r="U296" s="272" t="s">
        <v>19</v>
      </c>
      <c r="V296" s="272" t="s">
        <v>19</v>
      </c>
      <c r="W296" s="272" t="s">
        <v>19</v>
      </c>
      <c r="X296" s="272" t="s">
        <v>19</v>
      </c>
      <c r="Y296" s="272" t="s">
        <v>19</v>
      </c>
      <c r="Z296" s="273" t="s">
        <v>19</v>
      </c>
      <c r="AA296" s="271" t="s">
        <v>19</v>
      </c>
      <c r="AB296" s="272" t="s">
        <v>19</v>
      </c>
      <c r="AC296" s="272" t="s">
        <v>19</v>
      </c>
      <c r="AD296" s="272" t="s">
        <v>19</v>
      </c>
      <c r="AE296" s="272" t="s">
        <v>19</v>
      </c>
      <c r="AF296" s="272" t="s">
        <v>19</v>
      </c>
      <c r="AG296" s="272" t="s">
        <v>19</v>
      </c>
      <c r="AH296" s="273" t="s">
        <v>19</v>
      </c>
      <c r="AI296" s="271" t="s">
        <v>19</v>
      </c>
      <c r="AJ296" s="272" t="s">
        <v>19</v>
      </c>
      <c r="AK296" s="272" t="s">
        <v>19</v>
      </c>
      <c r="AL296" s="272" t="s">
        <v>19</v>
      </c>
      <c r="AM296" s="272" t="s">
        <v>19</v>
      </c>
      <c r="AN296" s="272" t="s">
        <v>19</v>
      </c>
      <c r="AO296" s="272" t="s">
        <v>19</v>
      </c>
      <c r="AP296" s="273" t="s">
        <v>19</v>
      </c>
      <c r="AQ296" s="271" t="s">
        <v>19</v>
      </c>
      <c r="AR296" s="272" t="s">
        <v>19</v>
      </c>
      <c r="AS296" s="272" t="s">
        <v>19</v>
      </c>
      <c r="AT296" s="272" t="s">
        <v>19</v>
      </c>
      <c r="AU296" s="272" t="s">
        <v>19</v>
      </c>
      <c r="AV296" s="272" t="s">
        <v>19</v>
      </c>
      <c r="AW296" s="272" t="s">
        <v>19</v>
      </c>
      <c r="AX296" s="273" t="s">
        <v>19</v>
      </c>
      <c r="AY296" s="271" t="s">
        <v>19</v>
      </c>
      <c r="AZ296" s="272" t="s">
        <v>19</v>
      </c>
      <c r="BA296" s="272" t="s">
        <v>19</v>
      </c>
      <c r="BB296" s="272" t="s">
        <v>19</v>
      </c>
      <c r="BC296" s="272" t="s">
        <v>19</v>
      </c>
      <c r="BD296" s="272" t="s">
        <v>19</v>
      </c>
      <c r="BE296" s="272" t="s">
        <v>19</v>
      </c>
      <c r="BF296" s="273" t="s">
        <v>19</v>
      </c>
      <c r="BG296" s="271" t="s">
        <v>19</v>
      </c>
      <c r="BH296" s="272" t="s">
        <v>19</v>
      </c>
      <c r="BI296" s="272" t="s">
        <v>19</v>
      </c>
      <c r="BJ296" s="272" t="s">
        <v>19</v>
      </c>
      <c r="BK296" s="272" t="s">
        <v>19</v>
      </c>
      <c r="BL296" s="272" t="s">
        <v>19</v>
      </c>
      <c r="BM296" s="272" t="s">
        <v>19</v>
      </c>
      <c r="BN296" s="273" t="s">
        <v>19</v>
      </c>
    </row>
    <row r="297" spans="1:66" x14ac:dyDescent="0.25">
      <c r="A297" s="2098"/>
      <c r="B297" s="2099"/>
      <c r="C297" s="978" t="str">
        <f>C292</f>
        <v/>
      </c>
      <c r="D297" s="979">
        <f t="shared" ref="D297:BN297" si="842">D292</f>
        <v>82</v>
      </c>
      <c r="E297" s="979">
        <f t="shared" si="842"/>
        <v>83</v>
      </c>
      <c r="F297" s="979" t="str">
        <f t="shared" si="842"/>
        <v/>
      </c>
      <c r="G297" s="979">
        <f t="shared" si="842"/>
        <v>85</v>
      </c>
      <c r="H297" s="979" t="str">
        <f t="shared" si="842"/>
        <v/>
      </c>
      <c r="I297" s="979" t="str">
        <f t="shared" si="842"/>
        <v/>
      </c>
      <c r="J297" s="980" t="str">
        <f t="shared" si="842"/>
        <v/>
      </c>
      <c r="K297" s="978" t="str">
        <f t="shared" si="842"/>
        <v/>
      </c>
      <c r="L297" s="979" t="str">
        <f t="shared" si="842"/>
        <v/>
      </c>
      <c r="M297" s="979" t="str">
        <f t="shared" si="842"/>
        <v/>
      </c>
      <c r="N297" s="979" t="str">
        <f t="shared" si="842"/>
        <v/>
      </c>
      <c r="O297" s="979" t="str">
        <f t="shared" si="842"/>
        <v/>
      </c>
      <c r="P297" s="979" t="str">
        <f t="shared" si="842"/>
        <v/>
      </c>
      <c r="Q297" s="979" t="str">
        <f t="shared" si="842"/>
        <v/>
      </c>
      <c r="R297" s="980" t="str">
        <f t="shared" si="842"/>
        <v/>
      </c>
      <c r="S297" s="978" t="str">
        <f t="shared" si="842"/>
        <v/>
      </c>
      <c r="T297" s="979" t="str">
        <f t="shared" si="842"/>
        <v/>
      </c>
      <c r="U297" s="979" t="str">
        <f t="shared" si="842"/>
        <v/>
      </c>
      <c r="V297" s="979" t="str">
        <f t="shared" si="842"/>
        <v/>
      </c>
      <c r="W297" s="979" t="str">
        <f t="shared" si="842"/>
        <v/>
      </c>
      <c r="X297" s="979" t="str">
        <f t="shared" si="842"/>
        <v/>
      </c>
      <c r="Y297" s="979" t="str">
        <f t="shared" si="842"/>
        <v/>
      </c>
      <c r="Z297" s="980" t="str">
        <f t="shared" si="842"/>
        <v/>
      </c>
      <c r="AA297" s="978" t="str">
        <f t="shared" si="842"/>
        <v/>
      </c>
      <c r="AB297" s="979" t="str">
        <f t="shared" si="842"/>
        <v/>
      </c>
      <c r="AC297" s="979" t="str">
        <f t="shared" si="842"/>
        <v/>
      </c>
      <c r="AD297" s="979">
        <f t="shared" si="842"/>
        <v>84</v>
      </c>
      <c r="AE297" s="979" t="str">
        <f t="shared" si="842"/>
        <v/>
      </c>
      <c r="AF297" s="979" t="str">
        <f t="shared" si="842"/>
        <v/>
      </c>
      <c r="AG297" s="979" t="str">
        <f t="shared" si="842"/>
        <v/>
      </c>
      <c r="AH297" s="980" t="str">
        <f t="shared" si="842"/>
        <v/>
      </c>
      <c r="AI297" s="978">
        <f t="shared" si="842"/>
        <v>81</v>
      </c>
      <c r="AJ297" s="979" t="str">
        <f t="shared" si="842"/>
        <v/>
      </c>
      <c r="AK297" s="979" t="str">
        <f t="shared" si="842"/>
        <v/>
      </c>
      <c r="AL297" s="979" t="str">
        <f t="shared" si="842"/>
        <v/>
      </c>
      <c r="AM297" s="979" t="str">
        <f t="shared" si="842"/>
        <v/>
      </c>
      <c r="AN297" s="979" t="str">
        <f t="shared" si="842"/>
        <v/>
      </c>
      <c r="AO297" s="979" t="str">
        <f t="shared" si="842"/>
        <v/>
      </c>
      <c r="AP297" s="980" t="str">
        <f t="shared" si="842"/>
        <v/>
      </c>
      <c r="AQ297" s="978" t="str">
        <f t="shared" si="842"/>
        <v/>
      </c>
      <c r="AR297" s="979" t="str">
        <f t="shared" si="842"/>
        <v/>
      </c>
      <c r="AS297" s="979" t="str">
        <f t="shared" si="842"/>
        <v/>
      </c>
      <c r="AT297" s="979" t="str">
        <f t="shared" si="842"/>
        <v/>
      </c>
      <c r="AU297" s="979" t="str">
        <f t="shared" si="842"/>
        <v/>
      </c>
      <c r="AV297" s="979" t="str">
        <f t="shared" si="842"/>
        <v/>
      </c>
      <c r="AW297" s="979" t="str">
        <f t="shared" si="842"/>
        <v/>
      </c>
      <c r="AX297" s="980" t="str">
        <f t="shared" si="842"/>
        <v/>
      </c>
      <c r="AY297" s="978" t="str">
        <f t="shared" si="842"/>
        <v/>
      </c>
      <c r="AZ297" s="979" t="str">
        <f t="shared" si="842"/>
        <v/>
      </c>
      <c r="BA297" s="979" t="str">
        <f t="shared" si="842"/>
        <v/>
      </c>
      <c r="BB297" s="979" t="str">
        <f t="shared" si="842"/>
        <v/>
      </c>
      <c r="BC297" s="979" t="str">
        <f t="shared" si="842"/>
        <v/>
      </c>
      <c r="BD297" s="979" t="str">
        <f t="shared" si="842"/>
        <v/>
      </c>
      <c r="BE297" s="979" t="str">
        <f t="shared" si="842"/>
        <v/>
      </c>
      <c r="BF297" s="980" t="str">
        <f t="shared" si="842"/>
        <v/>
      </c>
      <c r="BG297" s="978" t="str">
        <f t="shared" si="842"/>
        <v/>
      </c>
      <c r="BH297" s="979" t="str">
        <f t="shared" si="842"/>
        <v/>
      </c>
      <c r="BI297" s="979" t="str">
        <f t="shared" si="842"/>
        <v/>
      </c>
      <c r="BJ297" s="979" t="str">
        <f t="shared" si="842"/>
        <v/>
      </c>
      <c r="BK297" s="979" t="str">
        <f t="shared" si="842"/>
        <v/>
      </c>
      <c r="BL297" s="979" t="str">
        <f t="shared" si="842"/>
        <v/>
      </c>
      <c r="BM297" s="979" t="str">
        <f t="shared" si="842"/>
        <v/>
      </c>
      <c r="BN297" s="980" t="str">
        <f t="shared" si="842"/>
        <v/>
      </c>
    </row>
    <row r="298" spans="1:66" ht="15.75" x14ac:dyDescent="0.25">
      <c r="A298" s="275" t="s">
        <v>27</v>
      </c>
      <c r="B298" s="279" t="s">
        <v>59</v>
      </c>
      <c r="C298" s="27" t="str">
        <f>IF(C297="","",DSUM('Rozpis zápasů'!$F$1:$O$162,$B298,C296:C297))</f>
        <v/>
      </c>
      <c r="D298" s="6">
        <f>IF(D297="","",DSUM('Rozpis zápasů'!$F$1:$O$162,$B298,D296:D297))</f>
        <v>0</v>
      </c>
      <c r="E298" s="6">
        <f>IF(E297="","",DSUM('Rozpis zápasů'!$F$1:$O$162,$B298,E296:E297))</f>
        <v>0</v>
      </c>
      <c r="F298" s="6" t="str">
        <f>IF(F297="","",DSUM('Rozpis zápasů'!$F$1:$O$162,$B298,F296:F297))</f>
        <v/>
      </c>
      <c r="G298" s="6">
        <f>IF(G297="","",DSUM('Rozpis zápasů'!$F$1:$O$162,$B298,G296:G297))</f>
        <v>0</v>
      </c>
      <c r="H298" s="6" t="str">
        <f>IF(H297="","",DSUM('Rozpis zápasů'!$F$1:$O$162,$B298,H296:H297))</f>
        <v/>
      </c>
      <c r="I298" s="6" t="str">
        <f>IF(I297="","",DSUM('Rozpis zápasů'!$F$1:$O$162,$B298,I296:I297))</f>
        <v/>
      </c>
      <c r="J298" s="9" t="str">
        <f>IF(J297="","",DSUM('Rozpis zápasů'!$F$1:$O$162,$B298,J296:J297))</f>
        <v/>
      </c>
      <c r="K298" s="27" t="str">
        <f>IF(K297="","",DSUM('Rozpis zápasů'!$F$1:$O$162,$B298,K296:K297))</f>
        <v/>
      </c>
      <c r="L298" s="6" t="str">
        <f>IF(L297="","",DSUM('Rozpis zápasů'!$F$1:$O$162,$B298,L296:L297))</f>
        <v/>
      </c>
      <c r="M298" s="6" t="str">
        <f>IF(M297="","",DSUM('Rozpis zápasů'!$F$1:$O$162,$B298,M296:M297))</f>
        <v/>
      </c>
      <c r="N298" s="6" t="str">
        <f>IF(N297="","",DSUM('Rozpis zápasů'!$F$1:$O$162,$B298,N296:N297))</f>
        <v/>
      </c>
      <c r="O298" s="6" t="str">
        <f>IF(O297="","",DSUM('Rozpis zápasů'!$F$1:$O$162,$B298,O296:O297))</f>
        <v/>
      </c>
      <c r="P298" s="6" t="str">
        <f>IF(P297="","",DSUM('Rozpis zápasů'!$F$1:$O$162,$B298,P296:P297))</f>
        <v/>
      </c>
      <c r="Q298" s="6" t="str">
        <f>IF(Q297="","",DSUM('Rozpis zápasů'!$F$1:$O$162,$B298,Q296:Q297))</f>
        <v/>
      </c>
      <c r="R298" s="9" t="str">
        <f>IF(R297="","",DSUM('Rozpis zápasů'!$F$1:$O$162,$B298,R296:R297))</f>
        <v/>
      </c>
      <c r="S298" s="27" t="str">
        <f>IF(S297="","",DSUM('Rozpis zápasů'!$F$1:$O$162,$B298,S296:S297))</f>
        <v/>
      </c>
      <c r="T298" s="6" t="str">
        <f>IF(T297="","",DSUM('Rozpis zápasů'!$F$1:$O$162,$B298,T296:T297))</f>
        <v/>
      </c>
      <c r="U298" s="6" t="str">
        <f>IF(U297="","",DSUM('Rozpis zápasů'!$F$1:$O$162,$B298,U296:U297))</f>
        <v/>
      </c>
      <c r="V298" s="6" t="str">
        <f>IF(V297="","",DSUM('Rozpis zápasů'!$F$1:$O$162,$B298,V296:V297))</f>
        <v/>
      </c>
      <c r="W298" s="6" t="str">
        <f>IF(W297="","",DSUM('Rozpis zápasů'!$F$1:$O$162,$B298,W296:W297))</f>
        <v/>
      </c>
      <c r="X298" s="6" t="str">
        <f>IF(X297="","",DSUM('Rozpis zápasů'!$F$1:$O$162,$B298,X296:X297))</f>
        <v/>
      </c>
      <c r="Y298" s="6" t="str">
        <f>IF(Y297="","",DSUM('Rozpis zápasů'!$F$1:$O$162,$B298,Y296:Y297))</f>
        <v/>
      </c>
      <c r="Z298" s="9" t="str">
        <f>IF(Z297="","",DSUM('Rozpis zápasů'!$F$1:$O$162,$B298,Z296:Z297))</f>
        <v/>
      </c>
      <c r="AA298" s="27" t="str">
        <f>IF(AA297="","",DSUM('Rozpis zápasů'!$F$1:$O$162,$B298,AA296:AA297))</f>
        <v/>
      </c>
      <c r="AB298" s="6" t="str">
        <f>IF(AB297="","",DSUM('Rozpis zápasů'!$F$1:$O$162,$B298,AB296:AB297))</f>
        <v/>
      </c>
      <c r="AC298" s="6" t="str">
        <f>IF(AC297="","",DSUM('Rozpis zápasů'!$F$1:$O$162,$B298,AC296:AC297))</f>
        <v/>
      </c>
      <c r="AD298" s="6">
        <f>IF(AD297="","",DSUM('Rozpis zápasů'!$F$1:$O$162,$B298,AD296:AD297))</f>
        <v>0</v>
      </c>
      <c r="AE298" s="6" t="str">
        <f>IF(AE297="","",DSUM('Rozpis zápasů'!$F$1:$O$162,$B298,AE296:AE297))</f>
        <v/>
      </c>
      <c r="AF298" s="6" t="str">
        <f>IF(AF297="","",DSUM('Rozpis zápasů'!$F$1:$O$162,$B298,AF296:AF297))</f>
        <v/>
      </c>
      <c r="AG298" s="6" t="str">
        <f>IF(AG297="","",DSUM('Rozpis zápasů'!$F$1:$O$162,$B298,AG296:AG297))</f>
        <v/>
      </c>
      <c r="AH298" s="9" t="str">
        <f>IF(AH297="","",DSUM('Rozpis zápasů'!$F$1:$O$162,$B298,AH296:AH297))</f>
        <v/>
      </c>
      <c r="AI298" s="27">
        <f>IF(AI297="","",DSUM('Rozpis zápasů'!$F$1:$O$162,$B298,AI296:AI297))</f>
        <v>0</v>
      </c>
      <c r="AJ298" s="6" t="str">
        <f>IF(AJ297="","",DSUM('Rozpis zápasů'!$F$1:$O$162,$B298,AJ296:AJ297))</f>
        <v/>
      </c>
      <c r="AK298" s="6" t="str">
        <f>IF(AK297="","",DSUM('Rozpis zápasů'!$F$1:$O$162,$B298,AK296:AK297))</f>
        <v/>
      </c>
      <c r="AL298" s="6" t="str">
        <f>IF(AL297="","",DSUM('Rozpis zápasů'!$F$1:$O$162,$B298,AL296:AL297))</f>
        <v/>
      </c>
      <c r="AM298" s="6" t="str">
        <f>IF(AM297="","",DSUM('Rozpis zápasů'!$F$1:$O$162,$B298,AM296:AM297))</f>
        <v/>
      </c>
      <c r="AN298" s="6" t="str">
        <f>IF(AN297="","",DSUM('Rozpis zápasů'!$F$1:$O$162,$B298,AN296:AN297))</f>
        <v/>
      </c>
      <c r="AO298" s="6" t="str">
        <f>IF(AO297="","",DSUM('Rozpis zápasů'!$F$1:$O$162,$B298,AO296:AO297))</f>
        <v/>
      </c>
      <c r="AP298" s="9" t="str">
        <f>IF(AP297="","",DSUM('Rozpis zápasů'!$F$1:$O$162,$B298,AP296:AP297))</f>
        <v/>
      </c>
      <c r="AQ298" s="27" t="str">
        <f>IF(AQ297="","",DSUM('Rozpis zápasů'!$F$1:$O$162,$B298,AQ296:AQ297))</f>
        <v/>
      </c>
      <c r="AR298" s="6" t="str">
        <f>IF(AR297="","",DSUM('Rozpis zápasů'!$F$1:$O$162,$B298,AR296:AR297))</f>
        <v/>
      </c>
      <c r="AS298" s="6" t="str">
        <f>IF(AS297="","",DSUM('Rozpis zápasů'!$F$1:$O$162,$B298,AS296:AS297))</f>
        <v/>
      </c>
      <c r="AT298" s="6" t="str">
        <f>IF(AT297="","",DSUM('Rozpis zápasů'!$F$1:$O$162,$B298,AT296:AT297))</f>
        <v/>
      </c>
      <c r="AU298" s="6" t="str">
        <f>IF(AU297="","",DSUM('Rozpis zápasů'!$F$1:$O$162,$B298,AU296:AU297))</f>
        <v/>
      </c>
      <c r="AV298" s="6" t="str">
        <f>IF(AV297="","",DSUM('Rozpis zápasů'!$F$1:$O$162,$B298,AV296:AV297))</f>
        <v/>
      </c>
      <c r="AW298" s="6" t="str">
        <f>IF(AW297="","",DSUM('Rozpis zápasů'!$F$1:$O$162,$B298,AW296:AW297))</f>
        <v/>
      </c>
      <c r="AX298" s="9" t="str">
        <f>IF(AX297="","",DSUM('Rozpis zápasů'!$F$1:$O$162,$B298,AX296:AX297))</f>
        <v/>
      </c>
      <c r="AY298" s="27" t="str">
        <f>IF(AY297="","",DSUM('Rozpis zápasů'!$F$1:$O$162,$B298,AY296:AY297))</f>
        <v/>
      </c>
      <c r="AZ298" s="6" t="str">
        <f>IF(AZ297="","",DSUM('Rozpis zápasů'!$F$1:$O$162,$B298,AZ296:AZ297))</f>
        <v/>
      </c>
      <c r="BA298" s="6" t="str">
        <f>IF(BA297="","",DSUM('Rozpis zápasů'!$F$1:$O$162,$B298,BA296:BA297))</f>
        <v/>
      </c>
      <c r="BB298" s="6" t="str">
        <f>IF(BB297="","",DSUM('Rozpis zápasů'!$F$1:$O$162,$B298,BB296:BB297))</f>
        <v/>
      </c>
      <c r="BC298" s="6" t="str">
        <f>IF(BC297="","",DSUM('Rozpis zápasů'!$F$1:$O$162,$B298,BC296:BC297))</f>
        <v/>
      </c>
      <c r="BD298" s="6" t="str">
        <f>IF(BD297="","",DSUM('Rozpis zápasů'!$F$1:$O$162,$B298,BD296:BD297))</f>
        <v/>
      </c>
      <c r="BE298" s="6" t="str">
        <f>IF(BE297="","",DSUM('Rozpis zápasů'!$F$1:$O$162,$B298,BE296:BE297))</f>
        <v/>
      </c>
      <c r="BF298" s="9" t="str">
        <f>IF(BF297="","",DSUM('Rozpis zápasů'!$F$1:$O$162,$B298,BF296:BF297))</f>
        <v/>
      </c>
      <c r="BG298" s="27" t="str">
        <f>IF(BG297="","",DSUM('Rozpis zápasů'!$F$1:$O$162,$B298,BG296:BG297))</f>
        <v/>
      </c>
      <c r="BH298" s="6" t="str">
        <f>IF(BH297="","",DSUM('Rozpis zápasů'!$F$1:$O$162,$B298,BH296:BH297))</f>
        <v/>
      </c>
      <c r="BI298" s="6" t="str">
        <f>IF(BI297="","",DSUM('Rozpis zápasů'!$F$1:$O$162,$B298,BI296:BI297))</f>
        <v/>
      </c>
      <c r="BJ298" s="6" t="str">
        <f>IF(BJ297="","",DSUM('Rozpis zápasů'!$F$1:$O$162,$B298,BJ296:BJ297))</f>
        <v/>
      </c>
      <c r="BK298" s="6" t="str">
        <f>IF(BK297="","",DSUM('Rozpis zápasů'!$F$1:$O$162,$B298,BK296:BK297))</f>
        <v/>
      </c>
      <c r="BL298" s="6" t="str">
        <f>IF(BL297="","",DSUM('Rozpis zápasů'!$F$1:$O$162,$B298,BL296:BL297))</f>
        <v/>
      </c>
      <c r="BM298" s="6" t="str">
        <f>IF(BM297="","",DSUM('Rozpis zápasů'!$F$1:$O$162,$B298,BM296:BM297))</f>
        <v/>
      </c>
      <c r="BN298" s="9" t="str">
        <f>IF(BN297="","",DSUM('Rozpis zápasů'!$F$1:$O$162,$B298,BN296:BN297))</f>
        <v/>
      </c>
    </row>
    <row r="299" spans="1:66" ht="15.75" x14ac:dyDescent="0.25">
      <c r="A299" s="275" t="s">
        <v>29</v>
      </c>
      <c r="B299" s="279" t="s">
        <v>21</v>
      </c>
      <c r="C299" s="27" t="str">
        <f>IF(C297="","",DSUM('Rozpis zápasů'!$F$1:$O$162,$B299,C296:C297))</f>
        <v/>
      </c>
      <c r="D299" s="6">
        <f>IF(D297="","",DSUM('Rozpis zápasů'!$F$1:$O$162,$B299,D296:D297))</f>
        <v>1</v>
      </c>
      <c r="E299" s="6">
        <f>IF(E297="","",DSUM('Rozpis zápasů'!$F$1:$O$162,$B299,E296:E297))</f>
        <v>1</v>
      </c>
      <c r="F299" s="6" t="str">
        <f>IF(F297="","",DSUM('Rozpis zápasů'!$F$1:$O$162,$B299,F296:F297))</f>
        <v/>
      </c>
      <c r="G299" s="6">
        <f>IF(G297="","",DSUM('Rozpis zápasů'!$F$1:$O$162,$B299,G296:G297))</f>
        <v>1</v>
      </c>
      <c r="H299" s="6" t="str">
        <f>IF(H297="","",DSUM('Rozpis zápasů'!$F$1:$O$162,$B299,H296:H297))</f>
        <v/>
      </c>
      <c r="I299" s="6" t="str">
        <f>IF(I297="","",DSUM('Rozpis zápasů'!$F$1:$O$162,$B299,I296:I297))</f>
        <v/>
      </c>
      <c r="J299" s="9" t="str">
        <f>IF(J297="","",DSUM('Rozpis zápasů'!$F$1:$O$162,$B299,J296:J297))</f>
        <v/>
      </c>
      <c r="K299" s="27" t="str">
        <f>IF(K297="","",DSUM('Rozpis zápasů'!$F$1:$O$162,$B299,K296:K297))</f>
        <v/>
      </c>
      <c r="L299" s="6" t="str">
        <f>IF(L297="","",DSUM('Rozpis zápasů'!$F$1:$O$162,$B299,L296:L297))</f>
        <v/>
      </c>
      <c r="M299" s="6" t="str">
        <f>IF(M297="","",DSUM('Rozpis zápasů'!$F$1:$O$162,$B299,M296:M297))</f>
        <v/>
      </c>
      <c r="N299" s="6" t="str">
        <f>IF(N297="","",DSUM('Rozpis zápasů'!$F$1:$O$162,$B299,N296:N297))</f>
        <v/>
      </c>
      <c r="O299" s="6" t="str">
        <f>IF(O297="","",DSUM('Rozpis zápasů'!$F$1:$O$162,$B299,O296:O297))</f>
        <v/>
      </c>
      <c r="P299" s="6" t="str">
        <f>IF(P297="","",DSUM('Rozpis zápasů'!$F$1:$O$162,$B299,P296:P297))</f>
        <v/>
      </c>
      <c r="Q299" s="6" t="str">
        <f>IF(Q297="","",DSUM('Rozpis zápasů'!$F$1:$O$162,$B299,Q296:Q297))</f>
        <v/>
      </c>
      <c r="R299" s="9" t="str">
        <f>IF(R297="","",DSUM('Rozpis zápasů'!$F$1:$O$162,$B299,R296:R297))</f>
        <v/>
      </c>
      <c r="S299" s="27" t="str">
        <f>IF(S297="","",DSUM('Rozpis zápasů'!$F$1:$O$162,$B299,S296:S297))</f>
        <v/>
      </c>
      <c r="T299" s="6" t="str">
        <f>IF(T297="","",DSUM('Rozpis zápasů'!$F$1:$O$162,$B299,T296:T297))</f>
        <v/>
      </c>
      <c r="U299" s="6" t="str">
        <f>IF(U297="","",DSUM('Rozpis zápasů'!$F$1:$O$162,$B299,U296:U297))</f>
        <v/>
      </c>
      <c r="V299" s="6" t="str">
        <f>IF(V297="","",DSUM('Rozpis zápasů'!$F$1:$O$162,$B299,V296:V297))</f>
        <v/>
      </c>
      <c r="W299" s="6" t="str">
        <f>IF(W297="","",DSUM('Rozpis zápasů'!$F$1:$O$162,$B299,W296:W297))</f>
        <v/>
      </c>
      <c r="X299" s="6" t="str">
        <f>IF(X297="","",DSUM('Rozpis zápasů'!$F$1:$O$162,$B299,X296:X297))</f>
        <v/>
      </c>
      <c r="Y299" s="6" t="str">
        <f>IF(Y297="","",DSUM('Rozpis zápasů'!$F$1:$O$162,$B299,Y296:Y297))</f>
        <v/>
      </c>
      <c r="Z299" s="9" t="str">
        <f>IF(Z297="","",DSUM('Rozpis zápasů'!$F$1:$O$162,$B299,Z296:Z297))</f>
        <v/>
      </c>
      <c r="AA299" s="27" t="str">
        <f>IF(AA297="","",DSUM('Rozpis zápasů'!$F$1:$O$162,$B299,AA296:AA297))</f>
        <v/>
      </c>
      <c r="AB299" s="6" t="str">
        <f>IF(AB297="","",DSUM('Rozpis zápasů'!$F$1:$O$162,$B299,AB296:AB297))</f>
        <v/>
      </c>
      <c r="AC299" s="6" t="str">
        <f>IF(AC297="","",DSUM('Rozpis zápasů'!$F$1:$O$162,$B299,AC296:AC297))</f>
        <v/>
      </c>
      <c r="AD299" s="6">
        <f>IF(AD297="","",DSUM('Rozpis zápasů'!$F$1:$O$162,$B299,AD296:AD297))</f>
        <v>0</v>
      </c>
      <c r="AE299" s="6" t="str">
        <f>IF(AE297="","",DSUM('Rozpis zápasů'!$F$1:$O$162,$B299,AE296:AE297))</f>
        <v/>
      </c>
      <c r="AF299" s="6" t="str">
        <f>IF(AF297="","",DSUM('Rozpis zápasů'!$F$1:$O$162,$B299,AF296:AF297))</f>
        <v/>
      </c>
      <c r="AG299" s="6" t="str">
        <f>IF(AG297="","",DSUM('Rozpis zápasů'!$F$1:$O$162,$B299,AG296:AG297))</f>
        <v/>
      </c>
      <c r="AH299" s="9" t="str">
        <f>IF(AH297="","",DSUM('Rozpis zápasů'!$F$1:$O$162,$B299,AH296:AH297))</f>
        <v/>
      </c>
      <c r="AI299" s="27">
        <f>IF(AI297="","",DSUM('Rozpis zápasů'!$F$1:$O$162,$B299,AI296:AI297))</f>
        <v>0</v>
      </c>
      <c r="AJ299" s="6" t="str">
        <f>IF(AJ297="","",DSUM('Rozpis zápasů'!$F$1:$O$162,$B299,AJ296:AJ297))</f>
        <v/>
      </c>
      <c r="AK299" s="6" t="str">
        <f>IF(AK297="","",DSUM('Rozpis zápasů'!$F$1:$O$162,$B299,AK296:AK297))</f>
        <v/>
      </c>
      <c r="AL299" s="6" t="str">
        <f>IF(AL297="","",DSUM('Rozpis zápasů'!$F$1:$O$162,$B299,AL296:AL297))</f>
        <v/>
      </c>
      <c r="AM299" s="6" t="str">
        <f>IF(AM297="","",DSUM('Rozpis zápasů'!$F$1:$O$162,$B299,AM296:AM297))</f>
        <v/>
      </c>
      <c r="AN299" s="6" t="str">
        <f>IF(AN297="","",DSUM('Rozpis zápasů'!$F$1:$O$162,$B299,AN296:AN297))</f>
        <v/>
      </c>
      <c r="AO299" s="6" t="str">
        <f>IF(AO297="","",DSUM('Rozpis zápasů'!$F$1:$O$162,$B299,AO296:AO297))</f>
        <v/>
      </c>
      <c r="AP299" s="9" t="str">
        <f>IF(AP297="","",DSUM('Rozpis zápasů'!$F$1:$O$162,$B299,AP296:AP297))</f>
        <v/>
      </c>
      <c r="AQ299" s="27" t="str">
        <f>IF(AQ297="","",DSUM('Rozpis zápasů'!$F$1:$O$162,$B299,AQ296:AQ297))</f>
        <v/>
      </c>
      <c r="AR299" s="6" t="str">
        <f>IF(AR297="","",DSUM('Rozpis zápasů'!$F$1:$O$162,$B299,AR296:AR297))</f>
        <v/>
      </c>
      <c r="AS299" s="6" t="str">
        <f>IF(AS297="","",DSUM('Rozpis zápasů'!$F$1:$O$162,$B299,AS296:AS297))</f>
        <v/>
      </c>
      <c r="AT299" s="6" t="str">
        <f>IF(AT297="","",DSUM('Rozpis zápasů'!$F$1:$O$162,$B299,AT296:AT297))</f>
        <v/>
      </c>
      <c r="AU299" s="6" t="str">
        <f>IF(AU297="","",DSUM('Rozpis zápasů'!$F$1:$O$162,$B299,AU296:AU297))</f>
        <v/>
      </c>
      <c r="AV299" s="6" t="str">
        <f>IF(AV297="","",DSUM('Rozpis zápasů'!$F$1:$O$162,$B299,AV296:AV297))</f>
        <v/>
      </c>
      <c r="AW299" s="6" t="str">
        <f>IF(AW297="","",DSUM('Rozpis zápasů'!$F$1:$O$162,$B299,AW296:AW297))</f>
        <v/>
      </c>
      <c r="AX299" s="9" t="str">
        <f>IF(AX297="","",DSUM('Rozpis zápasů'!$F$1:$O$162,$B299,AX296:AX297))</f>
        <v/>
      </c>
      <c r="AY299" s="27" t="str">
        <f>IF(AY297="","",DSUM('Rozpis zápasů'!$F$1:$O$162,$B299,AY296:AY297))</f>
        <v/>
      </c>
      <c r="AZ299" s="6" t="str">
        <f>IF(AZ297="","",DSUM('Rozpis zápasů'!$F$1:$O$162,$B299,AZ296:AZ297))</f>
        <v/>
      </c>
      <c r="BA299" s="6" t="str">
        <f>IF(BA297="","",DSUM('Rozpis zápasů'!$F$1:$O$162,$B299,BA296:BA297))</f>
        <v/>
      </c>
      <c r="BB299" s="6" t="str">
        <f>IF(BB297="","",DSUM('Rozpis zápasů'!$F$1:$O$162,$B299,BB296:BB297))</f>
        <v/>
      </c>
      <c r="BC299" s="6" t="str">
        <f>IF(BC297="","",DSUM('Rozpis zápasů'!$F$1:$O$162,$B299,BC296:BC297))</f>
        <v/>
      </c>
      <c r="BD299" s="6" t="str">
        <f>IF(BD297="","",DSUM('Rozpis zápasů'!$F$1:$O$162,$B299,BD296:BD297))</f>
        <v/>
      </c>
      <c r="BE299" s="6" t="str">
        <f>IF(BE297="","",DSUM('Rozpis zápasů'!$F$1:$O$162,$B299,BE296:BE297))</f>
        <v/>
      </c>
      <c r="BF299" s="9" t="str">
        <f>IF(BF297="","",DSUM('Rozpis zápasů'!$F$1:$O$162,$B299,BF296:BF297))</f>
        <v/>
      </c>
      <c r="BG299" s="27" t="str">
        <f>IF(BG297="","",DSUM('Rozpis zápasů'!$F$1:$O$162,$B299,BG296:BG297))</f>
        <v/>
      </c>
      <c r="BH299" s="6" t="str">
        <f>IF(BH297="","",DSUM('Rozpis zápasů'!$F$1:$O$162,$B299,BH296:BH297))</f>
        <v/>
      </c>
      <c r="BI299" s="6" t="str">
        <f>IF(BI297="","",DSUM('Rozpis zápasů'!$F$1:$O$162,$B299,BI296:BI297))</f>
        <v/>
      </c>
      <c r="BJ299" s="6" t="str">
        <f>IF(BJ297="","",DSUM('Rozpis zápasů'!$F$1:$O$162,$B299,BJ296:BJ297))</f>
        <v/>
      </c>
      <c r="BK299" s="6" t="str">
        <f>IF(BK297="","",DSUM('Rozpis zápasů'!$F$1:$O$162,$B299,BK296:BK297))</f>
        <v/>
      </c>
      <c r="BL299" s="6" t="str">
        <f>IF(BL297="","",DSUM('Rozpis zápasů'!$F$1:$O$162,$B299,BL296:BL297))</f>
        <v/>
      </c>
      <c r="BM299" s="6" t="str">
        <f>IF(BM297="","",DSUM('Rozpis zápasů'!$F$1:$O$162,$B299,BM296:BM297))</f>
        <v/>
      </c>
      <c r="BN299" s="9" t="str">
        <f>IF(BN297="","",DSUM('Rozpis zápasů'!$F$1:$O$162,$B299,BN296:BN297))</f>
        <v/>
      </c>
    </row>
    <row r="300" spans="1:66" ht="16.5" thickBot="1" x14ac:dyDescent="0.3">
      <c r="A300" s="277" t="s">
        <v>31</v>
      </c>
      <c r="B300" s="280" t="s">
        <v>20</v>
      </c>
      <c r="C300" s="13" t="str">
        <f>IF(C297="","",DSUM('Rozpis zápasů'!$F$1:$O$162,$B300,C296:C297))</f>
        <v/>
      </c>
      <c r="D300" s="10">
        <f>IF(D297="","",DSUM('Rozpis zápasů'!$F$1:$O$162,$B300,D296:D297))</f>
        <v>2</v>
      </c>
      <c r="E300" s="10">
        <f>IF(E297="","",DSUM('Rozpis zápasů'!$F$1:$O$162,$B300,E296:E297))</f>
        <v>2</v>
      </c>
      <c r="F300" s="10" t="str">
        <f>IF(F297="","",DSUM('Rozpis zápasů'!$F$1:$O$162,$B300,F296:F297))</f>
        <v/>
      </c>
      <c r="G300" s="10">
        <f>IF(G297="","",DSUM('Rozpis zápasů'!$F$1:$O$162,$B300,G296:G297))</f>
        <v>2</v>
      </c>
      <c r="H300" s="10" t="str">
        <f>IF(H297="","",DSUM('Rozpis zápasů'!$F$1:$O$162,$B300,H296:H297))</f>
        <v/>
      </c>
      <c r="I300" s="10" t="str">
        <f>IF(I297="","",DSUM('Rozpis zápasů'!$F$1:$O$162,$B300,I296:I297))</f>
        <v/>
      </c>
      <c r="J300" s="11" t="str">
        <f>IF(J297="","",DSUM('Rozpis zápasů'!$F$1:$O$162,$B300,J296:J297))</f>
        <v/>
      </c>
      <c r="K300" s="13" t="str">
        <f>IF(K297="","",DSUM('Rozpis zápasů'!$F$1:$O$162,$B300,K296:K297))</f>
        <v/>
      </c>
      <c r="L300" s="10" t="str">
        <f>IF(L297="","",DSUM('Rozpis zápasů'!$F$1:$O$162,$B300,L296:L297))</f>
        <v/>
      </c>
      <c r="M300" s="10" t="str">
        <f>IF(M297="","",DSUM('Rozpis zápasů'!$F$1:$O$162,$B300,M296:M297))</f>
        <v/>
      </c>
      <c r="N300" s="10" t="str">
        <f>IF(N297="","",DSUM('Rozpis zápasů'!$F$1:$O$162,$B300,N296:N297))</f>
        <v/>
      </c>
      <c r="O300" s="10" t="str">
        <f>IF(O297="","",DSUM('Rozpis zápasů'!$F$1:$O$162,$B300,O296:O297))</f>
        <v/>
      </c>
      <c r="P300" s="10" t="str">
        <f>IF(P297="","",DSUM('Rozpis zápasů'!$F$1:$O$162,$B300,P296:P297))</f>
        <v/>
      </c>
      <c r="Q300" s="10" t="str">
        <f>IF(Q297="","",DSUM('Rozpis zápasů'!$F$1:$O$162,$B300,Q296:Q297))</f>
        <v/>
      </c>
      <c r="R300" s="11" t="str">
        <f>IF(R297="","",DSUM('Rozpis zápasů'!$F$1:$O$162,$B300,R296:R297))</f>
        <v/>
      </c>
      <c r="S300" s="13" t="str">
        <f>IF(S297="","",DSUM('Rozpis zápasů'!$F$1:$O$162,$B300,S296:S297))</f>
        <v/>
      </c>
      <c r="T300" s="10" t="str">
        <f>IF(T297="","",DSUM('Rozpis zápasů'!$F$1:$O$162,$B300,T296:T297))</f>
        <v/>
      </c>
      <c r="U300" s="10" t="str">
        <f>IF(U297="","",DSUM('Rozpis zápasů'!$F$1:$O$162,$B300,U296:U297))</f>
        <v/>
      </c>
      <c r="V300" s="10" t="str">
        <f>IF(V297="","",DSUM('Rozpis zápasů'!$F$1:$O$162,$B300,V296:V297))</f>
        <v/>
      </c>
      <c r="W300" s="10" t="str">
        <f>IF(W297="","",DSUM('Rozpis zápasů'!$F$1:$O$162,$B300,W296:W297))</f>
        <v/>
      </c>
      <c r="X300" s="10" t="str">
        <f>IF(X297="","",DSUM('Rozpis zápasů'!$F$1:$O$162,$B300,X296:X297))</f>
        <v/>
      </c>
      <c r="Y300" s="10" t="str">
        <f>IF(Y297="","",DSUM('Rozpis zápasů'!$F$1:$O$162,$B300,Y296:Y297))</f>
        <v/>
      </c>
      <c r="Z300" s="11" t="str">
        <f>IF(Z297="","",DSUM('Rozpis zápasů'!$F$1:$O$162,$B300,Z296:Z297))</f>
        <v/>
      </c>
      <c r="AA300" s="13" t="str">
        <f>IF(AA297="","",DSUM('Rozpis zápasů'!$F$1:$O$162,$B300,AA296:AA297))</f>
        <v/>
      </c>
      <c r="AB300" s="10" t="str">
        <f>IF(AB297="","",DSUM('Rozpis zápasů'!$F$1:$O$162,$B300,AB296:AB297))</f>
        <v/>
      </c>
      <c r="AC300" s="10" t="str">
        <f>IF(AC297="","",DSUM('Rozpis zápasů'!$F$1:$O$162,$B300,AC296:AC297))</f>
        <v/>
      </c>
      <c r="AD300" s="10">
        <f>IF(AD297="","",DSUM('Rozpis zápasů'!$F$1:$O$162,$B300,AD296:AD297))</f>
        <v>0</v>
      </c>
      <c r="AE300" s="10" t="str">
        <f>IF(AE297="","",DSUM('Rozpis zápasů'!$F$1:$O$162,$B300,AE296:AE297))</f>
        <v/>
      </c>
      <c r="AF300" s="10" t="str">
        <f>IF(AF297="","",DSUM('Rozpis zápasů'!$F$1:$O$162,$B300,AF296:AF297))</f>
        <v/>
      </c>
      <c r="AG300" s="10" t="str">
        <f>IF(AG297="","",DSUM('Rozpis zápasů'!$F$1:$O$162,$B300,AG296:AG297))</f>
        <v/>
      </c>
      <c r="AH300" s="11" t="str">
        <f>IF(AH297="","",DSUM('Rozpis zápasů'!$F$1:$O$162,$B300,AH296:AH297))</f>
        <v/>
      </c>
      <c r="AI300" s="13">
        <f>IF(AI297="","",DSUM('Rozpis zápasů'!$F$1:$O$162,$B300,AI296:AI297))</f>
        <v>0</v>
      </c>
      <c r="AJ300" s="10" t="str">
        <f>IF(AJ297="","",DSUM('Rozpis zápasů'!$F$1:$O$162,$B300,AJ296:AJ297))</f>
        <v/>
      </c>
      <c r="AK300" s="10" t="str">
        <f>IF(AK297="","",DSUM('Rozpis zápasů'!$F$1:$O$162,$B300,AK296:AK297))</f>
        <v/>
      </c>
      <c r="AL300" s="10" t="str">
        <f>IF(AL297="","",DSUM('Rozpis zápasů'!$F$1:$O$162,$B300,AL296:AL297))</f>
        <v/>
      </c>
      <c r="AM300" s="10" t="str">
        <f>IF(AM297="","",DSUM('Rozpis zápasů'!$F$1:$O$162,$B300,AM296:AM297))</f>
        <v/>
      </c>
      <c r="AN300" s="10" t="str">
        <f>IF(AN297="","",DSUM('Rozpis zápasů'!$F$1:$O$162,$B300,AN296:AN297))</f>
        <v/>
      </c>
      <c r="AO300" s="10" t="str">
        <f>IF(AO297="","",DSUM('Rozpis zápasů'!$F$1:$O$162,$B300,AO296:AO297))</f>
        <v/>
      </c>
      <c r="AP300" s="11" t="str">
        <f>IF(AP297="","",DSUM('Rozpis zápasů'!$F$1:$O$162,$B300,AP296:AP297))</f>
        <v/>
      </c>
      <c r="AQ300" s="13" t="str">
        <f>IF(AQ297="","",DSUM('Rozpis zápasů'!$F$1:$O$162,$B300,AQ296:AQ297))</f>
        <v/>
      </c>
      <c r="AR300" s="10" t="str">
        <f>IF(AR297="","",DSUM('Rozpis zápasů'!$F$1:$O$162,$B300,AR296:AR297))</f>
        <v/>
      </c>
      <c r="AS300" s="10" t="str">
        <f>IF(AS297="","",DSUM('Rozpis zápasů'!$F$1:$O$162,$B300,AS296:AS297))</f>
        <v/>
      </c>
      <c r="AT300" s="10" t="str">
        <f>IF(AT297="","",DSUM('Rozpis zápasů'!$F$1:$O$162,$B300,AT296:AT297))</f>
        <v/>
      </c>
      <c r="AU300" s="10" t="str">
        <f>IF(AU297="","",DSUM('Rozpis zápasů'!$F$1:$O$162,$B300,AU296:AU297))</f>
        <v/>
      </c>
      <c r="AV300" s="10" t="str">
        <f>IF(AV297="","",DSUM('Rozpis zápasů'!$F$1:$O$162,$B300,AV296:AV297))</f>
        <v/>
      </c>
      <c r="AW300" s="10" t="str">
        <f>IF(AW297="","",DSUM('Rozpis zápasů'!$F$1:$O$162,$B300,AW296:AW297))</f>
        <v/>
      </c>
      <c r="AX300" s="11" t="str">
        <f>IF(AX297="","",DSUM('Rozpis zápasů'!$F$1:$O$162,$B300,AX296:AX297))</f>
        <v/>
      </c>
      <c r="AY300" s="13" t="str">
        <f>IF(AY297="","",DSUM('Rozpis zápasů'!$F$1:$O$162,$B300,AY296:AY297))</f>
        <v/>
      </c>
      <c r="AZ300" s="10" t="str">
        <f>IF(AZ297="","",DSUM('Rozpis zápasů'!$F$1:$O$162,$B300,AZ296:AZ297))</f>
        <v/>
      </c>
      <c r="BA300" s="10" t="str">
        <f>IF(BA297="","",DSUM('Rozpis zápasů'!$F$1:$O$162,$B300,BA296:BA297))</f>
        <v/>
      </c>
      <c r="BB300" s="10" t="str">
        <f>IF(BB297="","",DSUM('Rozpis zápasů'!$F$1:$O$162,$B300,BB296:BB297))</f>
        <v/>
      </c>
      <c r="BC300" s="10" t="str">
        <f>IF(BC297="","",DSUM('Rozpis zápasů'!$F$1:$O$162,$B300,BC296:BC297))</f>
        <v/>
      </c>
      <c r="BD300" s="10" t="str">
        <f>IF(BD297="","",DSUM('Rozpis zápasů'!$F$1:$O$162,$B300,BD296:BD297))</f>
        <v/>
      </c>
      <c r="BE300" s="10" t="str">
        <f>IF(BE297="","",DSUM('Rozpis zápasů'!$F$1:$O$162,$B300,BE296:BE297))</f>
        <v/>
      </c>
      <c r="BF300" s="11" t="str">
        <f>IF(BF297="","",DSUM('Rozpis zápasů'!$F$1:$O$162,$B300,BF296:BF297))</f>
        <v/>
      </c>
      <c r="BG300" s="13" t="str">
        <f>IF(BG297="","",DSUM('Rozpis zápasů'!$F$1:$O$162,$B300,BG296:BG297))</f>
        <v/>
      </c>
      <c r="BH300" s="10" t="str">
        <f>IF(BH297="","",DSUM('Rozpis zápasů'!$F$1:$O$162,$B300,BH296:BH297))</f>
        <v/>
      </c>
      <c r="BI300" s="10" t="str">
        <f>IF(BI297="","",DSUM('Rozpis zápasů'!$F$1:$O$162,$B300,BI296:BI297))</f>
        <v/>
      </c>
      <c r="BJ300" s="10" t="str">
        <f>IF(BJ297="","",DSUM('Rozpis zápasů'!$F$1:$O$162,$B300,BJ296:BJ297))</f>
        <v/>
      </c>
      <c r="BK300" s="10" t="str">
        <f>IF(BK297="","",DSUM('Rozpis zápasů'!$F$1:$O$162,$B300,BK296:BK297))</f>
        <v/>
      </c>
      <c r="BL300" s="10" t="str">
        <f>IF(BL297="","",DSUM('Rozpis zápasů'!$F$1:$O$162,$B300,BL296:BL297))</f>
        <v/>
      </c>
      <c r="BM300" s="10" t="str">
        <f>IF(BM297="","",DSUM('Rozpis zápasů'!$F$1:$O$162,$B300,BM296:BM297))</f>
        <v/>
      </c>
      <c r="BN300" s="11" t="str">
        <f>IF(BN297="","",DSUM('Rozpis zápasů'!$F$1:$O$162,$B300,BN296:BN297))</f>
        <v/>
      </c>
    </row>
    <row r="301" spans="1:66" ht="15.75" x14ac:dyDescent="0.25">
      <c r="A301" s="2100" t="s">
        <v>138</v>
      </c>
      <c r="B301" s="2101"/>
      <c r="C301" s="28">
        <f t="shared" ref="C301:BN301" si="843">SUM(C298,C293)</f>
        <v>0</v>
      </c>
      <c r="D301" s="29">
        <f t="shared" si="843"/>
        <v>1</v>
      </c>
      <c r="E301" s="29">
        <f t="shared" si="843"/>
        <v>1</v>
      </c>
      <c r="F301" s="29">
        <f t="shared" si="843"/>
        <v>0</v>
      </c>
      <c r="G301" s="29">
        <f t="shared" si="843"/>
        <v>1</v>
      </c>
      <c r="H301" s="29">
        <f t="shared" si="843"/>
        <v>0</v>
      </c>
      <c r="I301" s="29">
        <f t="shared" si="843"/>
        <v>0</v>
      </c>
      <c r="J301" s="30">
        <f t="shared" si="843"/>
        <v>0</v>
      </c>
      <c r="K301" s="28">
        <f t="shared" si="843"/>
        <v>0</v>
      </c>
      <c r="L301" s="29">
        <f t="shared" si="843"/>
        <v>0</v>
      </c>
      <c r="M301" s="29">
        <f t="shared" si="843"/>
        <v>0</v>
      </c>
      <c r="N301" s="29">
        <f t="shared" si="843"/>
        <v>0</v>
      </c>
      <c r="O301" s="29">
        <f t="shared" si="843"/>
        <v>0</v>
      </c>
      <c r="P301" s="29">
        <f t="shared" si="843"/>
        <v>0</v>
      </c>
      <c r="Q301" s="29">
        <f t="shared" si="843"/>
        <v>0</v>
      </c>
      <c r="R301" s="30">
        <f t="shared" si="843"/>
        <v>0</v>
      </c>
      <c r="S301" s="28">
        <f t="shared" si="843"/>
        <v>0</v>
      </c>
      <c r="T301" s="29">
        <f t="shared" si="843"/>
        <v>0</v>
      </c>
      <c r="U301" s="29">
        <f t="shared" si="843"/>
        <v>0</v>
      </c>
      <c r="V301" s="29">
        <f t="shared" si="843"/>
        <v>0</v>
      </c>
      <c r="W301" s="29">
        <f t="shared" si="843"/>
        <v>0</v>
      </c>
      <c r="X301" s="29">
        <f t="shared" si="843"/>
        <v>0</v>
      </c>
      <c r="Y301" s="29">
        <f t="shared" si="843"/>
        <v>0</v>
      </c>
      <c r="Z301" s="30">
        <f t="shared" si="843"/>
        <v>0</v>
      </c>
      <c r="AA301" s="28">
        <f t="shared" si="843"/>
        <v>0</v>
      </c>
      <c r="AB301" s="29">
        <f t="shared" si="843"/>
        <v>0</v>
      </c>
      <c r="AC301" s="29">
        <f t="shared" si="843"/>
        <v>0</v>
      </c>
      <c r="AD301" s="29">
        <f t="shared" si="843"/>
        <v>0</v>
      </c>
      <c r="AE301" s="29">
        <f t="shared" si="843"/>
        <v>0</v>
      </c>
      <c r="AF301" s="29">
        <f t="shared" si="843"/>
        <v>0</v>
      </c>
      <c r="AG301" s="29">
        <f t="shared" si="843"/>
        <v>0</v>
      </c>
      <c r="AH301" s="30">
        <f t="shared" si="843"/>
        <v>0</v>
      </c>
      <c r="AI301" s="28">
        <f t="shared" si="843"/>
        <v>0</v>
      </c>
      <c r="AJ301" s="29">
        <f t="shared" si="843"/>
        <v>0</v>
      </c>
      <c r="AK301" s="29">
        <f t="shared" si="843"/>
        <v>0</v>
      </c>
      <c r="AL301" s="29">
        <f t="shared" si="843"/>
        <v>0</v>
      </c>
      <c r="AM301" s="29">
        <f t="shared" si="843"/>
        <v>0</v>
      </c>
      <c r="AN301" s="29">
        <f t="shared" si="843"/>
        <v>0</v>
      </c>
      <c r="AO301" s="29">
        <f t="shared" si="843"/>
        <v>0</v>
      </c>
      <c r="AP301" s="30">
        <f t="shared" si="843"/>
        <v>0</v>
      </c>
      <c r="AQ301" s="28">
        <f t="shared" si="843"/>
        <v>0</v>
      </c>
      <c r="AR301" s="29">
        <f t="shared" si="843"/>
        <v>0</v>
      </c>
      <c r="AS301" s="29">
        <f t="shared" si="843"/>
        <v>0</v>
      </c>
      <c r="AT301" s="29">
        <f t="shared" si="843"/>
        <v>0</v>
      </c>
      <c r="AU301" s="29">
        <f t="shared" si="843"/>
        <v>0</v>
      </c>
      <c r="AV301" s="29">
        <f t="shared" si="843"/>
        <v>0</v>
      </c>
      <c r="AW301" s="29">
        <f t="shared" si="843"/>
        <v>0</v>
      </c>
      <c r="AX301" s="30">
        <f t="shared" si="843"/>
        <v>0</v>
      </c>
      <c r="AY301" s="28">
        <f t="shared" si="843"/>
        <v>0</v>
      </c>
      <c r="AZ301" s="29">
        <f t="shared" si="843"/>
        <v>0</v>
      </c>
      <c r="BA301" s="29">
        <f t="shared" si="843"/>
        <v>0</v>
      </c>
      <c r="BB301" s="29">
        <f t="shared" si="843"/>
        <v>0</v>
      </c>
      <c r="BC301" s="29">
        <f t="shared" si="843"/>
        <v>0</v>
      </c>
      <c r="BD301" s="29">
        <f t="shared" si="843"/>
        <v>0</v>
      </c>
      <c r="BE301" s="29">
        <f t="shared" si="843"/>
        <v>0</v>
      </c>
      <c r="BF301" s="30">
        <f t="shared" si="843"/>
        <v>0</v>
      </c>
      <c r="BG301" s="28">
        <f t="shared" si="843"/>
        <v>0</v>
      </c>
      <c r="BH301" s="29">
        <f t="shared" si="843"/>
        <v>0</v>
      </c>
      <c r="BI301" s="29">
        <f t="shared" si="843"/>
        <v>0</v>
      </c>
      <c r="BJ301" s="29">
        <f t="shared" si="843"/>
        <v>0</v>
      </c>
      <c r="BK301" s="29">
        <f t="shared" si="843"/>
        <v>0</v>
      </c>
      <c r="BL301" s="29">
        <f t="shared" si="843"/>
        <v>0</v>
      </c>
      <c r="BM301" s="29">
        <f t="shared" si="843"/>
        <v>0</v>
      </c>
      <c r="BN301" s="30">
        <f t="shared" si="843"/>
        <v>0</v>
      </c>
    </row>
    <row r="302" spans="1:66" ht="15.75" x14ac:dyDescent="0.25">
      <c r="A302" s="2102" t="s">
        <v>139</v>
      </c>
      <c r="B302" s="2103"/>
      <c r="C302" s="31">
        <f t="shared" ref="C302:BN302" si="844">SUM(C299,C294)</f>
        <v>0</v>
      </c>
      <c r="D302" s="32">
        <f t="shared" si="844"/>
        <v>3</v>
      </c>
      <c r="E302" s="32">
        <f t="shared" si="844"/>
        <v>3</v>
      </c>
      <c r="F302" s="32">
        <f t="shared" si="844"/>
        <v>0</v>
      </c>
      <c r="G302" s="32">
        <f t="shared" si="844"/>
        <v>3</v>
      </c>
      <c r="H302" s="32">
        <f t="shared" si="844"/>
        <v>0</v>
      </c>
      <c r="I302" s="32">
        <f t="shared" si="844"/>
        <v>0</v>
      </c>
      <c r="J302" s="33">
        <f t="shared" si="844"/>
        <v>0</v>
      </c>
      <c r="K302" s="31">
        <f t="shared" si="844"/>
        <v>0</v>
      </c>
      <c r="L302" s="32">
        <f t="shared" si="844"/>
        <v>0</v>
      </c>
      <c r="M302" s="32">
        <f t="shared" si="844"/>
        <v>0</v>
      </c>
      <c r="N302" s="32">
        <f t="shared" si="844"/>
        <v>0</v>
      </c>
      <c r="O302" s="32">
        <f t="shared" si="844"/>
        <v>0</v>
      </c>
      <c r="P302" s="32">
        <f t="shared" si="844"/>
        <v>0</v>
      </c>
      <c r="Q302" s="32">
        <f t="shared" si="844"/>
        <v>0</v>
      </c>
      <c r="R302" s="33">
        <f t="shared" si="844"/>
        <v>0</v>
      </c>
      <c r="S302" s="31">
        <f t="shared" si="844"/>
        <v>0</v>
      </c>
      <c r="T302" s="32">
        <f t="shared" si="844"/>
        <v>0</v>
      </c>
      <c r="U302" s="32">
        <f t="shared" si="844"/>
        <v>0</v>
      </c>
      <c r="V302" s="32">
        <f t="shared" si="844"/>
        <v>0</v>
      </c>
      <c r="W302" s="32">
        <f t="shared" si="844"/>
        <v>0</v>
      </c>
      <c r="X302" s="32">
        <f t="shared" si="844"/>
        <v>0</v>
      </c>
      <c r="Y302" s="32">
        <f t="shared" si="844"/>
        <v>0</v>
      </c>
      <c r="Z302" s="33">
        <f t="shared" si="844"/>
        <v>0</v>
      </c>
      <c r="AA302" s="31">
        <f t="shared" si="844"/>
        <v>0</v>
      </c>
      <c r="AB302" s="32">
        <f t="shared" si="844"/>
        <v>0</v>
      </c>
      <c r="AC302" s="32">
        <f t="shared" si="844"/>
        <v>0</v>
      </c>
      <c r="AD302" s="32">
        <f t="shared" si="844"/>
        <v>0</v>
      </c>
      <c r="AE302" s="32">
        <f t="shared" si="844"/>
        <v>0</v>
      </c>
      <c r="AF302" s="32">
        <f t="shared" si="844"/>
        <v>0</v>
      </c>
      <c r="AG302" s="32">
        <f t="shared" si="844"/>
        <v>0</v>
      </c>
      <c r="AH302" s="33">
        <f t="shared" si="844"/>
        <v>0</v>
      </c>
      <c r="AI302" s="31">
        <f t="shared" si="844"/>
        <v>0</v>
      </c>
      <c r="AJ302" s="32">
        <f t="shared" si="844"/>
        <v>0</v>
      </c>
      <c r="AK302" s="32">
        <f t="shared" si="844"/>
        <v>0</v>
      </c>
      <c r="AL302" s="32">
        <f t="shared" si="844"/>
        <v>0</v>
      </c>
      <c r="AM302" s="32">
        <f t="shared" si="844"/>
        <v>0</v>
      </c>
      <c r="AN302" s="32">
        <f t="shared" si="844"/>
        <v>0</v>
      </c>
      <c r="AO302" s="32">
        <f t="shared" si="844"/>
        <v>0</v>
      </c>
      <c r="AP302" s="33">
        <f t="shared" si="844"/>
        <v>0</v>
      </c>
      <c r="AQ302" s="31">
        <f t="shared" si="844"/>
        <v>0</v>
      </c>
      <c r="AR302" s="32">
        <f t="shared" si="844"/>
        <v>0</v>
      </c>
      <c r="AS302" s="32">
        <f t="shared" si="844"/>
        <v>0</v>
      </c>
      <c r="AT302" s="32">
        <f t="shared" si="844"/>
        <v>0</v>
      </c>
      <c r="AU302" s="32">
        <f t="shared" si="844"/>
        <v>0</v>
      </c>
      <c r="AV302" s="32">
        <f t="shared" si="844"/>
        <v>0</v>
      </c>
      <c r="AW302" s="32">
        <f t="shared" si="844"/>
        <v>0</v>
      </c>
      <c r="AX302" s="33">
        <f t="shared" si="844"/>
        <v>0</v>
      </c>
      <c r="AY302" s="31">
        <f t="shared" si="844"/>
        <v>0</v>
      </c>
      <c r="AZ302" s="32">
        <f t="shared" si="844"/>
        <v>0</v>
      </c>
      <c r="BA302" s="32">
        <f t="shared" si="844"/>
        <v>0</v>
      </c>
      <c r="BB302" s="32">
        <f t="shared" si="844"/>
        <v>0</v>
      </c>
      <c r="BC302" s="32">
        <f t="shared" si="844"/>
        <v>0</v>
      </c>
      <c r="BD302" s="32">
        <f t="shared" si="844"/>
        <v>0</v>
      </c>
      <c r="BE302" s="32">
        <f t="shared" si="844"/>
        <v>0</v>
      </c>
      <c r="BF302" s="33">
        <f t="shared" si="844"/>
        <v>0</v>
      </c>
      <c r="BG302" s="31">
        <f t="shared" si="844"/>
        <v>0</v>
      </c>
      <c r="BH302" s="32">
        <f t="shared" si="844"/>
        <v>0</v>
      </c>
      <c r="BI302" s="32">
        <f t="shared" si="844"/>
        <v>0</v>
      </c>
      <c r="BJ302" s="32">
        <f t="shared" si="844"/>
        <v>0</v>
      </c>
      <c r="BK302" s="32">
        <f t="shared" si="844"/>
        <v>0</v>
      </c>
      <c r="BL302" s="32">
        <f t="shared" si="844"/>
        <v>0</v>
      </c>
      <c r="BM302" s="32">
        <f t="shared" si="844"/>
        <v>0</v>
      </c>
      <c r="BN302" s="33">
        <f t="shared" si="844"/>
        <v>0</v>
      </c>
    </row>
    <row r="303" spans="1:66" ht="15.75" x14ac:dyDescent="0.25">
      <c r="A303" s="2102" t="s">
        <v>140</v>
      </c>
      <c r="B303" s="2103"/>
      <c r="C303" s="31">
        <f t="shared" ref="C303:BN303" si="845">SUM(C300,C295)</f>
        <v>0</v>
      </c>
      <c r="D303" s="32">
        <f t="shared" si="845"/>
        <v>3</v>
      </c>
      <c r="E303" s="32">
        <f t="shared" si="845"/>
        <v>3</v>
      </c>
      <c r="F303" s="32">
        <f t="shared" si="845"/>
        <v>0</v>
      </c>
      <c r="G303" s="32">
        <f t="shared" si="845"/>
        <v>3</v>
      </c>
      <c r="H303" s="32">
        <f t="shared" si="845"/>
        <v>0</v>
      </c>
      <c r="I303" s="32">
        <f t="shared" si="845"/>
        <v>0</v>
      </c>
      <c r="J303" s="33">
        <f t="shared" si="845"/>
        <v>0</v>
      </c>
      <c r="K303" s="31">
        <f t="shared" si="845"/>
        <v>0</v>
      </c>
      <c r="L303" s="32">
        <f t="shared" si="845"/>
        <v>0</v>
      </c>
      <c r="M303" s="32">
        <f t="shared" si="845"/>
        <v>0</v>
      </c>
      <c r="N303" s="32">
        <f t="shared" si="845"/>
        <v>0</v>
      </c>
      <c r="O303" s="32">
        <f t="shared" si="845"/>
        <v>0</v>
      </c>
      <c r="P303" s="32">
        <f t="shared" si="845"/>
        <v>0</v>
      </c>
      <c r="Q303" s="32">
        <f t="shared" si="845"/>
        <v>0</v>
      </c>
      <c r="R303" s="33">
        <f t="shared" si="845"/>
        <v>0</v>
      </c>
      <c r="S303" s="31">
        <f t="shared" si="845"/>
        <v>0</v>
      </c>
      <c r="T303" s="32">
        <f t="shared" si="845"/>
        <v>0</v>
      </c>
      <c r="U303" s="32">
        <f t="shared" si="845"/>
        <v>0</v>
      </c>
      <c r="V303" s="32">
        <f t="shared" si="845"/>
        <v>0</v>
      </c>
      <c r="W303" s="32">
        <f t="shared" si="845"/>
        <v>0</v>
      </c>
      <c r="X303" s="32">
        <f t="shared" si="845"/>
        <v>0</v>
      </c>
      <c r="Y303" s="32">
        <f t="shared" si="845"/>
        <v>0</v>
      </c>
      <c r="Z303" s="33">
        <f t="shared" si="845"/>
        <v>0</v>
      </c>
      <c r="AA303" s="31">
        <f t="shared" si="845"/>
        <v>0</v>
      </c>
      <c r="AB303" s="32">
        <f t="shared" si="845"/>
        <v>0</v>
      </c>
      <c r="AC303" s="32">
        <f t="shared" si="845"/>
        <v>0</v>
      </c>
      <c r="AD303" s="32">
        <f t="shared" si="845"/>
        <v>0</v>
      </c>
      <c r="AE303" s="32">
        <f t="shared" si="845"/>
        <v>0</v>
      </c>
      <c r="AF303" s="32">
        <f t="shared" si="845"/>
        <v>0</v>
      </c>
      <c r="AG303" s="32">
        <f t="shared" si="845"/>
        <v>0</v>
      </c>
      <c r="AH303" s="33">
        <f t="shared" si="845"/>
        <v>0</v>
      </c>
      <c r="AI303" s="31">
        <f t="shared" si="845"/>
        <v>0</v>
      </c>
      <c r="AJ303" s="32">
        <f t="shared" si="845"/>
        <v>0</v>
      </c>
      <c r="AK303" s="32">
        <f t="shared" si="845"/>
        <v>0</v>
      </c>
      <c r="AL303" s="32">
        <f t="shared" si="845"/>
        <v>0</v>
      </c>
      <c r="AM303" s="32">
        <f t="shared" si="845"/>
        <v>0</v>
      </c>
      <c r="AN303" s="32">
        <f t="shared" si="845"/>
        <v>0</v>
      </c>
      <c r="AO303" s="32">
        <f t="shared" si="845"/>
        <v>0</v>
      </c>
      <c r="AP303" s="33">
        <f t="shared" si="845"/>
        <v>0</v>
      </c>
      <c r="AQ303" s="31">
        <f t="shared" si="845"/>
        <v>0</v>
      </c>
      <c r="AR303" s="32">
        <f t="shared" si="845"/>
        <v>0</v>
      </c>
      <c r="AS303" s="32">
        <f t="shared" si="845"/>
        <v>0</v>
      </c>
      <c r="AT303" s="32">
        <f t="shared" si="845"/>
        <v>0</v>
      </c>
      <c r="AU303" s="32">
        <f t="shared" si="845"/>
        <v>0</v>
      </c>
      <c r="AV303" s="32">
        <f t="shared" si="845"/>
        <v>0</v>
      </c>
      <c r="AW303" s="32">
        <f t="shared" si="845"/>
        <v>0</v>
      </c>
      <c r="AX303" s="33">
        <f t="shared" si="845"/>
        <v>0</v>
      </c>
      <c r="AY303" s="31">
        <f t="shared" si="845"/>
        <v>0</v>
      </c>
      <c r="AZ303" s="32">
        <f t="shared" si="845"/>
        <v>0</v>
      </c>
      <c r="BA303" s="32">
        <f t="shared" si="845"/>
        <v>0</v>
      </c>
      <c r="BB303" s="32">
        <f t="shared" si="845"/>
        <v>0</v>
      </c>
      <c r="BC303" s="32">
        <f t="shared" si="845"/>
        <v>0</v>
      </c>
      <c r="BD303" s="32">
        <f t="shared" si="845"/>
        <v>0</v>
      </c>
      <c r="BE303" s="32">
        <f t="shared" si="845"/>
        <v>0</v>
      </c>
      <c r="BF303" s="33">
        <f t="shared" si="845"/>
        <v>0</v>
      </c>
      <c r="BG303" s="31">
        <f t="shared" si="845"/>
        <v>0</v>
      </c>
      <c r="BH303" s="32">
        <f t="shared" si="845"/>
        <v>0</v>
      </c>
      <c r="BI303" s="32">
        <f t="shared" si="845"/>
        <v>0</v>
      </c>
      <c r="BJ303" s="32">
        <f t="shared" si="845"/>
        <v>0</v>
      </c>
      <c r="BK303" s="32">
        <f t="shared" si="845"/>
        <v>0</v>
      </c>
      <c r="BL303" s="32">
        <f t="shared" si="845"/>
        <v>0</v>
      </c>
      <c r="BM303" s="32">
        <f t="shared" si="845"/>
        <v>0</v>
      </c>
      <c r="BN303" s="33">
        <f t="shared" si="845"/>
        <v>0</v>
      </c>
    </row>
    <row r="304" spans="1:66" ht="15.75" x14ac:dyDescent="0.25">
      <c r="A304" s="2102" t="s">
        <v>141</v>
      </c>
      <c r="B304" s="2103"/>
      <c r="C304" s="49" t="str">
        <f t="shared" ref="C304:BN304" si="846">IF(C292="","",C302-C303)</f>
        <v/>
      </c>
      <c r="D304" s="50">
        <f t="shared" si="846"/>
        <v>0</v>
      </c>
      <c r="E304" s="50">
        <f t="shared" si="846"/>
        <v>0</v>
      </c>
      <c r="F304" s="50" t="str">
        <f t="shared" si="846"/>
        <v/>
      </c>
      <c r="G304" s="50">
        <f t="shared" si="846"/>
        <v>0</v>
      </c>
      <c r="H304" s="50" t="str">
        <f t="shared" si="846"/>
        <v/>
      </c>
      <c r="I304" s="50" t="str">
        <f t="shared" si="846"/>
        <v/>
      </c>
      <c r="J304" s="51" t="str">
        <f t="shared" si="846"/>
        <v/>
      </c>
      <c r="K304" s="49" t="str">
        <f t="shared" si="846"/>
        <v/>
      </c>
      <c r="L304" s="50" t="str">
        <f t="shared" si="846"/>
        <v/>
      </c>
      <c r="M304" s="50" t="str">
        <f t="shared" si="846"/>
        <v/>
      </c>
      <c r="N304" s="50" t="str">
        <f t="shared" si="846"/>
        <v/>
      </c>
      <c r="O304" s="50" t="str">
        <f t="shared" si="846"/>
        <v/>
      </c>
      <c r="P304" s="50" t="str">
        <f t="shared" si="846"/>
        <v/>
      </c>
      <c r="Q304" s="50" t="str">
        <f t="shared" si="846"/>
        <v/>
      </c>
      <c r="R304" s="51" t="str">
        <f t="shared" si="846"/>
        <v/>
      </c>
      <c r="S304" s="49" t="str">
        <f t="shared" si="846"/>
        <v/>
      </c>
      <c r="T304" s="50" t="str">
        <f t="shared" si="846"/>
        <v/>
      </c>
      <c r="U304" s="50" t="str">
        <f t="shared" si="846"/>
        <v/>
      </c>
      <c r="V304" s="50" t="str">
        <f t="shared" si="846"/>
        <v/>
      </c>
      <c r="W304" s="50" t="str">
        <f t="shared" si="846"/>
        <v/>
      </c>
      <c r="X304" s="50" t="str">
        <f t="shared" si="846"/>
        <v/>
      </c>
      <c r="Y304" s="50" t="str">
        <f t="shared" si="846"/>
        <v/>
      </c>
      <c r="Z304" s="51" t="str">
        <f t="shared" si="846"/>
        <v/>
      </c>
      <c r="AA304" s="49" t="str">
        <f t="shared" si="846"/>
        <v/>
      </c>
      <c r="AB304" s="50" t="str">
        <f t="shared" si="846"/>
        <v/>
      </c>
      <c r="AC304" s="50" t="str">
        <f t="shared" si="846"/>
        <v/>
      </c>
      <c r="AD304" s="50">
        <f t="shared" si="846"/>
        <v>0</v>
      </c>
      <c r="AE304" s="50" t="str">
        <f t="shared" si="846"/>
        <v/>
      </c>
      <c r="AF304" s="50" t="str">
        <f t="shared" si="846"/>
        <v/>
      </c>
      <c r="AG304" s="50" t="str">
        <f t="shared" si="846"/>
        <v/>
      </c>
      <c r="AH304" s="51" t="str">
        <f t="shared" si="846"/>
        <v/>
      </c>
      <c r="AI304" s="49">
        <f t="shared" si="846"/>
        <v>0</v>
      </c>
      <c r="AJ304" s="50" t="str">
        <f t="shared" si="846"/>
        <v/>
      </c>
      <c r="AK304" s="50" t="str">
        <f t="shared" si="846"/>
        <v/>
      </c>
      <c r="AL304" s="50" t="str">
        <f t="shared" si="846"/>
        <v/>
      </c>
      <c r="AM304" s="50" t="str">
        <f t="shared" si="846"/>
        <v/>
      </c>
      <c r="AN304" s="50" t="str">
        <f t="shared" si="846"/>
        <v/>
      </c>
      <c r="AO304" s="50" t="str">
        <f t="shared" si="846"/>
        <v/>
      </c>
      <c r="AP304" s="51" t="str">
        <f t="shared" si="846"/>
        <v/>
      </c>
      <c r="AQ304" s="49" t="str">
        <f t="shared" si="846"/>
        <v/>
      </c>
      <c r="AR304" s="50" t="str">
        <f t="shared" si="846"/>
        <v/>
      </c>
      <c r="AS304" s="50" t="str">
        <f t="shared" si="846"/>
        <v/>
      </c>
      <c r="AT304" s="50" t="str">
        <f t="shared" si="846"/>
        <v/>
      </c>
      <c r="AU304" s="50" t="str">
        <f t="shared" si="846"/>
        <v/>
      </c>
      <c r="AV304" s="50" t="str">
        <f t="shared" si="846"/>
        <v/>
      </c>
      <c r="AW304" s="50" t="str">
        <f t="shared" si="846"/>
        <v/>
      </c>
      <c r="AX304" s="51" t="str">
        <f t="shared" si="846"/>
        <v/>
      </c>
      <c r="AY304" s="49" t="str">
        <f t="shared" si="846"/>
        <v/>
      </c>
      <c r="AZ304" s="50" t="str">
        <f t="shared" si="846"/>
        <v/>
      </c>
      <c r="BA304" s="50" t="str">
        <f t="shared" si="846"/>
        <v/>
      </c>
      <c r="BB304" s="50" t="str">
        <f t="shared" si="846"/>
        <v/>
      </c>
      <c r="BC304" s="50" t="str">
        <f t="shared" si="846"/>
        <v/>
      </c>
      <c r="BD304" s="50" t="str">
        <f t="shared" si="846"/>
        <v/>
      </c>
      <c r="BE304" s="50" t="str">
        <f t="shared" si="846"/>
        <v/>
      </c>
      <c r="BF304" s="51" t="str">
        <f t="shared" si="846"/>
        <v/>
      </c>
      <c r="BG304" s="49" t="str">
        <f t="shared" si="846"/>
        <v/>
      </c>
      <c r="BH304" s="50" t="str">
        <f t="shared" si="846"/>
        <v/>
      </c>
      <c r="BI304" s="50" t="str">
        <f t="shared" si="846"/>
        <v/>
      </c>
      <c r="BJ304" s="50" t="str">
        <f t="shared" si="846"/>
        <v/>
      </c>
      <c r="BK304" s="50" t="str">
        <f t="shared" si="846"/>
        <v/>
      </c>
      <c r="BL304" s="50" t="str">
        <f t="shared" si="846"/>
        <v/>
      </c>
      <c r="BM304" s="50" t="str">
        <f t="shared" si="846"/>
        <v/>
      </c>
      <c r="BN304" s="51" t="str">
        <f t="shared" si="846"/>
        <v/>
      </c>
    </row>
    <row r="305" spans="1:66" ht="30.75" customHeight="1" thickBot="1" x14ac:dyDescent="0.3">
      <c r="A305" s="2104" t="s">
        <v>142</v>
      </c>
      <c r="B305" s="2105"/>
      <c r="C305" s="67" t="str">
        <f t="shared" ref="C305:BN305" si="847">IF(C292="","",IF(C303=0,MAX($C$123:$J$123)+1,C302/C303))</f>
        <v/>
      </c>
      <c r="D305" s="68">
        <f t="shared" si="847"/>
        <v>1</v>
      </c>
      <c r="E305" s="68">
        <f t="shared" si="847"/>
        <v>1</v>
      </c>
      <c r="F305" s="68" t="str">
        <f t="shared" si="847"/>
        <v/>
      </c>
      <c r="G305" s="68">
        <f t="shared" si="847"/>
        <v>1</v>
      </c>
      <c r="H305" s="68" t="str">
        <f t="shared" si="847"/>
        <v/>
      </c>
      <c r="I305" s="68" t="str">
        <f t="shared" si="847"/>
        <v/>
      </c>
      <c r="J305" s="69" t="str">
        <f t="shared" si="847"/>
        <v/>
      </c>
      <c r="K305" s="67" t="str">
        <f t="shared" si="847"/>
        <v/>
      </c>
      <c r="L305" s="68" t="str">
        <f t="shared" si="847"/>
        <v/>
      </c>
      <c r="M305" s="68" t="str">
        <f t="shared" si="847"/>
        <v/>
      </c>
      <c r="N305" s="68" t="str">
        <f t="shared" si="847"/>
        <v/>
      </c>
      <c r="O305" s="68" t="str">
        <f t="shared" si="847"/>
        <v/>
      </c>
      <c r="P305" s="68" t="str">
        <f t="shared" si="847"/>
        <v/>
      </c>
      <c r="Q305" s="68" t="str">
        <f t="shared" si="847"/>
        <v/>
      </c>
      <c r="R305" s="69" t="str">
        <f t="shared" si="847"/>
        <v/>
      </c>
      <c r="S305" s="67" t="str">
        <f t="shared" si="847"/>
        <v/>
      </c>
      <c r="T305" s="68" t="str">
        <f t="shared" si="847"/>
        <v/>
      </c>
      <c r="U305" s="68" t="str">
        <f t="shared" si="847"/>
        <v/>
      </c>
      <c r="V305" s="68" t="str">
        <f t="shared" si="847"/>
        <v/>
      </c>
      <c r="W305" s="68" t="str">
        <f t="shared" si="847"/>
        <v/>
      </c>
      <c r="X305" s="68" t="str">
        <f t="shared" si="847"/>
        <v/>
      </c>
      <c r="Y305" s="68" t="str">
        <f t="shared" si="847"/>
        <v/>
      </c>
      <c r="Z305" s="69" t="str">
        <f t="shared" si="847"/>
        <v/>
      </c>
      <c r="AA305" s="67" t="str">
        <f t="shared" si="847"/>
        <v/>
      </c>
      <c r="AB305" s="68" t="str">
        <f t="shared" si="847"/>
        <v/>
      </c>
      <c r="AC305" s="68" t="str">
        <f t="shared" si="847"/>
        <v/>
      </c>
      <c r="AD305" s="68">
        <f t="shared" si="847"/>
        <v>11</v>
      </c>
      <c r="AE305" s="68" t="str">
        <f t="shared" si="847"/>
        <v/>
      </c>
      <c r="AF305" s="68" t="str">
        <f t="shared" si="847"/>
        <v/>
      </c>
      <c r="AG305" s="68" t="str">
        <f t="shared" si="847"/>
        <v/>
      </c>
      <c r="AH305" s="69" t="str">
        <f t="shared" si="847"/>
        <v/>
      </c>
      <c r="AI305" s="67">
        <f t="shared" si="847"/>
        <v>11</v>
      </c>
      <c r="AJ305" s="68" t="str">
        <f t="shared" si="847"/>
        <v/>
      </c>
      <c r="AK305" s="68" t="str">
        <f t="shared" si="847"/>
        <v/>
      </c>
      <c r="AL305" s="68" t="str">
        <f t="shared" si="847"/>
        <v/>
      </c>
      <c r="AM305" s="68" t="str">
        <f t="shared" si="847"/>
        <v/>
      </c>
      <c r="AN305" s="68" t="str">
        <f t="shared" si="847"/>
        <v/>
      </c>
      <c r="AO305" s="68" t="str">
        <f t="shared" si="847"/>
        <v/>
      </c>
      <c r="AP305" s="69" t="str">
        <f t="shared" si="847"/>
        <v/>
      </c>
      <c r="AQ305" s="67" t="str">
        <f t="shared" si="847"/>
        <v/>
      </c>
      <c r="AR305" s="68" t="str">
        <f t="shared" si="847"/>
        <v/>
      </c>
      <c r="AS305" s="68" t="str">
        <f t="shared" si="847"/>
        <v/>
      </c>
      <c r="AT305" s="68" t="str">
        <f t="shared" si="847"/>
        <v/>
      </c>
      <c r="AU305" s="68" t="str">
        <f t="shared" si="847"/>
        <v/>
      </c>
      <c r="AV305" s="68" t="str">
        <f t="shared" si="847"/>
        <v/>
      </c>
      <c r="AW305" s="68" t="str">
        <f t="shared" si="847"/>
        <v/>
      </c>
      <c r="AX305" s="69" t="str">
        <f t="shared" si="847"/>
        <v/>
      </c>
      <c r="AY305" s="67" t="str">
        <f t="shared" si="847"/>
        <v/>
      </c>
      <c r="AZ305" s="68" t="str">
        <f t="shared" si="847"/>
        <v/>
      </c>
      <c r="BA305" s="68" t="str">
        <f t="shared" si="847"/>
        <v/>
      </c>
      <c r="BB305" s="68" t="str">
        <f t="shared" si="847"/>
        <v/>
      </c>
      <c r="BC305" s="68" t="str">
        <f t="shared" si="847"/>
        <v/>
      </c>
      <c r="BD305" s="68" t="str">
        <f t="shared" si="847"/>
        <v/>
      </c>
      <c r="BE305" s="68" t="str">
        <f t="shared" si="847"/>
        <v/>
      </c>
      <c r="BF305" s="69" t="str">
        <f t="shared" si="847"/>
        <v/>
      </c>
      <c r="BG305" s="67" t="str">
        <f t="shared" si="847"/>
        <v/>
      </c>
      <c r="BH305" s="68" t="str">
        <f t="shared" si="847"/>
        <v/>
      </c>
      <c r="BI305" s="68" t="str">
        <f t="shared" si="847"/>
        <v/>
      </c>
      <c r="BJ305" s="68" t="str">
        <f t="shared" si="847"/>
        <v/>
      </c>
      <c r="BK305" s="68" t="str">
        <f t="shared" si="847"/>
        <v/>
      </c>
      <c r="BL305" s="68" t="str">
        <f t="shared" si="847"/>
        <v/>
      </c>
      <c r="BM305" s="68" t="str">
        <f t="shared" si="847"/>
        <v/>
      </c>
      <c r="BN305" s="69" t="str">
        <f t="shared" si="847"/>
        <v/>
      </c>
    </row>
    <row r="306" spans="1:66" ht="15.75" x14ac:dyDescent="0.25">
      <c r="A306" s="2106" t="s">
        <v>37</v>
      </c>
      <c r="B306" s="2107"/>
      <c r="C306" s="975" t="str">
        <f t="shared" ref="C306:J306" si="848">IF(C292="","",RANK(C282,$C282:$J282,0))</f>
        <v/>
      </c>
      <c r="D306" s="976">
        <f t="shared" si="848"/>
        <v>1</v>
      </c>
      <c r="E306" s="976">
        <f t="shared" si="848"/>
        <v>1</v>
      </c>
      <c r="F306" s="976" t="str">
        <f t="shared" si="848"/>
        <v/>
      </c>
      <c r="G306" s="976">
        <f t="shared" si="848"/>
        <v>1</v>
      </c>
      <c r="H306" s="976" t="str">
        <f t="shared" si="848"/>
        <v/>
      </c>
      <c r="I306" s="976" t="str">
        <f t="shared" si="848"/>
        <v/>
      </c>
      <c r="J306" s="977" t="str">
        <f t="shared" si="848"/>
        <v/>
      </c>
      <c r="K306" s="975" t="str">
        <f t="shared" ref="K306:R306" si="849">IF(K292="","",RANK(C282,$C282:$J282,0))</f>
        <v/>
      </c>
      <c r="L306" s="976" t="str">
        <f t="shared" si="849"/>
        <v/>
      </c>
      <c r="M306" s="976" t="str">
        <f t="shared" si="849"/>
        <v/>
      </c>
      <c r="N306" s="976" t="str">
        <f t="shared" si="849"/>
        <v/>
      </c>
      <c r="O306" s="976" t="str">
        <f t="shared" si="849"/>
        <v/>
      </c>
      <c r="P306" s="976" t="str">
        <f t="shared" si="849"/>
        <v/>
      </c>
      <c r="Q306" s="976" t="str">
        <f t="shared" si="849"/>
        <v/>
      </c>
      <c r="R306" s="977" t="str">
        <f t="shared" si="849"/>
        <v/>
      </c>
      <c r="S306" s="975" t="str">
        <f t="shared" ref="S306:Z306" si="850">IF(S292="","",RANK(C282,$C282:$J282,0))</f>
        <v/>
      </c>
      <c r="T306" s="976" t="str">
        <f t="shared" si="850"/>
        <v/>
      </c>
      <c r="U306" s="976" t="str">
        <f t="shared" si="850"/>
        <v/>
      </c>
      <c r="V306" s="976" t="str">
        <f t="shared" si="850"/>
        <v/>
      </c>
      <c r="W306" s="976" t="str">
        <f t="shared" si="850"/>
        <v/>
      </c>
      <c r="X306" s="976" t="str">
        <f t="shared" si="850"/>
        <v/>
      </c>
      <c r="Y306" s="976" t="str">
        <f t="shared" si="850"/>
        <v/>
      </c>
      <c r="Z306" s="984" t="str">
        <f t="shared" si="850"/>
        <v/>
      </c>
      <c r="AA306" s="975" t="str">
        <f t="shared" ref="AA306:AH306" si="851">IF(AA292="","",RANK(C282,$C282:$J282,0))</f>
        <v/>
      </c>
      <c r="AB306" s="976" t="str">
        <f t="shared" si="851"/>
        <v/>
      </c>
      <c r="AC306" s="976" t="str">
        <f t="shared" si="851"/>
        <v/>
      </c>
      <c r="AD306" s="976">
        <f t="shared" si="851"/>
        <v>4</v>
      </c>
      <c r="AE306" s="976" t="str">
        <f t="shared" si="851"/>
        <v/>
      </c>
      <c r="AF306" s="976" t="str">
        <f t="shared" si="851"/>
        <v/>
      </c>
      <c r="AG306" s="976" t="str">
        <f t="shared" si="851"/>
        <v/>
      </c>
      <c r="AH306" s="977" t="str">
        <f t="shared" si="851"/>
        <v/>
      </c>
      <c r="AI306" s="975">
        <f t="shared" ref="AI306:AP306" si="852">IF(AI292="","",RANK(C282,$C282:$J282,0))</f>
        <v>5</v>
      </c>
      <c r="AJ306" s="976" t="str">
        <f t="shared" si="852"/>
        <v/>
      </c>
      <c r="AK306" s="976" t="str">
        <f t="shared" si="852"/>
        <v/>
      </c>
      <c r="AL306" s="976" t="str">
        <f t="shared" si="852"/>
        <v/>
      </c>
      <c r="AM306" s="976" t="str">
        <f t="shared" si="852"/>
        <v/>
      </c>
      <c r="AN306" s="976" t="str">
        <f t="shared" si="852"/>
        <v/>
      </c>
      <c r="AO306" s="976" t="str">
        <f t="shared" si="852"/>
        <v/>
      </c>
      <c r="AP306" s="977" t="str">
        <f t="shared" si="852"/>
        <v/>
      </c>
      <c r="AQ306" s="975" t="str">
        <f t="shared" ref="AQ306:AX306" si="853">IF(AQ292="","",RANK(C282,$C282:$J282,0))</f>
        <v/>
      </c>
      <c r="AR306" s="976" t="str">
        <f t="shared" si="853"/>
        <v/>
      </c>
      <c r="AS306" s="976" t="str">
        <f t="shared" si="853"/>
        <v/>
      </c>
      <c r="AT306" s="976" t="str">
        <f t="shared" si="853"/>
        <v/>
      </c>
      <c r="AU306" s="976" t="str">
        <f t="shared" si="853"/>
        <v/>
      </c>
      <c r="AV306" s="976" t="str">
        <f t="shared" si="853"/>
        <v/>
      </c>
      <c r="AW306" s="976" t="str">
        <f t="shared" si="853"/>
        <v/>
      </c>
      <c r="AX306" s="977" t="str">
        <f t="shared" si="853"/>
        <v/>
      </c>
      <c r="AY306" s="975" t="str">
        <f t="shared" ref="AY306:BF306" si="854">IF(AY292="","",RANK(C282,$C282:$J282,0))</f>
        <v/>
      </c>
      <c r="AZ306" s="976" t="str">
        <f t="shared" si="854"/>
        <v/>
      </c>
      <c r="BA306" s="976" t="str">
        <f t="shared" si="854"/>
        <v/>
      </c>
      <c r="BB306" s="976" t="str">
        <f t="shared" si="854"/>
        <v/>
      </c>
      <c r="BC306" s="976" t="str">
        <f t="shared" si="854"/>
        <v/>
      </c>
      <c r="BD306" s="976" t="str">
        <f t="shared" si="854"/>
        <v/>
      </c>
      <c r="BE306" s="976" t="str">
        <f t="shared" si="854"/>
        <v/>
      </c>
      <c r="BF306" s="977" t="str">
        <f t="shared" si="854"/>
        <v/>
      </c>
      <c r="BG306" s="975" t="str">
        <f t="shared" ref="BG306:BN306" si="855">IF(BG292="","",RANK(C282,$C282:$J282,0))</f>
        <v/>
      </c>
      <c r="BH306" s="976" t="str">
        <f t="shared" si="855"/>
        <v/>
      </c>
      <c r="BI306" s="976" t="str">
        <f t="shared" si="855"/>
        <v/>
      </c>
      <c r="BJ306" s="976" t="str">
        <f t="shared" si="855"/>
        <v/>
      </c>
      <c r="BK306" s="976" t="str">
        <f t="shared" si="855"/>
        <v/>
      </c>
      <c r="BL306" s="976" t="str">
        <f t="shared" si="855"/>
        <v/>
      </c>
      <c r="BM306" s="976" t="str">
        <f t="shared" si="855"/>
        <v/>
      </c>
      <c r="BN306" s="977" t="str">
        <f t="shared" si="855"/>
        <v/>
      </c>
    </row>
    <row r="307" spans="1:66" ht="15.75" x14ac:dyDescent="0.25">
      <c r="A307" s="2084" t="s">
        <v>38</v>
      </c>
      <c r="B307" s="2085"/>
      <c r="C307" s="978" t="str">
        <f t="shared" ref="C307:J307" si="856">IF(C292="","",RANK(C283,$C283:$J283,0))</f>
        <v/>
      </c>
      <c r="D307" s="979">
        <f t="shared" si="856"/>
        <v>1</v>
      </c>
      <c r="E307" s="979">
        <f t="shared" si="856"/>
        <v>1</v>
      </c>
      <c r="F307" s="979" t="str">
        <f t="shared" si="856"/>
        <v/>
      </c>
      <c r="G307" s="979">
        <f t="shared" si="856"/>
        <v>1</v>
      </c>
      <c r="H307" s="979" t="str">
        <f t="shared" si="856"/>
        <v/>
      </c>
      <c r="I307" s="979" t="str">
        <f t="shared" si="856"/>
        <v/>
      </c>
      <c r="J307" s="980" t="str">
        <f t="shared" si="856"/>
        <v/>
      </c>
      <c r="K307" s="978" t="str">
        <f t="shared" ref="K307:R307" si="857">IF(K292="","",RANK(C283,$C283:$J283,0))</f>
        <v/>
      </c>
      <c r="L307" s="979" t="str">
        <f t="shared" si="857"/>
        <v/>
      </c>
      <c r="M307" s="979" t="str">
        <f t="shared" si="857"/>
        <v/>
      </c>
      <c r="N307" s="979" t="str">
        <f t="shared" si="857"/>
        <v/>
      </c>
      <c r="O307" s="979" t="str">
        <f t="shared" si="857"/>
        <v/>
      </c>
      <c r="P307" s="979" t="str">
        <f t="shared" si="857"/>
        <v/>
      </c>
      <c r="Q307" s="979" t="str">
        <f t="shared" si="857"/>
        <v/>
      </c>
      <c r="R307" s="980" t="str">
        <f t="shared" si="857"/>
        <v/>
      </c>
      <c r="S307" s="978" t="str">
        <f t="shared" ref="S307:Z307" si="858">IF(S292="","",RANK(C283,$C283:$J283,0))</f>
        <v/>
      </c>
      <c r="T307" s="979" t="str">
        <f t="shared" si="858"/>
        <v/>
      </c>
      <c r="U307" s="979" t="str">
        <f t="shared" si="858"/>
        <v/>
      </c>
      <c r="V307" s="979" t="str">
        <f t="shared" si="858"/>
        <v/>
      </c>
      <c r="W307" s="979" t="str">
        <f t="shared" si="858"/>
        <v/>
      </c>
      <c r="X307" s="979" t="str">
        <f t="shared" si="858"/>
        <v/>
      </c>
      <c r="Y307" s="979" t="str">
        <f t="shared" si="858"/>
        <v/>
      </c>
      <c r="Z307" s="985" t="str">
        <f t="shared" si="858"/>
        <v/>
      </c>
      <c r="AA307" s="978" t="str">
        <f t="shared" ref="AA307:AH307" si="859">IF(AA292="","",RANK(C283,$C283:$J283,0))</f>
        <v/>
      </c>
      <c r="AB307" s="979" t="str">
        <f t="shared" si="859"/>
        <v/>
      </c>
      <c r="AC307" s="979" t="str">
        <f t="shared" si="859"/>
        <v/>
      </c>
      <c r="AD307" s="979">
        <f t="shared" si="859"/>
        <v>4</v>
      </c>
      <c r="AE307" s="979" t="str">
        <f t="shared" si="859"/>
        <v/>
      </c>
      <c r="AF307" s="979" t="str">
        <f t="shared" si="859"/>
        <v/>
      </c>
      <c r="AG307" s="979" t="str">
        <f t="shared" si="859"/>
        <v/>
      </c>
      <c r="AH307" s="980" t="str">
        <f t="shared" si="859"/>
        <v/>
      </c>
      <c r="AI307" s="978">
        <f t="shared" ref="AI307:AP307" si="860">IF(AI292="","",RANK(C283,$C283:$J283,0))</f>
        <v>5</v>
      </c>
      <c r="AJ307" s="979" t="str">
        <f t="shared" si="860"/>
        <v/>
      </c>
      <c r="AK307" s="979" t="str">
        <f t="shared" si="860"/>
        <v/>
      </c>
      <c r="AL307" s="979" t="str">
        <f t="shared" si="860"/>
        <v/>
      </c>
      <c r="AM307" s="979" t="str">
        <f t="shared" si="860"/>
        <v/>
      </c>
      <c r="AN307" s="979" t="str">
        <f t="shared" si="860"/>
        <v/>
      </c>
      <c r="AO307" s="979" t="str">
        <f t="shared" si="860"/>
        <v/>
      </c>
      <c r="AP307" s="980" t="str">
        <f t="shared" si="860"/>
        <v/>
      </c>
      <c r="AQ307" s="978" t="str">
        <f t="shared" ref="AQ307:AX307" si="861">IF(AQ292="","",RANK(C283,$C283:$J283,0))</f>
        <v/>
      </c>
      <c r="AR307" s="979" t="str">
        <f t="shared" si="861"/>
        <v/>
      </c>
      <c r="AS307" s="979" t="str">
        <f t="shared" si="861"/>
        <v/>
      </c>
      <c r="AT307" s="979" t="str">
        <f t="shared" si="861"/>
        <v/>
      </c>
      <c r="AU307" s="979" t="str">
        <f t="shared" si="861"/>
        <v/>
      </c>
      <c r="AV307" s="979" t="str">
        <f t="shared" si="861"/>
        <v/>
      </c>
      <c r="AW307" s="979" t="str">
        <f t="shared" si="861"/>
        <v/>
      </c>
      <c r="AX307" s="980" t="str">
        <f t="shared" si="861"/>
        <v/>
      </c>
      <c r="AY307" s="978" t="str">
        <f t="shared" ref="AY307:BF307" si="862">IF(AY292="","",RANK(C283,$C283:$J283,0))</f>
        <v/>
      </c>
      <c r="AZ307" s="979" t="str">
        <f t="shared" si="862"/>
        <v/>
      </c>
      <c r="BA307" s="979" t="str">
        <f t="shared" si="862"/>
        <v/>
      </c>
      <c r="BB307" s="979" t="str">
        <f t="shared" si="862"/>
        <v/>
      </c>
      <c r="BC307" s="979" t="str">
        <f t="shared" si="862"/>
        <v/>
      </c>
      <c r="BD307" s="979" t="str">
        <f t="shared" si="862"/>
        <v/>
      </c>
      <c r="BE307" s="979" t="str">
        <f t="shared" si="862"/>
        <v/>
      </c>
      <c r="BF307" s="980" t="str">
        <f t="shared" si="862"/>
        <v/>
      </c>
      <c r="BG307" s="978" t="str">
        <f t="shared" ref="BG307:BN307" si="863">IF(BG292="","",RANK(C283,$C283:$J283,0))</f>
        <v/>
      </c>
      <c r="BH307" s="979" t="str">
        <f t="shared" si="863"/>
        <v/>
      </c>
      <c r="BI307" s="979" t="str">
        <f t="shared" si="863"/>
        <v/>
      </c>
      <c r="BJ307" s="979" t="str">
        <f t="shared" si="863"/>
        <v/>
      </c>
      <c r="BK307" s="979" t="str">
        <f t="shared" si="863"/>
        <v/>
      </c>
      <c r="BL307" s="979" t="str">
        <f t="shared" si="863"/>
        <v/>
      </c>
      <c r="BM307" s="979" t="str">
        <f t="shared" si="863"/>
        <v/>
      </c>
      <c r="BN307" s="980" t="str">
        <f t="shared" si="863"/>
        <v/>
      </c>
    </row>
    <row r="308" spans="1:66" ht="15.75" x14ac:dyDescent="0.25">
      <c r="A308" s="2084" t="s">
        <v>39</v>
      </c>
      <c r="B308" s="2085"/>
      <c r="C308" s="978" t="str">
        <f t="shared" ref="C308:J308" si="864">IF(C292="","",RANK(C284,$C284:$J284,1))</f>
        <v/>
      </c>
      <c r="D308" s="979">
        <f t="shared" si="864"/>
        <v>1</v>
      </c>
      <c r="E308" s="979">
        <f t="shared" si="864"/>
        <v>2</v>
      </c>
      <c r="F308" s="979" t="str">
        <f t="shared" si="864"/>
        <v/>
      </c>
      <c r="G308" s="979">
        <f t="shared" si="864"/>
        <v>2</v>
      </c>
      <c r="H308" s="979" t="str">
        <f t="shared" si="864"/>
        <v/>
      </c>
      <c r="I308" s="979" t="str">
        <f t="shared" si="864"/>
        <v/>
      </c>
      <c r="J308" s="980" t="str">
        <f t="shared" si="864"/>
        <v/>
      </c>
      <c r="K308" s="978" t="str">
        <f t="shared" ref="K308:R308" si="865">IF(K292="","",RANK(C284,$C284:$J284,1))</f>
        <v/>
      </c>
      <c r="L308" s="979" t="str">
        <f t="shared" si="865"/>
        <v/>
      </c>
      <c r="M308" s="979" t="str">
        <f t="shared" si="865"/>
        <v/>
      </c>
      <c r="N308" s="979" t="str">
        <f t="shared" si="865"/>
        <v/>
      </c>
      <c r="O308" s="979" t="str">
        <f t="shared" si="865"/>
        <v/>
      </c>
      <c r="P308" s="979" t="str">
        <f t="shared" si="865"/>
        <v/>
      </c>
      <c r="Q308" s="979" t="str">
        <f t="shared" si="865"/>
        <v/>
      </c>
      <c r="R308" s="980" t="str">
        <f t="shared" si="865"/>
        <v/>
      </c>
      <c r="S308" s="978" t="str">
        <f t="shared" ref="S308:Z308" si="866">IF(S292="","",RANK(C284,$C284:$J284,1))</f>
        <v/>
      </c>
      <c r="T308" s="979" t="str">
        <f t="shared" si="866"/>
        <v/>
      </c>
      <c r="U308" s="979" t="str">
        <f t="shared" si="866"/>
        <v/>
      </c>
      <c r="V308" s="979" t="str">
        <f t="shared" si="866"/>
        <v/>
      </c>
      <c r="W308" s="979" t="str">
        <f t="shared" si="866"/>
        <v/>
      </c>
      <c r="X308" s="979" t="str">
        <f t="shared" si="866"/>
        <v/>
      </c>
      <c r="Y308" s="979" t="str">
        <f t="shared" si="866"/>
        <v/>
      </c>
      <c r="Z308" s="985" t="str">
        <f t="shared" si="866"/>
        <v/>
      </c>
      <c r="AA308" s="978" t="str">
        <f t="shared" ref="AA308:AH308" si="867">IF(AA292="","",RANK(C284,$C284:$J284,1))</f>
        <v/>
      </c>
      <c r="AB308" s="979" t="str">
        <f t="shared" si="867"/>
        <v/>
      </c>
      <c r="AC308" s="979" t="str">
        <f t="shared" si="867"/>
        <v/>
      </c>
      <c r="AD308" s="979">
        <f t="shared" si="867"/>
        <v>4</v>
      </c>
      <c r="AE308" s="979" t="str">
        <f t="shared" si="867"/>
        <v/>
      </c>
      <c r="AF308" s="979" t="str">
        <f t="shared" si="867"/>
        <v/>
      </c>
      <c r="AG308" s="979" t="str">
        <f t="shared" si="867"/>
        <v/>
      </c>
      <c r="AH308" s="980" t="str">
        <f t="shared" si="867"/>
        <v/>
      </c>
      <c r="AI308" s="978">
        <f t="shared" ref="AI308:AP308" si="868">IF(AI292="","",RANK(C284,$C284:$J284,1))</f>
        <v>5</v>
      </c>
      <c r="AJ308" s="979" t="str">
        <f t="shared" si="868"/>
        <v/>
      </c>
      <c r="AK308" s="979" t="str">
        <f t="shared" si="868"/>
        <v/>
      </c>
      <c r="AL308" s="979" t="str">
        <f t="shared" si="868"/>
        <v/>
      </c>
      <c r="AM308" s="979" t="str">
        <f t="shared" si="868"/>
        <v/>
      </c>
      <c r="AN308" s="979" t="str">
        <f t="shared" si="868"/>
        <v/>
      </c>
      <c r="AO308" s="979" t="str">
        <f t="shared" si="868"/>
        <v/>
      </c>
      <c r="AP308" s="980" t="str">
        <f t="shared" si="868"/>
        <v/>
      </c>
      <c r="AQ308" s="978" t="str">
        <f t="shared" ref="AQ308:AX308" si="869">IF(AQ292="","",RANK(C284,$C284:$J284,1))</f>
        <v/>
      </c>
      <c r="AR308" s="979" t="str">
        <f t="shared" si="869"/>
        <v/>
      </c>
      <c r="AS308" s="979" t="str">
        <f t="shared" si="869"/>
        <v/>
      </c>
      <c r="AT308" s="979" t="str">
        <f t="shared" si="869"/>
        <v/>
      </c>
      <c r="AU308" s="979" t="str">
        <f t="shared" si="869"/>
        <v/>
      </c>
      <c r="AV308" s="979" t="str">
        <f t="shared" si="869"/>
        <v/>
      </c>
      <c r="AW308" s="979" t="str">
        <f t="shared" si="869"/>
        <v/>
      </c>
      <c r="AX308" s="980" t="str">
        <f t="shared" si="869"/>
        <v/>
      </c>
      <c r="AY308" s="978" t="str">
        <f t="shared" ref="AY308:BF308" si="870">IF(AY292="","",RANK(C284,$C284:$J284,1))</f>
        <v/>
      </c>
      <c r="AZ308" s="979" t="str">
        <f t="shared" si="870"/>
        <v/>
      </c>
      <c r="BA308" s="979" t="str">
        <f t="shared" si="870"/>
        <v/>
      </c>
      <c r="BB308" s="979" t="str">
        <f t="shared" si="870"/>
        <v/>
      </c>
      <c r="BC308" s="979" t="str">
        <f t="shared" si="870"/>
        <v/>
      </c>
      <c r="BD308" s="979" t="str">
        <f t="shared" si="870"/>
        <v/>
      </c>
      <c r="BE308" s="979" t="str">
        <f t="shared" si="870"/>
        <v/>
      </c>
      <c r="BF308" s="980" t="str">
        <f t="shared" si="870"/>
        <v/>
      </c>
      <c r="BG308" s="978" t="str">
        <f t="shared" ref="BG308:BN308" si="871">IF(BG292="","",RANK(C284,$C284:$J284,1))</f>
        <v/>
      </c>
      <c r="BH308" s="979" t="str">
        <f t="shared" si="871"/>
        <v/>
      </c>
      <c r="BI308" s="979" t="str">
        <f t="shared" si="871"/>
        <v/>
      </c>
      <c r="BJ308" s="979" t="str">
        <f t="shared" si="871"/>
        <v/>
      </c>
      <c r="BK308" s="979" t="str">
        <f t="shared" si="871"/>
        <v/>
      </c>
      <c r="BL308" s="979" t="str">
        <f t="shared" si="871"/>
        <v/>
      </c>
      <c r="BM308" s="979" t="str">
        <f t="shared" si="871"/>
        <v/>
      </c>
      <c r="BN308" s="980" t="str">
        <f t="shared" si="871"/>
        <v/>
      </c>
    </row>
    <row r="309" spans="1:66" ht="15.75" x14ac:dyDescent="0.25">
      <c r="A309" s="2084" t="s">
        <v>32</v>
      </c>
      <c r="B309" s="2085"/>
      <c r="C309" s="978" t="str">
        <f t="shared" ref="C309:J309" si="872">IF(C292="","",RANK(C285,$C285:$J285,0))</f>
        <v/>
      </c>
      <c r="D309" s="979">
        <f t="shared" si="872"/>
        <v>1</v>
      </c>
      <c r="E309" s="979">
        <f t="shared" si="872"/>
        <v>2</v>
      </c>
      <c r="F309" s="979" t="str">
        <f t="shared" si="872"/>
        <v/>
      </c>
      <c r="G309" s="979">
        <f t="shared" si="872"/>
        <v>2</v>
      </c>
      <c r="H309" s="979" t="str">
        <f t="shared" si="872"/>
        <v/>
      </c>
      <c r="I309" s="979" t="str">
        <f t="shared" si="872"/>
        <v/>
      </c>
      <c r="J309" s="980" t="str">
        <f t="shared" si="872"/>
        <v/>
      </c>
      <c r="K309" s="978" t="str">
        <f t="shared" ref="K309:R309" si="873">IF(K292="","",RANK(C285,$C285:$J285,0))</f>
        <v/>
      </c>
      <c r="L309" s="979" t="str">
        <f t="shared" si="873"/>
        <v/>
      </c>
      <c r="M309" s="979" t="str">
        <f t="shared" si="873"/>
        <v/>
      </c>
      <c r="N309" s="979" t="str">
        <f t="shared" si="873"/>
        <v/>
      </c>
      <c r="O309" s="979" t="str">
        <f t="shared" si="873"/>
        <v/>
      </c>
      <c r="P309" s="979" t="str">
        <f t="shared" si="873"/>
        <v/>
      </c>
      <c r="Q309" s="979" t="str">
        <f t="shared" si="873"/>
        <v/>
      </c>
      <c r="R309" s="980" t="str">
        <f t="shared" si="873"/>
        <v/>
      </c>
      <c r="S309" s="978" t="str">
        <f t="shared" ref="S309:Z309" si="874">IF(S292="","",RANK(C285,$C285:$J285,0))</f>
        <v/>
      </c>
      <c r="T309" s="979" t="str">
        <f t="shared" si="874"/>
        <v/>
      </c>
      <c r="U309" s="979" t="str">
        <f t="shared" si="874"/>
        <v/>
      </c>
      <c r="V309" s="979" t="str">
        <f t="shared" si="874"/>
        <v/>
      </c>
      <c r="W309" s="979" t="str">
        <f t="shared" si="874"/>
        <v/>
      </c>
      <c r="X309" s="979" t="str">
        <f t="shared" si="874"/>
        <v/>
      </c>
      <c r="Y309" s="979" t="str">
        <f t="shared" si="874"/>
        <v/>
      </c>
      <c r="Z309" s="985" t="str">
        <f t="shared" si="874"/>
        <v/>
      </c>
      <c r="AA309" s="978" t="str">
        <f t="shared" ref="AA309:AH309" si="875">IF(AA292="","",RANK(C285,$C285:$J285,0))</f>
        <v/>
      </c>
      <c r="AB309" s="979" t="str">
        <f t="shared" si="875"/>
        <v/>
      </c>
      <c r="AC309" s="979" t="str">
        <f t="shared" si="875"/>
        <v/>
      </c>
      <c r="AD309" s="979">
        <f t="shared" si="875"/>
        <v>4</v>
      </c>
      <c r="AE309" s="979" t="str">
        <f t="shared" si="875"/>
        <v/>
      </c>
      <c r="AF309" s="979" t="str">
        <f t="shared" si="875"/>
        <v/>
      </c>
      <c r="AG309" s="979" t="str">
        <f t="shared" si="875"/>
        <v/>
      </c>
      <c r="AH309" s="980" t="str">
        <f t="shared" si="875"/>
        <v/>
      </c>
      <c r="AI309" s="978">
        <f t="shared" ref="AI309:AP309" si="876">IF(AI292="","",RANK(C285,$C285:$J285,0))</f>
        <v>5</v>
      </c>
      <c r="AJ309" s="979" t="str">
        <f t="shared" si="876"/>
        <v/>
      </c>
      <c r="AK309" s="979" t="str">
        <f t="shared" si="876"/>
        <v/>
      </c>
      <c r="AL309" s="979" t="str">
        <f t="shared" si="876"/>
        <v/>
      </c>
      <c r="AM309" s="979" t="str">
        <f t="shared" si="876"/>
        <v/>
      </c>
      <c r="AN309" s="979" t="str">
        <f t="shared" si="876"/>
        <v/>
      </c>
      <c r="AO309" s="979" t="str">
        <f t="shared" si="876"/>
        <v/>
      </c>
      <c r="AP309" s="980" t="str">
        <f t="shared" si="876"/>
        <v/>
      </c>
      <c r="AQ309" s="978" t="str">
        <f t="shared" ref="AQ309:AX309" si="877">IF(AQ292="","",RANK(C285,$C285:$J285,0))</f>
        <v/>
      </c>
      <c r="AR309" s="979" t="str">
        <f t="shared" si="877"/>
        <v/>
      </c>
      <c r="AS309" s="979" t="str">
        <f t="shared" si="877"/>
        <v/>
      </c>
      <c r="AT309" s="979" t="str">
        <f t="shared" si="877"/>
        <v/>
      </c>
      <c r="AU309" s="979" t="str">
        <f t="shared" si="877"/>
        <v/>
      </c>
      <c r="AV309" s="979" t="str">
        <f t="shared" si="877"/>
        <v/>
      </c>
      <c r="AW309" s="979" t="str">
        <f t="shared" si="877"/>
        <v/>
      </c>
      <c r="AX309" s="980" t="str">
        <f t="shared" si="877"/>
        <v/>
      </c>
      <c r="AY309" s="978" t="str">
        <f t="shared" ref="AY309:BF309" si="878">IF(AY292="","",RANK(C285,$C285:$J285,0))</f>
        <v/>
      </c>
      <c r="AZ309" s="979" t="str">
        <f t="shared" si="878"/>
        <v/>
      </c>
      <c r="BA309" s="979" t="str">
        <f t="shared" si="878"/>
        <v/>
      </c>
      <c r="BB309" s="979" t="str">
        <f t="shared" si="878"/>
        <v/>
      </c>
      <c r="BC309" s="979" t="str">
        <f t="shared" si="878"/>
        <v/>
      </c>
      <c r="BD309" s="979" t="str">
        <f t="shared" si="878"/>
        <v/>
      </c>
      <c r="BE309" s="979" t="str">
        <f t="shared" si="878"/>
        <v/>
      </c>
      <c r="BF309" s="980" t="str">
        <f t="shared" si="878"/>
        <v/>
      </c>
      <c r="BG309" s="978" t="str">
        <f t="shared" ref="BG309:BN309" si="879">IF(BG292="","",RANK(C285,$C285:$J285,0))</f>
        <v/>
      </c>
      <c r="BH309" s="979" t="str">
        <f t="shared" si="879"/>
        <v/>
      </c>
      <c r="BI309" s="979" t="str">
        <f t="shared" si="879"/>
        <v/>
      </c>
      <c r="BJ309" s="979" t="str">
        <f t="shared" si="879"/>
        <v/>
      </c>
      <c r="BK309" s="979" t="str">
        <f t="shared" si="879"/>
        <v/>
      </c>
      <c r="BL309" s="979" t="str">
        <f t="shared" si="879"/>
        <v/>
      </c>
      <c r="BM309" s="979" t="str">
        <f t="shared" si="879"/>
        <v/>
      </c>
      <c r="BN309" s="980" t="str">
        <f t="shared" si="879"/>
        <v/>
      </c>
    </row>
    <row r="310" spans="1:66" ht="16.5" thickBot="1" x14ac:dyDescent="0.3">
      <c r="A310" s="2086" t="s">
        <v>137</v>
      </c>
      <c r="B310" s="2087"/>
      <c r="C310" s="986" t="str">
        <f t="shared" ref="C310:J310" si="880">IF(C292="","",RANK(C286,$C286:$J286,0))</f>
        <v/>
      </c>
      <c r="D310" s="987">
        <f t="shared" si="880"/>
        <v>1</v>
      </c>
      <c r="E310" s="987">
        <f t="shared" si="880"/>
        <v>2</v>
      </c>
      <c r="F310" s="987" t="str">
        <f t="shared" si="880"/>
        <v/>
      </c>
      <c r="G310" s="987">
        <f t="shared" si="880"/>
        <v>2</v>
      </c>
      <c r="H310" s="987" t="str">
        <f t="shared" si="880"/>
        <v/>
      </c>
      <c r="I310" s="987" t="str">
        <f t="shared" si="880"/>
        <v/>
      </c>
      <c r="J310" s="988" t="str">
        <f t="shared" si="880"/>
        <v/>
      </c>
      <c r="K310" s="986" t="str">
        <f t="shared" ref="K310:R310" si="881">IF(K292="","",RANK(C286,$C286:$J286,0))</f>
        <v/>
      </c>
      <c r="L310" s="987" t="str">
        <f t="shared" si="881"/>
        <v/>
      </c>
      <c r="M310" s="987" t="str">
        <f t="shared" si="881"/>
        <v/>
      </c>
      <c r="N310" s="987" t="str">
        <f t="shared" si="881"/>
        <v/>
      </c>
      <c r="O310" s="987" t="str">
        <f t="shared" si="881"/>
        <v/>
      </c>
      <c r="P310" s="987" t="str">
        <f t="shared" si="881"/>
        <v/>
      </c>
      <c r="Q310" s="987" t="str">
        <f t="shared" si="881"/>
        <v/>
      </c>
      <c r="R310" s="988" t="str">
        <f t="shared" si="881"/>
        <v/>
      </c>
      <c r="S310" s="981" t="str">
        <f t="shared" ref="S310:Z310" si="882">IF(S292="","",RANK(C286,$C286:$J286,0))</f>
        <v/>
      </c>
      <c r="T310" s="982" t="str">
        <f t="shared" si="882"/>
        <v/>
      </c>
      <c r="U310" s="982" t="str">
        <f t="shared" si="882"/>
        <v/>
      </c>
      <c r="V310" s="982" t="str">
        <f t="shared" si="882"/>
        <v/>
      </c>
      <c r="W310" s="982" t="str">
        <f t="shared" si="882"/>
        <v/>
      </c>
      <c r="X310" s="982" t="str">
        <f t="shared" si="882"/>
        <v/>
      </c>
      <c r="Y310" s="982" t="str">
        <f t="shared" si="882"/>
        <v/>
      </c>
      <c r="Z310" s="989" t="str">
        <f t="shared" si="882"/>
        <v/>
      </c>
      <c r="AA310" s="981" t="str">
        <f t="shared" ref="AA310:AH310" si="883">IF(AA292="","",RANK(C286,$C286:$J286,0))</f>
        <v/>
      </c>
      <c r="AB310" s="982" t="str">
        <f t="shared" si="883"/>
        <v/>
      </c>
      <c r="AC310" s="982" t="str">
        <f t="shared" si="883"/>
        <v/>
      </c>
      <c r="AD310" s="982">
        <f t="shared" si="883"/>
        <v>4</v>
      </c>
      <c r="AE310" s="982" t="str">
        <f t="shared" si="883"/>
        <v/>
      </c>
      <c r="AF310" s="982" t="str">
        <f t="shared" si="883"/>
        <v/>
      </c>
      <c r="AG310" s="982" t="str">
        <f t="shared" si="883"/>
        <v/>
      </c>
      <c r="AH310" s="983" t="str">
        <f t="shared" si="883"/>
        <v/>
      </c>
      <c r="AI310" s="981">
        <f t="shared" ref="AI310:AP310" si="884">IF(AI292="","",RANK(C286,$C286:$J286,0))</f>
        <v>5</v>
      </c>
      <c r="AJ310" s="982" t="str">
        <f t="shared" si="884"/>
        <v/>
      </c>
      <c r="AK310" s="982" t="str">
        <f t="shared" si="884"/>
        <v/>
      </c>
      <c r="AL310" s="982" t="str">
        <f t="shared" si="884"/>
        <v/>
      </c>
      <c r="AM310" s="982" t="str">
        <f t="shared" si="884"/>
        <v/>
      </c>
      <c r="AN310" s="982" t="str">
        <f t="shared" si="884"/>
        <v/>
      </c>
      <c r="AO310" s="982" t="str">
        <f t="shared" si="884"/>
        <v/>
      </c>
      <c r="AP310" s="983" t="str">
        <f t="shared" si="884"/>
        <v/>
      </c>
      <c r="AQ310" s="981" t="str">
        <f t="shared" ref="AQ310:AX310" si="885">IF(AQ292="","",RANK(C286,$C286:$J286,0))</f>
        <v/>
      </c>
      <c r="AR310" s="982" t="str">
        <f t="shared" si="885"/>
        <v/>
      </c>
      <c r="AS310" s="982" t="str">
        <f t="shared" si="885"/>
        <v/>
      </c>
      <c r="AT310" s="982" t="str">
        <f t="shared" si="885"/>
        <v/>
      </c>
      <c r="AU310" s="982" t="str">
        <f t="shared" si="885"/>
        <v/>
      </c>
      <c r="AV310" s="982" t="str">
        <f t="shared" si="885"/>
        <v/>
      </c>
      <c r="AW310" s="982" t="str">
        <f t="shared" si="885"/>
        <v/>
      </c>
      <c r="AX310" s="983" t="str">
        <f t="shared" si="885"/>
        <v/>
      </c>
      <c r="AY310" s="981" t="str">
        <f t="shared" ref="AY310:BF310" si="886">IF(AY292="","",RANK(C286,$C286:$J286,0))</f>
        <v/>
      </c>
      <c r="AZ310" s="982" t="str">
        <f t="shared" si="886"/>
        <v/>
      </c>
      <c r="BA310" s="982" t="str">
        <f t="shared" si="886"/>
        <v/>
      </c>
      <c r="BB310" s="982" t="str">
        <f t="shared" si="886"/>
        <v/>
      </c>
      <c r="BC310" s="982" t="str">
        <f t="shared" si="886"/>
        <v/>
      </c>
      <c r="BD310" s="982" t="str">
        <f t="shared" si="886"/>
        <v/>
      </c>
      <c r="BE310" s="982" t="str">
        <f t="shared" si="886"/>
        <v/>
      </c>
      <c r="BF310" s="983" t="str">
        <f t="shared" si="886"/>
        <v/>
      </c>
      <c r="BG310" s="981" t="str">
        <f t="shared" ref="BG310:BN310" si="887">IF(BG292="","",RANK(C286,$C286:$J286,0))</f>
        <v/>
      </c>
      <c r="BH310" s="982" t="str">
        <f t="shared" si="887"/>
        <v/>
      </c>
      <c r="BI310" s="982" t="str">
        <f t="shared" si="887"/>
        <v/>
      </c>
      <c r="BJ310" s="982" t="str">
        <f t="shared" si="887"/>
        <v/>
      </c>
      <c r="BK310" s="982" t="str">
        <f t="shared" si="887"/>
        <v/>
      </c>
      <c r="BL310" s="982" t="str">
        <f t="shared" si="887"/>
        <v/>
      </c>
      <c r="BM310" s="982" t="str">
        <f t="shared" si="887"/>
        <v/>
      </c>
      <c r="BN310" s="983" t="str">
        <f t="shared" si="887"/>
        <v/>
      </c>
    </row>
    <row r="311" spans="1:66" ht="15.75" x14ac:dyDescent="0.25">
      <c r="A311" s="2088" t="s">
        <v>40</v>
      </c>
      <c r="B311" s="2089"/>
      <c r="C311" s="966" t="str">
        <f t="shared" ref="C311:J311" si="888">IF(C292="","",RANK(C301,$C301:$J301,0))</f>
        <v/>
      </c>
      <c r="D311" s="967">
        <f t="shared" si="888"/>
        <v>1</v>
      </c>
      <c r="E311" s="967">
        <f t="shared" si="888"/>
        <v>1</v>
      </c>
      <c r="F311" s="967" t="str">
        <f t="shared" si="888"/>
        <v/>
      </c>
      <c r="G311" s="967">
        <f t="shared" si="888"/>
        <v>1</v>
      </c>
      <c r="H311" s="967" t="str">
        <f t="shared" si="888"/>
        <v/>
      </c>
      <c r="I311" s="967" t="str">
        <f t="shared" si="888"/>
        <v/>
      </c>
      <c r="J311" s="968" t="str">
        <f t="shared" si="888"/>
        <v/>
      </c>
      <c r="K311" s="966" t="str">
        <f t="shared" ref="K311:R311" si="889">IF(K292="","",RANK(K301,$K301:$R301,0))</f>
        <v/>
      </c>
      <c r="L311" s="967" t="str">
        <f t="shared" si="889"/>
        <v/>
      </c>
      <c r="M311" s="967" t="str">
        <f t="shared" si="889"/>
        <v/>
      </c>
      <c r="N311" s="967" t="str">
        <f t="shared" si="889"/>
        <v/>
      </c>
      <c r="O311" s="967" t="str">
        <f t="shared" si="889"/>
        <v/>
      </c>
      <c r="P311" s="967" t="str">
        <f t="shared" si="889"/>
        <v/>
      </c>
      <c r="Q311" s="967" t="str">
        <f t="shared" si="889"/>
        <v/>
      </c>
      <c r="R311" s="968" t="str">
        <f t="shared" si="889"/>
        <v/>
      </c>
      <c r="S311" s="966" t="str">
        <f t="shared" ref="S311:Z311" si="890">IF(S292="","",RANK(S301,$S301:$Z301,0))</f>
        <v/>
      </c>
      <c r="T311" s="967" t="str">
        <f t="shared" si="890"/>
        <v/>
      </c>
      <c r="U311" s="967" t="str">
        <f t="shared" si="890"/>
        <v/>
      </c>
      <c r="V311" s="967" t="str">
        <f t="shared" si="890"/>
        <v/>
      </c>
      <c r="W311" s="967" t="str">
        <f t="shared" si="890"/>
        <v/>
      </c>
      <c r="X311" s="967" t="str">
        <f t="shared" si="890"/>
        <v/>
      </c>
      <c r="Y311" s="967" t="str">
        <f t="shared" si="890"/>
        <v/>
      </c>
      <c r="Z311" s="968" t="str">
        <f t="shared" si="890"/>
        <v/>
      </c>
      <c r="AA311" s="966" t="str">
        <f t="shared" ref="AA311:AH311" si="891">IF(AA292="","",RANK(AA301,$AA301:$AH301,0))</f>
        <v/>
      </c>
      <c r="AB311" s="967" t="str">
        <f t="shared" si="891"/>
        <v/>
      </c>
      <c r="AC311" s="967" t="str">
        <f t="shared" si="891"/>
        <v/>
      </c>
      <c r="AD311" s="967">
        <f t="shared" si="891"/>
        <v>1</v>
      </c>
      <c r="AE311" s="967" t="str">
        <f t="shared" si="891"/>
        <v/>
      </c>
      <c r="AF311" s="967" t="str">
        <f t="shared" si="891"/>
        <v/>
      </c>
      <c r="AG311" s="967" t="str">
        <f t="shared" si="891"/>
        <v/>
      </c>
      <c r="AH311" s="968" t="str">
        <f t="shared" si="891"/>
        <v/>
      </c>
      <c r="AI311" s="966">
        <f t="shared" ref="AI311:AP311" si="892">IF(AI292="","",RANK(AI301,$AI301:$AP301,0))</f>
        <v>1</v>
      </c>
      <c r="AJ311" s="967" t="str">
        <f t="shared" si="892"/>
        <v/>
      </c>
      <c r="AK311" s="967" t="str">
        <f t="shared" si="892"/>
        <v/>
      </c>
      <c r="AL311" s="967" t="str">
        <f t="shared" si="892"/>
        <v/>
      </c>
      <c r="AM311" s="967" t="str">
        <f t="shared" si="892"/>
        <v/>
      </c>
      <c r="AN311" s="967" t="str">
        <f t="shared" si="892"/>
        <v/>
      </c>
      <c r="AO311" s="967" t="str">
        <f t="shared" si="892"/>
        <v/>
      </c>
      <c r="AP311" s="968" t="str">
        <f t="shared" si="892"/>
        <v/>
      </c>
      <c r="AQ311" s="966" t="str">
        <f t="shared" ref="AQ311:AX311" si="893">IF(AQ292="","",RANK(AQ301,$AQ301:$AX301,0))</f>
        <v/>
      </c>
      <c r="AR311" s="967" t="str">
        <f t="shared" si="893"/>
        <v/>
      </c>
      <c r="AS311" s="967" t="str">
        <f t="shared" si="893"/>
        <v/>
      </c>
      <c r="AT311" s="967" t="str">
        <f t="shared" si="893"/>
        <v/>
      </c>
      <c r="AU311" s="967" t="str">
        <f t="shared" si="893"/>
        <v/>
      </c>
      <c r="AV311" s="967" t="str">
        <f t="shared" si="893"/>
        <v/>
      </c>
      <c r="AW311" s="967" t="str">
        <f t="shared" si="893"/>
        <v/>
      </c>
      <c r="AX311" s="968" t="str">
        <f t="shared" si="893"/>
        <v/>
      </c>
      <c r="AY311" s="966" t="str">
        <f t="shared" ref="AY311:BF311" si="894">IF(AY292="","",RANK(AY301,$AY301:$BF301,0))</f>
        <v/>
      </c>
      <c r="AZ311" s="967" t="str">
        <f t="shared" si="894"/>
        <v/>
      </c>
      <c r="BA311" s="967" t="str">
        <f t="shared" si="894"/>
        <v/>
      </c>
      <c r="BB311" s="967" t="str">
        <f t="shared" si="894"/>
        <v/>
      </c>
      <c r="BC311" s="967" t="str">
        <f t="shared" si="894"/>
        <v/>
      </c>
      <c r="BD311" s="967" t="str">
        <f t="shared" si="894"/>
        <v/>
      </c>
      <c r="BE311" s="967" t="str">
        <f t="shared" si="894"/>
        <v/>
      </c>
      <c r="BF311" s="968" t="str">
        <f t="shared" si="894"/>
        <v/>
      </c>
      <c r="BG311" s="966" t="str">
        <f t="shared" ref="BG311:BN311" si="895">IF(BG292="","",RANK(BG301,$BG301:$BN301,0))</f>
        <v/>
      </c>
      <c r="BH311" s="967" t="str">
        <f t="shared" si="895"/>
        <v/>
      </c>
      <c r="BI311" s="967" t="str">
        <f t="shared" si="895"/>
        <v/>
      </c>
      <c r="BJ311" s="967" t="str">
        <f t="shared" si="895"/>
        <v/>
      </c>
      <c r="BK311" s="967" t="str">
        <f t="shared" si="895"/>
        <v/>
      </c>
      <c r="BL311" s="967" t="str">
        <f t="shared" si="895"/>
        <v/>
      </c>
      <c r="BM311" s="967" t="str">
        <f t="shared" si="895"/>
        <v/>
      </c>
      <c r="BN311" s="968" t="str">
        <f t="shared" si="895"/>
        <v/>
      </c>
    </row>
    <row r="312" spans="1:66" ht="15.75" x14ac:dyDescent="0.25">
      <c r="A312" s="2090" t="s">
        <v>34</v>
      </c>
      <c r="B312" s="2091"/>
      <c r="C312" s="969" t="str">
        <f t="shared" ref="C312:J312" si="896">IF(C292="","",RANK(C302,$C302:$J302,0))</f>
        <v/>
      </c>
      <c r="D312" s="970">
        <f t="shared" si="896"/>
        <v>1</v>
      </c>
      <c r="E312" s="970">
        <f t="shared" si="896"/>
        <v>1</v>
      </c>
      <c r="F312" s="970" t="str">
        <f t="shared" si="896"/>
        <v/>
      </c>
      <c r="G312" s="970">
        <f t="shared" si="896"/>
        <v>1</v>
      </c>
      <c r="H312" s="970" t="str">
        <f t="shared" si="896"/>
        <v/>
      </c>
      <c r="I312" s="970" t="str">
        <f t="shared" si="896"/>
        <v/>
      </c>
      <c r="J312" s="971" t="str">
        <f t="shared" si="896"/>
        <v/>
      </c>
      <c r="K312" s="969" t="str">
        <f t="shared" ref="K312:R312" si="897">IF(K292="","",RANK(K302,$K302:$R302,0))</f>
        <v/>
      </c>
      <c r="L312" s="970" t="str">
        <f t="shared" si="897"/>
        <v/>
      </c>
      <c r="M312" s="970" t="str">
        <f t="shared" si="897"/>
        <v/>
      </c>
      <c r="N312" s="970" t="str">
        <f t="shared" si="897"/>
        <v/>
      </c>
      <c r="O312" s="970" t="str">
        <f t="shared" si="897"/>
        <v/>
      </c>
      <c r="P312" s="970" t="str">
        <f t="shared" si="897"/>
        <v/>
      </c>
      <c r="Q312" s="970" t="str">
        <f t="shared" si="897"/>
        <v/>
      </c>
      <c r="R312" s="971" t="str">
        <f t="shared" si="897"/>
        <v/>
      </c>
      <c r="S312" s="969" t="str">
        <f t="shared" ref="S312:Z312" si="898">IF(S292="","",RANK(S302,$S302:$Z302,0))</f>
        <v/>
      </c>
      <c r="T312" s="970" t="str">
        <f t="shared" si="898"/>
        <v/>
      </c>
      <c r="U312" s="970" t="str">
        <f t="shared" si="898"/>
        <v/>
      </c>
      <c r="V312" s="970" t="str">
        <f t="shared" si="898"/>
        <v/>
      </c>
      <c r="W312" s="970" t="str">
        <f t="shared" si="898"/>
        <v/>
      </c>
      <c r="X312" s="970" t="str">
        <f t="shared" si="898"/>
        <v/>
      </c>
      <c r="Y312" s="970" t="str">
        <f t="shared" si="898"/>
        <v/>
      </c>
      <c r="Z312" s="971" t="str">
        <f t="shared" si="898"/>
        <v/>
      </c>
      <c r="AA312" s="969" t="str">
        <f t="shared" ref="AA312:AH312" si="899">IF(AA292="","",RANK(AA302,$AA302:$AH302,0))</f>
        <v/>
      </c>
      <c r="AB312" s="970" t="str">
        <f t="shared" si="899"/>
        <v/>
      </c>
      <c r="AC312" s="970" t="str">
        <f t="shared" si="899"/>
        <v/>
      </c>
      <c r="AD312" s="970">
        <f t="shared" si="899"/>
        <v>1</v>
      </c>
      <c r="AE312" s="970" t="str">
        <f t="shared" si="899"/>
        <v/>
      </c>
      <c r="AF312" s="970" t="str">
        <f t="shared" si="899"/>
        <v/>
      </c>
      <c r="AG312" s="970" t="str">
        <f t="shared" si="899"/>
        <v/>
      </c>
      <c r="AH312" s="971" t="str">
        <f t="shared" si="899"/>
        <v/>
      </c>
      <c r="AI312" s="969">
        <f t="shared" ref="AI312:AP312" si="900">IF(AI292="","",RANK(AI302,$AI302:$AP302,0))</f>
        <v>1</v>
      </c>
      <c r="AJ312" s="970" t="str">
        <f t="shared" si="900"/>
        <v/>
      </c>
      <c r="AK312" s="970" t="str">
        <f t="shared" si="900"/>
        <v/>
      </c>
      <c r="AL312" s="970" t="str">
        <f t="shared" si="900"/>
        <v/>
      </c>
      <c r="AM312" s="970" t="str">
        <f t="shared" si="900"/>
        <v/>
      </c>
      <c r="AN312" s="970" t="str">
        <f t="shared" si="900"/>
        <v/>
      </c>
      <c r="AO312" s="970" t="str">
        <f t="shared" si="900"/>
        <v/>
      </c>
      <c r="AP312" s="971" t="str">
        <f t="shared" si="900"/>
        <v/>
      </c>
      <c r="AQ312" s="969" t="str">
        <f t="shared" ref="AQ312:AX312" si="901">IF(AQ292="","",RANK(AQ302,$AQ302:$AX302,0))</f>
        <v/>
      </c>
      <c r="AR312" s="970" t="str">
        <f t="shared" si="901"/>
        <v/>
      </c>
      <c r="AS312" s="970" t="str">
        <f t="shared" si="901"/>
        <v/>
      </c>
      <c r="AT312" s="970" t="str">
        <f t="shared" si="901"/>
        <v/>
      </c>
      <c r="AU312" s="970" t="str">
        <f t="shared" si="901"/>
        <v/>
      </c>
      <c r="AV312" s="970" t="str">
        <f t="shared" si="901"/>
        <v/>
      </c>
      <c r="AW312" s="970" t="str">
        <f t="shared" si="901"/>
        <v/>
      </c>
      <c r="AX312" s="971" t="str">
        <f t="shared" si="901"/>
        <v/>
      </c>
      <c r="AY312" s="969" t="str">
        <f t="shared" ref="AY312:BF312" si="902">IF(AY292="","",RANK(AY302,$AY302:$BF302,0))</f>
        <v/>
      </c>
      <c r="AZ312" s="970" t="str">
        <f t="shared" si="902"/>
        <v/>
      </c>
      <c r="BA312" s="970" t="str">
        <f t="shared" si="902"/>
        <v/>
      </c>
      <c r="BB312" s="970" t="str">
        <f t="shared" si="902"/>
        <v/>
      </c>
      <c r="BC312" s="970" t="str">
        <f t="shared" si="902"/>
        <v/>
      </c>
      <c r="BD312" s="970" t="str">
        <f t="shared" si="902"/>
        <v/>
      </c>
      <c r="BE312" s="970" t="str">
        <f t="shared" si="902"/>
        <v/>
      </c>
      <c r="BF312" s="971" t="str">
        <f t="shared" si="902"/>
        <v/>
      </c>
      <c r="BG312" s="969" t="str">
        <f t="shared" ref="BG312:BN312" si="903">IF(BG292="","",RANK(BG302,$BG302:$BN302,0))</f>
        <v/>
      </c>
      <c r="BH312" s="970" t="str">
        <f t="shared" si="903"/>
        <v/>
      </c>
      <c r="BI312" s="970" t="str">
        <f t="shared" si="903"/>
        <v/>
      </c>
      <c r="BJ312" s="970" t="str">
        <f t="shared" si="903"/>
        <v/>
      </c>
      <c r="BK312" s="970" t="str">
        <f t="shared" si="903"/>
        <v/>
      </c>
      <c r="BL312" s="970" t="str">
        <f t="shared" si="903"/>
        <v/>
      </c>
      <c r="BM312" s="970" t="str">
        <f t="shared" si="903"/>
        <v/>
      </c>
      <c r="BN312" s="971" t="str">
        <f t="shared" si="903"/>
        <v/>
      </c>
    </row>
    <row r="313" spans="1:66" ht="15.75" x14ac:dyDescent="0.25">
      <c r="A313" s="2090" t="s">
        <v>35</v>
      </c>
      <c r="B313" s="2091"/>
      <c r="C313" s="969" t="str">
        <f t="shared" ref="C313:J313" si="904">IF(C292="","",RANK(C303,$C303:$J303,1))</f>
        <v/>
      </c>
      <c r="D313" s="970">
        <f t="shared" si="904"/>
        <v>6</v>
      </c>
      <c r="E313" s="970">
        <f t="shared" si="904"/>
        <v>6</v>
      </c>
      <c r="F313" s="970" t="str">
        <f t="shared" si="904"/>
        <v/>
      </c>
      <c r="G313" s="970">
        <f t="shared" si="904"/>
        <v>6</v>
      </c>
      <c r="H313" s="970" t="str">
        <f t="shared" si="904"/>
        <v/>
      </c>
      <c r="I313" s="970" t="str">
        <f t="shared" si="904"/>
        <v/>
      </c>
      <c r="J313" s="971" t="str">
        <f t="shared" si="904"/>
        <v/>
      </c>
      <c r="K313" s="969" t="str">
        <f t="shared" ref="K313:R313" si="905">IF(K292="","",RANK(K303,$K303:$R303,1))</f>
        <v/>
      </c>
      <c r="L313" s="970" t="str">
        <f t="shared" si="905"/>
        <v/>
      </c>
      <c r="M313" s="970" t="str">
        <f t="shared" si="905"/>
        <v/>
      </c>
      <c r="N313" s="970" t="str">
        <f t="shared" si="905"/>
        <v/>
      </c>
      <c r="O313" s="970" t="str">
        <f t="shared" si="905"/>
        <v/>
      </c>
      <c r="P313" s="970" t="str">
        <f t="shared" si="905"/>
        <v/>
      </c>
      <c r="Q313" s="970" t="str">
        <f t="shared" si="905"/>
        <v/>
      </c>
      <c r="R313" s="971" t="str">
        <f t="shared" si="905"/>
        <v/>
      </c>
      <c r="S313" s="969" t="str">
        <f t="shared" ref="S313:Z313" si="906">IF(S292="","",RANK(S303,$S303:$Z303,1))</f>
        <v/>
      </c>
      <c r="T313" s="970" t="str">
        <f t="shared" si="906"/>
        <v/>
      </c>
      <c r="U313" s="970" t="str">
        <f t="shared" si="906"/>
        <v/>
      </c>
      <c r="V313" s="970" t="str">
        <f t="shared" si="906"/>
        <v/>
      </c>
      <c r="W313" s="970" t="str">
        <f t="shared" si="906"/>
        <v/>
      </c>
      <c r="X313" s="970" t="str">
        <f t="shared" si="906"/>
        <v/>
      </c>
      <c r="Y313" s="970" t="str">
        <f t="shared" si="906"/>
        <v/>
      </c>
      <c r="Z313" s="971" t="str">
        <f t="shared" si="906"/>
        <v/>
      </c>
      <c r="AA313" s="969" t="str">
        <f t="shared" ref="AA313:AH313" si="907">IF(AA292="","",RANK(AA303,$AA303:$AH303,1))</f>
        <v/>
      </c>
      <c r="AB313" s="970" t="str">
        <f t="shared" si="907"/>
        <v/>
      </c>
      <c r="AC313" s="970" t="str">
        <f t="shared" si="907"/>
        <v/>
      </c>
      <c r="AD313" s="970">
        <f t="shared" si="907"/>
        <v>1</v>
      </c>
      <c r="AE313" s="970" t="str">
        <f t="shared" si="907"/>
        <v/>
      </c>
      <c r="AF313" s="970" t="str">
        <f t="shared" si="907"/>
        <v/>
      </c>
      <c r="AG313" s="970" t="str">
        <f t="shared" si="907"/>
        <v/>
      </c>
      <c r="AH313" s="971" t="str">
        <f t="shared" si="907"/>
        <v/>
      </c>
      <c r="AI313" s="969">
        <f t="shared" ref="AI313:AP313" si="908">IF(AI292="","",RANK(AI303,$AI303:$AP303,1))</f>
        <v>1</v>
      </c>
      <c r="AJ313" s="970" t="str">
        <f t="shared" si="908"/>
        <v/>
      </c>
      <c r="AK313" s="970" t="str">
        <f t="shared" si="908"/>
        <v/>
      </c>
      <c r="AL313" s="970" t="str">
        <f t="shared" si="908"/>
        <v/>
      </c>
      <c r="AM313" s="970" t="str">
        <f t="shared" si="908"/>
        <v/>
      </c>
      <c r="AN313" s="970" t="str">
        <f t="shared" si="908"/>
        <v/>
      </c>
      <c r="AO313" s="970" t="str">
        <f t="shared" si="908"/>
        <v/>
      </c>
      <c r="AP313" s="971" t="str">
        <f t="shared" si="908"/>
        <v/>
      </c>
      <c r="AQ313" s="969" t="str">
        <f t="shared" ref="AQ313:AX313" si="909">IF(AQ292="","",RANK(AQ303,$AQ303:$AX303,1))</f>
        <v/>
      </c>
      <c r="AR313" s="970" t="str">
        <f t="shared" si="909"/>
        <v/>
      </c>
      <c r="AS313" s="970" t="str">
        <f t="shared" si="909"/>
        <v/>
      </c>
      <c r="AT313" s="970" t="str">
        <f t="shared" si="909"/>
        <v/>
      </c>
      <c r="AU313" s="970" t="str">
        <f t="shared" si="909"/>
        <v/>
      </c>
      <c r="AV313" s="970" t="str">
        <f t="shared" si="909"/>
        <v/>
      </c>
      <c r="AW313" s="970" t="str">
        <f t="shared" si="909"/>
        <v/>
      </c>
      <c r="AX313" s="971" t="str">
        <f t="shared" si="909"/>
        <v/>
      </c>
      <c r="AY313" s="969" t="str">
        <f t="shared" ref="AY313:BF313" si="910">IF(AY292="","",RANK(AY303,$AY303:$BF303,1))</f>
        <v/>
      </c>
      <c r="AZ313" s="970" t="str">
        <f t="shared" si="910"/>
        <v/>
      </c>
      <c r="BA313" s="970" t="str">
        <f t="shared" si="910"/>
        <v/>
      </c>
      <c r="BB313" s="970" t="str">
        <f t="shared" si="910"/>
        <v/>
      </c>
      <c r="BC313" s="970" t="str">
        <f t="shared" si="910"/>
        <v/>
      </c>
      <c r="BD313" s="970" t="str">
        <f t="shared" si="910"/>
        <v/>
      </c>
      <c r="BE313" s="970" t="str">
        <f t="shared" si="910"/>
        <v/>
      </c>
      <c r="BF313" s="971" t="str">
        <f t="shared" si="910"/>
        <v/>
      </c>
      <c r="BG313" s="969" t="str">
        <f t="shared" ref="BG313:BN313" si="911">IF(BG292="","",RANK(BG303,$BG303:$BN303,1))</f>
        <v/>
      </c>
      <c r="BH313" s="970" t="str">
        <f t="shared" si="911"/>
        <v/>
      </c>
      <c r="BI313" s="970" t="str">
        <f t="shared" si="911"/>
        <v/>
      </c>
      <c r="BJ313" s="970" t="str">
        <f t="shared" si="911"/>
        <v/>
      </c>
      <c r="BK313" s="970" t="str">
        <f t="shared" si="911"/>
        <v/>
      </c>
      <c r="BL313" s="970" t="str">
        <f t="shared" si="911"/>
        <v/>
      </c>
      <c r="BM313" s="970" t="str">
        <f t="shared" si="911"/>
        <v/>
      </c>
      <c r="BN313" s="971" t="str">
        <f t="shared" si="911"/>
        <v/>
      </c>
    </row>
    <row r="314" spans="1:66" ht="15.75" x14ac:dyDescent="0.25">
      <c r="A314" s="2090" t="s">
        <v>36</v>
      </c>
      <c r="B314" s="2091"/>
      <c r="C314" s="969" t="str">
        <f t="shared" ref="C314:J314" si="912">IF(C292="","",RANK(C304,$C304:$J304,0))</f>
        <v/>
      </c>
      <c r="D314" s="970">
        <f t="shared" si="912"/>
        <v>1</v>
      </c>
      <c r="E314" s="970">
        <f t="shared" si="912"/>
        <v>1</v>
      </c>
      <c r="F314" s="970" t="str">
        <f t="shared" si="912"/>
        <v/>
      </c>
      <c r="G314" s="970">
        <f t="shared" si="912"/>
        <v>1</v>
      </c>
      <c r="H314" s="970" t="str">
        <f t="shared" si="912"/>
        <v/>
      </c>
      <c r="I314" s="970" t="str">
        <f t="shared" si="912"/>
        <v/>
      </c>
      <c r="J314" s="971" t="str">
        <f t="shared" si="912"/>
        <v/>
      </c>
      <c r="K314" s="969" t="str">
        <f t="shared" ref="K314:R314" si="913">IF(K292="","",RANK(K304,$K304:$R304,0))</f>
        <v/>
      </c>
      <c r="L314" s="970" t="str">
        <f t="shared" si="913"/>
        <v/>
      </c>
      <c r="M314" s="970" t="str">
        <f t="shared" si="913"/>
        <v/>
      </c>
      <c r="N314" s="970" t="str">
        <f t="shared" si="913"/>
        <v/>
      </c>
      <c r="O314" s="970" t="str">
        <f t="shared" si="913"/>
        <v/>
      </c>
      <c r="P314" s="970" t="str">
        <f t="shared" si="913"/>
        <v/>
      </c>
      <c r="Q314" s="970" t="str">
        <f t="shared" si="913"/>
        <v/>
      </c>
      <c r="R314" s="971" t="str">
        <f t="shared" si="913"/>
        <v/>
      </c>
      <c r="S314" s="969" t="str">
        <f t="shared" ref="S314:Z314" si="914">IF(S292="","",RANK(S304,$S304:$Z304,0))</f>
        <v/>
      </c>
      <c r="T314" s="970" t="str">
        <f t="shared" si="914"/>
        <v/>
      </c>
      <c r="U314" s="970" t="str">
        <f t="shared" si="914"/>
        <v/>
      </c>
      <c r="V314" s="970" t="str">
        <f t="shared" si="914"/>
        <v/>
      </c>
      <c r="W314" s="970" t="str">
        <f t="shared" si="914"/>
        <v/>
      </c>
      <c r="X314" s="970" t="str">
        <f t="shared" si="914"/>
        <v/>
      </c>
      <c r="Y314" s="970" t="str">
        <f t="shared" si="914"/>
        <v/>
      </c>
      <c r="Z314" s="971" t="str">
        <f t="shared" si="914"/>
        <v/>
      </c>
      <c r="AA314" s="969" t="str">
        <f t="shared" ref="AA314:AH314" si="915">IF(AA292="","",RANK(AA304,$AA304:$AH304,0))</f>
        <v/>
      </c>
      <c r="AB314" s="970" t="str">
        <f t="shared" si="915"/>
        <v/>
      </c>
      <c r="AC314" s="970" t="str">
        <f t="shared" si="915"/>
        <v/>
      </c>
      <c r="AD314" s="970">
        <f t="shared" si="915"/>
        <v>1</v>
      </c>
      <c r="AE314" s="970" t="str">
        <f t="shared" si="915"/>
        <v/>
      </c>
      <c r="AF314" s="970" t="str">
        <f t="shared" si="915"/>
        <v/>
      </c>
      <c r="AG314" s="970" t="str">
        <f t="shared" si="915"/>
        <v/>
      </c>
      <c r="AH314" s="971" t="str">
        <f t="shared" si="915"/>
        <v/>
      </c>
      <c r="AI314" s="969">
        <f t="shared" ref="AI314:AP314" si="916">IF(AI292="","",RANK(AI304,$AI304:$AP304,0))</f>
        <v>1</v>
      </c>
      <c r="AJ314" s="970" t="str">
        <f t="shared" si="916"/>
        <v/>
      </c>
      <c r="AK314" s="970" t="str">
        <f t="shared" si="916"/>
        <v/>
      </c>
      <c r="AL314" s="970" t="str">
        <f t="shared" si="916"/>
        <v/>
      </c>
      <c r="AM314" s="970" t="str">
        <f t="shared" si="916"/>
        <v/>
      </c>
      <c r="AN314" s="970" t="str">
        <f t="shared" si="916"/>
        <v/>
      </c>
      <c r="AO314" s="970" t="str">
        <f t="shared" si="916"/>
        <v/>
      </c>
      <c r="AP314" s="971" t="str">
        <f t="shared" si="916"/>
        <v/>
      </c>
      <c r="AQ314" s="969" t="str">
        <f t="shared" ref="AQ314:AX314" si="917">IF(AQ292="","",RANK(AQ304,$AQ304:$AX304,0))</f>
        <v/>
      </c>
      <c r="AR314" s="970" t="str">
        <f t="shared" si="917"/>
        <v/>
      </c>
      <c r="AS314" s="970" t="str">
        <f t="shared" si="917"/>
        <v/>
      </c>
      <c r="AT314" s="970" t="str">
        <f t="shared" si="917"/>
        <v/>
      </c>
      <c r="AU314" s="970" t="str">
        <f t="shared" si="917"/>
        <v/>
      </c>
      <c r="AV314" s="970" t="str">
        <f t="shared" si="917"/>
        <v/>
      </c>
      <c r="AW314" s="970" t="str">
        <f t="shared" si="917"/>
        <v/>
      </c>
      <c r="AX314" s="971" t="str">
        <f t="shared" si="917"/>
        <v/>
      </c>
      <c r="AY314" s="969" t="str">
        <f t="shared" ref="AY314:BF314" si="918">IF(AY292="","",RANK(AY304,$AY304:$BF304,0))</f>
        <v/>
      </c>
      <c r="AZ314" s="970" t="str">
        <f t="shared" si="918"/>
        <v/>
      </c>
      <c r="BA314" s="970" t="str">
        <f t="shared" si="918"/>
        <v/>
      </c>
      <c r="BB314" s="970" t="str">
        <f t="shared" si="918"/>
        <v/>
      </c>
      <c r="BC314" s="970" t="str">
        <f t="shared" si="918"/>
        <v/>
      </c>
      <c r="BD314" s="970" t="str">
        <f t="shared" si="918"/>
        <v/>
      </c>
      <c r="BE314" s="970" t="str">
        <f t="shared" si="918"/>
        <v/>
      </c>
      <c r="BF314" s="971" t="str">
        <f t="shared" si="918"/>
        <v/>
      </c>
      <c r="BG314" s="969" t="str">
        <f t="shared" ref="BG314:BN314" si="919">IF(BG292="","",RANK(BG304,$BG304:$BN304,0))</f>
        <v/>
      </c>
      <c r="BH314" s="970" t="str">
        <f t="shared" si="919"/>
        <v/>
      </c>
      <c r="BI314" s="970" t="str">
        <f t="shared" si="919"/>
        <v/>
      </c>
      <c r="BJ314" s="970" t="str">
        <f t="shared" si="919"/>
        <v/>
      </c>
      <c r="BK314" s="970" t="str">
        <f t="shared" si="919"/>
        <v/>
      </c>
      <c r="BL314" s="970" t="str">
        <f t="shared" si="919"/>
        <v/>
      </c>
      <c r="BM314" s="970" t="str">
        <f t="shared" si="919"/>
        <v/>
      </c>
      <c r="BN314" s="971" t="str">
        <f t="shared" si="919"/>
        <v/>
      </c>
    </row>
    <row r="315" spans="1:66" ht="16.5" thickBot="1" x14ac:dyDescent="0.3">
      <c r="A315" s="2092" t="s">
        <v>136</v>
      </c>
      <c r="B315" s="2093"/>
      <c r="C315" s="972" t="str">
        <f t="shared" ref="C315:J315" si="920">IF(C292="","",RANK(C305,$C305:$J305,0))</f>
        <v/>
      </c>
      <c r="D315" s="973">
        <f t="shared" si="920"/>
        <v>1</v>
      </c>
      <c r="E315" s="973">
        <f t="shared" si="920"/>
        <v>1</v>
      </c>
      <c r="F315" s="973" t="str">
        <f t="shared" si="920"/>
        <v/>
      </c>
      <c r="G315" s="973">
        <f t="shared" si="920"/>
        <v>1</v>
      </c>
      <c r="H315" s="973" t="str">
        <f t="shared" si="920"/>
        <v/>
      </c>
      <c r="I315" s="973" t="str">
        <f t="shared" si="920"/>
        <v/>
      </c>
      <c r="J315" s="974" t="str">
        <f t="shared" si="920"/>
        <v/>
      </c>
      <c r="K315" s="972" t="str">
        <f t="shared" ref="K315:R315" si="921">IF(K292="","",RANK(K305,$K305:$R305,0))</f>
        <v/>
      </c>
      <c r="L315" s="973" t="str">
        <f t="shared" si="921"/>
        <v/>
      </c>
      <c r="M315" s="973" t="str">
        <f t="shared" si="921"/>
        <v/>
      </c>
      <c r="N315" s="973" t="str">
        <f t="shared" si="921"/>
        <v/>
      </c>
      <c r="O315" s="973" t="str">
        <f t="shared" si="921"/>
        <v/>
      </c>
      <c r="P315" s="973" t="str">
        <f t="shared" si="921"/>
        <v/>
      </c>
      <c r="Q315" s="973" t="str">
        <f t="shared" si="921"/>
        <v/>
      </c>
      <c r="R315" s="974" t="str">
        <f t="shared" si="921"/>
        <v/>
      </c>
      <c r="S315" s="972" t="str">
        <f t="shared" ref="S315:Z315" si="922">IF(S292="","",RANK(S305,$S305:$Z305,0))</f>
        <v/>
      </c>
      <c r="T315" s="973" t="str">
        <f t="shared" si="922"/>
        <v/>
      </c>
      <c r="U315" s="973" t="str">
        <f t="shared" si="922"/>
        <v/>
      </c>
      <c r="V315" s="973" t="str">
        <f t="shared" si="922"/>
        <v/>
      </c>
      <c r="W315" s="973" t="str">
        <f t="shared" si="922"/>
        <v/>
      </c>
      <c r="X315" s="973" t="str">
        <f t="shared" si="922"/>
        <v/>
      </c>
      <c r="Y315" s="973" t="str">
        <f t="shared" si="922"/>
        <v/>
      </c>
      <c r="Z315" s="974" t="str">
        <f t="shared" si="922"/>
        <v/>
      </c>
      <c r="AA315" s="972" t="str">
        <f t="shared" ref="AA315:AH315" si="923">IF(AA292="","",RANK(AA305,$AA305:$AH305,0))</f>
        <v/>
      </c>
      <c r="AB315" s="973" t="str">
        <f t="shared" si="923"/>
        <v/>
      </c>
      <c r="AC315" s="973" t="str">
        <f t="shared" si="923"/>
        <v/>
      </c>
      <c r="AD315" s="973">
        <f t="shared" si="923"/>
        <v>1</v>
      </c>
      <c r="AE315" s="973" t="str">
        <f t="shared" si="923"/>
        <v/>
      </c>
      <c r="AF315" s="973" t="str">
        <f t="shared" si="923"/>
        <v/>
      </c>
      <c r="AG315" s="973" t="str">
        <f t="shared" si="923"/>
        <v/>
      </c>
      <c r="AH315" s="974" t="str">
        <f t="shared" si="923"/>
        <v/>
      </c>
      <c r="AI315" s="972">
        <f t="shared" ref="AI315:AP315" si="924">IF(AI292="","",RANK(AI305,$AI305:$AP305,0))</f>
        <v>1</v>
      </c>
      <c r="AJ315" s="973" t="str">
        <f t="shared" si="924"/>
        <v/>
      </c>
      <c r="AK315" s="973" t="str">
        <f t="shared" si="924"/>
        <v/>
      </c>
      <c r="AL315" s="973" t="str">
        <f t="shared" si="924"/>
        <v/>
      </c>
      <c r="AM315" s="973" t="str">
        <f t="shared" si="924"/>
        <v/>
      </c>
      <c r="AN315" s="973" t="str">
        <f t="shared" si="924"/>
        <v/>
      </c>
      <c r="AO315" s="973" t="str">
        <f t="shared" si="924"/>
        <v/>
      </c>
      <c r="AP315" s="974" t="str">
        <f t="shared" si="924"/>
        <v/>
      </c>
      <c r="AQ315" s="972" t="str">
        <f t="shared" ref="AQ315:AX315" si="925">IF(AQ292="","",RANK(AQ305,$AQ305:$AX305,0))</f>
        <v/>
      </c>
      <c r="AR315" s="973" t="str">
        <f t="shared" si="925"/>
        <v/>
      </c>
      <c r="AS315" s="973" t="str">
        <f t="shared" si="925"/>
        <v/>
      </c>
      <c r="AT315" s="973" t="str">
        <f t="shared" si="925"/>
        <v/>
      </c>
      <c r="AU315" s="973" t="str">
        <f t="shared" si="925"/>
        <v/>
      </c>
      <c r="AV315" s="973" t="str">
        <f t="shared" si="925"/>
        <v/>
      </c>
      <c r="AW315" s="973" t="str">
        <f t="shared" si="925"/>
        <v/>
      </c>
      <c r="AX315" s="974" t="str">
        <f t="shared" si="925"/>
        <v/>
      </c>
      <c r="AY315" s="972" t="str">
        <f t="shared" ref="AY315:BF315" si="926">IF(AY292="","",RANK(AY305,$AY305:$BF305,0))</f>
        <v/>
      </c>
      <c r="AZ315" s="973" t="str">
        <f t="shared" si="926"/>
        <v/>
      </c>
      <c r="BA315" s="973" t="str">
        <f t="shared" si="926"/>
        <v/>
      </c>
      <c r="BB315" s="973" t="str">
        <f t="shared" si="926"/>
        <v/>
      </c>
      <c r="BC315" s="973" t="str">
        <f t="shared" si="926"/>
        <v/>
      </c>
      <c r="BD315" s="973" t="str">
        <f t="shared" si="926"/>
        <v/>
      </c>
      <c r="BE315" s="973" t="str">
        <f t="shared" si="926"/>
        <v/>
      </c>
      <c r="BF315" s="974" t="str">
        <f t="shared" si="926"/>
        <v/>
      </c>
      <c r="BG315" s="972" t="str">
        <f t="shared" ref="BG315:BN315" si="927">IF(BG292="","",RANK(BG305,$BG305:$BN305,0))</f>
        <v/>
      </c>
      <c r="BH315" s="973" t="str">
        <f t="shared" si="927"/>
        <v/>
      </c>
      <c r="BI315" s="973" t="str">
        <f t="shared" si="927"/>
        <v/>
      </c>
      <c r="BJ315" s="973" t="str">
        <f t="shared" si="927"/>
        <v/>
      </c>
      <c r="BK315" s="973" t="str">
        <f t="shared" si="927"/>
        <v/>
      </c>
      <c r="BL315" s="973" t="str">
        <f t="shared" si="927"/>
        <v/>
      </c>
      <c r="BM315" s="973" t="str">
        <f t="shared" si="927"/>
        <v/>
      </c>
      <c r="BN315" s="974" t="str">
        <f t="shared" si="927"/>
        <v/>
      </c>
    </row>
    <row r="316" spans="1:66" s="20" customFormat="1" ht="88.5" customHeight="1" thickBot="1" x14ac:dyDescent="0.25">
      <c r="A316" s="2094" t="s">
        <v>33</v>
      </c>
      <c r="B316" s="2095"/>
      <c r="C316" s="55" t="str">
        <f>IF(C292="","",(C306*'pravidla turnaje'!$C$9)+(C307*'pravidla turnaje'!$C$10)+(C308*'pravidla turnaje'!$C$11)+(C309*'pravidla turnaje'!$C$12)+(C310*'pravidla turnaje'!$C$13)+(C311*'pravidla turnaje'!$C$14)+(C312*'pravidla turnaje'!$C$15)+(C313*'pravidla turnaje'!$C$16)+(C314*'pravidla turnaje'!$C$17)+(C315*'pravidla turnaje'!$C$18)+'rozstřely-skore'!C318)</f>
        <v/>
      </c>
      <c r="D316" s="56">
        <f>IF(D292="","",(D306*'pravidla turnaje'!$C$9)+(D307*'pravidla turnaje'!$C$10)+(D308*'pravidla turnaje'!$C$11)+(D309*'pravidla turnaje'!$C$12)+(D310*'pravidla turnaje'!$C$13)+(D311*'pravidla turnaje'!$C$14)+(D312*'pravidla turnaje'!$C$15)+(D313*'pravidla turnaje'!$C$16)+(D314*'pravidla turnaje'!$C$17)+(D315*'pravidla turnaje'!$C$18)+'rozstřely-skore'!D318)</f>
        <v>11110000</v>
      </c>
      <c r="E316" s="56">
        <f>IF(E292="","",(E306*'pravidla turnaje'!$C$9)+(E307*'pravidla turnaje'!$C$10)+(E308*'pravidla turnaje'!$C$11)+(E309*'pravidla turnaje'!$C$12)+(E310*'pravidla turnaje'!$C$13)+(E311*'pravidla turnaje'!$C$14)+(E312*'pravidla turnaje'!$C$15)+(E313*'pravidla turnaje'!$C$16)+(E314*'pravidla turnaje'!$C$17)+(E315*'pravidla turnaje'!$C$18)+'rozstřely-skore'!E318)</f>
        <v>11120000</v>
      </c>
      <c r="F316" s="56" t="str">
        <f>IF(F292="","",(F306*'pravidla turnaje'!$C$9)+(F307*'pravidla turnaje'!$C$10)+(F308*'pravidla turnaje'!$C$11)+(F309*'pravidla turnaje'!$C$12)+(F310*'pravidla turnaje'!$C$13)+(F311*'pravidla turnaje'!$C$14)+(F312*'pravidla turnaje'!$C$15)+(F313*'pravidla turnaje'!$C$16)+(F314*'pravidla turnaje'!$C$17)+(F315*'pravidla turnaje'!$C$18)+'rozstřely-skore'!F318)</f>
        <v/>
      </c>
      <c r="G316" s="56">
        <f>IF(G292="","",(G306*'pravidla turnaje'!$C$9)+(G307*'pravidla turnaje'!$C$10)+(G308*'pravidla turnaje'!$C$11)+(G309*'pravidla turnaje'!$C$12)+(G310*'pravidla turnaje'!$C$13)+(G311*'pravidla turnaje'!$C$14)+(G312*'pravidla turnaje'!$C$15)+(G313*'pravidla turnaje'!$C$16)+(G314*'pravidla turnaje'!$C$17)+(G315*'pravidla turnaje'!$C$18)+'rozstřely-skore'!G318)</f>
        <v>11120000</v>
      </c>
      <c r="H316" s="56" t="str">
        <f>IF(H292="","",(H306*'pravidla turnaje'!$C$9)+(H307*'pravidla turnaje'!$C$10)+(H308*'pravidla turnaje'!$C$11)+(H309*'pravidla turnaje'!$C$12)+(H310*'pravidla turnaje'!$C$13)+(H311*'pravidla turnaje'!$C$14)+(H312*'pravidla turnaje'!$C$15)+(H313*'pravidla turnaje'!$C$16)+(H314*'pravidla turnaje'!$C$17)+(H315*'pravidla turnaje'!$C$18)+'rozstřely-skore'!H318)</f>
        <v/>
      </c>
      <c r="I316" s="56" t="str">
        <f>IF(I292="","",(I306*'pravidla turnaje'!$C$9)+(I307*'pravidla turnaje'!$C$10)+(I308*'pravidla turnaje'!$C$11)+(I309*'pravidla turnaje'!$C$12)+(I310*'pravidla turnaje'!$C$13)+(I311*'pravidla turnaje'!$C$14)+(I312*'pravidla turnaje'!$C$15)+(I313*'pravidla turnaje'!$C$16)+(I314*'pravidla turnaje'!$C$17)+(I315*'pravidla turnaje'!$C$18)+'rozstřely-skore'!I318)</f>
        <v/>
      </c>
      <c r="J316" s="57" t="str">
        <f>IF(J292="","",(J306*'pravidla turnaje'!$C$9)+(J307*'pravidla turnaje'!$C$10)+(J308*'pravidla turnaje'!$C$11)+(J309*'pravidla turnaje'!$C$12)+(J310*'pravidla turnaje'!$C$13)+(J311*'pravidla turnaje'!$C$14)+(J312*'pravidla turnaje'!$C$15)+(J313*'pravidla turnaje'!$C$16)+(J314*'pravidla turnaje'!$C$17)+(J315*'pravidla turnaje'!$C$18)+'rozstřely-skore'!J318)</f>
        <v/>
      </c>
      <c r="K316" s="55" t="str">
        <f>IF(K292="","",(K306*'pravidla turnaje'!$C$9)+(K307*'pravidla turnaje'!$C$10)+(K308*'pravidla turnaje'!$C$11)+(K309*'pravidla turnaje'!$C$12)+(K310*'pravidla turnaje'!$C$13)+(K311*'pravidla turnaje'!$C$14)+(K312*'pravidla turnaje'!$C$15)+(K313*'pravidla turnaje'!$C$16)+(K314*'pravidla turnaje'!$C$17)+(K315*'pravidla turnaje'!$C$18)+'rozstřely-skore'!K318)</f>
        <v/>
      </c>
      <c r="L316" s="56" t="str">
        <f>IF(L292="","",(L306*'pravidla turnaje'!$C$9)+(L307*'pravidla turnaje'!$C$10)+(L308*'pravidla turnaje'!$C$11)+(L309*'pravidla turnaje'!$C$12)+(L310*'pravidla turnaje'!$C$13)+(L311*'pravidla turnaje'!$C$14)+(L312*'pravidla turnaje'!$C$15)+(L313*'pravidla turnaje'!$C$16)+(L314*'pravidla turnaje'!$C$17)+(L315*'pravidla turnaje'!$C$18)+'rozstřely-skore'!L318)</f>
        <v/>
      </c>
      <c r="M316" s="56" t="str">
        <f>IF(M292="","",(M306*'pravidla turnaje'!$C$9)+(M307*'pravidla turnaje'!$C$10)+(M308*'pravidla turnaje'!$C$11)+(M309*'pravidla turnaje'!$C$12)+(M310*'pravidla turnaje'!$C$13)+(M311*'pravidla turnaje'!$C$14)+(M312*'pravidla turnaje'!$C$15)+(M313*'pravidla turnaje'!$C$16)+(M314*'pravidla turnaje'!$C$17)+(M315*'pravidla turnaje'!$C$18)+'rozstřely-skore'!M318)</f>
        <v/>
      </c>
      <c r="N316" s="56" t="str">
        <f>IF(N292="","",(N306*'pravidla turnaje'!$C$9)+(N307*'pravidla turnaje'!$C$10)+(N308*'pravidla turnaje'!$C$11)+(N309*'pravidla turnaje'!$C$12)+(N310*'pravidla turnaje'!$C$13)+(N311*'pravidla turnaje'!$C$14)+(N312*'pravidla turnaje'!$C$15)+(N313*'pravidla turnaje'!$C$16)+(N314*'pravidla turnaje'!$C$17)+(N315*'pravidla turnaje'!$C$18)+'rozstřely-skore'!N318)</f>
        <v/>
      </c>
      <c r="O316" s="56" t="str">
        <f>IF(O292="","",(O306*'pravidla turnaje'!$C$9)+(O307*'pravidla turnaje'!$C$10)+(O308*'pravidla turnaje'!$C$11)+(O309*'pravidla turnaje'!$C$12)+(O310*'pravidla turnaje'!$C$13)+(O311*'pravidla turnaje'!$C$14)+(O312*'pravidla turnaje'!$C$15)+(O313*'pravidla turnaje'!$C$16)+(O314*'pravidla turnaje'!$C$17)+(O315*'pravidla turnaje'!$C$18)+'rozstřely-skore'!O318)</f>
        <v/>
      </c>
      <c r="P316" s="56" t="str">
        <f>IF(P292="","",(P306*'pravidla turnaje'!$C$9)+(P307*'pravidla turnaje'!$C$10)+(P308*'pravidla turnaje'!$C$11)+(P309*'pravidla turnaje'!$C$12)+(P310*'pravidla turnaje'!$C$13)+(P311*'pravidla turnaje'!$C$14)+(P312*'pravidla turnaje'!$C$15)+(P313*'pravidla turnaje'!$C$16)+(P314*'pravidla turnaje'!$C$17)+(P315*'pravidla turnaje'!$C$18)+'rozstřely-skore'!P318)</f>
        <v/>
      </c>
      <c r="Q316" s="56" t="str">
        <f>IF(Q292="","",(Q306*'pravidla turnaje'!$C$9)+(Q307*'pravidla turnaje'!$C$10)+(Q308*'pravidla turnaje'!$C$11)+(Q309*'pravidla turnaje'!$C$12)+(Q310*'pravidla turnaje'!$C$13)+(Q311*'pravidla turnaje'!$C$14)+(Q312*'pravidla turnaje'!$C$15)+(Q313*'pravidla turnaje'!$C$16)+(Q314*'pravidla turnaje'!$C$17)+(Q315*'pravidla turnaje'!$C$18)+'rozstřely-skore'!Q318)</f>
        <v/>
      </c>
      <c r="R316" s="57" t="str">
        <f>IF(R292="","",(R306*'pravidla turnaje'!$C$9)+(R307*'pravidla turnaje'!$C$10)+(R308*'pravidla turnaje'!$C$11)+(R309*'pravidla turnaje'!$C$12)+(R310*'pravidla turnaje'!$C$13)+(R311*'pravidla turnaje'!$C$14)+(R312*'pravidla turnaje'!$C$15)+(R313*'pravidla turnaje'!$C$16)+(R314*'pravidla turnaje'!$C$17)+(R315*'pravidla turnaje'!$C$18)+'rozstřely-skore'!R318)</f>
        <v/>
      </c>
      <c r="S316" s="55" t="str">
        <f>IF(S292="","",(S306*'pravidla turnaje'!$C$9)+(S307*'pravidla turnaje'!$C$10)+(S308*'pravidla turnaje'!$C$11)+(S309*'pravidla turnaje'!$C$12)+(S310*'pravidla turnaje'!$C$13)+(S311*'pravidla turnaje'!$C$14)+(S312*'pravidla turnaje'!$C$15)+(S313*'pravidla turnaje'!$C$16)+(S314*'pravidla turnaje'!$C$17)+(S315*'pravidla turnaje'!$C$18)+'rozstřely-skore'!S318)</f>
        <v/>
      </c>
      <c r="T316" s="56" t="str">
        <f>IF(T292="","",(T306*'pravidla turnaje'!$C$9)+(T307*'pravidla turnaje'!$C$10)+(T308*'pravidla turnaje'!$C$11)+(T309*'pravidla turnaje'!$C$12)+(T310*'pravidla turnaje'!$C$13)+(T311*'pravidla turnaje'!$C$14)+(T312*'pravidla turnaje'!$C$15)+(T313*'pravidla turnaje'!$C$16)+(T314*'pravidla turnaje'!$C$17)+(T315*'pravidla turnaje'!$C$18)+'rozstřely-skore'!T318)</f>
        <v/>
      </c>
      <c r="U316" s="56" t="str">
        <f>IF(U292="","",(U306*'pravidla turnaje'!$C$9)+(U307*'pravidla turnaje'!$C$10)+(U308*'pravidla turnaje'!$C$11)+(U309*'pravidla turnaje'!$C$12)+(U310*'pravidla turnaje'!$C$13)+(U311*'pravidla turnaje'!$C$14)+(U312*'pravidla turnaje'!$C$15)+(U313*'pravidla turnaje'!$C$16)+(U314*'pravidla turnaje'!$C$17)+(U315*'pravidla turnaje'!$C$18)+'rozstřely-skore'!U318)</f>
        <v/>
      </c>
      <c r="V316" s="56" t="str">
        <f>IF(V292="","",(V306*'pravidla turnaje'!$C$9)+(V307*'pravidla turnaje'!$C$10)+(V308*'pravidla turnaje'!$C$11)+(V309*'pravidla turnaje'!$C$12)+(V310*'pravidla turnaje'!$C$13)+(V311*'pravidla turnaje'!$C$14)+(V312*'pravidla turnaje'!$C$15)+(V313*'pravidla turnaje'!$C$16)+(V314*'pravidla turnaje'!$C$17)+(V315*'pravidla turnaje'!$C$18)+'rozstřely-skore'!V318)</f>
        <v/>
      </c>
      <c r="W316" s="56" t="str">
        <f>IF(W292="","",(W306*'pravidla turnaje'!$C$9)+(W307*'pravidla turnaje'!$C$10)+(W308*'pravidla turnaje'!$C$11)+(W309*'pravidla turnaje'!$C$12)+(W310*'pravidla turnaje'!$C$13)+(W311*'pravidla turnaje'!$C$14)+(W312*'pravidla turnaje'!$C$15)+(W313*'pravidla turnaje'!$C$16)+(W314*'pravidla turnaje'!$C$17)+(W315*'pravidla turnaje'!$C$18)+'rozstřely-skore'!W318)</f>
        <v/>
      </c>
      <c r="X316" s="56" t="str">
        <f>IF(X292="","",(X306*'pravidla turnaje'!$C$9)+(X307*'pravidla turnaje'!$C$10)+(X308*'pravidla turnaje'!$C$11)+(X309*'pravidla turnaje'!$C$12)+(X310*'pravidla turnaje'!$C$13)+(X311*'pravidla turnaje'!$C$14)+(X312*'pravidla turnaje'!$C$15)+(X313*'pravidla turnaje'!$C$16)+(X314*'pravidla turnaje'!$C$17)+(X315*'pravidla turnaje'!$C$18)+'rozstřely-skore'!X318)</f>
        <v/>
      </c>
      <c r="Y316" s="56" t="str">
        <f>IF(Y292="","",(Y306*'pravidla turnaje'!$C$9)+(Y307*'pravidla turnaje'!$C$10)+(Y308*'pravidla turnaje'!$C$11)+(Y309*'pravidla turnaje'!$C$12)+(Y310*'pravidla turnaje'!$C$13)+(Y311*'pravidla turnaje'!$C$14)+(Y312*'pravidla turnaje'!$C$15)+(Y313*'pravidla turnaje'!$C$16)+(Y314*'pravidla turnaje'!$C$17)+(Y315*'pravidla turnaje'!$C$18)+'rozstřely-skore'!Y318)</f>
        <v/>
      </c>
      <c r="Z316" s="57" t="str">
        <f>IF(Z292="","",(Z306*'pravidla turnaje'!$C$9)+(Z307*'pravidla turnaje'!$C$10)+(Z308*'pravidla turnaje'!$C$11)+(Z309*'pravidla turnaje'!$C$12)+(Z310*'pravidla turnaje'!$C$13)+(Z311*'pravidla turnaje'!$C$14)+(Z312*'pravidla turnaje'!$C$15)+(Z313*'pravidla turnaje'!$C$16)+(Z314*'pravidla turnaje'!$C$17)+(Z315*'pravidla turnaje'!$C$18)+'rozstřely-skore'!Z318)</f>
        <v/>
      </c>
      <c r="AA316" s="55" t="str">
        <f>IF(AA292="","",(AA306*'pravidla turnaje'!$C$9)+(AA307*'pravidla turnaje'!$C$10)+(AA308*'pravidla turnaje'!$C$11)+(AA309*'pravidla turnaje'!$C$12)+(AA310*'pravidla turnaje'!$C$13)+(AA311*'pravidla turnaje'!$C$14)+(AA312*'pravidla turnaje'!$C$15)+(AA313*'pravidla turnaje'!$C$16)+(AA314*'pravidla turnaje'!$C$17)+(AA315*'pravidla turnaje'!$C$18)+'rozstřely-skore'!AA318)</f>
        <v/>
      </c>
      <c r="AB316" s="56" t="str">
        <f>IF(AB292="","",(AB306*'pravidla turnaje'!$C$9)+(AB307*'pravidla turnaje'!$C$10)+(AB308*'pravidla turnaje'!$C$11)+(AB309*'pravidla turnaje'!$C$12)+(AB310*'pravidla turnaje'!$C$13)+(AB311*'pravidla turnaje'!$C$14)+(AB312*'pravidla turnaje'!$C$15)+(AB313*'pravidla turnaje'!$C$16)+(AB314*'pravidla turnaje'!$C$17)+(AB315*'pravidla turnaje'!$C$18)+'rozstřely-skore'!AB318)</f>
        <v/>
      </c>
      <c r="AC316" s="56" t="str">
        <f>IF(AC292="","",(AC306*'pravidla turnaje'!$C$9)+(AC307*'pravidla turnaje'!$C$10)+(AC308*'pravidla turnaje'!$C$11)+(AC309*'pravidla turnaje'!$C$12)+(AC310*'pravidla turnaje'!$C$13)+(AC311*'pravidla turnaje'!$C$14)+(AC312*'pravidla turnaje'!$C$15)+(AC313*'pravidla turnaje'!$C$16)+(AC314*'pravidla turnaje'!$C$17)+(AC315*'pravidla turnaje'!$C$18)+'rozstřely-skore'!AC318)</f>
        <v/>
      </c>
      <c r="AD316" s="56">
        <f>IF(AD292="","",(AD306*'pravidla turnaje'!$C$9)+(AD307*'pravidla turnaje'!$C$10)+(AD308*'pravidla turnaje'!$C$11)+(AD309*'pravidla turnaje'!$C$12)+(AD310*'pravidla turnaje'!$C$13)+(AD311*'pravidla turnaje'!$C$14)+(AD312*'pravidla turnaje'!$C$15)+(AD313*'pravidla turnaje'!$C$16)+(AD314*'pravidla turnaje'!$C$17)+(AD315*'pravidla turnaje'!$C$18)+'rozstřely-skore'!AD318)</f>
        <v>41140000</v>
      </c>
      <c r="AE316" s="56" t="str">
        <f>IF(AE292="","",(AE306*'pravidla turnaje'!$C$9)+(AE307*'pravidla turnaje'!$C$10)+(AE308*'pravidla turnaje'!$C$11)+(AE309*'pravidla turnaje'!$C$12)+(AE310*'pravidla turnaje'!$C$13)+(AE311*'pravidla turnaje'!$C$14)+(AE312*'pravidla turnaje'!$C$15)+(AE313*'pravidla turnaje'!$C$16)+(AE314*'pravidla turnaje'!$C$17)+(AE315*'pravidla turnaje'!$C$18)+'rozstřely-skore'!AE318)</f>
        <v/>
      </c>
      <c r="AF316" s="56" t="str">
        <f>IF(AF292="","",(AF306*'pravidla turnaje'!$C$9)+(AF307*'pravidla turnaje'!$C$10)+(AF308*'pravidla turnaje'!$C$11)+(AF309*'pravidla turnaje'!$C$12)+(AF310*'pravidla turnaje'!$C$13)+(AF311*'pravidla turnaje'!$C$14)+(AF312*'pravidla turnaje'!$C$15)+(AF313*'pravidla turnaje'!$C$16)+(AF314*'pravidla turnaje'!$C$17)+(AF315*'pravidla turnaje'!$C$18)+'rozstřely-skore'!AF318)</f>
        <v/>
      </c>
      <c r="AG316" s="56" t="str">
        <f>IF(AG292="","",(AG306*'pravidla turnaje'!$C$9)+(AG307*'pravidla turnaje'!$C$10)+(AG308*'pravidla turnaje'!$C$11)+(AG309*'pravidla turnaje'!$C$12)+(AG310*'pravidla turnaje'!$C$13)+(AG311*'pravidla turnaje'!$C$14)+(AG312*'pravidla turnaje'!$C$15)+(AG313*'pravidla turnaje'!$C$16)+(AG314*'pravidla turnaje'!$C$17)+(AG315*'pravidla turnaje'!$C$18)+'rozstřely-skore'!AG318)</f>
        <v/>
      </c>
      <c r="AH316" s="57" t="str">
        <f>IF(AH292="","",(AH306*'pravidla turnaje'!$C$9)+(AH307*'pravidla turnaje'!$C$10)+(AH308*'pravidla turnaje'!$C$11)+(AH309*'pravidla turnaje'!$C$12)+(AH310*'pravidla turnaje'!$C$13)+(AH311*'pravidla turnaje'!$C$14)+(AH312*'pravidla turnaje'!$C$15)+(AH313*'pravidla turnaje'!$C$16)+(AH314*'pravidla turnaje'!$C$17)+(AH315*'pravidla turnaje'!$C$18)+'rozstřely-skore'!AH318)</f>
        <v/>
      </c>
      <c r="AI316" s="55">
        <f>IF(AI292="","",(AI306*'pravidla turnaje'!$C$9)+(AI307*'pravidla turnaje'!$C$10)+(AI308*'pravidla turnaje'!$C$11)+(AI309*'pravidla turnaje'!$C$12)+(AI310*'pravidla turnaje'!$C$13)+(AI311*'pravidla turnaje'!$C$14)+(AI312*'pravidla turnaje'!$C$15)+(AI313*'pravidla turnaje'!$C$16)+(AI314*'pravidla turnaje'!$C$17)+(AI315*'pravidla turnaje'!$C$18)+'rozstřely-skore'!AI318)</f>
        <v>51150000</v>
      </c>
      <c r="AJ316" s="56" t="str">
        <f>IF(AJ292="","",(AJ306*'pravidla turnaje'!$C$9)+(AJ307*'pravidla turnaje'!$C$10)+(AJ308*'pravidla turnaje'!$C$11)+(AJ309*'pravidla turnaje'!$C$12)+(AJ310*'pravidla turnaje'!$C$13)+(AJ311*'pravidla turnaje'!$C$14)+(AJ312*'pravidla turnaje'!$C$15)+(AJ313*'pravidla turnaje'!$C$16)+(AJ314*'pravidla turnaje'!$C$17)+(AJ315*'pravidla turnaje'!$C$18)+'rozstřely-skore'!AJ318)</f>
        <v/>
      </c>
      <c r="AK316" s="56" t="str">
        <f>IF(AK292="","",(AK306*'pravidla turnaje'!$C$9)+(AK307*'pravidla turnaje'!$C$10)+(AK308*'pravidla turnaje'!$C$11)+(AK309*'pravidla turnaje'!$C$12)+(AK310*'pravidla turnaje'!$C$13)+(AK311*'pravidla turnaje'!$C$14)+(AK312*'pravidla turnaje'!$C$15)+(AK313*'pravidla turnaje'!$C$16)+(AK314*'pravidla turnaje'!$C$17)+(AK315*'pravidla turnaje'!$C$18)+'rozstřely-skore'!AK318)</f>
        <v/>
      </c>
      <c r="AL316" s="56" t="str">
        <f>IF(AL292="","",(AL306*'pravidla turnaje'!$C$9)+(AL307*'pravidla turnaje'!$C$10)+(AL308*'pravidla turnaje'!$C$11)+(AL309*'pravidla turnaje'!$C$12)+(AL310*'pravidla turnaje'!$C$13)+(AL311*'pravidla turnaje'!$C$14)+(AL312*'pravidla turnaje'!$C$15)+(AL313*'pravidla turnaje'!$C$16)+(AL314*'pravidla turnaje'!$C$17)+(AL315*'pravidla turnaje'!$C$18)+'rozstřely-skore'!AL318)</f>
        <v/>
      </c>
      <c r="AM316" s="56" t="str">
        <f>IF(AM292="","",(AM306*'pravidla turnaje'!$C$9)+(AM307*'pravidla turnaje'!$C$10)+(AM308*'pravidla turnaje'!$C$11)+(AM309*'pravidla turnaje'!$C$12)+(AM310*'pravidla turnaje'!$C$13)+(AM311*'pravidla turnaje'!$C$14)+(AM312*'pravidla turnaje'!$C$15)+(AM313*'pravidla turnaje'!$C$16)+(AM314*'pravidla turnaje'!$C$17)+(AM315*'pravidla turnaje'!$C$18)+'rozstřely-skore'!AM318)</f>
        <v/>
      </c>
      <c r="AN316" s="56" t="str">
        <f>IF(AN292="","",(AN306*'pravidla turnaje'!$C$9)+(AN307*'pravidla turnaje'!$C$10)+(AN308*'pravidla turnaje'!$C$11)+(AN309*'pravidla turnaje'!$C$12)+(AN310*'pravidla turnaje'!$C$13)+(AN311*'pravidla turnaje'!$C$14)+(AN312*'pravidla turnaje'!$C$15)+(AN313*'pravidla turnaje'!$C$16)+(AN314*'pravidla turnaje'!$C$17)+(AN315*'pravidla turnaje'!$C$18)+'rozstřely-skore'!AN318)</f>
        <v/>
      </c>
      <c r="AO316" s="56" t="str">
        <f>IF(AO292="","",(AO306*'pravidla turnaje'!$C$9)+(AO307*'pravidla turnaje'!$C$10)+(AO308*'pravidla turnaje'!$C$11)+(AO309*'pravidla turnaje'!$C$12)+(AO310*'pravidla turnaje'!$C$13)+(AO311*'pravidla turnaje'!$C$14)+(AO312*'pravidla turnaje'!$C$15)+(AO313*'pravidla turnaje'!$C$16)+(AO314*'pravidla turnaje'!$C$17)+(AO315*'pravidla turnaje'!$C$18)+'rozstřely-skore'!AO318)</f>
        <v/>
      </c>
      <c r="AP316" s="57" t="str">
        <f>IF(AP292="","",(AP306*'pravidla turnaje'!$C$9)+(AP307*'pravidla turnaje'!$C$10)+(AP308*'pravidla turnaje'!$C$11)+(AP309*'pravidla turnaje'!$C$12)+(AP310*'pravidla turnaje'!$C$13)+(AP311*'pravidla turnaje'!$C$14)+(AP312*'pravidla turnaje'!$C$15)+(AP313*'pravidla turnaje'!$C$16)+(AP314*'pravidla turnaje'!$C$17)+(AP315*'pravidla turnaje'!$C$18)+'rozstřely-skore'!AP318)</f>
        <v/>
      </c>
      <c r="AQ316" s="55" t="str">
        <f>IF(AQ292="","",(AQ306*'pravidla turnaje'!$C$9)+(AQ307*'pravidla turnaje'!$C$10)+(AQ308*'pravidla turnaje'!$C$11)+(AQ309*'pravidla turnaje'!$C$12)+(AQ310*'pravidla turnaje'!$C$13)+(AQ311*'pravidla turnaje'!$C$14)+(AQ312*'pravidla turnaje'!$C$15)+(AQ313*'pravidla turnaje'!$C$16)+(AQ314*'pravidla turnaje'!$C$17)+(AQ315*'pravidla turnaje'!$C$18)+'rozstřely-skore'!AQ318)</f>
        <v/>
      </c>
      <c r="AR316" s="56" t="str">
        <f>IF(AR292="","",(AR306*'pravidla turnaje'!$C$9)+(AR307*'pravidla turnaje'!$C$10)+(AR308*'pravidla turnaje'!$C$11)+(AR309*'pravidla turnaje'!$C$12)+(AR310*'pravidla turnaje'!$C$13)+(AR311*'pravidla turnaje'!$C$14)+(AR312*'pravidla turnaje'!$C$15)+(AR313*'pravidla turnaje'!$C$16)+(AR314*'pravidla turnaje'!$C$17)+(AR315*'pravidla turnaje'!$C$18)+'rozstřely-skore'!AR318)</f>
        <v/>
      </c>
      <c r="AS316" s="56" t="str">
        <f>IF(AS292="","",(AS306*'pravidla turnaje'!$C$9)+(AS307*'pravidla turnaje'!$C$10)+(AS308*'pravidla turnaje'!$C$11)+(AS309*'pravidla turnaje'!$C$12)+(AS310*'pravidla turnaje'!$C$13)+(AS311*'pravidla turnaje'!$C$14)+(AS312*'pravidla turnaje'!$C$15)+(AS313*'pravidla turnaje'!$C$16)+(AS314*'pravidla turnaje'!$C$17)+(AS315*'pravidla turnaje'!$C$18)+'rozstřely-skore'!AS318)</f>
        <v/>
      </c>
      <c r="AT316" s="56" t="str">
        <f>IF(AT292="","",(AT306*'pravidla turnaje'!$C$9)+(AT307*'pravidla turnaje'!$C$10)+(AT308*'pravidla turnaje'!$C$11)+(AT309*'pravidla turnaje'!$C$12)+(AT310*'pravidla turnaje'!$C$13)+(AT311*'pravidla turnaje'!$C$14)+(AT312*'pravidla turnaje'!$C$15)+(AT313*'pravidla turnaje'!$C$16)+(AT314*'pravidla turnaje'!$C$17)+(AT315*'pravidla turnaje'!$C$18)+'rozstřely-skore'!AT318)</f>
        <v/>
      </c>
      <c r="AU316" s="56" t="str">
        <f>IF(AU292="","",(AU306*'pravidla turnaje'!$C$9)+(AU307*'pravidla turnaje'!$C$10)+(AU308*'pravidla turnaje'!$C$11)+(AU309*'pravidla turnaje'!$C$12)+(AU310*'pravidla turnaje'!$C$13)+(AU311*'pravidla turnaje'!$C$14)+(AU312*'pravidla turnaje'!$C$15)+(AU313*'pravidla turnaje'!$C$16)+(AU314*'pravidla turnaje'!$C$17)+(AU315*'pravidla turnaje'!$C$18)+'rozstřely-skore'!AU318)</f>
        <v/>
      </c>
      <c r="AV316" s="56" t="str">
        <f>IF(AV292="","",(AV306*'pravidla turnaje'!$C$9)+(AV307*'pravidla turnaje'!$C$10)+(AV308*'pravidla turnaje'!$C$11)+(AV309*'pravidla turnaje'!$C$12)+(AV310*'pravidla turnaje'!$C$13)+(AV311*'pravidla turnaje'!$C$14)+(AV312*'pravidla turnaje'!$C$15)+(AV313*'pravidla turnaje'!$C$16)+(AV314*'pravidla turnaje'!$C$17)+(AV315*'pravidla turnaje'!$C$18)+'rozstřely-skore'!AV318)</f>
        <v/>
      </c>
      <c r="AW316" s="56" t="str">
        <f>IF(AW292="","",(AW306*'pravidla turnaje'!$C$9)+(AW307*'pravidla turnaje'!$C$10)+(AW308*'pravidla turnaje'!$C$11)+(AW309*'pravidla turnaje'!$C$12)+(AW310*'pravidla turnaje'!$C$13)+(AW311*'pravidla turnaje'!$C$14)+(AW312*'pravidla turnaje'!$C$15)+(AW313*'pravidla turnaje'!$C$16)+(AW314*'pravidla turnaje'!$C$17)+(AW315*'pravidla turnaje'!$C$18)+'rozstřely-skore'!AW318)</f>
        <v/>
      </c>
      <c r="AX316" s="57" t="str">
        <f>IF(AX292="","",(AX306*'pravidla turnaje'!$C$9)+(AX307*'pravidla turnaje'!$C$10)+(AX308*'pravidla turnaje'!$C$11)+(AX309*'pravidla turnaje'!$C$12)+(AX310*'pravidla turnaje'!$C$13)+(AX311*'pravidla turnaje'!$C$14)+(AX312*'pravidla turnaje'!$C$15)+(AX313*'pravidla turnaje'!$C$16)+(AX314*'pravidla turnaje'!$C$17)+(AX315*'pravidla turnaje'!$C$18)+'rozstřely-skore'!AX318)</f>
        <v/>
      </c>
      <c r="AY316" s="55" t="str">
        <f>IF(AY292="","",(AY306*'pravidla turnaje'!$C$9)+(AY307*'pravidla turnaje'!$C$10)+(AY308*'pravidla turnaje'!$C$11)+(AY309*'pravidla turnaje'!$C$12)+(AY310*'pravidla turnaje'!$C$13)+(AY311*'pravidla turnaje'!$C$14)+(AY312*'pravidla turnaje'!$C$15)+(AY313*'pravidla turnaje'!$C$16)+(AY314*'pravidla turnaje'!$C$17)+(AY315*'pravidla turnaje'!$C$18)+'rozstřely-skore'!AY318)</f>
        <v/>
      </c>
      <c r="AZ316" s="56" t="str">
        <f>IF(AZ292="","",(AZ306*'pravidla turnaje'!$C$9)+(AZ307*'pravidla turnaje'!$C$10)+(AZ308*'pravidla turnaje'!$C$11)+(AZ309*'pravidla turnaje'!$C$12)+(AZ310*'pravidla turnaje'!$C$13)+(AZ311*'pravidla turnaje'!$C$14)+(AZ312*'pravidla turnaje'!$C$15)+(AZ313*'pravidla turnaje'!$C$16)+(AZ314*'pravidla turnaje'!$C$17)+(AZ315*'pravidla turnaje'!$C$18)+'rozstřely-skore'!AZ318)</f>
        <v/>
      </c>
      <c r="BA316" s="56" t="str">
        <f>IF(BA292="","",(BA306*'pravidla turnaje'!$C$9)+(BA307*'pravidla turnaje'!$C$10)+(BA308*'pravidla turnaje'!$C$11)+(BA309*'pravidla turnaje'!$C$12)+(BA310*'pravidla turnaje'!$C$13)+(BA311*'pravidla turnaje'!$C$14)+(BA312*'pravidla turnaje'!$C$15)+(BA313*'pravidla turnaje'!$C$16)+(BA314*'pravidla turnaje'!$C$17)+(BA315*'pravidla turnaje'!$C$18)+'rozstřely-skore'!BA318)</f>
        <v/>
      </c>
      <c r="BB316" s="56" t="str">
        <f>IF(BB292="","",(BB306*'pravidla turnaje'!$C$9)+(BB307*'pravidla turnaje'!$C$10)+(BB308*'pravidla turnaje'!$C$11)+(BB309*'pravidla turnaje'!$C$12)+(BB310*'pravidla turnaje'!$C$13)+(BB311*'pravidla turnaje'!$C$14)+(BB312*'pravidla turnaje'!$C$15)+(BB313*'pravidla turnaje'!$C$16)+(BB314*'pravidla turnaje'!$C$17)+(BB315*'pravidla turnaje'!$C$18)+'rozstřely-skore'!BB318)</f>
        <v/>
      </c>
      <c r="BC316" s="56" t="str">
        <f>IF(BC292="","",(BC306*'pravidla turnaje'!$C$9)+(BC307*'pravidla turnaje'!$C$10)+(BC308*'pravidla turnaje'!$C$11)+(BC309*'pravidla turnaje'!$C$12)+(BC310*'pravidla turnaje'!$C$13)+(BC311*'pravidla turnaje'!$C$14)+(BC312*'pravidla turnaje'!$C$15)+(BC313*'pravidla turnaje'!$C$16)+(BC314*'pravidla turnaje'!$C$17)+(BC315*'pravidla turnaje'!$C$18)+'rozstřely-skore'!BC318)</f>
        <v/>
      </c>
      <c r="BD316" s="56" t="str">
        <f>IF(BD292="","",(BD306*'pravidla turnaje'!$C$9)+(BD307*'pravidla turnaje'!$C$10)+(BD308*'pravidla turnaje'!$C$11)+(BD309*'pravidla turnaje'!$C$12)+(BD310*'pravidla turnaje'!$C$13)+(BD311*'pravidla turnaje'!$C$14)+(BD312*'pravidla turnaje'!$C$15)+(BD313*'pravidla turnaje'!$C$16)+(BD314*'pravidla turnaje'!$C$17)+(BD315*'pravidla turnaje'!$C$18)+'rozstřely-skore'!BD318)</f>
        <v/>
      </c>
      <c r="BE316" s="56" t="str">
        <f>IF(BE292="","",(BE306*'pravidla turnaje'!$C$9)+(BE307*'pravidla turnaje'!$C$10)+(BE308*'pravidla turnaje'!$C$11)+(BE309*'pravidla turnaje'!$C$12)+(BE310*'pravidla turnaje'!$C$13)+(BE311*'pravidla turnaje'!$C$14)+(BE312*'pravidla turnaje'!$C$15)+(BE313*'pravidla turnaje'!$C$16)+(BE314*'pravidla turnaje'!$C$17)+(BE315*'pravidla turnaje'!$C$18)+'rozstřely-skore'!BE318)</f>
        <v/>
      </c>
      <c r="BF316" s="57" t="str">
        <f>IF(BF292="","",(BF306*'pravidla turnaje'!$C$9)+(BF307*'pravidla turnaje'!$C$10)+(BF308*'pravidla turnaje'!$C$11)+(BF309*'pravidla turnaje'!$C$12)+(BF310*'pravidla turnaje'!$C$13)+(BF311*'pravidla turnaje'!$C$14)+(BF312*'pravidla turnaje'!$C$15)+(BF313*'pravidla turnaje'!$C$16)+(BF314*'pravidla turnaje'!$C$17)+(BF315*'pravidla turnaje'!$C$18)+'rozstřely-skore'!BF318)</f>
        <v/>
      </c>
      <c r="BG316" s="55" t="str">
        <f>IF(BG292="","",(BG306*'pravidla turnaje'!$C$9)+(BG307*'pravidla turnaje'!$C$10)+(BG308*'pravidla turnaje'!$C$11)+(BG309*'pravidla turnaje'!$C$12)+(BG310*'pravidla turnaje'!$C$13)+(BG311*'pravidla turnaje'!$C$14)+(BG312*'pravidla turnaje'!$C$15)+(BG313*'pravidla turnaje'!$C$16)+(BG314*'pravidla turnaje'!$C$17)+(BG315*'pravidla turnaje'!$C$18)+'rozstřely-skore'!BG318)</f>
        <v/>
      </c>
      <c r="BH316" s="56" t="str">
        <f>IF(BH292="","",(BH306*'pravidla turnaje'!$C$9)+(BH307*'pravidla turnaje'!$C$10)+(BH308*'pravidla turnaje'!$C$11)+(BH309*'pravidla turnaje'!$C$12)+(BH310*'pravidla turnaje'!$C$13)+(BH311*'pravidla turnaje'!$C$14)+(BH312*'pravidla turnaje'!$C$15)+(BH313*'pravidla turnaje'!$C$16)+(BH314*'pravidla turnaje'!$C$17)+(BH315*'pravidla turnaje'!$C$18)+'rozstřely-skore'!BH318)</f>
        <v/>
      </c>
      <c r="BI316" s="56" t="str">
        <f>IF(BI292="","",(BI306*'pravidla turnaje'!$C$9)+(BI307*'pravidla turnaje'!$C$10)+(BI308*'pravidla turnaje'!$C$11)+(BI309*'pravidla turnaje'!$C$12)+(BI310*'pravidla turnaje'!$C$13)+(BI311*'pravidla turnaje'!$C$14)+(BI312*'pravidla turnaje'!$C$15)+(BI313*'pravidla turnaje'!$C$16)+(BI314*'pravidla turnaje'!$C$17)+(BI315*'pravidla turnaje'!$C$18)+'rozstřely-skore'!BI318)</f>
        <v/>
      </c>
      <c r="BJ316" s="56" t="str">
        <f>IF(BJ292="","",(BJ306*'pravidla turnaje'!$C$9)+(BJ307*'pravidla turnaje'!$C$10)+(BJ308*'pravidla turnaje'!$C$11)+(BJ309*'pravidla turnaje'!$C$12)+(BJ310*'pravidla turnaje'!$C$13)+(BJ311*'pravidla turnaje'!$C$14)+(BJ312*'pravidla turnaje'!$C$15)+(BJ313*'pravidla turnaje'!$C$16)+(BJ314*'pravidla turnaje'!$C$17)+(BJ315*'pravidla turnaje'!$C$18)+'rozstřely-skore'!BJ318)</f>
        <v/>
      </c>
      <c r="BK316" s="56" t="str">
        <f>IF(BK292="","",(BK306*'pravidla turnaje'!$C$9)+(BK307*'pravidla turnaje'!$C$10)+(BK308*'pravidla turnaje'!$C$11)+(BK309*'pravidla turnaje'!$C$12)+(BK310*'pravidla turnaje'!$C$13)+(BK311*'pravidla turnaje'!$C$14)+(BK312*'pravidla turnaje'!$C$15)+(BK313*'pravidla turnaje'!$C$16)+(BK314*'pravidla turnaje'!$C$17)+(BK315*'pravidla turnaje'!$C$18)+'rozstřely-skore'!BK318)</f>
        <v/>
      </c>
      <c r="BL316" s="56" t="str">
        <f>IF(BL292="","",(BL306*'pravidla turnaje'!$C$9)+(BL307*'pravidla turnaje'!$C$10)+(BL308*'pravidla turnaje'!$C$11)+(BL309*'pravidla turnaje'!$C$12)+(BL310*'pravidla turnaje'!$C$13)+(BL311*'pravidla turnaje'!$C$14)+(BL312*'pravidla turnaje'!$C$15)+(BL313*'pravidla turnaje'!$C$16)+(BL314*'pravidla turnaje'!$C$17)+(BL315*'pravidla turnaje'!$C$18)+'rozstřely-skore'!BL318)</f>
        <v/>
      </c>
      <c r="BM316" s="56" t="str">
        <f>IF(BM292="","",(BM306*'pravidla turnaje'!$C$9)+(BM307*'pravidla turnaje'!$C$10)+(BM308*'pravidla turnaje'!$C$11)+(BM309*'pravidla turnaje'!$C$12)+(BM310*'pravidla turnaje'!$C$13)+(BM311*'pravidla turnaje'!$C$14)+(BM312*'pravidla turnaje'!$C$15)+(BM313*'pravidla turnaje'!$C$16)+(BM314*'pravidla turnaje'!$C$17)+(BM315*'pravidla turnaje'!$C$18)+'rozstřely-skore'!BM318)</f>
        <v/>
      </c>
      <c r="BN316" s="57" t="str">
        <f>IF(BN292="","",(BN306*'pravidla turnaje'!$C$9)+(BN307*'pravidla turnaje'!$C$10)+(BN308*'pravidla turnaje'!$C$11)+(BN309*'pravidla turnaje'!$C$12)+(BN310*'pravidla turnaje'!$C$13)+(BN311*'pravidla turnaje'!$C$14)+(BN312*'pravidla turnaje'!$C$15)+(BN313*'pravidla turnaje'!$C$16)+(BN314*'pravidla turnaje'!$C$17)+(BN315*'pravidla turnaje'!$C$18)+'rozstřely-skore'!BN318)</f>
        <v/>
      </c>
    </row>
    <row r="317" spans="1:66" x14ac:dyDescent="0.25">
      <c r="C317" s="961"/>
      <c r="D317" s="961"/>
      <c r="E317" s="961"/>
      <c r="F317" s="961"/>
      <c r="G317" s="961"/>
      <c r="H317" s="961"/>
      <c r="I317" s="961"/>
      <c r="J317" s="961"/>
    </row>
    <row r="318" spans="1:66" x14ac:dyDescent="0.25">
      <c r="C318" s="961"/>
      <c r="D318" s="961"/>
      <c r="E318" s="961"/>
      <c r="F318" s="961"/>
      <c r="G318" s="961"/>
      <c r="H318" s="961"/>
      <c r="I318" s="961"/>
      <c r="J318" s="961"/>
    </row>
    <row r="319" spans="1:66" x14ac:dyDescent="0.25">
      <c r="C319" s="923"/>
      <c r="D319" s="923"/>
      <c r="E319" s="923"/>
      <c r="F319" s="923"/>
      <c r="G319" s="923"/>
      <c r="H319" s="923"/>
      <c r="I319" s="923"/>
      <c r="J319" s="923"/>
    </row>
    <row r="320" spans="1:66" ht="15.75" thickBot="1" x14ac:dyDescent="0.3">
      <c r="C320" s="923"/>
      <c r="D320" s="923"/>
      <c r="E320" s="923"/>
      <c r="F320" s="923"/>
      <c r="G320" s="923"/>
      <c r="H320" s="923"/>
      <c r="I320" s="923"/>
      <c r="J320" s="923"/>
    </row>
    <row r="321" spans="1:66" ht="15.75" x14ac:dyDescent="0.25">
      <c r="A321" s="2115" t="str">
        <f>CONCATENATE("skupina ",VLOOKUP(C321-1,'pravidla turnaje'!$A$64:$B$83,2,0))</f>
        <v>skupina I</v>
      </c>
      <c r="B321" s="2116"/>
      <c r="C321" s="80">
        <v>91</v>
      </c>
      <c r="D321" s="81">
        <v>92</v>
      </c>
      <c r="E321" s="80">
        <v>93</v>
      </c>
      <c r="F321" s="81">
        <v>94</v>
      </c>
      <c r="G321" s="80">
        <v>95</v>
      </c>
      <c r="H321" s="81">
        <v>96</v>
      </c>
      <c r="I321" s="80">
        <v>97</v>
      </c>
      <c r="J321" s="81">
        <v>98</v>
      </c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  <c r="BN321" s="38"/>
    </row>
    <row r="322" spans="1:66" ht="15.75" x14ac:dyDescent="0.25">
      <c r="A322" s="2119" t="s">
        <v>22</v>
      </c>
      <c r="B322" s="2119"/>
      <c r="C322" s="74">
        <f>VLOOKUP(C$321,Tabulka!$B$4:$Q$239,11,0)</f>
        <v>0</v>
      </c>
      <c r="D322" s="74">
        <f>VLOOKUP(D$321,Tabulka!$B$4:$Q$239,11,0)</f>
        <v>3</v>
      </c>
      <c r="E322" s="74">
        <f>VLOOKUP(E$321,Tabulka!$B$4:$Q$239,11,0)</f>
        <v>3</v>
      </c>
      <c r="F322" s="74">
        <f>VLOOKUP(F$321,Tabulka!$B$4:$Q$239,11,0)</f>
        <v>3</v>
      </c>
      <c r="G322" s="74">
        <f>VLOOKUP(G$321,Tabulka!$B$4:$Q$239,11,0)</f>
        <v>1</v>
      </c>
      <c r="H322" s="74" t="str">
        <f>VLOOKUP(H$321,Tabulka!$B$4:$Q$239,11,0)</f>
        <v/>
      </c>
      <c r="I322" s="74" t="str">
        <f>VLOOKUP(I$321,Tabulka!$B$4:$Q$239,11,0)</f>
        <v/>
      </c>
      <c r="J322" s="74" t="str">
        <f>VLOOKUP(J$321,Tabulka!$B$4:$Q$239,11,0)</f>
        <v/>
      </c>
      <c r="K322" s="39"/>
      <c r="L322" s="39"/>
      <c r="M322" s="39"/>
      <c r="N322" s="39"/>
      <c r="O322" s="39"/>
      <c r="P322" s="39"/>
      <c r="Q322" s="39"/>
      <c r="R322" s="39"/>
    </row>
    <row r="323" spans="1:66" ht="15.75" x14ac:dyDescent="0.25">
      <c r="A323" s="2119" t="s">
        <v>23</v>
      </c>
      <c r="B323" s="2119"/>
      <c r="C323" s="74">
        <f>VLOOKUP(C$321,Tabulka!$B$4:$Q$239,12,0)</f>
        <v>3</v>
      </c>
      <c r="D323" s="74">
        <f>VLOOKUP(D$321,Tabulka!$B$4:$Q$239,12,0)</f>
        <v>6</v>
      </c>
      <c r="E323" s="74">
        <f>VLOOKUP(E$321,Tabulka!$B$4:$Q$239,12,0)</f>
        <v>7</v>
      </c>
      <c r="F323" s="74">
        <f>VLOOKUP(F$321,Tabulka!$B$4:$Q$239,12,0)</f>
        <v>7</v>
      </c>
      <c r="G323" s="74">
        <f>VLOOKUP(G$321,Tabulka!$B$4:$Q$239,12,0)</f>
        <v>5</v>
      </c>
      <c r="H323" s="74" t="str">
        <f>VLOOKUP(H$321,Tabulka!$B$4:$Q$239,12,0)</f>
        <v/>
      </c>
      <c r="I323" s="74" t="str">
        <f>VLOOKUP(I$321,Tabulka!$B$4:$Q$239,12,0)</f>
        <v/>
      </c>
      <c r="J323" s="74" t="str">
        <f>VLOOKUP(J$321,Tabulka!$B$4:$Q$239,12,0)</f>
        <v/>
      </c>
      <c r="K323" s="39"/>
      <c r="L323" s="39"/>
      <c r="M323" s="39"/>
      <c r="N323" s="39"/>
      <c r="O323" s="39"/>
      <c r="P323" s="39"/>
      <c r="Q323" s="39"/>
      <c r="R323" s="39"/>
    </row>
    <row r="324" spans="1:66" ht="15.75" x14ac:dyDescent="0.25">
      <c r="A324" s="2119" t="s">
        <v>24</v>
      </c>
      <c r="B324" s="2119"/>
      <c r="C324" s="74">
        <f>VLOOKUP(C$321,Tabulka!$B$4:$Q$239,13,0)</f>
        <v>8</v>
      </c>
      <c r="D324" s="74">
        <f>VLOOKUP(D$321,Tabulka!$B$4:$Q$239,13,0)</f>
        <v>5</v>
      </c>
      <c r="E324" s="74">
        <f>VLOOKUP(E$321,Tabulka!$B$4:$Q$239,13,0)</f>
        <v>4</v>
      </c>
      <c r="F324" s="74">
        <f>VLOOKUP(F$321,Tabulka!$B$4:$Q$239,13,0)</f>
        <v>5</v>
      </c>
      <c r="G324" s="74">
        <f>VLOOKUP(G$321,Tabulka!$B$4:$Q$239,13,0)</f>
        <v>6</v>
      </c>
      <c r="H324" s="74" t="str">
        <f>VLOOKUP(H$321,Tabulka!$B$4:$Q$239,13,0)</f>
        <v/>
      </c>
      <c r="I324" s="74" t="str">
        <f>VLOOKUP(I$321,Tabulka!$B$4:$Q$239,13,0)</f>
        <v/>
      </c>
      <c r="J324" s="74" t="str">
        <f>VLOOKUP(J$321,Tabulka!$B$4:$Q$239,13,0)</f>
        <v/>
      </c>
      <c r="K324" s="39"/>
      <c r="L324" s="39"/>
      <c r="M324" s="39"/>
      <c r="N324" s="39"/>
      <c r="O324" s="39"/>
      <c r="P324" s="39"/>
      <c r="Q324" s="39"/>
      <c r="R324" s="39"/>
    </row>
    <row r="325" spans="1:66" ht="15.75" x14ac:dyDescent="0.25">
      <c r="A325" s="2119" t="s">
        <v>8</v>
      </c>
      <c r="B325" s="2119"/>
      <c r="C325" s="74">
        <f>VLOOKUP(C$321,Tabulka!$B$4:$Q$239,14,0)</f>
        <v>-5</v>
      </c>
      <c r="D325" s="74">
        <f>VLOOKUP(D$321,Tabulka!$B$4:$Q$239,14,0)</f>
        <v>1</v>
      </c>
      <c r="E325" s="74">
        <f>VLOOKUP(E$321,Tabulka!$B$4:$Q$239,14,0)</f>
        <v>3</v>
      </c>
      <c r="F325" s="74">
        <f>VLOOKUP(F$321,Tabulka!$B$4:$Q$239,14,0)</f>
        <v>2</v>
      </c>
      <c r="G325" s="74">
        <f>VLOOKUP(G$321,Tabulka!$B$4:$Q$239,14,0)</f>
        <v>-1</v>
      </c>
      <c r="H325" s="74" t="str">
        <f>VLOOKUP(H$321,Tabulka!$B$4:$Q$239,14,0)</f>
        <v/>
      </c>
      <c r="I325" s="74" t="str">
        <f>VLOOKUP(I$321,Tabulka!$B$4:$Q$239,14,0)</f>
        <v/>
      </c>
      <c r="J325" s="74" t="str">
        <f>VLOOKUP(J$321,Tabulka!$B$4:$Q$239,14,0)</f>
        <v/>
      </c>
      <c r="K325" s="40"/>
      <c r="L325" s="40"/>
      <c r="M325" s="40"/>
      <c r="N325" s="40"/>
      <c r="O325" s="40"/>
      <c r="P325" s="40"/>
      <c r="Q325" s="40"/>
      <c r="R325" s="40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</row>
    <row r="326" spans="1:66" ht="38.25" customHeight="1" x14ac:dyDescent="0.25">
      <c r="A326" s="2119" t="s">
        <v>135</v>
      </c>
      <c r="B326" s="2119"/>
      <c r="C326" s="78">
        <f>IFERROR(IF(C324=0,MAX($C$3:$J$3)+1,C323/C324),"")</f>
        <v>0.375</v>
      </c>
      <c r="D326" s="78">
        <f t="shared" ref="D326:J326" si="928">IFERROR(IF(D324=0,MAX($C$3:$J$3)+1,D323/D324),"")</f>
        <v>1.2</v>
      </c>
      <c r="E326" s="78">
        <f t="shared" si="928"/>
        <v>1.75</v>
      </c>
      <c r="F326" s="78">
        <f t="shared" si="928"/>
        <v>1.4</v>
      </c>
      <c r="G326" s="78">
        <f t="shared" si="928"/>
        <v>0.83333333333333337</v>
      </c>
      <c r="H326" s="78" t="str">
        <f t="shared" si="928"/>
        <v/>
      </c>
      <c r="I326" s="78" t="str">
        <f t="shared" si="928"/>
        <v/>
      </c>
      <c r="J326" s="78" t="str">
        <f t="shared" si="928"/>
        <v/>
      </c>
      <c r="K326" s="40"/>
      <c r="L326" s="40"/>
      <c r="M326" s="40"/>
      <c r="N326" s="40"/>
      <c r="O326" s="40"/>
      <c r="P326" s="40"/>
      <c r="Q326" s="40"/>
      <c r="R326" s="40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</row>
    <row r="327" spans="1:66" ht="77.25" customHeight="1" x14ac:dyDescent="0.25">
      <c r="A327" s="2109" t="s">
        <v>33</v>
      </c>
      <c r="B327" s="2110"/>
      <c r="C327" s="79">
        <f t="shared" ref="C327" ca="1" si="929">IF(MIN(C356,K356,S356,AA356,AI356,AQ356,AY356,BG356)=0,MAX($C356:$BN356)+1,MIN(C356,K356,S356,AA356,AI356,AQ356,AY356,BG356))</f>
        <v>51151154</v>
      </c>
      <c r="D327" s="79">
        <f t="shared" ref="D327" ca="1" si="930">IF(MIN(D356,L356,T356,AB356,AJ356,AR356,AZ356,BH356)=0,MAX($C356:$BN356)+1,MIN(D356,L356,T356,AB356,AJ356,AR356,AZ356,BH356))</f>
        <v>11332325</v>
      </c>
      <c r="E327" s="79">
        <f t="shared" ref="E327" ca="1" si="931">IF(MIN(E356,M356,U356,AC356,AK356,AS356,BA356,BI356)=0,MAX($C356:$BN356)+1,MIN(E356,M356,U356,AC356,AK356,AS356,BA356,BI356))</f>
        <v>11111111</v>
      </c>
      <c r="F327" s="79">
        <f t="shared" ref="F327" ca="1" si="932">IF(MIN(F356,N356,V356,AD356,AL356,AT356,BB356,BJ356)=0,MAX($C356:$BN356)+1,MIN(F356,N356,V356,AD356,AL356,AT356,BB356,BJ356))</f>
        <v>11223222</v>
      </c>
      <c r="G327" s="79">
        <f t="shared" ref="G327" ca="1" si="933">IF(MIN(G356,O356,W356,AE356,AM356,AU356,BC356,BK356)=0,MAX($C356:$BN356)+1,MIN(G356,O356,W356,AE356,AM356,AU356,BC356,BK356))</f>
        <v>41141143</v>
      </c>
      <c r="H327" s="79">
        <f t="shared" ref="H327" ca="1" si="934">IF(MIN(H356,P356,X356,AF356,AN356,AV356,BD356,BL356)=0,MAX($C356:$BN356)+1,MIN(H356,P356,X356,AF356,AN356,AV356,BD356,BL356))</f>
        <v>51151155</v>
      </c>
      <c r="I327" s="79">
        <f t="shared" ref="I327" ca="1" si="935">IF(MIN(I356,Q356,Y356,AG356,AO356,AW356,BE356,BM356)=0,MAX($C356:$BN356)+1,MIN(I356,Q356,Y356,AG356,AO356,AW356,BE356,BM356))</f>
        <v>51151155</v>
      </c>
      <c r="J327" s="79">
        <f t="shared" ref="J327" ca="1" si="936">IF(MIN(J356,R356,Z356,AH356,AP356,AX356,BF356,BN356)=0,MAX($C356:$BN356)+1,MIN(J356,R356,Z356,AH356,AP356,AX356,BF356,BN356))</f>
        <v>51151155</v>
      </c>
    </row>
    <row r="328" spans="1:66" ht="21.75" customHeight="1" thickBot="1" x14ac:dyDescent="0.3">
      <c r="A328" s="2111" t="s">
        <v>25</v>
      </c>
      <c r="B328" s="2112"/>
      <c r="C328" s="52">
        <f t="shared" ref="C328:J328" ca="1" si="937">RANK(C327,$C327:$J327,1)</f>
        <v>5</v>
      </c>
      <c r="D328" s="53">
        <f t="shared" ca="1" si="937"/>
        <v>3</v>
      </c>
      <c r="E328" s="53">
        <f t="shared" ca="1" si="937"/>
        <v>1</v>
      </c>
      <c r="F328" s="53">
        <f t="shared" ca="1" si="937"/>
        <v>2</v>
      </c>
      <c r="G328" s="53">
        <f t="shared" ca="1" si="937"/>
        <v>4</v>
      </c>
      <c r="H328" s="53">
        <f t="shared" ca="1" si="937"/>
        <v>6</v>
      </c>
      <c r="I328" s="53">
        <f t="shared" ca="1" si="937"/>
        <v>6</v>
      </c>
      <c r="J328" s="54">
        <f t="shared" ca="1" si="937"/>
        <v>6</v>
      </c>
    </row>
    <row r="329" spans="1:66" x14ac:dyDescent="0.25">
      <c r="B329" s="66"/>
      <c r="C329" s="34">
        <v>1</v>
      </c>
      <c r="D329" s="48">
        <f t="shared" ref="D329" si="938">C329</f>
        <v>1</v>
      </c>
      <c r="E329" s="48">
        <f t="shared" ref="E329" si="939">D329</f>
        <v>1</v>
      </c>
      <c r="F329" s="48">
        <f t="shared" ref="F329" si="940">E329</f>
        <v>1</v>
      </c>
      <c r="G329" s="48">
        <f t="shared" ref="G329" si="941">F329</f>
        <v>1</v>
      </c>
      <c r="H329" s="48">
        <f t="shared" ref="H329" si="942">G329</f>
        <v>1</v>
      </c>
      <c r="I329" s="48">
        <f t="shared" ref="I329" si="943">H329</f>
        <v>1</v>
      </c>
      <c r="J329" s="48">
        <f t="shared" ref="J329" si="944">I329</f>
        <v>1</v>
      </c>
      <c r="K329" s="35">
        <v>2</v>
      </c>
      <c r="L329" s="48">
        <f t="shared" ref="L329" si="945">K329</f>
        <v>2</v>
      </c>
      <c r="M329" s="48">
        <f t="shared" ref="M329" si="946">L329</f>
        <v>2</v>
      </c>
      <c r="N329" s="48">
        <f t="shared" ref="N329" si="947">M329</f>
        <v>2</v>
      </c>
      <c r="O329" s="48">
        <f t="shared" ref="O329" si="948">N329</f>
        <v>2</v>
      </c>
      <c r="P329" s="48">
        <f t="shared" ref="P329" si="949">O329</f>
        <v>2</v>
      </c>
      <c r="Q329" s="48">
        <f t="shared" ref="Q329" si="950">P329</f>
        <v>2</v>
      </c>
      <c r="R329" s="48">
        <f t="shared" ref="R329" si="951">Q329</f>
        <v>2</v>
      </c>
      <c r="S329" s="25">
        <v>3</v>
      </c>
      <c r="T329" s="48">
        <f t="shared" ref="T329" si="952">S329</f>
        <v>3</v>
      </c>
      <c r="U329" s="48">
        <f t="shared" ref="U329" si="953">T329</f>
        <v>3</v>
      </c>
      <c r="V329" s="48">
        <f t="shared" ref="V329" si="954">U329</f>
        <v>3</v>
      </c>
      <c r="W329" s="48">
        <f t="shared" ref="W329" si="955">V329</f>
        <v>3</v>
      </c>
      <c r="X329" s="48">
        <f t="shared" ref="X329" si="956">W329</f>
        <v>3</v>
      </c>
      <c r="Y329" s="48">
        <f t="shared" ref="Y329" si="957">X329</f>
        <v>3</v>
      </c>
      <c r="Z329" s="48">
        <f t="shared" ref="Z329" si="958">Y329</f>
        <v>3</v>
      </c>
      <c r="AA329" s="25">
        <v>4</v>
      </c>
      <c r="AB329" s="48">
        <f t="shared" ref="AB329" si="959">AA329</f>
        <v>4</v>
      </c>
      <c r="AC329" s="48">
        <f t="shared" ref="AC329" si="960">AB329</f>
        <v>4</v>
      </c>
      <c r="AD329" s="48">
        <f t="shared" ref="AD329" si="961">AC329</f>
        <v>4</v>
      </c>
      <c r="AE329" s="48">
        <f t="shared" ref="AE329" si="962">AD329</f>
        <v>4</v>
      </c>
      <c r="AF329" s="48">
        <f t="shared" ref="AF329" si="963">AE329</f>
        <v>4</v>
      </c>
      <c r="AG329" s="48">
        <f t="shared" ref="AG329" si="964">AF329</f>
        <v>4</v>
      </c>
      <c r="AH329" s="48">
        <f t="shared" ref="AH329" si="965">AG329</f>
        <v>4</v>
      </c>
      <c r="AI329" s="25">
        <v>5</v>
      </c>
      <c r="AJ329" s="48">
        <f t="shared" ref="AJ329" si="966">AI329</f>
        <v>5</v>
      </c>
      <c r="AK329" s="48">
        <f t="shared" ref="AK329" si="967">AJ329</f>
        <v>5</v>
      </c>
      <c r="AL329" s="48">
        <f t="shared" ref="AL329" si="968">AK329</f>
        <v>5</v>
      </c>
      <c r="AM329" s="48">
        <f t="shared" ref="AM329" si="969">AL329</f>
        <v>5</v>
      </c>
      <c r="AN329" s="48">
        <f t="shared" ref="AN329" si="970">AM329</f>
        <v>5</v>
      </c>
      <c r="AO329" s="48">
        <f t="shared" ref="AO329" si="971">AN329</f>
        <v>5</v>
      </c>
      <c r="AP329" s="48">
        <f t="shared" ref="AP329" si="972">AO329</f>
        <v>5</v>
      </c>
      <c r="AQ329" s="25">
        <v>6</v>
      </c>
      <c r="AR329" s="48">
        <f t="shared" ref="AR329" si="973">AQ329</f>
        <v>6</v>
      </c>
      <c r="AS329" s="48">
        <f t="shared" ref="AS329" si="974">AR329</f>
        <v>6</v>
      </c>
      <c r="AT329" s="48">
        <f t="shared" ref="AT329" si="975">AS329</f>
        <v>6</v>
      </c>
      <c r="AU329" s="48">
        <f t="shared" ref="AU329" si="976">AT329</f>
        <v>6</v>
      </c>
      <c r="AV329" s="48">
        <f t="shared" ref="AV329" si="977">AU329</f>
        <v>6</v>
      </c>
      <c r="AW329" s="48">
        <f t="shared" ref="AW329" si="978">AV329</f>
        <v>6</v>
      </c>
      <c r="AX329" s="48">
        <f t="shared" ref="AX329" si="979">AW329</f>
        <v>6</v>
      </c>
      <c r="AY329" s="25">
        <v>7</v>
      </c>
      <c r="AZ329" s="48">
        <f t="shared" ref="AZ329" si="980">AY329</f>
        <v>7</v>
      </c>
      <c r="BA329" s="48">
        <f t="shared" ref="BA329" si="981">AZ329</f>
        <v>7</v>
      </c>
      <c r="BB329" s="48">
        <f t="shared" ref="BB329" si="982">BA329</f>
        <v>7</v>
      </c>
      <c r="BC329" s="48">
        <f t="shared" ref="BC329" si="983">BB329</f>
        <v>7</v>
      </c>
      <c r="BD329" s="48">
        <f t="shared" ref="BD329" si="984">BC329</f>
        <v>7</v>
      </c>
      <c r="BE329" s="48">
        <f t="shared" ref="BE329" si="985">BD329</f>
        <v>7</v>
      </c>
      <c r="BF329" s="48">
        <f t="shared" ref="BF329" si="986">BE329</f>
        <v>7</v>
      </c>
      <c r="BG329" s="25">
        <v>8</v>
      </c>
      <c r="BH329" s="48">
        <f t="shared" ref="BH329" si="987">BG329</f>
        <v>8</v>
      </c>
      <c r="BI329" s="48">
        <f t="shared" ref="BI329" si="988">BH329</f>
        <v>8</v>
      </c>
      <c r="BJ329" s="48">
        <f t="shared" ref="BJ329" si="989">BI329</f>
        <v>8</v>
      </c>
      <c r="BK329" s="48">
        <f t="shared" ref="BK329" si="990">BJ329</f>
        <v>8</v>
      </c>
      <c r="BL329" s="48">
        <f t="shared" ref="BL329" si="991">BK329</f>
        <v>8</v>
      </c>
      <c r="BM329" s="48">
        <f t="shared" ref="BM329" si="992">BL329</f>
        <v>8</v>
      </c>
      <c r="BN329" s="48">
        <f t="shared" ref="BN329" si="993">BM329</f>
        <v>8</v>
      </c>
    </row>
    <row r="330" spans="1:66" ht="15.75" thickBot="1" x14ac:dyDescent="0.3">
      <c r="B330" s="274"/>
      <c r="C330" s="58">
        <f>C321</f>
        <v>91</v>
      </c>
      <c r="D330" s="58">
        <f t="shared" ref="D330:J330" si="994">D321</f>
        <v>92</v>
      </c>
      <c r="E330" s="58">
        <f t="shared" si="994"/>
        <v>93</v>
      </c>
      <c r="F330" s="58">
        <f t="shared" si="994"/>
        <v>94</v>
      </c>
      <c r="G330" s="58">
        <f t="shared" si="994"/>
        <v>95</v>
      </c>
      <c r="H330" s="58">
        <f t="shared" si="994"/>
        <v>96</v>
      </c>
      <c r="I330" s="58">
        <f t="shared" si="994"/>
        <v>97</v>
      </c>
      <c r="J330" s="58">
        <f t="shared" si="994"/>
        <v>98</v>
      </c>
      <c r="K330" s="47">
        <f t="shared" ref="K330" si="995">C330</f>
        <v>91</v>
      </c>
      <c r="L330" s="47">
        <f t="shared" ref="L330" si="996">D330</f>
        <v>92</v>
      </c>
      <c r="M330" s="47">
        <f t="shared" ref="M330" si="997">E330</f>
        <v>93</v>
      </c>
      <c r="N330" s="47">
        <f t="shared" ref="N330" si="998">F330</f>
        <v>94</v>
      </c>
      <c r="O330" s="47">
        <f t="shared" ref="O330" si="999">G330</f>
        <v>95</v>
      </c>
      <c r="P330" s="47">
        <f t="shared" ref="P330" si="1000">H330</f>
        <v>96</v>
      </c>
      <c r="Q330" s="47">
        <f t="shared" ref="Q330" si="1001">I330</f>
        <v>97</v>
      </c>
      <c r="R330" s="47">
        <f t="shared" ref="R330" si="1002">J330</f>
        <v>98</v>
      </c>
      <c r="S330" s="47">
        <f t="shared" ref="S330" si="1003">K330</f>
        <v>91</v>
      </c>
      <c r="T330" s="47">
        <f t="shared" ref="T330" si="1004">L330</f>
        <v>92</v>
      </c>
      <c r="U330" s="47">
        <f t="shared" ref="U330" si="1005">M330</f>
        <v>93</v>
      </c>
      <c r="V330" s="47">
        <f t="shared" ref="V330" si="1006">N330</f>
        <v>94</v>
      </c>
      <c r="W330" s="47">
        <f t="shared" ref="W330" si="1007">O330</f>
        <v>95</v>
      </c>
      <c r="X330" s="47">
        <f t="shared" ref="X330" si="1008">P330</f>
        <v>96</v>
      </c>
      <c r="Y330" s="47">
        <f t="shared" ref="Y330" si="1009">Q330</f>
        <v>97</v>
      </c>
      <c r="Z330" s="47">
        <f t="shared" ref="Z330" si="1010">R330</f>
        <v>98</v>
      </c>
      <c r="AA330" s="47">
        <f t="shared" ref="AA330" si="1011">S330</f>
        <v>91</v>
      </c>
      <c r="AB330" s="47">
        <f t="shared" ref="AB330" si="1012">T330</f>
        <v>92</v>
      </c>
      <c r="AC330" s="47">
        <f t="shared" ref="AC330" si="1013">U330</f>
        <v>93</v>
      </c>
      <c r="AD330" s="47">
        <f t="shared" ref="AD330" si="1014">V330</f>
        <v>94</v>
      </c>
      <c r="AE330" s="47">
        <f t="shared" ref="AE330" si="1015">W330</f>
        <v>95</v>
      </c>
      <c r="AF330" s="47">
        <f t="shared" ref="AF330" si="1016">X330</f>
        <v>96</v>
      </c>
      <c r="AG330" s="47">
        <f t="shared" ref="AG330" si="1017">Y330</f>
        <v>97</v>
      </c>
      <c r="AH330" s="47">
        <f t="shared" ref="AH330" si="1018">Z330</f>
        <v>98</v>
      </c>
      <c r="AI330" s="47">
        <f t="shared" ref="AI330" si="1019">AA330</f>
        <v>91</v>
      </c>
      <c r="AJ330" s="47">
        <f t="shared" ref="AJ330" si="1020">AB330</f>
        <v>92</v>
      </c>
      <c r="AK330" s="47">
        <f t="shared" ref="AK330" si="1021">AC330</f>
        <v>93</v>
      </c>
      <c r="AL330" s="47">
        <f t="shared" ref="AL330" si="1022">AD330</f>
        <v>94</v>
      </c>
      <c r="AM330" s="47">
        <f t="shared" ref="AM330" si="1023">AE330</f>
        <v>95</v>
      </c>
      <c r="AN330" s="47">
        <f t="shared" ref="AN330" si="1024">AF330</f>
        <v>96</v>
      </c>
      <c r="AO330" s="47">
        <f t="shared" ref="AO330" si="1025">AG330</f>
        <v>97</v>
      </c>
      <c r="AP330" s="47">
        <f t="shared" ref="AP330" si="1026">AH330</f>
        <v>98</v>
      </c>
      <c r="AQ330" s="47">
        <f t="shared" ref="AQ330" si="1027">AI330</f>
        <v>91</v>
      </c>
      <c r="AR330" s="47">
        <f t="shared" ref="AR330" si="1028">AJ330</f>
        <v>92</v>
      </c>
      <c r="AS330" s="47">
        <f t="shared" ref="AS330" si="1029">AK330</f>
        <v>93</v>
      </c>
      <c r="AT330" s="47">
        <f t="shared" ref="AT330" si="1030">AL330</f>
        <v>94</v>
      </c>
      <c r="AU330" s="47">
        <f t="shared" ref="AU330" si="1031">AM330</f>
        <v>95</v>
      </c>
      <c r="AV330" s="47">
        <f t="shared" ref="AV330" si="1032">AN330</f>
        <v>96</v>
      </c>
      <c r="AW330" s="47">
        <f t="shared" ref="AW330" si="1033">AO330</f>
        <v>97</v>
      </c>
      <c r="AX330" s="47">
        <f t="shared" ref="AX330" si="1034">AP330</f>
        <v>98</v>
      </c>
      <c r="AY330" s="47">
        <f t="shared" ref="AY330" si="1035">AQ330</f>
        <v>91</v>
      </c>
      <c r="AZ330" s="47">
        <f t="shared" ref="AZ330" si="1036">AR330</f>
        <v>92</v>
      </c>
      <c r="BA330" s="47">
        <f t="shared" ref="BA330" si="1037">AS330</f>
        <v>93</v>
      </c>
      <c r="BB330" s="47">
        <f t="shared" ref="BB330" si="1038">AT330</f>
        <v>94</v>
      </c>
      <c r="BC330" s="47">
        <f t="shared" ref="BC330" si="1039">AU330</f>
        <v>95</v>
      </c>
      <c r="BD330" s="47">
        <f t="shared" ref="BD330" si="1040">AV330</f>
        <v>96</v>
      </c>
      <c r="BE330" s="47">
        <f t="shared" ref="BE330" si="1041">AW330</f>
        <v>97</v>
      </c>
      <c r="BF330" s="47">
        <f t="shared" ref="BF330" si="1042">AX330</f>
        <v>98</v>
      </c>
      <c r="BG330" s="47">
        <f t="shared" ref="BG330" si="1043">AY330</f>
        <v>91</v>
      </c>
      <c r="BH330" s="47">
        <f t="shared" ref="BH330" si="1044">AZ330</f>
        <v>92</v>
      </c>
      <c r="BI330" s="47">
        <f t="shared" ref="BI330" si="1045">BA330</f>
        <v>93</v>
      </c>
      <c r="BJ330" s="47">
        <f t="shared" ref="BJ330" si="1046">BB330</f>
        <v>94</v>
      </c>
      <c r="BK330" s="47">
        <f t="shared" ref="BK330" si="1047">BC330</f>
        <v>95</v>
      </c>
      <c r="BL330" s="47">
        <f t="shared" ref="BL330" si="1048">BD330</f>
        <v>96</v>
      </c>
      <c r="BM330" s="47">
        <f t="shared" ref="BM330" si="1049">BE330</f>
        <v>97</v>
      </c>
      <c r="BN330" s="47">
        <f t="shared" ref="BN330" si="1050">BF330</f>
        <v>98</v>
      </c>
    </row>
    <row r="331" spans="1:66" x14ac:dyDescent="0.25">
      <c r="A331" s="2113"/>
      <c r="B331" s="2114"/>
      <c r="C331" s="26" t="s">
        <v>18</v>
      </c>
      <c r="D331" s="7" t="s">
        <v>18</v>
      </c>
      <c r="E331" s="7" t="s">
        <v>18</v>
      </c>
      <c r="F331" s="7" t="s">
        <v>18</v>
      </c>
      <c r="G331" s="7" t="s">
        <v>18</v>
      </c>
      <c r="H331" s="7" t="s">
        <v>18</v>
      </c>
      <c r="I331" s="7" t="s">
        <v>18</v>
      </c>
      <c r="J331" s="8" t="s">
        <v>18</v>
      </c>
      <c r="K331" s="26" t="s">
        <v>18</v>
      </c>
      <c r="L331" s="7" t="s">
        <v>18</v>
      </c>
      <c r="M331" s="7" t="s">
        <v>18</v>
      </c>
      <c r="N331" s="7" t="s">
        <v>18</v>
      </c>
      <c r="O331" s="7" t="s">
        <v>18</v>
      </c>
      <c r="P331" s="7" t="s">
        <v>18</v>
      </c>
      <c r="Q331" s="7" t="s">
        <v>18</v>
      </c>
      <c r="R331" s="8" t="s">
        <v>18</v>
      </c>
      <c r="S331" s="26" t="s">
        <v>18</v>
      </c>
      <c r="T331" s="7" t="s">
        <v>18</v>
      </c>
      <c r="U331" s="7" t="s">
        <v>18</v>
      </c>
      <c r="V331" s="7" t="s">
        <v>18</v>
      </c>
      <c r="W331" s="7" t="s">
        <v>18</v>
      </c>
      <c r="X331" s="7" t="s">
        <v>18</v>
      </c>
      <c r="Y331" s="7" t="s">
        <v>18</v>
      </c>
      <c r="Z331" s="8" t="s">
        <v>18</v>
      </c>
      <c r="AA331" s="26" t="s">
        <v>18</v>
      </c>
      <c r="AB331" s="7" t="s">
        <v>18</v>
      </c>
      <c r="AC331" s="7" t="s">
        <v>18</v>
      </c>
      <c r="AD331" s="7" t="s">
        <v>18</v>
      </c>
      <c r="AE331" s="7" t="s">
        <v>18</v>
      </c>
      <c r="AF331" s="7" t="s">
        <v>18</v>
      </c>
      <c r="AG331" s="7" t="s">
        <v>18</v>
      </c>
      <c r="AH331" s="8" t="s">
        <v>18</v>
      </c>
      <c r="AI331" s="26" t="s">
        <v>18</v>
      </c>
      <c r="AJ331" s="7" t="s">
        <v>18</v>
      </c>
      <c r="AK331" s="7" t="s">
        <v>18</v>
      </c>
      <c r="AL331" s="7" t="s">
        <v>18</v>
      </c>
      <c r="AM331" s="7" t="s">
        <v>18</v>
      </c>
      <c r="AN331" s="7" t="s">
        <v>18</v>
      </c>
      <c r="AO331" s="7" t="s">
        <v>18</v>
      </c>
      <c r="AP331" s="8" t="s">
        <v>18</v>
      </c>
      <c r="AQ331" s="26" t="s">
        <v>18</v>
      </c>
      <c r="AR331" s="7" t="s">
        <v>18</v>
      </c>
      <c r="AS331" s="7" t="s">
        <v>18</v>
      </c>
      <c r="AT331" s="7" t="s">
        <v>18</v>
      </c>
      <c r="AU331" s="7" t="s">
        <v>18</v>
      </c>
      <c r="AV331" s="7" t="s">
        <v>18</v>
      </c>
      <c r="AW331" s="7" t="s">
        <v>18</v>
      </c>
      <c r="AX331" s="8" t="s">
        <v>18</v>
      </c>
      <c r="AY331" s="26" t="s">
        <v>18</v>
      </c>
      <c r="AZ331" s="7" t="s">
        <v>18</v>
      </c>
      <c r="BA331" s="7" t="s">
        <v>18</v>
      </c>
      <c r="BB331" s="7" t="s">
        <v>18</v>
      </c>
      <c r="BC331" s="7" t="s">
        <v>18</v>
      </c>
      <c r="BD331" s="7" t="s">
        <v>18</v>
      </c>
      <c r="BE331" s="7" t="s">
        <v>18</v>
      </c>
      <c r="BF331" s="8" t="s">
        <v>18</v>
      </c>
      <c r="BG331" s="26" t="s">
        <v>18</v>
      </c>
      <c r="BH331" s="7" t="s">
        <v>18</v>
      </c>
      <c r="BI331" s="7" t="s">
        <v>18</v>
      </c>
      <c r="BJ331" s="7" t="s">
        <v>18</v>
      </c>
      <c r="BK331" s="7" t="s">
        <v>18</v>
      </c>
      <c r="BL331" s="7" t="s">
        <v>18</v>
      </c>
      <c r="BM331" s="7" t="s">
        <v>18</v>
      </c>
      <c r="BN331" s="8" t="s">
        <v>18</v>
      </c>
    </row>
    <row r="332" spans="1:66" x14ac:dyDescent="0.25">
      <c r="A332" s="2098"/>
      <c r="B332" s="2099"/>
      <c r="C332" s="978" t="str">
        <f>IF(VLOOKUP(C330,Tabulka!$B$4:$Y$239,16,0)=C329,C330,"")</f>
        <v/>
      </c>
      <c r="D332" s="979">
        <f>IF(VLOOKUP(D330,Tabulka!$B$4:$Y$239,16,0)=D329,D330,"")</f>
        <v>92</v>
      </c>
      <c r="E332" s="979">
        <f>IF(VLOOKUP(E330,Tabulka!$B$4:$Y$239,16,0)=E329,E330,"")</f>
        <v>93</v>
      </c>
      <c r="F332" s="979">
        <f>IF(VLOOKUP(F330,Tabulka!$B$4:$Y$239,16,0)=F329,F330,"")</f>
        <v>94</v>
      </c>
      <c r="G332" s="979" t="str">
        <f>IF(VLOOKUP(G330,Tabulka!$B$4:$Y$239,16,0)=G329,G330,"")</f>
        <v/>
      </c>
      <c r="H332" s="979" t="str">
        <f>IF(VLOOKUP(H330,Tabulka!$B$4:$Y$239,16,0)=H329,H330,"")</f>
        <v/>
      </c>
      <c r="I332" s="979" t="str">
        <f>IF(VLOOKUP(I330,Tabulka!$B$4:$Y$239,16,0)=I329,I330,"")</f>
        <v/>
      </c>
      <c r="J332" s="980" t="str">
        <f>IF(VLOOKUP(J330,Tabulka!$B$4:$Y$239,16,0)=J329,J330,"")</f>
        <v/>
      </c>
      <c r="K332" s="978" t="str">
        <f>IF(VLOOKUP(K330,Tabulka!$B$4:$Y$239,16,0)=K329,K330,"")</f>
        <v/>
      </c>
      <c r="L332" s="979" t="str">
        <f>IF(VLOOKUP(L330,Tabulka!$B$4:$Y$239,16,0)=L329,L330,"")</f>
        <v/>
      </c>
      <c r="M332" s="979" t="str">
        <f>IF(VLOOKUP(M330,Tabulka!$B$4:$Y$239,16,0)=M329,M330,"")</f>
        <v/>
      </c>
      <c r="N332" s="979" t="str">
        <f>IF(VLOOKUP(N330,Tabulka!$B$4:$Y$239,16,0)=N329,N330,"")</f>
        <v/>
      </c>
      <c r="O332" s="979" t="str">
        <f>IF(VLOOKUP(O330,Tabulka!$B$4:$Y$239,16,0)=O329,O330,"")</f>
        <v/>
      </c>
      <c r="P332" s="979" t="str">
        <f>IF(VLOOKUP(P330,Tabulka!$B$4:$Y$239,16,0)=P329,P330,"")</f>
        <v/>
      </c>
      <c r="Q332" s="979" t="str">
        <f>IF(VLOOKUP(Q330,Tabulka!$B$4:$Y$239,16,0)=Q329,Q330,"")</f>
        <v/>
      </c>
      <c r="R332" s="980" t="str">
        <f>IF(VLOOKUP(R330,Tabulka!$B$4:$Y$239,16,0)=R329,R330,"")</f>
        <v/>
      </c>
      <c r="S332" s="978" t="str">
        <f>IF(VLOOKUP(S330,Tabulka!$B$4:$Y$239,16,0)=S329,S330,"")</f>
        <v/>
      </c>
      <c r="T332" s="979" t="str">
        <f>IF(VLOOKUP(T330,Tabulka!$B$4:$Y$239,16,0)=T329,T330,"")</f>
        <v/>
      </c>
      <c r="U332" s="979" t="str">
        <f>IF(VLOOKUP(U330,Tabulka!$B$4:$Y$239,16,0)=U329,U330,"")</f>
        <v/>
      </c>
      <c r="V332" s="979" t="str">
        <f>IF(VLOOKUP(V330,Tabulka!$B$4:$Y$239,16,0)=V329,V330,"")</f>
        <v/>
      </c>
      <c r="W332" s="979" t="str">
        <f>IF(VLOOKUP(W330,Tabulka!$B$4:$Y$239,16,0)=W329,W330,"")</f>
        <v/>
      </c>
      <c r="X332" s="979" t="str">
        <f>IF(VLOOKUP(X330,Tabulka!$B$4:$Y$239,16,0)=X329,X330,"")</f>
        <v/>
      </c>
      <c r="Y332" s="979" t="str">
        <f>IF(VLOOKUP(Y330,Tabulka!$B$4:$Y$239,16,0)=Y329,Y330,"")</f>
        <v/>
      </c>
      <c r="Z332" s="980" t="str">
        <f>IF(VLOOKUP(Z330,Tabulka!$B$4:$Y$239,16,0)=Z329,Z330,"")</f>
        <v/>
      </c>
      <c r="AA332" s="978" t="str">
        <f>IF(VLOOKUP(AA330,Tabulka!$B$4:$Y$239,16,0)=AA329,AA330,"")</f>
        <v/>
      </c>
      <c r="AB332" s="979" t="str">
        <f>IF(VLOOKUP(AB330,Tabulka!$B$4:$Y$239,16,0)=AB329,AB330,"")</f>
        <v/>
      </c>
      <c r="AC332" s="979" t="str">
        <f>IF(VLOOKUP(AC330,Tabulka!$B$4:$Y$239,16,0)=AC329,AC330,"")</f>
        <v/>
      </c>
      <c r="AD332" s="979" t="str">
        <f>IF(VLOOKUP(AD330,Tabulka!$B$4:$Y$239,16,0)=AD329,AD330,"")</f>
        <v/>
      </c>
      <c r="AE332" s="979">
        <f>IF(VLOOKUP(AE330,Tabulka!$B$4:$Y$239,16,0)=AE329,AE330,"")</f>
        <v>95</v>
      </c>
      <c r="AF332" s="979" t="str">
        <f>IF(VLOOKUP(AF330,Tabulka!$B$4:$Y$239,16,0)=AF329,AF330,"")</f>
        <v/>
      </c>
      <c r="AG332" s="979" t="str">
        <f>IF(VLOOKUP(AG330,Tabulka!$B$4:$Y$239,16,0)=AG329,AG330,"")</f>
        <v/>
      </c>
      <c r="AH332" s="980" t="str">
        <f>IF(VLOOKUP(AH330,Tabulka!$B$4:$Y$239,16,0)=AH329,AH330,"")</f>
        <v/>
      </c>
      <c r="AI332" s="978">
        <f>IF(VLOOKUP(AI330,Tabulka!$B$4:$Y$239,16,0)=AI329,AI330,"")</f>
        <v>91</v>
      </c>
      <c r="AJ332" s="979" t="str">
        <f>IF(VLOOKUP(AJ330,Tabulka!$B$4:$Y$239,16,0)=AJ329,AJ330,"")</f>
        <v/>
      </c>
      <c r="AK332" s="979" t="str">
        <f>IF(VLOOKUP(AK330,Tabulka!$B$4:$Y$239,16,0)=AK329,AK330,"")</f>
        <v/>
      </c>
      <c r="AL332" s="979" t="str">
        <f>IF(VLOOKUP(AL330,Tabulka!$B$4:$Y$239,16,0)=AL329,AL330,"")</f>
        <v/>
      </c>
      <c r="AM332" s="979" t="str">
        <f>IF(VLOOKUP(AM330,Tabulka!$B$4:$Y$239,16,0)=AM329,AM330,"")</f>
        <v/>
      </c>
      <c r="AN332" s="979" t="str">
        <f>IF(VLOOKUP(AN330,Tabulka!$B$4:$Y$239,16,0)=AN329,AN330,"")</f>
        <v/>
      </c>
      <c r="AO332" s="979" t="str">
        <f>IF(VLOOKUP(AO330,Tabulka!$B$4:$Y$239,16,0)=AO329,AO330,"")</f>
        <v/>
      </c>
      <c r="AP332" s="980" t="str">
        <f>IF(VLOOKUP(AP330,Tabulka!$B$4:$Y$239,16,0)=AP329,AP330,"")</f>
        <v/>
      </c>
      <c r="AQ332" s="978" t="str">
        <f>IF(VLOOKUP(AQ330,Tabulka!$B$4:$Y$239,16,0)=AQ329,AQ330,"")</f>
        <v/>
      </c>
      <c r="AR332" s="979" t="str">
        <f>IF(VLOOKUP(AR330,Tabulka!$B$4:$Y$239,16,0)=AR329,AR330,"")</f>
        <v/>
      </c>
      <c r="AS332" s="979" t="str">
        <f>IF(VLOOKUP(AS330,Tabulka!$B$4:$Y$239,16,0)=AS329,AS330,"")</f>
        <v/>
      </c>
      <c r="AT332" s="979" t="str">
        <f>IF(VLOOKUP(AT330,Tabulka!$B$4:$Y$239,16,0)=AT329,AT330,"")</f>
        <v/>
      </c>
      <c r="AU332" s="979" t="str">
        <f>IF(VLOOKUP(AU330,Tabulka!$B$4:$Y$239,16,0)=AU329,AU330,"")</f>
        <v/>
      </c>
      <c r="AV332" s="979" t="str">
        <f>IF(VLOOKUP(AV330,Tabulka!$B$4:$Y$239,16,0)=AV329,AV330,"")</f>
        <v/>
      </c>
      <c r="AW332" s="979" t="str">
        <f>IF(VLOOKUP(AW330,Tabulka!$B$4:$Y$239,16,0)=AW329,AW330,"")</f>
        <v/>
      </c>
      <c r="AX332" s="980" t="str">
        <f>IF(VLOOKUP(AX330,Tabulka!$B$4:$Y$239,16,0)=AX329,AX330,"")</f>
        <v/>
      </c>
      <c r="AY332" s="978" t="str">
        <f>IF(VLOOKUP(AY330,Tabulka!$B$4:$Y$239,16,0)=AY329,AY330,"")</f>
        <v/>
      </c>
      <c r="AZ332" s="979" t="str">
        <f>IF(VLOOKUP(AZ330,Tabulka!$B$4:$Y$239,16,0)=AZ329,AZ330,"")</f>
        <v/>
      </c>
      <c r="BA332" s="979" t="str">
        <f>IF(VLOOKUP(BA330,Tabulka!$B$4:$Y$239,16,0)=BA329,BA330,"")</f>
        <v/>
      </c>
      <c r="BB332" s="979" t="str">
        <f>IF(VLOOKUP(BB330,Tabulka!$B$4:$Y$239,16,0)=BB329,BB330,"")</f>
        <v/>
      </c>
      <c r="BC332" s="979" t="str">
        <f>IF(VLOOKUP(BC330,Tabulka!$B$4:$Y$239,16,0)=BC329,BC330,"")</f>
        <v/>
      </c>
      <c r="BD332" s="979" t="str">
        <f>IF(VLOOKUP(BD330,Tabulka!$B$4:$Y$239,16,0)=BD329,BD330,"")</f>
        <v/>
      </c>
      <c r="BE332" s="979" t="str">
        <f>IF(VLOOKUP(BE330,Tabulka!$B$4:$Y$239,16,0)=BE329,BE330,"")</f>
        <v/>
      </c>
      <c r="BF332" s="980" t="str">
        <f>IF(VLOOKUP(BF330,Tabulka!$B$4:$Y$239,16,0)=BF329,BF330,"")</f>
        <v/>
      </c>
      <c r="BG332" s="978" t="str">
        <f>IF(VLOOKUP(BG330,Tabulka!$B$4:$Y$239,16,0)=BG329,BG330,"")</f>
        <v/>
      </c>
      <c r="BH332" s="979" t="str">
        <f>IF(VLOOKUP(BH330,Tabulka!$B$4:$Y$239,16,0)=BH329,BH330,"")</f>
        <v/>
      </c>
      <c r="BI332" s="979" t="str">
        <f>IF(VLOOKUP(BI330,Tabulka!$B$4:$Y$239,16,0)=BI329,BI330,"")</f>
        <v/>
      </c>
      <c r="BJ332" s="979" t="str">
        <f>IF(VLOOKUP(BJ330,Tabulka!$B$4:$Y$239,16,0)=BJ329,BJ330,"")</f>
        <v/>
      </c>
      <c r="BK332" s="979" t="str">
        <f>IF(VLOOKUP(BK330,Tabulka!$B$4:$Y$239,16,0)=BK329,BK330,"")</f>
        <v/>
      </c>
      <c r="BL332" s="979" t="str">
        <f>IF(VLOOKUP(BL330,Tabulka!$B$4:$Y$239,16,0)=BL329,BL330,"")</f>
        <v/>
      </c>
      <c r="BM332" s="979" t="str">
        <f>IF(VLOOKUP(BM330,Tabulka!$B$4:$Y$239,16,0)=BM329,BM330,"")</f>
        <v/>
      </c>
      <c r="BN332" s="980" t="str">
        <f>IF(VLOOKUP(BN330,Tabulka!$B$4:$Y$239,16,0)=BN329,BN330,"")</f>
        <v/>
      </c>
    </row>
    <row r="333" spans="1:66" ht="15.75" x14ac:dyDescent="0.25">
      <c r="A333" s="275" t="s">
        <v>26</v>
      </c>
      <c r="B333" s="276" t="s">
        <v>58</v>
      </c>
      <c r="C333" s="27" t="str">
        <f>IF(C332="","",DSUM('Rozpis zápasů'!$F$1:$O$162,$B333,C331:C332))</f>
        <v/>
      </c>
      <c r="D333" s="6">
        <f>IF(D332="","",DSUM('Rozpis zápasů'!$F$1:$O$162,$B333,D331:D332))</f>
        <v>0</v>
      </c>
      <c r="E333" s="6">
        <f>IF(E332="","",DSUM('Rozpis zápasů'!$F$1:$O$162,$B333,E331:E332))</f>
        <v>0</v>
      </c>
      <c r="F333" s="6">
        <f>IF(F332="","",DSUM('Rozpis zápasů'!$F$1:$O$162,$B333,F331:F332))</f>
        <v>0</v>
      </c>
      <c r="G333" s="6" t="str">
        <f>IF(G332="","",DSUM('Rozpis zápasů'!$F$1:$O$162,$B333,G331:G332))</f>
        <v/>
      </c>
      <c r="H333" s="6" t="str">
        <f>IF(H332="","",DSUM('Rozpis zápasů'!$F$1:$O$162,$B333,H331:H332))</f>
        <v/>
      </c>
      <c r="I333" s="6" t="str">
        <f>IF(I332="","",DSUM('Rozpis zápasů'!$F$1:$O$162,$B333,I331:I332))</f>
        <v/>
      </c>
      <c r="J333" s="9" t="str">
        <f>IF(J332="","",DSUM('Rozpis zápasů'!$F$1:$O$162,$B333,J331:J332))</f>
        <v/>
      </c>
      <c r="K333" s="27" t="str">
        <f>IF(K332="","",DSUM('Rozpis zápasů'!$F$1:$O$162,$B333,K331:K332))</f>
        <v/>
      </c>
      <c r="L333" s="6" t="str">
        <f>IF(L332="","",DSUM('Rozpis zápasů'!$F$1:$O$162,$B333,L331:L332))</f>
        <v/>
      </c>
      <c r="M333" s="6" t="str">
        <f>IF(M332="","",DSUM('Rozpis zápasů'!$F$1:$O$162,$B333,M331:M332))</f>
        <v/>
      </c>
      <c r="N333" s="6" t="str">
        <f>IF(N332="","",DSUM('Rozpis zápasů'!$F$1:$O$162,$B333,N331:N332))</f>
        <v/>
      </c>
      <c r="O333" s="6" t="str">
        <f>IF(O332="","",DSUM('Rozpis zápasů'!$F$1:$O$162,$B333,O331:O332))</f>
        <v/>
      </c>
      <c r="P333" s="6" t="str">
        <f>IF(P332="","",DSUM('Rozpis zápasů'!$F$1:$O$162,$B333,P331:P332))</f>
        <v/>
      </c>
      <c r="Q333" s="6" t="str">
        <f>IF(Q332="","",DSUM('Rozpis zápasů'!$F$1:$O$162,$B333,Q331:Q332))</f>
        <v/>
      </c>
      <c r="R333" s="9" t="str">
        <f>IF(R332="","",DSUM('Rozpis zápasů'!$F$1:$O$162,$B333,R331:R332))</f>
        <v/>
      </c>
      <c r="S333" s="27" t="str">
        <f>IF(S332="","",DSUM('Rozpis zápasů'!$F$1:$O$162,$B333,S331:S332))</f>
        <v/>
      </c>
      <c r="T333" s="6" t="str">
        <f>IF(T332="","",DSUM('Rozpis zápasů'!$F$1:$O$162,$B333,T331:T332))</f>
        <v/>
      </c>
      <c r="U333" s="6" t="str">
        <f>IF(U332="","",DSUM('Rozpis zápasů'!$F$1:$O$162,$B333,U331:U332))</f>
        <v/>
      </c>
      <c r="V333" s="6" t="str">
        <f>IF(V332="","",DSUM('Rozpis zápasů'!$F$1:$O$162,$B333,V331:V332))</f>
        <v/>
      </c>
      <c r="W333" s="6" t="str">
        <f>IF(W332="","",DSUM('Rozpis zápasů'!$F$1:$O$162,$B333,W331:W332))</f>
        <v/>
      </c>
      <c r="X333" s="6" t="str">
        <f>IF(X332="","",DSUM('Rozpis zápasů'!$F$1:$O$162,$B333,X331:X332))</f>
        <v/>
      </c>
      <c r="Y333" s="6" t="str">
        <f>IF(Y332="","",DSUM('Rozpis zápasů'!$F$1:$O$162,$B333,Y331:Y332))</f>
        <v/>
      </c>
      <c r="Z333" s="9" t="str">
        <f>IF(Z332="","",DSUM('Rozpis zápasů'!$F$1:$O$162,$B333,Z331:Z332))</f>
        <v/>
      </c>
      <c r="AA333" s="27" t="str">
        <f>IF(AA332="","",DSUM('Rozpis zápasů'!$F$1:$O$162,$B333,AA331:AA332))</f>
        <v/>
      </c>
      <c r="AB333" s="6" t="str">
        <f>IF(AB332="","",DSUM('Rozpis zápasů'!$F$1:$O$162,$B333,AB331:AB332))</f>
        <v/>
      </c>
      <c r="AC333" s="6" t="str">
        <f>IF(AC332="","",DSUM('Rozpis zápasů'!$F$1:$O$162,$B333,AC331:AC332))</f>
        <v/>
      </c>
      <c r="AD333" s="6" t="str">
        <f>IF(AD332="","",DSUM('Rozpis zápasů'!$F$1:$O$162,$B333,AD331:AD332))</f>
        <v/>
      </c>
      <c r="AE333" s="6">
        <f>IF(AE332="","",DSUM('Rozpis zápasů'!$F$1:$O$162,$B333,AE331:AE332))</f>
        <v>0</v>
      </c>
      <c r="AF333" s="6" t="str">
        <f>IF(AF332="","",DSUM('Rozpis zápasů'!$F$1:$O$162,$B333,AF331:AF332))</f>
        <v/>
      </c>
      <c r="AG333" s="6" t="str">
        <f>IF(AG332="","",DSUM('Rozpis zápasů'!$F$1:$O$162,$B333,AG331:AG332))</f>
        <v/>
      </c>
      <c r="AH333" s="9" t="str">
        <f>IF(AH332="","",DSUM('Rozpis zápasů'!$F$1:$O$162,$B333,AH331:AH332))</f>
        <v/>
      </c>
      <c r="AI333" s="27">
        <f>IF(AI332="","",DSUM('Rozpis zápasů'!$F$1:$O$162,$B333,AI331:AI332))</f>
        <v>0</v>
      </c>
      <c r="AJ333" s="6" t="str">
        <f>IF(AJ332="","",DSUM('Rozpis zápasů'!$F$1:$O$162,$B333,AJ331:AJ332))</f>
        <v/>
      </c>
      <c r="AK333" s="6" t="str">
        <f>IF(AK332="","",DSUM('Rozpis zápasů'!$F$1:$O$162,$B333,AK331:AK332))</f>
        <v/>
      </c>
      <c r="AL333" s="6" t="str">
        <f>IF(AL332="","",DSUM('Rozpis zápasů'!$F$1:$O$162,$B333,AL331:AL332))</f>
        <v/>
      </c>
      <c r="AM333" s="6" t="str">
        <f>IF(AM332="","",DSUM('Rozpis zápasů'!$F$1:$O$162,$B333,AM331:AM332))</f>
        <v/>
      </c>
      <c r="AN333" s="6" t="str">
        <f>IF(AN332="","",DSUM('Rozpis zápasů'!$F$1:$O$162,$B333,AN331:AN332))</f>
        <v/>
      </c>
      <c r="AO333" s="6" t="str">
        <f>IF(AO332="","",DSUM('Rozpis zápasů'!$F$1:$O$162,$B333,AO331:AO332))</f>
        <v/>
      </c>
      <c r="AP333" s="9" t="str">
        <f>IF(AP332="","",DSUM('Rozpis zápasů'!$F$1:$O$162,$B333,AP331:AP332))</f>
        <v/>
      </c>
      <c r="AQ333" s="27" t="str">
        <f>IF(AQ332="","",DSUM('Rozpis zápasů'!$F$1:$O$162,$B333,AQ331:AQ332))</f>
        <v/>
      </c>
      <c r="AR333" s="6" t="str">
        <f>IF(AR332="","",DSUM('Rozpis zápasů'!$F$1:$O$162,$B333,AR331:AR332))</f>
        <v/>
      </c>
      <c r="AS333" s="6" t="str">
        <f>IF(AS332="","",DSUM('Rozpis zápasů'!$F$1:$O$162,$B333,AS331:AS332))</f>
        <v/>
      </c>
      <c r="AT333" s="6" t="str">
        <f>IF(AT332="","",DSUM('Rozpis zápasů'!$F$1:$O$162,$B333,AT331:AT332))</f>
        <v/>
      </c>
      <c r="AU333" s="6" t="str">
        <f>IF(AU332="","",DSUM('Rozpis zápasů'!$F$1:$O$162,$B333,AU331:AU332))</f>
        <v/>
      </c>
      <c r="AV333" s="6" t="str">
        <f>IF(AV332="","",DSUM('Rozpis zápasů'!$F$1:$O$162,$B333,AV331:AV332))</f>
        <v/>
      </c>
      <c r="AW333" s="6" t="str">
        <f>IF(AW332="","",DSUM('Rozpis zápasů'!$F$1:$O$162,$B333,AW331:AW332))</f>
        <v/>
      </c>
      <c r="AX333" s="9" t="str">
        <f>IF(AX332="","",DSUM('Rozpis zápasů'!$F$1:$O$162,$B333,AX331:AX332))</f>
        <v/>
      </c>
      <c r="AY333" s="27" t="str">
        <f>IF(AY332="","",DSUM('Rozpis zápasů'!$F$1:$O$162,$B333,AY331:AY332))</f>
        <v/>
      </c>
      <c r="AZ333" s="6" t="str">
        <f>IF(AZ332="","",DSUM('Rozpis zápasů'!$F$1:$O$162,$B333,AZ331:AZ332))</f>
        <v/>
      </c>
      <c r="BA333" s="6" t="str">
        <f>IF(BA332="","",DSUM('Rozpis zápasů'!$F$1:$O$162,$B333,BA331:BA332))</f>
        <v/>
      </c>
      <c r="BB333" s="6" t="str">
        <f>IF(BB332="","",DSUM('Rozpis zápasů'!$F$1:$O$162,$B333,BB331:BB332))</f>
        <v/>
      </c>
      <c r="BC333" s="6" t="str">
        <f>IF(BC332="","",DSUM('Rozpis zápasů'!$F$1:$O$162,$B333,BC331:BC332))</f>
        <v/>
      </c>
      <c r="BD333" s="6" t="str">
        <f>IF(BD332="","",DSUM('Rozpis zápasů'!$F$1:$O$162,$B333,BD331:BD332))</f>
        <v/>
      </c>
      <c r="BE333" s="6" t="str">
        <f>IF(BE332="","",DSUM('Rozpis zápasů'!$F$1:$O$162,$B333,BE331:BE332))</f>
        <v/>
      </c>
      <c r="BF333" s="9" t="str">
        <f>IF(BF332="","",DSUM('Rozpis zápasů'!$F$1:$O$162,$B333,BF331:BF332))</f>
        <v/>
      </c>
      <c r="BG333" s="27" t="str">
        <f>IF(BG332="","",DSUM('Rozpis zápasů'!$F$1:$O$162,$B333,BG331:BG332))</f>
        <v/>
      </c>
      <c r="BH333" s="6" t="str">
        <f>IF(BH332="","",DSUM('Rozpis zápasů'!$F$1:$O$162,$B333,BH331:BH332))</f>
        <v/>
      </c>
      <c r="BI333" s="6" t="str">
        <f>IF(BI332="","",DSUM('Rozpis zápasů'!$F$1:$O$162,$B333,BI331:BI332))</f>
        <v/>
      </c>
      <c r="BJ333" s="6" t="str">
        <f>IF(BJ332="","",DSUM('Rozpis zápasů'!$F$1:$O$162,$B333,BJ331:BJ332))</f>
        <v/>
      </c>
      <c r="BK333" s="6" t="str">
        <f>IF(BK332="","",DSUM('Rozpis zápasů'!$F$1:$O$162,$B333,BK331:BK332))</f>
        <v/>
      </c>
      <c r="BL333" s="6" t="str">
        <f>IF(BL332="","",DSUM('Rozpis zápasů'!$F$1:$O$162,$B333,BL331:BL332))</f>
        <v/>
      </c>
      <c r="BM333" s="6" t="str">
        <f>IF(BM332="","",DSUM('Rozpis zápasů'!$F$1:$O$162,$B333,BM331:BM332))</f>
        <v/>
      </c>
      <c r="BN333" s="9" t="str">
        <f>IF(BN332="","",DSUM('Rozpis zápasů'!$F$1:$O$162,$B333,BN331:BN332))</f>
        <v/>
      </c>
    </row>
    <row r="334" spans="1:66" ht="15.75" x14ac:dyDescent="0.25">
      <c r="A334" s="275" t="s">
        <v>28</v>
      </c>
      <c r="B334" s="276" t="s">
        <v>20</v>
      </c>
      <c r="C334" s="27" t="str">
        <f>IF(C332="","",DSUM('Rozpis zápasů'!$F$1:$O$162,$B334,C331:C332))</f>
        <v/>
      </c>
      <c r="D334" s="6">
        <f>IF(D332="","",DSUM('Rozpis zápasů'!$F$1:$O$162,$B334,D331:D332))</f>
        <v>0</v>
      </c>
      <c r="E334" s="6">
        <f>IF(E332="","",DSUM('Rozpis zápasů'!$F$1:$O$162,$B334,E331:E332))</f>
        <v>1</v>
      </c>
      <c r="F334" s="6">
        <f>IF(F332="","",DSUM('Rozpis zápasů'!$F$1:$O$162,$B334,F331:F332))</f>
        <v>1</v>
      </c>
      <c r="G334" s="6" t="str">
        <f>IF(G332="","",DSUM('Rozpis zápasů'!$F$1:$O$162,$B334,G331:G332))</f>
        <v/>
      </c>
      <c r="H334" s="6" t="str">
        <f>IF(H332="","",DSUM('Rozpis zápasů'!$F$1:$O$162,$B334,H331:H332))</f>
        <v/>
      </c>
      <c r="I334" s="6" t="str">
        <f>IF(I332="","",DSUM('Rozpis zápasů'!$F$1:$O$162,$B334,I331:I332))</f>
        <v/>
      </c>
      <c r="J334" s="9" t="str">
        <f>IF(J332="","",DSUM('Rozpis zápasů'!$F$1:$O$162,$B334,J331:J332))</f>
        <v/>
      </c>
      <c r="K334" s="27" t="str">
        <f>IF(K332="","",DSUM('Rozpis zápasů'!$F$1:$O$162,$B334,K331:K332))</f>
        <v/>
      </c>
      <c r="L334" s="6" t="str">
        <f>IF(L332="","",DSUM('Rozpis zápasů'!$F$1:$O$162,$B334,L331:L332))</f>
        <v/>
      </c>
      <c r="M334" s="6" t="str">
        <f>IF(M332="","",DSUM('Rozpis zápasů'!$F$1:$O$162,$B334,M331:M332))</f>
        <v/>
      </c>
      <c r="N334" s="6" t="str">
        <f>IF(N332="","",DSUM('Rozpis zápasů'!$F$1:$O$162,$B334,N331:N332))</f>
        <v/>
      </c>
      <c r="O334" s="6" t="str">
        <f>IF(O332="","",DSUM('Rozpis zápasů'!$F$1:$O$162,$B334,O331:O332))</f>
        <v/>
      </c>
      <c r="P334" s="6" t="str">
        <f>IF(P332="","",DSUM('Rozpis zápasů'!$F$1:$O$162,$B334,P331:P332))</f>
        <v/>
      </c>
      <c r="Q334" s="6" t="str">
        <f>IF(Q332="","",DSUM('Rozpis zápasů'!$F$1:$O$162,$B334,Q331:Q332))</f>
        <v/>
      </c>
      <c r="R334" s="9" t="str">
        <f>IF(R332="","",DSUM('Rozpis zápasů'!$F$1:$O$162,$B334,R331:R332))</f>
        <v/>
      </c>
      <c r="S334" s="27" t="str">
        <f>IF(S332="","",DSUM('Rozpis zápasů'!$F$1:$O$162,$B334,S331:S332))</f>
        <v/>
      </c>
      <c r="T334" s="6" t="str">
        <f>IF(T332="","",DSUM('Rozpis zápasů'!$F$1:$O$162,$B334,T331:T332))</f>
        <v/>
      </c>
      <c r="U334" s="6" t="str">
        <f>IF(U332="","",DSUM('Rozpis zápasů'!$F$1:$O$162,$B334,U331:U332))</f>
        <v/>
      </c>
      <c r="V334" s="6" t="str">
        <f>IF(V332="","",DSUM('Rozpis zápasů'!$F$1:$O$162,$B334,V331:V332))</f>
        <v/>
      </c>
      <c r="W334" s="6" t="str">
        <f>IF(W332="","",DSUM('Rozpis zápasů'!$F$1:$O$162,$B334,W331:W332))</f>
        <v/>
      </c>
      <c r="X334" s="6" t="str">
        <f>IF(X332="","",DSUM('Rozpis zápasů'!$F$1:$O$162,$B334,X331:X332))</f>
        <v/>
      </c>
      <c r="Y334" s="6" t="str">
        <f>IF(Y332="","",DSUM('Rozpis zápasů'!$F$1:$O$162,$B334,Y331:Y332))</f>
        <v/>
      </c>
      <c r="Z334" s="9" t="str">
        <f>IF(Z332="","",DSUM('Rozpis zápasů'!$F$1:$O$162,$B334,Z331:Z332))</f>
        <v/>
      </c>
      <c r="AA334" s="27" t="str">
        <f>IF(AA332="","",DSUM('Rozpis zápasů'!$F$1:$O$162,$B334,AA331:AA332))</f>
        <v/>
      </c>
      <c r="AB334" s="6" t="str">
        <f>IF(AB332="","",DSUM('Rozpis zápasů'!$F$1:$O$162,$B334,AB331:AB332))</f>
        <v/>
      </c>
      <c r="AC334" s="6" t="str">
        <f>IF(AC332="","",DSUM('Rozpis zápasů'!$F$1:$O$162,$B334,AC331:AC332))</f>
        <v/>
      </c>
      <c r="AD334" s="6" t="str">
        <f>IF(AD332="","",DSUM('Rozpis zápasů'!$F$1:$O$162,$B334,AD331:AD332))</f>
        <v/>
      </c>
      <c r="AE334" s="6">
        <f>IF(AE332="","",DSUM('Rozpis zápasů'!$F$1:$O$162,$B334,AE331:AE332))</f>
        <v>0</v>
      </c>
      <c r="AF334" s="6" t="str">
        <f>IF(AF332="","",DSUM('Rozpis zápasů'!$F$1:$O$162,$B334,AF331:AF332))</f>
        <v/>
      </c>
      <c r="AG334" s="6" t="str">
        <f>IF(AG332="","",DSUM('Rozpis zápasů'!$F$1:$O$162,$B334,AG331:AG332))</f>
        <v/>
      </c>
      <c r="AH334" s="9" t="str">
        <f>IF(AH332="","",DSUM('Rozpis zápasů'!$F$1:$O$162,$B334,AH331:AH332))</f>
        <v/>
      </c>
      <c r="AI334" s="27">
        <f>IF(AI332="","",DSUM('Rozpis zápasů'!$F$1:$O$162,$B334,AI331:AI332))</f>
        <v>0</v>
      </c>
      <c r="AJ334" s="6" t="str">
        <f>IF(AJ332="","",DSUM('Rozpis zápasů'!$F$1:$O$162,$B334,AJ331:AJ332))</f>
        <v/>
      </c>
      <c r="AK334" s="6" t="str">
        <f>IF(AK332="","",DSUM('Rozpis zápasů'!$F$1:$O$162,$B334,AK331:AK332))</f>
        <v/>
      </c>
      <c r="AL334" s="6" t="str">
        <f>IF(AL332="","",DSUM('Rozpis zápasů'!$F$1:$O$162,$B334,AL331:AL332))</f>
        <v/>
      </c>
      <c r="AM334" s="6" t="str">
        <f>IF(AM332="","",DSUM('Rozpis zápasů'!$F$1:$O$162,$B334,AM331:AM332))</f>
        <v/>
      </c>
      <c r="AN334" s="6" t="str">
        <f>IF(AN332="","",DSUM('Rozpis zápasů'!$F$1:$O$162,$B334,AN331:AN332))</f>
        <v/>
      </c>
      <c r="AO334" s="6" t="str">
        <f>IF(AO332="","",DSUM('Rozpis zápasů'!$F$1:$O$162,$B334,AO331:AO332))</f>
        <v/>
      </c>
      <c r="AP334" s="9" t="str">
        <f>IF(AP332="","",DSUM('Rozpis zápasů'!$F$1:$O$162,$B334,AP331:AP332))</f>
        <v/>
      </c>
      <c r="AQ334" s="27" t="str">
        <f>IF(AQ332="","",DSUM('Rozpis zápasů'!$F$1:$O$162,$B334,AQ331:AQ332))</f>
        <v/>
      </c>
      <c r="AR334" s="6" t="str">
        <f>IF(AR332="","",DSUM('Rozpis zápasů'!$F$1:$O$162,$B334,AR331:AR332))</f>
        <v/>
      </c>
      <c r="AS334" s="6" t="str">
        <f>IF(AS332="","",DSUM('Rozpis zápasů'!$F$1:$O$162,$B334,AS331:AS332))</f>
        <v/>
      </c>
      <c r="AT334" s="6" t="str">
        <f>IF(AT332="","",DSUM('Rozpis zápasů'!$F$1:$O$162,$B334,AT331:AT332))</f>
        <v/>
      </c>
      <c r="AU334" s="6" t="str">
        <f>IF(AU332="","",DSUM('Rozpis zápasů'!$F$1:$O$162,$B334,AU331:AU332))</f>
        <v/>
      </c>
      <c r="AV334" s="6" t="str">
        <f>IF(AV332="","",DSUM('Rozpis zápasů'!$F$1:$O$162,$B334,AV331:AV332))</f>
        <v/>
      </c>
      <c r="AW334" s="6" t="str">
        <f>IF(AW332="","",DSUM('Rozpis zápasů'!$F$1:$O$162,$B334,AW331:AW332))</f>
        <v/>
      </c>
      <c r="AX334" s="9" t="str">
        <f>IF(AX332="","",DSUM('Rozpis zápasů'!$F$1:$O$162,$B334,AX331:AX332))</f>
        <v/>
      </c>
      <c r="AY334" s="27" t="str">
        <f>IF(AY332="","",DSUM('Rozpis zápasů'!$F$1:$O$162,$B334,AY331:AY332))</f>
        <v/>
      </c>
      <c r="AZ334" s="6" t="str">
        <f>IF(AZ332="","",DSUM('Rozpis zápasů'!$F$1:$O$162,$B334,AZ331:AZ332))</f>
        <v/>
      </c>
      <c r="BA334" s="6" t="str">
        <f>IF(BA332="","",DSUM('Rozpis zápasů'!$F$1:$O$162,$B334,BA331:BA332))</f>
        <v/>
      </c>
      <c r="BB334" s="6" t="str">
        <f>IF(BB332="","",DSUM('Rozpis zápasů'!$F$1:$O$162,$B334,BB331:BB332))</f>
        <v/>
      </c>
      <c r="BC334" s="6" t="str">
        <f>IF(BC332="","",DSUM('Rozpis zápasů'!$F$1:$O$162,$B334,BC331:BC332))</f>
        <v/>
      </c>
      <c r="BD334" s="6" t="str">
        <f>IF(BD332="","",DSUM('Rozpis zápasů'!$F$1:$O$162,$B334,BD331:BD332))</f>
        <v/>
      </c>
      <c r="BE334" s="6" t="str">
        <f>IF(BE332="","",DSUM('Rozpis zápasů'!$F$1:$O$162,$B334,BE331:BE332))</f>
        <v/>
      </c>
      <c r="BF334" s="9" t="str">
        <f>IF(BF332="","",DSUM('Rozpis zápasů'!$F$1:$O$162,$B334,BF331:BF332))</f>
        <v/>
      </c>
      <c r="BG334" s="27" t="str">
        <f>IF(BG332="","",DSUM('Rozpis zápasů'!$F$1:$O$162,$B334,BG331:BG332))</f>
        <v/>
      </c>
      <c r="BH334" s="6" t="str">
        <f>IF(BH332="","",DSUM('Rozpis zápasů'!$F$1:$O$162,$B334,BH331:BH332))</f>
        <v/>
      </c>
      <c r="BI334" s="6" t="str">
        <f>IF(BI332="","",DSUM('Rozpis zápasů'!$F$1:$O$162,$B334,BI331:BI332))</f>
        <v/>
      </c>
      <c r="BJ334" s="6" t="str">
        <f>IF(BJ332="","",DSUM('Rozpis zápasů'!$F$1:$O$162,$B334,BJ331:BJ332))</f>
        <v/>
      </c>
      <c r="BK334" s="6" t="str">
        <f>IF(BK332="","",DSUM('Rozpis zápasů'!$F$1:$O$162,$B334,BK331:BK332))</f>
        <v/>
      </c>
      <c r="BL334" s="6" t="str">
        <f>IF(BL332="","",DSUM('Rozpis zápasů'!$F$1:$O$162,$B334,BL331:BL332))</f>
        <v/>
      </c>
      <c r="BM334" s="6" t="str">
        <f>IF(BM332="","",DSUM('Rozpis zápasů'!$F$1:$O$162,$B334,BM331:BM332))</f>
        <v/>
      </c>
      <c r="BN334" s="9" t="str">
        <f>IF(BN332="","",DSUM('Rozpis zápasů'!$F$1:$O$162,$B334,BN331:BN332))</f>
        <v/>
      </c>
    </row>
    <row r="335" spans="1:66" ht="16.5" thickBot="1" x14ac:dyDescent="0.3">
      <c r="A335" s="277" t="s">
        <v>29</v>
      </c>
      <c r="B335" s="278" t="s">
        <v>21</v>
      </c>
      <c r="C335" s="13" t="str">
        <f>IF(C332="","",DSUM('Rozpis zápasů'!$F$1:$O$162,$B335,C331:C332))</f>
        <v/>
      </c>
      <c r="D335" s="10">
        <f>IF(D332="","",DSUM('Rozpis zápasů'!$F$1:$O$162,$B335,D331:D332))</f>
        <v>2</v>
      </c>
      <c r="E335" s="10">
        <f>IF(E332="","",DSUM('Rozpis zápasů'!$F$1:$O$162,$B335,E331:E332))</f>
        <v>2</v>
      </c>
      <c r="F335" s="10">
        <f>IF(F332="","",DSUM('Rozpis zápasů'!$F$1:$O$162,$B335,F331:F332))</f>
        <v>2</v>
      </c>
      <c r="G335" s="10" t="str">
        <f>IF(G332="","",DSUM('Rozpis zápasů'!$F$1:$O$162,$B335,G331:G332))</f>
        <v/>
      </c>
      <c r="H335" s="10" t="str">
        <f>IF(H332="","",DSUM('Rozpis zápasů'!$F$1:$O$162,$B335,H331:H332))</f>
        <v/>
      </c>
      <c r="I335" s="10" t="str">
        <f>IF(I332="","",DSUM('Rozpis zápasů'!$F$1:$O$162,$B335,I331:I332))</f>
        <v/>
      </c>
      <c r="J335" s="11" t="str">
        <f>IF(J332="","",DSUM('Rozpis zápasů'!$F$1:$O$162,$B335,J331:J332))</f>
        <v/>
      </c>
      <c r="K335" s="13" t="str">
        <f>IF(K332="","",DSUM('Rozpis zápasů'!$F$1:$O$162,$B335,K331:K332))</f>
        <v/>
      </c>
      <c r="L335" s="10" t="str">
        <f>IF(L332="","",DSUM('Rozpis zápasů'!$F$1:$O$162,$B335,L331:L332))</f>
        <v/>
      </c>
      <c r="M335" s="10" t="str">
        <f>IF(M332="","",DSUM('Rozpis zápasů'!$F$1:$O$162,$B335,M331:M332))</f>
        <v/>
      </c>
      <c r="N335" s="10" t="str">
        <f>IF(N332="","",DSUM('Rozpis zápasů'!$F$1:$O$162,$B335,N331:N332))</f>
        <v/>
      </c>
      <c r="O335" s="10" t="str">
        <f>IF(O332="","",DSUM('Rozpis zápasů'!$F$1:$O$162,$B335,O331:O332))</f>
        <v/>
      </c>
      <c r="P335" s="10" t="str">
        <f>IF(P332="","",DSUM('Rozpis zápasů'!$F$1:$O$162,$B335,P331:P332))</f>
        <v/>
      </c>
      <c r="Q335" s="10" t="str">
        <f>IF(Q332="","",DSUM('Rozpis zápasů'!$F$1:$O$162,$B335,Q331:Q332))</f>
        <v/>
      </c>
      <c r="R335" s="11" t="str">
        <f>IF(R332="","",DSUM('Rozpis zápasů'!$F$1:$O$162,$B335,R331:R332))</f>
        <v/>
      </c>
      <c r="S335" s="13" t="str">
        <f>IF(S332="","",DSUM('Rozpis zápasů'!$F$1:$O$162,$B335,S331:S332))</f>
        <v/>
      </c>
      <c r="T335" s="10" t="str">
        <f>IF(T332="","",DSUM('Rozpis zápasů'!$F$1:$O$162,$B335,T331:T332))</f>
        <v/>
      </c>
      <c r="U335" s="10" t="str">
        <f>IF(U332="","",DSUM('Rozpis zápasů'!$F$1:$O$162,$B335,U331:U332))</f>
        <v/>
      </c>
      <c r="V335" s="10" t="str">
        <f>IF(V332="","",DSUM('Rozpis zápasů'!$F$1:$O$162,$B335,V331:V332))</f>
        <v/>
      </c>
      <c r="W335" s="10" t="str">
        <f>IF(W332="","",DSUM('Rozpis zápasů'!$F$1:$O$162,$B335,W331:W332))</f>
        <v/>
      </c>
      <c r="X335" s="10" t="str">
        <f>IF(X332="","",DSUM('Rozpis zápasů'!$F$1:$O$162,$B335,X331:X332))</f>
        <v/>
      </c>
      <c r="Y335" s="10" t="str">
        <f>IF(Y332="","",DSUM('Rozpis zápasů'!$F$1:$O$162,$B335,Y331:Y332))</f>
        <v/>
      </c>
      <c r="Z335" s="11" t="str">
        <f>IF(Z332="","",DSUM('Rozpis zápasů'!$F$1:$O$162,$B335,Z331:Z332))</f>
        <v/>
      </c>
      <c r="AA335" s="13" t="str">
        <f>IF(AA332="","",DSUM('Rozpis zápasů'!$F$1:$O$162,$B335,AA331:AA332))</f>
        <v/>
      </c>
      <c r="AB335" s="10" t="str">
        <f>IF(AB332="","",DSUM('Rozpis zápasů'!$F$1:$O$162,$B335,AB331:AB332))</f>
        <v/>
      </c>
      <c r="AC335" s="10" t="str">
        <f>IF(AC332="","",DSUM('Rozpis zápasů'!$F$1:$O$162,$B335,AC331:AC332))</f>
        <v/>
      </c>
      <c r="AD335" s="10" t="str">
        <f>IF(AD332="","",DSUM('Rozpis zápasů'!$F$1:$O$162,$B335,AD331:AD332))</f>
        <v/>
      </c>
      <c r="AE335" s="10">
        <f>IF(AE332="","",DSUM('Rozpis zápasů'!$F$1:$O$162,$B335,AE331:AE332))</f>
        <v>0</v>
      </c>
      <c r="AF335" s="10" t="str">
        <f>IF(AF332="","",DSUM('Rozpis zápasů'!$F$1:$O$162,$B335,AF331:AF332))</f>
        <v/>
      </c>
      <c r="AG335" s="10" t="str">
        <f>IF(AG332="","",DSUM('Rozpis zápasů'!$F$1:$O$162,$B335,AG331:AG332))</f>
        <v/>
      </c>
      <c r="AH335" s="11" t="str">
        <f>IF(AH332="","",DSUM('Rozpis zápasů'!$F$1:$O$162,$B335,AH331:AH332))</f>
        <v/>
      </c>
      <c r="AI335" s="13">
        <f>IF(AI332="","",DSUM('Rozpis zápasů'!$F$1:$O$162,$B335,AI331:AI332))</f>
        <v>0</v>
      </c>
      <c r="AJ335" s="10" t="str">
        <f>IF(AJ332="","",DSUM('Rozpis zápasů'!$F$1:$O$162,$B335,AJ331:AJ332))</f>
        <v/>
      </c>
      <c r="AK335" s="10" t="str">
        <f>IF(AK332="","",DSUM('Rozpis zápasů'!$F$1:$O$162,$B335,AK331:AK332))</f>
        <v/>
      </c>
      <c r="AL335" s="10" t="str">
        <f>IF(AL332="","",DSUM('Rozpis zápasů'!$F$1:$O$162,$B335,AL331:AL332))</f>
        <v/>
      </c>
      <c r="AM335" s="10" t="str">
        <f>IF(AM332="","",DSUM('Rozpis zápasů'!$F$1:$O$162,$B335,AM331:AM332))</f>
        <v/>
      </c>
      <c r="AN335" s="10" t="str">
        <f>IF(AN332="","",DSUM('Rozpis zápasů'!$F$1:$O$162,$B335,AN331:AN332))</f>
        <v/>
      </c>
      <c r="AO335" s="10" t="str">
        <f>IF(AO332="","",DSUM('Rozpis zápasů'!$F$1:$O$162,$B335,AO331:AO332))</f>
        <v/>
      </c>
      <c r="AP335" s="11" t="str">
        <f>IF(AP332="","",DSUM('Rozpis zápasů'!$F$1:$O$162,$B335,AP331:AP332))</f>
        <v/>
      </c>
      <c r="AQ335" s="13" t="str">
        <f>IF(AQ332="","",DSUM('Rozpis zápasů'!$F$1:$O$162,$B335,AQ331:AQ332))</f>
        <v/>
      </c>
      <c r="AR335" s="10" t="str">
        <f>IF(AR332="","",DSUM('Rozpis zápasů'!$F$1:$O$162,$B335,AR331:AR332))</f>
        <v/>
      </c>
      <c r="AS335" s="10" t="str">
        <f>IF(AS332="","",DSUM('Rozpis zápasů'!$F$1:$O$162,$B335,AS331:AS332))</f>
        <v/>
      </c>
      <c r="AT335" s="10" t="str">
        <f>IF(AT332="","",DSUM('Rozpis zápasů'!$F$1:$O$162,$B335,AT331:AT332))</f>
        <v/>
      </c>
      <c r="AU335" s="10" t="str">
        <f>IF(AU332="","",DSUM('Rozpis zápasů'!$F$1:$O$162,$B335,AU331:AU332))</f>
        <v/>
      </c>
      <c r="AV335" s="10" t="str">
        <f>IF(AV332="","",DSUM('Rozpis zápasů'!$F$1:$O$162,$B335,AV331:AV332))</f>
        <v/>
      </c>
      <c r="AW335" s="10" t="str">
        <f>IF(AW332="","",DSUM('Rozpis zápasů'!$F$1:$O$162,$B335,AW331:AW332))</f>
        <v/>
      </c>
      <c r="AX335" s="11" t="str">
        <f>IF(AX332="","",DSUM('Rozpis zápasů'!$F$1:$O$162,$B335,AX331:AX332))</f>
        <v/>
      </c>
      <c r="AY335" s="13" t="str">
        <f>IF(AY332="","",DSUM('Rozpis zápasů'!$F$1:$O$162,$B335,AY331:AY332))</f>
        <v/>
      </c>
      <c r="AZ335" s="10" t="str">
        <f>IF(AZ332="","",DSUM('Rozpis zápasů'!$F$1:$O$162,$B335,AZ331:AZ332))</f>
        <v/>
      </c>
      <c r="BA335" s="10" t="str">
        <f>IF(BA332="","",DSUM('Rozpis zápasů'!$F$1:$O$162,$B335,BA331:BA332))</f>
        <v/>
      </c>
      <c r="BB335" s="10" t="str">
        <f>IF(BB332="","",DSUM('Rozpis zápasů'!$F$1:$O$162,$B335,BB331:BB332))</f>
        <v/>
      </c>
      <c r="BC335" s="10" t="str">
        <f>IF(BC332="","",DSUM('Rozpis zápasů'!$F$1:$O$162,$B335,BC331:BC332))</f>
        <v/>
      </c>
      <c r="BD335" s="10" t="str">
        <f>IF(BD332="","",DSUM('Rozpis zápasů'!$F$1:$O$162,$B335,BD331:BD332))</f>
        <v/>
      </c>
      <c r="BE335" s="10" t="str">
        <f>IF(BE332="","",DSUM('Rozpis zápasů'!$F$1:$O$162,$B335,BE331:BE332))</f>
        <v/>
      </c>
      <c r="BF335" s="11" t="str">
        <f>IF(BF332="","",DSUM('Rozpis zápasů'!$F$1:$O$162,$B335,BF331:BF332))</f>
        <v/>
      </c>
      <c r="BG335" s="13" t="str">
        <f>IF(BG332="","",DSUM('Rozpis zápasů'!$F$1:$O$162,$B335,BG331:BG332))</f>
        <v/>
      </c>
      <c r="BH335" s="10" t="str">
        <f>IF(BH332="","",DSUM('Rozpis zápasů'!$F$1:$O$162,$B335,BH331:BH332))</f>
        <v/>
      </c>
      <c r="BI335" s="10" t="str">
        <f>IF(BI332="","",DSUM('Rozpis zápasů'!$F$1:$O$162,$B335,BI331:BI332))</f>
        <v/>
      </c>
      <c r="BJ335" s="10" t="str">
        <f>IF(BJ332="","",DSUM('Rozpis zápasů'!$F$1:$O$162,$B335,BJ331:BJ332))</f>
        <v/>
      </c>
      <c r="BK335" s="10" t="str">
        <f>IF(BK332="","",DSUM('Rozpis zápasů'!$F$1:$O$162,$B335,BK331:BK332))</f>
        <v/>
      </c>
      <c r="BL335" s="10" t="str">
        <f>IF(BL332="","",DSUM('Rozpis zápasů'!$F$1:$O$162,$B335,BL331:BL332))</f>
        <v/>
      </c>
      <c r="BM335" s="10" t="str">
        <f>IF(BM332="","",DSUM('Rozpis zápasů'!$F$1:$O$162,$B335,BM331:BM332))</f>
        <v/>
      </c>
      <c r="BN335" s="11" t="str">
        <f>IF(BN332="","",DSUM('Rozpis zápasů'!$F$1:$O$162,$B335,BN331:BN332))</f>
        <v/>
      </c>
    </row>
    <row r="336" spans="1:66" x14ac:dyDescent="0.25">
      <c r="A336" s="2096"/>
      <c r="B336" s="2097"/>
      <c r="C336" s="271" t="s">
        <v>19</v>
      </c>
      <c r="D336" s="272" t="s">
        <v>19</v>
      </c>
      <c r="E336" s="272" t="s">
        <v>19</v>
      </c>
      <c r="F336" s="272" t="s">
        <v>19</v>
      </c>
      <c r="G336" s="272" t="s">
        <v>19</v>
      </c>
      <c r="H336" s="272" t="s">
        <v>19</v>
      </c>
      <c r="I336" s="272" t="s">
        <v>19</v>
      </c>
      <c r="J336" s="273" t="s">
        <v>19</v>
      </c>
      <c r="K336" s="271" t="s">
        <v>19</v>
      </c>
      <c r="L336" s="272" t="s">
        <v>19</v>
      </c>
      <c r="M336" s="272" t="s">
        <v>19</v>
      </c>
      <c r="N336" s="272" t="s">
        <v>19</v>
      </c>
      <c r="O336" s="272" t="s">
        <v>19</v>
      </c>
      <c r="P336" s="272" t="s">
        <v>19</v>
      </c>
      <c r="Q336" s="272" t="s">
        <v>19</v>
      </c>
      <c r="R336" s="273" t="s">
        <v>19</v>
      </c>
      <c r="S336" s="271" t="s">
        <v>19</v>
      </c>
      <c r="T336" s="272" t="s">
        <v>19</v>
      </c>
      <c r="U336" s="272" t="s">
        <v>19</v>
      </c>
      <c r="V336" s="272" t="s">
        <v>19</v>
      </c>
      <c r="W336" s="272" t="s">
        <v>19</v>
      </c>
      <c r="X336" s="272" t="s">
        <v>19</v>
      </c>
      <c r="Y336" s="272" t="s">
        <v>19</v>
      </c>
      <c r="Z336" s="273" t="s">
        <v>19</v>
      </c>
      <c r="AA336" s="271" t="s">
        <v>19</v>
      </c>
      <c r="AB336" s="272" t="s">
        <v>19</v>
      </c>
      <c r="AC336" s="272" t="s">
        <v>19</v>
      </c>
      <c r="AD336" s="272" t="s">
        <v>19</v>
      </c>
      <c r="AE336" s="272" t="s">
        <v>19</v>
      </c>
      <c r="AF336" s="272" t="s">
        <v>19</v>
      </c>
      <c r="AG336" s="272" t="s">
        <v>19</v>
      </c>
      <c r="AH336" s="273" t="s">
        <v>19</v>
      </c>
      <c r="AI336" s="271" t="s">
        <v>19</v>
      </c>
      <c r="AJ336" s="272" t="s">
        <v>19</v>
      </c>
      <c r="AK336" s="272" t="s">
        <v>19</v>
      </c>
      <c r="AL336" s="272" t="s">
        <v>19</v>
      </c>
      <c r="AM336" s="272" t="s">
        <v>19</v>
      </c>
      <c r="AN336" s="272" t="s">
        <v>19</v>
      </c>
      <c r="AO336" s="272" t="s">
        <v>19</v>
      </c>
      <c r="AP336" s="273" t="s">
        <v>19</v>
      </c>
      <c r="AQ336" s="271" t="s">
        <v>19</v>
      </c>
      <c r="AR336" s="272" t="s">
        <v>19</v>
      </c>
      <c r="AS336" s="272" t="s">
        <v>19</v>
      </c>
      <c r="AT336" s="272" t="s">
        <v>19</v>
      </c>
      <c r="AU336" s="272" t="s">
        <v>19</v>
      </c>
      <c r="AV336" s="272" t="s">
        <v>19</v>
      </c>
      <c r="AW336" s="272" t="s">
        <v>19</v>
      </c>
      <c r="AX336" s="273" t="s">
        <v>19</v>
      </c>
      <c r="AY336" s="271" t="s">
        <v>19</v>
      </c>
      <c r="AZ336" s="272" t="s">
        <v>19</v>
      </c>
      <c r="BA336" s="272" t="s">
        <v>19</v>
      </c>
      <c r="BB336" s="272" t="s">
        <v>19</v>
      </c>
      <c r="BC336" s="272" t="s">
        <v>19</v>
      </c>
      <c r="BD336" s="272" t="s">
        <v>19</v>
      </c>
      <c r="BE336" s="272" t="s">
        <v>19</v>
      </c>
      <c r="BF336" s="273" t="s">
        <v>19</v>
      </c>
      <c r="BG336" s="271" t="s">
        <v>19</v>
      </c>
      <c r="BH336" s="272" t="s">
        <v>19</v>
      </c>
      <c r="BI336" s="272" t="s">
        <v>19</v>
      </c>
      <c r="BJ336" s="272" t="s">
        <v>19</v>
      </c>
      <c r="BK336" s="272" t="s">
        <v>19</v>
      </c>
      <c r="BL336" s="272" t="s">
        <v>19</v>
      </c>
      <c r="BM336" s="272" t="s">
        <v>19</v>
      </c>
      <c r="BN336" s="273" t="s">
        <v>19</v>
      </c>
    </row>
    <row r="337" spans="1:66" x14ac:dyDescent="0.25">
      <c r="A337" s="2098"/>
      <c r="B337" s="2099"/>
      <c r="C337" s="978" t="str">
        <f>C332</f>
        <v/>
      </c>
      <c r="D337" s="979">
        <f t="shared" ref="D337:BN337" si="1051">D332</f>
        <v>92</v>
      </c>
      <c r="E337" s="979">
        <f t="shared" si="1051"/>
        <v>93</v>
      </c>
      <c r="F337" s="979">
        <f t="shared" si="1051"/>
        <v>94</v>
      </c>
      <c r="G337" s="979" t="str">
        <f t="shared" si="1051"/>
        <v/>
      </c>
      <c r="H337" s="979" t="str">
        <f t="shared" si="1051"/>
        <v/>
      </c>
      <c r="I337" s="979" t="str">
        <f t="shared" si="1051"/>
        <v/>
      </c>
      <c r="J337" s="980" t="str">
        <f t="shared" si="1051"/>
        <v/>
      </c>
      <c r="K337" s="978" t="str">
        <f t="shared" si="1051"/>
        <v/>
      </c>
      <c r="L337" s="979" t="str">
        <f t="shared" si="1051"/>
        <v/>
      </c>
      <c r="M337" s="979" t="str">
        <f t="shared" si="1051"/>
        <v/>
      </c>
      <c r="N337" s="979" t="str">
        <f t="shared" si="1051"/>
        <v/>
      </c>
      <c r="O337" s="979" t="str">
        <f t="shared" si="1051"/>
        <v/>
      </c>
      <c r="P337" s="979" t="str">
        <f t="shared" si="1051"/>
        <v/>
      </c>
      <c r="Q337" s="979" t="str">
        <f t="shared" si="1051"/>
        <v/>
      </c>
      <c r="R337" s="980" t="str">
        <f t="shared" si="1051"/>
        <v/>
      </c>
      <c r="S337" s="978" t="str">
        <f t="shared" si="1051"/>
        <v/>
      </c>
      <c r="T337" s="979" t="str">
        <f t="shared" si="1051"/>
        <v/>
      </c>
      <c r="U337" s="979" t="str">
        <f t="shared" si="1051"/>
        <v/>
      </c>
      <c r="V337" s="979" t="str">
        <f t="shared" si="1051"/>
        <v/>
      </c>
      <c r="W337" s="979" t="str">
        <f t="shared" si="1051"/>
        <v/>
      </c>
      <c r="X337" s="979" t="str">
        <f t="shared" si="1051"/>
        <v/>
      </c>
      <c r="Y337" s="979" t="str">
        <f t="shared" si="1051"/>
        <v/>
      </c>
      <c r="Z337" s="980" t="str">
        <f t="shared" si="1051"/>
        <v/>
      </c>
      <c r="AA337" s="978" t="str">
        <f t="shared" si="1051"/>
        <v/>
      </c>
      <c r="AB337" s="979" t="str">
        <f t="shared" si="1051"/>
        <v/>
      </c>
      <c r="AC337" s="979" t="str">
        <f t="shared" si="1051"/>
        <v/>
      </c>
      <c r="AD337" s="979" t="str">
        <f t="shared" si="1051"/>
        <v/>
      </c>
      <c r="AE337" s="979">
        <f t="shared" si="1051"/>
        <v>95</v>
      </c>
      <c r="AF337" s="979" t="str">
        <f t="shared" si="1051"/>
        <v/>
      </c>
      <c r="AG337" s="979" t="str">
        <f t="shared" si="1051"/>
        <v/>
      </c>
      <c r="AH337" s="980" t="str">
        <f t="shared" si="1051"/>
        <v/>
      </c>
      <c r="AI337" s="978">
        <f t="shared" si="1051"/>
        <v>91</v>
      </c>
      <c r="AJ337" s="979" t="str">
        <f t="shared" si="1051"/>
        <v/>
      </c>
      <c r="AK337" s="979" t="str">
        <f t="shared" si="1051"/>
        <v/>
      </c>
      <c r="AL337" s="979" t="str">
        <f t="shared" si="1051"/>
        <v/>
      </c>
      <c r="AM337" s="979" t="str">
        <f t="shared" si="1051"/>
        <v/>
      </c>
      <c r="AN337" s="979" t="str">
        <f t="shared" si="1051"/>
        <v/>
      </c>
      <c r="AO337" s="979" t="str">
        <f t="shared" si="1051"/>
        <v/>
      </c>
      <c r="AP337" s="980" t="str">
        <f t="shared" si="1051"/>
        <v/>
      </c>
      <c r="AQ337" s="978" t="str">
        <f t="shared" si="1051"/>
        <v/>
      </c>
      <c r="AR337" s="979" t="str">
        <f t="shared" si="1051"/>
        <v/>
      </c>
      <c r="AS337" s="979" t="str">
        <f t="shared" si="1051"/>
        <v/>
      </c>
      <c r="AT337" s="979" t="str">
        <f t="shared" si="1051"/>
        <v/>
      </c>
      <c r="AU337" s="979" t="str">
        <f t="shared" si="1051"/>
        <v/>
      </c>
      <c r="AV337" s="979" t="str">
        <f t="shared" si="1051"/>
        <v/>
      </c>
      <c r="AW337" s="979" t="str">
        <f t="shared" si="1051"/>
        <v/>
      </c>
      <c r="AX337" s="980" t="str">
        <f t="shared" si="1051"/>
        <v/>
      </c>
      <c r="AY337" s="978" t="str">
        <f t="shared" si="1051"/>
        <v/>
      </c>
      <c r="AZ337" s="979" t="str">
        <f t="shared" si="1051"/>
        <v/>
      </c>
      <c r="BA337" s="979" t="str">
        <f t="shared" si="1051"/>
        <v/>
      </c>
      <c r="BB337" s="979" t="str">
        <f t="shared" si="1051"/>
        <v/>
      </c>
      <c r="BC337" s="979" t="str">
        <f t="shared" si="1051"/>
        <v/>
      </c>
      <c r="BD337" s="979" t="str">
        <f t="shared" si="1051"/>
        <v/>
      </c>
      <c r="BE337" s="979" t="str">
        <f t="shared" si="1051"/>
        <v/>
      </c>
      <c r="BF337" s="980" t="str">
        <f t="shared" si="1051"/>
        <v/>
      </c>
      <c r="BG337" s="978" t="str">
        <f t="shared" si="1051"/>
        <v/>
      </c>
      <c r="BH337" s="979" t="str">
        <f t="shared" si="1051"/>
        <v/>
      </c>
      <c r="BI337" s="979" t="str">
        <f t="shared" si="1051"/>
        <v/>
      </c>
      <c r="BJ337" s="979" t="str">
        <f t="shared" si="1051"/>
        <v/>
      </c>
      <c r="BK337" s="979" t="str">
        <f t="shared" si="1051"/>
        <v/>
      </c>
      <c r="BL337" s="979" t="str">
        <f t="shared" si="1051"/>
        <v/>
      </c>
      <c r="BM337" s="979" t="str">
        <f t="shared" si="1051"/>
        <v/>
      </c>
      <c r="BN337" s="980" t="str">
        <f t="shared" si="1051"/>
        <v/>
      </c>
    </row>
    <row r="338" spans="1:66" ht="15.75" x14ac:dyDescent="0.25">
      <c r="A338" s="275" t="s">
        <v>27</v>
      </c>
      <c r="B338" s="279" t="s">
        <v>59</v>
      </c>
      <c r="C338" s="27" t="str">
        <f>IF(C337="","",DSUM('Rozpis zápasů'!$F$1:$O$162,$B338,C336:C337))</f>
        <v/>
      </c>
      <c r="D338" s="6">
        <f>IF(D337="","",DSUM('Rozpis zápasů'!$F$1:$O$162,$B338,D336:D337))</f>
        <v>1</v>
      </c>
      <c r="E338" s="6">
        <f>IF(E337="","",DSUM('Rozpis zápasů'!$F$1:$O$162,$B338,E336:E337))</f>
        <v>1</v>
      </c>
      <c r="F338" s="6">
        <f>IF(F337="","",DSUM('Rozpis zápasů'!$F$1:$O$162,$B338,F336:F337))</f>
        <v>1</v>
      </c>
      <c r="G338" s="6" t="str">
        <f>IF(G337="","",DSUM('Rozpis zápasů'!$F$1:$O$162,$B338,G336:G337))</f>
        <v/>
      </c>
      <c r="H338" s="6" t="str">
        <f>IF(H337="","",DSUM('Rozpis zápasů'!$F$1:$O$162,$B338,H336:H337))</f>
        <v/>
      </c>
      <c r="I338" s="6" t="str">
        <f>IF(I337="","",DSUM('Rozpis zápasů'!$F$1:$O$162,$B338,I336:I337))</f>
        <v/>
      </c>
      <c r="J338" s="9" t="str">
        <f>IF(J337="","",DSUM('Rozpis zápasů'!$F$1:$O$162,$B338,J336:J337))</f>
        <v/>
      </c>
      <c r="K338" s="27" t="str">
        <f>IF(K337="","",DSUM('Rozpis zápasů'!$F$1:$O$162,$B338,K336:K337))</f>
        <v/>
      </c>
      <c r="L338" s="6" t="str">
        <f>IF(L337="","",DSUM('Rozpis zápasů'!$F$1:$O$162,$B338,L336:L337))</f>
        <v/>
      </c>
      <c r="M338" s="6" t="str">
        <f>IF(M337="","",DSUM('Rozpis zápasů'!$F$1:$O$162,$B338,M336:M337))</f>
        <v/>
      </c>
      <c r="N338" s="6" t="str">
        <f>IF(N337="","",DSUM('Rozpis zápasů'!$F$1:$O$162,$B338,N336:N337))</f>
        <v/>
      </c>
      <c r="O338" s="6" t="str">
        <f>IF(O337="","",DSUM('Rozpis zápasů'!$F$1:$O$162,$B338,O336:O337))</f>
        <v/>
      </c>
      <c r="P338" s="6" t="str">
        <f>IF(P337="","",DSUM('Rozpis zápasů'!$F$1:$O$162,$B338,P336:P337))</f>
        <v/>
      </c>
      <c r="Q338" s="6" t="str">
        <f>IF(Q337="","",DSUM('Rozpis zápasů'!$F$1:$O$162,$B338,Q336:Q337))</f>
        <v/>
      </c>
      <c r="R338" s="9" t="str">
        <f>IF(R337="","",DSUM('Rozpis zápasů'!$F$1:$O$162,$B338,R336:R337))</f>
        <v/>
      </c>
      <c r="S338" s="27" t="str">
        <f>IF(S337="","",DSUM('Rozpis zápasů'!$F$1:$O$162,$B338,S336:S337))</f>
        <v/>
      </c>
      <c r="T338" s="6" t="str">
        <f>IF(T337="","",DSUM('Rozpis zápasů'!$F$1:$O$162,$B338,T336:T337))</f>
        <v/>
      </c>
      <c r="U338" s="6" t="str">
        <f>IF(U337="","",DSUM('Rozpis zápasů'!$F$1:$O$162,$B338,U336:U337))</f>
        <v/>
      </c>
      <c r="V338" s="6" t="str">
        <f>IF(V337="","",DSUM('Rozpis zápasů'!$F$1:$O$162,$B338,V336:V337))</f>
        <v/>
      </c>
      <c r="W338" s="6" t="str">
        <f>IF(W337="","",DSUM('Rozpis zápasů'!$F$1:$O$162,$B338,W336:W337))</f>
        <v/>
      </c>
      <c r="X338" s="6" t="str">
        <f>IF(X337="","",DSUM('Rozpis zápasů'!$F$1:$O$162,$B338,X336:X337))</f>
        <v/>
      </c>
      <c r="Y338" s="6" t="str">
        <f>IF(Y337="","",DSUM('Rozpis zápasů'!$F$1:$O$162,$B338,Y336:Y337))</f>
        <v/>
      </c>
      <c r="Z338" s="9" t="str">
        <f>IF(Z337="","",DSUM('Rozpis zápasů'!$F$1:$O$162,$B338,Z336:Z337))</f>
        <v/>
      </c>
      <c r="AA338" s="27" t="str">
        <f>IF(AA337="","",DSUM('Rozpis zápasů'!$F$1:$O$162,$B338,AA336:AA337))</f>
        <v/>
      </c>
      <c r="AB338" s="6" t="str">
        <f>IF(AB337="","",DSUM('Rozpis zápasů'!$F$1:$O$162,$B338,AB336:AB337))</f>
        <v/>
      </c>
      <c r="AC338" s="6" t="str">
        <f>IF(AC337="","",DSUM('Rozpis zápasů'!$F$1:$O$162,$B338,AC336:AC337))</f>
        <v/>
      </c>
      <c r="AD338" s="6" t="str">
        <f>IF(AD337="","",DSUM('Rozpis zápasů'!$F$1:$O$162,$B338,AD336:AD337))</f>
        <v/>
      </c>
      <c r="AE338" s="6">
        <f>IF(AE337="","",DSUM('Rozpis zápasů'!$F$1:$O$162,$B338,AE336:AE337))</f>
        <v>0</v>
      </c>
      <c r="AF338" s="6" t="str">
        <f>IF(AF337="","",DSUM('Rozpis zápasů'!$F$1:$O$162,$B338,AF336:AF337))</f>
        <v/>
      </c>
      <c r="AG338" s="6" t="str">
        <f>IF(AG337="","",DSUM('Rozpis zápasů'!$F$1:$O$162,$B338,AG336:AG337))</f>
        <v/>
      </c>
      <c r="AH338" s="9" t="str">
        <f>IF(AH337="","",DSUM('Rozpis zápasů'!$F$1:$O$162,$B338,AH336:AH337))</f>
        <v/>
      </c>
      <c r="AI338" s="27">
        <f>IF(AI337="","",DSUM('Rozpis zápasů'!$F$1:$O$162,$B338,AI336:AI337))</f>
        <v>0</v>
      </c>
      <c r="AJ338" s="6" t="str">
        <f>IF(AJ337="","",DSUM('Rozpis zápasů'!$F$1:$O$162,$B338,AJ336:AJ337))</f>
        <v/>
      </c>
      <c r="AK338" s="6" t="str">
        <f>IF(AK337="","",DSUM('Rozpis zápasů'!$F$1:$O$162,$B338,AK336:AK337))</f>
        <v/>
      </c>
      <c r="AL338" s="6" t="str">
        <f>IF(AL337="","",DSUM('Rozpis zápasů'!$F$1:$O$162,$B338,AL336:AL337))</f>
        <v/>
      </c>
      <c r="AM338" s="6" t="str">
        <f>IF(AM337="","",DSUM('Rozpis zápasů'!$F$1:$O$162,$B338,AM336:AM337))</f>
        <v/>
      </c>
      <c r="AN338" s="6" t="str">
        <f>IF(AN337="","",DSUM('Rozpis zápasů'!$F$1:$O$162,$B338,AN336:AN337))</f>
        <v/>
      </c>
      <c r="AO338" s="6" t="str">
        <f>IF(AO337="","",DSUM('Rozpis zápasů'!$F$1:$O$162,$B338,AO336:AO337))</f>
        <v/>
      </c>
      <c r="AP338" s="9" t="str">
        <f>IF(AP337="","",DSUM('Rozpis zápasů'!$F$1:$O$162,$B338,AP336:AP337))</f>
        <v/>
      </c>
      <c r="AQ338" s="27" t="str">
        <f>IF(AQ337="","",DSUM('Rozpis zápasů'!$F$1:$O$162,$B338,AQ336:AQ337))</f>
        <v/>
      </c>
      <c r="AR338" s="6" t="str">
        <f>IF(AR337="","",DSUM('Rozpis zápasů'!$F$1:$O$162,$B338,AR336:AR337))</f>
        <v/>
      </c>
      <c r="AS338" s="6" t="str">
        <f>IF(AS337="","",DSUM('Rozpis zápasů'!$F$1:$O$162,$B338,AS336:AS337))</f>
        <v/>
      </c>
      <c r="AT338" s="6" t="str">
        <f>IF(AT337="","",DSUM('Rozpis zápasů'!$F$1:$O$162,$B338,AT336:AT337))</f>
        <v/>
      </c>
      <c r="AU338" s="6" t="str">
        <f>IF(AU337="","",DSUM('Rozpis zápasů'!$F$1:$O$162,$B338,AU336:AU337))</f>
        <v/>
      </c>
      <c r="AV338" s="6" t="str">
        <f>IF(AV337="","",DSUM('Rozpis zápasů'!$F$1:$O$162,$B338,AV336:AV337))</f>
        <v/>
      </c>
      <c r="AW338" s="6" t="str">
        <f>IF(AW337="","",DSUM('Rozpis zápasů'!$F$1:$O$162,$B338,AW336:AW337))</f>
        <v/>
      </c>
      <c r="AX338" s="9" t="str">
        <f>IF(AX337="","",DSUM('Rozpis zápasů'!$F$1:$O$162,$B338,AX336:AX337))</f>
        <v/>
      </c>
      <c r="AY338" s="27" t="str">
        <f>IF(AY337="","",DSUM('Rozpis zápasů'!$F$1:$O$162,$B338,AY336:AY337))</f>
        <v/>
      </c>
      <c r="AZ338" s="6" t="str">
        <f>IF(AZ337="","",DSUM('Rozpis zápasů'!$F$1:$O$162,$B338,AZ336:AZ337))</f>
        <v/>
      </c>
      <c r="BA338" s="6" t="str">
        <f>IF(BA337="","",DSUM('Rozpis zápasů'!$F$1:$O$162,$B338,BA336:BA337))</f>
        <v/>
      </c>
      <c r="BB338" s="6" t="str">
        <f>IF(BB337="","",DSUM('Rozpis zápasů'!$F$1:$O$162,$B338,BB336:BB337))</f>
        <v/>
      </c>
      <c r="BC338" s="6" t="str">
        <f>IF(BC337="","",DSUM('Rozpis zápasů'!$F$1:$O$162,$B338,BC336:BC337))</f>
        <v/>
      </c>
      <c r="BD338" s="6" t="str">
        <f>IF(BD337="","",DSUM('Rozpis zápasů'!$F$1:$O$162,$B338,BD336:BD337))</f>
        <v/>
      </c>
      <c r="BE338" s="6" t="str">
        <f>IF(BE337="","",DSUM('Rozpis zápasů'!$F$1:$O$162,$B338,BE336:BE337))</f>
        <v/>
      </c>
      <c r="BF338" s="9" t="str">
        <f>IF(BF337="","",DSUM('Rozpis zápasů'!$F$1:$O$162,$B338,BF336:BF337))</f>
        <v/>
      </c>
      <c r="BG338" s="27" t="str">
        <f>IF(BG337="","",DSUM('Rozpis zápasů'!$F$1:$O$162,$B338,BG336:BG337))</f>
        <v/>
      </c>
      <c r="BH338" s="6" t="str">
        <f>IF(BH337="","",DSUM('Rozpis zápasů'!$F$1:$O$162,$B338,BH336:BH337))</f>
        <v/>
      </c>
      <c r="BI338" s="6" t="str">
        <f>IF(BI337="","",DSUM('Rozpis zápasů'!$F$1:$O$162,$B338,BI336:BI337))</f>
        <v/>
      </c>
      <c r="BJ338" s="6" t="str">
        <f>IF(BJ337="","",DSUM('Rozpis zápasů'!$F$1:$O$162,$B338,BJ336:BJ337))</f>
        <v/>
      </c>
      <c r="BK338" s="6" t="str">
        <f>IF(BK337="","",DSUM('Rozpis zápasů'!$F$1:$O$162,$B338,BK336:BK337))</f>
        <v/>
      </c>
      <c r="BL338" s="6" t="str">
        <f>IF(BL337="","",DSUM('Rozpis zápasů'!$F$1:$O$162,$B338,BL336:BL337))</f>
        <v/>
      </c>
      <c r="BM338" s="6" t="str">
        <f>IF(BM337="","",DSUM('Rozpis zápasů'!$F$1:$O$162,$B338,BM336:BM337))</f>
        <v/>
      </c>
      <c r="BN338" s="9" t="str">
        <f>IF(BN337="","",DSUM('Rozpis zápasů'!$F$1:$O$162,$B338,BN336:BN337))</f>
        <v/>
      </c>
    </row>
    <row r="339" spans="1:66" ht="15.75" x14ac:dyDescent="0.25">
      <c r="A339" s="275" t="s">
        <v>30</v>
      </c>
      <c r="B339" s="279" t="s">
        <v>21</v>
      </c>
      <c r="C339" s="27" t="str">
        <f>IF(C337="","",DSUM('Rozpis zápasů'!$F$1:$O$162,$B339,C336:C337))</f>
        <v/>
      </c>
      <c r="D339" s="6">
        <f>IF(D337="","",DSUM('Rozpis zápasů'!$F$1:$O$162,$B339,D336:D337))</f>
        <v>2</v>
      </c>
      <c r="E339" s="6">
        <f>IF(E337="","",DSUM('Rozpis zápasů'!$F$1:$O$162,$B339,E336:E337))</f>
        <v>2</v>
      </c>
      <c r="F339" s="6">
        <f>IF(F337="","",DSUM('Rozpis zápasů'!$F$1:$O$162,$B339,F336:F337))</f>
        <v>2</v>
      </c>
      <c r="G339" s="6" t="str">
        <f>IF(G337="","",DSUM('Rozpis zápasů'!$F$1:$O$162,$B339,G336:G337))</f>
        <v/>
      </c>
      <c r="H339" s="6" t="str">
        <f>IF(H337="","",DSUM('Rozpis zápasů'!$F$1:$O$162,$B339,H336:H337))</f>
        <v/>
      </c>
      <c r="I339" s="6" t="str">
        <f>IF(I337="","",DSUM('Rozpis zápasů'!$F$1:$O$162,$B339,I336:I337))</f>
        <v/>
      </c>
      <c r="J339" s="9" t="str">
        <f>IF(J337="","",DSUM('Rozpis zápasů'!$F$1:$O$162,$B339,J336:J337))</f>
        <v/>
      </c>
      <c r="K339" s="27" t="str">
        <f>IF(K337="","",DSUM('Rozpis zápasů'!$F$1:$O$162,$B339,K336:K337))</f>
        <v/>
      </c>
      <c r="L339" s="6" t="str">
        <f>IF(L337="","",DSUM('Rozpis zápasů'!$F$1:$O$162,$B339,L336:L337))</f>
        <v/>
      </c>
      <c r="M339" s="6" t="str">
        <f>IF(M337="","",DSUM('Rozpis zápasů'!$F$1:$O$162,$B339,M336:M337))</f>
        <v/>
      </c>
      <c r="N339" s="6" t="str">
        <f>IF(N337="","",DSUM('Rozpis zápasů'!$F$1:$O$162,$B339,N336:N337))</f>
        <v/>
      </c>
      <c r="O339" s="6" t="str">
        <f>IF(O337="","",DSUM('Rozpis zápasů'!$F$1:$O$162,$B339,O336:O337))</f>
        <v/>
      </c>
      <c r="P339" s="6" t="str">
        <f>IF(P337="","",DSUM('Rozpis zápasů'!$F$1:$O$162,$B339,P336:P337))</f>
        <v/>
      </c>
      <c r="Q339" s="6" t="str">
        <f>IF(Q337="","",DSUM('Rozpis zápasů'!$F$1:$O$162,$B339,Q336:Q337))</f>
        <v/>
      </c>
      <c r="R339" s="9" t="str">
        <f>IF(R337="","",DSUM('Rozpis zápasů'!$F$1:$O$162,$B339,R336:R337))</f>
        <v/>
      </c>
      <c r="S339" s="27" t="str">
        <f>IF(S337="","",DSUM('Rozpis zápasů'!$F$1:$O$162,$B339,S336:S337))</f>
        <v/>
      </c>
      <c r="T339" s="6" t="str">
        <f>IF(T337="","",DSUM('Rozpis zápasů'!$F$1:$O$162,$B339,T336:T337))</f>
        <v/>
      </c>
      <c r="U339" s="6" t="str">
        <f>IF(U337="","",DSUM('Rozpis zápasů'!$F$1:$O$162,$B339,U336:U337))</f>
        <v/>
      </c>
      <c r="V339" s="6" t="str">
        <f>IF(V337="","",DSUM('Rozpis zápasů'!$F$1:$O$162,$B339,V336:V337))</f>
        <v/>
      </c>
      <c r="W339" s="6" t="str">
        <f>IF(W337="","",DSUM('Rozpis zápasů'!$F$1:$O$162,$B339,W336:W337))</f>
        <v/>
      </c>
      <c r="X339" s="6" t="str">
        <f>IF(X337="","",DSUM('Rozpis zápasů'!$F$1:$O$162,$B339,X336:X337))</f>
        <v/>
      </c>
      <c r="Y339" s="6" t="str">
        <f>IF(Y337="","",DSUM('Rozpis zápasů'!$F$1:$O$162,$B339,Y336:Y337))</f>
        <v/>
      </c>
      <c r="Z339" s="9" t="str">
        <f>IF(Z337="","",DSUM('Rozpis zápasů'!$F$1:$O$162,$B339,Z336:Z337))</f>
        <v/>
      </c>
      <c r="AA339" s="27" t="str">
        <f>IF(AA337="","",DSUM('Rozpis zápasů'!$F$1:$O$162,$B339,AA336:AA337))</f>
        <v/>
      </c>
      <c r="AB339" s="6" t="str">
        <f>IF(AB337="","",DSUM('Rozpis zápasů'!$F$1:$O$162,$B339,AB336:AB337))</f>
        <v/>
      </c>
      <c r="AC339" s="6" t="str">
        <f>IF(AC337="","",DSUM('Rozpis zápasů'!$F$1:$O$162,$B339,AC336:AC337))</f>
        <v/>
      </c>
      <c r="AD339" s="6" t="str">
        <f>IF(AD337="","",DSUM('Rozpis zápasů'!$F$1:$O$162,$B339,AD336:AD337))</f>
        <v/>
      </c>
      <c r="AE339" s="6">
        <f>IF(AE337="","",DSUM('Rozpis zápasů'!$F$1:$O$162,$B339,AE336:AE337))</f>
        <v>0</v>
      </c>
      <c r="AF339" s="6" t="str">
        <f>IF(AF337="","",DSUM('Rozpis zápasů'!$F$1:$O$162,$B339,AF336:AF337))</f>
        <v/>
      </c>
      <c r="AG339" s="6" t="str">
        <f>IF(AG337="","",DSUM('Rozpis zápasů'!$F$1:$O$162,$B339,AG336:AG337))</f>
        <v/>
      </c>
      <c r="AH339" s="9" t="str">
        <f>IF(AH337="","",DSUM('Rozpis zápasů'!$F$1:$O$162,$B339,AH336:AH337))</f>
        <v/>
      </c>
      <c r="AI339" s="27">
        <f>IF(AI337="","",DSUM('Rozpis zápasů'!$F$1:$O$162,$B339,AI336:AI337))</f>
        <v>0</v>
      </c>
      <c r="AJ339" s="6" t="str">
        <f>IF(AJ337="","",DSUM('Rozpis zápasů'!$F$1:$O$162,$B339,AJ336:AJ337))</f>
        <v/>
      </c>
      <c r="AK339" s="6" t="str">
        <f>IF(AK337="","",DSUM('Rozpis zápasů'!$F$1:$O$162,$B339,AK336:AK337))</f>
        <v/>
      </c>
      <c r="AL339" s="6" t="str">
        <f>IF(AL337="","",DSUM('Rozpis zápasů'!$F$1:$O$162,$B339,AL336:AL337))</f>
        <v/>
      </c>
      <c r="AM339" s="6" t="str">
        <f>IF(AM337="","",DSUM('Rozpis zápasů'!$F$1:$O$162,$B339,AM336:AM337))</f>
        <v/>
      </c>
      <c r="AN339" s="6" t="str">
        <f>IF(AN337="","",DSUM('Rozpis zápasů'!$F$1:$O$162,$B339,AN336:AN337))</f>
        <v/>
      </c>
      <c r="AO339" s="6" t="str">
        <f>IF(AO337="","",DSUM('Rozpis zápasů'!$F$1:$O$162,$B339,AO336:AO337))</f>
        <v/>
      </c>
      <c r="AP339" s="9" t="str">
        <f>IF(AP337="","",DSUM('Rozpis zápasů'!$F$1:$O$162,$B339,AP336:AP337))</f>
        <v/>
      </c>
      <c r="AQ339" s="27" t="str">
        <f>IF(AQ337="","",DSUM('Rozpis zápasů'!$F$1:$O$162,$B339,AQ336:AQ337))</f>
        <v/>
      </c>
      <c r="AR339" s="6" t="str">
        <f>IF(AR337="","",DSUM('Rozpis zápasů'!$F$1:$O$162,$B339,AR336:AR337))</f>
        <v/>
      </c>
      <c r="AS339" s="6" t="str">
        <f>IF(AS337="","",DSUM('Rozpis zápasů'!$F$1:$O$162,$B339,AS336:AS337))</f>
        <v/>
      </c>
      <c r="AT339" s="6" t="str">
        <f>IF(AT337="","",DSUM('Rozpis zápasů'!$F$1:$O$162,$B339,AT336:AT337))</f>
        <v/>
      </c>
      <c r="AU339" s="6" t="str">
        <f>IF(AU337="","",DSUM('Rozpis zápasů'!$F$1:$O$162,$B339,AU336:AU337))</f>
        <v/>
      </c>
      <c r="AV339" s="6" t="str">
        <f>IF(AV337="","",DSUM('Rozpis zápasů'!$F$1:$O$162,$B339,AV336:AV337))</f>
        <v/>
      </c>
      <c r="AW339" s="6" t="str">
        <f>IF(AW337="","",DSUM('Rozpis zápasů'!$F$1:$O$162,$B339,AW336:AW337))</f>
        <v/>
      </c>
      <c r="AX339" s="9" t="str">
        <f>IF(AX337="","",DSUM('Rozpis zápasů'!$F$1:$O$162,$B339,AX336:AX337))</f>
        <v/>
      </c>
      <c r="AY339" s="27" t="str">
        <f>IF(AY337="","",DSUM('Rozpis zápasů'!$F$1:$O$162,$B339,AY336:AY337))</f>
        <v/>
      </c>
      <c r="AZ339" s="6" t="str">
        <f>IF(AZ337="","",DSUM('Rozpis zápasů'!$F$1:$O$162,$B339,AZ336:AZ337))</f>
        <v/>
      </c>
      <c r="BA339" s="6" t="str">
        <f>IF(BA337="","",DSUM('Rozpis zápasů'!$F$1:$O$162,$B339,BA336:BA337))</f>
        <v/>
      </c>
      <c r="BB339" s="6" t="str">
        <f>IF(BB337="","",DSUM('Rozpis zápasů'!$F$1:$O$162,$B339,BB336:BB337))</f>
        <v/>
      </c>
      <c r="BC339" s="6" t="str">
        <f>IF(BC337="","",DSUM('Rozpis zápasů'!$F$1:$O$162,$B339,BC336:BC337))</f>
        <v/>
      </c>
      <c r="BD339" s="6" t="str">
        <f>IF(BD337="","",DSUM('Rozpis zápasů'!$F$1:$O$162,$B339,BD336:BD337))</f>
        <v/>
      </c>
      <c r="BE339" s="6" t="str">
        <f>IF(BE337="","",DSUM('Rozpis zápasů'!$F$1:$O$162,$B339,BE336:BE337))</f>
        <v/>
      </c>
      <c r="BF339" s="9" t="str">
        <f>IF(BF337="","",DSUM('Rozpis zápasů'!$F$1:$O$162,$B339,BF336:BF337))</f>
        <v/>
      </c>
      <c r="BG339" s="27" t="str">
        <f>IF(BG337="","",DSUM('Rozpis zápasů'!$F$1:$O$162,$B339,BG336:BG337))</f>
        <v/>
      </c>
      <c r="BH339" s="6" t="str">
        <f>IF(BH337="","",DSUM('Rozpis zápasů'!$F$1:$O$162,$B339,BH336:BH337))</f>
        <v/>
      </c>
      <c r="BI339" s="6" t="str">
        <f>IF(BI337="","",DSUM('Rozpis zápasů'!$F$1:$O$162,$B339,BI336:BI337))</f>
        <v/>
      </c>
      <c r="BJ339" s="6" t="str">
        <f>IF(BJ337="","",DSUM('Rozpis zápasů'!$F$1:$O$162,$B339,BJ336:BJ337))</f>
        <v/>
      </c>
      <c r="BK339" s="6" t="str">
        <f>IF(BK337="","",DSUM('Rozpis zápasů'!$F$1:$O$162,$B339,BK336:BK337))</f>
        <v/>
      </c>
      <c r="BL339" s="6" t="str">
        <f>IF(BL337="","",DSUM('Rozpis zápasů'!$F$1:$O$162,$B339,BL336:BL337))</f>
        <v/>
      </c>
      <c r="BM339" s="6" t="str">
        <f>IF(BM337="","",DSUM('Rozpis zápasů'!$F$1:$O$162,$B339,BM336:BM337))</f>
        <v/>
      </c>
      <c r="BN339" s="9" t="str">
        <f>IF(BN337="","",DSUM('Rozpis zápasů'!$F$1:$O$162,$B339,BN336:BN337))</f>
        <v/>
      </c>
    </row>
    <row r="340" spans="1:66" ht="16.5" thickBot="1" x14ac:dyDescent="0.3">
      <c r="A340" s="277" t="s">
        <v>31</v>
      </c>
      <c r="B340" s="280" t="s">
        <v>20</v>
      </c>
      <c r="C340" s="13" t="str">
        <f>IF(C337="","",DSUM('Rozpis zápasů'!$F$1:$O$162,$B340,C336:C337))</f>
        <v/>
      </c>
      <c r="D340" s="10">
        <f>IF(D337="","",DSUM('Rozpis zápasů'!$F$1:$O$162,$B340,D336:D337))</f>
        <v>1</v>
      </c>
      <c r="E340" s="10">
        <f>IF(E337="","",DSUM('Rozpis zápasů'!$F$1:$O$162,$B340,E336:E337))</f>
        <v>0</v>
      </c>
      <c r="F340" s="10">
        <f>IF(F337="","",DSUM('Rozpis zápasů'!$F$1:$O$162,$B340,F336:F337))</f>
        <v>1</v>
      </c>
      <c r="G340" s="10" t="str">
        <f>IF(G337="","",DSUM('Rozpis zápasů'!$F$1:$O$162,$B340,G336:G337))</f>
        <v/>
      </c>
      <c r="H340" s="10" t="str">
        <f>IF(H337="","",DSUM('Rozpis zápasů'!$F$1:$O$162,$B340,H336:H337))</f>
        <v/>
      </c>
      <c r="I340" s="10" t="str">
        <f>IF(I337="","",DSUM('Rozpis zápasů'!$F$1:$O$162,$B340,I336:I337))</f>
        <v/>
      </c>
      <c r="J340" s="11" t="str">
        <f>IF(J337="","",DSUM('Rozpis zápasů'!$F$1:$O$162,$B340,J336:J337))</f>
        <v/>
      </c>
      <c r="K340" s="13" t="str">
        <f>IF(K337="","",DSUM('Rozpis zápasů'!$F$1:$O$162,$B340,K336:K337))</f>
        <v/>
      </c>
      <c r="L340" s="10" t="str">
        <f>IF(L337="","",DSUM('Rozpis zápasů'!$F$1:$O$162,$B340,L336:L337))</f>
        <v/>
      </c>
      <c r="M340" s="10" t="str">
        <f>IF(M337="","",DSUM('Rozpis zápasů'!$F$1:$O$162,$B340,M336:M337))</f>
        <v/>
      </c>
      <c r="N340" s="10" t="str">
        <f>IF(N337="","",DSUM('Rozpis zápasů'!$F$1:$O$162,$B340,N336:N337))</f>
        <v/>
      </c>
      <c r="O340" s="10" t="str">
        <f>IF(O337="","",DSUM('Rozpis zápasů'!$F$1:$O$162,$B340,O336:O337))</f>
        <v/>
      </c>
      <c r="P340" s="10" t="str">
        <f>IF(P337="","",DSUM('Rozpis zápasů'!$F$1:$O$162,$B340,P336:P337))</f>
        <v/>
      </c>
      <c r="Q340" s="10" t="str">
        <f>IF(Q337="","",DSUM('Rozpis zápasů'!$F$1:$O$162,$B340,Q336:Q337))</f>
        <v/>
      </c>
      <c r="R340" s="11" t="str">
        <f>IF(R337="","",DSUM('Rozpis zápasů'!$F$1:$O$162,$B340,R336:R337))</f>
        <v/>
      </c>
      <c r="S340" s="13" t="str">
        <f>IF(S337="","",DSUM('Rozpis zápasů'!$F$1:$O$162,$B340,S336:S337))</f>
        <v/>
      </c>
      <c r="T340" s="10" t="str">
        <f>IF(T337="","",DSUM('Rozpis zápasů'!$F$1:$O$162,$B340,T336:T337))</f>
        <v/>
      </c>
      <c r="U340" s="10" t="str">
        <f>IF(U337="","",DSUM('Rozpis zápasů'!$F$1:$O$162,$B340,U336:U337))</f>
        <v/>
      </c>
      <c r="V340" s="10" t="str">
        <f>IF(V337="","",DSUM('Rozpis zápasů'!$F$1:$O$162,$B340,V336:V337))</f>
        <v/>
      </c>
      <c r="W340" s="10" t="str">
        <f>IF(W337="","",DSUM('Rozpis zápasů'!$F$1:$O$162,$B340,W336:W337))</f>
        <v/>
      </c>
      <c r="X340" s="10" t="str">
        <f>IF(X337="","",DSUM('Rozpis zápasů'!$F$1:$O$162,$B340,X336:X337))</f>
        <v/>
      </c>
      <c r="Y340" s="10" t="str">
        <f>IF(Y337="","",DSUM('Rozpis zápasů'!$F$1:$O$162,$B340,Y336:Y337))</f>
        <v/>
      </c>
      <c r="Z340" s="11" t="str">
        <f>IF(Z337="","",DSUM('Rozpis zápasů'!$F$1:$O$162,$B340,Z336:Z337))</f>
        <v/>
      </c>
      <c r="AA340" s="13" t="str">
        <f>IF(AA337="","",DSUM('Rozpis zápasů'!$F$1:$O$162,$B340,AA336:AA337))</f>
        <v/>
      </c>
      <c r="AB340" s="10" t="str">
        <f>IF(AB337="","",DSUM('Rozpis zápasů'!$F$1:$O$162,$B340,AB336:AB337))</f>
        <v/>
      </c>
      <c r="AC340" s="10" t="str">
        <f>IF(AC337="","",DSUM('Rozpis zápasů'!$F$1:$O$162,$B340,AC336:AC337))</f>
        <v/>
      </c>
      <c r="AD340" s="10" t="str">
        <f>IF(AD337="","",DSUM('Rozpis zápasů'!$F$1:$O$162,$B340,AD336:AD337))</f>
        <v/>
      </c>
      <c r="AE340" s="10">
        <f>IF(AE337="","",DSUM('Rozpis zápasů'!$F$1:$O$162,$B340,AE336:AE337))</f>
        <v>0</v>
      </c>
      <c r="AF340" s="10" t="str">
        <f>IF(AF337="","",DSUM('Rozpis zápasů'!$F$1:$O$162,$B340,AF336:AF337))</f>
        <v/>
      </c>
      <c r="AG340" s="10" t="str">
        <f>IF(AG337="","",DSUM('Rozpis zápasů'!$F$1:$O$162,$B340,AG336:AG337))</f>
        <v/>
      </c>
      <c r="AH340" s="11" t="str">
        <f>IF(AH337="","",DSUM('Rozpis zápasů'!$F$1:$O$162,$B340,AH336:AH337))</f>
        <v/>
      </c>
      <c r="AI340" s="13">
        <f>IF(AI337="","",DSUM('Rozpis zápasů'!$F$1:$O$162,$B340,AI336:AI337))</f>
        <v>0</v>
      </c>
      <c r="AJ340" s="10" t="str">
        <f>IF(AJ337="","",DSUM('Rozpis zápasů'!$F$1:$O$162,$B340,AJ336:AJ337))</f>
        <v/>
      </c>
      <c r="AK340" s="10" t="str">
        <f>IF(AK337="","",DSUM('Rozpis zápasů'!$F$1:$O$162,$B340,AK336:AK337))</f>
        <v/>
      </c>
      <c r="AL340" s="10" t="str">
        <f>IF(AL337="","",DSUM('Rozpis zápasů'!$F$1:$O$162,$B340,AL336:AL337))</f>
        <v/>
      </c>
      <c r="AM340" s="10" t="str">
        <f>IF(AM337="","",DSUM('Rozpis zápasů'!$F$1:$O$162,$B340,AM336:AM337))</f>
        <v/>
      </c>
      <c r="AN340" s="10" t="str">
        <f>IF(AN337="","",DSUM('Rozpis zápasů'!$F$1:$O$162,$B340,AN336:AN337))</f>
        <v/>
      </c>
      <c r="AO340" s="10" t="str">
        <f>IF(AO337="","",DSUM('Rozpis zápasů'!$F$1:$O$162,$B340,AO336:AO337))</f>
        <v/>
      </c>
      <c r="AP340" s="11" t="str">
        <f>IF(AP337="","",DSUM('Rozpis zápasů'!$F$1:$O$162,$B340,AP336:AP337))</f>
        <v/>
      </c>
      <c r="AQ340" s="13" t="str">
        <f>IF(AQ337="","",DSUM('Rozpis zápasů'!$F$1:$O$162,$B340,AQ336:AQ337))</f>
        <v/>
      </c>
      <c r="AR340" s="10" t="str">
        <f>IF(AR337="","",DSUM('Rozpis zápasů'!$F$1:$O$162,$B340,AR336:AR337))</f>
        <v/>
      </c>
      <c r="AS340" s="10" t="str">
        <f>IF(AS337="","",DSUM('Rozpis zápasů'!$F$1:$O$162,$B340,AS336:AS337))</f>
        <v/>
      </c>
      <c r="AT340" s="10" t="str">
        <f>IF(AT337="","",DSUM('Rozpis zápasů'!$F$1:$O$162,$B340,AT336:AT337))</f>
        <v/>
      </c>
      <c r="AU340" s="10" t="str">
        <f>IF(AU337="","",DSUM('Rozpis zápasů'!$F$1:$O$162,$B340,AU336:AU337))</f>
        <v/>
      </c>
      <c r="AV340" s="10" t="str">
        <f>IF(AV337="","",DSUM('Rozpis zápasů'!$F$1:$O$162,$B340,AV336:AV337))</f>
        <v/>
      </c>
      <c r="AW340" s="10" t="str">
        <f>IF(AW337="","",DSUM('Rozpis zápasů'!$F$1:$O$162,$B340,AW336:AW337))</f>
        <v/>
      </c>
      <c r="AX340" s="11" t="str">
        <f>IF(AX337="","",DSUM('Rozpis zápasů'!$F$1:$O$162,$B340,AX336:AX337))</f>
        <v/>
      </c>
      <c r="AY340" s="13" t="str">
        <f>IF(AY337="","",DSUM('Rozpis zápasů'!$F$1:$O$162,$B340,AY336:AY337))</f>
        <v/>
      </c>
      <c r="AZ340" s="10" t="str">
        <f>IF(AZ337="","",DSUM('Rozpis zápasů'!$F$1:$O$162,$B340,AZ336:AZ337))</f>
        <v/>
      </c>
      <c r="BA340" s="10" t="str">
        <f>IF(BA337="","",DSUM('Rozpis zápasů'!$F$1:$O$162,$B340,BA336:BA337))</f>
        <v/>
      </c>
      <c r="BB340" s="10" t="str">
        <f>IF(BB337="","",DSUM('Rozpis zápasů'!$F$1:$O$162,$B340,BB336:BB337))</f>
        <v/>
      </c>
      <c r="BC340" s="10" t="str">
        <f>IF(BC337="","",DSUM('Rozpis zápasů'!$F$1:$O$162,$B340,BC336:BC337))</f>
        <v/>
      </c>
      <c r="BD340" s="10" t="str">
        <f>IF(BD337="","",DSUM('Rozpis zápasů'!$F$1:$O$162,$B340,BD336:BD337))</f>
        <v/>
      </c>
      <c r="BE340" s="10" t="str">
        <f>IF(BE337="","",DSUM('Rozpis zápasů'!$F$1:$O$162,$B340,BE336:BE337))</f>
        <v/>
      </c>
      <c r="BF340" s="11" t="str">
        <f>IF(BF337="","",DSUM('Rozpis zápasů'!$F$1:$O$162,$B340,BF336:BF337))</f>
        <v/>
      </c>
      <c r="BG340" s="13" t="str">
        <f>IF(BG337="","",DSUM('Rozpis zápasů'!$F$1:$O$162,$B340,BG336:BG337))</f>
        <v/>
      </c>
      <c r="BH340" s="10" t="str">
        <f>IF(BH337="","",DSUM('Rozpis zápasů'!$F$1:$O$162,$B340,BH336:BH337))</f>
        <v/>
      </c>
      <c r="BI340" s="10" t="str">
        <f>IF(BI337="","",DSUM('Rozpis zápasů'!$F$1:$O$162,$B340,BI336:BI337))</f>
        <v/>
      </c>
      <c r="BJ340" s="10" t="str">
        <f>IF(BJ337="","",DSUM('Rozpis zápasů'!$F$1:$O$162,$B340,BJ336:BJ337))</f>
        <v/>
      </c>
      <c r="BK340" s="10" t="str">
        <f>IF(BK337="","",DSUM('Rozpis zápasů'!$F$1:$O$162,$B340,BK336:BK337))</f>
        <v/>
      </c>
      <c r="BL340" s="10" t="str">
        <f>IF(BL337="","",DSUM('Rozpis zápasů'!$F$1:$O$162,$B340,BL336:BL337))</f>
        <v/>
      </c>
      <c r="BM340" s="10" t="str">
        <f>IF(BM337="","",DSUM('Rozpis zápasů'!$F$1:$O$162,$B340,BM336:BM337))</f>
        <v/>
      </c>
      <c r="BN340" s="11" t="str">
        <f>IF(BN337="","",DSUM('Rozpis zápasů'!$F$1:$O$162,$B340,BN336:BN337))</f>
        <v/>
      </c>
    </row>
    <row r="341" spans="1:66" ht="15.75" x14ac:dyDescent="0.25">
      <c r="A341" s="2100" t="s">
        <v>138</v>
      </c>
      <c r="B341" s="2101"/>
      <c r="C341" s="28">
        <f t="shared" ref="C341:BN341" si="1052">SUM(C338,C333)</f>
        <v>0</v>
      </c>
      <c r="D341" s="29">
        <f t="shared" si="1052"/>
        <v>1</v>
      </c>
      <c r="E341" s="29">
        <f t="shared" si="1052"/>
        <v>1</v>
      </c>
      <c r="F341" s="29">
        <f t="shared" si="1052"/>
        <v>1</v>
      </c>
      <c r="G341" s="29">
        <f t="shared" si="1052"/>
        <v>0</v>
      </c>
      <c r="H341" s="29">
        <f t="shared" si="1052"/>
        <v>0</v>
      </c>
      <c r="I341" s="29">
        <f t="shared" si="1052"/>
        <v>0</v>
      </c>
      <c r="J341" s="30">
        <f t="shared" si="1052"/>
        <v>0</v>
      </c>
      <c r="K341" s="28">
        <f t="shared" si="1052"/>
        <v>0</v>
      </c>
      <c r="L341" s="29">
        <f t="shared" si="1052"/>
        <v>0</v>
      </c>
      <c r="M341" s="29">
        <f t="shared" si="1052"/>
        <v>0</v>
      </c>
      <c r="N341" s="29">
        <f t="shared" si="1052"/>
        <v>0</v>
      </c>
      <c r="O341" s="29">
        <f t="shared" si="1052"/>
        <v>0</v>
      </c>
      <c r="P341" s="29">
        <f t="shared" si="1052"/>
        <v>0</v>
      </c>
      <c r="Q341" s="29">
        <f t="shared" si="1052"/>
        <v>0</v>
      </c>
      <c r="R341" s="30">
        <f t="shared" si="1052"/>
        <v>0</v>
      </c>
      <c r="S341" s="28">
        <f t="shared" si="1052"/>
        <v>0</v>
      </c>
      <c r="T341" s="29">
        <f t="shared" si="1052"/>
        <v>0</v>
      </c>
      <c r="U341" s="29">
        <f t="shared" si="1052"/>
        <v>0</v>
      </c>
      <c r="V341" s="29">
        <f t="shared" si="1052"/>
        <v>0</v>
      </c>
      <c r="W341" s="29">
        <f t="shared" si="1052"/>
        <v>0</v>
      </c>
      <c r="X341" s="29">
        <f t="shared" si="1052"/>
        <v>0</v>
      </c>
      <c r="Y341" s="29">
        <f t="shared" si="1052"/>
        <v>0</v>
      </c>
      <c r="Z341" s="30">
        <f t="shared" si="1052"/>
        <v>0</v>
      </c>
      <c r="AA341" s="28">
        <f t="shared" si="1052"/>
        <v>0</v>
      </c>
      <c r="AB341" s="29">
        <f t="shared" si="1052"/>
        <v>0</v>
      </c>
      <c r="AC341" s="29">
        <f t="shared" si="1052"/>
        <v>0</v>
      </c>
      <c r="AD341" s="29">
        <f t="shared" si="1052"/>
        <v>0</v>
      </c>
      <c r="AE341" s="29">
        <f t="shared" si="1052"/>
        <v>0</v>
      </c>
      <c r="AF341" s="29">
        <f t="shared" si="1052"/>
        <v>0</v>
      </c>
      <c r="AG341" s="29">
        <f t="shared" si="1052"/>
        <v>0</v>
      </c>
      <c r="AH341" s="30">
        <f t="shared" si="1052"/>
        <v>0</v>
      </c>
      <c r="AI341" s="28">
        <f t="shared" si="1052"/>
        <v>0</v>
      </c>
      <c r="AJ341" s="29">
        <f t="shared" si="1052"/>
        <v>0</v>
      </c>
      <c r="AK341" s="29">
        <f t="shared" si="1052"/>
        <v>0</v>
      </c>
      <c r="AL341" s="29">
        <f t="shared" si="1052"/>
        <v>0</v>
      </c>
      <c r="AM341" s="29">
        <f t="shared" si="1052"/>
        <v>0</v>
      </c>
      <c r="AN341" s="29">
        <f t="shared" si="1052"/>
        <v>0</v>
      </c>
      <c r="AO341" s="29">
        <f t="shared" si="1052"/>
        <v>0</v>
      </c>
      <c r="AP341" s="30">
        <f t="shared" si="1052"/>
        <v>0</v>
      </c>
      <c r="AQ341" s="28">
        <f t="shared" si="1052"/>
        <v>0</v>
      </c>
      <c r="AR341" s="29">
        <f t="shared" si="1052"/>
        <v>0</v>
      </c>
      <c r="AS341" s="29">
        <f t="shared" si="1052"/>
        <v>0</v>
      </c>
      <c r="AT341" s="29">
        <f t="shared" si="1052"/>
        <v>0</v>
      </c>
      <c r="AU341" s="29">
        <f t="shared" si="1052"/>
        <v>0</v>
      </c>
      <c r="AV341" s="29">
        <f t="shared" si="1052"/>
        <v>0</v>
      </c>
      <c r="AW341" s="29">
        <f t="shared" si="1052"/>
        <v>0</v>
      </c>
      <c r="AX341" s="30">
        <f t="shared" si="1052"/>
        <v>0</v>
      </c>
      <c r="AY341" s="28">
        <f t="shared" si="1052"/>
        <v>0</v>
      </c>
      <c r="AZ341" s="29">
        <f t="shared" si="1052"/>
        <v>0</v>
      </c>
      <c r="BA341" s="29">
        <f t="shared" si="1052"/>
        <v>0</v>
      </c>
      <c r="BB341" s="29">
        <f t="shared" si="1052"/>
        <v>0</v>
      </c>
      <c r="BC341" s="29">
        <f t="shared" si="1052"/>
        <v>0</v>
      </c>
      <c r="BD341" s="29">
        <f t="shared" si="1052"/>
        <v>0</v>
      </c>
      <c r="BE341" s="29">
        <f t="shared" si="1052"/>
        <v>0</v>
      </c>
      <c r="BF341" s="30">
        <f t="shared" si="1052"/>
        <v>0</v>
      </c>
      <c r="BG341" s="28">
        <f t="shared" si="1052"/>
        <v>0</v>
      </c>
      <c r="BH341" s="29">
        <f t="shared" si="1052"/>
        <v>0</v>
      </c>
      <c r="BI341" s="29">
        <f t="shared" si="1052"/>
        <v>0</v>
      </c>
      <c r="BJ341" s="29">
        <f t="shared" si="1052"/>
        <v>0</v>
      </c>
      <c r="BK341" s="29">
        <f t="shared" si="1052"/>
        <v>0</v>
      </c>
      <c r="BL341" s="29">
        <f t="shared" si="1052"/>
        <v>0</v>
      </c>
      <c r="BM341" s="29">
        <f t="shared" si="1052"/>
        <v>0</v>
      </c>
      <c r="BN341" s="30">
        <f t="shared" si="1052"/>
        <v>0</v>
      </c>
    </row>
    <row r="342" spans="1:66" ht="15.75" x14ac:dyDescent="0.25">
      <c r="A342" s="2102" t="s">
        <v>139</v>
      </c>
      <c r="B342" s="2103"/>
      <c r="C342" s="31">
        <f t="shared" ref="C342:BN342" si="1053">SUM(C339,C334)</f>
        <v>0</v>
      </c>
      <c r="D342" s="32">
        <f t="shared" si="1053"/>
        <v>2</v>
      </c>
      <c r="E342" s="32">
        <f t="shared" si="1053"/>
        <v>3</v>
      </c>
      <c r="F342" s="32">
        <f t="shared" si="1053"/>
        <v>3</v>
      </c>
      <c r="G342" s="32">
        <f t="shared" si="1053"/>
        <v>0</v>
      </c>
      <c r="H342" s="32">
        <f t="shared" si="1053"/>
        <v>0</v>
      </c>
      <c r="I342" s="32">
        <f t="shared" si="1053"/>
        <v>0</v>
      </c>
      <c r="J342" s="33">
        <f t="shared" si="1053"/>
        <v>0</v>
      </c>
      <c r="K342" s="31">
        <f t="shared" si="1053"/>
        <v>0</v>
      </c>
      <c r="L342" s="32">
        <f t="shared" si="1053"/>
        <v>0</v>
      </c>
      <c r="M342" s="32">
        <f t="shared" si="1053"/>
        <v>0</v>
      </c>
      <c r="N342" s="32">
        <f t="shared" si="1053"/>
        <v>0</v>
      </c>
      <c r="O342" s="32">
        <f t="shared" si="1053"/>
        <v>0</v>
      </c>
      <c r="P342" s="32">
        <f t="shared" si="1053"/>
        <v>0</v>
      </c>
      <c r="Q342" s="32">
        <f t="shared" si="1053"/>
        <v>0</v>
      </c>
      <c r="R342" s="33">
        <f t="shared" si="1053"/>
        <v>0</v>
      </c>
      <c r="S342" s="31">
        <f t="shared" si="1053"/>
        <v>0</v>
      </c>
      <c r="T342" s="32">
        <f t="shared" si="1053"/>
        <v>0</v>
      </c>
      <c r="U342" s="32">
        <f t="shared" si="1053"/>
        <v>0</v>
      </c>
      <c r="V342" s="32">
        <f t="shared" si="1053"/>
        <v>0</v>
      </c>
      <c r="W342" s="32">
        <f t="shared" si="1053"/>
        <v>0</v>
      </c>
      <c r="X342" s="32">
        <f t="shared" si="1053"/>
        <v>0</v>
      </c>
      <c r="Y342" s="32">
        <f t="shared" si="1053"/>
        <v>0</v>
      </c>
      <c r="Z342" s="33">
        <f t="shared" si="1053"/>
        <v>0</v>
      </c>
      <c r="AA342" s="31">
        <f t="shared" si="1053"/>
        <v>0</v>
      </c>
      <c r="AB342" s="32">
        <f t="shared" si="1053"/>
        <v>0</v>
      </c>
      <c r="AC342" s="32">
        <f t="shared" si="1053"/>
        <v>0</v>
      </c>
      <c r="AD342" s="32">
        <f t="shared" si="1053"/>
        <v>0</v>
      </c>
      <c r="AE342" s="32">
        <f t="shared" si="1053"/>
        <v>0</v>
      </c>
      <c r="AF342" s="32">
        <f t="shared" si="1053"/>
        <v>0</v>
      </c>
      <c r="AG342" s="32">
        <f t="shared" si="1053"/>
        <v>0</v>
      </c>
      <c r="AH342" s="33">
        <f t="shared" si="1053"/>
        <v>0</v>
      </c>
      <c r="AI342" s="31">
        <f t="shared" si="1053"/>
        <v>0</v>
      </c>
      <c r="AJ342" s="32">
        <f t="shared" si="1053"/>
        <v>0</v>
      </c>
      <c r="AK342" s="32">
        <f t="shared" si="1053"/>
        <v>0</v>
      </c>
      <c r="AL342" s="32">
        <f t="shared" si="1053"/>
        <v>0</v>
      </c>
      <c r="AM342" s="32">
        <f t="shared" si="1053"/>
        <v>0</v>
      </c>
      <c r="AN342" s="32">
        <f t="shared" si="1053"/>
        <v>0</v>
      </c>
      <c r="AO342" s="32">
        <f t="shared" si="1053"/>
        <v>0</v>
      </c>
      <c r="AP342" s="33">
        <f t="shared" si="1053"/>
        <v>0</v>
      </c>
      <c r="AQ342" s="31">
        <f t="shared" si="1053"/>
        <v>0</v>
      </c>
      <c r="AR342" s="32">
        <f t="shared" si="1053"/>
        <v>0</v>
      </c>
      <c r="AS342" s="32">
        <f t="shared" si="1053"/>
        <v>0</v>
      </c>
      <c r="AT342" s="32">
        <f t="shared" si="1053"/>
        <v>0</v>
      </c>
      <c r="AU342" s="32">
        <f t="shared" si="1053"/>
        <v>0</v>
      </c>
      <c r="AV342" s="32">
        <f t="shared" si="1053"/>
        <v>0</v>
      </c>
      <c r="AW342" s="32">
        <f t="shared" si="1053"/>
        <v>0</v>
      </c>
      <c r="AX342" s="33">
        <f t="shared" si="1053"/>
        <v>0</v>
      </c>
      <c r="AY342" s="31">
        <f t="shared" si="1053"/>
        <v>0</v>
      </c>
      <c r="AZ342" s="32">
        <f t="shared" si="1053"/>
        <v>0</v>
      </c>
      <c r="BA342" s="32">
        <f t="shared" si="1053"/>
        <v>0</v>
      </c>
      <c r="BB342" s="32">
        <f t="shared" si="1053"/>
        <v>0</v>
      </c>
      <c r="BC342" s="32">
        <f t="shared" si="1053"/>
        <v>0</v>
      </c>
      <c r="BD342" s="32">
        <f t="shared" si="1053"/>
        <v>0</v>
      </c>
      <c r="BE342" s="32">
        <f t="shared" si="1053"/>
        <v>0</v>
      </c>
      <c r="BF342" s="33">
        <f t="shared" si="1053"/>
        <v>0</v>
      </c>
      <c r="BG342" s="31">
        <f t="shared" si="1053"/>
        <v>0</v>
      </c>
      <c r="BH342" s="32">
        <f t="shared" si="1053"/>
        <v>0</v>
      </c>
      <c r="BI342" s="32">
        <f t="shared" si="1053"/>
        <v>0</v>
      </c>
      <c r="BJ342" s="32">
        <f t="shared" si="1053"/>
        <v>0</v>
      </c>
      <c r="BK342" s="32">
        <f t="shared" si="1053"/>
        <v>0</v>
      </c>
      <c r="BL342" s="32">
        <f t="shared" si="1053"/>
        <v>0</v>
      </c>
      <c r="BM342" s="32">
        <f t="shared" si="1053"/>
        <v>0</v>
      </c>
      <c r="BN342" s="33">
        <f t="shared" si="1053"/>
        <v>0</v>
      </c>
    </row>
    <row r="343" spans="1:66" ht="15.75" x14ac:dyDescent="0.25">
      <c r="A343" s="2102" t="s">
        <v>140</v>
      </c>
      <c r="B343" s="2103"/>
      <c r="C343" s="31">
        <f t="shared" ref="C343:BN343" si="1054">SUM(C340,C335)</f>
        <v>0</v>
      </c>
      <c r="D343" s="32">
        <f t="shared" si="1054"/>
        <v>3</v>
      </c>
      <c r="E343" s="32">
        <f t="shared" si="1054"/>
        <v>2</v>
      </c>
      <c r="F343" s="32">
        <f t="shared" si="1054"/>
        <v>3</v>
      </c>
      <c r="G343" s="32">
        <f t="shared" si="1054"/>
        <v>0</v>
      </c>
      <c r="H343" s="32">
        <f t="shared" si="1054"/>
        <v>0</v>
      </c>
      <c r="I343" s="32">
        <f t="shared" si="1054"/>
        <v>0</v>
      </c>
      <c r="J343" s="33">
        <f t="shared" si="1054"/>
        <v>0</v>
      </c>
      <c r="K343" s="31">
        <f t="shared" si="1054"/>
        <v>0</v>
      </c>
      <c r="L343" s="32">
        <f t="shared" si="1054"/>
        <v>0</v>
      </c>
      <c r="M343" s="32">
        <f t="shared" si="1054"/>
        <v>0</v>
      </c>
      <c r="N343" s="32">
        <f t="shared" si="1054"/>
        <v>0</v>
      </c>
      <c r="O343" s="32">
        <f t="shared" si="1054"/>
        <v>0</v>
      </c>
      <c r="P343" s="32">
        <f t="shared" si="1054"/>
        <v>0</v>
      </c>
      <c r="Q343" s="32">
        <f t="shared" si="1054"/>
        <v>0</v>
      </c>
      <c r="R343" s="33">
        <f t="shared" si="1054"/>
        <v>0</v>
      </c>
      <c r="S343" s="31">
        <f t="shared" si="1054"/>
        <v>0</v>
      </c>
      <c r="T343" s="32">
        <f t="shared" si="1054"/>
        <v>0</v>
      </c>
      <c r="U343" s="32">
        <f t="shared" si="1054"/>
        <v>0</v>
      </c>
      <c r="V343" s="32">
        <f t="shared" si="1054"/>
        <v>0</v>
      </c>
      <c r="W343" s="32">
        <f t="shared" si="1054"/>
        <v>0</v>
      </c>
      <c r="X343" s="32">
        <f t="shared" si="1054"/>
        <v>0</v>
      </c>
      <c r="Y343" s="32">
        <f t="shared" si="1054"/>
        <v>0</v>
      </c>
      <c r="Z343" s="33">
        <f t="shared" si="1054"/>
        <v>0</v>
      </c>
      <c r="AA343" s="31">
        <f t="shared" si="1054"/>
        <v>0</v>
      </c>
      <c r="AB343" s="32">
        <f t="shared" si="1054"/>
        <v>0</v>
      </c>
      <c r="AC343" s="32">
        <f t="shared" si="1054"/>
        <v>0</v>
      </c>
      <c r="AD343" s="32">
        <f t="shared" si="1054"/>
        <v>0</v>
      </c>
      <c r="AE343" s="32">
        <f t="shared" si="1054"/>
        <v>0</v>
      </c>
      <c r="AF343" s="32">
        <f t="shared" si="1054"/>
        <v>0</v>
      </c>
      <c r="AG343" s="32">
        <f t="shared" si="1054"/>
        <v>0</v>
      </c>
      <c r="AH343" s="33">
        <f t="shared" si="1054"/>
        <v>0</v>
      </c>
      <c r="AI343" s="31">
        <f t="shared" si="1054"/>
        <v>0</v>
      </c>
      <c r="AJ343" s="32">
        <f t="shared" si="1054"/>
        <v>0</v>
      </c>
      <c r="AK343" s="32">
        <f t="shared" si="1054"/>
        <v>0</v>
      </c>
      <c r="AL343" s="32">
        <f t="shared" si="1054"/>
        <v>0</v>
      </c>
      <c r="AM343" s="32">
        <f t="shared" si="1054"/>
        <v>0</v>
      </c>
      <c r="AN343" s="32">
        <f t="shared" si="1054"/>
        <v>0</v>
      </c>
      <c r="AO343" s="32">
        <f t="shared" si="1054"/>
        <v>0</v>
      </c>
      <c r="AP343" s="33">
        <f t="shared" si="1054"/>
        <v>0</v>
      </c>
      <c r="AQ343" s="31">
        <f t="shared" si="1054"/>
        <v>0</v>
      </c>
      <c r="AR343" s="32">
        <f t="shared" si="1054"/>
        <v>0</v>
      </c>
      <c r="AS343" s="32">
        <f t="shared" si="1054"/>
        <v>0</v>
      </c>
      <c r="AT343" s="32">
        <f t="shared" si="1054"/>
        <v>0</v>
      </c>
      <c r="AU343" s="32">
        <f t="shared" si="1054"/>
        <v>0</v>
      </c>
      <c r="AV343" s="32">
        <f t="shared" si="1054"/>
        <v>0</v>
      </c>
      <c r="AW343" s="32">
        <f t="shared" si="1054"/>
        <v>0</v>
      </c>
      <c r="AX343" s="33">
        <f t="shared" si="1054"/>
        <v>0</v>
      </c>
      <c r="AY343" s="31">
        <f t="shared" si="1054"/>
        <v>0</v>
      </c>
      <c r="AZ343" s="32">
        <f t="shared" si="1054"/>
        <v>0</v>
      </c>
      <c r="BA343" s="32">
        <f t="shared" si="1054"/>
        <v>0</v>
      </c>
      <c r="BB343" s="32">
        <f t="shared" si="1054"/>
        <v>0</v>
      </c>
      <c r="BC343" s="32">
        <f t="shared" si="1054"/>
        <v>0</v>
      </c>
      <c r="BD343" s="32">
        <f t="shared" si="1054"/>
        <v>0</v>
      </c>
      <c r="BE343" s="32">
        <f t="shared" si="1054"/>
        <v>0</v>
      </c>
      <c r="BF343" s="33">
        <f t="shared" si="1054"/>
        <v>0</v>
      </c>
      <c r="BG343" s="31">
        <f t="shared" si="1054"/>
        <v>0</v>
      </c>
      <c r="BH343" s="32">
        <f t="shared" si="1054"/>
        <v>0</v>
      </c>
      <c r="BI343" s="32">
        <f t="shared" si="1054"/>
        <v>0</v>
      </c>
      <c r="BJ343" s="32">
        <f t="shared" si="1054"/>
        <v>0</v>
      </c>
      <c r="BK343" s="32">
        <f t="shared" si="1054"/>
        <v>0</v>
      </c>
      <c r="BL343" s="32">
        <f t="shared" si="1054"/>
        <v>0</v>
      </c>
      <c r="BM343" s="32">
        <f t="shared" si="1054"/>
        <v>0</v>
      </c>
      <c r="BN343" s="33">
        <f t="shared" si="1054"/>
        <v>0</v>
      </c>
    </row>
    <row r="344" spans="1:66" ht="15.75" x14ac:dyDescent="0.25">
      <c r="A344" s="2102" t="s">
        <v>141</v>
      </c>
      <c r="B344" s="2103"/>
      <c r="C344" s="49" t="str">
        <f t="shared" ref="C344:BN344" si="1055">IF(C332="","",C342-C343)</f>
        <v/>
      </c>
      <c r="D344" s="50">
        <f t="shared" si="1055"/>
        <v>-1</v>
      </c>
      <c r="E344" s="50">
        <f t="shared" si="1055"/>
        <v>1</v>
      </c>
      <c r="F344" s="50">
        <f t="shared" si="1055"/>
        <v>0</v>
      </c>
      <c r="G344" s="50" t="str">
        <f t="shared" si="1055"/>
        <v/>
      </c>
      <c r="H344" s="50" t="str">
        <f t="shared" si="1055"/>
        <v/>
      </c>
      <c r="I344" s="50" t="str">
        <f t="shared" si="1055"/>
        <v/>
      </c>
      <c r="J344" s="51" t="str">
        <f t="shared" si="1055"/>
        <v/>
      </c>
      <c r="K344" s="49" t="str">
        <f t="shared" si="1055"/>
        <v/>
      </c>
      <c r="L344" s="50" t="str">
        <f t="shared" si="1055"/>
        <v/>
      </c>
      <c r="M344" s="50" t="str">
        <f t="shared" si="1055"/>
        <v/>
      </c>
      <c r="N344" s="50" t="str">
        <f t="shared" si="1055"/>
        <v/>
      </c>
      <c r="O344" s="50" t="str">
        <f t="shared" si="1055"/>
        <v/>
      </c>
      <c r="P344" s="50" t="str">
        <f t="shared" si="1055"/>
        <v/>
      </c>
      <c r="Q344" s="50" t="str">
        <f t="shared" si="1055"/>
        <v/>
      </c>
      <c r="R344" s="51" t="str">
        <f t="shared" si="1055"/>
        <v/>
      </c>
      <c r="S344" s="49" t="str">
        <f t="shared" si="1055"/>
        <v/>
      </c>
      <c r="T344" s="50" t="str">
        <f t="shared" si="1055"/>
        <v/>
      </c>
      <c r="U344" s="50" t="str">
        <f t="shared" si="1055"/>
        <v/>
      </c>
      <c r="V344" s="50" t="str">
        <f t="shared" si="1055"/>
        <v/>
      </c>
      <c r="W344" s="50" t="str">
        <f t="shared" si="1055"/>
        <v/>
      </c>
      <c r="X344" s="50" t="str">
        <f t="shared" si="1055"/>
        <v/>
      </c>
      <c r="Y344" s="50" t="str">
        <f t="shared" si="1055"/>
        <v/>
      </c>
      <c r="Z344" s="51" t="str">
        <f t="shared" si="1055"/>
        <v/>
      </c>
      <c r="AA344" s="49" t="str">
        <f t="shared" si="1055"/>
        <v/>
      </c>
      <c r="AB344" s="50" t="str">
        <f t="shared" si="1055"/>
        <v/>
      </c>
      <c r="AC344" s="50" t="str">
        <f t="shared" si="1055"/>
        <v/>
      </c>
      <c r="AD344" s="50" t="str">
        <f t="shared" si="1055"/>
        <v/>
      </c>
      <c r="AE344" s="50">
        <f t="shared" si="1055"/>
        <v>0</v>
      </c>
      <c r="AF344" s="50" t="str">
        <f t="shared" si="1055"/>
        <v/>
      </c>
      <c r="AG344" s="50" t="str">
        <f t="shared" si="1055"/>
        <v/>
      </c>
      <c r="AH344" s="51" t="str">
        <f t="shared" si="1055"/>
        <v/>
      </c>
      <c r="AI344" s="49">
        <f t="shared" si="1055"/>
        <v>0</v>
      </c>
      <c r="AJ344" s="50" t="str">
        <f t="shared" si="1055"/>
        <v/>
      </c>
      <c r="AK344" s="50" t="str">
        <f t="shared" si="1055"/>
        <v/>
      </c>
      <c r="AL344" s="50" t="str">
        <f t="shared" si="1055"/>
        <v/>
      </c>
      <c r="AM344" s="50" t="str">
        <f t="shared" si="1055"/>
        <v/>
      </c>
      <c r="AN344" s="50" t="str">
        <f t="shared" si="1055"/>
        <v/>
      </c>
      <c r="AO344" s="50" t="str">
        <f t="shared" si="1055"/>
        <v/>
      </c>
      <c r="AP344" s="51" t="str">
        <f t="shared" si="1055"/>
        <v/>
      </c>
      <c r="AQ344" s="49" t="str">
        <f t="shared" si="1055"/>
        <v/>
      </c>
      <c r="AR344" s="50" t="str">
        <f t="shared" si="1055"/>
        <v/>
      </c>
      <c r="AS344" s="50" t="str">
        <f t="shared" si="1055"/>
        <v/>
      </c>
      <c r="AT344" s="50" t="str">
        <f t="shared" si="1055"/>
        <v/>
      </c>
      <c r="AU344" s="50" t="str">
        <f t="shared" si="1055"/>
        <v/>
      </c>
      <c r="AV344" s="50" t="str">
        <f t="shared" si="1055"/>
        <v/>
      </c>
      <c r="AW344" s="50" t="str">
        <f t="shared" si="1055"/>
        <v/>
      </c>
      <c r="AX344" s="51" t="str">
        <f t="shared" si="1055"/>
        <v/>
      </c>
      <c r="AY344" s="49" t="str">
        <f t="shared" si="1055"/>
        <v/>
      </c>
      <c r="AZ344" s="50" t="str">
        <f t="shared" si="1055"/>
        <v/>
      </c>
      <c r="BA344" s="50" t="str">
        <f t="shared" si="1055"/>
        <v/>
      </c>
      <c r="BB344" s="50" t="str">
        <f t="shared" si="1055"/>
        <v/>
      </c>
      <c r="BC344" s="50" t="str">
        <f t="shared" si="1055"/>
        <v/>
      </c>
      <c r="BD344" s="50" t="str">
        <f t="shared" si="1055"/>
        <v/>
      </c>
      <c r="BE344" s="50" t="str">
        <f t="shared" si="1055"/>
        <v/>
      </c>
      <c r="BF344" s="51" t="str">
        <f t="shared" si="1055"/>
        <v/>
      </c>
      <c r="BG344" s="49" t="str">
        <f t="shared" si="1055"/>
        <v/>
      </c>
      <c r="BH344" s="50" t="str">
        <f t="shared" si="1055"/>
        <v/>
      </c>
      <c r="BI344" s="50" t="str">
        <f t="shared" si="1055"/>
        <v/>
      </c>
      <c r="BJ344" s="50" t="str">
        <f t="shared" si="1055"/>
        <v/>
      </c>
      <c r="BK344" s="50" t="str">
        <f t="shared" si="1055"/>
        <v/>
      </c>
      <c r="BL344" s="50" t="str">
        <f t="shared" si="1055"/>
        <v/>
      </c>
      <c r="BM344" s="50" t="str">
        <f t="shared" si="1055"/>
        <v/>
      </c>
      <c r="BN344" s="51" t="str">
        <f t="shared" si="1055"/>
        <v/>
      </c>
    </row>
    <row r="345" spans="1:66" ht="30.75" customHeight="1" thickBot="1" x14ac:dyDescent="0.3">
      <c r="A345" s="2104" t="s">
        <v>142</v>
      </c>
      <c r="B345" s="2105"/>
      <c r="C345" s="67" t="str">
        <f t="shared" ref="C345:BN345" si="1056">IF(C332="","",IF(C343=0,MAX($C$3:$J$3)+1,C342/C343))</f>
        <v/>
      </c>
      <c r="D345" s="68">
        <f t="shared" si="1056"/>
        <v>0.66666666666666663</v>
      </c>
      <c r="E345" s="68">
        <f t="shared" si="1056"/>
        <v>1.5</v>
      </c>
      <c r="F345" s="68">
        <f t="shared" si="1056"/>
        <v>1</v>
      </c>
      <c r="G345" s="68" t="str">
        <f t="shared" si="1056"/>
        <v/>
      </c>
      <c r="H345" s="68" t="str">
        <f t="shared" si="1056"/>
        <v/>
      </c>
      <c r="I345" s="68" t="str">
        <f t="shared" si="1056"/>
        <v/>
      </c>
      <c r="J345" s="69" t="str">
        <f t="shared" si="1056"/>
        <v/>
      </c>
      <c r="K345" s="67" t="str">
        <f t="shared" si="1056"/>
        <v/>
      </c>
      <c r="L345" s="68" t="str">
        <f t="shared" si="1056"/>
        <v/>
      </c>
      <c r="M345" s="68" t="str">
        <f t="shared" si="1056"/>
        <v/>
      </c>
      <c r="N345" s="68" t="str">
        <f t="shared" si="1056"/>
        <v/>
      </c>
      <c r="O345" s="68" t="str">
        <f t="shared" si="1056"/>
        <v/>
      </c>
      <c r="P345" s="68" t="str">
        <f t="shared" si="1056"/>
        <v/>
      </c>
      <c r="Q345" s="68" t="str">
        <f t="shared" si="1056"/>
        <v/>
      </c>
      <c r="R345" s="69" t="str">
        <f t="shared" si="1056"/>
        <v/>
      </c>
      <c r="S345" s="67" t="str">
        <f t="shared" si="1056"/>
        <v/>
      </c>
      <c r="T345" s="68" t="str">
        <f t="shared" si="1056"/>
        <v/>
      </c>
      <c r="U345" s="68" t="str">
        <f t="shared" si="1056"/>
        <v/>
      </c>
      <c r="V345" s="68" t="str">
        <f t="shared" si="1056"/>
        <v/>
      </c>
      <c r="W345" s="68" t="str">
        <f t="shared" si="1056"/>
        <v/>
      </c>
      <c r="X345" s="68" t="str">
        <f t="shared" si="1056"/>
        <v/>
      </c>
      <c r="Y345" s="68" t="str">
        <f t="shared" si="1056"/>
        <v/>
      </c>
      <c r="Z345" s="69" t="str">
        <f t="shared" si="1056"/>
        <v/>
      </c>
      <c r="AA345" s="67" t="str">
        <f t="shared" si="1056"/>
        <v/>
      </c>
      <c r="AB345" s="68" t="str">
        <f t="shared" si="1056"/>
        <v/>
      </c>
      <c r="AC345" s="68" t="str">
        <f t="shared" si="1056"/>
        <v/>
      </c>
      <c r="AD345" s="68" t="str">
        <f t="shared" si="1056"/>
        <v/>
      </c>
      <c r="AE345" s="68">
        <f t="shared" si="1056"/>
        <v>11</v>
      </c>
      <c r="AF345" s="68" t="str">
        <f t="shared" si="1056"/>
        <v/>
      </c>
      <c r="AG345" s="68" t="str">
        <f t="shared" si="1056"/>
        <v/>
      </c>
      <c r="AH345" s="69" t="str">
        <f t="shared" si="1056"/>
        <v/>
      </c>
      <c r="AI345" s="67">
        <f t="shared" si="1056"/>
        <v>11</v>
      </c>
      <c r="AJ345" s="68" t="str">
        <f t="shared" si="1056"/>
        <v/>
      </c>
      <c r="AK345" s="68" t="str">
        <f t="shared" si="1056"/>
        <v/>
      </c>
      <c r="AL345" s="68" t="str">
        <f t="shared" si="1056"/>
        <v/>
      </c>
      <c r="AM345" s="68" t="str">
        <f t="shared" si="1056"/>
        <v/>
      </c>
      <c r="AN345" s="68" t="str">
        <f t="shared" si="1056"/>
        <v/>
      </c>
      <c r="AO345" s="68" t="str">
        <f t="shared" si="1056"/>
        <v/>
      </c>
      <c r="AP345" s="69" t="str">
        <f t="shared" si="1056"/>
        <v/>
      </c>
      <c r="AQ345" s="67" t="str">
        <f t="shared" si="1056"/>
        <v/>
      </c>
      <c r="AR345" s="68" t="str">
        <f t="shared" si="1056"/>
        <v/>
      </c>
      <c r="AS345" s="68" t="str">
        <f t="shared" si="1056"/>
        <v/>
      </c>
      <c r="AT345" s="68" t="str">
        <f t="shared" si="1056"/>
        <v/>
      </c>
      <c r="AU345" s="68" t="str">
        <f t="shared" si="1056"/>
        <v/>
      </c>
      <c r="AV345" s="68" t="str">
        <f t="shared" si="1056"/>
        <v/>
      </c>
      <c r="AW345" s="68" t="str">
        <f t="shared" si="1056"/>
        <v/>
      </c>
      <c r="AX345" s="69" t="str">
        <f t="shared" si="1056"/>
        <v/>
      </c>
      <c r="AY345" s="67" t="str">
        <f t="shared" si="1056"/>
        <v/>
      </c>
      <c r="AZ345" s="68" t="str">
        <f t="shared" si="1056"/>
        <v/>
      </c>
      <c r="BA345" s="68" t="str">
        <f t="shared" si="1056"/>
        <v/>
      </c>
      <c r="BB345" s="68" t="str">
        <f t="shared" si="1056"/>
        <v/>
      </c>
      <c r="BC345" s="68" t="str">
        <f t="shared" si="1056"/>
        <v/>
      </c>
      <c r="BD345" s="68" t="str">
        <f t="shared" si="1056"/>
        <v/>
      </c>
      <c r="BE345" s="68" t="str">
        <f t="shared" si="1056"/>
        <v/>
      </c>
      <c r="BF345" s="69" t="str">
        <f t="shared" si="1056"/>
        <v/>
      </c>
      <c r="BG345" s="67" t="str">
        <f t="shared" si="1056"/>
        <v/>
      </c>
      <c r="BH345" s="68" t="str">
        <f t="shared" si="1056"/>
        <v/>
      </c>
      <c r="BI345" s="68" t="str">
        <f t="shared" si="1056"/>
        <v/>
      </c>
      <c r="BJ345" s="68" t="str">
        <f t="shared" si="1056"/>
        <v/>
      </c>
      <c r="BK345" s="68" t="str">
        <f t="shared" si="1056"/>
        <v/>
      </c>
      <c r="BL345" s="68" t="str">
        <f t="shared" si="1056"/>
        <v/>
      </c>
      <c r="BM345" s="68" t="str">
        <f t="shared" si="1056"/>
        <v/>
      </c>
      <c r="BN345" s="69" t="str">
        <f t="shared" si="1056"/>
        <v/>
      </c>
    </row>
    <row r="346" spans="1:66" ht="15.75" x14ac:dyDescent="0.25">
      <c r="A346" s="2106" t="s">
        <v>37</v>
      </c>
      <c r="B346" s="2107"/>
      <c r="C346" s="975" t="str">
        <f t="shared" ref="C346:J346" si="1057">IF(C332="","",RANK(C322,$C322:$J322,0))</f>
        <v/>
      </c>
      <c r="D346" s="976">
        <f t="shared" si="1057"/>
        <v>1</v>
      </c>
      <c r="E346" s="976">
        <f t="shared" si="1057"/>
        <v>1</v>
      </c>
      <c r="F346" s="976">
        <f t="shared" si="1057"/>
        <v>1</v>
      </c>
      <c r="G346" s="976" t="str">
        <f t="shared" si="1057"/>
        <v/>
      </c>
      <c r="H346" s="976" t="str">
        <f t="shared" si="1057"/>
        <v/>
      </c>
      <c r="I346" s="976" t="str">
        <f t="shared" si="1057"/>
        <v/>
      </c>
      <c r="J346" s="977" t="str">
        <f t="shared" si="1057"/>
        <v/>
      </c>
      <c r="K346" s="975" t="str">
        <f t="shared" ref="K346:R346" si="1058">IF(K332="","",RANK(C322,$C322:$J322,0))</f>
        <v/>
      </c>
      <c r="L346" s="976" t="str">
        <f t="shared" si="1058"/>
        <v/>
      </c>
      <c r="M346" s="976" t="str">
        <f t="shared" si="1058"/>
        <v/>
      </c>
      <c r="N346" s="976" t="str">
        <f t="shared" si="1058"/>
        <v/>
      </c>
      <c r="O346" s="976" t="str">
        <f t="shared" si="1058"/>
        <v/>
      </c>
      <c r="P346" s="976" t="str">
        <f t="shared" si="1058"/>
        <v/>
      </c>
      <c r="Q346" s="976" t="str">
        <f t="shared" si="1058"/>
        <v/>
      </c>
      <c r="R346" s="977" t="str">
        <f t="shared" si="1058"/>
        <v/>
      </c>
      <c r="S346" s="975" t="str">
        <f t="shared" ref="S346:Z346" si="1059">IF(S332="","",RANK(C322,$C322:$J322,0))</f>
        <v/>
      </c>
      <c r="T346" s="976" t="str">
        <f t="shared" si="1059"/>
        <v/>
      </c>
      <c r="U346" s="976" t="str">
        <f t="shared" si="1059"/>
        <v/>
      </c>
      <c r="V346" s="976" t="str">
        <f t="shared" si="1059"/>
        <v/>
      </c>
      <c r="W346" s="976" t="str">
        <f t="shared" si="1059"/>
        <v/>
      </c>
      <c r="X346" s="976" t="str">
        <f t="shared" si="1059"/>
        <v/>
      </c>
      <c r="Y346" s="976" t="str">
        <f t="shared" si="1059"/>
        <v/>
      </c>
      <c r="Z346" s="984" t="str">
        <f t="shared" si="1059"/>
        <v/>
      </c>
      <c r="AA346" s="975" t="str">
        <f t="shared" ref="AA346:AH346" si="1060">IF(AA332="","",RANK(C322,$C322:$J322,0))</f>
        <v/>
      </c>
      <c r="AB346" s="976" t="str">
        <f t="shared" si="1060"/>
        <v/>
      </c>
      <c r="AC346" s="976" t="str">
        <f t="shared" si="1060"/>
        <v/>
      </c>
      <c r="AD346" s="976" t="str">
        <f t="shared" si="1060"/>
        <v/>
      </c>
      <c r="AE346" s="976">
        <f t="shared" si="1060"/>
        <v>4</v>
      </c>
      <c r="AF346" s="976" t="str">
        <f t="shared" si="1060"/>
        <v/>
      </c>
      <c r="AG346" s="976" t="str">
        <f t="shared" si="1060"/>
        <v/>
      </c>
      <c r="AH346" s="977" t="str">
        <f t="shared" si="1060"/>
        <v/>
      </c>
      <c r="AI346" s="975">
        <f t="shared" ref="AI346:AP346" si="1061">IF(AI332="","",RANK(C322,$C322:$J322,0))</f>
        <v>5</v>
      </c>
      <c r="AJ346" s="976" t="str">
        <f t="shared" si="1061"/>
        <v/>
      </c>
      <c r="AK346" s="976" t="str">
        <f t="shared" si="1061"/>
        <v/>
      </c>
      <c r="AL346" s="976" t="str">
        <f t="shared" si="1061"/>
        <v/>
      </c>
      <c r="AM346" s="976" t="str">
        <f t="shared" si="1061"/>
        <v/>
      </c>
      <c r="AN346" s="976" t="str">
        <f t="shared" si="1061"/>
        <v/>
      </c>
      <c r="AO346" s="976" t="str">
        <f t="shared" si="1061"/>
        <v/>
      </c>
      <c r="AP346" s="977" t="str">
        <f t="shared" si="1061"/>
        <v/>
      </c>
      <c r="AQ346" s="975" t="str">
        <f t="shared" ref="AQ346:AX346" si="1062">IF(AQ332="","",RANK(C322,$C322:$J322,0))</f>
        <v/>
      </c>
      <c r="AR346" s="976" t="str">
        <f t="shared" si="1062"/>
        <v/>
      </c>
      <c r="AS346" s="976" t="str">
        <f t="shared" si="1062"/>
        <v/>
      </c>
      <c r="AT346" s="976" t="str">
        <f t="shared" si="1062"/>
        <v/>
      </c>
      <c r="AU346" s="976" t="str">
        <f t="shared" si="1062"/>
        <v/>
      </c>
      <c r="AV346" s="976" t="str">
        <f t="shared" si="1062"/>
        <v/>
      </c>
      <c r="AW346" s="976" t="str">
        <f t="shared" si="1062"/>
        <v/>
      </c>
      <c r="AX346" s="977" t="str">
        <f t="shared" si="1062"/>
        <v/>
      </c>
      <c r="AY346" s="975" t="str">
        <f t="shared" ref="AY346:BF346" si="1063">IF(AY332="","",RANK(C322,$C322:$J322,0))</f>
        <v/>
      </c>
      <c r="AZ346" s="976" t="str">
        <f t="shared" si="1063"/>
        <v/>
      </c>
      <c r="BA346" s="976" t="str">
        <f t="shared" si="1063"/>
        <v/>
      </c>
      <c r="BB346" s="976" t="str">
        <f t="shared" si="1063"/>
        <v/>
      </c>
      <c r="BC346" s="976" t="str">
        <f t="shared" si="1063"/>
        <v/>
      </c>
      <c r="BD346" s="976" t="str">
        <f t="shared" si="1063"/>
        <v/>
      </c>
      <c r="BE346" s="976" t="str">
        <f t="shared" si="1063"/>
        <v/>
      </c>
      <c r="BF346" s="977" t="str">
        <f t="shared" si="1063"/>
        <v/>
      </c>
      <c r="BG346" s="975" t="str">
        <f t="shared" ref="BG346:BN346" si="1064">IF(BG332="","",RANK(C322,$C322:$J322,0))</f>
        <v/>
      </c>
      <c r="BH346" s="976" t="str">
        <f t="shared" si="1064"/>
        <v/>
      </c>
      <c r="BI346" s="976" t="str">
        <f t="shared" si="1064"/>
        <v/>
      </c>
      <c r="BJ346" s="976" t="str">
        <f t="shared" si="1064"/>
        <v/>
      </c>
      <c r="BK346" s="976" t="str">
        <f t="shared" si="1064"/>
        <v/>
      </c>
      <c r="BL346" s="976" t="str">
        <f t="shared" si="1064"/>
        <v/>
      </c>
      <c r="BM346" s="976" t="str">
        <f t="shared" si="1064"/>
        <v/>
      </c>
      <c r="BN346" s="977" t="str">
        <f t="shared" si="1064"/>
        <v/>
      </c>
    </row>
    <row r="347" spans="1:66" ht="15.75" x14ac:dyDescent="0.25">
      <c r="A347" s="2084" t="s">
        <v>38</v>
      </c>
      <c r="B347" s="2085"/>
      <c r="C347" s="978" t="str">
        <f t="shared" ref="C347:J347" si="1065">IF(C332="","",RANK(C323,$C323:$J323,0))</f>
        <v/>
      </c>
      <c r="D347" s="979">
        <f t="shared" si="1065"/>
        <v>3</v>
      </c>
      <c r="E347" s="979">
        <f t="shared" si="1065"/>
        <v>1</v>
      </c>
      <c r="F347" s="979">
        <f t="shared" si="1065"/>
        <v>1</v>
      </c>
      <c r="G347" s="979" t="str">
        <f t="shared" si="1065"/>
        <v/>
      </c>
      <c r="H347" s="979" t="str">
        <f t="shared" si="1065"/>
        <v/>
      </c>
      <c r="I347" s="979" t="str">
        <f t="shared" si="1065"/>
        <v/>
      </c>
      <c r="J347" s="980" t="str">
        <f t="shared" si="1065"/>
        <v/>
      </c>
      <c r="K347" s="978" t="str">
        <f t="shared" ref="K347:R347" si="1066">IF(K332="","",RANK(C323,$C323:$J323,0))</f>
        <v/>
      </c>
      <c r="L347" s="979" t="str">
        <f t="shared" si="1066"/>
        <v/>
      </c>
      <c r="M347" s="979" t="str">
        <f t="shared" si="1066"/>
        <v/>
      </c>
      <c r="N347" s="979" t="str">
        <f t="shared" si="1066"/>
        <v/>
      </c>
      <c r="O347" s="979" t="str">
        <f t="shared" si="1066"/>
        <v/>
      </c>
      <c r="P347" s="979" t="str">
        <f t="shared" si="1066"/>
        <v/>
      </c>
      <c r="Q347" s="979" t="str">
        <f t="shared" si="1066"/>
        <v/>
      </c>
      <c r="R347" s="980" t="str">
        <f t="shared" si="1066"/>
        <v/>
      </c>
      <c r="S347" s="978" t="str">
        <f t="shared" ref="S347:Z347" si="1067">IF(S332="","",RANK(C323,$C323:$J323,0))</f>
        <v/>
      </c>
      <c r="T347" s="979" t="str">
        <f t="shared" si="1067"/>
        <v/>
      </c>
      <c r="U347" s="979" t="str">
        <f t="shared" si="1067"/>
        <v/>
      </c>
      <c r="V347" s="979" t="str">
        <f t="shared" si="1067"/>
        <v/>
      </c>
      <c r="W347" s="979" t="str">
        <f t="shared" si="1067"/>
        <v/>
      </c>
      <c r="X347" s="979" t="str">
        <f t="shared" si="1067"/>
        <v/>
      </c>
      <c r="Y347" s="979" t="str">
        <f t="shared" si="1067"/>
        <v/>
      </c>
      <c r="Z347" s="985" t="str">
        <f t="shared" si="1067"/>
        <v/>
      </c>
      <c r="AA347" s="978" t="str">
        <f t="shared" ref="AA347:AH347" si="1068">IF(AA332="","",RANK(C323,$C323:$J323,0))</f>
        <v/>
      </c>
      <c r="AB347" s="979" t="str">
        <f t="shared" si="1068"/>
        <v/>
      </c>
      <c r="AC347" s="979" t="str">
        <f t="shared" si="1068"/>
        <v/>
      </c>
      <c r="AD347" s="979" t="str">
        <f t="shared" si="1068"/>
        <v/>
      </c>
      <c r="AE347" s="979">
        <f t="shared" si="1068"/>
        <v>4</v>
      </c>
      <c r="AF347" s="979" t="str">
        <f t="shared" si="1068"/>
        <v/>
      </c>
      <c r="AG347" s="979" t="str">
        <f t="shared" si="1068"/>
        <v/>
      </c>
      <c r="AH347" s="980" t="str">
        <f t="shared" si="1068"/>
        <v/>
      </c>
      <c r="AI347" s="978">
        <f t="shared" ref="AI347:AP347" si="1069">IF(AI332="","",RANK(C323,$C323:$J323,0))</f>
        <v>5</v>
      </c>
      <c r="AJ347" s="979" t="str">
        <f t="shared" si="1069"/>
        <v/>
      </c>
      <c r="AK347" s="979" t="str">
        <f t="shared" si="1069"/>
        <v/>
      </c>
      <c r="AL347" s="979" t="str">
        <f t="shared" si="1069"/>
        <v/>
      </c>
      <c r="AM347" s="979" t="str">
        <f t="shared" si="1069"/>
        <v/>
      </c>
      <c r="AN347" s="979" t="str">
        <f t="shared" si="1069"/>
        <v/>
      </c>
      <c r="AO347" s="979" t="str">
        <f t="shared" si="1069"/>
        <v/>
      </c>
      <c r="AP347" s="980" t="str">
        <f t="shared" si="1069"/>
        <v/>
      </c>
      <c r="AQ347" s="978" t="str">
        <f t="shared" ref="AQ347:AX347" si="1070">IF(AQ332="","",RANK(C323,$C323:$J323,0))</f>
        <v/>
      </c>
      <c r="AR347" s="979" t="str">
        <f t="shared" si="1070"/>
        <v/>
      </c>
      <c r="AS347" s="979" t="str">
        <f t="shared" si="1070"/>
        <v/>
      </c>
      <c r="AT347" s="979" t="str">
        <f t="shared" si="1070"/>
        <v/>
      </c>
      <c r="AU347" s="979" t="str">
        <f t="shared" si="1070"/>
        <v/>
      </c>
      <c r="AV347" s="979" t="str">
        <f t="shared" si="1070"/>
        <v/>
      </c>
      <c r="AW347" s="979" t="str">
        <f t="shared" si="1070"/>
        <v/>
      </c>
      <c r="AX347" s="980" t="str">
        <f t="shared" si="1070"/>
        <v/>
      </c>
      <c r="AY347" s="978" t="str">
        <f t="shared" ref="AY347:BF347" si="1071">IF(AY332="","",RANK(C323,$C323:$J323,0))</f>
        <v/>
      </c>
      <c r="AZ347" s="979" t="str">
        <f t="shared" si="1071"/>
        <v/>
      </c>
      <c r="BA347" s="979" t="str">
        <f t="shared" si="1071"/>
        <v/>
      </c>
      <c r="BB347" s="979" t="str">
        <f t="shared" si="1071"/>
        <v/>
      </c>
      <c r="BC347" s="979" t="str">
        <f t="shared" si="1071"/>
        <v/>
      </c>
      <c r="BD347" s="979" t="str">
        <f t="shared" si="1071"/>
        <v/>
      </c>
      <c r="BE347" s="979" t="str">
        <f t="shared" si="1071"/>
        <v/>
      </c>
      <c r="BF347" s="980" t="str">
        <f t="shared" si="1071"/>
        <v/>
      </c>
      <c r="BG347" s="978" t="str">
        <f t="shared" ref="BG347:BN347" si="1072">IF(BG332="","",RANK(C323,$C323:$J323,0))</f>
        <v/>
      </c>
      <c r="BH347" s="979" t="str">
        <f t="shared" si="1072"/>
        <v/>
      </c>
      <c r="BI347" s="979" t="str">
        <f t="shared" si="1072"/>
        <v/>
      </c>
      <c r="BJ347" s="979" t="str">
        <f t="shared" si="1072"/>
        <v/>
      </c>
      <c r="BK347" s="979" t="str">
        <f t="shared" si="1072"/>
        <v/>
      </c>
      <c r="BL347" s="979" t="str">
        <f t="shared" si="1072"/>
        <v/>
      </c>
      <c r="BM347" s="979" t="str">
        <f t="shared" si="1072"/>
        <v/>
      </c>
      <c r="BN347" s="980" t="str">
        <f t="shared" si="1072"/>
        <v/>
      </c>
    </row>
    <row r="348" spans="1:66" ht="15.75" x14ac:dyDescent="0.25">
      <c r="A348" s="2084" t="s">
        <v>39</v>
      </c>
      <c r="B348" s="2085"/>
      <c r="C348" s="978" t="str">
        <f t="shared" ref="C348:J348" si="1073">IF(C332="","",RANK(C324,$C324:$J324,1))</f>
        <v/>
      </c>
      <c r="D348" s="979">
        <f t="shared" si="1073"/>
        <v>2</v>
      </c>
      <c r="E348" s="979">
        <f t="shared" si="1073"/>
        <v>1</v>
      </c>
      <c r="F348" s="979">
        <f t="shared" si="1073"/>
        <v>2</v>
      </c>
      <c r="G348" s="979" t="str">
        <f t="shared" si="1073"/>
        <v/>
      </c>
      <c r="H348" s="979" t="str">
        <f t="shared" si="1073"/>
        <v/>
      </c>
      <c r="I348" s="979" t="str">
        <f t="shared" si="1073"/>
        <v/>
      </c>
      <c r="J348" s="980" t="str">
        <f t="shared" si="1073"/>
        <v/>
      </c>
      <c r="K348" s="978" t="str">
        <f t="shared" ref="K348:R348" si="1074">IF(K332="","",RANK(C324,$C324:$J324,1))</f>
        <v/>
      </c>
      <c r="L348" s="979" t="str">
        <f t="shared" si="1074"/>
        <v/>
      </c>
      <c r="M348" s="979" t="str">
        <f t="shared" si="1074"/>
        <v/>
      </c>
      <c r="N348" s="979" t="str">
        <f t="shared" si="1074"/>
        <v/>
      </c>
      <c r="O348" s="979" t="str">
        <f t="shared" si="1074"/>
        <v/>
      </c>
      <c r="P348" s="979" t="str">
        <f t="shared" si="1074"/>
        <v/>
      </c>
      <c r="Q348" s="979" t="str">
        <f t="shared" si="1074"/>
        <v/>
      </c>
      <c r="R348" s="980" t="str">
        <f t="shared" si="1074"/>
        <v/>
      </c>
      <c r="S348" s="978" t="str">
        <f t="shared" ref="S348:Z348" si="1075">IF(S332="","",RANK(C324,$C324:$J324,1))</f>
        <v/>
      </c>
      <c r="T348" s="979" t="str">
        <f t="shared" si="1075"/>
        <v/>
      </c>
      <c r="U348" s="979" t="str">
        <f t="shared" si="1075"/>
        <v/>
      </c>
      <c r="V348" s="979" t="str">
        <f t="shared" si="1075"/>
        <v/>
      </c>
      <c r="W348" s="979" t="str">
        <f t="shared" si="1075"/>
        <v/>
      </c>
      <c r="X348" s="979" t="str">
        <f t="shared" si="1075"/>
        <v/>
      </c>
      <c r="Y348" s="979" t="str">
        <f t="shared" si="1075"/>
        <v/>
      </c>
      <c r="Z348" s="985" t="str">
        <f t="shared" si="1075"/>
        <v/>
      </c>
      <c r="AA348" s="978" t="str">
        <f t="shared" ref="AA348:AH348" si="1076">IF(AA332="","",RANK(C324,$C324:$J324,1))</f>
        <v/>
      </c>
      <c r="AB348" s="979" t="str">
        <f t="shared" si="1076"/>
        <v/>
      </c>
      <c r="AC348" s="979" t="str">
        <f t="shared" si="1076"/>
        <v/>
      </c>
      <c r="AD348" s="979" t="str">
        <f t="shared" si="1076"/>
        <v/>
      </c>
      <c r="AE348" s="979">
        <f t="shared" si="1076"/>
        <v>4</v>
      </c>
      <c r="AF348" s="979" t="str">
        <f t="shared" si="1076"/>
        <v/>
      </c>
      <c r="AG348" s="979" t="str">
        <f t="shared" si="1076"/>
        <v/>
      </c>
      <c r="AH348" s="980" t="str">
        <f t="shared" si="1076"/>
        <v/>
      </c>
      <c r="AI348" s="978">
        <f t="shared" ref="AI348:AP348" si="1077">IF(AI332="","",RANK(C324,$C324:$J324,1))</f>
        <v>5</v>
      </c>
      <c r="AJ348" s="979" t="str">
        <f t="shared" si="1077"/>
        <v/>
      </c>
      <c r="AK348" s="979" t="str">
        <f t="shared" si="1077"/>
        <v/>
      </c>
      <c r="AL348" s="979" t="str">
        <f t="shared" si="1077"/>
        <v/>
      </c>
      <c r="AM348" s="979" t="str">
        <f t="shared" si="1077"/>
        <v/>
      </c>
      <c r="AN348" s="979" t="str">
        <f t="shared" si="1077"/>
        <v/>
      </c>
      <c r="AO348" s="979" t="str">
        <f t="shared" si="1077"/>
        <v/>
      </c>
      <c r="AP348" s="980" t="str">
        <f t="shared" si="1077"/>
        <v/>
      </c>
      <c r="AQ348" s="978" t="str">
        <f t="shared" ref="AQ348:AX348" si="1078">IF(AQ332="","",RANK(C324,$C324:$J324,1))</f>
        <v/>
      </c>
      <c r="AR348" s="979" t="str">
        <f t="shared" si="1078"/>
        <v/>
      </c>
      <c r="AS348" s="979" t="str">
        <f t="shared" si="1078"/>
        <v/>
      </c>
      <c r="AT348" s="979" t="str">
        <f t="shared" si="1078"/>
        <v/>
      </c>
      <c r="AU348" s="979" t="str">
        <f t="shared" si="1078"/>
        <v/>
      </c>
      <c r="AV348" s="979" t="str">
        <f t="shared" si="1078"/>
        <v/>
      </c>
      <c r="AW348" s="979" t="str">
        <f t="shared" si="1078"/>
        <v/>
      </c>
      <c r="AX348" s="980" t="str">
        <f t="shared" si="1078"/>
        <v/>
      </c>
      <c r="AY348" s="978" t="str">
        <f t="shared" ref="AY348:BF348" si="1079">IF(AY332="","",RANK(C324,$C324:$J324,1))</f>
        <v/>
      </c>
      <c r="AZ348" s="979" t="str">
        <f t="shared" si="1079"/>
        <v/>
      </c>
      <c r="BA348" s="979" t="str">
        <f t="shared" si="1079"/>
        <v/>
      </c>
      <c r="BB348" s="979" t="str">
        <f t="shared" si="1079"/>
        <v/>
      </c>
      <c r="BC348" s="979" t="str">
        <f t="shared" si="1079"/>
        <v/>
      </c>
      <c r="BD348" s="979" t="str">
        <f t="shared" si="1079"/>
        <v/>
      </c>
      <c r="BE348" s="979" t="str">
        <f t="shared" si="1079"/>
        <v/>
      </c>
      <c r="BF348" s="980" t="str">
        <f t="shared" si="1079"/>
        <v/>
      </c>
      <c r="BG348" s="978" t="str">
        <f t="shared" ref="BG348:BN348" si="1080">IF(BG332="","",RANK(C324,$C324:$J324,1))</f>
        <v/>
      </c>
      <c r="BH348" s="979" t="str">
        <f t="shared" si="1080"/>
        <v/>
      </c>
      <c r="BI348" s="979" t="str">
        <f t="shared" si="1080"/>
        <v/>
      </c>
      <c r="BJ348" s="979" t="str">
        <f t="shared" si="1080"/>
        <v/>
      </c>
      <c r="BK348" s="979" t="str">
        <f t="shared" si="1080"/>
        <v/>
      </c>
      <c r="BL348" s="979" t="str">
        <f t="shared" si="1080"/>
        <v/>
      </c>
      <c r="BM348" s="979" t="str">
        <f t="shared" si="1080"/>
        <v/>
      </c>
      <c r="BN348" s="980" t="str">
        <f t="shared" si="1080"/>
        <v/>
      </c>
    </row>
    <row r="349" spans="1:66" ht="15.75" x14ac:dyDescent="0.25">
      <c r="A349" s="2084" t="s">
        <v>32</v>
      </c>
      <c r="B349" s="2085"/>
      <c r="C349" s="978" t="str">
        <f t="shared" ref="C349:J349" si="1081">IF(C332="","",RANK(C325,$C325:$J325,0))</f>
        <v/>
      </c>
      <c r="D349" s="979">
        <f t="shared" si="1081"/>
        <v>3</v>
      </c>
      <c r="E349" s="979">
        <f t="shared" si="1081"/>
        <v>1</v>
      </c>
      <c r="F349" s="979">
        <f t="shared" si="1081"/>
        <v>2</v>
      </c>
      <c r="G349" s="979" t="str">
        <f t="shared" si="1081"/>
        <v/>
      </c>
      <c r="H349" s="979" t="str">
        <f t="shared" si="1081"/>
        <v/>
      </c>
      <c r="I349" s="979" t="str">
        <f t="shared" si="1081"/>
        <v/>
      </c>
      <c r="J349" s="980" t="str">
        <f t="shared" si="1081"/>
        <v/>
      </c>
      <c r="K349" s="978" t="str">
        <f t="shared" ref="K349:R349" si="1082">IF(K332="","",RANK(C325,$C325:$J325,0))</f>
        <v/>
      </c>
      <c r="L349" s="979" t="str">
        <f t="shared" si="1082"/>
        <v/>
      </c>
      <c r="M349" s="979" t="str">
        <f t="shared" si="1082"/>
        <v/>
      </c>
      <c r="N349" s="979" t="str">
        <f t="shared" si="1082"/>
        <v/>
      </c>
      <c r="O349" s="979" t="str">
        <f t="shared" si="1082"/>
        <v/>
      </c>
      <c r="P349" s="979" t="str">
        <f t="shared" si="1082"/>
        <v/>
      </c>
      <c r="Q349" s="979" t="str">
        <f t="shared" si="1082"/>
        <v/>
      </c>
      <c r="R349" s="980" t="str">
        <f t="shared" si="1082"/>
        <v/>
      </c>
      <c r="S349" s="978" t="str">
        <f t="shared" ref="S349:Z349" si="1083">IF(S332="","",RANK(C325,$C325:$J325,0))</f>
        <v/>
      </c>
      <c r="T349" s="979" t="str">
        <f t="shared" si="1083"/>
        <v/>
      </c>
      <c r="U349" s="979" t="str">
        <f t="shared" si="1083"/>
        <v/>
      </c>
      <c r="V349" s="979" t="str">
        <f t="shared" si="1083"/>
        <v/>
      </c>
      <c r="W349" s="979" t="str">
        <f t="shared" si="1083"/>
        <v/>
      </c>
      <c r="X349" s="979" t="str">
        <f t="shared" si="1083"/>
        <v/>
      </c>
      <c r="Y349" s="979" t="str">
        <f t="shared" si="1083"/>
        <v/>
      </c>
      <c r="Z349" s="985" t="str">
        <f t="shared" si="1083"/>
        <v/>
      </c>
      <c r="AA349" s="978" t="str">
        <f t="shared" ref="AA349:AH349" si="1084">IF(AA332="","",RANK(C325,$C325:$J325,0))</f>
        <v/>
      </c>
      <c r="AB349" s="979" t="str">
        <f t="shared" si="1084"/>
        <v/>
      </c>
      <c r="AC349" s="979" t="str">
        <f t="shared" si="1084"/>
        <v/>
      </c>
      <c r="AD349" s="979" t="str">
        <f t="shared" si="1084"/>
        <v/>
      </c>
      <c r="AE349" s="979">
        <f t="shared" si="1084"/>
        <v>4</v>
      </c>
      <c r="AF349" s="979" t="str">
        <f t="shared" si="1084"/>
        <v/>
      </c>
      <c r="AG349" s="979" t="str">
        <f t="shared" si="1084"/>
        <v/>
      </c>
      <c r="AH349" s="980" t="str">
        <f t="shared" si="1084"/>
        <v/>
      </c>
      <c r="AI349" s="978">
        <f t="shared" ref="AI349:AP349" si="1085">IF(AI332="","",RANK(C325,$C325:$J325,0))</f>
        <v>5</v>
      </c>
      <c r="AJ349" s="979" t="str">
        <f t="shared" si="1085"/>
        <v/>
      </c>
      <c r="AK349" s="979" t="str">
        <f t="shared" si="1085"/>
        <v/>
      </c>
      <c r="AL349" s="979" t="str">
        <f t="shared" si="1085"/>
        <v/>
      </c>
      <c r="AM349" s="979" t="str">
        <f t="shared" si="1085"/>
        <v/>
      </c>
      <c r="AN349" s="979" t="str">
        <f t="shared" si="1085"/>
        <v/>
      </c>
      <c r="AO349" s="979" t="str">
        <f t="shared" si="1085"/>
        <v/>
      </c>
      <c r="AP349" s="980" t="str">
        <f t="shared" si="1085"/>
        <v/>
      </c>
      <c r="AQ349" s="978" t="str">
        <f t="shared" ref="AQ349:AX349" si="1086">IF(AQ332="","",RANK(C325,$C325:$J325,0))</f>
        <v/>
      </c>
      <c r="AR349" s="979" t="str">
        <f t="shared" si="1086"/>
        <v/>
      </c>
      <c r="AS349" s="979" t="str">
        <f t="shared" si="1086"/>
        <v/>
      </c>
      <c r="AT349" s="979" t="str">
        <f t="shared" si="1086"/>
        <v/>
      </c>
      <c r="AU349" s="979" t="str">
        <f t="shared" si="1086"/>
        <v/>
      </c>
      <c r="AV349" s="979" t="str">
        <f t="shared" si="1086"/>
        <v/>
      </c>
      <c r="AW349" s="979" t="str">
        <f t="shared" si="1086"/>
        <v/>
      </c>
      <c r="AX349" s="980" t="str">
        <f t="shared" si="1086"/>
        <v/>
      </c>
      <c r="AY349" s="978" t="str">
        <f t="shared" ref="AY349:BF349" si="1087">IF(AY332="","",RANK(C325,$C325:$J325,0))</f>
        <v/>
      </c>
      <c r="AZ349" s="979" t="str">
        <f t="shared" si="1087"/>
        <v/>
      </c>
      <c r="BA349" s="979" t="str">
        <f t="shared" si="1087"/>
        <v/>
      </c>
      <c r="BB349" s="979" t="str">
        <f t="shared" si="1087"/>
        <v/>
      </c>
      <c r="BC349" s="979" t="str">
        <f t="shared" si="1087"/>
        <v/>
      </c>
      <c r="BD349" s="979" t="str">
        <f t="shared" si="1087"/>
        <v/>
      </c>
      <c r="BE349" s="979" t="str">
        <f t="shared" si="1087"/>
        <v/>
      </c>
      <c r="BF349" s="980" t="str">
        <f t="shared" si="1087"/>
        <v/>
      </c>
      <c r="BG349" s="978" t="str">
        <f t="shared" ref="BG349:BN349" si="1088">IF(BG332="","",RANK(C325,$C325:$J325,0))</f>
        <v/>
      </c>
      <c r="BH349" s="979" t="str">
        <f t="shared" si="1088"/>
        <v/>
      </c>
      <c r="BI349" s="979" t="str">
        <f t="shared" si="1088"/>
        <v/>
      </c>
      <c r="BJ349" s="979" t="str">
        <f t="shared" si="1088"/>
        <v/>
      </c>
      <c r="BK349" s="979" t="str">
        <f t="shared" si="1088"/>
        <v/>
      </c>
      <c r="BL349" s="979" t="str">
        <f t="shared" si="1088"/>
        <v/>
      </c>
      <c r="BM349" s="979" t="str">
        <f t="shared" si="1088"/>
        <v/>
      </c>
      <c r="BN349" s="980" t="str">
        <f t="shared" si="1088"/>
        <v/>
      </c>
    </row>
    <row r="350" spans="1:66" ht="16.5" thickBot="1" x14ac:dyDescent="0.3">
      <c r="A350" s="2086" t="s">
        <v>137</v>
      </c>
      <c r="B350" s="2087"/>
      <c r="C350" s="986" t="str">
        <f t="shared" ref="C350:J350" si="1089">IF(C332="","",RANK(C326,$C326:$J326,0))</f>
        <v/>
      </c>
      <c r="D350" s="987">
        <f t="shared" si="1089"/>
        <v>3</v>
      </c>
      <c r="E350" s="987">
        <f t="shared" si="1089"/>
        <v>1</v>
      </c>
      <c r="F350" s="987">
        <f t="shared" si="1089"/>
        <v>2</v>
      </c>
      <c r="G350" s="987" t="str">
        <f t="shared" si="1089"/>
        <v/>
      </c>
      <c r="H350" s="987" t="str">
        <f t="shared" si="1089"/>
        <v/>
      </c>
      <c r="I350" s="987" t="str">
        <f t="shared" si="1089"/>
        <v/>
      </c>
      <c r="J350" s="988" t="str">
        <f t="shared" si="1089"/>
        <v/>
      </c>
      <c r="K350" s="986" t="str">
        <f t="shared" ref="K350:R350" si="1090">IF(K332="","",RANK(C326,$C326:$J326,0))</f>
        <v/>
      </c>
      <c r="L350" s="987" t="str">
        <f t="shared" si="1090"/>
        <v/>
      </c>
      <c r="M350" s="987" t="str">
        <f t="shared" si="1090"/>
        <v/>
      </c>
      <c r="N350" s="987" t="str">
        <f t="shared" si="1090"/>
        <v/>
      </c>
      <c r="O350" s="987" t="str">
        <f t="shared" si="1090"/>
        <v/>
      </c>
      <c r="P350" s="987" t="str">
        <f t="shared" si="1090"/>
        <v/>
      </c>
      <c r="Q350" s="987" t="str">
        <f t="shared" si="1090"/>
        <v/>
      </c>
      <c r="R350" s="988" t="str">
        <f t="shared" si="1090"/>
        <v/>
      </c>
      <c r="S350" s="981" t="str">
        <f t="shared" ref="S350:Z350" si="1091">IF(S332="","",RANK(C326,$C326:$J326,0))</f>
        <v/>
      </c>
      <c r="T350" s="982" t="str">
        <f t="shared" si="1091"/>
        <v/>
      </c>
      <c r="U350" s="982" t="str">
        <f t="shared" si="1091"/>
        <v/>
      </c>
      <c r="V350" s="982" t="str">
        <f t="shared" si="1091"/>
        <v/>
      </c>
      <c r="W350" s="982" t="str">
        <f t="shared" si="1091"/>
        <v/>
      </c>
      <c r="X350" s="982" t="str">
        <f t="shared" si="1091"/>
        <v/>
      </c>
      <c r="Y350" s="982" t="str">
        <f t="shared" si="1091"/>
        <v/>
      </c>
      <c r="Z350" s="989" t="str">
        <f t="shared" si="1091"/>
        <v/>
      </c>
      <c r="AA350" s="981" t="str">
        <f t="shared" ref="AA350:AH350" si="1092">IF(AA332="","",RANK(C326,$C326:$J326,0))</f>
        <v/>
      </c>
      <c r="AB350" s="982" t="str">
        <f t="shared" si="1092"/>
        <v/>
      </c>
      <c r="AC350" s="982" t="str">
        <f t="shared" si="1092"/>
        <v/>
      </c>
      <c r="AD350" s="982" t="str">
        <f t="shared" si="1092"/>
        <v/>
      </c>
      <c r="AE350" s="982">
        <f t="shared" si="1092"/>
        <v>4</v>
      </c>
      <c r="AF350" s="982" t="str">
        <f t="shared" si="1092"/>
        <v/>
      </c>
      <c r="AG350" s="982" t="str">
        <f t="shared" si="1092"/>
        <v/>
      </c>
      <c r="AH350" s="983" t="str">
        <f t="shared" si="1092"/>
        <v/>
      </c>
      <c r="AI350" s="981">
        <f t="shared" ref="AI350:AP350" si="1093">IF(AI332="","",RANK(C326,$C326:$J326,0))</f>
        <v>5</v>
      </c>
      <c r="AJ350" s="982" t="str">
        <f t="shared" si="1093"/>
        <v/>
      </c>
      <c r="AK350" s="982" t="str">
        <f t="shared" si="1093"/>
        <v/>
      </c>
      <c r="AL350" s="982" t="str">
        <f t="shared" si="1093"/>
        <v/>
      </c>
      <c r="AM350" s="982" t="str">
        <f t="shared" si="1093"/>
        <v/>
      </c>
      <c r="AN350" s="982" t="str">
        <f t="shared" si="1093"/>
        <v/>
      </c>
      <c r="AO350" s="982" t="str">
        <f t="shared" si="1093"/>
        <v/>
      </c>
      <c r="AP350" s="983" t="str">
        <f t="shared" si="1093"/>
        <v/>
      </c>
      <c r="AQ350" s="981" t="str">
        <f t="shared" ref="AQ350:AX350" si="1094">IF(AQ332="","",RANK(C326,$C326:$J326,0))</f>
        <v/>
      </c>
      <c r="AR350" s="982" t="str">
        <f t="shared" si="1094"/>
        <v/>
      </c>
      <c r="AS350" s="982" t="str">
        <f t="shared" si="1094"/>
        <v/>
      </c>
      <c r="AT350" s="982" t="str">
        <f t="shared" si="1094"/>
        <v/>
      </c>
      <c r="AU350" s="982" t="str">
        <f t="shared" si="1094"/>
        <v/>
      </c>
      <c r="AV350" s="982" t="str">
        <f t="shared" si="1094"/>
        <v/>
      </c>
      <c r="AW350" s="982" t="str">
        <f t="shared" si="1094"/>
        <v/>
      </c>
      <c r="AX350" s="983" t="str">
        <f t="shared" si="1094"/>
        <v/>
      </c>
      <c r="AY350" s="981" t="str">
        <f t="shared" ref="AY350:BF350" si="1095">IF(AY332="","",RANK(C326,$C326:$J326,0))</f>
        <v/>
      </c>
      <c r="AZ350" s="982" t="str">
        <f t="shared" si="1095"/>
        <v/>
      </c>
      <c r="BA350" s="982" t="str">
        <f t="shared" si="1095"/>
        <v/>
      </c>
      <c r="BB350" s="982" t="str">
        <f t="shared" si="1095"/>
        <v/>
      </c>
      <c r="BC350" s="982" t="str">
        <f t="shared" si="1095"/>
        <v/>
      </c>
      <c r="BD350" s="982" t="str">
        <f t="shared" si="1095"/>
        <v/>
      </c>
      <c r="BE350" s="982" t="str">
        <f t="shared" si="1095"/>
        <v/>
      </c>
      <c r="BF350" s="983" t="str">
        <f t="shared" si="1095"/>
        <v/>
      </c>
      <c r="BG350" s="981" t="str">
        <f t="shared" ref="BG350:BN350" si="1096">IF(BG332="","",RANK(C326,$C326:$J326,0))</f>
        <v/>
      </c>
      <c r="BH350" s="982" t="str">
        <f t="shared" si="1096"/>
        <v/>
      </c>
      <c r="BI350" s="982" t="str">
        <f t="shared" si="1096"/>
        <v/>
      </c>
      <c r="BJ350" s="982" t="str">
        <f t="shared" si="1096"/>
        <v/>
      </c>
      <c r="BK350" s="982" t="str">
        <f t="shared" si="1096"/>
        <v/>
      </c>
      <c r="BL350" s="982" t="str">
        <f t="shared" si="1096"/>
        <v/>
      </c>
      <c r="BM350" s="982" t="str">
        <f t="shared" si="1096"/>
        <v/>
      </c>
      <c r="BN350" s="983" t="str">
        <f t="shared" si="1096"/>
        <v/>
      </c>
    </row>
    <row r="351" spans="1:66" ht="15.75" x14ac:dyDescent="0.25">
      <c r="A351" s="2088" t="s">
        <v>40</v>
      </c>
      <c r="B351" s="2089"/>
      <c r="C351" s="966" t="str">
        <f t="shared" ref="C351:J351" si="1097">IF(C332="","",RANK(C341,$C341:$J341,0))</f>
        <v/>
      </c>
      <c r="D351" s="967">
        <f t="shared" si="1097"/>
        <v>1</v>
      </c>
      <c r="E351" s="967">
        <f t="shared" si="1097"/>
        <v>1</v>
      </c>
      <c r="F351" s="967">
        <f t="shared" si="1097"/>
        <v>1</v>
      </c>
      <c r="G351" s="967" t="str">
        <f t="shared" si="1097"/>
        <v/>
      </c>
      <c r="H351" s="967" t="str">
        <f t="shared" si="1097"/>
        <v/>
      </c>
      <c r="I351" s="967" t="str">
        <f t="shared" si="1097"/>
        <v/>
      </c>
      <c r="J351" s="968" t="str">
        <f t="shared" si="1097"/>
        <v/>
      </c>
      <c r="K351" s="966" t="str">
        <f t="shared" ref="K351:R351" si="1098">IF(K332="","",RANK(K341,$K341:$R341,0))</f>
        <v/>
      </c>
      <c r="L351" s="967" t="str">
        <f t="shared" si="1098"/>
        <v/>
      </c>
      <c r="M351" s="967" t="str">
        <f t="shared" si="1098"/>
        <v/>
      </c>
      <c r="N351" s="967" t="str">
        <f t="shared" si="1098"/>
        <v/>
      </c>
      <c r="O351" s="967" t="str">
        <f t="shared" si="1098"/>
        <v/>
      </c>
      <c r="P351" s="967" t="str">
        <f t="shared" si="1098"/>
        <v/>
      </c>
      <c r="Q351" s="967" t="str">
        <f t="shared" si="1098"/>
        <v/>
      </c>
      <c r="R351" s="968" t="str">
        <f t="shared" si="1098"/>
        <v/>
      </c>
      <c r="S351" s="966" t="str">
        <f t="shared" ref="S351:Z351" si="1099">IF(S332="","",RANK(S341,$S341:$Z341,0))</f>
        <v/>
      </c>
      <c r="T351" s="967" t="str">
        <f t="shared" si="1099"/>
        <v/>
      </c>
      <c r="U351" s="967" t="str">
        <f t="shared" si="1099"/>
        <v/>
      </c>
      <c r="V351" s="967" t="str">
        <f t="shared" si="1099"/>
        <v/>
      </c>
      <c r="W351" s="967" t="str">
        <f t="shared" si="1099"/>
        <v/>
      </c>
      <c r="X351" s="967" t="str">
        <f t="shared" si="1099"/>
        <v/>
      </c>
      <c r="Y351" s="967" t="str">
        <f t="shared" si="1099"/>
        <v/>
      </c>
      <c r="Z351" s="968" t="str">
        <f t="shared" si="1099"/>
        <v/>
      </c>
      <c r="AA351" s="966" t="str">
        <f t="shared" ref="AA351:AH351" si="1100">IF(AA332="","",RANK(AA341,$AA341:$AH341,0))</f>
        <v/>
      </c>
      <c r="AB351" s="967" t="str">
        <f t="shared" si="1100"/>
        <v/>
      </c>
      <c r="AC351" s="967" t="str">
        <f t="shared" si="1100"/>
        <v/>
      </c>
      <c r="AD351" s="967" t="str">
        <f t="shared" si="1100"/>
        <v/>
      </c>
      <c r="AE351" s="967">
        <f t="shared" si="1100"/>
        <v>1</v>
      </c>
      <c r="AF351" s="967" t="str">
        <f t="shared" si="1100"/>
        <v/>
      </c>
      <c r="AG351" s="967" t="str">
        <f t="shared" si="1100"/>
        <v/>
      </c>
      <c r="AH351" s="968" t="str">
        <f t="shared" si="1100"/>
        <v/>
      </c>
      <c r="AI351" s="966">
        <f t="shared" ref="AI351:AP351" si="1101">IF(AI332="","",RANK(AI341,$AI341:$AP341,0))</f>
        <v>1</v>
      </c>
      <c r="AJ351" s="967" t="str">
        <f t="shared" si="1101"/>
        <v/>
      </c>
      <c r="AK351" s="967" t="str">
        <f t="shared" si="1101"/>
        <v/>
      </c>
      <c r="AL351" s="967" t="str">
        <f t="shared" si="1101"/>
        <v/>
      </c>
      <c r="AM351" s="967" t="str">
        <f t="shared" si="1101"/>
        <v/>
      </c>
      <c r="AN351" s="967" t="str">
        <f t="shared" si="1101"/>
        <v/>
      </c>
      <c r="AO351" s="967" t="str">
        <f t="shared" si="1101"/>
        <v/>
      </c>
      <c r="AP351" s="968" t="str">
        <f t="shared" si="1101"/>
        <v/>
      </c>
      <c r="AQ351" s="966" t="str">
        <f t="shared" ref="AQ351:AX351" si="1102">IF(AQ332="","",RANK(AQ341,$AQ341:$AX341,0))</f>
        <v/>
      </c>
      <c r="AR351" s="967" t="str">
        <f t="shared" si="1102"/>
        <v/>
      </c>
      <c r="AS351" s="967" t="str">
        <f t="shared" si="1102"/>
        <v/>
      </c>
      <c r="AT351" s="967" t="str">
        <f t="shared" si="1102"/>
        <v/>
      </c>
      <c r="AU351" s="967" t="str">
        <f t="shared" si="1102"/>
        <v/>
      </c>
      <c r="AV351" s="967" t="str">
        <f t="shared" si="1102"/>
        <v/>
      </c>
      <c r="AW351" s="967" t="str">
        <f t="shared" si="1102"/>
        <v/>
      </c>
      <c r="AX351" s="968" t="str">
        <f t="shared" si="1102"/>
        <v/>
      </c>
      <c r="AY351" s="966" t="str">
        <f t="shared" ref="AY351:BF351" si="1103">IF(AY332="","",RANK(AY341,$AY341:$BF341,0))</f>
        <v/>
      </c>
      <c r="AZ351" s="967" t="str">
        <f t="shared" si="1103"/>
        <v/>
      </c>
      <c r="BA351" s="967" t="str">
        <f t="shared" si="1103"/>
        <v/>
      </c>
      <c r="BB351" s="967" t="str">
        <f t="shared" si="1103"/>
        <v/>
      </c>
      <c r="BC351" s="967" t="str">
        <f t="shared" si="1103"/>
        <v/>
      </c>
      <c r="BD351" s="967" t="str">
        <f t="shared" si="1103"/>
        <v/>
      </c>
      <c r="BE351" s="967" t="str">
        <f t="shared" si="1103"/>
        <v/>
      </c>
      <c r="BF351" s="968" t="str">
        <f t="shared" si="1103"/>
        <v/>
      </c>
      <c r="BG351" s="966" t="str">
        <f t="shared" ref="BG351:BN351" si="1104">IF(BG332="","",RANK(BG341,$BG341:$BN341,0))</f>
        <v/>
      </c>
      <c r="BH351" s="967" t="str">
        <f t="shared" si="1104"/>
        <v/>
      </c>
      <c r="BI351" s="967" t="str">
        <f t="shared" si="1104"/>
        <v/>
      </c>
      <c r="BJ351" s="967" t="str">
        <f t="shared" si="1104"/>
        <v/>
      </c>
      <c r="BK351" s="967" t="str">
        <f t="shared" si="1104"/>
        <v/>
      </c>
      <c r="BL351" s="967" t="str">
        <f t="shared" si="1104"/>
        <v/>
      </c>
      <c r="BM351" s="967" t="str">
        <f t="shared" si="1104"/>
        <v/>
      </c>
      <c r="BN351" s="968" t="str">
        <f t="shared" si="1104"/>
        <v/>
      </c>
    </row>
    <row r="352" spans="1:66" ht="15.75" x14ac:dyDescent="0.25">
      <c r="A352" s="2090" t="s">
        <v>34</v>
      </c>
      <c r="B352" s="2091"/>
      <c r="C352" s="969" t="str">
        <f t="shared" ref="C352:J352" si="1105">IF(C332="","",RANK(C342,$C342:$J342,0))</f>
        <v/>
      </c>
      <c r="D352" s="970">
        <f t="shared" si="1105"/>
        <v>3</v>
      </c>
      <c r="E352" s="970">
        <f t="shared" si="1105"/>
        <v>1</v>
      </c>
      <c r="F352" s="970">
        <f t="shared" si="1105"/>
        <v>1</v>
      </c>
      <c r="G352" s="970" t="str">
        <f t="shared" si="1105"/>
        <v/>
      </c>
      <c r="H352" s="970" t="str">
        <f t="shared" si="1105"/>
        <v/>
      </c>
      <c r="I352" s="970" t="str">
        <f t="shared" si="1105"/>
        <v/>
      </c>
      <c r="J352" s="971" t="str">
        <f t="shared" si="1105"/>
        <v/>
      </c>
      <c r="K352" s="969" t="str">
        <f t="shared" ref="K352:R352" si="1106">IF(K332="","",RANK(K342,$K342:$R342,0))</f>
        <v/>
      </c>
      <c r="L352" s="970" t="str">
        <f t="shared" si="1106"/>
        <v/>
      </c>
      <c r="M352" s="970" t="str">
        <f t="shared" si="1106"/>
        <v/>
      </c>
      <c r="N352" s="970" t="str">
        <f t="shared" si="1106"/>
        <v/>
      </c>
      <c r="O352" s="970" t="str">
        <f t="shared" si="1106"/>
        <v/>
      </c>
      <c r="P352" s="970" t="str">
        <f t="shared" si="1106"/>
        <v/>
      </c>
      <c r="Q352" s="970" t="str">
        <f t="shared" si="1106"/>
        <v/>
      </c>
      <c r="R352" s="971" t="str">
        <f t="shared" si="1106"/>
        <v/>
      </c>
      <c r="S352" s="969" t="str">
        <f t="shared" ref="S352:Z352" si="1107">IF(S332="","",RANK(S342,$S342:$Z342,0))</f>
        <v/>
      </c>
      <c r="T352" s="970" t="str">
        <f t="shared" si="1107"/>
        <v/>
      </c>
      <c r="U352" s="970" t="str">
        <f t="shared" si="1107"/>
        <v/>
      </c>
      <c r="V352" s="970" t="str">
        <f t="shared" si="1107"/>
        <v/>
      </c>
      <c r="W352" s="970" t="str">
        <f t="shared" si="1107"/>
        <v/>
      </c>
      <c r="X352" s="970" t="str">
        <f t="shared" si="1107"/>
        <v/>
      </c>
      <c r="Y352" s="970" t="str">
        <f t="shared" si="1107"/>
        <v/>
      </c>
      <c r="Z352" s="971" t="str">
        <f t="shared" si="1107"/>
        <v/>
      </c>
      <c r="AA352" s="969" t="str">
        <f t="shared" ref="AA352:AH352" si="1108">IF(AA332="","",RANK(AA342,$AA342:$AH342,0))</f>
        <v/>
      </c>
      <c r="AB352" s="970" t="str">
        <f t="shared" si="1108"/>
        <v/>
      </c>
      <c r="AC352" s="970" t="str">
        <f t="shared" si="1108"/>
        <v/>
      </c>
      <c r="AD352" s="970" t="str">
        <f t="shared" si="1108"/>
        <v/>
      </c>
      <c r="AE352" s="970">
        <f t="shared" si="1108"/>
        <v>1</v>
      </c>
      <c r="AF352" s="970" t="str">
        <f t="shared" si="1108"/>
        <v/>
      </c>
      <c r="AG352" s="970" t="str">
        <f t="shared" si="1108"/>
        <v/>
      </c>
      <c r="AH352" s="971" t="str">
        <f t="shared" si="1108"/>
        <v/>
      </c>
      <c r="AI352" s="969">
        <f t="shared" ref="AI352:AP352" si="1109">IF(AI332="","",RANK(AI342,$AI342:$AP342,0))</f>
        <v>1</v>
      </c>
      <c r="AJ352" s="970" t="str">
        <f t="shared" si="1109"/>
        <v/>
      </c>
      <c r="AK352" s="970" t="str">
        <f t="shared" si="1109"/>
        <v/>
      </c>
      <c r="AL352" s="970" t="str">
        <f t="shared" si="1109"/>
        <v/>
      </c>
      <c r="AM352" s="970" t="str">
        <f t="shared" si="1109"/>
        <v/>
      </c>
      <c r="AN352" s="970" t="str">
        <f t="shared" si="1109"/>
        <v/>
      </c>
      <c r="AO352" s="970" t="str">
        <f t="shared" si="1109"/>
        <v/>
      </c>
      <c r="AP352" s="971" t="str">
        <f t="shared" si="1109"/>
        <v/>
      </c>
      <c r="AQ352" s="969" t="str">
        <f t="shared" ref="AQ352:AX352" si="1110">IF(AQ332="","",RANK(AQ342,$AQ342:$AX342,0))</f>
        <v/>
      </c>
      <c r="AR352" s="970" t="str">
        <f t="shared" si="1110"/>
        <v/>
      </c>
      <c r="AS352" s="970" t="str">
        <f t="shared" si="1110"/>
        <v/>
      </c>
      <c r="AT352" s="970" t="str">
        <f t="shared" si="1110"/>
        <v/>
      </c>
      <c r="AU352" s="970" t="str">
        <f t="shared" si="1110"/>
        <v/>
      </c>
      <c r="AV352" s="970" t="str">
        <f t="shared" si="1110"/>
        <v/>
      </c>
      <c r="AW352" s="970" t="str">
        <f t="shared" si="1110"/>
        <v/>
      </c>
      <c r="AX352" s="971" t="str">
        <f t="shared" si="1110"/>
        <v/>
      </c>
      <c r="AY352" s="969" t="str">
        <f t="shared" ref="AY352:BF352" si="1111">IF(AY332="","",RANK(AY342,$AY342:$BF342,0))</f>
        <v/>
      </c>
      <c r="AZ352" s="970" t="str">
        <f t="shared" si="1111"/>
        <v/>
      </c>
      <c r="BA352" s="970" t="str">
        <f t="shared" si="1111"/>
        <v/>
      </c>
      <c r="BB352" s="970" t="str">
        <f t="shared" si="1111"/>
        <v/>
      </c>
      <c r="BC352" s="970" t="str">
        <f t="shared" si="1111"/>
        <v/>
      </c>
      <c r="BD352" s="970" t="str">
        <f t="shared" si="1111"/>
        <v/>
      </c>
      <c r="BE352" s="970" t="str">
        <f t="shared" si="1111"/>
        <v/>
      </c>
      <c r="BF352" s="971" t="str">
        <f t="shared" si="1111"/>
        <v/>
      </c>
      <c r="BG352" s="969" t="str">
        <f t="shared" ref="BG352:BN352" si="1112">IF(BG332="","",RANK(BG342,$BG342:$BN342,0))</f>
        <v/>
      </c>
      <c r="BH352" s="970" t="str">
        <f t="shared" si="1112"/>
        <v/>
      </c>
      <c r="BI352" s="970" t="str">
        <f t="shared" si="1112"/>
        <v/>
      </c>
      <c r="BJ352" s="970" t="str">
        <f t="shared" si="1112"/>
        <v/>
      </c>
      <c r="BK352" s="970" t="str">
        <f t="shared" si="1112"/>
        <v/>
      </c>
      <c r="BL352" s="970" t="str">
        <f t="shared" si="1112"/>
        <v/>
      </c>
      <c r="BM352" s="970" t="str">
        <f t="shared" si="1112"/>
        <v/>
      </c>
      <c r="BN352" s="971" t="str">
        <f t="shared" si="1112"/>
        <v/>
      </c>
    </row>
    <row r="353" spans="1:66" ht="15.75" x14ac:dyDescent="0.25">
      <c r="A353" s="2090" t="s">
        <v>35</v>
      </c>
      <c r="B353" s="2091"/>
      <c r="C353" s="969" t="str">
        <f t="shared" ref="C353:J353" si="1113">IF(C332="","",RANK(C343,$C343:$J343,1))</f>
        <v/>
      </c>
      <c r="D353" s="970">
        <f t="shared" si="1113"/>
        <v>7</v>
      </c>
      <c r="E353" s="970">
        <f t="shared" si="1113"/>
        <v>6</v>
      </c>
      <c r="F353" s="970">
        <f t="shared" si="1113"/>
        <v>7</v>
      </c>
      <c r="G353" s="970" t="str">
        <f t="shared" si="1113"/>
        <v/>
      </c>
      <c r="H353" s="970" t="str">
        <f t="shared" si="1113"/>
        <v/>
      </c>
      <c r="I353" s="970" t="str">
        <f t="shared" si="1113"/>
        <v/>
      </c>
      <c r="J353" s="971" t="str">
        <f t="shared" si="1113"/>
        <v/>
      </c>
      <c r="K353" s="969" t="str">
        <f t="shared" ref="K353:R353" si="1114">IF(K332="","",RANK(K343,$K343:$R343,1))</f>
        <v/>
      </c>
      <c r="L353" s="970" t="str">
        <f t="shared" si="1114"/>
        <v/>
      </c>
      <c r="M353" s="970" t="str">
        <f t="shared" si="1114"/>
        <v/>
      </c>
      <c r="N353" s="970" t="str">
        <f t="shared" si="1114"/>
        <v/>
      </c>
      <c r="O353" s="970" t="str">
        <f t="shared" si="1114"/>
        <v/>
      </c>
      <c r="P353" s="970" t="str">
        <f t="shared" si="1114"/>
        <v/>
      </c>
      <c r="Q353" s="970" t="str">
        <f t="shared" si="1114"/>
        <v/>
      </c>
      <c r="R353" s="971" t="str">
        <f t="shared" si="1114"/>
        <v/>
      </c>
      <c r="S353" s="969" t="str">
        <f t="shared" ref="S353:Z353" si="1115">IF(S332="","",RANK(S343,$S343:$Z343,1))</f>
        <v/>
      </c>
      <c r="T353" s="970" t="str">
        <f t="shared" si="1115"/>
        <v/>
      </c>
      <c r="U353" s="970" t="str">
        <f t="shared" si="1115"/>
        <v/>
      </c>
      <c r="V353" s="970" t="str">
        <f t="shared" si="1115"/>
        <v/>
      </c>
      <c r="W353" s="970" t="str">
        <f t="shared" si="1115"/>
        <v/>
      </c>
      <c r="X353" s="970" t="str">
        <f t="shared" si="1115"/>
        <v/>
      </c>
      <c r="Y353" s="970" t="str">
        <f t="shared" si="1115"/>
        <v/>
      </c>
      <c r="Z353" s="971" t="str">
        <f t="shared" si="1115"/>
        <v/>
      </c>
      <c r="AA353" s="969" t="str">
        <f t="shared" ref="AA353:AH353" si="1116">IF(AA332="","",RANK(AA343,$AA343:$AH343,1))</f>
        <v/>
      </c>
      <c r="AB353" s="970" t="str">
        <f t="shared" si="1116"/>
        <v/>
      </c>
      <c r="AC353" s="970" t="str">
        <f t="shared" si="1116"/>
        <v/>
      </c>
      <c r="AD353" s="970" t="str">
        <f t="shared" si="1116"/>
        <v/>
      </c>
      <c r="AE353" s="970">
        <f t="shared" si="1116"/>
        <v>1</v>
      </c>
      <c r="AF353" s="970" t="str">
        <f t="shared" si="1116"/>
        <v/>
      </c>
      <c r="AG353" s="970" t="str">
        <f t="shared" si="1116"/>
        <v/>
      </c>
      <c r="AH353" s="971" t="str">
        <f t="shared" si="1116"/>
        <v/>
      </c>
      <c r="AI353" s="969">
        <f t="shared" ref="AI353:AP353" si="1117">IF(AI332="","",RANK(AI343,$AI343:$AP343,1))</f>
        <v>1</v>
      </c>
      <c r="AJ353" s="970" t="str">
        <f t="shared" si="1117"/>
        <v/>
      </c>
      <c r="AK353" s="970" t="str">
        <f t="shared" si="1117"/>
        <v/>
      </c>
      <c r="AL353" s="970" t="str">
        <f t="shared" si="1117"/>
        <v/>
      </c>
      <c r="AM353" s="970" t="str">
        <f t="shared" si="1117"/>
        <v/>
      </c>
      <c r="AN353" s="970" t="str">
        <f t="shared" si="1117"/>
        <v/>
      </c>
      <c r="AO353" s="970" t="str">
        <f t="shared" si="1117"/>
        <v/>
      </c>
      <c r="AP353" s="971" t="str">
        <f t="shared" si="1117"/>
        <v/>
      </c>
      <c r="AQ353" s="969" t="str">
        <f t="shared" ref="AQ353:AX353" si="1118">IF(AQ332="","",RANK(AQ343,$AQ343:$AX343,1))</f>
        <v/>
      </c>
      <c r="AR353" s="970" t="str">
        <f t="shared" si="1118"/>
        <v/>
      </c>
      <c r="AS353" s="970" t="str">
        <f t="shared" si="1118"/>
        <v/>
      </c>
      <c r="AT353" s="970" t="str">
        <f t="shared" si="1118"/>
        <v/>
      </c>
      <c r="AU353" s="970" t="str">
        <f t="shared" si="1118"/>
        <v/>
      </c>
      <c r="AV353" s="970" t="str">
        <f t="shared" si="1118"/>
        <v/>
      </c>
      <c r="AW353" s="970" t="str">
        <f t="shared" si="1118"/>
        <v/>
      </c>
      <c r="AX353" s="971" t="str">
        <f t="shared" si="1118"/>
        <v/>
      </c>
      <c r="AY353" s="969" t="str">
        <f t="shared" ref="AY353:BF353" si="1119">IF(AY332="","",RANK(AY343,$AY343:$BF343,1))</f>
        <v/>
      </c>
      <c r="AZ353" s="970" t="str">
        <f t="shared" si="1119"/>
        <v/>
      </c>
      <c r="BA353" s="970" t="str">
        <f t="shared" si="1119"/>
        <v/>
      </c>
      <c r="BB353" s="970" t="str">
        <f t="shared" si="1119"/>
        <v/>
      </c>
      <c r="BC353" s="970" t="str">
        <f t="shared" si="1119"/>
        <v/>
      </c>
      <c r="BD353" s="970" t="str">
        <f t="shared" si="1119"/>
        <v/>
      </c>
      <c r="BE353" s="970" t="str">
        <f t="shared" si="1119"/>
        <v/>
      </c>
      <c r="BF353" s="971" t="str">
        <f t="shared" si="1119"/>
        <v/>
      </c>
      <c r="BG353" s="969" t="str">
        <f t="shared" ref="BG353:BN353" si="1120">IF(BG332="","",RANK(BG343,$BG343:$BN343,1))</f>
        <v/>
      </c>
      <c r="BH353" s="970" t="str">
        <f t="shared" si="1120"/>
        <v/>
      </c>
      <c r="BI353" s="970" t="str">
        <f t="shared" si="1120"/>
        <v/>
      </c>
      <c r="BJ353" s="970" t="str">
        <f t="shared" si="1120"/>
        <v/>
      </c>
      <c r="BK353" s="970" t="str">
        <f t="shared" si="1120"/>
        <v/>
      </c>
      <c r="BL353" s="970" t="str">
        <f t="shared" si="1120"/>
        <v/>
      </c>
      <c r="BM353" s="970" t="str">
        <f t="shared" si="1120"/>
        <v/>
      </c>
      <c r="BN353" s="971" t="str">
        <f t="shared" si="1120"/>
        <v/>
      </c>
    </row>
    <row r="354" spans="1:66" ht="15.75" x14ac:dyDescent="0.25">
      <c r="A354" s="2090" t="s">
        <v>36</v>
      </c>
      <c r="B354" s="2091"/>
      <c r="C354" s="969" t="str">
        <f t="shared" ref="C354:J354" si="1121">IF(C332="","",RANK(C344,$C344:$J344,0))</f>
        <v/>
      </c>
      <c r="D354" s="970">
        <f t="shared" si="1121"/>
        <v>3</v>
      </c>
      <c r="E354" s="970">
        <f t="shared" si="1121"/>
        <v>1</v>
      </c>
      <c r="F354" s="970">
        <f t="shared" si="1121"/>
        <v>2</v>
      </c>
      <c r="G354" s="970" t="str">
        <f t="shared" si="1121"/>
        <v/>
      </c>
      <c r="H354" s="970" t="str">
        <f t="shared" si="1121"/>
        <v/>
      </c>
      <c r="I354" s="970" t="str">
        <f t="shared" si="1121"/>
        <v/>
      </c>
      <c r="J354" s="971" t="str">
        <f t="shared" si="1121"/>
        <v/>
      </c>
      <c r="K354" s="969" t="str">
        <f t="shared" ref="K354:R354" si="1122">IF(K332="","",RANK(K344,$K344:$R344,0))</f>
        <v/>
      </c>
      <c r="L354" s="970" t="str">
        <f t="shared" si="1122"/>
        <v/>
      </c>
      <c r="M354" s="970" t="str">
        <f t="shared" si="1122"/>
        <v/>
      </c>
      <c r="N354" s="970" t="str">
        <f t="shared" si="1122"/>
        <v/>
      </c>
      <c r="O354" s="970" t="str">
        <f t="shared" si="1122"/>
        <v/>
      </c>
      <c r="P354" s="970" t="str">
        <f t="shared" si="1122"/>
        <v/>
      </c>
      <c r="Q354" s="970" t="str">
        <f t="shared" si="1122"/>
        <v/>
      </c>
      <c r="R354" s="971" t="str">
        <f t="shared" si="1122"/>
        <v/>
      </c>
      <c r="S354" s="969" t="str">
        <f t="shared" ref="S354:Z354" si="1123">IF(S332="","",RANK(S344,$S344:$Z344,0))</f>
        <v/>
      </c>
      <c r="T354" s="970" t="str">
        <f t="shared" si="1123"/>
        <v/>
      </c>
      <c r="U354" s="970" t="str">
        <f t="shared" si="1123"/>
        <v/>
      </c>
      <c r="V354" s="970" t="str">
        <f t="shared" si="1123"/>
        <v/>
      </c>
      <c r="W354" s="970" t="str">
        <f t="shared" si="1123"/>
        <v/>
      </c>
      <c r="X354" s="970" t="str">
        <f t="shared" si="1123"/>
        <v/>
      </c>
      <c r="Y354" s="970" t="str">
        <f t="shared" si="1123"/>
        <v/>
      </c>
      <c r="Z354" s="971" t="str">
        <f t="shared" si="1123"/>
        <v/>
      </c>
      <c r="AA354" s="969" t="str">
        <f t="shared" ref="AA354:AH354" si="1124">IF(AA332="","",RANK(AA344,$AA344:$AH344,0))</f>
        <v/>
      </c>
      <c r="AB354" s="970" t="str">
        <f t="shared" si="1124"/>
        <v/>
      </c>
      <c r="AC354" s="970" t="str">
        <f t="shared" si="1124"/>
        <v/>
      </c>
      <c r="AD354" s="970" t="str">
        <f t="shared" si="1124"/>
        <v/>
      </c>
      <c r="AE354" s="970">
        <f t="shared" si="1124"/>
        <v>1</v>
      </c>
      <c r="AF354" s="970" t="str">
        <f t="shared" si="1124"/>
        <v/>
      </c>
      <c r="AG354" s="970" t="str">
        <f t="shared" si="1124"/>
        <v/>
      </c>
      <c r="AH354" s="971" t="str">
        <f t="shared" si="1124"/>
        <v/>
      </c>
      <c r="AI354" s="969">
        <f t="shared" ref="AI354:AP354" si="1125">IF(AI332="","",RANK(AI344,$AI344:$AP344,0))</f>
        <v>1</v>
      </c>
      <c r="AJ354" s="970" t="str">
        <f t="shared" si="1125"/>
        <v/>
      </c>
      <c r="AK354" s="970" t="str">
        <f t="shared" si="1125"/>
        <v/>
      </c>
      <c r="AL354" s="970" t="str">
        <f t="shared" si="1125"/>
        <v/>
      </c>
      <c r="AM354" s="970" t="str">
        <f t="shared" si="1125"/>
        <v/>
      </c>
      <c r="AN354" s="970" t="str">
        <f t="shared" si="1125"/>
        <v/>
      </c>
      <c r="AO354" s="970" t="str">
        <f t="shared" si="1125"/>
        <v/>
      </c>
      <c r="AP354" s="971" t="str">
        <f t="shared" si="1125"/>
        <v/>
      </c>
      <c r="AQ354" s="969" t="str">
        <f t="shared" ref="AQ354:AX354" si="1126">IF(AQ332="","",RANK(AQ344,$AQ344:$AX344,0))</f>
        <v/>
      </c>
      <c r="AR354" s="970" t="str">
        <f t="shared" si="1126"/>
        <v/>
      </c>
      <c r="AS354" s="970" t="str">
        <f t="shared" si="1126"/>
        <v/>
      </c>
      <c r="AT354" s="970" t="str">
        <f t="shared" si="1126"/>
        <v/>
      </c>
      <c r="AU354" s="970" t="str">
        <f t="shared" si="1126"/>
        <v/>
      </c>
      <c r="AV354" s="970" t="str">
        <f t="shared" si="1126"/>
        <v/>
      </c>
      <c r="AW354" s="970" t="str">
        <f t="shared" si="1126"/>
        <v/>
      </c>
      <c r="AX354" s="971" t="str">
        <f t="shared" si="1126"/>
        <v/>
      </c>
      <c r="AY354" s="969" t="str">
        <f t="shared" ref="AY354:BF354" si="1127">IF(AY332="","",RANK(AY344,$AY344:$BF344,0))</f>
        <v/>
      </c>
      <c r="AZ354" s="970" t="str">
        <f t="shared" si="1127"/>
        <v/>
      </c>
      <c r="BA354" s="970" t="str">
        <f t="shared" si="1127"/>
        <v/>
      </c>
      <c r="BB354" s="970" t="str">
        <f t="shared" si="1127"/>
        <v/>
      </c>
      <c r="BC354" s="970" t="str">
        <f t="shared" si="1127"/>
        <v/>
      </c>
      <c r="BD354" s="970" t="str">
        <f t="shared" si="1127"/>
        <v/>
      </c>
      <c r="BE354" s="970" t="str">
        <f t="shared" si="1127"/>
        <v/>
      </c>
      <c r="BF354" s="971" t="str">
        <f t="shared" si="1127"/>
        <v/>
      </c>
      <c r="BG354" s="969" t="str">
        <f t="shared" ref="BG354:BN354" si="1128">IF(BG332="","",RANK(BG344,$BG344:$BN344,0))</f>
        <v/>
      </c>
      <c r="BH354" s="970" t="str">
        <f t="shared" si="1128"/>
        <v/>
      </c>
      <c r="BI354" s="970" t="str">
        <f t="shared" si="1128"/>
        <v/>
      </c>
      <c r="BJ354" s="970" t="str">
        <f t="shared" si="1128"/>
        <v/>
      </c>
      <c r="BK354" s="970" t="str">
        <f t="shared" si="1128"/>
        <v/>
      </c>
      <c r="BL354" s="970" t="str">
        <f t="shared" si="1128"/>
        <v/>
      </c>
      <c r="BM354" s="970" t="str">
        <f t="shared" si="1128"/>
        <v/>
      </c>
      <c r="BN354" s="971" t="str">
        <f t="shared" si="1128"/>
        <v/>
      </c>
    </row>
    <row r="355" spans="1:66" ht="16.5" thickBot="1" x14ac:dyDescent="0.3">
      <c r="A355" s="2092" t="s">
        <v>136</v>
      </c>
      <c r="B355" s="2093"/>
      <c r="C355" s="972" t="str">
        <f t="shared" ref="C355:J355" si="1129">IF(C332="","",RANK(C345,$C345:$J345,0))</f>
        <v/>
      </c>
      <c r="D355" s="973">
        <f t="shared" si="1129"/>
        <v>3</v>
      </c>
      <c r="E355" s="973">
        <f t="shared" si="1129"/>
        <v>1</v>
      </c>
      <c r="F355" s="973">
        <f t="shared" si="1129"/>
        <v>2</v>
      </c>
      <c r="G355" s="973" t="str">
        <f t="shared" si="1129"/>
        <v/>
      </c>
      <c r="H355" s="973" t="str">
        <f t="shared" si="1129"/>
        <v/>
      </c>
      <c r="I355" s="973" t="str">
        <f t="shared" si="1129"/>
        <v/>
      </c>
      <c r="J355" s="974" t="str">
        <f t="shared" si="1129"/>
        <v/>
      </c>
      <c r="K355" s="972" t="str">
        <f t="shared" ref="K355:R355" si="1130">IF(K332="","",RANK(K345,$K345:$R345,0))</f>
        <v/>
      </c>
      <c r="L355" s="973" t="str">
        <f t="shared" si="1130"/>
        <v/>
      </c>
      <c r="M355" s="973" t="str">
        <f t="shared" si="1130"/>
        <v/>
      </c>
      <c r="N355" s="973" t="str">
        <f t="shared" si="1130"/>
        <v/>
      </c>
      <c r="O355" s="973" t="str">
        <f t="shared" si="1130"/>
        <v/>
      </c>
      <c r="P355" s="973" t="str">
        <f t="shared" si="1130"/>
        <v/>
      </c>
      <c r="Q355" s="973" t="str">
        <f t="shared" si="1130"/>
        <v/>
      </c>
      <c r="R355" s="974" t="str">
        <f t="shared" si="1130"/>
        <v/>
      </c>
      <c r="S355" s="972" t="str">
        <f t="shared" ref="S355:Z355" si="1131">IF(S332="","",RANK(S345,$S345:$Z345,0))</f>
        <v/>
      </c>
      <c r="T355" s="973" t="str">
        <f t="shared" si="1131"/>
        <v/>
      </c>
      <c r="U355" s="973" t="str">
        <f t="shared" si="1131"/>
        <v/>
      </c>
      <c r="V355" s="973" t="str">
        <f t="shared" si="1131"/>
        <v/>
      </c>
      <c r="W355" s="973" t="str">
        <f t="shared" si="1131"/>
        <v/>
      </c>
      <c r="X355" s="973" t="str">
        <f t="shared" si="1131"/>
        <v/>
      </c>
      <c r="Y355" s="973" t="str">
        <f t="shared" si="1131"/>
        <v/>
      </c>
      <c r="Z355" s="974" t="str">
        <f t="shared" si="1131"/>
        <v/>
      </c>
      <c r="AA355" s="972" t="str">
        <f t="shared" ref="AA355:AH355" si="1132">IF(AA332="","",RANK(AA345,$AA345:$AH345,0))</f>
        <v/>
      </c>
      <c r="AB355" s="973" t="str">
        <f t="shared" si="1132"/>
        <v/>
      </c>
      <c r="AC355" s="973" t="str">
        <f t="shared" si="1132"/>
        <v/>
      </c>
      <c r="AD355" s="973" t="str">
        <f t="shared" si="1132"/>
        <v/>
      </c>
      <c r="AE355" s="973">
        <f t="shared" si="1132"/>
        <v>1</v>
      </c>
      <c r="AF355" s="973" t="str">
        <f t="shared" si="1132"/>
        <v/>
      </c>
      <c r="AG355" s="973" t="str">
        <f t="shared" si="1132"/>
        <v/>
      </c>
      <c r="AH355" s="974" t="str">
        <f t="shared" si="1132"/>
        <v/>
      </c>
      <c r="AI355" s="972">
        <f t="shared" ref="AI355:AP355" si="1133">IF(AI332="","",RANK(AI345,$AI345:$AP345,0))</f>
        <v>1</v>
      </c>
      <c r="AJ355" s="973" t="str">
        <f t="shared" si="1133"/>
        <v/>
      </c>
      <c r="AK355" s="973" t="str">
        <f t="shared" si="1133"/>
        <v/>
      </c>
      <c r="AL355" s="973" t="str">
        <f t="shared" si="1133"/>
        <v/>
      </c>
      <c r="AM355" s="973" t="str">
        <f t="shared" si="1133"/>
        <v/>
      </c>
      <c r="AN355" s="973" t="str">
        <f t="shared" si="1133"/>
        <v/>
      </c>
      <c r="AO355" s="973" t="str">
        <f t="shared" si="1133"/>
        <v/>
      </c>
      <c r="AP355" s="974" t="str">
        <f t="shared" si="1133"/>
        <v/>
      </c>
      <c r="AQ355" s="972" t="str">
        <f t="shared" ref="AQ355:AX355" si="1134">IF(AQ332="","",RANK(AQ345,$AQ345:$AX345,0))</f>
        <v/>
      </c>
      <c r="AR355" s="973" t="str">
        <f t="shared" si="1134"/>
        <v/>
      </c>
      <c r="AS355" s="973" t="str">
        <f t="shared" si="1134"/>
        <v/>
      </c>
      <c r="AT355" s="973" t="str">
        <f t="shared" si="1134"/>
        <v/>
      </c>
      <c r="AU355" s="973" t="str">
        <f t="shared" si="1134"/>
        <v/>
      </c>
      <c r="AV355" s="973" t="str">
        <f t="shared" si="1134"/>
        <v/>
      </c>
      <c r="AW355" s="973" t="str">
        <f t="shared" si="1134"/>
        <v/>
      </c>
      <c r="AX355" s="974" t="str">
        <f t="shared" si="1134"/>
        <v/>
      </c>
      <c r="AY355" s="972" t="str">
        <f t="shared" ref="AY355:BF355" si="1135">IF(AY332="","",RANK(AY345,$AY345:$BF345,0))</f>
        <v/>
      </c>
      <c r="AZ355" s="973" t="str">
        <f t="shared" si="1135"/>
        <v/>
      </c>
      <c r="BA355" s="973" t="str">
        <f t="shared" si="1135"/>
        <v/>
      </c>
      <c r="BB355" s="973" t="str">
        <f t="shared" si="1135"/>
        <v/>
      </c>
      <c r="BC355" s="973" t="str">
        <f t="shared" si="1135"/>
        <v/>
      </c>
      <c r="BD355" s="973" t="str">
        <f t="shared" si="1135"/>
        <v/>
      </c>
      <c r="BE355" s="973" t="str">
        <f t="shared" si="1135"/>
        <v/>
      </c>
      <c r="BF355" s="974" t="str">
        <f t="shared" si="1135"/>
        <v/>
      </c>
      <c r="BG355" s="972" t="str">
        <f t="shared" ref="BG355:BN355" si="1136">IF(BG332="","",RANK(BG345,$BG345:$BN345,0))</f>
        <v/>
      </c>
      <c r="BH355" s="973" t="str">
        <f t="shared" si="1136"/>
        <v/>
      </c>
      <c r="BI355" s="973" t="str">
        <f t="shared" si="1136"/>
        <v/>
      </c>
      <c r="BJ355" s="973" t="str">
        <f t="shared" si="1136"/>
        <v/>
      </c>
      <c r="BK355" s="973" t="str">
        <f t="shared" si="1136"/>
        <v/>
      </c>
      <c r="BL355" s="973" t="str">
        <f t="shared" si="1136"/>
        <v/>
      </c>
      <c r="BM355" s="973" t="str">
        <f t="shared" si="1136"/>
        <v/>
      </c>
      <c r="BN355" s="974" t="str">
        <f t="shared" si="1136"/>
        <v/>
      </c>
    </row>
    <row r="356" spans="1:66" s="20" customFormat="1" ht="103.5" customHeight="1" thickBot="1" x14ac:dyDescent="0.25">
      <c r="A356" s="2094" t="s">
        <v>33</v>
      </c>
      <c r="B356" s="2095"/>
      <c r="C356" s="55" t="str">
        <f>IF(C332="","",(C346*'pravidla turnaje'!$C$9)+(C347*'pravidla turnaje'!$C$10)+(C348*'pravidla turnaje'!$C$11)+(C349*'pravidla turnaje'!$C$12)+(C350*'pravidla turnaje'!$C$13)+(C351*'pravidla turnaje'!$C$14)+(C352*'pravidla turnaje'!$C$15)+(C353*'pravidla turnaje'!$C$16)+(C354*'pravidla turnaje'!$C$17)+(C355*'pravidla turnaje'!$C$18)+'rozstřely-skore'!C356)</f>
        <v/>
      </c>
      <c r="D356" s="56">
        <f ca="1">IF(D332="","",(D346*'pravidla turnaje'!$C$9)+(D347*'pravidla turnaje'!$C$10)+(D348*'pravidla turnaje'!$C$11)+(D349*'pravidla turnaje'!$C$12)+(D350*'pravidla turnaje'!$C$13)+(D351*'pravidla turnaje'!$C$14)+(D352*'pravidla turnaje'!$C$15)+(D353*'pravidla turnaje'!$C$16)+(D354*'pravidla turnaje'!$C$17)+(D355*'pravidla turnaje'!$C$18)+'rozstřely-skore'!D356)</f>
        <v>11332325</v>
      </c>
      <c r="E356" s="56">
        <f ca="1">IF(E332="","",(E346*'pravidla turnaje'!$C$9)+(E347*'pravidla turnaje'!$C$10)+(E348*'pravidla turnaje'!$C$11)+(E349*'pravidla turnaje'!$C$12)+(E350*'pravidla turnaje'!$C$13)+(E351*'pravidla turnaje'!$C$14)+(E352*'pravidla turnaje'!$C$15)+(E353*'pravidla turnaje'!$C$16)+(E354*'pravidla turnaje'!$C$17)+(E355*'pravidla turnaje'!$C$18)+'rozstřely-skore'!E356)</f>
        <v>11111111</v>
      </c>
      <c r="F356" s="56">
        <f ca="1">IF(F332="","",(F346*'pravidla turnaje'!$C$9)+(F347*'pravidla turnaje'!$C$10)+(F348*'pravidla turnaje'!$C$11)+(F349*'pravidla turnaje'!$C$12)+(F350*'pravidla turnaje'!$C$13)+(F351*'pravidla turnaje'!$C$14)+(F352*'pravidla turnaje'!$C$15)+(F353*'pravidla turnaje'!$C$16)+(F354*'pravidla turnaje'!$C$17)+(F355*'pravidla turnaje'!$C$18)+'rozstřely-skore'!F356)</f>
        <v>11223222</v>
      </c>
      <c r="G356" s="56" t="str">
        <f>IF(G332="","",(G346*'pravidla turnaje'!$C$9)+(G347*'pravidla turnaje'!$C$10)+(G348*'pravidla turnaje'!$C$11)+(G349*'pravidla turnaje'!$C$12)+(G350*'pravidla turnaje'!$C$13)+(G351*'pravidla turnaje'!$C$14)+(G352*'pravidla turnaje'!$C$15)+(G353*'pravidla turnaje'!$C$16)+(G354*'pravidla turnaje'!$C$17)+(G355*'pravidla turnaje'!$C$18)+'rozstřely-skore'!G356)</f>
        <v/>
      </c>
      <c r="H356" s="56" t="str">
        <f>IF(H332="","",(H346*'pravidla turnaje'!$C$9)+(H347*'pravidla turnaje'!$C$10)+(H348*'pravidla turnaje'!$C$11)+(H349*'pravidla turnaje'!$C$12)+(H350*'pravidla turnaje'!$C$13)+(H351*'pravidla turnaje'!$C$14)+(H352*'pravidla turnaje'!$C$15)+(H353*'pravidla turnaje'!$C$16)+(H354*'pravidla turnaje'!$C$17)+(H355*'pravidla turnaje'!$C$18)+'rozstřely-skore'!H356)</f>
        <v/>
      </c>
      <c r="I356" s="56" t="str">
        <f>IF(I332="","",(I346*'pravidla turnaje'!$C$9)+(I347*'pravidla turnaje'!$C$10)+(I348*'pravidla turnaje'!$C$11)+(I349*'pravidla turnaje'!$C$12)+(I350*'pravidla turnaje'!$C$13)+(I351*'pravidla turnaje'!$C$14)+(I352*'pravidla turnaje'!$C$15)+(I353*'pravidla turnaje'!$C$16)+(I354*'pravidla turnaje'!$C$17)+(I355*'pravidla turnaje'!$C$18)+'rozstřely-skore'!I356)</f>
        <v/>
      </c>
      <c r="J356" s="57" t="str">
        <f>IF(J332="","",(J346*'pravidla turnaje'!$C$9)+(J347*'pravidla turnaje'!$C$10)+(J348*'pravidla turnaje'!$C$11)+(J349*'pravidla turnaje'!$C$12)+(J350*'pravidla turnaje'!$C$13)+(J351*'pravidla turnaje'!$C$14)+(J352*'pravidla turnaje'!$C$15)+(J353*'pravidla turnaje'!$C$16)+(J354*'pravidla turnaje'!$C$17)+(J355*'pravidla turnaje'!$C$18)+'rozstřely-skore'!J356)</f>
        <v/>
      </c>
      <c r="K356" s="55" t="str">
        <f>IF(K332="","",(K346*'pravidla turnaje'!$C$9)+(K347*'pravidla turnaje'!$C$10)+(K348*'pravidla turnaje'!$C$11)+(K349*'pravidla turnaje'!$C$12)+(K350*'pravidla turnaje'!$C$13)+(K351*'pravidla turnaje'!$C$14)+(K352*'pravidla turnaje'!$C$15)+(K353*'pravidla turnaje'!$C$16)+(K354*'pravidla turnaje'!$C$17)+(K355*'pravidla turnaje'!$C$18)+'rozstřely-skore'!K356)</f>
        <v/>
      </c>
      <c r="L356" s="56" t="str">
        <f>IF(L332="","",(L346*'pravidla turnaje'!$C$9)+(L347*'pravidla turnaje'!$C$10)+(L348*'pravidla turnaje'!$C$11)+(L349*'pravidla turnaje'!$C$12)+(L350*'pravidla turnaje'!$C$13)+(L351*'pravidla turnaje'!$C$14)+(L352*'pravidla turnaje'!$C$15)+(L353*'pravidla turnaje'!$C$16)+(L354*'pravidla turnaje'!$C$17)+(L355*'pravidla turnaje'!$C$18)+'rozstřely-skore'!L356)</f>
        <v/>
      </c>
      <c r="M356" s="56" t="str">
        <f>IF(M332="","",(M346*'pravidla turnaje'!$C$9)+(M347*'pravidla turnaje'!$C$10)+(M348*'pravidla turnaje'!$C$11)+(M349*'pravidla turnaje'!$C$12)+(M350*'pravidla turnaje'!$C$13)+(M351*'pravidla turnaje'!$C$14)+(M352*'pravidla turnaje'!$C$15)+(M353*'pravidla turnaje'!$C$16)+(M354*'pravidla turnaje'!$C$17)+(M355*'pravidla turnaje'!$C$18)+'rozstřely-skore'!M356)</f>
        <v/>
      </c>
      <c r="N356" s="56" t="str">
        <f>IF(N332="","",(N346*'pravidla turnaje'!$C$9)+(N347*'pravidla turnaje'!$C$10)+(N348*'pravidla turnaje'!$C$11)+(N349*'pravidla turnaje'!$C$12)+(N350*'pravidla turnaje'!$C$13)+(N351*'pravidla turnaje'!$C$14)+(N352*'pravidla turnaje'!$C$15)+(N353*'pravidla turnaje'!$C$16)+(N354*'pravidla turnaje'!$C$17)+(N355*'pravidla turnaje'!$C$18)+'rozstřely-skore'!N356)</f>
        <v/>
      </c>
      <c r="O356" s="56" t="str">
        <f>IF(O332="","",(O346*'pravidla turnaje'!$C$9)+(O347*'pravidla turnaje'!$C$10)+(O348*'pravidla turnaje'!$C$11)+(O349*'pravidla turnaje'!$C$12)+(O350*'pravidla turnaje'!$C$13)+(O351*'pravidla turnaje'!$C$14)+(O352*'pravidla turnaje'!$C$15)+(O353*'pravidla turnaje'!$C$16)+(O354*'pravidla turnaje'!$C$17)+(O355*'pravidla turnaje'!$C$18)+'rozstřely-skore'!O356)</f>
        <v/>
      </c>
      <c r="P356" s="56" t="str">
        <f>IF(P332="","",(P346*'pravidla turnaje'!$C$9)+(P347*'pravidla turnaje'!$C$10)+(P348*'pravidla turnaje'!$C$11)+(P349*'pravidla turnaje'!$C$12)+(P350*'pravidla turnaje'!$C$13)+(P351*'pravidla turnaje'!$C$14)+(P352*'pravidla turnaje'!$C$15)+(P353*'pravidla turnaje'!$C$16)+(P354*'pravidla turnaje'!$C$17)+(P355*'pravidla turnaje'!$C$18)+'rozstřely-skore'!P356)</f>
        <v/>
      </c>
      <c r="Q356" s="56" t="str">
        <f>IF(Q332="","",(Q346*'pravidla turnaje'!$C$9)+(Q347*'pravidla turnaje'!$C$10)+(Q348*'pravidla turnaje'!$C$11)+(Q349*'pravidla turnaje'!$C$12)+(Q350*'pravidla turnaje'!$C$13)+(Q351*'pravidla turnaje'!$C$14)+(Q352*'pravidla turnaje'!$C$15)+(Q353*'pravidla turnaje'!$C$16)+(Q354*'pravidla turnaje'!$C$17)+(Q355*'pravidla turnaje'!$C$18)+'rozstřely-skore'!Q356)</f>
        <v/>
      </c>
      <c r="R356" s="57" t="str">
        <f>IF(R332="","",(R346*'pravidla turnaje'!$C$9)+(R347*'pravidla turnaje'!$C$10)+(R348*'pravidla turnaje'!$C$11)+(R349*'pravidla turnaje'!$C$12)+(R350*'pravidla turnaje'!$C$13)+(R351*'pravidla turnaje'!$C$14)+(R352*'pravidla turnaje'!$C$15)+(R353*'pravidla turnaje'!$C$16)+(R354*'pravidla turnaje'!$C$17)+(R355*'pravidla turnaje'!$C$18)+'rozstřely-skore'!R356)</f>
        <v/>
      </c>
      <c r="S356" s="55" t="str">
        <f>IF(S332="","",(S346*'pravidla turnaje'!$C$9)+(S347*'pravidla turnaje'!$C$10)+(S348*'pravidla turnaje'!$C$11)+(S349*'pravidla turnaje'!$C$12)+(S350*'pravidla turnaje'!$C$13)+(S351*'pravidla turnaje'!$C$14)+(S352*'pravidla turnaje'!$C$15)+(S353*'pravidla turnaje'!$C$16)+(S354*'pravidla turnaje'!$C$17)+(S355*'pravidla turnaje'!$C$18)+'rozstřely-skore'!S356)</f>
        <v/>
      </c>
      <c r="T356" s="56" t="str">
        <f>IF(T332="","",(T346*'pravidla turnaje'!$C$9)+(T347*'pravidla turnaje'!$C$10)+(T348*'pravidla turnaje'!$C$11)+(T349*'pravidla turnaje'!$C$12)+(T350*'pravidla turnaje'!$C$13)+(T351*'pravidla turnaje'!$C$14)+(T352*'pravidla turnaje'!$C$15)+(T353*'pravidla turnaje'!$C$16)+(T354*'pravidla turnaje'!$C$17)+(T355*'pravidla turnaje'!$C$18)+'rozstřely-skore'!T356)</f>
        <v/>
      </c>
      <c r="U356" s="56" t="str">
        <f>IF(U332="","",(U346*'pravidla turnaje'!$C$9)+(U347*'pravidla turnaje'!$C$10)+(U348*'pravidla turnaje'!$C$11)+(U349*'pravidla turnaje'!$C$12)+(U350*'pravidla turnaje'!$C$13)+(U351*'pravidla turnaje'!$C$14)+(U352*'pravidla turnaje'!$C$15)+(U353*'pravidla turnaje'!$C$16)+(U354*'pravidla turnaje'!$C$17)+(U355*'pravidla turnaje'!$C$18)+'rozstřely-skore'!U356)</f>
        <v/>
      </c>
      <c r="V356" s="56" t="str">
        <f>IF(V332="","",(V346*'pravidla turnaje'!$C$9)+(V347*'pravidla turnaje'!$C$10)+(V348*'pravidla turnaje'!$C$11)+(V349*'pravidla turnaje'!$C$12)+(V350*'pravidla turnaje'!$C$13)+(V351*'pravidla turnaje'!$C$14)+(V352*'pravidla turnaje'!$C$15)+(V353*'pravidla turnaje'!$C$16)+(V354*'pravidla turnaje'!$C$17)+(V355*'pravidla turnaje'!$C$18)+'rozstřely-skore'!V356)</f>
        <v/>
      </c>
      <c r="W356" s="56" t="str">
        <f>IF(W332="","",(W346*'pravidla turnaje'!$C$9)+(W347*'pravidla turnaje'!$C$10)+(W348*'pravidla turnaje'!$C$11)+(W349*'pravidla turnaje'!$C$12)+(W350*'pravidla turnaje'!$C$13)+(W351*'pravidla turnaje'!$C$14)+(W352*'pravidla turnaje'!$C$15)+(W353*'pravidla turnaje'!$C$16)+(W354*'pravidla turnaje'!$C$17)+(W355*'pravidla turnaje'!$C$18)+'rozstřely-skore'!W356)</f>
        <v/>
      </c>
      <c r="X356" s="56" t="str">
        <f>IF(X332="","",(X346*'pravidla turnaje'!$C$9)+(X347*'pravidla turnaje'!$C$10)+(X348*'pravidla turnaje'!$C$11)+(X349*'pravidla turnaje'!$C$12)+(X350*'pravidla turnaje'!$C$13)+(X351*'pravidla turnaje'!$C$14)+(X352*'pravidla turnaje'!$C$15)+(X353*'pravidla turnaje'!$C$16)+(X354*'pravidla turnaje'!$C$17)+(X355*'pravidla turnaje'!$C$18)+'rozstřely-skore'!X356)</f>
        <v/>
      </c>
      <c r="Y356" s="56" t="str">
        <f>IF(Y332="","",(Y346*'pravidla turnaje'!$C$9)+(Y347*'pravidla turnaje'!$C$10)+(Y348*'pravidla turnaje'!$C$11)+(Y349*'pravidla turnaje'!$C$12)+(Y350*'pravidla turnaje'!$C$13)+(Y351*'pravidla turnaje'!$C$14)+(Y352*'pravidla turnaje'!$C$15)+(Y353*'pravidla turnaje'!$C$16)+(Y354*'pravidla turnaje'!$C$17)+(Y355*'pravidla turnaje'!$C$18)+'rozstřely-skore'!Y356)</f>
        <v/>
      </c>
      <c r="Z356" s="57" t="str">
        <f>IF(Z332="","",(Z346*'pravidla turnaje'!$C$9)+(Z347*'pravidla turnaje'!$C$10)+(Z348*'pravidla turnaje'!$C$11)+(Z349*'pravidla turnaje'!$C$12)+(Z350*'pravidla turnaje'!$C$13)+(Z351*'pravidla turnaje'!$C$14)+(Z352*'pravidla turnaje'!$C$15)+(Z353*'pravidla turnaje'!$C$16)+(Z354*'pravidla turnaje'!$C$17)+(Z355*'pravidla turnaje'!$C$18)+'rozstřely-skore'!Z356)</f>
        <v/>
      </c>
      <c r="AA356" s="55" t="str">
        <f>IF(AA332="","",(AA346*'pravidla turnaje'!$C$9)+(AA347*'pravidla turnaje'!$C$10)+(AA348*'pravidla turnaje'!$C$11)+(AA349*'pravidla turnaje'!$C$12)+(AA350*'pravidla turnaje'!$C$13)+(AA351*'pravidla turnaje'!$C$14)+(AA352*'pravidla turnaje'!$C$15)+(AA353*'pravidla turnaje'!$C$16)+(AA354*'pravidla turnaje'!$C$17)+(AA355*'pravidla turnaje'!$C$18)+'rozstřely-skore'!AA356)</f>
        <v/>
      </c>
      <c r="AB356" s="56" t="str">
        <f>IF(AB332="","",(AB346*'pravidla turnaje'!$C$9)+(AB347*'pravidla turnaje'!$C$10)+(AB348*'pravidla turnaje'!$C$11)+(AB349*'pravidla turnaje'!$C$12)+(AB350*'pravidla turnaje'!$C$13)+(AB351*'pravidla turnaje'!$C$14)+(AB352*'pravidla turnaje'!$C$15)+(AB353*'pravidla turnaje'!$C$16)+(AB354*'pravidla turnaje'!$C$17)+(AB355*'pravidla turnaje'!$C$18)+'rozstřely-skore'!AB356)</f>
        <v/>
      </c>
      <c r="AC356" s="56" t="str">
        <f>IF(AC332="","",(AC346*'pravidla turnaje'!$C$9)+(AC347*'pravidla turnaje'!$C$10)+(AC348*'pravidla turnaje'!$C$11)+(AC349*'pravidla turnaje'!$C$12)+(AC350*'pravidla turnaje'!$C$13)+(AC351*'pravidla turnaje'!$C$14)+(AC352*'pravidla turnaje'!$C$15)+(AC353*'pravidla turnaje'!$C$16)+(AC354*'pravidla turnaje'!$C$17)+(AC355*'pravidla turnaje'!$C$18)+'rozstřely-skore'!AC356)</f>
        <v/>
      </c>
      <c r="AD356" s="56" t="str">
        <f>IF(AD332="","",(AD346*'pravidla turnaje'!$C$9)+(AD347*'pravidla turnaje'!$C$10)+(AD348*'pravidla turnaje'!$C$11)+(AD349*'pravidla turnaje'!$C$12)+(AD350*'pravidla turnaje'!$C$13)+(AD351*'pravidla turnaje'!$C$14)+(AD352*'pravidla turnaje'!$C$15)+(AD353*'pravidla turnaje'!$C$16)+(AD354*'pravidla turnaje'!$C$17)+(AD355*'pravidla turnaje'!$C$18)+'rozstřely-skore'!AD356)</f>
        <v/>
      </c>
      <c r="AE356" s="56">
        <f ca="1">IF(AE332="","",(AE346*'pravidla turnaje'!$C$9)+(AE347*'pravidla turnaje'!$C$10)+(AE348*'pravidla turnaje'!$C$11)+(AE349*'pravidla turnaje'!$C$12)+(AE350*'pravidla turnaje'!$C$13)+(AE351*'pravidla turnaje'!$C$14)+(AE352*'pravidla turnaje'!$C$15)+(AE353*'pravidla turnaje'!$C$16)+(AE354*'pravidla turnaje'!$C$17)+(AE355*'pravidla turnaje'!$C$18)+'rozstřely-skore'!AE356)</f>
        <v>41141143</v>
      </c>
      <c r="AF356" s="56" t="str">
        <f>IF(AF332="","",(AF346*'pravidla turnaje'!$C$9)+(AF347*'pravidla turnaje'!$C$10)+(AF348*'pravidla turnaje'!$C$11)+(AF349*'pravidla turnaje'!$C$12)+(AF350*'pravidla turnaje'!$C$13)+(AF351*'pravidla turnaje'!$C$14)+(AF352*'pravidla turnaje'!$C$15)+(AF353*'pravidla turnaje'!$C$16)+(AF354*'pravidla turnaje'!$C$17)+(AF355*'pravidla turnaje'!$C$18)+'rozstřely-skore'!AF356)</f>
        <v/>
      </c>
      <c r="AG356" s="56" t="str">
        <f>IF(AG332="","",(AG346*'pravidla turnaje'!$C$9)+(AG347*'pravidla turnaje'!$C$10)+(AG348*'pravidla turnaje'!$C$11)+(AG349*'pravidla turnaje'!$C$12)+(AG350*'pravidla turnaje'!$C$13)+(AG351*'pravidla turnaje'!$C$14)+(AG352*'pravidla turnaje'!$C$15)+(AG353*'pravidla turnaje'!$C$16)+(AG354*'pravidla turnaje'!$C$17)+(AG355*'pravidla turnaje'!$C$18)+'rozstřely-skore'!AG356)</f>
        <v/>
      </c>
      <c r="AH356" s="57" t="str">
        <f>IF(AH332="","",(AH346*'pravidla turnaje'!$C$9)+(AH347*'pravidla turnaje'!$C$10)+(AH348*'pravidla turnaje'!$C$11)+(AH349*'pravidla turnaje'!$C$12)+(AH350*'pravidla turnaje'!$C$13)+(AH351*'pravidla turnaje'!$C$14)+(AH352*'pravidla turnaje'!$C$15)+(AH353*'pravidla turnaje'!$C$16)+(AH354*'pravidla turnaje'!$C$17)+(AH355*'pravidla turnaje'!$C$18)+'rozstřely-skore'!AH356)</f>
        <v/>
      </c>
      <c r="AI356" s="55">
        <f ca="1">IF(AI332="","",(AI346*'pravidla turnaje'!$C$9)+(AI347*'pravidla turnaje'!$C$10)+(AI348*'pravidla turnaje'!$C$11)+(AI349*'pravidla turnaje'!$C$12)+(AI350*'pravidla turnaje'!$C$13)+(AI351*'pravidla turnaje'!$C$14)+(AI352*'pravidla turnaje'!$C$15)+(AI353*'pravidla turnaje'!$C$16)+(AI354*'pravidla turnaje'!$C$17)+(AI355*'pravidla turnaje'!$C$18)+'rozstřely-skore'!AI356)</f>
        <v>51151154</v>
      </c>
      <c r="AJ356" s="56" t="str">
        <f>IF(AJ332="","",(AJ346*'pravidla turnaje'!$C$9)+(AJ347*'pravidla turnaje'!$C$10)+(AJ348*'pravidla turnaje'!$C$11)+(AJ349*'pravidla turnaje'!$C$12)+(AJ350*'pravidla turnaje'!$C$13)+(AJ351*'pravidla turnaje'!$C$14)+(AJ352*'pravidla turnaje'!$C$15)+(AJ353*'pravidla turnaje'!$C$16)+(AJ354*'pravidla turnaje'!$C$17)+(AJ355*'pravidla turnaje'!$C$18)+'rozstřely-skore'!AJ356)</f>
        <v/>
      </c>
      <c r="AK356" s="56" t="str">
        <f>IF(AK332="","",(AK346*'pravidla turnaje'!$C$9)+(AK347*'pravidla turnaje'!$C$10)+(AK348*'pravidla turnaje'!$C$11)+(AK349*'pravidla turnaje'!$C$12)+(AK350*'pravidla turnaje'!$C$13)+(AK351*'pravidla turnaje'!$C$14)+(AK352*'pravidla turnaje'!$C$15)+(AK353*'pravidla turnaje'!$C$16)+(AK354*'pravidla turnaje'!$C$17)+(AK355*'pravidla turnaje'!$C$18)+'rozstřely-skore'!AK356)</f>
        <v/>
      </c>
      <c r="AL356" s="56" t="str">
        <f>IF(AL332="","",(AL346*'pravidla turnaje'!$C$9)+(AL347*'pravidla turnaje'!$C$10)+(AL348*'pravidla turnaje'!$C$11)+(AL349*'pravidla turnaje'!$C$12)+(AL350*'pravidla turnaje'!$C$13)+(AL351*'pravidla turnaje'!$C$14)+(AL352*'pravidla turnaje'!$C$15)+(AL353*'pravidla turnaje'!$C$16)+(AL354*'pravidla turnaje'!$C$17)+(AL355*'pravidla turnaje'!$C$18)+'rozstřely-skore'!AL356)</f>
        <v/>
      </c>
      <c r="AM356" s="56" t="str">
        <f>IF(AM332="","",(AM346*'pravidla turnaje'!$C$9)+(AM347*'pravidla turnaje'!$C$10)+(AM348*'pravidla turnaje'!$C$11)+(AM349*'pravidla turnaje'!$C$12)+(AM350*'pravidla turnaje'!$C$13)+(AM351*'pravidla turnaje'!$C$14)+(AM352*'pravidla turnaje'!$C$15)+(AM353*'pravidla turnaje'!$C$16)+(AM354*'pravidla turnaje'!$C$17)+(AM355*'pravidla turnaje'!$C$18)+'rozstřely-skore'!AM356)</f>
        <v/>
      </c>
      <c r="AN356" s="56" t="str">
        <f>IF(AN332="","",(AN346*'pravidla turnaje'!$C$9)+(AN347*'pravidla turnaje'!$C$10)+(AN348*'pravidla turnaje'!$C$11)+(AN349*'pravidla turnaje'!$C$12)+(AN350*'pravidla turnaje'!$C$13)+(AN351*'pravidla turnaje'!$C$14)+(AN352*'pravidla turnaje'!$C$15)+(AN353*'pravidla turnaje'!$C$16)+(AN354*'pravidla turnaje'!$C$17)+(AN355*'pravidla turnaje'!$C$18)+'rozstřely-skore'!AN356)</f>
        <v/>
      </c>
      <c r="AO356" s="56" t="str">
        <f>IF(AO332="","",(AO346*'pravidla turnaje'!$C$9)+(AO347*'pravidla turnaje'!$C$10)+(AO348*'pravidla turnaje'!$C$11)+(AO349*'pravidla turnaje'!$C$12)+(AO350*'pravidla turnaje'!$C$13)+(AO351*'pravidla turnaje'!$C$14)+(AO352*'pravidla turnaje'!$C$15)+(AO353*'pravidla turnaje'!$C$16)+(AO354*'pravidla turnaje'!$C$17)+(AO355*'pravidla turnaje'!$C$18)+'rozstřely-skore'!AO356)</f>
        <v/>
      </c>
      <c r="AP356" s="57" t="str">
        <f>IF(AP332="","",(AP346*'pravidla turnaje'!$C$9)+(AP347*'pravidla turnaje'!$C$10)+(AP348*'pravidla turnaje'!$C$11)+(AP349*'pravidla turnaje'!$C$12)+(AP350*'pravidla turnaje'!$C$13)+(AP351*'pravidla turnaje'!$C$14)+(AP352*'pravidla turnaje'!$C$15)+(AP353*'pravidla turnaje'!$C$16)+(AP354*'pravidla turnaje'!$C$17)+(AP355*'pravidla turnaje'!$C$18)+'rozstřely-skore'!AP356)</f>
        <v/>
      </c>
      <c r="AQ356" s="55" t="str">
        <f>IF(AQ332="","",(AQ346*'pravidla turnaje'!$C$9)+(AQ347*'pravidla turnaje'!$C$10)+(AQ348*'pravidla turnaje'!$C$11)+(AQ349*'pravidla turnaje'!$C$12)+(AQ350*'pravidla turnaje'!$C$13)+(AQ351*'pravidla turnaje'!$C$14)+(AQ352*'pravidla turnaje'!$C$15)+(AQ353*'pravidla turnaje'!$C$16)+(AQ354*'pravidla turnaje'!$C$17)+(AQ355*'pravidla turnaje'!$C$18)+'rozstřely-skore'!AQ356)</f>
        <v/>
      </c>
      <c r="AR356" s="56" t="str">
        <f>IF(AR332="","",(AR346*'pravidla turnaje'!$C$9)+(AR347*'pravidla turnaje'!$C$10)+(AR348*'pravidla turnaje'!$C$11)+(AR349*'pravidla turnaje'!$C$12)+(AR350*'pravidla turnaje'!$C$13)+(AR351*'pravidla turnaje'!$C$14)+(AR352*'pravidla turnaje'!$C$15)+(AR353*'pravidla turnaje'!$C$16)+(AR354*'pravidla turnaje'!$C$17)+(AR355*'pravidla turnaje'!$C$18)+'rozstřely-skore'!AR356)</f>
        <v/>
      </c>
      <c r="AS356" s="56" t="str">
        <f>IF(AS332="","",(AS346*'pravidla turnaje'!$C$9)+(AS347*'pravidla turnaje'!$C$10)+(AS348*'pravidla turnaje'!$C$11)+(AS349*'pravidla turnaje'!$C$12)+(AS350*'pravidla turnaje'!$C$13)+(AS351*'pravidla turnaje'!$C$14)+(AS352*'pravidla turnaje'!$C$15)+(AS353*'pravidla turnaje'!$C$16)+(AS354*'pravidla turnaje'!$C$17)+(AS355*'pravidla turnaje'!$C$18)+'rozstřely-skore'!AS356)</f>
        <v/>
      </c>
      <c r="AT356" s="56" t="str">
        <f>IF(AT332="","",(AT346*'pravidla turnaje'!$C$9)+(AT347*'pravidla turnaje'!$C$10)+(AT348*'pravidla turnaje'!$C$11)+(AT349*'pravidla turnaje'!$C$12)+(AT350*'pravidla turnaje'!$C$13)+(AT351*'pravidla turnaje'!$C$14)+(AT352*'pravidla turnaje'!$C$15)+(AT353*'pravidla turnaje'!$C$16)+(AT354*'pravidla turnaje'!$C$17)+(AT355*'pravidla turnaje'!$C$18)+'rozstřely-skore'!AT356)</f>
        <v/>
      </c>
      <c r="AU356" s="56" t="str">
        <f>IF(AU332="","",(AU346*'pravidla turnaje'!$C$9)+(AU347*'pravidla turnaje'!$C$10)+(AU348*'pravidla turnaje'!$C$11)+(AU349*'pravidla turnaje'!$C$12)+(AU350*'pravidla turnaje'!$C$13)+(AU351*'pravidla turnaje'!$C$14)+(AU352*'pravidla turnaje'!$C$15)+(AU353*'pravidla turnaje'!$C$16)+(AU354*'pravidla turnaje'!$C$17)+(AU355*'pravidla turnaje'!$C$18)+'rozstřely-skore'!AU356)</f>
        <v/>
      </c>
      <c r="AV356" s="56" t="str">
        <f>IF(AV332="","",(AV346*'pravidla turnaje'!$C$9)+(AV347*'pravidla turnaje'!$C$10)+(AV348*'pravidla turnaje'!$C$11)+(AV349*'pravidla turnaje'!$C$12)+(AV350*'pravidla turnaje'!$C$13)+(AV351*'pravidla turnaje'!$C$14)+(AV352*'pravidla turnaje'!$C$15)+(AV353*'pravidla turnaje'!$C$16)+(AV354*'pravidla turnaje'!$C$17)+(AV355*'pravidla turnaje'!$C$18)+'rozstřely-skore'!AV356)</f>
        <v/>
      </c>
      <c r="AW356" s="56" t="str">
        <f>IF(AW332="","",(AW346*'pravidla turnaje'!$C$9)+(AW347*'pravidla turnaje'!$C$10)+(AW348*'pravidla turnaje'!$C$11)+(AW349*'pravidla turnaje'!$C$12)+(AW350*'pravidla turnaje'!$C$13)+(AW351*'pravidla turnaje'!$C$14)+(AW352*'pravidla turnaje'!$C$15)+(AW353*'pravidla turnaje'!$C$16)+(AW354*'pravidla turnaje'!$C$17)+(AW355*'pravidla turnaje'!$C$18)+'rozstřely-skore'!AW356)</f>
        <v/>
      </c>
      <c r="AX356" s="57" t="str">
        <f>IF(AX332="","",(AX346*'pravidla turnaje'!$C$9)+(AX347*'pravidla turnaje'!$C$10)+(AX348*'pravidla turnaje'!$C$11)+(AX349*'pravidla turnaje'!$C$12)+(AX350*'pravidla turnaje'!$C$13)+(AX351*'pravidla turnaje'!$C$14)+(AX352*'pravidla turnaje'!$C$15)+(AX353*'pravidla turnaje'!$C$16)+(AX354*'pravidla turnaje'!$C$17)+(AX355*'pravidla turnaje'!$C$18)+'rozstřely-skore'!AX356)</f>
        <v/>
      </c>
      <c r="AY356" s="55" t="str">
        <f>IF(AY332="","",(AY346*'pravidla turnaje'!$C$9)+(AY347*'pravidla turnaje'!$C$10)+(AY348*'pravidla turnaje'!$C$11)+(AY349*'pravidla turnaje'!$C$12)+(AY350*'pravidla turnaje'!$C$13)+(AY351*'pravidla turnaje'!$C$14)+(AY352*'pravidla turnaje'!$C$15)+(AY353*'pravidla turnaje'!$C$16)+(AY354*'pravidla turnaje'!$C$17)+(AY355*'pravidla turnaje'!$C$18)+'rozstřely-skore'!AY356)</f>
        <v/>
      </c>
      <c r="AZ356" s="56" t="str">
        <f>IF(AZ332="","",(AZ346*'pravidla turnaje'!$C$9)+(AZ347*'pravidla turnaje'!$C$10)+(AZ348*'pravidla turnaje'!$C$11)+(AZ349*'pravidla turnaje'!$C$12)+(AZ350*'pravidla turnaje'!$C$13)+(AZ351*'pravidla turnaje'!$C$14)+(AZ352*'pravidla turnaje'!$C$15)+(AZ353*'pravidla turnaje'!$C$16)+(AZ354*'pravidla turnaje'!$C$17)+(AZ355*'pravidla turnaje'!$C$18)+'rozstřely-skore'!AZ356)</f>
        <v/>
      </c>
      <c r="BA356" s="56" t="str">
        <f>IF(BA332="","",(BA346*'pravidla turnaje'!$C$9)+(BA347*'pravidla turnaje'!$C$10)+(BA348*'pravidla turnaje'!$C$11)+(BA349*'pravidla turnaje'!$C$12)+(BA350*'pravidla turnaje'!$C$13)+(BA351*'pravidla turnaje'!$C$14)+(BA352*'pravidla turnaje'!$C$15)+(BA353*'pravidla turnaje'!$C$16)+(BA354*'pravidla turnaje'!$C$17)+(BA355*'pravidla turnaje'!$C$18)+'rozstřely-skore'!BA356)</f>
        <v/>
      </c>
      <c r="BB356" s="56" t="str">
        <f>IF(BB332="","",(BB346*'pravidla turnaje'!$C$9)+(BB347*'pravidla turnaje'!$C$10)+(BB348*'pravidla turnaje'!$C$11)+(BB349*'pravidla turnaje'!$C$12)+(BB350*'pravidla turnaje'!$C$13)+(BB351*'pravidla turnaje'!$C$14)+(BB352*'pravidla turnaje'!$C$15)+(BB353*'pravidla turnaje'!$C$16)+(BB354*'pravidla turnaje'!$C$17)+(BB355*'pravidla turnaje'!$C$18)+'rozstřely-skore'!BB356)</f>
        <v/>
      </c>
      <c r="BC356" s="56" t="str">
        <f>IF(BC332="","",(BC346*'pravidla turnaje'!$C$9)+(BC347*'pravidla turnaje'!$C$10)+(BC348*'pravidla turnaje'!$C$11)+(BC349*'pravidla turnaje'!$C$12)+(BC350*'pravidla turnaje'!$C$13)+(BC351*'pravidla turnaje'!$C$14)+(BC352*'pravidla turnaje'!$C$15)+(BC353*'pravidla turnaje'!$C$16)+(BC354*'pravidla turnaje'!$C$17)+(BC355*'pravidla turnaje'!$C$18)+'rozstřely-skore'!BC356)</f>
        <v/>
      </c>
      <c r="BD356" s="56" t="str">
        <f>IF(BD332="","",(BD346*'pravidla turnaje'!$C$9)+(BD347*'pravidla turnaje'!$C$10)+(BD348*'pravidla turnaje'!$C$11)+(BD349*'pravidla turnaje'!$C$12)+(BD350*'pravidla turnaje'!$C$13)+(BD351*'pravidla turnaje'!$C$14)+(BD352*'pravidla turnaje'!$C$15)+(BD353*'pravidla turnaje'!$C$16)+(BD354*'pravidla turnaje'!$C$17)+(BD355*'pravidla turnaje'!$C$18)+'rozstřely-skore'!BD356)</f>
        <v/>
      </c>
      <c r="BE356" s="56" t="str">
        <f>IF(BE332="","",(BE346*'pravidla turnaje'!$C$9)+(BE347*'pravidla turnaje'!$C$10)+(BE348*'pravidla turnaje'!$C$11)+(BE349*'pravidla turnaje'!$C$12)+(BE350*'pravidla turnaje'!$C$13)+(BE351*'pravidla turnaje'!$C$14)+(BE352*'pravidla turnaje'!$C$15)+(BE353*'pravidla turnaje'!$C$16)+(BE354*'pravidla turnaje'!$C$17)+(BE355*'pravidla turnaje'!$C$18)+'rozstřely-skore'!BE356)</f>
        <v/>
      </c>
      <c r="BF356" s="57" t="str">
        <f>IF(BF332="","",(BF346*'pravidla turnaje'!$C$9)+(BF347*'pravidla turnaje'!$C$10)+(BF348*'pravidla turnaje'!$C$11)+(BF349*'pravidla turnaje'!$C$12)+(BF350*'pravidla turnaje'!$C$13)+(BF351*'pravidla turnaje'!$C$14)+(BF352*'pravidla turnaje'!$C$15)+(BF353*'pravidla turnaje'!$C$16)+(BF354*'pravidla turnaje'!$C$17)+(BF355*'pravidla turnaje'!$C$18)+'rozstřely-skore'!BF356)</f>
        <v/>
      </c>
      <c r="BG356" s="55" t="str">
        <f>IF(BG332="","",(BG346*'pravidla turnaje'!$C$9)+(BG347*'pravidla turnaje'!$C$10)+(BG348*'pravidla turnaje'!$C$11)+(BG349*'pravidla turnaje'!$C$12)+(BG350*'pravidla turnaje'!$C$13)+(BG351*'pravidla turnaje'!$C$14)+(BG352*'pravidla turnaje'!$C$15)+(BG353*'pravidla turnaje'!$C$16)+(BG354*'pravidla turnaje'!$C$17)+(BG355*'pravidla turnaje'!$C$18)+'rozstřely-skore'!BG356)</f>
        <v/>
      </c>
      <c r="BH356" s="56" t="str">
        <f>IF(BH332="","",(BH346*'pravidla turnaje'!$C$9)+(BH347*'pravidla turnaje'!$C$10)+(BH348*'pravidla turnaje'!$C$11)+(BH349*'pravidla turnaje'!$C$12)+(BH350*'pravidla turnaje'!$C$13)+(BH351*'pravidla turnaje'!$C$14)+(BH352*'pravidla turnaje'!$C$15)+(BH353*'pravidla turnaje'!$C$16)+(BH354*'pravidla turnaje'!$C$17)+(BH355*'pravidla turnaje'!$C$18)+'rozstřely-skore'!BH356)</f>
        <v/>
      </c>
      <c r="BI356" s="56" t="str">
        <f>IF(BI332="","",(BI346*'pravidla turnaje'!$C$9)+(BI347*'pravidla turnaje'!$C$10)+(BI348*'pravidla turnaje'!$C$11)+(BI349*'pravidla turnaje'!$C$12)+(BI350*'pravidla turnaje'!$C$13)+(BI351*'pravidla turnaje'!$C$14)+(BI352*'pravidla turnaje'!$C$15)+(BI353*'pravidla turnaje'!$C$16)+(BI354*'pravidla turnaje'!$C$17)+(BI355*'pravidla turnaje'!$C$18)+'rozstřely-skore'!BI356)</f>
        <v/>
      </c>
      <c r="BJ356" s="56" t="str">
        <f>IF(BJ332="","",(BJ346*'pravidla turnaje'!$C$9)+(BJ347*'pravidla turnaje'!$C$10)+(BJ348*'pravidla turnaje'!$C$11)+(BJ349*'pravidla turnaje'!$C$12)+(BJ350*'pravidla turnaje'!$C$13)+(BJ351*'pravidla turnaje'!$C$14)+(BJ352*'pravidla turnaje'!$C$15)+(BJ353*'pravidla turnaje'!$C$16)+(BJ354*'pravidla turnaje'!$C$17)+(BJ355*'pravidla turnaje'!$C$18)+'rozstřely-skore'!BJ356)</f>
        <v/>
      </c>
      <c r="BK356" s="56" t="str">
        <f>IF(BK332="","",(BK346*'pravidla turnaje'!$C$9)+(BK347*'pravidla turnaje'!$C$10)+(BK348*'pravidla turnaje'!$C$11)+(BK349*'pravidla turnaje'!$C$12)+(BK350*'pravidla turnaje'!$C$13)+(BK351*'pravidla turnaje'!$C$14)+(BK352*'pravidla turnaje'!$C$15)+(BK353*'pravidla turnaje'!$C$16)+(BK354*'pravidla turnaje'!$C$17)+(BK355*'pravidla turnaje'!$C$18)+'rozstřely-skore'!BK356)</f>
        <v/>
      </c>
      <c r="BL356" s="56" t="str">
        <f>IF(BL332="","",(BL346*'pravidla turnaje'!$C$9)+(BL347*'pravidla turnaje'!$C$10)+(BL348*'pravidla turnaje'!$C$11)+(BL349*'pravidla turnaje'!$C$12)+(BL350*'pravidla turnaje'!$C$13)+(BL351*'pravidla turnaje'!$C$14)+(BL352*'pravidla turnaje'!$C$15)+(BL353*'pravidla turnaje'!$C$16)+(BL354*'pravidla turnaje'!$C$17)+(BL355*'pravidla turnaje'!$C$18)+'rozstřely-skore'!BL356)</f>
        <v/>
      </c>
      <c r="BM356" s="56" t="str">
        <f>IF(BM332="","",(BM346*'pravidla turnaje'!$C$9)+(BM347*'pravidla turnaje'!$C$10)+(BM348*'pravidla turnaje'!$C$11)+(BM349*'pravidla turnaje'!$C$12)+(BM350*'pravidla turnaje'!$C$13)+(BM351*'pravidla turnaje'!$C$14)+(BM352*'pravidla turnaje'!$C$15)+(BM353*'pravidla turnaje'!$C$16)+(BM354*'pravidla turnaje'!$C$17)+(BM355*'pravidla turnaje'!$C$18)+'rozstřely-skore'!BM356)</f>
        <v/>
      </c>
      <c r="BN356" s="57" t="str">
        <f>IF(BN332="","",(BN346*'pravidla turnaje'!$C$9)+(BN347*'pravidla turnaje'!$C$10)+(BN348*'pravidla turnaje'!$C$11)+(BN349*'pravidla turnaje'!$C$12)+(BN350*'pravidla turnaje'!$C$13)+(BN351*'pravidla turnaje'!$C$14)+(BN352*'pravidla turnaje'!$C$15)+(BN353*'pravidla turnaje'!$C$16)+(BN354*'pravidla turnaje'!$C$17)+(BN355*'pravidla turnaje'!$C$18)+'rozstřely-skore'!BN356)</f>
        <v/>
      </c>
    </row>
    <row r="357" spans="1:66" ht="17.25" customHeight="1" x14ac:dyDescent="0.25">
      <c r="C357" s="923"/>
      <c r="D357" s="923"/>
      <c r="E357" s="923"/>
      <c r="F357" s="923"/>
      <c r="G357" s="923"/>
      <c r="H357" s="923"/>
      <c r="I357" s="923"/>
      <c r="J357" s="923"/>
    </row>
    <row r="358" spans="1:66" ht="5.25" customHeight="1" x14ac:dyDescent="0.25">
      <c r="C358" s="923"/>
      <c r="D358" s="923"/>
      <c r="E358" s="923"/>
      <c r="F358" s="923"/>
      <c r="G358" s="923"/>
      <c r="H358" s="923"/>
      <c r="I358" s="923"/>
      <c r="J358" s="923"/>
    </row>
    <row r="359" spans="1:66" ht="5.25" customHeight="1" x14ac:dyDescent="0.25">
      <c r="C359" s="923"/>
      <c r="D359" s="923"/>
      <c r="E359" s="923"/>
      <c r="F359" s="923"/>
      <c r="G359" s="923"/>
      <c r="H359" s="923"/>
      <c r="I359" s="923"/>
      <c r="J359" s="923"/>
    </row>
    <row r="360" spans="1:66" ht="5.25" customHeight="1" thickBot="1" x14ac:dyDescent="0.3">
      <c r="C360" s="923"/>
      <c r="D360" s="923"/>
      <c r="E360" s="923"/>
      <c r="F360" s="923"/>
      <c r="G360" s="923"/>
      <c r="H360" s="923"/>
      <c r="I360" s="923"/>
      <c r="J360" s="923"/>
    </row>
    <row r="361" spans="1:66" ht="29.25" customHeight="1" x14ac:dyDescent="0.25">
      <c r="A361" s="2115" t="str">
        <f>CONCATENATE("skupina ",VLOOKUP(C361-1,'pravidla turnaje'!$A$64:$B$83,2,0))</f>
        <v>skupina J</v>
      </c>
      <c r="B361" s="2116"/>
      <c r="C361" s="924">
        <v>101</v>
      </c>
      <c r="D361" s="925">
        <v>102</v>
      </c>
      <c r="E361" s="924">
        <v>103</v>
      </c>
      <c r="F361" s="925">
        <v>104</v>
      </c>
      <c r="G361" s="924">
        <v>105</v>
      </c>
      <c r="H361" s="925">
        <v>106</v>
      </c>
      <c r="I361" s="924">
        <v>107</v>
      </c>
      <c r="J361" s="925">
        <v>108</v>
      </c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</row>
    <row r="362" spans="1:66" ht="15.75" x14ac:dyDescent="0.25">
      <c r="A362" s="2118" t="s">
        <v>22</v>
      </c>
      <c r="B362" s="2118"/>
      <c r="C362" s="76">
        <f>VLOOKUP(C$361,Tabulka!$B$4:$Q$239,11,0)</f>
        <v>3</v>
      </c>
      <c r="D362" s="76">
        <f>VLOOKUP(D$361,Tabulka!$B$4:$Q$239,11,0)</f>
        <v>2</v>
      </c>
      <c r="E362" s="76">
        <f>VLOOKUP(E$361,Tabulka!$B$4:$Q$239,11,0)</f>
        <v>2</v>
      </c>
      <c r="F362" s="76">
        <f>VLOOKUP(F$361,Tabulka!$B$4:$Q$239,11,0)</f>
        <v>2</v>
      </c>
      <c r="G362" s="76">
        <f>VLOOKUP(G$361,Tabulka!$B$4:$Q$239,11,0)</f>
        <v>1</v>
      </c>
      <c r="H362" s="76" t="str">
        <f>VLOOKUP(H$361,Tabulka!$B$4:$Q$239,11,0)</f>
        <v/>
      </c>
      <c r="I362" s="76" t="str">
        <f>VLOOKUP(I$361,Tabulka!$B$4:$Q$239,11,0)</f>
        <v/>
      </c>
      <c r="J362" s="76" t="str">
        <f>VLOOKUP(J$361,Tabulka!$B$4:$Q$239,11,0)</f>
        <v/>
      </c>
      <c r="K362" s="39"/>
      <c r="L362" s="39"/>
      <c r="M362" s="39"/>
      <c r="N362" s="39"/>
      <c r="O362" s="39"/>
      <c r="P362" s="39"/>
      <c r="Q362" s="39"/>
      <c r="R362" s="39"/>
    </row>
    <row r="363" spans="1:66" ht="15.75" x14ac:dyDescent="0.25">
      <c r="A363" s="2118" t="s">
        <v>23</v>
      </c>
      <c r="B363" s="2118"/>
      <c r="C363" s="76">
        <f>VLOOKUP(C$361,Tabulka!$B$4:$Q$239,12,0)</f>
        <v>6</v>
      </c>
      <c r="D363" s="76">
        <f>VLOOKUP(D$361,Tabulka!$B$4:$Q$239,12,0)</f>
        <v>4</v>
      </c>
      <c r="E363" s="76">
        <f>VLOOKUP(E$361,Tabulka!$B$4:$Q$239,12,0)</f>
        <v>5</v>
      </c>
      <c r="F363" s="76">
        <f>VLOOKUP(F$361,Tabulka!$B$4:$Q$239,12,0)</f>
        <v>5</v>
      </c>
      <c r="G363" s="76">
        <f>VLOOKUP(G$361,Tabulka!$B$4:$Q$239,12,0)</f>
        <v>2</v>
      </c>
      <c r="H363" s="76" t="str">
        <f>VLOOKUP(H$361,Tabulka!$B$4:$Q$239,12,0)</f>
        <v/>
      </c>
      <c r="I363" s="76" t="str">
        <f>VLOOKUP(I$361,Tabulka!$B$4:$Q$239,12,0)</f>
        <v/>
      </c>
      <c r="J363" s="76" t="str">
        <f>VLOOKUP(J$361,Tabulka!$B$4:$Q$239,12,0)</f>
        <v/>
      </c>
      <c r="K363" s="39"/>
      <c r="L363" s="39"/>
      <c r="M363" s="39"/>
      <c r="N363" s="39"/>
      <c r="O363" s="39"/>
      <c r="P363" s="39"/>
      <c r="Q363" s="39"/>
      <c r="R363" s="39"/>
    </row>
    <row r="364" spans="1:66" ht="15.75" x14ac:dyDescent="0.25">
      <c r="A364" s="2118" t="s">
        <v>24</v>
      </c>
      <c r="B364" s="2118"/>
      <c r="C364" s="76">
        <f>VLOOKUP(C$361,Tabulka!$B$4:$Q$239,13,0)</f>
        <v>2</v>
      </c>
      <c r="D364" s="76">
        <f>VLOOKUP(D$361,Tabulka!$B$4:$Q$239,13,0)</f>
        <v>6</v>
      </c>
      <c r="E364" s="76">
        <f>VLOOKUP(E$361,Tabulka!$B$4:$Q$239,13,0)</f>
        <v>4</v>
      </c>
      <c r="F364" s="76">
        <f>VLOOKUP(F$361,Tabulka!$B$4:$Q$239,13,0)</f>
        <v>4</v>
      </c>
      <c r="G364" s="76">
        <f>VLOOKUP(G$361,Tabulka!$B$4:$Q$239,13,0)</f>
        <v>6</v>
      </c>
      <c r="H364" s="76" t="str">
        <f>VLOOKUP(H$361,Tabulka!$B$4:$Q$239,13,0)</f>
        <v/>
      </c>
      <c r="I364" s="76" t="str">
        <f>VLOOKUP(I$361,Tabulka!$B$4:$Q$239,13,0)</f>
        <v/>
      </c>
      <c r="J364" s="76" t="str">
        <f>VLOOKUP(J$361,Tabulka!$B$4:$Q$239,13,0)</f>
        <v/>
      </c>
      <c r="K364" s="39"/>
      <c r="L364" s="39"/>
      <c r="M364" s="39"/>
      <c r="N364" s="39"/>
      <c r="O364" s="39"/>
      <c r="P364" s="39"/>
      <c r="Q364" s="39"/>
      <c r="R364" s="39"/>
    </row>
    <row r="365" spans="1:66" ht="15.75" x14ac:dyDescent="0.25">
      <c r="A365" s="2118" t="s">
        <v>8</v>
      </c>
      <c r="B365" s="2118"/>
      <c r="C365" s="76">
        <f>VLOOKUP(C$361,Tabulka!$B$4:$Q$239,14,0)</f>
        <v>4</v>
      </c>
      <c r="D365" s="76">
        <f>VLOOKUP(D$361,Tabulka!$B$4:$Q$239,14,0)</f>
        <v>-2</v>
      </c>
      <c r="E365" s="76">
        <f>VLOOKUP(E$361,Tabulka!$B$4:$Q$239,14,0)</f>
        <v>1</v>
      </c>
      <c r="F365" s="76">
        <f>VLOOKUP(F$361,Tabulka!$B$4:$Q$239,14,0)</f>
        <v>1</v>
      </c>
      <c r="G365" s="76">
        <f>VLOOKUP(G$361,Tabulka!$B$4:$Q$239,14,0)</f>
        <v>-4</v>
      </c>
      <c r="H365" s="76" t="str">
        <f>VLOOKUP(H$361,Tabulka!$B$4:$Q$239,14,0)</f>
        <v/>
      </c>
      <c r="I365" s="76" t="str">
        <f>VLOOKUP(I$361,Tabulka!$B$4:$Q$239,14,0)</f>
        <v/>
      </c>
      <c r="J365" s="76" t="str">
        <f>VLOOKUP(J$361,Tabulka!$B$4:$Q$239,14,0)</f>
        <v/>
      </c>
      <c r="K365" s="40"/>
      <c r="L365" s="40"/>
      <c r="M365" s="40"/>
      <c r="N365" s="40"/>
      <c r="O365" s="40"/>
      <c r="P365" s="40"/>
      <c r="Q365" s="40"/>
      <c r="R365" s="40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</row>
    <row r="366" spans="1:66" ht="37.5" customHeight="1" x14ac:dyDescent="0.25">
      <c r="A366" s="2118" t="s">
        <v>135</v>
      </c>
      <c r="B366" s="2118"/>
      <c r="C366" s="77">
        <f>IFERROR(IF(C364=0,MAX($C$43:$J$43)+1,C363/C364),"")</f>
        <v>3</v>
      </c>
      <c r="D366" s="77">
        <f t="shared" ref="D366:J366" si="1137">IFERROR(IF(D364=0,MAX($C$43:$J$43)+1,D363/D364),"")</f>
        <v>0.66666666666666663</v>
      </c>
      <c r="E366" s="77">
        <f t="shared" si="1137"/>
        <v>1.25</v>
      </c>
      <c r="F366" s="77">
        <f t="shared" si="1137"/>
        <v>1.25</v>
      </c>
      <c r="G366" s="77">
        <f t="shared" si="1137"/>
        <v>0.33333333333333331</v>
      </c>
      <c r="H366" s="77" t="str">
        <f t="shared" si="1137"/>
        <v/>
      </c>
      <c r="I366" s="77" t="str">
        <f t="shared" si="1137"/>
        <v/>
      </c>
      <c r="J366" s="77" t="str">
        <f t="shared" si="1137"/>
        <v/>
      </c>
      <c r="K366" s="40"/>
      <c r="L366" s="40"/>
      <c r="M366" s="40"/>
      <c r="N366" s="40"/>
      <c r="O366" s="40"/>
      <c r="P366" s="40"/>
      <c r="Q366" s="40"/>
      <c r="R366" s="40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</row>
    <row r="367" spans="1:66" ht="76.5" customHeight="1" x14ac:dyDescent="0.25">
      <c r="A367" s="2109" t="s">
        <v>33</v>
      </c>
      <c r="B367" s="2110"/>
      <c r="C367" s="79">
        <f t="shared" ref="C367" ca="1" si="1138">IF(MIN(C396,K396,S396,AA396,AI396,AQ396,AY396,BG396)=0,MAX($C396:$BN396)+1,MIN(C396,K396,S396,AA396,AI396,AQ396,AY396,BG396))</f>
        <v>11111111</v>
      </c>
      <c r="D367" s="79">
        <f t="shared" ref="D367" ca="1" si="1139">IF(MIN(D396,L396,T396,AB396,AJ396,AR396,AZ396,BH396)=0,MAX($C396:$BN396)+1,MIN(D396,L396,T396,AB396,AJ396,AR396,AZ396,BH396))</f>
        <v>21141142</v>
      </c>
      <c r="E367" s="79">
        <f t="shared" ref="E367" ca="1" si="1140">IF(MIN(E396,M396,U396,AC396,AK396,AS396,BA396,BI396)=0,MAX($C396:$BN396)+1,MIN(E396,M396,U396,AC396,AK396,AS396,BA396,BI396))</f>
        <v>23323332</v>
      </c>
      <c r="F367" s="79">
        <f t="shared" ref="F367" ca="1" si="1141">IF(MIN(F396,N396,V396,AD396,AL396,AT396,BB396,BJ396)=0,MAX($C396:$BN396)+1,MIN(F396,N396,V396,AD396,AL396,AT396,BB396,BJ396))</f>
        <v>22221224</v>
      </c>
      <c r="G367" s="79">
        <f t="shared" ref="G367" ca="1" si="1142">IF(MIN(G396,O396,W396,AE396,AM396,AU396,BC396,BK396)=0,MAX($C396:$BN396)+1,MIN(G396,O396,W396,AE396,AM396,AU396,BC396,BK396))</f>
        <v>51151145</v>
      </c>
      <c r="H367" s="79">
        <f t="shared" ref="H367" ca="1" si="1143">IF(MIN(H396,P396,X396,AF396,AN396,AV396,BD396,BL396)=0,MAX($C396:$BN396)+1,MIN(H396,P396,X396,AF396,AN396,AV396,BD396,BL396))</f>
        <v>51151146</v>
      </c>
      <c r="I367" s="79">
        <f t="shared" ref="I367" ca="1" si="1144">IF(MIN(I396,Q396,Y396,AG396,AO396,AW396,BE396,BM396)=0,MAX($C396:$BN396)+1,MIN(I396,Q396,Y396,AG396,AO396,AW396,BE396,BM396))</f>
        <v>51151146</v>
      </c>
      <c r="J367" s="79">
        <f t="shared" ref="J367" ca="1" si="1145">IF(MIN(J396,R396,Z396,AH396,AP396,AX396,BF396,BN396)=0,MAX($C396:$BN396)+1,MIN(J396,R396,Z396,AH396,AP396,AX396,BF396,BN396))</f>
        <v>51151146</v>
      </c>
      <c r="M367" s="736" t="str">
        <f>IF(D252="","",(D266*'pravidla turnaje'!$C$9)+(D267*'pravidla turnaje'!$C$10)+(D268*'pravidla turnaje'!$C$11)+(D269*'pravidla turnaje'!$C$12)+(D270*'pravidla turnaje'!$C$13)+(D271*'pravidla turnaje'!$C$14)+(D272*'pravidla turnaje'!$C$15)+(D273*'pravidla turnaje'!$C$16)+(D274*'pravidla turnaje'!$C$17)+(D275*'pravidla turnaje'!$C$18))</f>
        <v/>
      </c>
      <c r="N367" s="736">
        <f>IF(E252="","",(E266*'pravidla turnaje'!$C$9)+(E267*'pravidla turnaje'!$C$10)+(E268*'pravidla turnaje'!$C$11)+(E269*'pravidla turnaje'!$C$12)+(E270*'pravidla turnaje'!$C$13)+(E271*'pravidla turnaje'!$C$14)+(E272*'pravidla turnaje'!$C$15)+(E273*'pravidla turnaje'!$C$16)+(E274*'pravidla turnaje'!$C$17)+(E275*'pravidla turnaje'!$C$18))</f>
        <v>11110000</v>
      </c>
      <c r="O367" s="736" t="str">
        <f>IF(F252="","",(F266*'pravidla turnaje'!$C$9)+(F267*'pravidla turnaje'!$C$10)+(F268*'pravidla turnaje'!$C$11)+(F269*'pravidla turnaje'!$C$12)+(F270*'pravidla turnaje'!$C$13)+(F271*'pravidla turnaje'!$C$14)+(F272*'pravidla turnaje'!$C$15)+(F273*'pravidla turnaje'!$C$16)+(F274*'pravidla turnaje'!$C$17)+(F275*'pravidla turnaje'!$C$18))</f>
        <v/>
      </c>
      <c r="P367" s="736" t="str">
        <f>IF(G252="","",(G266*'pravidla turnaje'!$C$9)+(G267*'pravidla turnaje'!$C$10)+(G268*'pravidla turnaje'!$C$11)+(G269*'pravidla turnaje'!$C$12)+(G270*'pravidla turnaje'!$C$13)+(G271*'pravidla turnaje'!$C$14)+(G272*'pravidla turnaje'!$C$15)+(G273*'pravidla turnaje'!$C$16)+(G274*'pravidla turnaje'!$C$17)+(G275*'pravidla turnaje'!$C$18))</f>
        <v/>
      </c>
      <c r="Q367" s="736" t="str">
        <f>IF(H252="","",(H266*'pravidla turnaje'!$C$9)+(H267*'pravidla turnaje'!$C$10)+(H268*'pravidla turnaje'!$C$11)+(H269*'pravidla turnaje'!$C$12)+(H270*'pravidla turnaje'!$C$13)+(H271*'pravidla turnaje'!$C$14)+(H272*'pravidla turnaje'!$C$15)+(H273*'pravidla turnaje'!$C$16)+(H274*'pravidla turnaje'!$C$17)+(H275*'pravidla turnaje'!$C$18))</f>
        <v/>
      </c>
      <c r="R367" s="736" t="str">
        <f>IF(I252="","",(I266*'pravidla turnaje'!$C$9)+(I267*'pravidla turnaje'!$C$10)+(I268*'pravidla turnaje'!$C$11)+(I269*'pravidla turnaje'!$C$12)+(I270*'pravidla turnaje'!$C$13)+(I271*'pravidla turnaje'!$C$14)+(I272*'pravidla turnaje'!$C$15)+(I273*'pravidla turnaje'!$C$16)+(I274*'pravidla turnaje'!$C$17)+(I275*'pravidla turnaje'!$C$18))</f>
        <v/>
      </c>
      <c r="S367" s="736" t="str">
        <f>IF(J252="","",(J266*'pravidla turnaje'!$C$9)+(J267*'pravidla turnaje'!$C$10)+(J268*'pravidla turnaje'!$C$11)+(J269*'pravidla turnaje'!$C$12)+(J270*'pravidla turnaje'!$C$13)+(J271*'pravidla turnaje'!$C$14)+(J272*'pravidla turnaje'!$C$15)+(J273*'pravidla turnaje'!$C$16)+(J274*'pravidla turnaje'!$C$17)+(J275*'pravidla turnaje'!$C$18))</f>
        <v/>
      </c>
      <c r="T367" s="736" t="str">
        <f>IF(K252="","",(K266*'pravidla turnaje'!$C$9)+(K267*'pravidla turnaje'!$C$10)+(K268*'pravidla turnaje'!$C$11)+(K269*'pravidla turnaje'!$C$12)+(K270*'pravidla turnaje'!$C$13)+(K271*'pravidla turnaje'!$C$14)+(K272*'pravidla turnaje'!$C$15)+(K273*'pravidla turnaje'!$C$16)+(K274*'pravidla turnaje'!$C$17)+(K275*'pravidla turnaje'!$C$18))</f>
        <v/>
      </c>
      <c r="U367" s="736" t="str">
        <f>IF(L252="","",(L266*'pravidla turnaje'!$C$9)+(L267*'pravidla turnaje'!$C$10)+(L268*'pravidla turnaje'!$C$11)+(L269*'pravidla turnaje'!$C$12)+(L270*'pravidla turnaje'!$C$13)+(L271*'pravidla turnaje'!$C$14)+(L272*'pravidla turnaje'!$C$15)+(L273*'pravidla turnaje'!$C$16)+(L274*'pravidla turnaje'!$C$17)+(L275*'pravidla turnaje'!$C$18))</f>
        <v/>
      </c>
      <c r="V367" s="736" t="str">
        <f>IF(M252="","",(M266*'pravidla turnaje'!$C$9)+(M267*'pravidla turnaje'!$C$10)+(M268*'pravidla turnaje'!$C$11)+(M269*'pravidla turnaje'!$C$12)+(M270*'pravidla turnaje'!$C$13)+(M271*'pravidla turnaje'!$C$14)+(M272*'pravidla turnaje'!$C$15)+(M273*'pravidla turnaje'!$C$16)+(M274*'pravidla turnaje'!$C$17)+(M275*'pravidla turnaje'!$C$18))</f>
        <v/>
      </c>
      <c r="W367" s="736" t="str">
        <f>IF(N252="","",(N266*'pravidla turnaje'!$C$9)+(N267*'pravidla turnaje'!$C$10)+(N268*'pravidla turnaje'!$C$11)+(N269*'pravidla turnaje'!$C$12)+(N270*'pravidla turnaje'!$C$13)+(N271*'pravidla turnaje'!$C$14)+(N272*'pravidla turnaje'!$C$15)+(N273*'pravidla turnaje'!$C$16)+(N274*'pravidla turnaje'!$C$17)+(N275*'pravidla turnaje'!$C$18))</f>
        <v/>
      </c>
      <c r="X367" s="736">
        <f>IF(O252="","",(O266*'pravidla turnaje'!$C$9)+(O267*'pravidla turnaje'!$C$10)+(O268*'pravidla turnaje'!$C$11)+(O269*'pravidla turnaje'!$C$12)+(O270*'pravidla turnaje'!$C$13)+(O271*'pravidla turnaje'!$C$14)+(O272*'pravidla turnaje'!$C$15)+(O273*'pravidla turnaje'!$C$16)+(O274*'pravidla turnaje'!$C$17)+(O275*'pravidla turnaje'!$C$18))</f>
        <v>21120000</v>
      </c>
    </row>
    <row r="368" spans="1:66" ht="21" customHeight="1" thickBot="1" x14ac:dyDescent="0.3">
      <c r="A368" s="2111" t="s">
        <v>25</v>
      </c>
      <c r="B368" s="2112"/>
      <c r="C368" s="52">
        <f t="shared" ref="C368:J368" ca="1" si="1146">RANK(C367,$C367:$J367,1)</f>
        <v>1</v>
      </c>
      <c r="D368" s="53">
        <f t="shared" ca="1" si="1146"/>
        <v>2</v>
      </c>
      <c r="E368" s="53">
        <f t="shared" ca="1" si="1146"/>
        <v>4</v>
      </c>
      <c r="F368" s="53">
        <f t="shared" ca="1" si="1146"/>
        <v>3</v>
      </c>
      <c r="G368" s="53">
        <f t="shared" ca="1" si="1146"/>
        <v>5</v>
      </c>
      <c r="H368" s="53">
        <f t="shared" ca="1" si="1146"/>
        <v>6</v>
      </c>
      <c r="I368" s="53">
        <f t="shared" ca="1" si="1146"/>
        <v>6</v>
      </c>
      <c r="J368" s="54">
        <f t="shared" ca="1" si="1146"/>
        <v>6</v>
      </c>
    </row>
    <row r="369" spans="1:66" x14ac:dyDescent="0.25">
      <c r="A369" s="66"/>
      <c r="C369" s="34">
        <v>1</v>
      </c>
      <c r="D369" s="48">
        <f>C369</f>
        <v>1</v>
      </c>
      <c r="E369" s="48">
        <f t="shared" ref="E369" si="1147">D369</f>
        <v>1</v>
      </c>
      <c r="F369" s="48">
        <f t="shared" ref="F369" si="1148">E369</f>
        <v>1</v>
      </c>
      <c r="G369" s="48">
        <f t="shared" ref="G369" si="1149">F369</f>
        <v>1</v>
      </c>
      <c r="H369" s="48">
        <f t="shared" ref="H369" si="1150">G369</f>
        <v>1</v>
      </c>
      <c r="I369" s="48">
        <f t="shared" ref="I369" si="1151">H369</f>
        <v>1</v>
      </c>
      <c r="J369" s="48">
        <f t="shared" ref="J369" si="1152">I369</f>
        <v>1</v>
      </c>
      <c r="K369" s="35">
        <v>2</v>
      </c>
      <c r="L369" s="48">
        <f>K369</f>
        <v>2</v>
      </c>
      <c r="M369" s="48">
        <f t="shared" ref="M369" si="1153">L369</f>
        <v>2</v>
      </c>
      <c r="N369" s="48">
        <f t="shared" ref="N369" si="1154">M369</f>
        <v>2</v>
      </c>
      <c r="O369" s="48">
        <f t="shared" ref="O369" si="1155">N369</f>
        <v>2</v>
      </c>
      <c r="P369" s="48">
        <f t="shared" ref="P369" si="1156">O369</f>
        <v>2</v>
      </c>
      <c r="Q369" s="48">
        <f t="shared" ref="Q369" si="1157">P369</f>
        <v>2</v>
      </c>
      <c r="R369" s="48">
        <f t="shared" ref="R369" si="1158">Q369</f>
        <v>2</v>
      </c>
      <c r="S369" s="25">
        <v>3</v>
      </c>
      <c r="T369" s="48">
        <f>S369</f>
        <v>3</v>
      </c>
      <c r="U369" s="48">
        <f t="shared" ref="U369" si="1159">T369</f>
        <v>3</v>
      </c>
      <c r="V369" s="48">
        <f t="shared" ref="V369" si="1160">U369</f>
        <v>3</v>
      </c>
      <c r="W369" s="48">
        <f t="shared" ref="W369" si="1161">V369</f>
        <v>3</v>
      </c>
      <c r="X369" s="48">
        <f t="shared" ref="X369" si="1162">W369</f>
        <v>3</v>
      </c>
      <c r="Y369" s="48">
        <f t="shared" ref="Y369" si="1163">X369</f>
        <v>3</v>
      </c>
      <c r="Z369" s="48">
        <f t="shared" ref="Z369" si="1164">Y369</f>
        <v>3</v>
      </c>
      <c r="AA369" s="25">
        <v>4</v>
      </c>
      <c r="AB369" s="48">
        <f>AA369</f>
        <v>4</v>
      </c>
      <c r="AC369" s="48">
        <f t="shared" ref="AC369" si="1165">AB369</f>
        <v>4</v>
      </c>
      <c r="AD369" s="48">
        <f t="shared" ref="AD369" si="1166">AC369</f>
        <v>4</v>
      </c>
      <c r="AE369" s="48">
        <f t="shared" ref="AE369" si="1167">AD369</f>
        <v>4</v>
      </c>
      <c r="AF369" s="48">
        <f t="shared" ref="AF369" si="1168">AE369</f>
        <v>4</v>
      </c>
      <c r="AG369" s="48">
        <f t="shared" ref="AG369" si="1169">AF369</f>
        <v>4</v>
      </c>
      <c r="AH369" s="48">
        <f t="shared" ref="AH369" si="1170">AG369</f>
        <v>4</v>
      </c>
      <c r="AI369" s="25">
        <v>5</v>
      </c>
      <c r="AJ369" s="48">
        <f>AI369</f>
        <v>5</v>
      </c>
      <c r="AK369" s="48">
        <f t="shared" ref="AK369" si="1171">AJ369</f>
        <v>5</v>
      </c>
      <c r="AL369" s="48">
        <f t="shared" ref="AL369" si="1172">AK369</f>
        <v>5</v>
      </c>
      <c r="AM369" s="48">
        <f t="shared" ref="AM369" si="1173">AL369</f>
        <v>5</v>
      </c>
      <c r="AN369" s="48">
        <f t="shared" ref="AN369" si="1174">AM369</f>
        <v>5</v>
      </c>
      <c r="AO369" s="48">
        <f t="shared" ref="AO369" si="1175">AN369</f>
        <v>5</v>
      </c>
      <c r="AP369" s="48">
        <f t="shared" ref="AP369" si="1176">AO369</f>
        <v>5</v>
      </c>
      <c r="AQ369" s="25">
        <v>6</v>
      </c>
      <c r="AR369" s="48">
        <f>AQ369</f>
        <v>6</v>
      </c>
      <c r="AS369" s="48">
        <f t="shared" ref="AS369" si="1177">AR369</f>
        <v>6</v>
      </c>
      <c r="AT369" s="48">
        <f t="shared" ref="AT369" si="1178">AS369</f>
        <v>6</v>
      </c>
      <c r="AU369" s="48">
        <f t="shared" ref="AU369" si="1179">AT369</f>
        <v>6</v>
      </c>
      <c r="AV369" s="48">
        <f t="shared" ref="AV369" si="1180">AU369</f>
        <v>6</v>
      </c>
      <c r="AW369" s="48">
        <f t="shared" ref="AW369" si="1181">AV369</f>
        <v>6</v>
      </c>
      <c r="AX369" s="48">
        <f t="shared" ref="AX369" si="1182">AW369</f>
        <v>6</v>
      </c>
      <c r="AY369" s="25">
        <v>7</v>
      </c>
      <c r="AZ369" s="48">
        <f>AY369</f>
        <v>7</v>
      </c>
      <c r="BA369" s="48">
        <f t="shared" ref="BA369" si="1183">AZ369</f>
        <v>7</v>
      </c>
      <c r="BB369" s="48">
        <f t="shared" ref="BB369" si="1184">BA369</f>
        <v>7</v>
      </c>
      <c r="BC369" s="48">
        <f t="shared" ref="BC369" si="1185">BB369</f>
        <v>7</v>
      </c>
      <c r="BD369" s="48">
        <f t="shared" ref="BD369" si="1186">BC369</f>
        <v>7</v>
      </c>
      <c r="BE369" s="48">
        <f t="shared" ref="BE369" si="1187">BD369</f>
        <v>7</v>
      </c>
      <c r="BF369" s="48">
        <f t="shared" ref="BF369" si="1188">BE369</f>
        <v>7</v>
      </c>
      <c r="BG369" s="25">
        <v>8</v>
      </c>
      <c r="BH369" s="48">
        <f>BG369</f>
        <v>8</v>
      </c>
      <c r="BI369" s="48">
        <f t="shared" ref="BI369" si="1189">BH369</f>
        <v>8</v>
      </c>
      <c r="BJ369" s="48">
        <f t="shared" ref="BJ369" si="1190">BI369</f>
        <v>8</v>
      </c>
      <c r="BK369" s="48">
        <f t="shared" ref="BK369" si="1191">BJ369</f>
        <v>8</v>
      </c>
      <c r="BL369" s="48">
        <f t="shared" ref="BL369" si="1192">BK369</f>
        <v>8</v>
      </c>
      <c r="BM369" s="48">
        <f t="shared" ref="BM369" si="1193">BL369</f>
        <v>8</v>
      </c>
      <c r="BN369" s="48">
        <f t="shared" ref="BN369" si="1194">BM369</f>
        <v>8</v>
      </c>
    </row>
    <row r="370" spans="1:66" ht="21.75" thickBot="1" x14ac:dyDescent="0.3">
      <c r="A370" s="66"/>
      <c r="C370" s="953">
        <f>C361</f>
        <v>101</v>
      </c>
      <c r="D370" s="953">
        <f t="shared" ref="D370:J370" si="1195">D361</f>
        <v>102</v>
      </c>
      <c r="E370" s="953">
        <f t="shared" si="1195"/>
        <v>103</v>
      </c>
      <c r="F370" s="953">
        <f t="shared" si="1195"/>
        <v>104</v>
      </c>
      <c r="G370" s="953">
        <f t="shared" si="1195"/>
        <v>105</v>
      </c>
      <c r="H370" s="953">
        <f t="shared" si="1195"/>
        <v>106</v>
      </c>
      <c r="I370" s="953">
        <f t="shared" si="1195"/>
        <v>107</v>
      </c>
      <c r="J370" s="953">
        <f t="shared" si="1195"/>
        <v>108</v>
      </c>
      <c r="K370" s="953">
        <f>C370</f>
        <v>101</v>
      </c>
      <c r="L370" s="953">
        <f t="shared" ref="L370" si="1196">D370</f>
        <v>102</v>
      </c>
      <c r="M370" s="953">
        <f t="shared" ref="M370" si="1197">E370</f>
        <v>103</v>
      </c>
      <c r="N370" s="953">
        <f t="shared" ref="N370" si="1198">F370</f>
        <v>104</v>
      </c>
      <c r="O370" s="953">
        <f t="shared" ref="O370" si="1199">G370</f>
        <v>105</v>
      </c>
      <c r="P370" s="953">
        <f t="shared" ref="P370" si="1200">H370</f>
        <v>106</v>
      </c>
      <c r="Q370" s="953">
        <f t="shared" ref="Q370" si="1201">I370</f>
        <v>107</v>
      </c>
      <c r="R370" s="953">
        <f t="shared" ref="R370" si="1202">J370</f>
        <v>108</v>
      </c>
      <c r="S370" s="953">
        <f t="shared" ref="S370" si="1203">K370</f>
        <v>101</v>
      </c>
      <c r="T370" s="953">
        <f t="shared" ref="T370" si="1204">L370</f>
        <v>102</v>
      </c>
      <c r="U370" s="953">
        <f t="shared" ref="U370" si="1205">M370</f>
        <v>103</v>
      </c>
      <c r="V370" s="953">
        <f t="shared" ref="V370" si="1206">N370</f>
        <v>104</v>
      </c>
      <c r="W370" s="953">
        <f t="shared" ref="W370" si="1207">O370</f>
        <v>105</v>
      </c>
      <c r="X370" s="953">
        <f t="shared" ref="X370" si="1208">P370</f>
        <v>106</v>
      </c>
      <c r="Y370" s="953">
        <f t="shared" ref="Y370" si="1209">Q370</f>
        <v>107</v>
      </c>
      <c r="Z370" s="953">
        <f t="shared" ref="Z370" si="1210">R370</f>
        <v>108</v>
      </c>
      <c r="AA370" s="953">
        <f t="shared" ref="AA370" si="1211">S370</f>
        <v>101</v>
      </c>
      <c r="AB370" s="953">
        <f t="shared" ref="AB370" si="1212">T370</f>
        <v>102</v>
      </c>
      <c r="AC370" s="953">
        <f t="shared" ref="AC370" si="1213">U370</f>
        <v>103</v>
      </c>
      <c r="AD370" s="953">
        <f t="shared" ref="AD370" si="1214">V370</f>
        <v>104</v>
      </c>
      <c r="AE370" s="953">
        <f t="shared" ref="AE370" si="1215">W370</f>
        <v>105</v>
      </c>
      <c r="AF370" s="953">
        <f t="shared" ref="AF370" si="1216">X370</f>
        <v>106</v>
      </c>
      <c r="AG370" s="953">
        <f t="shared" ref="AG370" si="1217">Y370</f>
        <v>107</v>
      </c>
      <c r="AH370" s="953">
        <f t="shared" ref="AH370" si="1218">Z370</f>
        <v>108</v>
      </c>
      <c r="AI370" s="953">
        <f t="shared" ref="AI370" si="1219">AA370</f>
        <v>101</v>
      </c>
      <c r="AJ370" s="953">
        <f t="shared" ref="AJ370" si="1220">AB370</f>
        <v>102</v>
      </c>
      <c r="AK370" s="953">
        <f t="shared" ref="AK370" si="1221">AC370</f>
        <v>103</v>
      </c>
      <c r="AL370" s="953">
        <f t="shared" ref="AL370" si="1222">AD370</f>
        <v>104</v>
      </c>
      <c r="AM370" s="953">
        <f t="shared" ref="AM370" si="1223">AE370</f>
        <v>105</v>
      </c>
      <c r="AN370" s="953">
        <f t="shared" ref="AN370" si="1224">AF370</f>
        <v>106</v>
      </c>
      <c r="AO370" s="953">
        <f t="shared" ref="AO370" si="1225">AG370</f>
        <v>107</v>
      </c>
      <c r="AP370" s="953">
        <f t="shared" ref="AP370" si="1226">AH370</f>
        <v>108</v>
      </c>
      <c r="AQ370" s="953">
        <f t="shared" ref="AQ370" si="1227">AI370</f>
        <v>101</v>
      </c>
      <c r="AR370" s="953">
        <f t="shared" ref="AR370" si="1228">AJ370</f>
        <v>102</v>
      </c>
      <c r="AS370" s="953">
        <f t="shared" ref="AS370" si="1229">AK370</f>
        <v>103</v>
      </c>
      <c r="AT370" s="953">
        <f t="shared" ref="AT370" si="1230">AL370</f>
        <v>104</v>
      </c>
      <c r="AU370" s="953">
        <f t="shared" ref="AU370" si="1231">AM370</f>
        <v>105</v>
      </c>
      <c r="AV370" s="953">
        <f t="shared" ref="AV370" si="1232">AN370</f>
        <v>106</v>
      </c>
      <c r="AW370" s="953">
        <f t="shared" ref="AW370" si="1233">AO370</f>
        <v>107</v>
      </c>
      <c r="AX370" s="953">
        <f t="shared" ref="AX370" si="1234">AP370</f>
        <v>108</v>
      </c>
      <c r="AY370" s="953">
        <f t="shared" ref="AY370" si="1235">AQ370</f>
        <v>101</v>
      </c>
      <c r="AZ370" s="953">
        <f t="shared" ref="AZ370" si="1236">AR370</f>
        <v>102</v>
      </c>
      <c r="BA370" s="953">
        <f t="shared" ref="BA370" si="1237">AS370</f>
        <v>103</v>
      </c>
      <c r="BB370" s="953">
        <f t="shared" ref="BB370" si="1238">AT370</f>
        <v>104</v>
      </c>
      <c r="BC370" s="953">
        <f t="shared" ref="BC370" si="1239">AU370</f>
        <v>105</v>
      </c>
      <c r="BD370" s="953">
        <f t="shared" ref="BD370" si="1240">AV370</f>
        <v>106</v>
      </c>
      <c r="BE370" s="953">
        <f t="shared" ref="BE370" si="1241">AW370</f>
        <v>107</v>
      </c>
      <c r="BF370" s="953">
        <f t="shared" ref="BF370" si="1242">AX370</f>
        <v>108</v>
      </c>
      <c r="BG370" s="953">
        <f t="shared" ref="BG370" si="1243">AY370</f>
        <v>101</v>
      </c>
      <c r="BH370" s="953">
        <f t="shared" ref="BH370" si="1244">AZ370</f>
        <v>102</v>
      </c>
      <c r="BI370" s="953">
        <f t="shared" ref="BI370" si="1245">BA370</f>
        <v>103</v>
      </c>
      <c r="BJ370" s="953">
        <f t="shared" ref="BJ370" si="1246">BB370</f>
        <v>104</v>
      </c>
      <c r="BK370" s="953">
        <f t="shared" ref="BK370" si="1247">BC370</f>
        <v>105</v>
      </c>
      <c r="BL370" s="953">
        <f t="shared" ref="BL370" si="1248">BD370</f>
        <v>106</v>
      </c>
      <c r="BM370" s="953">
        <f t="shared" ref="BM370" si="1249">BE370</f>
        <v>107</v>
      </c>
      <c r="BN370" s="953">
        <f t="shared" ref="BN370" si="1250">BF370</f>
        <v>108</v>
      </c>
    </row>
    <row r="371" spans="1:66" x14ac:dyDescent="0.25">
      <c r="A371" s="2113"/>
      <c r="B371" s="2114"/>
      <c r="C371" s="26" t="s">
        <v>18</v>
      </c>
      <c r="D371" s="7" t="s">
        <v>18</v>
      </c>
      <c r="E371" s="7" t="s">
        <v>18</v>
      </c>
      <c r="F371" s="7" t="s">
        <v>18</v>
      </c>
      <c r="G371" s="7" t="s">
        <v>18</v>
      </c>
      <c r="H371" s="7" t="s">
        <v>18</v>
      </c>
      <c r="I371" s="7" t="s">
        <v>18</v>
      </c>
      <c r="J371" s="8" t="s">
        <v>18</v>
      </c>
      <c r="K371" s="26" t="s">
        <v>18</v>
      </c>
      <c r="L371" s="7" t="s">
        <v>18</v>
      </c>
      <c r="M371" s="7" t="s">
        <v>18</v>
      </c>
      <c r="N371" s="7" t="s">
        <v>18</v>
      </c>
      <c r="O371" s="7" t="s">
        <v>18</v>
      </c>
      <c r="P371" s="7" t="s">
        <v>18</v>
      </c>
      <c r="Q371" s="7" t="s">
        <v>18</v>
      </c>
      <c r="R371" s="8" t="s">
        <v>18</v>
      </c>
      <c r="S371" s="26" t="s">
        <v>18</v>
      </c>
      <c r="T371" s="7" t="s">
        <v>18</v>
      </c>
      <c r="U371" s="7" t="s">
        <v>18</v>
      </c>
      <c r="V371" s="7" t="s">
        <v>18</v>
      </c>
      <c r="W371" s="7" t="s">
        <v>18</v>
      </c>
      <c r="X371" s="7" t="s">
        <v>18</v>
      </c>
      <c r="Y371" s="7" t="s">
        <v>18</v>
      </c>
      <c r="Z371" s="8" t="s">
        <v>18</v>
      </c>
      <c r="AA371" s="26" t="s">
        <v>18</v>
      </c>
      <c r="AB371" s="7" t="s">
        <v>18</v>
      </c>
      <c r="AC371" s="7" t="s">
        <v>18</v>
      </c>
      <c r="AD371" s="7" t="s">
        <v>18</v>
      </c>
      <c r="AE371" s="7" t="s">
        <v>18</v>
      </c>
      <c r="AF371" s="7" t="s">
        <v>18</v>
      </c>
      <c r="AG371" s="7" t="s">
        <v>18</v>
      </c>
      <c r="AH371" s="8" t="s">
        <v>18</v>
      </c>
      <c r="AI371" s="26" t="s">
        <v>18</v>
      </c>
      <c r="AJ371" s="7" t="s">
        <v>18</v>
      </c>
      <c r="AK371" s="7" t="s">
        <v>18</v>
      </c>
      <c r="AL371" s="7" t="s">
        <v>18</v>
      </c>
      <c r="AM371" s="7" t="s">
        <v>18</v>
      </c>
      <c r="AN371" s="7" t="s">
        <v>18</v>
      </c>
      <c r="AO371" s="7" t="s">
        <v>18</v>
      </c>
      <c r="AP371" s="8" t="s">
        <v>18</v>
      </c>
      <c r="AQ371" s="26" t="s">
        <v>18</v>
      </c>
      <c r="AR371" s="7" t="s">
        <v>18</v>
      </c>
      <c r="AS371" s="7" t="s">
        <v>18</v>
      </c>
      <c r="AT371" s="7" t="s">
        <v>18</v>
      </c>
      <c r="AU371" s="7" t="s">
        <v>18</v>
      </c>
      <c r="AV371" s="7" t="s">
        <v>18</v>
      </c>
      <c r="AW371" s="7" t="s">
        <v>18</v>
      </c>
      <c r="AX371" s="8" t="s">
        <v>18</v>
      </c>
      <c r="AY371" s="26" t="s">
        <v>18</v>
      </c>
      <c r="AZ371" s="7" t="s">
        <v>18</v>
      </c>
      <c r="BA371" s="7" t="s">
        <v>18</v>
      </c>
      <c r="BB371" s="7" t="s">
        <v>18</v>
      </c>
      <c r="BC371" s="7" t="s">
        <v>18</v>
      </c>
      <c r="BD371" s="7" t="s">
        <v>18</v>
      </c>
      <c r="BE371" s="7" t="s">
        <v>18</v>
      </c>
      <c r="BF371" s="8" t="s">
        <v>18</v>
      </c>
      <c r="BG371" s="26" t="s">
        <v>18</v>
      </c>
      <c r="BH371" s="7" t="s">
        <v>18</v>
      </c>
      <c r="BI371" s="7" t="s">
        <v>18</v>
      </c>
      <c r="BJ371" s="7" t="s">
        <v>18</v>
      </c>
      <c r="BK371" s="7" t="s">
        <v>18</v>
      </c>
      <c r="BL371" s="7" t="s">
        <v>18</v>
      </c>
      <c r="BM371" s="7" t="s">
        <v>18</v>
      </c>
      <c r="BN371" s="8" t="s">
        <v>18</v>
      </c>
    </row>
    <row r="372" spans="1:66" x14ac:dyDescent="0.25">
      <c r="A372" s="2098"/>
      <c r="B372" s="2099"/>
      <c r="C372" s="978">
        <f>IF(VLOOKUP(C370,Tabulka!$B$4:$Y$239,16,0)=C369,C370,"")</f>
        <v>101</v>
      </c>
      <c r="D372" s="979" t="str">
        <f>IF(VLOOKUP(D370,Tabulka!$B$4:$Y$239,16,0)=D369,D370,"")</f>
        <v/>
      </c>
      <c r="E372" s="979" t="str">
        <f>IF(VLOOKUP(E370,Tabulka!$B$4:$Y$239,16,0)=E369,E370,"")</f>
        <v/>
      </c>
      <c r="F372" s="979" t="str">
        <f>IF(VLOOKUP(F370,Tabulka!$B$4:$Y$239,16,0)=F369,F370,"")</f>
        <v/>
      </c>
      <c r="G372" s="979" t="str">
        <f>IF(VLOOKUP(G370,Tabulka!$B$4:$Y$239,16,0)=G369,G370,"")</f>
        <v/>
      </c>
      <c r="H372" s="979" t="str">
        <f>IF(VLOOKUP(H370,Tabulka!$B$4:$Y$239,16,0)=H369,H370,"")</f>
        <v/>
      </c>
      <c r="I372" s="979" t="str">
        <f>IF(VLOOKUP(I370,Tabulka!$B$4:$Y$239,16,0)=I369,I370,"")</f>
        <v/>
      </c>
      <c r="J372" s="980" t="str">
        <f>IF(VLOOKUP(J370,Tabulka!$B$4:$Y$239,16,0)=J369,J370,"")</f>
        <v/>
      </c>
      <c r="K372" s="978" t="str">
        <f>IF(VLOOKUP(K370,Tabulka!$B$4:$Y$239,16,0)=K369,K370,"")</f>
        <v/>
      </c>
      <c r="L372" s="979">
        <f>IF(VLOOKUP(L370,Tabulka!$B$4:$Y$239,16,0)=L369,L370,"")</f>
        <v>102</v>
      </c>
      <c r="M372" s="979">
        <f>IF(VLOOKUP(M370,Tabulka!$B$4:$Y$239,16,0)=M369,M370,"")</f>
        <v>103</v>
      </c>
      <c r="N372" s="979">
        <f>IF(VLOOKUP(N370,Tabulka!$B$4:$Y$239,16,0)=N369,N370,"")</f>
        <v>104</v>
      </c>
      <c r="O372" s="979" t="str">
        <f>IF(VLOOKUP(O370,Tabulka!$B$4:$Y$239,16,0)=O369,O370,"")</f>
        <v/>
      </c>
      <c r="P372" s="979" t="str">
        <f>IF(VLOOKUP(P370,Tabulka!$B$4:$Y$239,16,0)=P369,P370,"")</f>
        <v/>
      </c>
      <c r="Q372" s="979" t="str">
        <f>IF(VLOOKUP(Q370,Tabulka!$B$4:$Y$239,16,0)=Q369,Q370,"")</f>
        <v/>
      </c>
      <c r="R372" s="980" t="str">
        <f>IF(VLOOKUP(R370,Tabulka!$B$4:$Y$239,16,0)=R369,R370,"")</f>
        <v/>
      </c>
      <c r="S372" s="978" t="str">
        <f>IF(VLOOKUP(S370,Tabulka!$B$4:$Y$239,16,0)=S369,S370,"")</f>
        <v/>
      </c>
      <c r="T372" s="979" t="str">
        <f>IF(VLOOKUP(T370,Tabulka!$B$4:$Y$239,16,0)=T369,T370,"")</f>
        <v/>
      </c>
      <c r="U372" s="979" t="str">
        <f>IF(VLOOKUP(U370,Tabulka!$B$4:$Y$239,16,0)=U369,U370,"")</f>
        <v/>
      </c>
      <c r="V372" s="979" t="str">
        <f>IF(VLOOKUP(V370,Tabulka!$B$4:$Y$239,16,0)=V369,V370,"")</f>
        <v/>
      </c>
      <c r="W372" s="979" t="str">
        <f>IF(VLOOKUP(W370,Tabulka!$B$4:$Y$239,16,0)=W369,W370,"")</f>
        <v/>
      </c>
      <c r="X372" s="979" t="str">
        <f>IF(VLOOKUP(X370,Tabulka!$B$4:$Y$239,16,0)=X369,X370,"")</f>
        <v/>
      </c>
      <c r="Y372" s="979" t="str">
        <f>IF(VLOOKUP(Y370,Tabulka!$B$4:$Y$239,16,0)=Y369,Y370,"")</f>
        <v/>
      </c>
      <c r="Z372" s="980" t="str">
        <f>IF(VLOOKUP(Z370,Tabulka!$B$4:$Y$239,16,0)=Z369,Z370,"")</f>
        <v/>
      </c>
      <c r="AA372" s="978" t="str">
        <f>IF(VLOOKUP(AA370,Tabulka!$B$4:$Y$239,16,0)=AA369,AA370,"")</f>
        <v/>
      </c>
      <c r="AB372" s="979" t="str">
        <f>IF(VLOOKUP(AB370,Tabulka!$B$4:$Y$239,16,0)=AB369,AB370,"")</f>
        <v/>
      </c>
      <c r="AC372" s="979" t="str">
        <f>IF(VLOOKUP(AC370,Tabulka!$B$4:$Y$239,16,0)=AC369,AC370,"")</f>
        <v/>
      </c>
      <c r="AD372" s="979" t="str">
        <f>IF(VLOOKUP(AD370,Tabulka!$B$4:$Y$239,16,0)=AD369,AD370,"")</f>
        <v/>
      </c>
      <c r="AE372" s="979" t="str">
        <f>IF(VLOOKUP(AE370,Tabulka!$B$4:$Y$239,16,0)=AE369,AE370,"")</f>
        <v/>
      </c>
      <c r="AF372" s="979" t="str">
        <f>IF(VLOOKUP(AF370,Tabulka!$B$4:$Y$239,16,0)=AF369,AF370,"")</f>
        <v/>
      </c>
      <c r="AG372" s="979" t="str">
        <f>IF(VLOOKUP(AG370,Tabulka!$B$4:$Y$239,16,0)=AG369,AG370,"")</f>
        <v/>
      </c>
      <c r="AH372" s="980" t="str">
        <f>IF(VLOOKUP(AH370,Tabulka!$B$4:$Y$239,16,0)=AH369,AH370,"")</f>
        <v/>
      </c>
      <c r="AI372" s="978" t="str">
        <f>IF(VLOOKUP(AI370,Tabulka!$B$4:$Y$239,16,0)=AI369,AI370,"")</f>
        <v/>
      </c>
      <c r="AJ372" s="979" t="str">
        <f>IF(VLOOKUP(AJ370,Tabulka!$B$4:$Y$239,16,0)=AJ369,AJ370,"")</f>
        <v/>
      </c>
      <c r="AK372" s="979" t="str">
        <f>IF(VLOOKUP(AK370,Tabulka!$B$4:$Y$239,16,0)=AK369,AK370,"")</f>
        <v/>
      </c>
      <c r="AL372" s="979" t="str">
        <f>IF(VLOOKUP(AL370,Tabulka!$B$4:$Y$239,16,0)=AL369,AL370,"")</f>
        <v/>
      </c>
      <c r="AM372" s="979">
        <f>IF(VLOOKUP(AM370,Tabulka!$B$4:$Y$239,16,0)=AM369,AM370,"")</f>
        <v>105</v>
      </c>
      <c r="AN372" s="979" t="str">
        <f>IF(VLOOKUP(AN370,Tabulka!$B$4:$Y$239,16,0)=AN369,AN370,"")</f>
        <v/>
      </c>
      <c r="AO372" s="979" t="str">
        <f>IF(VLOOKUP(AO370,Tabulka!$B$4:$Y$239,16,0)=AO369,AO370,"")</f>
        <v/>
      </c>
      <c r="AP372" s="980" t="str">
        <f>IF(VLOOKUP(AP370,Tabulka!$B$4:$Y$239,16,0)=AP369,AP370,"")</f>
        <v/>
      </c>
      <c r="AQ372" s="978" t="str">
        <f>IF(VLOOKUP(AQ370,Tabulka!$B$4:$Y$239,16,0)=AQ369,AQ370,"")</f>
        <v/>
      </c>
      <c r="AR372" s="979" t="str">
        <f>IF(VLOOKUP(AR370,Tabulka!$B$4:$Y$239,16,0)=AR369,AR370,"")</f>
        <v/>
      </c>
      <c r="AS372" s="979" t="str">
        <f>IF(VLOOKUP(AS370,Tabulka!$B$4:$Y$239,16,0)=AS369,AS370,"")</f>
        <v/>
      </c>
      <c r="AT372" s="979" t="str">
        <f>IF(VLOOKUP(AT370,Tabulka!$B$4:$Y$239,16,0)=AT369,AT370,"")</f>
        <v/>
      </c>
      <c r="AU372" s="979" t="str">
        <f>IF(VLOOKUP(AU370,Tabulka!$B$4:$Y$239,16,0)=AU369,AU370,"")</f>
        <v/>
      </c>
      <c r="AV372" s="979" t="str">
        <f>IF(VLOOKUP(AV370,Tabulka!$B$4:$Y$239,16,0)=AV369,AV370,"")</f>
        <v/>
      </c>
      <c r="AW372" s="979" t="str">
        <f>IF(VLOOKUP(AW370,Tabulka!$B$4:$Y$239,16,0)=AW369,AW370,"")</f>
        <v/>
      </c>
      <c r="AX372" s="980" t="str">
        <f>IF(VLOOKUP(AX370,Tabulka!$B$4:$Y$239,16,0)=AX369,AX370,"")</f>
        <v/>
      </c>
      <c r="AY372" s="978" t="str">
        <f>IF(VLOOKUP(AY370,Tabulka!$B$4:$Y$239,16,0)=AY369,AY370,"")</f>
        <v/>
      </c>
      <c r="AZ372" s="979" t="str">
        <f>IF(VLOOKUP(AZ370,Tabulka!$B$4:$Y$239,16,0)=AZ369,AZ370,"")</f>
        <v/>
      </c>
      <c r="BA372" s="979" t="str">
        <f>IF(VLOOKUP(BA370,Tabulka!$B$4:$Y$239,16,0)=BA369,BA370,"")</f>
        <v/>
      </c>
      <c r="BB372" s="979" t="str">
        <f>IF(VLOOKUP(BB370,Tabulka!$B$4:$Y$239,16,0)=BB369,BB370,"")</f>
        <v/>
      </c>
      <c r="BC372" s="979" t="str">
        <f>IF(VLOOKUP(BC370,Tabulka!$B$4:$Y$239,16,0)=BC369,BC370,"")</f>
        <v/>
      </c>
      <c r="BD372" s="979" t="str">
        <f>IF(VLOOKUP(BD370,Tabulka!$B$4:$Y$239,16,0)=BD369,BD370,"")</f>
        <v/>
      </c>
      <c r="BE372" s="979" t="str">
        <f>IF(VLOOKUP(BE370,Tabulka!$B$4:$Y$239,16,0)=BE369,BE370,"")</f>
        <v/>
      </c>
      <c r="BF372" s="980" t="str">
        <f>IF(VLOOKUP(BF370,Tabulka!$B$4:$Y$239,16,0)=BF369,BF370,"")</f>
        <v/>
      </c>
      <c r="BG372" s="978" t="str">
        <f>IF(VLOOKUP(BG370,Tabulka!$B$4:$Y$239,16,0)=BG369,BG370,"")</f>
        <v/>
      </c>
      <c r="BH372" s="979" t="str">
        <f>IF(VLOOKUP(BH370,Tabulka!$B$4:$Y$239,16,0)=BH369,BH370,"")</f>
        <v/>
      </c>
      <c r="BI372" s="979" t="str">
        <f>IF(VLOOKUP(BI370,Tabulka!$B$4:$Y$239,16,0)=BI369,BI370,"")</f>
        <v/>
      </c>
      <c r="BJ372" s="979" t="str">
        <f>IF(VLOOKUP(BJ370,Tabulka!$B$4:$Y$239,16,0)=BJ369,BJ370,"")</f>
        <v/>
      </c>
      <c r="BK372" s="979" t="str">
        <f>IF(VLOOKUP(BK370,Tabulka!$B$4:$Y$239,16,0)=BK369,BK370,"")</f>
        <v/>
      </c>
      <c r="BL372" s="979" t="str">
        <f>IF(VLOOKUP(BL370,Tabulka!$B$4:$Y$239,16,0)=BL369,BL370,"")</f>
        <v/>
      </c>
      <c r="BM372" s="979" t="str">
        <f>IF(VLOOKUP(BM370,Tabulka!$B$4:$Y$239,16,0)=BM369,BM370,"")</f>
        <v/>
      </c>
      <c r="BN372" s="980" t="str">
        <f>IF(VLOOKUP(BN370,Tabulka!$B$4:$Y$239,16,0)=BN369,BN370,"")</f>
        <v/>
      </c>
    </row>
    <row r="373" spans="1:66" ht="15.75" x14ac:dyDescent="0.25">
      <c r="A373" s="275" t="s">
        <v>26</v>
      </c>
      <c r="B373" s="276" t="s">
        <v>58</v>
      </c>
      <c r="C373" s="27">
        <f>IF(C372="","",DSUM('Rozpis zápasů'!$F$1:$O$162,$B373,C371:C372))</f>
        <v>0</v>
      </c>
      <c r="D373" s="6" t="str">
        <f>IF(D372="","",DSUM('Rozpis zápasů'!$F$1:$O$162,$B373,D371:D372))</f>
        <v/>
      </c>
      <c r="E373" s="6" t="str">
        <f>IF(E372="","",DSUM('Rozpis zápasů'!$F$1:$O$162,$B373,E371:E372))</f>
        <v/>
      </c>
      <c r="F373" s="6" t="str">
        <f>IF(F372="","",DSUM('Rozpis zápasů'!$F$1:$O$162,$B373,F371:F372))</f>
        <v/>
      </c>
      <c r="G373" s="6" t="str">
        <f>IF(G372="","",DSUM('Rozpis zápasů'!$F$1:$O$162,$B373,G371:G372))</f>
        <v/>
      </c>
      <c r="H373" s="6" t="str">
        <f>IF(H372="","",DSUM('Rozpis zápasů'!$F$1:$O$162,$B373,H371:H372))</f>
        <v/>
      </c>
      <c r="I373" s="6" t="str">
        <f>IF(I372="","",DSUM('Rozpis zápasů'!$F$1:$O$162,$B373,I371:I372))</f>
        <v/>
      </c>
      <c r="J373" s="9" t="str">
        <f>IF(J372="","",DSUM('Rozpis zápasů'!$F$1:$O$162,$B373,J371:J372))</f>
        <v/>
      </c>
      <c r="K373" s="27" t="str">
        <f>IF(K372="","",DSUM('Rozpis zápasů'!$F$1:$O$162,$B373,K371:K372))</f>
        <v/>
      </c>
      <c r="L373" s="6">
        <f>IF(L372="","",DSUM('Rozpis zápasů'!$F$1:$O$162,$B373,L371:L372))</f>
        <v>1</v>
      </c>
      <c r="M373" s="6">
        <f>IF(M372="","",DSUM('Rozpis zápasů'!$F$1:$O$162,$B373,M371:M372))</f>
        <v>0</v>
      </c>
      <c r="N373" s="6">
        <f>IF(N372="","",DSUM('Rozpis zápasů'!$F$1:$O$162,$B373,N371:N372))</f>
        <v>0</v>
      </c>
      <c r="O373" s="6" t="str">
        <f>IF(O372="","",DSUM('Rozpis zápasů'!$F$1:$O$162,$B373,O371:O372))</f>
        <v/>
      </c>
      <c r="P373" s="6" t="str">
        <f>IF(P372="","",DSUM('Rozpis zápasů'!$F$1:$O$162,$B373,P371:P372))</f>
        <v/>
      </c>
      <c r="Q373" s="6" t="str">
        <f>IF(Q372="","",DSUM('Rozpis zápasů'!$F$1:$O$162,$B373,Q371:Q372))</f>
        <v/>
      </c>
      <c r="R373" s="9" t="str">
        <f>IF(R372="","",DSUM('Rozpis zápasů'!$F$1:$O$162,$B373,R371:R372))</f>
        <v/>
      </c>
      <c r="S373" s="27" t="str">
        <f>IF(S372="","",DSUM('Rozpis zápasů'!$F$1:$O$162,$B373,S371:S372))</f>
        <v/>
      </c>
      <c r="T373" s="6" t="str">
        <f>IF(T372="","",DSUM('Rozpis zápasů'!$F$1:$O$162,$B373,T371:T372))</f>
        <v/>
      </c>
      <c r="U373" s="6" t="str">
        <f>IF(U372="","",DSUM('Rozpis zápasů'!$F$1:$O$162,$B373,U371:U372))</f>
        <v/>
      </c>
      <c r="V373" s="6" t="str">
        <f>IF(V372="","",DSUM('Rozpis zápasů'!$F$1:$O$162,$B373,V371:V372))</f>
        <v/>
      </c>
      <c r="W373" s="6" t="str">
        <f>IF(W372="","",DSUM('Rozpis zápasů'!$F$1:$O$162,$B373,W371:W372))</f>
        <v/>
      </c>
      <c r="X373" s="6" t="str">
        <f>IF(X372="","",DSUM('Rozpis zápasů'!$F$1:$O$162,$B373,X371:X372))</f>
        <v/>
      </c>
      <c r="Y373" s="6" t="str">
        <f>IF(Y372="","",DSUM('Rozpis zápasů'!$F$1:$O$162,$B373,Y371:Y372))</f>
        <v/>
      </c>
      <c r="Z373" s="9" t="str">
        <f>IF(Z372="","",DSUM('Rozpis zápasů'!$F$1:$O$162,$B373,Z371:Z372))</f>
        <v/>
      </c>
      <c r="AA373" s="27" t="str">
        <f>IF(AA372="","",DSUM('Rozpis zápasů'!$F$1:$O$162,$B373,AA371:AA372))</f>
        <v/>
      </c>
      <c r="AB373" s="6" t="str">
        <f>IF(AB372="","",DSUM('Rozpis zápasů'!$F$1:$O$162,$B373,AB371:AB372))</f>
        <v/>
      </c>
      <c r="AC373" s="6" t="str">
        <f>IF(AC372="","",DSUM('Rozpis zápasů'!$F$1:$O$162,$B373,AC371:AC372))</f>
        <v/>
      </c>
      <c r="AD373" s="6" t="str">
        <f>IF(AD372="","",DSUM('Rozpis zápasů'!$F$1:$O$162,$B373,AD371:AD372))</f>
        <v/>
      </c>
      <c r="AE373" s="6" t="str">
        <f>IF(AE372="","",DSUM('Rozpis zápasů'!$F$1:$O$162,$B373,AE371:AE372))</f>
        <v/>
      </c>
      <c r="AF373" s="6" t="str">
        <f>IF(AF372="","",DSUM('Rozpis zápasů'!$F$1:$O$162,$B373,AF371:AF372))</f>
        <v/>
      </c>
      <c r="AG373" s="6" t="str">
        <f>IF(AG372="","",DSUM('Rozpis zápasů'!$F$1:$O$162,$B373,AG371:AG372))</f>
        <v/>
      </c>
      <c r="AH373" s="9" t="str">
        <f>IF(AH372="","",DSUM('Rozpis zápasů'!$F$1:$O$162,$B373,AH371:AH372))</f>
        <v/>
      </c>
      <c r="AI373" s="27" t="str">
        <f>IF(AI372="","",DSUM('Rozpis zápasů'!$F$1:$O$162,$B373,AI371:AI372))</f>
        <v/>
      </c>
      <c r="AJ373" s="6" t="str">
        <f>IF(AJ372="","",DSUM('Rozpis zápasů'!$F$1:$O$162,$B373,AJ371:AJ372))</f>
        <v/>
      </c>
      <c r="AK373" s="6" t="str">
        <f>IF(AK372="","",DSUM('Rozpis zápasů'!$F$1:$O$162,$B373,AK371:AK372))</f>
        <v/>
      </c>
      <c r="AL373" s="6" t="str">
        <f>IF(AL372="","",DSUM('Rozpis zápasů'!$F$1:$O$162,$B373,AL371:AL372))</f>
        <v/>
      </c>
      <c r="AM373" s="6">
        <f>IF(AM372="","",DSUM('Rozpis zápasů'!$F$1:$O$162,$B373,AM371:AM372))</f>
        <v>0</v>
      </c>
      <c r="AN373" s="6" t="str">
        <f>IF(AN372="","",DSUM('Rozpis zápasů'!$F$1:$O$162,$B373,AN371:AN372))</f>
        <v/>
      </c>
      <c r="AO373" s="6" t="str">
        <f>IF(AO372="","",DSUM('Rozpis zápasů'!$F$1:$O$162,$B373,AO371:AO372))</f>
        <v/>
      </c>
      <c r="AP373" s="9" t="str">
        <f>IF(AP372="","",DSUM('Rozpis zápasů'!$F$1:$O$162,$B373,AP371:AP372))</f>
        <v/>
      </c>
      <c r="AQ373" s="27" t="str">
        <f>IF(AQ372="","",DSUM('Rozpis zápasů'!$F$1:$O$162,$B373,AQ371:AQ372))</f>
        <v/>
      </c>
      <c r="AR373" s="6" t="str">
        <f>IF(AR372="","",DSUM('Rozpis zápasů'!$F$1:$O$162,$B373,AR371:AR372))</f>
        <v/>
      </c>
      <c r="AS373" s="6" t="str">
        <f>IF(AS372="","",DSUM('Rozpis zápasů'!$F$1:$O$162,$B373,AS371:AS372))</f>
        <v/>
      </c>
      <c r="AT373" s="6" t="str">
        <f>IF(AT372="","",DSUM('Rozpis zápasů'!$F$1:$O$162,$B373,AT371:AT372))</f>
        <v/>
      </c>
      <c r="AU373" s="6" t="str">
        <f>IF(AU372="","",DSUM('Rozpis zápasů'!$F$1:$O$162,$B373,AU371:AU372))</f>
        <v/>
      </c>
      <c r="AV373" s="6" t="str">
        <f>IF(AV372="","",DSUM('Rozpis zápasů'!$F$1:$O$162,$B373,AV371:AV372))</f>
        <v/>
      </c>
      <c r="AW373" s="6" t="str">
        <f>IF(AW372="","",DSUM('Rozpis zápasů'!$F$1:$O$162,$B373,AW371:AW372))</f>
        <v/>
      </c>
      <c r="AX373" s="9" t="str">
        <f>IF(AX372="","",DSUM('Rozpis zápasů'!$F$1:$O$162,$B373,AX371:AX372))</f>
        <v/>
      </c>
      <c r="AY373" s="27" t="str">
        <f>IF(AY372="","",DSUM('Rozpis zápasů'!$F$1:$O$162,$B373,AY371:AY372))</f>
        <v/>
      </c>
      <c r="AZ373" s="6" t="str">
        <f>IF(AZ372="","",DSUM('Rozpis zápasů'!$F$1:$O$162,$B373,AZ371:AZ372))</f>
        <v/>
      </c>
      <c r="BA373" s="6" t="str">
        <f>IF(BA372="","",DSUM('Rozpis zápasů'!$F$1:$O$162,$B373,BA371:BA372))</f>
        <v/>
      </c>
      <c r="BB373" s="6" t="str">
        <f>IF(BB372="","",DSUM('Rozpis zápasů'!$F$1:$O$162,$B373,BB371:BB372))</f>
        <v/>
      </c>
      <c r="BC373" s="6" t="str">
        <f>IF(BC372="","",DSUM('Rozpis zápasů'!$F$1:$O$162,$B373,BC371:BC372))</f>
        <v/>
      </c>
      <c r="BD373" s="6" t="str">
        <f>IF(BD372="","",DSUM('Rozpis zápasů'!$F$1:$O$162,$B373,BD371:BD372))</f>
        <v/>
      </c>
      <c r="BE373" s="6" t="str">
        <f>IF(BE372="","",DSUM('Rozpis zápasů'!$F$1:$O$162,$B373,BE371:BE372))</f>
        <v/>
      </c>
      <c r="BF373" s="9" t="str">
        <f>IF(BF372="","",DSUM('Rozpis zápasů'!$F$1:$O$162,$B373,BF371:BF372))</f>
        <v/>
      </c>
      <c r="BG373" s="27" t="str">
        <f>IF(BG372="","",DSUM('Rozpis zápasů'!$F$1:$O$162,$B373,BG371:BG372))</f>
        <v/>
      </c>
      <c r="BH373" s="6" t="str">
        <f>IF(BH372="","",DSUM('Rozpis zápasů'!$F$1:$O$162,$B373,BH371:BH372))</f>
        <v/>
      </c>
      <c r="BI373" s="6" t="str">
        <f>IF(BI372="","",DSUM('Rozpis zápasů'!$F$1:$O$162,$B373,BI371:BI372))</f>
        <v/>
      </c>
      <c r="BJ373" s="6" t="str">
        <f>IF(BJ372="","",DSUM('Rozpis zápasů'!$F$1:$O$162,$B373,BJ371:BJ372))</f>
        <v/>
      </c>
      <c r="BK373" s="6" t="str">
        <f>IF(BK372="","",DSUM('Rozpis zápasů'!$F$1:$O$162,$B373,BK371:BK372))</f>
        <v/>
      </c>
      <c r="BL373" s="6" t="str">
        <f>IF(BL372="","",DSUM('Rozpis zápasů'!$F$1:$O$162,$B373,BL371:BL372))</f>
        <v/>
      </c>
      <c r="BM373" s="6" t="str">
        <f>IF(BM372="","",DSUM('Rozpis zápasů'!$F$1:$O$162,$B373,BM371:BM372))</f>
        <v/>
      </c>
      <c r="BN373" s="9" t="str">
        <f>IF(BN372="","",DSUM('Rozpis zápasů'!$F$1:$O$162,$B373,BN371:BN372))</f>
        <v/>
      </c>
    </row>
    <row r="374" spans="1:66" ht="15.75" x14ac:dyDescent="0.25">
      <c r="A374" s="275" t="s">
        <v>28</v>
      </c>
      <c r="B374" s="276" t="s">
        <v>20</v>
      </c>
      <c r="C374" s="27">
        <f>IF(C372="","",DSUM('Rozpis zápasů'!$F$1:$O$162,$B374,C371:C372))</f>
        <v>0</v>
      </c>
      <c r="D374" s="6" t="str">
        <f>IF(D372="","",DSUM('Rozpis zápasů'!$F$1:$O$162,$B374,D371:D372))</f>
        <v/>
      </c>
      <c r="E374" s="6" t="str">
        <f>IF(E372="","",DSUM('Rozpis zápasů'!$F$1:$O$162,$B374,E371:E372))</f>
        <v/>
      </c>
      <c r="F374" s="6" t="str">
        <f>IF(F372="","",DSUM('Rozpis zápasů'!$F$1:$O$162,$B374,F371:F372))</f>
        <v/>
      </c>
      <c r="G374" s="6" t="str">
        <f>IF(G372="","",DSUM('Rozpis zápasů'!$F$1:$O$162,$B374,G371:G372))</f>
        <v/>
      </c>
      <c r="H374" s="6" t="str">
        <f>IF(H372="","",DSUM('Rozpis zápasů'!$F$1:$O$162,$B374,H371:H372))</f>
        <v/>
      </c>
      <c r="I374" s="6" t="str">
        <f>IF(I372="","",DSUM('Rozpis zápasů'!$F$1:$O$162,$B374,I371:I372))</f>
        <v/>
      </c>
      <c r="J374" s="9" t="str">
        <f>IF(J372="","",DSUM('Rozpis zápasů'!$F$1:$O$162,$B374,J371:J372))</f>
        <v/>
      </c>
      <c r="K374" s="27" t="str">
        <f>IF(K372="","",DSUM('Rozpis zápasů'!$F$1:$O$162,$B374,K371:K372))</f>
        <v/>
      </c>
      <c r="L374" s="6">
        <f>IF(L372="","",DSUM('Rozpis zápasů'!$F$1:$O$162,$B374,L371:L372))</f>
        <v>2</v>
      </c>
      <c r="M374" s="6">
        <f>IF(M372="","",DSUM('Rozpis zápasů'!$F$1:$O$162,$B374,M371:M372))</f>
        <v>0</v>
      </c>
      <c r="N374" s="6">
        <f>IF(N372="","",DSUM('Rozpis zápasů'!$F$1:$O$162,$B374,N371:N372))</f>
        <v>1</v>
      </c>
      <c r="O374" s="6" t="str">
        <f>IF(O372="","",DSUM('Rozpis zápasů'!$F$1:$O$162,$B374,O371:O372))</f>
        <v/>
      </c>
      <c r="P374" s="6" t="str">
        <f>IF(P372="","",DSUM('Rozpis zápasů'!$F$1:$O$162,$B374,P371:P372))</f>
        <v/>
      </c>
      <c r="Q374" s="6" t="str">
        <f>IF(Q372="","",DSUM('Rozpis zápasů'!$F$1:$O$162,$B374,Q371:Q372))</f>
        <v/>
      </c>
      <c r="R374" s="9" t="str">
        <f>IF(R372="","",DSUM('Rozpis zápasů'!$F$1:$O$162,$B374,R371:R372))</f>
        <v/>
      </c>
      <c r="S374" s="27" t="str">
        <f>IF(S372="","",DSUM('Rozpis zápasů'!$F$1:$O$162,$B374,S371:S372))</f>
        <v/>
      </c>
      <c r="T374" s="6" t="str">
        <f>IF(T372="","",DSUM('Rozpis zápasů'!$F$1:$O$162,$B374,T371:T372))</f>
        <v/>
      </c>
      <c r="U374" s="6" t="str">
        <f>IF(U372="","",DSUM('Rozpis zápasů'!$F$1:$O$162,$B374,U371:U372))</f>
        <v/>
      </c>
      <c r="V374" s="6" t="str">
        <f>IF(V372="","",DSUM('Rozpis zápasů'!$F$1:$O$162,$B374,V371:V372))</f>
        <v/>
      </c>
      <c r="W374" s="6" t="str">
        <f>IF(W372="","",DSUM('Rozpis zápasů'!$F$1:$O$162,$B374,W371:W372))</f>
        <v/>
      </c>
      <c r="X374" s="6" t="str">
        <f>IF(X372="","",DSUM('Rozpis zápasů'!$F$1:$O$162,$B374,X371:X372))</f>
        <v/>
      </c>
      <c r="Y374" s="6" t="str">
        <f>IF(Y372="","",DSUM('Rozpis zápasů'!$F$1:$O$162,$B374,Y371:Y372))</f>
        <v/>
      </c>
      <c r="Z374" s="9" t="str">
        <f>IF(Z372="","",DSUM('Rozpis zápasů'!$F$1:$O$162,$B374,Z371:Z372))</f>
        <v/>
      </c>
      <c r="AA374" s="27" t="str">
        <f>IF(AA372="","",DSUM('Rozpis zápasů'!$F$1:$O$162,$B374,AA371:AA372))</f>
        <v/>
      </c>
      <c r="AB374" s="6" t="str">
        <f>IF(AB372="","",DSUM('Rozpis zápasů'!$F$1:$O$162,$B374,AB371:AB372))</f>
        <v/>
      </c>
      <c r="AC374" s="6" t="str">
        <f>IF(AC372="","",DSUM('Rozpis zápasů'!$F$1:$O$162,$B374,AC371:AC372))</f>
        <v/>
      </c>
      <c r="AD374" s="6" t="str">
        <f>IF(AD372="","",DSUM('Rozpis zápasů'!$F$1:$O$162,$B374,AD371:AD372))</f>
        <v/>
      </c>
      <c r="AE374" s="6" t="str">
        <f>IF(AE372="","",DSUM('Rozpis zápasů'!$F$1:$O$162,$B374,AE371:AE372))</f>
        <v/>
      </c>
      <c r="AF374" s="6" t="str">
        <f>IF(AF372="","",DSUM('Rozpis zápasů'!$F$1:$O$162,$B374,AF371:AF372))</f>
        <v/>
      </c>
      <c r="AG374" s="6" t="str">
        <f>IF(AG372="","",DSUM('Rozpis zápasů'!$F$1:$O$162,$B374,AG371:AG372))</f>
        <v/>
      </c>
      <c r="AH374" s="9" t="str">
        <f>IF(AH372="","",DSUM('Rozpis zápasů'!$F$1:$O$162,$B374,AH371:AH372))</f>
        <v/>
      </c>
      <c r="AI374" s="27" t="str">
        <f>IF(AI372="","",DSUM('Rozpis zápasů'!$F$1:$O$162,$B374,AI371:AI372))</f>
        <v/>
      </c>
      <c r="AJ374" s="6" t="str">
        <f>IF(AJ372="","",DSUM('Rozpis zápasů'!$F$1:$O$162,$B374,AJ371:AJ372))</f>
        <v/>
      </c>
      <c r="AK374" s="6" t="str">
        <f>IF(AK372="","",DSUM('Rozpis zápasů'!$F$1:$O$162,$B374,AK371:AK372))</f>
        <v/>
      </c>
      <c r="AL374" s="6" t="str">
        <f>IF(AL372="","",DSUM('Rozpis zápasů'!$F$1:$O$162,$B374,AL371:AL372))</f>
        <v/>
      </c>
      <c r="AM374" s="6">
        <f>IF(AM372="","",DSUM('Rozpis zápasů'!$F$1:$O$162,$B374,AM371:AM372))</f>
        <v>0</v>
      </c>
      <c r="AN374" s="6" t="str">
        <f>IF(AN372="","",DSUM('Rozpis zápasů'!$F$1:$O$162,$B374,AN371:AN372))</f>
        <v/>
      </c>
      <c r="AO374" s="6" t="str">
        <f>IF(AO372="","",DSUM('Rozpis zápasů'!$F$1:$O$162,$B374,AO371:AO372))</f>
        <v/>
      </c>
      <c r="AP374" s="9" t="str">
        <f>IF(AP372="","",DSUM('Rozpis zápasů'!$F$1:$O$162,$B374,AP371:AP372))</f>
        <v/>
      </c>
      <c r="AQ374" s="27" t="str">
        <f>IF(AQ372="","",DSUM('Rozpis zápasů'!$F$1:$O$162,$B374,AQ371:AQ372))</f>
        <v/>
      </c>
      <c r="AR374" s="6" t="str">
        <f>IF(AR372="","",DSUM('Rozpis zápasů'!$F$1:$O$162,$B374,AR371:AR372))</f>
        <v/>
      </c>
      <c r="AS374" s="6" t="str">
        <f>IF(AS372="","",DSUM('Rozpis zápasů'!$F$1:$O$162,$B374,AS371:AS372))</f>
        <v/>
      </c>
      <c r="AT374" s="6" t="str">
        <f>IF(AT372="","",DSUM('Rozpis zápasů'!$F$1:$O$162,$B374,AT371:AT372))</f>
        <v/>
      </c>
      <c r="AU374" s="6" t="str">
        <f>IF(AU372="","",DSUM('Rozpis zápasů'!$F$1:$O$162,$B374,AU371:AU372))</f>
        <v/>
      </c>
      <c r="AV374" s="6" t="str">
        <f>IF(AV372="","",DSUM('Rozpis zápasů'!$F$1:$O$162,$B374,AV371:AV372))</f>
        <v/>
      </c>
      <c r="AW374" s="6" t="str">
        <f>IF(AW372="","",DSUM('Rozpis zápasů'!$F$1:$O$162,$B374,AW371:AW372))</f>
        <v/>
      </c>
      <c r="AX374" s="9" t="str">
        <f>IF(AX372="","",DSUM('Rozpis zápasů'!$F$1:$O$162,$B374,AX371:AX372))</f>
        <v/>
      </c>
      <c r="AY374" s="27" t="str">
        <f>IF(AY372="","",DSUM('Rozpis zápasů'!$F$1:$O$162,$B374,AY371:AY372))</f>
        <v/>
      </c>
      <c r="AZ374" s="6" t="str">
        <f>IF(AZ372="","",DSUM('Rozpis zápasů'!$F$1:$O$162,$B374,AZ371:AZ372))</f>
        <v/>
      </c>
      <c r="BA374" s="6" t="str">
        <f>IF(BA372="","",DSUM('Rozpis zápasů'!$F$1:$O$162,$B374,BA371:BA372))</f>
        <v/>
      </c>
      <c r="BB374" s="6" t="str">
        <f>IF(BB372="","",DSUM('Rozpis zápasů'!$F$1:$O$162,$B374,BB371:BB372))</f>
        <v/>
      </c>
      <c r="BC374" s="6" t="str">
        <f>IF(BC372="","",DSUM('Rozpis zápasů'!$F$1:$O$162,$B374,BC371:BC372))</f>
        <v/>
      </c>
      <c r="BD374" s="6" t="str">
        <f>IF(BD372="","",DSUM('Rozpis zápasů'!$F$1:$O$162,$B374,BD371:BD372))</f>
        <v/>
      </c>
      <c r="BE374" s="6" t="str">
        <f>IF(BE372="","",DSUM('Rozpis zápasů'!$F$1:$O$162,$B374,BE371:BE372))</f>
        <v/>
      </c>
      <c r="BF374" s="9" t="str">
        <f>IF(BF372="","",DSUM('Rozpis zápasů'!$F$1:$O$162,$B374,BF371:BF372))</f>
        <v/>
      </c>
      <c r="BG374" s="27" t="str">
        <f>IF(BG372="","",DSUM('Rozpis zápasů'!$F$1:$O$162,$B374,BG371:BG372))</f>
        <v/>
      </c>
      <c r="BH374" s="6" t="str">
        <f>IF(BH372="","",DSUM('Rozpis zápasů'!$F$1:$O$162,$B374,BH371:BH372))</f>
        <v/>
      </c>
      <c r="BI374" s="6" t="str">
        <f>IF(BI372="","",DSUM('Rozpis zápasů'!$F$1:$O$162,$B374,BI371:BI372))</f>
        <v/>
      </c>
      <c r="BJ374" s="6" t="str">
        <f>IF(BJ372="","",DSUM('Rozpis zápasů'!$F$1:$O$162,$B374,BJ371:BJ372))</f>
        <v/>
      </c>
      <c r="BK374" s="6" t="str">
        <f>IF(BK372="","",DSUM('Rozpis zápasů'!$F$1:$O$162,$B374,BK371:BK372))</f>
        <v/>
      </c>
      <c r="BL374" s="6" t="str">
        <f>IF(BL372="","",DSUM('Rozpis zápasů'!$F$1:$O$162,$B374,BL371:BL372))</f>
        <v/>
      </c>
      <c r="BM374" s="6" t="str">
        <f>IF(BM372="","",DSUM('Rozpis zápasů'!$F$1:$O$162,$B374,BM371:BM372))</f>
        <v/>
      </c>
      <c r="BN374" s="9" t="str">
        <f>IF(BN372="","",DSUM('Rozpis zápasů'!$F$1:$O$162,$B374,BN371:BN372))</f>
        <v/>
      </c>
    </row>
    <row r="375" spans="1:66" ht="16.5" thickBot="1" x14ac:dyDescent="0.3">
      <c r="A375" s="277" t="s">
        <v>30</v>
      </c>
      <c r="B375" s="278" t="s">
        <v>21</v>
      </c>
      <c r="C375" s="13">
        <f>IF(C372="","",DSUM('Rozpis zápasů'!$F$1:$O$162,$B375,C371:C372))</f>
        <v>0</v>
      </c>
      <c r="D375" s="10" t="str">
        <f>IF(D372="","",DSUM('Rozpis zápasů'!$F$1:$O$162,$B375,D371:D372))</f>
        <v/>
      </c>
      <c r="E375" s="10" t="str">
        <f>IF(E372="","",DSUM('Rozpis zápasů'!$F$1:$O$162,$B375,E371:E372))</f>
        <v/>
      </c>
      <c r="F375" s="10" t="str">
        <f>IF(F372="","",DSUM('Rozpis zápasů'!$F$1:$O$162,$B375,F371:F372))</f>
        <v/>
      </c>
      <c r="G375" s="10" t="str">
        <f>IF(G372="","",DSUM('Rozpis zápasů'!$F$1:$O$162,$B375,G371:G372))</f>
        <v/>
      </c>
      <c r="H375" s="10" t="str">
        <f>IF(H372="","",DSUM('Rozpis zápasů'!$F$1:$O$162,$B375,H371:H372))</f>
        <v/>
      </c>
      <c r="I375" s="10" t="str">
        <f>IF(I372="","",DSUM('Rozpis zápasů'!$F$1:$O$162,$B375,I371:I372))</f>
        <v/>
      </c>
      <c r="J375" s="11" t="str">
        <f>IF(J372="","",DSUM('Rozpis zápasů'!$F$1:$O$162,$B375,J371:J372))</f>
        <v/>
      </c>
      <c r="K375" s="13" t="str">
        <f>IF(K372="","",DSUM('Rozpis zápasů'!$F$1:$O$162,$B375,K371:K372))</f>
        <v/>
      </c>
      <c r="L375" s="10">
        <f>IF(L372="","",DSUM('Rozpis zápasů'!$F$1:$O$162,$B375,L371:L372))</f>
        <v>1</v>
      </c>
      <c r="M375" s="10">
        <f>IF(M372="","",DSUM('Rozpis zápasů'!$F$1:$O$162,$B375,M371:M372))</f>
        <v>2</v>
      </c>
      <c r="N375" s="10">
        <f>IF(N372="","",DSUM('Rozpis zápasů'!$F$1:$O$162,$B375,N371:N372))</f>
        <v>2</v>
      </c>
      <c r="O375" s="10" t="str">
        <f>IF(O372="","",DSUM('Rozpis zápasů'!$F$1:$O$162,$B375,O371:O372))</f>
        <v/>
      </c>
      <c r="P375" s="10" t="str">
        <f>IF(P372="","",DSUM('Rozpis zápasů'!$F$1:$O$162,$B375,P371:P372))</f>
        <v/>
      </c>
      <c r="Q375" s="10" t="str">
        <f>IF(Q372="","",DSUM('Rozpis zápasů'!$F$1:$O$162,$B375,Q371:Q372))</f>
        <v/>
      </c>
      <c r="R375" s="11" t="str">
        <f>IF(R372="","",DSUM('Rozpis zápasů'!$F$1:$O$162,$B375,R371:R372))</f>
        <v/>
      </c>
      <c r="S375" s="13" t="str">
        <f>IF(S372="","",DSUM('Rozpis zápasů'!$F$1:$O$162,$B375,S371:S372))</f>
        <v/>
      </c>
      <c r="T375" s="10" t="str">
        <f>IF(T372="","",DSUM('Rozpis zápasů'!$F$1:$O$162,$B375,T371:T372))</f>
        <v/>
      </c>
      <c r="U375" s="10" t="str">
        <f>IF(U372="","",DSUM('Rozpis zápasů'!$F$1:$O$162,$B375,U371:U372))</f>
        <v/>
      </c>
      <c r="V375" s="10" t="str">
        <f>IF(V372="","",DSUM('Rozpis zápasů'!$F$1:$O$162,$B375,V371:V372))</f>
        <v/>
      </c>
      <c r="W375" s="10" t="str">
        <f>IF(W372="","",DSUM('Rozpis zápasů'!$F$1:$O$162,$B375,W371:W372))</f>
        <v/>
      </c>
      <c r="X375" s="10" t="str">
        <f>IF(X372="","",DSUM('Rozpis zápasů'!$F$1:$O$162,$B375,X371:X372))</f>
        <v/>
      </c>
      <c r="Y375" s="10" t="str">
        <f>IF(Y372="","",DSUM('Rozpis zápasů'!$F$1:$O$162,$B375,Y371:Y372))</f>
        <v/>
      </c>
      <c r="Z375" s="11" t="str">
        <f>IF(Z372="","",DSUM('Rozpis zápasů'!$F$1:$O$162,$B375,Z371:Z372))</f>
        <v/>
      </c>
      <c r="AA375" s="13" t="str">
        <f>IF(AA372="","",DSUM('Rozpis zápasů'!$F$1:$O$162,$B375,AA371:AA372))</f>
        <v/>
      </c>
      <c r="AB375" s="10" t="str">
        <f>IF(AB372="","",DSUM('Rozpis zápasů'!$F$1:$O$162,$B375,AB371:AB372))</f>
        <v/>
      </c>
      <c r="AC375" s="10" t="str">
        <f>IF(AC372="","",DSUM('Rozpis zápasů'!$F$1:$O$162,$B375,AC371:AC372))</f>
        <v/>
      </c>
      <c r="AD375" s="10" t="str">
        <f>IF(AD372="","",DSUM('Rozpis zápasů'!$F$1:$O$162,$B375,AD371:AD372))</f>
        <v/>
      </c>
      <c r="AE375" s="10" t="str">
        <f>IF(AE372="","",DSUM('Rozpis zápasů'!$F$1:$O$162,$B375,AE371:AE372))</f>
        <v/>
      </c>
      <c r="AF375" s="10" t="str">
        <f>IF(AF372="","",DSUM('Rozpis zápasů'!$F$1:$O$162,$B375,AF371:AF372))</f>
        <v/>
      </c>
      <c r="AG375" s="10" t="str">
        <f>IF(AG372="","",DSUM('Rozpis zápasů'!$F$1:$O$162,$B375,AG371:AG372))</f>
        <v/>
      </c>
      <c r="AH375" s="11" t="str">
        <f>IF(AH372="","",DSUM('Rozpis zápasů'!$F$1:$O$162,$B375,AH371:AH372))</f>
        <v/>
      </c>
      <c r="AI375" s="13" t="str">
        <f>IF(AI372="","",DSUM('Rozpis zápasů'!$F$1:$O$162,$B375,AI371:AI372))</f>
        <v/>
      </c>
      <c r="AJ375" s="10" t="str">
        <f>IF(AJ372="","",DSUM('Rozpis zápasů'!$F$1:$O$162,$B375,AJ371:AJ372))</f>
        <v/>
      </c>
      <c r="AK375" s="10" t="str">
        <f>IF(AK372="","",DSUM('Rozpis zápasů'!$F$1:$O$162,$B375,AK371:AK372))</f>
        <v/>
      </c>
      <c r="AL375" s="10" t="str">
        <f>IF(AL372="","",DSUM('Rozpis zápasů'!$F$1:$O$162,$B375,AL371:AL372))</f>
        <v/>
      </c>
      <c r="AM375" s="10">
        <f>IF(AM372="","",DSUM('Rozpis zápasů'!$F$1:$O$162,$B375,AM371:AM372))</f>
        <v>0</v>
      </c>
      <c r="AN375" s="10" t="str">
        <f>IF(AN372="","",DSUM('Rozpis zápasů'!$F$1:$O$162,$B375,AN371:AN372))</f>
        <v/>
      </c>
      <c r="AO375" s="10" t="str">
        <f>IF(AO372="","",DSUM('Rozpis zápasů'!$F$1:$O$162,$B375,AO371:AO372))</f>
        <v/>
      </c>
      <c r="AP375" s="11" t="str">
        <f>IF(AP372="","",DSUM('Rozpis zápasů'!$F$1:$O$162,$B375,AP371:AP372))</f>
        <v/>
      </c>
      <c r="AQ375" s="13" t="str">
        <f>IF(AQ372="","",DSUM('Rozpis zápasů'!$F$1:$O$162,$B375,AQ371:AQ372))</f>
        <v/>
      </c>
      <c r="AR375" s="10" t="str">
        <f>IF(AR372="","",DSUM('Rozpis zápasů'!$F$1:$O$162,$B375,AR371:AR372))</f>
        <v/>
      </c>
      <c r="AS375" s="10" t="str">
        <f>IF(AS372="","",DSUM('Rozpis zápasů'!$F$1:$O$162,$B375,AS371:AS372))</f>
        <v/>
      </c>
      <c r="AT375" s="10" t="str">
        <f>IF(AT372="","",DSUM('Rozpis zápasů'!$F$1:$O$162,$B375,AT371:AT372))</f>
        <v/>
      </c>
      <c r="AU375" s="10" t="str">
        <f>IF(AU372="","",DSUM('Rozpis zápasů'!$F$1:$O$162,$B375,AU371:AU372))</f>
        <v/>
      </c>
      <c r="AV375" s="10" t="str">
        <f>IF(AV372="","",DSUM('Rozpis zápasů'!$F$1:$O$162,$B375,AV371:AV372))</f>
        <v/>
      </c>
      <c r="AW375" s="10" t="str">
        <f>IF(AW372="","",DSUM('Rozpis zápasů'!$F$1:$O$162,$B375,AW371:AW372))</f>
        <v/>
      </c>
      <c r="AX375" s="11" t="str">
        <f>IF(AX372="","",DSUM('Rozpis zápasů'!$F$1:$O$162,$B375,AX371:AX372))</f>
        <v/>
      </c>
      <c r="AY375" s="13" t="str">
        <f>IF(AY372="","",DSUM('Rozpis zápasů'!$F$1:$O$162,$B375,AY371:AY372))</f>
        <v/>
      </c>
      <c r="AZ375" s="10" t="str">
        <f>IF(AZ372="","",DSUM('Rozpis zápasů'!$F$1:$O$162,$B375,AZ371:AZ372))</f>
        <v/>
      </c>
      <c r="BA375" s="10" t="str">
        <f>IF(BA372="","",DSUM('Rozpis zápasů'!$F$1:$O$162,$B375,BA371:BA372))</f>
        <v/>
      </c>
      <c r="BB375" s="10" t="str">
        <f>IF(BB372="","",DSUM('Rozpis zápasů'!$F$1:$O$162,$B375,BB371:BB372))</f>
        <v/>
      </c>
      <c r="BC375" s="10" t="str">
        <f>IF(BC372="","",DSUM('Rozpis zápasů'!$F$1:$O$162,$B375,BC371:BC372))</f>
        <v/>
      </c>
      <c r="BD375" s="10" t="str">
        <f>IF(BD372="","",DSUM('Rozpis zápasů'!$F$1:$O$162,$B375,BD371:BD372))</f>
        <v/>
      </c>
      <c r="BE375" s="10" t="str">
        <f>IF(BE372="","",DSUM('Rozpis zápasů'!$F$1:$O$162,$B375,BE371:BE372))</f>
        <v/>
      </c>
      <c r="BF375" s="11" t="str">
        <f>IF(BF372="","",DSUM('Rozpis zápasů'!$F$1:$O$162,$B375,BF371:BF372))</f>
        <v/>
      </c>
      <c r="BG375" s="13" t="str">
        <f>IF(BG372="","",DSUM('Rozpis zápasů'!$F$1:$O$162,$B375,BG371:BG372))</f>
        <v/>
      </c>
      <c r="BH375" s="10" t="str">
        <f>IF(BH372="","",DSUM('Rozpis zápasů'!$F$1:$O$162,$B375,BH371:BH372))</f>
        <v/>
      </c>
      <c r="BI375" s="10" t="str">
        <f>IF(BI372="","",DSUM('Rozpis zápasů'!$F$1:$O$162,$B375,BI371:BI372))</f>
        <v/>
      </c>
      <c r="BJ375" s="10" t="str">
        <f>IF(BJ372="","",DSUM('Rozpis zápasů'!$F$1:$O$162,$B375,BJ371:BJ372))</f>
        <v/>
      </c>
      <c r="BK375" s="10" t="str">
        <f>IF(BK372="","",DSUM('Rozpis zápasů'!$F$1:$O$162,$B375,BK371:BK372))</f>
        <v/>
      </c>
      <c r="BL375" s="10" t="str">
        <f>IF(BL372="","",DSUM('Rozpis zápasů'!$F$1:$O$162,$B375,BL371:BL372))</f>
        <v/>
      </c>
      <c r="BM375" s="10" t="str">
        <f>IF(BM372="","",DSUM('Rozpis zápasů'!$F$1:$O$162,$B375,BM371:BM372))</f>
        <v/>
      </c>
      <c r="BN375" s="11" t="str">
        <f>IF(BN372="","",DSUM('Rozpis zápasů'!$F$1:$O$162,$B375,BN371:BN372))</f>
        <v/>
      </c>
    </row>
    <row r="376" spans="1:66" x14ac:dyDescent="0.25">
      <c r="A376" s="2096"/>
      <c r="B376" s="2097"/>
      <c r="C376" s="271" t="s">
        <v>19</v>
      </c>
      <c r="D376" s="272" t="s">
        <v>19</v>
      </c>
      <c r="E376" s="272" t="s">
        <v>19</v>
      </c>
      <c r="F376" s="272" t="s">
        <v>19</v>
      </c>
      <c r="G376" s="272" t="s">
        <v>19</v>
      </c>
      <c r="H376" s="272" t="s">
        <v>19</v>
      </c>
      <c r="I376" s="272" t="s">
        <v>19</v>
      </c>
      <c r="J376" s="273" t="s">
        <v>19</v>
      </c>
      <c r="K376" s="271" t="s">
        <v>19</v>
      </c>
      <c r="L376" s="272" t="s">
        <v>19</v>
      </c>
      <c r="M376" s="272" t="s">
        <v>19</v>
      </c>
      <c r="N376" s="272" t="s">
        <v>19</v>
      </c>
      <c r="O376" s="272" t="s">
        <v>19</v>
      </c>
      <c r="P376" s="272" t="s">
        <v>19</v>
      </c>
      <c r="Q376" s="272" t="s">
        <v>19</v>
      </c>
      <c r="R376" s="273" t="s">
        <v>19</v>
      </c>
      <c r="S376" s="271" t="s">
        <v>19</v>
      </c>
      <c r="T376" s="272" t="s">
        <v>19</v>
      </c>
      <c r="U376" s="272" t="s">
        <v>19</v>
      </c>
      <c r="V376" s="272" t="s">
        <v>19</v>
      </c>
      <c r="W376" s="272" t="s">
        <v>19</v>
      </c>
      <c r="X376" s="272" t="s">
        <v>19</v>
      </c>
      <c r="Y376" s="272" t="s">
        <v>19</v>
      </c>
      <c r="Z376" s="273" t="s">
        <v>19</v>
      </c>
      <c r="AA376" s="271" t="s">
        <v>19</v>
      </c>
      <c r="AB376" s="272" t="s">
        <v>19</v>
      </c>
      <c r="AC376" s="272" t="s">
        <v>19</v>
      </c>
      <c r="AD376" s="272" t="s">
        <v>19</v>
      </c>
      <c r="AE376" s="272" t="s">
        <v>19</v>
      </c>
      <c r="AF376" s="272" t="s">
        <v>19</v>
      </c>
      <c r="AG376" s="272" t="s">
        <v>19</v>
      </c>
      <c r="AH376" s="273" t="s">
        <v>19</v>
      </c>
      <c r="AI376" s="271" t="s">
        <v>19</v>
      </c>
      <c r="AJ376" s="272" t="s">
        <v>19</v>
      </c>
      <c r="AK376" s="272" t="s">
        <v>19</v>
      </c>
      <c r="AL376" s="272" t="s">
        <v>19</v>
      </c>
      <c r="AM376" s="272" t="s">
        <v>19</v>
      </c>
      <c r="AN376" s="272" t="s">
        <v>19</v>
      </c>
      <c r="AO376" s="272" t="s">
        <v>19</v>
      </c>
      <c r="AP376" s="273" t="s">
        <v>19</v>
      </c>
      <c r="AQ376" s="271" t="s">
        <v>19</v>
      </c>
      <c r="AR376" s="272" t="s">
        <v>19</v>
      </c>
      <c r="AS376" s="272" t="s">
        <v>19</v>
      </c>
      <c r="AT376" s="272" t="s">
        <v>19</v>
      </c>
      <c r="AU376" s="272" t="s">
        <v>19</v>
      </c>
      <c r="AV376" s="272" t="s">
        <v>19</v>
      </c>
      <c r="AW376" s="272" t="s">
        <v>19</v>
      </c>
      <c r="AX376" s="273" t="s">
        <v>19</v>
      </c>
      <c r="AY376" s="271" t="s">
        <v>19</v>
      </c>
      <c r="AZ376" s="272" t="s">
        <v>19</v>
      </c>
      <c r="BA376" s="272" t="s">
        <v>19</v>
      </c>
      <c r="BB376" s="272" t="s">
        <v>19</v>
      </c>
      <c r="BC376" s="272" t="s">
        <v>19</v>
      </c>
      <c r="BD376" s="272" t="s">
        <v>19</v>
      </c>
      <c r="BE376" s="272" t="s">
        <v>19</v>
      </c>
      <c r="BF376" s="273" t="s">
        <v>19</v>
      </c>
      <c r="BG376" s="271" t="s">
        <v>19</v>
      </c>
      <c r="BH376" s="272" t="s">
        <v>19</v>
      </c>
      <c r="BI376" s="272" t="s">
        <v>19</v>
      </c>
      <c r="BJ376" s="272" t="s">
        <v>19</v>
      </c>
      <c r="BK376" s="272" t="s">
        <v>19</v>
      </c>
      <c r="BL376" s="272" t="s">
        <v>19</v>
      </c>
      <c r="BM376" s="272" t="s">
        <v>19</v>
      </c>
      <c r="BN376" s="273" t="s">
        <v>19</v>
      </c>
    </row>
    <row r="377" spans="1:66" x14ac:dyDescent="0.25">
      <c r="A377" s="2098"/>
      <c r="B377" s="2099"/>
      <c r="C377" s="978">
        <f>C372</f>
        <v>101</v>
      </c>
      <c r="D377" s="979" t="str">
        <f t="shared" ref="D377:BN377" si="1251">D372</f>
        <v/>
      </c>
      <c r="E377" s="979" t="str">
        <f t="shared" si="1251"/>
        <v/>
      </c>
      <c r="F377" s="979" t="str">
        <f t="shared" si="1251"/>
        <v/>
      </c>
      <c r="G377" s="979" t="str">
        <f t="shared" si="1251"/>
        <v/>
      </c>
      <c r="H377" s="979" t="str">
        <f t="shared" si="1251"/>
        <v/>
      </c>
      <c r="I377" s="979" t="str">
        <f t="shared" si="1251"/>
        <v/>
      </c>
      <c r="J377" s="980" t="str">
        <f t="shared" si="1251"/>
        <v/>
      </c>
      <c r="K377" s="978" t="str">
        <f t="shared" si="1251"/>
        <v/>
      </c>
      <c r="L377" s="979">
        <f t="shared" si="1251"/>
        <v>102</v>
      </c>
      <c r="M377" s="979">
        <f t="shared" si="1251"/>
        <v>103</v>
      </c>
      <c r="N377" s="979">
        <f t="shared" si="1251"/>
        <v>104</v>
      </c>
      <c r="O377" s="979" t="str">
        <f t="shared" si="1251"/>
        <v/>
      </c>
      <c r="P377" s="979" t="str">
        <f t="shared" si="1251"/>
        <v/>
      </c>
      <c r="Q377" s="979" t="str">
        <f t="shared" si="1251"/>
        <v/>
      </c>
      <c r="R377" s="980" t="str">
        <f t="shared" si="1251"/>
        <v/>
      </c>
      <c r="S377" s="978" t="str">
        <f t="shared" si="1251"/>
        <v/>
      </c>
      <c r="T377" s="979" t="str">
        <f t="shared" si="1251"/>
        <v/>
      </c>
      <c r="U377" s="979" t="str">
        <f t="shared" si="1251"/>
        <v/>
      </c>
      <c r="V377" s="979" t="str">
        <f t="shared" si="1251"/>
        <v/>
      </c>
      <c r="W377" s="979" t="str">
        <f t="shared" si="1251"/>
        <v/>
      </c>
      <c r="X377" s="979" t="str">
        <f t="shared" si="1251"/>
        <v/>
      </c>
      <c r="Y377" s="979" t="str">
        <f t="shared" si="1251"/>
        <v/>
      </c>
      <c r="Z377" s="980" t="str">
        <f t="shared" si="1251"/>
        <v/>
      </c>
      <c r="AA377" s="978" t="str">
        <f t="shared" si="1251"/>
        <v/>
      </c>
      <c r="AB377" s="979" t="str">
        <f t="shared" si="1251"/>
        <v/>
      </c>
      <c r="AC377" s="979" t="str">
        <f t="shared" si="1251"/>
        <v/>
      </c>
      <c r="AD377" s="979" t="str">
        <f t="shared" si="1251"/>
        <v/>
      </c>
      <c r="AE377" s="979" t="str">
        <f t="shared" si="1251"/>
        <v/>
      </c>
      <c r="AF377" s="979" t="str">
        <f t="shared" si="1251"/>
        <v/>
      </c>
      <c r="AG377" s="979" t="str">
        <f t="shared" si="1251"/>
        <v/>
      </c>
      <c r="AH377" s="980" t="str">
        <f t="shared" si="1251"/>
        <v/>
      </c>
      <c r="AI377" s="978" t="str">
        <f t="shared" si="1251"/>
        <v/>
      </c>
      <c r="AJ377" s="979" t="str">
        <f t="shared" si="1251"/>
        <v/>
      </c>
      <c r="AK377" s="979" t="str">
        <f t="shared" si="1251"/>
        <v/>
      </c>
      <c r="AL377" s="979" t="str">
        <f t="shared" si="1251"/>
        <v/>
      </c>
      <c r="AM377" s="979">
        <f t="shared" si="1251"/>
        <v>105</v>
      </c>
      <c r="AN377" s="979" t="str">
        <f t="shared" si="1251"/>
        <v/>
      </c>
      <c r="AO377" s="979" t="str">
        <f t="shared" si="1251"/>
        <v/>
      </c>
      <c r="AP377" s="980" t="str">
        <f t="shared" si="1251"/>
        <v/>
      </c>
      <c r="AQ377" s="978" t="str">
        <f t="shared" si="1251"/>
        <v/>
      </c>
      <c r="AR377" s="979" t="str">
        <f t="shared" si="1251"/>
        <v/>
      </c>
      <c r="AS377" s="979" t="str">
        <f t="shared" si="1251"/>
        <v/>
      </c>
      <c r="AT377" s="979" t="str">
        <f t="shared" si="1251"/>
        <v/>
      </c>
      <c r="AU377" s="979" t="str">
        <f t="shared" si="1251"/>
        <v/>
      </c>
      <c r="AV377" s="979" t="str">
        <f t="shared" si="1251"/>
        <v/>
      </c>
      <c r="AW377" s="979" t="str">
        <f t="shared" si="1251"/>
        <v/>
      </c>
      <c r="AX377" s="980" t="str">
        <f t="shared" si="1251"/>
        <v/>
      </c>
      <c r="AY377" s="978" t="str">
        <f t="shared" si="1251"/>
        <v/>
      </c>
      <c r="AZ377" s="979" t="str">
        <f t="shared" si="1251"/>
        <v/>
      </c>
      <c r="BA377" s="979" t="str">
        <f t="shared" si="1251"/>
        <v/>
      </c>
      <c r="BB377" s="979" t="str">
        <f t="shared" si="1251"/>
        <v/>
      </c>
      <c r="BC377" s="979" t="str">
        <f t="shared" si="1251"/>
        <v/>
      </c>
      <c r="BD377" s="979" t="str">
        <f t="shared" si="1251"/>
        <v/>
      </c>
      <c r="BE377" s="979" t="str">
        <f t="shared" si="1251"/>
        <v/>
      </c>
      <c r="BF377" s="980" t="str">
        <f t="shared" si="1251"/>
        <v/>
      </c>
      <c r="BG377" s="978" t="str">
        <f t="shared" si="1251"/>
        <v/>
      </c>
      <c r="BH377" s="979" t="str">
        <f t="shared" si="1251"/>
        <v/>
      </c>
      <c r="BI377" s="979" t="str">
        <f t="shared" si="1251"/>
        <v/>
      </c>
      <c r="BJ377" s="979" t="str">
        <f t="shared" si="1251"/>
        <v/>
      </c>
      <c r="BK377" s="979" t="str">
        <f t="shared" si="1251"/>
        <v/>
      </c>
      <c r="BL377" s="979" t="str">
        <f t="shared" si="1251"/>
        <v/>
      </c>
      <c r="BM377" s="979" t="str">
        <f t="shared" si="1251"/>
        <v/>
      </c>
      <c r="BN377" s="980" t="str">
        <f t="shared" si="1251"/>
        <v/>
      </c>
    </row>
    <row r="378" spans="1:66" ht="15.75" x14ac:dyDescent="0.25">
      <c r="A378" s="275" t="s">
        <v>27</v>
      </c>
      <c r="B378" s="279" t="s">
        <v>59</v>
      </c>
      <c r="C378" s="27">
        <f>IF(C377="","",DSUM('Rozpis zápasů'!$F$1:$O$162,$B378,C376:C377))</f>
        <v>0</v>
      </c>
      <c r="D378" s="6" t="str">
        <f>IF(D377="","",DSUM('Rozpis zápasů'!$F$1:$O$162,$B378,D376:D377))</f>
        <v/>
      </c>
      <c r="E378" s="6" t="str">
        <f>IF(E377="","",DSUM('Rozpis zápasů'!$F$1:$O$162,$B378,E376:E377))</f>
        <v/>
      </c>
      <c r="F378" s="6" t="str">
        <f>IF(F377="","",DSUM('Rozpis zápasů'!$F$1:$O$162,$B378,F376:F377))</f>
        <v/>
      </c>
      <c r="G378" s="6" t="str">
        <f>IF(G377="","",DSUM('Rozpis zápasů'!$F$1:$O$162,$B378,G376:G377))</f>
        <v/>
      </c>
      <c r="H378" s="6" t="str">
        <f>IF(H377="","",DSUM('Rozpis zápasů'!$F$1:$O$162,$B378,H376:H377))</f>
        <v/>
      </c>
      <c r="I378" s="6" t="str">
        <f>IF(I377="","",DSUM('Rozpis zápasů'!$F$1:$O$162,$B378,I376:I377))</f>
        <v/>
      </c>
      <c r="J378" s="9" t="str">
        <f>IF(J377="","",DSUM('Rozpis zápasů'!$F$1:$O$162,$B378,J376:J377))</f>
        <v/>
      </c>
      <c r="K378" s="27" t="str">
        <f>IF(K377="","",DSUM('Rozpis zápasů'!$F$1:$O$162,$B378,K376:K377))</f>
        <v/>
      </c>
      <c r="L378" s="6">
        <f>IF(L377="","",DSUM('Rozpis zápasů'!$F$1:$O$162,$B378,L376:L377))</f>
        <v>1</v>
      </c>
      <c r="M378" s="6">
        <f>IF(M377="","",DSUM('Rozpis zápasů'!$F$1:$O$162,$B378,M376:M377))</f>
        <v>0</v>
      </c>
      <c r="N378" s="6">
        <f>IF(N377="","",DSUM('Rozpis zápasů'!$F$1:$O$162,$B378,N376:N377))</f>
        <v>1</v>
      </c>
      <c r="O378" s="6" t="str">
        <f>IF(O377="","",DSUM('Rozpis zápasů'!$F$1:$O$162,$B378,O376:O377))</f>
        <v/>
      </c>
      <c r="P378" s="6" t="str">
        <f>IF(P377="","",DSUM('Rozpis zápasů'!$F$1:$O$162,$B378,P376:P377))</f>
        <v/>
      </c>
      <c r="Q378" s="6" t="str">
        <f>IF(Q377="","",DSUM('Rozpis zápasů'!$F$1:$O$162,$B378,Q376:Q377))</f>
        <v/>
      </c>
      <c r="R378" s="9" t="str">
        <f>IF(R377="","",DSUM('Rozpis zápasů'!$F$1:$O$162,$B378,R376:R377))</f>
        <v/>
      </c>
      <c r="S378" s="27" t="str">
        <f>IF(S377="","",DSUM('Rozpis zápasů'!$F$1:$O$162,$B378,S376:S377))</f>
        <v/>
      </c>
      <c r="T378" s="6" t="str">
        <f>IF(T377="","",DSUM('Rozpis zápasů'!$F$1:$O$162,$B378,T376:T377))</f>
        <v/>
      </c>
      <c r="U378" s="6" t="str">
        <f>IF(U377="","",DSUM('Rozpis zápasů'!$F$1:$O$162,$B378,U376:U377))</f>
        <v/>
      </c>
      <c r="V378" s="6" t="str">
        <f>IF(V377="","",DSUM('Rozpis zápasů'!$F$1:$O$162,$B378,V376:V377))</f>
        <v/>
      </c>
      <c r="W378" s="6" t="str">
        <f>IF(W377="","",DSUM('Rozpis zápasů'!$F$1:$O$162,$B378,W376:W377))</f>
        <v/>
      </c>
      <c r="X378" s="6" t="str">
        <f>IF(X377="","",DSUM('Rozpis zápasů'!$F$1:$O$162,$B378,X376:X377))</f>
        <v/>
      </c>
      <c r="Y378" s="6" t="str">
        <f>IF(Y377="","",DSUM('Rozpis zápasů'!$F$1:$O$162,$B378,Y376:Y377))</f>
        <v/>
      </c>
      <c r="Z378" s="9" t="str">
        <f>IF(Z377="","",DSUM('Rozpis zápasů'!$F$1:$O$162,$B378,Z376:Z377))</f>
        <v/>
      </c>
      <c r="AA378" s="27" t="str">
        <f>IF(AA377="","",DSUM('Rozpis zápasů'!$F$1:$O$162,$B378,AA376:AA377))</f>
        <v/>
      </c>
      <c r="AB378" s="6" t="str">
        <f>IF(AB377="","",DSUM('Rozpis zápasů'!$F$1:$O$162,$B378,AB376:AB377))</f>
        <v/>
      </c>
      <c r="AC378" s="6" t="str">
        <f>IF(AC377="","",DSUM('Rozpis zápasů'!$F$1:$O$162,$B378,AC376:AC377))</f>
        <v/>
      </c>
      <c r="AD378" s="6" t="str">
        <f>IF(AD377="","",DSUM('Rozpis zápasů'!$F$1:$O$162,$B378,AD376:AD377))</f>
        <v/>
      </c>
      <c r="AE378" s="6" t="str">
        <f>IF(AE377="","",DSUM('Rozpis zápasů'!$F$1:$O$162,$B378,AE376:AE377))</f>
        <v/>
      </c>
      <c r="AF378" s="6" t="str">
        <f>IF(AF377="","",DSUM('Rozpis zápasů'!$F$1:$O$162,$B378,AF376:AF377))</f>
        <v/>
      </c>
      <c r="AG378" s="6" t="str">
        <f>IF(AG377="","",DSUM('Rozpis zápasů'!$F$1:$O$162,$B378,AG376:AG377))</f>
        <v/>
      </c>
      <c r="AH378" s="9" t="str">
        <f>IF(AH377="","",DSUM('Rozpis zápasů'!$F$1:$O$162,$B378,AH376:AH377))</f>
        <v/>
      </c>
      <c r="AI378" s="27" t="str">
        <f>IF(AI377="","",DSUM('Rozpis zápasů'!$F$1:$O$162,$B378,AI376:AI377))</f>
        <v/>
      </c>
      <c r="AJ378" s="6" t="str">
        <f>IF(AJ377="","",DSUM('Rozpis zápasů'!$F$1:$O$162,$B378,AJ376:AJ377))</f>
        <v/>
      </c>
      <c r="AK378" s="6" t="str">
        <f>IF(AK377="","",DSUM('Rozpis zápasů'!$F$1:$O$162,$B378,AK376:AK377))</f>
        <v/>
      </c>
      <c r="AL378" s="6" t="str">
        <f>IF(AL377="","",DSUM('Rozpis zápasů'!$F$1:$O$162,$B378,AL376:AL377))</f>
        <v/>
      </c>
      <c r="AM378" s="6">
        <f>IF(AM377="","",DSUM('Rozpis zápasů'!$F$1:$O$162,$B378,AM376:AM377))</f>
        <v>0</v>
      </c>
      <c r="AN378" s="6" t="str">
        <f>IF(AN377="","",DSUM('Rozpis zápasů'!$F$1:$O$162,$B378,AN376:AN377))</f>
        <v/>
      </c>
      <c r="AO378" s="6" t="str">
        <f>IF(AO377="","",DSUM('Rozpis zápasů'!$F$1:$O$162,$B378,AO376:AO377))</f>
        <v/>
      </c>
      <c r="AP378" s="9" t="str">
        <f>IF(AP377="","",DSUM('Rozpis zápasů'!$F$1:$O$162,$B378,AP376:AP377))</f>
        <v/>
      </c>
      <c r="AQ378" s="27" t="str">
        <f>IF(AQ377="","",DSUM('Rozpis zápasů'!$F$1:$O$162,$B378,AQ376:AQ377))</f>
        <v/>
      </c>
      <c r="AR378" s="6" t="str">
        <f>IF(AR377="","",DSUM('Rozpis zápasů'!$F$1:$O$162,$B378,AR376:AR377))</f>
        <v/>
      </c>
      <c r="AS378" s="6" t="str">
        <f>IF(AS377="","",DSUM('Rozpis zápasů'!$F$1:$O$162,$B378,AS376:AS377))</f>
        <v/>
      </c>
      <c r="AT378" s="6" t="str">
        <f>IF(AT377="","",DSUM('Rozpis zápasů'!$F$1:$O$162,$B378,AT376:AT377))</f>
        <v/>
      </c>
      <c r="AU378" s="6" t="str">
        <f>IF(AU377="","",DSUM('Rozpis zápasů'!$F$1:$O$162,$B378,AU376:AU377))</f>
        <v/>
      </c>
      <c r="AV378" s="6" t="str">
        <f>IF(AV377="","",DSUM('Rozpis zápasů'!$F$1:$O$162,$B378,AV376:AV377))</f>
        <v/>
      </c>
      <c r="AW378" s="6" t="str">
        <f>IF(AW377="","",DSUM('Rozpis zápasů'!$F$1:$O$162,$B378,AW376:AW377))</f>
        <v/>
      </c>
      <c r="AX378" s="9" t="str">
        <f>IF(AX377="","",DSUM('Rozpis zápasů'!$F$1:$O$162,$B378,AX376:AX377))</f>
        <v/>
      </c>
      <c r="AY378" s="27" t="str">
        <f>IF(AY377="","",DSUM('Rozpis zápasů'!$F$1:$O$162,$B378,AY376:AY377))</f>
        <v/>
      </c>
      <c r="AZ378" s="6" t="str">
        <f>IF(AZ377="","",DSUM('Rozpis zápasů'!$F$1:$O$162,$B378,AZ376:AZ377))</f>
        <v/>
      </c>
      <c r="BA378" s="6" t="str">
        <f>IF(BA377="","",DSUM('Rozpis zápasů'!$F$1:$O$162,$B378,BA376:BA377))</f>
        <v/>
      </c>
      <c r="BB378" s="6" t="str">
        <f>IF(BB377="","",DSUM('Rozpis zápasů'!$F$1:$O$162,$B378,BB376:BB377))</f>
        <v/>
      </c>
      <c r="BC378" s="6" t="str">
        <f>IF(BC377="","",DSUM('Rozpis zápasů'!$F$1:$O$162,$B378,BC376:BC377))</f>
        <v/>
      </c>
      <c r="BD378" s="6" t="str">
        <f>IF(BD377="","",DSUM('Rozpis zápasů'!$F$1:$O$162,$B378,BD376:BD377))</f>
        <v/>
      </c>
      <c r="BE378" s="6" t="str">
        <f>IF(BE377="","",DSUM('Rozpis zápasů'!$F$1:$O$162,$B378,BE376:BE377))</f>
        <v/>
      </c>
      <c r="BF378" s="9" t="str">
        <f>IF(BF377="","",DSUM('Rozpis zápasů'!$F$1:$O$162,$B378,BF376:BF377))</f>
        <v/>
      </c>
      <c r="BG378" s="27" t="str">
        <f>IF(BG377="","",DSUM('Rozpis zápasů'!$F$1:$O$162,$B378,BG376:BG377))</f>
        <v/>
      </c>
      <c r="BH378" s="6" t="str">
        <f>IF(BH377="","",DSUM('Rozpis zápasů'!$F$1:$O$162,$B378,BH376:BH377))</f>
        <v/>
      </c>
      <c r="BI378" s="6" t="str">
        <f>IF(BI377="","",DSUM('Rozpis zápasů'!$F$1:$O$162,$B378,BI376:BI377))</f>
        <v/>
      </c>
      <c r="BJ378" s="6" t="str">
        <f>IF(BJ377="","",DSUM('Rozpis zápasů'!$F$1:$O$162,$B378,BJ376:BJ377))</f>
        <v/>
      </c>
      <c r="BK378" s="6" t="str">
        <f>IF(BK377="","",DSUM('Rozpis zápasů'!$F$1:$O$162,$B378,BK376:BK377))</f>
        <v/>
      </c>
      <c r="BL378" s="6" t="str">
        <f>IF(BL377="","",DSUM('Rozpis zápasů'!$F$1:$O$162,$B378,BL376:BL377))</f>
        <v/>
      </c>
      <c r="BM378" s="6" t="str">
        <f>IF(BM377="","",DSUM('Rozpis zápasů'!$F$1:$O$162,$B378,BM376:BM377))</f>
        <v/>
      </c>
      <c r="BN378" s="9" t="str">
        <f>IF(BN377="","",DSUM('Rozpis zápasů'!$F$1:$O$162,$B378,BN376:BN377))</f>
        <v/>
      </c>
    </row>
    <row r="379" spans="1:66" ht="15.75" x14ac:dyDescent="0.25">
      <c r="A379" s="275" t="s">
        <v>29</v>
      </c>
      <c r="B379" s="279" t="s">
        <v>21</v>
      </c>
      <c r="C379" s="27">
        <f>IF(C377="","",DSUM('Rozpis zápasů'!$F$1:$O$162,$B379,C376:C377))</f>
        <v>0</v>
      </c>
      <c r="D379" s="6" t="str">
        <f>IF(D377="","",DSUM('Rozpis zápasů'!$F$1:$O$162,$B379,D376:D377))</f>
        <v/>
      </c>
      <c r="E379" s="6" t="str">
        <f>IF(E377="","",DSUM('Rozpis zápasů'!$F$1:$O$162,$B379,E376:E377))</f>
        <v/>
      </c>
      <c r="F379" s="6" t="str">
        <f>IF(F377="","",DSUM('Rozpis zápasů'!$F$1:$O$162,$B379,F376:F377))</f>
        <v/>
      </c>
      <c r="G379" s="6" t="str">
        <f>IF(G377="","",DSUM('Rozpis zápasů'!$F$1:$O$162,$B379,G376:G377))</f>
        <v/>
      </c>
      <c r="H379" s="6" t="str">
        <f>IF(H377="","",DSUM('Rozpis zápasů'!$F$1:$O$162,$B379,H376:H377))</f>
        <v/>
      </c>
      <c r="I379" s="6" t="str">
        <f>IF(I377="","",DSUM('Rozpis zápasů'!$F$1:$O$162,$B379,I376:I377))</f>
        <v/>
      </c>
      <c r="J379" s="9" t="str">
        <f>IF(J377="","",DSUM('Rozpis zápasů'!$F$1:$O$162,$B379,J376:J377))</f>
        <v/>
      </c>
      <c r="K379" s="27" t="str">
        <f>IF(K377="","",DSUM('Rozpis zápasů'!$F$1:$O$162,$B379,K376:K377))</f>
        <v/>
      </c>
      <c r="L379" s="6">
        <f>IF(L377="","",DSUM('Rozpis zápasů'!$F$1:$O$162,$B379,L376:L377))</f>
        <v>2</v>
      </c>
      <c r="M379" s="6">
        <f>IF(M377="","",DSUM('Rozpis zápasů'!$F$1:$O$162,$B379,M376:M377))</f>
        <v>1</v>
      </c>
      <c r="N379" s="6">
        <f>IF(N377="","",DSUM('Rozpis zápasů'!$F$1:$O$162,$B379,N376:N377))</f>
        <v>2</v>
      </c>
      <c r="O379" s="6" t="str">
        <f>IF(O377="","",DSUM('Rozpis zápasů'!$F$1:$O$162,$B379,O376:O377))</f>
        <v/>
      </c>
      <c r="P379" s="6" t="str">
        <f>IF(P377="","",DSUM('Rozpis zápasů'!$F$1:$O$162,$B379,P376:P377))</f>
        <v/>
      </c>
      <c r="Q379" s="6" t="str">
        <f>IF(Q377="","",DSUM('Rozpis zápasů'!$F$1:$O$162,$B379,Q376:Q377))</f>
        <v/>
      </c>
      <c r="R379" s="9" t="str">
        <f>IF(R377="","",DSUM('Rozpis zápasů'!$F$1:$O$162,$B379,R376:R377))</f>
        <v/>
      </c>
      <c r="S379" s="27" t="str">
        <f>IF(S377="","",DSUM('Rozpis zápasů'!$F$1:$O$162,$B379,S376:S377))</f>
        <v/>
      </c>
      <c r="T379" s="6" t="str">
        <f>IF(T377="","",DSUM('Rozpis zápasů'!$F$1:$O$162,$B379,T376:T377))</f>
        <v/>
      </c>
      <c r="U379" s="6" t="str">
        <f>IF(U377="","",DSUM('Rozpis zápasů'!$F$1:$O$162,$B379,U376:U377))</f>
        <v/>
      </c>
      <c r="V379" s="6" t="str">
        <f>IF(V377="","",DSUM('Rozpis zápasů'!$F$1:$O$162,$B379,V376:V377))</f>
        <v/>
      </c>
      <c r="W379" s="6" t="str">
        <f>IF(W377="","",DSUM('Rozpis zápasů'!$F$1:$O$162,$B379,W376:W377))</f>
        <v/>
      </c>
      <c r="X379" s="6" t="str">
        <f>IF(X377="","",DSUM('Rozpis zápasů'!$F$1:$O$162,$B379,X376:X377))</f>
        <v/>
      </c>
      <c r="Y379" s="6" t="str">
        <f>IF(Y377="","",DSUM('Rozpis zápasů'!$F$1:$O$162,$B379,Y376:Y377))</f>
        <v/>
      </c>
      <c r="Z379" s="9" t="str">
        <f>IF(Z377="","",DSUM('Rozpis zápasů'!$F$1:$O$162,$B379,Z376:Z377))</f>
        <v/>
      </c>
      <c r="AA379" s="27" t="str">
        <f>IF(AA377="","",DSUM('Rozpis zápasů'!$F$1:$O$162,$B379,AA376:AA377))</f>
        <v/>
      </c>
      <c r="AB379" s="6" t="str">
        <f>IF(AB377="","",DSUM('Rozpis zápasů'!$F$1:$O$162,$B379,AB376:AB377))</f>
        <v/>
      </c>
      <c r="AC379" s="6" t="str">
        <f>IF(AC377="","",DSUM('Rozpis zápasů'!$F$1:$O$162,$B379,AC376:AC377))</f>
        <v/>
      </c>
      <c r="AD379" s="6" t="str">
        <f>IF(AD377="","",DSUM('Rozpis zápasů'!$F$1:$O$162,$B379,AD376:AD377))</f>
        <v/>
      </c>
      <c r="AE379" s="6" t="str">
        <f>IF(AE377="","",DSUM('Rozpis zápasů'!$F$1:$O$162,$B379,AE376:AE377))</f>
        <v/>
      </c>
      <c r="AF379" s="6" t="str">
        <f>IF(AF377="","",DSUM('Rozpis zápasů'!$F$1:$O$162,$B379,AF376:AF377))</f>
        <v/>
      </c>
      <c r="AG379" s="6" t="str">
        <f>IF(AG377="","",DSUM('Rozpis zápasů'!$F$1:$O$162,$B379,AG376:AG377))</f>
        <v/>
      </c>
      <c r="AH379" s="9" t="str">
        <f>IF(AH377="","",DSUM('Rozpis zápasů'!$F$1:$O$162,$B379,AH376:AH377))</f>
        <v/>
      </c>
      <c r="AI379" s="27" t="str">
        <f>IF(AI377="","",DSUM('Rozpis zápasů'!$F$1:$O$162,$B379,AI376:AI377))</f>
        <v/>
      </c>
      <c r="AJ379" s="6" t="str">
        <f>IF(AJ377="","",DSUM('Rozpis zápasů'!$F$1:$O$162,$B379,AJ376:AJ377))</f>
        <v/>
      </c>
      <c r="AK379" s="6" t="str">
        <f>IF(AK377="","",DSUM('Rozpis zápasů'!$F$1:$O$162,$B379,AK376:AK377))</f>
        <v/>
      </c>
      <c r="AL379" s="6" t="str">
        <f>IF(AL377="","",DSUM('Rozpis zápasů'!$F$1:$O$162,$B379,AL376:AL377))</f>
        <v/>
      </c>
      <c r="AM379" s="6">
        <f>IF(AM377="","",DSUM('Rozpis zápasů'!$F$1:$O$162,$B379,AM376:AM377))</f>
        <v>0</v>
      </c>
      <c r="AN379" s="6" t="str">
        <f>IF(AN377="","",DSUM('Rozpis zápasů'!$F$1:$O$162,$B379,AN376:AN377))</f>
        <v/>
      </c>
      <c r="AO379" s="6" t="str">
        <f>IF(AO377="","",DSUM('Rozpis zápasů'!$F$1:$O$162,$B379,AO376:AO377))</f>
        <v/>
      </c>
      <c r="AP379" s="9" t="str">
        <f>IF(AP377="","",DSUM('Rozpis zápasů'!$F$1:$O$162,$B379,AP376:AP377))</f>
        <v/>
      </c>
      <c r="AQ379" s="27" t="str">
        <f>IF(AQ377="","",DSUM('Rozpis zápasů'!$F$1:$O$162,$B379,AQ376:AQ377))</f>
        <v/>
      </c>
      <c r="AR379" s="6" t="str">
        <f>IF(AR377="","",DSUM('Rozpis zápasů'!$F$1:$O$162,$B379,AR376:AR377))</f>
        <v/>
      </c>
      <c r="AS379" s="6" t="str">
        <f>IF(AS377="","",DSUM('Rozpis zápasů'!$F$1:$O$162,$B379,AS376:AS377))</f>
        <v/>
      </c>
      <c r="AT379" s="6" t="str">
        <f>IF(AT377="","",DSUM('Rozpis zápasů'!$F$1:$O$162,$B379,AT376:AT377))</f>
        <v/>
      </c>
      <c r="AU379" s="6" t="str">
        <f>IF(AU377="","",DSUM('Rozpis zápasů'!$F$1:$O$162,$B379,AU376:AU377))</f>
        <v/>
      </c>
      <c r="AV379" s="6" t="str">
        <f>IF(AV377="","",DSUM('Rozpis zápasů'!$F$1:$O$162,$B379,AV376:AV377))</f>
        <v/>
      </c>
      <c r="AW379" s="6" t="str">
        <f>IF(AW377="","",DSUM('Rozpis zápasů'!$F$1:$O$162,$B379,AW376:AW377))</f>
        <v/>
      </c>
      <c r="AX379" s="9" t="str">
        <f>IF(AX377="","",DSUM('Rozpis zápasů'!$F$1:$O$162,$B379,AX376:AX377))</f>
        <v/>
      </c>
      <c r="AY379" s="27" t="str">
        <f>IF(AY377="","",DSUM('Rozpis zápasů'!$F$1:$O$162,$B379,AY376:AY377))</f>
        <v/>
      </c>
      <c r="AZ379" s="6" t="str">
        <f>IF(AZ377="","",DSUM('Rozpis zápasů'!$F$1:$O$162,$B379,AZ376:AZ377))</f>
        <v/>
      </c>
      <c r="BA379" s="6" t="str">
        <f>IF(BA377="","",DSUM('Rozpis zápasů'!$F$1:$O$162,$B379,BA376:BA377))</f>
        <v/>
      </c>
      <c r="BB379" s="6" t="str">
        <f>IF(BB377="","",DSUM('Rozpis zápasů'!$F$1:$O$162,$B379,BB376:BB377))</f>
        <v/>
      </c>
      <c r="BC379" s="6" t="str">
        <f>IF(BC377="","",DSUM('Rozpis zápasů'!$F$1:$O$162,$B379,BC376:BC377))</f>
        <v/>
      </c>
      <c r="BD379" s="6" t="str">
        <f>IF(BD377="","",DSUM('Rozpis zápasů'!$F$1:$O$162,$B379,BD376:BD377))</f>
        <v/>
      </c>
      <c r="BE379" s="6" t="str">
        <f>IF(BE377="","",DSUM('Rozpis zápasů'!$F$1:$O$162,$B379,BE376:BE377))</f>
        <v/>
      </c>
      <c r="BF379" s="9" t="str">
        <f>IF(BF377="","",DSUM('Rozpis zápasů'!$F$1:$O$162,$B379,BF376:BF377))</f>
        <v/>
      </c>
      <c r="BG379" s="27" t="str">
        <f>IF(BG377="","",DSUM('Rozpis zápasů'!$F$1:$O$162,$B379,BG376:BG377))</f>
        <v/>
      </c>
      <c r="BH379" s="6" t="str">
        <f>IF(BH377="","",DSUM('Rozpis zápasů'!$F$1:$O$162,$B379,BH376:BH377))</f>
        <v/>
      </c>
      <c r="BI379" s="6" t="str">
        <f>IF(BI377="","",DSUM('Rozpis zápasů'!$F$1:$O$162,$B379,BI376:BI377))</f>
        <v/>
      </c>
      <c r="BJ379" s="6" t="str">
        <f>IF(BJ377="","",DSUM('Rozpis zápasů'!$F$1:$O$162,$B379,BJ376:BJ377))</f>
        <v/>
      </c>
      <c r="BK379" s="6" t="str">
        <f>IF(BK377="","",DSUM('Rozpis zápasů'!$F$1:$O$162,$B379,BK376:BK377))</f>
        <v/>
      </c>
      <c r="BL379" s="6" t="str">
        <f>IF(BL377="","",DSUM('Rozpis zápasů'!$F$1:$O$162,$B379,BL376:BL377))</f>
        <v/>
      </c>
      <c r="BM379" s="6" t="str">
        <f>IF(BM377="","",DSUM('Rozpis zápasů'!$F$1:$O$162,$B379,BM376:BM377))</f>
        <v/>
      </c>
      <c r="BN379" s="9" t="str">
        <f>IF(BN377="","",DSUM('Rozpis zápasů'!$F$1:$O$162,$B379,BN376:BN377))</f>
        <v/>
      </c>
    </row>
    <row r="380" spans="1:66" ht="16.5" thickBot="1" x14ac:dyDescent="0.3">
      <c r="A380" s="277" t="s">
        <v>31</v>
      </c>
      <c r="B380" s="280" t="s">
        <v>20</v>
      </c>
      <c r="C380" s="13">
        <f>IF(C377="","",DSUM('Rozpis zápasů'!$F$1:$O$162,$B380,C376:C377))</f>
        <v>0</v>
      </c>
      <c r="D380" s="10" t="str">
        <f>IF(D377="","",DSUM('Rozpis zápasů'!$F$1:$O$162,$B380,D376:D377))</f>
        <v/>
      </c>
      <c r="E380" s="10" t="str">
        <f>IF(E377="","",DSUM('Rozpis zápasů'!$F$1:$O$162,$B380,E376:E377))</f>
        <v/>
      </c>
      <c r="F380" s="10" t="str">
        <f>IF(F377="","",DSUM('Rozpis zápasů'!$F$1:$O$162,$B380,F376:F377))</f>
        <v/>
      </c>
      <c r="G380" s="10" t="str">
        <f>IF(G377="","",DSUM('Rozpis zápasů'!$F$1:$O$162,$B380,G376:G377))</f>
        <v/>
      </c>
      <c r="H380" s="10" t="str">
        <f>IF(H377="","",DSUM('Rozpis zápasů'!$F$1:$O$162,$B380,H376:H377))</f>
        <v/>
      </c>
      <c r="I380" s="10" t="str">
        <f>IF(I377="","",DSUM('Rozpis zápasů'!$F$1:$O$162,$B380,I376:I377))</f>
        <v/>
      </c>
      <c r="J380" s="11" t="str">
        <f>IF(J377="","",DSUM('Rozpis zápasů'!$F$1:$O$162,$B380,J376:J377))</f>
        <v/>
      </c>
      <c r="K380" s="13" t="str">
        <f>IF(K377="","",DSUM('Rozpis zápasů'!$F$1:$O$162,$B380,K376:K377))</f>
        <v/>
      </c>
      <c r="L380" s="10">
        <f>IF(L377="","",DSUM('Rozpis zápasů'!$F$1:$O$162,$B380,L376:L377))</f>
        <v>1</v>
      </c>
      <c r="M380" s="10">
        <f>IF(M377="","",DSUM('Rozpis zápasů'!$F$1:$O$162,$B380,M376:M377))</f>
        <v>2</v>
      </c>
      <c r="N380" s="10">
        <f>IF(N377="","",DSUM('Rozpis zápasů'!$F$1:$O$162,$B380,N376:N377))</f>
        <v>0</v>
      </c>
      <c r="O380" s="10" t="str">
        <f>IF(O377="","",DSUM('Rozpis zápasů'!$F$1:$O$162,$B380,O376:O377))</f>
        <v/>
      </c>
      <c r="P380" s="10" t="str">
        <f>IF(P377="","",DSUM('Rozpis zápasů'!$F$1:$O$162,$B380,P376:P377))</f>
        <v/>
      </c>
      <c r="Q380" s="10" t="str">
        <f>IF(Q377="","",DSUM('Rozpis zápasů'!$F$1:$O$162,$B380,Q376:Q377))</f>
        <v/>
      </c>
      <c r="R380" s="11" t="str">
        <f>IF(R377="","",DSUM('Rozpis zápasů'!$F$1:$O$162,$B380,R376:R377))</f>
        <v/>
      </c>
      <c r="S380" s="13" t="str">
        <f>IF(S377="","",DSUM('Rozpis zápasů'!$F$1:$O$162,$B380,S376:S377))</f>
        <v/>
      </c>
      <c r="T380" s="10" t="str">
        <f>IF(T377="","",DSUM('Rozpis zápasů'!$F$1:$O$162,$B380,T376:T377))</f>
        <v/>
      </c>
      <c r="U380" s="10" t="str">
        <f>IF(U377="","",DSUM('Rozpis zápasů'!$F$1:$O$162,$B380,U376:U377))</f>
        <v/>
      </c>
      <c r="V380" s="10" t="str">
        <f>IF(V377="","",DSUM('Rozpis zápasů'!$F$1:$O$162,$B380,V376:V377))</f>
        <v/>
      </c>
      <c r="W380" s="10" t="str">
        <f>IF(W377="","",DSUM('Rozpis zápasů'!$F$1:$O$162,$B380,W376:W377))</f>
        <v/>
      </c>
      <c r="X380" s="10" t="str">
        <f>IF(X377="","",DSUM('Rozpis zápasů'!$F$1:$O$162,$B380,X376:X377))</f>
        <v/>
      </c>
      <c r="Y380" s="10" t="str">
        <f>IF(Y377="","",DSUM('Rozpis zápasů'!$F$1:$O$162,$B380,Y376:Y377))</f>
        <v/>
      </c>
      <c r="Z380" s="11" t="str">
        <f>IF(Z377="","",DSUM('Rozpis zápasů'!$F$1:$O$162,$B380,Z376:Z377))</f>
        <v/>
      </c>
      <c r="AA380" s="13" t="str">
        <f>IF(AA377="","",DSUM('Rozpis zápasů'!$F$1:$O$162,$B380,AA376:AA377))</f>
        <v/>
      </c>
      <c r="AB380" s="10" t="str">
        <f>IF(AB377="","",DSUM('Rozpis zápasů'!$F$1:$O$162,$B380,AB376:AB377))</f>
        <v/>
      </c>
      <c r="AC380" s="10" t="str">
        <f>IF(AC377="","",DSUM('Rozpis zápasů'!$F$1:$O$162,$B380,AC376:AC377))</f>
        <v/>
      </c>
      <c r="AD380" s="10" t="str">
        <f>IF(AD377="","",DSUM('Rozpis zápasů'!$F$1:$O$162,$B380,AD376:AD377))</f>
        <v/>
      </c>
      <c r="AE380" s="10" t="str">
        <f>IF(AE377="","",DSUM('Rozpis zápasů'!$F$1:$O$162,$B380,AE376:AE377))</f>
        <v/>
      </c>
      <c r="AF380" s="10" t="str">
        <f>IF(AF377="","",DSUM('Rozpis zápasů'!$F$1:$O$162,$B380,AF376:AF377))</f>
        <v/>
      </c>
      <c r="AG380" s="10" t="str">
        <f>IF(AG377="","",DSUM('Rozpis zápasů'!$F$1:$O$162,$B380,AG376:AG377))</f>
        <v/>
      </c>
      <c r="AH380" s="11" t="str">
        <f>IF(AH377="","",DSUM('Rozpis zápasů'!$F$1:$O$162,$B380,AH376:AH377))</f>
        <v/>
      </c>
      <c r="AI380" s="13" t="str">
        <f>IF(AI377="","",DSUM('Rozpis zápasů'!$F$1:$O$162,$B380,AI376:AI377))</f>
        <v/>
      </c>
      <c r="AJ380" s="10" t="str">
        <f>IF(AJ377="","",DSUM('Rozpis zápasů'!$F$1:$O$162,$B380,AJ376:AJ377))</f>
        <v/>
      </c>
      <c r="AK380" s="10" t="str">
        <f>IF(AK377="","",DSUM('Rozpis zápasů'!$F$1:$O$162,$B380,AK376:AK377))</f>
        <v/>
      </c>
      <c r="AL380" s="10" t="str">
        <f>IF(AL377="","",DSUM('Rozpis zápasů'!$F$1:$O$162,$B380,AL376:AL377))</f>
        <v/>
      </c>
      <c r="AM380" s="10">
        <f>IF(AM377="","",DSUM('Rozpis zápasů'!$F$1:$O$162,$B380,AM376:AM377))</f>
        <v>0</v>
      </c>
      <c r="AN380" s="10" t="str">
        <f>IF(AN377="","",DSUM('Rozpis zápasů'!$F$1:$O$162,$B380,AN376:AN377))</f>
        <v/>
      </c>
      <c r="AO380" s="10" t="str">
        <f>IF(AO377="","",DSUM('Rozpis zápasů'!$F$1:$O$162,$B380,AO376:AO377))</f>
        <v/>
      </c>
      <c r="AP380" s="11" t="str">
        <f>IF(AP377="","",DSUM('Rozpis zápasů'!$F$1:$O$162,$B380,AP376:AP377))</f>
        <v/>
      </c>
      <c r="AQ380" s="13" t="str">
        <f>IF(AQ377="","",DSUM('Rozpis zápasů'!$F$1:$O$162,$B380,AQ376:AQ377))</f>
        <v/>
      </c>
      <c r="AR380" s="10" t="str">
        <f>IF(AR377="","",DSUM('Rozpis zápasů'!$F$1:$O$162,$B380,AR376:AR377))</f>
        <v/>
      </c>
      <c r="AS380" s="10" t="str">
        <f>IF(AS377="","",DSUM('Rozpis zápasů'!$F$1:$O$162,$B380,AS376:AS377))</f>
        <v/>
      </c>
      <c r="AT380" s="10" t="str">
        <f>IF(AT377="","",DSUM('Rozpis zápasů'!$F$1:$O$162,$B380,AT376:AT377))</f>
        <v/>
      </c>
      <c r="AU380" s="10" t="str">
        <f>IF(AU377="","",DSUM('Rozpis zápasů'!$F$1:$O$162,$B380,AU376:AU377))</f>
        <v/>
      </c>
      <c r="AV380" s="10" t="str">
        <f>IF(AV377="","",DSUM('Rozpis zápasů'!$F$1:$O$162,$B380,AV376:AV377))</f>
        <v/>
      </c>
      <c r="AW380" s="10" t="str">
        <f>IF(AW377="","",DSUM('Rozpis zápasů'!$F$1:$O$162,$B380,AW376:AW377))</f>
        <v/>
      </c>
      <c r="AX380" s="11" t="str">
        <f>IF(AX377="","",DSUM('Rozpis zápasů'!$F$1:$O$162,$B380,AX376:AX377))</f>
        <v/>
      </c>
      <c r="AY380" s="13" t="str">
        <f>IF(AY377="","",DSUM('Rozpis zápasů'!$F$1:$O$162,$B380,AY376:AY377))</f>
        <v/>
      </c>
      <c r="AZ380" s="10" t="str">
        <f>IF(AZ377="","",DSUM('Rozpis zápasů'!$F$1:$O$162,$B380,AZ376:AZ377))</f>
        <v/>
      </c>
      <c r="BA380" s="10" t="str">
        <f>IF(BA377="","",DSUM('Rozpis zápasů'!$F$1:$O$162,$B380,BA376:BA377))</f>
        <v/>
      </c>
      <c r="BB380" s="10" t="str">
        <f>IF(BB377="","",DSUM('Rozpis zápasů'!$F$1:$O$162,$B380,BB376:BB377))</f>
        <v/>
      </c>
      <c r="BC380" s="10" t="str">
        <f>IF(BC377="","",DSUM('Rozpis zápasů'!$F$1:$O$162,$B380,BC376:BC377))</f>
        <v/>
      </c>
      <c r="BD380" s="10" t="str">
        <f>IF(BD377="","",DSUM('Rozpis zápasů'!$F$1:$O$162,$B380,BD376:BD377))</f>
        <v/>
      </c>
      <c r="BE380" s="10" t="str">
        <f>IF(BE377="","",DSUM('Rozpis zápasů'!$F$1:$O$162,$B380,BE376:BE377))</f>
        <v/>
      </c>
      <c r="BF380" s="11" t="str">
        <f>IF(BF377="","",DSUM('Rozpis zápasů'!$F$1:$O$162,$B380,BF376:BF377))</f>
        <v/>
      </c>
      <c r="BG380" s="13" t="str">
        <f>IF(BG377="","",DSUM('Rozpis zápasů'!$F$1:$O$162,$B380,BG376:BG377))</f>
        <v/>
      </c>
      <c r="BH380" s="10" t="str">
        <f>IF(BH377="","",DSUM('Rozpis zápasů'!$F$1:$O$162,$B380,BH376:BH377))</f>
        <v/>
      </c>
      <c r="BI380" s="10" t="str">
        <f>IF(BI377="","",DSUM('Rozpis zápasů'!$F$1:$O$162,$B380,BI376:BI377))</f>
        <v/>
      </c>
      <c r="BJ380" s="10" t="str">
        <f>IF(BJ377="","",DSUM('Rozpis zápasů'!$F$1:$O$162,$B380,BJ376:BJ377))</f>
        <v/>
      </c>
      <c r="BK380" s="10" t="str">
        <f>IF(BK377="","",DSUM('Rozpis zápasů'!$F$1:$O$162,$B380,BK376:BK377))</f>
        <v/>
      </c>
      <c r="BL380" s="10" t="str">
        <f>IF(BL377="","",DSUM('Rozpis zápasů'!$F$1:$O$162,$B380,BL376:BL377))</f>
        <v/>
      </c>
      <c r="BM380" s="10" t="str">
        <f>IF(BM377="","",DSUM('Rozpis zápasů'!$F$1:$O$162,$B380,BM376:BM377))</f>
        <v/>
      </c>
      <c r="BN380" s="11" t="str">
        <f>IF(BN377="","",DSUM('Rozpis zápasů'!$F$1:$O$162,$B380,BN376:BN377))</f>
        <v/>
      </c>
    </row>
    <row r="381" spans="1:66" ht="15.75" x14ac:dyDescent="0.25">
      <c r="A381" s="2100" t="s">
        <v>138</v>
      </c>
      <c r="B381" s="2101"/>
      <c r="C381" s="28">
        <f t="shared" ref="C381:BN381" si="1252">SUM(C378,C373)</f>
        <v>0</v>
      </c>
      <c r="D381" s="29">
        <f t="shared" si="1252"/>
        <v>0</v>
      </c>
      <c r="E381" s="29">
        <f t="shared" si="1252"/>
        <v>0</v>
      </c>
      <c r="F381" s="29">
        <f t="shared" si="1252"/>
        <v>0</v>
      </c>
      <c r="G381" s="29">
        <f t="shared" si="1252"/>
        <v>0</v>
      </c>
      <c r="H381" s="29">
        <f t="shared" si="1252"/>
        <v>0</v>
      </c>
      <c r="I381" s="29">
        <f t="shared" si="1252"/>
        <v>0</v>
      </c>
      <c r="J381" s="30">
        <f t="shared" si="1252"/>
        <v>0</v>
      </c>
      <c r="K381" s="28">
        <f t="shared" si="1252"/>
        <v>0</v>
      </c>
      <c r="L381" s="29">
        <f t="shared" si="1252"/>
        <v>2</v>
      </c>
      <c r="M381" s="29">
        <f t="shared" si="1252"/>
        <v>0</v>
      </c>
      <c r="N381" s="29">
        <f t="shared" si="1252"/>
        <v>1</v>
      </c>
      <c r="O381" s="29">
        <f t="shared" si="1252"/>
        <v>0</v>
      </c>
      <c r="P381" s="29">
        <f t="shared" si="1252"/>
        <v>0</v>
      </c>
      <c r="Q381" s="29">
        <f t="shared" si="1252"/>
        <v>0</v>
      </c>
      <c r="R381" s="30">
        <f t="shared" si="1252"/>
        <v>0</v>
      </c>
      <c r="S381" s="28">
        <f t="shared" si="1252"/>
        <v>0</v>
      </c>
      <c r="T381" s="29">
        <f t="shared" si="1252"/>
        <v>0</v>
      </c>
      <c r="U381" s="29">
        <f t="shared" si="1252"/>
        <v>0</v>
      </c>
      <c r="V381" s="29">
        <f t="shared" si="1252"/>
        <v>0</v>
      </c>
      <c r="W381" s="29">
        <f t="shared" si="1252"/>
        <v>0</v>
      </c>
      <c r="X381" s="29">
        <f t="shared" si="1252"/>
        <v>0</v>
      </c>
      <c r="Y381" s="29">
        <f t="shared" si="1252"/>
        <v>0</v>
      </c>
      <c r="Z381" s="30">
        <f t="shared" si="1252"/>
        <v>0</v>
      </c>
      <c r="AA381" s="28">
        <f t="shared" si="1252"/>
        <v>0</v>
      </c>
      <c r="AB381" s="29">
        <f t="shared" si="1252"/>
        <v>0</v>
      </c>
      <c r="AC381" s="29">
        <f t="shared" si="1252"/>
        <v>0</v>
      </c>
      <c r="AD381" s="29">
        <f t="shared" si="1252"/>
        <v>0</v>
      </c>
      <c r="AE381" s="29">
        <f t="shared" si="1252"/>
        <v>0</v>
      </c>
      <c r="AF381" s="29">
        <f t="shared" si="1252"/>
        <v>0</v>
      </c>
      <c r="AG381" s="29">
        <f t="shared" si="1252"/>
        <v>0</v>
      </c>
      <c r="AH381" s="30">
        <f t="shared" si="1252"/>
        <v>0</v>
      </c>
      <c r="AI381" s="28">
        <f t="shared" si="1252"/>
        <v>0</v>
      </c>
      <c r="AJ381" s="29">
        <f t="shared" si="1252"/>
        <v>0</v>
      </c>
      <c r="AK381" s="29">
        <f t="shared" si="1252"/>
        <v>0</v>
      </c>
      <c r="AL381" s="29">
        <f t="shared" si="1252"/>
        <v>0</v>
      </c>
      <c r="AM381" s="29">
        <f t="shared" si="1252"/>
        <v>0</v>
      </c>
      <c r="AN381" s="29">
        <f t="shared" si="1252"/>
        <v>0</v>
      </c>
      <c r="AO381" s="29">
        <f t="shared" si="1252"/>
        <v>0</v>
      </c>
      <c r="AP381" s="30">
        <f t="shared" si="1252"/>
        <v>0</v>
      </c>
      <c r="AQ381" s="28">
        <f t="shared" si="1252"/>
        <v>0</v>
      </c>
      <c r="AR381" s="29">
        <f t="shared" si="1252"/>
        <v>0</v>
      </c>
      <c r="AS381" s="29">
        <f t="shared" si="1252"/>
        <v>0</v>
      </c>
      <c r="AT381" s="29">
        <f t="shared" si="1252"/>
        <v>0</v>
      </c>
      <c r="AU381" s="29">
        <f t="shared" si="1252"/>
        <v>0</v>
      </c>
      <c r="AV381" s="29">
        <f t="shared" si="1252"/>
        <v>0</v>
      </c>
      <c r="AW381" s="29">
        <f t="shared" si="1252"/>
        <v>0</v>
      </c>
      <c r="AX381" s="30">
        <f t="shared" si="1252"/>
        <v>0</v>
      </c>
      <c r="AY381" s="28">
        <f t="shared" si="1252"/>
        <v>0</v>
      </c>
      <c r="AZ381" s="29">
        <f t="shared" si="1252"/>
        <v>0</v>
      </c>
      <c r="BA381" s="29">
        <f t="shared" si="1252"/>
        <v>0</v>
      </c>
      <c r="BB381" s="29">
        <f t="shared" si="1252"/>
        <v>0</v>
      </c>
      <c r="BC381" s="29">
        <f t="shared" si="1252"/>
        <v>0</v>
      </c>
      <c r="BD381" s="29">
        <f t="shared" si="1252"/>
        <v>0</v>
      </c>
      <c r="BE381" s="29">
        <f t="shared" si="1252"/>
        <v>0</v>
      </c>
      <c r="BF381" s="30">
        <f t="shared" si="1252"/>
        <v>0</v>
      </c>
      <c r="BG381" s="28">
        <f t="shared" si="1252"/>
        <v>0</v>
      </c>
      <c r="BH381" s="29">
        <f t="shared" si="1252"/>
        <v>0</v>
      </c>
      <c r="BI381" s="29">
        <f t="shared" si="1252"/>
        <v>0</v>
      </c>
      <c r="BJ381" s="29">
        <f t="shared" si="1252"/>
        <v>0</v>
      </c>
      <c r="BK381" s="29">
        <f t="shared" si="1252"/>
        <v>0</v>
      </c>
      <c r="BL381" s="29">
        <f t="shared" si="1252"/>
        <v>0</v>
      </c>
      <c r="BM381" s="29">
        <f t="shared" si="1252"/>
        <v>0</v>
      </c>
      <c r="BN381" s="30">
        <f t="shared" si="1252"/>
        <v>0</v>
      </c>
    </row>
    <row r="382" spans="1:66" ht="15.75" x14ac:dyDescent="0.25">
      <c r="A382" s="2102" t="s">
        <v>139</v>
      </c>
      <c r="B382" s="2103"/>
      <c r="C382" s="31">
        <f t="shared" ref="C382:BN382" si="1253">SUM(C379,C374)</f>
        <v>0</v>
      </c>
      <c r="D382" s="32">
        <f t="shared" si="1253"/>
        <v>0</v>
      </c>
      <c r="E382" s="32">
        <f t="shared" si="1253"/>
        <v>0</v>
      </c>
      <c r="F382" s="32">
        <f t="shared" si="1253"/>
        <v>0</v>
      </c>
      <c r="G382" s="32">
        <f t="shared" si="1253"/>
        <v>0</v>
      </c>
      <c r="H382" s="32">
        <f t="shared" si="1253"/>
        <v>0</v>
      </c>
      <c r="I382" s="32">
        <f t="shared" si="1253"/>
        <v>0</v>
      </c>
      <c r="J382" s="33">
        <f t="shared" si="1253"/>
        <v>0</v>
      </c>
      <c r="K382" s="31">
        <f t="shared" si="1253"/>
        <v>0</v>
      </c>
      <c r="L382" s="32">
        <f t="shared" si="1253"/>
        <v>4</v>
      </c>
      <c r="M382" s="32">
        <f t="shared" si="1253"/>
        <v>1</v>
      </c>
      <c r="N382" s="32">
        <f t="shared" si="1253"/>
        <v>3</v>
      </c>
      <c r="O382" s="32">
        <f t="shared" si="1253"/>
        <v>0</v>
      </c>
      <c r="P382" s="32">
        <f t="shared" si="1253"/>
        <v>0</v>
      </c>
      <c r="Q382" s="32">
        <f t="shared" si="1253"/>
        <v>0</v>
      </c>
      <c r="R382" s="33">
        <f t="shared" si="1253"/>
        <v>0</v>
      </c>
      <c r="S382" s="31">
        <f t="shared" si="1253"/>
        <v>0</v>
      </c>
      <c r="T382" s="32">
        <f t="shared" si="1253"/>
        <v>0</v>
      </c>
      <c r="U382" s="32">
        <f t="shared" si="1253"/>
        <v>0</v>
      </c>
      <c r="V382" s="32">
        <f t="shared" si="1253"/>
        <v>0</v>
      </c>
      <c r="W382" s="32">
        <f t="shared" si="1253"/>
        <v>0</v>
      </c>
      <c r="X382" s="32">
        <f t="shared" si="1253"/>
        <v>0</v>
      </c>
      <c r="Y382" s="32">
        <f t="shared" si="1253"/>
        <v>0</v>
      </c>
      <c r="Z382" s="33">
        <f t="shared" si="1253"/>
        <v>0</v>
      </c>
      <c r="AA382" s="31">
        <f t="shared" si="1253"/>
        <v>0</v>
      </c>
      <c r="AB382" s="32">
        <f t="shared" si="1253"/>
        <v>0</v>
      </c>
      <c r="AC382" s="32">
        <f t="shared" si="1253"/>
        <v>0</v>
      </c>
      <c r="AD382" s="32">
        <f t="shared" si="1253"/>
        <v>0</v>
      </c>
      <c r="AE382" s="32">
        <f t="shared" si="1253"/>
        <v>0</v>
      </c>
      <c r="AF382" s="32">
        <f t="shared" si="1253"/>
        <v>0</v>
      </c>
      <c r="AG382" s="32">
        <f t="shared" si="1253"/>
        <v>0</v>
      </c>
      <c r="AH382" s="33">
        <f t="shared" si="1253"/>
        <v>0</v>
      </c>
      <c r="AI382" s="31">
        <f t="shared" si="1253"/>
        <v>0</v>
      </c>
      <c r="AJ382" s="32">
        <f t="shared" si="1253"/>
        <v>0</v>
      </c>
      <c r="AK382" s="32">
        <f t="shared" si="1253"/>
        <v>0</v>
      </c>
      <c r="AL382" s="32">
        <f t="shared" si="1253"/>
        <v>0</v>
      </c>
      <c r="AM382" s="32">
        <f t="shared" si="1253"/>
        <v>0</v>
      </c>
      <c r="AN382" s="32">
        <f t="shared" si="1253"/>
        <v>0</v>
      </c>
      <c r="AO382" s="32">
        <f t="shared" si="1253"/>
        <v>0</v>
      </c>
      <c r="AP382" s="33">
        <f t="shared" si="1253"/>
        <v>0</v>
      </c>
      <c r="AQ382" s="31">
        <f t="shared" si="1253"/>
        <v>0</v>
      </c>
      <c r="AR382" s="32">
        <f t="shared" si="1253"/>
        <v>0</v>
      </c>
      <c r="AS382" s="32">
        <f t="shared" si="1253"/>
        <v>0</v>
      </c>
      <c r="AT382" s="32">
        <f t="shared" si="1253"/>
        <v>0</v>
      </c>
      <c r="AU382" s="32">
        <f t="shared" si="1253"/>
        <v>0</v>
      </c>
      <c r="AV382" s="32">
        <f t="shared" si="1253"/>
        <v>0</v>
      </c>
      <c r="AW382" s="32">
        <f t="shared" si="1253"/>
        <v>0</v>
      </c>
      <c r="AX382" s="33">
        <f t="shared" si="1253"/>
        <v>0</v>
      </c>
      <c r="AY382" s="31">
        <f t="shared" si="1253"/>
        <v>0</v>
      </c>
      <c r="AZ382" s="32">
        <f t="shared" si="1253"/>
        <v>0</v>
      </c>
      <c r="BA382" s="32">
        <f t="shared" si="1253"/>
        <v>0</v>
      </c>
      <c r="BB382" s="32">
        <f t="shared" si="1253"/>
        <v>0</v>
      </c>
      <c r="BC382" s="32">
        <f t="shared" si="1253"/>
        <v>0</v>
      </c>
      <c r="BD382" s="32">
        <f t="shared" si="1253"/>
        <v>0</v>
      </c>
      <c r="BE382" s="32">
        <f t="shared" si="1253"/>
        <v>0</v>
      </c>
      <c r="BF382" s="33">
        <f t="shared" si="1253"/>
        <v>0</v>
      </c>
      <c r="BG382" s="31">
        <f t="shared" si="1253"/>
        <v>0</v>
      </c>
      <c r="BH382" s="32">
        <f t="shared" si="1253"/>
        <v>0</v>
      </c>
      <c r="BI382" s="32">
        <f t="shared" si="1253"/>
        <v>0</v>
      </c>
      <c r="BJ382" s="32">
        <f t="shared" si="1253"/>
        <v>0</v>
      </c>
      <c r="BK382" s="32">
        <f t="shared" si="1253"/>
        <v>0</v>
      </c>
      <c r="BL382" s="32">
        <f t="shared" si="1253"/>
        <v>0</v>
      </c>
      <c r="BM382" s="32">
        <f t="shared" si="1253"/>
        <v>0</v>
      </c>
      <c r="BN382" s="33">
        <f t="shared" si="1253"/>
        <v>0</v>
      </c>
    </row>
    <row r="383" spans="1:66" ht="15.75" x14ac:dyDescent="0.25">
      <c r="A383" s="2102" t="s">
        <v>140</v>
      </c>
      <c r="B383" s="2103"/>
      <c r="C383" s="31">
        <f t="shared" ref="C383:BN383" si="1254">SUM(C380,C375)</f>
        <v>0</v>
      </c>
      <c r="D383" s="32">
        <f t="shared" si="1254"/>
        <v>0</v>
      </c>
      <c r="E383" s="32">
        <f t="shared" si="1254"/>
        <v>0</v>
      </c>
      <c r="F383" s="32">
        <f t="shared" si="1254"/>
        <v>0</v>
      </c>
      <c r="G383" s="32">
        <f t="shared" si="1254"/>
        <v>0</v>
      </c>
      <c r="H383" s="32">
        <f t="shared" si="1254"/>
        <v>0</v>
      </c>
      <c r="I383" s="32">
        <f t="shared" si="1254"/>
        <v>0</v>
      </c>
      <c r="J383" s="33">
        <f t="shared" si="1254"/>
        <v>0</v>
      </c>
      <c r="K383" s="31">
        <f t="shared" si="1254"/>
        <v>0</v>
      </c>
      <c r="L383" s="32">
        <f t="shared" si="1254"/>
        <v>2</v>
      </c>
      <c r="M383" s="32">
        <f t="shared" si="1254"/>
        <v>4</v>
      </c>
      <c r="N383" s="32">
        <f t="shared" si="1254"/>
        <v>2</v>
      </c>
      <c r="O383" s="32">
        <f t="shared" si="1254"/>
        <v>0</v>
      </c>
      <c r="P383" s="32">
        <f t="shared" si="1254"/>
        <v>0</v>
      </c>
      <c r="Q383" s="32">
        <f t="shared" si="1254"/>
        <v>0</v>
      </c>
      <c r="R383" s="33">
        <f t="shared" si="1254"/>
        <v>0</v>
      </c>
      <c r="S383" s="31">
        <f t="shared" si="1254"/>
        <v>0</v>
      </c>
      <c r="T383" s="32">
        <f t="shared" si="1254"/>
        <v>0</v>
      </c>
      <c r="U383" s="32">
        <f t="shared" si="1254"/>
        <v>0</v>
      </c>
      <c r="V383" s="32">
        <f t="shared" si="1254"/>
        <v>0</v>
      </c>
      <c r="W383" s="32">
        <f t="shared" si="1254"/>
        <v>0</v>
      </c>
      <c r="X383" s="32">
        <f t="shared" si="1254"/>
        <v>0</v>
      </c>
      <c r="Y383" s="32">
        <f t="shared" si="1254"/>
        <v>0</v>
      </c>
      <c r="Z383" s="33">
        <f t="shared" si="1254"/>
        <v>0</v>
      </c>
      <c r="AA383" s="31">
        <f t="shared" si="1254"/>
        <v>0</v>
      </c>
      <c r="AB383" s="32">
        <f t="shared" si="1254"/>
        <v>0</v>
      </c>
      <c r="AC383" s="32">
        <f t="shared" si="1254"/>
        <v>0</v>
      </c>
      <c r="AD383" s="32">
        <f t="shared" si="1254"/>
        <v>0</v>
      </c>
      <c r="AE383" s="32">
        <f t="shared" si="1254"/>
        <v>0</v>
      </c>
      <c r="AF383" s="32">
        <f t="shared" si="1254"/>
        <v>0</v>
      </c>
      <c r="AG383" s="32">
        <f t="shared" si="1254"/>
        <v>0</v>
      </c>
      <c r="AH383" s="33">
        <f t="shared" si="1254"/>
        <v>0</v>
      </c>
      <c r="AI383" s="31">
        <f t="shared" si="1254"/>
        <v>0</v>
      </c>
      <c r="AJ383" s="32">
        <f t="shared" si="1254"/>
        <v>0</v>
      </c>
      <c r="AK383" s="32">
        <f t="shared" si="1254"/>
        <v>0</v>
      </c>
      <c r="AL383" s="32">
        <f t="shared" si="1254"/>
        <v>0</v>
      </c>
      <c r="AM383" s="32">
        <f t="shared" si="1254"/>
        <v>0</v>
      </c>
      <c r="AN383" s="32">
        <f t="shared" si="1254"/>
        <v>0</v>
      </c>
      <c r="AO383" s="32">
        <f t="shared" si="1254"/>
        <v>0</v>
      </c>
      <c r="AP383" s="33">
        <f t="shared" si="1254"/>
        <v>0</v>
      </c>
      <c r="AQ383" s="31">
        <f t="shared" si="1254"/>
        <v>0</v>
      </c>
      <c r="AR383" s="32">
        <f t="shared" si="1254"/>
        <v>0</v>
      </c>
      <c r="AS383" s="32">
        <f t="shared" si="1254"/>
        <v>0</v>
      </c>
      <c r="AT383" s="32">
        <f t="shared" si="1254"/>
        <v>0</v>
      </c>
      <c r="AU383" s="32">
        <f t="shared" si="1254"/>
        <v>0</v>
      </c>
      <c r="AV383" s="32">
        <f t="shared" si="1254"/>
        <v>0</v>
      </c>
      <c r="AW383" s="32">
        <f t="shared" si="1254"/>
        <v>0</v>
      </c>
      <c r="AX383" s="33">
        <f t="shared" si="1254"/>
        <v>0</v>
      </c>
      <c r="AY383" s="31">
        <f t="shared" si="1254"/>
        <v>0</v>
      </c>
      <c r="AZ383" s="32">
        <f t="shared" si="1254"/>
        <v>0</v>
      </c>
      <c r="BA383" s="32">
        <f t="shared" si="1254"/>
        <v>0</v>
      </c>
      <c r="BB383" s="32">
        <f t="shared" si="1254"/>
        <v>0</v>
      </c>
      <c r="BC383" s="32">
        <f t="shared" si="1254"/>
        <v>0</v>
      </c>
      <c r="BD383" s="32">
        <f t="shared" si="1254"/>
        <v>0</v>
      </c>
      <c r="BE383" s="32">
        <f t="shared" si="1254"/>
        <v>0</v>
      </c>
      <c r="BF383" s="33">
        <f t="shared" si="1254"/>
        <v>0</v>
      </c>
      <c r="BG383" s="31">
        <f t="shared" si="1254"/>
        <v>0</v>
      </c>
      <c r="BH383" s="32">
        <f t="shared" si="1254"/>
        <v>0</v>
      </c>
      <c r="BI383" s="32">
        <f t="shared" si="1254"/>
        <v>0</v>
      </c>
      <c r="BJ383" s="32">
        <f t="shared" si="1254"/>
        <v>0</v>
      </c>
      <c r="BK383" s="32">
        <f t="shared" si="1254"/>
        <v>0</v>
      </c>
      <c r="BL383" s="32">
        <f t="shared" si="1254"/>
        <v>0</v>
      </c>
      <c r="BM383" s="32">
        <f t="shared" si="1254"/>
        <v>0</v>
      </c>
      <c r="BN383" s="33">
        <f t="shared" si="1254"/>
        <v>0</v>
      </c>
    </row>
    <row r="384" spans="1:66" ht="15.75" x14ac:dyDescent="0.25">
      <c r="A384" s="2102" t="s">
        <v>141</v>
      </c>
      <c r="B384" s="2103"/>
      <c r="C384" s="49">
        <f t="shared" ref="C384:BN384" si="1255">IF(C372="","",C382-C383)</f>
        <v>0</v>
      </c>
      <c r="D384" s="50" t="str">
        <f t="shared" si="1255"/>
        <v/>
      </c>
      <c r="E384" s="50" t="str">
        <f t="shared" si="1255"/>
        <v/>
      </c>
      <c r="F384" s="50" t="str">
        <f t="shared" si="1255"/>
        <v/>
      </c>
      <c r="G384" s="50" t="str">
        <f t="shared" si="1255"/>
        <v/>
      </c>
      <c r="H384" s="50" t="str">
        <f t="shared" si="1255"/>
        <v/>
      </c>
      <c r="I384" s="50" t="str">
        <f t="shared" si="1255"/>
        <v/>
      </c>
      <c r="J384" s="51" t="str">
        <f t="shared" si="1255"/>
        <v/>
      </c>
      <c r="K384" s="49" t="str">
        <f t="shared" si="1255"/>
        <v/>
      </c>
      <c r="L384" s="50">
        <f t="shared" si="1255"/>
        <v>2</v>
      </c>
      <c r="M384" s="50">
        <f t="shared" si="1255"/>
        <v>-3</v>
      </c>
      <c r="N384" s="50">
        <f t="shared" si="1255"/>
        <v>1</v>
      </c>
      <c r="O384" s="50" t="str">
        <f t="shared" si="1255"/>
        <v/>
      </c>
      <c r="P384" s="50" t="str">
        <f t="shared" si="1255"/>
        <v/>
      </c>
      <c r="Q384" s="50" t="str">
        <f t="shared" si="1255"/>
        <v/>
      </c>
      <c r="R384" s="51" t="str">
        <f t="shared" si="1255"/>
        <v/>
      </c>
      <c r="S384" s="49" t="str">
        <f t="shared" si="1255"/>
        <v/>
      </c>
      <c r="T384" s="50" t="str">
        <f t="shared" si="1255"/>
        <v/>
      </c>
      <c r="U384" s="50" t="str">
        <f t="shared" si="1255"/>
        <v/>
      </c>
      <c r="V384" s="50" t="str">
        <f t="shared" si="1255"/>
        <v/>
      </c>
      <c r="W384" s="50" t="str">
        <f t="shared" si="1255"/>
        <v/>
      </c>
      <c r="X384" s="50" t="str">
        <f t="shared" si="1255"/>
        <v/>
      </c>
      <c r="Y384" s="50" t="str">
        <f t="shared" si="1255"/>
        <v/>
      </c>
      <c r="Z384" s="51" t="str">
        <f t="shared" si="1255"/>
        <v/>
      </c>
      <c r="AA384" s="49" t="str">
        <f t="shared" si="1255"/>
        <v/>
      </c>
      <c r="AB384" s="50" t="str">
        <f t="shared" si="1255"/>
        <v/>
      </c>
      <c r="AC384" s="50" t="str">
        <f t="shared" si="1255"/>
        <v/>
      </c>
      <c r="AD384" s="50" t="str">
        <f t="shared" si="1255"/>
        <v/>
      </c>
      <c r="AE384" s="50" t="str">
        <f t="shared" si="1255"/>
        <v/>
      </c>
      <c r="AF384" s="50" t="str">
        <f t="shared" si="1255"/>
        <v/>
      </c>
      <c r="AG384" s="50" t="str">
        <f t="shared" si="1255"/>
        <v/>
      </c>
      <c r="AH384" s="51" t="str">
        <f t="shared" si="1255"/>
        <v/>
      </c>
      <c r="AI384" s="49" t="str">
        <f t="shared" si="1255"/>
        <v/>
      </c>
      <c r="AJ384" s="50" t="str">
        <f t="shared" si="1255"/>
        <v/>
      </c>
      <c r="AK384" s="50" t="str">
        <f t="shared" si="1255"/>
        <v/>
      </c>
      <c r="AL384" s="50" t="str">
        <f t="shared" si="1255"/>
        <v/>
      </c>
      <c r="AM384" s="50">
        <f t="shared" si="1255"/>
        <v>0</v>
      </c>
      <c r="AN384" s="50" t="str">
        <f t="shared" si="1255"/>
        <v/>
      </c>
      <c r="AO384" s="50" t="str">
        <f t="shared" si="1255"/>
        <v/>
      </c>
      <c r="AP384" s="51" t="str">
        <f t="shared" si="1255"/>
        <v/>
      </c>
      <c r="AQ384" s="49" t="str">
        <f t="shared" si="1255"/>
        <v/>
      </c>
      <c r="AR384" s="50" t="str">
        <f t="shared" si="1255"/>
        <v/>
      </c>
      <c r="AS384" s="50" t="str">
        <f t="shared" si="1255"/>
        <v/>
      </c>
      <c r="AT384" s="50" t="str">
        <f t="shared" si="1255"/>
        <v/>
      </c>
      <c r="AU384" s="50" t="str">
        <f t="shared" si="1255"/>
        <v/>
      </c>
      <c r="AV384" s="50" t="str">
        <f t="shared" si="1255"/>
        <v/>
      </c>
      <c r="AW384" s="50" t="str">
        <f t="shared" si="1255"/>
        <v/>
      </c>
      <c r="AX384" s="51" t="str">
        <f t="shared" si="1255"/>
        <v/>
      </c>
      <c r="AY384" s="49" t="str">
        <f t="shared" si="1255"/>
        <v/>
      </c>
      <c r="AZ384" s="50" t="str">
        <f t="shared" si="1255"/>
        <v/>
      </c>
      <c r="BA384" s="50" t="str">
        <f t="shared" si="1255"/>
        <v/>
      </c>
      <c r="BB384" s="50" t="str">
        <f t="shared" si="1255"/>
        <v/>
      </c>
      <c r="BC384" s="50" t="str">
        <f t="shared" si="1255"/>
        <v/>
      </c>
      <c r="BD384" s="50" t="str">
        <f t="shared" si="1255"/>
        <v/>
      </c>
      <c r="BE384" s="50" t="str">
        <f t="shared" si="1255"/>
        <v/>
      </c>
      <c r="BF384" s="51" t="str">
        <f t="shared" si="1255"/>
        <v/>
      </c>
      <c r="BG384" s="49" t="str">
        <f t="shared" si="1255"/>
        <v/>
      </c>
      <c r="BH384" s="50" t="str">
        <f t="shared" si="1255"/>
        <v/>
      </c>
      <c r="BI384" s="50" t="str">
        <f t="shared" si="1255"/>
        <v/>
      </c>
      <c r="BJ384" s="50" t="str">
        <f t="shared" si="1255"/>
        <v/>
      </c>
      <c r="BK384" s="50" t="str">
        <f t="shared" si="1255"/>
        <v/>
      </c>
      <c r="BL384" s="50" t="str">
        <f t="shared" si="1255"/>
        <v/>
      </c>
      <c r="BM384" s="50" t="str">
        <f t="shared" si="1255"/>
        <v/>
      </c>
      <c r="BN384" s="51" t="str">
        <f t="shared" si="1255"/>
        <v/>
      </c>
    </row>
    <row r="385" spans="1:66" ht="30.75" customHeight="1" thickBot="1" x14ac:dyDescent="0.3">
      <c r="A385" s="2104" t="s">
        <v>142</v>
      </c>
      <c r="B385" s="2105"/>
      <c r="C385" s="67">
        <f t="shared" ref="C385:BN385" si="1256">IF(C372="","",IF(C383=0,MAX($C$3:$J$3)+1,C382/C383))</f>
        <v>11</v>
      </c>
      <c r="D385" s="68" t="str">
        <f t="shared" si="1256"/>
        <v/>
      </c>
      <c r="E385" s="68" t="str">
        <f t="shared" si="1256"/>
        <v/>
      </c>
      <c r="F385" s="68" t="str">
        <f t="shared" si="1256"/>
        <v/>
      </c>
      <c r="G385" s="68" t="str">
        <f t="shared" si="1256"/>
        <v/>
      </c>
      <c r="H385" s="68" t="str">
        <f t="shared" si="1256"/>
        <v/>
      </c>
      <c r="I385" s="68" t="str">
        <f t="shared" si="1256"/>
        <v/>
      </c>
      <c r="J385" s="69" t="str">
        <f t="shared" si="1256"/>
        <v/>
      </c>
      <c r="K385" s="67" t="str">
        <f t="shared" si="1256"/>
        <v/>
      </c>
      <c r="L385" s="68">
        <f t="shared" si="1256"/>
        <v>2</v>
      </c>
      <c r="M385" s="68">
        <f t="shared" si="1256"/>
        <v>0.25</v>
      </c>
      <c r="N385" s="68">
        <f t="shared" si="1256"/>
        <v>1.5</v>
      </c>
      <c r="O385" s="68" t="str">
        <f t="shared" si="1256"/>
        <v/>
      </c>
      <c r="P385" s="68" t="str">
        <f t="shared" si="1256"/>
        <v/>
      </c>
      <c r="Q385" s="68" t="str">
        <f t="shared" si="1256"/>
        <v/>
      </c>
      <c r="R385" s="69" t="str">
        <f t="shared" si="1256"/>
        <v/>
      </c>
      <c r="S385" s="67" t="str">
        <f t="shared" si="1256"/>
        <v/>
      </c>
      <c r="T385" s="68" t="str">
        <f t="shared" si="1256"/>
        <v/>
      </c>
      <c r="U385" s="68" t="str">
        <f t="shared" si="1256"/>
        <v/>
      </c>
      <c r="V385" s="68" t="str">
        <f t="shared" si="1256"/>
        <v/>
      </c>
      <c r="W385" s="68" t="str">
        <f t="shared" si="1256"/>
        <v/>
      </c>
      <c r="X385" s="68" t="str">
        <f t="shared" si="1256"/>
        <v/>
      </c>
      <c r="Y385" s="68" t="str">
        <f t="shared" si="1256"/>
        <v/>
      </c>
      <c r="Z385" s="69" t="str">
        <f t="shared" si="1256"/>
        <v/>
      </c>
      <c r="AA385" s="67" t="str">
        <f t="shared" si="1256"/>
        <v/>
      </c>
      <c r="AB385" s="68" t="str">
        <f t="shared" si="1256"/>
        <v/>
      </c>
      <c r="AC385" s="68" t="str">
        <f t="shared" si="1256"/>
        <v/>
      </c>
      <c r="AD385" s="68" t="str">
        <f t="shared" si="1256"/>
        <v/>
      </c>
      <c r="AE385" s="68" t="str">
        <f t="shared" si="1256"/>
        <v/>
      </c>
      <c r="AF385" s="68" t="str">
        <f t="shared" si="1256"/>
        <v/>
      </c>
      <c r="AG385" s="68" t="str">
        <f t="shared" si="1256"/>
        <v/>
      </c>
      <c r="AH385" s="69" t="str">
        <f t="shared" si="1256"/>
        <v/>
      </c>
      <c r="AI385" s="67" t="str">
        <f t="shared" si="1256"/>
        <v/>
      </c>
      <c r="AJ385" s="68" t="str">
        <f t="shared" si="1256"/>
        <v/>
      </c>
      <c r="AK385" s="68" t="str">
        <f t="shared" si="1256"/>
        <v/>
      </c>
      <c r="AL385" s="68" t="str">
        <f t="shared" si="1256"/>
        <v/>
      </c>
      <c r="AM385" s="68">
        <f t="shared" si="1256"/>
        <v>11</v>
      </c>
      <c r="AN385" s="68" t="str">
        <f t="shared" si="1256"/>
        <v/>
      </c>
      <c r="AO385" s="68" t="str">
        <f t="shared" si="1256"/>
        <v/>
      </c>
      <c r="AP385" s="69" t="str">
        <f t="shared" si="1256"/>
        <v/>
      </c>
      <c r="AQ385" s="67" t="str">
        <f t="shared" si="1256"/>
        <v/>
      </c>
      <c r="AR385" s="68" t="str">
        <f t="shared" si="1256"/>
        <v/>
      </c>
      <c r="AS385" s="68" t="str">
        <f t="shared" si="1256"/>
        <v/>
      </c>
      <c r="AT385" s="68" t="str">
        <f t="shared" si="1256"/>
        <v/>
      </c>
      <c r="AU385" s="68" t="str">
        <f t="shared" si="1256"/>
        <v/>
      </c>
      <c r="AV385" s="68" t="str">
        <f t="shared" si="1256"/>
        <v/>
      </c>
      <c r="AW385" s="68" t="str">
        <f t="shared" si="1256"/>
        <v/>
      </c>
      <c r="AX385" s="69" t="str">
        <f t="shared" si="1256"/>
        <v/>
      </c>
      <c r="AY385" s="67" t="str">
        <f t="shared" si="1256"/>
        <v/>
      </c>
      <c r="AZ385" s="68" t="str">
        <f t="shared" si="1256"/>
        <v/>
      </c>
      <c r="BA385" s="68" t="str">
        <f t="shared" si="1256"/>
        <v/>
      </c>
      <c r="BB385" s="68" t="str">
        <f t="shared" si="1256"/>
        <v/>
      </c>
      <c r="BC385" s="68" t="str">
        <f t="shared" si="1256"/>
        <v/>
      </c>
      <c r="BD385" s="68" t="str">
        <f t="shared" si="1256"/>
        <v/>
      </c>
      <c r="BE385" s="68" t="str">
        <f t="shared" si="1256"/>
        <v/>
      </c>
      <c r="BF385" s="69" t="str">
        <f t="shared" si="1256"/>
        <v/>
      </c>
      <c r="BG385" s="67" t="str">
        <f t="shared" si="1256"/>
        <v/>
      </c>
      <c r="BH385" s="68" t="str">
        <f t="shared" si="1256"/>
        <v/>
      </c>
      <c r="BI385" s="68" t="str">
        <f t="shared" si="1256"/>
        <v/>
      </c>
      <c r="BJ385" s="68" t="str">
        <f t="shared" si="1256"/>
        <v/>
      </c>
      <c r="BK385" s="68" t="str">
        <f t="shared" si="1256"/>
        <v/>
      </c>
      <c r="BL385" s="68" t="str">
        <f t="shared" si="1256"/>
        <v/>
      </c>
      <c r="BM385" s="68" t="str">
        <f t="shared" si="1256"/>
        <v/>
      </c>
      <c r="BN385" s="69" t="str">
        <f t="shared" si="1256"/>
        <v/>
      </c>
    </row>
    <row r="386" spans="1:66" ht="15.75" x14ac:dyDescent="0.25">
      <c r="A386" s="2106" t="s">
        <v>37</v>
      </c>
      <c r="B386" s="2107"/>
      <c r="C386" s="975">
        <f t="shared" ref="C386:J386" si="1257">IF(C372="","",RANK(C362,$C362:$J362,0))</f>
        <v>1</v>
      </c>
      <c r="D386" s="976" t="str">
        <f t="shared" si="1257"/>
        <v/>
      </c>
      <c r="E386" s="976" t="str">
        <f t="shared" si="1257"/>
        <v/>
      </c>
      <c r="F386" s="976" t="str">
        <f t="shared" si="1257"/>
        <v/>
      </c>
      <c r="G386" s="976" t="str">
        <f t="shared" si="1257"/>
        <v/>
      </c>
      <c r="H386" s="976" t="str">
        <f t="shared" si="1257"/>
        <v/>
      </c>
      <c r="I386" s="976" t="str">
        <f t="shared" si="1257"/>
        <v/>
      </c>
      <c r="J386" s="977" t="str">
        <f t="shared" si="1257"/>
        <v/>
      </c>
      <c r="K386" s="975" t="str">
        <f t="shared" ref="K386:R386" si="1258">IF(K372="","",RANK(C362,$C362:$J362,0))</f>
        <v/>
      </c>
      <c r="L386" s="976">
        <f t="shared" si="1258"/>
        <v>2</v>
      </c>
      <c r="M386" s="976">
        <f t="shared" si="1258"/>
        <v>2</v>
      </c>
      <c r="N386" s="976">
        <f t="shared" si="1258"/>
        <v>2</v>
      </c>
      <c r="O386" s="976" t="str">
        <f t="shared" si="1258"/>
        <v/>
      </c>
      <c r="P386" s="976" t="str">
        <f t="shared" si="1258"/>
        <v/>
      </c>
      <c r="Q386" s="976" t="str">
        <f t="shared" si="1258"/>
        <v/>
      </c>
      <c r="R386" s="977" t="str">
        <f t="shared" si="1258"/>
        <v/>
      </c>
      <c r="S386" s="975" t="str">
        <f t="shared" ref="S386:Z386" si="1259">IF(S372="","",RANK(C362,$C362:$J362,0))</f>
        <v/>
      </c>
      <c r="T386" s="976" t="str">
        <f t="shared" si="1259"/>
        <v/>
      </c>
      <c r="U386" s="976" t="str">
        <f t="shared" si="1259"/>
        <v/>
      </c>
      <c r="V386" s="976" t="str">
        <f t="shared" si="1259"/>
        <v/>
      </c>
      <c r="W386" s="976" t="str">
        <f t="shared" si="1259"/>
        <v/>
      </c>
      <c r="X386" s="976" t="str">
        <f t="shared" si="1259"/>
        <v/>
      </c>
      <c r="Y386" s="976" t="str">
        <f t="shared" si="1259"/>
        <v/>
      </c>
      <c r="Z386" s="984" t="str">
        <f t="shared" si="1259"/>
        <v/>
      </c>
      <c r="AA386" s="975" t="str">
        <f t="shared" ref="AA386:AH386" si="1260">IF(AA372="","",RANK(C362,$C362:$J362,0))</f>
        <v/>
      </c>
      <c r="AB386" s="976" t="str">
        <f t="shared" si="1260"/>
        <v/>
      </c>
      <c r="AC386" s="976" t="str">
        <f t="shared" si="1260"/>
        <v/>
      </c>
      <c r="AD386" s="976" t="str">
        <f t="shared" si="1260"/>
        <v/>
      </c>
      <c r="AE386" s="976" t="str">
        <f t="shared" si="1260"/>
        <v/>
      </c>
      <c r="AF386" s="976" t="str">
        <f t="shared" si="1260"/>
        <v/>
      </c>
      <c r="AG386" s="976" t="str">
        <f t="shared" si="1260"/>
        <v/>
      </c>
      <c r="AH386" s="977" t="str">
        <f t="shared" si="1260"/>
        <v/>
      </c>
      <c r="AI386" s="975" t="str">
        <f t="shared" ref="AI386:AP386" si="1261">IF(AI372="","",RANK(C362,$C362:$J362,0))</f>
        <v/>
      </c>
      <c r="AJ386" s="976" t="str">
        <f t="shared" si="1261"/>
        <v/>
      </c>
      <c r="AK386" s="976" t="str">
        <f t="shared" si="1261"/>
        <v/>
      </c>
      <c r="AL386" s="976" t="str">
        <f t="shared" si="1261"/>
        <v/>
      </c>
      <c r="AM386" s="976">
        <f t="shared" si="1261"/>
        <v>5</v>
      </c>
      <c r="AN386" s="976" t="str">
        <f t="shared" si="1261"/>
        <v/>
      </c>
      <c r="AO386" s="976" t="str">
        <f t="shared" si="1261"/>
        <v/>
      </c>
      <c r="AP386" s="977" t="str">
        <f t="shared" si="1261"/>
        <v/>
      </c>
      <c r="AQ386" s="975" t="str">
        <f t="shared" ref="AQ386:AX386" si="1262">IF(AQ372="","",RANK(C362,$C362:$J362,0))</f>
        <v/>
      </c>
      <c r="AR386" s="976" t="str">
        <f t="shared" si="1262"/>
        <v/>
      </c>
      <c r="AS386" s="976" t="str">
        <f t="shared" si="1262"/>
        <v/>
      </c>
      <c r="AT386" s="976" t="str">
        <f t="shared" si="1262"/>
        <v/>
      </c>
      <c r="AU386" s="976" t="str">
        <f t="shared" si="1262"/>
        <v/>
      </c>
      <c r="AV386" s="976" t="str">
        <f t="shared" si="1262"/>
        <v/>
      </c>
      <c r="AW386" s="976" t="str">
        <f t="shared" si="1262"/>
        <v/>
      </c>
      <c r="AX386" s="977" t="str">
        <f t="shared" si="1262"/>
        <v/>
      </c>
      <c r="AY386" s="975" t="str">
        <f t="shared" ref="AY386:BF386" si="1263">IF(AY372="","",RANK(C362,$C362:$J362,0))</f>
        <v/>
      </c>
      <c r="AZ386" s="976" t="str">
        <f t="shared" si="1263"/>
        <v/>
      </c>
      <c r="BA386" s="976" t="str">
        <f t="shared" si="1263"/>
        <v/>
      </c>
      <c r="BB386" s="976" t="str">
        <f t="shared" si="1263"/>
        <v/>
      </c>
      <c r="BC386" s="976" t="str">
        <f t="shared" si="1263"/>
        <v/>
      </c>
      <c r="BD386" s="976" t="str">
        <f t="shared" si="1263"/>
        <v/>
      </c>
      <c r="BE386" s="976" t="str">
        <f t="shared" si="1263"/>
        <v/>
      </c>
      <c r="BF386" s="977" t="str">
        <f t="shared" si="1263"/>
        <v/>
      </c>
      <c r="BG386" s="975" t="str">
        <f t="shared" ref="BG386:BN386" si="1264">IF(BG372="","",RANK(C362,$C362:$J362,0))</f>
        <v/>
      </c>
      <c r="BH386" s="976" t="str">
        <f t="shared" si="1264"/>
        <v/>
      </c>
      <c r="BI386" s="976" t="str">
        <f t="shared" si="1264"/>
        <v/>
      </c>
      <c r="BJ386" s="976" t="str">
        <f t="shared" si="1264"/>
        <v/>
      </c>
      <c r="BK386" s="976" t="str">
        <f t="shared" si="1264"/>
        <v/>
      </c>
      <c r="BL386" s="976" t="str">
        <f t="shared" si="1264"/>
        <v/>
      </c>
      <c r="BM386" s="976" t="str">
        <f t="shared" si="1264"/>
        <v/>
      </c>
      <c r="BN386" s="977" t="str">
        <f t="shared" si="1264"/>
        <v/>
      </c>
    </row>
    <row r="387" spans="1:66" ht="15.75" x14ac:dyDescent="0.25">
      <c r="A387" s="2084" t="s">
        <v>38</v>
      </c>
      <c r="B387" s="2085"/>
      <c r="C387" s="978">
        <f t="shared" ref="C387:J387" si="1265">IF(C372="","",RANK(C363,$C363:$J363,0))</f>
        <v>1</v>
      </c>
      <c r="D387" s="979" t="str">
        <f t="shared" si="1265"/>
        <v/>
      </c>
      <c r="E387" s="979" t="str">
        <f t="shared" si="1265"/>
        <v/>
      </c>
      <c r="F387" s="979" t="str">
        <f t="shared" si="1265"/>
        <v/>
      </c>
      <c r="G387" s="979" t="str">
        <f t="shared" si="1265"/>
        <v/>
      </c>
      <c r="H387" s="979" t="str">
        <f t="shared" si="1265"/>
        <v/>
      </c>
      <c r="I387" s="979" t="str">
        <f t="shared" si="1265"/>
        <v/>
      </c>
      <c r="J387" s="980" t="str">
        <f t="shared" si="1265"/>
        <v/>
      </c>
      <c r="K387" s="978" t="str">
        <f t="shared" ref="K387:R387" si="1266">IF(K372="","",RANK(C363,$C363:$J363,0))</f>
        <v/>
      </c>
      <c r="L387" s="979">
        <f t="shared" si="1266"/>
        <v>4</v>
      </c>
      <c r="M387" s="979">
        <f t="shared" si="1266"/>
        <v>2</v>
      </c>
      <c r="N387" s="979">
        <f t="shared" si="1266"/>
        <v>2</v>
      </c>
      <c r="O387" s="979" t="str">
        <f t="shared" si="1266"/>
        <v/>
      </c>
      <c r="P387" s="979" t="str">
        <f t="shared" si="1266"/>
        <v/>
      </c>
      <c r="Q387" s="979" t="str">
        <f t="shared" si="1266"/>
        <v/>
      </c>
      <c r="R387" s="980" t="str">
        <f t="shared" si="1266"/>
        <v/>
      </c>
      <c r="S387" s="978" t="str">
        <f t="shared" ref="S387:Z387" si="1267">IF(S372="","",RANK(C363,$C363:$J363,0))</f>
        <v/>
      </c>
      <c r="T387" s="979" t="str">
        <f t="shared" si="1267"/>
        <v/>
      </c>
      <c r="U387" s="979" t="str">
        <f t="shared" si="1267"/>
        <v/>
      </c>
      <c r="V387" s="979" t="str">
        <f t="shared" si="1267"/>
        <v/>
      </c>
      <c r="W387" s="979" t="str">
        <f t="shared" si="1267"/>
        <v/>
      </c>
      <c r="X387" s="979" t="str">
        <f t="shared" si="1267"/>
        <v/>
      </c>
      <c r="Y387" s="979" t="str">
        <f t="shared" si="1267"/>
        <v/>
      </c>
      <c r="Z387" s="985" t="str">
        <f t="shared" si="1267"/>
        <v/>
      </c>
      <c r="AA387" s="978" t="str">
        <f t="shared" ref="AA387:AH387" si="1268">IF(AA372="","",RANK(C363,$C363:$J363,0))</f>
        <v/>
      </c>
      <c r="AB387" s="979" t="str">
        <f t="shared" si="1268"/>
        <v/>
      </c>
      <c r="AC387" s="979" t="str">
        <f t="shared" si="1268"/>
        <v/>
      </c>
      <c r="AD387" s="979" t="str">
        <f t="shared" si="1268"/>
        <v/>
      </c>
      <c r="AE387" s="979" t="str">
        <f t="shared" si="1268"/>
        <v/>
      </c>
      <c r="AF387" s="979" t="str">
        <f t="shared" si="1268"/>
        <v/>
      </c>
      <c r="AG387" s="979" t="str">
        <f t="shared" si="1268"/>
        <v/>
      </c>
      <c r="AH387" s="980" t="str">
        <f t="shared" si="1268"/>
        <v/>
      </c>
      <c r="AI387" s="978" t="str">
        <f t="shared" ref="AI387:AP387" si="1269">IF(AI372="","",RANK(C363,$C363:$J363,0))</f>
        <v/>
      </c>
      <c r="AJ387" s="979" t="str">
        <f t="shared" si="1269"/>
        <v/>
      </c>
      <c r="AK387" s="979" t="str">
        <f t="shared" si="1269"/>
        <v/>
      </c>
      <c r="AL387" s="979" t="str">
        <f t="shared" si="1269"/>
        <v/>
      </c>
      <c r="AM387" s="979">
        <f t="shared" si="1269"/>
        <v>5</v>
      </c>
      <c r="AN387" s="979" t="str">
        <f t="shared" si="1269"/>
        <v/>
      </c>
      <c r="AO387" s="979" t="str">
        <f t="shared" si="1269"/>
        <v/>
      </c>
      <c r="AP387" s="980" t="str">
        <f t="shared" si="1269"/>
        <v/>
      </c>
      <c r="AQ387" s="978" t="str">
        <f t="shared" ref="AQ387:AX387" si="1270">IF(AQ372="","",RANK(C363,$C363:$J363,0))</f>
        <v/>
      </c>
      <c r="AR387" s="979" t="str">
        <f t="shared" si="1270"/>
        <v/>
      </c>
      <c r="AS387" s="979" t="str">
        <f t="shared" si="1270"/>
        <v/>
      </c>
      <c r="AT387" s="979" t="str">
        <f t="shared" si="1270"/>
        <v/>
      </c>
      <c r="AU387" s="979" t="str">
        <f t="shared" si="1270"/>
        <v/>
      </c>
      <c r="AV387" s="979" t="str">
        <f t="shared" si="1270"/>
        <v/>
      </c>
      <c r="AW387" s="979" t="str">
        <f t="shared" si="1270"/>
        <v/>
      </c>
      <c r="AX387" s="980" t="str">
        <f t="shared" si="1270"/>
        <v/>
      </c>
      <c r="AY387" s="978" t="str">
        <f t="shared" ref="AY387:BF387" si="1271">IF(AY372="","",RANK(C363,$C363:$J363,0))</f>
        <v/>
      </c>
      <c r="AZ387" s="979" t="str">
        <f t="shared" si="1271"/>
        <v/>
      </c>
      <c r="BA387" s="979" t="str">
        <f t="shared" si="1271"/>
        <v/>
      </c>
      <c r="BB387" s="979" t="str">
        <f t="shared" si="1271"/>
        <v/>
      </c>
      <c r="BC387" s="979" t="str">
        <f t="shared" si="1271"/>
        <v/>
      </c>
      <c r="BD387" s="979" t="str">
        <f t="shared" si="1271"/>
        <v/>
      </c>
      <c r="BE387" s="979" t="str">
        <f t="shared" si="1271"/>
        <v/>
      </c>
      <c r="BF387" s="980" t="str">
        <f t="shared" si="1271"/>
        <v/>
      </c>
      <c r="BG387" s="978" t="str">
        <f t="shared" ref="BG387:BN387" si="1272">IF(BG372="","",RANK(C363,$C363:$J363,0))</f>
        <v/>
      </c>
      <c r="BH387" s="979" t="str">
        <f t="shared" si="1272"/>
        <v/>
      </c>
      <c r="BI387" s="979" t="str">
        <f t="shared" si="1272"/>
        <v/>
      </c>
      <c r="BJ387" s="979" t="str">
        <f t="shared" si="1272"/>
        <v/>
      </c>
      <c r="BK387" s="979" t="str">
        <f t="shared" si="1272"/>
        <v/>
      </c>
      <c r="BL387" s="979" t="str">
        <f t="shared" si="1272"/>
        <v/>
      </c>
      <c r="BM387" s="979" t="str">
        <f t="shared" si="1272"/>
        <v/>
      </c>
      <c r="BN387" s="980" t="str">
        <f t="shared" si="1272"/>
        <v/>
      </c>
    </row>
    <row r="388" spans="1:66" ht="15.75" x14ac:dyDescent="0.25">
      <c r="A388" s="2084" t="s">
        <v>39</v>
      </c>
      <c r="B388" s="2085"/>
      <c r="C388" s="978">
        <f t="shared" ref="C388:J388" si="1273">IF(C372="","",RANK(C364,$C364:$J364,1))</f>
        <v>1</v>
      </c>
      <c r="D388" s="979" t="str">
        <f t="shared" si="1273"/>
        <v/>
      </c>
      <c r="E388" s="979" t="str">
        <f t="shared" si="1273"/>
        <v/>
      </c>
      <c r="F388" s="979" t="str">
        <f t="shared" si="1273"/>
        <v/>
      </c>
      <c r="G388" s="979" t="str">
        <f t="shared" si="1273"/>
        <v/>
      </c>
      <c r="H388" s="979" t="str">
        <f t="shared" si="1273"/>
        <v/>
      </c>
      <c r="I388" s="979" t="str">
        <f t="shared" si="1273"/>
        <v/>
      </c>
      <c r="J388" s="980" t="str">
        <f t="shared" si="1273"/>
        <v/>
      </c>
      <c r="K388" s="978" t="str">
        <f t="shared" ref="K388:R388" si="1274">IF(K372="","",RANK(C364,$C364:$J364,1))</f>
        <v/>
      </c>
      <c r="L388" s="979">
        <f t="shared" si="1274"/>
        <v>4</v>
      </c>
      <c r="M388" s="979">
        <f t="shared" si="1274"/>
        <v>2</v>
      </c>
      <c r="N388" s="979">
        <f t="shared" si="1274"/>
        <v>2</v>
      </c>
      <c r="O388" s="979" t="str">
        <f t="shared" si="1274"/>
        <v/>
      </c>
      <c r="P388" s="979" t="str">
        <f t="shared" si="1274"/>
        <v/>
      </c>
      <c r="Q388" s="979" t="str">
        <f t="shared" si="1274"/>
        <v/>
      </c>
      <c r="R388" s="980" t="str">
        <f t="shared" si="1274"/>
        <v/>
      </c>
      <c r="S388" s="978" t="str">
        <f t="shared" ref="S388:Z388" si="1275">IF(S372="","",RANK(C364,$C364:$J364,1))</f>
        <v/>
      </c>
      <c r="T388" s="979" t="str">
        <f t="shared" si="1275"/>
        <v/>
      </c>
      <c r="U388" s="979" t="str">
        <f t="shared" si="1275"/>
        <v/>
      </c>
      <c r="V388" s="979" t="str">
        <f t="shared" si="1275"/>
        <v/>
      </c>
      <c r="W388" s="979" t="str">
        <f t="shared" si="1275"/>
        <v/>
      </c>
      <c r="X388" s="979" t="str">
        <f t="shared" si="1275"/>
        <v/>
      </c>
      <c r="Y388" s="979" t="str">
        <f t="shared" si="1275"/>
        <v/>
      </c>
      <c r="Z388" s="985" t="str">
        <f t="shared" si="1275"/>
        <v/>
      </c>
      <c r="AA388" s="978" t="str">
        <f t="shared" ref="AA388:AH388" si="1276">IF(AA372="","",RANK(C364,$C364:$J364,1))</f>
        <v/>
      </c>
      <c r="AB388" s="979" t="str">
        <f t="shared" si="1276"/>
        <v/>
      </c>
      <c r="AC388" s="979" t="str">
        <f t="shared" si="1276"/>
        <v/>
      </c>
      <c r="AD388" s="979" t="str">
        <f t="shared" si="1276"/>
        <v/>
      </c>
      <c r="AE388" s="979" t="str">
        <f t="shared" si="1276"/>
        <v/>
      </c>
      <c r="AF388" s="979" t="str">
        <f t="shared" si="1276"/>
        <v/>
      </c>
      <c r="AG388" s="979" t="str">
        <f t="shared" si="1276"/>
        <v/>
      </c>
      <c r="AH388" s="980" t="str">
        <f t="shared" si="1276"/>
        <v/>
      </c>
      <c r="AI388" s="978" t="str">
        <f t="shared" ref="AI388:AP388" si="1277">IF(AI372="","",RANK(C364,$C364:$J364,1))</f>
        <v/>
      </c>
      <c r="AJ388" s="979" t="str">
        <f t="shared" si="1277"/>
        <v/>
      </c>
      <c r="AK388" s="979" t="str">
        <f t="shared" si="1277"/>
        <v/>
      </c>
      <c r="AL388" s="979" t="str">
        <f t="shared" si="1277"/>
        <v/>
      </c>
      <c r="AM388" s="979">
        <f t="shared" si="1277"/>
        <v>4</v>
      </c>
      <c r="AN388" s="979" t="str">
        <f t="shared" si="1277"/>
        <v/>
      </c>
      <c r="AO388" s="979" t="str">
        <f t="shared" si="1277"/>
        <v/>
      </c>
      <c r="AP388" s="980" t="str">
        <f t="shared" si="1277"/>
        <v/>
      </c>
      <c r="AQ388" s="978" t="str">
        <f t="shared" ref="AQ388:AX388" si="1278">IF(AQ372="","",RANK(C364,$C364:$J364,1))</f>
        <v/>
      </c>
      <c r="AR388" s="979" t="str">
        <f t="shared" si="1278"/>
        <v/>
      </c>
      <c r="AS388" s="979" t="str">
        <f t="shared" si="1278"/>
        <v/>
      </c>
      <c r="AT388" s="979" t="str">
        <f t="shared" si="1278"/>
        <v/>
      </c>
      <c r="AU388" s="979" t="str">
        <f t="shared" si="1278"/>
        <v/>
      </c>
      <c r="AV388" s="979" t="str">
        <f t="shared" si="1278"/>
        <v/>
      </c>
      <c r="AW388" s="979" t="str">
        <f t="shared" si="1278"/>
        <v/>
      </c>
      <c r="AX388" s="980" t="str">
        <f t="shared" si="1278"/>
        <v/>
      </c>
      <c r="AY388" s="978" t="str">
        <f t="shared" ref="AY388:BF388" si="1279">IF(AY372="","",RANK(C364,$C364:$J364,1))</f>
        <v/>
      </c>
      <c r="AZ388" s="979" t="str">
        <f t="shared" si="1279"/>
        <v/>
      </c>
      <c r="BA388" s="979" t="str">
        <f t="shared" si="1279"/>
        <v/>
      </c>
      <c r="BB388" s="979" t="str">
        <f t="shared" si="1279"/>
        <v/>
      </c>
      <c r="BC388" s="979" t="str">
        <f t="shared" si="1279"/>
        <v/>
      </c>
      <c r="BD388" s="979" t="str">
        <f t="shared" si="1279"/>
        <v/>
      </c>
      <c r="BE388" s="979" t="str">
        <f t="shared" si="1279"/>
        <v/>
      </c>
      <c r="BF388" s="980" t="str">
        <f t="shared" si="1279"/>
        <v/>
      </c>
      <c r="BG388" s="978" t="str">
        <f t="shared" ref="BG388:BN388" si="1280">IF(BG372="","",RANK(C364,$C364:$J364,1))</f>
        <v/>
      </c>
      <c r="BH388" s="979" t="str">
        <f t="shared" si="1280"/>
        <v/>
      </c>
      <c r="BI388" s="979" t="str">
        <f t="shared" si="1280"/>
        <v/>
      </c>
      <c r="BJ388" s="979" t="str">
        <f t="shared" si="1280"/>
        <v/>
      </c>
      <c r="BK388" s="979" t="str">
        <f t="shared" si="1280"/>
        <v/>
      </c>
      <c r="BL388" s="979" t="str">
        <f t="shared" si="1280"/>
        <v/>
      </c>
      <c r="BM388" s="979" t="str">
        <f t="shared" si="1280"/>
        <v/>
      </c>
      <c r="BN388" s="980" t="str">
        <f t="shared" si="1280"/>
        <v/>
      </c>
    </row>
    <row r="389" spans="1:66" ht="15.75" x14ac:dyDescent="0.25">
      <c r="A389" s="2084" t="s">
        <v>32</v>
      </c>
      <c r="B389" s="2085"/>
      <c r="C389" s="978">
        <f t="shared" ref="C389:J389" si="1281">IF(C372="","",RANK(C365,$C365:$J365,0))</f>
        <v>1</v>
      </c>
      <c r="D389" s="979" t="str">
        <f t="shared" si="1281"/>
        <v/>
      </c>
      <c r="E389" s="979" t="str">
        <f t="shared" si="1281"/>
        <v/>
      </c>
      <c r="F389" s="979" t="str">
        <f t="shared" si="1281"/>
        <v/>
      </c>
      <c r="G389" s="979" t="str">
        <f t="shared" si="1281"/>
        <v/>
      </c>
      <c r="H389" s="979" t="str">
        <f t="shared" si="1281"/>
        <v/>
      </c>
      <c r="I389" s="979" t="str">
        <f t="shared" si="1281"/>
        <v/>
      </c>
      <c r="J389" s="980" t="str">
        <f t="shared" si="1281"/>
        <v/>
      </c>
      <c r="K389" s="978" t="str">
        <f t="shared" ref="K389:R389" si="1282">IF(K372="","",RANK(C365,$C365:$J365,0))</f>
        <v/>
      </c>
      <c r="L389" s="979">
        <f t="shared" si="1282"/>
        <v>4</v>
      </c>
      <c r="M389" s="979">
        <f t="shared" si="1282"/>
        <v>2</v>
      </c>
      <c r="N389" s="979">
        <f t="shared" si="1282"/>
        <v>2</v>
      </c>
      <c r="O389" s="979" t="str">
        <f t="shared" si="1282"/>
        <v/>
      </c>
      <c r="P389" s="979" t="str">
        <f t="shared" si="1282"/>
        <v/>
      </c>
      <c r="Q389" s="979" t="str">
        <f t="shared" si="1282"/>
        <v/>
      </c>
      <c r="R389" s="980" t="str">
        <f t="shared" si="1282"/>
        <v/>
      </c>
      <c r="S389" s="978" t="str">
        <f t="shared" ref="S389:Z389" si="1283">IF(S372="","",RANK(C365,$C365:$J365,0))</f>
        <v/>
      </c>
      <c r="T389" s="979" t="str">
        <f t="shared" si="1283"/>
        <v/>
      </c>
      <c r="U389" s="979" t="str">
        <f t="shared" si="1283"/>
        <v/>
      </c>
      <c r="V389" s="979" t="str">
        <f t="shared" si="1283"/>
        <v/>
      </c>
      <c r="W389" s="979" t="str">
        <f t="shared" si="1283"/>
        <v/>
      </c>
      <c r="X389" s="979" t="str">
        <f t="shared" si="1283"/>
        <v/>
      </c>
      <c r="Y389" s="979" t="str">
        <f t="shared" si="1283"/>
        <v/>
      </c>
      <c r="Z389" s="985" t="str">
        <f t="shared" si="1283"/>
        <v/>
      </c>
      <c r="AA389" s="978" t="str">
        <f t="shared" ref="AA389:AH389" si="1284">IF(AA372="","",RANK(C365,$C365:$J365,0))</f>
        <v/>
      </c>
      <c r="AB389" s="979" t="str">
        <f t="shared" si="1284"/>
        <v/>
      </c>
      <c r="AC389" s="979" t="str">
        <f t="shared" si="1284"/>
        <v/>
      </c>
      <c r="AD389" s="979" t="str">
        <f t="shared" si="1284"/>
        <v/>
      </c>
      <c r="AE389" s="979" t="str">
        <f t="shared" si="1284"/>
        <v/>
      </c>
      <c r="AF389" s="979" t="str">
        <f t="shared" si="1284"/>
        <v/>
      </c>
      <c r="AG389" s="979" t="str">
        <f t="shared" si="1284"/>
        <v/>
      </c>
      <c r="AH389" s="980" t="str">
        <f t="shared" si="1284"/>
        <v/>
      </c>
      <c r="AI389" s="978" t="str">
        <f t="shared" ref="AI389:AP389" si="1285">IF(AI372="","",RANK(C365,$C365:$J365,0))</f>
        <v/>
      </c>
      <c r="AJ389" s="979" t="str">
        <f t="shared" si="1285"/>
        <v/>
      </c>
      <c r="AK389" s="979" t="str">
        <f t="shared" si="1285"/>
        <v/>
      </c>
      <c r="AL389" s="979" t="str">
        <f t="shared" si="1285"/>
        <v/>
      </c>
      <c r="AM389" s="979">
        <f t="shared" si="1285"/>
        <v>5</v>
      </c>
      <c r="AN389" s="979" t="str">
        <f t="shared" si="1285"/>
        <v/>
      </c>
      <c r="AO389" s="979" t="str">
        <f t="shared" si="1285"/>
        <v/>
      </c>
      <c r="AP389" s="980" t="str">
        <f t="shared" si="1285"/>
        <v/>
      </c>
      <c r="AQ389" s="978" t="str">
        <f t="shared" ref="AQ389:AX389" si="1286">IF(AQ372="","",RANK(C365,$C365:$J365,0))</f>
        <v/>
      </c>
      <c r="AR389" s="979" t="str">
        <f t="shared" si="1286"/>
        <v/>
      </c>
      <c r="AS389" s="979" t="str">
        <f t="shared" si="1286"/>
        <v/>
      </c>
      <c r="AT389" s="979" t="str">
        <f t="shared" si="1286"/>
        <v/>
      </c>
      <c r="AU389" s="979" t="str">
        <f t="shared" si="1286"/>
        <v/>
      </c>
      <c r="AV389" s="979" t="str">
        <f t="shared" si="1286"/>
        <v/>
      </c>
      <c r="AW389" s="979" t="str">
        <f t="shared" si="1286"/>
        <v/>
      </c>
      <c r="AX389" s="980" t="str">
        <f t="shared" si="1286"/>
        <v/>
      </c>
      <c r="AY389" s="978" t="str">
        <f t="shared" ref="AY389:BF389" si="1287">IF(AY372="","",RANK(C365,$C365:$J365,0))</f>
        <v/>
      </c>
      <c r="AZ389" s="979" t="str">
        <f t="shared" si="1287"/>
        <v/>
      </c>
      <c r="BA389" s="979" t="str">
        <f t="shared" si="1287"/>
        <v/>
      </c>
      <c r="BB389" s="979" t="str">
        <f t="shared" si="1287"/>
        <v/>
      </c>
      <c r="BC389" s="979" t="str">
        <f t="shared" si="1287"/>
        <v/>
      </c>
      <c r="BD389" s="979" t="str">
        <f t="shared" si="1287"/>
        <v/>
      </c>
      <c r="BE389" s="979" t="str">
        <f t="shared" si="1287"/>
        <v/>
      </c>
      <c r="BF389" s="980" t="str">
        <f t="shared" si="1287"/>
        <v/>
      </c>
      <c r="BG389" s="978" t="str">
        <f t="shared" ref="BG389:BN389" si="1288">IF(BG372="","",RANK(C365,$C365:$J365,0))</f>
        <v/>
      </c>
      <c r="BH389" s="979" t="str">
        <f t="shared" si="1288"/>
        <v/>
      </c>
      <c r="BI389" s="979" t="str">
        <f t="shared" si="1288"/>
        <v/>
      </c>
      <c r="BJ389" s="979" t="str">
        <f t="shared" si="1288"/>
        <v/>
      </c>
      <c r="BK389" s="979" t="str">
        <f t="shared" si="1288"/>
        <v/>
      </c>
      <c r="BL389" s="979" t="str">
        <f t="shared" si="1288"/>
        <v/>
      </c>
      <c r="BM389" s="979" t="str">
        <f t="shared" si="1288"/>
        <v/>
      </c>
      <c r="BN389" s="980" t="str">
        <f t="shared" si="1288"/>
        <v/>
      </c>
    </row>
    <row r="390" spans="1:66" ht="16.5" thickBot="1" x14ac:dyDescent="0.3">
      <c r="A390" s="2086" t="s">
        <v>137</v>
      </c>
      <c r="B390" s="2087"/>
      <c r="C390" s="986">
        <f t="shared" ref="C390:J390" si="1289">IF(C372="","",RANK(C366,$C366:$J366,0))</f>
        <v>1</v>
      </c>
      <c r="D390" s="987" t="str">
        <f t="shared" si="1289"/>
        <v/>
      </c>
      <c r="E390" s="987" t="str">
        <f t="shared" si="1289"/>
        <v/>
      </c>
      <c r="F390" s="987" t="str">
        <f t="shared" si="1289"/>
        <v/>
      </c>
      <c r="G390" s="987" t="str">
        <f t="shared" si="1289"/>
        <v/>
      </c>
      <c r="H390" s="987" t="str">
        <f t="shared" si="1289"/>
        <v/>
      </c>
      <c r="I390" s="987" t="str">
        <f t="shared" si="1289"/>
        <v/>
      </c>
      <c r="J390" s="988" t="str">
        <f t="shared" si="1289"/>
        <v/>
      </c>
      <c r="K390" s="986" t="str">
        <f t="shared" ref="K390:R390" si="1290">IF(K372="","",RANK(C366,$C366:$J366,0))</f>
        <v/>
      </c>
      <c r="L390" s="987">
        <f t="shared" si="1290"/>
        <v>4</v>
      </c>
      <c r="M390" s="987">
        <f t="shared" si="1290"/>
        <v>2</v>
      </c>
      <c r="N390" s="987">
        <f t="shared" si="1290"/>
        <v>2</v>
      </c>
      <c r="O390" s="987" t="str">
        <f t="shared" si="1290"/>
        <v/>
      </c>
      <c r="P390" s="987" t="str">
        <f t="shared" si="1290"/>
        <v/>
      </c>
      <c r="Q390" s="987" t="str">
        <f t="shared" si="1290"/>
        <v/>
      </c>
      <c r="R390" s="988" t="str">
        <f t="shared" si="1290"/>
        <v/>
      </c>
      <c r="S390" s="981" t="str">
        <f t="shared" ref="S390:Z390" si="1291">IF(S372="","",RANK(C366,$C366:$J366,0))</f>
        <v/>
      </c>
      <c r="T390" s="982" t="str">
        <f t="shared" si="1291"/>
        <v/>
      </c>
      <c r="U390" s="982" t="str">
        <f t="shared" si="1291"/>
        <v/>
      </c>
      <c r="V390" s="982" t="str">
        <f t="shared" si="1291"/>
        <v/>
      </c>
      <c r="W390" s="982" t="str">
        <f t="shared" si="1291"/>
        <v/>
      </c>
      <c r="X390" s="982" t="str">
        <f t="shared" si="1291"/>
        <v/>
      </c>
      <c r="Y390" s="982" t="str">
        <f t="shared" si="1291"/>
        <v/>
      </c>
      <c r="Z390" s="989" t="str">
        <f t="shared" si="1291"/>
        <v/>
      </c>
      <c r="AA390" s="981" t="str">
        <f t="shared" ref="AA390:AH390" si="1292">IF(AA372="","",RANK(C366,$C366:$J366,0))</f>
        <v/>
      </c>
      <c r="AB390" s="982" t="str">
        <f t="shared" si="1292"/>
        <v/>
      </c>
      <c r="AC390" s="982" t="str">
        <f t="shared" si="1292"/>
        <v/>
      </c>
      <c r="AD390" s="982" t="str">
        <f t="shared" si="1292"/>
        <v/>
      </c>
      <c r="AE390" s="982" t="str">
        <f t="shared" si="1292"/>
        <v/>
      </c>
      <c r="AF390" s="982" t="str">
        <f t="shared" si="1292"/>
        <v/>
      </c>
      <c r="AG390" s="982" t="str">
        <f t="shared" si="1292"/>
        <v/>
      </c>
      <c r="AH390" s="983" t="str">
        <f t="shared" si="1292"/>
        <v/>
      </c>
      <c r="AI390" s="981" t="str">
        <f t="shared" ref="AI390:AP390" si="1293">IF(AI372="","",RANK(C366,$C366:$J366,0))</f>
        <v/>
      </c>
      <c r="AJ390" s="982" t="str">
        <f t="shared" si="1293"/>
        <v/>
      </c>
      <c r="AK390" s="982" t="str">
        <f t="shared" si="1293"/>
        <v/>
      </c>
      <c r="AL390" s="982" t="str">
        <f t="shared" si="1293"/>
        <v/>
      </c>
      <c r="AM390" s="982">
        <f t="shared" si="1293"/>
        <v>5</v>
      </c>
      <c r="AN390" s="982" t="str">
        <f t="shared" si="1293"/>
        <v/>
      </c>
      <c r="AO390" s="982" t="str">
        <f t="shared" si="1293"/>
        <v/>
      </c>
      <c r="AP390" s="983" t="str">
        <f t="shared" si="1293"/>
        <v/>
      </c>
      <c r="AQ390" s="981" t="str">
        <f t="shared" ref="AQ390:AX390" si="1294">IF(AQ372="","",RANK(C366,$C366:$J366,0))</f>
        <v/>
      </c>
      <c r="AR390" s="982" t="str">
        <f t="shared" si="1294"/>
        <v/>
      </c>
      <c r="AS390" s="982" t="str">
        <f t="shared" si="1294"/>
        <v/>
      </c>
      <c r="AT390" s="982" t="str">
        <f t="shared" si="1294"/>
        <v/>
      </c>
      <c r="AU390" s="982" t="str">
        <f t="shared" si="1294"/>
        <v/>
      </c>
      <c r="AV390" s="982" t="str">
        <f t="shared" si="1294"/>
        <v/>
      </c>
      <c r="AW390" s="982" t="str">
        <f t="shared" si="1294"/>
        <v/>
      </c>
      <c r="AX390" s="983" t="str">
        <f t="shared" si="1294"/>
        <v/>
      </c>
      <c r="AY390" s="981" t="str">
        <f t="shared" ref="AY390:BF390" si="1295">IF(AY372="","",RANK(C366,$C366:$J366,0))</f>
        <v/>
      </c>
      <c r="AZ390" s="982" t="str">
        <f t="shared" si="1295"/>
        <v/>
      </c>
      <c r="BA390" s="982" t="str">
        <f t="shared" si="1295"/>
        <v/>
      </c>
      <c r="BB390" s="982" t="str">
        <f t="shared" si="1295"/>
        <v/>
      </c>
      <c r="BC390" s="982" t="str">
        <f t="shared" si="1295"/>
        <v/>
      </c>
      <c r="BD390" s="982" t="str">
        <f t="shared" si="1295"/>
        <v/>
      </c>
      <c r="BE390" s="982" t="str">
        <f t="shared" si="1295"/>
        <v/>
      </c>
      <c r="BF390" s="983" t="str">
        <f t="shared" si="1295"/>
        <v/>
      </c>
      <c r="BG390" s="981" t="str">
        <f t="shared" ref="BG390:BN390" si="1296">IF(BG372="","",RANK(C366,$C366:$J366,0))</f>
        <v/>
      </c>
      <c r="BH390" s="982" t="str">
        <f t="shared" si="1296"/>
        <v/>
      </c>
      <c r="BI390" s="982" t="str">
        <f t="shared" si="1296"/>
        <v/>
      </c>
      <c r="BJ390" s="982" t="str">
        <f t="shared" si="1296"/>
        <v/>
      </c>
      <c r="BK390" s="982" t="str">
        <f t="shared" si="1296"/>
        <v/>
      </c>
      <c r="BL390" s="982" t="str">
        <f t="shared" si="1296"/>
        <v/>
      </c>
      <c r="BM390" s="982" t="str">
        <f t="shared" si="1296"/>
        <v/>
      </c>
      <c r="BN390" s="983" t="str">
        <f t="shared" si="1296"/>
        <v/>
      </c>
    </row>
    <row r="391" spans="1:66" ht="15.75" x14ac:dyDescent="0.25">
      <c r="A391" s="2088" t="s">
        <v>40</v>
      </c>
      <c r="B391" s="2089"/>
      <c r="C391" s="966">
        <f t="shared" ref="C391:J391" si="1297">IF(C372="","",RANK(C381,$C381:$J381,0))</f>
        <v>1</v>
      </c>
      <c r="D391" s="967" t="str">
        <f t="shared" si="1297"/>
        <v/>
      </c>
      <c r="E391" s="967" t="str">
        <f t="shared" si="1297"/>
        <v/>
      </c>
      <c r="F391" s="967" t="str">
        <f t="shared" si="1297"/>
        <v/>
      </c>
      <c r="G391" s="967" t="str">
        <f t="shared" si="1297"/>
        <v/>
      </c>
      <c r="H391" s="967" t="str">
        <f t="shared" si="1297"/>
        <v/>
      </c>
      <c r="I391" s="967" t="str">
        <f t="shared" si="1297"/>
        <v/>
      </c>
      <c r="J391" s="968" t="str">
        <f t="shared" si="1297"/>
        <v/>
      </c>
      <c r="K391" s="966" t="str">
        <f t="shared" ref="K391:R391" si="1298">IF(K372="","",RANK(K381,$K381:$R381,0))</f>
        <v/>
      </c>
      <c r="L391" s="967">
        <f t="shared" si="1298"/>
        <v>1</v>
      </c>
      <c r="M391" s="967">
        <f t="shared" si="1298"/>
        <v>3</v>
      </c>
      <c r="N391" s="967">
        <f t="shared" si="1298"/>
        <v>2</v>
      </c>
      <c r="O391" s="967" t="str">
        <f t="shared" si="1298"/>
        <v/>
      </c>
      <c r="P391" s="967" t="str">
        <f t="shared" si="1298"/>
        <v/>
      </c>
      <c r="Q391" s="967" t="str">
        <f t="shared" si="1298"/>
        <v/>
      </c>
      <c r="R391" s="968" t="str">
        <f t="shared" si="1298"/>
        <v/>
      </c>
      <c r="S391" s="966" t="str">
        <f t="shared" ref="S391:Z391" si="1299">IF(S372="","",RANK(S381,$S381:$Z381,0))</f>
        <v/>
      </c>
      <c r="T391" s="967" t="str">
        <f t="shared" si="1299"/>
        <v/>
      </c>
      <c r="U391" s="967" t="str">
        <f t="shared" si="1299"/>
        <v/>
      </c>
      <c r="V391" s="967" t="str">
        <f t="shared" si="1299"/>
        <v/>
      </c>
      <c r="W391" s="967" t="str">
        <f t="shared" si="1299"/>
        <v/>
      </c>
      <c r="X391" s="967" t="str">
        <f t="shared" si="1299"/>
        <v/>
      </c>
      <c r="Y391" s="967" t="str">
        <f t="shared" si="1299"/>
        <v/>
      </c>
      <c r="Z391" s="968" t="str">
        <f t="shared" si="1299"/>
        <v/>
      </c>
      <c r="AA391" s="966" t="str">
        <f t="shared" ref="AA391:AH391" si="1300">IF(AA372="","",RANK(AA381,$AA381:$AH381,0))</f>
        <v/>
      </c>
      <c r="AB391" s="967" t="str">
        <f t="shared" si="1300"/>
        <v/>
      </c>
      <c r="AC391" s="967" t="str">
        <f t="shared" si="1300"/>
        <v/>
      </c>
      <c r="AD391" s="967" t="str">
        <f t="shared" si="1300"/>
        <v/>
      </c>
      <c r="AE391" s="967" t="str">
        <f t="shared" si="1300"/>
        <v/>
      </c>
      <c r="AF391" s="967" t="str">
        <f t="shared" si="1300"/>
        <v/>
      </c>
      <c r="AG391" s="967" t="str">
        <f t="shared" si="1300"/>
        <v/>
      </c>
      <c r="AH391" s="968" t="str">
        <f t="shared" si="1300"/>
        <v/>
      </c>
      <c r="AI391" s="966" t="str">
        <f t="shared" ref="AI391:AP391" si="1301">IF(AI372="","",RANK(AI381,$AI381:$AP381,0))</f>
        <v/>
      </c>
      <c r="AJ391" s="967" t="str">
        <f t="shared" si="1301"/>
        <v/>
      </c>
      <c r="AK391" s="967" t="str">
        <f t="shared" si="1301"/>
        <v/>
      </c>
      <c r="AL391" s="967" t="str">
        <f t="shared" si="1301"/>
        <v/>
      </c>
      <c r="AM391" s="967">
        <f t="shared" si="1301"/>
        <v>1</v>
      </c>
      <c r="AN391" s="967" t="str">
        <f t="shared" si="1301"/>
        <v/>
      </c>
      <c r="AO391" s="967" t="str">
        <f t="shared" si="1301"/>
        <v/>
      </c>
      <c r="AP391" s="968" t="str">
        <f t="shared" si="1301"/>
        <v/>
      </c>
      <c r="AQ391" s="966" t="str">
        <f t="shared" ref="AQ391:AX391" si="1302">IF(AQ372="","",RANK(AQ381,$AQ381:$AX381,0))</f>
        <v/>
      </c>
      <c r="AR391" s="967" t="str">
        <f t="shared" si="1302"/>
        <v/>
      </c>
      <c r="AS391" s="967" t="str">
        <f t="shared" si="1302"/>
        <v/>
      </c>
      <c r="AT391" s="967" t="str">
        <f t="shared" si="1302"/>
        <v/>
      </c>
      <c r="AU391" s="967" t="str">
        <f t="shared" si="1302"/>
        <v/>
      </c>
      <c r="AV391" s="967" t="str">
        <f t="shared" si="1302"/>
        <v/>
      </c>
      <c r="AW391" s="967" t="str">
        <f t="shared" si="1302"/>
        <v/>
      </c>
      <c r="AX391" s="968" t="str">
        <f t="shared" si="1302"/>
        <v/>
      </c>
      <c r="AY391" s="966" t="str">
        <f t="shared" ref="AY391:BF391" si="1303">IF(AY372="","",RANK(AY381,$AY381:$BF381,0))</f>
        <v/>
      </c>
      <c r="AZ391" s="967" t="str">
        <f t="shared" si="1303"/>
        <v/>
      </c>
      <c r="BA391" s="967" t="str">
        <f t="shared" si="1303"/>
        <v/>
      </c>
      <c r="BB391" s="967" t="str">
        <f t="shared" si="1303"/>
        <v/>
      </c>
      <c r="BC391" s="967" t="str">
        <f t="shared" si="1303"/>
        <v/>
      </c>
      <c r="BD391" s="967" t="str">
        <f t="shared" si="1303"/>
        <v/>
      </c>
      <c r="BE391" s="967" t="str">
        <f t="shared" si="1303"/>
        <v/>
      </c>
      <c r="BF391" s="968" t="str">
        <f t="shared" si="1303"/>
        <v/>
      </c>
      <c r="BG391" s="966" t="str">
        <f t="shared" ref="BG391:BN391" si="1304">IF(BG372="","",RANK(BG381,$BG381:$BN381,0))</f>
        <v/>
      </c>
      <c r="BH391" s="967" t="str">
        <f t="shared" si="1304"/>
        <v/>
      </c>
      <c r="BI391" s="967" t="str">
        <f t="shared" si="1304"/>
        <v/>
      </c>
      <c r="BJ391" s="967" t="str">
        <f t="shared" si="1304"/>
        <v/>
      </c>
      <c r="BK391" s="967" t="str">
        <f t="shared" si="1304"/>
        <v/>
      </c>
      <c r="BL391" s="967" t="str">
        <f t="shared" si="1304"/>
        <v/>
      </c>
      <c r="BM391" s="967" t="str">
        <f t="shared" si="1304"/>
        <v/>
      </c>
      <c r="BN391" s="968" t="str">
        <f t="shared" si="1304"/>
        <v/>
      </c>
    </row>
    <row r="392" spans="1:66" ht="15.75" x14ac:dyDescent="0.25">
      <c r="A392" s="2090" t="s">
        <v>34</v>
      </c>
      <c r="B392" s="2091"/>
      <c r="C392" s="969">
        <f t="shared" ref="C392:J392" si="1305">IF(C372="","",RANK(C382,$C382:$J382,0))</f>
        <v>1</v>
      </c>
      <c r="D392" s="970" t="str">
        <f t="shared" si="1305"/>
        <v/>
      </c>
      <c r="E392" s="970" t="str">
        <f t="shared" si="1305"/>
        <v/>
      </c>
      <c r="F392" s="970" t="str">
        <f t="shared" si="1305"/>
        <v/>
      </c>
      <c r="G392" s="970" t="str">
        <f t="shared" si="1305"/>
        <v/>
      </c>
      <c r="H392" s="970" t="str">
        <f t="shared" si="1305"/>
        <v/>
      </c>
      <c r="I392" s="970" t="str">
        <f t="shared" si="1305"/>
        <v/>
      </c>
      <c r="J392" s="971" t="str">
        <f t="shared" si="1305"/>
        <v/>
      </c>
      <c r="K392" s="969" t="str">
        <f t="shared" ref="K392:R392" si="1306">IF(K372="","",RANK(K382,$K382:$R382,0))</f>
        <v/>
      </c>
      <c r="L392" s="970">
        <f t="shared" si="1306"/>
        <v>1</v>
      </c>
      <c r="M392" s="970">
        <f t="shared" si="1306"/>
        <v>3</v>
      </c>
      <c r="N392" s="970">
        <f t="shared" si="1306"/>
        <v>2</v>
      </c>
      <c r="O392" s="970" t="str">
        <f t="shared" si="1306"/>
        <v/>
      </c>
      <c r="P392" s="970" t="str">
        <f t="shared" si="1306"/>
        <v/>
      </c>
      <c r="Q392" s="970" t="str">
        <f t="shared" si="1306"/>
        <v/>
      </c>
      <c r="R392" s="971" t="str">
        <f t="shared" si="1306"/>
        <v/>
      </c>
      <c r="S392" s="969" t="str">
        <f t="shared" ref="S392:Z392" si="1307">IF(S372="","",RANK(S382,$S382:$Z382,0))</f>
        <v/>
      </c>
      <c r="T392" s="970" t="str">
        <f t="shared" si="1307"/>
        <v/>
      </c>
      <c r="U392" s="970" t="str">
        <f t="shared" si="1307"/>
        <v/>
      </c>
      <c r="V392" s="970" t="str">
        <f t="shared" si="1307"/>
        <v/>
      </c>
      <c r="W392" s="970" t="str">
        <f t="shared" si="1307"/>
        <v/>
      </c>
      <c r="X392" s="970" t="str">
        <f t="shared" si="1307"/>
        <v/>
      </c>
      <c r="Y392" s="970" t="str">
        <f t="shared" si="1307"/>
        <v/>
      </c>
      <c r="Z392" s="971" t="str">
        <f t="shared" si="1307"/>
        <v/>
      </c>
      <c r="AA392" s="969" t="str">
        <f t="shared" ref="AA392:AH392" si="1308">IF(AA372="","",RANK(AA382,$AA382:$AH382,0))</f>
        <v/>
      </c>
      <c r="AB392" s="970" t="str">
        <f t="shared" si="1308"/>
        <v/>
      </c>
      <c r="AC392" s="970" t="str">
        <f t="shared" si="1308"/>
        <v/>
      </c>
      <c r="AD392" s="970" t="str">
        <f t="shared" si="1308"/>
        <v/>
      </c>
      <c r="AE392" s="970" t="str">
        <f t="shared" si="1308"/>
        <v/>
      </c>
      <c r="AF392" s="970" t="str">
        <f t="shared" si="1308"/>
        <v/>
      </c>
      <c r="AG392" s="970" t="str">
        <f t="shared" si="1308"/>
        <v/>
      </c>
      <c r="AH392" s="971" t="str">
        <f t="shared" si="1308"/>
        <v/>
      </c>
      <c r="AI392" s="969" t="str">
        <f t="shared" ref="AI392:AP392" si="1309">IF(AI372="","",RANK(AI382,$AI382:$AP382,0))</f>
        <v/>
      </c>
      <c r="AJ392" s="970" t="str">
        <f t="shared" si="1309"/>
        <v/>
      </c>
      <c r="AK392" s="970" t="str">
        <f t="shared" si="1309"/>
        <v/>
      </c>
      <c r="AL392" s="970" t="str">
        <f t="shared" si="1309"/>
        <v/>
      </c>
      <c r="AM392" s="970">
        <f t="shared" si="1309"/>
        <v>1</v>
      </c>
      <c r="AN392" s="970" t="str">
        <f t="shared" si="1309"/>
        <v/>
      </c>
      <c r="AO392" s="970" t="str">
        <f t="shared" si="1309"/>
        <v/>
      </c>
      <c r="AP392" s="971" t="str">
        <f t="shared" si="1309"/>
        <v/>
      </c>
      <c r="AQ392" s="969" t="str">
        <f t="shared" ref="AQ392:AX392" si="1310">IF(AQ372="","",RANK(AQ382,$AQ382:$AX382,0))</f>
        <v/>
      </c>
      <c r="AR392" s="970" t="str">
        <f t="shared" si="1310"/>
        <v/>
      </c>
      <c r="AS392" s="970" t="str">
        <f t="shared" si="1310"/>
        <v/>
      </c>
      <c r="AT392" s="970" t="str">
        <f t="shared" si="1310"/>
        <v/>
      </c>
      <c r="AU392" s="970" t="str">
        <f t="shared" si="1310"/>
        <v/>
      </c>
      <c r="AV392" s="970" t="str">
        <f t="shared" si="1310"/>
        <v/>
      </c>
      <c r="AW392" s="970" t="str">
        <f t="shared" si="1310"/>
        <v/>
      </c>
      <c r="AX392" s="971" t="str">
        <f t="shared" si="1310"/>
        <v/>
      </c>
      <c r="AY392" s="969" t="str">
        <f t="shared" ref="AY392:BF392" si="1311">IF(AY372="","",RANK(AY382,$AY382:$BF382,0))</f>
        <v/>
      </c>
      <c r="AZ392" s="970" t="str">
        <f t="shared" si="1311"/>
        <v/>
      </c>
      <c r="BA392" s="970" t="str">
        <f t="shared" si="1311"/>
        <v/>
      </c>
      <c r="BB392" s="970" t="str">
        <f t="shared" si="1311"/>
        <v/>
      </c>
      <c r="BC392" s="970" t="str">
        <f t="shared" si="1311"/>
        <v/>
      </c>
      <c r="BD392" s="970" t="str">
        <f t="shared" si="1311"/>
        <v/>
      </c>
      <c r="BE392" s="970" t="str">
        <f t="shared" si="1311"/>
        <v/>
      </c>
      <c r="BF392" s="971" t="str">
        <f t="shared" si="1311"/>
        <v/>
      </c>
      <c r="BG392" s="969" t="str">
        <f t="shared" ref="BG392:BN392" si="1312">IF(BG372="","",RANK(BG382,$BG382:$BN382,0))</f>
        <v/>
      </c>
      <c r="BH392" s="970" t="str">
        <f t="shared" si="1312"/>
        <v/>
      </c>
      <c r="BI392" s="970" t="str">
        <f t="shared" si="1312"/>
        <v/>
      </c>
      <c r="BJ392" s="970" t="str">
        <f t="shared" si="1312"/>
        <v/>
      </c>
      <c r="BK392" s="970" t="str">
        <f t="shared" si="1312"/>
        <v/>
      </c>
      <c r="BL392" s="970" t="str">
        <f t="shared" si="1312"/>
        <v/>
      </c>
      <c r="BM392" s="970" t="str">
        <f t="shared" si="1312"/>
        <v/>
      </c>
      <c r="BN392" s="971" t="str">
        <f t="shared" si="1312"/>
        <v/>
      </c>
    </row>
    <row r="393" spans="1:66" ht="15.75" x14ac:dyDescent="0.25">
      <c r="A393" s="2090" t="s">
        <v>35</v>
      </c>
      <c r="B393" s="2091"/>
      <c r="C393" s="969">
        <f t="shared" ref="C393:J393" si="1313">IF(C372="","",RANK(C383,$C383:$J383,1))</f>
        <v>1</v>
      </c>
      <c r="D393" s="970" t="str">
        <f t="shared" si="1313"/>
        <v/>
      </c>
      <c r="E393" s="970" t="str">
        <f t="shared" si="1313"/>
        <v/>
      </c>
      <c r="F393" s="970" t="str">
        <f t="shared" si="1313"/>
        <v/>
      </c>
      <c r="G393" s="970" t="str">
        <f t="shared" si="1313"/>
        <v/>
      </c>
      <c r="H393" s="970" t="str">
        <f t="shared" si="1313"/>
        <v/>
      </c>
      <c r="I393" s="970" t="str">
        <f t="shared" si="1313"/>
        <v/>
      </c>
      <c r="J393" s="971" t="str">
        <f t="shared" si="1313"/>
        <v/>
      </c>
      <c r="K393" s="969" t="str">
        <f t="shared" ref="K393:R393" si="1314">IF(K372="","",RANK(K383,$K383:$R383,1))</f>
        <v/>
      </c>
      <c r="L393" s="970">
        <f t="shared" si="1314"/>
        <v>6</v>
      </c>
      <c r="M393" s="970">
        <f t="shared" si="1314"/>
        <v>8</v>
      </c>
      <c r="N393" s="970">
        <f t="shared" si="1314"/>
        <v>6</v>
      </c>
      <c r="O393" s="970" t="str">
        <f t="shared" si="1314"/>
        <v/>
      </c>
      <c r="P393" s="970" t="str">
        <f t="shared" si="1314"/>
        <v/>
      </c>
      <c r="Q393" s="970" t="str">
        <f t="shared" si="1314"/>
        <v/>
      </c>
      <c r="R393" s="971" t="str">
        <f t="shared" si="1314"/>
        <v/>
      </c>
      <c r="S393" s="969" t="str">
        <f t="shared" ref="S393:Z393" si="1315">IF(S372="","",RANK(S383,$S383:$Z383,1))</f>
        <v/>
      </c>
      <c r="T393" s="970" t="str">
        <f t="shared" si="1315"/>
        <v/>
      </c>
      <c r="U393" s="970" t="str">
        <f t="shared" si="1315"/>
        <v/>
      </c>
      <c r="V393" s="970" t="str">
        <f t="shared" si="1315"/>
        <v/>
      </c>
      <c r="W393" s="970" t="str">
        <f t="shared" si="1315"/>
        <v/>
      </c>
      <c r="X393" s="970" t="str">
        <f t="shared" si="1315"/>
        <v/>
      </c>
      <c r="Y393" s="970" t="str">
        <f t="shared" si="1315"/>
        <v/>
      </c>
      <c r="Z393" s="971" t="str">
        <f t="shared" si="1315"/>
        <v/>
      </c>
      <c r="AA393" s="969" t="str">
        <f t="shared" ref="AA393:AH393" si="1316">IF(AA372="","",RANK(AA383,$AA383:$AH383,1))</f>
        <v/>
      </c>
      <c r="AB393" s="970" t="str">
        <f t="shared" si="1316"/>
        <v/>
      </c>
      <c r="AC393" s="970" t="str">
        <f t="shared" si="1316"/>
        <v/>
      </c>
      <c r="AD393" s="970" t="str">
        <f t="shared" si="1316"/>
        <v/>
      </c>
      <c r="AE393" s="970" t="str">
        <f t="shared" si="1316"/>
        <v/>
      </c>
      <c r="AF393" s="970" t="str">
        <f t="shared" si="1316"/>
        <v/>
      </c>
      <c r="AG393" s="970" t="str">
        <f t="shared" si="1316"/>
        <v/>
      </c>
      <c r="AH393" s="971" t="str">
        <f t="shared" si="1316"/>
        <v/>
      </c>
      <c r="AI393" s="969" t="str">
        <f t="shared" ref="AI393:AP393" si="1317">IF(AI372="","",RANK(AI383,$AI383:$AP383,1))</f>
        <v/>
      </c>
      <c r="AJ393" s="970" t="str">
        <f t="shared" si="1317"/>
        <v/>
      </c>
      <c r="AK393" s="970" t="str">
        <f t="shared" si="1317"/>
        <v/>
      </c>
      <c r="AL393" s="970" t="str">
        <f t="shared" si="1317"/>
        <v/>
      </c>
      <c r="AM393" s="970">
        <f t="shared" si="1317"/>
        <v>1</v>
      </c>
      <c r="AN393" s="970" t="str">
        <f t="shared" si="1317"/>
        <v/>
      </c>
      <c r="AO393" s="970" t="str">
        <f t="shared" si="1317"/>
        <v/>
      </c>
      <c r="AP393" s="971" t="str">
        <f t="shared" si="1317"/>
        <v/>
      </c>
      <c r="AQ393" s="969" t="str">
        <f t="shared" ref="AQ393:AX393" si="1318">IF(AQ372="","",RANK(AQ383,$AQ383:$AX383,1))</f>
        <v/>
      </c>
      <c r="AR393" s="970" t="str">
        <f t="shared" si="1318"/>
        <v/>
      </c>
      <c r="AS393" s="970" t="str">
        <f t="shared" si="1318"/>
        <v/>
      </c>
      <c r="AT393" s="970" t="str">
        <f t="shared" si="1318"/>
        <v/>
      </c>
      <c r="AU393" s="970" t="str">
        <f t="shared" si="1318"/>
        <v/>
      </c>
      <c r="AV393" s="970" t="str">
        <f t="shared" si="1318"/>
        <v/>
      </c>
      <c r="AW393" s="970" t="str">
        <f t="shared" si="1318"/>
        <v/>
      </c>
      <c r="AX393" s="971" t="str">
        <f t="shared" si="1318"/>
        <v/>
      </c>
      <c r="AY393" s="969" t="str">
        <f t="shared" ref="AY393:BF393" si="1319">IF(AY372="","",RANK(AY383,$AY383:$BF383,1))</f>
        <v/>
      </c>
      <c r="AZ393" s="970" t="str">
        <f t="shared" si="1319"/>
        <v/>
      </c>
      <c r="BA393" s="970" t="str">
        <f t="shared" si="1319"/>
        <v/>
      </c>
      <c r="BB393" s="970" t="str">
        <f t="shared" si="1319"/>
        <v/>
      </c>
      <c r="BC393" s="970" t="str">
        <f t="shared" si="1319"/>
        <v/>
      </c>
      <c r="BD393" s="970" t="str">
        <f t="shared" si="1319"/>
        <v/>
      </c>
      <c r="BE393" s="970" t="str">
        <f t="shared" si="1319"/>
        <v/>
      </c>
      <c r="BF393" s="971" t="str">
        <f t="shared" si="1319"/>
        <v/>
      </c>
      <c r="BG393" s="969" t="str">
        <f t="shared" ref="BG393:BN393" si="1320">IF(BG372="","",RANK(BG383,$BG383:$BN383,1))</f>
        <v/>
      </c>
      <c r="BH393" s="970" t="str">
        <f t="shared" si="1320"/>
        <v/>
      </c>
      <c r="BI393" s="970" t="str">
        <f t="shared" si="1320"/>
        <v/>
      </c>
      <c r="BJ393" s="970" t="str">
        <f t="shared" si="1320"/>
        <v/>
      </c>
      <c r="BK393" s="970" t="str">
        <f t="shared" si="1320"/>
        <v/>
      </c>
      <c r="BL393" s="970" t="str">
        <f t="shared" si="1320"/>
        <v/>
      </c>
      <c r="BM393" s="970" t="str">
        <f t="shared" si="1320"/>
        <v/>
      </c>
      <c r="BN393" s="971" t="str">
        <f t="shared" si="1320"/>
        <v/>
      </c>
    </row>
    <row r="394" spans="1:66" ht="15.75" x14ac:dyDescent="0.25">
      <c r="A394" s="2090" t="s">
        <v>36</v>
      </c>
      <c r="B394" s="2091"/>
      <c r="C394" s="969">
        <f t="shared" ref="C394:J394" si="1321">IF(C372="","",RANK(C384,$C384:$J384,0))</f>
        <v>1</v>
      </c>
      <c r="D394" s="970" t="str">
        <f t="shared" si="1321"/>
        <v/>
      </c>
      <c r="E394" s="970" t="str">
        <f t="shared" si="1321"/>
        <v/>
      </c>
      <c r="F394" s="970" t="str">
        <f t="shared" si="1321"/>
        <v/>
      </c>
      <c r="G394" s="970" t="str">
        <f t="shared" si="1321"/>
        <v/>
      </c>
      <c r="H394" s="970" t="str">
        <f t="shared" si="1321"/>
        <v/>
      </c>
      <c r="I394" s="970" t="str">
        <f t="shared" si="1321"/>
        <v/>
      </c>
      <c r="J394" s="971" t="str">
        <f t="shared" si="1321"/>
        <v/>
      </c>
      <c r="K394" s="969" t="str">
        <f t="shared" ref="K394:R394" si="1322">IF(K372="","",RANK(K384,$K384:$R384,0))</f>
        <v/>
      </c>
      <c r="L394" s="970">
        <f t="shared" si="1322"/>
        <v>1</v>
      </c>
      <c r="M394" s="970">
        <f t="shared" si="1322"/>
        <v>3</v>
      </c>
      <c r="N394" s="970">
        <f t="shared" si="1322"/>
        <v>2</v>
      </c>
      <c r="O394" s="970" t="str">
        <f t="shared" si="1322"/>
        <v/>
      </c>
      <c r="P394" s="970" t="str">
        <f t="shared" si="1322"/>
        <v/>
      </c>
      <c r="Q394" s="970" t="str">
        <f t="shared" si="1322"/>
        <v/>
      </c>
      <c r="R394" s="971" t="str">
        <f t="shared" si="1322"/>
        <v/>
      </c>
      <c r="S394" s="969" t="str">
        <f t="shared" ref="S394:Z394" si="1323">IF(S372="","",RANK(S384,$S384:$Z384,0))</f>
        <v/>
      </c>
      <c r="T394" s="970" t="str">
        <f t="shared" si="1323"/>
        <v/>
      </c>
      <c r="U394" s="970" t="str">
        <f t="shared" si="1323"/>
        <v/>
      </c>
      <c r="V394" s="970" t="str">
        <f t="shared" si="1323"/>
        <v/>
      </c>
      <c r="W394" s="970" t="str">
        <f t="shared" si="1323"/>
        <v/>
      </c>
      <c r="X394" s="970" t="str">
        <f t="shared" si="1323"/>
        <v/>
      </c>
      <c r="Y394" s="970" t="str">
        <f t="shared" si="1323"/>
        <v/>
      </c>
      <c r="Z394" s="971" t="str">
        <f t="shared" si="1323"/>
        <v/>
      </c>
      <c r="AA394" s="969" t="str">
        <f t="shared" ref="AA394:AH394" si="1324">IF(AA372="","",RANK(AA384,$AA384:$AH384,0))</f>
        <v/>
      </c>
      <c r="AB394" s="970" t="str">
        <f t="shared" si="1324"/>
        <v/>
      </c>
      <c r="AC394" s="970" t="str">
        <f t="shared" si="1324"/>
        <v/>
      </c>
      <c r="AD394" s="970" t="str">
        <f t="shared" si="1324"/>
        <v/>
      </c>
      <c r="AE394" s="970" t="str">
        <f t="shared" si="1324"/>
        <v/>
      </c>
      <c r="AF394" s="970" t="str">
        <f t="shared" si="1324"/>
        <v/>
      </c>
      <c r="AG394" s="970" t="str">
        <f t="shared" si="1324"/>
        <v/>
      </c>
      <c r="AH394" s="971" t="str">
        <f t="shared" si="1324"/>
        <v/>
      </c>
      <c r="AI394" s="969" t="str">
        <f t="shared" ref="AI394:AP394" si="1325">IF(AI372="","",RANK(AI384,$AI384:$AP384,0))</f>
        <v/>
      </c>
      <c r="AJ394" s="970" t="str">
        <f t="shared" si="1325"/>
        <v/>
      </c>
      <c r="AK394" s="970" t="str">
        <f t="shared" si="1325"/>
        <v/>
      </c>
      <c r="AL394" s="970" t="str">
        <f t="shared" si="1325"/>
        <v/>
      </c>
      <c r="AM394" s="970">
        <f t="shared" si="1325"/>
        <v>1</v>
      </c>
      <c r="AN394" s="970" t="str">
        <f t="shared" si="1325"/>
        <v/>
      </c>
      <c r="AO394" s="970" t="str">
        <f t="shared" si="1325"/>
        <v/>
      </c>
      <c r="AP394" s="971" t="str">
        <f t="shared" si="1325"/>
        <v/>
      </c>
      <c r="AQ394" s="969" t="str">
        <f t="shared" ref="AQ394:AX394" si="1326">IF(AQ372="","",RANK(AQ384,$AQ384:$AX384,0))</f>
        <v/>
      </c>
      <c r="AR394" s="970" t="str">
        <f t="shared" si="1326"/>
        <v/>
      </c>
      <c r="AS394" s="970" t="str">
        <f t="shared" si="1326"/>
        <v/>
      </c>
      <c r="AT394" s="970" t="str">
        <f t="shared" si="1326"/>
        <v/>
      </c>
      <c r="AU394" s="970" t="str">
        <f t="shared" si="1326"/>
        <v/>
      </c>
      <c r="AV394" s="970" t="str">
        <f t="shared" si="1326"/>
        <v/>
      </c>
      <c r="AW394" s="970" t="str">
        <f t="shared" si="1326"/>
        <v/>
      </c>
      <c r="AX394" s="971" t="str">
        <f t="shared" si="1326"/>
        <v/>
      </c>
      <c r="AY394" s="969" t="str">
        <f t="shared" ref="AY394:BF394" si="1327">IF(AY372="","",RANK(AY384,$AY384:$BF384,0))</f>
        <v/>
      </c>
      <c r="AZ394" s="970" t="str">
        <f t="shared" si="1327"/>
        <v/>
      </c>
      <c r="BA394" s="970" t="str">
        <f t="shared" si="1327"/>
        <v/>
      </c>
      <c r="BB394" s="970" t="str">
        <f t="shared" si="1327"/>
        <v/>
      </c>
      <c r="BC394" s="970" t="str">
        <f t="shared" si="1327"/>
        <v/>
      </c>
      <c r="BD394" s="970" t="str">
        <f t="shared" si="1327"/>
        <v/>
      </c>
      <c r="BE394" s="970" t="str">
        <f t="shared" si="1327"/>
        <v/>
      </c>
      <c r="BF394" s="971" t="str">
        <f t="shared" si="1327"/>
        <v/>
      </c>
      <c r="BG394" s="969" t="str">
        <f t="shared" ref="BG394:BN394" si="1328">IF(BG372="","",RANK(BG384,$BG384:$BN384,0))</f>
        <v/>
      </c>
      <c r="BH394" s="970" t="str">
        <f t="shared" si="1328"/>
        <v/>
      </c>
      <c r="BI394" s="970" t="str">
        <f t="shared" si="1328"/>
        <v/>
      </c>
      <c r="BJ394" s="970" t="str">
        <f t="shared" si="1328"/>
        <v/>
      </c>
      <c r="BK394" s="970" t="str">
        <f t="shared" si="1328"/>
        <v/>
      </c>
      <c r="BL394" s="970" t="str">
        <f t="shared" si="1328"/>
        <v/>
      </c>
      <c r="BM394" s="970" t="str">
        <f t="shared" si="1328"/>
        <v/>
      </c>
      <c r="BN394" s="971" t="str">
        <f t="shared" si="1328"/>
        <v/>
      </c>
    </row>
    <row r="395" spans="1:66" ht="16.5" thickBot="1" x14ac:dyDescent="0.3">
      <c r="A395" s="2092" t="s">
        <v>136</v>
      </c>
      <c r="B395" s="2093"/>
      <c r="C395" s="972">
        <f t="shared" ref="C395:J395" si="1329">IF(C372="","",RANK(C385,$C385:$J385,0))</f>
        <v>1</v>
      </c>
      <c r="D395" s="973" t="str">
        <f t="shared" si="1329"/>
        <v/>
      </c>
      <c r="E395" s="973" t="str">
        <f t="shared" si="1329"/>
        <v/>
      </c>
      <c r="F395" s="973" t="str">
        <f t="shared" si="1329"/>
        <v/>
      </c>
      <c r="G395" s="973" t="str">
        <f t="shared" si="1329"/>
        <v/>
      </c>
      <c r="H395" s="973" t="str">
        <f t="shared" si="1329"/>
        <v/>
      </c>
      <c r="I395" s="973" t="str">
        <f t="shared" si="1329"/>
        <v/>
      </c>
      <c r="J395" s="974" t="str">
        <f t="shared" si="1329"/>
        <v/>
      </c>
      <c r="K395" s="972" t="str">
        <f t="shared" ref="K395:R395" si="1330">IF(K372="","",RANK(K385,$K385:$R385,0))</f>
        <v/>
      </c>
      <c r="L395" s="973">
        <f t="shared" si="1330"/>
        <v>1</v>
      </c>
      <c r="M395" s="973">
        <f t="shared" si="1330"/>
        <v>3</v>
      </c>
      <c r="N395" s="973">
        <f t="shared" si="1330"/>
        <v>2</v>
      </c>
      <c r="O395" s="973" t="str">
        <f t="shared" si="1330"/>
        <v/>
      </c>
      <c r="P395" s="973" t="str">
        <f t="shared" si="1330"/>
        <v/>
      </c>
      <c r="Q395" s="973" t="str">
        <f t="shared" si="1330"/>
        <v/>
      </c>
      <c r="R395" s="974" t="str">
        <f t="shared" si="1330"/>
        <v/>
      </c>
      <c r="S395" s="972" t="str">
        <f t="shared" ref="S395:Z395" si="1331">IF(S372="","",RANK(S385,$S385:$Z385,0))</f>
        <v/>
      </c>
      <c r="T395" s="973" t="str">
        <f t="shared" si="1331"/>
        <v/>
      </c>
      <c r="U395" s="973" t="str">
        <f t="shared" si="1331"/>
        <v/>
      </c>
      <c r="V395" s="973" t="str">
        <f t="shared" si="1331"/>
        <v/>
      </c>
      <c r="W395" s="973" t="str">
        <f t="shared" si="1331"/>
        <v/>
      </c>
      <c r="X395" s="973" t="str">
        <f t="shared" si="1331"/>
        <v/>
      </c>
      <c r="Y395" s="973" t="str">
        <f t="shared" si="1331"/>
        <v/>
      </c>
      <c r="Z395" s="974" t="str">
        <f t="shared" si="1331"/>
        <v/>
      </c>
      <c r="AA395" s="972" t="str">
        <f t="shared" ref="AA395:AH395" si="1332">IF(AA372="","",RANK(AA385,$AA385:$AH385,0))</f>
        <v/>
      </c>
      <c r="AB395" s="973" t="str">
        <f t="shared" si="1332"/>
        <v/>
      </c>
      <c r="AC395" s="973" t="str">
        <f t="shared" si="1332"/>
        <v/>
      </c>
      <c r="AD395" s="973" t="str">
        <f t="shared" si="1332"/>
        <v/>
      </c>
      <c r="AE395" s="973" t="str">
        <f t="shared" si="1332"/>
        <v/>
      </c>
      <c r="AF395" s="973" t="str">
        <f t="shared" si="1332"/>
        <v/>
      </c>
      <c r="AG395" s="973" t="str">
        <f t="shared" si="1332"/>
        <v/>
      </c>
      <c r="AH395" s="974" t="str">
        <f t="shared" si="1332"/>
        <v/>
      </c>
      <c r="AI395" s="972" t="str">
        <f t="shared" ref="AI395:AP395" si="1333">IF(AI372="","",RANK(AI385,$AI385:$AP385,0))</f>
        <v/>
      </c>
      <c r="AJ395" s="973" t="str">
        <f t="shared" si="1333"/>
        <v/>
      </c>
      <c r="AK395" s="973" t="str">
        <f t="shared" si="1333"/>
        <v/>
      </c>
      <c r="AL395" s="973" t="str">
        <f t="shared" si="1333"/>
        <v/>
      </c>
      <c r="AM395" s="973">
        <f t="shared" si="1333"/>
        <v>1</v>
      </c>
      <c r="AN395" s="973" t="str">
        <f t="shared" si="1333"/>
        <v/>
      </c>
      <c r="AO395" s="973" t="str">
        <f t="shared" si="1333"/>
        <v/>
      </c>
      <c r="AP395" s="974" t="str">
        <f t="shared" si="1333"/>
        <v/>
      </c>
      <c r="AQ395" s="972" t="str">
        <f t="shared" ref="AQ395:AX395" si="1334">IF(AQ372="","",RANK(AQ385,$AQ385:$AX385,0))</f>
        <v/>
      </c>
      <c r="AR395" s="973" t="str">
        <f t="shared" si="1334"/>
        <v/>
      </c>
      <c r="AS395" s="973" t="str">
        <f t="shared" si="1334"/>
        <v/>
      </c>
      <c r="AT395" s="973" t="str">
        <f t="shared" si="1334"/>
        <v/>
      </c>
      <c r="AU395" s="973" t="str">
        <f t="shared" si="1334"/>
        <v/>
      </c>
      <c r="AV395" s="973" t="str">
        <f t="shared" si="1334"/>
        <v/>
      </c>
      <c r="AW395" s="973" t="str">
        <f t="shared" si="1334"/>
        <v/>
      </c>
      <c r="AX395" s="974" t="str">
        <f t="shared" si="1334"/>
        <v/>
      </c>
      <c r="AY395" s="972" t="str">
        <f t="shared" ref="AY395:BF395" si="1335">IF(AY372="","",RANK(AY385,$AY385:$BF385,0))</f>
        <v/>
      </c>
      <c r="AZ395" s="973" t="str">
        <f t="shared" si="1335"/>
        <v/>
      </c>
      <c r="BA395" s="973" t="str">
        <f t="shared" si="1335"/>
        <v/>
      </c>
      <c r="BB395" s="973" t="str">
        <f t="shared" si="1335"/>
        <v/>
      </c>
      <c r="BC395" s="973" t="str">
        <f t="shared" si="1335"/>
        <v/>
      </c>
      <c r="BD395" s="973" t="str">
        <f t="shared" si="1335"/>
        <v/>
      </c>
      <c r="BE395" s="973" t="str">
        <f t="shared" si="1335"/>
        <v/>
      </c>
      <c r="BF395" s="974" t="str">
        <f t="shared" si="1335"/>
        <v/>
      </c>
      <c r="BG395" s="972" t="str">
        <f t="shared" ref="BG395:BN395" si="1336">IF(BG372="","",RANK(BG385,$BG385:$BN385,0))</f>
        <v/>
      </c>
      <c r="BH395" s="973" t="str">
        <f t="shared" si="1336"/>
        <v/>
      </c>
      <c r="BI395" s="973" t="str">
        <f t="shared" si="1336"/>
        <v/>
      </c>
      <c r="BJ395" s="973" t="str">
        <f t="shared" si="1336"/>
        <v/>
      </c>
      <c r="BK395" s="973" t="str">
        <f t="shared" si="1336"/>
        <v/>
      </c>
      <c r="BL395" s="973" t="str">
        <f t="shared" si="1336"/>
        <v/>
      </c>
      <c r="BM395" s="973" t="str">
        <f t="shared" si="1336"/>
        <v/>
      </c>
      <c r="BN395" s="974" t="str">
        <f t="shared" si="1336"/>
        <v/>
      </c>
    </row>
    <row r="396" spans="1:66" s="20" customFormat="1" ht="88.5" customHeight="1" thickBot="1" x14ac:dyDescent="0.25">
      <c r="A396" s="2094" t="s">
        <v>33</v>
      </c>
      <c r="B396" s="2095"/>
      <c r="C396" s="55">
        <f ca="1">IF(C372="","",(C386*'pravidla turnaje'!$C$9)+(C387*'pravidla turnaje'!$C$10)+(C388*'pravidla turnaje'!$C$11)+(C389*'pravidla turnaje'!$C$12)+(C390*'pravidla turnaje'!$C$13)+(C391*'pravidla turnaje'!$C$14)+(C392*'pravidla turnaje'!$C$15)+(C393*'pravidla turnaje'!$C$16)+(C394*'pravidla turnaje'!$C$17)+(C395*'pravidla turnaje'!$C$18)+'rozstřely-skore'!C396)</f>
        <v>11111111</v>
      </c>
      <c r="D396" s="56" t="str">
        <f>IF(D372="","",(D386*'pravidla turnaje'!$C$9)+(D387*'pravidla turnaje'!$C$10)+(D388*'pravidla turnaje'!$C$11)+(D389*'pravidla turnaje'!$C$12)+(D390*'pravidla turnaje'!$C$13)+(D391*'pravidla turnaje'!$C$14)+(D392*'pravidla turnaje'!$C$15)+(D393*'pravidla turnaje'!$C$16)+(D394*'pravidla turnaje'!$C$17)+(D395*'pravidla turnaje'!$C$18)+'rozstřely-skore'!D396)</f>
        <v/>
      </c>
      <c r="E396" s="56" t="str">
        <f>IF(E372="","",(E386*'pravidla turnaje'!$C$9)+(E387*'pravidla turnaje'!$C$10)+(E388*'pravidla turnaje'!$C$11)+(E389*'pravidla turnaje'!$C$12)+(E390*'pravidla turnaje'!$C$13)+(E391*'pravidla turnaje'!$C$14)+(E392*'pravidla turnaje'!$C$15)+(E393*'pravidla turnaje'!$C$16)+(E394*'pravidla turnaje'!$C$17)+(E395*'pravidla turnaje'!$C$18)+'rozstřely-skore'!E396)</f>
        <v/>
      </c>
      <c r="F396" s="56" t="str">
        <f>IF(F372="","",(F386*'pravidla turnaje'!$C$9)+(F387*'pravidla turnaje'!$C$10)+(F388*'pravidla turnaje'!$C$11)+(F389*'pravidla turnaje'!$C$12)+(F390*'pravidla turnaje'!$C$13)+(F391*'pravidla turnaje'!$C$14)+(F392*'pravidla turnaje'!$C$15)+(F393*'pravidla turnaje'!$C$16)+(F394*'pravidla turnaje'!$C$17)+(F395*'pravidla turnaje'!$C$18)+'rozstřely-skore'!F396)</f>
        <v/>
      </c>
      <c r="G396" s="56" t="str">
        <f>IF(G372="","",(G386*'pravidla turnaje'!$C$9)+(G387*'pravidla turnaje'!$C$10)+(G388*'pravidla turnaje'!$C$11)+(G389*'pravidla turnaje'!$C$12)+(G390*'pravidla turnaje'!$C$13)+(G391*'pravidla turnaje'!$C$14)+(G392*'pravidla turnaje'!$C$15)+(G393*'pravidla turnaje'!$C$16)+(G394*'pravidla turnaje'!$C$17)+(G395*'pravidla turnaje'!$C$18)+'rozstřely-skore'!G396)</f>
        <v/>
      </c>
      <c r="H396" s="56" t="str">
        <f>IF(H372="","",(H386*'pravidla turnaje'!$C$9)+(H387*'pravidla turnaje'!$C$10)+(H388*'pravidla turnaje'!$C$11)+(H389*'pravidla turnaje'!$C$12)+(H390*'pravidla turnaje'!$C$13)+(H391*'pravidla turnaje'!$C$14)+(H392*'pravidla turnaje'!$C$15)+(H393*'pravidla turnaje'!$C$16)+(H394*'pravidla turnaje'!$C$17)+(H395*'pravidla turnaje'!$C$18)+'rozstřely-skore'!H396)</f>
        <v/>
      </c>
      <c r="I396" s="56" t="str">
        <f>IF(I372="","",(I386*'pravidla turnaje'!$C$9)+(I387*'pravidla turnaje'!$C$10)+(I388*'pravidla turnaje'!$C$11)+(I389*'pravidla turnaje'!$C$12)+(I390*'pravidla turnaje'!$C$13)+(I391*'pravidla turnaje'!$C$14)+(I392*'pravidla turnaje'!$C$15)+(I393*'pravidla turnaje'!$C$16)+(I394*'pravidla turnaje'!$C$17)+(I395*'pravidla turnaje'!$C$18)+'rozstřely-skore'!I396)</f>
        <v/>
      </c>
      <c r="J396" s="57" t="str">
        <f>IF(J372="","",(J386*'pravidla turnaje'!$C$9)+(J387*'pravidla turnaje'!$C$10)+(J388*'pravidla turnaje'!$C$11)+(J389*'pravidla turnaje'!$C$12)+(J390*'pravidla turnaje'!$C$13)+(J391*'pravidla turnaje'!$C$14)+(J392*'pravidla turnaje'!$C$15)+(J393*'pravidla turnaje'!$C$16)+(J394*'pravidla turnaje'!$C$17)+(J395*'pravidla turnaje'!$C$18)+'rozstřely-skore'!J396)</f>
        <v/>
      </c>
      <c r="K396" s="55" t="str">
        <f>IF(K372="","",(K386*'pravidla turnaje'!$C$9)+(K387*'pravidla turnaje'!$C$10)+(K388*'pravidla turnaje'!$C$11)+(K389*'pravidla turnaje'!$C$12)+(K390*'pravidla turnaje'!$C$13)+(K391*'pravidla turnaje'!$C$14)+(K392*'pravidla turnaje'!$C$15)+(K393*'pravidla turnaje'!$C$16)+(K394*'pravidla turnaje'!$C$17)+(K395*'pravidla turnaje'!$C$18)+'rozstřely-skore'!K396)</f>
        <v/>
      </c>
      <c r="L396" s="56">
        <f ca="1">IF(L372="","",(L386*'pravidla turnaje'!$C$9)+(L387*'pravidla turnaje'!$C$10)+(L388*'pravidla turnaje'!$C$11)+(L389*'pravidla turnaje'!$C$12)+(L390*'pravidla turnaje'!$C$13)+(L391*'pravidla turnaje'!$C$14)+(L392*'pravidla turnaje'!$C$15)+(L393*'pravidla turnaje'!$C$16)+(L394*'pravidla turnaje'!$C$17)+(L395*'pravidla turnaje'!$C$18)+'rozstřely-skore'!L396)</f>
        <v>21141142</v>
      </c>
      <c r="M396" s="56">
        <f ca="1">IF(M372="","",(M386*'pravidla turnaje'!$C$9)+(M387*'pravidla turnaje'!$C$10)+(M388*'pravidla turnaje'!$C$11)+(M389*'pravidla turnaje'!$C$12)+(M390*'pravidla turnaje'!$C$13)+(M391*'pravidla turnaje'!$C$14)+(M392*'pravidla turnaje'!$C$15)+(M393*'pravidla turnaje'!$C$16)+(M394*'pravidla turnaje'!$C$17)+(M395*'pravidla turnaje'!$C$18)+'rozstřely-skore'!M396)</f>
        <v>23323332</v>
      </c>
      <c r="N396" s="56">
        <f ca="1">IF(N372="","",(N386*'pravidla turnaje'!$C$9)+(N387*'pravidla turnaje'!$C$10)+(N388*'pravidla turnaje'!$C$11)+(N389*'pravidla turnaje'!$C$12)+(N390*'pravidla turnaje'!$C$13)+(N391*'pravidla turnaje'!$C$14)+(N392*'pravidla turnaje'!$C$15)+(N393*'pravidla turnaje'!$C$16)+(N394*'pravidla turnaje'!$C$17)+(N395*'pravidla turnaje'!$C$18)+'rozstřely-skore'!N396)</f>
        <v>22221224</v>
      </c>
      <c r="O396" s="56" t="str">
        <f>IF(O372="","",(O386*'pravidla turnaje'!$C$9)+(O387*'pravidla turnaje'!$C$10)+(O388*'pravidla turnaje'!$C$11)+(O389*'pravidla turnaje'!$C$12)+(O390*'pravidla turnaje'!$C$13)+(O391*'pravidla turnaje'!$C$14)+(O392*'pravidla turnaje'!$C$15)+(O393*'pravidla turnaje'!$C$16)+(O394*'pravidla turnaje'!$C$17)+(O395*'pravidla turnaje'!$C$18)+'rozstřely-skore'!O396)</f>
        <v/>
      </c>
      <c r="P396" s="56" t="str">
        <f>IF(P372="","",(P386*'pravidla turnaje'!$C$9)+(P387*'pravidla turnaje'!$C$10)+(P388*'pravidla turnaje'!$C$11)+(P389*'pravidla turnaje'!$C$12)+(P390*'pravidla turnaje'!$C$13)+(P391*'pravidla turnaje'!$C$14)+(P392*'pravidla turnaje'!$C$15)+(P393*'pravidla turnaje'!$C$16)+(P394*'pravidla turnaje'!$C$17)+(P395*'pravidla turnaje'!$C$18)+'rozstřely-skore'!P396)</f>
        <v/>
      </c>
      <c r="Q396" s="56" t="str">
        <f>IF(Q372="","",(Q386*'pravidla turnaje'!$C$9)+(Q387*'pravidla turnaje'!$C$10)+(Q388*'pravidla turnaje'!$C$11)+(Q389*'pravidla turnaje'!$C$12)+(Q390*'pravidla turnaje'!$C$13)+(Q391*'pravidla turnaje'!$C$14)+(Q392*'pravidla turnaje'!$C$15)+(Q393*'pravidla turnaje'!$C$16)+(Q394*'pravidla turnaje'!$C$17)+(Q395*'pravidla turnaje'!$C$18)+'rozstřely-skore'!Q396)</f>
        <v/>
      </c>
      <c r="R396" s="57" t="str">
        <f>IF(R372="","",(R386*'pravidla turnaje'!$C$9)+(R387*'pravidla turnaje'!$C$10)+(R388*'pravidla turnaje'!$C$11)+(R389*'pravidla turnaje'!$C$12)+(R390*'pravidla turnaje'!$C$13)+(R391*'pravidla turnaje'!$C$14)+(R392*'pravidla turnaje'!$C$15)+(R393*'pravidla turnaje'!$C$16)+(R394*'pravidla turnaje'!$C$17)+(R395*'pravidla turnaje'!$C$18)+'rozstřely-skore'!R396)</f>
        <v/>
      </c>
      <c r="S396" s="55" t="str">
        <f>IF(S372="","",(S386*'pravidla turnaje'!$C$9)+(S387*'pravidla turnaje'!$C$10)+(S388*'pravidla turnaje'!$C$11)+(S389*'pravidla turnaje'!$C$12)+(S390*'pravidla turnaje'!$C$13)+(S391*'pravidla turnaje'!$C$14)+(S392*'pravidla turnaje'!$C$15)+(S393*'pravidla turnaje'!$C$16)+(S394*'pravidla turnaje'!$C$17)+(S395*'pravidla turnaje'!$C$18)+'rozstřely-skore'!S396)</f>
        <v/>
      </c>
      <c r="T396" s="56" t="str">
        <f>IF(T372="","",(T386*'pravidla turnaje'!$C$9)+(T387*'pravidla turnaje'!$C$10)+(T388*'pravidla turnaje'!$C$11)+(T389*'pravidla turnaje'!$C$12)+(T390*'pravidla turnaje'!$C$13)+(T391*'pravidla turnaje'!$C$14)+(T392*'pravidla turnaje'!$C$15)+(T393*'pravidla turnaje'!$C$16)+(T394*'pravidla turnaje'!$C$17)+(T395*'pravidla turnaje'!$C$18)+'rozstřely-skore'!T396)</f>
        <v/>
      </c>
      <c r="U396" s="56" t="str">
        <f>IF(U372="","",(U386*'pravidla turnaje'!$C$9)+(U387*'pravidla turnaje'!$C$10)+(U388*'pravidla turnaje'!$C$11)+(U389*'pravidla turnaje'!$C$12)+(U390*'pravidla turnaje'!$C$13)+(U391*'pravidla turnaje'!$C$14)+(U392*'pravidla turnaje'!$C$15)+(U393*'pravidla turnaje'!$C$16)+(U394*'pravidla turnaje'!$C$17)+(U395*'pravidla turnaje'!$C$18)+'rozstřely-skore'!U396)</f>
        <v/>
      </c>
      <c r="V396" s="56" t="str">
        <f>IF(V372="","",(V386*'pravidla turnaje'!$C$9)+(V387*'pravidla turnaje'!$C$10)+(V388*'pravidla turnaje'!$C$11)+(V389*'pravidla turnaje'!$C$12)+(V390*'pravidla turnaje'!$C$13)+(V391*'pravidla turnaje'!$C$14)+(V392*'pravidla turnaje'!$C$15)+(V393*'pravidla turnaje'!$C$16)+(V394*'pravidla turnaje'!$C$17)+(V395*'pravidla turnaje'!$C$18)+'rozstřely-skore'!V396)</f>
        <v/>
      </c>
      <c r="W396" s="56" t="str">
        <f>IF(W372="","",(W386*'pravidla turnaje'!$C$9)+(W387*'pravidla turnaje'!$C$10)+(W388*'pravidla turnaje'!$C$11)+(W389*'pravidla turnaje'!$C$12)+(W390*'pravidla turnaje'!$C$13)+(W391*'pravidla turnaje'!$C$14)+(W392*'pravidla turnaje'!$C$15)+(W393*'pravidla turnaje'!$C$16)+(W394*'pravidla turnaje'!$C$17)+(W395*'pravidla turnaje'!$C$18)+'rozstřely-skore'!W396)</f>
        <v/>
      </c>
      <c r="X396" s="56" t="str">
        <f>IF(X372="","",(X386*'pravidla turnaje'!$C$9)+(X387*'pravidla turnaje'!$C$10)+(X388*'pravidla turnaje'!$C$11)+(X389*'pravidla turnaje'!$C$12)+(X390*'pravidla turnaje'!$C$13)+(X391*'pravidla turnaje'!$C$14)+(X392*'pravidla turnaje'!$C$15)+(X393*'pravidla turnaje'!$C$16)+(X394*'pravidla turnaje'!$C$17)+(X395*'pravidla turnaje'!$C$18)+'rozstřely-skore'!X396)</f>
        <v/>
      </c>
      <c r="Y396" s="56" t="str">
        <f>IF(Y372="","",(Y386*'pravidla turnaje'!$C$9)+(Y387*'pravidla turnaje'!$C$10)+(Y388*'pravidla turnaje'!$C$11)+(Y389*'pravidla turnaje'!$C$12)+(Y390*'pravidla turnaje'!$C$13)+(Y391*'pravidla turnaje'!$C$14)+(Y392*'pravidla turnaje'!$C$15)+(Y393*'pravidla turnaje'!$C$16)+(Y394*'pravidla turnaje'!$C$17)+(Y395*'pravidla turnaje'!$C$18)+'rozstřely-skore'!Y396)</f>
        <v/>
      </c>
      <c r="Z396" s="57" t="str">
        <f>IF(Z372="","",(Z386*'pravidla turnaje'!$C$9)+(Z387*'pravidla turnaje'!$C$10)+(Z388*'pravidla turnaje'!$C$11)+(Z389*'pravidla turnaje'!$C$12)+(Z390*'pravidla turnaje'!$C$13)+(Z391*'pravidla turnaje'!$C$14)+(Z392*'pravidla turnaje'!$C$15)+(Z393*'pravidla turnaje'!$C$16)+(Z394*'pravidla turnaje'!$C$17)+(Z395*'pravidla turnaje'!$C$18)+'rozstřely-skore'!Z396)</f>
        <v/>
      </c>
      <c r="AA396" s="55" t="str">
        <f>IF(AA372="","",(AA386*'pravidla turnaje'!$C$9)+(AA387*'pravidla turnaje'!$C$10)+(AA388*'pravidla turnaje'!$C$11)+(AA389*'pravidla turnaje'!$C$12)+(AA390*'pravidla turnaje'!$C$13)+(AA391*'pravidla turnaje'!$C$14)+(AA392*'pravidla turnaje'!$C$15)+(AA393*'pravidla turnaje'!$C$16)+(AA394*'pravidla turnaje'!$C$17)+(AA395*'pravidla turnaje'!$C$18)+'rozstřely-skore'!AA396)</f>
        <v/>
      </c>
      <c r="AB396" s="56" t="str">
        <f>IF(AB372="","",(AB386*'pravidla turnaje'!$C$9)+(AB387*'pravidla turnaje'!$C$10)+(AB388*'pravidla turnaje'!$C$11)+(AB389*'pravidla turnaje'!$C$12)+(AB390*'pravidla turnaje'!$C$13)+(AB391*'pravidla turnaje'!$C$14)+(AB392*'pravidla turnaje'!$C$15)+(AB393*'pravidla turnaje'!$C$16)+(AB394*'pravidla turnaje'!$C$17)+(AB395*'pravidla turnaje'!$C$18)+'rozstřely-skore'!AB396)</f>
        <v/>
      </c>
      <c r="AC396" s="56" t="str">
        <f>IF(AC372="","",(AC386*'pravidla turnaje'!$C$9)+(AC387*'pravidla turnaje'!$C$10)+(AC388*'pravidla turnaje'!$C$11)+(AC389*'pravidla turnaje'!$C$12)+(AC390*'pravidla turnaje'!$C$13)+(AC391*'pravidla turnaje'!$C$14)+(AC392*'pravidla turnaje'!$C$15)+(AC393*'pravidla turnaje'!$C$16)+(AC394*'pravidla turnaje'!$C$17)+(AC395*'pravidla turnaje'!$C$18)+'rozstřely-skore'!AC396)</f>
        <v/>
      </c>
      <c r="AD396" s="56" t="str">
        <f>IF(AD372="","",(AD386*'pravidla turnaje'!$C$9)+(AD387*'pravidla turnaje'!$C$10)+(AD388*'pravidla turnaje'!$C$11)+(AD389*'pravidla turnaje'!$C$12)+(AD390*'pravidla turnaje'!$C$13)+(AD391*'pravidla turnaje'!$C$14)+(AD392*'pravidla turnaje'!$C$15)+(AD393*'pravidla turnaje'!$C$16)+(AD394*'pravidla turnaje'!$C$17)+(AD395*'pravidla turnaje'!$C$18)+'rozstřely-skore'!AD396)</f>
        <v/>
      </c>
      <c r="AE396" s="56" t="str">
        <f>IF(AE372="","",(AE386*'pravidla turnaje'!$C$9)+(AE387*'pravidla turnaje'!$C$10)+(AE388*'pravidla turnaje'!$C$11)+(AE389*'pravidla turnaje'!$C$12)+(AE390*'pravidla turnaje'!$C$13)+(AE391*'pravidla turnaje'!$C$14)+(AE392*'pravidla turnaje'!$C$15)+(AE393*'pravidla turnaje'!$C$16)+(AE394*'pravidla turnaje'!$C$17)+(AE395*'pravidla turnaje'!$C$18)+'rozstřely-skore'!AE396)</f>
        <v/>
      </c>
      <c r="AF396" s="56" t="str">
        <f>IF(AF372="","",(AF386*'pravidla turnaje'!$C$9)+(AF387*'pravidla turnaje'!$C$10)+(AF388*'pravidla turnaje'!$C$11)+(AF389*'pravidla turnaje'!$C$12)+(AF390*'pravidla turnaje'!$C$13)+(AF391*'pravidla turnaje'!$C$14)+(AF392*'pravidla turnaje'!$C$15)+(AF393*'pravidla turnaje'!$C$16)+(AF394*'pravidla turnaje'!$C$17)+(AF395*'pravidla turnaje'!$C$18)+'rozstřely-skore'!AF396)</f>
        <v/>
      </c>
      <c r="AG396" s="56" t="str">
        <f>IF(AG372="","",(AG386*'pravidla turnaje'!$C$9)+(AG387*'pravidla turnaje'!$C$10)+(AG388*'pravidla turnaje'!$C$11)+(AG389*'pravidla turnaje'!$C$12)+(AG390*'pravidla turnaje'!$C$13)+(AG391*'pravidla turnaje'!$C$14)+(AG392*'pravidla turnaje'!$C$15)+(AG393*'pravidla turnaje'!$C$16)+(AG394*'pravidla turnaje'!$C$17)+(AG395*'pravidla turnaje'!$C$18)+'rozstřely-skore'!AG396)</f>
        <v/>
      </c>
      <c r="AH396" s="57" t="str">
        <f>IF(AH372="","",(AH386*'pravidla turnaje'!$C$9)+(AH387*'pravidla turnaje'!$C$10)+(AH388*'pravidla turnaje'!$C$11)+(AH389*'pravidla turnaje'!$C$12)+(AH390*'pravidla turnaje'!$C$13)+(AH391*'pravidla turnaje'!$C$14)+(AH392*'pravidla turnaje'!$C$15)+(AH393*'pravidla turnaje'!$C$16)+(AH394*'pravidla turnaje'!$C$17)+(AH395*'pravidla turnaje'!$C$18)+'rozstřely-skore'!AH396)</f>
        <v/>
      </c>
      <c r="AI396" s="55" t="str">
        <f>IF(AI372="","",(AI386*'pravidla turnaje'!$C$9)+(AI387*'pravidla turnaje'!$C$10)+(AI388*'pravidla turnaje'!$C$11)+(AI389*'pravidla turnaje'!$C$12)+(AI390*'pravidla turnaje'!$C$13)+(AI391*'pravidla turnaje'!$C$14)+(AI392*'pravidla turnaje'!$C$15)+(AI393*'pravidla turnaje'!$C$16)+(AI394*'pravidla turnaje'!$C$17)+(AI395*'pravidla turnaje'!$C$18)+'rozstřely-skore'!AI396)</f>
        <v/>
      </c>
      <c r="AJ396" s="56" t="str">
        <f>IF(AJ372="","",(AJ386*'pravidla turnaje'!$C$9)+(AJ387*'pravidla turnaje'!$C$10)+(AJ388*'pravidla turnaje'!$C$11)+(AJ389*'pravidla turnaje'!$C$12)+(AJ390*'pravidla turnaje'!$C$13)+(AJ391*'pravidla turnaje'!$C$14)+(AJ392*'pravidla turnaje'!$C$15)+(AJ393*'pravidla turnaje'!$C$16)+(AJ394*'pravidla turnaje'!$C$17)+(AJ395*'pravidla turnaje'!$C$18)+'rozstřely-skore'!AJ396)</f>
        <v/>
      </c>
      <c r="AK396" s="56" t="str">
        <f>IF(AK372="","",(AK386*'pravidla turnaje'!$C$9)+(AK387*'pravidla turnaje'!$C$10)+(AK388*'pravidla turnaje'!$C$11)+(AK389*'pravidla turnaje'!$C$12)+(AK390*'pravidla turnaje'!$C$13)+(AK391*'pravidla turnaje'!$C$14)+(AK392*'pravidla turnaje'!$C$15)+(AK393*'pravidla turnaje'!$C$16)+(AK394*'pravidla turnaje'!$C$17)+(AK395*'pravidla turnaje'!$C$18)+'rozstřely-skore'!AK396)</f>
        <v/>
      </c>
      <c r="AL396" s="56" t="str">
        <f>IF(AL372="","",(AL386*'pravidla turnaje'!$C$9)+(AL387*'pravidla turnaje'!$C$10)+(AL388*'pravidla turnaje'!$C$11)+(AL389*'pravidla turnaje'!$C$12)+(AL390*'pravidla turnaje'!$C$13)+(AL391*'pravidla turnaje'!$C$14)+(AL392*'pravidla turnaje'!$C$15)+(AL393*'pravidla turnaje'!$C$16)+(AL394*'pravidla turnaje'!$C$17)+(AL395*'pravidla turnaje'!$C$18)+'rozstřely-skore'!AL396)</f>
        <v/>
      </c>
      <c r="AM396" s="56">
        <f ca="1">IF(AM372="","",(AM386*'pravidla turnaje'!$C$9)+(AM387*'pravidla turnaje'!$C$10)+(AM388*'pravidla turnaje'!$C$11)+(AM389*'pravidla turnaje'!$C$12)+(AM390*'pravidla turnaje'!$C$13)+(AM391*'pravidla turnaje'!$C$14)+(AM392*'pravidla turnaje'!$C$15)+(AM393*'pravidla turnaje'!$C$16)+(AM394*'pravidla turnaje'!$C$17)+(AM395*'pravidla turnaje'!$C$18)+'rozstřely-skore'!AM396)</f>
        <v>51151145</v>
      </c>
      <c r="AN396" s="56" t="str">
        <f>IF(AN372="","",(AN386*'pravidla turnaje'!$C$9)+(AN387*'pravidla turnaje'!$C$10)+(AN388*'pravidla turnaje'!$C$11)+(AN389*'pravidla turnaje'!$C$12)+(AN390*'pravidla turnaje'!$C$13)+(AN391*'pravidla turnaje'!$C$14)+(AN392*'pravidla turnaje'!$C$15)+(AN393*'pravidla turnaje'!$C$16)+(AN394*'pravidla turnaje'!$C$17)+(AN395*'pravidla turnaje'!$C$18)+'rozstřely-skore'!AN396)</f>
        <v/>
      </c>
      <c r="AO396" s="56" t="str">
        <f>IF(AO372="","",(AO386*'pravidla turnaje'!$C$9)+(AO387*'pravidla turnaje'!$C$10)+(AO388*'pravidla turnaje'!$C$11)+(AO389*'pravidla turnaje'!$C$12)+(AO390*'pravidla turnaje'!$C$13)+(AO391*'pravidla turnaje'!$C$14)+(AO392*'pravidla turnaje'!$C$15)+(AO393*'pravidla turnaje'!$C$16)+(AO394*'pravidla turnaje'!$C$17)+(AO395*'pravidla turnaje'!$C$18)+'rozstřely-skore'!AO396)</f>
        <v/>
      </c>
      <c r="AP396" s="57" t="str">
        <f>IF(AP372="","",(AP386*'pravidla turnaje'!$C$9)+(AP387*'pravidla turnaje'!$C$10)+(AP388*'pravidla turnaje'!$C$11)+(AP389*'pravidla turnaje'!$C$12)+(AP390*'pravidla turnaje'!$C$13)+(AP391*'pravidla turnaje'!$C$14)+(AP392*'pravidla turnaje'!$C$15)+(AP393*'pravidla turnaje'!$C$16)+(AP394*'pravidla turnaje'!$C$17)+(AP395*'pravidla turnaje'!$C$18)+'rozstřely-skore'!AP396)</f>
        <v/>
      </c>
      <c r="AQ396" s="55" t="str">
        <f>IF(AQ372="","",(AQ386*'pravidla turnaje'!$C$9)+(AQ387*'pravidla turnaje'!$C$10)+(AQ388*'pravidla turnaje'!$C$11)+(AQ389*'pravidla turnaje'!$C$12)+(AQ390*'pravidla turnaje'!$C$13)+(AQ391*'pravidla turnaje'!$C$14)+(AQ392*'pravidla turnaje'!$C$15)+(AQ393*'pravidla turnaje'!$C$16)+(AQ394*'pravidla turnaje'!$C$17)+(AQ395*'pravidla turnaje'!$C$18)+'rozstřely-skore'!AQ396)</f>
        <v/>
      </c>
      <c r="AR396" s="56" t="str">
        <f>IF(AR372="","",(AR386*'pravidla turnaje'!$C$9)+(AR387*'pravidla turnaje'!$C$10)+(AR388*'pravidla turnaje'!$C$11)+(AR389*'pravidla turnaje'!$C$12)+(AR390*'pravidla turnaje'!$C$13)+(AR391*'pravidla turnaje'!$C$14)+(AR392*'pravidla turnaje'!$C$15)+(AR393*'pravidla turnaje'!$C$16)+(AR394*'pravidla turnaje'!$C$17)+(AR395*'pravidla turnaje'!$C$18)+'rozstřely-skore'!AR396)</f>
        <v/>
      </c>
      <c r="AS396" s="56" t="str">
        <f>IF(AS372="","",(AS386*'pravidla turnaje'!$C$9)+(AS387*'pravidla turnaje'!$C$10)+(AS388*'pravidla turnaje'!$C$11)+(AS389*'pravidla turnaje'!$C$12)+(AS390*'pravidla turnaje'!$C$13)+(AS391*'pravidla turnaje'!$C$14)+(AS392*'pravidla turnaje'!$C$15)+(AS393*'pravidla turnaje'!$C$16)+(AS394*'pravidla turnaje'!$C$17)+(AS395*'pravidla turnaje'!$C$18)+'rozstřely-skore'!AS396)</f>
        <v/>
      </c>
      <c r="AT396" s="56" t="str">
        <f>IF(AT372="","",(AT386*'pravidla turnaje'!$C$9)+(AT387*'pravidla turnaje'!$C$10)+(AT388*'pravidla turnaje'!$C$11)+(AT389*'pravidla turnaje'!$C$12)+(AT390*'pravidla turnaje'!$C$13)+(AT391*'pravidla turnaje'!$C$14)+(AT392*'pravidla turnaje'!$C$15)+(AT393*'pravidla turnaje'!$C$16)+(AT394*'pravidla turnaje'!$C$17)+(AT395*'pravidla turnaje'!$C$18)+'rozstřely-skore'!AT396)</f>
        <v/>
      </c>
      <c r="AU396" s="56" t="str">
        <f>IF(AU372="","",(AU386*'pravidla turnaje'!$C$9)+(AU387*'pravidla turnaje'!$C$10)+(AU388*'pravidla turnaje'!$C$11)+(AU389*'pravidla turnaje'!$C$12)+(AU390*'pravidla turnaje'!$C$13)+(AU391*'pravidla turnaje'!$C$14)+(AU392*'pravidla turnaje'!$C$15)+(AU393*'pravidla turnaje'!$C$16)+(AU394*'pravidla turnaje'!$C$17)+(AU395*'pravidla turnaje'!$C$18)+'rozstřely-skore'!AU396)</f>
        <v/>
      </c>
      <c r="AV396" s="56" t="str">
        <f>IF(AV372="","",(AV386*'pravidla turnaje'!$C$9)+(AV387*'pravidla turnaje'!$C$10)+(AV388*'pravidla turnaje'!$C$11)+(AV389*'pravidla turnaje'!$C$12)+(AV390*'pravidla turnaje'!$C$13)+(AV391*'pravidla turnaje'!$C$14)+(AV392*'pravidla turnaje'!$C$15)+(AV393*'pravidla turnaje'!$C$16)+(AV394*'pravidla turnaje'!$C$17)+(AV395*'pravidla turnaje'!$C$18)+'rozstřely-skore'!AV396)</f>
        <v/>
      </c>
      <c r="AW396" s="56" t="str">
        <f>IF(AW372="","",(AW386*'pravidla turnaje'!$C$9)+(AW387*'pravidla turnaje'!$C$10)+(AW388*'pravidla turnaje'!$C$11)+(AW389*'pravidla turnaje'!$C$12)+(AW390*'pravidla turnaje'!$C$13)+(AW391*'pravidla turnaje'!$C$14)+(AW392*'pravidla turnaje'!$C$15)+(AW393*'pravidla turnaje'!$C$16)+(AW394*'pravidla turnaje'!$C$17)+(AW395*'pravidla turnaje'!$C$18)+'rozstřely-skore'!AW396)</f>
        <v/>
      </c>
      <c r="AX396" s="57" t="str">
        <f>IF(AX372="","",(AX386*'pravidla turnaje'!$C$9)+(AX387*'pravidla turnaje'!$C$10)+(AX388*'pravidla turnaje'!$C$11)+(AX389*'pravidla turnaje'!$C$12)+(AX390*'pravidla turnaje'!$C$13)+(AX391*'pravidla turnaje'!$C$14)+(AX392*'pravidla turnaje'!$C$15)+(AX393*'pravidla turnaje'!$C$16)+(AX394*'pravidla turnaje'!$C$17)+(AX395*'pravidla turnaje'!$C$18)+'rozstřely-skore'!AX396)</f>
        <v/>
      </c>
      <c r="AY396" s="55" t="str">
        <f>IF(AY372="","",(AY386*'pravidla turnaje'!$C$9)+(AY387*'pravidla turnaje'!$C$10)+(AY388*'pravidla turnaje'!$C$11)+(AY389*'pravidla turnaje'!$C$12)+(AY390*'pravidla turnaje'!$C$13)+(AY391*'pravidla turnaje'!$C$14)+(AY392*'pravidla turnaje'!$C$15)+(AY393*'pravidla turnaje'!$C$16)+(AY394*'pravidla turnaje'!$C$17)+(AY395*'pravidla turnaje'!$C$18)+'rozstřely-skore'!AY396)</f>
        <v/>
      </c>
      <c r="AZ396" s="56" t="str">
        <f>IF(AZ372="","",(AZ386*'pravidla turnaje'!$C$9)+(AZ387*'pravidla turnaje'!$C$10)+(AZ388*'pravidla turnaje'!$C$11)+(AZ389*'pravidla turnaje'!$C$12)+(AZ390*'pravidla turnaje'!$C$13)+(AZ391*'pravidla turnaje'!$C$14)+(AZ392*'pravidla turnaje'!$C$15)+(AZ393*'pravidla turnaje'!$C$16)+(AZ394*'pravidla turnaje'!$C$17)+(AZ395*'pravidla turnaje'!$C$18)+'rozstřely-skore'!AZ396)</f>
        <v/>
      </c>
      <c r="BA396" s="56" t="str">
        <f>IF(BA372="","",(BA386*'pravidla turnaje'!$C$9)+(BA387*'pravidla turnaje'!$C$10)+(BA388*'pravidla turnaje'!$C$11)+(BA389*'pravidla turnaje'!$C$12)+(BA390*'pravidla turnaje'!$C$13)+(BA391*'pravidla turnaje'!$C$14)+(BA392*'pravidla turnaje'!$C$15)+(BA393*'pravidla turnaje'!$C$16)+(BA394*'pravidla turnaje'!$C$17)+(BA395*'pravidla turnaje'!$C$18)+'rozstřely-skore'!BA396)</f>
        <v/>
      </c>
      <c r="BB396" s="56" t="str">
        <f>IF(BB372="","",(BB386*'pravidla turnaje'!$C$9)+(BB387*'pravidla turnaje'!$C$10)+(BB388*'pravidla turnaje'!$C$11)+(BB389*'pravidla turnaje'!$C$12)+(BB390*'pravidla turnaje'!$C$13)+(BB391*'pravidla turnaje'!$C$14)+(BB392*'pravidla turnaje'!$C$15)+(BB393*'pravidla turnaje'!$C$16)+(BB394*'pravidla turnaje'!$C$17)+(BB395*'pravidla turnaje'!$C$18)+'rozstřely-skore'!BB396)</f>
        <v/>
      </c>
      <c r="BC396" s="56" t="str">
        <f>IF(BC372="","",(BC386*'pravidla turnaje'!$C$9)+(BC387*'pravidla turnaje'!$C$10)+(BC388*'pravidla turnaje'!$C$11)+(BC389*'pravidla turnaje'!$C$12)+(BC390*'pravidla turnaje'!$C$13)+(BC391*'pravidla turnaje'!$C$14)+(BC392*'pravidla turnaje'!$C$15)+(BC393*'pravidla turnaje'!$C$16)+(BC394*'pravidla turnaje'!$C$17)+(BC395*'pravidla turnaje'!$C$18)+'rozstřely-skore'!BC396)</f>
        <v/>
      </c>
      <c r="BD396" s="56" t="str">
        <f>IF(BD372="","",(BD386*'pravidla turnaje'!$C$9)+(BD387*'pravidla turnaje'!$C$10)+(BD388*'pravidla turnaje'!$C$11)+(BD389*'pravidla turnaje'!$C$12)+(BD390*'pravidla turnaje'!$C$13)+(BD391*'pravidla turnaje'!$C$14)+(BD392*'pravidla turnaje'!$C$15)+(BD393*'pravidla turnaje'!$C$16)+(BD394*'pravidla turnaje'!$C$17)+(BD395*'pravidla turnaje'!$C$18)+'rozstřely-skore'!BD396)</f>
        <v/>
      </c>
      <c r="BE396" s="56" t="str">
        <f>IF(BE372="","",(BE386*'pravidla turnaje'!$C$9)+(BE387*'pravidla turnaje'!$C$10)+(BE388*'pravidla turnaje'!$C$11)+(BE389*'pravidla turnaje'!$C$12)+(BE390*'pravidla turnaje'!$C$13)+(BE391*'pravidla turnaje'!$C$14)+(BE392*'pravidla turnaje'!$C$15)+(BE393*'pravidla turnaje'!$C$16)+(BE394*'pravidla turnaje'!$C$17)+(BE395*'pravidla turnaje'!$C$18)+'rozstřely-skore'!BE396)</f>
        <v/>
      </c>
      <c r="BF396" s="57" t="str">
        <f>IF(BF372="","",(BF386*'pravidla turnaje'!$C$9)+(BF387*'pravidla turnaje'!$C$10)+(BF388*'pravidla turnaje'!$C$11)+(BF389*'pravidla turnaje'!$C$12)+(BF390*'pravidla turnaje'!$C$13)+(BF391*'pravidla turnaje'!$C$14)+(BF392*'pravidla turnaje'!$C$15)+(BF393*'pravidla turnaje'!$C$16)+(BF394*'pravidla turnaje'!$C$17)+(BF395*'pravidla turnaje'!$C$18)+'rozstřely-skore'!BF396)</f>
        <v/>
      </c>
      <c r="BG396" s="55" t="str">
        <f>IF(BG372="","",(BG386*'pravidla turnaje'!$C$9)+(BG387*'pravidla turnaje'!$C$10)+(BG388*'pravidla turnaje'!$C$11)+(BG389*'pravidla turnaje'!$C$12)+(BG390*'pravidla turnaje'!$C$13)+(BG391*'pravidla turnaje'!$C$14)+(BG392*'pravidla turnaje'!$C$15)+(BG393*'pravidla turnaje'!$C$16)+(BG394*'pravidla turnaje'!$C$17)+(BG395*'pravidla turnaje'!$C$18)+'rozstřely-skore'!BG396)</f>
        <v/>
      </c>
      <c r="BH396" s="56" t="str">
        <f>IF(BH372="","",(BH386*'pravidla turnaje'!$C$9)+(BH387*'pravidla turnaje'!$C$10)+(BH388*'pravidla turnaje'!$C$11)+(BH389*'pravidla turnaje'!$C$12)+(BH390*'pravidla turnaje'!$C$13)+(BH391*'pravidla turnaje'!$C$14)+(BH392*'pravidla turnaje'!$C$15)+(BH393*'pravidla turnaje'!$C$16)+(BH394*'pravidla turnaje'!$C$17)+(BH395*'pravidla turnaje'!$C$18)+'rozstřely-skore'!BH396)</f>
        <v/>
      </c>
      <c r="BI396" s="56" t="str">
        <f>IF(BI372="","",(BI386*'pravidla turnaje'!$C$9)+(BI387*'pravidla turnaje'!$C$10)+(BI388*'pravidla turnaje'!$C$11)+(BI389*'pravidla turnaje'!$C$12)+(BI390*'pravidla turnaje'!$C$13)+(BI391*'pravidla turnaje'!$C$14)+(BI392*'pravidla turnaje'!$C$15)+(BI393*'pravidla turnaje'!$C$16)+(BI394*'pravidla turnaje'!$C$17)+(BI395*'pravidla turnaje'!$C$18)+'rozstřely-skore'!BI396)</f>
        <v/>
      </c>
      <c r="BJ396" s="56" t="str">
        <f>IF(BJ372="","",(BJ386*'pravidla turnaje'!$C$9)+(BJ387*'pravidla turnaje'!$C$10)+(BJ388*'pravidla turnaje'!$C$11)+(BJ389*'pravidla turnaje'!$C$12)+(BJ390*'pravidla turnaje'!$C$13)+(BJ391*'pravidla turnaje'!$C$14)+(BJ392*'pravidla turnaje'!$C$15)+(BJ393*'pravidla turnaje'!$C$16)+(BJ394*'pravidla turnaje'!$C$17)+(BJ395*'pravidla turnaje'!$C$18)+'rozstřely-skore'!BJ396)</f>
        <v/>
      </c>
      <c r="BK396" s="56" t="str">
        <f>IF(BK372="","",(BK386*'pravidla turnaje'!$C$9)+(BK387*'pravidla turnaje'!$C$10)+(BK388*'pravidla turnaje'!$C$11)+(BK389*'pravidla turnaje'!$C$12)+(BK390*'pravidla turnaje'!$C$13)+(BK391*'pravidla turnaje'!$C$14)+(BK392*'pravidla turnaje'!$C$15)+(BK393*'pravidla turnaje'!$C$16)+(BK394*'pravidla turnaje'!$C$17)+(BK395*'pravidla turnaje'!$C$18)+'rozstřely-skore'!BK396)</f>
        <v/>
      </c>
      <c r="BL396" s="56" t="str">
        <f>IF(BL372="","",(BL386*'pravidla turnaje'!$C$9)+(BL387*'pravidla turnaje'!$C$10)+(BL388*'pravidla turnaje'!$C$11)+(BL389*'pravidla turnaje'!$C$12)+(BL390*'pravidla turnaje'!$C$13)+(BL391*'pravidla turnaje'!$C$14)+(BL392*'pravidla turnaje'!$C$15)+(BL393*'pravidla turnaje'!$C$16)+(BL394*'pravidla turnaje'!$C$17)+(BL395*'pravidla turnaje'!$C$18)+'rozstřely-skore'!BL396)</f>
        <v/>
      </c>
      <c r="BM396" s="56" t="str">
        <f>IF(BM372="","",(BM386*'pravidla turnaje'!$C$9)+(BM387*'pravidla turnaje'!$C$10)+(BM388*'pravidla turnaje'!$C$11)+(BM389*'pravidla turnaje'!$C$12)+(BM390*'pravidla turnaje'!$C$13)+(BM391*'pravidla turnaje'!$C$14)+(BM392*'pravidla turnaje'!$C$15)+(BM393*'pravidla turnaje'!$C$16)+(BM394*'pravidla turnaje'!$C$17)+(BM395*'pravidla turnaje'!$C$18)+'rozstřely-skore'!BM396)</f>
        <v/>
      </c>
      <c r="BN396" s="57" t="str">
        <f>IF(BN372="","",(BN386*'pravidla turnaje'!$C$9)+(BN387*'pravidla turnaje'!$C$10)+(BN388*'pravidla turnaje'!$C$11)+(BN389*'pravidla turnaje'!$C$12)+(BN390*'pravidla turnaje'!$C$13)+(BN391*'pravidla turnaje'!$C$14)+(BN392*'pravidla turnaje'!$C$15)+(BN393*'pravidla turnaje'!$C$16)+(BN394*'pravidla turnaje'!$C$17)+(BN395*'pravidla turnaje'!$C$18)+'rozstřely-skore'!BN396)</f>
        <v/>
      </c>
    </row>
    <row r="397" spans="1:66" ht="4.5" customHeight="1" x14ac:dyDescent="0.25">
      <c r="C397" s="923"/>
      <c r="D397" s="923"/>
      <c r="E397" s="923"/>
      <c r="F397" s="923"/>
      <c r="G397" s="923"/>
      <c r="H397" s="923"/>
      <c r="I397" s="923"/>
      <c r="J397" s="923"/>
    </row>
    <row r="398" spans="1:66" ht="4.5" customHeight="1" x14ac:dyDescent="0.25">
      <c r="C398" s="923"/>
      <c r="D398" s="923"/>
      <c r="E398" s="923"/>
      <c r="F398" s="923"/>
      <c r="G398" s="923"/>
      <c r="H398" s="923"/>
      <c r="I398" s="923"/>
      <c r="J398" s="923"/>
    </row>
    <row r="399" spans="1:66" ht="4.5" customHeight="1" x14ac:dyDescent="0.25">
      <c r="C399" s="923"/>
      <c r="D399" s="923"/>
      <c r="E399" s="923"/>
      <c r="F399" s="923"/>
      <c r="G399" s="923"/>
      <c r="H399" s="923"/>
      <c r="I399" s="923"/>
      <c r="J399" s="923"/>
    </row>
    <row r="400" spans="1:66" ht="4.5" customHeight="1" thickBot="1" x14ac:dyDescent="0.3">
      <c r="C400" s="923"/>
      <c r="D400" s="923"/>
      <c r="E400" s="923"/>
      <c r="F400" s="923"/>
      <c r="G400" s="923"/>
      <c r="H400" s="923"/>
      <c r="I400" s="923"/>
      <c r="J400" s="923"/>
    </row>
    <row r="401" spans="1:66" ht="27.75" customHeight="1" x14ac:dyDescent="0.25">
      <c r="A401" s="2115" t="str">
        <f>CONCATENATE("skupina ",VLOOKUP(C401-1,'pravidla turnaje'!$A$64:$B$83,2,0))</f>
        <v>skupina K</v>
      </c>
      <c r="B401" s="2116"/>
      <c r="C401" s="924">
        <v>111</v>
      </c>
      <c r="D401" s="925">
        <v>112</v>
      </c>
      <c r="E401" s="924">
        <v>113</v>
      </c>
      <c r="F401" s="925">
        <v>114</v>
      </c>
      <c r="G401" s="924">
        <v>115</v>
      </c>
      <c r="H401" s="925">
        <v>116</v>
      </c>
      <c r="I401" s="924">
        <v>117</v>
      </c>
      <c r="J401" s="925">
        <v>118</v>
      </c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  <c r="BN401" s="38"/>
    </row>
    <row r="402" spans="1:66" ht="15.75" x14ac:dyDescent="0.25">
      <c r="A402" s="2117" t="s">
        <v>22</v>
      </c>
      <c r="B402" s="2117"/>
      <c r="C402" s="91">
        <f>VLOOKUP(C$401,Tabulka!$B$4:$Q$239,11,0)</f>
        <v>1</v>
      </c>
      <c r="D402" s="91">
        <f>VLOOKUP(D$401,Tabulka!$B$4:$Q$239,11,0)</f>
        <v>3</v>
      </c>
      <c r="E402" s="91">
        <f>VLOOKUP(E$401,Tabulka!$B$4:$Q$239,11,0)</f>
        <v>2</v>
      </c>
      <c r="F402" s="91">
        <f>VLOOKUP(F$401,Tabulka!$B$4:$Q$239,11,0)</f>
        <v>4</v>
      </c>
      <c r="G402" s="91">
        <f>VLOOKUP(G$401,Tabulka!$B$4:$Q$239,11,0)</f>
        <v>0</v>
      </c>
      <c r="H402" s="91" t="str">
        <f>VLOOKUP(H$401,Tabulka!$B$4:$Q$239,11,0)</f>
        <v/>
      </c>
      <c r="I402" s="91" t="str">
        <f>VLOOKUP(I$401,Tabulka!$B$4:$Q$239,11,0)</f>
        <v/>
      </c>
      <c r="J402" s="91" t="str">
        <f>VLOOKUP(J$401,Tabulka!$B$4:$Q$239,11,0)</f>
        <v/>
      </c>
      <c r="K402" s="39"/>
      <c r="L402" s="39"/>
      <c r="M402" s="39"/>
      <c r="N402" s="39"/>
      <c r="O402" s="39"/>
      <c r="P402" s="39"/>
      <c r="Q402" s="39"/>
      <c r="R402" s="39"/>
    </row>
    <row r="403" spans="1:66" ht="15.75" x14ac:dyDescent="0.25">
      <c r="A403" s="2117" t="s">
        <v>23</v>
      </c>
      <c r="B403" s="2117"/>
      <c r="C403" s="91">
        <f>VLOOKUP(C$401,Tabulka!$B$4:$Q$239,12,0)</f>
        <v>4</v>
      </c>
      <c r="D403" s="91">
        <f>VLOOKUP(D$401,Tabulka!$B$4:$Q$239,12,0)</f>
        <v>7</v>
      </c>
      <c r="E403" s="91">
        <f>VLOOKUP(E$401,Tabulka!$B$4:$Q$239,12,0)</f>
        <v>5</v>
      </c>
      <c r="F403" s="91">
        <f>VLOOKUP(F$401,Tabulka!$B$4:$Q$239,12,0)</f>
        <v>8</v>
      </c>
      <c r="G403" s="91">
        <f>VLOOKUP(G$401,Tabulka!$B$4:$Q$239,12,0)</f>
        <v>2</v>
      </c>
      <c r="H403" s="91" t="str">
        <f>VLOOKUP(H$401,Tabulka!$B$4:$Q$239,12,0)</f>
        <v/>
      </c>
      <c r="I403" s="91" t="str">
        <f>VLOOKUP(I$401,Tabulka!$B$4:$Q$239,12,0)</f>
        <v/>
      </c>
      <c r="J403" s="91" t="str">
        <f>VLOOKUP(J$401,Tabulka!$B$4:$Q$239,12,0)</f>
        <v/>
      </c>
      <c r="K403" s="39"/>
      <c r="L403" s="39"/>
      <c r="M403" s="39"/>
      <c r="N403" s="39"/>
      <c r="O403" s="39"/>
      <c r="P403" s="39"/>
      <c r="Q403" s="39"/>
      <c r="R403" s="39"/>
    </row>
    <row r="404" spans="1:66" ht="15.75" x14ac:dyDescent="0.25">
      <c r="A404" s="2117" t="s">
        <v>24</v>
      </c>
      <c r="B404" s="2117"/>
      <c r="C404" s="91">
        <f>VLOOKUP(C$401,Tabulka!$B$4:$Q$239,13,0)</f>
        <v>7</v>
      </c>
      <c r="D404" s="91">
        <f>VLOOKUP(D$401,Tabulka!$B$4:$Q$239,13,0)</f>
        <v>4</v>
      </c>
      <c r="E404" s="91">
        <f>VLOOKUP(E$401,Tabulka!$B$4:$Q$239,13,0)</f>
        <v>6</v>
      </c>
      <c r="F404" s="91">
        <f>VLOOKUP(F$401,Tabulka!$B$4:$Q$239,13,0)</f>
        <v>1</v>
      </c>
      <c r="G404" s="91">
        <f>VLOOKUP(G$401,Tabulka!$B$4:$Q$239,13,0)</f>
        <v>8</v>
      </c>
      <c r="H404" s="91" t="str">
        <f>VLOOKUP(H$401,Tabulka!$B$4:$Q$239,13,0)</f>
        <v/>
      </c>
      <c r="I404" s="91" t="str">
        <f>VLOOKUP(I$401,Tabulka!$B$4:$Q$239,13,0)</f>
        <v/>
      </c>
      <c r="J404" s="91" t="str">
        <f>VLOOKUP(J$401,Tabulka!$B$4:$Q$239,13,0)</f>
        <v/>
      </c>
      <c r="K404" s="39"/>
      <c r="L404" s="39"/>
      <c r="M404" s="39"/>
      <c r="N404" s="39"/>
      <c r="O404" s="39"/>
      <c r="P404" s="39"/>
      <c r="Q404" s="39"/>
      <c r="R404" s="39"/>
    </row>
    <row r="405" spans="1:66" ht="15.75" x14ac:dyDescent="0.25">
      <c r="A405" s="2117" t="s">
        <v>8</v>
      </c>
      <c r="B405" s="2117"/>
      <c r="C405" s="91">
        <f>VLOOKUP(C$401,Tabulka!$B$4:$Q$239,14,0)</f>
        <v>-3</v>
      </c>
      <c r="D405" s="91">
        <f>VLOOKUP(D$401,Tabulka!$B$4:$Q$239,14,0)</f>
        <v>3</v>
      </c>
      <c r="E405" s="91">
        <f>VLOOKUP(E$401,Tabulka!$B$4:$Q$239,14,0)</f>
        <v>-1</v>
      </c>
      <c r="F405" s="91">
        <f>VLOOKUP(F$401,Tabulka!$B$4:$Q$239,14,0)</f>
        <v>7</v>
      </c>
      <c r="G405" s="91">
        <f>VLOOKUP(G$401,Tabulka!$B$4:$Q$239,14,0)</f>
        <v>-6</v>
      </c>
      <c r="H405" s="91" t="str">
        <f>VLOOKUP(H$401,Tabulka!$B$4:$Q$239,14,0)</f>
        <v/>
      </c>
      <c r="I405" s="91" t="str">
        <f>VLOOKUP(I$401,Tabulka!$B$4:$Q$239,14,0)</f>
        <v/>
      </c>
      <c r="J405" s="91" t="str">
        <f>VLOOKUP(J$401,Tabulka!$B$4:$Q$239,14,0)</f>
        <v/>
      </c>
      <c r="K405" s="40"/>
      <c r="L405" s="40"/>
      <c r="M405" s="40"/>
      <c r="N405" s="40"/>
      <c r="O405" s="40"/>
      <c r="P405" s="40"/>
      <c r="Q405" s="40"/>
      <c r="R405" s="40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</row>
    <row r="406" spans="1:66" ht="38.25" customHeight="1" x14ac:dyDescent="0.25">
      <c r="A406" s="2117" t="s">
        <v>135</v>
      </c>
      <c r="B406" s="2117"/>
      <c r="C406" s="92">
        <f>IFERROR(IF(C404=0,MAX($C$83:$J$83)+1,C403/C404),"")</f>
        <v>0.5714285714285714</v>
      </c>
      <c r="D406" s="92">
        <f t="shared" ref="D406:J406" si="1337">IFERROR(IF(D404=0,MAX($C$83:$J$83)+1,D403/D404),"")</f>
        <v>1.75</v>
      </c>
      <c r="E406" s="92">
        <f t="shared" si="1337"/>
        <v>0.83333333333333337</v>
      </c>
      <c r="F406" s="92">
        <f t="shared" si="1337"/>
        <v>8</v>
      </c>
      <c r="G406" s="92">
        <f t="shared" si="1337"/>
        <v>0.25</v>
      </c>
      <c r="H406" s="92" t="str">
        <f t="shared" si="1337"/>
        <v/>
      </c>
      <c r="I406" s="92" t="str">
        <f t="shared" si="1337"/>
        <v/>
      </c>
      <c r="J406" s="92" t="str">
        <f t="shared" si="1337"/>
        <v/>
      </c>
      <c r="K406" s="40"/>
      <c r="L406" s="40"/>
      <c r="M406" s="40"/>
      <c r="N406" s="40"/>
      <c r="O406" s="40"/>
      <c r="P406" s="40"/>
      <c r="Q406" s="40"/>
      <c r="R406" s="40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</row>
    <row r="407" spans="1:66" ht="77.25" customHeight="1" x14ac:dyDescent="0.25">
      <c r="A407" s="2109" t="s">
        <v>33</v>
      </c>
      <c r="B407" s="2110"/>
      <c r="C407" s="79">
        <f t="shared" ref="C407" ca="1" si="1338">IF(MIN(C436,K436,S436,AA436,AI436,AQ436,AY436,BG436)=0,MAX($C436:$BN436)+1,MIN(C436,K436,S436,AA436,AI436,AQ436,AY436,BG436))</f>
        <v>41141142</v>
      </c>
      <c r="D407" s="79">
        <f t="shared" ref="D407" ca="1" si="1339">IF(MIN(D436,L436,T436,AB436,AJ436,AR436,AZ436,BH436)=0,MAX($C436:$BN436)+1,MIN(D436,L436,T436,AB436,AJ436,AR436,AZ436,BH436))</f>
        <v>21121121</v>
      </c>
      <c r="E407" s="79">
        <f t="shared" ref="E407" ca="1" si="1340">IF(MIN(E436,M436,U436,AC436,AK436,AS436,BA436,BI436)=0,MAX($C436:$BN436)+1,MIN(E436,M436,U436,AC436,AK436,AS436,BA436,BI436))</f>
        <v>31131132</v>
      </c>
      <c r="F407" s="79">
        <f t="shared" ref="F407" ca="1" si="1341">IF(MIN(F436,N436,V436,AD436,AL436,AT436,BB436,BJ436)=0,MAX($C436:$BN436)+1,MIN(F436,N436,V436,AD436,AL436,AT436,BB436,BJ436))</f>
        <v>11111114</v>
      </c>
      <c r="G407" s="79">
        <f t="shared" ref="G407" ca="1" si="1342">IF(MIN(G436,O436,W436,AE436,AM436,AU436,BC436,BK436)=0,MAX($C436:$BN436)+1,MIN(G436,O436,W436,AE436,AM436,AU436,BC436,BK436))</f>
        <v>51151155</v>
      </c>
      <c r="H407" s="79">
        <f t="shared" ref="H407" ca="1" si="1343">IF(MIN(H436,P436,X436,AF436,AN436,AV436,BD436,BL436)=0,MAX($C436:$BN436)+1,MIN(H436,P436,X436,AF436,AN436,AV436,BD436,BL436))</f>
        <v>51151156</v>
      </c>
      <c r="I407" s="79">
        <f t="shared" ref="I407" ca="1" si="1344">IF(MIN(I436,Q436,Y436,AG436,AO436,AW436,BE436,BM436)=0,MAX($C436:$BN436)+1,MIN(I436,Q436,Y436,AG436,AO436,AW436,BE436,BM436))</f>
        <v>51151156</v>
      </c>
      <c r="J407" s="79">
        <f t="shared" ref="J407" ca="1" si="1345">IF(MIN(J436,R436,Z436,AH436,AP436,AX436,BF436,BN436)=0,MAX($C436:$BN436)+1,MIN(J436,R436,Z436,AH436,AP436,AX436,BF436,BN436))</f>
        <v>51151156</v>
      </c>
    </row>
    <row r="408" spans="1:66" ht="21.75" customHeight="1" thickBot="1" x14ac:dyDescent="0.3">
      <c r="A408" s="2111" t="s">
        <v>25</v>
      </c>
      <c r="B408" s="2112"/>
      <c r="C408" s="52">
        <f t="shared" ref="C408:J408" ca="1" si="1346">RANK(C407,$C407:$J407,1)</f>
        <v>4</v>
      </c>
      <c r="D408" s="53">
        <f t="shared" ca="1" si="1346"/>
        <v>2</v>
      </c>
      <c r="E408" s="53">
        <f t="shared" ca="1" si="1346"/>
        <v>3</v>
      </c>
      <c r="F408" s="53">
        <f t="shared" ca="1" si="1346"/>
        <v>1</v>
      </c>
      <c r="G408" s="53">
        <f t="shared" ca="1" si="1346"/>
        <v>5</v>
      </c>
      <c r="H408" s="53">
        <f t="shared" ca="1" si="1346"/>
        <v>6</v>
      </c>
      <c r="I408" s="53">
        <f t="shared" ca="1" si="1346"/>
        <v>6</v>
      </c>
      <c r="J408" s="54">
        <f t="shared" ca="1" si="1346"/>
        <v>6</v>
      </c>
    </row>
    <row r="409" spans="1:66" x14ac:dyDescent="0.25">
      <c r="A409" s="66"/>
      <c r="C409" s="34">
        <v>1</v>
      </c>
      <c r="D409" s="48">
        <f t="shared" ref="D409" si="1347">C409</f>
        <v>1</v>
      </c>
      <c r="E409" s="48">
        <f t="shared" ref="E409" si="1348">D409</f>
        <v>1</v>
      </c>
      <c r="F409" s="48">
        <f t="shared" ref="F409" si="1349">E409</f>
        <v>1</v>
      </c>
      <c r="G409" s="48">
        <f t="shared" ref="G409" si="1350">F409</f>
        <v>1</v>
      </c>
      <c r="H409" s="48">
        <f t="shared" ref="H409" si="1351">G409</f>
        <v>1</v>
      </c>
      <c r="I409" s="48">
        <f t="shared" ref="I409" si="1352">H409</f>
        <v>1</v>
      </c>
      <c r="J409" s="48">
        <f t="shared" ref="J409" si="1353">I409</f>
        <v>1</v>
      </c>
      <c r="K409" s="35">
        <v>2</v>
      </c>
      <c r="L409" s="48">
        <f t="shared" ref="L409" si="1354">K409</f>
        <v>2</v>
      </c>
      <c r="M409" s="48">
        <f t="shared" ref="M409" si="1355">L409</f>
        <v>2</v>
      </c>
      <c r="N409" s="48">
        <f t="shared" ref="N409" si="1356">M409</f>
        <v>2</v>
      </c>
      <c r="O409" s="48">
        <f t="shared" ref="O409" si="1357">N409</f>
        <v>2</v>
      </c>
      <c r="P409" s="48">
        <f t="shared" ref="P409" si="1358">O409</f>
        <v>2</v>
      </c>
      <c r="Q409" s="48">
        <f t="shared" ref="Q409" si="1359">P409</f>
        <v>2</v>
      </c>
      <c r="R409" s="48">
        <f t="shared" ref="R409" si="1360">Q409</f>
        <v>2</v>
      </c>
      <c r="S409" s="25">
        <v>3</v>
      </c>
      <c r="T409" s="48">
        <f t="shared" ref="T409" si="1361">S409</f>
        <v>3</v>
      </c>
      <c r="U409" s="48">
        <f t="shared" ref="U409" si="1362">T409</f>
        <v>3</v>
      </c>
      <c r="V409" s="48">
        <f t="shared" ref="V409" si="1363">U409</f>
        <v>3</v>
      </c>
      <c r="W409" s="48">
        <f t="shared" ref="W409" si="1364">V409</f>
        <v>3</v>
      </c>
      <c r="X409" s="48">
        <f t="shared" ref="X409" si="1365">W409</f>
        <v>3</v>
      </c>
      <c r="Y409" s="48">
        <f t="shared" ref="Y409" si="1366">X409</f>
        <v>3</v>
      </c>
      <c r="Z409" s="48">
        <f t="shared" ref="Z409" si="1367">Y409</f>
        <v>3</v>
      </c>
      <c r="AA409" s="25">
        <v>4</v>
      </c>
      <c r="AB409" s="48">
        <f t="shared" ref="AB409" si="1368">AA409</f>
        <v>4</v>
      </c>
      <c r="AC409" s="48">
        <f t="shared" ref="AC409" si="1369">AB409</f>
        <v>4</v>
      </c>
      <c r="AD409" s="48">
        <f t="shared" ref="AD409" si="1370">AC409</f>
        <v>4</v>
      </c>
      <c r="AE409" s="48">
        <f t="shared" ref="AE409" si="1371">AD409</f>
        <v>4</v>
      </c>
      <c r="AF409" s="48">
        <f t="shared" ref="AF409" si="1372">AE409</f>
        <v>4</v>
      </c>
      <c r="AG409" s="48">
        <f t="shared" ref="AG409" si="1373">AF409</f>
        <v>4</v>
      </c>
      <c r="AH409" s="48">
        <f t="shared" ref="AH409" si="1374">AG409</f>
        <v>4</v>
      </c>
      <c r="AI409" s="25">
        <v>5</v>
      </c>
      <c r="AJ409" s="48">
        <f t="shared" ref="AJ409" si="1375">AI409</f>
        <v>5</v>
      </c>
      <c r="AK409" s="48">
        <f t="shared" ref="AK409" si="1376">AJ409</f>
        <v>5</v>
      </c>
      <c r="AL409" s="48">
        <f t="shared" ref="AL409" si="1377">AK409</f>
        <v>5</v>
      </c>
      <c r="AM409" s="48">
        <f t="shared" ref="AM409" si="1378">AL409</f>
        <v>5</v>
      </c>
      <c r="AN409" s="48">
        <f t="shared" ref="AN409" si="1379">AM409</f>
        <v>5</v>
      </c>
      <c r="AO409" s="48">
        <f t="shared" ref="AO409" si="1380">AN409</f>
        <v>5</v>
      </c>
      <c r="AP409" s="48">
        <f t="shared" ref="AP409" si="1381">AO409</f>
        <v>5</v>
      </c>
      <c r="AQ409" s="25">
        <v>6</v>
      </c>
      <c r="AR409" s="48">
        <f t="shared" ref="AR409" si="1382">AQ409</f>
        <v>6</v>
      </c>
      <c r="AS409" s="48">
        <f t="shared" ref="AS409" si="1383">AR409</f>
        <v>6</v>
      </c>
      <c r="AT409" s="48">
        <f t="shared" ref="AT409" si="1384">AS409</f>
        <v>6</v>
      </c>
      <c r="AU409" s="48">
        <f t="shared" ref="AU409" si="1385">AT409</f>
        <v>6</v>
      </c>
      <c r="AV409" s="48">
        <f t="shared" ref="AV409" si="1386">AU409</f>
        <v>6</v>
      </c>
      <c r="AW409" s="48">
        <f t="shared" ref="AW409" si="1387">AV409</f>
        <v>6</v>
      </c>
      <c r="AX409" s="48">
        <f t="shared" ref="AX409" si="1388">AW409</f>
        <v>6</v>
      </c>
      <c r="AY409" s="25">
        <v>7</v>
      </c>
      <c r="AZ409" s="48">
        <f t="shared" ref="AZ409" si="1389">AY409</f>
        <v>7</v>
      </c>
      <c r="BA409" s="48">
        <f t="shared" ref="BA409" si="1390">AZ409</f>
        <v>7</v>
      </c>
      <c r="BB409" s="48">
        <f t="shared" ref="BB409" si="1391">BA409</f>
        <v>7</v>
      </c>
      <c r="BC409" s="48">
        <f t="shared" ref="BC409" si="1392">BB409</f>
        <v>7</v>
      </c>
      <c r="BD409" s="48">
        <f t="shared" ref="BD409" si="1393">BC409</f>
        <v>7</v>
      </c>
      <c r="BE409" s="48">
        <f t="shared" ref="BE409" si="1394">BD409</f>
        <v>7</v>
      </c>
      <c r="BF409" s="48">
        <f t="shared" ref="BF409" si="1395">BE409</f>
        <v>7</v>
      </c>
      <c r="BG409" s="25">
        <v>8</v>
      </c>
      <c r="BH409" s="48">
        <f t="shared" ref="BH409" si="1396">BG409</f>
        <v>8</v>
      </c>
      <c r="BI409" s="48">
        <f t="shared" ref="BI409" si="1397">BH409</f>
        <v>8</v>
      </c>
      <c r="BJ409" s="48">
        <f t="shared" ref="BJ409" si="1398">BI409</f>
        <v>8</v>
      </c>
      <c r="BK409" s="48">
        <f t="shared" ref="BK409" si="1399">BJ409</f>
        <v>8</v>
      </c>
      <c r="BL409" s="48">
        <f t="shared" ref="BL409" si="1400">BK409</f>
        <v>8</v>
      </c>
      <c r="BM409" s="48">
        <f t="shared" ref="BM409" si="1401">BL409</f>
        <v>8</v>
      </c>
      <c r="BN409" s="48">
        <f t="shared" ref="BN409" si="1402">BM409</f>
        <v>8</v>
      </c>
    </row>
    <row r="410" spans="1:66" ht="21.75" thickBot="1" x14ac:dyDescent="0.3">
      <c r="A410" s="66"/>
      <c r="C410" s="954">
        <f>C401</f>
        <v>111</v>
      </c>
      <c r="D410" s="954">
        <f t="shared" ref="D410:J410" si="1403">D401</f>
        <v>112</v>
      </c>
      <c r="E410" s="954">
        <f t="shared" si="1403"/>
        <v>113</v>
      </c>
      <c r="F410" s="954">
        <f t="shared" si="1403"/>
        <v>114</v>
      </c>
      <c r="G410" s="954">
        <f t="shared" si="1403"/>
        <v>115</v>
      </c>
      <c r="H410" s="954">
        <f t="shared" si="1403"/>
        <v>116</v>
      </c>
      <c r="I410" s="954">
        <f t="shared" si="1403"/>
        <v>117</v>
      </c>
      <c r="J410" s="954">
        <f t="shared" si="1403"/>
        <v>118</v>
      </c>
      <c r="K410" s="954">
        <f t="shared" ref="K410" si="1404">C410</f>
        <v>111</v>
      </c>
      <c r="L410" s="954">
        <f t="shared" ref="L410" si="1405">D410</f>
        <v>112</v>
      </c>
      <c r="M410" s="954">
        <f t="shared" ref="M410" si="1406">E410</f>
        <v>113</v>
      </c>
      <c r="N410" s="954">
        <f t="shared" ref="N410" si="1407">F410</f>
        <v>114</v>
      </c>
      <c r="O410" s="954">
        <f t="shared" ref="O410" si="1408">G410</f>
        <v>115</v>
      </c>
      <c r="P410" s="954">
        <f t="shared" ref="P410" si="1409">H410</f>
        <v>116</v>
      </c>
      <c r="Q410" s="954">
        <f t="shared" ref="Q410" si="1410">I410</f>
        <v>117</v>
      </c>
      <c r="R410" s="954">
        <f t="shared" ref="R410" si="1411">J410</f>
        <v>118</v>
      </c>
      <c r="S410" s="954">
        <f t="shared" ref="S410" si="1412">K410</f>
        <v>111</v>
      </c>
      <c r="T410" s="954">
        <f t="shared" ref="T410" si="1413">L410</f>
        <v>112</v>
      </c>
      <c r="U410" s="954">
        <f t="shared" ref="U410" si="1414">M410</f>
        <v>113</v>
      </c>
      <c r="V410" s="954">
        <f t="shared" ref="V410" si="1415">N410</f>
        <v>114</v>
      </c>
      <c r="W410" s="954">
        <f t="shared" ref="W410" si="1416">O410</f>
        <v>115</v>
      </c>
      <c r="X410" s="954">
        <f t="shared" ref="X410" si="1417">P410</f>
        <v>116</v>
      </c>
      <c r="Y410" s="954">
        <f t="shared" ref="Y410" si="1418">Q410</f>
        <v>117</v>
      </c>
      <c r="Z410" s="954">
        <f t="shared" ref="Z410" si="1419">R410</f>
        <v>118</v>
      </c>
      <c r="AA410" s="954">
        <f t="shared" ref="AA410" si="1420">S410</f>
        <v>111</v>
      </c>
      <c r="AB410" s="954">
        <f t="shared" ref="AB410" si="1421">T410</f>
        <v>112</v>
      </c>
      <c r="AC410" s="954">
        <f t="shared" ref="AC410" si="1422">U410</f>
        <v>113</v>
      </c>
      <c r="AD410" s="954">
        <f t="shared" ref="AD410" si="1423">V410</f>
        <v>114</v>
      </c>
      <c r="AE410" s="954">
        <f t="shared" ref="AE410" si="1424">W410</f>
        <v>115</v>
      </c>
      <c r="AF410" s="954">
        <f t="shared" ref="AF410" si="1425">X410</f>
        <v>116</v>
      </c>
      <c r="AG410" s="954">
        <f t="shared" ref="AG410" si="1426">Y410</f>
        <v>117</v>
      </c>
      <c r="AH410" s="954">
        <f t="shared" ref="AH410" si="1427">Z410</f>
        <v>118</v>
      </c>
      <c r="AI410" s="954">
        <f t="shared" ref="AI410" si="1428">AA410</f>
        <v>111</v>
      </c>
      <c r="AJ410" s="954">
        <f t="shared" ref="AJ410" si="1429">AB410</f>
        <v>112</v>
      </c>
      <c r="AK410" s="954">
        <f t="shared" ref="AK410" si="1430">AC410</f>
        <v>113</v>
      </c>
      <c r="AL410" s="954">
        <f t="shared" ref="AL410" si="1431">AD410</f>
        <v>114</v>
      </c>
      <c r="AM410" s="954">
        <f t="shared" ref="AM410" si="1432">AE410</f>
        <v>115</v>
      </c>
      <c r="AN410" s="954">
        <f t="shared" ref="AN410" si="1433">AF410</f>
        <v>116</v>
      </c>
      <c r="AO410" s="954">
        <f t="shared" ref="AO410" si="1434">AG410</f>
        <v>117</v>
      </c>
      <c r="AP410" s="954">
        <f t="shared" ref="AP410" si="1435">AH410</f>
        <v>118</v>
      </c>
      <c r="AQ410" s="954">
        <f t="shared" ref="AQ410" si="1436">AI410</f>
        <v>111</v>
      </c>
      <c r="AR410" s="954">
        <f t="shared" ref="AR410" si="1437">AJ410</f>
        <v>112</v>
      </c>
      <c r="AS410" s="954">
        <f t="shared" ref="AS410" si="1438">AK410</f>
        <v>113</v>
      </c>
      <c r="AT410" s="954">
        <f t="shared" ref="AT410" si="1439">AL410</f>
        <v>114</v>
      </c>
      <c r="AU410" s="954">
        <f t="shared" ref="AU410" si="1440">AM410</f>
        <v>115</v>
      </c>
      <c r="AV410" s="954">
        <f t="shared" ref="AV410" si="1441">AN410</f>
        <v>116</v>
      </c>
      <c r="AW410" s="954">
        <f t="shared" ref="AW410" si="1442">AO410</f>
        <v>117</v>
      </c>
      <c r="AX410" s="954">
        <f t="shared" ref="AX410" si="1443">AP410</f>
        <v>118</v>
      </c>
      <c r="AY410" s="954">
        <f t="shared" ref="AY410" si="1444">AQ410</f>
        <v>111</v>
      </c>
      <c r="AZ410" s="954">
        <f t="shared" ref="AZ410" si="1445">AR410</f>
        <v>112</v>
      </c>
      <c r="BA410" s="954">
        <f t="shared" ref="BA410" si="1446">AS410</f>
        <v>113</v>
      </c>
      <c r="BB410" s="954">
        <f t="shared" ref="BB410" si="1447">AT410</f>
        <v>114</v>
      </c>
      <c r="BC410" s="954">
        <f t="shared" ref="BC410" si="1448">AU410</f>
        <v>115</v>
      </c>
      <c r="BD410" s="954">
        <f t="shared" ref="BD410" si="1449">AV410</f>
        <v>116</v>
      </c>
      <c r="BE410" s="954">
        <f t="shared" ref="BE410" si="1450">AW410</f>
        <v>117</v>
      </c>
      <c r="BF410" s="954">
        <f t="shared" ref="BF410" si="1451">AX410</f>
        <v>118</v>
      </c>
      <c r="BG410" s="954">
        <f t="shared" ref="BG410" si="1452">AY410</f>
        <v>111</v>
      </c>
      <c r="BH410" s="954">
        <f t="shared" ref="BH410" si="1453">AZ410</f>
        <v>112</v>
      </c>
      <c r="BI410" s="954">
        <f t="shared" ref="BI410" si="1454">BA410</f>
        <v>113</v>
      </c>
      <c r="BJ410" s="954">
        <f t="shared" ref="BJ410" si="1455">BB410</f>
        <v>114</v>
      </c>
      <c r="BK410" s="954">
        <f t="shared" ref="BK410" si="1456">BC410</f>
        <v>115</v>
      </c>
      <c r="BL410" s="954">
        <f t="shared" ref="BL410" si="1457">BD410</f>
        <v>116</v>
      </c>
      <c r="BM410" s="954">
        <f t="shared" ref="BM410" si="1458">BE410</f>
        <v>117</v>
      </c>
      <c r="BN410" s="954">
        <f t="shared" ref="BN410" si="1459">BF410</f>
        <v>118</v>
      </c>
    </row>
    <row r="411" spans="1:66" x14ac:dyDescent="0.25">
      <c r="A411" s="2113"/>
      <c r="B411" s="2114"/>
      <c r="C411" s="26" t="s">
        <v>18</v>
      </c>
      <c r="D411" s="7" t="s">
        <v>18</v>
      </c>
      <c r="E411" s="7" t="s">
        <v>18</v>
      </c>
      <c r="F411" s="7" t="s">
        <v>18</v>
      </c>
      <c r="G411" s="7" t="s">
        <v>18</v>
      </c>
      <c r="H411" s="7" t="s">
        <v>18</v>
      </c>
      <c r="I411" s="7" t="s">
        <v>18</v>
      </c>
      <c r="J411" s="8" t="s">
        <v>18</v>
      </c>
      <c r="K411" s="26" t="s">
        <v>18</v>
      </c>
      <c r="L411" s="7" t="s">
        <v>18</v>
      </c>
      <c r="M411" s="7" t="s">
        <v>18</v>
      </c>
      <c r="N411" s="7" t="s">
        <v>18</v>
      </c>
      <c r="O411" s="7" t="s">
        <v>18</v>
      </c>
      <c r="P411" s="7" t="s">
        <v>18</v>
      </c>
      <c r="Q411" s="7" t="s">
        <v>18</v>
      </c>
      <c r="R411" s="8" t="s">
        <v>18</v>
      </c>
      <c r="S411" s="26" t="s">
        <v>18</v>
      </c>
      <c r="T411" s="7" t="s">
        <v>18</v>
      </c>
      <c r="U411" s="7" t="s">
        <v>18</v>
      </c>
      <c r="V411" s="7" t="s">
        <v>18</v>
      </c>
      <c r="W411" s="7" t="s">
        <v>18</v>
      </c>
      <c r="X411" s="7" t="s">
        <v>18</v>
      </c>
      <c r="Y411" s="7" t="s">
        <v>18</v>
      </c>
      <c r="Z411" s="8" t="s">
        <v>18</v>
      </c>
      <c r="AA411" s="26" t="s">
        <v>18</v>
      </c>
      <c r="AB411" s="7" t="s">
        <v>18</v>
      </c>
      <c r="AC411" s="7" t="s">
        <v>18</v>
      </c>
      <c r="AD411" s="7" t="s">
        <v>18</v>
      </c>
      <c r="AE411" s="7" t="s">
        <v>18</v>
      </c>
      <c r="AF411" s="7" t="s">
        <v>18</v>
      </c>
      <c r="AG411" s="7" t="s">
        <v>18</v>
      </c>
      <c r="AH411" s="8" t="s">
        <v>18</v>
      </c>
      <c r="AI411" s="26" t="s">
        <v>18</v>
      </c>
      <c r="AJ411" s="7" t="s">
        <v>18</v>
      </c>
      <c r="AK411" s="7" t="s">
        <v>18</v>
      </c>
      <c r="AL411" s="7" t="s">
        <v>18</v>
      </c>
      <c r="AM411" s="7" t="s">
        <v>18</v>
      </c>
      <c r="AN411" s="7" t="s">
        <v>18</v>
      </c>
      <c r="AO411" s="7" t="s">
        <v>18</v>
      </c>
      <c r="AP411" s="8" t="s">
        <v>18</v>
      </c>
      <c r="AQ411" s="26" t="s">
        <v>18</v>
      </c>
      <c r="AR411" s="7" t="s">
        <v>18</v>
      </c>
      <c r="AS411" s="7" t="s">
        <v>18</v>
      </c>
      <c r="AT411" s="7" t="s">
        <v>18</v>
      </c>
      <c r="AU411" s="7" t="s">
        <v>18</v>
      </c>
      <c r="AV411" s="7" t="s">
        <v>18</v>
      </c>
      <c r="AW411" s="7" t="s">
        <v>18</v>
      </c>
      <c r="AX411" s="8" t="s">
        <v>18</v>
      </c>
      <c r="AY411" s="26" t="s">
        <v>18</v>
      </c>
      <c r="AZ411" s="7" t="s">
        <v>18</v>
      </c>
      <c r="BA411" s="7" t="s">
        <v>18</v>
      </c>
      <c r="BB411" s="7" t="s">
        <v>18</v>
      </c>
      <c r="BC411" s="7" t="s">
        <v>18</v>
      </c>
      <c r="BD411" s="7" t="s">
        <v>18</v>
      </c>
      <c r="BE411" s="7" t="s">
        <v>18</v>
      </c>
      <c r="BF411" s="8" t="s">
        <v>18</v>
      </c>
      <c r="BG411" s="26" t="s">
        <v>18</v>
      </c>
      <c r="BH411" s="7" t="s">
        <v>18</v>
      </c>
      <c r="BI411" s="7" t="s">
        <v>18</v>
      </c>
      <c r="BJ411" s="7" t="s">
        <v>18</v>
      </c>
      <c r="BK411" s="7" t="s">
        <v>18</v>
      </c>
      <c r="BL411" s="7" t="s">
        <v>18</v>
      </c>
      <c r="BM411" s="7" t="s">
        <v>18</v>
      </c>
      <c r="BN411" s="8" t="s">
        <v>18</v>
      </c>
    </row>
    <row r="412" spans="1:66" x14ac:dyDescent="0.25">
      <c r="A412" s="2098"/>
      <c r="B412" s="2099"/>
      <c r="C412" s="978" t="str">
        <f>IF(VLOOKUP(C410,Tabulka!$B$4:$Y$239,16,0)=C409,C410,"")</f>
        <v/>
      </c>
      <c r="D412" s="979" t="str">
        <f>IF(VLOOKUP(D410,Tabulka!$B$4:$Y$239,16,0)=D409,D410,"")</f>
        <v/>
      </c>
      <c r="E412" s="979" t="str">
        <f>IF(VLOOKUP(E410,Tabulka!$B$4:$Y$239,16,0)=E409,E410,"")</f>
        <v/>
      </c>
      <c r="F412" s="979">
        <f>IF(VLOOKUP(F410,Tabulka!$B$4:$Y$239,16,0)=F409,F410,"")</f>
        <v>114</v>
      </c>
      <c r="G412" s="979" t="str">
        <f>IF(VLOOKUP(G410,Tabulka!$B$4:$Y$239,16,0)=G409,G410,"")</f>
        <v/>
      </c>
      <c r="H412" s="979" t="str">
        <f>IF(VLOOKUP(H410,Tabulka!$B$4:$Y$239,16,0)=H409,H410,"")</f>
        <v/>
      </c>
      <c r="I412" s="979" t="str">
        <f>IF(VLOOKUP(I410,Tabulka!$B$4:$Y$239,16,0)=I409,I410,"")</f>
        <v/>
      </c>
      <c r="J412" s="980" t="str">
        <f>IF(VLOOKUP(J410,Tabulka!$B$4:$Y$239,16,0)=J409,J410,"")</f>
        <v/>
      </c>
      <c r="K412" s="978" t="str">
        <f>IF(VLOOKUP(K410,Tabulka!$B$4:$Y$239,16,0)=K409,K410,"")</f>
        <v/>
      </c>
      <c r="L412" s="979">
        <f>IF(VLOOKUP(L410,Tabulka!$B$4:$Y$239,16,0)=L409,L410,"")</f>
        <v>112</v>
      </c>
      <c r="M412" s="979" t="str">
        <f>IF(VLOOKUP(M410,Tabulka!$B$4:$Y$239,16,0)=M409,M410,"")</f>
        <v/>
      </c>
      <c r="N412" s="979" t="str">
        <f>IF(VLOOKUP(N410,Tabulka!$B$4:$Y$239,16,0)=N409,N410,"")</f>
        <v/>
      </c>
      <c r="O412" s="979" t="str">
        <f>IF(VLOOKUP(O410,Tabulka!$B$4:$Y$239,16,0)=O409,O410,"")</f>
        <v/>
      </c>
      <c r="P412" s="979" t="str">
        <f>IF(VLOOKUP(P410,Tabulka!$B$4:$Y$239,16,0)=P409,P410,"")</f>
        <v/>
      </c>
      <c r="Q412" s="979" t="str">
        <f>IF(VLOOKUP(Q410,Tabulka!$B$4:$Y$239,16,0)=Q409,Q410,"")</f>
        <v/>
      </c>
      <c r="R412" s="980" t="str">
        <f>IF(VLOOKUP(R410,Tabulka!$B$4:$Y$239,16,0)=R409,R410,"")</f>
        <v/>
      </c>
      <c r="S412" s="978" t="str">
        <f>IF(VLOOKUP(S410,Tabulka!$B$4:$Y$239,16,0)=S409,S410,"")</f>
        <v/>
      </c>
      <c r="T412" s="979" t="str">
        <f>IF(VLOOKUP(T410,Tabulka!$B$4:$Y$239,16,0)=T409,T410,"")</f>
        <v/>
      </c>
      <c r="U412" s="979">
        <f>IF(VLOOKUP(U410,Tabulka!$B$4:$Y$239,16,0)=U409,U410,"")</f>
        <v>113</v>
      </c>
      <c r="V412" s="979" t="str">
        <f>IF(VLOOKUP(V410,Tabulka!$B$4:$Y$239,16,0)=V409,V410,"")</f>
        <v/>
      </c>
      <c r="W412" s="979" t="str">
        <f>IF(VLOOKUP(W410,Tabulka!$B$4:$Y$239,16,0)=W409,W410,"")</f>
        <v/>
      </c>
      <c r="X412" s="979" t="str">
        <f>IF(VLOOKUP(X410,Tabulka!$B$4:$Y$239,16,0)=X409,X410,"")</f>
        <v/>
      </c>
      <c r="Y412" s="979" t="str">
        <f>IF(VLOOKUP(Y410,Tabulka!$B$4:$Y$239,16,0)=Y409,Y410,"")</f>
        <v/>
      </c>
      <c r="Z412" s="980" t="str">
        <f>IF(VLOOKUP(Z410,Tabulka!$B$4:$Y$239,16,0)=Z409,Z410,"")</f>
        <v/>
      </c>
      <c r="AA412" s="978">
        <f>IF(VLOOKUP(AA410,Tabulka!$B$4:$Y$239,16,0)=AA409,AA410,"")</f>
        <v>111</v>
      </c>
      <c r="AB412" s="979" t="str">
        <f>IF(VLOOKUP(AB410,Tabulka!$B$4:$Y$239,16,0)=AB409,AB410,"")</f>
        <v/>
      </c>
      <c r="AC412" s="979" t="str">
        <f>IF(VLOOKUP(AC410,Tabulka!$B$4:$Y$239,16,0)=AC409,AC410,"")</f>
        <v/>
      </c>
      <c r="AD412" s="979" t="str">
        <f>IF(VLOOKUP(AD410,Tabulka!$B$4:$Y$239,16,0)=AD409,AD410,"")</f>
        <v/>
      </c>
      <c r="AE412" s="979" t="str">
        <f>IF(VLOOKUP(AE410,Tabulka!$B$4:$Y$239,16,0)=AE409,AE410,"")</f>
        <v/>
      </c>
      <c r="AF412" s="979" t="str">
        <f>IF(VLOOKUP(AF410,Tabulka!$B$4:$Y$239,16,0)=AF409,AF410,"")</f>
        <v/>
      </c>
      <c r="AG412" s="979" t="str">
        <f>IF(VLOOKUP(AG410,Tabulka!$B$4:$Y$239,16,0)=AG409,AG410,"")</f>
        <v/>
      </c>
      <c r="AH412" s="980" t="str">
        <f>IF(VLOOKUP(AH410,Tabulka!$B$4:$Y$239,16,0)=AH409,AH410,"")</f>
        <v/>
      </c>
      <c r="AI412" s="978" t="str">
        <f>IF(VLOOKUP(AI410,Tabulka!$B$4:$Y$239,16,0)=AI409,AI410,"")</f>
        <v/>
      </c>
      <c r="AJ412" s="979" t="str">
        <f>IF(VLOOKUP(AJ410,Tabulka!$B$4:$Y$239,16,0)=AJ409,AJ410,"")</f>
        <v/>
      </c>
      <c r="AK412" s="979" t="str">
        <f>IF(VLOOKUP(AK410,Tabulka!$B$4:$Y$239,16,0)=AK409,AK410,"")</f>
        <v/>
      </c>
      <c r="AL412" s="979" t="str">
        <f>IF(VLOOKUP(AL410,Tabulka!$B$4:$Y$239,16,0)=AL409,AL410,"")</f>
        <v/>
      </c>
      <c r="AM412" s="979">
        <f>IF(VLOOKUP(AM410,Tabulka!$B$4:$Y$239,16,0)=AM409,AM410,"")</f>
        <v>115</v>
      </c>
      <c r="AN412" s="979" t="str">
        <f>IF(VLOOKUP(AN410,Tabulka!$B$4:$Y$239,16,0)=AN409,AN410,"")</f>
        <v/>
      </c>
      <c r="AO412" s="979" t="str">
        <f>IF(VLOOKUP(AO410,Tabulka!$B$4:$Y$239,16,0)=AO409,AO410,"")</f>
        <v/>
      </c>
      <c r="AP412" s="980" t="str">
        <f>IF(VLOOKUP(AP410,Tabulka!$B$4:$Y$239,16,0)=AP409,AP410,"")</f>
        <v/>
      </c>
      <c r="AQ412" s="978" t="str">
        <f>IF(VLOOKUP(AQ410,Tabulka!$B$4:$Y$239,16,0)=AQ409,AQ410,"")</f>
        <v/>
      </c>
      <c r="AR412" s="979" t="str">
        <f>IF(VLOOKUP(AR410,Tabulka!$B$4:$Y$239,16,0)=AR409,AR410,"")</f>
        <v/>
      </c>
      <c r="AS412" s="979" t="str">
        <f>IF(VLOOKUP(AS410,Tabulka!$B$4:$Y$239,16,0)=AS409,AS410,"")</f>
        <v/>
      </c>
      <c r="AT412" s="979" t="str">
        <f>IF(VLOOKUP(AT410,Tabulka!$B$4:$Y$239,16,0)=AT409,AT410,"")</f>
        <v/>
      </c>
      <c r="AU412" s="979" t="str">
        <f>IF(VLOOKUP(AU410,Tabulka!$B$4:$Y$239,16,0)=AU409,AU410,"")</f>
        <v/>
      </c>
      <c r="AV412" s="979" t="str">
        <f>IF(VLOOKUP(AV410,Tabulka!$B$4:$Y$239,16,0)=AV409,AV410,"")</f>
        <v/>
      </c>
      <c r="AW412" s="979" t="str">
        <f>IF(VLOOKUP(AW410,Tabulka!$B$4:$Y$239,16,0)=AW409,AW410,"")</f>
        <v/>
      </c>
      <c r="AX412" s="980" t="str">
        <f>IF(VLOOKUP(AX410,Tabulka!$B$4:$Y$239,16,0)=AX409,AX410,"")</f>
        <v/>
      </c>
      <c r="AY412" s="978" t="str">
        <f>IF(VLOOKUP(AY410,Tabulka!$B$4:$Y$239,16,0)=AY409,AY410,"")</f>
        <v/>
      </c>
      <c r="AZ412" s="979" t="str">
        <f>IF(VLOOKUP(AZ410,Tabulka!$B$4:$Y$239,16,0)=AZ409,AZ410,"")</f>
        <v/>
      </c>
      <c r="BA412" s="979" t="str">
        <f>IF(VLOOKUP(BA410,Tabulka!$B$4:$Y$239,16,0)=BA409,BA410,"")</f>
        <v/>
      </c>
      <c r="BB412" s="979" t="str">
        <f>IF(VLOOKUP(BB410,Tabulka!$B$4:$Y$239,16,0)=BB409,BB410,"")</f>
        <v/>
      </c>
      <c r="BC412" s="979" t="str">
        <f>IF(VLOOKUP(BC410,Tabulka!$B$4:$Y$239,16,0)=BC409,BC410,"")</f>
        <v/>
      </c>
      <c r="BD412" s="979" t="str">
        <f>IF(VLOOKUP(BD410,Tabulka!$B$4:$Y$239,16,0)=BD409,BD410,"")</f>
        <v/>
      </c>
      <c r="BE412" s="979" t="str">
        <f>IF(VLOOKUP(BE410,Tabulka!$B$4:$Y$239,16,0)=BE409,BE410,"")</f>
        <v/>
      </c>
      <c r="BF412" s="980" t="str">
        <f>IF(VLOOKUP(BF410,Tabulka!$B$4:$Y$239,16,0)=BF409,BF410,"")</f>
        <v/>
      </c>
      <c r="BG412" s="978" t="str">
        <f>IF(VLOOKUP(BG410,Tabulka!$B$4:$Y$239,16,0)=BG409,BG410,"")</f>
        <v/>
      </c>
      <c r="BH412" s="979" t="str">
        <f>IF(VLOOKUP(BH410,Tabulka!$B$4:$Y$239,16,0)=BH409,BH410,"")</f>
        <v/>
      </c>
      <c r="BI412" s="979" t="str">
        <f>IF(VLOOKUP(BI410,Tabulka!$B$4:$Y$239,16,0)=BI409,BI410,"")</f>
        <v/>
      </c>
      <c r="BJ412" s="979" t="str">
        <f>IF(VLOOKUP(BJ410,Tabulka!$B$4:$Y$239,16,0)=BJ409,BJ410,"")</f>
        <v/>
      </c>
      <c r="BK412" s="979" t="str">
        <f>IF(VLOOKUP(BK410,Tabulka!$B$4:$Y$239,16,0)=BK409,BK410,"")</f>
        <v/>
      </c>
      <c r="BL412" s="979" t="str">
        <f>IF(VLOOKUP(BL410,Tabulka!$B$4:$Y$239,16,0)=BL409,BL410,"")</f>
        <v/>
      </c>
      <c r="BM412" s="979" t="str">
        <f>IF(VLOOKUP(BM410,Tabulka!$B$4:$Y$239,16,0)=BM409,BM410,"")</f>
        <v/>
      </c>
      <c r="BN412" s="980" t="str">
        <f>IF(VLOOKUP(BN410,Tabulka!$B$4:$Y$239,16,0)=BN409,BN410,"")</f>
        <v/>
      </c>
    </row>
    <row r="413" spans="1:66" ht="15.75" x14ac:dyDescent="0.25">
      <c r="A413" s="275" t="s">
        <v>26</v>
      </c>
      <c r="B413" s="276" t="s">
        <v>58</v>
      </c>
      <c r="C413" s="27" t="str">
        <f>IF(C412="","",DSUM('Rozpis zápasů'!$F$1:$O$162,$B413,C411:C412))</f>
        <v/>
      </c>
      <c r="D413" s="6" t="str">
        <f>IF(D412="","",DSUM('Rozpis zápasů'!$F$1:$O$162,$B413,D411:D412))</f>
        <v/>
      </c>
      <c r="E413" s="6" t="str">
        <f>IF(E412="","",DSUM('Rozpis zápasů'!$F$1:$O$162,$B413,E411:E412))</f>
        <v/>
      </c>
      <c r="F413" s="6">
        <f>IF(F412="","",DSUM('Rozpis zápasů'!$F$1:$O$162,$B413,F411:F412))</f>
        <v>0</v>
      </c>
      <c r="G413" s="6" t="str">
        <f>IF(G412="","",DSUM('Rozpis zápasů'!$F$1:$O$162,$B413,G411:G412))</f>
        <v/>
      </c>
      <c r="H413" s="6" t="str">
        <f>IF(H412="","",DSUM('Rozpis zápasů'!$F$1:$O$162,$B413,H411:H412))</f>
        <v/>
      </c>
      <c r="I413" s="6" t="str">
        <f>IF(I412="","",DSUM('Rozpis zápasů'!$F$1:$O$162,$B413,I411:I412))</f>
        <v/>
      </c>
      <c r="J413" s="9" t="str">
        <f>IF(J412="","",DSUM('Rozpis zápasů'!$F$1:$O$162,$B413,J411:J412))</f>
        <v/>
      </c>
      <c r="K413" s="27" t="str">
        <f>IF(K412="","",DSUM('Rozpis zápasů'!$F$1:$O$162,$B413,K411:K412))</f>
        <v/>
      </c>
      <c r="L413" s="6">
        <f>IF(L412="","",DSUM('Rozpis zápasů'!$F$1:$O$162,$B413,L411:L412))</f>
        <v>0</v>
      </c>
      <c r="M413" s="6" t="str">
        <f>IF(M412="","",DSUM('Rozpis zápasů'!$F$1:$O$162,$B413,M411:M412))</f>
        <v/>
      </c>
      <c r="N413" s="6" t="str">
        <f>IF(N412="","",DSUM('Rozpis zápasů'!$F$1:$O$162,$B413,N411:N412))</f>
        <v/>
      </c>
      <c r="O413" s="6" t="str">
        <f>IF(O412="","",DSUM('Rozpis zápasů'!$F$1:$O$162,$B413,O411:O412))</f>
        <v/>
      </c>
      <c r="P413" s="6" t="str">
        <f>IF(P412="","",DSUM('Rozpis zápasů'!$F$1:$O$162,$B413,P411:P412))</f>
        <v/>
      </c>
      <c r="Q413" s="6" t="str">
        <f>IF(Q412="","",DSUM('Rozpis zápasů'!$F$1:$O$162,$B413,Q411:Q412))</f>
        <v/>
      </c>
      <c r="R413" s="9" t="str">
        <f>IF(R412="","",DSUM('Rozpis zápasů'!$F$1:$O$162,$B413,R411:R412))</f>
        <v/>
      </c>
      <c r="S413" s="27" t="str">
        <f>IF(S412="","",DSUM('Rozpis zápasů'!$F$1:$O$162,$B413,S411:S412))</f>
        <v/>
      </c>
      <c r="T413" s="6" t="str">
        <f>IF(T412="","",DSUM('Rozpis zápasů'!$F$1:$O$162,$B413,T411:T412))</f>
        <v/>
      </c>
      <c r="U413" s="6">
        <f>IF(U412="","",DSUM('Rozpis zápasů'!$F$1:$O$162,$B413,U411:U412))</f>
        <v>0</v>
      </c>
      <c r="V413" s="6" t="str">
        <f>IF(V412="","",DSUM('Rozpis zápasů'!$F$1:$O$162,$B413,V411:V412))</f>
        <v/>
      </c>
      <c r="W413" s="6" t="str">
        <f>IF(W412="","",DSUM('Rozpis zápasů'!$F$1:$O$162,$B413,W411:W412))</f>
        <v/>
      </c>
      <c r="X413" s="6" t="str">
        <f>IF(X412="","",DSUM('Rozpis zápasů'!$F$1:$O$162,$B413,X411:X412))</f>
        <v/>
      </c>
      <c r="Y413" s="6" t="str">
        <f>IF(Y412="","",DSUM('Rozpis zápasů'!$F$1:$O$162,$B413,Y411:Y412))</f>
        <v/>
      </c>
      <c r="Z413" s="9" t="str">
        <f>IF(Z412="","",DSUM('Rozpis zápasů'!$F$1:$O$162,$B413,Z411:Z412))</f>
        <v/>
      </c>
      <c r="AA413" s="27">
        <f>IF(AA412="","",DSUM('Rozpis zápasů'!$F$1:$O$162,$B413,AA411:AA412))</f>
        <v>0</v>
      </c>
      <c r="AB413" s="6" t="str">
        <f>IF(AB412="","",DSUM('Rozpis zápasů'!$F$1:$O$162,$B413,AB411:AB412))</f>
        <v/>
      </c>
      <c r="AC413" s="6" t="str">
        <f>IF(AC412="","",DSUM('Rozpis zápasů'!$F$1:$O$162,$B413,AC411:AC412))</f>
        <v/>
      </c>
      <c r="AD413" s="6" t="str">
        <f>IF(AD412="","",DSUM('Rozpis zápasů'!$F$1:$O$162,$B413,AD411:AD412))</f>
        <v/>
      </c>
      <c r="AE413" s="6" t="str">
        <f>IF(AE412="","",DSUM('Rozpis zápasů'!$F$1:$O$162,$B413,AE411:AE412))</f>
        <v/>
      </c>
      <c r="AF413" s="6" t="str">
        <f>IF(AF412="","",DSUM('Rozpis zápasů'!$F$1:$O$162,$B413,AF411:AF412))</f>
        <v/>
      </c>
      <c r="AG413" s="6" t="str">
        <f>IF(AG412="","",DSUM('Rozpis zápasů'!$F$1:$O$162,$B413,AG411:AG412))</f>
        <v/>
      </c>
      <c r="AH413" s="9" t="str">
        <f>IF(AH412="","",DSUM('Rozpis zápasů'!$F$1:$O$162,$B413,AH411:AH412))</f>
        <v/>
      </c>
      <c r="AI413" s="27" t="str">
        <f>IF(AI412="","",DSUM('Rozpis zápasů'!$F$1:$O$162,$B413,AI411:AI412))</f>
        <v/>
      </c>
      <c r="AJ413" s="6" t="str">
        <f>IF(AJ412="","",DSUM('Rozpis zápasů'!$F$1:$O$162,$B413,AJ411:AJ412))</f>
        <v/>
      </c>
      <c r="AK413" s="6" t="str">
        <f>IF(AK412="","",DSUM('Rozpis zápasů'!$F$1:$O$162,$B413,AK411:AK412))</f>
        <v/>
      </c>
      <c r="AL413" s="6" t="str">
        <f>IF(AL412="","",DSUM('Rozpis zápasů'!$F$1:$O$162,$B413,AL411:AL412))</f>
        <v/>
      </c>
      <c r="AM413" s="6">
        <f>IF(AM412="","",DSUM('Rozpis zápasů'!$F$1:$O$162,$B413,AM411:AM412))</f>
        <v>0</v>
      </c>
      <c r="AN413" s="6" t="str">
        <f>IF(AN412="","",DSUM('Rozpis zápasů'!$F$1:$O$162,$B413,AN411:AN412))</f>
        <v/>
      </c>
      <c r="AO413" s="6" t="str">
        <f>IF(AO412="","",DSUM('Rozpis zápasů'!$F$1:$O$162,$B413,AO411:AO412))</f>
        <v/>
      </c>
      <c r="AP413" s="9" t="str">
        <f>IF(AP412="","",DSUM('Rozpis zápasů'!$F$1:$O$162,$B413,AP411:AP412))</f>
        <v/>
      </c>
      <c r="AQ413" s="27" t="str">
        <f>IF(AQ412="","",DSUM('Rozpis zápasů'!$F$1:$O$162,$B413,AQ411:AQ412))</f>
        <v/>
      </c>
      <c r="AR413" s="6" t="str">
        <f>IF(AR412="","",DSUM('Rozpis zápasů'!$F$1:$O$162,$B413,AR411:AR412))</f>
        <v/>
      </c>
      <c r="AS413" s="6" t="str">
        <f>IF(AS412="","",DSUM('Rozpis zápasů'!$F$1:$O$162,$B413,AS411:AS412))</f>
        <v/>
      </c>
      <c r="AT413" s="6" t="str">
        <f>IF(AT412="","",DSUM('Rozpis zápasů'!$F$1:$O$162,$B413,AT411:AT412))</f>
        <v/>
      </c>
      <c r="AU413" s="6" t="str">
        <f>IF(AU412="","",DSUM('Rozpis zápasů'!$F$1:$O$162,$B413,AU411:AU412))</f>
        <v/>
      </c>
      <c r="AV413" s="6" t="str">
        <f>IF(AV412="","",DSUM('Rozpis zápasů'!$F$1:$O$162,$B413,AV411:AV412))</f>
        <v/>
      </c>
      <c r="AW413" s="6" t="str">
        <f>IF(AW412="","",DSUM('Rozpis zápasů'!$F$1:$O$162,$B413,AW411:AW412))</f>
        <v/>
      </c>
      <c r="AX413" s="9" t="str">
        <f>IF(AX412="","",DSUM('Rozpis zápasů'!$F$1:$O$162,$B413,AX411:AX412))</f>
        <v/>
      </c>
      <c r="AY413" s="27" t="str">
        <f>IF(AY412="","",DSUM('Rozpis zápasů'!$F$1:$O$162,$B413,AY411:AY412))</f>
        <v/>
      </c>
      <c r="AZ413" s="6" t="str">
        <f>IF(AZ412="","",DSUM('Rozpis zápasů'!$F$1:$O$162,$B413,AZ411:AZ412))</f>
        <v/>
      </c>
      <c r="BA413" s="6" t="str">
        <f>IF(BA412="","",DSUM('Rozpis zápasů'!$F$1:$O$162,$B413,BA411:BA412))</f>
        <v/>
      </c>
      <c r="BB413" s="6" t="str">
        <f>IF(BB412="","",DSUM('Rozpis zápasů'!$F$1:$O$162,$B413,BB411:BB412))</f>
        <v/>
      </c>
      <c r="BC413" s="6" t="str">
        <f>IF(BC412="","",DSUM('Rozpis zápasů'!$F$1:$O$162,$B413,BC411:BC412))</f>
        <v/>
      </c>
      <c r="BD413" s="6" t="str">
        <f>IF(BD412="","",DSUM('Rozpis zápasů'!$F$1:$O$162,$B413,BD411:BD412))</f>
        <v/>
      </c>
      <c r="BE413" s="6" t="str">
        <f>IF(BE412="","",DSUM('Rozpis zápasů'!$F$1:$O$162,$B413,BE411:BE412))</f>
        <v/>
      </c>
      <c r="BF413" s="9" t="str">
        <f>IF(BF412="","",DSUM('Rozpis zápasů'!$F$1:$O$162,$B413,BF411:BF412))</f>
        <v/>
      </c>
      <c r="BG413" s="27" t="str">
        <f>IF(BG412="","",DSUM('Rozpis zápasů'!$F$1:$O$162,$B413,BG411:BG412))</f>
        <v/>
      </c>
      <c r="BH413" s="6" t="str">
        <f>IF(BH412="","",DSUM('Rozpis zápasů'!$F$1:$O$162,$B413,BH411:BH412))</f>
        <v/>
      </c>
      <c r="BI413" s="6" t="str">
        <f>IF(BI412="","",DSUM('Rozpis zápasů'!$F$1:$O$162,$B413,BI411:BI412))</f>
        <v/>
      </c>
      <c r="BJ413" s="6" t="str">
        <f>IF(BJ412="","",DSUM('Rozpis zápasů'!$F$1:$O$162,$B413,BJ411:BJ412))</f>
        <v/>
      </c>
      <c r="BK413" s="6" t="str">
        <f>IF(BK412="","",DSUM('Rozpis zápasů'!$F$1:$O$162,$B413,BK411:BK412))</f>
        <v/>
      </c>
      <c r="BL413" s="6" t="str">
        <f>IF(BL412="","",DSUM('Rozpis zápasů'!$F$1:$O$162,$B413,BL411:BL412))</f>
        <v/>
      </c>
      <c r="BM413" s="6" t="str">
        <f>IF(BM412="","",DSUM('Rozpis zápasů'!$F$1:$O$162,$B413,BM411:BM412))</f>
        <v/>
      </c>
      <c r="BN413" s="9" t="str">
        <f>IF(BN412="","",DSUM('Rozpis zápasů'!$F$1:$O$162,$B413,BN411:BN412))</f>
        <v/>
      </c>
    </row>
    <row r="414" spans="1:66" ht="15.75" x14ac:dyDescent="0.25">
      <c r="A414" s="275" t="s">
        <v>28</v>
      </c>
      <c r="B414" s="276" t="s">
        <v>20</v>
      </c>
      <c r="C414" s="27" t="str">
        <f>IF(C412="","",DSUM('Rozpis zápasů'!$F$1:$O$162,$B414,C411:C412))</f>
        <v/>
      </c>
      <c r="D414" s="6" t="str">
        <f>IF(D412="","",DSUM('Rozpis zápasů'!$F$1:$O$162,$B414,D411:D412))</f>
        <v/>
      </c>
      <c r="E414" s="6" t="str">
        <f>IF(E412="","",DSUM('Rozpis zápasů'!$F$1:$O$162,$B414,E411:E412))</f>
        <v/>
      </c>
      <c r="F414" s="6">
        <f>IF(F412="","",DSUM('Rozpis zápasů'!$F$1:$O$162,$B414,F411:F412))</f>
        <v>0</v>
      </c>
      <c r="G414" s="6" t="str">
        <f>IF(G412="","",DSUM('Rozpis zápasů'!$F$1:$O$162,$B414,G411:G412))</f>
        <v/>
      </c>
      <c r="H414" s="6" t="str">
        <f>IF(H412="","",DSUM('Rozpis zápasů'!$F$1:$O$162,$B414,H411:H412))</f>
        <v/>
      </c>
      <c r="I414" s="6" t="str">
        <f>IF(I412="","",DSUM('Rozpis zápasů'!$F$1:$O$162,$B414,I411:I412))</f>
        <v/>
      </c>
      <c r="J414" s="9" t="str">
        <f>IF(J412="","",DSUM('Rozpis zápasů'!$F$1:$O$162,$B414,J411:J412))</f>
        <v/>
      </c>
      <c r="K414" s="27" t="str">
        <f>IF(K412="","",DSUM('Rozpis zápasů'!$F$1:$O$162,$B414,K411:K412))</f>
        <v/>
      </c>
      <c r="L414" s="6">
        <f>IF(L412="","",DSUM('Rozpis zápasů'!$F$1:$O$162,$B414,L411:L412))</f>
        <v>0</v>
      </c>
      <c r="M414" s="6" t="str">
        <f>IF(M412="","",DSUM('Rozpis zápasů'!$F$1:$O$162,$B414,M411:M412))</f>
        <v/>
      </c>
      <c r="N414" s="6" t="str">
        <f>IF(N412="","",DSUM('Rozpis zápasů'!$F$1:$O$162,$B414,N411:N412))</f>
        <v/>
      </c>
      <c r="O414" s="6" t="str">
        <f>IF(O412="","",DSUM('Rozpis zápasů'!$F$1:$O$162,$B414,O411:O412))</f>
        <v/>
      </c>
      <c r="P414" s="6" t="str">
        <f>IF(P412="","",DSUM('Rozpis zápasů'!$F$1:$O$162,$B414,P411:P412))</f>
        <v/>
      </c>
      <c r="Q414" s="6" t="str">
        <f>IF(Q412="","",DSUM('Rozpis zápasů'!$F$1:$O$162,$B414,Q411:Q412))</f>
        <v/>
      </c>
      <c r="R414" s="9" t="str">
        <f>IF(R412="","",DSUM('Rozpis zápasů'!$F$1:$O$162,$B414,R411:R412))</f>
        <v/>
      </c>
      <c r="S414" s="27" t="str">
        <f>IF(S412="","",DSUM('Rozpis zápasů'!$F$1:$O$162,$B414,S411:S412))</f>
        <v/>
      </c>
      <c r="T414" s="6" t="str">
        <f>IF(T412="","",DSUM('Rozpis zápasů'!$F$1:$O$162,$B414,T411:T412))</f>
        <v/>
      </c>
      <c r="U414" s="6">
        <f>IF(U412="","",DSUM('Rozpis zápasů'!$F$1:$O$162,$B414,U411:U412))</f>
        <v>0</v>
      </c>
      <c r="V414" s="6" t="str">
        <f>IF(V412="","",DSUM('Rozpis zápasů'!$F$1:$O$162,$B414,V411:V412))</f>
        <v/>
      </c>
      <c r="W414" s="6" t="str">
        <f>IF(W412="","",DSUM('Rozpis zápasů'!$F$1:$O$162,$B414,W411:W412))</f>
        <v/>
      </c>
      <c r="X414" s="6" t="str">
        <f>IF(X412="","",DSUM('Rozpis zápasů'!$F$1:$O$162,$B414,X411:X412))</f>
        <v/>
      </c>
      <c r="Y414" s="6" t="str">
        <f>IF(Y412="","",DSUM('Rozpis zápasů'!$F$1:$O$162,$B414,Y411:Y412))</f>
        <v/>
      </c>
      <c r="Z414" s="9" t="str">
        <f>IF(Z412="","",DSUM('Rozpis zápasů'!$F$1:$O$162,$B414,Z411:Z412))</f>
        <v/>
      </c>
      <c r="AA414" s="27">
        <f>IF(AA412="","",DSUM('Rozpis zápasů'!$F$1:$O$162,$B414,AA411:AA412))</f>
        <v>0</v>
      </c>
      <c r="AB414" s="6" t="str">
        <f>IF(AB412="","",DSUM('Rozpis zápasů'!$F$1:$O$162,$B414,AB411:AB412))</f>
        <v/>
      </c>
      <c r="AC414" s="6" t="str">
        <f>IF(AC412="","",DSUM('Rozpis zápasů'!$F$1:$O$162,$B414,AC411:AC412))</f>
        <v/>
      </c>
      <c r="AD414" s="6" t="str">
        <f>IF(AD412="","",DSUM('Rozpis zápasů'!$F$1:$O$162,$B414,AD411:AD412))</f>
        <v/>
      </c>
      <c r="AE414" s="6" t="str">
        <f>IF(AE412="","",DSUM('Rozpis zápasů'!$F$1:$O$162,$B414,AE411:AE412))</f>
        <v/>
      </c>
      <c r="AF414" s="6" t="str">
        <f>IF(AF412="","",DSUM('Rozpis zápasů'!$F$1:$O$162,$B414,AF411:AF412))</f>
        <v/>
      </c>
      <c r="AG414" s="6" t="str">
        <f>IF(AG412="","",DSUM('Rozpis zápasů'!$F$1:$O$162,$B414,AG411:AG412))</f>
        <v/>
      </c>
      <c r="AH414" s="9" t="str">
        <f>IF(AH412="","",DSUM('Rozpis zápasů'!$F$1:$O$162,$B414,AH411:AH412))</f>
        <v/>
      </c>
      <c r="AI414" s="27" t="str">
        <f>IF(AI412="","",DSUM('Rozpis zápasů'!$F$1:$O$162,$B414,AI411:AI412))</f>
        <v/>
      </c>
      <c r="AJ414" s="6" t="str">
        <f>IF(AJ412="","",DSUM('Rozpis zápasů'!$F$1:$O$162,$B414,AJ411:AJ412))</f>
        <v/>
      </c>
      <c r="AK414" s="6" t="str">
        <f>IF(AK412="","",DSUM('Rozpis zápasů'!$F$1:$O$162,$B414,AK411:AK412))</f>
        <v/>
      </c>
      <c r="AL414" s="6" t="str">
        <f>IF(AL412="","",DSUM('Rozpis zápasů'!$F$1:$O$162,$B414,AL411:AL412))</f>
        <v/>
      </c>
      <c r="AM414" s="6">
        <f>IF(AM412="","",DSUM('Rozpis zápasů'!$F$1:$O$162,$B414,AM411:AM412))</f>
        <v>0</v>
      </c>
      <c r="AN414" s="6" t="str">
        <f>IF(AN412="","",DSUM('Rozpis zápasů'!$F$1:$O$162,$B414,AN411:AN412))</f>
        <v/>
      </c>
      <c r="AO414" s="6" t="str">
        <f>IF(AO412="","",DSUM('Rozpis zápasů'!$F$1:$O$162,$B414,AO411:AO412))</f>
        <v/>
      </c>
      <c r="AP414" s="9" t="str">
        <f>IF(AP412="","",DSUM('Rozpis zápasů'!$F$1:$O$162,$B414,AP411:AP412))</f>
        <v/>
      </c>
      <c r="AQ414" s="27" t="str">
        <f>IF(AQ412="","",DSUM('Rozpis zápasů'!$F$1:$O$162,$B414,AQ411:AQ412))</f>
        <v/>
      </c>
      <c r="AR414" s="6" t="str">
        <f>IF(AR412="","",DSUM('Rozpis zápasů'!$F$1:$O$162,$B414,AR411:AR412))</f>
        <v/>
      </c>
      <c r="AS414" s="6" t="str">
        <f>IF(AS412="","",DSUM('Rozpis zápasů'!$F$1:$O$162,$B414,AS411:AS412))</f>
        <v/>
      </c>
      <c r="AT414" s="6" t="str">
        <f>IF(AT412="","",DSUM('Rozpis zápasů'!$F$1:$O$162,$B414,AT411:AT412))</f>
        <v/>
      </c>
      <c r="AU414" s="6" t="str">
        <f>IF(AU412="","",DSUM('Rozpis zápasů'!$F$1:$O$162,$B414,AU411:AU412))</f>
        <v/>
      </c>
      <c r="AV414" s="6" t="str">
        <f>IF(AV412="","",DSUM('Rozpis zápasů'!$F$1:$O$162,$B414,AV411:AV412))</f>
        <v/>
      </c>
      <c r="AW414" s="6" t="str">
        <f>IF(AW412="","",DSUM('Rozpis zápasů'!$F$1:$O$162,$B414,AW411:AW412))</f>
        <v/>
      </c>
      <c r="AX414" s="9" t="str">
        <f>IF(AX412="","",DSUM('Rozpis zápasů'!$F$1:$O$162,$B414,AX411:AX412))</f>
        <v/>
      </c>
      <c r="AY414" s="27" t="str">
        <f>IF(AY412="","",DSUM('Rozpis zápasů'!$F$1:$O$162,$B414,AY411:AY412))</f>
        <v/>
      </c>
      <c r="AZ414" s="6" t="str">
        <f>IF(AZ412="","",DSUM('Rozpis zápasů'!$F$1:$O$162,$B414,AZ411:AZ412))</f>
        <v/>
      </c>
      <c r="BA414" s="6" t="str">
        <f>IF(BA412="","",DSUM('Rozpis zápasů'!$F$1:$O$162,$B414,BA411:BA412))</f>
        <v/>
      </c>
      <c r="BB414" s="6" t="str">
        <f>IF(BB412="","",DSUM('Rozpis zápasů'!$F$1:$O$162,$B414,BB411:BB412))</f>
        <v/>
      </c>
      <c r="BC414" s="6" t="str">
        <f>IF(BC412="","",DSUM('Rozpis zápasů'!$F$1:$O$162,$B414,BC411:BC412))</f>
        <v/>
      </c>
      <c r="BD414" s="6" t="str">
        <f>IF(BD412="","",DSUM('Rozpis zápasů'!$F$1:$O$162,$B414,BD411:BD412))</f>
        <v/>
      </c>
      <c r="BE414" s="6" t="str">
        <f>IF(BE412="","",DSUM('Rozpis zápasů'!$F$1:$O$162,$B414,BE411:BE412))</f>
        <v/>
      </c>
      <c r="BF414" s="9" t="str">
        <f>IF(BF412="","",DSUM('Rozpis zápasů'!$F$1:$O$162,$B414,BF411:BF412))</f>
        <v/>
      </c>
      <c r="BG414" s="27" t="str">
        <f>IF(BG412="","",DSUM('Rozpis zápasů'!$F$1:$O$162,$B414,BG411:BG412))</f>
        <v/>
      </c>
      <c r="BH414" s="6" t="str">
        <f>IF(BH412="","",DSUM('Rozpis zápasů'!$F$1:$O$162,$B414,BH411:BH412))</f>
        <v/>
      </c>
      <c r="BI414" s="6" t="str">
        <f>IF(BI412="","",DSUM('Rozpis zápasů'!$F$1:$O$162,$B414,BI411:BI412))</f>
        <v/>
      </c>
      <c r="BJ414" s="6" t="str">
        <f>IF(BJ412="","",DSUM('Rozpis zápasů'!$F$1:$O$162,$B414,BJ411:BJ412))</f>
        <v/>
      </c>
      <c r="BK414" s="6" t="str">
        <f>IF(BK412="","",DSUM('Rozpis zápasů'!$F$1:$O$162,$B414,BK411:BK412))</f>
        <v/>
      </c>
      <c r="BL414" s="6" t="str">
        <f>IF(BL412="","",DSUM('Rozpis zápasů'!$F$1:$O$162,$B414,BL411:BL412))</f>
        <v/>
      </c>
      <c r="BM414" s="6" t="str">
        <f>IF(BM412="","",DSUM('Rozpis zápasů'!$F$1:$O$162,$B414,BM411:BM412))</f>
        <v/>
      </c>
      <c r="BN414" s="9" t="str">
        <f>IF(BN412="","",DSUM('Rozpis zápasů'!$F$1:$O$162,$B414,BN411:BN412))</f>
        <v/>
      </c>
    </row>
    <row r="415" spans="1:66" ht="16.5" thickBot="1" x14ac:dyDescent="0.3">
      <c r="A415" s="277" t="s">
        <v>30</v>
      </c>
      <c r="B415" s="278" t="s">
        <v>21</v>
      </c>
      <c r="C415" s="13" t="str">
        <f>IF(C412="","",DSUM('Rozpis zápasů'!$F$1:$O$162,$B415,C411:C412))</f>
        <v/>
      </c>
      <c r="D415" s="10" t="str">
        <f>IF(D412="","",DSUM('Rozpis zápasů'!$F$1:$O$162,$B415,D411:D412))</f>
        <v/>
      </c>
      <c r="E415" s="10" t="str">
        <f>IF(E412="","",DSUM('Rozpis zápasů'!$F$1:$O$162,$B415,E411:E412))</f>
        <v/>
      </c>
      <c r="F415" s="10">
        <f>IF(F412="","",DSUM('Rozpis zápasů'!$F$1:$O$162,$B415,F411:F412))</f>
        <v>0</v>
      </c>
      <c r="G415" s="10" t="str">
        <f>IF(G412="","",DSUM('Rozpis zápasů'!$F$1:$O$162,$B415,G411:G412))</f>
        <v/>
      </c>
      <c r="H415" s="10" t="str">
        <f>IF(H412="","",DSUM('Rozpis zápasů'!$F$1:$O$162,$B415,H411:H412))</f>
        <v/>
      </c>
      <c r="I415" s="10" t="str">
        <f>IF(I412="","",DSUM('Rozpis zápasů'!$F$1:$O$162,$B415,I411:I412))</f>
        <v/>
      </c>
      <c r="J415" s="11" t="str">
        <f>IF(J412="","",DSUM('Rozpis zápasů'!$F$1:$O$162,$B415,J411:J412))</f>
        <v/>
      </c>
      <c r="K415" s="13" t="str">
        <f>IF(K412="","",DSUM('Rozpis zápasů'!$F$1:$O$162,$B415,K411:K412))</f>
        <v/>
      </c>
      <c r="L415" s="10">
        <f>IF(L412="","",DSUM('Rozpis zápasů'!$F$1:$O$162,$B415,L411:L412))</f>
        <v>0</v>
      </c>
      <c r="M415" s="10" t="str">
        <f>IF(M412="","",DSUM('Rozpis zápasů'!$F$1:$O$162,$B415,M411:M412))</f>
        <v/>
      </c>
      <c r="N415" s="10" t="str">
        <f>IF(N412="","",DSUM('Rozpis zápasů'!$F$1:$O$162,$B415,N411:N412))</f>
        <v/>
      </c>
      <c r="O415" s="10" t="str">
        <f>IF(O412="","",DSUM('Rozpis zápasů'!$F$1:$O$162,$B415,O411:O412))</f>
        <v/>
      </c>
      <c r="P415" s="10" t="str">
        <f>IF(P412="","",DSUM('Rozpis zápasů'!$F$1:$O$162,$B415,P411:P412))</f>
        <v/>
      </c>
      <c r="Q415" s="10" t="str">
        <f>IF(Q412="","",DSUM('Rozpis zápasů'!$F$1:$O$162,$B415,Q411:Q412))</f>
        <v/>
      </c>
      <c r="R415" s="11" t="str">
        <f>IF(R412="","",DSUM('Rozpis zápasů'!$F$1:$O$162,$B415,R411:R412))</f>
        <v/>
      </c>
      <c r="S415" s="13" t="str">
        <f>IF(S412="","",DSUM('Rozpis zápasů'!$F$1:$O$162,$B415,S411:S412))</f>
        <v/>
      </c>
      <c r="T415" s="10" t="str">
        <f>IF(T412="","",DSUM('Rozpis zápasů'!$F$1:$O$162,$B415,T411:T412))</f>
        <v/>
      </c>
      <c r="U415" s="10">
        <f>IF(U412="","",DSUM('Rozpis zápasů'!$F$1:$O$162,$B415,U411:U412))</f>
        <v>0</v>
      </c>
      <c r="V415" s="10" t="str">
        <f>IF(V412="","",DSUM('Rozpis zápasů'!$F$1:$O$162,$B415,V411:V412))</f>
        <v/>
      </c>
      <c r="W415" s="10" t="str">
        <f>IF(W412="","",DSUM('Rozpis zápasů'!$F$1:$O$162,$B415,W411:W412))</f>
        <v/>
      </c>
      <c r="X415" s="10" t="str">
        <f>IF(X412="","",DSUM('Rozpis zápasů'!$F$1:$O$162,$B415,X411:X412))</f>
        <v/>
      </c>
      <c r="Y415" s="10" t="str">
        <f>IF(Y412="","",DSUM('Rozpis zápasů'!$F$1:$O$162,$B415,Y411:Y412))</f>
        <v/>
      </c>
      <c r="Z415" s="11" t="str">
        <f>IF(Z412="","",DSUM('Rozpis zápasů'!$F$1:$O$162,$B415,Z411:Z412))</f>
        <v/>
      </c>
      <c r="AA415" s="13">
        <f>IF(AA412="","",DSUM('Rozpis zápasů'!$F$1:$O$162,$B415,AA411:AA412))</f>
        <v>0</v>
      </c>
      <c r="AB415" s="10" t="str">
        <f>IF(AB412="","",DSUM('Rozpis zápasů'!$F$1:$O$162,$B415,AB411:AB412))</f>
        <v/>
      </c>
      <c r="AC415" s="10" t="str">
        <f>IF(AC412="","",DSUM('Rozpis zápasů'!$F$1:$O$162,$B415,AC411:AC412))</f>
        <v/>
      </c>
      <c r="AD415" s="10" t="str">
        <f>IF(AD412="","",DSUM('Rozpis zápasů'!$F$1:$O$162,$B415,AD411:AD412))</f>
        <v/>
      </c>
      <c r="AE415" s="10" t="str">
        <f>IF(AE412="","",DSUM('Rozpis zápasů'!$F$1:$O$162,$B415,AE411:AE412))</f>
        <v/>
      </c>
      <c r="AF415" s="10" t="str">
        <f>IF(AF412="","",DSUM('Rozpis zápasů'!$F$1:$O$162,$B415,AF411:AF412))</f>
        <v/>
      </c>
      <c r="AG415" s="10" t="str">
        <f>IF(AG412="","",DSUM('Rozpis zápasů'!$F$1:$O$162,$B415,AG411:AG412))</f>
        <v/>
      </c>
      <c r="AH415" s="11" t="str">
        <f>IF(AH412="","",DSUM('Rozpis zápasů'!$F$1:$O$162,$B415,AH411:AH412))</f>
        <v/>
      </c>
      <c r="AI415" s="13" t="str">
        <f>IF(AI412="","",DSUM('Rozpis zápasů'!$F$1:$O$162,$B415,AI411:AI412))</f>
        <v/>
      </c>
      <c r="AJ415" s="10" t="str">
        <f>IF(AJ412="","",DSUM('Rozpis zápasů'!$F$1:$O$162,$B415,AJ411:AJ412))</f>
        <v/>
      </c>
      <c r="AK415" s="10" t="str">
        <f>IF(AK412="","",DSUM('Rozpis zápasů'!$F$1:$O$162,$B415,AK411:AK412))</f>
        <v/>
      </c>
      <c r="AL415" s="10" t="str">
        <f>IF(AL412="","",DSUM('Rozpis zápasů'!$F$1:$O$162,$B415,AL411:AL412))</f>
        <v/>
      </c>
      <c r="AM415" s="10">
        <f>IF(AM412="","",DSUM('Rozpis zápasů'!$F$1:$O$162,$B415,AM411:AM412))</f>
        <v>0</v>
      </c>
      <c r="AN415" s="10" t="str">
        <f>IF(AN412="","",DSUM('Rozpis zápasů'!$F$1:$O$162,$B415,AN411:AN412))</f>
        <v/>
      </c>
      <c r="AO415" s="10" t="str">
        <f>IF(AO412="","",DSUM('Rozpis zápasů'!$F$1:$O$162,$B415,AO411:AO412))</f>
        <v/>
      </c>
      <c r="AP415" s="11" t="str">
        <f>IF(AP412="","",DSUM('Rozpis zápasů'!$F$1:$O$162,$B415,AP411:AP412))</f>
        <v/>
      </c>
      <c r="AQ415" s="13" t="str">
        <f>IF(AQ412="","",DSUM('Rozpis zápasů'!$F$1:$O$162,$B415,AQ411:AQ412))</f>
        <v/>
      </c>
      <c r="AR415" s="10" t="str">
        <f>IF(AR412="","",DSUM('Rozpis zápasů'!$F$1:$O$162,$B415,AR411:AR412))</f>
        <v/>
      </c>
      <c r="AS415" s="10" t="str">
        <f>IF(AS412="","",DSUM('Rozpis zápasů'!$F$1:$O$162,$B415,AS411:AS412))</f>
        <v/>
      </c>
      <c r="AT415" s="10" t="str">
        <f>IF(AT412="","",DSUM('Rozpis zápasů'!$F$1:$O$162,$B415,AT411:AT412))</f>
        <v/>
      </c>
      <c r="AU415" s="10" t="str">
        <f>IF(AU412="","",DSUM('Rozpis zápasů'!$F$1:$O$162,$B415,AU411:AU412))</f>
        <v/>
      </c>
      <c r="AV415" s="10" t="str">
        <f>IF(AV412="","",DSUM('Rozpis zápasů'!$F$1:$O$162,$B415,AV411:AV412))</f>
        <v/>
      </c>
      <c r="AW415" s="10" t="str">
        <f>IF(AW412="","",DSUM('Rozpis zápasů'!$F$1:$O$162,$B415,AW411:AW412))</f>
        <v/>
      </c>
      <c r="AX415" s="11" t="str">
        <f>IF(AX412="","",DSUM('Rozpis zápasů'!$F$1:$O$162,$B415,AX411:AX412))</f>
        <v/>
      </c>
      <c r="AY415" s="13" t="str">
        <f>IF(AY412="","",DSUM('Rozpis zápasů'!$F$1:$O$162,$B415,AY411:AY412))</f>
        <v/>
      </c>
      <c r="AZ415" s="10" t="str">
        <f>IF(AZ412="","",DSUM('Rozpis zápasů'!$F$1:$O$162,$B415,AZ411:AZ412))</f>
        <v/>
      </c>
      <c r="BA415" s="10" t="str">
        <f>IF(BA412="","",DSUM('Rozpis zápasů'!$F$1:$O$162,$B415,BA411:BA412))</f>
        <v/>
      </c>
      <c r="BB415" s="10" t="str">
        <f>IF(BB412="","",DSUM('Rozpis zápasů'!$F$1:$O$162,$B415,BB411:BB412))</f>
        <v/>
      </c>
      <c r="BC415" s="10" t="str">
        <f>IF(BC412="","",DSUM('Rozpis zápasů'!$F$1:$O$162,$B415,BC411:BC412))</f>
        <v/>
      </c>
      <c r="BD415" s="10" t="str">
        <f>IF(BD412="","",DSUM('Rozpis zápasů'!$F$1:$O$162,$B415,BD411:BD412))</f>
        <v/>
      </c>
      <c r="BE415" s="10" t="str">
        <f>IF(BE412="","",DSUM('Rozpis zápasů'!$F$1:$O$162,$B415,BE411:BE412))</f>
        <v/>
      </c>
      <c r="BF415" s="11" t="str">
        <f>IF(BF412="","",DSUM('Rozpis zápasů'!$F$1:$O$162,$B415,BF411:BF412))</f>
        <v/>
      </c>
      <c r="BG415" s="13" t="str">
        <f>IF(BG412="","",DSUM('Rozpis zápasů'!$F$1:$O$162,$B415,BG411:BG412))</f>
        <v/>
      </c>
      <c r="BH415" s="10" t="str">
        <f>IF(BH412="","",DSUM('Rozpis zápasů'!$F$1:$O$162,$B415,BH411:BH412))</f>
        <v/>
      </c>
      <c r="BI415" s="10" t="str">
        <f>IF(BI412="","",DSUM('Rozpis zápasů'!$F$1:$O$162,$B415,BI411:BI412))</f>
        <v/>
      </c>
      <c r="BJ415" s="10" t="str">
        <f>IF(BJ412="","",DSUM('Rozpis zápasů'!$F$1:$O$162,$B415,BJ411:BJ412))</f>
        <v/>
      </c>
      <c r="BK415" s="10" t="str">
        <f>IF(BK412="","",DSUM('Rozpis zápasů'!$F$1:$O$162,$B415,BK411:BK412))</f>
        <v/>
      </c>
      <c r="BL415" s="10" t="str">
        <f>IF(BL412="","",DSUM('Rozpis zápasů'!$F$1:$O$162,$B415,BL411:BL412))</f>
        <v/>
      </c>
      <c r="BM415" s="10" t="str">
        <f>IF(BM412="","",DSUM('Rozpis zápasů'!$F$1:$O$162,$B415,BM411:BM412))</f>
        <v/>
      </c>
      <c r="BN415" s="11" t="str">
        <f>IF(BN412="","",DSUM('Rozpis zápasů'!$F$1:$O$162,$B415,BN411:BN412))</f>
        <v/>
      </c>
    </row>
    <row r="416" spans="1:66" x14ac:dyDescent="0.25">
      <c r="A416" s="2096"/>
      <c r="B416" s="2097"/>
      <c r="C416" s="271" t="s">
        <v>19</v>
      </c>
      <c r="D416" s="272" t="s">
        <v>19</v>
      </c>
      <c r="E416" s="272" t="s">
        <v>19</v>
      </c>
      <c r="F416" s="272" t="s">
        <v>19</v>
      </c>
      <c r="G416" s="272" t="s">
        <v>19</v>
      </c>
      <c r="H416" s="272" t="s">
        <v>19</v>
      </c>
      <c r="I416" s="272" t="s">
        <v>19</v>
      </c>
      <c r="J416" s="273" t="s">
        <v>19</v>
      </c>
      <c r="K416" s="271" t="s">
        <v>19</v>
      </c>
      <c r="L416" s="272" t="s">
        <v>19</v>
      </c>
      <c r="M416" s="272" t="s">
        <v>19</v>
      </c>
      <c r="N416" s="272" t="s">
        <v>19</v>
      </c>
      <c r="O416" s="272" t="s">
        <v>19</v>
      </c>
      <c r="P416" s="272" t="s">
        <v>19</v>
      </c>
      <c r="Q416" s="272" t="s">
        <v>19</v>
      </c>
      <c r="R416" s="273" t="s">
        <v>19</v>
      </c>
      <c r="S416" s="271" t="s">
        <v>19</v>
      </c>
      <c r="T416" s="272" t="s">
        <v>19</v>
      </c>
      <c r="U416" s="272" t="s">
        <v>19</v>
      </c>
      <c r="V416" s="272" t="s">
        <v>19</v>
      </c>
      <c r="W416" s="272" t="s">
        <v>19</v>
      </c>
      <c r="X416" s="272" t="s">
        <v>19</v>
      </c>
      <c r="Y416" s="272" t="s">
        <v>19</v>
      </c>
      <c r="Z416" s="273" t="s">
        <v>19</v>
      </c>
      <c r="AA416" s="271" t="s">
        <v>19</v>
      </c>
      <c r="AB416" s="272" t="s">
        <v>19</v>
      </c>
      <c r="AC416" s="272" t="s">
        <v>19</v>
      </c>
      <c r="AD416" s="272" t="s">
        <v>19</v>
      </c>
      <c r="AE416" s="272" t="s">
        <v>19</v>
      </c>
      <c r="AF416" s="272" t="s">
        <v>19</v>
      </c>
      <c r="AG416" s="272" t="s">
        <v>19</v>
      </c>
      <c r="AH416" s="273" t="s">
        <v>19</v>
      </c>
      <c r="AI416" s="271" t="s">
        <v>19</v>
      </c>
      <c r="AJ416" s="272" t="s">
        <v>19</v>
      </c>
      <c r="AK416" s="272" t="s">
        <v>19</v>
      </c>
      <c r="AL416" s="272" t="s">
        <v>19</v>
      </c>
      <c r="AM416" s="272" t="s">
        <v>19</v>
      </c>
      <c r="AN416" s="272" t="s">
        <v>19</v>
      </c>
      <c r="AO416" s="272" t="s">
        <v>19</v>
      </c>
      <c r="AP416" s="273" t="s">
        <v>19</v>
      </c>
      <c r="AQ416" s="271" t="s">
        <v>19</v>
      </c>
      <c r="AR416" s="272" t="s">
        <v>19</v>
      </c>
      <c r="AS416" s="272" t="s">
        <v>19</v>
      </c>
      <c r="AT416" s="272" t="s">
        <v>19</v>
      </c>
      <c r="AU416" s="272" t="s">
        <v>19</v>
      </c>
      <c r="AV416" s="272" t="s">
        <v>19</v>
      </c>
      <c r="AW416" s="272" t="s">
        <v>19</v>
      </c>
      <c r="AX416" s="273" t="s">
        <v>19</v>
      </c>
      <c r="AY416" s="271" t="s">
        <v>19</v>
      </c>
      <c r="AZ416" s="272" t="s">
        <v>19</v>
      </c>
      <c r="BA416" s="272" t="s">
        <v>19</v>
      </c>
      <c r="BB416" s="272" t="s">
        <v>19</v>
      </c>
      <c r="BC416" s="272" t="s">
        <v>19</v>
      </c>
      <c r="BD416" s="272" t="s">
        <v>19</v>
      </c>
      <c r="BE416" s="272" t="s">
        <v>19</v>
      </c>
      <c r="BF416" s="273" t="s">
        <v>19</v>
      </c>
      <c r="BG416" s="271" t="s">
        <v>19</v>
      </c>
      <c r="BH416" s="272" t="s">
        <v>19</v>
      </c>
      <c r="BI416" s="272" t="s">
        <v>19</v>
      </c>
      <c r="BJ416" s="272" t="s">
        <v>19</v>
      </c>
      <c r="BK416" s="272" t="s">
        <v>19</v>
      </c>
      <c r="BL416" s="272" t="s">
        <v>19</v>
      </c>
      <c r="BM416" s="272" t="s">
        <v>19</v>
      </c>
      <c r="BN416" s="273" t="s">
        <v>19</v>
      </c>
    </row>
    <row r="417" spans="1:66" ht="15.75" customHeight="1" x14ac:dyDescent="0.25">
      <c r="A417" s="2098"/>
      <c r="B417" s="2099"/>
      <c r="C417" s="978" t="str">
        <f>C412</f>
        <v/>
      </c>
      <c r="D417" s="979" t="str">
        <f t="shared" ref="D417:BN417" si="1460">D412</f>
        <v/>
      </c>
      <c r="E417" s="979" t="str">
        <f t="shared" si="1460"/>
        <v/>
      </c>
      <c r="F417" s="979">
        <f t="shared" si="1460"/>
        <v>114</v>
      </c>
      <c r="G417" s="979" t="str">
        <f t="shared" si="1460"/>
        <v/>
      </c>
      <c r="H417" s="979" t="str">
        <f t="shared" si="1460"/>
        <v/>
      </c>
      <c r="I417" s="979" t="str">
        <f t="shared" si="1460"/>
        <v/>
      </c>
      <c r="J417" s="980" t="str">
        <f t="shared" si="1460"/>
        <v/>
      </c>
      <c r="K417" s="978" t="str">
        <f t="shared" si="1460"/>
        <v/>
      </c>
      <c r="L417" s="979">
        <f t="shared" si="1460"/>
        <v>112</v>
      </c>
      <c r="M417" s="979" t="str">
        <f t="shared" si="1460"/>
        <v/>
      </c>
      <c r="N417" s="979" t="str">
        <f t="shared" si="1460"/>
        <v/>
      </c>
      <c r="O417" s="979" t="str">
        <f t="shared" si="1460"/>
        <v/>
      </c>
      <c r="P417" s="979" t="str">
        <f t="shared" si="1460"/>
        <v/>
      </c>
      <c r="Q417" s="979" t="str">
        <f t="shared" si="1460"/>
        <v/>
      </c>
      <c r="R417" s="980" t="str">
        <f t="shared" si="1460"/>
        <v/>
      </c>
      <c r="S417" s="978" t="str">
        <f t="shared" si="1460"/>
        <v/>
      </c>
      <c r="T417" s="979" t="str">
        <f t="shared" si="1460"/>
        <v/>
      </c>
      <c r="U417" s="979">
        <f t="shared" si="1460"/>
        <v>113</v>
      </c>
      <c r="V417" s="979" t="str">
        <f t="shared" si="1460"/>
        <v/>
      </c>
      <c r="W417" s="979" t="str">
        <f t="shared" si="1460"/>
        <v/>
      </c>
      <c r="X417" s="979" t="str">
        <f t="shared" si="1460"/>
        <v/>
      </c>
      <c r="Y417" s="979" t="str">
        <f t="shared" si="1460"/>
        <v/>
      </c>
      <c r="Z417" s="980" t="str">
        <f t="shared" si="1460"/>
        <v/>
      </c>
      <c r="AA417" s="978">
        <f t="shared" si="1460"/>
        <v>111</v>
      </c>
      <c r="AB417" s="979" t="str">
        <f t="shared" si="1460"/>
        <v/>
      </c>
      <c r="AC417" s="979" t="str">
        <f t="shared" si="1460"/>
        <v/>
      </c>
      <c r="AD417" s="979" t="str">
        <f t="shared" si="1460"/>
        <v/>
      </c>
      <c r="AE417" s="979" t="str">
        <f t="shared" si="1460"/>
        <v/>
      </c>
      <c r="AF417" s="979" t="str">
        <f t="shared" si="1460"/>
        <v/>
      </c>
      <c r="AG417" s="979" t="str">
        <f t="shared" si="1460"/>
        <v/>
      </c>
      <c r="AH417" s="980" t="str">
        <f t="shared" si="1460"/>
        <v/>
      </c>
      <c r="AI417" s="978" t="str">
        <f t="shared" si="1460"/>
        <v/>
      </c>
      <c r="AJ417" s="979" t="str">
        <f t="shared" si="1460"/>
        <v/>
      </c>
      <c r="AK417" s="979" t="str">
        <f t="shared" si="1460"/>
        <v/>
      </c>
      <c r="AL417" s="979" t="str">
        <f t="shared" si="1460"/>
        <v/>
      </c>
      <c r="AM417" s="979">
        <f t="shared" si="1460"/>
        <v>115</v>
      </c>
      <c r="AN417" s="979" t="str">
        <f t="shared" si="1460"/>
        <v/>
      </c>
      <c r="AO417" s="979" t="str">
        <f t="shared" si="1460"/>
        <v/>
      </c>
      <c r="AP417" s="980" t="str">
        <f t="shared" si="1460"/>
        <v/>
      </c>
      <c r="AQ417" s="978" t="str">
        <f t="shared" si="1460"/>
        <v/>
      </c>
      <c r="AR417" s="979" t="str">
        <f t="shared" si="1460"/>
        <v/>
      </c>
      <c r="AS417" s="979" t="str">
        <f t="shared" si="1460"/>
        <v/>
      </c>
      <c r="AT417" s="979" t="str">
        <f t="shared" si="1460"/>
        <v/>
      </c>
      <c r="AU417" s="979" t="str">
        <f t="shared" si="1460"/>
        <v/>
      </c>
      <c r="AV417" s="979" t="str">
        <f t="shared" si="1460"/>
        <v/>
      </c>
      <c r="AW417" s="979" t="str">
        <f t="shared" si="1460"/>
        <v/>
      </c>
      <c r="AX417" s="980" t="str">
        <f t="shared" si="1460"/>
        <v/>
      </c>
      <c r="AY417" s="978" t="str">
        <f t="shared" si="1460"/>
        <v/>
      </c>
      <c r="AZ417" s="979" t="str">
        <f t="shared" si="1460"/>
        <v/>
      </c>
      <c r="BA417" s="979" t="str">
        <f t="shared" si="1460"/>
        <v/>
      </c>
      <c r="BB417" s="979" t="str">
        <f t="shared" si="1460"/>
        <v/>
      </c>
      <c r="BC417" s="979" t="str">
        <f t="shared" si="1460"/>
        <v/>
      </c>
      <c r="BD417" s="979" t="str">
        <f t="shared" si="1460"/>
        <v/>
      </c>
      <c r="BE417" s="979" t="str">
        <f t="shared" si="1460"/>
        <v/>
      </c>
      <c r="BF417" s="980" t="str">
        <f t="shared" si="1460"/>
        <v/>
      </c>
      <c r="BG417" s="978" t="str">
        <f t="shared" si="1460"/>
        <v/>
      </c>
      <c r="BH417" s="979" t="str">
        <f t="shared" si="1460"/>
        <v/>
      </c>
      <c r="BI417" s="979" t="str">
        <f t="shared" si="1460"/>
        <v/>
      </c>
      <c r="BJ417" s="979" t="str">
        <f t="shared" si="1460"/>
        <v/>
      </c>
      <c r="BK417" s="979" t="str">
        <f t="shared" si="1460"/>
        <v/>
      </c>
      <c r="BL417" s="979" t="str">
        <f t="shared" si="1460"/>
        <v/>
      </c>
      <c r="BM417" s="979" t="str">
        <f t="shared" si="1460"/>
        <v/>
      </c>
      <c r="BN417" s="980" t="str">
        <f t="shared" si="1460"/>
        <v/>
      </c>
    </row>
    <row r="418" spans="1:66" ht="15.75" x14ac:dyDescent="0.25">
      <c r="A418" s="275" t="s">
        <v>27</v>
      </c>
      <c r="B418" s="279" t="s">
        <v>59</v>
      </c>
      <c r="C418" s="27" t="str">
        <f>IF(C417="","",DSUM('Rozpis zápasů'!$F$1:$O$162,$B418,C416:C417))</f>
        <v/>
      </c>
      <c r="D418" s="6" t="str">
        <f>IF(D417="","",DSUM('Rozpis zápasů'!$F$1:$O$162,$B418,D416:D417))</f>
        <v/>
      </c>
      <c r="E418" s="6" t="str">
        <f>IF(E417="","",DSUM('Rozpis zápasů'!$F$1:$O$162,$B418,E416:E417))</f>
        <v/>
      </c>
      <c r="F418" s="6">
        <f>IF(F417="","",DSUM('Rozpis zápasů'!$F$1:$O$162,$B418,F416:F417))</f>
        <v>0</v>
      </c>
      <c r="G418" s="6" t="str">
        <f>IF(G417="","",DSUM('Rozpis zápasů'!$F$1:$O$162,$B418,G416:G417))</f>
        <v/>
      </c>
      <c r="H418" s="6" t="str">
        <f>IF(H417="","",DSUM('Rozpis zápasů'!$F$1:$O$162,$B418,H416:H417))</f>
        <v/>
      </c>
      <c r="I418" s="6" t="str">
        <f>IF(I417="","",DSUM('Rozpis zápasů'!$F$1:$O$162,$B418,I416:I417))</f>
        <v/>
      </c>
      <c r="J418" s="9" t="str">
        <f>IF(J417="","",DSUM('Rozpis zápasů'!$F$1:$O$162,$B418,J416:J417))</f>
        <v/>
      </c>
      <c r="K418" s="27" t="str">
        <f>IF(K417="","",DSUM('Rozpis zápasů'!$F$1:$O$162,$B418,K416:K417))</f>
        <v/>
      </c>
      <c r="L418" s="6">
        <f>IF(L417="","",DSUM('Rozpis zápasů'!$F$1:$O$162,$B418,L416:L417))</f>
        <v>0</v>
      </c>
      <c r="M418" s="6" t="str">
        <f>IF(M417="","",DSUM('Rozpis zápasů'!$F$1:$O$162,$B418,M416:M417))</f>
        <v/>
      </c>
      <c r="N418" s="6" t="str">
        <f>IF(N417="","",DSUM('Rozpis zápasů'!$F$1:$O$162,$B418,N416:N417))</f>
        <v/>
      </c>
      <c r="O418" s="6" t="str">
        <f>IF(O417="","",DSUM('Rozpis zápasů'!$F$1:$O$162,$B418,O416:O417))</f>
        <v/>
      </c>
      <c r="P418" s="6" t="str">
        <f>IF(P417="","",DSUM('Rozpis zápasů'!$F$1:$O$162,$B418,P416:P417))</f>
        <v/>
      </c>
      <c r="Q418" s="6" t="str">
        <f>IF(Q417="","",DSUM('Rozpis zápasů'!$F$1:$O$162,$B418,Q416:Q417))</f>
        <v/>
      </c>
      <c r="R418" s="9" t="str">
        <f>IF(R417="","",DSUM('Rozpis zápasů'!$F$1:$O$162,$B418,R416:R417))</f>
        <v/>
      </c>
      <c r="S418" s="27" t="str">
        <f>IF(S417="","",DSUM('Rozpis zápasů'!$F$1:$O$162,$B418,S416:S417))</f>
        <v/>
      </c>
      <c r="T418" s="6" t="str">
        <f>IF(T417="","",DSUM('Rozpis zápasů'!$F$1:$O$162,$B418,T416:T417))</f>
        <v/>
      </c>
      <c r="U418" s="6">
        <f>IF(U417="","",DSUM('Rozpis zápasů'!$F$1:$O$162,$B418,U416:U417))</f>
        <v>0</v>
      </c>
      <c r="V418" s="6" t="str">
        <f>IF(V417="","",DSUM('Rozpis zápasů'!$F$1:$O$162,$B418,V416:V417))</f>
        <v/>
      </c>
      <c r="W418" s="6" t="str">
        <f>IF(W417="","",DSUM('Rozpis zápasů'!$F$1:$O$162,$B418,W416:W417))</f>
        <v/>
      </c>
      <c r="X418" s="6" t="str">
        <f>IF(X417="","",DSUM('Rozpis zápasů'!$F$1:$O$162,$B418,X416:X417))</f>
        <v/>
      </c>
      <c r="Y418" s="6" t="str">
        <f>IF(Y417="","",DSUM('Rozpis zápasů'!$F$1:$O$162,$B418,Y416:Y417))</f>
        <v/>
      </c>
      <c r="Z418" s="9" t="str">
        <f>IF(Z417="","",DSUM('Rozpis zápasů'!$F$1:$O$162,$B418,Z416:Z417))</f>
        <v/>
      </c>
      <c r="AA418" s="27">
        <f>IF(AA417="","",DSUM('Rozpis zápasů'!$F$1:$O$162,$B418,AA416:AA417))</f>
        <v>0</v>
      </c>
      <c r="AB418" s="6" t="str">
        <f>IF(AB417="","",DSUM('Rozpis zápasů'!$F$1:$O$162,$B418,AB416:AB417))</f>
        <v/>
      </c>
      <c r="AC418" s="6" t="str">
        <f>IF(AC417="","",DSUM('Rozpis zápasů'!$F$1:$O$162,$B418,AC416:AC417))</f>
        <v/>
      </c>
      <c r="AD418" s="6" t="str">
        <f>IF(AD417="","",DSUM('Rozpis zápasů'!$F$1:$O$162,$B418,AD416:AD417))</f>
        <v/>
      </c>
      <c r="AE418" s="6" t="str">
        <f>IF(AE417="","",DSUM('Rozpis zápasů'!$F$1:$O$162,$B418,AE416:AE417))</f>
        <v/>
      </c>
      <c r="AF418" s="6" t="str">
        <f>IF(AF417="","",DSUM('Rozpis zápasů'!$F$1:$O$162,$B418,AF416:AF417))</f>
        <v/>
      </c>
      <c r="AG418" s="6" t="str">
        <f>IF(AG417="","",DSUM('Rozpis zápasů'!$F$1:$O$162,$B418,AG416:AG417))</f>
        <v/>
      </c>
      <c r="AH418" s="9" t="str">
        <f>IF(AH417="","",DSUM('Rozpis zápasů'!$F$1:$O$162,$B418,AH416:AH417))</f>
        <v/>
      </c>
      <c r="AI418" s="27" t="str">
        <f>IF(AI417="","",DSUM('Rozpis zápasů'!$F$1:$O$162,$B418,AI416:AI417))</f>
        <v/>
      </c>
      <c r="AJ418" s="6" t="str">
        <f>IF(AJ417="","",DSUM('Rozpis zápasů'!$F$1:$O$162,$B418,AJ416:AJ417))</f>
        <v/>
      </c>
      <c r="AK418" s="6" t="str">
        <f>IF(AK417="","",DSUM('Rozpis zápasů'!$F$1:$O$162,$B418,AK416:AK417))</f>
        <v/>
      </c>
      <c r="AL418" s="6" t="str">
        <f>IF(AL417="","",DSUM('Rozpis zápasů'!$F$1:$O$162,$B418,AL416:AL417))</f>
        <v/>
      </c>
      <c r="AM418" s="6">
        <f>IF(AM417="","",DSUM('Rozpis zápasů'!$F$1:$O$162,$B418,AM416:AM417))</f>
        <v>0</v>
      </c>
      <c r="AN418" s="6" t="str">
        <f>IF(AN417="","",DSUM('Rozpis zápasů'!$F$1:$O$162,$B418,AN416:AN417))</f>
        <v/>
      </c>
      <c r="AO418" s="6" t="str">
        <f>IF(AO417="","",DSUM('Rozpis zápasů'!$F$1:$O$162,$B418,AO416:AO417))</f>
        <v/>
      </c>
      <c r="AP418" s="9" t="str">
        <f>IF(AP417="","",DSUM('Rozpis zápasů'!$F$1:$O$162,$B418,AP416:AP417))</f>
        <v/>
      </c>
      <c r="AQ418" s="27" t="str">
        <f>IF(AQ417="","",DSUM('Rozpis zápasů'!$F$1:$O$162,$B418,AQ416:AQ417))</f>
        <v/>
      </c>
      <c r="AR418" s="6" t="str">
        <f>IF(AR417="","",DSUM('Rozpis zápasů'!$F$1:$O$162,$B418,AR416:AR417))</f>
        <v/>
      </c>
      <c r="AS418" s="6" t="str">
        <f>IF(AS417="","",DSUM('Rozpis zápasů'!$F$1:$O$162,$B418,AS416:AS417))</f>
        <v/>
      </c>
      <c r="AT418" s="6" t="str">
        <f>IF(AT417="","",DSUM('Rozpis zápasů'!$F$1:$O$162,$B418,AT416:AT417))</f>
        <v/>
      </c>
      <c r="AU418" s="6" t="str">
        <f>IF(AU417="","",DSUM('Rozpis zápasů'!$F$1:$O$162,$B418,AU416:AU417))</f>
        <v/>
      </c>
      <c r="AV418" s="6" t="str">
        <f>IF(AV417="","",DSUM('Rozpis zápasů'!$F$1:$O$162,$B418,AV416:AV417))</f>
        <v/>
      </c>
      <c r="AW418" s="6" t="str">
        <f>IF(AW417="","",DSUM('Rozpis zápasů'!$F$1:$O$162,$B418,AW416:AW417))</f>
        <v/>
      </c>
      <c r="AX418" s="9" t="str">
        <f>IF(AX417="","",DSUM('Rozpis zápasů'!$F$1:$O$162,$B418,AX416:AX417))</f>
        <v/>
      </c>
      <c r="AY418" s="27" t="str">
        <f>IF(AY417="","",DSUM('Rozpis zápasů'!$F$1:$O$162,$B418,AY416:AY417))</f>
        <v/>
      </c>
      <c r="AZ418" s="6" t="str">
        <f>IF(AZ417="","",DSUM('Rozpis zápasů'!$F$1:$O$162,$B418,AZ416:AZ417))</f>
        <v/>
      </c>
      <c r="BA418" s="6" t="str">
        <f>IF(BA417="","",DSUM('Rozpis zápasů'!$F$1:$O$162,$B418,BA416:BA417))</f>
        <v/>
      </c>
      <c r="BB418" s="6" t="str">
        <f>IF(BB417="","",DSUM('Rozpis zápasů'!$F$1:$O$162,$B418,BB416:BB417))</f>
        <v/>
      </c>
      <c r="BC418" s="6" t="str">
        <f>IF(BC417="","",DSUM('Rozpis zápasů'!$F$1:$O$162,$B418,BC416:BC417))</f>
        <v/>
      </c>
      <c r="BD418" s="6" t="str">
        <f>IF(BD417="","",DSUM('Rozpis zápasů'!$F$1:$O$162,$B418,BD416:BD417))</f>
        <v/>
      </c>
      <c r="BE418" s="6" t="str">
        <f>IF(BE417="","",DSUM('Rozpis zápasů'!$F$1:$O$162,$B418,BE416:BE417))</f>
        <v/>
      </c>
      <c r="BF418" s="9" t="str">
        <f>IF(BF417="","",DSUM('Rozpis zápasů'!$F$1:$O$162,$B418,BF416:BF417))</f>
        <v/>
      </c>
      <c r="BG418" s="27" t="str">
        <f>IF(BG417="","",DSUM('Rozpis zápasů'!$F$1:$O$162,$B418,BG416:BG417))</f>
        <v/>
      </c>
      <c r="BH418" s="6" t="str">
        <f>IF(BH417="","",DSUM('Rozpis zápasů'!$F$1:$O$162,$B418,BH416:BH417))</f>
        <v/>
      </c>
      <c r="BI418" s="6" t="str">
        <f>IF(BI417="","",DSUM('Rozpis zápasů'!$F$1:$O$162,$B418,BI416:BI417))</f>
        <v/>
      </c>
      <c r="BJ418" s="6" t="str">
        <f>IF(BJ417="","",DSUM('Rozpis zápasů'!$F$1:$O$162,$B418,BJ416:BJ417))</f>
        <v/>
      </c>
      <c r="BK418" s="6" t="str">
        <f>IF(BK417="","",DSUM('Rozpis zápasů'!$F$1:$O$162,$B418,BK416:BK417))</f>
        <v/>
      </c>
      <c r="BL418" s="6" t="str">
        <f>IF(BL417="","",DSUM('Rozpis zápasů'!$F$1:$O$162,$B418,BL416:BL417))</f>
        <v/>
      </c>
      <c r="BM418" s="6" t="str">
        <f>IF(BM417="","",DSUM('Rozpis zápasů'!$F$1:$O$162,$B418,BM416:BM417))</f>
        <v/>
      </c>
      <c r="BN418" s="9" t="str">
        <f>IF(BN417="","",DSUM('Rozpis zápasů'!$F$1:$O$162,$B418,BN416:BN417))</f>
        <v/>
      </c>
    </row>
    <row r="419" spans="1:66" ht="15.75" x14ac:dyDescent="0.25">
      <c r="A419" s="275" t="s">
        <v>29</v>
      </c>
      <c r="B419" s="279" t="s">
        <v>21</v>
      </c>
      <c r="C419" s="27" t="str">
        <f>IF(C417="","",DSUM('Rozpis zápasů'!$F$1:$O$162,$B419,C416:C417))</f>
        <v/>
      </c>
      <c r="D419" s="6" t="str">
        <f>IF(D417="","",DSUM('Rozpis zápasů'!$F$1:$O$162,$B419,D416:D417))</f>
        <v/>
      </c>
      <c r="E419" s="6" t="str">
        <f>IF(E417="","",DSUM('Rozpis zápasů'!$F$1:$O$162,$B419,E416:E417))</f>
        <v/>
      </c>
      <c r="F419" s="6">
        <f>IF(F417="","",DSUM('Rozpis zápasů'!$F$1:$O$162,$B419,F416:F417))</f>
        <v>0</v>
      </c>
      <c r="G419" s="6" t="str">
        <f>IF(G417="","",DSUM('Rozpis zápasů'!$F$1:$O$162,$B419,G416:G417))</f>
        <v/>
      </c>
      <c r="H419" s="6" t="str">
        <f>IF(H417="","",DSUM('Rozpis zápasů'!$F$1:$O$162,$B419,H416:H417))</f>
        <v/>
      </c>
      <c r="I419" s="6" t="str">
        <f>IF(I417="","",DSUM('Rozpis zápasů'!$F$1:$O$162,$B419,I416:I417))</f>
        <v/>
      </c>
      <c r="J419" s="9" t="str">
        <f>IF(J417="","",DSUM('Rozpis zápasů'!$F$1:$O$162,$B419,J416:J417))</f>
        <v/>
      </c>
      <c r="K419" s="27" t="str">
        <f>IF(K417="","",DSUM('Rozpis zápasů'!$F$1:$O$162,$B419,K416:K417))</f>
        <v/>
      </c>
      <c r="L419" s="6">
        <f>IF(L417="","",DSUM('Rozpis zápasů'!$F$1:$O$162,$B419,L416:L417))</f>
        <v>0</v>
      </c>
      <c r="M419" s="6" t="str">
        <f>IF(M417="","",DSUM('Rozpis zápasů'!$F$1:$O$162,$B419,M416:M417))</f>
        <v/>
      </c>
      <c r="N419" s="6" t="str">
        <f>IF(N417="","",DSUM('Rozpis zápasů'!$F$1:$O$162,$B419,N416:N417))</f>
        <v/>
      </c>
      <c r="O419" s="6" t="str">
        <f>IF(O417="","",DSUM('Rozpis zápasů'!$F$1:$O$162,$B419,O416:O417))</f>
        <v/>
      </c>
      <c r="P419" s="6" t="str">
        <f>IF(P417="","",DSUM('Rozpis zápasů'!$F$1:$O$162,$B419,P416:P417))</f>
        <v/>
      </c>
      <c r="Q419" s="6" t="str">
        <f>IF(Q417="","",DSUM('Rozpis zápasů'!$F$1:$O$162,$B419,Q416:Q417))</f>
        <v/>
      </c>
      <c r="R419" s="9" t="str">
        <f>IF(R417="","",DSUM('Rozpis zápasů'!$F$1:$O$162,$B419,R416:R417))</f>
        <v/>
      </c>
      <c r="S419" s="27" t="str">
        <f>IF(S417="","",DSUM('Rozpis zápasů'!$F$1:$O$162,$B419,S416:S417))</f>
        <v/>
      </c>
      <c r="T419" s="6" t="str">
        <f>IF(T417="","",DSUM('Rozpis zápasů'!$F$1:$O$162,$B419,T416:T417))</f>
        <v/>
      </c>
      <c r="U419" s="6">
        <f>IF(U417="","",DSUM('Rozpis zápasů'!$F$1:$O$162,$B419,U416:U417))</f>
        <v>0</v>
      </c>
      <c r="V419" s="6" t="str">
        <f>IF(V417="","",DSUM('Rozpis zápasů'!$F$1:$O$162,$B419,V416:V417))</f>
        <v/>
      </c>
      <c r="W419" s="6" t="str">
        <f>IF(W417="","",DSUM('Rozpis zápasů'!$F$1:$O$162,$B419,W416:W417))</f>
        <v/>
      </c>
      <c r="X419" s="6" t="str">
        <f>IF(X417="","",DSUM('Rozpis zápasů'!$F$1:$O$162,$B419,X416:X417))</f>
        <v/>
      </c>
      <c r="Y419" s="6" t="str">
        <f>IF(Y417="","",DSUM('Rozpis zápasů'!$F$1:$O$162,$B419,Y416:Y417))</f>
        <v/>
      </c>
      <c r="Z419" s="9" t="str">
        <f>IF(Z417="","",DSUM('Rozpis zápasů'!$F$1:$O$162,$B419,Z416:Z417))</f>
        <v/>
      </c>
      <c r="AA419" s="27">
        <f>IF(AA417="","",DSUM('Rozpis zápasů'!$F$1:$O$162,$B419,AA416:AA417))</f>
        <v>0</v>
      </c>
      <c r="AB419" s="6" t="str">
        <f>IF(AB417="","",DSUM('Rozpis zápasů'!$F$1:$O$162,$B419,AB416:AB417))</f>
        <v/>
      </c>
      <c r="AC419" s="6" t="str">
        <f>IF(AC417="","",DSUM('Rozpis zápasů'!$F$1:$O$162,$B419,AC416:AC417))</f>
        <v/>
      </c>
      <c r="AD419" s="6" t="str">
        <f>IF(AD417="","",DSUM('Rozpis zápasů'!$F$1:$O$162,$B419,AD416:AD417))</f>
        <v/>
      </c>
      <c r="AE419" s="6" t="str">
        <f>IF(AE417="","",DSUM('Rozpis zápasů'!$F$1:$O$162,$B419,AE416:AE417))</f>
        <v/>
      </c>
      <c r="AF419" s="6" t="str">
        <f>IF(AF417="","",DSUM('Rozpis zápasů'!$F$1:$O$162,$B419,AF416:AF417))</f>
        <v/>
      </c>
      <c r="AG419" s="6" t="str">
        <f>IF(AG417="","",DSUM('Rozpis zápasů'!$F$1:$O$162,$B419,AG416:AG417))</f>
        <v/>
      </c>
      <c r="AH419" s="9" t="str">
        <f>IF(AH417="","",DSUM('Rozpis zápasů'!$F$1:$O$162,$B419,AH416:AH417))</f>
        <v/>
      </c>
      <c r="AI419" s="27" t="str">
        <f>IF(AI417="","",DSUM('Rozpis zápasů'!$F$1:$O$162,$B419,AI416:AI417))</f>
        <v/>
      </c>
      <c r="AJ419" s="6" t="str">
        <f>IF(AJ417="","",DSUM('Rozpis zápasů'!$F$1:$O$162,$B419,AJ416:AJ417))</f>
        <v/>
      </c>
      <c r="AK419" s="6" t="str">
        <f>IF(AK417="","",DSUM('Rozpis zápasů'!$F$1:$O$162,$B419,AK416:AK417))</f>
        <v/>
      </c>
      <c r="AL419" s="6" t="str">
        <f>IF(AL417="","",DSUM('Rozpis zápasů'!$F$1:$O$162,$B419,AL416:AL417))</f>
        <v/>
      </c>
      <c r="AM419" s="6">
        <f>IF(AM417="","",DSUM('Rozpis zápasů'!$F$1:$O$162,$B419,AM416:AM417))</f>
        <v>0</v>
      </c>
      <c r="AN419" s="6" t="str">
        <f>IF(AN417="","",DSUM('Rozpis zápasů'!$F$1:$O$162,$B419,AN416:AN417))</f>
        <v/>
      </c>
      <c r="AO419" s="6" t="str">
        <f>IF(AO417="","",DSUM('Rozpis zápasů'!$F$1:$O$162,$B419,AO416:AO417))</f>
        <v/>
      </c>
      <c r="AP419" s="9" t="str">
        <f>IF(AP417="","",DSUM('Rozpis zápasů'!$F$1:$O$162,$B419,AP416:AP417))</f>
        <v/>
      </c>
      <c r="AQ419" s="27" t="str">
        <f>IF(AQ417="","",DSUM('Rozpis zápasů'!$F$1:$O$162,$B419,AQ416:AQ417))</f>
        <v/>
      </c>
      <c r="AR419" s="6" t="str">
        <f>IF(AR417="","",DSUM('Rozpis zápasů'!$F$1:$O$162,$B419,AR416:AR417))</f>
        <v/>
      </c>
      <c r="AS419" s="6" t="str">
        <f>IF(AS417="","",DSUM('Rozpis zápasů'!$F$1:$O$162,$B419,AS416:AS417))</f>
        <v/>
      </c>
      <c r="AT419" s="6" t="str">
        <f>IF(AT417="","",DSUM('Rozpis zápasů'!$F$1:$O$162,$B419,AT416:AT417))</f>
        <v/>
      </c>
      <c r="AU419" s="6" t="str">
        <f>IF(AU417="","",DSUM('Rozpis zápasů'!$F$1:$O$162,$B419,AU416:AU417))</f>
        <v/>
      </c>
      <c r="AV419" s="6" t="str">
        <f>IF(AV417="","",DSUM('Rozpis zápasů'!$F$1:$O$162,$B419,AV416:AV417))</f>
        <v/>
      </c>
      <c r="AW419" s="6" t="str">
        <f>IF(AW417="","",DSUM('Rozpis zápasů'!$F$1:$O$162,$B419,AW416:AW417))</f>
        <v/>
      </c>
      <c r="AX419" s="9" t="str">
        <f>IF(AX417="","",DSUM('Rozpis zápasů'!$F$1:$O$162,$B419,AX416:AX417))</f>
        <v/>
      </c>
      <c r="AY419" s="27" t="str">
        <f>IF(AY417="","",DSUM('Rozpis zápasů'!$F$1:$O$162,$B419,AY416:AY417))</f>
        <v/>
      </c>
      <c r="AZ419" s="6" t="str">
        <f>IF(AZ417="","",DSUM('Rozpis zápasů'!$F$1:$O$162,$B419,AZ416:AZ417))</f>
        <v/>
      </c>
      <c r="BA419" s="6" t="str">
        <f>IF(BA417="","",DSUM('Rozpis zápasů'!$F$1:$O$162,$B419,BA416:BA417))</f>
        <v/>
      </c>
      <c r="BB419" s="6" t="str">
        <f>IF(BB417="","",DSUM('Rozpis zápasů'!$F$1:$O$162,$B419,BB416:BB417))</f>
        <v/>
      </c>
      <c r="BC419" s="6" t="str">
        <f>IF(BC417="","",DSUM('Rozpis zápasů'!$F$1:$O$162,$B419,BC416:BC417))</f>
        <v/>
      </c>
      <c r="BD419" s="6" t="str">
        <f>IF(BD417="","",DSUM('Rozpis zápasů'!$F$1:$O$162,$B419,BD416:BD417))</f>
        <v/>
      </c>
      <c r="BE419" s="6" t="str">
        <f>IF(BE417="","",DSUM('Rozpis zápasů'!$F$1:$O$162,$B419,BE416:BE417))</f>
        <v/>
      </c>
      <c r="BF419" s="9" t="str">
        <f>IF(BF417="","",DSUM('Rozpis zápasů'!$F$1:$O$162,$B419,BF416:BF417))</f>
        <v/>
      </c>
      <c r="BG419" s="27" t="str">
        <f>IF(BG417="","",DSUM('Rozpis zápasů'!$F$1:$O$162,$B419,BG416:BG417))</f>
        <v/>
      </c>
      <c r="BH419" s="6" t="str">
        <f>IF(BH417="","",DSUM('Rozpis zápasů'!$F$1:$O$162,$B419,BH416:BH417))</f>
        <v/>
      </c>
      <c r="BI419" s="6" t="str">
        <f>IF(BI417="","",DSUM('Rozpis zápasů'!$F$1:$O$162,$B419,BI416:BI417))</f>
        <v/>
      </c>
      <c r="BJ419" s="6" t="str">
        <f>IF(BJ417="","",DSUM('Rozpis zápasů'!$F$1:$O$162,$B419,BJ416:BJ417))</f>
        <v/>
      </c>
      <c r="BK419" s="6" t="str">
        <f>IF(BK417="","",DSUM('Rozpis zápasů'!$F$1:$O$162,$B419,BK416:BK417))</f>
        <v/>
      </c>
      <c r="BL419" s="6" t="str">
        <f>IF(BL417="","",DSUM('Rozpis zápasů'!$F$1:$O$162,$B419,BL416:BL417))</f>
        <v/>
      </c>
      <c r="BM419" s="6" t="str">
        <f>IF(BM417="","",DSUM('Rozpis zápasů'!$F$1:$O$162,$B419,BM416:BM417))</f>
        <v/>
      </c>
      <c r="BN419" s="9" t="str">
        <f>IF(BN417="","",DSUM('Rozpis zápasů'!$F$1:$O$162,$B419,BN416:BN417))</f>
        <v/>
      </c>
    </row>
    <row r="420" spans="1:66" ht="16.5" thickBot="1" x14ac:dyDescent="0.3">
      <c r="A420" s="277" t="s">
        <v>31</v>
      </c>
      <c r="B420" s="280" t="s">
        <v>20</v>
      </c>
      <c r="C420" s="13" t="str">
        <f>IF(C417="","",DSUM('Rozpis zápasů'!$F$1:$O$162,$B420,C416:C417))</f>
        <v/>
      </c>
      <c r="D420" s="10" t="str">
        <f>IF(D417="","",DSUM('Rozpis zápasů'!$F$1:$O$162,$B420,D416:D417))</f>
        <v/>
      </c>
      <c r="E420" s="10" t="str">
        <f>IF(E417="","",DSUM('Rozpis zápasů'!$F$1:$O$162,$B420,E416:E417))</f>
        <v/>
      </c>
      <c r="F420" s="10">
        <f>IF(F417="","",DSUM('Rozpis zápasů'!$F$1:$O$162,$B420,F416:F417))</f>
        <v>0</v>
      </c>
      <c r="G420" s="10" t="str">
        <f>IF(G417="","",DSUM('Rozpis zápasů'!$F$1:$O$162,$B420,G416:G417))</f>
        <v/>
      </c>
      <c r="H420" s="10" t="str">
        <f>IF(H417="","",DSUM('Rozpis zápasů'!$F$1:$O$162,$B420,H416:H417))</f>
        <v/>
      </c>
      <c r="I420" s="10" t="str">
        <f>IF(I417="","",DSUM('Rozpis zápasů'!$F$1:$O$162,$B420,I416:I417))</f>
        <v/>
      </c>
      <c r="J420" s="11" t="str">
        <f>IF(J417="","",DSUM('Rozpis zápasů'!$F$1:$O$162,$B420,J416:J417))</f>
        <v/>
      </c>
      <c r="K420" s="13" t="str">
        <f>IF(K417="","",DSUM('Rozpis zápasů'!$F$1:$O$162,$B420,K416:K417))</f>
        <v/>
      </c>
      <c r="L420" s="10">
        <f>IF(L417="","",DSUM('Rozpis zápasů'!$F$1:$O$162,$B420,L416:L417))</f>
        <v>0</v>
      </c>
      <c r="M420" s="10" t="str">
        <f>IF(M417="","",DSUM('Rozpis zápasů'!$F$1:$O$162,$B420,M416:M417))</f>
        <v/>
      </c>
      <c r="N420" s="10" t="str">
        <f>IF(N417="","",DSUM('Rozpis zápasů'!$F$1:$O$162,$B420,N416:N417))</f>
        <v/>
      </c>
      <c r="O420" s="10" t="str">
        <f>IF(O417="","",DSUM('Rozpis zápasů'!$F$1:$O$162,$B420,O416:O417))</f>
        <v/>
      </c>
      <c r="P420" s="10" t="str">
        <f>IF(P417="","",DSUM('Rozpis zápasů'!$F$1:$O$162,$B420,P416:P417))</f>
        <v/>
      </c>
      <c r="Q420" s="10" t="str">
        <f>IF(Q417="","",DSUM('Rozpis zápasů'!$F$1:$O$162,$B420,Q416:Q417))</f>
        <v/>
      </c>
      <c r="R420" s="11" t="str">
        <f>IF(R417="","",DSUM('Rozpis zápasů'!$F$1:$O$162,$B420,R416:R417))</f>
        <v/>
      </c>
      <c r="S420" s="13" t="str">
        <f>IF(S417="","",DSUM('Rozpis zápasů'!$F$1:$O$162,$B420,S416:S417))</f>
        <v/>
      </c>
      <c r="T420" s="10" t="str">
        <f>IF(T417="","",DSUM('Rozpis zápasů'!$F$1:$O$162,$B420,T416:T417))</f>
        <v/>
      </c>
      <c r="U420" s="10">
        <f>IF(U417="","",DSUM('Rozpis zápasů'!$F$1:$O$162,$B420,U416:U417))</f>
        <v>0</v>
      </c>
      <c r="V420" s="10" t="str">
        <f>IF(V417="","",DSUM('Rozpis zápasů'!$F$1:$O$162,$B420,V416:V417))</f>
        <v/>
      </c>
      <c r="W420" s="10" t="str">
        <f>IF(W417="","",DSUM('Rozpis zápasů'!$F$1:$O$162,$B420,W416:W417))</f>
        <v/>
      </c>
      <c r="X420" s="10" t="str">
        <f>IF(X417="","",DSUM('Rozpis zápasů'!$F$1:$O$162,$B420,X416:X417))</f>
        <v/>
      </c>
      <c r="Y420" s="10" t="str">
        <f>IF(Y417="","",DSUM('Rozpis zápasů'!$F$1:$O$162,$B420,Y416:Y417))</f>
        <v/>
      </c>
      <c r="Z420" s="11" t="str">
        <f>IF(Z417="","",DSUM('Rozpis zápasů'!$F$1:$O$162,$B420,Z416:Z417))</f>
        <v/>
      </c>
      <c r="AA420" s="13">
        <f>IF(AA417="","",DSUM('Rozpis zápasů'!$F$1:$O$162,$B420,AA416:AA417))</f>
        <v>0</v>
      </c>
      <c r="AB420" s="10" t="str">
        <f>IF(AB417="","",DSUM('Rozpis zápasů'!$F$1:$O$162,$B420,AB416:AB417))</f>
        <v/>
      </c>
      <c r="AC420" s="10" t="str">
        <f>IF(AC417="","",DSUM('Rozpis zápasů'!$F$1:$O$162,$B420,AC416:AC417))</f>
        <v/>
      </c>
      <c r="AD420" s="10" t="str">
        <f>IF(AD417="","",DSUM('Rozpis zápasů'!$F$1:$O$162,$B420,AD416:AD417))</f>
        <v/>
      </c>
      <c r="AE420" s="10" t="str">
        <f>IF(AE417="","",DSUM('Rozpis zápasů'!$F$1:$O$162,$B420,AE416:AE417))</f>
        <v/>
      </c>
      <c r="AF420" s="10" t="str">
        <f>IF(AF417="","",DSUM('Rozpis zápasů'!$F$1:$O$162,$B420,AF416:AF417))</f>
        <v/>
      </c>
      <c r="AG420" s="10" t="str">
        <f>IF(AG417="","",DSUM('Rozpis zápasů'!$F$1:$O$162,$B420,AG416:AG417))</f>
        <v/>
      </c>
      <c r="AH420" s="11" t="str">
        <f>IF(AH417="","",DSUM('Rozpis zápasů'!$F$1:$O$162,$B420,AH416:AH417))</f>
        <v/>
      </c>
      <c r="AI420" s="13" t="str">
        <f>IF(AI417="","",DSUM('Rozpis zápasů'!$F$1:$O$162,$B420,AI416:AI417))</f>
        <v/>
      </c>
      <c r="AJ420" s="10" t="str">
        <f>IF(AJ417="","",DSUM('Rozpis zápasů'!$F$1:$O$162,$B420,AJ416:AJ417))</f>
        <v/>
      </c>
      <c r="AK420" s="10" t="str">
        <f>IF(AK417="","",DSUM('Rozpis zápasů'!$F$1:$O$162,$B420,AK416:AK417))</f>
        <v/>
      </c>
      <c r="AL420" s="10" t="str">
        <f>IF(AL417="","",DSUM('Rozpis zápasů'!$F$1:$O$162,$B420,AL416:AL417))</f>
        <v/>
      </c>
      <c r="AM420" s="10">
        <f>IF(AM417="","",DSUM('Rozpis zápasů'!$F$1:$O$162,$B420,AM416:AM417))</f>
        <v>0</v>
      </c>
      <c r="AN420" s="10" t="str">
        <f>IF(AN417="","",DSUM('Rozpis zápasů'!$F$1:$O$162,$B420,AN416:AN417))</f>
        <v/>
      </c>
      <c r="AO420" s="10" t="str">
        <f>IF(AO417="","",DSUM('Rozpis zápasů'!$F$1:$O$162,$B420,AO416:AO417))</f>
        <v/>
      </c>
      <c r="AP420" s="11" t="str">
        <f>IF(AP417="","",DSUM('Rozpis zápasů'!$F$1:$O$162,$B420,AP416:AP417))</f>
        <v/>
      </c>
      <c r="AQ420" s="13" t="str">
        <f>IF(AQ417="","",DSUM('Rozpis zápasů'!$F$1:$O$162,$B420,AQ416:AQ417))</f>
        <v/>
      </c>
      <c r="AR420" s="10" t="str">
        <f>IF(AR417="","",DSUM('Rozpis zápasů'!$F$1:$O$162,$B420,AR416:AR417))</f>
        <v/>
      </c>
      <c r="AS420" s="10" t="str">
        <f>IF(AS417="","",DSUM('Rozpis zápasů'!$F$1:$O$162,$B420,AS416:AS417))</f>
        <v/>
      </c>
      <c r="AT420" s="10" t="str">
        <f>IF(AT417="","",DSUM('Rozpis zápasů'!$F$1:$O$162,$B420,AT416:AT417))</f>
        <v/>
      </c>
      <c r="AU420" s="10" t="str">
        <f>IF(AU417="","",DSUM('Rozpis zápasů'!$F$1:$O$162,$B420,AU416:AU417))</f>
        <v/>
      </c>
      <c r="AV420" s="10" t="str">
        <f>IF(AV417="","",DSUM('Rozpis zápasů'!$F$1:$O$162,$B420,AV416:AV417))</f>
        <v/>
      </c>
      <c r="AW420" s="10" t="str">
        <f>IF(AW417="","",DSUM('Rozpis zápasů'!$F$1:$O$162,$B420,AW416:AW417))</f>
        <v/>
      </c>
      <c r="AX420" s="11" t="str">
        <f>IF(AX417="","",DSUM('Rozpis zápasů'!$F$1:$O$162,$B420,AX416:AX417))</f>
        <v/>
      </c>
      <c r="AY420" s="13" t="str">
        <f>IF(AY417="","",DSUM('Rozpis zápasů'!$F$1:$O$162,$B420,AY416:AY417))</f>
        <v/>
      </c>
      <c r="AZ420" s="10" t="str">
        <f>IF(AZ417="","",DSUM('Rozpis zápasů'!$F$1:$O$162,$B420,AZ416:AZ417))</f>
        <v/>
      </c>
      <c r="BA420" s="10" t="str">
        <f>IF(BA417="","",DSUM('Rozpis zápasů'!$F$1:$O$162,$B420,BA416:BA417))</f>
        <v/>
      </c>
      <c r="BB420" s="10" t="str">
        <f>IF(BB417="","",DSUM('Rozpis zápasů'!$F$1:$O$162,$B420,BB416:BB417))</f>
        <v/>
      </c>
      <c r="BC420" s="10" t="str">
        <f>IF(BC417="","",DSUM('Rozpis zápasů'!$F$1:$O$162,$B420,BC416:BC417))</f>
        <v/>
      </c>
      <c r="BD420" s="10" t="str">
        <f>IF(BD417="","",DSUM('Rozpis zápasů'!$F$1:$O$162,$B420,BD416:BD417))</f>
        <v/>
      </c>
      <c r="BE420" s="10" t="str">
        <f>IF(BE417="","",DSUM('Rozpis zápasů'!$F$1:$O$162,$B420,BE416:BE417))</f>
        <v/>
      </c>
      <c r="BF420" s="11" t="str">
        <f>IF(BF417="","",DSUM('Rozpis zápasů'!$F$1:$O$162,$B420,BF416:BF417))</f>
        <v/>
      </c>
      <c r="BG420" s="13" t="str">
        <f>IF(BG417="","",DSUM('Rozpis zápasů'!$F$1:$O$162,$B420,BG416:BG417))</f>
        <v/>
      </c>
      <c r="BH420" s="10" t="str">
        <f>IF(BH417="","",DSUM('Rozpis zápasů'!$F$1:$O$162,$B420,BH416:BH417))</f>
        <v/>
      </c>
      <c r="BI420" s="10" t="str">
        <f>IF(BI417="","",DSUM('Rozpis zápasů'!$F$1:$O$162,$B420,BI416:BI417))</f>
        <v/>
      </c>
      <c r="BJ420" s="10" t="str">
        <f>IF(BJ417="","",DSUM('Rozpis zápasů'!$F$1:$O$162,$B420,BJ416:BJ417))</f>
        <v/>
      </c>
      <c r="BK420" s="10" t="str">
        <f>IF(BK417="","",DSUM('Rozpis zápasů'!$F$1:$O$162,$B420,BK416:BK417))</f>
        <v/>
      </c>
      <c r="BL420" s="10" t="str">
        <f>IF(BL417="","",DSUM('Rozpis zápasů'!$F$1:$O$162,$B420,BL416:BL417))</f>
        <v/>
      </c>
      <c r="BM420" s="10" t="str">
        <f>IF(BM417="","",DSUM('Rozpis zápasů'!$F$1:$O$162,$B420,BM416:BM417))</f>
        <v/>
      </c>
      <c r="BN420" s="11" t="str">
        <f>IF(BN417="","",DSUM('Rozpis zápasů'!$F$1:$O$162,$B420,BN416:BN417))</f>
        <v/>
      </c>
    </row>
    <row r="421" spans="1:66" ht="15.75" x14ac:dyDescent="0.25">
      <c r="A421" s="2100" t="s">
        <v>138</v>
      </c>
      <c r="B421" s="2101"/>
      <c r="C421" s="28">
        <f t="shared" ref="C421:BN421" si="1461">SUM(C418,C413)</f>
        <v>0</v>
      </c>
      <c r="D421" s="29">
        <f t="shared" si="1461"/>
        <v>0</v>
      </c>
      <c r="E421" s="29">
        <f t="shared" si="1461"/>
        <v>0</v>
      </c>
      <c r="F421" s="29">
        <f t="shared" si="1461"/>
        <v>0</v>
      </c>
      <c r="G421" s="29">
        <f t="shared" si="1461"/>
        <v>0</v>
      </c>
      <c r="H421" s="29">
        <f t="shared" si="1461"/>
        <v>0</v>
      </c>
      <c r="I421" s="29">
        <f t="shared" si="1461"/>
        <v>0</v>
      </c>
      <c r="J421" s="30">
        <f t="shared" si="1461"/>
        <v>0</v>
      </c>
      <c r="K421" s="28">
        <f t="shared" si="1461"/>
        <v>0</v>
      </c>
      <c r="L421" s="29">
        <f t="shared" si="1461"/>
        <v>0</v>
      </c>
      <c r="M421" s="29">
        <f t="shared" si="1461"/>
        <v>0</v>
      </c>
      <c r="N421" s="29">
        <f t="shared" si="1461"/>
        <v>0</v>
      </c>
      <c r="O421" s="29">
        <f t="shared" si="1461"/>
        <v>0</v>
      </c>
      <c r="P421" s="29">
        <f t="shared" si="1461"/>
        <v>0</v>
      </c>
      <c r="Q421" s="29">
        <f t="shared" si="1461"/>
        <v>0</v>
      </c>
      <c r="R421" s="30">
        <f t="shared" si="1461"/>
        <v>0</v>
      </c>
      <c r="S421" s="28">
        <f t="shared" si="1461"/>
        <v>0</v>
      </c>
      <c r="T421" s="29">
        <f t="shared" si="1461"/>
        <v>0</v>
      </c>
      <c r="U421" s="29">
        <f t="shared" si="1461"/>
        <v>0</v>
      </c>
      <c r="V421" s="29">
        <f t="shared" si="1461"/>
        <v>0</v>
      </c>
      <c r="W421" s="29">
        <f t="shared" si="1461"/>
        <v>0</v>
      </c>
      <c r="X421" s="29">
        <f t="shared" si="1461"/>
        <v>0</v>
      </c>
      <c r="Y421" s="29">
        <f t="shared" si="1461"/>
        <v>0</v>
      </c>
      <c r="Z421" s="30">
        <f t="shared" si="1461"/>
        <v>0</v>
      </c>
      <c r="AA421" s="28">
        <f t="shared" si="1461"/>
        <v>0</v>
      </c>
      <c r="AB421" s="29">
        <f t="shared" si="1461"/>
        <v>0</v>
      </c>
      <c r="AC421" s="29">
        <f t="shared" si="1461"/>
        <v>0</v>
      </c>
      <c r="AD421" s="29">
        <f t="shared" si="1461"/>
        <v>0</v>
      </c>
      <c r="AE421" s="29">
        <f t="shared" si="1461"/>
        <v>0</v>
      </c>
      <c r="AF421" s="29">
        <f t="shared" si="1461"/>
        <v>0</v>
      </c>
      <c r="AG421" s="29">
        <f t="shared" si="1461"/>
        <v>0</v>
      </c>
      <c r="AH421" s="30">
        <f t="shared" si="1461"/>
        <v>0</v>
      </c>
      <c r="AI421" s="28">
        <f t="shared" si="1461"/>
        <v>0</v>
      </c>
      <c r="AJ421" s="29">
        <f t="shared" si="1461"/>
        <v>0</v>
      </c>
      <c r="AK421" s="29">
        <f t="shared" si="1461"/>
        <v>0</v>
      </c>
      <c r="AL421" s="29">
        <f t="shared" si="1461"/>
        <v>0</v>
      </c>
      <c r="AM421" s="29">
        <f t="shared" si="1461"/>
        <v>0</v>
      </c>
      <c r="AN421" s="29">
        <f t="shared" si="1461"/>
        <v>0</v>
      </c>
      <c r="AO421" s="29">
        <f t="shared" si="1461"/>
        <v>0</v>
      </c>
      <c r="AP421" s="30">
        <f t="shared" si="1461"/>
        <v>0</v>
      </c>
      <c r="AQ421" s="28">
        <f t="shared" si="1461"/>
        <v>0</v>
      </c>
      <c r="AR421" s="29">
        <f t="shared" si="1461"/>
        <v>0</v>
      </c>
      <c r="AS421" s="29">
        <f t="shared" si="1461"/>
        <v>0</v>
      </c>
      <c r="AT421" s="29">
        <f t="shared" si="1461"/>
        <v>0</v>
      </c>
      <c r="AU421" s="29">
        <f t="shared" si="1461"/>
        <v>0</v>
      </c>
      <c r="AV421" s="29">
        <f t="shared" si="1461"/>
        <v>0</v>
      </c>
      <c r="AW421" s="29">
        <f t="shared" si="1461"/>
        <v>0</v>
      </c>
      <c r="AX421" s="30">
        <f t="shared" si="1461"/>
        <v>0</v>
      </c>
      <c r="AY421" s="28">
        <f t="shared" si="1461"/>
        <v>0</v>
      </c>
      <c r="AZ421" s="29">
        <f t="shared" si="1461"/>
        <v>0</v>
      </c>
      <c r="BA421" s="29">
        <f t="shared" si="1461"/>
        <v>0</v>
      </c>
      <c r="BB421" s="29">
        <f t="shared" si="1461"/>
        <v>0</v>
      </c>
      <c r="BC421" s="29">
        <f t="shared" si="1461"/>
        <v>0</v>
      </c>
      <c r="BD421" s="29">
        <f t="shared" si="1461"/>
        <v>0</v>
      </c>
      <c r="BE421" s="29">
        <f t="shared" si="1461"/>
        <v>0</v>
      </c>
      <c r="BF421" s="30">
        <f t="shared" si="1461"/>
        <v>0</v>
      </c>
      <c r="BG421" s="28">
        <f t="shared" si="1461"/>
        <v>0</v>
      </c>
      <c r="BH421" s="29">
        <f t="shared" si="1461"/>
        <v>0</v>
      </c>
      <c r="BI421" s="29">
        <f t="shared" si="1461"/>
        <v>0</v>
      </c>
      <c r="BJ421" s="29">
        <f t="shared" si="1461"/>
        <v>0</v>
      </c>
      <c r="BK421" s="29">
        <f t="shared" si="1461"/>
        <v>0</v>
      </c>
      <c r="BL421" s="29">
        <f t="shared" si="1461"/>
        <v>0</v>
      </c>
      <c r="BM421" s="29">
        <f t="shared" si="1461"/>
        <v>0</v>
      </c>
      <c r="BN421" s="30">
        <f t="shared" si="1461"/>
        <v>0</v>
      </c>
    </row>
    <row r="422" spans="1:66" ht="15.75" x14ac:dyDescent="0.25">
      <c r="A422" s="2102" t="s">
        <v>139</v>
      </c>
      <c r="B422" s="2103"/>
      <c r="C422" s="31">
        <f t="shared" ref="C422:BN422" si="1462">SUM(C419,C414)</f>
        <v>0</v>
      </c>
      <c r="D422" s="32">
        <f t="shared" si="1462"/>
        <v>0</v>
      </c>
      <c r="E422" s="32">
        <f t="shared" si="1462"/>
        <v>0</v>
      </c>
      <c r="F422" s="32">
        <f t="shared" si="1462"/>
        <v>0</v>
      </c>
      <c r="G422" s="32">
        <f t="shared" si="1462"/>
        <v>0</v>
      </c>
      <c r="H422" s="32">
        <f t="shared" si="1462"/>
        <v>0</v>
      </c>
      <c r="I422" s="32">
        <f t="shared" si="1462"/>
        <v>0</v>
      </c>
      <c r="J422" s="33">
        <f t="shared" si="1462"/>
        <v>0</v>
      </c>
      <c r="K422" s="31">
        <f t="shared" si="1462"/>
        <v>0</v>
      </c>
      <c r="L422" s="32">
        <f t="shared" si="1462"/>
        <v>0</v>
      </c>
      <c r="M422" s="32">
        <f t="shared" si="1462"/>
        <v>0</v>
      </c>
      <c r="N422" s="32">
        <f t="shared" si="1462"/>
        <v>0</v>
      </c>
      <c r="O422" s="32">
        <f t="shared" si="1462"/>
        <v>0</v>
      </c>
      <c r="P422" s="32">
        <f t="shared" si="1462"/>
        <v>0</v>
      </c>
      <c r="Q422" s="32">
        <f t="shared" si="1462"/>
        <v>0</v>
      </c>
      <c r="R422" s="33">
        <f t="shared" si="1462"/>
        <v>0</v>
      </c>
      <c r="S422" s="31">
        <f t="shared" si="1462"/>
        <v>0</v>
      </c>
      <c r="T422" s="32">
        <f t="shared" si="1462"/>
        <v>0</v>
      </c>
      <c r="U422" s="32">
        <f t="shared" si="1462"/>
        <v>0</v>
      </c>
      <c r="V422" s="32">
        <f t="shared" si="1462"/>
        <v>0</v>
      </c>
      <c r="W422" s="32">
        <f t="shared" si="1462"/>
        <v>0</v>
      </c>
      <c r="X422" s="32">
        <f t="shared" si="1462"/>
        <v>0</v>
      </c>
      <c r="Y422" s="32">
        <f t="shared" si="1462"/>
        <v>0</v>
      </c>
      <c r="Z422" s="33">
        <f t="shared" si="1462"/>
        <v>0</v>
      </c>
      <c r="AA422" s="31">
        <f t="shared" si="1462"/>
        <v>0</v>
      </c>
      <c r="AB422" s="32">
        <f t="shared" si="1462"/>
        <v>0</v>
      </c>
      <c r="AC422" s="32">
        <f t="shared" si="1462"/>
        <v>0</v>
      </c>
      <c r="AD422" s="32">
        <f t="shared" si="1462"/>
        <v>0</v>
      </c>
      <c r="AE422" s="32">
        <f t="shared" si="1462"/>
        <v>0</v>
      </c>
      <c r="AF422" s="32">
        <f t="shared" si="1462"/>
        <v>0</v>
      </c>
      <c r="AG422" s="32">
        <f t="shared" si="1462"/>
        <v>0</v>
      </c>
      <c r="AH422" s="33">
        <f t="shared" si="1462"/>
        <v>0</v>
      </c>
      <c r="AI422" s="31">
        <f t="shared" si="1462"/>
        <v>0</v>
      </c>
      <c r="AJ422" s="32">
        <f t="shared" si="1462"/>
        <v>0</v>
      </c>
      <c r="AK422" s="32">
        <f t="shared" si="1462"/>
        <v>0</v>
      </c>
      <c r="AL422" s="32">
        <f t="shared" si="1462"/>
        <v>0</v>
      </c>
      <c r="AM422" s="32">
        <f t="shared" si="1462"/>
        <v>0</v>
      </c>
      <c r="AN422" s="32">
        <f t="shared" si="1462"/>
        <v>0</v>
      </c>
      <c r="AO422" s="32">
        <f t="shared" si="1462"/>
        <v>0</v>
      </c>
      <c r="AP422" s="33">
        <f t="shared" si="1462"/>
        <v>0</v>
      </c>
      <c r="AQ422" s="31">
        <f t="shared" si="1462"/>
        <v>0</v>
      </c>
      <c r="AR422" s="32">
        <f t="shared" si="1462"/>
        <v>0</v>
      </c>
      <c r="AS422" s="32">
        <f t="shared" si="1462"/>
        <v>0</v>
      </c>
      <c r="AT422" s="32">
        <f t="shared" si="1462"/>
        <v>0</v>
      </c>
      <c r="AU422" s="32">
        <f t="shared" si="1462"/>
        <v>0</v>
      </c>
      <c r="AV422" s="32">
        <f t="shared" si="1462"/>
        <v>0</v>
      </c>
      <c r="AW422" s="32">
        <f t="shared" si="1462"/>
        <v>0</v>
      </c>
      <c r="AX422" s="33">
        <f t="shared" si="1462"/>
        <v>0</v>
      </c>
      <c r="AY422" s="31">
        <f t="shared" si="1462"/>
        <v>0</v>
      </c>
      <c r="AZ422" s="32">
        <f t="shared" si="1462"/>
        <v>0</v>
      </c>
      <c r="BA422" s="32">
        <f t="shared" si="1462"/>
        <v>0</v>
      </c>
      <c r="BB422" s="32">
        <f t="shared" si="1462"/>
        <v>0</v>
      </c>
      <c r="BC422" s="32">
        <f t="shared" si="1462"/>
        <v>0</v>
      </c>
      <c r="BD422" s="32">
        <f t="shared" si="1462"/>
        <v>0</v>
      </c>
      <c r="BE422" s="32">
        <f t="shared" si="1462"/>
        <v>0</v>
      </c>
      <c r="BF422" s="33">
        <f t="shared" si="1462"/>
        <v>0</v>
      </c>
      <c r="BG422" s="31">
        <f t="shared" si="1462"/>
        <v>0</v>
      </c>
      <c r="BH422" s="32">
        <f t="shared" si="1462"/>
        <v>0</v>
      </c>
      <c r="BI422" s="32">
        <f t="shared" si="1462"/>
        <v>0</v>
      </c>
      <c r="BJ422" s="32">
        <f t="shared" si="1462"/>
        <v>0</v>
      </c>
      <c r="BK422" s="32">
        <f t="shared" si="1462"/>
        <v>0</v>
      </c>
      <c r="BL422" s="32">
        <f t="shared" si="1462"/>
        <v>0</v>
      </c>
      <c r="BM422" s="32">
        <f t="shared" si="1462"/>
        <v>0</v>
      </c>
      <c r="BN422" s="33">
        <f t="shared" si="1462"/>
        <v>0</v>
      </c>
    </row>
    <row r="423" spans="1:66" ht="15.75" x14ac:dyDescent="0.25">
      <c r="A423" s="2102" t="s">
        <v>140</v>
      </c>
      <c r="B423" s="2103"/>
      <c r="C423" s="31">
        <f t="shared" ref="C423:BN423" si="1463">SUM(C420,C415)</f>
        <v>0</v>
      </c>
      <c r="D423" s="32">
        <f t="shared" si="1463"/>
        <v>0</v>
      </c>
      <c r="E423" s="32">
        <f t="shared" si="1463"/>
        <v>0</v>
      </c>
      <c r="F423" s="32">
        <f t="shared" si="1463"/>
        <v>0</v>
      </c>
      <c r="G423" s="32">
        <f t="shared" si="1463"/>
        <v>0</v>
      </c>
      <c r="H423" s="32">
        <f t="shared" si="1463"/>
        <v>0</v>
      </c>
      <c r="I423" s="32">
        <f t="shared" si="1463"/>
        <v>0</v>
      </c>
      <c r="J423" s="33">
        <f t="shared" si="1463"/>
        <v>0</v>
      </c>
      <c r="K423" s="31">
        <f t="shared" si="1463"/>
        <v>0</v>
      </c>
      <c r="L423" s="32">
        <f t="shared" si="1463"/>
        <v>0</v>
      </c>
      <c r="M423" s="32">
        <f t="shared" si="1463"/>
        <v>0</v>
      </c>
      <c r="N423" s="32">
        <f t="shared" si="1463"/>
        <v>0</v>
      </c>
      <c r="O423" s="32">
        <f t="shared" si="1463"/>
        <v>0</v>
      </c>
      <c r="P423" s="32">
        <f t="shared" si="1463"/>
        <v>0</v>
      </c>
      <c r="Q423" s="32">
        <f t="shared" si="1463"/>
        <v>0</v>
      </c>
      <c r="R423" s="33">
        <f t="shared" si="1463"/>
        <v>0</v>
      </c>
      <c r="S423" s="31">
        <f t="shared" si="1463"/>
        <v>0</v>
      </c>
      <c r="T423" s="32">
        <f t="shared" si="1463"/>
        <v>0</v>
      </c>
      <c r="U423" s="32">
        <f t="shared" si="1463"/>
        <v>0</v>
      </c>
      <c r="V423" s="32">
        <f t="shared" si="1463"/>
        <v>0</v>
      </c>
      <c r="W423" s="32">
        <f t="shared" si="1463"/>
        <v>0</v>
      </c>
      <c r="X423" s="32">
        <f t="shared" si="1463"/>
        <v>0</v>
      </c>
      <c r="Y423" s="32">
        <f t="shared" si="1463"/>
        <v>0</v>
      </c>
      <c r="Z423" s="33">
        <f t="shared" si="1463"/>
        <v>0</v>
      </c>
      <c r="AA423" s="31">
        <f t="shared" si="1463"/>
        <v>0</v>
      </c>
      <c r="AB423" s="32">
        <f t="shared" si="1463"/>
        <v>0</v>
      </c>
      <c r="AC423" s="32">
        <f t="shared" si="1463"/>
        <v>0</v>
      </c>
      <c r="AD423" s="32">
        <f t="shared" si="1463"/>
        <v>0</v>
      </c>
      <c r="AE423" s="32">
        <f t="shared" si="1463"/>
        <v>0</v>
      </c>
      <c r="AF423" s="32">
        <f t="shared" si="1463"/>
        <v>0</v>
      </c>
      <c r="AG423" s="32">
        <f t="shared" si="1463"/>
        <v>0</v>
      </c>
      <c r="AH423" s="33">
        <f t="shared" si="1463"/>
        <v>0</v>
      </c>
      <c r="AI423" s="31">
        <f t="shared" si="1463"/>
        <v>0</v>
      </c>
      <c r="AJ423" s="32">
        <f t="shared" si="1463"/>
        <v>0</v>
      </c>
      <c r="AK423" s="32">
        <f t="shared" si="1463"/>
        <v>0</v>
      </c>
      <c r="AL423" s="32">
        <f t="shared" si="1463"/>
        <v>0</v>
      </c>
      <c r="AM423" s="32">
        <f t="shared" si="1463"/>
        <v>0</v>
      </c>
      <c r="AN423" s="32">
        <f t="shared" si="1463"/>
        <v>0</v>
      </c>
      <c r="AO423" s="32">
        <f t="shared" si="1463"/>
        <v>0</v>
      </c>
      <c r="AP423" s="33">
        <f t="shared" si="1463"/>
        <v>0</v>
      </c>
      <c r="AQ423" s="31">
        <f t="shared" si="1463"/>
        <v>0</v>
      </c>
      <c r="AR423" s="32">
        <f t="shared" si="1463"/>
        <v>0</v>
      </c>
      <c r="AS423" s="32">
        <f t="shared" si="1463"/>
        <v>0</v>
      </c>
      <c r="AT423" s="32">
        <f t="shared" si="1463"/>
        <v>0</v>
      </c>
      <c r="AU423" s="32">
        <f t="shared" si="1463"/>
        <v>0</v>
      </c>
      <c r="AV423" s="32">
        <f t="shared" si="1463"/>
        <v>0</v>
      </c>
      <c r="AW423" s="32">
        <f t="shared" si="1463"/>
        <v>0</v>
      </c>
      <c r="AX423" s="33">
        <f t="shared" si="1463"/>
        <v>0</v>
      </c>
      <c r="AY423" s="31">
        <f t="shared" si="1463"/>
        <v>0</v>
      </c>
      <c r="AZ423" s="32">
        <f t="shared" si="1463"/>
        <v>0</v>
      </c>
      <c r="BA423" s="32">
        <f t="shared" si="1463"/>
        <v>0</v>
      </c>
      <c r="BB423" s="32">
        <f t="shared" si="1463"/>
        <v>0</v>
      </c>
      <c r="BC423" s="32">
        <f t="shared" si="1463"/>
        <v>0</v>
      </c>
      <c r="BD423" s="32">
        <f t="shared" si="1463"/>
        <v>0</v>
      </c>
      <c r="BE423" s="32">
        <f t="shared" si="1463"/>
        <v>0</v>
      </c>
      <c r="BF423" s="33">
        <f t="shared" si="1463"/>
        <v>0</v>
      </c>
      <c r="BG423" s="31">
        <f t="shared" si="1463"/>
        <v>0</v>
      </c>
      <c r="BH423" s="32">
        <f t="shared" si="1463"/>
        <v>0</v>
      </c>
      <c r="BI423" s="32">
        <f t="shared" si="1463"/>
        <v>0</v>
      </c>
      <c r="BJ423" s="32">
        <f t="shared" si="1463"/>
        <v>0</v>
      </c>
      <c r="BK423" s="32">
        <f t="shared" si="1463"/>
        <v>0</v>
      </c>
      <c r="BL423" s="32">
        <f t="shared" si="1463"/>
        <v>0</v>
      </c>
      <c r="BM423" s="32">
        <f t="shared" si="1463"/>
        <v>0</v>
      </c>
      <c r="BN423" s="33">
        <f t="shared" si="1463"/>
        <v>0</v>
      </c>
    </row>
    <row r="424" spans="1:66" ht="15.75" x14ac:dyDescent="0.25">
      <c r="A424" s="2102" t="s">
        <v>141</v>
      </c>
      <c r="B424" s="2103"/>
      <c r="C424" s="49" t="str">
        <f t="shared" ref="C424:BN424" si="1464">IF(C412="","",C422-C423)</f>
        <v/>
      </c>
      <c r="D424" s="50" t="str">
        <f t="shared" si="1464"/>
        <v/>
      </c>
      <c r="E424" s="50" t="str">
        <f t="shared" si="1464"/>
        <v/>
      </c>
      <c r="F424" s="50">
        <f t="shared" si="1464"/>
        <v>0</v>
      </c>
      <c r="G424" s="50" t="str">
        <f t="shared" si="1464"/>
        <v/>
      </c>
      <c r="H424" s="50" t="str">
        <f t="shared" si="1464"/>
        <v/>
      </c>
      <c r="I424" s="50" t="str">
        <f t="shared" si="1464"/>
        <v/>
      </c>
      <c r="J424" s="51" t="str">
        <f t="shared" si="1464"/>
        <v/>
      </c>
      <c r="K424" s="49" t="str">
        <f t="shared" si="1464"/>
        <v/>
      </c>
      <c r="L424" s="50">
        <f t="shared" si="1464"/>
        <v>0</v>
      </c>
      <c r="M424" s="50" t="str">
        <f t="shared" si="1464"/>
        <v/>
      </c>
      <c r="N424" s="50" t="str">
        <f t="shared" si="1464"/>
        <v/>
      </c>
      <c r="O424" s="50" t="str">
        <f t="shared" si="1464"/>
        <v/>
      </c>
      <c r="P424" s="50" t="str">
        <f t="shared" si="1464"/>
        <v/>
      </c>
      <c r="Q424" s="50" t="str">
        <f t="shared" si="1464"/>
        <v/>
      </c>
      <c r="R424" s="51" t="str">
        <f t="shared" si="1464"/>
        <v/>
      </c>
      <c r="S424" s="49" t="str">
        <f t="shared" si="1464"/>
        <v/>
      </c>
      <c r="T424" s="50" t="str">
        <f t="shared" si="1464"/>
        <v/>
      </c>
      <c r="U424" s="50">
        <f t="shared" si="1464"/>
        <v>0</v>
      </c>
      <c r="V424" s="50" t="str">
        <f t="shared" si="1464"/>
        <v/>
      </c>
      <c r="W424" s="50" t="str">
        <f t="shared" si="1464"/>
        <v/>
      </c>
      <c r="X424" s="50" t="str">
        <f t="shared" si="1464"/>
        <v/>
      </c>
      <c r="Y424" s="50" t="str">
        <f t="shared" si="1464"/>
        <v/>
      </c>
      <c r="Z424" s="51" t="str">
        <f t="shared" si="1464"/>
        <v/>
      </c>
      <c r="AA424" s="49">
        <f t="shared" si="1464"/>
        <v>0</v>
      </c>
      <c r="AB424" s="50" t="str">
        <f t="shared" si="1464"/>
        <v/>
      </c>
      <c r="AC424" s="50" t="str">
        <f t="shared" si="1464"/>
        <v/>
      </c>
      <c r="AD424" s="50" t="str">
        <f t="shared" si="1464"/>
        <v/>
      </c>
      <c r="AE424" s="50" t="str">
        <f t="shared" si="1464"/>
        <v/>
      </c>
      <c r="AF424" s="50" t="str">
        <f t="shared" si="1464"/>
        <v/>
      </c>
      <c r="AG424" s="50" t="str">
        <f t="shared" si="1464"/>
        <v/>
      </c>
      <c r="AH424" s="51" t="str">
        <f t="shared" si="1464"/>
        <v/>
      </c>
      <c r="AI424" s="49" t="str">
        <f t="shared" si="1464"/>
        <v/>
      </c>
      <c r="AJ424" s="50" t="str">
        <f t="shared" si="1464"/>
        <v/>
      </c>
      <c r="AK424" s="50" t="str">
        <f t="shared" si="1464"/>
        <v/>
      </c>
      <c r="AL424" s="50" t="str">
        <f t="shared" si="1464"/>
        <v/>
      </c>
      <c r="AM424" s="50">
        <f t="shared" si="1464"/>
        <v>0</v>
      </c>
      <c r="AN424" s="50" t="str">
        <f t="shared" si="1464"/>
        <v/>
      </c>
      <c r="AO424" s="50" t="str">
        <f t="shared" si="1464"/>
        <v/>
      </c>
      <c r="AP424" s="51" t="str">
        <f t="shared" si="1464"/>
        <v/>
      </c>
      <c r="AQ424" s="49" t="str">
        <f t="shared" si="1464"/>
        <v/>
      </c>
      <c r="AR424" s="50" t="str">
        <f t="shared" si="1464"/>
        <v/>
      </c>
      <c r="AS424" s="50" t="str">
        <f t="shared" si="1464"/>
        <v/>
      </c>
      <c r="AT424" s="50" t="str">
        <f t="shared" si="1464"/>
        <v/>
      </c>
      <c r="AU424" s="50" t="str">
        <f t="shared" si="1464"/>
        <v/>
      </c>
      <c r="AV424" s="50" t="str">
        <f t="shared" si="1464"/>
        <v/>
      </c>
      <c r="AW424" s="50" t="str">
        <f t="shared" si="1464"/>
        <v/>
      </c>
      <c r="AX424" s="51" t="str">
        <f t="shared" si="1464"/>
        <v/>
      </c>
      <c r="AY424" s="49" t="str">
        <f t="shared" si="1464"/>
        <v/>
      </c>
      <c r="AZ424" s="50" t="str">
        <f t="shared" si="1464"/>
        <v/>
      </c>
      <c r="BA424" s="50" t="str">
        <f t="shared" si="1464"/>
        <v/>
      </c>
      <c r="BB424" s="50" t="str">
        <f t="shared" si="1464"/>
        <v/>
      </c>
      <c r="BC424" s="50" t="str">
        <f t="shared" si="1464"/>
        <v/>
      </c>
      <c r="BD424" s="50" t="str">
        <f t="shared" si="1464"/>
        <v/>
      </c>
      <c r="BE424" s="50" t="str">
        <f t="shared" si="1464"/>
        <v/>
      </c>
      <c r="BF424" s="51" t="str">
        <f t="shared" si="1464"/>
        <v/>
      </c>
      <c r="BG424" s="49" t="str">
        <f t="shared" si="1464"/>
        <v/>
      </c>
      <c r="BH424" s="50" t="str">
        <f t="shared" si="1464"/>
        <v/>
      </c>
      <c r="BI424" s="50" t="str">
        <f t="shared" si="1464"/>
        <v/>
      </c>
      <c r="BJ424" s="50" t="str">
        <f t="shared" si="1464"/>
        <v/>
      </c>
      <c r="BK424" s="50" t="str">
        <f t="shared" si="1464"/>
        <v/>
      </c>
      <c r="BL424" s="50" t="str">
        <f t="shared" si="1464"/>
        <v/>
      </c>
      <c r="BM424" s="50" t="str">
        <f t="shared" si="1464"/>
        <v/>
      </c>
      <c r="BN424" s="51" t="str">
        <f t="shared" si="1464"/>
        <v/>
      </c>
    </row>
    <row r="425" spans="1:66" ht="30.75" customHeight="1" thickBot="1" x14ac:dyDescent="0.3">
      <c r="A425" s="2104" t="s">
        <v>142</v>
      </c>
      <c r="B425" s="2105"/>
      <c r="C425" s="67" t="str">
        <f t="shared" ref="C425:BN425" si="1465">IF(C412="","",IF(C423=0,MAX($C$83:$J$83)+1,C422/C423))</f>
        <v/>
      </c>
      <c r="D425" s="68" t="str">
        <f t="shared" si="1465"/>
        <v/>
      </c>
      <c r="E425" s="68" t="str">
        <f t="shared" si="1465"/>
        <v/>
      </c>
      <c r="F425" s="68">
        <f t="shared" si="1465"/>
        <v>10</v>
      </c>
      <c r="G425" s="68" t="str">
        <f t="shared" si="1465"/>
        <v/>
      </c>
      <c r="H425" s="68" t="str">
        <f t="shared" si="1465"/>
        <v/>
      </c>
      <c r="I425" s="68" t="str">
        <f t="shared" si="1465"/>
        <v/>
      </c>
      <c r="J425" s="69" t="str">
        <f t="shared" si="1465"/>
        <v/>
      </c>
      <c r="K425" s="67" t="str">
        <f t="shared" si="1465"/>
        <v/>
      </c>
      <c r="L425" s="68">
        <f t="shared" si="1465"/>
        <v>10</v>
      </c>
      <c r="M425" s="68" t="str">
        <f t="shared" si="1465"/>
        <v/>
      </c>
      <c r="N425" s="68" t="str">
        <f t="shared" si="1465"/>
        <v/>
      </c>
      <c r="O425" s="68" t="str">
        <f t="shared" si="1465"/>
        <v/>
      </c>
      <c r="P425" s="68" t="str">
        <f t="shared" si="1465"/>
        <v/>
      </c>
      <c r="Q425" s="68" t="str">
        <f t="shared" si="1465"/>
        <v/>
      </c>
      <c r="R425" s="69" t="str">
        <f t="shared" si="1465"/>
        <v/>
      </c>
      <c r="S425" s="67" t="str">
        <f t="shared" si="1465"/>
        <v/>
      </c>
      <c r="T425" s="68" t="str">
        <f t="shared" si="1465"/>
        <v/>
      </c>
      <c r="U425" s="68">
        <f t="shared" si="1465"/>
        <v>10</v>
      </c>
      <c r="V425" s="68" t="str">
        <f t="shared" si="1465"/>
        <v/>
      </c>
      <c r="W425" s="68" t="str">
        <f t="shared" si="1465"/>
        <v/>
      </c>
      <c r="X425" s="68" t="str">
        <f t="shared" si="1465"/>
        <v/>
      </c>
      <c r="Y425" s="68" t="str">
        <f t="shared" si="1465"/>
        <v/>
      </c>
      <c r="Z425" s="69" t="str">
        <f t="shared" si="1465"/>
        <v/>
      </c>
      <c r="AA425" s="67">
        <f t="shared" si="1465"/>
        <v>10</v>
      </c>
      <c r="AB425" s="68" t="str">
        <f t="shared" si="1465"/>
        <v/>
      </c>
      <c r="AC425" s="68" t="str">
        <f t="shared" si="1465"/>
        <v/>
      </c>
      <c r="AD425" s="68" t="str">
        <f t="shared" si="1465"/>
        <v/>
      </c>
      <c r="AE425" s="68" t="str">
        <f t="shared" si="1465"/>
        <v/>
      </c>
      <c r="AF425" s="68" t="str">
        <f t="shared" si="1465"/>
        <v/>
      </c>
      <c r="AG425" s="68" t="str">
        <f t="shared" si="1465"/>
        <v/>
      </c>
      <c r="AH425" s="69" t="str">
        <f t="shared" si="1465"/>
        <v/>
      </c>
      <c r="AI425" s="67" t="str">
        <f t="shared" si="1465"/>
        <v/>
      </c>
      <c r="AJ425" s="68" t="str">
        <f t="shared" si="1465"/>
        <v/>
      </c>
      <c r="AK425" s="68" t="str">
        <f t="shared" si="1465"/>
        <v/>
      </c>
      <c r="AL425" s="68" t="str">
        <f t="shared" si="1465"/>
        <v/>
      </c>
      <c r="AM425" s="68">
        <f t="shared" si="1465"/>
        <v>10</v>
      </c>
      <c r="AN425" s="68" t="str">
        <f t="shared" si="1465"/>
        <v/>
      </c>
      <c r="AO425" s="68" t="str">
        <f t="shared" si="1465"/>
        <v/>
      </c>
      <c r="AP425" s="69" t="str">
        <f t="shared" si="1465"/>
        <v/>
      </c>
      <c r="AQ425" s="67" t="str">
        <f t="shared" si="1465"/>
        <v/>
      </c>
      <c r="AR425" s="68" t="str">
        <f t="shared" si="1465"/>
        <v/>
      </c>
      <c r="AS425" s="68" t="str">
        <f t="shared" si="1465"/>
        <v/>
      </c>
      <c r="AT425" s="68" t="str">
        <f t="shared" si="1465"/>
        <v/>
      </c>
      <c r="AU425" s="68" t="str">
        <f t="shared" si="1465"/>
        <v/>
      </c>
      <c r="AV425" s="68" t="str">
        <f t="shared" si="1465"/>
        <v/>
      </c>
      <c r="AW425" s="68" t="str">
        <f t="shared" si="1465"/>
        <v/>
      </c>
      <c r="AX425" s="69" t="str">
        <f t="shared" si="1465"/>
        <v/>
      </c>
      <c r="AY425" s="67" t="str">
        <f t="shared" si="1465"/>
        <v/>
      </c>
      <c r="AZ425" s="68" t="str">
        <f t="shared" si="1465"/>
        <v/>
      </c>
      <c r="BA425" s="68" t="str">
        <f t="shared" si="1465"/>
        <v/>
      </c>
      <c r="BB425" s="68" t="str">
        <f t="shared" si="1465"/>
        <v/>
      </c>
      <c r="BC425" s="68" t="str">
        <f t="shared" si="1465"/>
        <v/>
      </c>
      <c r="BD425" s="68" t="str">
        <f t="shared" si="1465"/>
        <v/>
      </c>
      <c r="BE425" s="68" t="str">
        <f t="shared" si="1465"/>
        <v/>
      </c>
      <c r="BF425" s="69" t="str">
        <f t="shared" si="1465"/>
        <v/>
      </c>
      <c r="BG425" s="67" t="str">
        <f t="shared" si="1465"/>
        <v/>
      </c>
      <c r="BH425" s="68" t="str">
        <f t="shared" si="1465"/>
        <v/>
      </c>
      <c r="BI425" s="68" t="str">
        <f t="shared" si="1465"/>
        <v/>
      </c>
      <c r="BJ425" s="68" t="str">
        <f t="shared" si="1465"/>
        <v/>
      </c>
      <c r="BK425" s="68" t="str">
        <f t="shared" si="1465"/>
        <v/>
      </c>
      <c r="BL425" s="68" t="str">
        <f t="shared" si="1465"/>
        <v/>
      </c>
      <c r="BM425" s="68" t="str">
        <f t="shared" si="1465"/>
        <v/>
      </c>
      <c r="BN425" s="69" t="str">
        <f t="shared" si="1465"/>
        <v/>
      </c>
    </row>
    <row r="426" spans="1:66" ht="15.75" x14ac:dyDescent="0.25">
      <c r="A426" s="2106" t="s">
        <v>37</v>
      </c>
      <c r="B426" s="2107"/>
      <c r="C426" s="975" t="str">
        <f t="shared" ref="C426:J426" si="1466">IF(C412="","",RANK(C402,$C402:$J402,0))</f>
        <v/>
      </c>
      <c r="D426" s="976" t="str">
        <f t="shared" si="1466"/>
        <v/>
      </c>
      <c r="E426" s="976" t="str">
        <f t="shared" si="1466"/>
        <v/>
      </c>
      <c r="F426" s="976">
        <f t="shared" si="1466"/>
        <v>1</v>
      </c>
      <c r="G426" s="976" t="str">
        <f t="shared" si="1466"/>
        <v/>
      </c>
      <c r="H426" s="976" t="str">
        <f t="shared" si="1466"/>
        <v/>
      </c>
      <c r="I426" s="976" t="str">
        <f t="shared" si="1466"/>
        <v/>
      </c>
      <c r="J426" s="977" t="str">
        <f t="shared" si="1466"/>
        <v/>
      </c>
      <c r="K426" s="975" t="str">
        <f t="shared" ref="K426:R426" si="1467">IF(K412="","",RANK(C402,$C402:$J402,0))</f>
        <v/>
      </c>
      <c r="L426" s="976">
        <f t="shared" si="1467"/>
        <v>2</v>
      </c>
      <c r="M426" s="976" t="str">
        <f t="shared" si="1467"/>
        <v/>
      </c>
      <c r="N426" s="976" t="str">
        <f t="shared" si="1467"/>
        <v/>
      </c>
      <c r="O426" s="976" t="str">
        <f t="shared" si="1467"/>
        <v/>
      </c>
      <c r="P426" s="976" t="str">
        <f t="shared" si="1467"/>
        <v/>
      </c>
      <c r="Q426" s="976" t="str">
        <f t="shared" si="1467"/>
        <v/>
      </c>
      <c r="R426" s="977" t="str">
        <f t="shared" si="1467"/>
        <v/>
      </c>
      <c r="S426" s="975" t="str">
        <f t="shared" ref="S426:Z426" si="1468">IF(S412="","",RANK(C402,$C402:$J402,0))</f>
        <v/>
      </c>
      <c r="T426" s="976" t="str">
        <f t="shared" si="1468"/>
        <v/>
      </c>
      <c r="U426" s="976">
        <f t="shared" si="1468"/>
        <v>3</v>
      </c>
      <c r="V426" s="976" t="str">
        <f t="shared" si="1468"/>
        <v/>
      </c>
      <c r="W426" s="976" t="str">
        <f t="shared" si="1468"/>
        <v/>
      </c>
      <c r="X426" s="976" t="str">
        <f t="shared" si="1468"/>
        <v/>
      </c>
      <c r="Y426" s="976" t="str">
        <f t="shared" si="1468"/>
        <v/>
      </c>
      <c r="Z426" s="984" t="str">
        <f t="shared" si="1468"/>
        <v/>
      </c>
      <c r="AA426" s="975">
        <f t="shared" ref="AA426:AH426" si="1469">IF(AA412="","",RANK(C402,$C402:$J402,0))</f>
        <v>4</v>
      </c>
      <c r="AB426" s="976" t="str">
        <f t="shared" si="1469"/>
        <v/>
      </c>
      <c r="AC426" s="976" t="str">
        <f t="shared" si="1469"/>
        <v/>
      </c>
      <c r="AD426" s="976" t="str">
        <f t="shared" si="1469"/>
        <v/>
      </c>
      <c r="AE426" s="976" t="str">
        <f t="shared" si="1469"/>
        <v/>
      </c>
      <c r="AF426" s="976" t="str">
        <f t="shared" si="1469"/>
        <v/>
      </c>
      <c r="AG426" s="976" t="str">
        <f t="shared" si="1469"/>
        <v/>
      </c>
      <c r="AH426" s="977" t="str">
        <f t="shared" si="1469"/>
        <v/>
      </c>
      <c r="AI426" s="975" t="str">
        <f t="shared" ref="AI426:AP426" si="1470">IF(AI412="","",RANK(C402,$C402:$J402,0))</f>
        <v/>
      </c>
      <c r="AJ426" s="976" t="str">
        <f t="shared" si="1470"/>
        <v/>
      </c>
      <c r="AK426" s="976" t="str">
        <f t="shared" si="1470"/>
        <v/>
      </c>
      <c r="AL426" s="976" t="str">
        <f t="shared" si="1470"/>
        <v/>
      </c>
      <c r="AM426" s="976">
        <f t="shared" si="1470"/>
        <v>5</v>
      </c>
      <c r="AN426" s="976" t="str">
        <f t="shared" si="1470"/>
        <v/>
      </c>
      <c r="AO426" s="976" t="str">
        <f t="shared" si="1470"/>
        <v/>
      </c>
      <c r="AP426" s="977" t="str">
        <f t="shared" si="1470"/>
        <v/>
      </c>
      <c r="AQ426" s="975" t="str">
        <f t="shared" ref="AQ426:AX426" si="1471">IF(AQ412="","",RANK(C402,$C402:$J402,0))</f>
        <v/>
      </c>
      <c r="AR426" s="976" t="str">
        <f t="shared" si="1471"/>
        <v/>
      </c>
      <c r="AS426" s="976" t="str">
        <f t="shared" si="1471"/>
        <v/>
      </c>
      <c r="AT426" s="976" t="str">
        <f t="shared" si="1471"/>
        <v/>
      </c>
      <c r="AU426" s="976" t="str">
        <f t="shared" si="1471"/>
        <v/>
      </c>
      <c r="AV426" s="976" t="str">
        <f t="shared" si="1471"/>
        <v/>
      </c>
      <c r="AW426" s="976" t="str">
        <f t="shared" si="1471"/>
        <v/>
      </c>
      <c r="AX426" s="977" t="str">
        <f t="shared" si="1471"/>
        <v/>
      </c>
      <c r="AY426" s="975" t="str">
        <f t="shared" ref="AY426:BF426" si="1472">IF(AY412="","",RANK(C402,$C402:$J402,0))</f>
        <v/>
      </c>
      <c r="AZ426" s="976" t="str">
        <f t="shared" si="1472"/>
        <v/>
      </c>
      <c r="BA426" s="976" t="str">
        <f t="shared" si="1472"/>
        <v/>
      </c>
      <c r="BB426" s="976" t="str">
        <f t="shared" si="1472"/>
        <v/>
      </c>
      <c r="BC426" s="976" t="str">
        <f t="shared" si="1472"/>
        <v/>
      </c>
      <c r="BD426" s="976" t="str">
        <f t="shared" si="1472"/>
        <v/>
      </c>
      <c r="BE426" s="976" t="str">
        <f t="shared" si="1472"/>
        <v/>
      </c>
      <c r="BF426" s="977" t="str">
        <f t="shared" si="1472"/>
        <v/>
      </c>
      <c r="BG426" s="975" t="str">
        <f t="shared" ref="BG426:BN426" si="1473">IF(BG412="","",RANK(C402,$C402:$J402,0))</f>
        <v/>
      </c>
      <c r="BH426" s="976" t="str">
        <f t="shared" si="1473"/>
        <v/>
      </c>
      <c r="BI426" s="976" t="str">
        <f t="shared" si="1473"/>
        <v/>
      </c>
      <c r="BJ426" s="976" t="str">
        <f t="shared" si="1473"/>
        <v/>
      </c>
      <c r="BK426" s="976" t="str">
        <f t="shared" si="1473"/>
        <v/>
      </c>
      <c r="BL426" s="976" t="str">
        <f t="shared" si="1473"/>
        <v/>
      </c>
      <c r="BM426" s="976" t="str">
        <f t="shared" si="1473"/>
        <v/>
      </c>
      <c r="BN426" s="977" t="str">
        <f t="shared" si="1473"/>
        <v/>
      </c>
    </row>
    <row r="427" spans="1:66" ht="15.75" x14ac:dyDescent="0.25">
      <c r="A427" s="2084" t="s">
        <v>38</v>
      </c>
      <c r="B427" s="2085"/>
      <c r="C427" s="978" t="str">
        <f t="shared" ref="C427:J427" si="1474">IF(C412="","",RANK(C403,$C403:$J403,0))</f>
        <v/>
      </c>
      <c r="D427" s="979" t="str">
        <f t="shared" si="1474"/>
        <v/>
      </c>
      <c r="E427" s="979" t="str">
        <f t="shared" si="1474"/>
        <v/>
      </c>
      <c r="F427" s="979">
        <f t="shared" si="1474"/>
        <v>1</v>
      </c>
      <c r="G427" s="979" t="str">
        <f t="shared" si="1474"/>
        <v/>
      </c>
      <c r="H427" s="979" t="str">
        <f t="shared" si="1474"/>
        <v/>
      </c>
      <c r="I427" s="979" t="str">
        <f t="shared" si="1474"/>
        <v/>
      </c>
      <c r="J427" s="980" t="str">
        <f t="shared" si="1474"/>
        <v/>
      </c>
      <c r="K427" s="978" t="str">
        <f t="shared" ref="K427:R427" si="1475">IF(K412="","",RANK(C403,$C403:$J403,0))</f>
        <v/>
      </c>
      <c r="L427" s="979">
        <f t="shared" si="1475"/>
        <v>2</v>
      </c>
      <c r="M427" s="979" t="str">
        <f t="shared" si="1475"/>
        <v/>
      </c>
      <c r="N427" s="979" t="str">
        <f t="shared" si="1475"/>
        <v/>
      </c>
      <c r="O427" s="979" t="str">
        <f t="shared" si="1475"/>
        <v/>
      </c>
      <c r="P427" s="979" t="str">
        <f t="shared" si="1475"/>
        <v/>
      </c>
      <c r="Q427" s="979" t="str">
        <f t="shared" si="1475"/>
        <v/>
      </c>
      <c r="R427" s="980" t="str">
        <f t="shared" si="1475"/>
        <v/>
      </c>
      <c r="S427" s="978" t="str">
        <f t="shared" ref="S427:Z427" si="1476">IF(S412="","",RANK(C403,$C403:$J403,0))</f>
        <v/>
      </c>
      <c r="T427" s="979" t="str">
        <f t="shared" si="1476"/>
        <v/>
      </c>
      <c r="U427" s="979">
        <f t="shared" si="1476"/>
        <v>3</v>
      </c>
      <c r="V427" s="979" t="str">
        <f t="shared" si="1476"/>
        <v/>
      </c>
      <c r="W427" s="979" t="str">
        <f t="shared" si="1476"/>
        <v/>
      </c>
      <c r="X427" s="979" t="str">
        <f t="shared" si="1476"/>
        <v/>
      </c>
      <c r="Y427" s="979" t="str">
        <f t="shared" si="1476"/>
        <v/>
      </c>
      <c r="Z427" s="985" t="str">
        <f t="shared" si="1476"/>
        <v/>
      </c>
      <c r="AA427" s="978">
        <f t="shared" ref="AA427:AH427" si="1477">IF(AA412="","",RANK(C403,$C403:$J403,0))</f>
        <v>4</v>
      </c>
      <c r="AB427" s="979" t="str">
        <f t="shared" si="1477"/>
        <v/>
      </c>
      <c r="AC427" s="979" t="str">
        <f t="shared" si="1477"/>
        <v/>
      </c>
      <c r="AD427" s="979" t="str">
        <f t="shared" si="1477"/>
        <v/>
      </c>
      <c r="AE427" s="979" t="str">
        <f t="shared" si="1477"/>
        <v/>
      </c>
      <c r="AF427" s="979" t="str">
        <f t="shared" si="1477"/>
        <v/>
      </c>
      <c r="AG427" s="979" t="str">
        <f t="shared" si="1477"/>
        <v/>
      </c>
      <c r="AH427" s="980" t="str">
        <f t="shared" si="1477"/>
        <v/>
      </c>
      <c r="AI427" s="978" t="str">
        <f t="shared" ref="AI427:AP427" si="1478">IF(AI412="","",RANK(C403,$C403:$J403,0))</f>
        <v/>
      </c>
      <c r="AJ427" s="979" t="str">
        <f t="shared" si="1478"/>
        <v/>
      </c>
      <c r="AK427" s="979" t="str">
        <f t="shared" si="1478"/>
        <v/>
      </c>
      <c r="AL427" s="979" t="str">
        <f t="shared" si="1478"/>
        <v/>
      </c>
      <c r="AM427" s="979">
        <f t="shared" si="1478"/>
        <v>5</v>
      </c>
      <c r="AN427" s="979" t="str">
        <f t="shared" si="1478"/>
        <v/>
      </c>
      <c r="AO427" s="979" t="str">
        <f t="shared" si="1478"/>
        <v/>
      </c>
      <c r="AP427" s="980" t="str">
        <f t="shared" si="1478"/>
        <v/>
      </c>
      <c r="AQ427" s="978" t="str">
        <f t="shared" ref="AQ427:AX427" si="1479">IF(AQ412="","",RANK(C403,$C403:$J403,0))</f>
        <v/>
      </c>
      <c r="AR427" s="979" t="str">
        <f t="shared" si="1479"/>
        <v/>
      </c>
      <c r="AS427" s="979" t="str">
        <f t="shared" si="1479"/>
        <v/>
      </c>
      <c r="AT427" s="979" t="str">
        <f t="shared" si="1479"/>
        <v/>
      </c>
      <c r="AU427" s="979" t="str">
        <f t="shared" si="1479"/>
        <v/>
      </c>
      <c r="AV427" s="979" t="str">
        <f t="shared" si="1479"/>
        <v/>
      </c>
      <c r="AW427" s="979" t="str">
        <f t="shared" si="1479"/>
        <v/>
      </c>
      <c r="AX427" s="980" t="str">
        <f t="shared" si="1479"/>
        <v/>
      </c>
      <c r="AY427" s="978" t="str">
        <f t="shared" ref="AY427:BF427" si="1480">IF(AY412="","",RANK(C403,$C403:$J403,0))</f>
        <v/>
      </c>
      <c r="AZ427" s="979" t="str">
        <f t="shared" si="1480"/>
        <v/>
      </c>
      <c r="BA427" s="979" t="str">
        <f t="shared" si="1480"/>
        <v/>
      </c>
      <c r="BB427" s="979" t="str">
        <f t="shared" si="1480"/>
        <v/>
      </c>
      <c r="BC427" s="979" t="str">
        <f t="shared" si="1480"/>
        <v/>
      </c>
      <c r="BD427" s="979" t="str">
        <f t="shared" si="1480"/>
        <v/>
      </c>
      <c r="BE427" s="979" t="str">
        <f t="shared" si="1480"/>
        <v/>
      </c>
      <c r="BF427" s="980" t="str">
        <f t="shared" si="1480"/>
        <v/>
      </c>
      <c r="BG427" s="978" t="str">
        <f t="shared" ref="BG427:BN427" si="1481">IF(BG412="","",RANK(C403,$C403:$J403,0))</f>
        <v/>
      </c>
      <c r="BH427" s="979" t="str">
        <f t="shared" si="1481"/>
        <v/>
      </c>
      <c r="BI427" s="979" t="str">
        <f t="shared" si="1481"/>
        <v/>
      </c>
      <c r="BJ427" s="979" t="str">
        <f t="shared" si="1481"/>
        <v/>
      </c>
      <c r="BK427" s="979" t="str">
        <f t="shared" si="1481"/>
        <v/>
      </c>
      <c r="BL427" s="979" t="str">
        <f t="shared" si="1481"/>
        <v/>
      </c>
      <c r="BM427" s="979" t="str">
        <f t="shared" si="1481"/>
        <v/>
      </c>
      <c r="BN427" s="980" t="str">
        <f t="shared" si="1481"/>
        <v/>
      </c>
    </row>
    <row r="428" spans="1:66" ht="15.75" x14ac:dyDescent="0.25">
      <c r="A428" s="2084" t="s">
        <v>39</v>
      </c>
      <c r="B428" s="2085"/>
      <c r="C428" s="978" t="str">
        <f t="shared" ref="C428:J428" si="1482">IF(C412="","",RANK(C404,$C404:$J404,1))</f>
        <v/>
      </c>
      <c r="D428" s="979" t="str">
        <f t="shared" si="1482"/>
        <v/>
      </c>
      <c r="E428" s="979" t="str">
        <f t="shared" si="1482"/>
        <v/>
      </c>
      <c r="F428" s="979">
        <f t="shared" si="1482"/>
        <v>1</v>
      </c>
      <c r="G428" s="979" t="str">
        <f t="shared" si="1482"/>
        <v/>
      </c>
      <c r="H428" s="979" t="str">
        <f t="shared" si="1482"/>
        <v/>
      </c>
      <c r="I428" s="979" t="str">
        <f t="shared" si="1482"/>
        <v/>
      </c>
      <c r="J428" s="980" t="str">
        <f t="shared" si="1482"/>
        <v/>
      </c>
      <c r="K428" s="978" t="str">
        <f t="shared" ref="K428:R428" si="1483">IF(K412="","",RANK(C404,$C404:$J404,1))</f>
        <v/>
      </c>
      <c r="L428" s="979">
        <f t="shared" si="1483"/>
        <v>2</v>
      </c>
      <c r="M428" s="979" t="str">
        <f t="shared" si="1483"/>
        <v/>
      </c>
      <c r="N428" s="979" t="str">
        <f t="shared" si="1483"/>
        <v/>
      </c>
      <c r="O428" s="979" t="str">
        <f t="shared" si="1483"/>
        <v/>
      </c>
      <c r="P428" s="979" t="str">
        <f t="shared" si="1483"/>
        <v/>
      </c>
      <c r="Q428" s="979" t="str">
        <f t="shared" si="1483"/>
        <v/>
      </c>
      <c r="R428" s="980" t="str">
        <f t="shared" si="1483"/>
        <v/>
      </c>
      <c r="S428" s="978" t="str">
        <f t="shared" ref="S428:Z428" si="1484">IF(S412="","",RANK(C404,$C404:$J404,1))</f>
        <v/>
      </c>
      <c r="T428" s="979" t="str">
        <f t="shared" si="1484"/>
        <v/>
      </c>
      <c r="U428" s="979">
        <f t="shared" si="1484"/>
        <v>3</v>
      </c>
      <c r="V428" s="979" t="str">
        <f t="shared" si="1484"/>
        <v/>
      </c>
      <c r="W428" s="979" t="str">
        <f t="shared" si="1484"/>
        <v/>
      </c>
      <c r="X428" s="979" t="str">
        <f t="shared" si="1484"/>
        <v/>
      </c>
      <c r="Y428" s="979" t="str">
        <f t="shared" si="1484"/>
        <v/>
      </c>
      <c r="Z428" s="985" t="str">
        <f t="shared" si="1484"/>
        <v/>
      </c>
      <c r="AA428" s="978">
        <f t="shared" ref="AA428:AH428" si="1485">IF(AA412="","",RANK(C404,$C404:$J404,1))</f>
        <v>4</v>
      </c>
      <c r="AB428" s="979" t="str">
        <f t="shared" si="1485"/>
        <v/>
      </c>
      <c r="AC428" s="979" t="str">
        <f t="shared" si="1485"/>
        <v/>
      </c>
      <c r="AD428" s="979" t="str">
        <f t="shared" si="1485"/>
        <v/>
      </c>
      <c r="AE428" s="979" t="str">
        <f t="shared" si="1485"/>
        <v/>
      </c>
      <c r="AF428" s="979" t="str">
        <f t="shared" si="1485"/>
        <v/>
      </c>
      <c r="AG428" s="979" t="str">
        <f t="shared" si="1485"/>
        <v/>
      </c>
      <c r="AH428" s="980" t="str">
        <f t="shared" si="1485"/>
        <v/>
      </c>
      <c r="AI428" s="978" t="str">
        <f t="shared" ref="AI428:AP428" si="1486">IF(AI412="","",RANK(C404,$C404:$J404,1))</f>
        <v/>
      </c>
      <c r="AJ428" s="979" t="str">
        <f t="shared" si="1486"/>
        <v/>
      </c>
      <c r="AK428" s="979" t="str">
        <f t="shared" si="1486"/>
        <v/>
      </c>
      <c r="AL428" s="979" t="str">
        <f t="shared" si="1486"/>
        <v/>
      </c>
      <c r="AM428" s="979">
        <f t="shared" si="1486"/>
        <v>5</v>
      </c>
      <c r="AN428" s="979" t="str">
        <f t="shared" si="1486"/>
        <v/>
      </c>
      <c r="AO428" s="979" t="str">
        <f t="shared" si="1486"/>
        <v/>
      </c>
      <c r="AP428" s="980" t="str">
        <f t="shared" si="1486"/>
        <v/>
      </c>
      <c r="AQ428" s="978" t="str">
        <f t="shared" ref="AQ428:AX428" si="1487">IF(AQ412="","",RANK(C404,$C404:$J404,1))</f>
        <v/>
      </c>
      <c r="AR428" s="979" t="str">
        <f t="shared" si="1487"/>
        <v/>
      </c>
      <c r="AS428" s="979" t="str">
        <f t="shared" si="1487"/>
        <v/>
      </c>
      <c r="AT428" s="979" t="str">
        <f t="shared" si="1487"/>
        <v/>
      </c>
      <c r="AU428" s="979" t="str">
        <f t="shared" si="1487"/>
        <v/>
      </c>
      <c r="AV428" s="979" t="str">
        <f t="shared" si="1487"/>
        <v/>
      </c>
      <c r="AW428" s="979" t="str">
        <f t="shared" si="1487"/>
        <v/>
      </c>
      <c r="AX428" s="980" t="str">
        <f t="shared" si="1487"/>
        <v/>
      </c>
      <c r="AY428" s="978" t="str">
        <f t="shared" ref="AY428:BF428" si="1488">IF(AY412="","",RANK(C404,$C404:$J404,1))</f>
        <v/>
      </c>
      <c r="AZ428" s="979" t="str">
        <f t="shared" si="1488"/>
        <v/>
      </c>
      <c r="BA428" s="979" t="str">
        <f t="shared" si="1488"/>
        <v/>
      </c>
      <c r="BB428" s="979" t="str">
        <f t="shared" si="1488"/>
        <v/>
      </c>
      <c r="BC428" s="979" t="str">
        <f t="shared" si="1488"/>
        <v/>
      </c>
      <c r="BD428" s="979" t="str">
        <f t="shared" si="1488"/>
        <v/>
      </c>
      <c r="BE428" s="979" t="str">
        <f t="shared" si="1488"/>
        <v/>
      </c>
      <c r="BF428" s="980" t="str">
        <f t="shared" si="1488"/>
        <v/>
      </c>
      <c r="BG428" s="978" t="str">
        <f t="shared" ref="BG428:BN428" si="1489">IF(BG412="","",RANK(C404,$C404:$J404,1))</f>
        <v/>
      </c>
      <c r="BH428" s="979" t="str">
        <f t="shared" si="1489"/>
        <v/>
      </c>
      <c r="BI428" s="979" t="str">
        <f t="shared" si="1489"/>
        <v/>
      </c>
      <c r="BJ428" s="979" t="str">
        <f t="shared" si="1489"/>
        <v/>
      </c>
      <c r="BK428" s="979" t="str">
        <f t="shared" si="1489"/>
        <v/>
      </c>
      <c r="BL428" s="979" t="str">
        <f t="shared" si="1489"/>
        <v/>
      </c>
      <c r="BM428" s="979" t="str">
        <f t="shared" si="1489"/>
        <v/>
      </c>
      <c r="BN428" s="980" t="str">
        <f t="shared" si="1489"/>
        <v/>
      </c>
    </row>
    <row r="429" spans="1:66" ht="15.75" x14ac:dyDescent="0.25">
      <c r="A429" s="2084" t="s">
        <v>32</v>
      </c>
      <c r="B429" s="2085"/>
      <c r="C429" s="978" t="str">
        <f t="shared" ref="C429:J429" si="1490">IF(C412="","",RANK(C405,$C405:$J405,0))</f>
        <v/>
      </c>
      <c r="D429" s="979" t="str">
        <f t="shared" si="1490"/>
        <v/>
      </c>
      <c r="E429" s="979" t="str">
        <f t="shared" si="1490"/>
        <v/>
      </c>
      <c r="F429" s="979">
        <f t="shared" si="1490"/>
        <v>1</v>
      </c>
      <c r="G429" s="979" t="str">
        <f t="shared" si="1490"/>
        <v/>
      </c>
      <c r="H429" s="979" t="str">
        <f t="shared" si="1490"/>
        <v/>
      </c>
      <c r="I429" s="979" t="str">
        <f t="shared" si="1490"/>
        <v/>
      </c>
      <c r="J429" s="980" t="str">
        <f t="shared" si="1490"/>
        <v/>
      </c>
      <c r="K429" s="978" t="str">
        <f t="shared" ref="K429:R429" si="1491">IF(K412="","",RANK(C405,$C405:$J405,0))</f>
        <v/>
      </c>
      <c r="L429" s="979">
        <f t="shared" si="1491"/>
        <v>2</v>
      </c>
      <c r="M429" s="979" t="str">
        <f t="shared" si="1491"/>
        <v/>
      </c>
      <c r="N429" s="979" t="str">
        <f t="shared" si="1491"/>
        <v/>
      </c>
      <c r="O429" s="979" t="str">
        <f t="shared" si="1491"/>
        <v/>
      </c>
      <c r="P429" s="979" t="str">
        <f t="shared" si="1491"/>
        <v/>
      </c>
      <c r="Q429" s="979" t="str">
        <f t="shared" si="1491"/>
        <v/>
      </c>
      <c r="R429" s="980" t="str">
        <f t="shared" si="1491"/>
        <v/>
      </c>
      <c r="S429" s="978" t="str">
        <f t="shared" ref="S429:Z429" si="1492">IF(S412="","",RANK(C405,$C405:$J405,0))</f>
        <v/>
      </c>
      <c r="T429" s="979" t="str">
        <f t="shared" si="1492"/>
        <v/>
      </c>
      <c r="U429" s="979">
        <f t="shared" si="1492"/>
        <v>3</v>
      </c>
      <c r="V429" s="979" t="str">
        <f t="shared" si="1492"/>
        <v/>
      </c>
      <c r="W429" s="979" t="str">
        <f t="shared" si="1492"/>
        <v/>
      </c>
      <c r="X429" s="979" t="str">
        <f t="shared" si="1492"/>
        <v/>
      </c>
      <c r="Y429" s="979" t="str">
        <f t="shared" si="1492"/>
        <v/>
      </c>
      <c r="Z429" s="985" t="str">
        <f t="shared" si="1492"/>
        <v/>
      </c>
      <c r="AA429" s="978">
        <f t="shared" ref="AA429:AH429" si="1493">IF(AA412="","",RANK(C405,$C405:$J405,0))</f>
        <v>4</v>
      </c>
      <c r="AB429" s="979" t="str">
        <f t="shared" si="1493"/>
        <v/>
      </c>
      <c r="AC429" s="979" t="str">
        <f t="shared" si="1493"/>
        <v/>
      </c>
      <c r="AD429" s="979" t="str">
        <f t="shared" si="1493"/>
        <v/>
      </c>
      <c r="AE429" s="979" t="str">
        <f t="shared" si="1493"/>
        <v/>
      </c>
      <c r="AF429" s="979" t="str">
        <f t="shared" si="1493"/>
        <v/>
      </c>
      <c r="AG429" s="979" t="str">
        <f t="shared" si="1493"/>
        <v/>
      </c>
      <c r="AH429" s="980" t="str">
        <f t="shared" si="1493"/>
        <v/>
      </c>
      <c r="AI429" s="978" t="str">
        <f t="shared" ref="AI429:AP429" si="1494">IF(AI412="","",RANK(C405,$C405:$J405,0))</f>
        <v/>
      </c>
      <c r="AJ429" s="979" t="str">
        <f t="shared" si="1494"/>
        <v/>
      </c>
      <c r="AK429" s="979" t="str">
        <f t="shared" si="1494"/>
        <v/>
      </c>
      <c r="AL429" s="979" t="str">
        <f t="shared" si="1494"/>
        <v/>
      </c>
      <c r="AM429" s="979">
        <f t="shared" si="1494"/>
        <v>5</v>
      </c>
      <c r="AN429" s="979" t="str">
        <f t="shared" si="1494"/>
        <v/>
      </c>
      <c r="AO429" s="979" t="str">
        <f t="shared" si="1494"/>
        <v/>
      </c>
      <c r="AP429" s="980" t="str">
        <f t="shared" si="1494"/>
        <v/>
      </c>
      <c r="AQ429" s="978" t="str">
        <f t="shared" ref="AQ429:AX429" si="1495">IF(AQ412="","",RANK(C405,$C405:$J405,0))</f>
        <v/>
      </c>
      <c r="AR429" s="979" t="str">
        <f t="shared" si="1495"/>
        <v/>
      </c>
      <c r="AS429" s="979" t="str">
        <f t="shared" si="1495"/>
        <v/>
      </c>
      <c r="AT429" s="979" t="str">
        <f t="shared" si="1495"/>
        <v/>
      </c>
      <c r="AU429" s="979" t="str">
        <f t="shared" si="1495"/>
        <v/>
      </c>
      <c r="AV429" s="979" t="str">
        <f t="shared" si="1495"/>
        <v/>
      </c>
      <c r="AW429" s="979" t="str">
        <f t="shared" si="1495"/>
        <v/>
      </c>
      <c r="AX429" s="980" t="str">
        <f t="shared" si="1495"/>
        <v/>
      </c>
      <c r="AY429" s="978" t="str">
        <f t="shared" ref="AY429:BF429" si="1496">IF(AY412="","",RANK(C405,$C405:$J405,0))</f>
        <v/>
      </c>
      <c r="AZ429" s="979" t="str">
        <f t="shared" si="1496"/>
        <v/>
      </c>
      <c r="BA429" s="979" t="str">
        <f t="shared" si="1496"/>
        <v/>
      </c>
      <c r="BB429" s="979" t="str">
        <f t="shared" si="1496"/>
        <v/>
      </c>
      <c r="BC429" s="979" t="str">
        <f t="shared" si="1496"/>
        <v/>
      </c>
      <c r="BD429" s="979" t="str">
        <f t="shared" si="1496"/>
        <v/>
      </c>
      <c r="BE429" s="979" t="str">
        <f t="shared" si="1496"/>
        <v/>
      </c>
      <c r="BF429" s="980" t="str">
        <f t="shared" si="1496"/>
        <v/>
      </c>
      <c r="BG429" s="978" t="str">
        <f t="shared" ref="BG429:BN429" si="1497">IF(BG412="","",RANK(C405,$C405:$J405,0))</f>
        <v/>
      </c>
      <c r="BH429" s="979" t="str">
        <f t="shared" si="1497"/>
        <v/>
      </c>
      <c r="BI429" s="979" t="str">
        <f t="shared" si="1497"/>
        <v/>
      </c>
      <c r="BJ429" s="979" t="str">
        <f t="shared" si="1497"/>
        <v/>
      </c>
      <c r="BK429" s="979" t="str">
        <f t="shared" si="1497"/>
        <v/>
      </c>
      <c r="BL429" s="979" t="str">
        <f t="shared" si="1497"/>
        <v/>
      </c>
      <c r="BM429" s="979" t="str">
        <f t="shared" si="1497"/>
        <v/>
      </c>
      <c r="BN429" s="980" t="str">
        <f t="shared" si="1497"/>
        <v/>
      </c>
    </row>
    <row r="430" spans="1:66" ht="16.5" thickBot="1" x14ac:dyDescent="0.3">
      <c r="A430" s="2086" t="s">
        <v>137</v>
      </c>
      <c r="B430" s="2087"/>
      <c r="C430" s="986" t="str">
        <f t="shared" ref="C430:J430" si="1498">IF(C412="","",RANK(C406,$C406:$J406,0))</f>
        <v/>
      </c>
      <c r="D430" s="987" t="str">
        <f t="shared" si="1498"/>
        <v/>
      </c>
      <c r="E430" s="987" t="str">
        <f t="shared" si="1498"/>
        <v/>
      </c>
      <c r="F430" s="987">
        <f t="shared" si="1498"/>
        <v>1</v>
      </c>
      <c r="G430" s="987" t="str">
        <f t="shared" si="1498"/>
        <v/>
      </c>
      <c r="H430" s="987" t="str">
        <f t="shared" si="1498"/>
        <v/>
      </c>
      <c r="I430" s="987" t="str">
        <f t="shared" si="1498"/>
        <v/>
      </c>
      <c r="J430" s="988" t="str">
        <f t="shared" si="1498"/>
        <v/>
      </c>
      <c r="K430" s="986" t="str">
        <f t="shared" ref="K430:R430" si="1499">IF(K412="","",RANK(C406,$C406:$J406,0))</f>
        <v/>
      </c>
      <c r="L430" s="987">
        <f t="shared" si="1499"/>
        <v>2</v>
      </c>
      <c r="M430" s="987" t="str">
        <f t="shared" si="1499"/>
        <v/>
      </c>
      <c r="N430" s="987" t="str">
        <f t="shared" si="1499"/>
        <v/>
      </c>
      <c r="O430" s="987" t="str">
        <f t="shared" si="1499"/>
        <v/>
      </c>
      <c r="P430" s="987" t="str">
        <f t="shared" si="1499"/>
        <v/>
      </c>
      <c r="Q430" s="987" t="str">
        <f t="shared" si="1499"/>
        <v/>
      </c>
      <c r="R430" s="988" t="str">
        <f t="shared" si="1499"/>
        <v/>
      </c>
      <c r="S430" s="981" t="str">
        <f t="shared" ref="S430:Z430" si="1500">IF(S412="","",RANK(C406,$C406:$J406,0))</f>
        <v/>
      </c>
      <c r="T430" s="982" t="str">
        <f t="shared" si="1500"/>
        <v/>
      </c>
      <c r="U430" s="982">
        <f t="shared" si="1500"/>
        <v>3</v>
      </c>
      <c r="V430" s="982" t="str">
        <f t="shared" si="1500"/>
        <v/>
      </c>
      <c r="W430" s="982" t="str">
        <f t="shared" si="1500"/>
        <v/>
      </c>
      <c r="X430" s="982" t="str">
        <f t="shared" si="1500"/>
        <v/>
      </c>
      <c r="Y430" s="982" t="str">
        <f t="shared" si="1500"/>
        <v/>
      </c>
      <c r="Z430" s="989" t="str">
        <f t="shared" si="1500"/>
        <v/>
      </c>
      <c r="AA430" s="981">
        <f t="shared" ref="AA430:AH430" si="1501">IF(AA412="","",RANK(C406,$C406:$J406,0))</f>
        <v>4</v>
      </c>
      <c r="AB430" s="982" t="str">
        <f t="shared" si="1501"/>
        <v/>
      </c>
      <c r="AC430" s="982" t="str">
        <f t="shared" si="1501"/>
        <v/>
      </c>
      <c r="AD430" s="982" t="str">
        <f t="shared" si="1501"/>
        <v/>
      </c>
      <c r="AE430" s="982" t="str">
        <f t="shared" si="1501"/>
        <v/>
      </c>
      <c r="AF430" s="982" t="str">
        <f t="shared" si="1501"/>
        <v/>
      </c>
      <c r="AG430" s="982" t="str">
        <f t="shared" si="1501"/>
        <v/>
      </c>
      <c r="AH430" s="983" t="str">
        <f t="shared" si="1501"/>
        <v/>
      </c>
      <c r="AI430" s="981" t="str">
        <f t="shared" ref="AI430:AP430" si="1502">IF(AI412="","",RANK(C406,$C406:$J406,0))</f>
        <v/>
      </c>
      <c r="AJ430" s="982" t="str">
        <f t="shared" si="1502"/>
        <v/>
      </c>
      <c r="AK430" s="982" t="str">
        <f t="shared" si="1502"/>
        <v/>
      </c>
      <c r="AL430" s="982" t="str">
        <f t="shared" si="1502"/>
        <v/>
      </c>
      <c r="AM430" s="982">
        <f t="shared" si="1502"/>
        <v>5</v>
      </c>
      <c r="AN430" s="982" t="str">
        <f t="shared" si="1502"/>
        <v/>
      </c>
      <c r="AO430" s="982" t="str">
        <f t="shared" si="1502"/>
        <v/>
      </c>
      <c r="AP430" s="983" t="str">
        <f t="shared" si="1502"/>
        <v/>
      </c>
      <c r="AQ430" s="981" t="str">
        <f t="shared" ref="AQ430:AX430" si="1503">IF(AQ412="","",RANK(C406,$C406:$J406,0))</f>
        <v/>
      </c>
      <c r="AR430" s="982" t="str">
        <f t="shared" si="1503"/>
        <v/>
      </c>
      <c r="AS430" s="982" t="str">
        <f t="shared" si="1503"/>
        <v/>
      </c>
      <c r="AT430" s="982" t="str">
        <f t="shared" si="1503"/>
        <v/>
      </c>
      <c r="AU430" s="982" t="str">
        <f t="shared" si="1503"/>
        <v/>
      </c>
      <c r="AV430" s="982" t="str">
        <f t="shared" si="1503"/>
        <v/>
      </c>
      <c r="AW430" s="982" t="str">
        <f t="shared" si="1503"/>
        <v/>
      </c>
      <c r="AX430" s="983" t="str">
        <f t="shared" si="1503"/>
        <v/>
      </c>
      <c r="AY430" s="981" t="str">
        <f t="shared" ref="AY430:BF430" si="1504">IF(AY412="","",RANK(C406,$C406:$J406,0))</f>
        <v/>
      </c>
      <c r="AZ430" s="982" t="str">
        <f t="shared" si="1504"/>
        <v/>
      </c>
      <c r="BA430" s="982" t="str">
        <f t="shared" si="1504"/>
        <v/>
      </c>
      <c r="BB430" s="982" t="str">
        <f t="shared" si="1504"/>
        <v/>
      </c>
      <c r="BC430" s="982" t="str">
        <f t="shared" si="1504"/>
        <v/>
      </c>
      <c r="BD430" s="982" t="str">
        <f t="shared" si="1504"/>
        <v/>
      </c>
      <c r="BE430" s="982" t="str">
        <f t="shared" si="1504"/>
        <v/>
      </c>
      <c r="BF430" s="983" t="str">
        <f t="shared" si="1504"/>
        <v/>
      </c>
      <c r="BG430" s="981" t="str">
        <f t="shared" ref="BG430:BN430" si="1505">IF(BG412="","",RANK(C406,$C406:$J406,0))</f>
        <v/>
      </c>
      <c r="BH430" s="982" t="str">
        <f t="shared" si="1505"/>
        <v/>
      </c>
      <c r="BI430" s="982" t="str">
        <f t="shared" si="1505"/>
        <v/>
      </c>
      <c r="BJ430" s="982" t="str">
        <f t="shared" si="1505"/>
        <v/>
      </c>
      <c r="BK430" s="982" t="str">
        <f t="shared" si="1505"/>
        <v/>
      </c>
      <c r="BL430" s="982" t="str">
        <f t="shared" si="1505"/>
        <v/>
      </c>
      <c r="BM430" s="982" t="str">
        <f t="shared" si="1505"/>
        <v/>
      </c>
      <c r="BN430" s="983" t="str">
        <f t="shared" si="1505"/>
        <v/>
      </c>
    </row>
    <row r="431" spans="1:66" ht="15.75" x14ac:dyDescent="0.25">
      <c r="A431" s="2088" t="s">
        <v>40</v>
      </c>
      <c r="B431" s="2089"/>
      <c r="C431" s="966" t="str">
        <f t="shared" ref="C431:J431" si="1506">IF(C412="","",RANK(C421,$C421:$J421,0))</f>
        <v/>
      </c>
      <c r="D431" s="967" t="str">
        <f t="shared" si="1506"/>
        <v/>
      </c>
      <c r="E431" s="967" t="str">
        <f t="shared" si="1506"/>
        <v/>
      </c>
      <c r="F431" s="967">
        <f t="shared" si="1506"/>
        <v>1</v>
      </c>
      <c r="G431" s="967" t="str">
        <f t="shared" si="1506"/>
        <v/>
      </c>
      <c r="H431" s="967" t="str">
        <f t="shared" si="1506"/>
        <v/>
      </c>
      <c r="I431" s="967" t="str">
        <f t="shared" si="1506"/>
        <v/>
      </c>
      <c r="J431" s="968" t="str">
        <f t="shared" si="1506"/>
        <v/>
      </c>
      <c r="K431" s="966" t="str">
        <f t="shared" ref="K431:R431" si="1507">IF(K412="","",RANK(K421,$K421:$R421,0))</f>
        <v/>
      </c>
      <c r="L431" s="967">
        <f t="shared" si="1507"/>
        <v>1</v>
      </c>
      <c r="M431" s="967" t="str">
        <f t="shared" si="1507"/>
        <v/>
      </c>
      <c r="N431" s="967" t="str">
        <f t="shared" si="1507"/>
        <v/>
      </c>
      <c r="O431" s="967" t="str">
        <f t="shared" si="1507"/>
        <v/>
      </c>
      <c r="P431" s="967" t="str">
        <f t="shared" si="1507"/>
        <v/>
      </c>
      <c r="Q431" s="967" t="str">
        <f t="shared" si="1507"/>
        <v/>
      </c>
      <c r="R431" s="968" t="str">
        <f t="shared" si="1507"/>
        <v/>
      </c>
      <c r="S431" s="966" t="str">
        <f t="shared" ref="S431:Z431" si="1508">IF(S412="","",RANK(S421,$S421:$Z421,0))</f>
        <v/>
      </c>
      <c r="T431" s="967" t="str">
        <f t="shared" si="1508"/>
        <v/>
      </c>
      <c r="U431" s="967">
        <f t="shared" si="1508"/>
        <v>1</v>
      </c>
      <c r="V431" s="967" t="str">
        <f t="shared" si="1508"/>
        <v/>
      </c>
      <c r="W431" s="967" t="str">
        <f t="shared" si="1508"/>
        <v/>
      </c>
      <c r="X431" s="967" t="str">
        <f t="shared" si="1508"/>
        <v/>
      </c>
      <c r="Y431" s="967" t="str">
        <f t="shared" si="1508"/>
        <v/>
      </c>
      <c r="Z431" s="968" t="str">
        <f t="shared" si="1508"/>
        <v/>
      </c>
      <c r="AA431" s="966">
        <f t="shared" ref="AA431:AH431" si="1509">IF(AA412="","",RANK(AA421,$AA421:$AH421,0))</f>
        <v>1</v>
      </c>
      <c r="AB431" s="967" t="str">
        <f t="shared" si="1509"/>
        <v/>
      </c>
      <c r="AC431" s="967" t="str">
        <f t="shared" si="1509"/>
        <v/>
      </c>
      <c r="AD431" s="967" t="str">
        <f t="shared" si="1509"/>
        <v/>
      </c>
      <c r="AE431" s="967" t="str">
        <f t="shared" si="1509"/>
        <v/>
      </c>
      <c r="AF431" s="967" t="str">
        <f t="shared" si="1509"/>
        <v/>
      </c>
      <c r="AG431" s="967" t="str">
        <f t="shared" si="1509"/>
        <v/>
      </c>
      <c r="AH431" s="968" t="str">
        <f t="shared" si="1509"/>
        <v/>
      </c>
      <c r="AI431" s="966" t="str">
        <f t="shared" ref="AI431:AP431" si="1510">IF(AI412="","",RANK(AI421,$AI421:$AP421,0))</f>
        <v/>
      </c>
      <c r="AJ431" s="967" t="str">
        <f t="shared" si="1510"/>
        <v/>
      </c>
      <c r="AK431" s="967" t="str">
        <f t="shared" si="1510"/>
        <v/>
      </c>
      <c r="AL431" s="967" t="str">
        <f t="shared" si="1510"/>
        <v/>
      </c>
      <c r="AM431" s="967">
        <f t="shared" si="1510"/>
        <v>1</v>
      </c>
      <c r="AN431" s="967" t="str">
        <f t="shared" si="1510"/>
        <v/>
      </c>
      <c r="AO431" s="967" t="str">
        <f t="shared" si="1510"/>
        <v/>
      </c>
      <c r="AP431" s="968" t="str">
        <f t="shared" si="1510"/>
        <v/>
      </c>
      <c r="AQ431" s="966" t="str">
        <f t="shared" ref="AQ431:AX431" si="1511">IF(AQ412="","",RANK(AQ421,$AQ421:$AX421,0))</f>
        <v/>
      </c>
      <c r="AR431" s="967" t="str">
        <f t="shared" si="1511"/>
        <v/>
      </c>
      <c r="AS431" s="967" t="str">
        <f t="shared" si="1511"/>
        <v/>
      </c>
      <c r="AT431" s="967" t="str">
        <f t="shared" si="1511"/>
        <v/>
      </c>
      <c r="AU431" s="967" t="str">
        <f t="shared" si="1511"/>
        <v/>
      </c>
      <c r="AV431" s="967" t="str">
        <f t="shared" si="1511"/>
        <v/>
      </c>
      <c r="AW431" s="967" t="str">
        <f t="shared" si="1511"/>
        <v/>
      </c>
      <c r="AX431" s="968" t="str">
        <f t="shared" si="1511"/>
        <v/>
      </c>
      <c r="AY431" s="966" t="str">
        <f t="shared" ref="AY431:BF431" si="1512">IF(AY412="","",RANK(AY421,$AY421:$BF421,0))</f>
        <v/>
      </c>
      <c r="AZ431" s="967" t="str">
        <f t="shared" si="1512"/>
        <v/>
      </c>
      <c r="BA431" s="967" t="str">
        <f t="shared" si="1512"/>
        <v/>
      </c>
      <c r="BB431" s="967" t="str">
        <f t="shared" si="1512"/>
        <v/>
      </c>
      <c r="BC431" s="967" t="str">
        <f t="shared" si="1512"/>
        <v/>
      </c>
      <c r="BD431" s="967" t="str">
        <f t="shared" si="1512"/>
        <v/>
      </c>
      <c r="BE431" s="967" t="str">
        <f t="shared" si="1512"/>
        <v/>
      </c>
      <c r="BF431" s="968" t="str">
        <f t="shared" si="1512"/>
        <v/>
      </c>
      <c r="BG431" s="966" t="str">
        <f t="shared" ref="BG431:BN431" si="1513">IF(BG412="","",RANK(BG421,$BG421:$BN421,0))</f>
        <v/>
      </c>
      <c r="BH431" s="967" t="str">
        <f t="shared" si="1513"/>
        <v/>
      </c>
      <c r="BI431" s="967" t="str">
        <f t="shared" si="1513"/>
        <v/>
      </c>
      <c r="BJ431" s="967" t="str">
        <f t="shared" si="1513"/>
        <v/>
      </c>
      <c r="BK431" s="967" t="str">
        <f t="shared" si="1513"/>
        <v/>
      </c>
      <c r="BL431" s="967" t="str">
        <f t="shared" si="1513"/>
        <v/>
      </c>
      <c r="BM431" s="967" t="str">
        <f t="shared" si="1513"/>
        <v/>
      </c>
      <c r="BN431" s="968" t="str">
        <f t="shared" si="1513"/>
        <v/>
      </c>
    </row>
    <row r="432" spans="1:66" ht="15.75" x14ac:dyDescent="0.25">
      <c r="A432" s="2090" t="s">
        <v>34</v>
      </c>
      <c r="B432" s="2091"/>
      <c r="C432" s="969" t="str">
        <f t="shared" ref="C432:J432" si="1514">IF(C412="","",RANK(C422,$C422:$J422,0))</f>
        <v/>
      </c>
      <c r="D432" s="970" t="str">
        <f t="shared" si="1514"/>
        <v/>
      </c>
      <c r="E432" s="970" t="str">
        <f t="shared" si="1514"/>
        <v/>
      </c>
      <c r="F432" s="970">
        <f t="shared" si="1514"/>
        <v>1</v>
      </c>
      <c r="G432" s="970" t="str">
        <f t="shared" si="1514"/>
        <v/>
      </c>
      <c r="H432" s="970" t="str">
        <f t="shared" si="1514"/>
        <v/>
      </c>
      <c r="I432" s="970" t="str">
        <f t="shared" si="1514"/>
        <v/>
      </c>
      <c r="J432" s="971" t="str">
        <f t="shared" si="1514"/>
        <v/>
      </c>
      <c r="K432" s="969" t="str">
        <f t="shared" ref="K432:R432" si="1515">IF(K412="","",RANK(K422,$K422:$R422,0))</f>
        <v/>
      </c>
      <c r="L432" s="970">
        <f t="shared" si="1515"/>
        <v>1</v>
      </c>
      <c r="M432" s="970" t="str">
        <f t="shared" si="1515"/>
        <v/>
      </c>
      <c r="N432" s="970" t="str">
        <f t="shared" si="1515"/>
        <v/>
      </c>
      <c r="O432" s="970" t="str">
        <f t="shared" si="1515"/>
        <v/>
      </c>
      <c r="P432" s="970" t="str">
        <f t="shared" si="1515"/>
        <v/>
      </c>
      <c r="Q432" s="970" t="str">
        <f t="shared" si="1515"/>
        <v/>
      </c>
      <c r="R432" s="971" t="str">
        <f t="shared" si="1515"/>
        <v/>
      </c>
      <c r="S432" s="969" t="str">
        <f t="shared" ref="S432:Z432" si="1516">IF(S412="","",RANK(S422,$S422:$Z422,0))</f>
        <v/>
      </c>
      <c r="T432" s="970" t="str">
        <f t="shared" si="1516"/>
        <v/>
      </c>
      <c r="U432" s="970">
        <f t="shared" si="1516"/>
        <v>1</v>
      </c>
      <c r="V432" s="970" t="str">
        <f t="shared" si="1516"/>
        <v/>
      </c>
      <c r="W432" s="970" t="str">
        <f t="shared" si="1516"/>
        <v/>
      </c>
      <c r="X432" s="970" t="str">
        <f t="shared" si="1516"/>
        <v/>
      </c>
      <c r="Y432" s="970" t="str">
        <f t="shared" si="1516"/>
        <v/>
      </c>
      <c r="Z432" s="971" t="str">
        <f t="shared" si="1516"/>
        <v/>
      </c>
      <c r="AA432" s="969">
        <f t="shared" ref="AA432:AH432" si="1517">IF(AA412="","",RANK(AA422,$AA422:$AH422,0))</f>
        <v>1</v>
      </c>
      <c r="AB432" s="970" t="str">
        <f t="shared" si="1517"/>
        <v/>
      </c>
      <c r="AC432" s="970" t="str">
        <f t="shared" si="1517"/>
        <v/>
      </c>
      <c r="AD432" s="970" t="str">
        <f t="shared" si="1517"/>
        <v/>
      </c>
      <c r="AE432" s="970" t="str">
        <f t="shared" si="1517"/>
        <v/>
      </c>
      <c r="AF432" s="970" t="str">
        <f t="shared" si="1517"/>
        <v/>
      </c>
      <c r="AG432" s="970" t="str">
        <f t="shared" si="1517"/>
        <v/>
      </c>
      <c r="AH432" s="971" t="str">
        <f t="shared" si="1517"/>
        <v/>
      </c>
      <c r="AI432" s="969" t="str">
        <f t="shared" ref="AI432:AP432" si="1518">IF(AI412="","",RANK(AI422,$AI422:$AP422,0))</f>
        <v/>
      </c>
      <c r="AJ432" s="970" t="str">
        <f t="shared" si="1518"/>
        <v/>
      </c>
      <c r="AK432" s="970" t="str">
        <f t="shared" si="1518"/>
        <v/>
      </c>
      <c r="AL432" s="970" t="str">
        <f t="shared" si="1518"/>
        <v/>
      </c>
      <c r="AM432" s="970">
        <f t="shared" si="1518"/>
        <v>1</v>
      </c>
      <c r="AN432" s="970" t="str">
        <f t="shared" si="1518"/>
        <v/>
      </c>
      <c r="AO432" s="970" t="str">
        <f t="shared" si="1518"/>
        <v/>
      </c>
      <c r="AP432" s="971" t="str">
        <f t="shared" si="1518"/>
        <v/>
      </c>
      <c r="AQ432" s="969" t="str">
        <f t="shared" ref="AQ432:AX432" si="1519">IF(AQ412="","",RANK(AQ422,$AQ422:$AX422,0))</f>
        <v/>
      </c>
      <c r="AR432" s="970" t="str">
        <f t="shared" si="1519"/>
        <v/>
      </c>
      <c r="AS432" s="970" t="str">
        <f t="shared" si="1519"/>
        <v/>
      </c>
      <c r="AT432" s="970" t="str">
        <f t="shared" si="1519"/>
        <v/>
      </c>
      <c r="AU432" s="970" t="str">
        <f t="shared" si="1519"/>
        <v/>
      </c>
      <c r="AV432" s="970" t="str">
        <f t="shared" si="1519"/>
        <v/>
      </c>
      <c r="AW432" s="970" t="str">
        <f t="shared" si="1519"/>
        <v/>
      </c>
      <c r="AX432" s="971" t="str">
        <f t="shared" si="1519"/>
        <v/>
      </c>
      <c r="AY432" s="969" t="str">
        <f t="shared" ref="AY432:BF432" si="1520">IF(AY412="","",RANK(AY422,$AY422:$BF422,0))</f>
        <v/>
      </c>
      <c r="AZ432" s="970" t="str">
        <f t="shared" si="1520"/>
        <v/>
      </c>
      <c r="BA432" s="970" t="str">
        <f t="shared" si="1520"/>
        <v/>
      </c>
      <c r="BB432" s="970" t="str">
        <f t="shared" si="1520"/>
        <v/>
      </c>
      <c r="BC432" s="970" t="str">
        <f t="shared" si="1520"/>
        <v/>
      </c>
      <c r="BD432" s="970" t="str">
        <f t="shared" si="1520"/>
        <v/>
      </c>
      <c r="BE432" s="970" t="str">
        <f t="shared" si="1520"/>
        <v/>
      </c>
      <c r="BF432" s="971" t="str">
        <f t="shared" si="1520"/>
        <v/>
      </c>
      <c r="BG432" s="969" t="str">
        <f t="shared" ref="BG432:BN432" si="1521">IF(BG412="","",RANK(BG422,$BG422:$BN422,0))</f>
        <v/>
      </c>
      <c r="BH432" s="970" t="str">
        <f t="shared" si="1521"/>
        <v/>
      </c>
      <c r="BI432" s="970" t="str">
        <f t="shared" si="1521"/>
        <v/>
      </c>
      <c r="BJ432" s="970" t="str">
        <f t="shared" si="1521"/>
        <v/>
      </c>
      <c r="BK432" s="970" t="str">
        <f t="shared" si="1521"/>
        <v/>
      </c>
      <c r="BL432" s="970" t="str">
        <f t="shared" si="1521"/>
        <v/>
      </c>
      <c r="BM432" s="970" t="str">
        <f t="shared" si="1521"/>
        <v/>
      </c>
      <c r="BN432" s="971" t="str">
        <f t="shared" si="1521"/>
        <v/>
      </c>
    </row>
    <row r="433" spans="1:66" ht="15.75" x14ac:dyDescent="0.25">
      <c r="A433" s="2090" t="s">
        <v>35</v>
      </c>
      <c r="B433" s="2091"/>
      <c r="C433" s="969" t="str">
        <f t="shared" ref="C433:J433" si="1522">IF(C412="","",RANK(C423,$C423:$J423,1))</f>
        <v/>
      </c>
      <c r="D433" s="970" t="str">
        <f t="shared" si="1522"/>
        <v/>
      </c>
      <c r="E433" s="970" t="str">
        <f t="shared" si="1522"/>
        <v/>
      </c>
      <c r="F433" s="970">
        <f t="shared" si="1522"/>
        <v>1</v>
      </c>
      <c r="G433" s="970" t="str">
        <f t="shared" si="1522"/>
        <v/>
      </c>
      <c r="H433" s="970" t="str">
        <f t="shared" si="1522"/>
        <v/>
      </c>
      <c r="I433" s="970" t="str">
        <f t="shared" si="1522"/>
        <v/>
      </c>
      <c r="J433" s="971" t="str">
        <f t="shared" si="1522"/>
        <v/>
      </c>
      <c r="K433" s="969" t="str">
        <f t="shared" ref="K433:R433" si="1523">IF(K412="","",RANK(K423,$K423:$R423,1))</f>
        <v/>
      </c>
      <c r="L433" s="970">
        <f t="shared" si="1523"/>
        <v>1</v>
      </c>
      <c r="M433" s="970" t="str">
        <f t="shared" si="1523"/>
        <v/>
      </c>
      <c r="N433" s="970" t="str">
        <f t="shared" si="1523"/>
        <v/>
      </c>
      <c r="O433" s="970" t="str">
        <f t="shared" si="1523"/>
        <v/>
      </c>
      <c r="P433" s="970" t="str">
        <f t="shared" si="1523"/>
        <v/>
      </c>
      <c r="Q433" s="970" t="str">
        <f t="shared" si="1523"/>
        <v/>
      </c>
      <c r="R433" s="971" t="str">
        <f t="shared" si="1523"/>
        <v/>
      </c>
      <c r="S433" s="969" t="str">
        <f t="shared" ref="S433:Z433" si="1524">IF(S412="","",RANK(S423,$S423:$Z423,1))</f>
        <v/>
      </c>
      <c r="T433" s="970" t="str">
        <f t="shared" si="1524"/>
        <v/>
      </c>
      <c r="U433" s="970">
        <f t="shared" si="1524"/>
        <v>1</v>
      </c>
      <c r="V433" s="970" t="str">
        <f t="shared" si="1524"/>
        <v/>
      </c>
      <c r="W433" s="970" t="str">
        <f t="shared" si="1524"/>
        <v/>
      </c>
      <c r="X433" s="970" t="str">
        <f t="shared" si="1524"/>
        <v/>
      </c>
      <c r="Y433" s="970" t="str">
        <f t="shared" si="1524"/>
        <v/>
      </c>
      <c r="Z433" s="971" t="str">
        <f t="shared" si="1524"/>
        <v/>
      </c>
      <c r="AA433" s="969">
        <f t="shared" ref="AA433:AH433" si="1525">IF(AA412="","",RANK(AA423,$AA423:$AH423,1))</f>
        <v>1</v>
      </c>
      <c r="AB433" s="970" t="str">
        <f t="shared" si="1525"/>
        <v/>
      </c>
      <c r="AC433" s="970" t="str">
        <f t="shared" si="1525"/>
        <v/>
      </c>
      <c r="AD433" s="970" t="str">
        <f t="shared" si="1525"/>
        <v/>
      </c>
      <c r="AE433" s="970" t="str">
        <f t="shared" si="1525"/>
        <v/>
      </c>
      <c r="AF433" s="970" t="str">
        <f t="shared" si="1525"/>
        <v/>
      </c>
      <c r="AG433" s="970" t="str">
        <f t="shared" si="1525"/>
        <v/>
      </c>
      <c r="AH433" s="971" t="str">
        <f t="shared" si="1525"/>
        <v/>
      </c>
      <c r="AI433" s="969" t="str">
        <f t="shared" ref="AI433:AP433" si="1526">IF(AI412="","",RANK(AI423,$AI423:$AP423,1))</f>
        <v/>
      </c>
      <c r="AJ433" s="970" t="str">
        <f t="shared" si="1526"/>
        <v/>
      </c>
      <c r="AK433" s="970" t="str">
        <f t="shared" si="1526"/>
        <v/>
      </c>
      <c r="AL433" s="970" t="str">
        <f t="shared" si="1526"/>
        <v/>
      </c>
      <c r="AM433" s="970">
        <f t="shared" si="1526"/>
        <v>1</v>
      </c>
      <c r="AN433" s="970" t="str">
        <f t="shared" si="1526"/>
        <v/>
      </c>
      <c r="AO433" s="970" t="str">
        <f t="shared" si="1526"/>
        <v/>
      </c>
      <c r="AP433" s="971" t="str">
        <f t="shared" si="1526"/>
        <v/>
      </c>
      <c r="AQ433" s="969" t="str">
        <f t="shared" ref="AQ433:AX433" si="1527">IF(AQ412="","",RANK(AQ423,$AQ423:$AX423,1))</f>
        <v/>
      </c>
      <c r="AR433" s="970" t="str">
        <f t="shared" si="1527"/>
        <v/>
      </c>
      <c r="AS433" s="970" t="str">
        <f t="shared" si="1527"/>
        <v/>
      </c>
      <c r="AT433" s="970" t="str">
        <f t="shared" si="1527"/>
        <v/>
      </c>
      <c r="AU433" s="970" t="str">
        <f t="shared" si="1527"/>
        <v/>
      </c>
      <c r="AV433" s="970" t="str">
        <f t="shared" si="1527"/>
        <v/>
      </c>
      <c r="AW433" s="970" t="str">
        <f t="shared" si="1527"/>
        <v/>
      </c>
      <c r="AX433" s="971" t="str">
        <f t="shared" si="1527"/>
        <v/>
      </c>
      <c r="AY433" s="969" t="str">
        <f t="shared" ref="AY433:BF433" si="1528">IF(AY412="","",RANK(AY423,$AY423:$BF423,1))</f>
        <v/>
      </c>
      <c r="AZ433" s="970" t="str">
        <f t="shared" si="1528"/>
        <v/>
      </c>
      <c r="BA433" s="970" t="str">
        <f t="shared" si="1528"/>
        <v/>
      </c>
      <c r="BB433" s="970" t="str">
        <f t="shared" si="1528"/>
        <v/>
      </c>
      <c r="BC433" s="970" t="str">
        <f t="shared" si="1528"/>
        <v/>
      </c>
      <c r="BD433" s="970" t="str">
        <f t="shared" si="1528"/>
        <v/>
      </c>
      <c r="BE433" s="970" t="str">
        <f t="shared" si="1528"/>
        <v/>
      </c>
      <c r="BF433" s="971" t="str">
        <f t="shared" si="1528"/>
        <v/>
      </c>
      <c r="BG433" s="969" t="str">
        <f t="shared" ref="BG433:BN433" si="1529">IF(BG412="","",RANK(BG423,$BG423:$BN423,1))</f>
        <v/>
      </c>
      <c r="BH433" s="970" t="str">
        <f t="shared" si="1529"/>
        <v/>
      </c>
      <c r="BI433" s="970" t="str">
        <f t="shared" si="1529"/>
        <v/>
      </c>
      <c r="BJ433" s="970" t="str">
        <f t="shared" si="1529"/>
        <v/>
      </c>
      <c r="BK433" s="970" t="str">
        <f t="shared" si="1529"/>
        <v/>
      </c>
      <c r="BL433" s="970" t="str">
        <f t="shared" si="1529"/>
        <v/>
      </c>
      <c r="BM433" s="970" t="str">
        <f t="shared" si="1529"/>
        <v/>
      </c>
      <c r="BN433" s="971" t="str">
        <f t="shared" si="1529"/>
        <v/>
      </c>
    </row>
    <row r="434" spans="1:66" ht="15.75" x14ac:dyDescent="0.25">
      <c r="A434" s="2090" t="s">
        <v>36</v>
      </c>
      <c r="B434" s="2091"/>
      <c r="C434" s="969" t="str">
        <f t="shared" ref="C434:J434" si="1530">IF(C412="","",RANK(C424,$C424:$J424,0))</f>
        <v/>
      </c>
      <c r="D434" s="970" t="str">
        <f t="shared" si="1530"/>
        <v/>
      </c>
      <c r="E434" s="970" t="str">
        <f t="shared" si="1530"/>
        <v/>
      </c>
      <c r="F434" s="970">
        <f t="shared" si="1530"/>
        <v>1</v>
      </c>
      <c r="G434" s="970" t="str">
        <f t="shared" si="1530"/>
        <v/>
      </c>
      <c r="H434" s="970" t="str">
        <f t="shared" si="1530"/>
        <v/>
      </c>
      <c r="I434" s="970" t="str">
        <f t="shared" si="1530"/>
        <v/>
      </c>
      <c r="J434" s="971" t="str">
        <f t="shared" si="1530"/>
        <v/>
      </c>
      <c r="K434" s="969" t="str">
        <f t="shared" ref="K434:R434" si="1531">IF(K412="","",RANK(K424,$K424:$R424,0))</f>
        <v/>
      </c>
      <c r="L434" s="970">
        <f t="shared" si="1531"/>
        <v>1</v>
      </c>
      <c r="M434" s="970" t="str">
        <f t="shared" si="1531"/>
        <v/>
      </c>
      <c r="N434" s="970" t="str">
        <f t="shared" si="1531"/>
        <v/>
      </c>
      <c r="O434" s="970" t="str">
        <f t="shared" si="1531"/>
        <v/>
      </c>
      <c r="P434" s="970" t="str">
        <f t="shared" si="1531"/>
        <v/>
      </c>
      <c r="Q434" s="970" t="str">
        <f t="shared" si="1531"/>
        <v/>
      </c>
      <c r="R434" s="971" t="str">
        <f t="shared" si="1531"/>
        <v/>
      </c>
      <c r="S434" s="969" t="str">
        <f t="shared" ref="S434:Z434" si="1532">IF(S412="","",RANK(S424,$S424:$Z424,0))</f>
        <v/>
      </c>
      <c r="T434" s="970" t="str">
        <f t="shared" si="1532"/>
        <v/>
      </c>
      <c r="U434" s="970">
        <f t="shared" si="1532"/>
        <v>1</v>
      </c>
      <c r="V434" s="970" t="str">
        <f t="shared" si="1532"/>
        <v/>
      </c>
      <c r="W434" s="970" t="str">
        <f t="shared" si="1532"/>
        <v/>
      </c>
      <c r="X434" s="970" t="str">
        <f t="shared" si="1532"/>
        <v/>
      </c>
      <c r="Y434" s="970" t="str">
        <f t="shared" si="1532"/>
        <v/>
      </c>
      <c r="Z434" s="971" t="str">
        <f t="shared" si="1532"/>
        <v/>
      </c>
      <c r="AA434" s="969">
        <f t="shared" ref="AA434:AH434" si="1533">IF(AA412="","",RANK(AA424,$AA424:$AH424,0))</f>
        <v>1</v>
      </c>
      <c r="AB434" s="970" t="str">
        <f t="shared" si="1533"/>
        <v/>
      </c>
      <c r="AC434" s="970" t="str">
        <f t="shared" si="1533"/>
        <v/>
      </c>
      <c r="AD434" s="970" t="str">
        <f t="shared" si="1533"/>
        <v/>
      </c>
      <c r="AE434" s="970" t="str">
        <f t="shared" si="1533"/>
        <v/>
      </c>
      <c r="AF434" s="970" t="str">
        <f t="shared" si="1533"/>
        <v/>
      </c>
      <c r="AG434" s="970" t="str">
        <f t="shared" si="1533"/>
        <v/>
      </c>
      <c r="AH434" s="971" t="str">
        <f t="shared" si="1533"/>
        <v/>
      </c>
      <c r="AI434" s="969" t="str">
        <f t="shared" ref="AI434:AP434" si="1534">IF(AI412="","",RANK(AI424,$AI424:$AP424,0))</f>
        <v/>
      </c>
      <c r="AJ434" s="970" t="str">
        <f t="shared" si="1534"/>
        <v/>
      </c>
      <c r="AK434" s="970" t="str">
        <f t="shared" si="1534"/>
        <v/>
      </c>
      <c r="AL434" s="970" t="str">
        <f t="shared" si="1534"/>
        <v/>
      </c>
      <c r="AM434" s="970">
        <f t="shared" si="1534"/>
        <v>1</v>
      </c>
      <c r="AN434" s="970" t="str">
        <f t="shared" si="1534"/>
        <v/>
      </c>
      <c r="AO434" s="970" t="str">
        <f t="shared" si="1534"/>
        <v/>
      </c>
      <c r="AP434" s="971" t="str">
        <f t="shared" si="1534"/>
        <v/>
      </c>
      <c r="AQ434" s="969" t="str">
        <f t="shared" ref="AQ434:AX434" si="1535">IF(AQ412="","",RANK(AQ424,$AQ424:$AX424,0))</f>
        <v/>
      </c>
      <c r="AR434" s="970" t="str">
        <f t="shared" si="1535"/>
        <v/>
      </c>
      <c r="AS434" s="970" t="str">
        <f t="shared" si="1535"/>
        <v/>
      </c>
      <c r="AT434" s="970" t="str">
        <f t="shared" si="1535"/>
        <v/>
      </c>
      <c r="AU434" s="970" t="str">
        <f t="shared" si="1535"/>
        <v/>
      </c>
      <c r="AV434" s="970" t="str">
        <f t="shared" si="1535"/>
        <v/>
      </c>
      <c r="AW434" s="970" t="str">
        <f t="shared" si="1535"/>
        <v/>
      </c>
      <c r="AX434" s="971" t="str">
        <f t="shared" si="1535"/>
        <v/>
      </c>
      <c r="AY434" s="969" t="str">
        <f t="shared" ref="AY434:BF434" si="1536">IF(AY412="","",RANK(AY424,$AY424:$BF424,0))</f>
        <v/>
      </c>
      <c r="AZ434" s="970" t="str">
        <f t="shared" si="1536"/>
        <v/>
      </c>
      <c r="BA434" s="970" t="str">
        <f t="shared" si="1536"/>
        <v/>
      </c>
      <c r="BB434" s="970" t="str">
        <f t="shared" si="1536"/>
        <v/>
      </c>
      <c r="BC434" s="970" t="str">
        <f t="shared" si="1536"/>
        <v/>
      </c>
      <c r="BD434" s="970" t="str">
        <f t="shared" si="1536"/>
        <v/>
      </c>
      <c r="BE434" s="970" t="str">
        <f t="shared" si="1536"/>
        <v/>
      </c>
      <c r="BF434" s="971" t="str">
        <f t="shared" si="1536"/>
        <v/>
      </c>
      <c r="BG434" s="969" t="str">
        <f t="shared" ref="BG434:BN434" si="1537">IF(BG412="","",RANK(BG424,$BG424:$BN424,0))</f>
        <v/>
      </c>
      <c r="BH434" s="970" t="str">
        <f t="shared" si="1537"/>
        <v/>
      </c>
      <c r="BI434" s="970" t="str">
        <f t="shared" si="1537"/>
        <v/>
      </c>
      <c r="BJ434" s="970" t="str">
        <f t="shared" si="1537"/>
        <v/>
      </c>
      <c r="BK434" s="970" t="str">
        <f t="shared" si="1537"/>
        <v/>
      </c>
      <c r="BL434" s="970" t="str">
        <f t="shared" si="1537"/>
        <v/>
      </c>
      <c r="BM434" s="970" t="str">
        <f t="shared" si="1537"/>
        <v/>
      </c>
      <c r="BN434" s="971" t="str">
        <f t="shared" si="1537"/>
        <v/>
      </c>
    </row>
    <row r="435" spans="1:66" ht="16.5" thickBot="1" x14ac:dyDescent="0.3">
      <c r="A435" s="2092" t="s">
        <v>136</v>
      </c>
      <c r="B435" s="2093"/>
      <c r="C435" s="972" t="str">
        <f t="shared" ref="C435:J435" si="1538">IF(C412="","",RANK(C425,$C425:$J425,0))</f>
        <v/>
      </c>
      <c r="D435" s="973" t="str">
        <f t="shared" si="1538"/>
        <v/>
      </c>
      <c r="E435" s="973" t="str">
        <f t="shared" si="1538"/>
        <v/>
      </c>
      <c r="F435" s="973">
        <f t="shared" si="1538"/>
        <v>1</v>
      </c>
      <c r="G435" s="973" t="str">
        <f t="shared" si="1538"/>
        <v/>
      </c>
      <c r="H435" s="973" t="str">
        <f t="shared" si="1538"/>
        <v/>
      </c>
      <c r="I435" s="973" t="str">
        <f t="shared" si="1538"/>
        <v/>
      </c>
      <c r="J435" s="974" t="str">
        <f t="shared" si="1538"/>
        <v/>
      </c>
      <c r="K435" s="972" t="str">
        <f t="shared" ref="K435:R435" si="1539">IF(K412="","",RANK(K425,$K425:$R425,0))</f>
        <v/>
      </c>
      <c r="L435" s="973">
        <f t="shared" si="1539"/>
        <v>1</v>
      </c>
      <c r="M435" s="973" t="str">
        <f t="shared" si="1539"/>
        <v/>
      </c>
      <c r="N435" s="973" t="str">
        <f t="shared" si="1539"/>
        <v/>
      </c>
      <c r="O435" s="973" t="str">
        <f t="shared" si="1539"/>
        <v/>
      </c>
      <c r="P435" s="973" t="str">
        <f t="shared" si="1539"/>
        <v/>
      </c>
      <c r="Q435" s="973" t="str">
        <f t="shared" si="1539"/>
        <v/>
      </c>
      <c r="R435" s="974" t="str">
        <f t="shared" si="1539"/>
        <v/>
      </c>
      <c r="S435" s="972" t="str">
        <f t="shared" ref="S435:Z435" si="1540">IF(S412="","",RANK(S425,$S425:$Z425,0))</f>
        <v/>
      </c>
      <c r="T435" s="973" t="str">
        <f t="shared" si="1540"/>
        <v/>
      </c>
      <c r="U435" s="973">
        <f t="shared" si="1540"/>
        <v>1</v>
      </c>
      <c r="V435" s="973" t="str">
        <f t="shared" si="1540"/>
        <v/>
      </c>
      <c r="W435" s="973" t="str">
        <f t="shared" si="1540"/>
        <v/>
      </c>
      <c r="X435" s="973" t="str">
        <f t="shared" si="1540"/>
        <v/>
      </c>
      <c r="Y435" s="973" t="str">
        <f t="shared" si="1540"/>
        <v/>
      </c>
      <c r="Z435" s="974" t="str">
        <f t="shared" si="1540"/>
        <v/>
      </c>
      <c r="AA435" s="972">
        <f t="shared" ref="AA435:AH435" si="1541">IF(AA412="","",RANK(AA425,$AA425:$AH425,0))</f>
        <v>1</v>
      </c>
      <c r="AB435" s="973" t="str">
        <f t="shared" si="1541"/>
        <v/>
      </c>
      <c r="AC435" s="973" t="str">
        <f t="shared" si="1541"/>
        <v/>
      </c>
      <c r="AD435" s="973" t="str">
        <f t="shared" si="1541"/>
        <v/>
      </c>
      <c r="AE435" s="973" t="str">
        <f t="shared" si="1541"/>
        <v/>
      </c>
      <c r="AF435" s="973" t="str">
        <f t="shared" si="1541"/>
        <v/>
      </c>
      <c r="AG435" s="973" t="str">
        <f t="shared" si="1541"/>
        <v/>
      </c>
      <c r="AH435" s="974" t="str">
        <f t="shared" si="1541"/>
        <v/>
      </c>
      <c r="AI435" s="972" t="str">
        <f t="shared" ref="AI435:AP435" si="1542">IF(AI412="","",RANK(AI425,$AI425:$AP425,0))</f>
        <v/>
      </c>
      <c r="AJ435" s="973" t="str">
        <f t="shared" si="1542"/>
        <v/>
      </c>
      <c r="AK435" s="973" t="str">
        <f t="shared" si="1542"/>
        <v/>
      </c>
      <c r="AL435" s="973" t="str">
        <f t="shared" si="1542"/>
        <v/>
      </c>
      <c r="AM435" s="973">
        <f t="shared" si="1542"/>
        <v>1</v>
      </c>
      <c r="AN435" s="973" t="str">
        <f t="shared" si="1542"/>
        <v/>
      </c>
      <c r="AO435" s="973" t="str">
        <f t="shared" si="1542"/>
        <v/>
      </c>
      <c r="AP435" s="974" t="str">
        <f t="shared" si="1542"/>
        <v/>
      </c>
      <c r="AQ435" s="972" t="str">
        <f t="shared" ref="AQ435:AX435" si="1543">IF(AQ412="","",RANK(AQ425,$AQ425:$AX425,0))</f>
        <v/>
      </c>
      <c r="AR435" s="973" t="str">
        <f t="shared" si="1543"/>
        <v/>
      </c>
      <c r="AS435" s="973" t="str">
        <f t="shared" si="1543"/>
        <v/>
      </c>
      <c r="AT435" s="973" t="str">
        <f t="shared" si="1543"/>
        <v/>
      </c>
      <c r="AU435" s="973" t="str">
        <f t="shared" si="1543"/>
        <v/>
      </c>
      <c r="AV435" s="973" t="str">
        <f t="shared" si="1543"/>
        <v/>
      </c>
      <c r="AW435" s="973" t="str">
        <f t="shared" si="1543"/>
        <v/>
      </c>
      <c r="AX435" s="974" t="str">
        <f t="shared" si="1543"/>
        <v/>
      </c>
      <c r="AY435" s="972" t="str">
        <f t="shared" ref="AY435:BF435" si="1544">IF(AY412="","",RANK(AY425,$AY425:$BF425,0))</f>
        <v/>
      </c>
      <c r="AZ435" s="973" t="str">
        <f t="shared" si="1544"/>
        <v/>
      </c>
      <c r="BA435" s="973" t="str">
        <f t="shared" si="1544"/>
        <v/>
      </c>
      <c r="BB435" s="973" t="str">
        <f t="shared" si="1544"/>
        <v/>
      </c>
      <c r="BC435" s="973" t="str">
        <f t="shared" si="1544"/>
        <v/>
      </c>
      <c r="BD435" s="973" t="str">
        <f t="shared" si="1544"/>
        <v/>
      </c>
      <c r="BE435" s="973" t="str">
        <f t="shared" si="1544"/>
        <v/>
      </c>
      <c r="BF435" s="974" t="str">
        <f t="shared" si="1544"/>
        <v/>
      </c>
      <c r="BG435" s="972" t="str">
        <f t="shared" ref="BG435:BN435" si="1545">IF(BG412="","",RANK(BG425,$BG425:$BN425,0))</f>
        <v/>
      </c>
      <c r="BH435" s="973" t="str">
        <f t="shared" si="1545"/>
        <v/>
      </c>
      <c r="BI435" s="973" t="str">
        <f t="shared" si="1545"/>
        <v/>
      </c>
      <c r="BJ435" s="973" t="str">
        <f t="shared" si="1545"/>
        <v/>
      </c>
      <c r="BK435" s="973" t="str">
        <f t="shared" si="1545"/>
        <v/>
      </c>
      <c r="BL435" s="973" t="str">
        <f t="shared" si="1545"/>
        <v/>
      </c>
      <c r="BM435" s="973" t="str">
        <f t="shared" si="1545"/>
        <v/>
      </c>
      <c r="BN435" s="974" t="str">
        <f t="shared" si="1545"/>
        <v/>
      </c>
    </row>
    <row r="436" spans="1:66" s="20" customFormat="1" ht="88.5" customHeight="1" thickBot="1" x14ac:dyDescent="0.25">
      <c r="A436" s="2094" t="s">
        <v>33</v>
      </c>
      <c r="B436" s="2095"/>
      <c r="C436" s="55" t="str">
        <f>IF(C412="","",(C426*'pravidla turnaje'!$C$9)+(C427*'pravidla turnaje'!$C$10)+(C428*'pravidla turnaje'!$C$11)+(C429*'pravidla turnaje'!$C$12)+(C430*'pravidla turnaje'!$C$13)+(C431*'pravidla turnaje'!$C$14)+(C432*'pravidla turnaje'!$C$15)+(C433*'pravidla turnaje'!$C$16)+(C434*'pravidla turnaje'!$C$17)+(C435*'pravidla turnaje'!$C$18)+'rozstřely-skore'!C436)</f>
        <v/>
      </c>
      <c r="D436" s="56" t="str">
        <f>IF(D412="","",(D426*'pravidla turnaje'!$C$9)+(D427*'pravidla turnaje'!$C$10)+(D428*'pravidla turnaje'!$C$11)+(D429*'pravidla turnaje'!$C$12)+(D430*'pravidla turnaje'!$C$13)+(D431*'pravidla turnaje'!$C$14)+(D432*'pravidla turnaje'!$C$15)+(D433*'pravidla turnaje'!$C$16)+(D434*'pravidla turnaje'!$C$17)+(D435*'pravidla turnaje'!$C$18)+'rozstřely-skore'!D436)</f>
        <v/>
      </c>
      <c r="E436" s="56" t="str">
        <f>IF(E412="","",(E426*'pravidla turnaje'!$C$9)+(E427*'pravidla turnaje'!$C$10)+(E428*'pravidla turnaje'!$C$11)+(E429*'pravidla turnaje'!$C$12)+(E430*'pravidla turnaje'!$C$13)+(E431*'pravidla turnaje'!$C$14)+(E432*'pravidla turnaje'!$C$15)+(E433*'pravidla turnaje'!$C$16)+(E434*'pravidla turnaje'!$C$17)+(E435*'pravidla turnaje'!$C$18)+'rozstřely-skore'!E436)</f>
        <v/>
      </c>
      <c r="F436" s="56">
        <f ca="1">IF(F412="","",(F426*'pravidla turnaje'!$C$9)+(F427*'pravidla turnaje'!$C$10)+(F428*'pravidla turnaje'!$C$11)+(F429*'pravidla turnaje'!$C$12)+(F430*'pravidla turnaje'!$C$13)+(F431*'pravidla turnaje'!$C$14)+(F432*'pravidla turnaje'!$C$15)+(F433*'pravidla turnaje'!$C$16)+(F434*'pravidla turnaje'!$C$17)+(F435*'pravidla turnaje'!$C$18)+'rozstřely-skore'!F436)</f>
        <v>11111114</v>
      </c>
      <c r="G436" s="56" t="str">
        <f>IF(G412="","",(G426*'pravidla turnaje'!$C$9)+(G427*'pravidla turnaje'!$C$10)+(G428*'pravidla turnaje'!$C$11)+(G429*'pravidla turnaje'!$C$12)+(G430*'pravidla turnaje'!$C$13)+(G431*'pravidla turnaje'!$C$14)+(G432*'pravidla turnaje'!$C$15)+(G433*'pravidla turnaje'!$C$16)+(G434*'pravidla turnaje'!$C$17)+(G435*'pravidla turnaje'!$C$18)+'rozstřely-skore'!G436)</f>
        <v/>
      </c>
      <c r="H436" s="56" t="str">
        <f>IF(H412="","",(H426*'pravidla turnaje'!$C$9)+(H427*'pravidla turnaje'!$C$10)+(H428*'pravidla turnaje'!$C$11)+(H429*'pravidla turnaje'!$C$12)+(H430*'pravidla turnaje'!$C$13)+(H431*'pravidla turnaje'!$C$14)+(H432*'pravidla turnaje'!$C$15)+(H433*'pravidla turnaje'!$C$16)+(H434*'pravidla turnaje'!$C$17)+(H435*'pravidla turnaje'!$C$18)+'rozstřely-skore'!H436)</f>
        <v/>
      </c>
      <c r="I436" s="56" t="str">
        <f>IF(I412="","",(I426*'pravidla turnaje'!$C$9)+(I427*'pravidla turnaje'!$C$10)+(I428*'pravidla turnaje'!$C$11)+(I429*'pravidla turnaje'!$C$12)+(I430*'pravidla turnaje'!$C$13)+(I431*'pravidla turnaje'!$C$14)+(I432*'pravidla turnaje'!$C$15)+(I433*'pravidla turnaje'!$C$16)+(I434*'pravidla turnaje'!$C$17)+(I435*'pravidla turnaje'!$C$18)+'rozstřely-skore'!I436)</f>
        <v/>
      </c>
      <c r="J436" s="57" t="str">
        <f>IF(J412="","",(J426*'pravidla turnaje'!$C$9)+(J427*'pravidla turnaje'!$C$10)+(J428*'pravidla turnaje'!$C$11)+(J429*'pravidla turnaje'!$C$12)+(J430*'pravidla turnaje'!$C$13)+(J431*'pravidla turnaje'!$C$14)+(J432*'pravidla turnaje'!$C$15)+(J433*'pravidla turnaje'!$C$16)+(J434*'pravidla turnaje'!$C$17)+(J435*'pravidla turnaje'!$C$18)+'rozstřely-skore'!J436)</f>
        <v/>
      </c>
      <c r="K436" s="55" t="str">
        <f>IF(K412="","",(K426*'pravidla turnaje'!$C$9)+(K427*'pravidla turnaje'!$C$10)+(K428*'pravidla turnaje'!$C$11)+(K429*'pravidla turnaje'!$C$12)+(K430*'pravidla turnaje'!$C$13)+(K431*'pravidla turnaje'!$C$14)+(K432*'pravidla turnaje'!$C$15)+(K433*'pravidla turnaje'!$C$16)+(K434*'pravidla turnaje'!$C$17)+(K435*'pravidla turnaje'!$C$18)+'rozstřely-skore'!K436)</f>
        <v/>
      </c>
      <c r="L436" s="56">
        <f ca="1">IF(L412="","",(L426*'pravidla turnaje'!$C$9)+(L427*'pravidla turnaje'!$C$10)+(L428*'pravidla turnaje'!$C$11)+(L429*'pravidla turnaje'!$C$12)+(L430*'pravidla turnaje'!$C$13)+(L431*'pravidla turnaje'!$C$14)+(L432*'pravidla turnaje'!$C$15)+(L433*'pravidla turnaje'!$C$16)+(L434*'pravidla turnaje'!$C$17)+(L435*'pravidla turnaje'!$C$18)+'rozstřely-skore'!L436)</f>
        <v>21121121</v>
      </c>
      <c r="M436" s="56" t="str">
        <f>IF(M412="","",(M426*'pravidla turnaje'!$C$9)+(M427*'pravidla turnaje'!$C$10)+(M428*'pravidla turnaje'!$C$11)+(M429*'pravidla turnaje'!$C$12)+(M430*'pravidla turnaje'!$C$13)+(M431*'pravidla turnaje'!$C$14)+(M432*'pravidla turnaje'!$C$15)+(M433*'pravidla turnaje'!$C$16)+(M434*'pravidla turnaje'!$C$17)+(M435*'pravidla turnaje'!$C$18)+'rozstřely-skore'!M436)</f>
        <v/>
      </c>
      <c r="N436" s="56" t="str">
        <f>IF(N412="","",(N426*'pravidla turnaje'!$C$9)+(N427*'pravidla turnaje'!$C$10)+(N428*'pravidla turnaje'!$C$11)+(N429*'pravidla turnaje'!$C$12)+(N430*'pravidla turnaje'!$C$13)+(N431*'pravidla turnaje'!$C$14)+(N432*'pravidla turnaje'!$C$15)+(N433*'pravidla turnaje'!$C$16)+(N434*'pravidla turnaje'!$C$17)+(N435*'pravidla turnaje'!$C$18)+'rozstřely-skore'!N436)</f>
        <v/>
      </c>
      <c r="O436" s="56" t="str">
        <f>IF(O412="","",(O426*'pravidla turnaje'!$C$9)+(O427*'pravidla turnaje'!$C$10)+(O428*'pravidla turnaje'!$C$11)+(O429*'pravidla turnaje'!$C$12)+(O430*'pravidla turnaje'!$C$13)+(O431*'pravidla turnaje'!$C$14)+(O432*'pravidla turnaje'!$C$15)+(O433*'pravidla turnaje'!$C$16)+(O434*'pravidla turnaje'!$C$17)+(O435*'pravidla turnaje'!$C$18)+'rozstřely-skore'!O436)</f>
        <v/>
      </c>
      <c r="P436" s="56" t="str">
        <f>IF(P412="","",(P426*'pravidla turnaje'!$C$9)+(P427*'pravidla turnaje'!$C$10)+(P428*'pravidla turnaje'!$C$11)+(P429*'pravidla turnaje'!$C$12)+(P430*'pravidla turnaje'!$C$13)+(P431*'pravidla turnaje'!$C$14)+(P432*'pravidla turnaje'!$C$15)+(P433*'pravidla turnaje'!$C$16)+(P434*'pravidla turnaje'!$C$17)+(P435*'pravidla turnaje'!$C$18)+'rozstřely-skore'!P436)</f>
        <v/>
      </c>
      <c r="Q436" s="56" t="str">
        <f>IF(Q412="","",(Q426*'pravidla turnaje'!$C$9)+(Q427*'pravidla turnaje'!$C$10)+(Q428*'pravidla turnaje'!$C$11)+(Q429*'pravidla turnaje'!$C$12)+(Q430*'pravidla turnaje'!$C$13)+(Q431*'pravidla turnaje'!$C$14)+(Q432*'pravidla turnaje'!$C$15)+(Q433*'pravidla turnaje'!$C$16)+(Q434*'pravidla turnaje'!$C$17)+(Q435*'pravidla turnaje'!$C$18)+'rozstřely-skore'!Q436)</f>
        <v/>
      </c>
      <c r="R436" s="57" t="str">
        <f>IF(R412="","",(R426*'pravidla turnaje'!$C$9)+(R427*'pravidla turnaje'!$C$10)+(R428*'pravidla turnaje'!$C$11)+(R429*'pravidla turnaje'!$C$12)+(R430*'pravidla turnaje'!$C$13)+(R431*'pravidla turnaje'!$C$14)+(R432*'pravidla turnaje'!$C$15)+(R433*'pravidla turnaje'!$C$16)+(R434*'pravidla turnaje'!$C$17)+(R435*'pravidla turnaje'!$C$18)+'rozstřely-skore'!R436)</f>
        <v/>
      </c>
      <c r="S436" s="55" t="str">
        <f>IF(S412="","",(S426*'pravidla turnaje'!$C$9)+(S427*'pravidla turnaje'!$C$10)+(S428*'pravidla turnaje'!$C$11)+(S429*'pravidla turnaje'!$C$12)+(S430*'pravidla turnaje'!$C$13)+(S431*'pravidla turnaje'!$C$14)+(S432*'pravidla turnaje'!$C$15)+(S433*'pravidla turnaje'!$C$16)+(S434*'pravidla turnaje'!$C$17)+(S435*'pravidla turnaje'!$C$18)+'rozstřely-skore'!S436)</f>
        <v/>
      </c>
      <c r="T436" s="56" t="str">
        <f>IF(T412="","",(T426*'pravidla turnaje'!$C$9)+(T427*'pravidla turnaje'!$C$10)+(T428*'pravidla turnaje'!$C$11)+(T429*'pravidla turnaje'!$C$12)+(T430*'pravidla turnaje'!$C$13)+(T431*'pravidla turnaje'!$C$14)+(T432*'pravidla turnaje'!$C$15)+(T433*'pravidla turnaje'!$C$16)+(T434*'pravidla turnaje'!$C$17)+(T435*'pravidla turnaje'!$C$18)+'rozstřely-skore'!T436)</f>
        <v/>
      </c>
      <c r="U436" s="56">
        <f ca="1">IF(U412="","",(U426*'pravidla turnaje'!$C$9)+(U427*'pravidla turnaje'!$C$10)+(U428*'pravidla turnaje'!$C$11)+(U429*'pravidla turnaje'!$C$12)+(U430*'pravidla turnaje'!$C$13)+(U431*'pravidla turnaje'!$C$14)+(U432*'pravidla turnaje'!$C$15)+(U433*'pravidla turnaje'!$C$16)+(U434*'pravidla turnaje'!$C$17)+(U435*'pravidla turnaje'!$C$18)+'rozstřely-skore'!U436)</f>
        <v>31131132</v>
      </c>
      <c r="V436" s="56" t="str">
        <f>IF(V412="","",(V426*'pravidla turnaje'!$C$9)+(V427*'pravidla turnaje'!$C$10)+(V428*'pravidla turnaje'!$C$11)+(V429*'pravidla turnaje'!$C$12)+(V430*'pravidla turnaje'!$C$13)+(V431*'pravidla turnaje'!$C$14)+(V432*'pravidla turnaje'!$C$15)+(V433*'pravidla turnaje'!$C$16)+(V434*'pravidla turnaje'!$C$17)+(V435*'pravidla turnaje'!$C$18)+'rozstřely-skore'!V436)</f>
        <v/>
      </c>
      <c r="W436" s="56" t="str">
        <f>IF(W412="","",(W426*'pravidla turnaje'!$C$9)+(W427*'pravidla turnaje'!$C$10)+(W428*'pravidla turnaje'!$C$11)+(W429*'pravidla turnaje'!$C$12)+(W430*'pravidla turnaje'!$C$13)+(W431*'pravidla turnaje'!$C$14)+(W432*'pravidla turnaje'!$C$15)+(W433*'pravidla turnaje'!$C$16)+(W434*'pravidla turnaje'!$C$17)+(W435*'pravidla turnaje'!$C$18)+'rozstřely-skore'!W436)</f>
        <v/>
      </c>
      <c r="X436" s="56" t="str">
        <f>IF(X412="","",(X426*'pravidla turnaje'!$C$9)+(X427*'pravidla turnaje'!$C$10)+(X428*'pravidla turnaje'!$C$11)+(X429*'pravidla turnaje'!$C$12)+(X430*'pravidla turnaje'!$C$13)+(X431*'pravidla turnaje'!$C$14)+(X432*'pravidla turnaje'!$C$15)+(X433*'pravidla turnaje'!$C$16)+(X434*'pravidla turnaje'!$C$17)+(X435*'pravidla turnaje'!$C$18)+'rozstřely-skore'!X436)</f>
        <v/>
      </c>
      <c r="Y436" s="56" t="str">
        <f>IF(Y412="","",(Y426*'pravidla turnaje'!$C$9)+(Y427*'pravidla turnaje'!$C$10)+(Y428*'pravidla turnaje'!$C$11)+(Y429*'pravidla turnaje'!$C$12)+(Y430*'pravidla turnaje'!$C$13)+(Y431*'pravidla turnaje'!$C$14)+(Y432*'pravidla turnaje'!$C$15)+(Y433*'pravidla turnaje'!$C$16)+(Y434*'pravidla turnaje'!$C$17)+(Y435*'pravidla turnaje'!$C$18)+'rozstřely-skore'!Y436)</f>
        <v/>
      </c>
      <c r="Z436" s="57" t="str">
        <f>IF(Z412="","",(Z426*'pravidla turnaje'!$C$9)+(Z427*'pravidla turnaje'!$C$10)+(Z428*'pravidla turnaje'!$C$11)+(Z429*'pravidla turnaje'!$C$12)+(Z430*'pravidla turnaje'!$C$13)+(Z431*'pravidla turnaje'!$C$14)+(Z432*'pravidla turnaje'!$C$15)+(Z433*'pravidla turnaje'!$C$16)+(Z434*'pravidla turnaje'!$C$17)+(Z435*'pravidla turnaje'!$C$18)+'rozstřely-skore'!Z436)</f>
        <v/>
      </c>
      <c r="AA436" s="55">
        <f ca="1">IF(AA412="","",(AA426*'pravidla turnaje'!$C$9)+(AA427*'pravidla turnaje'!$C$10)+(AA428*'pravidla turnaje'!$C$11)+(AA429*'pravidla turnaje'!$C$12)+(AA430*'pravidla turnaje'!$C$13)+(AA431*'pravidla turnaje'!$C$14)+(AA432*'pravidla turnaje'!$C$15)+(AA433*'pravidla turnaje'!$C$16)+(AA434*'pravidla turnaje'!$C$17)+(AA435*'pravidla turnaje'!$C$18)+'rozstřely-skore'!AA436)</f>
        <v>41141142</v>
      </c>
      <c r="AB436" s="56" t="str">
        <f>IF(AB412="","",(AB426*'pravidla turnaje'!$C$9)+(AB427*'pravidla turnaje'!$C$10)+(AB428*'pravidla turnaje'!$C$11)+(AB429*'pravidla turnaje'!$C$12)+(AB430*'pravidla turnaje'!$C$13)+(AB431*'pravidla turnaje'!$C$14)+(AB432*'pravidla turnaje'!$C$15)+(AB433*'pravidla turnaje'!$C$16)+(AB434*'pravidla turnaje'!$C$17)+(AB435*'pravidla turnaje'!$C$18)+'rozstřely-skore'!AB436)</f>
        <v/>
      </c>
      <c r="AC436" s="56" t="str">
        <f>IF(AC412="","",(AC426*'pravidla turnaje'!$C$9)+(AC427*'pravidla turnaje'!$C$10)+(AC428*'pravidla turnaje'!$C$11)+(AC429*'pravidla turnaje'!$C$12)+(AC430*'pravidla turnaje'!$C$13)+(AC431*'pravidla turnaje'!$C$14)+(AC432*'pravidla turnaje'!$C$15)+(AC433*'pravidla turnaje'!$C$16)+(AC434*'pravidla turnaje'!$C$17)+(AC435*'pravidla turnaje'!$C$18)+'rozstřely-skore'!AC436)</f>
        <v/>
      </c>
      <c r="AD436" s="56" t="str">
        <f>IF(AD412="","",(AD426*'pravidla turnaje'!$C$9)+(AD427*'pravidla turnaje'!$C$10)+(AD428*'pravidla turnaje'!$C$11)+(AD429*'pravidla turnaje'!$C$12)+(AD430*'pravidla turnaje'!$C$13)+(AD431*'pravidla turnaje'!$C$14)+(AD432*'pravidla turnaje'!$C$15)+(AD433*'pravidla turnaje'!$C$16)+(AD434*'pravidla turnaje'!$C$17)+(AD435*'pravidla turnaje'!$C$18)+'rozstřely-skore'!AD436)</f>
        <v/>
      </c>
      <c r="AE436" s="56" t="str">
        <f>IF(AE412="","",(AE426*'pravidla turnaje'!$C$9)+(AE427*'pravidla turnaje'!$C$10)+(AE428*'pravidla turnaje'!$C$11)+(AE429*'pravidla turnaje'!$C$12)+(AE430*'pravidla turnaje'!$C$13)+(AE431*'pravidla turnaje'!$C$14)+(AE432*'pravidla turnaje'!$C$15)+(AE433*'pravidla turnaje'!$C$16)+(AE434*'pravidla turnaje'!$C$17)+(AE435*'pravidla turnaje'!$C$18)+'rozstřely-skore'!AE436)</f>
        <v/>
      </c>
      <c r="AF436" s="56" t="str">
        <f>IF(AF412="","",(AF426*'pravidla turnaje'!$C$9)+(AF427*'pravidla turnaje'!$C$10)+(AF428*'pravidla turnaje'!$C$11)+(AF429*'pravidla turnaje'!$C$12)+(AF430*'pravidla turnaje'!$C$13)+(AF431*'pravidla turnaje'!$C$14)+(AF432*'pravidla turnaje'!$C$15)+(AF433*'pravidla turnaje'!$C$16)+(AF434*'pravidla turnaje'!$C$17)+(AF435*'pravidla turnaje'!$C$18)+'rozstřely-skore'!AF436)</f>
        <v/>
      </c>
      <c r="AG436" s="56" t="str">
        <f>IF(AG412="","",(AG426*'pravidla turnaje'!$C$9)+(AG427*'pravidla turnaje'!$C$10)+(AG428*'pravidla turnaje'!$C$11)+(AG429*'pravidla turnaje'!$C$12)+(AG430*'pravidla turnaje'!$C$13)+(AG431*'pravidla turnaje'!$C$14)+(AG432*'pravidla turnaje'!$C$15)+(AG433*'pravidla turnaje'!$C$16)+(AG434*'pravidla turnaje'!$C$17)+(AG435*'pravidla turnaje'!$C$18)+'rozstřely-skore'!AG436)</f>
        <v/>
      </c>
      <c r="AH436" s="57" t="str">
        <f>IF(AH412="","",(AH426*'pravidla turnaje'!$C$9)+(AH427*'pravidla turnaje'!$C$10)+(AH428*'pravidla turnaje'!$C$11)+(AH429*'pravidla turnaje'!$C$12)+(AH430*'pravidla turnaje'!$C$13)+(AH431*'pravidla turnaje'!$C$14)+(AH432*'pravidla turnaje'!$C$15)+(AH433*'pravidla turnaje'!$C$16)+(AH434*'pravidla turnaje'!$C$17)+(AH435*'pravidla turnaje'!$C$18)+'rozstřely-skore'!AH436)</f>
        <v/>
      </c>
      <c r="AI436" s="55" t="str">
        <f>IF(AI412="","",(AI426*'pravidla turnaje'!$C$9)+(AI427*'pravidla turnaje'!$C$10)+(AI428*'pravidla turnaje'!$C$11)+(AI429*'pravidla turnaje'!$C$12)+(AI430*'pravidla turnaje'!$C$13)+(AI431*'pravidla turnaje'!$C$14)+(AI432*'pravidla turnaje'!$C$15)+(AI433*'pravidla turnaje'!$C$16)+(AI434*'pravidla turnaje'!$C$17)+(AI435*'pravidla turnaje'!$C$18)+'rozstřely-skore'!AI436)</f>
        <v/>
      </c>
      <c r="AJ436" s="56" t="str">
        <f>IF(AJ412="","",(AJ426*'pravidla turnaje'!$C$9)+(AJ427*'pravidla turnaje'!$C$10)+(AJ428*'pravidla turnaje'!$C$11)+(AJ429*'pravidla turnaje'!$C$12)+(AJ430*'pravidla turnaje'!$C$13)+(AJ431*'pravidla turnaje'!$C$14)+(AJ432*'pravidla turnaje'!$C$15)+(AJ433*'pravidla turnaje'!$C$16)+(AJ434*'pravidla turnaje'!$C$17)+(AJ435*'pravidla turnaje'!$C$18)+'rozstřely-skore'!AJ436)</f>
        <v/>
      </c>
      <c r="AK436" s="56" t="str">
        <f>IF(AK412="","",(AK426*'pravidla turnaje'!$C$9)+(AK427*'pravidla turnaje'!$C$10)+(AK428*'pravidla turnaje'!$C$11)+(AK429*'pravidla turnaje'!$C$12)+(AK430*'pravidla turnaje'!$C$13)+(AK431*'pravidla turnaje'!$C$14)+(AK432*'pravidla turnaje'!$C$15)+(AK433*'pravidla turnaje'!$C$16)+(AK434*'pravidla turnaje'!$C$17)+(AK435*'pravidla turnaje'!$C$18)+'rozstřely-skore'!AK436)</f>
        <v/>
      </c>
      <c r="AL436" s="56" t="str">
        <f>IF(AL412="","",(AL426*'pravidla turnaje'!$C$9)+(AL427*'pravidla turnaje'!$C$10)+(AL428*'pravidla turnaje'!$C$11)+(AL429*'pravidla turnaje'!$C$12)+(AL430*'pravidla turnaje'!$C$13)+(AL431*'pravidla turnaje'!$C$14)+(AL432*'pravidla turnaje'!$C$15)+(AL433*'pravidla turnaje'!$C$16)+(AL434*'pravidla turnaje'!$C$17)+(AL435*'pravidla turnaje'!$C$18)+'rozstřely-skore'!AL436)</f>
        <v/>
      </c>
      <c r="AM436" s="56">
        <f ca="1">IF(AM412="","",(AM426*'pravidla turnaje'!$C$9)+(AM427*'pravidla turnaje'!$C$10)+(AM428*'pravidla turnaje'!$C$11)+(AM429*'pravidla turnaje'!$C$12)+(AM430*'pravidla turnaje'!$C$13)+(AM431*'pravidla turnaje'!$C$14)+(AM432*'pravidla turnaje'!$C$15)+(AM433*'pravidla turnaje'!$C$16)+(AM434*'pravidla turnaje'!$C$17)+(AM435*'pravidla turnaje'!$C$18)+'rozstřely-skore'!AM436)</f>
        <v>51151155</v>
      </c>
      <c r="AN436" s="56" t="str">
        <f>IF(AN412="","",(AN426*'pravidla turnaje'!$C$9)+(AN427*'pravidla turnaje'!$C$10)+(AN428*'pravidla turnaje'!$C$11)+(AN429*'pravidla turnaje'!$C$12)+(AN430*'pravidla turnaje'!$C$13)+(AN431*'pravidla turnaje'!$C$14)+(AN432*'pravidla turnaje'!$C$15)+(AN433*'pravidla turnaje'!$C$16)+(AN434*'pravidla turnaje'!$C$17)+(AN435*'pravidla turnaje'!$C$18)+'rozstřely-skore'!AN436)</f>
        <v/>
      </c>
      <c r="AO436" s="56" t="str">
        <f>IF(AO412="","",(AO426*'pravidla turnaje'!$C$9)+(AO427*'pravidla turnaje'!$C$10)+(AO428*'pravidla turnaje'!$C$11)+(AO429*'pravidla turnaje'!$C$12)+(AO430*'pravidla turnaje'!$C$13)+(AO431*'pravidla turnaje'!$C$14)+(AO432*'pravidla turnaje'!$C$15)+(AO433*'pravidla turnaje'!$C$16)+(AO434*'pravidla turnaje'!$C$17)+(AO435*'pravidla turnaje'!$C$18)+'rozstřely-skore'!AO436)</f>
        <v/>
      </c>
      <c r="AP436" s="57" t="str">
        <f>IF(AP412="","",(AP426*'pravidla turnaje'!$C$9)+(AP427*'pravidla turnaje'!$C$10)+(AP428*'pravidla turnaje'!$C$11)+(AP429*'pravidla turnaje'!$C$12)+(AP430*'pravidla turnaje'!$C$13)+(AP431*'pravidla turnaje'!$C$14)+(AP432*'pravidla turnaje'!$C$15)+(AP433*'pravidla turnaje'!$C$16)+(AP434*'pravidla turnaje'!$C$17)+(AP435*'pravidla turnaje'!$C$18)+'rozstřely-skore'!AP436)</f>
        <v/>
      </c>
      <c r="AQ436" s="55" t="str">
        <f>IF(AQ412="","",(AQ426*'pravidla turnaje'!$C$9)+(AQ427*'pravidla turnaje'!$C$10)+(AQ428*'pravidla turnaje'!$C$11)+(AQ429*'pravidla turnaje'!$C$12)+(AQ430*'pravidla turnaje'!$C$13)+(AQ431*'pravidla turnaje'!$C$14)+(AQ432*'pravidla turnaje'!$C$15)+(AQ433*'pravidla turnaje'!$C$16)+(AQ434*'pravidla turnaje'!$C$17)+(AQ435*'pravidla turnaje'!$C$18)+'rozstřely-skore'!AQ436)</f>
        <v/>
      </c>
      <c r="AR436" s="56" t="str">
        <f>IF(AR412="","",(AR426*'pravidla turnaje'!$C$9)+(AR427*'pravidla turnaje'!$C$10)+(AR428*'pravidla turnaje'!$C$11)+(AR429*'pravidla turnaje'!$C$12)+(AR430*'pravidla turnaje'!$C$13)+(AR431*'pravidla turnaje'!$C$14)+(AR432*'pravidla turnaje'!$C$15)+(AR433*'pravidla turnaje'!$C$16)+(AR434*'pravidla turnaje'!$C$17)+(AR435*'pravidla turnaje'!$C$18)+'rozstřely-skore'!AR436)</f>
        <v/>
      </c>
      <c r="AS436" s="56" t="str">
        <f>IF(AS412="","",(AS426*'pravidla turnaje'!$C$9)+(AS427*'pravidla turnaje'!$C$10)+(AS428*'pravidla turnaje'!$C$11)+(AS429*'pravidla turnaje'!$C$12)+(AS430*'pravidla turnaje'!$C$13)+(AS431*'pravidla turnaje'!$C$14)+(AS432*'pravidla turnaje'!$C$15)+(AS433*'pravidla turnaje'!$C$16)+(AS434*'pravidla turnaje'!$C$17)+(AS435*'pravidla turnaje'!$C$18)+'rozstřely-skore'!AS436)</f>
        <v/>
      </c>
      <c r="AT436" s="56" t="str">
        <f>IF(AT412="","",(AT426*'pravidla turnaje'!$C$9)+(AT427*'pravidla turnaje'!$C$10)+(AT428*'pravidla turnaje'!$C$11)+(AT429*'pravidla turnaje'!$C$12)+(AT430*'pravidla turnaje'!$C$13)+(AT431*'pravidla turnaje'!$C$14)+(AT432*'pravidla turnaje'!$C$15)+(AT433*'pravidla turnaje'!$C$16)+(AT434*'pravidla turnaje'!$C$17)+(AT435*'pravidla turnaje'!$C$18)+'rozstřely-skore'!AT436)</f>
        <v/>
      </c>
      <c r="AU436" s="56" t="str">
        <f>IF(AU412="","",(AU426*'pravidla turnaje'!$C$9)+(AU427*'pravidla turnaje'!$C$10)+(AU428*'pravidla turnaje'!$C$11)+(AU429*'pravidla turnaje'!$C$12)+(AU430*'pravidla turnaje'!$C$13)+(AU431*'pravidla turnaje'!$C$14)+(AU432*'pravidla turnaje'!$C$15)+(AU433*'pravidla turnaje'!$C$16)+(AU434*'pravidla turnaje'!$C$17)+(AU435*'pravidla turnaje'!$C$18)+'rozstřely-skore'!AU436)</f>
        <v/>
      </c>
      <c r="AV436" s="56" t="str">
        <f>IF(AV412="","",(AV426*'pravidla turnaje'!$C$9)+(AV427*'pravidla turnaje'!$C$10)+(AV428*'pravidla turnaje'!$C$11)+(AV429*'pravidla turnaje'!$C$12)+(AV430*'pravidla turnaje'!$C$13)+(AV431*'pravidla turnaje'!$C$14)+(AV432*'pravidla turnaje'!$C$15)+(AV433*'pravidla turnaje'!$C$16)+(AV434*'pravidla turnaje'!$C$17)+(AV435*'pravidla turnaje'!$C$18)+'rozstřely-skore'!AV436)</f>
        <v/>
      </c>
      <c r="AW436" s="56" t="str">
        <f>IF(AW412="","",(AW426*'pravidla turnaje'!$C$9)+(AW427*'pravidla turnaje'!$C$10)+(AW428*'pravidla turnaje'!$C$11)+(AW429*'pravidla turnaje'!$C$12)+(AW430*'pravidla turnaje'!$C$13)+(AW431*'pravidla turnaje'!$C$14)+(AW432*'pravidla turnaje'!$C$15)+(AW433*'pravidla turnaje'!$C$16)+(AW434*'pravidla turnaje'!$C$17)+(AW435*'pravidla turnaje'!$C$18)+'rozstřely-skore'!AW436)</f>
        <v/>
      </c>
      <c r="AX436" s="57" t="str">
        <f>IF(AX412="","",(AX426*'pravidla turnaje'!$C$9)+(AX427*'pravidla turnaje'!$C$10)+(AX428*'pravidla turnaje'!$C$11)+(AX429*'pravidla turnaje'!$C$12)+(AX430*'pravidla turnaje'!$C$13)+(AX431*'pravidla turnaje'!$C$14)+(AX432*'pravidla turnaje'!$C$15)+(AX433*'pravidla turnaje'!$C$16)+(AX434*'pravidla turnaje'!$C$17)+(AX435*'pravidla turnaje'!$C$18)+'rozstřely-skore'!AX436)</f>
        <v/>
      </c>
      <c r="AY436" s="55" t="str">
        <f>IF(AY412="","",(AY426*'pravidla turnaje'!$C$9)+(AY427*'pravidla turnaje'!$C$10)+(AY428*'pravidla turnaje'!$C$11)+(AY429*'pravidla turnaje'!$C$12)+(AY430*'pravidla turnaje'!$C$13)+(AY431*'pravidla turnaje'!$C$14)+(AY432*'pravidla turnaje'!$C$15)+(AY433*'pravidla turnaje'!$C$16)+(AY434*'pravidla turnaje'!$C$17)+(AY435*'pravidla turnaje'!$C$18)+'rozstřely-skore'!AY436)</f>
        <v/>
      </c>
      <c r="AZ436" s="56" t="str">
        <f>IF(AZ412="","",(AZ426*'pravidla turnaje'!$C$9)+(AZ427*'pravidla turnaje'!$C$10)+(AZ428*'pravidla turnaje'!$C$11)+(AZ429*'pravidla turnaje'!$C$12)+(AZ430*'pravidla turnaje'!$C$13)+(AZ431*'pravidla turnaje'!$C$14)+(AZ432*'pravidla turnaje'!$C$15)+(AZ433*'pravidla turnaje'!$C$16)+(AZ434*'pravidla turnaje'!$C$17)+(AZ435*'pravidla turnaje'!$C$18)+'rozstřely-skore'!AZ436)</f>
        <v/>
      </c>
      <c r="BA436" s="56" t="str">
        <f>IF(BA412="","",(BA426*'pravidla turnaje'!$C$9)+(BA427*'pravidla turnaje'!$C$10)+(BA428*'pravidla turnaje'!$C$11)+(BA429*'pravidla turnaje'!$C$12)+(BA430*'pravidla turnaje'!$C$13)+(BA431*'pravidla turnaje'!$C$14)+(BA432*'pravidla turnaje'!$C$15)+(BA433*'pravidla turnaje'!$C$16)+(BA434*'pravidla turnaje'!$C$17)+(BA435*'pravidla turnaje'!$C$18)+'rozstřely-skore'!BA436)</f>
        <v/>
      </c>
      <c r="BB436" s="56" t="str">
        <f>IF(BB412="","",(BB426*'pravidla turnaje'!$C$9)+(BB427*'pravidla turnaje'!$C$10)+(BB428*'pravidla turnaje'!$C$11)+(BB429*'pravidla turnaje'!$C$12)+(BB430*'pravidla turnaje'!$C$13)+(BB431*'pravidla turnaje'!$C$14)+(BB432*'pravidla turnaje'!$C$15)+(BB433*'pravidla turnaje'!$C$16)+(BB434*'pravidla turnaje'!$C$17)+(BB435*'pravidla turnaje'!$C$18)+'rozstřely-skore'!BB436)</f>
        <v/>
      </c>
      <c r="BC436" s="56" t="str">
        <f>IF(BC412="","",(BC426*'pravidla turnaje'!$C$9)+(BC427*'pravidla turnaje'!$C$10)+(BC428*'pravidla turnaje'!$C$11)+(BC429*'pravidla turnaje'!$C$12)+(BC430*'pravidla turnaje'!$C$13)+(BC431*'pravidla turnaje'!$C$14)+(BC432*'pravidla turnaje'!$C$15)+(BC433*'pravidla turnaje'!$C$16)+(BC434*'pravidla turnaje'!$C$17)+(BC435*'pravidla turnaje'!$C$18)+'rozstřely-skore'!BC436)</f>
        <v/>
      </c>
      <c r="BD436" s="56" t="str">
        <f>IF(BD412="","",(BD426*'pravidla turnaje'!$C$9)+(BD427*'pravidla turnaje'!$C$10)+(BD428*'pravidla turnaje'!$C$11)+(BD429*'pravidla turnaje'!$C$12)+(BD430*'pravidla turnaje'!$C$13)+(BD431*'pravidla turnaje'!$C$14)+(BD432*'pravidla turnaje'!$C$15)+(BD433*'pravidla turnaje'!$C$16)+(BD434*'pravidla turnaje'!$C$17)+(BD435*'pravidla turnaje'!$C$18)+'rozstřely-skore'!BD436)</f>
        <v/>
      </c>
      <c r="BE436" s="56" t="str">
        <f>IF(BE412="","",(BE426*'pravidla turnaje'!$C$9)+(BE427*'pravidla turnaje'!$C$10)+(BE428*'pravidla turnaje'!$C$11)+(BE429*'pravidla turnaje'!$C$12)+(BE430*'pravidla turnaje'!$C$13)+(BE431*'pravidla turnaje'!$C$14)+(BE432*'pravidla turnaje'!$C$15)+(BE433*'pravidla turnaje'!$C$16)+(BE434*'pravidla turnaje'!$C$17)+(BE435*'pravidla turnaje'!$C$18)+'rozstřely-skore'!BE436)</f>
        <v/>
      </c>
      <c r="BF436" s="57" t="str">
        <f>IF(BF412="","",(BF426*'pravidla turnaje'!$C$9)+(BF427*'pravidla turnaje'!$C$10)+(BF428*'pravidla turnaje'!$C$11)+(BF429*'pravidla turnaje'!$C$12)+(BF430*'pravidla turnaje'!$C$13)+(BF431*'pravidla turnaje'!$C$14)+(BF432*'pravidla turnaje'!$C$15)+(BF433*'pravidla turnaje'!$C$16)+(BF434*'pravidla turnaje'!$C$17)+(BF435*'pravidla turnaje'!$C$18)+'rozstřely-skore'!BF436)</f>
        <v/>
      </c>
      <c r="BG436" s="55" t="str">
        <f>IF(BG412="","",(BG426*'pravidla turnaje'!$C$9)+(BG427*'pravidla turnaje'!$C$10)+(BG428*'pravidla turnaje'!$C$11)+(BG429*'pravidla turnaje'!$C$12)+(BG430*'pravidla turnaje'!$C$13)+(BG431*'pravidla turnaje'!$C$14)+(BG432*'pravidla turnaje'!$C$15)+(BG433*'pravidla turnaje'!$C$16)+(BG434*'pravidla turnaje'!$C$17)+(BG435*'pravidla turnaje'!$C$18)+'rozstřely-skore'!BG436)</f>
        <v/>
      </c>
      <c r="BH436" s="56" t="str">
        <f>IF(BH412="","",(BH426*'pravidla turnaje'!$C$9)+(BH427*'pravidla turnaje'!$C$10)+(BH428*'pravidla turnaje'!$C$11)+(BH429*'pravidla turnaje'!$C$12)+(BH430*'pravidla turnaje'!$C$13)+(BH431*'pravidla turnaje'!$C$14)+(BH432*'pravidla turnaje'!$C$15)+(BH433*'pravidla turnaje'!$C$16)+(BH434*'pravidla turnaje'!$C$17)+(BH435*'pravidla turnaje'!$C$18)+'rozstřely-skore'!BH436)</f>
        <v/>
      </c>
      <c r="BI436" s="56" t="str">
        <f>IF(BI412="","",(BI426*'pravidla turnaje'!$C$9)+(BI427*'pravidla turnaje'!$C$10)+(BI428*'pravidla turnaje'!$C$11)+(BI429*'pravidla turnaje'!$C$12)+(BI430*'pravidla turnaje'!$C$13)+(BI431*'pravidla turnaje'!$C$14)+(BI432*'pravidla turnaje'!$C$15)+(BI433*'pravidla turnaje'!$C$16)+(BI434*'pravidla turnaje'!$C$17)+(BI435*'pravidla turnaje'!$C$18)+'rozstřely-skore'!BI436)</f>
        <v/>
      </c>
      <c r="BJ436" s="56" t="str">
        <f>IF(BJ412="","",(BJ426*'pravidla turnaje'!$C$9)+(BJ427*'pravidla turnaje'!$C$10)+(BJ428*'pravidla turnaje'!$C$11)+(BJ429*'pravidla turnaje'!$C$12)+(BJ430*'pravidla turnaje'!$C$13)+(BJ431*'pravidla turnaje'!$C$14)+(BJ432*'pravidla turnaje'!$C$15)+(BJ433*'pravidla turnaje'!$C$16)+(BJ434*'pravidla turnaje'!$C$17)+(BJ435*'pravidla turnaje'!$C$18)+'rozstřely-skore'!BJ436)</f>
        <v/>
      </c>
      <c r="BK436" s="56" t="str">
        <f>IF(BK412="","",(BK426*'pravidla turnaje'!$C$9)+(BK427*'pravidla turnaje'!$C$10)+(BK428*'pravidla turnaje'!$C$11)+(BK429*'pravidla turnaje'!$C$12)+(BK430*'pravidla turnaje'!$C$13)+(BK431*'pravidla turnaje'!$C$14)+(BK432*'pravidla turnaje'!$C$15)+(BK433*'pravidla turnaje'!$C$16)+(BK434*'pravidla turnaje'!$C$17)+(BK435*'pravidla turnaje'!$C$18)+'rozstřely-skore'!BK436)</f>
        <v/>
      </c>
      <c r="BL436" s="56" t="str">
        <f>IF(BL412="","",(BL426*'pravidla turnaje'!$C$9)+(BL427*'pravidla turnaje'!$C$10)+(BL428*'pravidla turnaje'!$C$11)+(BL429*'pravidla turnaje'!$C$12)+(BL430*'pravidla turnaje'!$C$13)+(BL431*'pravidla turnaje'!$C$14)+(BL432*'pravidla turnaje'!$C$15)+(BL433*'pravidla turnaje'!$C$16)+(BL434*'pravidla turnaje'!$C$17)+(BL435*'pravidla turnaje'!$C$18)+'rozstřely-skore'!BL436)</f>
        <v/>
      </c>
      <c r="BM436" s="56" t="str">
        <f>IF(BM412="","",(BM426*'pravidla turnaje'!$C$9)+(BM427*'pravidla turnaje'!$C$10)+(BM428*'pravidla turnaje'!$C$11)+(BM429*'pravidla turnaje'!$C$12)+(BM430*'pravidla turnaje'!$C$13)+(BM431*'pravidla turnaje'!$C$14)+(BM432*'pravidla turnaje'!$C$15)+(BM433*'pravidla turnaje'!$C$16)+(BM434*'pravidla turnaje'!$C$17)+(BM435*'pravidla turnaje'!$C$18)+'rozstřely-skore'!BM436)</f>
        <v/>
      </c>
      <c r="BN436" s="57" t="str">
        <f>IF(BN412="","",(BN426*'pravidla turnaje'!$C$9)+(BN427*'pravidla turnaje'!$C$10)+(BN428*'pravidla turnaje'!$C$11)+(BN429*'pravidla turnaje'!$C$12)+(BN430*'pravidla turnaje'!$C$13)+(BN431*'pravidla turnaje'!$C$14)+(BN432*'pravidla turnaje'!$C$15)+(BN433*'pravidla turnaje'!$C$16)+(BN434*'pravidla turnaje'!$C$17)+(BN435*'pravidla turnaje'!$C$18)+'rozstřely-skore'!BN436)</f>
        <v/>
      </c>
    </row>
    <row r="437" spans="1:66" ht="5.25" customHeight="1" x14ac:dyDescent="0.25">
      <c r="C437" s="923"/>
      <c r="D437" s="923"/>
      <c r="E437" s="923"/>
      <c r="F437" s="923"/>
      <c r="G437" s="923"/>
      <c r="H437" s="923"/>
      <c r="I437" s="923"/>
      <c r="J437" s="923"/>
    </row>
    <row r="438" spans="1:66" ht="5.25" customHeight="1" x14ac:dyDescent="0.25">
      <c r="C438" s="923"/>
      <c r="D438" s="923"/>
      <c r="E438" s="923"/>
      <c r="F438" s="923"/>
      <c r="G438" s="923"/>
      <c r="H438" s="923"/>
      <c r="I438" s="923"/>
      <c r="J438" s="923"/>
    </row>
    <row r="439" spans="1:66" ht="5.25" customHeight="1" x14ac:dyDescent="0.25">
      <c r="C439" s="923"/>
      <c r="D439" s="923"/>
      <c r="E439" s="923"/>
      <c r="F439" s="923"/>
      <c r="G439" s="923"/>
      <c r="H439" s="923"/>
      <c r="I439" s="923"/>
      <c r="J439" s="923"/>
    </row>
    <row r="440" spans="1:66" ht="5.25" customHeight="1" thickBot="1" x14ac:dyDescent="0.3">
      <c r="C440" s="923"/>
      <c r="D440" s="923"/>
      <c r="E440" s="923"/>
      <c r="F440" s="923"/>
      <c r="G440" s="923"/>
      <c r="H440" s="923"/>
      <c r="I440" s="923"/>
      <c r="J440" s="923"/>
    </row>
    <row r="441" spans="1:66" ht="30" customHeight="1" x14ac:dyDescent="0.25">
      <c r="A441" s="2115" t="str">
        <f>CONCATENATE("skupina ",VLOOKUP(C441-1,'pravidla turnaje'!$A$64:$B$83,2,0))</f>
        <v>skupina L</v>
      </c>
      <c r="B441" s="2116"/>
      <c r="C441" s="924">
        <v>121</v>
      </c>
      <c r="D441" s="925">
        <v>122</v>
      </c>
      <c r="E441" s="924">
        <v>123</v>
      </c>
      <c r="F441" s="925">
        <v>124</v>
      </c>
      <c r="G441" s="924">
        <v>125</v>
      </c>
      <c r="H441" s="925">
        <v>126</v>
      </c>
      <c r="I441" s="924">
        <v>127</v>
      </c>
      <c r="J441" s="925">
        <v>128</v>
      </c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38"/>
      <c r="BL441" s="38"/>
      <c r="BM441" s="38"/>
      <c r="BN441" s="38"/>
    </row>
    <row r="442" spans="1:66" ht="15.75" x14ac:dyDescent="0.25">
      <c r="A442" s="2108" t="s">
        <v>22</v>
      </c>
      <c r="B442" s="2108"/>
      <c r="C442" s="75">
        <f>VLOOKUP(C$441,Tabulka!$B$4:$Q$239,11,0)</f>
        <v>1</v>
      </c>
      <c r="D442" s="75">
        <f>VLOOKUP(D$441,Tabulka!$B$4:$Q$239,11,0)</f>
        <v>3</v>
      </c>
      <c r="E442" s="75">
        <f>VLOOKUP(E$441,Tabulka!$B$4:$Q$239,11,0)</f>
        <v>0</v>
      </c>
      <c r="F442" s="75">
        <f>VLOOKUP(F$441,Tabulka!$B$4:$Q$239,11,0)</f>
        <v>4</v>
      </c>
      <c r="G442" s="75">
        <f>VLOOKUP(G$441,Tabulka!$B$4:$Q$239,11,0)</f>
        <v>2</v>
      </c>
      <c r="H442" s="75" t="str">
        <f>VLOOKUP(H$441,Tabulka!$B$4:$Q$239,11,0)</f>
        <v/>
      </c>
      <c r="I442" s="75" t="str">
        <f>VLOOKUP(I$441,Tabulka!$B$4:$Q$239,11,0)</f>
        <v/>
      </c>
      <c r="J442" s="75" t="str">
        <f>VLOOKUP(J$441,Tabulka!$B$4:$Q$239,11,0)</f>
        <v/>
      </c>
      <c r="K442" s="39"/>
      <c r="L442" s="39"/>
      <c r="M442" s="39"/>
      <c r="N442" s="39"/>
      <c r="O442" s="39"/>
      <c r="P442" s="39"/>
      <c r="Q442" s="39"/>
      <c r="R442" s="39"/>
    </row>
    <row r="443" spans="1:66" ht="15.75" x14ac:dyDescent="0.25">
      <c r="A443" s="2108" t="s">
        <v>23</v>
      </c>
      <c r="B443" s="2108"/>
      <c r="C443" s="75">
        <f>VLOOKUP(C$441,Tabulka!$B$4:$Q$239,12,0)</f>
        <v>3</v>
      </c>
      <c r="D443" s="75">
        <f>VLOOKUP(D$441,Tabulka!$B$4:$Q$239,12,0)</f>
        <v>7</v>
      </c>
      <c r="E443" s="75">
        <f>VLOOKUP(E$441,Tabulka!$B$4:$Q$239,12,0)</f>
        <v>0</v>
      </c>
      <c r="F443" s="75">
        <f>VLOOKUP(F$441,Tabulka!$B$4:$Q$239,12,0)</f>
        <v>8</v>
      </c>
      <c r="G443" s="75">
        <f>VLOOKUP(G$441,Tabulka!$B$4:$Q$239,12,0)</f>
        <v>5</v>
      </c>
      <c r="H443" s="75" t="str">
        <f>VLOOKUP(H$441,Tabulka!$B$4:$Q$239,12,0)</f>
        <v/>
      </c>
      <c r="I443" s="75" t="str">
        <f>VLOOKUP(I$441,Tabulka!$B$4:$Q$239,12,0)</f>
        <v/>
      </c>
      <c r="J443" s="75" t="str">
        <f>VLOOKUP(J$441,Tabulka!$B$4:$Q$239,12,0)</f>
        <v/>
      </c>
      <c r="K443" s="39"/>
      <c r="L443" s="39"/>
      <c r="M443" s="39"/>
      <c r="N443" s="39"/>
      <c r="O443" s="39"/>
      <c r="P443" s="39"/>
      <c r="Q443" s="39"/>
      <c r="R443" s="39"/>
    </row>
    <row r="444" spans="1:66" ht="15.75" x14ac:dyDescent="0.25">
      <c r="A444" s="2108" t="s">
        <v>24</v>
      </c>
      <c r="B444" s="2108"/>
      <c r="C444" s="75">
        <f>VLOOKUP(C$441,Tabulka!$B$4:$Q$239,13,0)</f>
        <v>6</v>
      </c>
      <c r="D444" s="75">
        <f>VLOOKUP(D$441,Tabulka!$B$4:$Q$239,13,0)</f>
        <v>3</v>
      </c>
      <c r="E444" s="75">
        <f>VLOOKUP(E$441,Tabulka!$B$4:$Q$239,13,0)</f>
        <v>8</v>
      </c>
      <c r="F444" s="75">
        <f>VLOOKUP(F$441,Tabulka!$B$4:$Q$239,13,0)</f>
        <v>2</v>
      </c>
      <c r="G444" s="75">
        <f>VLOOKUP(G$441,Tabulka!$B$4:$Q$239,13,0)</f>
        <v>4</v>
      </c>
      <c r="H444" s="75" t="str">
        <f>VLOOKUP(H$441,Tabulka!$B$4:$Q$239,13,0)</f>
        <v/>
      </c>
      <c r="I444" s="75" t="str">
        <f>VLOOKUP(I$441,Tabulka!$B$4:$Q$239,13,0)</f>
        <v/>
      </c>
      <c r="J444" s="75" t="str">
        <f>VLOOKUP(J$441,Tabulka!$B$4:$Q$239,13,0)</f>
        <v/>
      </c>
      <c r="K444" s="39"/>
      <c r="L444" s="39"/>
      <c r="M444" s="39"/>
      <c r="N444" s="39"/>
      <c r="O444" s="39"/>
      <c r="P444" s="39"/>
      <c r="Q444" s="39"/>
      <c r="R444" s="39"/>
    </row>
    <row r="445" spans="1:66" ht="15.75" x14ac:dyDescent="0.25">
      <c r="A445" s="2108" t="s">
        <v>8</v>
      </c>
      <c r="B445" s="2108"/>
      <c r="C445" s="75">
        <f>VLOOKUP(C$441,Tabulka!$B$4:$Q$239,14,0)</f>
        <v>-3</v>
      </c>
      <c r="D445" s="75">
        <f>VLOOKUP(D$441,Tabulka!$B$4:$Q$239,14,0)</f>
        <v>4</v>
      </c>
      <c r="E445" s="75">
        <f>VLOOKUP(E$441,Tabulka!$B$4:$Q$239,14,0)</f>
        <v>-8</v>
      </c>
      <c r="F445" s="75">
        <f>VLOOKUP(F$441,Tabulka!$B$4:$Q$239,14,0)</f>
        <v>6</v>
      </c>
      <c r="G445" s="75">
        <f>VLOOKUP(G$441,Tabulka!$B$4:$Q$239,14,0)</f>
        <v>1</v>
      </c>
      <c r="H445" s="75" t="str">
        <f>VLOOKUP(H$441,Tabulka!$B$4:$Q$239,14,0)</f>
        <v/>
      </c>
      <c r="I445" s="75" t="str">
        <f>VLOOKUP(I$441,Tabulka!$B$4:$Q$239,14,0)</f>
        <v/>
      </c>
      <c r="J445" s="75" t="str">
        <f>VLOOKUP(J$441,Tabulka!$B$4:$Q$239,14,0)</f>
        <v/>
      </c>
      <c r="K445" s="40"/>
      <c r="L445" s="40"/>
      <c r="M445" s="40"/>
      <c r="N445" s="40"/>
      <c r="O445" s="40"/>
      <c r="P445" s="40"/>
      <c r="Q445" s="40"/>
      <c r="R445" s="40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</row>
    <row r="446" spans="1:66" ht="37.5" customHeight="1" x14ac:dyDescent="0.25">
      <c r="A446" s="2108" t="s">
        <v>135</v>
      </c>
      <c r="B446" s="2108"/>
      <c r="C446" s="93">
        <f>IFERROR(IF(C444=0,MAX($C$123:$J$123)+1,C443/C444),"")</f>
        <v>0.5</v>
      </c>
      <c r="D446" s="93">
        <f t="shared" ref="D446:J446" si="1546">IFERROR(IF(D444=0,MAX($C$123:$J$123)+1,D443/D444),"")</f>
        <v>2.3333333333333335</v>
      </c>
      <c r="E446" s="93">
        <f t="shared" si="1546"/>
        <v>0</v>
      </c>
      <c r="F446" s="93">
        <f t="shared" si="1546"/>
        <v>4</v>
      </c>
      <c r="G446" s="93">
        <f t="shared" si="1546"/>
        <v>1.25</v>
      </c>
      <c r="H446" s="93" t="str">
        <f t="shared" si="1546"/>
        <v/>
      </c>
      <c r="I446" s="93" t="str">
        <f t="shared" si="1546"/>
        <v/>
      </c>
      <c r="J446" s="93" t="str">
        <f t="shared" si="1546"/>
        <v/>
      </c>
      <c r="K446" s="40"/>
      <c r="L446" s="40"/>
      <c r="M446" s="40"/>
      <c r="N446" s="40"/>
      <c r="O446" s="40"/>
      <c r="P446" s="40"/>
      <c r="Q446" s="40"/>
      <c r="R446" s="40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</row>
    <row r="447" spans="1:66" ht="76.5" customHeight="1" x14ac:dyDescent="0.25">
      <c r="A447" s="2109" t="s">
        <v>33</v>
      </c>
      <c r="B447" s="2110"/>
      <c r="C447" s="79">
        <f t="shared" ref="C447" ca="1" si="1547">IF(MIN(C476,K476,S476,AA476,AI476,AQ476,AY476,BG476)=0,MAX($C476:$BN476)+1,MIN(C476,K476,S476,AA476,AI476,AQ476,AY476,BG476))</f>
        <v>41141144</v>
      </c>
      <c r="D447" s="79">
        <f t="shared" ref="D447" ca="1" si="1548">IF(MIN(D476,L476,T476,AB476,AJ476,AR476,AZ476,BH476)=0,MAX($C476:$BN476)+1,MIN(D476,L476,T476,AB476,AJ476,AR476,AZ476,BH476))</f>
        <v>21121122</v>
      </c>
      <c r="E447" s="79">
        <f t="shared" ref="E447" ca="1" si="1549">IF(MIN(E476,M476,U476,AC476,AK476,AS476,BA476,BI476)=0,MAX($C476:$BN476)+1,MIN(E476,M476,U476,AC476,AK476,AS476,BA476,BI476))</f>
        <v>51151155</v>
      </c>
      <c r="F447" s="79">
        <f t="shared" ref="F447" ca="1" si="1550">IF(MIN(F476,N476,V476,AD476,AL476,AT476,BB476,BJ476)=0,MAX($C476:$BN476)+1,MIN(F476,N476,V476,AD476,AL476,AT476,BB476,BJ476))</f>
        <v>11111111</v>
      </c>
      <c r="G447" s="79">
        <f t="shared" ref="G447" ca="1" si="1551">IF(MIN(G476,O476,W476,AE476,AM476,AU476,BC476,BK476)=0,MAX($C476:$BN476)+1,MIN(G476,O476,W476,AE476,AM476,AU476,BC476,BK476))</f>
        <v>31131133</v>
      </c>
      <c r="H447" s="79">
        <f t="shared" ref="H447" ca="1" si="1552">IF(MIN(H476,P476,X476,AF476,AN476,AV476,BD476,BL476)=0,MAX($C476:$BN476)+1,MIN(H476,P476,X476,AF476,AN476,AV476,BD476,BL476))</f>
        <v>51151156</v>
      </c>
      <c r="I447" s="79">
        <f t="shared" ref="I447" ca="1" si="1553">IF(MIN(I476,Q476,Y476,AG476,AO476,AW476,BE476,BM476)=0,MAX($C476:$BN476)+1,MIN(I476,Q476,Y476,AG476,AO476,AW476,BE476,BM476))</f>
        <v>51151156</v>
      </c>
      <c r="J447" s="79">
        <f t="shared" ref="J447" ca="1" si="1554">IF(MIN(J476,R476,Z476,AH476,AP476,AX476,BF476,BN476)=0,MAX($C476:$BN476)+1,MIN(J476,R476,Z476,AH476,AP476,AX476,BF476,BN476))</f>
        <v>51151156</v>
      </c>
    </row>
    <row r="448" spans="1:66" ht="21" customHeight="1" thickBot="1" x14ac:dyDescent="0.3">
      <c r="A448" s="2111" t="s">
        <v>25</v>
      </c>
      <c r="B448" s="2112"/>
      <c r="C448" s="52">
        <f t="shared" ref="C448:J448" ca="1" si="1555">RANK(C447,$C447:$J447,1)</f>
        <v>4</v>
      </c>
      <c r="D448" s="53">
        <f t="shared" ca="1" si="1555"/>
        <v>2</v>
      </c>
      <c r="E448" s="53">
        <f t="shared" ca="1" si="1555"/>
        <v>5</v>
      </c>
      <c r="F448" s="53">
        <f t="shared" ca="1" si="1555"/>
        <v>1</v>
      </c>
      <c r="G448" s="53">
        <f t="shared" ca="1" si="1555"/>
        <v>3</v>
      </c>
      <c r="H448" s="53">
        <f t="shared" ca="1" si="1555"/>
        <v>6</v>
      </c>
      <c r="I448" s="53">
        <f t="shared" ca="1" si="1555"/>
        <v>6</v>
      </c>
      <c r="J448" s="54">
        <f t="shared" ca="1" si="1555"/>
        <v>6</v>
      </c>
    </row>
    <row r="449" spans="1:66" x14ac:dyDescent="0.25">
      <c r="A449" s="66"/>
      <c r="C449" s="34">
        <v>1</v>
      </c>
      <c r="D449" s="48">
        <f t="shared" ref="D449" si="1556">C449</f>
        <v>1</v>
      </c>
      <c r="E449" s="48">
        <f t="shared" ref="E449" si="1557">D449</f>
        <v>1</v>
      </c>
      <c r="F449" s="48">
        <f t="shared" ref="F449" si="1558">E449</f>
        <v>1</v>
      </c>
      <c r="G449" s="48">
        <f t="shared" ref="G449" si="1559">F449</f>
        <v>1</v>
      </c>
      <c r="H449" s="48">
        <f t="shared" ref="H449" si="1560">G449</f>
        <v>1</v>
      </c>
      <c r="I449" s="48">
        <f t="shared" ref="I449" si="1561">H449</f>
        <v>1</v>
      </c>
      <c r="J449" s="48">
        <f t="shared" ref="J449" si="1562">I449</f>
        <v>1</v>
      </c>
      <c r="K449" s="35">
        <v>2</v>
      </c>
      <c r="L449" s="48">
        <f t="shared" ref="L449" si="1563">K449</f>
        <v>2</v>
      </c>
      <c r="M449" s="48">
        <f t="shared" ref="M449" si="1564">L449</f>
        <v>2</v>
      </c>
      <c r="N449" s="48">
        <f t="shared" ref="N449" si="1565">M449</f>
        <v>2</v>
      </c>
      <c r="O449" s="48">
        <f t="shared" ref="O449" si="1566">N449</f>
        <v>2</v>
      </c>
      <c r="P449" s="48">
        <f t="shared" ref="P449" si="1567">O449</f>
        <v>2</v>
      </c>
      <c r="Q449" s="48">
        <f t="shared" ref="Q449" si="1568">P449</f>
        <v>2</v>
      </c>
      <c r="R449" s="48">
        <f t="shared" ref="R449" si="1569">Q449</f>
        <v>2</v>
      </c>
      <c r="S449" s="25">
        <v>3</v>
      </c>
      <c r="T449" s="48">
        <f t="shared" ref="T449" si="1570">S449</f>
        <v>3</v>
      </c>
      <c r="U449" s="48">
        <f t="shared" ref="U449" si="1571">T449</f>
        <v>3</v>
      </c>
      <c r="V449" s="48">
        <f t="shared" ref="V449" si="1572">U449</f>
        <v>3</v>
      </c>
      <c r="W449" s="48">
        <f t="shared" ref="W449" si="1573">V449</f>
        <v>3</v>
      </c>
      <c r="X449" s="48">
        <f t="shared" ref="X449" si="1574">W449</f>
        <v>3</v>
      </c>
      <c r="Y449" s="48">
        <f t="shared" ref="Y449" si="1575">X449</f>
        <v>3</v>
      </c>
      <c r="Z449" s="48">
        <f t="shared" ref="Z449" si="1576">Y449</f>
        <v>3</v>
      </c>
      <c r="AA449" s="25">
        <v>4</v>
      </c>
      <c r="AB449" s="48">
        <f t="shared" ref="AB449" si="1577">AA449</f>
        <v>4</v>
      </c>
      <c r="AC449" s="48">
        <f t="shared" ref="AC449" si="1578">AB449</f>
        <v>4</v>
      </c>
      <c r="AD449" s="48">
        <f t="shared" ref="AD449" si="1579">AC449</f>
        <v>4</v>
      </c>
      <c r="AE449" s="48">
        <f t="shared" ref="AE449" si="1580">AD449</f>
        <v>4</v>
      </c>
      <c r="AF449" s="48">
        <f t="shared" ref="AF449" si="1581">AE449</f>
        <v>4</v>
      </c>
      <c r="AG449" s="48">
        <f t="shared" ref="AG449" si="1582">AF449</f>
        <v>4</v>
      </c>
      <c r="AH449" s="48">
        <f t="shared" ref="AH449" si="1583">AG449</f>
        <v>4</v>
      </c>
      <c r="AI449" s="25">
        <v>5</v>
      </c>
      <c r="AJ449" s="48">
        <f t="shared" ref="AJ449" si="1584">AI449</f>
        <v>5</v>
      </c>
      <c r="AK449" s="48">
        <f t="shared" ref="AK449" si="1585">AJ449</f>
        <v>5</v>
      </c>
      <c r="AL449" s="48">
        <f t="shared" ref="AL449" si="1586">AK449</f>
        <v>5</v>
      </c>
      <c r="AM449" s="48">
        <f t="shared" ref="AM449" si="1587">AL449</f>
        <v>5</v>
      </c>
      <c r="AN449" s="48">
        <f t="shared" ref="AN449" si="1588">AM449</f>
        <v>5</v>
      </c>
      <c r="AO449" s="48">
        <f t="shared" ref="AO449" si="1589">AN449</f>
        <v>5</v>
      </c>
      <c r="AP449" s="48">
        <f t="shared" ref="AP449" si="1590">AO449</f>
        <v>5</v>
      </c>
      <c r="AQ449" s="25">
        <v>6</v>
      </c>
      <c r="AR449" s="48">
        <f t="shared" ref="AR449" si="1591">AQ449</f>
        <v>6</v>
      </c>
      <c r="AS449" s="48">
        <f t="shared" ref="AS449" si="1592">AR449</f>
        <v>6</v>
      </c>
      <c r="AT449" s="48">
        <f t="shared" ref="AT449" si="1593">AS449</f>
        <v>6</v>
      </c>
      <c r="AU449" s="48">
        <f t="shared" ref="AU449" si="1594">AT449</f>
        <v>6</v>
      </c>
      <c r="AV449" s="48">
        <f t="shared" ref="AV449" si="1595">AU449</f>
        <v>6</v>
      </c>
      <c r="AW449" s="48">
        <f t="shared" ref="AW449" si="1596">AV449</f>
        <v>6</v>
      </c>
      <c r="AX449" s="48">
        <f t="shared" ref="AX449" si="1597">AW449</f>
        <v>6</v>
      </c>
      <c r="AY449" s="25">
        <v>7</v>
      </c>
      <c r="AZ449" s="48">
        <f t="shared" ref="AZ449" si="1598">AY449</f>
        <v>7</v>
      </c>
      <c r="BA449" s="48">
        <f t="shared" ref="BA449" si="1599">AZ449</f>
        <v>7</v>
      </c>
      <c r="BB449" s="48">
        <f t="shared" ref="BB449" si="1600">BA449</f>
        <v>7</v>
      </c>
      <c r="BC449" s="48">
        <f t="shared" ref="BC449" si="1601">BB449</f>
        <v>7</v>
      </c>
      <c r="BD449" s="48">
        <f t="shared" ref="BD449" si="1602">BC449</f>
        <v>7</v>
      </c>
      <c r="BE449" s="48">
        <f t="shared" ref="BE449" si="1603">BD449</f>
        <v>7</v>
      </c>
      <c r="BF449" s="48">
        <f t="shared" ref="BF449" si="1604">BE449</f>
        <v>7</v>
      </c>
      <c r="BG449" s="25">
        <v>8</v>
      </c>
      <c r="BH449" s="48">
        <f t="shared" ref="BH449" si="1605">BG449</f>
        <v>8</v>
      </c>
      <c r="BI449" s="48">
        <f t="shared" ref="BI449" si="1606">BH449</f>
        <v>8</v>
      </c>
      <c r="BJ449" s="48">
        <f t="shared" ref="BJ449" si="1607">BI449</f>
        <v>8</v>
      </c>
      <c r="BK449" s="48">
        <f t="shared" ref="BK449" si="1608">BJ449</f>
        <v>8</v>
      </c>
      <c r="BL449" s="48">
        <f t="shared" ref="BL449" si="1609">BK449</f>
        <v>8</v>
      </c>
      <c r="BM449" s="48">
        <f t="shared" ref="BM449" si="1610">BL449</f>
        <v>8</v>
      </c>
      <c r="BN449" s="48">
        <f t="shared" ref="BN449" si="1611">BM449</f>
        <v>8</v>
      </c>
    </row>
    <row r="450" spans="1:66" ht="21.75" thickBot="1" x14ac:dyDescent="0.3">
      <c r="A450" s="66"/>
      <c r="C450" s="953">
        <f>C441</f>
        <v>121</v>
      </c>
      <c r="D450" s="953">
        <f t="shared" ref="D450:J450" si="1612">D441</f>
        <v>122</v>
      </c>
      <c r="E450" s="953">
        <f t="shared" si="1612"/>
        <v>123</v>
      </c>
      <c r="F450" s="953">
        <f t="shared" si="1612"/>
        <v>124</v>
      </c>
      <c r="G450" s="953">
        <f t="shared" si="1612"/>
        <v>125</v>
      </c>
      <c r="H450" s="953">
        <f t="shared" si="1612"/>
        <v>126</v>
      </c>
      <c r="I450" s="953">
        <f t="shared" si="1612"/>
        <v>127</v>
      </c>
      <c r="J450" s="953">
        <f t="shared" si="1612"/>
        <v>128</v>
      </c>
      <c r="K450" s="953">
        <f t="shared" ref="K450" si="1613">C450</f>
        <v>121</v>
      </c>
      <c r="L450" s="953">
        <f t="shared" ref="L450" si="1614">D450</f>
        <v>122</v>
      </c>
      <c r="M450" s="953">
        <f t="shared" ref="M450" si="1615">E450</f>
        <v>123</v>
      </c>
      <c r="N450" s="953">
        <f t="shared" ref="N450" si="1616">F450</f>
        <v>124</v>
      </c>
      <c r="O450" s="953">
        <f t="shared" ref="O450" si="1617">G450</f>
        <v>125</v>
      </c>
      <c r="P450" s="953">
        <f t="shared" ref="P450" si="1618">H450</f>
        <v>126</v>
      </c>
      <c r="Q450" s="953">
        <f t="shared" ref="Q450" si="1619">I450</f>
        <v>127</v>
      </c>
      <c r="R450" s="953">
        <f t="shared" ref="R450" si="1620">J450</f>
        <v>128</v>
      </c>
      <c r="S450" s="953">
        <f t="shared" ref="S450" si="1621">K450</f>
        <v>121</v>
      </c>
      <c r="T450" s="953">
        <f t="shared" ref="T450" si="1622">L450</f>
        <v>122</v>
      </c>
      <c r="U450" s="953">
        <f t="shared" ref="U450" si="1623">M450</f>
        <v>123</v>
      </c>
      <c r="V450" s="953">
        <f t="shared" ref="V450" si="1624">N450</f>
        <v>124</v>
      </c>
      <c r="W450" s="953">
        <f t="shared" ref="W450" si="1625">O450</f>
        <v>125</v>
      </c>
      <c r="X450" s="953">
        <f t="shared" ref="X450" si="1626">P450</f>
        <v>126</v>
      </c>
      <c r="Y450" s="953">
        <f t="shared" ref="Y450" si="1627">Q450</f>
        <v>127</v>
      </c>
      <c r="Z450" s="953">
        <f t="shared" ref="Z450" si="1628">R450</f>
        <v>128</v>
      </c>
      <c r="AA450" s="953">
        <f t="shared" ref="AA450" si="1629">S450</f>
        <v>121</v>
      </c>
      <c r="AB450" s="953">
        <f t="shared" ref="AB450" si="1630">T450</f>
        <v>122</v>
      </c>
      <c r="AC450" s="953">
        <f t="shared" ref="AC450" si="1631">U450</f>
        <v>123</v>
      </c>
      <c r="AD450" s="953">
        <f t="shared" ref="AD450" si="1632">V450</f>
        <v>124</v>
      </c>
      <c r="AE450" s="953">
        <f t="shared" ref="AE450" si="1633">W450</f>
        <v>125</v>
      </c>
      <c r="AF450" s="953">
        <f t="shared" ref="AF450" si="1634">X450</f>
        <v>126</v>
      </c>
      <c r="AG450" s="953">
        <f t="shared" ref="AG450" si="1635">Y450</f>
        <v>127</v>
      </c>
      <c r="AH450" s="953">
        <f t="shared" ref="AH450" si="1636">Z450</f>
        <v>128</v>
      </c>
      <c r="AI450" s="953">
        <f t="shared" ref="AI450" si="1637">AA450</f>
        <v>121</v>
      </c>
      <c r="AJ450" s="953">
        <f t="shared" ref="AJ450" si="1638">AB450</f>
        <v>122</v>
      </c>
      <c r="AK450" s="953">
        <f t="shared" ref="AK450" si="1639">AC450</f>
        <v>123</v>
      </c>
      <c r="AL450" s="953">
        <f t="shared" ref="AL450" si="1640">AD450</f>
        <v>124</v>
      </c>
      <c r="AM450" s="953">
        <f t="shared" ref="AM450" si="1641">AE450</f>
        <v>125</v>
      </c>
      <c r="AN450" s="953">
        <f t="shared" ref="AN450" si="1642">AF450</f>
        <v>126</v>
      </c>
      <c r="AO450" s="953">
        <f t="shared" ref="AO450" si="1643">AG450</f>
        <v>127</v>
      </c>
      <c r="AP450" s="953">
        <f t="shared" ref="AP450" si="1644">AH450</f>
        <v>128</v>
      </c>
      <c r="AQ450" s="953">
        <f t="shared" ref="AQ450" si="1645">AI450</f>
        <v>121</v>
      </c>
      <c r="AR450" s="953">
        <f t="shared" ref="AR450" si="1646">AJ450</f>
        <v>122</v>
      </c>
      <c r="AS450" s="953">
        <f t="shared" ref="AS450" si="1647">AK450</f>
        <v>123</v>
      </c>
      <c r="AT450" s="953">
        <f t="shared" ref="AT450" si="1648">AL450</f>
        <v>124</v>
      </c>
      <c r="AU450" s="953">
        <f t="shared" ref="AU450" si="1649">AM450</f>
        <v>125</v>
      </c>
      <c r="AV450" s="953">
        <f t="shared" ref="AV450" si="1650">AN450</f>
        <v>126</v>
      </c>
      <c r="AW450" s="953">
        <f t="shared" ref="AW450" si="1651">AO450</f>
        <v>127</v>
      </c>
      <c r="AX450" s="953">
        <f t="shared" ref="AX450" si="1652">AP450</f>
        <v>128</v>
      </c>
      <c r="AY450" s="953">
        <f t="shared" ref="AY450" si="1653">AQ450</f>
        <v>121</v>
      </c>
      <c r="AZ450" s="953">
        <f t="shared" ref="AZ450" si="1654">AR450</f>
        <v>122</v>
      </c>
      <c r="BA450" s="953">
        <f t="shared" ref="BA450" si="1655">AS450</f>
        <v>123</v>
      </c>
      <c r="BB450" s="953">
        <f t="shared" ref="BB450" si="1656">AT450</f>
        <v>124</v>
      </c>
      <c r="BC450" s="953">
        <f t="shared" ref="BC450" si="1657">AU450</f>
        <v>125</v>
      </c>
      <c r="BD450" s="953">
        <f t="shared" ref="BD450" si="1658">AV450</f>
        <v>126</v>
      </c>
      <c r="BE450" s="953">
        <f t="shared" ref="BE450" si="1659">AW450</f>
        <v>127</v>
      </c>
      <c r="BF450" s="953">
        <f t="shared" ref="BF450" si="1660">AX450</f>
        <v>128</v>
      </c>
      <c r="BG450" s="953">
        <f t="shared" ref="BG450" si="1661">AY450</f>
        <v>121</v>
      </c>
      <c r="BH450" s="953">
        <f t="shared" ref="BH450" si="1662">AZ450</f>
        <v>122</v>
      </c>
      <c r="BI450" s="953">
        <f t="shared" ref="BI450" si="1663">BA450</f>
        <v>123</v>
      </c>
      <c r="BJ450" s="953">
        <f t="shared" ref="BJ450" si="1664">BB450</f>
        <v>124</v>
      </c>
      <c r="BK450" s="953">
        <f t="shared" ref="BK450" si="1665">BC450</f>
        <v>125</v>
      </c>
      <c r="BL450" s="953">
        <f t="shared" ref="BL450" si="1666">BD450</f>
        <v>126</v>
      </c>
      <c r="BM450" s="953">
        <f t="shared" ref="BM450" si="1667">BE450</f>
        <v>127</v>
      </c>
      <c r="BN450" s="953">
        <f t="shared" ref="BN450" si="1668">BF450</f>
        <v>128</v>
      </c>
    </row>
    <row r="451" spans="1:66" x14ac:dyDescent="0.25">
      <c r="A451" s="2113"/>
      <c r="B451" s="2114"/>
      <c r="C451" s="26" t="s">
        <v>18</v>
      </c>
      <c r="D451" s="7" t="s">
        <v>18</v>
      </c>
      <c r="E451" s="7" t="s">
        <v>18</v>
      </c>
      <c r="F451" s="7" t="s">
        <v>18</v>
      </c>
      <c r="G451" s="7" t="s">
        <v>18</v>
      </c>
      <c r="H451" s="7" t="s">
        <v>18</v>
      </c>
      <c r="I451" s="7" t="s">
        <v>18</v>
      </c>
      <c r="J451" s="8" t="s">
        <v>18</v>
      </c>
      <c r="K451" s="26" t="s">
        <v>18</v>
      </c>
      <c r="L451" s="7" t="s">
        <v>18</v>
      </c>
      <c r="M451" s="7" t="s">
        <v>18</v>
      </c>
      <c r="N451" s="7" t="s">
        <v>18</v>
      </c>
      <c r="O451" s="7" t="s">
        <v>18</v>
      </c>
      <c r="P451" s="7" t="s">
        <v>18</v>
      </c>
      <c r="Q451" s="7" t="s">
        <v>18</v>
      </c>
      <c r="R451" s="8" t="s">
        <v>18</v>
      </c>
      <c r="S451" s="26" t="s">
        <v>18</v>
      </c>
      <c r="T451" s="7" t="s">
        <v>18</v>
      </c>
      <c r="U451" s="7" t="s">
        <v>18</v>
      </c>
      <c r="V451" s="7" t="s">
        <v>18</v>
      </c>
      <c r="W451" s="7" t="s">
        <v>18</v>
      </c>
      <c r="X451" s="7" t="s">
        <v>18</v>
      </c>
      <c r="Y451" s="7" t="s">
        <v>18</v>
      </c>
      <c r="Z451" s="8" t="s">
        <v>18</v>
      </c>
      <c r="AA451" s="26" t="s">
        <v>18</v>
      </c>
      <c r="AB451" s="7" t="s">
        <v>18</v>
      </c>
      <c r="AC451" s="7" t="s">
        <v>18</v>
      </c>
      <c r="AD451" s="7" t="s">
        <v>18</v>
      </c>
      <c r="AE451" s="7" t="s">
        <v>18</v>
      </c>
      <c r="AF451" s="7" t="s">
        <v>18</v>
      </c>
      <c r="AG451" s="7" t="s">
        <v>18</v>
      </c>
      <c r="AH451" s="8" t="s">
        <v>18</v>
      </c>
      <c r="AI451" s="26" t="s">
        <v>18</v>
      </c>
      <c r="AJ451" s="7" t="s">
        <v>18</v>
      </c>
      <c r="AK451" s="7" t="s">
        <v>18</v>
      </c>
      <c r="AL451" s="7" t="s">
        <v>18</v>
      </c>
      <c r="AM451" s="7" t="s">
        <v>18</v>
      </c>
      <c r="AN451" s="7" t="s">
        <v>18</v>
      </c>
      <c r="AO451" s="7" t="s">
        <v>18</v>
      </c>
      <c r="AP451" s="8" t="s">
        <v>18</v>
      </c>
      <c r="AQ451" s="26" t="s">
        <v>18</v>
      </c>
      <c r="AR451" s="7" t="s">
        <v>18</v>
      </c>
      <c r="AS451" s="7" t="s">
        <v>18</v>
      </c>
      <c r="AT451" s="7" t="s">
        <v>18</v>
      </c>
      <c r="AU451" s="7" t="s">
        <v>18</v>
      </c>
      <c r="AV451" s="7" t="s">
        <v>18</v>
      </c>
      <c r="AW451" s="7" t="s">
        <v>18</v>
      </c>
      <c r="AX451" s="8" t="s">
        <v>18</v>
      </c>
      <c r="AY451" s="26" t="s">
        <v>18</v>
      </c>
      <c r="AZ451" s="7" t="s">
        <v>18</v>
      </c>
      <c r="BA451" s="7" t="s">
        <v>18</v>
      </c>
      <c r="BB451" s="7" t="s">
        <v>18</v>
      </c>
      <c r="BC451" s="7" t="s">
        <v>18</v>
      </c>
      <c r="BD451" s="7" t="s">
        <v>18</v>
      </c>
      <c r="BE451" s="7" t="s">
        <v>18</v>
      </c>
      <c r="BF451" s="8" t="s">
        <v>18</v>
      </c>
      <c r="BG451" s="26" t="s">
        <v>18</v>
      </c>
      <c r="BH451" s="7" t="s">
        <v>18</v>
      </c>
      <c r="BI451" s="7" t="s">
        <v>18</v>
      </c>
      <c r="BJ451" s="7" t="s">
        <v>18</v>
      </c>
      <c r="BK451" s="7" t="s">
        <v>18</v>
      </c>
      <c r="BL451" s="7" t="s">
        <v>18</v>
      </c>
      <c r="BM451" s="7" t="s">
        <v>18</v>
      </c>
      <c r="BN451" s="8" t="s">
        <v>18</v>
      </c>
    </row>
    <row r="452" spans="1:66" s="736" customFormat="1" ht="21" x14ac:dyDescent="0.25">
      <c r="A452" s="2120"/>
      <c r="B452" s="2121"/>
      <c r="C452" s="999" t="str">
        <f>IF(VLOOKUP(C450,Tabulka!$B$4:$Y$239,16,0)=C449,C450,"")</f>
        <v/>
      </c>
      <c r="D452" s="1000" t="str">
        <f>IF(VLOOKUP(D450,Tabulka!$B$4:$Y$239,16,0)=D449,D450,"")</f>
        <v/>
      </c>
      <c r="E452" s="1000" t="str">
        <f>IF(VLOOKUP(E450,Tabulka!$B$4:$Y$239,16,0)=E449,E450,"")</f>
        <v/>
      </c>
      <c r="F452" s="1000">
        <f>IF(VLOOKUP(F450,Tabulka!$B$4:$Y$239,16,0)=F449,F450,"")</f>
        <v>124</v>
      </c>
      <c r="G452" s="1000" t="str">
        <f>IF(VLOOKUP(G450,Tabulka!$B$4:$Y$239,16,0)=G449,G450,"")</f>
        <v/>
      </c>
      <c r="H452" s="1000" t="str">
        <f>IF(VLOOKUP(H450,Tabulka!$B$4:$Y$239,16,0)=H449,H450,"")</f>
        <v/>
      </c>
      <c r="I452" s="1000" t="str">
        <f>IF(VLOOKUP(I450,Tabulka!$B$4:$Y$239,16,0)=I449,I450,"")</f>
        <v/>
      </c>
      <c r="J452" s="1001" t="str">
        <f>IF(VLOOKUP(J450,Tabulka!$B$4:$Y$239,16,0)=J449,J450,"")</f>
        <v/>
      </c>
      <c r="K452" s="999" t="str">
        <f>IF(VLOOKUP(K450,Tabulka!$B$4:$Y$239,16,0)=K449,K450,"")</f>
        <v/>
      </c>
      <c r="L452" s="1000">
        <f>IF(VLOOKUP(L450,Tabulka!$B$4:$Y$239,16,0)=L449,L450,"")</f>
        <v>122</v>
      </c>
      <c r="M452" s="1000" t="str">
        <f>IF(VLOOKUP(M450,Tabulka!$B$4:$Y$239,16,0)=M449,M450,"")</f>
        <v/>
      </c>
      <c r="N452" s="1000" t="str">
        <f>IF(VLOOKUP(N450,Tabulka!$B$4:$Y$239,16,0)=N449,N450,"")</f>
        <v/>
      </c>
      <c r="O452" s="1000" t="str">
        <f>IF(VLOOKUP(O450,Tabulka!$B$4:$Y$239,16,0)=O449,O450,"")</f>
        <v/>
      </c>
      <c r="P452" s="1000" t="str">
        <f>IF(VLOOKUP(P450,Tabulka!$B$4:$Y$239,16,0)=P449,P450,"")</f>
        <v/>
      </c>
      <c r="Q452" s="1000" t="str">
        <f>IF(VLOOKUP(Q450,Tabulka!$B$4:$Y$239,16,0)=Q449,Q450,"")</f>
        <v/>
      </c>
      <c r="R452" s="1001" t="str">
        <f>IF(VLOOKUP(R450,Tabulka!$B$4:$Y$239,16,0)=R449,R450,"")</f>
        <v/>
      </c>
      <c r="S452" s="999" t="str">
        <f>IF(VLOOKUP(S450,Tabulka!$B$4:$Y$239,16,0)=S449,S450,"")</f>
        <v/>
      </c>
      <c r="T452" s="1000" t="str">
        <f>IF(VLOOKUP(T450,Tabulka!$B$4:$Y$239,16,0)=T449,T450,"")</f>
        <v/>
      </c>
      <c r="U452" s="1000" t="str">
        <f>IF(VLOOKUP(U450,Tabulka!$B$4:$Y$239,16,0)=U449,U450,"")</f>
        <v/>
      </c>
      <c r="V452" s="1000" t="str">
        <f>IF(VLOOKUP(V450,Tabulka!$B$4:$Y$239,16,0)=V449,V450,"")</f>
        <v/>
      </c>
      <c r="W452" s="1000">
        <f>IF(VLOOKUP(W450,Tabulka!$B$4:$Y$239,16,0)=W449,W450,"")</f>
        <v>125</v>
      </c>
      <c r="X452" s="1000" t="str">
        <f>IF(VLOOKUP(X450,Tabulka!$B$4:$Y$239,16,0)=X449,X450,"")</f>
        <v/>
      </c>
      <c r="Y452" s="1000" t="str">
        <f>IF(VLOOKUP(Y450,Tabulka!$B$4:$Y$239,16,0)=Y449,Y450,"")</f>
        <v/>
      </c>
      <c r="Z452" s="1001" t="str">
        <f>IF(VLOOKUP(Z450,Tabulka!$B$4:$Y$239,16,0)=Z449,Z450,"")</f>
        <v/>
      </c>
      <c r="AA452" s="999">
        <f>IF(VLOOKUP(AA450,Tabulka!$B$4:$Y$239,16,0)=AA449,AA450,"")</f>
        <v>121</v>
      </c>
      <c r="AB452" s="1000" t="str">
        <f>IF(VLOOKUP(AB450,Tabulka!$B$4:$Y$239,16,0)=AB449,AB450,"")</f>
        <v/>
      </c>
      <c r="AC452" s="1000" t="str">
        <f>IF(VLOOKUP(AC450,Tabulka!$B$4:$Y$239,16,0)=AC449,AC450,"")</f>
        <v/>
      </c>
      <c r="AD452" s="1000" t="str">
        <f>IF(VLOOKUP(AD450,Tabulka!$B$4:$Y$239,16,0)=AD449,AD450,"")</f>
        <v/>
      </c>
      <c r="AE452" s="1000" t="str">
        <f>IF(VLOOKUP(AE450,Tabulka!$B$4:$Y$239,16,0)=AE449,AE450,"")</f>
        <v/>
      </c>
      <c r="AF452" s="1000" t="str">
        <f>IF(VLOOKUP(AF450,Tabulka!$B$4:$Y$239,16,0)=AF449,AF450,"")</f>
        <v/>
      </c>
      <c r="AG452" s="1000" t="str">
        <f>IF(VLOOKUP(AG450,Tabulka!$B$4:$Y$239,16,0)=AG449,AG450,"")</f>
        <v/>
      </c>
      <c r="AH452" s="1001" t="str">
        <f>IF(VLOOKUP(AH450,Tabulka!$B$4:$Y$239,16,0)=AH449,AH450,"")</f>
        <v/>
      </c>
      <c r="AI452" s="999" t="str">
        <f>IF(VLOOKUP(AI450,Tabulka!$B$4:$Y$239,16,0)=AI449,AI450,"")</f>
        <v/>
      </c>
      <c r="AJ452" s="1000" t="str">
        <f>IF(VLOOKUP(AJ450,Tabulka!$B$4:$Y$239,16,0)=AJ449,AJ450,"")</f>
        <v/>
      </c>
      <c r="AK452" s="1000">
        <f>IF(VLOOKUP(AK450,Tabulka!$B$4:$Y$239,16,0)=AK449,AK450,"")</f>
        <v>123</v>
      </c>
      <c r="AL452" s="1000" t="str">
        <f>IF(VLOOKUP(AL450,Tabulka!$B$4:$Y$239,16,0)=AL449,AL450,"")</f>
        <v/>
      </c>
      <c r="AM452" s="1000" t="str">
        <f>IF(VLOOKUP(AM450,Tabulka!$B$4:$Y$239,16,0)=AM449,AM450,"")</f>
        <v/>
      </c>
      <c r="AN452" s="1000" t="str">
        <f>IF(VLOOKUP(AN450,Tabulka!$B$4:$Y$239,16,0)=AN449,AN450,"")</f>
        <v/>
      </c>
      <c r="AO452" s="1000" t="str">
        <f>IF(VLOOKUP(AO450,Tabulka!$B$4:$Y$239,16,0)=AO449,AO450,"")</f>
        <v/>
      </c>
      <c r="AP452" s="1001" t="str">
        <f>IF(VLOOKUP(AP450,Tabulka!$B$4:$Y$239,16,0)=AP449,AP450,"")</f>
        <v/>
      </c>
      <c r="AQ452" s="999" t="str">
        <f>IF(VLOOKUP(AQ450,Tabulka!$B$4:$Y$239,16,0)=AQ449,AQ450,"")</f>
        <v/>
      </c>
      <c r="AR452" s="1000" t="str">
        <f>IF(VLOOKUP(AR450,Tabulka!$B$4:$Y$239,16,0)=AR449,AR450,"")</f>
        <v/>
      </c>
      <c r="AS452" s="1000" t="str">
        <f>IF(VLOOKUP(AS450,Tabulka!$B$4:$Y$239,16,0)=AS449,AS450,"")</f>
        <v/>
      </c>
      <c r="AT452" s="1000" t="str">
        <f>IF(VLOOKUP(AT450,Tabulka!$B$4:$Y$239,16,0)=AT449,AT450,"")</f>
        <v/>
      </c>
      <c r="AU452" s="1000" t="str">
        <f>IF(VLOOKUP(AU450,Tabulka!$B$4:$Y$239,16,0)=AU449,AU450,"")</f>
        <v/>
      </c>
      <c r="AV452" s="1000" t="str">
        <f>IF(VLOOKUP(AV450,Tabulka!$B$4:$Y$239,16,0)=AV449,AV450,"")</f>
        <v/>
      </c>
      <c r="AW452" s="1000" t="str">
        <f>IF(VLOOKUP(AW450,Tabulka!$B$4:$Y$239,16,0)=AW449,AW450,"")</f>
        <v/>
      </c>
      <c r="AX452" s="1001" t="str">
        <f>IF(VLOOKUP(AX450,Tabulka!$B$4:$Y$239,16,0)=AX449,AX450,"")</f>
        <v/>
      </c>
      <c r="AY452" s="999" t="str">
        <f>IF(VLOOKUP(AY450,Tabulka!$B$4:$Y$239,16,0)=AY449,AY450,"")</f>
        <v/>
      </c>
      <c r="AZ452" s="1000" t="str">
        <f>IF(VLOOKUP(AZ450,Tabulka!$B$4:$Y$239,16,0)=AZ449,AZ450,"")</f>
        <v/>
      </c>
      <c r="BA452" s="1000" t="str">
        <f>IF(VLOOKUP(BA450,Tabulka!$B$4:$Y$239,16,0)=BA449,BA450,"")</f>
        <v/>
      </c>
      <c r="BB452" s="1000" t="str">
        <f>IF(VLOOKUP(BB450,Tabulka!$B$4:$Y$239,16,0)=BB449,BB450,"")</f>
        <v/>
      </c>
      <c r="BC452" s="1000" t="str">
        <f>IF(VLOOKUP(BC450,Tabulka!$B$4:$Y$239,16,0)=BC449,BC450,"")</f>
        <v/>
      </c>
      <c r="BD452" s="1000" t="str">
        <f>IF(VLOOKUP(BD450,Tabulka!$B$4:$Y$239,16,0)=BD449,BD450,"")</f>
        <v/>
      </c>
      <c r="BE452" s="1000" t="str">
        <f>IF(VLOOKUP(BE450,Tabulka!$B$4:$Y$239,16,0)=BE449,BE450,"")</f>
        <v/>
      </c>
      <c r="BF452" s="1001" t="str">
        <f>IF(VLOOKUP(BF450,Tabulka!$B$4:$Y$239,16,0)=BF449,BF450,"")</f>
        <v/>
      </c>
      <c r="BG452" s="999" t="str">
        <f>IF(VLOOKUP(BG450,Tabulka!$B$4:$Y$239,16,0)=BG449,BG450,"")</f>
        <v/>
      </c>
      <c r="BH452" s="1000" t="str">
        <f>IF(VLOOKUP(BH450,Tabulka!$B$4:$Y$239,16,0)=BH449,BH450,"")</f>
        <v/>
      </c>
      <c r="BI452" s="1000" t="str">
        <f>IF(VLOOKUP(BI450,Tabulka!$B$4:$Y$239,16,0)=BI449,BI450,"")</f>
        <v/>
      </c>
      <c r="BJ452" s="1000" t="str">
        <f>IF(VLOOKUP(BJ450,Tabulka!$B$4:$Y$239,16,0)=BJ449,BJ450,"")</f>
        <v/>
      </c>
      <c r="BK452" s="1000" t="str">
        <f>IF(VLOOKUP(BK450,Tabulka!$B$4:$Y$239,16,0)=BK449,BK450,"")</f>
        <v/>
      </c>
      <c r="BL452" s="1000" t="str">
        <f>IF(VLOOKUP(BL450,Tabulka!$B$4:$Y$239,16,0)=BL449,BL450,"")</f>
        <v/>
      </c>
      <c r="BM452" s="1000" t="str">
        <f>IF(VLOOKUP(BM450,Tabulka!$B$4:$Y$239,16,0)=BM449,BM450,"")</f>
        <v/>
      </c>
      <c r="BN452" s="1001" t="str">
        <f>IF(VLOOKUP(BN450,Tabulka!$B$4:$Y$239,16,0)=BN449,BN450,"")</f>
        <v/>
      </c>
    </row>
    <row r="453" spans="1:66" ht="15.75" x14ac:dyDescent="0.25">
      <c r="A453" s="275" t="s">
        <v>26</v>
      </c>
      <c r="B453" s="276" t="s">
        <v>58</v>
      </c>
      <c r="C453" s="27" t="str">
        <f>IF(C452="","",DSUM('Rozpis zápasů'!$F$1:$O$162,$B453,C451:C452))</f>
        <v/>
      </c>
      <c r="D453" s="6" t="str">
        <f>IF(D452="","",DSUM('Rozpis zápasů'!$F$1:$O$162,$B453,D451:D452))</f>
        <v/>
      </c>
      <c r="E453" s="6" t="str">
        <f>IF(E452="","",DSUM('Rozpis zápasů'!$F$1:$O$162,$B453,E451:E452))</f>
        <v/>
      </c>
      <c r="F453" s="6">
        <f>IF(F452="","",DSUM('Rozpis zápasů'!$F$1:$O$162,$B453,F451:F452))</f>
        <v>0</v>
      </c>
      <c r="G453" s="6" t="str">
        <f>IF(G452="","",DSUM('Rozpis zápasů'!$F$1:$O$162,$B453,G451:G452))</f>
        <v/>
      </c>
      <c r="H453" s="6" t="str">
        <f>IF(H452="","",DSUM('Rozpis zápasů'!$F$1:$O$162,$B453,H451:H452))</f>
        <v/>
      </c>
      <c r="I453" s="6" t="str">
        <f>IF(I452="","",DSUM('Rozpis zápasů'!$F$1:$O$162,$B453,I451:I452))</f>
        <v/>
      </c>
      <c r="J453" s="9" t="str">
        <f>IF(J452="","",DSUM('Rozpis zápasů'!$F$1:$O$162,$B453,J451:J452))</f>
        <v/>
      </c>
      <c r="K453" s="27" t="str">
        <f>IF(K452="","",DSUM('Rozpis zápasů'!$F$1:$O$162,$B453,K451:K452))</f>
        <v/>
      </c>
      <c r="L453" s="6">
        <f>IF(L452="","",DSUM('Rozpis zápasů'!$F$1:$O$162,$B453,L451:L452))</f>
        <v>0</v>
      </c>
      <c r="M453" s="6" t="str">
        <f>IF(M452="","",DSUM('Rozpis zápasů'!$F$1:$O$162,$B453,M451:M452))</f>
        <v/>
      </c>
      <c r="N453" s="6" t="str">
        <f>IF(N452="","",DSUM('Rozpis zápasů'!$F$1:$O$162,$B453,N451:N452))</f>
        <v/>
      </c>
      <c r="O453" s="6" t="str">
        <f>IF(O452="","",DSUM('Rozpis zápasů'!$F$1:$O$162,$B453,O451:O452))</f>
        <v/>
      </c>
      <c r="P453" s="6" t="str">
        <f>IF(P452="","",DSUM('Rozpis zápasů'!$F$1:$O$162,$B453,P451:P452))</f>
        <v/>
      </c>
      <c r="Q453" s="6" t="str">
        <f>IF(Q452="","",DSUM('Rozpis zápasů'!$F$1:$O$162,$B453,Q451:Q452))</f>
        <v/>
      </c>
      <c r="R453" s="9" t="str">
        <f>IF(R452="","",DSUM('Rozpis zápasů'!$F$1:$O$162,$B453,R451:R452))</f>
        <v/>
      </c>
      <c r="S453" s="27" t="str">
        <f>IF(S452="","",DSUM('Rozpis zápasů'!$F$1:$O$162,$B453,S451:S452))</f>
        <v/>
      </c>
      <c r="T453" s="6" t="str">
        <f>IF(T452="","",DSUM('Rozpis zápasů'!$F$1:$O$162,$B453,T451:T452))</f>
        <v/>
      </c>
      <c r="U453" s="6" t="str">
        <f>IF(U452="","",DSUM('Rozpis zápasů'!$F$1:$O$162,$B453,U451:U452))</f>
        <v/>
      </c>
      <c r="V453" s="6" t="str">
        <f>IF(V452="","",DSUM('Rozpis zápasů'!$F$1:$O$162,$B453,V451:V452))</f>
        <v/>
      </c>
      <c r="W453" s="6">
        <f>IF(W452="","",DSUM('Rozpis zápasů'!$F$1:$O$162,$B453,W451:W452))</f>
        <v>0</v>
      </c>
      <c r="X453" s="6" t="str">
        <f>IF(X452="","",DSUM('Rozpis zápasů'!$F$1:$O$162,$B453,X451:X452))</f>
        <v/>
      </c>
      <c r="Y453" s="6" t="str">
        <f>IF(Y452="","",DSUM('Rozpis zápasů'!$F$1:$O$162,$B453,Y451:Y452))</f>
        <v/>
      </c>
      <c r="Z453" s="9" t="str">
        <f>IF(Z452="","",DSUM('Rozpis zápasů'!$F$1:$O$162,$B453,Z451:Z452))</f>
        <v/>
      </c>
      <c r="AA453" s="27">
        <f>IF(AA452="","",DSUM('Rozpis zápasů'!$F$1:$O$162,$B453,AA451:AA452))</f>
        <v>0</v>
      </c>
      <c r="AB453" s="6" t="str">
        <f>IF(AB452="","",DSUM('Rozpis zápasů'!$F$1:$O$162,$B453,AB451:AB452))</f>
        <v/>
      </c>
      <c r="AC453" s="6" t="str">
        <f>IF(AC452="","",DSUM('Rozpis zápasů'!$F$1:$O$162,$B453,AC451:AC452))</f>
        <v/>
      </c>
      <c r="AD453" s="6" t="str">
        <f>IF(AD452="","",DSUM('Rozpis zápasů'!$F$1:$O$162,$B453,AD451:AD452))</f>
        <v/>
      </c>
      <c r="AE453" s="6" t="str">
        <f>IF(AE452="","",DSUM('Rozpis zápasů'!$F$1:$O$162,$B453,AE451:AE452))</f>
        <v/>
      </c>
      <c r="AF453" s="6" t="str">
        <f>IF(AF452="","",DSUM('Rozpis zápasů'!$F$1:$O$162,$B453,AF451:AF452))</f>
        <v/>
      </c>
      <c r="AG453" s="6" t="str">
        <f>IF(AG452="","",DSUM('Rozpis zápasů'!$F$1:$O$162,$B453,AG451:AG452))</f>
        <v/>
      </c>
      <c r="AH453" s="9" t="str">
        <f>IF(AH452="","",DSUM('Rozpis zápasů'!$F$1:$O$162,$B453,AH451:AH452))</f>
        <v/>
      </c>
      <c r="AI453" s="27" t="str">
        <f>IF(AI452="","",DSUM('Rozpis zápasů'!$F$1:$O$162,$B453,AI451:AI452))</f>
        <v/>
      </c>
      <c r="AJ453" s="6" t="str">
        <f>IF(AJ452="","",DSUM('Rozpis zápasů'!$F$1:$O$162,$B453,AJ451:AJ452))</f>
        <v/>
      </c>
      <c r="AK453" s="6">
        <f>IF(AK452="","",DSUM('Rozpis zápasů'!$F$1:$O$162,$B453,AK451:AK452))</f>
        <v>0</v>
      </c>
      <c r="AL453" s="6" t="str">
        <f>IF(AL452="","",DSUM('Rozpis zápasů'!$F$1:$O$162,$B453,AL451:AL452))</f>
        <v/>
      </c>
      <c r="AM453" s="6" t="str">
        <f>IF(AM452="","",DSUM('Rozpis zápasů'!$F$1:$O$162,$B453,AM451:AM452))</f>
        <v/>
      </c>
      <c r="AN453" s="6" t="str">
        <f>IF(AN452="","",DSUM('Rozpis zápasů'!$F$1:$O$162,$B453,AN451:AN452))</f>
        <v/>
      </c>
      <c r="AO453" s="6" t="str">
        <f>IF(AO452="","",DSUM('Rozpis zápasů'!$F$1:$O$162,$B453,AO451:AO452))</f>
        <v/>
      </c>
      <c r="AP453" s="9" t="str">
        <f>IF(AP452="","",DSUM('Rozpis zápasů'!$F$1:$O$162,$B453,AP451:AP452))</f>
        <v/>
      </c>
      <c r="AQ453" s="27" t="str">
        <f>IF(AQ452="","",DSUM('Rozpis zápasů'!$F$1:$O$162,$B453,AQ451:AQ452))</f>
        <v/>
      </c>
      <c r="AR453" s="6" t="str">
        <f>IF(AR452="","",DSUM('Rozpis zápasů'!$F$1:$O$162,$B453,AR451:AR452))</f>
        <v/>
      </c>
      <c r="AS453" s="6" t="str">
        <f>IF(AS452="","",DSUM('Rozpis zápasů'!$F$1:$O$162,$B453,AS451:AS452))</f>
        <v/>
      </c>
      <c r="AT453" s="6" t="str">
        <f>IF(AT452="","",DSUM('Rozpis zápasů'!$F$1:$O$162,$B453,AT451:AT452))</f>
        <v/>
      </c>
      <c r="AU453" s="6" t="str">
        <f>IF(AU452="","",DSUM('Rozpis zápasů'!$F$1:$O$162,$B453,AU451:AU452))</f>
        <v/>
      </c>
      <c r="AV453" s="6" t="str">
        <f>IF(AV452="","",DSUM('Rozpis zápasů'!$F$1:$O$162,$B453,AV451:AV452))</f>
        <v/>
      </c>
      <c r="AW453" s="6" t="str">
        <f>IF(AW452="","",DSUM('Rozpis zápasů'!$F$1:$O$162,$B453,AW451:AW452))</f>
        <v/>
      </c>
      <c r="AX453" s="9" t="str">
        <f>IF(AX452="","",DSUM('Rozpis zápasů'!$F$1:$O$162,$B453,AX451:AX452))</f>
        <v/>
      </c>
      <c r="AY453" s="27" t="str">
        <f>IF(AY452="","",DSUM('Rozpis zápasů'!$F$1:$O$162,$B453,AY451:AY452))</f>
        <v/>
      </c>
      <c r="AZ453" s="6" t="str">
        <f>IF(AZ452="","",DSUM('Rozpis zápasů'!$F$1:$O$162,$B453,AZ451:AZ452))</f>
        <v/>
      </c>
      <c r="BA453" s="6" t="str">
        <f>IF(BA452="","",DSUM('Rozpis zápasů'!$F$1:$O$162,$B453,BA451:BA452))</f>
        <v/>
      </c>
      <c r="BB453" s="6" t="str">
        <f>IF(BB452="","",DSUM('Rozpis zápasů'!$F$1:$O$162,$B453,BB451:BB452))</f>
        <v/>
      </c>
      <c r="BC453" s="6" t="str">
        <f>IF(BC452="","",DSUM('Rozpis zápasů'!$F$1:$O$162,$B453,BC451:BC452))</f>
        <v/>
      </c>
      <c r="BD453" s="6" t="str">
        <f>IF(BD452="","",DSUM('Rozpis zápasů'!$F$1:$O$162,$B453,BD451:BD452))</f>
        <v/>
      </c>
      <c r="BE453" s="6" t="str">
        <f>IF(BE452="","",DSUM('Rozpis zápasů'!$F$1:$O$162,$B453,BE451:BE452))</f>
        <v/>
      </c>
      <c r="BF453" s="9" t="str">
        <f>IF(BF452="","",DSUM('Rozpis zápasů'!$F$1:$O$162,$B453,BF451:BF452))</f>
        <v/>
      </c>
      <c r="BG453" s="27" t="str">
        <f>IF(BG452="","",DSUM('Rozpis zápasů'!$F$1:$O$162,$B453,BG451:BG452))</f>
        <v/>
      </c>
      <c r="BH453" s="6" t="str">
        <f>IF(BH452="","",DSUM('Rozpis zápasů'!$F$1:$O$162,$B453,BH451:BH452))</f>
        <v/>
      </c>
      <c r="BI453" s="6" t="str">
        <f>IF(BI452="","",DSUM('Rozpis zápasů'!$F$1:$O$162,$B453,BI451:BI452))</f>
        <v/>
      </c>
      <c r="BJ453" s="6" t="str">
        <f>IF(BJ452="","",DSUM('Rozpis zápasů'!$F$1:$O$162,$B453,BJ451:BJ452))</f>
        <v/>
      </c>
      <c r="BK453" s="6" t="str">
        <f>IF(BK452="","",DSUM('Rozpis zápasů'!$F$1:$O$162,$B453,BK451:BK452))</f>
        <v/>
      </c>
      <c r="BL453" s="6" t="str">
        <f>IF(BL452="","",DSUM('Rozpis zápasů'!$F$1:$O$162,$B453,BL451:BL452))</f>
        <v/>
      </c>
      <c r="BM453" s="6" t="str">
        <f>IF(BM452="","",DSUM('Rozpis zápasů'!$F$1:$O$162,$B453,BM451:BM452))</f>
        <v/>
      </c>
      <c r="BN453" s="9" t="str">
        <f>IF(BN452="","",DSUM('Rozpis zápasů'!$F$1:$O$162,$B453,BN451:BN452))</f>
        <v/>
      </c>
    </row>
    <row r="454" spans="1:66" ht="15.75" x14ac:dyDescent="0.25">
      <c r="A454" s="275" t="s">
        <v>28</v>
      </c>
      <c r="B454" s="276" t="s">
        <v>20</v>
      </c>
      <c r="C454" s="27" t="str">
        <f>IF(C452="","",DSUM('Rozpis zápasů'!$F$1:$O$162,$B454,C451:C452))</f>
        <v/>
      </c>
      <c r="D454" s="6" t="str">
        <f>IF(D452="","",DSUM('Rozpis zápasů'!$F$1:$O$162,$B454,D451:D452))</f>
        <v/>
      </c>
      <c r="E454" s="6" t="str">
        <f>IF(E452="","",DSUM('Rozpis zápasů'!$F$1:$O$162,$B454,E451:E452))</f>
        <v/>
      </c>
      <c r="F454" s="6">
        <f>IF(F452="","",DSUM('Rozpis zápasů'!$F$1:$O$162,$B454,F451:F452))</f>
        <v>0</v>
      </c>
      <c r="G454" s="6" t="str">
        <f>IF(G452="","",DSUM('Rozpis zápasů'!$F$1:$O$162,$B454,G451:G452))</f>
        <v/>
      </c>
      <c r="H454" s="6" t="str">
        <f>IF(H452="","",DSUM('Rozpis zápasů'!$F$1:$O$162,$B454,H451:H452))</f>
        <v/>
      </c>
      <c r="I454" s="6" t="str">
        <f>IF(I452="","",DSUM('Rozpis zápasů'!$F$1:$O$162,$B454,I451:I452))</f>
        <v/>
      </c>
      <c r="J454" s="9" t="str">
        <f>IF(J452="","",DSUM('Rozpis zápasů'!$F$1:$O$162,$B454,J451:J452))</f>
        <v/>
      </c>
      <c r="K454" s="27" t="str">
        <f>IF(K452="","",DSUM('Rozpis zápasů'!$F$1:$O$162,$B454,K451:K452))</f>
        <v/>
      </c>
      <c r="L454" s="6">
        <f>IF(L452="","",DSUM('Rozpis zápasů'!$F$1:$O$162,$B454,L451:L452))</f>
        <v>0</v>
      </c>
      <c r="M454" s="6" t="str">
        <f>IF(M452="","",DSUM('Rozpis zápasů'!$F$1:$O$162,$B454,M451:M452))</f>
        <v/>
      </c>
      <c r="N454" s="6" t="str">
        <f>IF(N452="","",DSUM('Rozpis zápasů'!$F$1:$O$162,$B454,N451:N452))</f>
        <v/>
      </c>
      <c r="O454" s="6" t="str">
        <f>IF(O452="","",DSUM('Rozpis zápasů'!$F$1:$O$162,$B454,O451:O452))</f>
        <v/>
      </c>
      <c r="P454" s="6" t="str">
        <f>IF(P452="","",DSUM('Rozpis zápasů'!$F$1:$O$162,$B454,P451:P452))</f>
        <v/>
      </c>
      <c r="Q454" s="6" t="str">
        <f>IF(Q452="","",DSUM('Rozpis zápasů'!$F$1:$O$162,$B454,Q451:Q452))</f>
        <v/>
      </c>
      <c r="R454" s="9" t="str">
        <f>IF(R452="","",DSUM('Rozpis zápasů'!$F$1:$O$162,$B454,R451:R452))</f>
        <v/>
      </c>
      <c r="S454" s="27" t="str">
        <f>IF(S452="","",DSUM('Rozpis zápasů'!$F$1:$O$162,$B454,S451:S452))</f>
        <v/>
      </c>
      <c r="T454" s="6" t="str">
        <f>IF(T452="","",DSUM('Rozpis zápasů'!$F$1:$O$162,$B454,T451:T452))</f>
        <v/>
      </c>
      <c r="U454" s="6" t="str">
        <f>IF(U452="","",DSUM('Rozpis zápasů'!$F$1:$O$162,$B454,U451:U452))</f>
        <v/>
      </c>
      <c r="V454" s="6" t="str">
        <f>IF(V452="","",DSUM('Rozpis zápasů'!$F$1:$O$162,$B454,V451:V452))</f>
        <v/>
      </c>
      <c r="W454" s="6">
        <f>IF(W452="","",DSUM('Rozpis zápasů'!$F$1:$O$162,$B454,W451:W452))</f>
        <v>0</v>
      </c>
      <c r="X454" s="6" t="str">
        <f>IF(X452="","",DSUM('Rozpis zápasů'!$F$1:$O$162,$B454,X451:X452))</f>
        <v/>
      </c>
      <c r="Y454" s="6" t="str">
        <f>IF(Y452="","",DSUM('Rozpis zápasů'!$F$1:$O$162,$B454,Y451:Y452))</f>
        <v/>
      </c>
      <c r="Z454" s="9" t="str">
        <f>IF(Z452="","",DSUM('Rozpis zápasů'!$F$1:$O$162,$B454,Z451:Z452))</f>
        <v/>
      </c>
      <c r="AA454" s="27">
        <f>IF(AA452="","",DSUM('Rozpis zápasů'!$F$1:$O$162,$B454,AA451:AA452))</f>
        <v>0</v>
      </c>
      <c r="AB454" s="6" t="str">
        <f>IF(AB452="","",DSUM('Rozpis zápasů'!$F$1:$O$162,$B454,AB451:AB452))</f>
        <v/>
      </c>
      <c r="AC454" s="6" t="str">
        <f>IF(AC452="","",DSUM('Rozpis zápasů'!$F$1:$O$162,$B454,AC451:AC452))</f>
        <v/>
      </c>
      <c r="AD454" s="6" t="str">
        <f>IF(AD452="","",DSUM('Rozpis zápasů'!$F$1:$O$162,$B454,AD451:AD452))</f>
        <v/>
      </c>
      <c r="AE454" s="6" t="str">
        <f>IF(AE452="","",DSUM('Rozpis zápasů'!$F$1:$O$162,$B454,AE451:AE452))</f>
        <v/>
      </c>
      <c r="AF454" s="6" t="str">
        <f>IF(AF452="","",DSUM('Rozpis zápasů'!$F$1:$O$162,$B454,AF451:AF452))</f>
        <v/>
      </c>
      <c r="AG454" s="6" t="str">
        <f>IF(AG452="","",DSUM('Rozpis zápasů'!$F$1:$O$162,$B454,AG451:AG452))</f>
        <v/>
      </c>
      <c r="AH454" s="9" t="str">
        <f>IF(AH452="","",DSUM('Rozpis zápasů'!$F$1:$O$162,$B454,AH451:AH452))</f>
        <v/>
      </c>
      <c r="AI454" s="27" t="str">
        <f>IF(AI452="","",DSUM('Rozpis zápasů'!$F$1:$O$162,$B454,AI451:AI452))</f>
        <v/>
      </c>
      <c r="AJ454" s="6" t="str">
        <f>IF(AJ452="","",DSUM('Rozpis zápasů'!$F$1:$O$162,$B454,AJ451:AJ452))</f>
        <v/>
      </c>
      <c r="AK454" s="6">
        <f>IF(AK452="","",DSUM('Rozpis zápasů'!$F$1:$O$162,$B454,AK451:AK452))</f>
        <v>0</v>
      </c>
      <c r="AL454" s="6" t="str">
        <f>IF(AL452="","",DSUM('Rozpis zápasů'!$F$1:$O$162,$B454,AL451:AL452))</f>
        <v/>
      </c>
      <c r="AM454" s="6" t="str">
        <f>IF(AM452="","",DSUM('Rozpis zápasů'!$F$1:$O$162,$B454,AM451:AM452))</f>
        <v/>
      </c>
      <c r="AN454" s="6" t="str">
        <f>IF(AN452="","",DSUM('Rozpis zápasů'!$F$1:$O$162,$B454,AN451:AN452))</f>
        <v/>
      </c>
      <c r="AO454" s="6" t="str">
        <f>IF(AO452="","",DSUM('Rozpis zápasů'!$F$1:$O$162,$B454,AO451:AO452))</f>
        <v/>
      </c>
      <c r="AP454" s="9" t="str">
        <f>IF(AP452="","",DSUM('Rozpis zápasů'!$F$1:$O$162,$B454,AP451:AP452))</f>
        <v/>
      </c>
      <c r="AQ454" s="27" t="str">
        <f>IF(AQ452="","",DSUM('Rozpis zápasů'!$F$1:$O$162,$B454,AQ451:AQ452))</f>
        <v/>
      </c>
      <c r="AR454" s="6" t="str">
        <f>IF(AR452="","",DSUM('Rozpis zápasů'!$F$1:$O$162,$B454,AR451:AR452))</f>
        <v/>
      </c>
      <c r="AS454" s="6" t="str">
        <f>IF(AS452="","",DSUM('Rozpis zápasů'!$F$1:$O$162,$B454,AS451:AS452))</f>
        <v/>
      </c>
      <c r="AT454" s="6" t="str">
        <f>IF(AT452="","",DSUM('Rozpis zápasů'!$F$1:$O$162,$B454,AT451:AT452))</f>
        <v/>
      </c>
      <c r="AU454" s="6" t="str">
        <f>IF(AU452="","",DSUM('Rozpis zápasů'!$F$1:$O$162,$B454,AU451:AU452))</f>
        <v/>
      </c>
      <c r="AV454" s="6" t="str">
        <f>IF(AV452="","",DSUM('Rozpis zápasů'!$F$1:$O$162,$B454,AV451:AV452))</f>
        <v/>
      </c>
      <c r="AW454" s="6" t="str">
        <f>IF(AW452="","",DSUM('Rozpis zápasů'!$F$1:$O$162,$B454,AW451:AW452))</f>
        <v/>
      </c>
      <c r="AX454" s="9" t="str">
        <f>IF(AX452="","",DSUM('Rozpis zápasů'!$F$1:$O$162,$B454,AX451:AX452))</f>
        <v/>
      </c>
      <c r="AY454" s="27" t="str">
        <f>IF(AY452="","",DSUM('Rozpis zápasů'!$F$1:$O$162,$B454,AY451:AY452))</f>
        <v/>
      </c>
      <c r="AZ454" s="6" t="str">
        <f>IF(AZ452="","",DSUM('Rozpis zápasů'!$F$1:$O$162,$B454,AZ451:AZ452))</f>
        <v/>
      </c>
      <c r="BA454" s="6" t="str">
        <f>IF(BA452="","",DSUM('Rozpis zápasů'!$F$1:$O$162,$B454,BA451:BA452))</f>
        <v/>
      </c>
      <c r="BB454" s="6" t="str">
        <f>IF(BB452="","",DSUM('Rozpis zápasů'!$F$1:$O$162,$B454,BB451:BB452))</f>
        <v/>
      </c>
      <c r="BC454" s="6" t="str">
        <f>IF(BC452="","",DSUM('Rozpis zápasů'!$F$1:$O$162,$B454,BC451:BC452))</f>
        <v/>
      </c>
      <c r="BD454" s="6" t="str">
        <f>IF(BD452="","",DSUM('Rozpis zápasů'!$F$1:$O$162,$B454,BD451:BD452))</f>
        <v/>
      </c>
      <c r="BE454" s="6" t="str">
        <f>IF(BE452="","",DSUM('Rozpis zápasů'!$F$1:$O$162,$B454,BE451:BE452))</f>
        <v/>
      </c>
      <c r="BF454" s="9" t="str">
        <f>IF(BF452="","",DSUM('Rozpis zápasů'!$F$1:$O$162,$B454,BF451:BF452))</f>
        <v/>
      </c>
      <c r="BG454" s="27" t="str">
        <f>IF(BG452="","",DSUM('Rozpis zápasů'!$F$1:$O$162,$B454,BG451:BG452))</f>
        <v/>
      </c>
      <c r="BH454" s="6" t="str">
        <f>IF(BH452="","",DSUM('Rozpis zápasů'!$F$1:$O$162,$B454,BH451:BH452))</f>
        <v/>
      </c>
      <c r="BI454" s="6" t="str">
        <f>IF(BI452="","",DSUM('Rozpis zápasů'!$F$1:$O$162,$B454,BI451:BI452))</f>
        <v/>
      </c>
      <c r="BJ454" s="6" t="str">
        <f>IF(BJ452="","",DSUM('Rozpis zápasů'!$F$1:$O$162,$B454,BJ451:BJ452))</f>
        <v/>
      </c>
      <c r="BK454" s="6" t="str">
        <f>IF(BK452="","",DSUM('Rozpis zápasů'!$F$1:$O$162,$B454,BK451:BK452))</f>
        <v/>
      </c>
      <c r="BL454" s="6" t="str">
        <f>IF(BL452="","",DSUM('Rozpis zápasů'!$F$1:$O$162,$B454,BL451:BL452))</f>
        <v/>
      </c>
      <c r="BM454" s="6" t="str">
        <f>IF(BM452="","",DSUM('Rozpis zápasů'!$F$1:$O$162,$B454,BM451:BM452))</f>
        <v/>
      </c>
      <c r="BN454" s="9" t="str">
        <f>IF(BN452="","",DSUM('Rozpis zápasů'!$F$1:$O$162,$B454,BN451:BN452))</f>
        <v/>
      </c>
    </row>
    <row r="455" spans="1:66" ht="16.5" thickBot="1" x14ac:dyDescent="0.3">
      <c r="A455" s="277" t="s">
        <v>30</v>
      </c>
      <c r="B455" s="278" t="s">
        <v>21</v>
      </c>
      <c r="C455" s="13" t="str">
        <f>IF(C453="","",DSUM('Rozpis zápasů'!$F$1:$O$162,$B455,C451:C452))</f>
        <v/>
      </c>
      <c r="D455" s="10" t="str">
        <f>IF(D453="","",DSUM('Rozpis zápasů'!$F$1:$O$162,$B455,D451:D452))</f>
        <v/>
      </c>
      <c r="E455" s="10" t="str">
        <f>IF(E453="","",DSUM('Rozpis zápasů'!$F$1:$O$162,$B455,E451:E452))</f>
        <v/>
      </c>
      <c r="F455" s="10">
        <f>IF(F453="","",DSUM('Rozpis zápasů'!$F$1:$O$162,$B455,F451:F452))</f>
        <v>0</v>
      </c>
      <c r="G455" s="10" t="str">
        <f>IF(G453="","",DSUM('Rozpis zápasů'!$F$1:$O$162,$B455,G451:G452))</f>
        <v/>
      </c>
      <c r="H455" s="10" t="str">
        <f>IF(H453="","",DSUM('Rozpis zápasů'!$F$1:$O$162,$B455,H451:H452))</f>
        <v/>
      </c>
      <c r="I455" s="10" t="str">
        <f>IF(I453="","",DSUM('Rozpis zápasů'!$F$1:$O$162,$B455,I451:I452))</f>
        <v/>
      </c>
      <c r="J455" s="11" t="str">
        <f>IF(J453="","",DSUM('Rozpis zápasů'!$F$1:$O$162,$B455,J451:J452))</f>
        <v/>
      </c>
      <c r="K455" s="13" t="str">
        <f>IF(K453="","",DSUM('Rozpis zápasů'!$F$1:$O$162,$B455,K451:K452))</f>
        <v/>
      </c>
      <c r="L455" s="10">
        <f>IF(L453="","",DSUM('Rozpis zápasů'!$F$1:$O$162,$B455,L451:L452))</f>
        <v>0</v>
      </c>
      <c r="M455" s="10" t="str">
        <f>IF(M453="","",DSUM('Rozpis zápasů'!$F$1:$O$162,$B455,M451:M452))</f>
        <v/>
      </c>
      <c r="N455" s="10" t="str">
        <f>IF(N453="","",DSUM('Rozpis zápasů'!$F$1:$O$162,$B455,N451:N452))</f>
        <v/>
      </c>
      <c r="O455" s="10" t="str">
        <f>IF(O453="","",DSUM('Rozpis zápasů'!$F$1:$O$162,$B455,O451:O452))</f>
        <v/>
      </c>
      <c r="P455" s="10" t="str">
        <f>IF(P453="","",DSUM('Rozpis zápasů'!$F$1:$O$162,$B455,P451:P452))</f>
        <v/>
      </c>
      <c r="Q455" s="10" t="str">
        <f>IF(Q453="","",DSUM('Rozpis zápasů'!$F$1:$O$162,$B455,Q451:Q452))</f>
        <v/>
      </c>
      <c r="R455" s="11" t="str">
        <f>IF(R453="","",DSUM('Rozpis zápasů'!$F$1:$O$162,$B455,R451:R452))</f>
        <v/>
      </c>
      <c r="S455" s="13" t="str">
        <f>IF(S453="","",DSUM('Rozpis zápasů'!$F$1:$O$162,$B455,S451:S452))</f>
        <v/>
      </c>
      <c r="T455" s="10" t="str">
        <f>IF(T453="","",DSUM('Rozpis zápasů'!$F$1:$O$162,$B455,T451:T452))</f>
        <v/>
      </c>
      <c r="U455" s="10" t="str">
        <f>IF(U453="","",DSUM('Rozpis zápasů'!$F$1:$O$162,$B455,U451:U452))</f>
        <v/>
      </c>
      <c r="V455" s="10" t="str">
        <f>IF(V453="","",DSUM('Rozpis zápasů'!$F$1:$O$162,$B455,V451:V452))</f>
        <v/>
      </c>
      <c r="W455" s="10">
        <f>IF(W453="","",DSUM('Rozpis zápasů'!$F$1:$O$162,$B455,W451:W452))</f>
        <v>0</v>
      </c>
      <c r="X455" s="10" t="str">
        <f>IF(X453="","",DSUM('Rozpis zápasů'!$F$1:$O$162,$B455,X451:X452))</f>
        <v/>
      </c>
      <c r="Y455" s="10" t="str">
        <f>IF(Y453="","",DSUM('Rozpis zápasů'!$F$1:$O$162,$B455,Y451:Y452))</f>
        <v/>
      </c>
      <c r="Z455" s="11" t="str">
        <f>IF(Z453="","",DSUM('Rozpis zápasů'!$F$1:$O$162,$B455,Z451:Z452))</f>
        <v/>
      </c>
      <c r="AA455" s="13">
        <f>IF(AA453="","",DSUM('Rozpis zápasů'!$F$1:$O$162,$B455,AA451:AA452))</f>
        <v>0</v>
      </c>
      <c r="AB455" s="10" t="str">
        <f>IF(AB453="","",DSUM('Rozpis zápasů'!$F$1:$O$162,$B455,AB451:AB452))</f>
        <v/>
      </c>
      <c r="AC455" s="10" t="str">
        <f>IF(AC453="","",DSUM('Rozpis zápasů'!$F$1:$O$162,$B455,AC451:AC452))</f>
        <v/>
      </c>
      <c r="AD455" s="10" t="str">
        <f>IF(AD453="","",DSUM('Rozpis zápasů'!$F$1:$O$162,$B455,AD451:AD452))</f>
        <v/>
      </c>
      <c r="AE455" s="10" t="str">
        <f>IF(AE453="","",DSUM('Rozpis zápasů'!$F$1:$O$162,$B455,AE451:AE452))</f>
        <v/>
      </c>
      <c r="AF455" s="10" t="str">
        <f>IF(AF453="","",DSUM('Rozpis zápasů'!$F$1:$O$162,$B455,AF451:AF452))</f>
        <v/>
      </c>
      <c r="AG455" s="10" t="str">
        <f>IF(AG453="","",DSUM('Rozpis zápasů'!$F$1:$O$162,$B455,AG451:AG452))</f>
        <v/>
      </c>
      <c r="AH455" s="11" t="str">
        <f>IF(AH453="","",DSUM('Rozpis zápasů'!$F$1:$O$162,$B455,AH451:AH452))</f>
        <v/>
      </c>
      <c r="AI455" s="13" t="str">
        <f>IF(AI453="","",DSUM('Rozpis zápasů'!$F$1:$O$162,$B455,AI451:AI452))</f>
        <v/>
      </c>
      <c r="AJ455" s="10" t="str">
        <f>IF(AJ453="","",DSUM('Rozpis zápasů'!$F$1:$O$162,$B455,AJ451:AJ452))</f>
        <v/>
      </c>
      <c r="AK455" s="10">
        <f>IF(AK453="","",DSUM('Rozpis zápasů'!$F$1:$O$162,$B455,AK451:AK452))</f>
        <v>0</v>
      </c>
      <c r="AL455" s="10" t="str">
        <f>IF(AL453="","",DSUM('Rozpis zápasů'!$F$1:$O$162,$B455,AL451:AL452))</f>
        <v/>
      </c>
      <c r="AM455" s="10" t="str">
        <f>IF(AM453="","",DSUM('Rozpis zápasů'!$F$1:$O$162,$B455,AM451:AM452))</f>
        <v/>
      </c>
      <c r="AN455" s="10" t="str">
        <f>IF(AN453="","",DSUM('Rozpis zápasů'!$F$1:$O$162,$B455,AN451:AN452))</f>
        <v/>
      </c>
      <c r="AO455" s="10" t="str">
        <f>IF(AO453="","",DSUM('Rozpis zápasů'!$F$1:$O$162,$B455,AO451:AO452))</f>
        <v/>
      </c>
      <c r="AP455" s="11" t="str">
        <f>IF(AP453="","",DSUM('Rozpis zápasů'!$F$1:$O$162,$B455,AP451:AP452))</f>
        <v/>
      </c>
      <c r="AQ455" s="13" t="str">
        <f>IF(AQ453="","",DSUM('Rozpis zápasů'!$F$1:$O$162,$B455,AQ451:AQ452))</f>
        <v/>
      </c>
      <c r="AR455" s="10" t="str">
        <f>IF(AR453="","",DSUM('Rozpis zápasů'!$F$1:$O$162,$B455,AR451:AR452))</f>
        <v/>
      </c>
      <c r="AS455" s="10" t="str">
        <f>IF(AS453="","",DSUM('Rozpis zápasů'!$F$1:$O$162,$B455,AS451:AS452))</f>
        <v/>
      </c>
      <c r="AT455" s="10" t="str">
        <f>IF(AT453="","",DSUM('Rozpis zápasů'!$F$1:$O$162,$B455,AT451:AT452))</f>
        <v/>
      </c>
      <c r="AU455" s="10" t="str">
        <f>IF(AU453="","",DSUM('Rozpis zápasů'!$F$1:$O$162,$B455,AU451:AU452))</f>
        <v/>
      </c>
      <c r="AV455" s="10" t="str">
        <f>IF(AV453="","",DSUM('Rozpis zápasů'!$F$1:$O$162,$B455,AV451:AV452))</f>
        <v/>
      </c>
      <c r="AW455" s="10" t="str">
        <f>IF(AW453="","",DSUM('Rozpis zápasů'!$F$1:$O$162,$B455,AW451:AW452))</f>
        <v/>
      </c>
      <c r="AX455" s="11" t="str">
        <f>IF(AX453="","",DSUM('Rozpis zápasů'!$F$1:$O$162,$B455,AX451:AX452))</f>
        <v/>
      </c>
      <c r="AY455" s="13" t="str">
        <f>IF(AY453="","",DSUM('Rozpis zápasů'!$F$1:$O$162,$B455,AY451:AY452))</f>
        <v/>
      </c>
      <c r="AZ455" s="10" t="str">
        <f>IF(AZ453="","",DSUM('Rozpis zápasů'!$F$1:$O$162,$B455,AZ451:AZ452))</f>
        <v/>
      </c>
      <c r="BA455" s="10" t="str">
        <f>IF(BA453="","",DSUM('Rozpis zápasů'!$F$1:$O$162,$B455,BA451:BA452))</f>
        <v/>
      </c>
      <c r="BB455" s="10" t="str">
        <f>IF(BB453="","",DSUM('Rozpis zápasů'!$F$1:$O$162,$B455,BB451:BB452))</f>
        <v/>
      </c>
      <c r="BC455" s="10" t="str">
        <f>IF(BC453="","",DSUM('Rozpis zápasů'!$F$1:$O$162,$B455,BC451:BC452))</f>
        <v/>
      </c>
      <c r="BD455" s="10" t="str">
        <f>IF(BD453="","",DSUM('Rozpis zápasů'!$F$1:$O$162,$B455,BD451:BD452))</f>
        <v/>
      </c>
      <c r="BE455" s="10" t="str">
        <f>IF(BE453="","",DSUM('Rozpis zápasů'!$F$1:$O$162,$B455,BE451:BE452))</f>
        <v/>
      </c>
      <c r="BF455" s="11" t="str">
        <f>IF(BF453="","",DSUM('Rozpis zápasů'!$F$1:$O$162,$B455,BF451:BF452))</f>
        <v/>
      </c>
      <c r="BG455" s="13" t="str">
        <f>IF(BG453="","",DSUM('Rozpis zápasů'!$F$1:$O$162,$B455,BG451:BG452))</f>
        <v/>
      </c>
      <c r="BH455" s="10" t="str">
        <f>IF(BH453="","",DSUM('Rozpis zápasů'!$F$1:$O$162,$B455,BH451:BH452))</f>
        <v/>
      </c>
      <c r="BI455" s="10" t="str">
        <f>IF(BI453="","",DSUM('Rozpis zápasů'!$F$1:$O$162,$B455,BI451:BI452))</f>
        <v/>
      </c>
      <c r="BJ455" s="10" t="str">
        <f>IF(BJ453="","",DSUM('Rozpis zápasů'!$F$1:$O$162,$B455,BJ451:BJ452))</f>
        <v/>
      </c>
      <c r="BK455" s="10" t="str">
        <f>IF(BK453="","",DSUM('Rozpis zápasů'!$F$1:$O$162,$B455,BK451:BK452))</f>
        <v/>
      </c>
      <c r="BL455" s="10" t="str">
        <f>IF(BL453="","",DSUM('Rozpis zápasů'!$F$1:$O$162,$B455,BL451:BL452))</f>
        <v/>
      </c>
      <c r="BM455" s="10" t="str">
        <f>IF(BM453="","",DSUM('Rozpis zápasů'!$F$1:$O$162,$B455,BM451:BM452))</f>
        <v/>
      </c>
      <c r="BN455" s="11" t="str">
        <f>IF(BN453="","",DSUM('Rozpis zápasů'!$F$1:$O$162,$B455,BN451:BN452))</f>
        <v/>
      </c>
    </row>
    <row r="456" spans="1:66" x14ac:dyDescent="0.25">
      <c r="A456" s="2096"/>
      <c r="B456" s="2097"/>
      <c r="C456" s="271" t="s">
        <v>19</v>
      </c>
      <c r="D456" s="272" t="s">
        <v>19</v>
      </c>
      <c r="E456" s="272" t="s">
        <v>19</v>
      </c>
      <c r="F456" s="272" t="s">
        <v>19</v>
      </c>
      <c r="G456" s="272" t="s">
        <v>19</v>
      </c>
      <c r="H456" s="272" t="s">
        <v>19</v>
      </c>
      <c r="I456" s="272" t="s">
        <v>19</v>
      </c>
      <c r="J456" s="273" t="s">
        <v>19</v>
      </c>
      <c r="K456" s="271" t="s">
        <v>19</v>
      </c>
      <c r="L456" s="272" t="s">
        <v>19</v>
      </c>
      <c r="M456" s="272" t="s">
        <v>19</v>
      </c>
      <c r="N456" s="272" t="s">
        <v>19</v>
      </c>
      <c r="O456" s="272" t="s">
        <v>19</v>
      </c>
      <c r="P456" s="272" t="s">
        <v>19</v>
      </c>
      <c r="Q456" s="272" t="s">
        <v>19</v>
      </c>
      <c r="R456" s="273" t="s">
        <v>19</v>
      </c>
      <c r="S456" s="271" t="s">
        <v>19</v>
      </c>
      <c r="T456" s="272" t="s">
        <v>19</v>
      </c>
      <c r="U456" s="272" t="s">
        <v>19</v>
      </c>
      <c r="V456" s="272" t="s">
        <v>19</v>
      </c>
      <c r="W456" s="272" t="s">
        <v>19</v>
      </c>
      <c r="X456" s="272" t="s">
        <v>19</v>
      </c>
      <c r="Y456" s="272" t="s">
        <v>19</v>
      </c>
      <c r="Z456" s="273" t="s">
        <v>19</v>
      </c>
      <c r="AA456" s="271" t="s">
        <v>19</v>
      </c>
      <c r="AB456" s="272" t="s">
        <v>19</v>
      </c>
      <c r="AC456" s="272" t="s">
        <v>19</v>
      </c>
      <c r="AD456" s="272" t="s">
        <v>19</v>
      </c>
      <c r="AE456" s="272" t="s">
        <v>19</v>
      </c>
      <c r="AF456" s="272" t="s">
        <v>19</v>
      </c>
      <c r="AG456" s="272" t="s">
        <v>19</v>
      </c>
      <c r="AH456" s="273" t="s">
        <v>19</v>
      </c>
      <c r="AI456" s="271" t="s">
        <v>19</v>
      </c>
      <c r="AJ456" s="272" t="s">
        <v>19</v>
      </c>
      <c r="AK456" s="272" t="s">
        <v>19</v>
      </c>
      <c r="AL456" s="272" t="s">
        <v>19</v>
      </c>
      <c r="AM456" s="272" t="s">
        <v>19</v>
      </c>
      <c r="AN456" s="272" t="s">
        <v>19</v>
      </c>
      <c r="AO456" s="272" t="s">
        <v>19</v>
      </c>
      <c r="AP456" s="273" t="s">
        <v>19</v>
      </c>
      <c r="AQ456" s="271" t="s">
        <v>19</v>
      </c>
      <c r="AR456" s="272" t="s">
        <v>19</v>
      </c>
      <c r="AS456" s="272" t="s">
        <v>19</v>
      </c>
      <c r="AT456" s="272" t="s">
        <v>19</v>
      </c>
      <c r="AU456" s="272" t="s">
        <v>19</v>
      </c>
      <c r="AV456" s="272" t="s">
        <v>19</v>
      </c>
      <c r="AW456" s="272" t="s">
        <v>19</v>
      </c>
      <c r="AX456" s="273" t="s">
        <v>19</v>
      </c>
      <c r="AY456" s="271" t="s">
        <v>19</v>
      </c>
      <c r="AZ456" s="272" t="s">
        <v>19</v>
      </c>
      <c r="BA456" s="272" t="s">
        <v>19</v>
      </c>
      <c r="BB456" s="272" t="s">
        <v>19</v>
      </c>
      <c r="BC456" s="272" t="s">
        <v>19</v>
      </c>
      <c r="BD456" s="272" t="s">
        <v>19</v>
      </c>
      <c r="BE456" s="272" t="s">
        <v>19</v>
      </c>
      <c r="BF456" s="273" t="s">
        <v>19</v>
      </c>
      <c r="BG456" s="271" t="s">
        <v>19</v>
      </c>
      <c r="BH456" s="272" t="s">
        <v>19</v>
      </c>
      <c r="BI456" s="272" t="s">
        <v>19</v>
      </c>
      <c r="BJ456" s="272" t="s">
        <v>19</v>
      </c>
      <c r="BK456" s="272" t="s">
        <v>19</v>
      </c>
      <c r="BL456" s="272" t="s">
        <v>19</v>
      </c>
      <c r="BM456" s="272" t="s">
        <v>19</v>
      </c>
      <c r="BN456" s="273" t="s">
        <v>19</v>
      </c>
    </row>
    <row r="457" spans="1:66" x14ac:dyDescent="0.25">
      <c r="A457" s="2098"/>
      <c r="B457" s="2099"/>
      <c r="C457" s="978" t="str">
        <f>C452</f>
        <v/>
      </c>
      <c r="D457" s="979" t="str">
        <f t="shared" ref="D457:BN457" si="1669">D452</f>
        <v/>
      </c>
      <c r="E457" s="979" t="str">
        <f t="shared" si="1669"/>
        <v/>
      </c>
      <c r="F457" s="979">
        <f t="shared" si="1669"/>
        <v>124</v>
      </c>
      <c r="G457" s="979" t="str">
        <f t="shared" si="1669"/>
        <v/>
      </c>
      <c r="H457" s="979" t="str">
        <f t="shared" si="1669"/>
        <v/>
      </c>
      <c r="I457" s="979" t="str">
        <f t="shared" si="1669"/>
        <v/>
      </c>
      <c r="J457" s="980" t="str">
        <f t="shared" si="1669"/>
        <v/>
      </c>
      <c r="K457" s="978" t="str">
        <f t="shared" si="1669"/>
        <v/>
      </c>
      <c r="L457" s="979">
        <f t="shared" si="1669"/>
        <v>122</v>
      </c>
      <c r="M457" s="979" t="str">
        <f t="shared" si="1669"/>
        <v/>
      </c>
      <c r="N457" s="979" t="str">
        <f t="shared" si="1669"/>
        <v/>
      </c>
      <c r="O457" s="979" t="str">
        <f t="shared" si="1669"/>
        <v/>
      </c>
      <c r="P457" s="979" t="str">
        <f t="shared" si="1669"/>
        <v/>
      </c>
      <c r="Q457" s="979" t="str">
        <f t="shared" si="1669"/>
        <v/>
      </c>
      <c r="R457" s="980" t="str">
        <f t="shared" si="1669"/>
        <v/>
      </c>
      <c r="S457" s="978" t="str">
        <f t="shared" si="1669"/>
        <v/>
      </c>
      <c r="T457" s="979" t="str">
        <f t="shared" si="1669"/>
        <v/>
      </c>
      <c r="U457" s="979" t="str">
        <f t="shared" si="1669"/>
        <v/>
      </c>
      <c r="V457" s="979" t="str">
        <f t="shared" si="1669"/>
        <v/>
      </c>
      <c r="W457" s="979">
        <f t="shared" si="1669"/>
        <v>125</v>
      </c>
      <c r="X457" s="979" t="str">
        <f t="shared" si="1669"/>
        <v/>
      </c>
      <c r="Y457" s="979" t="str">
        <f t="shared" si="1669"/>
        <v/>
      </c>
      <c r="Z457" s="980" t="str">
        <f t="shared" si="1669"/>
        <v/>
      </c>
      <c r="AA457" s="978">
        <f t="shared" si="1669"/>
        <v>121</v>
      </c>
      <c r="AB457" s="979" t="str">
        <f t="shared" si="1669"/>
        <v/>
      </c>
      <c r="AC457" s="979" t="str">
        <f t="shared" si="1669"/>
        <v/>
      </c>
      <c r="AD457" s="979" t="str">
        <f t="shared" si="1669"/>
        <v/>
      </c>
      <c r="AE457" s="979" t="str">
        <f t="shared" si="1669"/>
        <v/>
      </c>
      <c r="AF457" s="979" t="str">
        <f t="shared" si="1669"/>
        <v/>
      </c>
      <c r="AG457" s="979" t="str">
        <f t="shared" si="1669"/>
        <v/>
      </c>
      <c r="AH457" s="980" t="str">
        <f t="shared" si="1669"/>
        <v/>
      </c>
      <c r="AI457" s="978" t="str">
        <f t="shared" si="1669"/>
        <v/>
      </c>
      <c r="AJ457" s="979" t="str">
        <f t="shared" si="1669"/>
        <v/>
      </c>
      <c r="AK457" s="979">
        <f t="shared" si="1669"/>
        <v>123</v>
      </c>
      <c r="AL457" s="979" t="str">
        <f t="shared" si="1669"/>
        <v/>
      </c>
      <c r="AM457" s="979" t="str">
        <f t="shared" si="1669"/>
        <v/>
      </c>
      <c r="AN457" s="979" t="str">
        <f t="shared" si="1669"/>
        <v/>
      </c>
      <c r="AO457" s="979" t="str">
        <f t="shared" si="1669"/>
        <v/>
      </c>
      <c r="AP457" s="980" t="str">
        <f t="shared" si="1669"/>
        <v/>
      </c>
      <c r="AQ457" s="978" t="str">
        <f t="shared" si="1669"/>
        <v/>
      </c>
      <c r="AR457" s="979" t="str">
        <f t="shared" si="1669"/>
        <v/>
      </c>
      <c r="AS457" s="979" t="str">
        <f t="shared" si="1669"/>
        <v/>
      </c>
      <c r="AT457" s="979" t="str">
        <f t="shared" si="1669"/>
        <v/>
      </c>
      <c r="AU457" s="979" t="str">
        <f t="shared" si="1669"/>
        <v/>
      </c>
      <c r="AV457" s="979" t="str">
        <f t="shared" si="1669"/>
        <v/>
      </c>
      <c r="AW457" s="979" t="str">
        <f t="shared" si="1669"/>
        <v/>
      </c>
      <c r="AX457" s="980" t="str">
        <f t="shared" si="1669"/>
        <v/>
      </c>
      <c r="AY457" s="978" t="str">
        <f t="shared" si="1669"/>
        <v/>
      </c>
      <c r="AZ457" s="979" t="str">
        <f t="shared" si="1669"/>
        <v/>
      </c>
      <c r="BA457" s="979" t="str">
        <f t="shared" si="1669"/>
        <v/>
      </c>
      <c r="BB457" s="979" t="str">
        <f t="shared" si="1669"/>
        <v/>
      </c>
      <c r="BC457" s="979" t="str">
        <f t="shared" si="1669"/>
        <v/>
      </c>
      <c r="BD457" s="979" t="str">
        <f t="shared" si="1669"/>
        <v/>
      </c>
      <c r="BE457" s="979" t="str">
        <f t="shared" si="1669"/>
        <v/>
      </c>
      <c r="BF457" s="980" t="str">
        <f t="shared" si="1669"/>
        <v/>
      </c>
      <c r="BG457" s="978" t="str">
        <f t="shared" si="1669"/>
        <v/>
      </c>
      <c r="BH457" s="979" t="str">
        <f t="shared" si="1669"/>
        <v/>
      </c>
      <c r="BI457" s="979" t="str">
        <f t="shared" si="1669"/>
        <v/>
      </c>
      <c r="BJ457" s="979" t="str">
        <f t="shared" si="1669"/>
        <v/>
      </c>
      <c r="BK457" s="979" t="str">
        <f t="shared" si="1669"/>
        <v/>
      </c>
      <c r="BL457" s="979" t="str">
        <f t="shared" si="1669"/>
        <v/>
      </c>
      <c r="BM457" s="979" t="str">
        <f t="shared" si="1669"/>
        <v/>
      </c>
      <c r="BN457" s="980" t="str">
        <f t="shared" si="1669"/>
        <v/>
      </c>
    </row>
    <row r="458" spans="1:66" ht="15.75" x14ac:dyDescent="0.25">
      <c r="A458" s="275" t="s">
        <v>27</v>
      </c>
      <c r="B458" s="279" t="s">
        <v>59</v>
      </c>
      <c r="C458" s="27" t="str">
        <f>IF(C457="","",DSUM('Rozpis zápasů'!$F$1:$O$162,$B458,C456:C457))</f>
        <v/>
      </c>
      <c r="D458" s="6" t="str">
        <f>IF(D457="","",DSUM('Rozpis zápasů'!$F$1:$O$162,$B458,D456:D457))</f>
        <v/>
      </c>
      <c r="E458" s="6" t="str">
        <f>IF(E457="","",DSUM('Rozpis zápasů'!$F$1:$O$162,$B458,E456:E457))</f>
        <v/>
      </c>
      <c r="F458" s="6">
        <f>IF(F457="","",DSUM('Rozpis zápasů'!$F$1:$O$162,$B458,F456:F457))</f>
        <v>0</v>
      </c>
      <c r="G458" s="6" t="str">
        <f>IF(G457="","",DSUM('Rozpis zápasů'!$F$1:$O$162,$B458,G456:G457))</f>
        <v/>
      </c>
      <c r="H458" s="6" t="str">
        <f>IF(H457="","",DSUM('Rozpis zápasů'!$F$1:$O$162,$B458,H456:H457))</f>
        <v/>
      </c>
      <c r="I458" s="6" t="str">
        <f>IF(I457="","",DSUM('Rozpis zápasů'!$F$1:$O$162,$B458,I456:I457))</f>
        <v/>
      </c>
      <c r="J458" s="9" t="str">
        <f>IF(J457="","",DSUM('Rozpis zápasů'!$F$1:$O$162,$B458,J456:J457))</f>
        <v/>
      </c>
      <c r="K458" s="27" t="str">
        <f>IF(K457="","",DSUM('Rozpis zápasů'!$F$1:$O$162,$B458,K456:K457))</f>
        <v/>
      </c>
      <c r="L458" s="6">
        <f>IF(L457="","",DSUM('Rozpis zápasů'!$F$1:$O$162,$B458,L456:L457))</f>
        <v>0</v>
      </c>
      <c r="M458" s="6" t="str">
        <f>IF(M457="","",DSUM('Rozpis zápasů'!$F$1:$O$162,$B458,M456:M457))</f>
        <v/>
      </c>
      <c r="N458" s="6" t="str">
        <f>IF(N457="","",DSUM('Rozpis zápasů'!$F$1:$O$162,$B458,N456:N457))</f>
        <v/>
      </c>
      <c r="O458" s="6" t="str">
        <f>IF(O457="","",DSUM('Rozpis zápasů'!$F$1:$O$162,$B458,O456:O457))</f>
        <v/>
      </c>
      <c r="P458" s="6" t="str">
        <f>IF(P457="","",DSUM('Rozpis zápasů'!$F$1:$O$162,$B458,P456:P457))</f>
        <v/>
      </c>
      <c r="Q458" s="6" t="str">
        <f>IF(Q457="","",DSUM('Rozpis zápasů'!$F$1:$O$162,$B458,Q456:Q457))</f>
        <v/>
      </c>
      <c r="R458" s="9" t="str">
        <f>IF(R457="","",DSUM('Rozpis zápasů'!$F$1:$O$162,$B458,R456:R457))</f>
        <v/>
      </c>
      <c r="S458" s="27" t="str">
        <f>IF(S457="","",DSUM('Rozpis zápasů'!$F$1:$O$162,$B458,S456:S457))</f>
        <v/>
      </c>
      <c r="T458" s="6" t="str">
        <f>IF(T457="","",DSUM('Rozpis zápasů'!$F$1:$O$162,$B458,T456:T457))</f>
        <v/>
      </c>
      <c r="U458" s="6" t="str">
        <f>IF(U457="","",DSUM('Rozpis zápasů'!$F$1:$O$162,$B458,U456:U457))</f>
        <v/>
      </c>
      <c r="V458" s="6" t="str">
        <f>IF(V457="","",DSUM('Rozpis zápasů'!$F$1:$O$162,$B458,V456:V457))</f>
        <v/>
      </c>
      <c r="W458" s="6">
        <f>IF(W457="","",DSUM('Rozpis zápasů'!$F$1:$O$162,$B458,W456:W457))</f>
        <v>0</v>
      </c>
      <c r="X458" s="6" t="str">
        <f>IF(X457="","",DSUM('Rozpis zápasů'!$F$1:$O$162,$B458,X456:X457))</f>
        <v/>
      </c>
      <c r="Y458" s="6" t="str">
        <f>IF(Y457="","",DSUM('Rozpis zápasů'!$F$1:$O$162,$B458,Y456:Y457))</f>
        <v/>
      </c>
      <c r="Z458" s="9" t="str">
        <f>IF(Z457="","",DSUM('Rozpis zápasů'!$F$1:$O$162,$B458,Z456:Z457))</f>
        <v/>
      </c>
      <c r="AA458" s="27">
        <f>IF(AA457="","",DSUM('Rozpis zápasů'!$F$1:$O$162,$B458,AA456:AA457))</f>
        <v>0</v>
      </c>
      <c r="AB458" s="6" t="str">
        <f>IF(AB457="","",DSUM('Rozpis zápasů'!$F$1:$O$162,$B458,AB456:AB457))</f>
        <v/>
      </c>
      <c r="AC458" s="6" t="str">
        <f>IF(AC457="","",DSUM('Rozpis zápasů'!$F$1:$O$162,$B458,AC456:AC457))</f>
        <v/>
      </c>
      <c r="AD458" s="6" t="str">
        <f>IF(AD457="","",DSUM('Rozpis zápasů'!$F$1:$O$162,$B458,AD456:AD457))</f>
        <v/>
      </c>
      <c r="AE458" s="6" t="str">
        <f>IF(AE457="","",DSUM('Rozpis zápasů'!$F$1:$O$162,$B458,AE456:AE457))</f>
        <v/>
      </c>
      <c r="AF458" s="6" t="str">
        <f>IF(AF457="","",DSUM('Rozpis zápasů'!$F$1:$O$162,$B458,AF456:AF457))</f>
        <v/>
      </c>
      <c r="AG458" s="6" t="str">
        <f>IF(AG457="","",DSUM('Rozpis zápasů'!$F$1:$O$162,$B458,AG456:AG457))</f>
        <v/>
      </c>
      <c r="AH458" s="9" t="str">
        <f>IF(AH457="","",DSUM('Rozpis zápasů'!$F$1:$O$162,$B458,AH456:AH457))</f>
        <v/>
      </c>
      <c r="AI458" s="27" t="str">
        <f>IF(AI457="","",DSUM('Rozpis zápasů'!$F$1:$O$162,$B458,AI456:AI457))</f>
        <v/>
      </c>
      <c r="AJ458" s="6" t="str">
        <f>IF(AJ457="","",DSUM('Rozpis zápasů'!$F$1:$O$162,$B458,AJ456:AJ457))</f>
        <v/>
      </c>
      <c r="AK458" s="6">
        <f>IF(AK457="","",DSUM('Rozpis zápasů'!$F$1:$O$162,$B458,AK456:AK457))</f>
        <v>0</v>
      </c>
      <c r="AL458" s="6" t="str">
        <f>IF(AL457="","",DSUM('Rozpis zápasů'!$F$1:$O$162,$B458,AL456:AL457))</f>
        <v/>
      </c>
      <c r="AM458" s="6" t="str">
        <f>IF(AM457="","",DSUM('Rozpis zápasů'!$F$1:$O$162,$B458,AM456:AM457))</f>
        <v/>
      </c>
      <c r="AN458" s="6" t="str">
        <f>IF(AN457="","",DSUM('Rozpis zápasů'!$F$1:$O$162,$B458,AN456:AN457))</f>
        <v/>
      </c>
      <c r="AO458" s="6" t="str">
        <f>IF(AO457="","",DSUM('Rozpis zápasů'!$F$1:$O$162,$B458,AO456:AO457))</f>
        <v/>
      </c>
      <c r="AP458" s="9" t="str">
        <f>IF(AP457="","",DSUM('Rozpis zápasů'!$F$1:$O$162,$B458,AP456:AP457))</f>
        <v/>
      </c>
      <c r="AQ458" s="27" t="str">
        <f>IF(AQ457="","",DSUM('Rozpis zápasů'!$F$1:$O$162,$B458,AQ456:AQ457))</f>
        <v/>
      </c>
      <c r="AR458" s="6" t="str">
        <f>IF(AR457="","",DSUM('Rozpis zápasů'!$F$1:$O$162,$B458,AR456:AR457))</f>
        <v/>
      </c>
      <c r="AS458" s="6" t="str">
        <f>IF(AS457="","",DSUM('Rozpis zápasů'!$F$1:$O$162,$B458,AS456:AS457))</f>
        <v/>
      </c>
      <c r="AT458" s="6" t="str">
        <f>IF(AT457="","",DSUM('Rozpis zápasů'!$F$1:$O$162,$B458,AT456:AT457))</f>
        <v/>
      </c>
      <c r="AU458" s="6" t="str">
        <f>IF(AU457="","",DSUM('Rozpis zápasů'!$F$1:$O$162,$B458,AU456:AU457))</f>
        <v/>
      </c>
      <c r="AV458" s="6" t="str">
        <f>IF(AV457="","",DSUM('Rozpis zápasů'!$F$1:$O$162,$B458,AV456:AV457))</f>
        <v/>
      </c>
      <c r="AW458" s="6" t="str">
        <f>IF(AW457="","",DSUM('Rozpis zápasů'!$F$1:$O$162,$B458,AW456:AW457))</f>
        <v/>
      </c>
      <c r="AX458" s="9" t="str">
        <f>IF(AX457="","",DSUM('Rozpis zápasů'!$F$1:$O$162,$B458,AX456:AX457))</f>
        <v/>
      </c>
      <c r="AY458" s="27" t="str">
        <f>IF(AY457="","",DSUM('Rozpis zápasů'!$F$1:$O$162,$B458,AY456:AY457))</f>
        <v/>
      </c>
      <c r="AZ458" s="6" t="str">
        <f>IF(AZ457="","",DSUM('Rozpis zápasů'!$F$1:$O$162,$B458,AZ456:AZ457))</f>
        <v/>
      </c>
      <c r="BA458" s="6" t="str">
        <f>IF(BA457="","",DSUM('Rozpis zápasů'!$F$1:$O$162,$B458,BA456:BA457))</f>
        <v/>
      </c>
      <c r="BB458" s="6" t="str">
        <f>IF(BB457="","",DSUM('Rozpis zápasů'!$F$1:$O$162,$B458,BB456:BB457))</f>
        <v/>
      </c>
      <c r="BC458" s="6" t="str">
        <f>IF(BC457="","",DSUM('Rozpis zápasů'!$F$1:$O$162,$B458,BC456:BC457))</f>
        <v/>
      </c>
      <c r="BD458" s="6" t="str">
        <f>IF(BD457="","",DSUM('Rozpis zápasů'!$F$1:$O$162,$B458,BD456:BD457))</f>
        <v/>
      </c>
      <c r="BE458" s="6" t="str">
        <f>IF(BE457="","",DSUM('Rozpis zápasů'!$F$1:$O$162,$B458,BE456:BE457))</f>
        <v/>
      </c>
      <c r="BF458" s="9" t="str">
        <f>IF(BF457="","",DSUM('Rozpis zápasů'!$F$1:$O$162,$B458,BF456:BF457))</f>
        <v/>
      </c>
      <c r="BG458" s="27" t="str">
        <f>IF(BG457="","",DSUM('Rozpis zápasů'!$F$1:$O$162,$B458,BG456:BG457))</f>
        <v/>
      </c>
      <c r="BH458" s="6" t="str">
        <f>IF(BH457="","",DSUM('Rozpis zápasů'!$F$1:$O$162,$B458,BH456:BH457))</f>
        <v/>
      </c>
      <c r="BI458" s="6" t="str">
        <f>IF(BI457="","",DSUM('Rozpis zápasů'!$F$1:$O$162,$B458,BI456:BI457))</f>
        <v/>
      </c>
      <c r="BJ458" s="6" t="str">
        <f>IF(BJ457="","",DSUM('Rozpis zápasů'!$F$1:$O$162,$B458,BJ456:BJ457))</f>
        <v/>
      </c>
      <c r="BK458" s="6" t="str">
        <f>IF(BK457="","",DSUM('Rozpis zápasů'!$F$1:$O$162,$B458,BK456:BK457))</f>
        <v/>
      </c>
      <c r="BL458" s="6" t="str">
        <f>IF(BL457="","",DSUM('Rozpis zápasů'!$F$1:$O$162,$B458,BL456:BL457))</f>
        <v/>
      </c>
      <c r="BM458" s="6" t="str">
        <f>IF(BM457="","",DSUM('Rozpis zápasů'!$F$1:$O$162,$B458,BM456:BM457))</f>
        <v/>
      </c>
      <c r="BN458" s="9" t="str">
        <f>IF(BN457="","",DSUM('Rozpis zápasů'!$F$1:$O$162,$B458,BN456:BN457))</f>
        <v/>
      </c>
    </row>
    <row r="459" spans="1:66" ht="15.75" x14ac:dyDescent="0.25">
      <c r="A459" s="275" t="s">
        <v>29</v>
      </c>
      <c r="B459" s="279" t="s">
        <v>21</v>
      </c>
      <c r="C459" s="27" t="str">
        <f>IF(C457="","",DSUM('Rozpis zápasů'!$F$1:$O$162,$B459,C456:C457))</f>
        <v/>
      </c>
      <c r="D459" s="6" t="str">
        <f>IF(D457="","",DSUM('Rozpis zápasů'!$F$1:$O$162,$B459,D456:D457))</f>
        <v/>
      </c>
      <c r="E459" s="6" t="str">
        <f>IF(E457="","",DSUM('Rozpis zápasů'!$F$1:$O$162,$B459,E456:E457))</f>
        <v/>
      </c>
      <c r="F459" s="6">
        <f>IF(F457="","",DSUM('Rozpis zápasů'!$F$1:$O$162,$B459,F456:F457))</f>
        <v>0</v>
      </c>
      <c r="G459" s="6" t="str">
        <f>IF(G457="","",DSUM('Rozpis zápasů'!$F$1:$O$162,$B459,G456:G457))</f>
        <v/>
      </c>
      <c r="H459" s="6" t="str">
        <f>IF(H457="","",DSUM('Rozpis zápasů'!$F$1:$O$162,$B459,H456:H457))</f>
        <v/>
      </c>
      <c r="I459" s="6" t="str">
        <f>IF(I457="","",DSUM('Rozpis zápasů'!$F$1:$O$162,$B459,I456:I457))</f>
        <v/>
      </c>
      <c r="J459" s="9" t="str">
        <f>IF(J457="","",DSUM('Rozpis zápasů'!$F$1:$O$162,$B459,J456:J457))</f>
        <v/>
      </c>
      <c r="K459" s="27" t="str">
        <f>IF(K457="","",DSUM('Rozpis zápasů'!$F$1:$O$162,$B459,K456:K457))</f>
        <v/>
      </c>
      <c r="L459" s="6">
        <f>IF(L457="","",DSUM('Rozpis zápasů'!$F$1:$O$162,$B459,L456:L457))</f>
        <v>0</v>
      </c>
      <c r="M459" s="6" t="str">
        <f>IF(M457="","",DSUM('Rozpis zápasů'!$F$1:$O$162,$B459,M456:M457))</f>
        <v/>
      </c>
      <c r="N459" s="6" t="str">
        <f>IF(N457="","",DSUM('Rozpis zápasů'!$F$1:$O$162,$B459,N456:N457))</f>
        <v/>
      </c>
      <c r="O459" s="6" t="str">
        <f>IF(O457="","",DSUM('Rozpis zápasů'!$F$1:$O$162,$B459,O456:O457))</f>
        <v/>
      </c>
      <c r="P459" s="6" t="str">
        <f>IF(P457="","",DSUM('Rozpis zápasů'!$F$1:$O$162,$B459,P456:P457))</f>
        <v/>
      </c>
      <c r="Q459" s="6" t="str">
        <f>IF(Q457="","",DSUM('Rozpis zápasů'!$F$1:$O$162,$B459,Q456:Q457))</f>
        <v/>
      </c>
      <c r="R459" s="9" t="str">
        <f>IF(R457="","",DSUM('Rozpis zápasů'!$F$1:$O$162,$B459,R456:R457))</f>
        <v/>
      </c>
      <c r="S459" s="27" t="str">
        <f>IF(S457="","",DSUM('Rozpis zápasů'!$F$1:$O$162,$B459,S456:S457))</f>
        <v/>
      </c>
      <c r="T459" s="6" t="str">
        <f>IF(T457="","",DSUM('Rozpis zápasů'!$F$1:$O$162,$B459,T456:T457))</f>
        <v/>
      </c>
      <c r="U459" s="6" t="str">
        <f>IF(U457="","",DSUM('Rozpis zápasů'!$F$1:$O$162,$B459,U456:U457))</f>
        <v/>
      </c>
      <c r="V459" s="6" t="str">
        <f>IF(V457="","",DSUM('Rozpis zápasů'!$F$1:$O$162,$B459,V456:V457))</f>
        <v/>
      </c>
      <c r="W459" s="6">
        <f>IF(W457="","",DSUM('Rozpis zápasů'!$F$1:$O$162,$B459,W456:W457))</f>
        <v>0</v>
      </c>
      <c r="X459" s="6" t="str">
        <f>IF(X457="","",DSUM('Rozpis zápasů'!$F$1:$O$162,$B459,X456:X457))</f>
        <v/>
      </c>
      <c r="Y459" s="6" t="str">
        <f>IF(Y457="","",DSUM('Rozpis zápasů'!$F$1:$O$162,$B459,Y456:Y457))</f>
        <v/>
      </c>
      <c r="Z459" s="9" t="str">
        <f>IF(Z457="","",DSUM('Rozpis zápasů'!$F$1:$O$162,$B459,Z456:Z457))</f>
        <v/>
      </c>
      <c r="AA459" s="27">
        <f>IF(AA457="","",DSUM('Rozpis zápasů'!$F$1:$O$162,$B459,AA456:AA457))</f>
        <v>0</v>
      </c>
      <c r="AB459" s="6" t="str">
        <f>IF(AB457="","",DSUM('Rozpis zápasů'!$F$1:$O$162,$B459,AB456:AB457))</f>
        <v/>
      </c>
      <c r="AC459" s="6" t="str">
        <f>IF(AC457="","",DSUM('Rozpis zápasů'!$F$1:$O$162,$B459,AC456:AC457))</f>
        <v/>
      </c>
      <c r="AD459" s="6" t="str">
        <f>IF(AD457="","",DSUM('Rozpis zápasů'!$F$1:$O$162,$B459,AD456:AD457))</f>
        <v/>
      </c>
      <c r="AE459" s="6" t="str">
        <f>IF(AE457="","",DSUM('Rozpis zápasů'!$F$1:$O$162,$B459,AE456:AE457))</f>
        <v/>
      </c>
      <c r="AF459" s="6" t="str">
        <f>IF(AF457="","",DSUM('Rozpis zápasů'!$F$1:$O$162,$B459,AF456:AF457))</f>
        <v/>
      </c>
      <c r="AG459" s="6" t="str">
        <f>IF(AG457="","",DSUM('Rozpis zápasů'!$F$1:$O$162,$B459,AG456:AG457))</f>
        <v/>
      </c>
      <c r="AH459" s="9" t="str">
        <f>IF(AH457="","",DSUM('Rozpis zápasů'!$F$1:$O$162,$B459,AH456:AH457))</f>
        <v/>
      </c>
      <c r="AI459" s="27" t="str">
        <f>IF(AI457="","",DSUM('Rozpis zápasů'!$F$1:$O$162,$B459,AI456:AI457))</f>
        <v/>
      </c>
      <c r="AJ459" s="6" t="str">
        <f>IF(AJ457="","",DSUM('Rozpis zápasů'!$F$1:$O$162,$B459,AJ456:AJ457))</f>
        <v/>
      </c>
      <c r="AK459" s="6">
        <f>IF(AK457="","",DSUM('Rozpis zápasů'!$F$1:$O$162,$B459,AK456:AK457))</f>
        <v>0</v>
      </c>
      <c r="AL459" s="6" t="str">
        <f>IF(AL457="","",DSUM('Rozpis zápasů'!$F$1:$O$162,$B459,AL456:AL457))</f>
        <v/>
      </c>
      <c r="AM459" s="6" t="str">
        <f>IF(AM457="","",DSUM('Rozpis zápasů'!$F$1:$O$162,$B459,AM456:AM457))</f>
        <v/>
      </c>
      <c r="AN459" s="6" t="str">
        <f>IF(AN457="","",DSUM('Rozpis zápasů'!$F$1:$O$162,$B459,AN456:AN457))</f>
        <v/>
      </c>
      <c r="AO459" s="6" t="str">
        <f>IF(AO457="","",DSUM('Rozpis zápasů'!$F$1:$O$162,$B459,AO456:AO457))</f>
        <v/>
      </c>
      <c r="AP459" s="9" t="str">
        <f>IF(AP457="","",DSUM('Rozpis zápasů'!$F$1:$O$162,$B459,AP456:AP457))</f>
        <v/>
      </c>
      <c r="AQ459" s="27" t="str">
        <f>IF(AQ457="","",DSUM('Rozpis zápasů'!$F$1:$O$162,$B459,AQ456:AQ457))</f>
        <v/>
      </c>
      <c r="AR459" s="6" t="str">
        <f>IF(AR457="","",DSUM('Rozpis zápasů'!$F$1:$O$162,$B459,AR456:AR457))</f>
        <v/>
      </c>
      <c r="AS459" s="6" t="str">
        <f>IF(AS457="","",DSUM('Rozpis zápasů'!$F$1:$O$162,$B459,AS456:AS457))</f>
        <v/>
      </c>
      <c r="AT459" s="6" t="str">
        <f>IF(AT457="","",DSUM('Rozpis zápasů'!$F$1:$O$162,$B459,AT456:AT457))</f>
        <v/>
      </c>
      <c r="AU459" s="6" t="str">
        <f>IF(AU457="","",DSUM('Rozpis zápasů'!$F$1:$O$162,$B459,AU456:AU457))</f>
        <v/>
      </c>
      <c r="AV459" s="6" t="str">
        <f>IF(AV457="","",DSUM('Rozpis zápasů'!$F$1:$O$162,$B459,AV456:AV457))</f>
        <v/>
      </c>
      <c r="AW459" s="6" t="str">
        <f>IF(AW457="","",DSUM('Rozpis zápasů'!$F$1:$O$162,$B459,AW456:AW457))</f>
        <v/>
      </c>
      <c r="AX459" s="9" t="str">
        <f>IF(AX457="","",DSUM('Rozpis zápasů'!$F$1:$O$162,$B459,AX456:AX457))</f>
        <v/>
      </c>
      <c r="AY459" s="27" t="str">
        <f>IF(AY457="","",DSUM('Rozpis zápasů'!$F$1:$O$162,$B459,AY456:AY457))</f>
        <v/>
      </c>
      <c r="AZ459" s="6" t="str">
        <f>IF(AZ457="","",DSUM('Rozpis zápasů'!$F$1:$O$162,$B459,AZ456:AZ457))</f>
        <v/>
      </c>
      <c r="BA459" s="6" t="str">
        <f>IF(BA457="","",DSUM('Rozpis zápasů'!$F$1:$O$162,$B459,BA456:BA457))</f>
        <v/>
      </c>
      <c r="BB459" s="6" t="str">
        <f>IF(BB457="","",DSUM('Rozpis zápasů'!$F$1:$O$162,$B459,BB456:BB457))</f>
        <v/>
      </c>
      <c r="BC459" s="6" t="str">
        <f>IF(BC457="","",DSUM('Rozpis zápasů'!$F$1:$O$162,$B459,BC456:BC457))</f>
        <v/>
      </c>
      <c r="BD459" s="6" t="str">
        <f>IF(BD457="","",DSUM('Rozpis zápasů'!$F$1:$O$162,$B459,BD456:BD457))</f>
        <v/>
      </c>
      <c r="BE459" s="6" t="str">
        <f>IF(BE457="","",DSUM('Rozpis zápasů'!$F$1:$O$162,$B459,BE456:BE457))</f>
        <v/>
      </c>
      <c r="BF459" s="9" t="str">
        <f>IF(BF457="","",DSUM('Rozpis zápasů'!$F$1:$O$162,$B459,BF456:BF457))</f>
        <v/>
      </c>
      <c r="BG459" s="27" t="str">
        <f>IF(BG457="","",DSUM('Rozpis zápasů'!$F$1:$O$162,$B459,BG456:BG457))</f>
        <v/>
      </c>
      <c r="BH459" s="6" t="str">
        <f>IF(BH457="","",DSUM('Rozpis zápasů'!$F$1:$O$162,$B459,BH456:BH457))</f>
        <v/>
      </c>
      <c r="BI459" s="6" t="str">
        <f>IF(BI457="","",DSUM('Rozpis zápasů'!$F$1:$O$162,$B459,BI456:BI457))</f>
        <v/>
      </c>
      <c r="BJ459" s="6" t="str">
        <f>IF(BJ457="","",DSUM('Rozpis zápasů'!$F$1:$O$162,$B459,BJ456:BJ457))</f>
        <v/>
      </c>
      <c r="BK459" s="6" t="str">
        <f>IF(BK457="","",DSUM('Rozpis zápasů'!$F$1:$O$162,$B459,BK456:BK457))</f>
        <v/>
      </c>
      <c r="BL459" s="6" t="str">
        <f>IF(BL457="","",DSUM('Rozpis zápasů'!$F$1:$O$162,$B459,BL456:BL457))</f>
        <v/>
      </c>
      <c r="BM459" s="6" t="str">
        <f>IF(BM457="","",DSUM('Rozpis zápasů'!$F$1:$O$162,$B459,BM456:BM457))</f>
        <v/>
      </c>
      <c r="BN459" s="9" t="str">
        <f>IF(BN457="","",DSUM('Rozpis zápasů'!$F$1:$O$162,$B459,BN456:BN457))</f>
        <v/>
      </c>
    </row>
    <row r="460" spans="1:66" ht="16.5" thickBot="1" x14ac:dyDescent="0.3">
      <c r="A460" s="277" t="s">
        <v>31</v>
      </c>
      <c r="B460" s="280" t="s">
        <v>20</v>
      </c>
      <c r="C460" s="13" t="str">
        <f>IF(C457="","",DSUM('Rozpis zápasů'!$F$1:$O$162,$B460,C456:C457))</f>
        <v/>
      </c>
      <c r="D460" s="10" t="str">
        <f>IF(D457="","",DSUM('Rozpis zápasů'!$F$1:$O$162,$B460,D456:D457))</f>
        <v/>
      </c>
      <c r="E460" s="10" t="str">
        <f>IF(E457="","",DSUM('Rozpis zápasů'!$F$1:$O$162,$B460,E456:E457))</f>
        <v/>
      </c>
      <c r="F460" s="10">
        <f>IF(F457="","",DSUM('Rozpis zápasů'!$F$1:$O$162,$B460,F456:F457))</f>
        <v>0</v>
      </c>
      <c r="G460" s="10" t="str">
        <f>IF(G457="","",DSUM('Rozpis zápasů'!$F$1:$O$162,$B460,G456:G457))</f>
        <v/>
      </c>
      <c r="H460" s="10" t="str">
        <f>IF(H457="","",DSUM('Rozpis zápasů'!$F$1:$O$162,$B460,H456:H457))</f>
        <v/>
      </c>
      <c r="I460" s="10" t="str">
        <f>IF(I457="","",DSUM('Rozpis zápasů'!$F$1:$O$162,$B460,I456:I457))</f>
        <v/>
      </c>
      <c r="J460" s="11" t="str">
        <f>IF(J457="","",DSUM('Rozpis zápasů'!$F$1:$O$162,$B460,J456:J457))</f>
        <v/>
      </c>
      <c r="K460" s="13" t="str">
        <f>IF(K457="","",DSUM('Rozpis zápasů'!$F$1:$O$162,$B460,K456:K457))</f>
        <v/>
      </c>
      <c r="L460" s="10">
        <f>IF(L457="","",DSUM('Rozpis zápasů'!$F$1:$O$162,$B460,L456:L457))</f>
        <v>0</v>
      </c>
      <c r="M460" s="10" t="str">
        <f>IF(M457="","",DSUM('Rozpis zápasů'!$F$1:$O$162,$B460,M456:M457))</f>
        <v/>
      </c>
      <c r="N460" s="10" t="str">
        <f>IF(N457="","",DSUM('Rozpis zápasů'!$F$1:$O$162,$B460,N456:N457))</f>
        <v/>
      </c>
      <c r="O460" s="10" t="str">
        <f>IF(O457="","",DSUM('Rozpis zápasů'!$F$1:$O$162,$B460,O456:O457))</f>
        <v/>
      </c>
      <c r="P460" s="10" t="str">
        <f>IF(P457="","",DSUM('Rozpis zápasů'!$F$1:$O$162,$B460,P456:P457))</f>
        <v/>
      </c>
      <c r="Q460" s="10" t="str">
        <f>IF(Q457="","",DSUM('Rozpis zápasů'!$F$1:$O$162,$B460,Q456:Q457))</f>
        <v/>
      </c>
      <c r="R460" s="11" t="str">
        <f>IF(R457="","",DSUM('Rozpis zápasů'!$F$1:$O$162,$B460,R456:R457))</f>
        <v/>
      </c>
      <c r="S460" s="13" t="str">
        <f>IF(S457="","",DSUM('Rozpis zápasů'!$F$1:$O$162,$B460,S456:S457))</f>
        <v/>
      </c>
      <c r="T460" s="10" t="str">
        <f>IF(T457="","",DSUM('Rozpis zápasů'!$F$1:$O$162,$B460,T456:T457))</f>
        <v/>
      </c>
      <c r="U460" s="10" t="str">
        <f>IF(U457="","",DSUM('Rozpis zápasů'!$F$1:$O$162,$B460,U456:U457))</f>
        <v/>
      </c>
      <c r="V460" s="10" t="str">
        <f>IF(V457="","",DSUM('Rozpis zápasů'!$F$1:$O$162,$B460,V456:V457))</f>
        <v/>
      </c>
      <c r="W460" s="10">
        <f>IF(W457="","",DSUM('Rozpis zápasů'!$F$1:$O$162,$B460,W456:W457))</f>
        <v>0</v>
      </c>
      <c r="X460" s="10" t="str">
        <f>IF(X457="","",DSUM('Rozpis zápasů'!$F$1:$O$162,$B460,X456:X457))</f>
        <v/>
      </c>
      <c r="Y460" s="10" t="str">
        <f>IF(Y457="","",DSUM('Rozpis zápasů'!$F$1:$O$162,$B460,Y456:Y457))</f>
        <v/>
      </c>
      <c r="Z460" s="11" t="str">
        <f>IF(Z457="","",DSUM('Rozpis zápasů'!$F$1:$O$162,$B460,Z456:Z457))</f>
        <v/>
      </c>
      <c r="AA460" s="13">
        <f>IF(AA457="","",DSUM('Rozpis zápasů'!$F$1:$O$162,$B460,AA456:AA457))</f>
        <v>0</v>
      </c>
      <c r="AB460" s="10" t="str">
        <f>IF(AB457="","",DSUM('Rozpis zápasů'!$F$1:$O$162,$B460,AB456:AB457))</f>
        <v/>
      </c>
      <c r="AC460" s="10" t="str">
        <f>IF(AC457="","",DSUM('Rozpis zápasů'!$F$1:$O$162,$B460,AC456:AC457))</f>
        <v/>
      </c>
      <c r="AD460" s="10" t="str">
        <f>IF(AD457="","",DSUM('Rozpis zápasů'!$F$1:$O$162,$B460,AD456:AD457))</f>
        <v/>
      </c>
      <c r="AE460" s="10" t="str">
        <f>IF(AE457="","",DSUM('Rozpis zápasů'!$F$1:$O$162,$B460,AE456:AE457))</f>
        <v/>
      </c>
      <c r="AF460" s="10" t="str">
        <f>IF(AF457="","",DSUM('Rozpis zápasů'!$F$1:$O$162,$B460,AF456:AF457))</f>
        <v/>
      </c>
      <c r="AG460" s="10" t="str">
        <f>IF(AG457="","",DSUM('Rozpis zápasů'!$F$1:$O$162,$B460,AG456:AG457))</f>
        <v/>
      </c>
      <c r="AH460" s="11" t="str">
        <f>IF(AH457="","",DSUM('Rozpis zápasů'!$F$1:$O$162,$B460,AH456:AH457))</f>
        <v/>
      </c>
      <c r="AI460" s="13" t="str">
        <f>IF(AI457="","",DSUM('Rozpis zápasů'!$F$1:$O$162,$B460,AI456:AI457))</f>
        <v/>
      </c>
      <c r="AJ460" s="10" t="str">
        <f>IF(AJ457="","",DSUM('Rozpis zápasů'!$F$1:$O$162,$B460,AJ456:AJ457))</f>
        <v/>
      </c>
      <c r="AK460" s="10">
        <f>IF(AK457="","",DSUM('Rozpis zápasů'!$F$1:$O$162,$B460,AK456:AK457))</f>
        <v>0</v>
      </c>
      <c r="AL460" s="10" t="str">
        <f>IF(AL457="","",DSUM('Rozpis zápasů'!$F$1:$O$162,$B460,AL456:AL457))</f>
        <v/>
      </c>
      <c r="AM460" s="10" t="str">
        <f>IF(AM457="","",DSUM('Rozpis zápasů'!$F$1:$O$162,$B460,AM456:AM457))</f>
        <v/>
      </c>
      <c r="AN460" s="10" t="str">
        <f>IF(AN457="","",DSUM('Rozpis zápasů'!$F$1:$O$162,$B460,AN456:AN457))</f>
        <v/>
      </c>
      <c r="AO460" s="10" t="str">
        <f>IF(AO457="","",DSUM('Rozpis zápasů'!$F$1:$O$162,$B460,AO456:AO457))</f>
        <v/>
      </c>
      <c r="AP460" s="11" t="str">
        <f>IF(AP457="","",DSUM('Rozpis zápasů'!$F$1:$O$162,$B460,AP456:AP457))</f>
        <v/>
      </c>
      <c r="AQ460" s="13" t="str">
        <f>IF(AQ457="","",DSUM('Rozpis zápasů'!$F$1:$O$162,$B460,AQ456:AQ457))</f>
        <v/>
      </c>
      <c r="AR460" s="10" t="str">
        <f>IF(AR457="","",DSUM('Rozpis zápasů'!$F$1:$O$162,$B460,AR456:AR457))</f>
        <v/>
      </c>
      <c r="AS460" s="10" t="str">
        <f>IF(AS457="","",DSUM('Rozpis zápasů'!$F$1:$O$162,$B460,AS456:AS457))</f>
        <v/>
      </c>
      <c r="AT460" s="10" t="str">
        <f>IF(AT457="","",DSUM('Rozpis zápasů'!$F$1:$O$162,$B460,AT456:AT457))</f>
        <v/>
      </c>
      <c r="AU460" s="10" t="str">
        <f>IF(AU457="","",DSUM('Rozpis zápasů'!$F$1:$O$162,$B460,AU456:AU457))</f>
        <v/>
      </c>
      <c r="AV460" s="10" t="str">
        <f>IF(AV457="","",DSUM('Rozpis zápasů'!$F$1:$O$162,$B460,AV456:AV457))</f>
        <v/>
      </c>
      <c r="AW460" s="10" t="str">
        <f>IF(AW457="","",DSUM('Rozpis zápasů'!$F$1:$O$162,$B460,AW456:AW457))</f>
        <v/>
      </c>
      <c r="AX460" s="11" t="str">
        <f>IF(AX457="","",DSUM('Rozpis zápasů'!$F$1:$O$162,$B460,AX456:AX457))</f>
        <v/>
      </c>
      <c r="AY460" s="13" t="str">
        <f>IF(AY457="","",DSUM('Rozpis zápasů'!$F$1:$O$162,$B460,AY456:AY457))</f>
        <v/>
      </c>
      <c r="AZ460" s="10" t="str">
        <f>IF(AZ457="","",DSUM('Rozpis zápasů'!$F$1:$O$162,$B460,AZ456:AZ457))</f>
        <v/>
      </c>
      <c r="BA460" s="10" t="str">
        <f>IF(BA457="","",DSUM('Rozpis zápasů'!$F$1:$O$162,$B460,BA456:BA457))</f>
        <v/>
      </c>
      <c r="BB460" s="10" t="str">
        <f>IF(BB457="","",DSUM('Rozpis zápasů'!$F$1:$O$162,$B460,BB456:BB457))</f>
        <v/>
      </c>
      <c r="BC460" s="10" t="str">
        <f>IF(BC457="","",DSUM('Rozpis zápasů'!$F$1:$O$162,$B460,BC456:BC457))</f>
        <v/>
      </c>
      <c r="BD460" s="10" t="str">
        <f>IF(BD457="","",DSUM('Rozpis zápasů'!$F$1:$O$162,$B460,BD456:BD457))</f>
        <v/>
      </c>
      <c r="BE460" s="10" t="str">
        <f>IF(BE457="","",DSUM('Rozpis zápasů'!$F$1:$O$162,$B460,BE456:BE457))</f>
        <v/>
      </c>
      <c r="BF460" s="11" t="str">
        <f>IF(BF457="","",DSUM('Rozpis zápasů'!$F$1:$O$162,$B460,BF456:BF457))</f>
        <v/>
      </c>
      <c r="BG460" s="13" t="str">
        <f>IF(BG457="","",DSUM('Rozpis zápasů'!$F$1:$O$162,$B460,BG456:BG457))</f>
        <v/>
      </c>
      <c r="BH460" s="10" t="str">
        <f>IF(BH457="","",DSUM('Rozpis zápasů'!$F$1:$O$162,$B460,BH456:BH457))</f>
        <v/>
      </c>
      <c r="BI460" s="10" t="str">
        <f>IF(BI457="","",DSUM('Rozpis zápasů'!$F$1:$O$162,$B460,BI456:BI457))</f>
        <v/>
      </c>
      <c r="BJ460" s="10" t="str">
        <f>IF(BJ457="","",DSUM('Rozpis zápasů'!$F$1:$O$162,$B460,BJ456:BJ457))</f>
        <v/>
      </c>
      <c r="BK460" s="10" t="str">
        <f>IF(BK457="","",DSUM('Rozpis zápasů'!$F$1:$O$162,$B460,BK456:BK457))</f>
        <v/>
      </c>
      <c r="BL460" s="10" t="str">
        <f>IF(BL457="","",DSUM('Rozpis zápasů'!$F$1:$O$162,$B460,BL456:BL457))</f>
        <v/>
      </c>
      <c r="BM460" s="10" t="str">
        <f>IF(BM457="","",DSUM('Rozpis zápasů'!$F$1:$O$162,$B460,BM456:BM457))</f>
        <v/>
      </c>
      <c r="BN460" s="11" t="str">
        <f>IF(BN457="","",DSUM('Rozpis zápasů'!$F$1:$O$162,$B460,BN456:BN457))</f>
        <v/>
      </c>
    </row>
    <row r="461" spans="1:66" ht="15.75" x14ac:dyDescent="0.25">
      <c r="A461" s="2100" t="s">
        <v>138</v>
      </c>
      <c r="B461" s="2101"/>
      <c r="C461" s="28">
        <f t="shared" ref="C461:BN461" si="1670">SUM(C458,C453)</f>
        <v>0</v>
      </c>
      <c r="D461" s="29">
        <f t="shared" si="1670"/>
        <v>0</v>
      </c>
      <c r="E461" s="29">
        <f t="shared" si="1670"/>
        <v>0</v>
      </c>
      <c r="F461" s="29">
        <f t="shared" si="1670"/>
        <v>0</v>
      </c>
      <c r="G461" s="29">
        <f t="shared" si="1670"/>
        <v>0</v>
      </c>
      <c r="H461" s="29">
        <f t="shared" si="1670"/>
        <v>0</v>
      </c>
      <c r="I461" s="29">
        <f t="shared" si="1670"/>
        <v>0</v>
      </c>
      <c r="J461" s="30">
        <f t="shared" si="1670"/>
        <v>0</v>
      </c>
      <c r="K461" s="28">
        <f t="shared" si="1670"/>
        <v>0</v>
      </c>
      <c r="L461" s="29">
        <f t="shared" si="1670"/>
        <v>0</v>
      </c>
      <c r="M461" s="29">
        <f t="shared" si="1670"/>
        <v>0</v>
      </c>
      <c r="N461" s="29">
        <f t="shared" si="1670"/>
        <v>0</v>
      </c>
      <c r="O461" s="29">
        <f t="shared" si="1670"/>
        <v>0</v>
      </c>
      <c r="P461" s="29">
        <f t="shared" si="1670"/>
        <v>0</v>
      </c>
      <c r="Q461" s="29">
        <f t="shared" si="1670"/>
        <v>0</v>
      </c>
      <c r="R461" s="30">
        <f t="shared" si="1670"/>
        <v>0</v>
      </c>
      <c r="S461" s="28">
        <f t="shared" si="1670"/>
        <v>0</v>
      </c>
      <c r="T461" s="29">
        <f t="shared" si="1670"/>
        <v>0</v>
      </c>
      <c r="U461" s="29">
        <f t="shared" si="1670"/>
        <v>0</v>
      </c>
      <c r="V461" s="29">
        <f t="shared" si="1670"/>
        <v>0</v>
      </c>
      <c r="W461" s="29">
        <f t="shared" si="1670"/>
        <v>0</v>
      </c>
      <c r="X461" s="29">
        <f t="shared" si="1670"/>
        <v>0</v>
      </c>
      <c r="Y461" s="29">
        <f t="shared" si="1670"/>
        <v>0</v>
      </c>
      <c r="Z461" s="30">
        <f t="shared" si="1670"/>
        <v>0</v>
      </c>
      <c r="AA461" s="28">
        <f t="shared" si="1670"/>
        <v>0</v>
      </c>
      <c r="AB461" s="29">
        <f t="shared" si="1670"/>
        <v>0</v>
      </c>
      <c r="AC461" s="29">
        <f t="shared" si="1670"/>
        <v>0</v>
      </c>
      <c r="AD461" s="29">
        <f t="shared" si="1670"/>
        <v>0</v>
      </c>
      <c r="AE461" s="29">
        <f t="shared" si="1670"/>
        <v>0</v>
      </c>
      <c r="AF461" s="29">
        <f t="shared" si="1670"/>
        <v>0</v>
      </c>
      <c r="AG461" s="29">
        <f t="shared" si="1670"/>
        <v>0</v>
      </c>
      <c r="AH461" s="30">
        <f t="shared" si="1670"/>
        <v>0</v>
      </c>
      <c r="AI461" s="28">
        <f t="shared" si="1670"/>
        <v>0</v>
      </c>
      <c r="AJ461" s="29">
        <f t="shared" si="1670"/>
        <v>0</v>
      </c>
      <c r="AK461" s="29">
        <f t="shared" si="1670"/>
        <v>0</v>
      </c>
      <c r="AL461" s="29">
        <f t="shared" si="1670"/>
        <v>0</v>
      </c>
      <c r="AM461" s="29">
        <f t="shared" si="1670"/>
        <v>0</v>
      </c>
      <c r="AN461" s="29">
        <f t="shared" si="1670"/>
        <v>0</v>
      </c>
      <c r="AO461" s="29">
        <f t="shared" si="1670"/>
        <v>0</v>
      </c>
      <c r="AP461" s="30">
        <f t="shared" si="1670"/>
        <v>0</v>
      </c>
      <c r="AQ461" s="28">
        <f t="shared" si="1670"/>
        <v>0</v>
      </c>
      <c r="AR461" s="29">
        <f t="shared" si="1670"/>
        <v>0</v>
      </c>
      <c r="AS461" s="29">
        <f t="shared" si="1670"/>
        <v>0</v>
      </c>
      <c r="AT461" s="29">
        <f t="shared" si="1670"/>
        <v>0</v>
      </c>
      <c r="AU461" s="29">
        <f t="shared" si="1670"/>
        <v>0</v>
      </c>
      <c r="AV461" s="29">
        <f t="shared" si="1670"/>
        <v>0</v>
      </c>
      <c r="AW461" s="29">
        <f t="shared" si="1670"/>
        <v>0</v>
      </c>
      <c r="AX461" s="30">
        <f t="shared" si="1670"/>
        <v>0</v>
      </c>
      <c r="AY461" s="28">
        <f t="shared" si="1670"/>
        <v>0</v>
      </c>
      <c r="AZ461" s="29">
        <f t="shared" si="1670"/>
        <v>0</v>
      </c>
      <c r="BA461" s="29">
        <f t="shared" si="1670"/>
        <v>0</v>
      </c>
      <c r="BB461" s="29">
        <f t="shared" si="1670"/>
        <v>0</v>
      </c>
      <c r="BC461" s="29">
        <f t="shared" si="1670"/>
        <v>0</v>
      </c>
      <c r="BD461" s="29">
        <f t="shared" si="1670"/>
        <v>0</v>
      </c>
      <c r="BE461" s="29">
        <f t="shared" si="1670"/>
        <v>0</v>
      </c>
      <c r="BF461" s="30">
        <f t="shared" si="1670"/>
        <v>0</v>
      </c>
      <c r="BG461" s="28">
        <f t="shared" si="1670"/>
        <v>0</v>
      </c>
      <c r="BH461" s="29">
        <f t="shared" si="1670"/>
        <v>0</v>
      </c>
      <c r="BI461" s="29">
        <f t="shared" si="1670"/>
        <v>0</v>
      </c>
      <c r="BJ461" s="29">
        <f t="shared" si="1670"/>
        <v>0</v>
      </c>
      <c r="BK461" s="29">
        <f t="shared" si="1670"/>
        <v>0</v>
      </c>
      <c r="BL461" s="29">
        <f t="shared" si="1670"/>
        <v>0</v>
      </c>
      <c r="BM461" s="29">
        <f t="shared" si="1670"/>
        <v>0</v>
      </c>
      <c r="BN461" s="30">
        <f t="shared" si="1670"/>
        <v>0</v>
      </c>
    </row>
    <row r="462" spans="1:66" ht="15.75" x14ac:dyDescent="0.25">
      <c r="A462" s="2102" t="s">
        <v>139</v>
      </c>
      <c r="B462" s="2103"/>
      <c r="C462" s="31">
        <f t="shared" ref="C462:BN462" si="1671">SUM(C459,C454)</f>
        <v>0</v>
      </c>
      <c r="D462" s="32">
        <f t="shared" si="1671"/>
        <v>0</v>
      </c>
      <c r="E462" s="32">
        <f t="shared" si="1671"/>
        <v>0</v>
      </c>
      <c r="F462" s="32">
        <f t="shared" si="1671"/>
        <v>0</v>
      </c>
      <c r="G462" s="32">
        <f t="shared" si="1671"/>
        <v>0</v>
      </c>
      <c r="H462" s="32">
        <f t="shared" si="1671"/>
        <v>0</v>
      </c>
      <c r="I462" s="32">
        <f t="shared" si="1671"/>
        <v>0</v>
      </c>
      <c r="J462" s="33">
        <f t="shared" si="1671"/>
        <v>0</v>
      </c>
      <c r="K462" s="31">
        <f t="shared" si="1671"/>
        <v>0</v>
      </c>
      <c r="L462" s="32">
        <f t="shared" si="1671"/>
        <v>0</v>
      </c>
      <c r="M462" s="32">
        <f t="shared" si="1671"/>
        <v>0</v>
      </c>
      <c r="N462" s="32">
        <f t="shared" si="1671"/>
        <v>0</v>
      </c>
      <c r="O462" s="32">
        <f t="shared" si="1671"/>
        <v>0</v>
      </c>
      <c r="P462" s="32">
        <f t="shared" si="1671"/>
        <v>0</v>
      </c>
      <c r="Q462" s="32">
        <f t="shared" si="1671"/>
        <v>0</v>
      </c>
      <c r="R462" s="33">
        <f t="shared" si="1671"/>
        <v>0</v>
      </c>
      <c r="S462" s="31">
        <f t="shared" si="1671"/>
        <v>0</v>
      </c>
      <c r="T462" s="32">
        <f t="shared" si="1671"/>
        <v>0</v>
      </c>
      <c r="U462" s="32">
        <f t="shared" si="1671"/>
        <v>0</v>
      </c>
      <c r="V462" s="32">
        <f t="shared" si="1671"/>
        <v>0</v>
      </c>
      <c r="W462" s="32">
        <f t="shared" si="1671"/>
        <v>0</v>
      </c>
      <c r="X462" s="32">
        <f t="shared" si="1671"/>
        <v>0</v>
      </c>
      <c r="Y462" s="32">
        <f t="shared" si="1671"/>
        <v>0</v>
      </c>
      <c r="Z462" s="33">
        <f t="shared" si="1671"/>
        <v>0</v>
      </c>
      <c r="AA462" s="31">
        <f t="shared" si="1671"/>
        <v>0</v>
      </c>
      <c r="AB462" s="32">
        <f t="shared" si="1671"/>
        <v>0</v>
      </c>
      <c r="AC462" s="32">
        <f t="shared" si="1671"/>
        <v>0</v>
      </c>
      <c r="AD462" s="32">
        <f t="shared" si="1671"/>
        <v>0</v>
      </c>
      <c r="AE462" s="32">
        <f t="shared" si="1671"/>
        <v>0</v>
      </c>
      <c r="AF462" s="32">
        <f t="shared" si="1671"/>
        <v>0</v>
      </c>
      <c r="AG462" s="32">
        <f t="shared" si="1671"/>
        <v>0</v>
      </c>
      <c r="AH462" s="33">
        <f t="shared" si="1671"/>
        <v>0</v>
      </c>
      <c r="AI462" s="31">
        <f t="shared" si="1671"/>
        <v>0</v>
      </c>
      <c r="AJ462" s="32">
        <f t="shared" si="1671"/>
        <v>0</v>
      </c>
      <c r="AK462" s="32">
        <f t="shared" si="1671"/>
        <v>0</v>
      </c>
      <c r="AL462" s="32">
        <f t="shared" si="1671"/>
        <v>0</v>
      </c>
      <c r="AM462" s="32">
        <f t="shared" si="1671"/>
        <v>0</v>
      </c>
      <c r="AN462" s="32">
        <f t="shared" si="1671"/>
        <v>0</v>
      </c>
      <c r="AO462" s="32">
        <f t="shared" si="1671"/>
        <v>0</v>
      </c>
      <c r="AP462" s="33">
        <f t="shared" si="1671"/>
        <v>0</v>
      </c>
      <c r="AQ462" s="31">
        <f t="shared" si="1671"/>
        <v>0</v>
      </c>
      <c r="AR462" s="32">
        <f t="shared" si="1671"/>
        <v>0</v>
      </c>
      <c r="AS462" s="32">
        <f t="shared" si="1671"/>
        <v>0</v>
      </c>
      <c r="AT462" s="32">
        <f t="shared" si="1671"/>
        <v>0</v>
      </c>
      <c r="AU462" s="32">
        <f t="shared" si="1671"/>
        <v>0</v>
      </c>
      <c r="AV462" s="32">
        <f t="shared" si="1671"/>
        <v>0</v>
      </c>
      <c r="AW462" s="32">
        <f t="shared" si="1671"/>
        <v>0</v>
      </c>
      <c r="AX462" s="33">
        <f t="shared" si="1671"/>
        <v>0</v>
      </c>
      <c r="AY462" s="31">
        <f t="shared" si="1671"/>
        <v>0</v>
      </c>
      <c r="AZ462" s="32">
        <f t="shared" si="1671"/>
        <v>0</v>
      </c>
      <c r="BA462" s="32">
        <f t="shared" si="1671"/>
        <v>0</v>
      </c>
      <c r="BB462" s="32">
        <f t="shared" si="1671"/>
        <v>0</v>
      </c>
      <c r="BC462" s="32">
        <f t="shared" si="1671"/>
        <v>0</v>
      </c>
      <c r="BD462" s="32">
        <f t="shared" si="1671"/>
        <v>0</v>
      </c>
      <c r="BE462" s="32">
        <f t="shared" si="1671"/>
        <v>0</v>
      </c>
      <c r="BF462" s="33">
        <f t="shared" si="1671"/>
        <v>0</v>
      </c>
      <c r="BG462" s="31">
        <f t="shared" si="1671"/>
        <v>0</v>
      </c>
      <c r="BH462" s="32">
        <f t="shared" si="1671"/>
        <v>0</v>
      </c>
      <c r="BI462" s="32">
        <f t="shared" si="1671"/>
        <v>0</v>
      </c>
      <c r="BJ462" s="32">
        <f t="shared" si="1671"/>
        <v>0</v>
      </c>
      <c r="BK462" s="32">
        <f t="shared" si="1671"/>
        <v>0</v>
      </c>
      <c r="BL462" s="32">
        <f t="shared" si="1671"/>
        <v>0</v>
      </c>
      <c r="BM462" s="32">
        <f t="shared" si="1671"/>
        <v>0</v>
      </c>
      <c r="BN462" s="33">
        <f t="shared" si="1671"/>
        <v>0</v>
      </c>
    </row>
    <row r="463" spans="1:66" ht="15.75" x14ac:dyDescent="0.25">
      <c r="A463" s="2102" t="s">
        <v>140</v>
      </c>
      <c r="B463" s="2103"/>
      <c r="C463" s="31">
        <f t="shared" ref="C463:BN463" si="1672">SUM(C460,C455)</f>
        <v>0</v>
      </c>
      <c r="D463" s="32">
        <f t="shared" si="1672"/>
        <v>0</v>
      </c>
      <c r="E463" s="32">
        <f t="shared" si="1672"/>
        <v>0</v>
      </c>
      <c r="F463" s="32">
        <f t="shared" si="1672"/>
        <v>0</v>
      </c>
      <c r="G463" s="32">
        <f t="shared" si="1672"/>
        <v>0</v>
      </c>
      <c r="H463" s="32">
        <f t="shared" si="1672"/>
        <v>0</v>
      </c>
      <c r="I463" s="32">
        <f t="shared" si="1672"/>
        <v>0</v>
      </c>
      <c r="J463" s="33">
        <f t="shared" si="1672"/>
        <v>0</v>
      </c>
      <c r="K463" s="31">
        <f t="shared" si="1672"/>
        <v>0</v>
      </c>
      <c r="L463" s="32">
        <f t="shared" si="1672"/>
        <v>0</v>
      </c>
      <c r="M463" s="32">
        <f t="shared" si="1672"/>
        <v>0</v>
      </c>
      <c r="N463" s="32">
        <f t="shared" si="1672"/>
        <v>0</v>
      </c>
      <c r="O463" s="32">
        <f t="shared" si="1672"/>
        <v>0</v>
      </c>
      <c r="P463" s="32">
        <f t="shared" si="1672"/>
        <v>0</v>
      </c>
      <c r="Q463" s="32">
        <f t="shared" si="1672"/>
        <v>0</v>
      </c>
      <c r="R463" s="33">
        <f t="shared" si="1672"/>
        <v>0</v>
      </c>
      <c r="S463" s="31">
        <f t="shared" si="1672"/>
        <v>0</v>
      </c>
      <c r="T463" s="32">
        <f t="shared" si="1672"/>
        <v>0</v>
      </c>
      <c r="U463" s="32">
        <f t="shared" si="1672"/>
        <v>0</v>
      </c>
      <c r="V463" s="32">
        <f t="shared" si="1672"/>
        <v>0</v>
      </c>
      <c r="W463" s="32">
        <f t="shared" si="1672"/>
        <v>0</v>
      </c>
      <c r="X463" s="32">
        <f t="shared" si="1672"/>
        <v>0</v>
      </c>
      <c r="Y463" s="32">
        <f t="shared" si="1672"/>
        <v>0</v>
      </c>
      <c r="Z463" s="33">
        <f t="shared" si="1672"/>
        <v>0</v>
      </c>
      <c r="AA463" s="31">
        <f t="shared" si="1672"/>
        <v>0</v>
      </c>
      <c r="AB463" s="32">
        <f t="shared" si="1672"/>
        <v>0</v>
      </c>
      <c r="AC463" s="32">
        <f t="shared" si="1672"/>
        <v>0</v>
      </c>
      <c r="AD463" s="32">
        <f t="shared" si="1672"/>
        <v>0</v>
      </c>
      <c r="AE463" s="32">
        <f t="shared" si="1672"/>
        <v>0</v>
      </c>
      <c r="AF463" s="32">
        <f t="shared" si="1672"/>
        <v>0</v>
      </c>
      <c r="AG463" s="32">
        <f t="shared" si="1672"/>
        <v>0</v>
      </c>
      <c r="AH463" s="33">
        <f t="shared" si="1672"/>
        <v>0</v>
      </c>
      <c r="AI463" s="31">
        <f t="shared" si="1672"/>
        <v>0</v>
      </c>
      <c r="AJ463" s="32">
        <f t="shared" si="1672"/>
        <v>0</v>
      </c>
      <c r="AK463" s="32">
        <f t="shared" si="1672"/>
        <v>0</v>
      </c>
      <c r="AL463" s="32">
        <f t="shared" si="1672"/>
        <v>0</v>
      </c>
      <c r="AM463" s="32">
        <f t="shared" si="1672"/>
        <v>0</v>
      </c>
      <c r="AN463" s="32">
        <f t="shared" si="1672"/>
        <v>0</v>
      </c>
      <c r="AO463" s="32">
        <f t="shared" si="1672"/>
        <v>0</v>
      </c>
      <c r="AP463" s="33">
        <f t="shared" si="1672"/>
        <v>0</v>
      </c>
      <c r="AQ463" s="31">
        <f t="shared" si="1672"/>
        <v>0</v>
      </c>
      <c r="AR463" s="32">
        <f t="shared" si="1672"/>
        <v>0</v>
      </c>
      <c r="AS463" s="32">
        <f t="shared" si="1672"/>
        <v>0</v>
      </c>
      <c r="AT463" s="32">
        <f t="shared" si="1672"/>
        <v>0</v>
      </c>
      <c r="AU463" s="32">
        <f t="shared" si="1672"/>
        <v>0</v>
      </c>
      <c r="AV463" s="32">
        <f t="shared" si="1672"/>
        <v>0</v>
      </c>
      <c r="AW463" s="32">
        <f t="shared" si="1672"/>
        <v>0</v>
      </c>
      <c r="AX463" s="33">
        <f t="shared" si="1672"/>
        <v>0</v>
      </c>
      <c r="AY463" s="31">
        <f t="shared" si="1672"/>
        <v>0</v>
      </c>
      <c r="AZ463" s="32">
        <f t="shared" si="1672"/>
        <v>0</v>
      </c>
      <c r="BA463" s="32">
        <f t="shared" si="1672"/>
        <v>0</v>
      </c>
      <c r="BB463" s="32">
        <f t="shared" si="1672"/>
        <v>0</v>
      </c>
      <c r="BC463" s="32">
        <f t="shared" si="1672"/>
        <v>0</v>
      </c>
      <c r="BD463" s="32">
        <f t="shared" si="1672"/>
        <v>0</v>
      </c>
      <c r="BE463" s="32">
        <f t="shared" si="1672"/>
        <v>0</v>
      </c>
      <c r="BF463" s="33">
        <f t="shared" si="1672"/>
        <v>0</v>
      </c>
      <c r="BG463" s="31">
        <f t="shared" si="1672"/>
        <v>0</v>
      </c>
      <c r="BH463" s="32">
        <f t="shared" si="1672"/>
        <v>0</v>
      </c>
      <c r="BI463" s="32">
        <f t="shared" si="1672"/>
        <v>0</v>
      </c>
      <c r="BJ463" s="32">
        <f t="shared" si="1672"/>
        <v>0</v>
      </c>
      <c r="BK463" s="32">
        <f t="shared" si="1672"/>
        <v>0</v>
      </c>
      <c r="BL463" s="32">
        <f t="shared" si="1672"/>
        <v>0</v>
      </c>
      <c r="BM463" s="32">
        <f t="shared" si="1672"/>
        <v>0</v>
      </c>
      <c r="BN463" s="33">
        <f t="shared" si="1672"/>
        <v>0</v>
      </c>
    </row>
    <row r="464" spans="1:66" ht="15.75" x14ac:dyDescent="0.25">
      <c r="A464" s="2102" t="s">
        <v>141</v>
      </c>
      <c r="B464" s="2103"/>
      <c r="C464" s="49" t="str">
        <f t="shared" ref="C464:BN464" si="1673">IF(C452="","",C462-C463)</f>
        <v/>
      </c>
      <c r="D464" s="50" t="str">
        <f t="shared" si="1673"/>
        <v/>
      </c>
      <c r="E464" s="50" t="str">
        <f t="shared" si="1673"/>
        <v/>
      </c>
      <c r="F464" s="50">
        <f t="shared" si="1673"/>
        <v>0</v>
      </c>
      <c r="G464" s="50" t="str">
        <f t="shared" si="1673"/>
        <v/>
      </c>
      <c r="H464" s="50" t="str">
        <f t="shared" si="1673"/>
        <v/>
      </c>
      <c r="I464" s="50" t="str">
        <f t="shared" si="1673"/>
        <v/>
      </c>
      <c r="J464" s="51" t="str">
        <f t="shared" si="1673"/>
        <v/>
      </c>
      <c r="K464" s="49" t="str">
        <f t="shared" si="1673"/>
        <v/>
      </c>
      <c r="L464" s="50">
        <f t="shared" si="1673"/>
        <v>0</v>
      </c>
      <c r="M464" s="50" t="str">
        <f t="shared" si="1673"/>
        <v/>
      </c>
      <c r="N464" s="50" t="str">
        <f t="shared" si="1673"/>
        <v/>
      </c>
      <c r="O464" s="50" t="str">
        <f t="shared" si="1673"/>
        <v/>
      </c>
      <c r="P464" s="50" t="str">
        <f t="shared" si="1673"/>
        <v/>
      </c>
      <c r="Q464" s="50" t="str">
        <f t="shared" si="1673"/>
        <v/>
      </c>
      <c r="R464" s="51" t="str">
        <f t="shared" si="1673"/>
        <v/>
      </c>
      <c r="S464" s="49" t="str">
        <f t="shared" si="1673"/>
        <v/>
      </c>
      <c r="T464" s="50" t="str">
        <f t="shared" si="1673"/>
        <v/>
      </c>
      <c r="U464" s="50" t="str">
        <f t="shared" si="1673"/>
        <v/>
      </c>
      <c r="V464" s="50" t="str">
        <f t="shared" si="1673"/>
        <v/>
      </c>
      <c r="W464" s="50">
        <f t="shared" si="1673"/>
        <v>0</v>
      </c>
      <c r="X464" s="50" t="str">
        <f t="shared" si="1673"/>
        <v/>
      </c>
      <c r="Y464" s="50" t="str">
        <f t="shared" si="1673"/>
        <v/>
      </c>
      <c r="Z464" s="51" t="str">
        <f t="shared" si="1673"/>
        <v/>
      </c>
      <c r="AA464" s="49">
        <f t="shared" si="1673"/>
        <v>0</v>
      </c>
      <c r="AB464" s="50" t="str">
        <f t="shared" si="1673"/>
        <v/>
      </c>
      <c r="AC464" s="50" t="str">
        <f t="shared" si="1673"/>
        <v/>
      </c>
      <c r="AD464" s="50" t="str">
        <f t="shared" si="1673"/>
        <v/>
      </c>
      <c r="AE464" s="50" t="str">
        <f t="shared" si="1673"/>
        <v/>
      </c>
      <c r="AF464" s="50" t="str">
        <f t="shared" si="1673"/>
        <v/>
      </c>
      <c r="AG464" s="50" t="str">
        <f t="shared" si="1673"/>
        <v/>
      </c>
      <c r="AH464" s="51" t="str">
        <f t="shared" si="1673"/>
        <v/>
      </c>
      <c r="AI464" s="49" t="str">
        <f t="shared" si="1673"/>
        <v/>
      </c>
      <c r="AJ464" s="50" t="str">
        <f t="shared" si="1673"/>
        <v/>
      </c>
      <c r="AK464" s="50">
        <f t="shared" si="1673"/>
        <v>0</v>
      </c>
      <c r="AL464" s="50" t="str">
        <f t="shared" si="1673"/>
        <v/>
      </c>
      <c r="AM464" s="50" t="str">
        <f t="shared" si="1673"/>
        <v/>
      </c>
      <c r="AN464" s="50" t="str">
        <f t="shared" si="1673"/>
        <v/>
      </c>
      <c r="AO464" s="50" t="str">
        <f t="shared" si="1673"/>
        <v/>
      </c>
      <c r="AP464" s="51" t="str">
        <f t="shared" si="1673"/>
        <v/>
      </c>
      <c r="AQ464" s="49" t="str">
        <f t="shared" si="1673"/>
        <v/>
      </c>
      <c r="AR464" s="50" t="str">
        <f t="shared" si="1673"/>
        <v/>
      </c>
      <c r="AS464" s="50" t="str">
        <f t="shared" si="1673"/>
        <v/>
      </c>
      <c r="AT464" s="50" t="str">
        <f t="shared" si="1673"/>
        <v/>
      </c>
      <c r="AU464" s="50" t="str">
        <f t="shared" si="1673"/>
        <v/>
      </c>
      <c r="AV464" s="50" t="str">
        <f t="shared" si="1673"/>
        <v/>
      </c>
      <c r="AW464" s="50" t="str">
        <f t="shared" si="1673"/>
        <v/>
      </c>
      <c r="AX464" s="51" t="str">
        <f t="shared" si="1673"/>
        <v/>
      </c>
      <c r="AY464" s="49" t="str">
        <f t="shared" si="1673"/>
        <v/>
      </c>
      <c r="AZ464" s="50" t="str">
        <f t="shared" si="1673"/>
        <v/>
      </c>
      <c r="BA464" s="50" t="str">
        <f t="shared" si="1673"/>
        <v/>
      </c>
      <c r="BB464" s="50" t="str">
        <f t="shared" si="1673"/>
        <v/>
      </c>
      <c r="BC464" s="50" t="str">
        <f t="shared" si="1673"/>
        <v/>
      </c>
      <c r="BD464" s="50" t="str">
        <f t="shared" si="1673"/>
        <v/>
      </c>
      <c r="BE464" s="50" t="str">
        <f t="shared" si="1673"/>
        <v/>
      </c>
      <c r="BF464" s="51" t="str">
        <f t="shared" si="1673"/>
        <v/>
      </c>
      <c r="BG464" s="49" t="str">
        <f t="shared" si="1673"/>
        <v/>
      </c>
      <c r="BH464" s="50" t="str">
        <f t="shared" si="1673"/>
        <v/>
      </c>
      <c r="BI464" s="50" t="str">
        <f t="shared" si="1673"/>
        <v/>
      </c>
      <c r="BJ464" s="50" t="str">
        <f t="shared" si="1673"/>
        <v/>
      </c>
      <c r="BK464" s="50" t="str">
        <f t="shared" si="1673"/>
        <v/>
      </c>
      <c r="BL464" s="50" t="str">
        <f t="shared" si="1673"/>
        <v/>
      </c>
      <c r="BM464" s="50" t="str">
        <f t="shared" si="1673"/>
        <v/>
      </c>
      <c r="BN464" s="51" t="str">
        <f t="shared" si="1673"/>
        <v/>
      </c>
    </row>
    <row r="465" spans="1:66" ht="30.75" customHeight="1" thickBot="1" x14ac:dyDescent="0.3">
      <c r="A465" s="2104" t="s">
        <v>142</v>
      </c>
      <c r="B465" s="2105"/>
      <c r="C465" s="67" t="str">
        <f t="shared" ref="C465:BN465" si="1674">IF(C452="","",IF(C463=0,MAX($C$123:$J$123)+1,C462/C463))</f>
        <v/>
      </c>
      <c r="D465" s="68" t="str">
        <f t="shared" si="1674"/>
        <v/>
      </c>
      <c r="E465" s="68" t="str">
        <f t="shared" si="1674"/>
        <v/>
      </c>
      <c r="F465" s="68">
        <f t="shared" si="1674"/>
        <v>11</v>
      </c>
      <c r="G465" s="68" t="str">
        <f t="shared" si="1674"/>
        <v/>
      </c>
      <c r="H465" s="68" t="str">
        <f t="shared" si="1674"/>
        <v/>
      </c>
      <c r="I465" s="68" t="str">
        <f t="shared" si="1674"/>
        <v/>
      </c>
      <c r="J465" s="69" t="str">
        <f t="shared" si="1674"/>
        <v/>
      </c>
      <c r="K465" s="67" t="str">
        <f t="shared" si="1674"/>
        <v/>
      </c>
      <c r="L465" s="68">
        <f t="shared" si="1674"/>
        <v>11</v>
      </c>
      <c r="M465" s="68" t="str">
        <f t="shared" si="1674"/>
        <v/>
      </c>
      <c r="N465" s="68" t="str">
        <f t="shared" si="1674"/>
        <v/>
      </c>
      <c r="O465" s="68" t="str">
        <f t="shared" si="1674"/>
        <v/>
      </c>
      <c r="P465" s="68" t="str">
        <f t="shared" si="1674"/>
        <v/>
      </c>
      <c r="Q465" s="68" t="str">
        <f t="shared" si="1674"/>
        <v/>
      </c>
      <c r="R465" s="69" t="str">
        <f t="shared" si="1674"/>
        <v/>
      </c>
      <c r="S465" s="67" t="str">
        <f t="shared" si="1674"/>
        <v/>
      </c>
      <c r="T465" s="68" t="str">
        <f t="shared" si="1674"/>
        <v/>
      </c>
      <c r="U465" s="68" t="str">
        <f t="shared" si="1674"/>
        <v/>
      </c>
      <c r="V465" s="68" t="str">
        <f t="shared" si="1674"/>
        <v/>
      </c>
      <c r="W465" s="68">
        <f t="shared" si="1674"/>
        <v>11</v>
      </c>
      <c r="X465" s="68" t="str">
        <f t="shared" si="1674"/>
        <v/>
      </c>
      <c r="Y465" s="68" t="str">
        <f t="shared" si="1674"/>
        <v/>
      </c>
      <c r="Z465" s="69" t="str">
        <f t="shared" si="1674"/>
        <v/>
      </c>
      <c r="AA465" s="67">
        <f t="shared" si="1674"/>
        <v>11</v>
      </c>
      <c r="AB465" s="68" t="str">
        <f t="shared" si="1674"/>
        <v/>
      </c>
      <c r="AC465" s="68" t="str">
        <f t="shared" si="1674"/>
        <v/>
      </c>
      <c r="AD465" s="68" t="str">
        <f t="shared" si="1674"/>
        <v/>
      </c>
      <c r="AE465" s="68" t="str">
        <f t="shared" si="1674"/>
        <v/>
      </c>
      <c r="AF465" s="68" t="str">
        <f t="shared" si="1674"/>
        <v/>
      </c>
      <c r="AG465" s="68" t="str">
        <f t="shared" si="1674"/>
        <v/>
      </c>
      <c r="AH465" s="69" t="str">
        <f t="shared" si="1674"/>
        <v/>
      </c>
      <c r="AI465" s="67" t="str">
        <f t="shared" si="1674"/>
        <v/>
      </c>
      <c r="AJ465" s="68" t="str">
        <f t="shared" si="1674"/>
        <v/>
      </c>
      <c r="AK465" s="68">
        <f t="shared" si="1674"/>
        <v>11</v>
      </c>
      <c r="AL465" s="68" t="str">
        <f t="shared" si="1674"/>
        <v/>
      </c>
      <c r="AM465" s="68" t="str">
        <f t="shared" si="1674"/>
        <v/>
      </c>
      <c r="AN465" s="68" t="str">
        <f t="shared" si="1674"/>
        <v/>
      </c>
      <c r="AO465" s="68" t="str">
        <f t="shared" si="1674"/>
        <v/>
      </c>
      <c r="AP465" s="69" t="str">
        <f t="shared" si="1674"/>
        <v/>
      </c>
      <c r="AQ465" s="67" t="str">
        <f t="shared" si="1674"/>
        <v/>
      </c>
      <c r="AR465" s="68" t="str">
        <f t="shared" si="1674"/>
        <v/>
      </c>
      <c r="AS465" s="68" t="str">
        <f t="shared" si="1674"/>
        <v/>
      </c>
      <c r="AT465" s="68" t="str">
        <f t="shared" si="1674"/>
        <v/>
      </c>
      <c r="AU465" s="68" t="str">
        <f t="shared" si="1674"/>
        <v/>
      </c>
      <c r="AV465" s="68" t="str">
        <f t="shared" si="1674"/>
        <v/>
      </c>
      <c r="AW465" s="68" t="str">
        <f t="shared" si="1674"/>
        <v/>
      </c>
      <c r="AX465" s="69" t="str">
        <f t="shared" si="1674"/>
        <v/>
      </c>
      <c r="AY465" s="67" t="str">
        <f t="shared" si="1674"/>
        <v/>
      </c>
      <c r="AZ465" s="68" t="str">
        <f t="shared" si="1674"/>
        <v/>
      </c>
      <c r="BA465" s="68" t="str">
        <f t="shared" si="1674"/>
        <v/>
      </c>
      <c r="BB465" s="68" t="str">
        <f t="shared" si="1674"/>
        <v/>
      </c>
      <c r="BC465" s="68" t="str">
        <f t="shared" si="1674"/>
        <v/>
      </c>
      <c r="BD465" s="68" t="str">
        <f t="shared" si="1674"/>
        <v/>
      </c>
      <c r="BE465" s="68" t="str">
        <f t="shared" si="1674"/>
        <v/>
      </c>
      <c r="BF465" s="69" t="str">
        <f t="shared" si="1674"/>
        <v/>
      </c>
      <c r="BG465" s="67" t="str">
        <f t="shared" si="1674"/>
        <v/>
      </c>
      <c r="BH465" s="68" t="str">
        <f t="shared" si="1674"/>
        <v/>
      </c>
      <c r="BI465" s="68" t="str">
        <f t="shared" si="1674"/>
        <v/>
      </c>
      <c r="BJ465" s="68" t="str">
        <f t="shared" si="1674"/>
        <v/>
      </c>
      <c r="BK465" s="68" t="str">
        <f t="shared" si="1674"/>
        <v/>
      </c>
      <c r="BL465" s="68" t="str">
        <f t="shared" si="1674"/>
        <v/>
      </c>
      <c r="BM465" s="68" t="str">
        <f t="shared" si="1674"/>
        <v/>
      </c>
      <c r="BN465" s="69" t="str">
        <f t="shared" si="1674"/>
        <v/>
      </c>
    </row>
    <row r="466" spans="1:66" ht="15.75" x14ac:dyDescent="0.25">
      <c r="A466" s="2106" t="s">
        <v>37</v>
      </c>
      <c r="B466" s="2107"/>
      <c r="C466" s="975" t="str">
        <f t="shared" ref="C466:J466" si="1675">IF(C452="","",RANK(C442,$C442:$J442,0))</f>
        <v/>
      </c>
      <c r="D466" s="976" t="str">
        <f t="shared" si="1675"/>
        <v/>
      </c>
      <c r="E466" s="976" t="str">
        <f t="shared" si="1675"/>
        <v/>
      </c>
      <c r="F466" s="976">
        <f t="shared" si="1675"/>
        <v>1</v>
      </c>
      <c r="G466" s="976" t="str">
        <f t="shared" si="1675"/>
        <v/>
      </c>
      <c r="H466" s="976" t="str">
        <f t="shared" si="1675"/>
        <v/>
      </c>
      <c r="I466" s="976" t="str">
        <f t="shared" si="1675"/>
        <v/>
      </c>
      <c r="J466" s="977" t="str">
        <f t="shared" si="1675"/>
        <v/>
      </c>
      <c r="K466" s="975" t="str">
        <f t="shared" ref="K466:R466" si="1676">IF(K452="","",RANK(C442,$C442:$J442,0))</f>
        <v/>
      </c>
      <c r="L466" s="976">
        <f t="shared" si="1676"/>
        <v>2</v>
      </c>
      <c r="M466" s="976" t="str">
        <f t="shared" si="1676"/>
        <v/>
      </c>
      <c r="N466" s="976" t="str">
        <f t="shared" si="1676"/>
        <v/>
      </c>
      <c r="O466" s="976" t="str">
        <f t="shared" si="1676"/>
        <v/>
      </c>
      <c r="P466" s="976" t="str">
        <f t="shared" si="1676"/>
        <v/>
      </c>
      <c r="Q466" s="976" t="str">
        <f t="shared" si="1676"/>
        <v/>
      </c>
      <c r="R466" s="977" t="str">
        <f t="shared" si="1676"/>
        <v/>
      </c>
      <c r="S466" s="975" t="str">
        <f t="shared" ref="S466:Z466" si="1677">IF(S452="","",RANK(C442,$C442:$J442,0))</f>
        <v/>
      </c>
      <c r="T466" s="976" t="str">
        <f t="shared" si="1677"/>
        <v/>
      </c>
      <c r="U466" s="976" t="str">
        <f t="shared" si="1677"/>
        <v/>
      </c>
      <c r="V466" s="976" t="str">
        <f t="shared" si="1677"/>
        <v/>
      </c>
      <c r="W466" s="976">
        <f t="shared" si="1677"/>
        <v>3</v>
      </c>
      <c r="X466" s="976" t="str">
        <f t="shared" si="1677"/>
        <v/>
      </c>
      <c r="Y466" s="976" t="str">
        <f t="shared" si="1677"/>
        <v/>
      </c>
      <c r="Z466" s="984" t="str">
        <f t="shared" si="1677"/>
        <v/>
      </c>
      <c r="AA466" s="975">
        <f t="shared" ref="AA466:AH466" si="1678">IF(AA452="","",RANK(C442,$C442:$J442,0))</f>
        <v>4</v>
      </c>
      <c r="AB466" s="976" t="str">
        <f t="shared" si="1678"/>
        <v/>
      </c>
      <c r="AC466" s="976" t="str">
        <f t="shared" si="1678"/>
        <v/>
      </c>
      <c r="AD466" s="976" t="str">
        <f t="shared" si="1678"/>
        <v/>
      </c>
      <c r="AE466" s="976" t="str">
        <f t="shared" si="1678"/>
        <v/>
      </c>
      <c r="AF466" s="976" t="str">
        <f t="shared" si="1678"/>
        <v/>
      </c>
      <c r="AG466" s="976" t="str">
        <f t="shared" si="1678"/>
        <v/>
      </c>
      <c r="AH466" s="977" t="str">
        <f t="shared" si="1678"/>
        <v/>
      </c>
      <c r="AI466" s="975" t="str">
        <f t="shared" ref="AI466:AP466" si="1679">IF(AI452="","",RANK(C442,$C442:$J442,0))</f>
        <v/>
      </c>
      <c r="AJ466" s="976" t="str">
        <f t="shared" si="1679"/>
        <v/>
      </c>
      <c r="AK466" s="976">
        <f t="shared" si="1679"/>
        <v>5</v>
      </c>
      <c r="AL466" s="976" t="str">
        <f t="shared" si="1679"/>
        <v/>
      </c>
      <c r="AM466" s="976" t="str">
        <f t="shared" si="1679"/>
        <v/>
      </c>
      <c r="AN466" s="976" t="str">
        <f t="shared" si="1679"/>
        <v/>
      </c>
      <c r="AO466" s="976" t="str">
        <f t="shared" si="1679"/>
        <v/>
      </c>
      <c r="AP466" s="977" t="str">
        <f t="shared" si="1679"/>
        <v/>
      </c>
      <c r="AQ466" s="975" t="str">
        <f t="shared" ref="AQ466:AX466" si="1680">IF(AQ452="","",RANK(C442,$C442:$J442,0))</f>
        <v/>
      </c>
      <c r="AR466" s="976" t="str">
        <f t="shared" si="1680"/>
        <v/>
      </c>
      <c r="AS466" s="976" t="str">
        <f t="shared" si="1680"/>
        <v/>
      </c>
      <c r="AT466" s="976" t="str">
        <f t="shared" si="1680"/>
        <v/>
      </c>
      <c r="AU466" s="976" t="str">
        <f t="shared" si="1680"/>
        <v/>
      </c>
      <c r="AV466" s="976" t="str">
        <f t="shared" si="1680"/>
        <v/>
      </c>
      <c r="AW466" s="976" t="str">
        <f t="shared" si="1680"/>
        <v/>
      </c>
      <c r="AX466" s="977" t="str">
        <f t="shared" si="1680"/>
        <v/>
      </c>
      <c r="AY466" s="975" t="str">
        <f t="shared" ref="AY466:BF466" si="1681">IF(AY452="","",RANK(C442,$C442:$J442,0))</f>
        <v/>
      </c>
      <c r="AZ466" s="976" t="str">
        <f t="shared" si="1681"/>
        <v/>
      </c>
      <c r="BA466" s="976" t="str">
        <f t="shared" si="1681"/>
        <v/>
      </c>
      <c r="BB466" s="976" t="str">
        <f t="shared" si="1681"/>
        <v/>
      </c>
      <c r="BC466" s="976" t="str">
        <f t="shared" si="1681"/>
        <v/>
      </c>
      <c r="BD466" s="976" t="str">
        <f t="shared" si="1681"/>
        <v/>
      </c>
      <c r="BE466" s="976" t="str">
        <f t="shared" si="1681"/>
        <v/>
      </c>
      <c r="BF466" s="977" t="str">
        <f t="shared" si="1681"/>
        <v/>
      </c>
      <c r="BG466" s="975" t="str">
        <f t="shared" ref="BG466:BN466" si="1682">IF(BG452="","",RANK(C442,$C442:$J442,0))</f>
        <v/>
      </c>
      <c r="BH466" s="976" t="str">
        <f t="shared" si="1682"/>
        <v/>
      </c>
      <c r="BI466" s="976" t="str">
        <f t="shared" si="1682"/>
        <v/>
      </c>
      <c r="BJ466" s="976" t="str">
        <f t="shared" si="1682"/>
        <v/>
      </c>
      <c r="BK466" s="976" t="str">
        <f t="shared" si="1682"/>
        <v/>
      </c>
      <c r="BL466" s="976" t="str">
        <f t="shared" si="1682"/>
        <v/>
      </c>
      <c r="BM466" s="976" t="str">
        <f t="shared" si="1682"/>
        <v/>
      </c>
      <c r="BN466" s="977" t="str">
        <f t="shared" si="1682"/>
        <v/>
      </c>
    </row>
    <row r="467" spans="1:66" ht="15.75" x14ac:dyDescent="0.25">
      <c r="A467" s="2084" t="s">
        <v>38</v>
      </c>
      <c r="B467" s="2085"/>
      <c r="C467" s="978" t="str">
        <f t="shared" ref="C467:J467" si="1683">IF(C452="","",RANK(C443,$C443:$J443,0))</f>
        <v/>
      </c>
      <c r="D467" s="979" t="str">
        <f t="shared" si="1683"/>
        <v/>
      </c>
      <c r="E467" s="979" t="str">
        <f t="shared" si="1683"/>
        <v/>
      </c>
      <c r="F467" s="979">
        <f t="shared" si="1683"/>
        <v>1</v>
      </c>
      <c r="G467" s="979" t="str">
        <f t="shared" si="1683"/>
        <v/>
      </c>
      <c r="H467" s="979" t="str">
        <f t="shared" si="1683"/>
        <v/>
      </c>
      <c r="I467" s="979" t="str">
        <f t="shared" si="1683"/>
        <v/>
      </c>
      <c r="J467" s="980" t="str">
        <f t="shared" si="1683"/>
        <v/>
      </c>
      <c r="K467" s="978" t="str">
        <f t="shared" ref="K467:R467" si="1684">IF(K452="","",RANK(C443,$C443:$J443,0))</f>
        <v/>
      </c>
      <c r="L467" s="979">
        <f t="shared" si="1684"/>
        <v>2</v>
      </c>
      <c r="M467" s="979" t="str">
        <f t="shared" si="1684"/>
        <v/>
      </c>
      <c r="N467" s="979" t="str">
        <f t="shared" si="1684"/>
        <v/>
      </c>
      <c r="O467" s="979" t="str">
        <f t="shared" si="1684"/>
        <v/>
      </c>
      <c r="P467" s="979" t="str">
        <f t="shared" si="1684"/>
        <v/>
      </c>
      <c r="Q467" s="979" t="str">
        <f t="shared" si="1684"/>
        <v/>
      </c>
      <c r="R467" s="980" t="str">
        <f t="shared" si="1684"/>
        <v/>
      </c>
      <c r="S467" s="978" t="str">
        <f t="shared" ref="S467:Z467" si="1685">IF(S452="","",RANK(C443,$C443:$J443,0))</f>
        <v/>
      </c>
      <c r="T467" s="979" t="str">
        <f t="shared" si="1685"/>
        <v/>
      </c>
      <c r="U467" s="979" t="str">
        <f t="shared" si="1685"/>
        <v/>
      </c>
      <c r="V467" s="979" t="str">
        <f t="shared" si="1685"/>
        <v/>
      </c>
      <c r="W467" s="979">
        <f t="shared" si="1685"/>
        <v>3</v>
      </c>
      <c r="X467" s="979" t="str">
        <f t="shared" si="1685"/>
        <v/>
      </c>
      <c r="Y467" s="979" t="str">
        <f t="shared" si="1685"/>
        <v/>
      </c>
      <c r="Z467" s="985" t="str">
        <f t="shared" si="1685"/>
        <v/>
      </c>
      <c r="AA467" s="978">
        <f t="shared" ref="AA467:AH467" si="1686">IF(AA452="","",RANK(C443,$C443:$J443,0))</f>
        <v>4</v>
      </c>
      <c r="AB467" s="979" t="str">
        <f t="shared" si="1686"/>
        <v/>
      </c>
      <c r="AC467" s="979" t="str">
        <f t="shared" si="1686"/>
        <v/>
      </c>
      <c r="AD467" s="979" t="str">
        <f t="shared" si="1686"/>
        <v/>
      </c>
      <c r="AE467" s="979" t="str">
        <f t="shared" si="1686"/>
        <v/>
      </c>
      <c r="AF467" s="979" t="str">
        <f t="shared" si="1686"/>
        <v/>
      </c>
      <c r="AG467" s="979" t="str">
        <f t="shared" si="1686"/>
        <v/>
      </c>
      <c r="AH467" s="980" t="str">
        <f t="shared" si="1686"/>
        <v/>
      </c>
      <c r="AI467" s="978" t="str">
        <f t="shared" ref="AI467:AP467" si="1687">IF(AI452="","",RANK(C443,$C443:$J443,0))</f>
        <v/>
      </c>
      <c r="AJ467" s="979" t="str">
        <f t="shared" si="1687"/>
        <v/>
      </c>
      <c r="AK467" s="979">
        <f t="shared" si="1687"/>
        <v>5</v>
      </c>
      <c r="AL467" s="979" t="str">
        <f t="shared" si="1687"/>
        <v/>
      </c>
      <c r="AM467" s="979" t="str">
        <f t="shared" si="1687"/>
        <v/>
      </c>
      <c r="AN467" s="979" t="str">
        <f t="shared" si="1687"/>
        <v/>
      </c>
      <c r="AO467" s="979" t="str">
        <f t="shared" si="1687"/>
        <v/>
      </c>
      <c r="AP467" s="980" t="str">
        <f t="shared" si="1687"/>
        <v/>
      </c>
      <c r="AQ467" s="978" t="str">
        <f t="shared" ref="AQ467:AX467" si="1688">IF(AQ452="","",RANK(C443,$C443:$J443,0))</f>
        <v/>
      </c>
      <c r="AR467" s="979" t="str">
        <f t="shared" si="1688"/>
        <v/>
      </c>
      <c r="AS467" s="979" t="str">
        <f t="shared" si="1688"/>
        <v/>
      </c>
      <c r="AT467" s="979" t="str">
        <f t="shared" si="1688"/>
        <v/>
      </c>
      <c r="AU467" s="979" t="str">
        <f t="shared" si="1688"/>
        <v/>
      </c>
      <c r="AV467" s="979" t="str">
        <f t="shared" si="1688"/>
        <v/>
      </c>
      <c r="AW467" s="979" t="str">
        <f t="shared" si="1688"/>
        <v/>
      </c>
      <c r="AX467" s="980" t="str">
        <f t="shared" si="1688"/>
        <v/>
      </c>
      <c r="AY467" s="978" t="str">
        <f t="shared" ref="AY467:BF467" si="1689">IF(AY452="","",RANK(C443,$C443:$J443,0))</f>
        <v/>
      </c>
      <c r="AZ467" s="979" t="str">
        <f t="shared" si="1689"/>
        <v/>
      </c>
      <c r="BA467" s="979" t="str">
        <f t="shared" si="1689"/>
        <v/>
      </c>
      <c r="BB467" s="979" t="str">
        <f t="shared" si="1689"/>
        <v/>
      </c>
      <c r="BC467" s="979" t="str">
        <f t="shared" si="1689"/>
        <v/>
      </c>
      <c r="BD467" s="979" t="str">
        <f t="shared" si="1689"/>
        <v/>
      </c>
      <c r="BE467" s="979" t="str">
        <f t="shared" si="1689"/>
        <v/>
      </c>
      <c r="BF467" s="980" t="str">
        <f t="shared" si="1689"/>
        <v/>
      </c>
      <c r="BG467" s="978" t="str">
        <f t="shared" ref="BG467:BN467" si="1690">IF(BG452="","",RANK(C443,$C443:$J443,0))</f>
        <v/>
      </c>
      <c r="BH467" s="979" t="str">
        <f t="shared" si="1690"/>
        <v/>
      </c>
      <c r="BI467" s="979" t="str">
        <f t="shared" si="1690"/>
        <v/>
      </c>
      <c r="BJ467" s="979" t="str">
        <f t="shared" si="1690"/>
        <v/>
      </c>
      <c r="BK467" s="979" t="str">
        <f t="shared" si="1690"/>
        <v/>
      </c>
      <c r="BL467" s="979" t="str">
        <f t="shared" si="1690"/>
        <v/>
      </c>
      <c r="BM467" s="979" t="str">
        <f t="shared" si="1690"/>
        <v/>
      </c>
      <c r="BN467" s="980" t="str">
        <f t="shared" si="1690"/>
        <v/>
      </c>
    </row>
    <row r="468" spans="1:66" ht="15.75" x14ac:dyDescent="0.25">
      <c r="A468" s="2084" t="s">
        <v>39</v>
      </c>
      <c r="B468" s="2085"/>
      <c r="C468" s="978" t="str">
        <f t="shared" ref="C468:J468" si="1691">IF(C452="","",RANK(C444,$C444:$J444,1))</f>
        <v/>
      </c>
      <c r="D468" s="979" t="str">
        <f t="shared" si="1691"/>
        <v/>
      </c>
      <c r="E468" s="979" t="str">
        <f t="shared" si="1691"/>
        <v/>
      </c>
      <c r="F468" s="979">
        <f t="shared" si="1691"/>
        <v>1</v>
      </c>
      <c r="G468" s="979" t="str">
        <f t="shared" si="1691"/>
        <v/>
      </c>
      <c r="H468" s="979" t="str">
        <f t="shared" si="1691"/>
        <v/>
      </c>
      <c r="I468" s="979" t="str">
        <f t="shared" si="1691"/>
        <v/>
      </c>
      <c r="J468" s="980" t="str">
        <f t="shared" si="1691"/>
        <v/>
      </c>
      <c r="K468" s="978" t="str">
        <f t="shared" ref="K468:R468" si="1692">IF(K452="","",RANK(C444,$C444:$J444,1))</f>
        <v/>
      </c>
      <c r="L468" s="979">
        <f t="shared" si="1692"/>
        <v>2</v>
      </c>
      <c r="M468" s="979" t="str">
        <f t="shared" si="1692"/>
        <v/>
      </c>
      <c r="N468" s="979" t="str">
        <f t="shared" si="1692"/>
        <v/>
      </c>
      <c r="O468" s="979" t="str">
        <f t="shared" si="1692"/>
        <v/>
      </c>
      <c r="P468" s="979" t="str">
        <f t="shared" si="1692"/>
        <v/>
      </c>
      <c r="Q468" s="979" t="str">
        <f t="shared" si="1692"/>
        <v/>
      </c>
      <c r="R468" s="980" t="str">
        <f t="shared" si="1692"/>
        <v/>
      </c>
      <c r="S468" s="978" t="str">
        <f t="shared" ref="S468:Z468" si="1693">IF(S452="","",RANK(C444,$C444:$J444,1))</f>
        <v/>
      </c>
      <c r="T468" s="979" t="str">
        <f t="shared" si="1693"/>
        <v/>
      </c>
      <c r="U468" s="979" t="str">
        <f t="shared" si="1693"/>
        <v/>
      </c>
      <c r="V468" s="979" t="str">
        <f t="shared" si="1693"/>
        <v/>
      </c>
      <c r="W468" s="979">
        <f t="shared" si="1693"/>
        <v>3</v>
      </c>
      <c r="X468" s="979" t="str">
        <f t="shared" si="1693"/>
        <v/>
      </c>
      <c r="Y468" s="979" t="str">
        <f t="shared" si="1693"/>
        <v/>
      </c>
      <c r="Z468" s="985" t="str">
        <f t="shared" si="1693"/>
        <v/>
      </c>
      <c r="AA468" s="978">
        <f t="shared" ref="AA468:AH468" si="1694">IF(AA452="","",RANK(C444,$C444:$J444,1))</f>
        <v>4</v>
      </c>
      <c r="AB468" s="979" t="str">
        <f t="shared" si="1694"/>
        <v/>
      </c>
      <c r="AC468" s="979" t="str">
        <f t="shared" si="1694"/>
        <v/>
      </c>
      <c r="AD468" s="979" t="str">
        <f t="shared" si="1694"/>
        <v/>
      </c>
      <c r="AE468" s="979" t="str">
        <f t="shared" si="1694"/>
        <v/>
      </c>
      <c r="AF468" s="979" t="str">
        <f t="shared" si="1694"/>
        <v/>
      </c>
      <c r="AG468" s="979" t="str">
        <f t="shared" si="1694"/>
        <v/>
      </c>
      <c r="AH468" s="980" t="str">
        <f t="shared" si="1694"/>
        <v/>
      </c>
      <c r="AI468" s="978" t="str">
        <f t="shared" ref="AI468:AP468" si="1695">IF(AI452="","",RANK(C444,$C444:$J444,1))</f>
        <v/>
      </c>
      <c r="AJ468" s="979" t="str">
        <f t="shared" si="1695"/>
        <v/>
      </c>
      <c r="AK468" s="979">
        <f t="shared" si="1695"/>
        <v>5</v>
      </c>
      <c r="AL468" s="979" t="str">
        <f t="shared" si="1695"/>
        <v/>
      </c>
      <c r="AM468" s="979" t="str">
        <f t="shared" si="1695"/>
        <v/>
      </c>
      <c r="AN468" s="979" t="str">
        <f t="shared" si="1695"/>
        <v/>
      </c>
      <c r="AO468" s="979" t="str">
        <f t="shared" si="1695"/>
        <v/>
      </c>
      <c r="AP468" s="980" t="str">
        <f t="shared" si="1695"/>
        <v/>
      </c>
      <c r="AQ468" s="978" t="str">
        <f t="shared" ref="AQ468:AX468" si="1696">IF(AQ452="","",RANK(C444,$C444:$J444,1))</f>
        <v/>
      </c>
      <c r="AR468" s="979" t="str">
        <f t="shared" si="1696"/>
        <v/>
      </c>
      <c r="AS468" s="979" t="str">
        <f t="shared" si="1696"/>
        <v/>
      </c>
      <c r="AT468" s="979" t="str">
        <f t="shared" si="1696"/>
        <v/>
      </c>
      <c r="AU468" s="979" t="str">
        <f t="shared" si="1696"/>
        <v/>
      </c>
      <c r="AV468" s="979" t="str">
        <f t="shared" si="1696"/>
        <v/>
      </c>
      <c r="AW468" s="979" t="str">
        <f t="shared" si="1696"/>
        <v/>
      </c>
      <c r="AX468" s="980" t="str">
        <f t="shared" si="1696"/>
        <v/>
      </c>
      <c r="AY468" s="978" t="str">
        <f t="shared" ref="AY468:BF468" si="1697">IF(AY452="","",RANK(C444,$C444:$J444,1))</f>
        <v/>
      </c>
      <c r="AZ468" s="979" t="str">
        <f t="shared" si="1697"/>
        <v/>
      </c>
      <c r="BA468" s="979" t="str">
        <f t="shared" si="1697"/>
        <v/>
      </c>
      <c r="BB468" s="979" t="str">
        <f t="shared" si="1697"/>
        <v/>
      </c>
      <c r="BC468" s="979" t="str">
        <f t="shared" si="1697"/>
        <v/>
      </c>
      <c r="BD468" s="979" t="str">
        <f t="shared" si="1697"/>
        <v/>
      </c>
      <c r="BE468" s="979" t="str">
        <f t="shared" si="1697"/>
        <v/>
      </c>
      <c r="BF468" s="980" t="str">
        <f t="shared" si="1697"/>
        <v/>
      </c>
      <c r="BG468" s="978" t="str">
        <f t="shared" ref="BG468:BN468" si="1698">IF(BG452="","",RANK(C444,$C444:$J444,1))</f>
        <v/>
      </c>
      <c r="BH468" s="979" t="str">
        <f t="shared" si="1698"/>
        <v/>
      </c>
      <c r="BI468" s="979" t="str">
        <f t="shared" si="1698"/>
        <v/>
      </c>
      <c r="BJ468" s="979" t="str">
        <f t="shared" si="1698"/>
        <v/>
      </c>
      <c r="BK468" s="979" t="str">
        <f t="shared" si="1698"/>
        <v/>
      </c>
      <c r="BL468" s="979" t="str">
        <f t="shared" si="1698"/>
        <v/>
      </c>
      <c r="BM468" s="979" t="str">
        <f t="shared" si="1698"/>
        <v/>
      </c>
      <c r="BN468" s="980" t="str">
        <f t="shared" si="1698"/>
        <v/>
      </c>
    </row>
    <row r="469" spans="1:66" ht="15.75" x14ac:dyDescent="0.25">
      <c r="A469" s="2084" t="s">
        <v>32</v>
      </c>
      <c r="B469" s="2085"/>
      <c r="C469" s="978" t="str">
        <f t="shared" ref="C469:J469" si="1699">IF(C452="","",RANK(C445,$C445:$J445,0))</f>
        <v/>
      </c>
      <c r="D469" s="979" t="str">
        <f t="shared" si="1699"/>
        <v/>
      </c>
      <c r="E469" s="979" t="str">
        <f t="shared" si="1699"/>
        <v/>
      </c>
      <c r="F469" s="979">
        <f t="shared" si="1699"/>
        <v>1</v>
      </c>
      <c r="G469" s="979" t="str">
        <f t="shared" si="1699"/>
        <v/>
      </c>
      <c r="H469" s="979" t="str">
        <f t="shared" si="1699"/>
        <v/>
      </c>
      <c r="I469" s="979" t="str">
        <f t="shared" si="1699"/>
        <v/>
      </c>
      <c r="J469" s="980" t="str">
        <f t="shared" si="1699"/>
        <v/>
      </c>
      <c r="K469" s="978" t="str">
        <f t="shared" ref="K469:R469" si="1700">IF(K452="","",RANK(C445,$C445:$J445,0))</f>
        <v/>
      </c>
      <c r="L469" s="979">
        <f t="shared" si="1700"/>
        <v>2</v>
      </c>
      <c r="M469" s="979" t="str">
        <f t="shared" si="1700"/>
        <v/>
      </c>
      <c r="N469" s="979" t="str">
        <f t="shared" si="1700"/>
        <v/>
      </c>
      <c r="O469" s="979" t="str">
        <f t="shared" si="1700"/>
        <v/>
      </c>
      <c r="P469" s="979" t="str">
        <f t="shared" si="1700"/>
        <v/>
      </c>
      <c r="Q469" s="979" t="str">
        <f t="shared" si="1700"/>
        <v/>
      </c>
      <c r="R469" s="980" t="str">
        <f t="shared" si="1700"/>
        <v/>
      </c>
      <c r="S469" s="978" t="str">
        <f t="shared" ref="S469:Z469" si="1701">IF(S452="","",RANK(C445,$C445:$J445,0))</f>
        <v/>
      </c>
      <c r="T469" s="979" t="str">
        <f t="shared" si="1701"/>
        <v/>
      </c>
      <c r="U469" s="979" t="str">
        <f t="shared" si="1701"/>
        <v/>
      </c>
      <c r="V469" s="979" t="str">
        <f t="shared" si="1701"/>
        <v/>
      </c>
      <c r="W469" s="979">
        <f t="shared" si="1701"/>
        <v>3</v>
      </c>
      <c r="X469" s="979" t="str">
        <f t="shared" si="1701"/>
        <v/>
      </c>
      <c r="Y469" s="979" t="str">
        <f t="shared" si="1701"/>
        <v/>
      </c>
      <c r="Z469" s="985" t="str">
        <f t="shared" si="1701"/>
        <v/>
      </c>
      <c r="AA469" s="978">
        <f t="shared" ref="AA469:AH469" si="1702">IF(AA452="","",RANK(C445,$C445:$J445,0))</f>
        <v>4</v>
      </c>
      <c r="AB469" s="979" t="str">
        <f t="shared" si="1702"/>
        <v/>
      </c>
      <c r="AC469" s="979" t="str">
        <f t="shared" si="1702"/>
        <v/>
      </c>
      <c r="AD469" s="979" t="str">
        <f t="shared" si="1702"/>
        <v/>
      </c>
      <c r="AE469" s="979" t="str">
        <f t="shared" si="1702"/>
        <v/>
      </c>
      <c r="AF469" s="979" t="str">
        <f t="shared" si="1702"/>
        <v/>
      </c>
      <c r="AG469" s="979" t="str">
        <f t="shared" si="1702"/>
        <v/>
      </c>
      <c r="AH469" s="980" t="str">
        <f t="shared" si="1702"/>
        <v/>
      </c>
      <c r="AI469" s="978" t="str">
        <f t="shared" ref="AI469:AP469" si="1703">IF(AI452="","",RANK(C445,$C445:$J445,0))</f>
        <v/>
      </c>
      <c r="AJ469" s="979" t="str">
        <f t="shared" si="1703"/>
        <v/>
      </c>
      <c r="AK469" s="979">
        <f t="shared" si="1703"/>
        <v>5</v>
      </c>
      <c r="AL469" s="979" t="str">
        <f t="shared" si="1703"/>
        <v/>
      </c>
      <c r="AM469" s="979" t="str">
        <f t="shared" si="1703"/>
        <v/>
      </c>
      <c r="AN469" s="979" t="str">
        <f t="shared" si="1703"/>
        <v/>
      </c>
      <c r="AO469" s="979" t="str">
        <f t="shared" si="1703"/>
        <v/>
      </c>
      <c r="AP469" s="980" t="str">
        <f t="shared" si="1703"/>
        <v/>
      </c>
      <c r="AQ469" s="978" t="str">
        <f t="shared" ref="AQ469:AX469" si="1704">IF(AQ452="","",RANK(C445,$C445:$J445,0))</f>
        <v/>
      </c>
      <c r="AR469" s="979" t="str">
        <f t="shared" si="1704"/>
        <v/>
      </c>
      <c r="AS469" s="979" t="str">
        <f t="shared" si="1704"/>
        <v/>
      </c>
      <c r="AT469" s="979" t="str">
        <f t="shared" si="1704"/>
        <v/>
      </c>
      <c r="AU469" s="979" t="str">
        <f t="shared" si="1704"/>
        <v/>
      </c>
      <c r="AV469" s="979" t="str">
        <f t="shared" si="1704"/>
        <v/>
      </c>
      <c r="AW469" s="979" t="str">
        <f t="shared" si="1704"/>
        <v/>
      </c>
      <c r="AX469" s="980" t="str">
        <f t="shared" si="1704"/>
        <v/>
      </c>
      <c r="AY469" s="978" t="str">
        <f t="shared" ref="AY469:BF469" si="1705">IF(AY452="","",RANK(C445,$C445:$J445,0))</f>
        <v/>
      </c>
      <c r="AZ469" s="979" t="str">
        <f t="shared" si="1705"/>
        <v/>
      </c>
      <c r="BA469" s="979" t="str">
        <f t="shared" si="1705"/>
        <v/>
      </c>
      <c r="BB469" s="979" t="str">
        <f t="shared" si="1705"/>
        <v/>
      </c>
      <c r="BC469" s="979" t="str">
        <f t="shared" si="1705"/>
        <v/>
      </c>
      <c r="BD469" s="979" t="str">
        <f t="shared" si="1705"/>
        <v/>
      </c>
      <c r="BE469" s="979" t="str">
        <f t="shared" si="1705"/>
        <v/>
      </c>
      <c r="BF469" s="980" t="str">
        <f t="shared" si="1705"/>
        <v/>
      </c>
      <c r="BG469" s="978" t="str">
        <f t="shared" ref="BG469:BN469" si="1706">IF(BG452="","",RANK(C445,$C445:$J445,0))</f>
        <v/>
      </c>
      <c r="BH469" s="979" t="str">
        <f t="shared" si="1706"/>
        <v/>
      </c>
      <c r="BI469" s="979" t="str">
        <f t="shared" si="1706"/>
        <v/>
      </c>
      <c r="BJ469" s="979" t="str">
        <f t="shared" si="1706"/>
        <v/>
      </c>
      <c r="BK469" s="979" t="str">
        <f t="shared" si="1706"/>
        <v/>
      </c>
      <c r="BL469" s="979" t="str">
        <f t="shared" si="1706"/>
        <v/>
      </c>
      <c r="BM469" s="979" t="str">
        <f t="shared" si="1706"/>
        <v/>
      </c>
      <c r="BN469" s="980" t="str">
        <f t="shared" si="1706"/>
        <v/>
      </c>
    </row>
    <row r="470" spans="1:66" ht="16.5" thickBot="1" x14ac:dyDescent="0.3">
      <c r="A470" s="2086" t="s">
        <v>137</v>
      </c>
      <c r="B470" s="2087"/>
      <c r="C470" s="986" t="str">
        <f t="shared" ref="C470:J470" si="1707">IF(C452="","",RANK(C446,$C446:$J446,0))</f>
        <v/>
      </c>
      <c r="D470" s="987" t="str">
        <f t="shared" si="1707"/>
        <v/>
      </c>
      <c r="E470" s="987" t="str">
        <f t="shared" si="1707"/>
        <v/>
      </c>
      <c r="F470" s="987">
        <f t="shared" si="1707"/>
        <v>1</v>
      </c>
      <c r="G470" s="987" t="str">
        <f t="shared" si="1707"/>
        <v/>
      </c>
      <c r="H470" s="987" t="str">
        <f t="shared" si="1707"/>
        <v/>
      </c>
      <c r="I470" s="987" t="str">
        <f t="shared" si="1707"/>
        <v/>
      </c>
      <c r="J470" s="988" t="str">
        <f t="shared" si="1707"/>
        <v/>
      </c>
      <c r="K470" s="986" t="str">
        <f t="shared" ref="K470:R470" si="1708">IF(K452="","",RANK(C446,$C446:$J446,0))</f>
        <v/>
      </c>
      <c r="L470" s="987">
        <f t="shared" si="1708"/>
        <v>2</v>
      </c>
      <c r="M470" s="987" t="str">
        <f t="shared" si="1708"/>
        <v/>
      </c>
      <c r="N470" s="987" t="str">
        <f t="shared" si="1708"/>
        <v/>
      </c>
      <c r="O470" s="987" t="str">
        <f t="shared" si="1708"/>
        <v/>
      </c>
      <c r="P470" s="987" t="str">
        <f t="shared" si="1708"/>
        <v/>
      </c>
      <c r="Q470" s="987" t="str">
        <f t="shared" si="1708"/>
        <v/>
      </c>
      <c r="R470" s="988" t="str">
        <f t="shared" si="1708"/>
        <v/>
      </c>
      <c r="S470" s="981" t="str">
        <f t="shared" ref="S470:Z470" si="1709">IF(S452="","",RANK(C446,$C446:$J446,0))</f>
        <v/>
      </c>
      <c r="T470" s="982" t="str">
        <f t="shared" si="1709"/>
        <v/>
      </c>
      <c r="U470" s="982" t="str">
        <f t="shared" si="1709"/>
        <v/>
      </c>
      <c r="V470" s="982" t="str">
        <f t="shared" si="1709"/>
        <v/>
      </c>
      <c r="W470" s="982">
        <f t="shared" si="1709"/>
        <v>3</v>
      </c>
      <c r="X470" s="982" t="str">
        <f t="shared" si="1709"/>
        <v/>
      </c>
      <c r="Y470" s="982" t="str">
        <f t="shared" si="1709"/>
        <v/>
      </c>
      <c r="Z470" s="989" t="str">
        <f t="shared" si="1709"/>
        <v/>
      </c>
      <c r="AA470" s="981">
        <f t="shared" ref="AA470:AH470" si="1710">IF(AA452="","",RANK(C446,$C446:$J446,0))</f>
        <v>4</v>
      </c>
      <c r="AB470" s="982" t="str">
        <f t="shared" si="1710"/>
        <v/>
      </c>
      <c r="AC470" s="982" t="str">
        <f t="shared" si="1710"/>
        <v/>
      </c>
      <c r="AD470" s="982" t="str">
        <f t="shared" si="1710"/>
        <v/>
      </c>
      <c r="AE470" s="982" t="str">
        <f t="shared" si="1710"/>
        <v/>
      </c>
      <c r="AF470" s="982" t="str">
        <f t="shared" si="1710"/>
        <v/>
      </c>
      <c r="AG470" s="982" t="str">
        <f t="shared" si="1710"/>
        <v/>
      </c>
      <c r="AH470" s="983" t="str">
        <f t="shared" si="1710"/>
        <v/>
      </c>
      <c r="AI470" s="981" t="str">
        <f t="shared" ref="AI470:AP470" si="1711">IF(AI452="","",RANK(C446,$C446:$J446,0))</f>
        <v/>
      </c>
      <c r="AJ470" s="982" t="str">
        <f t="shared" si="1711"/>
        <v/>
      </c>
      <c r="AK470" s="982">
        <f t="shared" si="1711"/>
        <v>5</v>
      </c>
      <c r="AL470" s="982" t="str">
        <f t="shared" si="1711"/>
        <v/>
      </c>
      <c r="AM470" s="982" t="str">
        <f t="shared" si="1711"/>
        <v/>
      </c>
      <c r="AN470" s="982" t="str">
        <f t="shared" si="1711"/>
        <v/>
      </c>
      <c r="AO470" s="982" t="str">
        <f t="shared" si="1711"/>
        <v/>
      </c>
      <c r="AP470" s="983" t="str">
        <f t="shared" si="1711"/>
        <v/>
      </c>
      <c r="AQ470" s="981" t="str">
        <f t="shared" ref="AQ470:AX470" si="1712">IF(AQ452="","",RANK(C446,$C446:$J446,0))</f>
        <v/>
      </c>
      <c r="AR470" s="982" t="str">
        <f t="shared" si="1712"/>
        <v/>
      </c>
      <c r="AS470" s="982" t="str">
        <f t="shared" si="1712"/>
        <v/>
      </c>
      <c r="AT470" s="982" t="str">
        <f t="shared" si="1712"/>
        <v/>
      </c>
      <c r="AU470" s="982" t="str">
        <f t="shared" si="1712"/>
        <v/>
      </c>
      <c r="AV470" s="982" t="str">
        <f t="shared" si="1712"/>
        <v/>
      </c>
      <c r="AW470" s="982" t="str">
        <f t="shared" si="1712"/>
        <v/>
      </c>
      <c r="AX470" s="983" t="str">
        <f t="shared" si="1712"/>
        <v/>
      </c>
      <c r="AY470" s="981" t="str">
        <f t="shared" ref="AY470:BF470" si="1713">IF(AY452="","",RANK(C446,$C446:$J446,0))</f>
        <v/>
      </c>
      <c r="AZ470" s="982" t="str">
        <f t="shared" si="1713"/>
        <v/>
      </c>
      <c r="BA470" s="982" t="str">
        <f t="shared" si="1713"/>
        <v/>
      </c>
      <c r="BB470" s="982" t="str">
        <f t="shared" si="1713"/>
        <v/>
      </c>
      <c r="BC470" s="982" t="str">
        <f t="shared" si="1713"/>
        <v/>
      </c>
      <c r="BD470" s="982" t="str">
        <f t="shared" si="1713"/>
        <v/>
      </c>
      <c r="BE470" s="982" t="str">
        <f t="shared" si="1713"/>
        <v/>
      </c>
      <c r="BF470" s="983" t="str">
        <f t="shared" si="1713"/>
        <v/>
      </c>
      <c r="BG470" s="981" t="str">
        <f t="shared" ref="BG470:BN470" si="1714">IF(BG452="","",RANK(C446,$C446:$J446,0))</f>
        <v/>
      </c>
      <c r="BH470" s="982" t="str">
        <f t="shared" si="1714"/>
        <v/>
      </c>
      <c r="BI470" s="982" t="str">
        <f t="shared" si="1714"/>
        <v/>
      </c>
      <c r="BJ470" s="982" t="str">
        <f t="shared" si="1714"/>
        <v/>
      </c>
      <c r="BK470" s="982" t="str">
        <f t="shared" si="1714"/>
        <v/>
      </c>
      <c r="BL470" s="982" t="str">
        <f t="shared" si="1714"/>
        <v/>
      </c>
      <c r="BM470" s="982" t="str">
        <f t="shared" si="1714"/>
        <v/>
      </c>
      <c r="BN470" s="983" t="str">
        <f t="shared" si="1714"/>
        <v/>
      </c>
    </row>
    <row r="471" spans="1:66" ht="15.75" x14ac:dyDescent="0.25">
      <c r="A471" s="2088" t="s">
        <v>40</v>
      </c>
      <c r="B471" s="2089"/>
      <c r="C471" s="966" t="str">
        <f t="shared" ref="C471:J471" si="1715">IF(C452="","",RANK(C461,$C461:$J461,0))</f>
        <v/>
      </c>
      <c r="D471" s="967" t="str">
        <f t="shared" si="1715"/>
        <v/>
      </c>
      <c r="E471" s="967" t="str">
        <f t="shared" si="1715"/>
        <v/>
      </c>
      <c r="F471" s="967">
        <f t="shared" si="1715"/>
        <v>1</v>
      </c>
      <c r="G471" s="967" t="str">
        <f t="shared" si="1715"/>
        <v/>
      </c>
      <c r="H471" s="967" t="str">
        <f t="shared" si="1715"/>
        <v/>
      </c>
      <c r="I471" s="967" t="str">
        <f t="shared" si="1715"/>
        <v/>
      </c>
      <c r="J471" s="968" t="str">
        <f t="shared" si="1715"/>
        <v/>
      </c>
      <c r="K471" s="966" t="str">
        <f t="shared" ref="K471:R471" si="1716">IF(K452="","",RANK(K461,$K461:$R461,0))</f>
        <v/>
      </c>
      <c r="L471" s="967">
        <f t="shared" si="1716"/>
        <v>1</v>
      </c>
      <c r="M471" s="967" t="str">
        <f t="shared" si="1716"/>
        <v/>
      </c>
      <c r="N471" s="967" t="str">
        <f t="shared" si="1716"/>
        <v/>
      </c>
      <c r="O471" s="967" t="str">
        <f t="shared" si="1716"/>
        <v/>
      </c>
      <c r="P471" s="967" t="str">
        <f t="shared" si="1716"/>
        <v/>
      </c>
      <c r="Q471" s="967" t="str">
        <f t="shared" si="1716"/>
        <v/>
      </c>
      <c r="R471" s="968" t="str">
        <f t="shared" si="1716"/>
        <v/>
      </c>
      <c r="S471" s="966" t="str">
        <f t="shared" ref="S471:Z471" si="1717">IF(S452="","",RANK(S461,$S461:$Z461,0))</f>
        <v/>
      </c>
      <c r="T471" s="967" t="str">
        <f t="shared" si="1717"/>
        <v/>
      </c>
      <c r="U471" s="967" t="str">
        <f t="shared" si="1717"/>
        <v/>
      </c>
      <c r="V471" s="967" t="str">
        <f t="shared" si="1717"/>
        <v/>
      </c>
      <c r="W471" s="967">
        <f t="shared" si="1717"/>
        <v>1</v>
      </c>
      <c r="X471" s="967" t="str">
        <f t="shared" si="1717"/>
        <v/>
      </c>
      <c r="Y471" s="967" t="str">
        <f t="shared" si="1717"/>
        <v/>
      </c>
      <c r="Z471" s="968" t="str">
        <f t="shared" si="1717"/>
        <v/>
      </c>
      <c r="AA471" s="966">
        <f t="shared" ref="AA471:AH471" si="1718">IF(AA452="","",RANK(AA461,$AA461:$AH461,0))</f>
        <v>1</v>
      </c>
      <c r="AB471" s="967" t="str">
        <f t="shared" si="1718"/>
        <v/>
      </c>
      <c r="AC471" s="967" t="str">
        <f t="shared" si="1718"/>
        <v/>
      </c>
      <c r="AD471" s="967" t="str">
        <f t="shared" si="1718"/>
        <v/>
      </c>
      <c r="AE471" s="967" t="str">
        <f t="shared" si="1718"/>
        <v/>
      </c>
      <c r="AF471" s="967" t="str">
        <f t="shared" si="1718"/>
        <v/>
      </c>
      <c r="AG471" s="967" t="str">
        <f t="shared" si="1718"/>
        <v/>
      </c>
      <c r="AH471" s="968" t="str">
        <f t="shared" si="1718"/>
        <v/>
      </c>
      <c r="AI471" s="966" t="str">
        <f t="shared" ref="AI471:AP471" si="1719">IF(AI452="","",RANK(AI461,$AI461:$AP461,0))</f>
        <v/>
      </c>
      <c r="AJ471" s="967" t="str">
        <f t="shared" si="1719"/>
        <v/>
      </c>
      <c r="AK471" s="967">
        <f t="shared" si="1719"/>
        <v>1</v>
      </c>
      <c r="AL471" s="967" t="str">
        <f t="shared" si="1719"/>
        <v/>
      </c>
      <c r="AM471" s="967" t="str">
        <f t="shared" si="1719"/>
        <v/>
      </c>
      <c r="AN471" s="967" t="str">
        <f t="shared" si="1719"/>
        <v/>
      </c>
      <c r="AO471" s="967" t="str">
        <f t="shared" si="1719"/>
        <v/>
      </c>
      <c r="AP471" s="968" t="str">
        <f t="shared" si="1719"/>
        <v/>
      </c>
      <c r="AQ471" s="966" t="str">
        <f t="shared" ref="AQ471:AX471" si="1720">IF(AQ452="","",RANK(AQ461,$AQ461:$AX461,0))</f>
        <v/>
      </c>
      <c r="AR471" s="967" t="str">
        <f t="shared" si="1720"/>
        <v/>
      </c>
      <c r="AS471" s="967" t="str">
        <f t="shared" si="1720"/>
        <v/>
      </c>
      <c r="AT471" s="967" t="str">
        <f t="shared" si="1720"/>
        <v/>
      </c>
      <c r="AU471" s="967" t="str">
        <f t="shared" si="1720"/>
        <v/>
      </c>
      <c r="AV471" s="967" t="str">
        <f t="shared" si="1720"/>
        <v/>
      </c>
      <c r="AW471" s="967" t="str">
        <f t="shared" si="1720"/>
        <v/>
      </c>
      <c r="AX471" s="968" t="str">
        <f t="shared" si="1720"/>
        <v/>
      </c>
      <c r="AY471" s="966" t="str">
        <f t="shared" ref="AY471:BF471" si="1721">IF(AY452="","",RANK(AY461,$AY461:$BF461,0))</f>
        <v/>
      </c>
      <c r="AZ471" s="967" t="str">
        <f t="shared" si="1721"/>
        <v/>
      </c>
      <c r="BA471" s="967" t="str">
        <f t="shared" si="1721"/>
        <v/>
      </c>
      <c r="BB471" s="967" t="str">
        <f t="shared" si="1721"/>
        <v/>
      </c>
      <c r="BC471" s="967" t="str">
        <f t="shared" si="1721"/>
        <v/>
      </c>
      <c r="BD471" s="967" t="str">
        <f t="shared" si="1721"/>
        <v/>
      </c>
      <c r="BE471" s="967" t="str">
        <f t="shared" si="1721"/>
        <v/>
      </c>
      <c r="BF471" s="968" t="str">
        <f t="shared" si="1721"/>
        <v/>
      </c>
      <c r="BG471" s="966" t="str">
        <f t="shared" ref="BG471:BN471" si="1722">IF(BG452="","",RANK(BG461,$BG461:$BN461,0))</f>
        <v/>
      </c>
      <c r="BH471" s="967" t="str">
        <f t="shared" si="1722"/>
        <v/>
      </c>
      <c r="BI471" s="967" t="str">
        <f t="shared" si="1722"/>
        <v/>
      </c>
      <c r="BJ471" s="967" t="str">
        <f t="shared" si="1722"/>
        <v/>
      </c>
      <c r="BK471" s="967" t="str">
        <f t="shared" si="1722"/>
        <v/>
      </c>
      <c r="BL471" s="967" t="str">
        <f t="shared" si="1722"/>
        <v/>
      </c>
      <c r="BM471" s="967" t="str">
        <f t="shared" si="1722"/>
        <v/>
      </c>
      <c r="BN471" s="968" t="str">
        <f t="shared" si="1722"/>
        <v/>
      </c>
    </row>
    <row r="472" spans="1:66" ht="15.75" x14ac:dyDescent="0.25">
      <c r="A472" s="2090" t="s">
        <v>34</v>
      </c>
      <c r="B472" s="2091"/>
      <c r="C472" s="969" t="str">
        <f t="shared" ref="C472:J472" si="1723">IF(C452="","",RANK(C462,$C462:$J462,0))</f>
        <v/>
      </c>
      <c r="D472" s="970" t="str">
        <f t="shared" si="1723"/>
        <v/>
      </c>
      <c r="E472" s="970" t="str">
        <f t="shared" si="1723"/>
        <v/>
      </c>
      <c r="F472" s="970">
        <f t="shared" si="1723"/>
        <v>1</v>
      </c>
      <c r="G472" s="970" t="str">
        <f t="shared" si="1723"/>
        <v/>
      </c>
      <c r="H472" s="970" t="str">
        <f t="shared" si="1723"/>
        <v/>
      </c>
      <c r="I472" s="970" t="str">
        <f t="shared" si="1723"/>
        <v/>
      </c>
      <c r="J472" s="971" t="str">
        <f t="shared" si="1723"/>
        <v/>
      </c>
      <c r="K472" s="969" t="str">
        <f t="shared" ref="K472:R472" si="1724">IF(K452="","",RANK(K462,$K462:$R462,0))</f>
        <v/>
      </c>
      <c r="L472" s="970">
        <f t="shared" si="1724"/>
        <v>1</v>
      </c>
      <c r="M472" s="970" t="str">
        <f t="shared" si="1724"/>
        <v/>
      </c>
      <c r="N472" s="970" t="str">
        <f t="shared" si="1724"/>
        <v/>
      </c>
      <c r="O472" s="970" t="str">
        <f t="shared" si="1724"/>
        <v/>
      </c>
      <c r="P472" s="970" t="str">
        <f t="shared" si="1724"/>
        <v/>
      </c>
      <c r="Q472" s="970" t="str">
        <f t="shared" si="1724"/>
        <v/>
      </c>
      <c r="R472" s="971" t="str">
        <f t="shared" si="1724"/>
        <v/>
      </c>
      <c r="S472" s="969" t="str">
        <f t="shared" ref="S472:Z472" si="1725">IF(S452="","",RANK(S462,$S462:$Z462,0))</f>
        <v/>
      </c>
      <c r="T472" s="970" t="str">
        <f t="shared" si="1725"/>
        <v/>
      </c>
      <c r="U472" s="970" t="str">
        <f t="shared" si="1725"/>
        <v/>
      </c>
      <c r="V472" s="970" t="str">
        <f t="shared" si="1725"/>
        <v/>
      </c>
      <c r="W472" s="970">
        <f t="shared" si="1725"/>
        <v>1</v>
      </c>
      <c r="X472" s="970" t="str">
        <f t="shared" si="1725"/>
        <v/>
      </c>
      <c r="Y472" s="970" t="str">
        <f t="shared" si="1725"/>
        <v/>
      </c>
      <c r="Z472" s="971" t="str">
        <f t="shared" si="1725"/>
        <v/>
      </c>
      <c r="AA472" s="969">
        <f t="shared" ref="AA472:AH472" si="1726">IF(AA452="","",RANK(AA462,$AA462:$AH462,0))</f>
        <v>1</v>
      </c>
      <c r="AB472" s="970" t="str">
        <f t="shared" si="1726"/>
        <v/>
      </c>
      <c r="AC472" s="970" t="str">
        <f t="shared" si="1726"/>
        <v/>
      </c>
      <c r="AD472" s="970" t="str">
        <f t="shared" si="1726"/>
        <v/>
      </c>
      <c r="AE472" s="970" t="str">
        <f t="shared" si="1726"/>
        <v/>
      </c>
      <c r="AF472" s="970" t="str">
        <f t="shared" si="1726"/>
        <v/>
      </c>
      <c r="AG472" s="970" t="str">
        <f t="shared" si="1726"/>
        <v/>
      </c>
      <c r="AH472" s="971" t="str">
        <f t="shared" si="1726"/>
        <v/>
      </c>
      <c r="AI472" s="969" t="str">
        <f t="shared" ref="AI472:AP472" si="1727">IF(AI452="","",RANK(AI462,$AI462:$AP462,0))</f>
        <v/>
      </c>
      <c r="AJ472" s="970" t="str">
        <f t="shared" si="1727"/>
        <v/>
      </c>
      <c r="AK472" s="970">
        <f t="shared" si="1727"/>
        <v>1</v>
      </c>
      <c r="AL472" s="970" t="str">
        <f t="shared" si="1727"/>
        <v/>
      </c>
      <c r="AM472" s="970" t="str">
        <f t="shared" si="1727"/>
        <v/>
      </c>
      <c r="AN472" s="970" t="str">
        <f t="shared" si="1727"/>
        <v/>
      </c>
      <c r="AO472" s="970" t="str">
        <f t="shared" si="1727"/>
        <v/>
      </c>
      <c r="AP472" s="971" t="str">
        <f t="shared" si="1727"/>
        <v/>
      </c>
      <c r="AQ472" s="969" t="str">
        <f t="shared" ref="AQ472:AX472" si="1728">IF(AQ452="","",RANK(AQ462,$AQ462:$AX462,0))</f>
        <v/>
      </c>
      <c r="AR472" s="970" t="str">
        <f t="shared" si="1728"/>
        <v/>
      </c>
      <c r="AS472" s="970" t="str">
        <f t="shared" si="1728"/>
        <v/>
      </c>
      <c r="AT472" s="970" t="str">
        <f t="shared" si="1728"/>
        <v/>
      </c>
      <c r="AU472" s="970" t="str">
        <f t="shared" si="1728"/>
        <v/>
      </c>
      <c r="AV472" s="970" t="str">
        <f t="shared" si="1728"/>
        <v/>
      </c>
      <c r="AW472" s="970" t="str">
        <f t="shared" si="1728"/>
        <v/>
      </c>
      <c r="AX472" s="971" t="str">
        <f t="shared" si="1728"/>
        <v/>
      </c>
      <c r="AY472" s="969" t="str">
        <f t="shared" ref="AY472:BF472" si="1729">IF(AY452="","",RANK(AY462,$AY462:$BF462,0))</f>
        <v/>
      </c>
      <c r="AZ472" s="970" t="str">
        <f t="shared" si="1729"/>
        <v/>
      </c>
      <c r="BA472" s="970" t="str">
        <f t="shared" si="1729"/>
        <v/>
      </c>
      <c r="BB472" s="970" t="str">
        <f t="shared" si="1729"/>
        <v/>
      </c>
      <c r="BC472" s="970" t="str">
        <f t="shared" si="1729"/>
        <v/>
      </c>
      <c r="BD472" s="970" t="str">
        <f t="shared" si="1729"/>
        <v/>
      </c>
      <c r="BE472" s="970" t="str">
        <f t="shared" si="1729"/>
        <v/>
      </c>
      <c r="BF472" s="971" t="str">
        <f t="shared" si="1729"/>
        <v/>
      </c>
      <c r="BG472" s="969" t="str">
        <f t="shared" ref="BG472:BN472" si="1730">IF(BG452="","",RANK(BG462,$BG462:$BN462,0))</f>
        <v/>
      </c>
      <c r="BH472" s="970" t="str">
        <f t="shared" si="1730"/>
        <v/>
      </c>
      <c r="BI472" s="970" t="str">
        <f t="shared" si="1730"/>
        <v/>
      </c>
      <c r="BJ472" s="970" t="str">
        <f t="shared" si="1730"/>
        <v/>
      </c>
      <c r="BK472" s="970" t="str">
        <f t="shared" si="1730"/>
        <v/>
      </c>
      <c r="BL472" s="970" t="str">
        <f t="shared" si="1730"/>
        <v/>
      </c>
      <c r="BM472" s="970" t="str">
        <f t="shared" si="1730"/>
        <v/>
      </c>
      <c r="BN472" s="971" t="str">
        <f t="shared" si="1730"/>
        <v/>
      </c>
    </row>
    <row r="473" spans="1:66" ht="15.75" x14ac:dyDescent="0.25">
      <c r="A473" s="2090" t="s">
        <v>35</v>
      </c>
      <c r="B473" s="2091"/>
      <c r="C473" s="969" t="str">
        <f t="shared" ref="C473:J473" si="1731">IF(C452="","",RANK(C463,$C463:$J463,1))</f>
        <v/>
      </c>
      <c r="D473" s="970" t="str">
        <f t="shared" si="1731"/>
        <v/>
      </c>
      <c r="E473" s="970" t="str">
        <f t="shared" si="1731"/>
        <v/>
      </c>
      <c r="F473" s="970">
        <f t="shared" si="1731"/>
        <v>1</v>
      </c>
      <c r="G473" s="970" t="str">
        <f t="shared" si="1731"/>
        <v/>
      </c>
      <c r="H473" s="970" t="str">
        <f t="shared" si="1731"/>
        <v/>
      </c>
      <c r="I473" s="970" t="str">
        <f t="shared" si="1731"/>
        <v/>
      </c>
      <c r="J473" s="971" t="str">
        <f t="shared" si="1731"/>
        <v/>
      </c>
      <c r="K473" s="969" t="str">
        <f t="shared" ref="K473:R473" si="1732">IF(K452="","",RANK(K463,$K463:$R463,1))</f>
        <v/>
      </c>
      <c r="L473" s="970">
        <f t="shared" si="1732"/>
        <v>1</v>
      </c>
      <c r="M473" s="970" t="str">
        <f t="shared" si="1732"/>
        <v/>
      </c>
      <c r="N473" s="970" t="str">
        <f t="shared" si="1732"/>
        <v/>
      </c>
      <c r="O473" s="970" t="str">
        <f t="shared" si="1732"/>
        <v/>
      </c>
      <c r="P473" s="970" t="str">
        <f t="shared" si="1732"/>
        <v/>
      </c>
      <c r="Q473" s="970" t="str">
        <f t="shared" si="1732"/>
        <v/>
      </c>
      <c r="R473" s="971" t="str">
        <f t="shared" si="1732"/>
        <v/>
      </c>
      <c r="S473" s="969" t="str">
        <f t="shared" ref="S473:Z473" si="1733">IF(S452="","",RANK(S463,$S463:$Z463,1))</f>
        <v/>
      </c>
      <c r="T473" s="970" t="str">
        <f t="shared" si="1733"/>
        <v/>
      </c>
      <c r="U473" s="970" t="str">
        <f t="shared" si="1733"/>
        <v/>
      </c>
      <c r="V473" s="970" t="str">
        <f t="shared" si="1733"/>
        <v/>
      </c>
      <c r="W473" s="970">
        <f t="shared" si="1733"/>
        <v>1</v>
      </c>
      <c r="X473" s="970" t="str">
        <f t="shared" si="1733"/>
        <v/>
      </c>
      <c r="Y473" s="970" t="str">
        <f t="shared" si="1733"/>
        <v/>
      </c>
      <c r="Z473" s="971" t="str">
        <f t="shared" si="1733"/>
        <v/>
      </c>
      <c r="AA473" s="969">
        <f t="shared" ref="AA473:AH473" si="1734">IF(AA452="","",RANK(AA463,$AA463:$AH463,1))</f>
        <v>1</v>
      </c>
      <c r="AB473" s="970" t="str">
        <f t="shared" si="1734"/>
        <v/>
      </c>
      <c r="AC473" s="970" t="str">
        <f t="shared" si="1734"/>
        <v/>
      </c>
      <c r="AD473" s="970" t="str">
        <f t="shared" si="1734"/>
        <v/>
      </c>
      <c r="AE473" s="970" t="str">
        <f t="shared" si="1734"/>
        <v/>
      </c>
      <c r="AF473" s="970" t="str">
        <f t="shared" si="1734"/>
        <v/>
      </c>
      <c r="AG473" s="970" t="str">
        <f t="shared" si="1734"/>
        <v/>
      </c>
      <c r="AH473" s="971" t="str">
        <f t="shared" si="1734"/>
        <v/>
      </c>
      <c r="AI473" s="969" t="str">
        <f t="shared" ref="AI473:AP473" si="1735">IF(AI452="","",RANK(AI463,$AI463:$AP463,1))</f>
        <v/>
      </c>
      <c r="AJ473" s="970" t="str">
        <f t="shared" si="1735"/>
        <v/>
      </c>
      <c r="AK473" s="970">
        <f t="shared" si="1735"/>
        <v>1</v>
      </c>
      <c r="AL473" s="970" t="str">
        <f t="shared" si="1735"/>
        <v/>
      </c>
      <c r="AM473" s="970" t="str">
        <f t="shared" si="1735"/>
        <v/>
      </c>
      <c r="AN473" s="970" t="str">
        <f t="shared" si="1735"/>
        <v/>
      </c>
      <c r="AO473" s="970" t="str">
        <f t="shared" si="1735"/>
        <v/>
      </c>
      <c r="AP473" s="971" t="str">
        <f t="shared" si="1735"/>
        <v/>
      </c>
      <c r="AQ473" s="969" t="str">
        <f t="shared" ref="AQ473:AX473" si="1736">IF(AQ452="","",RANK(AQ463,$AQ463:$AX463,1))</f>
        <v/>
      </c>
      <c r="AR473" s="970" t="str">
        <f t="shared" si="1736"/>
        <v/>
      </c>
      <c r="AS473" s="970" t="str">
        <f t="shared" si="1736"/>
        <v/>
      </c>
      <c r="AT473" s="970" t="str">
        <f t="shared" si="1736"/>
        <v/>
      </c>
      <c r="AU473" s="970" t="str">
        <f t="shared" si="1736"/>
        <v/>
      </c>
      <c r="AV473" s="970" t="str">
        <f t="shared" si="1736"/>
        <v/>
      </c>
      <c r="AW473" s="970" t="str">
        <f t="shared" si="1736"/>
        <v/>
      </c>
      <c r="AX473" s="971" t="str">
        <f t="shared" si="1736"/>
        <v/>
      </c>
      <c r="AY473" s="969" t="str">
        <f t="shared" ref="AY473:BF473" si="1737">IF(AY452="","",RANK(AY463,$AY463:$BF463,1))</f>
        <v/>
      </c>
      <c r="AZ473" s="970" t="str">
        <f t="shared" si="1737"/>
        <v/>
      </c>
      <c r="BA473" s="970" t="str">
        <f t="shared" si="1737"/>
        <v/>
      </c>
      <c r="BB473" s="970" t="str">
        <f t="shared" si="1737"/>
        <v/>
      </c>
      <c r="BC473" s="970" t="str">
        <f t="shared" si="1737"/>
        <v/>
      </c>
      <c r="BD473" s="970" t="str">
        <f t="shared" si="1737"/>
        <v/>
      </c>
      <c r="BE473" s="970" t="str">
        <f t="shared" si="1737"/>
        <v/>
      </c>
      <c r="BF473" s="971" t="str">
        <f t="shared" si="1737"/>
        <v/>
      </c>
      <c r="BG473" s="969" t="str">
        <f t="shared" ref="BG473:BN473" si="1738">IF(BG452="","",RANK(BG463,$BG463:$BN463,1))</f>
        <v/>
      </c>
      <c r="BH473" s="970" t="str">
        <f t="shared" si="1738"/>
        <v/>
      </c>
      <c r="BI473" s="970" t="str">
        <f t="shared" si="1738"/>
        <v/>
      </c>
      <c r="BJ473" s="970" t="str">
        <f t="shared" si="1738"/>
        <v/>
      </c>
      <c r="BK473" s="970" t="str">
        <f t="shared" si="1738"/>
        <v/>
      </c>
      <c r="BL473" s="970" t="str">
        <f t="shared" si="1738"/>
        <v/>
      </c>
      <c r="BM473" s="970" t="str">
        <f t="shared" si="1738"/>
        <v/>
      </c>
      <c r="BN473" s="971" t="str">
        <f t="shared" si="1738"/>
        <v/>
      </c>
    </row>
    <row r="474" spans="1:66" ht="15.75" x14ac:dyDescent="0.25">
      <c r="A474" s="2090" t="s">
        <v>36</v>
      </c>
      <c r="B474" s="2091"/>
      <c r="C474" s="969" t="str">
        <f t="shared" ref="C474:J474" si="1739">IF(C452="","",RANK(C464,$C464:$J464,0))</f>
        <v/>
      </c>
      <c r="D474" s="970" t="str">
        <f t="shared" si="1739"/>
        <v/>
      </c>
      <c r="E474" s="970" t="str">
        <f t="shared" si="1739"/>
        <v/>
      </c>
      <c r="F474" s="970">
        <f t="shared" si="1739"/>
        <v>1</v>
      </c>
      <c r="G474" s="970" t="str">
        <f t="shared" si="1739"/>
        <v/>
      </c>
      <c r="H474" s="970" t="str">
        <f t="shared" si="1739"/>
        <v/>
      </c>
      <c r="I474" s="970" t="str">
        <f t="shared" si="1739"/>
        <v/>
      </c>
      <c r="J474" s="971" t="str">
        <f t="shared" si="1739"/>
        <v/>
      </c>
      <c r="K474" s="969" t="str">
        <f t="shared" ref="K474:R474" si="1740">IF(K452="","",RANK(K464,$K464:$R464,0))</f>
        <v/>
      </c>
      <c r="L474" s="970">
        <f t="shared" si="1740"/>
        <v>1</v>
      </c>
      <c r="M474" s="970" t="str">
        <f t="shared" si="1740"/>
        <v/>
      </c>
      <c r="N474" s="970" t="str">
        <f t="shared" si="1740"/>
        <v/>
      </c>
      <c r="O474" s="970" t="str">
        <f t="shared" si="1740"/>
        <v/>
      </c>
      <c r="P474" s="970" t="str">
        <f t="shared" si="1740"/>
        <v/>
      </c>
      <c r="Q474" s="970" t="str">
        <f t="shared" si="1740"/>
        <v/>
      </c>
      <c r="R474" s="971" t="str">
        <f t="shared" si="1740"/>
        <v/>
      </c>
      <c r="S474" s="969" t="str">
        <f t="shared" ref="S474:Z474" si="1741">IF(S452="","",RANK(S464,$S464:$Z464,0))</f>
        <v/>
      </c>
      <c r="T474" s="970" t="str">
        <f t="shared" si="1741"/>
        <v/>
      </c>
      <c r="U474" s="970" t="str">
        <f t="shared" si="1741"/>
        <v/>
      </c>
      <c r="V474" s="970" t="str">
        <f t="shared" si="1741"/>
        <v/>
      </c>
      <c r="W474" s="970">
        <f t="shared" si="1741"/>
        <v>1</v>
      </c>
      <c r="X474" s="970" t="str">
        <f t="shared" si="1741"/>
        <v/>
      </c>
      <c r="Y474" s="970" t="str">
        <f t="shared" si="1741"/>
        <v/>
      </c>
      <c r="Z474" s="971" t="str">
        <f t="shared" si="1741"/>
        <v/>
      </c>
      <c r="AA474" s="969">
        <f t="shared" ref="AA474:AH474" si="1742">IF(AA452="","",RANK(AA464,$AA464:$AH464,0))</f>
        <v>1</v>
      </c>
      <c r="AB474" s="970" t="str">
        <f t="shared" si="1742"/>
        <v/>
      </c>
      <c r="AC474" s="970" t="str">
        <f t="shared" si="1742"/>
        <v/>
      </c>
      <c r="AD474" s="970" t="str">
        <f t="shared" si="1742"/>
        <v/>
      </c>
      <c r="AE474" s="970" t="str">
        <f t="shared" si="1742"/>
        <v/>
      </c>
      <c r="AF474" s="970" t="str">
        <f t="shared" si="1742"/>
        <v/>
      </c>
      <c r="AG474" s="970" t="str">
        <f t="shared" si="1742"/>
        <v/>
      </c>
      <c r="AH474" s="971" t="str">
        <f t="shared" si="1742"/>
        <v/>
      </c>
      <c r="AI474" s="969" t="str">
        <f t="shared" ref="AI474:AP474" si="1743">IF(AI452="","",RANK(AI464,$AI464:$AP464,0))</f>
        <v/>
      </c>
      <c r="AJ474" s="970" t="str">
        <f t="shared" si="1743"/>
        <v/>
      </c>
      <c r="AK474" s="970">
        <f t="shared" si="1743"/>
        <v>1</v>
      </c>
      <c r="AL474" s="970" t="str">
        <f t="shared" si="1743"/>
        <v/>
      </c>
      <c r="AM474" s="970" t="str">
        <f t="shared" si="1743"/>
        <v/>
      </c>
      <c r="AN474" s="970" t="str">
        <f t="shared" si="1743"/>
        <v/>
      </c>
      <c r="AO474" s="970" t="str">
        <f t="shared" si="1743"/>
        <v/>
      </c>
      <c r="AP474" s="971" t="str">
        <f t="shared" si="1743"/>
        <v/>
      </c>
      <c r="AQ474" s="969" t="str">
        <f t="shared" ref="AQ474:AX474" si="1744">IF(AQ452="","",RANK(AQ464,$AQ464:$AX464,0))</f>
        <v/>
      </c>
      <c r="AR474" s="970" t="str">
        <f t="shared" si="1744"/>
        <v/>
      </c>
      <c r="AS474" s="970" t="str">
        <f t="shared" si="1744"/>
        <v/>
      </c>
      <c r="AT474" s="970" t="str">
        <f t="shared" si="1744"/>
        <v/>
      </c>
      <c r="AU474" s="970" t="str">
        <f t="shared" si="1744"/>
        <v/>
      </c>
      <c r="AV474" s="970" t="str">
        <f t="shared" si="1744"/>
        <v/>
      </c>
      <c r="AW474" s="970" t="str">
        <f t="shared" si="1744"/>
        <v/>
      </c>
      <c r="AX474" s="971" t="str">
        <f t="shared" si="1744"/>
        <v/>
      </c>
      <c r="AY474" s="969" t="str">
        <f t="shared" ref="AY474:BF474" si="1745">IF(AY452="","",RANK(AY464,$AY464:$BF464,0))</f>
        <v/>
      </c>
      <c r="AZ474" s="970" t="str">
        <f t="shared" si="1745"/>
        <v/>
      </c>
      <c r="BA474" s="970" t="str">
        <f t="shared" si="1745"/>
        <v/>
      </c>
      <c r="BB474" s="970" t="str">
        <f t="shared" si="1745"/>
        <v/>
      </c>
      <c r="BC474" s="970" t="str">
        <f t="shared" si="1745"/>
        <v/>
      </c>
      <c r="BD474" s="970" t="str">
        <f t="shared" si="1745"/>
        <v/>
      </c>
      <c r="BE474" s="970" t="str">
        <f t="shared" si="1745"/>
        <v/>
      </c>
      <c r="BF474" s="971" t="str">
        <f t="shared" si="1745"/>
        <v/>
      </c>
      <c r="BG474" s="969" t="str">
        <f t="shared" ref="BG474:BN474" si="1746">IF(BG452="","",RANK(BG464,$BG464:$BN464,0))</f>
        <v/>
      </c>
      <c r="BH474" s="970" t="str">
        <f t="shared" si="1746"/>
        <v/>
      </c>
      <c r="BI474" s="970" t="str">
        <f t="shared" si="1746"/>
        <v/>
      </c>
      <c r="BJ474" s="970" t="str">
        <f t="shared" si="1746"/>
        <v/>
      </c>
      <c r="BK474" s="970" t="str">
        <f t="shared" si="1746"/>
        <v/>
      </c>
      <c r="BL474" s="970" t="str">
        <f t="shared" si="1746"/>
        <v/>
      </c>
      <c r="BM474" s="970" t="str">
        <f t="shared" si="1746"/>
        <v/>
      </c>
      <c r="BN474" s="971" t="str">
        <f t="shared" si="1746"/>
        <v/>
      </c>
    </row>
    <row r="475" spans="1:66" ht="16.5" thickBot="1" x14ac:dyDescent="0.3">
      <c r="A475" s="2092" t="s">
        <v>136</v>
      </c>
      <c r="B475" s="2093"/>
      <c r="C475" s="972" t="str">
        <f t="shared" ref="C475:J475" si="1747">IF(C452="","",RANK(C465,$C465:$J465,0))</f>
        <v/>
      </c>
      <c r="D475" s="973" t="str">
        <f t="shared" si="1747"/>
        <v/>
      </c>
      <c r="E475" s="973" t="str">
        <f t="shared" si="1747"/>
        <v/>
      </c>
      <c r="F475" s="973">
        <f t="shared" si="1747"/>
        <v>1</v>
      </c>
      <c r="G475" s="973" t="str">
        <f t="shared" si="1747"/>
        <v/>
      </c>
      <c r="H475" s="973" t="str">
        <f t="shared" si="1747"/>
        <v/>
      </c>
      <c r="I475" s="973" t="str">
        <f t="shared" si="1747"/>
        <v/>
      </c>
      <c r="J475" s="974" t="str">
        <f t="shared" si="1747"/>
        <v/>
      </c>
      <c r="K475" s="972" t="str">
        <f t="shared" ref="K475:R475" si="1748">IF(K452="","",RANK(K465,$K465:$R465,0))</f>
        <v/>
      </c>
      <c r="L475" s="973">
        <f t="shared" si="1748"/>
        <v>1</v>
      </c>
      <c r="M475" s="973" t="str">
        <f t="shared" si="1748"/>
        <v/>
      </c>
      <c r="N475" s="973" t="str">
        <f t="shared" si="1748"/>
        <v/>
      </c>
      <c r="O475" s="973" t="str">
        <f t="shared" si="1748"/>
        <v/>
      </c>
      <c r="P475" s="973" t="str">
        <f t="shared" si="1748"/>
        <v/>
      </c>
      <c r="Q475" s="973" t="str">
        <f t="shared" si="1748"/>
        <v/>
      </c>
      <c r="R475" s="974" t="str">
        <f t="shared" si="1748"/>
        <v/>
      </c>
      <c r="S475" s="972" t="str">
        <f t="shared" ref="S475:Z475" si="1749">IF(S452="","",RANK(S465,$S465:$Z465,0))</f>
        <v/>
      </c>
      <c r="T475" s="973" t="str">
        <f t="shared" si="1749"/>
        <v/>
      </c>
      <c r="U475" s="973" t="str">
        <f t="shared" si="1749"/>
        <v/>
      </c>
      <c r="V475" s="973" t="str">
        <f t="shared" si="1749"/>
        <v/>
      </c>
      <c r="W475" s="973">
        <f t="shared" si="1749"/>
        <v>1</v>
      </c>
      <c r="X475" s="973" t="str">
        <f t="shared" si="1749"/>
        <v/>
      </c>
      <c r="Y475" s="973" t="str">
        <f t="shared" si="1749"/>
        <v/>
      </c>
      <c r="Z475" s="974" t="str">
        <f t="shared" si="1749"/>
        <v/>
      </c>
      <c r="AA475" s="972">
        <f t="shared" ref="AA475:AH475" si="1750">IF(AA452="","",RANK(AA465,$AA465:$AH465,0))</f>
        <v>1</v>
      </c>
      <c r="AB475" s="973" t="str">
        <f t="shared" si="1750"/>
        <v/>
      </c>
      <c r="AC475" s="973" t="str">
        <f t="shared" si="1750"/>
        <v/>
      </c>
      <c r="AD475" s="973" t="str">
        <f t="shared" si="1750"/>
        <v/>
      </c>
      <c r="AE475" s="973" t="str">
        <f t="shared" si="1750"/>
        <v/>
      </c>
      <c r="AF475" s="973" t="str">
        <f t="shared" si="1750"/>
        <v/>
      </c>
      <c r="AG475" s="973" t="str">
        <f t="shared" si="1750"/>
        <v/>
      </c>
      <c r="AH475" s="974" t="str">
        <f t="shared" si="1750"/>
        <v/>
      </c>
      <c r="AI475" s="972" t="str">
        <f t="shared" ref="AI475:AP475" si="1751">IF(AI452="","",RANK(AI465,$AI465:$AP465,0))</f>
        <v/>
      </c>
      <c r="AJ475" s="973" t="str">
        <f t="shared" si="1751"/>
        <v/>
      </c>
      <c r="AK475" s="973">
        <f t="shared" si="1751"/>
        <v>1</v>
      </c>
      <c r="AL475" s="973" t="str">
        <f t="shared" si="1751"/>
        <v/>
      </c>
      <c r="AM475" s="973" t="str">
        <f t="shared" si="1751"/>
        <v/>
      </c>
      <c r="AN475" s="973" t="str">
        <f t="shared" si="1751"/>
        <v/>
      </c>
      <c r="AO475" s="973" t="str">
        <f t="shared" si="1751"/>
        <v/>
      </c>
      <c r="AP475" s="974" t="str">
        <f t="shared" si="1751"/>
        <v/>
      </c>
      <c r="AQ475" s="972" t="str">
        <f t="shared" ref="AQ475:AX475" si="1752">IF(AQ452="","",RANK(AQ465,$AQ465:$AX465,0))</f>
        <v/>
      </c>
      <c r="AR475" s="973" t="str">
        <f t="shared" si="1752"/>
        <v/>
      </c>
      <c r="AS475" s="973" t="str">
        <f t="shared" si="1752"/>
        <v/>
      </c>
      <c r="AT475" s="973" t="str">
        <f t="shared" si="1752"/>
        <v/>
      </c>
      <c r="AU475" s="973" t="str">
        <f t="shared" si="1752"/>
        <v/>
      </c>
      <c r="AV475" s="973" t="str">
        <f t="shared" si="1752"/>
        <v/>
      </c>
      <c r="AW475" s="973" t="str">
        <f t="shared" si="1752"/>
        <v/>
      </c>
      <c r="AX475" s="974" t="str">
        <f t="shared" si="1752"/>
        <v/>
      </c>
      <c r="AY475" s="972" t="str">
        <f t="shared" ref="AY475:BF475" si="1753">IF(AY452="","",RANK(AY465,$AY465:$BF465,0))</f>
        <v/>
      </c>
      <c r="AZ475" s="973" t="str">
        <f t="shared" si="1753"/>
        <v/>
      </c>
      <c r="BA475" s="973" t="str">
        <f t="shared" si="1753"/>
        <v/>
      </c>
      <c r="BB475" s="973" t="str">
        <f t="shared" si="1753"/>
        <v/>
      </c>
      <c r="BC475" s="973" t="str">
        <f t="shared" si="1753"/>
        <v/>
      </c>
      <c r="BD475" s="973" t="str">
        <f t="shared" si="1753"/>
        <v/>
      </c>
      <c r="BE475" s="973" t="str">
        <f t="shared" si="1753"/>
        <v/>
      </c>
      <c r="BF475" s="974" t="str">
        <f t="shared" si="1753"/>
        <v/>
      </c>
      <c r="BG475" s="972" t="str">
        <f t="shared" ref="BG475:BN475" si="1754">IF(BG452="","",RANK(BG465,$BG465:$BN465,0))</f>
        <v/>
      </c>
      <c r="BH475" s="973" t="str">
        <f t="shared" si="1754"/>
        <v/>
      </c>
      <c r="BI475" s="973" t="str">
        <f t="shared" si="1754"/>
        <v/>
      </c>
      <c r="BJ475" s="973" t="str">
        <f t="shared" si="1754"/>
        <v/>
      </c>
      <c r="BK475" s="973" t="str">
        <f t="shared" si="1754"/>
        <v/>
      </c>
      <c r="BL475" s="973" t="str">
        <f t="shared" si="1754"/>
        <v/>
      </c>
      <c r="BM475" s="973" t="str">
        <f t="shared" si="1754"/>
        <v/>
      </c>
      <c r="BN475" s="974" t="str">
        <f t="shared" si="1754"/>
        <v/>
      </c>
    </row>
    <row r="476" spans="1:66" s="20" customFormat="1" ht="88.5" customHeight="1" thickBot="1" x14ac:dyDescent="0.25">
      <c r="A476" s="2094" t="s">
        <v>33</v>
      </c>
      <c r="B476" s="2095"/>
      <c r="C476" s="55" t="str">
        <f>IF(C452="","",(C466*'pravidla turnaje'!$C$9)+(C467*'pravidla turnaje'!$C$10)+(C468*'pravidla turnaje'!$C$11)+(C469*'pravidla turnaje'!$C$12)+(C470*'pravidla turnaje'!$C$13)+(C471*'pravidla turnaje'!$C$14)+(C472*'pravidla turnaje'!$C$15)+(C473*'pravidla turnaje'!$C$16)+(C474*'pravidla turnaje'!$C$17)+(C475*'pravidla turnaje'!$C$18)+'rozstřely-skore'!C476)</f>
        <v/>
      </c>
      <c r="D476" s="56" t="str">
        <f>IF(D452="","",(D466*'pravidla turnaje'!$C$9)+(D467*'pravidla turnaje'!$C$10)+(D468*'pravidla turnaje'!$C$11)+(D469*'pravidla turnaje'!$C$12)+(D470*'pravidla turnaje'!$C$13)+(D471*'pravidla turnaje'!$C$14)+(D472*'pravidla turnaje'!$C$15)+(D473*'pravidla turnaje'!$C$16)+(D474*'pravidla turnaje'!$C$17)+(D475*'pravidla turnaje'!$C$18)+'rozstřely-skore'!D476)</f>
        <v/>
      </c>
      <c r="E476" s="56" t="str">
        <f>IF(E452="","",(E466*'pravidla turnaje'!$C$9)+(E467*'pravidla turnaje'!$C$10)+(E468*'pravidla turnaje'!$C$11)+(E469*'pravidla turnaje'!$C$12)+(E470*'pravidla turnaje'!$C$13)+(E471*'pravidla turnaje'!$C$14)+(E472*'pravidla turnaje'!$C$15)+(E473*'pravidla turnaje'!$C$16)+(E474*'pravidla turnaje'!$C$17)+(E475*'pravidla turnaje'!$C$18)+'rozstřely-skore'!E476)</f>
        <v/>
      </c>
      <c r="F476" s="56">
        <f ca="1">IF(F452="","",(F466*'pravidla turnaje'!$C$9)+(F467*'pravidla turnaje'!$C$10)+(F468*'pravidla turnaje'!$C$11)+(F469*'pravidla turnaje'!$C$12)+(F470*'pravidla turnaje'!$C$13)+(F471*'pravidla turnaje'!$C$14)+(F472*'pravidla turnaje'!$C$15)+(F473*'pravidla turnaje'!$C$16)+(F474*'pravidla turnaje'!$C$17)+(F475*'pravidla turnaje'!$C$18)+'rozstřely-skore'!F476)</f>
        <v>11111111</v>
      </c>
      <c r="G476" s="56" t="str">
        <f>IF(G452="","",(G466*'pravidla turnaje'!$C$9)+(G467*'pravidla turnaje'!$C$10)+(G468*'pravidla turnaje'!$C$11)+(G469*'pravidla turnaje'!$C$12)+(G470*'pravidla turnaje'!$C$13)+(G471*'pravidla turnaje'!$C$14)+(G472*'pravidla turnaje'!$C$15)+(G473*'pravidla turnaje'!$C$16)+(G474*'pravidla turnaje'!$C$17)+(G475*'pravidla turnaje'!$C$18)+'rozstřely-skore'!G476)</f>
        <v/>
      </c>
      <c r="H476" s="56" t="str">
        <f>IF(H452="","",(H466*'pravidla turnaje'!$C$9)+(H467*'pravidla turnaje'!$C$10)+(H468*'pravidla turnaje'!$C$11)+(H469*'pravidla turnaje'!$C$12)+(H470*'pravidla turnaje'!$C$13)+(H471*'pravidla turnaje'!$C$14)+(H472*'pravidla turnaje'!$C$15)+(H473*'pravidla turnaje'!$C$16)+(H474*'pravidla turnaje'!$C$17)+(H475*'pravidla turnaje'!$C$18)+'rozstřely-skore'!H476)</f>
        <v/>
      </c>
      <c r="I476" s="56" t="str">
        <f>IF(I452="","",(I466*'pravidla turnaje'!$C$9)+(I467*'pravidla turnaje'!$C$10)+(I468*'pravidla turnaje'!$C$11)+(I469*'pravidla turnaje'!$C$12)+(I470*'pravidla turnaje'!$C$13)+(I471*'pravidla turnaje'!$C$14)+(I472*'pravidla turnaje'!$C$15)+(I473*'pravidla turnaje'!$C$16)+(I474*'pravidla turnaje'!$C$17)+(I475*'pravidla turnaje'!$C$18)+'rozstřely-skore'!I476)</f>
        <v/>
      </c>
      <c r="J476" s="57" t="str">
        <f>IF(J452="","",(J466*'pravidla turnaje'!$C$9)+(J467*'pravidla turnaje'!$C$10)+(J468*'pravidla turnaje'!$C$11)+(J469*'pravidla turnaje'!$C$12)+(J470*'pravidla turnaje'!$C$13)+(J471*'pravidla turnaje'!$C$14)+(J472*'pravidla turnaje'!$C$15)+(J473*'pravidla turnaje'!$C$16)+(J474*'pravidla turnaje'!$C$17)+(J475*'pravidla turnaje'!$C$18)+'rozstřely-skore'!J476)</f>
        <v/>
      </c>
      <c r="K476" s="55" t="str">
        <f>IF(K452="","",(K466*'pravidla turnaje'!$C$9)+(K467*'pravidla turnaje'!$C$10)+(K468*'pravidla turnaje'!$C$11)+(K469*'pravidla turnaje'!$C$12)+(K470*'pravidla turnaje'!$C$13)+(K471*'pravidla turnaje'!$C$14)+(K472*'pravidla turnaje'!$C$15)+(K473*'pravidla turnaje'!$C$16)+(K474*'pravidla turnaje'!$C$17)+(K475*'pravidla turnaje'!$C$18)+'rozstřely-skore'!K476)</f>
        <v/>
      </c>
      <c r="L476" s="56">
        <f ca="1">IF(L452="","",(L466*'pravidla turnaje'!$C$9)+(L467*'pravidla turnaje'!$C$10)+(L468*'pravidla turnaje'!$C$11)+(L469*'pravidla turnaje'!$C$12)+(L470*'pravidla turnaje'!$C$13)+(L471*'pravidla turnaje'!$C$14)+(L472*'pravidla turnaje'!$C$15)+(L473*'pravidla turnaje'!$C$16)+(L474*'pravidla turnaje'!$C$17)+(L475*'pravidla turnaje'!$C$18)+'rozstřely-skore'!L476)</f>
        <v>21121122</v>
      </c>
      <c r="M476" s="56" t="str">
        <f>IF(M452="","",(M466*'pravidla turnaje'!$C$9)+(M467*'pravidla turnaje'!$C$10)+(M468*'pravidla turnaje'!$C$11)+(M469*'pravidla turnaje'!$C$12)+(M470*'pravidla turnaje'!$C$13)+(M471*'pravidla turnaje'!$C$14)+(M472*'pravidla turnaje'!$C$15)+(M473*'pravidla turnaje'!$C$16)+(M474*'pravidla turnaje'!$C$17)+(M475*'pravidla turnaje'!$C$18)+'rozstřely-skore'!M476)</f>
        <v/>
      </c>
      <c r="N476" s="56" t="str">
        <f>IF(N452="","",(N466*'pravidla turnaje'!$C$9)+(N467*'pravidla turnaje'!$C$10)+(N468*'pravidla turnaje'!$C$11)+(N469*'pravidla turnaje'!$C$12)+(N470*'pravidla turnaje'!$C$13)+(N471*'pravidla turnaje'!$C$14)+(N472*'pravidla turnaje'!$C$15)+(N473*'pravidla turnaje'!$C$16)+(N474*'pravidla turnaje'!$C$17)+(N475*'pravidla turnaje'!$C$18)+'rozstřely-skore'!N476)</f>
        <v/>
      </c>
      <c r="O476" s="56" t="str">
        <f>IF(O452="","",(O466*'pravidla turnaje'!$C$9)+(O467*'pravidla turnaje'!$C$10)+(O468*'pravidla turnaje'!$C$11)+(O469*'pravidla turnaje'!$C$12)+(O470*'pravidla turnaje'!$C$13)+(O471*'pravidla turnaje'!$C$14)+(O472*'pravidla turnaje'!$C$15)+(O473*'pravidla turnaje'!$C$16)+(O474*'pravidla turnaje'!$C$17)+(O475*'pravidla turnaje'!$C$18)+'rozstřely-skore'!O476)</f>
        <v/>
      </c>
      <c r="P476" s="56" t="str">
        <f>IF(P452="","",(P466*'pravidla turnaje'!$C$9)+(P467*'pravidla turnaje'!$C$10)+(P468*'pravidla turnaje'!$C$11)+(P469*'pravidla turnaje'!$C$12)+(P470*'pravidla turnaje'!$C$13)+(P471*'pravidla turnaje'!$C$14)+(P472*'pravidla turnaje'!$C$15)+(P473*'pravidla turnaje'!$C$16)+(P474*'pravidla turnaje'!$C$17)+(P475*'pravidla turnaje'!$C$18)+'rozstřely-skore'!P476)</f>
        <v/>
      </c>
      <c r="Q476" s="56" t="str">
        <f>IF(Q452="","",(Q466*'pravidla turnaje'!$C$9)+(Q467*'pravidla turnaje'!$C$10)+(Q468*'pravidla turnaje'!$C$11)+(Q469*'pravidla turnaje'!$C$12)+(Q470*'pravidla turnaje'!$C$13)+(Q471*'pravidla turnaje'!$C$14)+(Q472*'pravidla turnaje'!$C$15)+(Q473*'pravidla turnaje'!$C$16)+(Q474*'pravidla turnaje'!$C$17)+(Q475*'pravidla turnaje'!$C$18)+'rozstřely-skore'!Q476)</f>
        <v/>
      </c>
      <c r="R476" s="57" t="str">
        <f>IF(R452="","",(R466*'pravidla turnaje'!$C$9)+(R467*'pravidla turnaje'!$C$10)+(R468*'pravidla turnaje'!$C$11)+(R469*'pravidla turnaje'!$C$12)+(R470*'pravidla turnaje'!$C$13)+(R471*'pravidla turnaje'!$C$14)+(R472*'pravidla turnaje'!$C$15)+(R473*'pravidla turnaje'!$C$16)+(R474*'pravidla turnaje'!$C$17)+(R475*'pravidla turnaje'!$C$18)+'rozstřely-skore'!R476)</f>
        <v/>
      </c>
      <c r="S476" s="55" t="str">
        <f>IF(S452="","",(S466*'pravidla turnaje'!$C$9)+(S467*'pravidla turnaje'!$C$10)+(S468*'pravidla turnaje'!$C$11)+(S469*'pravidla turnaje'!$C$12)+(S470*'pravidla turnaje'!$C$13)+(S471*'pravidla turnaje'!$C$14)+(S472*'pravidla turnaje'!$C$15)+(S473*'pravidla turnaje'!$C$16)+(S474*'pravidla turnaje'!$C$17)+(S475*'pravidla turnaje'!$C$18)+'rozstřely-skore'!S476)</f>
        <v/>
      </c>
      <c r="T476" s="56" t="str">
        <f>IF(T452="","",(T466*'pravidla turnaje'!$C$9)+(T467*'pravidla turnaje'!$C$10)+(T468*'pravidla turnaje'!$C$11)+(T469*'pravidla turnaje'!$C$12)+(T470*'pravidla turnaje'!$C$13)+(T471*'pravidla turnaje'!$C$14)+(T472*'pravidla turnaje'!$C$15)+(T473*'pravidla turnaje'!$C$16)+(T474*'pravidla turnaje'!$C$17)+(T475*'pravidla turnaje'!$C$18)+'rozstřely-skore'!T476)</f>
        <v/>
      </c>
      <c r="U476" s="56" t="str">
        <f>IF(U452="","",(U466*'pravidla turnaje'!$C$9)+(U467*'pravidla turnaje'!$C$10)+(U468*'pravidla turnaje'!$C$11)+(U469*'pravidla turnaje'!$C$12)+(U470*'pravidla turnaje'!$C$13)+(U471*'pravidla turnaje'!$C$14)+(U472*'pravidla turnaje'!$C$15)+(U473*'pravidla turnaje'!$C$16)+(U474*'pravidla turnaje'!$C$17)+(U475*'pravidla turnaje'!$C$18)+'rozstřely-skore'!U476)</f>
        <v/>
      </c>
      <c r="V476" s="56" t="str">
        <f>IF(V452="","",(V466*'pravidla turnaje'!$C$9)+(V467*'pravidla turnaje'!$C$10)+(V468*'pravidla turnaje'!$C$11)+(V469*'pravidla turnaje'!$C$12)+(V470*'pravidla turnaje'!$C$13)+(V471*'pravidla turnaje'!$C$14)+(V472*'pravidla turnaje'!$C$15)+(V473*'pravidla turnaje'!$C$16)+(V474*'pravidla turnaje'!$C$17)+(V475*'pravidla turnaje'!$C$18)+'rozstřely-skore'!V476)</f>
        <v/>
      </c>
      <c r="W476" s="56">
        <f ca="1">IF(W452="","",(W466*'pravidla turnaje'!$C$9)+(W467*'pravidla turnaje'!$C$10)+(W468*'pravidla turnaje'!$C$11)+(W469*'pravidla turnaje'!$C$12)+(W470*'pravidla turnaje'!$C$13)+(W471*'pravidla turnaje'!$C$14)+(W472*'pravidla turnaje'!$C$15)+(W473*'pravidla turnaje'!$C$16)+(W474*'pravidla turnaje'!$C$17)+(W475*'pravidla turnaje'!$C$18)+'rozstřely-skore'!W476)</f>
        <v>31131133</v>
      </c>
      <c r="X476" s="56" t="str">
        <f>IF(X452="","",(X466*'pravidla turnaje'!$C$9)+(X467*'pravidla turnaje'!$C$10)+(X468*'pravidla turnaje'!$C$11)+(X469*'pravidla turnaje'!$C$12)+(X470*'pravidla turnaje'!$C$13)+(X471*'pravidla turnaje'!$C$14)+(X472*'pravidla turnaje'!$C$15)+(X473*'pravidla turnaje'!$C$16)+(X474*'pravidla turnaje'!$C$17)+(X475*'pravidla turnaje'!$C$18)+'rozstřely-skore'!X476)</f>
        <v/>
      </c>
      <c r="Y476" s="56" t="str">
        <f>IF(Y452="","",(Y466*'pravidla turnaje'!$C$9)+(Y467*'pravidla turnaje'!$C$10)+(Y468*'pravidla turnaje'!$C$11)+(Y469*'pravidla turnaje'!$C$12)+(Y470*'pravidla turnaje'!$C$13)+(Y471*'pravidla turnaje'!$C$14)+(Y472*'pravidla turnaje'!$C$15)+(Y473*'pravidla turnaje'!$C$16)+(Y474*'pravidla turnaje'!$C$17)+(Y475*'pravidla turnaje'!$C$18)+'rozstřely-skore'!Y476)</f>
        <v/>
      </c>
      <c r="Z476" s="57" t="str">
        <f>IF(Z452="","",(Z466*'pravidla turnaje'!$C$9)+(Z467*'pravidla turnaje'!$C$10)+(Z468*'pravidla turnaje'!$C$11)+(Z469*'pravidla turnaje'!$C$12)+(Z470*'pravidla turnaje'!$C$13)+(Z471*'pravidla turnaje'!$C$14)+(Z472*'pravidla turnaje'!$C$15)+(Z473*'pravidla turnaje'!$C$16)+(Z474*'pravidla turnaje'!$C$17)+(Z475*'pravidla turnaje'!$C$18)+'rozstřely-skore'!Z476)</f>
        <v/>
      </c>
      <c r="AA476" s="55">
        <f ca="1">IF(AA452="","",(AA466*'pravidla turnaje'!$C$9)+(AA467*'pravidla turnaje'!$C$10)+(AA468*'pravidla turnaje'!$C$11)+(AA469*'pravidla turnaje'!$C$12)+(AA470*'pravidla turnaje'!$C$13)+(AA471*'pravidla turnaje'!$C$14)+(AA472*'pravidla turnaje'!$C$15)+(AA473*'pravidla turnaje'!$C$16)+(AA474*'pravidla turnaje'!$C$17)+(AA475*'pravidla turnaje'!$C$18)+'rozstřely-skore'!AA476)</f>
        <v>41141144</v>
      </c>
      <c r="AB476" s="56" t="str">
        <f>IF(AB452="","",(AB466*'pravidla turnaje'!$C$9)+(AB467*'pravidla turnaje'!$C$10)+(AB468*'pravidla turnaje'!$C$11)+(AB469*'pravidla turnaje'!$C$12)+(AB470*'pravidla turnaje'!$C$13)+(AB471*'pravidla turnaje'!$C$14)+(AB472*'pravidla turnaje'!$C$15)+(AB473*'pravidla turnaje'!$C$16)+(AB474*'pravidla turnaje'!$C$17)+(AB475*'pravidla turnaje'!$C$18)+'rozstřely-skore'!AB476)</f>
        <v/>
      </c>
      <c r="AC476" s="56" t="str">
        <f>IF(AC452="","",(AC466*'pravidla turnaje'!$C$9)+(AC467*'pravidla turnaje'!$C$10)+(AC468*'pravidla turnaje'!$C$11)+(AC469*'pravidla turnaje'!$C$12)+(AC470*'pravidla turnaje'!$C$13)+(AC471*'pravidla turnaje'!$C$14)+(AC472*'pravidla turnaje'!$C$15)+(AC473*'pravidla turnaje'!$C$16)+(AC474*'pravidla turnaje'!$C$17)+(AC475*'pravidla turnaje'!$C$18)+'rozstřely-skore'!AC476)</f>
        <v/>
      </c>
      <c r="AD476" s="56" t="str">
        <f>IF(AD452="","",(AD466*'pravidla turnaje'!$C$9)+(AD467*'pravidla turnaje'!$C$10)+(AD468*'pravidla turnaje'!$C$11)+(AD469*'pravidla turnaje'!$C$12)+(AD470*'pravidla turnaje'!$C$13)+(AD471*'pravidla turnaje'!$C$14)+(AD472*'pravidla turnaje'!$C$15)+(AD473*'pravidla turnaje'!$C$16)+(AD474*'pravidla turnaje'!$C$17)+(AD475*'pravidla turnaje'!$C$18)+'rozstřely-skore'!AD476)</f>
        <v/>
      </c>
      <c r="AE476" s="56" t="str">
        <f>IF(AE452="","",(AE466*'pravidla turnaje'!$C$9)+(AE467*'pravidla turnaje'!$C$10)+(AE468*'pravidla turnaje'!$C$11)+(AE469*'pravidla turnaje'!$C$12)+(AE470*'pravidla turnaje'!$C$13)+(AE471*'pravidla turnaje'!$C$14)+(AE472*'pravidla turnaje'!$C$15)+(AE473*'pravidla turnaje'!$C$16)+(AE474*'pravidla turnaje'!$C$17)+(AE475*'pravidla turnaje'!$C$18)+'rozstřely-skore'!AE476)</f>
        <v/>
      </c>
      <c r="AF476" s="56" t="str">
        <f>IF(AF452="","",(AF466*'pravidla turnaje'!$C$9)+(AF467*'pravidla turnaje'!$C$10)+(AF468*'pravidla turnaje'!$C$11)+(AF469*'pravidla turnaje'!$C$12)+(AF470*'pravidla turnaje'!$C$13)+(AF471*'pravidla turnaje'!$C$14)+(AF472*'pravidla turnaje'!$C$15)+(AF473*'pravidla turnaje'!$C$16)+(AF474*'pravidla turnaje'!$C$17)+(AF475*'pravidla turnaje'!$C$18)+'rozstřely-skore'!AF476)</f>
        <v/>
      </c>
      <c r="AG476" s="56" t="str">
        <f>IF(AG452="","",(AG466*'pravidla turnaje'!$C$9)+(AG467*'pravidla turnaje'!$C$10)+(AG468*'pravidla turnaje'!$C$11)+(AG469*'pravidla turnaje'!$C$12)+(AG470*'pravidla turnaje'!$C$13)+(AG471*'pravidla turnaje'!$C$14)+(AG472*'pravidla turnaje'!$C$15)+(AG473*'pravidla turnaje'!$C$16)+(AG474*'pravidla turnaje'!$C$17)+(AG475*'pravidla turnaje'!$C$18)+'rozstřely-skore'!AG476)</f>
        <v/>
      </c>
      <c r="AH476" s="57" t="str">
        <f>IF(AH452="","",(AH466*'pravidla turnaje'!$C$9)+(AH467*'pravidla turnaje'!$C$10)+(AH468*'pravidla turnaje'!$C$11)+(AH469*'pravidla turnaje'!$C$12)+(AH470*'pravidla turnaje'!$C$13)+(AH471*'pravidla turnaje'!$C$14)+(AH472*'pravidla turnaje'!$C$15)+(AH473*'pravidla turnaje'!$C$16)+(AH474*'pravidla turnaje'!$C$17)+(AH475*'pravidla turnaje'!$C$18)+'rozstřely-skore'!AH476)</f>
        <v/>
      </c>
      <c r="AI476" s="55" t="str">
        <f>IF(AI452="","",(AI466*'pravidla turnaje'!$C$9)+(AI467*'pravidla turnaje'!$C$10)+(AI468*'pravidla turnaje'!$C$11)+(AI469*'pravidla turnaje'!$C$12)+(AI470*'pravidla turnaje'!$C$13)+(AI471*'pravidla turnaje'!$C$14)+(AI472*'pravidla turnaje'!$C$15)+(AI473*'pravidla turnaje'!$C$16)+(AI474*'pravidla turnaje'!$C$17)+(AI475*'pravidla turnaje'!$C$18)+'rozstřely-skore'!AI476)</f>
        <v/>
      </c>
      <c r="AJ476" s="56" t="str">
        <f>IF(AJ452="","",(AJ466*'pravidla turnaje'!$C$9)+(AJ467*'pravidla turnaje'!$C$10)+(AJ468*'pravidla turnaje'!$C$11)+(AJ469*'pravidla turnaje'!$C$12)+(AJ470*'pravidla turnaje'!$C$13)+(AJ471*'pravidla turnaje'!$C$14)+(AJ472*'pravidla turnaje'!$C$15)+(AJ473*'pravidla turnaje'!$C$16)+(AJ474*'pravidla turnaje'!$C$17)+(AJ475*'pravidla turnaje'!$C$18)+'rozstřely-skore'!AJ476)</f>
        <v/>
      </c>
      <c r="AK476" s="56">
        <f ca="1">IF(AK452="","",(AK466*'pravidla turnaje'!$C$9)+(AK467*'pravidla turnaje'!$C$10)+(AK468*'pravidla turnaje'!$C$11)+(AK469*'pravidla turnaje'!$C$12)+(AK470*'pravidla turnaje'!$C$13)+(AK471*'pravidla turnaje'!$C$14)+(AK472*'pravidla turnaje'!$C$15)+(AK473*'pravidla turnaje'!$C$16)+(AK474*'pravidla turnaje'!$C$17)+(AK475*'pravidla turnaje'!$C$18)+'rozstřely-skore'!AK476)</f>
        <v>51151155</v>
      </c>
      <c r="AL476" s="56" t="str">
        <f>IF(AL452="","",(AL466*'pravidla turnaje'!$C$9)+(AL467*'pravidla turnaje'!$C$10)+(AL468*'pravidla turnaje'!$C$11)+(AL469*'pravidla turnaje'!$C$12)+(AL470*'pravidla turnaje'!$C$13)+(AL471*'pravidla turnaje'!$C$14)+(AL472*'pravidla turnaje'!$C$15)+(AL473*'pravidla turnaje'!$C$16)+(AL474*'pravidla turnaje'!$C$17)+(AL475*'pravidla turnaje'!$C$18)+'rozstřely-skore'!AL476)</f>
        <v/>
      </c>
      <c r="AM476" s="56" t="str">
        <f>IF(AM452="","",(AM466*'pravidla turnaje'!$C$9)+(AM467*'pravidla turnaje'!$C$10)+(AM468*'pravidla turnaje'!$C$11)+(AM469*'pravidla turnaje'!$C$12)+(AM470*'pravidla turnaje'!$C$13)+(AM471*'pravidla turnaje'!$C$14)+(AM472*'pravidla turnaje'!$C$15)+(AM473*'pravidla turnaje'!$C$16)+(AM474*'pravidla turnaje'!$C$17)+(AM475*'pravidla turnaje'!$C$18)+'rozstřely-skore'!AM476)</f>
        <v/>
      </c>
      <c r="AN476" s="56" t="str">
        <f>IF(AN452="","",(AN466*'pravidla turnaje'!$C$9)+(AN467*'pravidla turnaje'!$C$10)+(AN468*'pravidla turnaje'!$C$11)+(AN469*'pravidla turnaje'!$C$12)+(AN470*'pravidla turnaje'!$C$13)+(AN471*'pravidla turnaje'!$C$14)+(AN472*'pravidla turnaje'!$C$15)+(AN473*'pravidla turnaje'!$C$16)+(AN474*'pravidla turnaje'!$C$17)+(AN475*'pravidla turnaje'!$C$18)+'rozstřely-skore'!AN476)</f>
        <v/>
      </c>
      <c r="AO476" s="56" t="str">
        <f>IF(AO452="","",(AO466*'pravidla turnaje'!$C$9)+(AO467*'pravidla turnaje'!$C$10)+(AO468*'pravidla turnaje'!$C$11)+(AO469*'pravidla turnaje'!$C$12)+(AO470*'pravidla turnaje'!$C$13)+(AO471*'pravidla turnaje'!$C$14)+(AO472*'pravidla turnaje'!$C$15)+(AO473*'pravidla turnaje'!$C$16)+(AO474*'pravidla turnaje'!$C$17)+(AO475*'pravidla turnaje'!$C$18)+'rozstřely-skore'!AO476)</f>
        <v/>
      </c>
      <c r="AP476" s="57" t="str">
        <f>IF(AP452="","",(AP466*'pravidla turnaje'!$C$9)+(AP467*'pravidla turnaje'!$C$10)+(AP468*'pravidla turnaje'!$C$11)+(AP469*'pravidla turnaje'!$C$12)+(AP470*'pravidla turnaje'!$C$13)+(AP471*'pravidla turnaje'!$C$14)+(AP472*'pravidla turnaje'!$C$15)+(AP473*'pravidla turnaje'!$C$16)+(AP474*'pravidla turnaje'!$C$17)+(AP475*'pravidla turnaje'!$C$18)+'rozstřely-skore'!AP476)</f>
        <v/>
      </c>
      <c r="AQ476" s="55" t="str">
        <f>IF(AQ452="","",(AQ466*'pravidla turnaje'!$C$9)+(AQ467*'pravidla turnaje'!$C$10)+(AQ468*'pravidla turnaje'!$C$11)+(AQ469*'pravidla turnaje'!$C$12)+(AQ470*'pravidla turnaje'!$C$13)+(AQ471*'pravidla turnaje'!$C$14)+(AQ472*'pravidla turnaje'!$C$15)+(AQ473*'pravidla turnaje'!$C$16)+(AQ474*'pravidla turnaje'!$C$17)+(AQ475*'pravidla turnaje'!$C$18)+'rozstřely-skore'!AQ476)</f>
        <v/>
      </c>
      <c r="AR476" s="56" t="str">
        <f>IF(AR452="","",(AR466*'pravidla turnaje'!$C$9)+(AR467*'pravidla turnaje'!$C$10)+(AR468*'pravidla turnaje'!$C$11)+(AR469*'pravidla turnaje'!$C$12)+(AR470*'pravidla turnaje'!$C$13)+(AR471*'pravidla turnaje'!$C$14)+(AR472*'pravidla turnaje'!$C$15)+(AR473*'pravidla turnaje'!$C$16)+(AR474*'pravidla turnaje'!$C$17)+(AR475*'pravidla turnaje'!$C$18)+'rozstřely-skore'!AR476)</f>
        <v/>
      </c>
      <c r="AS476" s="56" t="str">
        <f>IF(AS452="","",(AS466*'pravidla turnaje'!$C$9)+(AS467*'pravidla turnaje'!$C$10)+(AS468*'pravidla turnaje'!$C$11)+(AS469*'pravidla turnaje'!$C$12)+(AS470*'pravidla turnaje'!$C$13)+(AS471*'pravidla turnaje'!$C$14)+(AS472*'pravidla turnaje'!$C$15)+(AS473*'pravidla turnaje'!$C$16)+(AS474*'pravidla turnaje'!$C$17)+(AS475*'pravidla turnaje'!$C$18)+'rozstřely-skore'!AS476)</f>
        <v/>
      </c>
      <c r="AT476" s="56" t="str">
        <f>IF(AT452="","",(AT466*'pravidla turnaje'!$C$9)+(AT467*'pravidla turnaje'!$C$10)+(AT468*'pravidla turnaje'!$C$11)+(AT469*'pravidla turnaje'!$C$12)+(AT470*'pravidla turnaje'!$C$13)+(AT471*'pravidla turnaje'!$C$14)+(AT472*'pravidla turnaje'!$C$15)+(AT473*'pravidla turnaje'!$C$16)+(AT474*'pravidla turnaje'!$C$17)+(AT475*'pravidla turnaje'!$C$18)+'rozstřely-skore'!AT476)</f>
        <v/>
      </c>
      <c r="AU476" s="56" t="str">
        <f>IF(AU452="","",(AU466*'pravidla turnaje'!$C$9)+(AU467*'pravidla turnaje'!$C$10)+(AU468*'pravidla turnaje'!$C$11)+(AU469*'pravidla turnaje'!$C$12)+(AU470*'pravidla turnaje'!$C$13)+(AU471*'pravidla turnaje'!$C$14)+(AU472*'pravidla turnaje'!$C$15)+(AU473*'pravidla turnaje'!$C$16)+(AU474*'pravidla turnaje'!$C$17)+(AU475*'pravidla turnaje'!$C$18)+'rozstřely-skore'!AU476)</f>
        <v/>
      </c>
      <c r="AV476" s="56" t="str">
        <f>IF(AV452="","",(AV466*'pravidla turnaje'!$C$9)+(AV467*'pravidla turnaje'!$C$10)+(AV468*'pravidla turnaje'!$C$11)+(AV469*'pravidla turnaje'!$C$12)+(AV470*'pravidla turnaje'!$C$13)+(AV471*'pravidla turnaje'!$C$14)+(AV472*'pravidla turnaje'!$C$15)+(AV473*'pravidla turnaje'!$C$16)+(AV474*'pravidla turnaje'!$C$17)+(AV475*'pravidla turnaje'!$C$18)+'rozstřely-skore'!AV476)</f>
        <v/>
      </c>
      <c r="AW476" s="56" t="str">
        <f>IF(AW452="","",(AW466*'pravidla turnaje'!$C$9)+(AW467*'pravidla turnaje'!$C$10)+(AW468*'pravidla turnaje'!$C$11)+(AW469*'pravidla turnaje'!$C$12)+(AW470*'pravidla turnaje'!$C$13)+(AW471*'pravidla turnaje'!$C$14)+(AW472*'pravidla turnaje'!$C$15)+(AW473*'pravidla turnaje'!$C$16)+(AW474*'pravidla turnaje'!$C$17)+(AW475*'pravidla turnaje'!$C$18)+'rozstřely-skore'!AW476)</f>
        <v/>
      </c>
      <c r="AX476" s="57" t="str">
        <f>IF(AX452="","",(AX466*'pravidla turnaje'!$C$9)+(AX467*'pravidla turnaje'!$C$10)+(AX468*'pravidla turnaje'!$C$11)+(AX469*'pravidla turnaje'!$C$12)+(AX470*'pravidla turnaje'!$C$13)+(AX471*'pravidla turnaje'!$C$14)+(AX472*'pravidla turnaje'!$C$15)+(AX473*'pravidla turnaje'!$C$16)+(AX474*'pravidla turnaje'!$C$17)+(AX475*'pravidla turnaje'!$C$18)+'rozstřely-skore'!AX476)</f>
        <v/>
      </c>
      <c r="AY476" s="55" t="str">
        <f>IF(AY452="","",(AY466*'pravidla turnaje'!$C$9)+(AY467*'pravidla turnaje'!$C$10)+(AY468*'pravidla turnaje'!$C$11)+(AY469*'pravidla turnaje'!$C$12)+(AY470*'pravidla turnaje'!$C$13)+(AY471*'pravidla turnaje'!$C$14)+(AY472*'pravidla turnaje'!$C$15)+(AY473*'pravidla turnaje'!$C$16)+(AY474*'pravidla turnaje'!$C$17)+(AY475*'pravidla turnaje'!$C$18)+'rozstřely-skore'!AY476)</f>
        <v/>
      </c>
      <c r="AZ476" s="56" t="str">
        <f>IF(AZ452="","",(AZ466*'pravidla turnaje'!$C$9)+(AZ467*'pravidla turnaje'!$C$10)+(AZ468*'pravidla turnaje'!$C$11)+(AZ469*'pravidla turnaje'!$C$12)+(AZ470*'pravidla turnaje'!$C$13)+(AZ471*'pravidla turnaje'!$C$14)+(AZ472*'pravidla turnaje'!$C$15)+(AZ473*'pravidla turnaje'!$C$16)+(AZ474*'pravidla turnaje'!$C$17)+(AZ475*'pravidla turnaje'!$C$18)+'rozstřely-skore'!AZ476)</f>
        <v/>
      </c>
      <c r="BA476" s="56" t="str">
        <f>IF(BA452="","",(BA466*'pravidla turnaje'!$C$9)+(BA467*'pravidla turnaje'!$C$10)+(BA468*'pravidla turnaje'!$C$11)+(BA469*'pravidla turnaje'!$C$12)+(BA470*'pravidla turnaje'!$C$13)+(BA471*'pravidla turnaje'!$C$14)+(BA472*'pravidla turnaje'!$C$15)+(BA473*'pravidla turnaje'!$C$16)+(BA474*'pravidla turnaje'!$C$17)+(BA475*'pravidla turnaje'!$C$18)+'rozstřely-skore'!BA476)</f>
        <v/>
      </c>
      <c r="BB476" s="56" t="str">
        <f>IF(BB452="","",(BB466*'pravidla turnaje'!$C$9)+(BB467*'pravidla turnaje'!$C$10)+(BB468*'pravidla turnaje'!$C$11)+(BB469*'pravidla turnaje'!$C$12)+(BB470*'pravidla turnaje'!$C$13)+(BB471*'pravidla turnaje'!$C$14)+(BB472*'pravidla turnaje'!$C$15)+(BB473*'pravidla turnaje'!$C$16)+(BB474*'pravidla turnaje'!$C$17)+(BB475*'pravidla turnaje'!$C$18)+'rozstřely-skore'!BB476)</f>
        <v/>
      </c>
      <c r="BC476" s="56" t="str">
        <f>IF(BC452="","",(BC466*'pravidla turnaje'!$C$9)+(BC467*'pravidla turnaje'!$C$10)+(BC468*'pravidla turnaje'!$C$11)+(BC469*'pravidla turnaje'!$C$12)+(BC470*'pravidla turnaje'!$C$13)+(BC471*'pravidla turnaje'!$C$14)+(BC472*'pravidla turnaje'!$C$15)+(BC473*'pravidla turnaje'!$C$16)+(BC474*'pravidla turnaje'!$C$17)+(BC475*'pravidla turnaje'!$C$18)+'rozstřely-skore'!BC476)</f>
        <v/>
      </c>
      <c r="BD476" s="56" t="str">
        <f>IF(BD452="","",(BD466*'pravidla turnaje'!$C$9)+(BD467*'pravidla turnaje'!$C$10)+(BD468*'pravidla turnaje'!$C$11)+(BD469*'pravidla turnaje'!$C$12)+(BD470*'pravidla turnaje'!$C$13)+(BD471*'pravidla turnaje'!$C$14)+(BD472*'pravidla turnaje'!$C$15)+(BD473*'pravidla turnaje'!$C$16)+(BD474*'pravidla turnaje'!$C$17)+(BD475*'pravidla turnaje'!$C$18)+'rozstřely-skore'!BD476)</f>
        <v/>
      </c>
      <c r="BE476" s="56" t="str">
        <f>IF(BE452="","",(BE466*'pravidla turnaje'!$C$9)+(BE467*'pravidla turnaje'!$C$10)+(BE468*'pravidla turnaje'!$C$11)+(BE469*'pravidla turnaje'!$C$12)+(BE470*'pravidla turnaje'!$C$13)+(BE471*'pravidla turnaje'!$C$14)+(BE472*'pravidla turnaje'!$C$15)+(BE473*'pravidla turnaje'!$C$16)+(BE474*'pravidla turnaje'!$C$17)+(BE475*'pravidla turnaje'!$C$18)+'rozstřely-skore'!BE476)</f>
        <v/>
      </c>
      <c r="BF476" s="57" t="str">
        <f>IF(BF452="","",(BF466*'pravidla turnaje'!$C$9)+(BF467*'pravidla turnaje'!$C$10)+(BF468*'pravidla turnaje'!$C$11)+(BF469*'pravidla turnaje'!$C$12)+(BF470*'pravidla turnaje'!$C$13)+(BF471*'pravidla turnaje'!$C$14)+(BF472*'pravidla turnaje'!$C$15)+(BF473*'pravidla turnaje'!$C$16)+(BF474*'pravidla turnaje'!$C$17)+(BF475*'pravidla turnaje'!$C$18)+'rozstřely-skore'!BF476)</f>
        <v/>
      </c>
      <c r="BG476" s="55" t="str">
        <f>IF(BG452="","",(BG466*'pravidla turnaje'!$C$9)+(BG467*'pravidla turnaje'!$C$10)+(BG468*'pravidla turnaje'!$C$11)+(BG469*'pravidla turnaje'!$C$12)+(BG470*'pravidla turnaje'!$C$13)+(BG471*'pravidla turnaje'!$C$14)+(BG472*'pravidla turnaje'!$C$15)+(BG473*'pravidla turnaje'!$C$16)+(BG474*'pravidla turnaje'!$C$17)+(BG475*'pravidla turnaje'!$C$18)+'rozstřely-skore'!BG476)</f>
        <v/>
      </c>
      <c r="BH476" s="56" t="str">
        <f>IF(BH452="","",(BH466*'pravidla turnaje'!$C$9)+(BH467*'pravidla turnaje'!$C$10)+(BH468*'pravidla turnaje'!$C$11)+(BH469*'pravidla turnaje'!$C$12)+(BH470*'pravidla turnaje'!$C$13)+(BH471*'pravidla turnaje'!$C$14)+(BH472*'pravidla turnaje'!$C$15)+(BH473*'pravidla turnaje'!$C$16)+(BH474*'pravidla turnaje'!$C$17)+(BH475*'pravidla turnaje'!$C$18)+'rozstřely-skore'!BH476)</f>
        <v/>
      </c>
      <c r="BI476" s="56" t="str">
        <f>IF(BI452="","",(BI466*'pravidla turnaje'!$C$9)+(BI467*'pravidla turnaje'!$C$10)+(BI468*'pravidla turnaje'!$C$11)+(BI469*'pravidla turnaje'!$C$12)+(BI470*'pravidla turnaje'!$C$13)+(BI471*'pravidla turnaje'!$C$14)+(BI472*'pravidla turnaje'!$C$15)+(BI473*'pravidla turnaje'!$C$16)+(BI474*'pravidla turnaje'!$C$17)+(BI475*'pravidla turnaje'!$C$18)+'rozstřely-skore'!BI476)</f>
        <v/>
      </c>
      <c r="BJ476" s="56" t="str">
        <f>IF(BJ452="","",(BJ466*'pravidla turnaje'!$C$9)+(BJ467*'pravidla turnaje'!$C$10)+(BJ468*'pravidla turnaje'!$C$11)+(BJ469*'pravidla turnaje'!$C$12)+(BJ470*'pravidla turnaje'!$C$13)+(BJ471*'pravidla turnaje'!$C$14)+(BJ472*'pravidla turnaje'!$C$15)+(BJ473*'pravidla turnaje'!$C$16)+(BJ474*'pravidla turnaje'!$C$17)+(BJ475*'pravidla turnaje'!$C$18)+'rozstřely-skore'!BJ476)</f>
        <v/>
      </c>
      <c r="BK476" s="56" t="str">
        <f>IF(BK452="","",(BK466*'pravidla turnaje'!$C$9)+(BK467*'pravidla turnaje'!$C$10)+(BK468*'pravidla turnaje'!$C$11)+(BK469*'pravidla turnaje'!$C$12)+(BK470*'pravidla turnaje'!$C$13)+(BK471*'pravidla turnaje'!$C$14)+(BK472*'pravidla turnaje'!$C$15)+(BK473*'pravidla turnaje'!$C$16)+(BK474*'pravidla turnaje'!$C$17)+(BK475*'pravidla turnaje'!$C$18)+'rozstřely-skore'!BK476)</f>
        <v/>
      </c>
      <c r="BL476" s="56" t="str">
        <f>IF(BL452="","",(BL466*'pravidla turnaje'!$C$9)+(BL467*'pravidla turnaje'!$C$10)+(BL468*'pravidla turnaje'!$C$11)+(BL469*'pravidla turnaje'!$C$12)+(BL470*'pravidla turnaje'!$C$13)+(BL471*'pravidla turnaje'!$C$14)+(BL472*'pravidla turnaje'!$C$15)+(BL473*'pravidla turnaje'!$C$16)+(BL474*'pravidla turnaje'!$C$17)+(BL475*'pravidla turnaje'!$C$18)+'rozstřely-skore'!BL476)</f>
        <v/>
      </c>
      <c r="BM476" s="56" t="str">
        <f>IF(BM452="","",(BM466*'pravidla turnaje'!$C$9)+(BM467*'pravidla turnaje'!$C$10)+(BM468*'pravidla turnaje'!$C$11)+(BM469*'pravidla turnaje'!$C$12)+(BM470*'pravidla turnaje'!$C$13)+(BM471*'pravidla turnaje'!$C$14)+(BM472*'pravidla turnaje'!$C$15)+(BM473*'pravidla turnaje'!$C$16)+(BM474*'pravidla turnaje'!$C$17)+(BM475*'pravidla turnaje'!$C$18)+'rozstřely-skore'!BM476)</f>
        <v/>
      </c>
      <c r="BN476" s="57" t="str">
        <f>IF(BN452="","",(BN466*'pravidla turnaje'!$C$9)+(BN467*'pravidla turnaje'!$C$10)+(BN468*'pravidla turnaje'!$C$11)+(BN469*'pravidla turnaje'!$C$12)+(BN470*'pravidla turnaje'!$C$13)+(BN471*'pravidla turnaje'!$C$14)+(BN472*'pravidla turnaje'!$C$15)+(BN473*'pravidla turnaje'!$C$16)+(BN474*'pravidla turnaje'!$C$17)+(BN475*'pravidla turnaje'!$C$18)+'rozstřely-skore'!BN476)</f>
        <v/>
      </c>
    </row>
    <row r="477" spans="1:66" x14ac:dyDescent="0.25">
      <c r="C477" s="923"/>
      <c r="D477" s="923"/>
      <c r="E477" s="923"/>
      <c r="F477" s="923"/>
      <c r="G477" s="923"/>
      <c r="H477" s="923"/>
      <c r="I477" s="923"/>
      <c r="J477" s="923"/>
    </row>
    <row r="478" spans="1:66" x14ac:dyDescent="0.25">
      <c r="C478" s="923"/>
      <c r="D478" s="923"/>
      <c r="E478" s="923"/>
      <c r="F478" s="923"/>
      <c r="G478" s="923"/>
      <c r="H478" s="923"/>
      <c r="I478" s="923"/>
      <c r="J478" s="923"/>
    </row>
    <row r="479" spans="1:66" x14ac:dyDescent="0.25">
      <c r="C479" s="923"/>
      <c r="D479" s="923"/>
      <c r="E479" s="923"/>
      <c r="F479" s="923"/>
      <c r="G479" s="923"/>
      <c r="H479" s="923"/>
      <c r="I479" s="923"/>
      <c r="J479" s="923"/>
    </row>
    <row r="480" spans="1:66" ht="15.75" thickBot="1" x14ac:dyDescent="0.3">
      <c r="C480" s="923"/>
      <c r="D480" s="923"/>
      <c r="E480" s="923"/>
      <c r="F480" s="923"/>
      <c r="G480" s="923"/>
      <c r="H480" s="923"/>
      <c r="I480" s="923"/>
      <c r="J480" s="923"/>
    </row>
    <row r="481" spans="1:66" ht="29.25" customHeight="1" x14ac:dyDescent="0.25">
      <c r="A481" s="2115" t="str">
        <f>CONCATENATE("skupina ",VLOOKUP(C481-1,'pravidla turnaje'!$A$64:$B$83,2,0))</f>
        <v>skupina N</v>
      </c>
      <c r="B481" s="2116"/>
      <c r="C481" s="924">
        <v>131</v>
      </c>
      <c r="D481" s="925">
        <v>132</v>
      </c>
      <c r="E481" s="924">
        <v>133</v>
      </c>
      <c r="F481" s="925">
        <v>134</v>
      </c>
      <c r="G481" s="924">
        <v>135</v>
      </c>
      <c r="H481" s="925">
        <v>136</v>
      </c>
      <c r="I481" s="924">
        <v>137</v>
      </c>
      <c r="J481" s="925">
        <v>138</v>
      </c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  <c r="BF481" s="38"/>
      <c r="BG481" s="38"/>
      <c r="BH481" s="38"/>
      <c r="BI481" s="38"/>
      <c r="BJ481" s="38"/>
      <c r="BK481" s="38"/>
      <c r="BL481" s="38"/>
      <c r="BM481" s="38"/>
      <c r="BN481" s="38"/>
    </row>
    <row r="482" spans="1:66" ht="15.75" x14ac:dyDescent="0.25">
      <c r="A482" s="2119" t="s">
        <v>22</v>
      </c>
      <c r="B482" s="2119"/>
      <c r="C482" s="74" t="str">
        <f>VLOOKUP(C$481,Tabulka!$B$4:$Q$239,11,0)</f>
        <v/>
      </c>
      <c r="D482" s="74" t="str">
        <f>VLOOKUP(D$481,Tabulka!$B$4:$Q$239,11,0)</f>
        <v/>
      </c>
      <c r="E482" s="74" t="str">
        <f>VLOOKUP(E$481,Tabulka!$B$4:$Q$239,11,0)</f>
        <v/>
      </c>
      <c r="F482" s="74" t="str">
        <f>VLOOKUP(F$481,Tabulka!$B$4:$Q$239,11,0)</f>
        <v/>
      </c>
      <c r="G482" s="74" t="str">
        <f>VLOOKUP(G$481,Tabulka!$B$4:$Q$239,11,0)</f>
        <v/>
      </c>
      <c r="H482" s="74" t="str">
        <f>VLOOKUP(H$481,Tabulka!$B$4:$Q$239,11,0)</f>
        <v/>
      </c>
      <c r="I482" s="74" t="str">
        <f>VLOOKUP(I$481,Tabulka!$B$4:$Q$239,11,0)</f>
        <v/>
      </c>
      <c r="J482" s="74" t="str">
        <f>VLOOKUP(J$481,Tabulka!$B$4:$Q$239,11,0)</f>
        <v/>
      </c>
      <c r="K482" s="39"/>
      <c r="L482" s="39"/>
      <c r="M482" s="39"/>
      <c r="N482" s="39"/>
      <c r="O482" s="39"/>
      <c r="P482" s="39"/>
      <c r="Q482" s="39"/>
      <c r="R482" s="39"/>
    </row>
    <row r="483" spans="1:66" ht="15.75" x14ac:dyDescent="0.25">
      <c r="A483" s="2119" t="s">
        <v>23</v>
      </c>
      <c r="B483" s="2119"/>
      <c r="C483" s="74" t="str">
        <f>VLOOKUP(C$481,Tabulka!$B$4:$Q$239,12,0)</f>
        <v/>
      </c>
      <c r="D483" s="74" t="str">
        <f>VLOOKUP(D$481,Tabulka!$B$4:$Q$239,12,0)</f>
        <v/>
      </c>
      <c r="E483" s="74" t="str">
        <f>VLOOKUP(E$481,Tabulka!$B$4:$Q$239,12,0)</f>
        <v/>
      </c>
      <c r="F483" s="74" t="str">
        <f>VLOOKUP(F$481,Tabulka!$B$4:$Q$239,12,0)</f>
        <v/>
      </c>
      <c r="G483" s="74" t="str">
        <f>VLOOKUP(G$481,Tabulka!$B$4:$Q$239,12,0)</f>
        <v/>
      </c>
      <c r="H483" s="74" t="str">
        <f>VLOOKUP(H$481,Tabulka!$B$4:$Q$239,12,0)</f>
        <v/>
      </c>
      <c r="I483" s="74" t="str">
        <f>VLOOKUP(I$481,Tabulka!$B$4:$Q$239,12,0)</f>
        <v/>
      </c>
      <c r="J483" s="74" t="str">
        <f>VLOOKUP(J$481,Tabulka!$B$4:$Q$239,12,0)</f>
        <v/>
      </c>
      <c r="K483" s="39"/>
      <c r="L483" s="39"/>
      <c r="M483" s="39"/>
      <c r="N483" s="39"/>
      <c r="O483" s="39"/>
      <c r="P483" s="39"/>
      <c r="Q483" s="39"/>
      <c r="R483" s="39"/>
    </row>
    <row r="484" spans="1:66" ht="15.75" x14ac:dyDescent="0.25">
      <c r="A484" s="2119" t="s">
        <v>24</v>
      </c>
      <c r="B484" s="2119"/>
      <c r="C484" s="74" t="str">
        <f>VLOOKUP(C$481,Tabulka!$B$4:$Q$239,13,0)</f>
        <v/>
      </c>
      <c r="D484" s="74" t="str">
        <f>VLOOKUP(D$481,Tabulka!$B$4:$Q$239,13,0)</f>
        <v/>
      </c>
      <c r="E484" s="74" t="str">
        <f>VLOOKUP(E$481,Tabulka!$B$4:$Q$239,13,0)</f>
        <v/>
      </c>
      <c r="F484" s="74" t="str">
        <f>VLOOKUP(F$481,Tabulka!$B$4:$Q$239,13,0)</f>
        <v/>
      </c>
      <c r="G484" s="74" t="str">
        <f>VLOOKUP(G$481,Tabulka!$B$4:$Q$239,13,0)</f>
        <v/>
      </c>
      <c r="H484" s="74" t="str">
        <f>VLOOKUP(H$481,Tabulka!$B$4:$Q$239,13,0)</f>
        <v/>
      </c>
      <c r="I484" s="74" t="str">
        <f>VLOOKUP(I$481,Tabulka!$B$4:$Q$239,13,0)</f>
        <v/>
      </c>
      <c r="J484" s="74" t="str">
        <f>VLOOKUP(J$481,Tabulka!$B$4:$Q$239,13,0)</f>
        <v/>
      </c>
      <c r="K484" s="39"/>
      <c r="L484" s="39"/>
      <c r="M484" s="39"/>
      <c r="N484" s="39"/>
      <c r="O484" s="39"/>
      <c r="P484" s="39"/>
      <c r="Q484" s="39"/>
      <c r="R484" s="39"/>
    </row>
    <row r="485" spans="1:66" ht="15.75" x14ac:dyDescent="0.25">
      <c r="A485" s="2119" t="s">
        <v>8</v>
      </c>
      <c r="B485" s="2119"/>
      <c r="C485" s="74" t="str">
        <f>VLOOKUP(C$481,Tabulka!$B$4:$Q$239,14,0)</f>
        <v/>
      </c>
      <c r="D485" s="74" t="str">
        <f>VLOOKUP(D$481,Tabulka!$B$4:$Q$239,14,0)</f>
        <v/>
      </c>
      <c r="E485" s="74" t="str">
        <f>VLOOKUP(E$481,Tabulka!$B$4:$Q$239,14,0)</f>
        <v/>
      </c>
      <c r="F485" s="74" t="str">
        <f>VLOOKUP(F$481,Tabulka!$B$4:$Q$239,14,0)</f>
        <v/>
      </c>
      <c r="G485" s="74" t="str">
        <f>VLOOKUP(G$481,Tabulka!$B$4:$Q$239,14,0)</f>
        <v/>
      </c>
      <c r="H485" s="74" t="str">
        <f>VLOOKUP(H$481,Tabulka!$B$4:$Q$239,14,0)</f>
        <v/>
      </c>
      <c r="I485" s="74" t="str">
        <f>VLOOKUP(I$481,Tabulka!$B$4:$Q$239,14,0)</f>
        <v/>
      </c>
      <c r="J485" s="74" t="str">
        <f>VLOOKUP(J$481,Tabulka!$B$4:$Q$239,14,0)</f>
        <v/>
      </c>
      <c r="K485" s="40"/>
      <c r="L485" s="40"/>
      <c r="M485" s="40"/>
      <c r="N485" s="40"/>
      <c r="O485" s="40"/>
      <c r="P485" s="40"/>
      <c r="Q485" s="40"/>
      <c r="R485" s="40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</row>
    <row r="486" spans="1:66" ht="38.25" customHeight="1" x14ac:dyDescent="0.25">
      <c r="A486" s="2119" t="s">
        <v>135</v>
      </c>
      <c r="B486" s="2119"/>
      <c r="C486" s="78" t="str">
        <f>IFERROR(IF(C484=0,MAX($C$3:$J$3)+1,C483/C484),"")</f>
        <v/>
      </c>
      <c r="D486" s="78" t="str">
        <f t="shared" ref="D486:J486" si="1755">IFERROR(IF(D484=0,MAX($C$3:$J$3)+1,D483/D484),"")</f>
        <v/>
      </c>
      <c r="E486" s="78" t="str">
        <f t="shared" si="1755"/>
        <v/>
      </c>
      <c r="F486" s="78" t="str">
        <f t="shared" si="1755"/>
        <v/>
      </c>
      <c r="G486" s="78" t="str">
        <f t="shared" si="1755"/>
        <v/>
      </c>
      <c r="H486" s="78" t="str">
        <f t="shared" si="1755"/>
        <v/>
      </c>
      <c r="I486" s="78" t="str">
        <f t="shared" si="1755"/>
        <v/>
      </c>
      <c r="J486" s="78" t="str">
        <f t="shared" si="1755"/>
        <v/>
      </c>
      <c r="K486" s="40"/>
      <c r="L486" s="40"/>
      <c r="M486" s="40"/>
      <c r="N486" s="40"/>
      <c r="O486" s="40"/>
      <c r="P486" s="40"/>
      <c r="Q486" s="40"/>
      <c r="R486" s="40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</row>
    <row r="487" spans="1:66" ht="77.25" customHeight="1" x14ac:dyDescent="0.25">
      <c r="A487" s="2109" t="s">
        <v>33</v>
      </c>
      <c r="B487" s="2110"/>
      <c r="C487" s="79">
        <f t="shared" ref="C487" si="1756">IF(MIN(C516,K516,S516,AA516,AI516,AQ516,AY516,BG516)=0,MAX($C516:$BN516)+1,MIN(C516,K516,S516,AA516,AI516,AQ516,AY516,BG516))</f>
        <v>1</v>
      </c>
      <c r="D487" s="79">
        <f t="shared" ref="D487" si="1757">IF(MIN(D516,L516,T516,AB516,AJ516,AR516,AZ516,BH516)=0,MAX($C516:$BN516)+1,MIN(D516,L516,T516,AB516,AJ516,AR516,AZ516,BH516))</f>
        <v>1</v>
      </c>
      <c r="E487" s="79">
        <f t="shared" ref="E487" si="1758">IF(MIN(E516,M516,U516,AC516,AK516,AS516,BA516,BI516)=0,MAX($C516:$BN516)+1,MIN(E516,M516,U516,AC516,AK516,AS516,BA516,BI516))</f>
        <v>1</v>
      </c>
      <c r="F487" s="79">
        <f t="shared" ref="F487" si="1759">IF(MIN(F516,N516,V516,AD516,AL516,AT516,BB516,BJ516)=0,MAX($C516:$BN516)+1,MIN(F516,N516,V516,AD516,AL516,AT516,BB516,BJ516))</f>
        <v>1</v>
      </c>
      <c r="G487" s="79">
        <f t="shared" ref="G487" si="1760">IF(MIN(G516,O516,W516,AE516,AM516,AU516,BC516,BK516)=0,MAX($C516:$BN516)+1,MIN(G516,O516,W516,AE516,AM516,AU516,BC516,BK516))</f>
        <v>1</v>
      </c>
      <c r="H487" s="79">
        <f t="shared" ref="H487" si="1761">IF(MIN(H516,P516,X516,AF516,AN516,AV516,BD516,BL516)=0,MAX($C516:$BN516)+1,MIN(H516,P516,X516,AF516,AN516,AV516,BD516,BL516))</f>
        <v>1</v>
      </c>
      <c r="I487" s="79">
        <f t="shared" ref="I487" si="1762">IF(MIN(I516,Q516,Y516,AG516,AO516,AW516,BE516,BM516)=0,MAX($C516:$BN516)+1,MIN(I516,Q516,Y516,AG516,AO516,AW516,BE516,BM516))</f>
        <v>1</v>
      </c>
      <c r="J487" s="79">
        <f t="shared" ref="J487" si="1763">IF(MIN(J516,R516,Z516,AH516,AP516,AX516,BF516,BN516)=0,MAX($C516:$BN516)+1,MIN(J516,R516,Z516,AH516,AP516,AX516,BF516,BN516))</f>
        <v>1</v>
      </c>
    </row>
    <row r="488" spans="1:66" ht="21.75" customHeight="1" thickBot="1" x14ac:dyDescent="0.3">
      <c r="A488" s="2111" t="s">
        <v>25</v>
      </c>
      <c r="B488" s="2112"/>
      <c r="C488" s="52">
        <f t="shared" ref="C488:J488" si="1764">RANK(C487,$C487:$J487,1)</f>
        <v>1</v>
      </c>
      <c r="D488" s="53">
        <f t="shared" si="1764"/>
        <v>1</v>
      </c>
      <c r="E488" s="53">
        <f t="shared" si="1764"/>
        <v>1</v>
      </c>
      <c r="F488" s="53">
        <f t="shared" si="1764"/>
        <v>1</v>
      </c>
      <c r="G488" s="53">
        <f t="shared" si="1764"/>
        <v>1</v>
      </c>
      <c r="H488" s="53">
        <f t="shared" si="1764"/>
        <v>1</v>
      </c>
      <c r="I488" s="53">
        <f t="shared" si="1764"/>
        <v>1</v>
      </c>
      <c r="J488" s="54">
        <f t="shared" si="1764"/>
        <v>1</v>
      </c>
    </row>
    <row r="489" spans="1:66" x14ac:dyDescent="0.25">
      <c r="B489" s="66"/>
      <c r="C489" s="34">
        <v>1</v>
      </c>
      <c r="D489" s="48">
        <f t="shared" ref="D489" si="1765">C489</f>
        <v>1</v>
      </c>
      <c r="E489" s="48">
        <f t="shared" ref="E489" si="1766">D489</f>
        <v>1</v>
      </c>
      <c r="F489" s="48">
        <f t="shared" ref="F489" si="1767">E489</f>
        <v>1</v>
      </c>
      <c r="G489" s="48">
        <f t="shared" ref="G489" si="1768">F489</f>
        <v>1</v>
      </c>
      <c r="H489" s="48">
        <f t="shared" ref="H489" si="1769">G489</f>
        <v>1</v>
      </c>
      <c r="I489" s="48">
        <f t="shared" ref="I489" si="1770">H489</f>
        <v>1</v>
      </c>
      <c r="J489" s="48">
        <f t="shared" ref="J489" si="1771">I489</f>
        <v>1</v>
      </c>
      <c r="K489" s="35">
        <v>2</v>
      </c>
      <c r="L489" s="48">
        <f t="shared" ref="L489" si="1772">K489</f>
        <v>2</v>
      </c>
      <c r="M489" s="48">
        <f t="shared" ref="M489" si="1773">L489</f>
        <v>2</v>
      </c>
      <c r="N489" s="48">
        <f t="shared" ref="N489" si="1774">M489</f>
        <v>2</v>
      </c>
      <c r="O489" s="48">
        <f t="shared" ref="O489" si="1775">N489</f>
        <v>2</v>
      </c>
      <c r="P489" s="48">
        <f t="shared" ref="P489" si="1776">O489</f>
        <v>2</v>
      </c>
      <c r="Q489" s="48">
        <f t="shared" ref="Q489" si="1777">P489</f>
        <v>2</v>
      </c>
      <c r="R489" s="48">
        <f t="shared" ref="R489" si="1778">Q489</f>
        <v>2</v>
      </c>
      <c r="S489" s="25">
        <v>3</v>
      </c>
      <c r="T489" s="48">
        <f t="shared" ref="T489" si="1779">S489</f>
        <v>3</v>
      </c>
      <c r="U489" s="48">
        <f t="shared" ref="U489" si="1780">T489</f>
        <v>3</v>
      </c>
      <c r="V489" s="48">
        <f t="shared" ref="V489" si="1781">U489</f>
        <v>3</v>
      </c>
      <c r="W489" s="48">
        <f t="shared" ref="W489" si="1782">V489</f>
        <v>3</v>
      </c>
      <c r="X489" s="48">
        <f t="shared" ref="X489" si="1783">W489</f>
        <v>3</v>
      </c>
      <c r="Y489" s="48">
        <f t="shared" ref="Y489" si="1784">X489</f>
        <v>3</v>
      </c>
      <c r="Z489" s="48">
        <f t="shared" ref="Z489" si="1785">Y489</f>
        <v>3</v>
      </c>
      <c r="AA489" s="25">
        <v>4</v>
      </c>
      <c r="AB489" s="48">
        <f t="shared" ref="AB489" si="1786">AA489</f>
        <v>4</v>
      </c>
      <c r="AC489" s="48">
        <f t="shared" ref="AC489" si="1787">AB489</f>
        <v>4</v>
      </c>
      <c r="AD489" s="48">
        <f t="shared" ref="AD489" si="1788">AC489</f>
        <v>4</v>
      </c>
      <c r="AE489" s="48">
        <f t="shared" ref="AE489" si="1789">AD489</f>
        <v>4</v>
      </c>
      <c r="AF489" s="48">
        <f t="shared" ref="AF489" si="1790">AE489</f>
        <v>4</v>
      </c>
      <c r="AG489" s="48">
        <f t="shared" ref="AG489" si="1791">AF489</f>
        <v>4</v>
      </c>
      <c r="AH489" s="48">
        <f t="shared" ref="AH489" si="1792">AG489</f>
        <v>4</v>
      </c>
      <c r="AI489" s="25">
        <v>5</v>
      </c>
      <c r="AJ489" s="48">
        <f t="shared" ref="AJ489" si="1793">AI489</f>
        <v>5</v>
      </c>
      <c r="AK489" s="48">
        <f t="shared" ref="AK489" si="1794">AJ489</f>
        <v>5</v>
      </c>
      <c r="AL489" s="48">
        <f t="shared" ref="AL489" si="1795">AK489</f>
        <v>5</v>
      </c>
      <c r="AM489" s="48">
        <f t="shared" ref="AM489" si="1796">AL489</f>
        <v>5</v>
      </c>
      <c r="AN489" s="48">
        <f t="shared" ref="AN489" si="1797">AM489</f>
        <v>5</v>
      </c>
      <c r="AO489" s="48">
        <f t="shared" ref="AO489" si="1798">AN489</f>
        <v>5</v>
      </c>
      <c r="AP489" s="48">
        <f t="shared" ref="AP489" si="1799">AO489</f>
        <v>5</v>
      </c>
      <c r="AQ489" s="25">
        <v>6</v>
      </c>
      <c r="AR489" s="48">
        <f t="shared" ref="AR489" si="1800">AQ489</f>
        <v>6</v>
      </c>
      <c r="AS489" s="48">
        <f t="shared" ref="AS489" si="1801">AR489</f>
        <v>6</v>
      </c>
      <c r="AT489" s="48">
        <f t="shared" ref="AT489" si="1802">AS489</f>
        <v>6</v>
      </c>
      <c r="AU489" s="48">
        <f t="shared" ref="AU489" si="1803">AT489</f>
        <v>6</v>
      </c>
      <c r="AV489" s="48">
        <f t="shared" ref="AV489" si="1804">AU489</f>
        <v>6</v>
      </c>
      <c r="AW489" s="48">
        <f t="shared" ref="AW489" si="1805">AV489</f>
        <v>6</v>
      </c>
      <c r="AX489" s="48">
        <f t="shared" ref="AX489" si="1806">AW489</f>
        <v>6</v>
      </c>
      <c r="AY489" s="25">
        <v>7</v>
      </c>
      <c r="AZ489" s="48">
        <f t="shared" ref="AZ489" si="1807">AY489</f>
        <v>7</v>
      </c>
      <c r="BA489" s="48">
        <f t="shared" ref="BA489" si="1808">AZ489</f>
        <v>7</v>
      </c>
      <c r="BB489" s="48">
        <f t="shared" ref="BB489" si="1809">BA489</f>
        <v>7</v>
      </c>
      <c r="BC489" s="48">
        <f t="shared" ref="BC489" si="1810">BB489</f>
        <v>7</v>
      </c>
      <c r="BD489" s="48">
        <f t="shared" ref="BD489" si="1811">BC489</f>
        <v>7</v>
      </c>
      <c r="BE489" s="48">
        <f t="shared" ref="BE489" si="1812">BD489</f>
        <v>7</v>
      </c>
      <c r="BF489" s="48">
        <f t="shared" ref="BF489" si="1813">BE489</f>
        <v>7</v>
      </c>
      <c r="BG489" s="25">
        <v>8</v>
      </c>
      <c r="BH489" s="48">
        <f t="shared" ref="BH489" si="1814">BG489</f>
        <v>8</v>
      </c>
      <c r="BI489" s="48">
        <f t="shared" ref="BI489" si="1815">BH489</f>
        <v>8</v>
      </c>
      <c r="BJ489" s="48">
        <f t="shared" ref="BJ489" si="1816">BI489</f>
        <v>8</v>
      </c>
      <c r="BK489" s="48">
        <f t="shared" ref="BK489" si="1817">BJ489</f>
        <v>8</v>
      </c>
      <c r="BL489" s="48">
        <f t="shared" ref="BL489" si="1818">BK489</f>
        <v>8</v>
      </c>
      <c r="BM489" s="48">
        <f t="shared" ref="BM489" si="1819">BL489</f>
        <v>8</v>
      </c>
      <c r="BN489" s="48">
        <f t="shared" ref="BN489" si="1820">BM489</f>
        <v>8</v>
      </c>
    </row>
    <row r="490" spans="1:66" ht="21.75" thickBot="1" x14ac:dyDescent="0.3">
      <c r="B490" s="274"/>
      <c r="C490" s="953">
        <f>C481</f>
        <v>131</v>
      </c>
      <c r="D490" s="953">
        <f t="shared" ref="D490:J490" si="1821">D481</f>
        <v>132</v>
      </c>
      <c r="E490" s="953">
        <f t="shared" si="1821"/>
        <v>133</v>
      </c>
      <c r="F490" s="953">
        <f t="shared" si="1821"/>
        <v>134</v>
      </c>
      <c r="G490" s="953">
        <f t="shared" si="1821"/>
        <v>135</v>
      </c>
      <c r="H490" s="953">
        <f t="shared" si="1821"/>
        <v>136</v>
      </c>
      <c r="I490" s="953">
        <f t="shared" si="1821"/>
        <v>137</v>
      </c>
      <c r="J490" s="953">
        <f t="shared" si="1821"/>
        <v>138</v>
      </c>
      <c r="K490" s="954">
        <f t="shared" ref="K490" si="1822">C490</f>
        <v>131</v>
      </c>
      <c r="L490" s="954">
        <f t="shared" ref="L490" si="1823">D490</f>
        <v>132</v>
      </c>
      <c r="M490" s="954">
        <f t="shared" ref="M490" si="1824">E490</f>
        <v>133</v>
      </c>
      <c r="N490" s="954">
        <f t="shared" ref="N490" si="1825">F490</f>
        <v>134</v>
      </c>
      <c r="O490" s="954">
        <f t="shared" ref="O490" si="1826">G490</f>
        <v>135</v>
      </c>
      <c r="P490" s="954">
        <f t="shared" ref="P490" si="1827">H490</f>
        <v>136</v>
      </c>
      <c r="Q490" s="954">
        <f t="shared" ref="Q490" si="1828">I490</f>
        <v>137</v>
      </c>
      <c r="R490" s="954">
        <f t="shared" ref="R490" si="1829">J490</f>
        <v>138</v>
      </c>
      <c r="S490" s="954">
        <f t="shared" ref="S490" si="1830">K490</f>
        <v>131</v>
      </c>
      <c r="T490" s="954">
        <f t="shared" ref="T490" si="1831">L490</f>
        <v>132</v>
      </c>
      <c r="U490" s="954">
        <f t="shared" ref="U490" si="1832">M490</f>
        <v>133</v>
      </c>
      <c r="V490" s="954">
        <f t="shared" ref="V490" si="1833">N490</f>
        <v>134</v>
      </c>
      <c r="W490" s="954">
        <f t="shared" ref="W490" si="1834">O490</f>
        <v>135</v>
      </c>
      <c r="X490" s="954">
        <f t="shared" ref="X490" si="1835">P490</f>
        <v>136</v>
      </c>
      <c r="Y490" s="954">
        <f t="shared" ref="Y490" si="1836">Q490</f>
        <v>137</v>
      </c>
      <c r="Z490" s="954">
        <f t="shared" ref="Z490" si="1837">R490</f>
        <v>138</v>
      </c>
      <c r="AA490" s="954">
        <f t="shared" ref="AA490" si="1838">S490</f>
        <v>131</v>
      </c>
      <c r="AB490" s="954">
        <f t="shared" ref="AB490" si="1839">T490</f>
        <v>132</v>
      </c>
      <c r="AC490" s="954">
        <f t="shared" ref="AC490" si="1840">U490</f>
        <v>133</v>
      </c>
      <c r="AD490" s="954">
        <f t="shared" ref="AD490" si="1841">V490</f>
        <v>134</v>
      </c>
      <c r="AE490" s="954">
        <f t="shared" ref="AE490" si="1842">W490</f>
        <v>135</v>
      </c>
      <c r="AF490" s="954">
        <f t="shared" ref="AF490" si="1843">X490</f>
        <v>136</v>
      </c>
      <c r="AG490" s="954">
        <f t="shared" ref="AG490" si="1844">Y490</f>
        <v>137</v>
      </c>
      <c r="AH490" s="954">
        <f t="shared" ref="AH490" si="1845">Z490</f>
        <v>138</v>
      </c>
      <c r="AI490" s="954">
        <f t="shared" ref="AI490" si="1846">AA490</f>
        <v>131</v>
      </c>
      <c r="AJ490" s="954">
        <f t="shared" ref="AJ490" si="1847">AB490</f>
        <v>132</v>
      </c>
      <c r="AK490" s="954">
        <f t="shared" ref="AK490" si="1848">AC490</f>
        <v>133</v>
      </c>
      <c r="AL490" s="954">
        <f t="shared" ref="AL490" si="1849">AD490</f>
        <v>134</v>
      </c>
      <c r="AM490" s="954">
        <f t="shared" ref="AM490" si="1850">AE490</f>
        <v>135</v>
      </c>
      <c r="AN490" s="954">
        <f t="shared" ref="AN490" si="1851">AF490</f>
        <v>136</v>
      </c>
      <c r="AO490" s="954">
        <f t="shared" ref="AO490" si="1852">AG490</f>
        <v>137</v>
      </c>
      <c r="AP490" s="954">
        <f t="shared" ref="AP490" si="1853">AH490</f>
        <v>138</v>
      </c>
      <c r="AQ490" s="954">
        <f t="shared" ref="AQ490" si="1854">AI490</f>
        <v>131</v>
      </c>
      <c r="AR490" s="954">
        <f t="shared" ref="AR490" si="1855">AJ490</f>
        <v>132</v>
      </c>
      <c r="AS490" s="954">
        <f t="shared" ref="AS490" si="1856">AK490</f>
        <v>133</v>
      </c>
      <c r="AT490" s="954">
        <f t="shared" ref="AT490" si="1857">AL490</f>
        <v>134</v>
      </c>
      <c r="AU490" s="954">
        <f t="shared" ref="AU490" si="1858">AM490</f>
        <v>135</v>
      </c>
      <c r="AV490" s="954">
        <f t="shared" ref="AV490" si="1859">AN490</f>
        <v>136</v>
      </c>
      <c r="AW490" s="954">
        <f t="shared" ref="AW490" si="1860">AO490</f>
        <v>137</v>
      </c>
      <c r="AX490" s="954">
        <f t="shared" ref="AX490" si="1861">AP490</f>
        <v>138</v>
      </c>
      <c r="AY490" s="954">
        <f t="shared" ref="AY490" si="1862">AQ490</f>
        <v>131</v>
      </c>
      <c r="AZ490" s="954">
        <f t="shared" ref="AZ490" si="1863">AR490</f>
        <v>132</v>
      </c>
      <c r="BA490" s="954">
        <f t="shared" ref="BA490" si="1864">AS490</f>
        <v>133</v>
      </c>
      <c r="BB490" s="954">
        <f t="shared" ref="BB490" si="1865">AT490</f>
        <v>134</v>
      </c>
      <c r="BC490" s="954">
        <f t="shared" ref="BC490" si="1866">AU490</f>
        <v>135</v>
      </c>
      <c r="BD490" s="954">
        <f t="shared" ref="BD490" si="1867">AV490</f>
        <v>136</v>
      </c>
      <c r="BE490" s="954">
        <f t="shared" ref="BE490" si="1868">AW490</f>
        <v>137</v>
      </c>
      <c r="BF490" s="954">
        <f t="shared" ref="BF490" si="1869">AX490</f>
        <v>138</v>
      </c>
      <c r="BG490" s="954">
        <f t="shared" ref="BG490" si="1870">AY490</f>
        <v>131</v>
      </c>
      <c r="BH490" s="954">
        <f t="shared" ref="BH490" si="1871">AZ490</f>
        <v>132</v>
      </c>
      <c r="BI490" s="954">
        <f t="shared" ref="BI490" si="1872">BA490</f>
        <v>133</v>
      </c>
      <c r="BJ490" s="954">
        <f t="shared" ref="BJ490" si="1873">BB490</f>
        <v>134</v>
      </c>
      <c r="BK490" s="954">
        <f t="shared" ref="BK490" si="1874">BC490</f>
        <v>135</v>
      </c>
      <c r="BL490" s="954">
        <f t="shared" ref="BL490" si="1875">BD490</f>
        <v>136</v>
      </c>
      <c r="BM490" s="954">
        <f t="shared" ref="BM490" si="1876">BE490</f>
        <v>137</v>
      </c>
      <c r="BN490" s="954">
        <f t="shared" ref="BN490" si="1877">BF490</f>
        <v>138</v>
      </c>
    </row>
    <row r="491" spans="1:66" x14ac:dyDescent="0.25">
      <c r="A491" s="2113"/>
      <c r="B491" s="2114"/>
      <c r="C491" s="26" t="s">
        <v>18</v>
      </c>
      <c r="D491" s="7" t="s">
        <v>18</v>
      </c>
      <c r="E491" s="7" t="s">
        <v>18</v>
      </c>
      <c r="F491" s="7" t="s">
        <v>18</v>
      </c>
      <c r="G491" s="7" t="s">
        <v>18</v>
      </c>
      <c r="H491" s="7" t="s">
        <v>18</v>
      </c>
      <c r="I491" s="7" t="s">
        <v>18</v>
      </c>
      <c r="J491" s="8" t="s">
        <v>18</v>
      </c>
      <c r="K491" s="26" t="s">
        <v>18</v>
      </c>
      <c r="L491" s="7" t="s">
        <v>18</v>
      </c>
      <c r="M491" s="7" t="s">
        <v>18</v>
      </c>
      <c r="N491" s="7" t="s">
        <v>18</v>
      </c>
      <c r="O491" s="7" t="s">
        <v>18</v>
      </c>
      <c r="P491" s="7" t="s">
        <v>18</v>
      </c>
      <c r="Q491" s="7" t="s">
        <v>18</v>
      </c>
      <c r="R491" s="8" t="s">
        <v>18</v>
      </c>
      <c r="S491" s="26" t="s">
        <v>18</v>
      </c>
      <c r="T491" s="7" t="s">
        <v>18</v>
      </c>
      <c r="U491" s="7" t="s">
        <v>18</v>
      </c>
      <c r="V491" s="7" t="s">
        <v>18</v>
      </c>
      <c r="W491" s="7" t="s">
        <v>18</v>
      </c>
      <c r="X491" s="7" t="s">
        <v>18</v>
      </c>
      <c r="Y491" s="7" t="s">
        <v>18</v>
      </c>
      <c r="Z491" s="8" t="s">
        <v>18</v>
      </c>
      <c r="AA491" s="26" t="s">
        <v>18</v>
      </c>
      <c r="AB491" s="7" t="s">
        <v>18</v>
      </c>
      <c r="AC491" s="7" t="s">
        <v>18</v>
      </c>
      <c r="AD491" s="7" t="s">
        <v>18</v>
      </c>
      <c r="AE491" s="7" t="s">
        <v>18</v>
      </c>
      <c r="AF491" s="7" t="s">
        <v>18</v>
      </c>
      <c r="AG491" s="7" t="s">
        <v>18</v>
      </c>
      <c r="AH491" s="8" t="s">
        <v>18</v>
      </c>
      <c r="AI491" s="26" t="s">
        <v>18</v>
      </c>
      <c r="AJ491" s="7" t="s">
        <v>18</v>
      </c>
      <c r="AK491" s="7" t="s">
        <v>18</v>
      </c>
      <c r="AL491" s="7" t="s">
        <v>18</v>
      </c>
      <c r="AM491" s="7" t="s">
        <v>18</v>
      </c>
      <c r="AN491" s="7" t="s">
        <v>18</v>
      </c>
      <c r="AO491" s="7" t="s">
        <v>18</v>
      </c>
      <c r="AP491" s="8" t="s">
        <v>18</v>
      </c>
      <c r="AQ491" s="26" t="s">
        <v>18</v>
      </c>
      <c r="AR491" s="7" t="s">
        <v>18</v>
      </c>
      <c r="AS491" s="7" t="s">
        <v>18</v>
      </c>
      <c r="AT491" s="7" t="s">
        <v>18</v>
      </c>
      <c r="AU491" s="7" t="s">
        <v>18</v>
      </c>
      <c r="AV491" s="7" t="s">
        <v>18</v>
      </c>
      <c r="AW491" s="7" t="s">
        <v>18</v>
      </c>
      <c r="AX491" s="8" t="s">
        <v>18</v>
      </c>
      <c r="AY491" s="26" t="s">
        <v>18</v>
      </c>
      <c r="AZ491" s="7" t="s">
        <v>18</v>
      </c>
      <c r="BA491" s="7" t="s">
        <v>18</v>
      </c>
      <c r="BB491" s="7" t="s">
        <v>18</v>
      </c>
      <c r="BC491" s="7" t="s">
        <v>18</v>
      </c>
      <c r="BD491" s="7" t="s">
        <v>18</v>
      </c>
      <c r="BE491" s="7" t="s">
        <v>18</v>
      </c>
      <c r="BF491" s="8" t="s">
        <v>18</v>
      </c>
      <c r="BG491" s="26" t="s">
        <v>18</v>
      </c>
      <c r="BH491" s="7" t="s">
        <v>18</v>
      </c>
      <c r="BI491" s="7" t="s">
        <v>18</v>
      </c>
      <c r="BJ491" s="7" t="s">
        <v>18</v>
      </c>
      <c r="BK491" s="7" t="s">
        <v>18</v>
      </c>
      <c r="BL491" s="7" t="s">
        <v>18</v>
      </c>
      <c r="BM491" s="7" t="s">
        <v>18</v>
      </c>
      <c r="BN491" s="8" t="s">
        <v>18</v>
      </c>
    </row>
    <row r="492" spans="1:66" x14ac:dyDescent="0.25">
      <c r="A492" s="2098"/>
      <c r="B492" s="2099"/>
      <c r="C492" s="978" t="str">
        <f>IF(VLOOKUP(C490,Tabulka!$B$4:$Y$239,16,0)=C489,C490,"")</f>
        <v/>
      </c>
      <c r="D492" s="979" t="str">
        <f>IF(VLOOKUP(D490,Tabulka!$B$4:$Y$239,16,0)=D489,D490,"")</f>
        <v/>
      </c>
      <c r="E492" s="979" t="str">
        <f>IF(VLOOKUP(E490,Tabulka!$B$4:$Y$239,16,0)=E489,E490,"")</f>
        <v/>
      </c>
      <c r="F492" s="979" t="str">
        <f>IF(VLOOKUP(F490,Tabulka!$B$4:$Y$239,16,0)=F489,F490,"")</f>
        <v/>
      </c>
      <c r="G492" s="979" t="str">
        <f>IF(VLOOKUP(G490,Tabulka!$B$4:$Y$239,16,0)=G489,G490,"")</f>
        <v/>
      </c>
      <c r="H492" s="979" t="str">
        <f>IF(VLOOKUP(H490,Tabulka!$B$4:$Y$239,16,0)=H489,H490,"")</f>
        <v/>
      </c>
      <c r="I492" s="979" t="str">
        <f>IF(VLOOKUP(I490,Tabulka!$B$4:$Y$239,16,0)=I489,I490,"")</f>
        <v/>
      </c>
      <c r="J492" s="980" t="str">
        <f>IF(VLOOKUP(J490,Tabulka!$B$4:$Y$239,16,0)=J489,J490,"")</f>
        <v/>
      </c>
      <c r="K492" s="978" t="str">
        <f>IF(VLOOKUP(K490,Tabulka!$B$4:$Y$239,16,0)=K489,K490,"")</f>
        <v/>
      </c>
      <c r="L492" s="979" t="str">
        <f>IF(VLOOKUP(L490,Tabulka!$B$4:$Y$239,16,0)=L489,L490,"")</f>
        <v/>
      </c>
      <c r="M492" s="979" t="str">
        <f>IF(VLOOKUP(M490,Tabulka!$B$4:$Y$239,16,0)=M489,M490,"")</f>
        <v/>
      </c>
      <c r="N492" s="979" t="str">
        <f>IF(VLOOKUP(N490,Tabulka!$B$4:$Y$239,16,0)=N489,N490,"")</f>
        <v/>
      </c>
      <c r="O492" s="979" t="str">
        <f>IF(VLOOKUP(O490,Tabulka!$B$4:$Y$239,16,0)=O489,O490,"")</f>
        <v/>
      </c>
      <c r="P492" s="979" t="str">
        <f>IF(VLOOKUP(P490,Tabulka!$B$4:$Y$239,16,0)=P489,P490,"")</f>
        <v/>
      </c>
      <c r="Q492" s="979" t="str">
        <f>IF(VLOOKUP(Q490,Tabulka!$B$4:$Y$239,16,0)=Q489,Q490,"")</f>
        <v/>
      </c>
      <c r="R492" s="980" t="str">
        <f>IF(VLOOKUP(R490,Tabulka!$B$4:$Y$239,16,0)=R489,R490,"")</f>
        <v/>
      </c>
      <c r="S492" s="978" t="str">
        <f>IF(VLOOKUP(S490,Tabulka!$B$4:$Y$239,16,0)=S489,S490,"")</f>
        <v/>
      </c>
      <c r="T492" s="979" t="str">
        <f>IF(VLOOKUP(T490,Tabulka!$B$4:$Y$239,16,0)=T489,T490,"")</f>
        <v/>
      </c>
      <c r="U492" s="979" t="str">
        <f>IF(VLOOKUP(U490,Tabulka!$B$4:$Y$239,16,0)=U489,U490,"")</f>
        <v/>
      </c>
      <c r="V492" s="979" t="str">
        <f>IF(VLOOKUP(V490,Tabulka!$B$4:$Y$239,16,0)=V489,V490,"")</f>
        <v/>
      </c>
      <c r="W492" s="979" t="str">
        <f>IF(VLOOKUP(W490,Tabulka!$B$4:$Y$239,16,0)=W489,W490,"")</f>
        <v/>
      </c>
      <c r="X492" s="979" t="str">
        <f>IF(VLOOKUP(X490,Tabulka!$B$4:$Y$239,16,0)=X489,X490,"")</f>
        <v/>
      </c>
      <c r="Y492" s="979" t="str">
        <f>IF(VLOOKUP(Y490,Tabulka!$B$4:$Y$239,16,0)=Y489,Y490,"")</f>
        <v/>
      </c>
      <c r="Z492" s="980" t="str">
        <f>IF(VLOOKUP(Z490,Tabulka!$B$4:$Y$239,16,0)=Z489,Z490,"")</f>
        <v/>
      </c>
      <c r="AA492" s="978" t="str">
        <f>IF(VLOOKUP(AA490,Tabulka!$B$4:$Y$239,16,0)=AA489,AA490,"")</f>
        <v/>
      </c>
      <c r="AB492" s="979" t="str">
        <f>IF(VLOOKUP(AB490,Tabulka!$B$4:$Y$239,16,0)=AB489,AB490,"")</f>
        <v/>
      </c>
      <c r="AC492" s="979" t="str">
        <f>IF(VLOOKUP(AC490,Tabulka!$B$4:$Y$239,16,0)=AC489,AC490,"")</f>
        <v/>
      </c>
      <c r="AD492" s="979" t="str">
        <f>IF(VLOOKUP(AD490,Tabulka!$B$4:$Y$239,16,0)=AD489,AD490,"")</f>
        <v/>
      </c>
      <c r="AE492" s="979" t="str">
        <f>IF(VLOOKUP(AE490,Tabulka!$B$4:$Y$239,16,0)=AE489,AE490,"")</f>
        <v/>
      </c>
      <c r="AF492" s="979" t="str">
        <f>IF(VLOOKUP(AF490,Tabulka!$B$4:$Y$239,16,0)=AF489,AF490,"")</f>
        <v/>
      </c>
      <c r="AG492" s="979" t="str">
        <f>IF(VLOOKUP(AG490,Tabulka!$B$4:$Y$239,16,0)=AG489,AG490,"")</f>
        <v/>
      </c>
      <c r="AH492" s="980" t="str">
        <f>IF(VLOOKUP(AH490,Tabulka!$B$4:$Y$239,16,0)=AH489,AH490,"")</f>
        <v/>
      </c>
      <c r="AI492" s="978" t="str">
        <f>IF(VLOOKUP(AI490,Tabulka!$B$4:$Y$239,16,0)=AI489,AI490,"")</f>
        <v/>
      </c>
      <c r="AJ492" s="979" t="str">
        <f>IF(VLOOKUP(AJ490,Tabulka!$B$4:$Y$239,16,0)=AJ489,AJ490,"")</f>
        <v/>
      </c>
      <c r="AK492" s="979" t="str">
        <f>IF(VLOOKUP(AK490,Tabulka!$B$4:$Y$239,16,0)=AK489,AK490,"")</f>
        <v/>
      </c>
      <c r="AL492" s="979" t="str">
        <f>IF(VLOOKUP(AL490,Tabulka!$B$4:$Y$239,16,0)=AL489,AL490,"")</f>
        <v/>
      </c>
      <c r="AM492" s="979" t="str">
        <f>IF(VLOOKUP(AM490,Tabulka!$B$4:$Y$239,16,0)=AM489,AM490,"")</f>
        <v/>
      </c>
      <c r="AN492" s="979" t="str">
        <f>IF(VLOOKUP(AN490,Tabulka!$B$4:$Y$239,16,0)=AN489,AN490,"")</f>
        <v/>
      </c>
      <c r="AO492" s="979" t="str">
        <f>IF(VLOOKUP(AO490,Tabulka!$B$4:$Y$239,16,0)=AO489,AO490,"")</f>
        <v/>
      </c>
      <c r="AP492" s="980" t="str">
        <f>IF(VLOOKUP(AP490,Tabulka!$B$4:$Y$239,16,0)=AP489,AP490,"")</f>
        <v/>
      </c>
      <c r="AQ492" s="978" t="str">
        <f>IF(VLOOKUP(AQ490,Tabulka!$B$4:$Y$239,16,0)=AQ489,AQ490,"")</f>
        <v/>
      </c>
      <c r="AR492" s="979" t="str">
        <f>IF(VLOOKUP(AR490,Tabulka!$B$4:$Y$239,16,0)=AR489,AR490,"")</f>
        <v/>
      </c>
      <c r="AS492" s="979" t="str">
        <f>IF(VLOOKUP(AS490,Tabulka!$B$4:$Y$239,16,0)=AS489,AS490,"")</f>
        <v/>
      </c>
      <c r="AT492" s="979" t="str">
        <f>IF(VLOOKUP(AT490,Tabulka!$B$4:$Y$239,16,0)=AT489,AT490,"")</f>
        <v/>
      </c>
      <c r="AU492" s="979" t="str">
        <f>IF(VLOOKUP(AU490,Tabulka!$B$4:$Y$239,16,0)=AU489,AU490,"")</f>
        <v/>
      </c>
      <c r="AV492" s="979" t="str">
        <f>IF(VLOOKUP(AV490,Tabulka!$B$4:$Y$239,16,0)=AV489,AV490,"")</f>
        <v/>
      </c>
      <c r="AW492" s="979" t="str">
        <f>IF(VLOOKUP(AW490,Tabulka!$B$4:$Y$239,16,0)=AW489,AW490,"")</f>
        <v/>
      </c>
      <c r="AX492" s="980" t="str">
        <f>IF(VLOOKUP(AX490,Tabulka!$B$4:$Y$239,16,0)=AX489,AX490,"")</f>
        <v/>
      </c>
      <c r="AY492" s="978" t="str">
        <f>IF(VLOOKUP(AY490,Tabulka!$B$4:$Y$239,16,0)=AY489,AY490,"")</f>
        <v/>
      </c>
      <c r="AZ492" s="979" t="str">
        <f>IF(VLOOKUP(AZ490,Tabulka!$B$4:$Y$239,16,0)=AZ489,AZ490,"")</f>
        <v/>
      </c>
      <c r="BA492" s="979" t="str">
        <f>IF(VLOOKUP(BA490,Tabulka!$B$4:$Y$239,16,0)=BA489,BA490,"")</f>
        <v/>
      </c>
      <c r="BB492" s="979" t="str">
        <f>IF(VLOOKUP(BB490,Tabulka!$B$4:$Y$239,16,0)=BB489,BB490,"")</f>
        <v/>
      </c>
      <c r="BC492" s="979" t="str">
        <f>IF(VLOOKUP(BC490,Tabulka!$B$4:$Y$239,16,0)=BC489,BC490,"")</f>
        <v/>
      </c>
      <c r="BD492" s="979" t="str">
        <f>IF(VLOOKUP(BD490,Tabulka!$B$4:$Y$239,16,0)=BD489,BD490,"")</f>
        <v/>
      </c>
      <c r="BE492" s="979" t="str">
        <f>IF(VLOOKUP(BE490,Tabulka!$B$4:$Y$239,16,0)=BE489,BE490,"")</f>
        <v/>
      </c>
      <c r="BF492" s="980" t="str">
        <f>IF(VLOOKUP(BF490,Tabulka!$B$4:$Y$239,16,0)=BF489,BF490,"")</f>
        <v/>
      </c>
      <c r="BG492" s="978" t="str">
        <f>IF(VLOOKUP(BG490,Tabulka!$B$4:$Y$239,16,0)=BG489,BG490,"")</f>
        <v/>
      </c>
      <c r="BH492" s="979" t="str">
        <f>IF(VLOOKUP(BH490,Tabulka!$B$4:$Y$239,16,0)=BH489,BH490,"")</f>
        <v/>
      </c>
      <c r="BI492" s="979" t="str">
        <f>IF(VLOOKUP(BI490,Tabulka!$B$4:$Y$239,16,0)=BI489,BI490,"")</f>
        <v/>
      </c>
      <c r="BJ492" s="979" t="str">
        <f>IF(VLOOKUP(BJ490,Tabulka!$B$4:$Y$239,16,0)=BJ489,BJ490,"")</f>
        <v/>
      </c>
      <c r="BK492" s="979" t="str">
        <f>IF(VLOOKUP(BK490,Tabulka!$B$4:$Y$239,16,0)=BK489,BK490,"")</f>
        <v/>
      </c>
      <c r="BL492" s="979" t="str">
        <f>IF(VLOOKUP(BL490,Tabulka!$B$4:$Y$239,16,0)=BL489,BL490,"")</f>
        <v/>
      </c>
      <c r="BM492" s="979" t="str">
        <f>IF(VLOOKUP(BM490,Tabulka!$B$4:$Y$239,16,0)=BM489,BM490,"")</f>
        <v/>
      </c>
      <c r="BN492" s="980" t="str">
        <f>IF(VLOOKUP(BN490,Tabulka!$B$4:$Y$239,16,0)=BN489,BN490,"")</f>
        <v/>
      </c>
    </row>
    <row r="493" spans="1:66" ht="15.75" x14ac:dyDescent="0.25">
      <c r="A493" s="275" t="s">
        <v>26</v>
      </c>
      <c r="B493" s="276" t="s">
        <v>58</v>
      </c>
      <c r="C493" s="27" t="str">
        <f>IF(C492="","",DSUM('Rozpis zápasů'!$F$1:$O$162,$B493,C491:C492))</f>
        <v/>
      </c>
      <c r="D493" s="6" t="str">
        <f>IF(D492="","",DSUM('Rozpis zápasů'!$F$1:$O$162,$B493,D491:D492))</f>
        <v/>
      </c>
      <c r="E493" s="6" t="str">
        <f>IF(E492="","",DSUM('Rozpis zápasů'!$F$1:$O$162,$B493,E491:E492))</f>
        <v/>
      </c>
      <c r="F493" s="6" t="str">
        <f>IF(F492="","",DSUM('Rozpis zápasů'!$F$1:$O$162,$B493,F491:F492))</f>
        <v/>
      </c>
      <c r="G493" s="6" t="str">
        <f>IF(G492="","",DSUM('Rozpis zápasů'!$F$1:$O$162,$B493,G491:G492))</f>
        <v/>
      </c>
      <c r="H493" s="6" t="str">
        <f>IF(H492="","",DSUM('Rozpis zápasů'!$F$1:$O$162,$B493,H491:H492))</f>
        <v/>
      </c>
      <c r="I493" s="6" t="str">
        <f>IF(I492="","",DSUM('Rozpis zápasů'!$F$1:$O$162,$B493,I491:I492))</f>
        <v/>
      </c>
      <c r="J493" s="9" t="str">
        <f>IF(J492="","",DSUM('Rozpis zápasů'!$F$1:$O$162,$B493,J491:J492))</f>
        <v/>
      </c>
      <c r="K493" s="27" t="str">
        <f>IF(K492="","",DSUM('Rozpis zápasů'!$F$1:$O$162,$B493,K491:K492))</f>
        <v/>
      </c>
      <c r="L493" s="6" t="str">
        <f>IF(L492="","",DSUM('Rozpis zápasů'!$F$1:$O$162,$B493,L491:L492))</f>
        <v/>
      </c>
      <c r="M493" s="6" t="str">
        <f>IF(M492="","",DSUM('Rozpis zápasů'!$F$1:$O$162,$B493,M491:M492))</f>
        <v/>
      </c>
      <c r="N493" s="6" t="str">
        <f>IF(N492="","",DSUM('Rozpis zápasů'!$F$1:$O$162,$B493,N491:N492))</f>
        <v/>
      </c>
      <c r="O493" s="6" t="str">
        <f>IF(O492="","",DSUM('Rozpis zápasů'!$F$1:$O$162,$B493,O491:O492))</f>
        <v/>
      </c>
      <c r="P493" s="6" t="str">
        <f>IF(P492="","",DSUM('Rozpis zápasů'!$F$1:$O$162,$B493,P491:P492))</f>
        <v/>
      </c>
      <c r="Q493" s="6" t="str">
        <f>IF(Q492="","",DSUM('Rozpis zápasů'!$F$1:$O$162,$B493,Q491:Q492))</f>
        <v/>
      </c>
      <c r="R493" s="9" t="str">
        <f>IF(R492="","",DSUM('Rozpis zápasů'!$F$1:$O$162,$B493,R491:R492))</f>
        <v/>
      </c>
      <c r="S493" s="27" t="str">
        <f>IF(S492="","",DSUM('Rozpis zápasů'!$F$1:$O$162,$B493,S491:S492))</f>
        <v/>
      </c>
      <c r="T493" s="6" t="str">
        <f>IF(T492="","",DSUM('Rozpis zápasů'!$F$1:$O$162,$B493,T491:T492))</f>
        <v/>
      </c>
      <c r="U493" s="6" t="str">
        <f>IF(U492="","",DSUM('Rozpis zápasů'!$F$1:$O$162,$B493,U491:U492))</f>
        <v/>
      </c>
      <c r="V493" s="6" t="str">
        <f>IF(V492="","",DSUM('Rozpis zápasů'!$F$1:$O$162,$B493,V491:V492))</f>
        <v/>
      </c>
      <c r="W493" s="6" t="str">
        <f>IF(W492="","",DSUM('Rozpis zápasů'!$F$1:$O$162,$B493,W491:W492))</f>
        <v/>
      </c>
      <c r="X493" s="6" t="str">
        <f>IF(X492="","",DSUM('Rozpis zápasů'!$F$1:$O$162,$B493,X491:X492))</f>
        <v/>
      </c>
      <c r="Y493" s="6" t="str">
        <f>IF(Y492="","",DSUM('Rozpis zápasů'!$F$1:$O$162,$B493,Y491:Y492))</f>
        <v/>
      </c>
      <c r="Z493" s="9" t="str">
        <f>IF(Z492="","",DSUM('Rozpis zápasů'!$F$1:$O$162,$B493,Z491:Z492))</f>
        <v/>
      </c>
      <c r="AA493" s="27" t="str">
        <f>IF(AA492="","",DSUM('Rozpis zápasů'!$F$1:$O$162,$B493,AA491:AA492))</f>
        <v/>
      </c>
      <c r="AB493" s="6" t="str">
        <f>IF(AB492="","",DSUM('Rozpis zápasů'!$F$1:$O$162,$B493,AB491:AB492))</f>
        <v/>
      </c>
      <c r="AC493" s="6" t="str">
        <f>IF(AC492="","",DSUM('Rozpis zápasů'!$F$1:$O$162,$B493,AC491:AC492))</f>
        <v/>
      </c>
      <c r="AD493" s="6" t="str">
        <f>IF(AD492="","",DSUM('Rozpis zápasů'!$F$1:$O$162,$B493,AD491:AD492))</f>
        <v/>
      </c>
      <c r="AE493" s="6" t="str">
        <f>IF(AE492="","",DSUM('Rozpis zápasů'!$F$1:$O$162,$B493,AE491:AE492))</f>
        <v/>
      </c>
      <c r="AF493" s="6" t="str">
        <f>IF(AF492="","",DSUM('Rozpis zápasů'!$F$1:$O$162,$B493,AF491:AF492))</f>
        <v/>
      </c>
      <c r="AG493" s="6" t="str">
        <f>IF(AG492="","",DSUM('Rozpis zápasů'!$F$1:$O$162,$B493,AG491:AG492))</f>
        <v/>
      </c>
      <c r="AH493" s="9" t="str">
        <f>IF(AH492="","",DSUM('Rozpis zápasů'!$F$1:$O$162,$B493,AH491:AH492))</f>
        <v/>
      </c>
      <c r="AI493" s="27" t="str">
        <f>IF(AI492="","",DSUM('Rozpis zápasů'!$F$1:$O$162,$B493,AI491:AI492))</f>
        <v/>
      </c>
      <c r="AJ493" s="6" t="str">
        <f>IF(AJ492="","",DSUM('Rozpis zápasů'!$F$1:$O$162,$B493,AJ491:AJ492))</f>
        <v/>
      </c>
      <c r="AK493" s="6" t="str">
        <f>IF(AK492="","",DSUM('Rozpis zápasů'!$F$1:$O$162,$B493,AK491:AK492))</f>
        <v/>
      </c>
      <c r="AL493" s="6" t="str">
        <f>IF(AL492="","",DSUM('Rozpis zápasů'!$F$1:$O$162,$B493,AL491:AL492))</f>
        <v/>
      </c>
      <c r="AM493" s="6" t="str">
        <f>IF(AM492="","",DSUM('Rozpis zápasů'!$F$1:$O$162,$B493,AM491:AM492))</f>
        <v/>
      </c>
      <c r="AN493" s="6" t="str">
        <f>IF(AN492="","",DSUM('Rozpis zápasů'!$F$1:$O$162,$B493,AN491:AN492))</f>
        <v/>
      </c>
      <c r="AO493" s="6" t="str">
        <f>IF(AO492="","",DSUM('Rozpis zápasů'!$F$1:$O$162,$B493,AO491:AO492))</f>
        <v/>
      </c>
      <c r="AP493" s="9" t="str">
        <f>IF(AP492="","",DSUM('Rozpis zápasů'!$F$1:$O$162,$B493,AP491:AP492))</f>
        <v/>
      </c>
      <c r="AQ493" s="27" t="str">
        <f>IF(AQ492="","",DSUM('Rozpis zápasů'!$F$1:$O$162,$B493,AQ491:AQ492))</f>
        <v/>
      </c>
      <c r="AR493" s="6" t="str">
        <f>IF(AR492="","",DSUM('Rozpis zápasů'!$F$1:$O$162,$B493,AR491:AR492))</f>
        <v/>
      </c>
      <c r="AS493" s="6" t="str">
        <f>IF(AS492="","",DSUM('Rozpis zápasů'!$F$1:$O$162,$B493,AS491:AS492))</f>
        <v/>
      </c>
      <c r="AT493" s="6" t="str">
        <f>IF(AT492="","",DSUM('Rozpis zápasů'!$F$1:$O$162,$B493,AT491:AT492))</f>
        <v/>
      </c>
      <c r="AU493" s="6" t="str">
        <f>IF(AU492="","",DSUM('Rozpis zápasů'!$F$1:$O$162,$B493,AU491:AU492))</f>
        <v/>
      </c>
      <c r="AV493" s="6" t="str">
        <f>IF(AV492="","",DSUM('Rozpis zápasů'!$F$1:$O$162,$B493,AV491:AV492))</f>
        <v/>
      </c>
      <c r="AW493" s="6" t="str">
        <f>IF(AW492="","",DSUM('Rozpis zápasů'!$F$1:$O$162,$B493,AW491:AW492))</f>
        <v/>
      </c>
      <c r="AX493" s="9" t="str">
        <f>IF(AX492="","",DSUM('Rozpis zápasů'!$F$1:$O$162,$B493,AX491:AX492))</f>
        <v/>
      </c>
      <c r="AY493" s="27" t="str">
        <f>IF(AY492="","",DSUM('Rozpis zápasů'!$F$1:$O$162,$B493,AY491:AY492))</f>
        <v/>
      </c>
      <c r="AZ493" s="6" t="str">
        <f>IF(AZ492="","",DSUM('Rozpis zápasů'!$F$1:$O$162,$B493,AZ491:AZ492))</f>
        <v/>
      </c>
      <c r="BA493" s="6" t="str">
        <f>IF(BA492="","",DSUM('Rozpis zápasů'!$F$1:$O$162,$B493,BA491:BA492))</f>
        <v/>
      </c>
      <c r="BB493" s="6" t="str">
        <f>IF(BB492="","",DSUM('Rozpis zápasů'!$F$1:$O$162,$B493,BB491:BB492))</f>
        <v/>
      </c>
      <c r="BC493" s="6" t="str">
        <f>IF(BC492="","",DSUM('Rozpis zápasů'!$F$1:$O$162,$B493,BC491:BC492))</f>
        <v/>
      </c>
      <c r="BD493" s="6" t="str">
        <f>IF(BD492="","",DSUM('Rozpis zápasů'!$F$1:$O$162,$B493,BD491:BD492))</f>
        <v/>
      </c>
      <c r="BE493" s="6" t="str">
        <f>IF(BE492="","",DSUM('Rozpis zápasů'!$F$1:$O$162,$B493,BE491:BE492))</f>
        <v/>
      </c>
      <c r="BF493" s="9" t="str">
        <f>IF(BF492="","",DSUM('Rozpis zápasů'!$F$1:$O$162,$B493,BF491:BF492))</f>
        <v/>
      </c>
      <c r="BG493" s="27" t="str">
        <f>IF(BG492="","",DSUM('Rozpis zápasů'!$F$1:$O$162,$B493,BG491:BG492))</f>
        <v/>
      </c>
      <c r="BH493" s="6" t="str">
        <f>IF(BH492="","",DSUM('Rozpis zápasů'!$F$1:$O$162,$B493,BH491:BH492))</f>
        <v/>
      </c>
      <c r="BI493" s="6" t="str">
        <f>IF(BI492="","",DSUM('Rozpis zápasů'!$F$1:$O$162,$B493,BI491:BI492))</f>
        <v/>
      </c>
      <c r="BJ493" s="6" t="str">
        <f>IF(BJ492="","",DSUM('Rozpis zápasů'!$F$1:$O$162,$B493,BJ491:BJ492))</f>
        <v/>
      </c>
      <c r="BK493" s="6" t="str">
        <f>IF(BK492="","",DSUM('Rozpis zápasů'!$F$1:$O$162,$B493,BK491:BK492))</f>
        <v/>
      </c>
      <c r="BL493" s="6" t="str">
        <f>IF(BL492="","",DSUM('Rozpis zápasů'!$F$1:$O$162,$B493,BL491:BL492))</f>
        <v/>
      </c>
      <c r="BM493" s="6" t="str">
        <f>IF(BM492="","",DSUM('Rozpis zápasů'!$F$1:$O$162,$B493,BM491:BM492))</f>
        <v/>
      </c>
      <c r="BN493" s="9" t="str">
        <f>IF(BN492="","",DSUM('Rozpis zápasů'!$F$1:$O$162,$B493,BN491:BN492))</f>
        <v/>
      </c>
    </row>
    <row r="494" spans="1:66" ht="15.75" x14ac:dyDescent="0.25">
      <c r="A494" s="275" t="s">
        <v>28</v>
      </c>
      <c r="B494" s="276" t="s">
        <v>20</v>
      </c>
      <c r="C494" s="27" t="str">
        <f>IF(C492="","",DSUM('Rozpis zápasů'!$F$1:$O$162,$B494,C491:C492))</f>
        <v/>
      </c>
      <c r="D494" s="6" t="str">
        <f>IF(D492="","",DSUM('Rozpis zápasů'!$F$1:$O$162,$B494,D491:D492))</f>
        <v/>
      </c>
      <c r="E494" s="6" t="str">
        <f>IF(E492="","",DSUM('Rozpis zápasů'!$F$1:$O$162,$B494,E491:E492))</f>
        <v/>
      </c>
      <c r="F494" s="6" t="str">
        <f>IF(F492="","",DSUM('Rozpis zápasů'!$F$1:$O$162,$B494,F491:F492))</f>
        <v/>
      </c>
      <c r="G494" s="6" t="str">
        <f>IF(G492="","",DSUM('Rozpis zápasů'!$F$1:$O$162,$B494,G491:G492))</f>
        <v/>
      </c>
      <c r="H494" s="6" t="str">
        <f>IF(H492="","",DSUM('Rozpis zápasů'!$F$1:$O$162,$B494,H491:H492))</f>
        <v/>
      </c>
      <c r="I494" s="6" t="str">
        <f>IF(I492="","",DSUM('Rozpis zápasů'!$F$1:$O$162,$B494,I491:I492))</f>
        <v/>
      </c>
      <c r="J494" s="9" t="str">
        <f>IF(J492="","",DSUM('Rozpis zápasů'!$F$1:$O$162,$B494,J491:J492))</f>
        <v/>
      </c>
      <c r="K494" s="27" t="str">
        <f>IF(K492="","",DSUM('Rozpis zápasů'!$F$1:$O$162,$B494,K491:K492))</f>
        <v/>
      </c>
      <c r="L494" s="6" t="str">
        <f>IF(L492="","",DSUM('Rozpis zápasů'!$F$1:$O$162,$B494,L491:L492))</f>
        <v/>
      </c>
      <c r="M494" s="6" t="str">
        <f>IF(M492="","",DSUM('Rozpis zápasů'!$F$1:$O$162,$B494,M491:M492))</f>
        <v/>
      </c>
      <c r="N494" s="6" t="str">
        <f>IF(N492="","",DSUM('Rozpis zápasů'!$F$1:$O$162,$B494,N491:N492))</f>
        <v/>
      </c>
      <c r="O494" s="6" t="str">
        <f>IF(O492="","",DSUM('Rozpis zápasů'!$F$1:$O$162,$B494,O491:O492))</f>
        <v/>
      </c>
      <c r="P494" s="6" t="str">
        <f>IF(P492="","",DSUM('Rozpis zápasů'!$F$1:$O$162,$B494,P491:P492))</f>
        <v/>
      </c>
      <c r="Q494" s="6" t="str">
        <f>IF(Q492="","",DSUM('Rozpis zápasů'!$F$1:$O$162,$B494,Q491:Q492))</f>
        <v/>
      </c>
      <c r="R494" s="9" t="str">
        <f>IF(R492="","",DSUM('Rozpis zápasů'!$F$1:$O$162,$B494,R491:R492))</f>
        <v/>
      </c>
      <c r="S494" s="27" t="str">
        <f>IF(S492="","",DSUM('Rozpis zápasů'!$F$1:$O$162,$B494,S491:S492))</f>
        <v/>
      </c>
      <c r="T494" s="6" t="str">
        <f>IF(T492="","",DSUM('Rozpis zápasů'!$F$1:$O$162,$B494,T491:T492))</f>
        <v/>
      </c>
      <c r="U494" s="6" t="str">
        <f>IF(U492="","",DSUM('Rozpis zápasů'!$F$1:$O$162,$B494,U491:U492))</f>
        <v/>
      </c>
      <c r="V494" s="6" t="str">
        <f>IF(V492="","",DSUM('Rozpis zápasů'!$F$1:$O$162,$B494,V491:V492))</f>
        <v/>
      </c>
      <c r="W494" s="6" t="str">
        <f>IF(W492="","",DSUM('Rozpis zápasů'!$F$1:$O$162,$B494,W491:W492))</f>
        <v/>
      </c>
      <c r="X494" s="6" t="str">
        <f>IF(X492="","",DSUM('Rozpis zápasů'!$F$1:$O$162,$B494,X491:X492))</f>
        <v/>
      </c>
      <c r="Y494" s="6" t="str">
        <f>IF(Y492="","",DSUM('Rozpis zápasů'!$F$1:$O$162,$B494,Y491:Y492))</f>
        <v/>
      </c>
      <c r="Z494" s="9" t="str">
        <f>IF(Z492="","",DSUM('Rozpis zápasů'!$F$1:$O$162,$B494,Z491:Z492))</f>
        <v/>
      </c>
      <c r="AA494" s="27" t="str">
        <f>IF(AA492="","",DSUM('Rozpis zápasů'!$F$1:$O$162,$B494,AA491:AA492))</f>
        <v/>
      </c>
      <c r="AB494" s="6" t="str">
        <f>IF(AB492="","",DSUM('Rozpis zápasů'!$F$1:$O$162,$B494,AB491:AB492))</f>
        <v/>
      </c>
      <c r="AC494" s="6" t="str">
        <f>IF(AC492="","",DSUM('Rozpis zápasů'!$F$1:$O$162,$B494,AC491:AC492))</f>
        <v/>
      </c>
      <c r="AD494" s="6" t="str">
        <f>IF(AD492="","",DSUM('Rozpis zápasů'!$F$1:$O$162,$B494,AD491:AD492))</f>
        <v/>
      </c>
      <c r="AE494" s="6" t="str">
        <f>IF(AE492="","",DSUM('Rozpis zápasů'!$F$1:$O$162,$B494,AE491:AE492))</f>
        <v/>
      </c>
      <c r="AF494" s="6" t="str">
        <f>IF(AF492="","",DSUM('Rozpis zápasů'!$F$1:$O$162,$B494,AF491:AF492))</f>
        <v/>
      </c>
      <c r="AG494" s="6" t="str">
        <f>IF(AG492="","",DSUM('Rozpis zápasů'!$F$1:$O$162,$B494,AG491:AG492))</f>
        <v/>
      </c>
      <c r="AH494" s="9" t="str">
        <f>IF(AH492="","",DSUM('Rozpis zápasů'!$F$1:$O$162,$B494,AH491:AH492))</f>
        <v/>
      </c>
      <c r="AI494" s="27" t="str">
        <f>IF(AI492="","",DSUM('Rozpis zápasů'!$F$1:$O$162,$B494,AI491:AI492))</f>
        <v/>
      </c>
      <c r="AJ494" s="6" t="str">
        <f>IF(AJ492="","",DSUM('Rozpis zápasů'!$F$1:$O$162,$B494,AJ491:AJ492))</f>
        <v/>
      </c>
      <c r="AK494" s="6" t="str">
        <f>IF(AK492="","",DSUM('Rozpis zápasů'!$F$1:$O$162,$B494,AK491:AK492))</f>
        <v/>
      </c>
      <c r="AL494" s="6" t="str">
        <f>IF(AL492="","",DSUM('Rozpis zápasů'!$F$1:$O$162,$B494,AL491:AL492))</f>
        <v/>
      </c>
      <c r="AM494" s="6" t="str">
        <f>IF(AM492="","",DSUM('Rozpis zápasů'!$F$1:$O$162,$B494,AM491:AM492))</f>
        <v/>
      </c>
      <c r="AN494" s="6" t="str">
        <f>IF(AN492="","",DSUM('Rozpis zápasů'!$F$1:$O$162,$B494,AN491:AN492))</f>
        <v/>
      </c>
      <c r="AO494" s="6" t="str">
        <f>IF(AO492="","",DSUM('Rozpis zápasů'!$F$1:$O$162,$B494,AO491:AO492))</f>
        <v/>
      </c>
      <c r="AP494" s="9" t="str">
        <f>IF(AP492="","",DSUM('Rozpis zápasů'!$F$1:$O$162,$B494,AP491:AP492))</f>
        <v/>
      </c>
      <c r="AQ494" s="27" t="str">
        <f>IF(AQ492="","",DSUM('Rozpis zápasů'!$F$1:$O$162,$B494,AQ491:AQ492))</f>
        <v/>
      </c>
      <c r="AR494" s="6" t="str">
        <f>IF(AR492="","",DSUM('Rozpis zápasů'!$F$1:$O$162,$B494,AR491:AR492))</f>
        <v/>
      </c>
      <c r="AS494" s="6" t="str">
        <f>IF(AS492="","",DSUM('Rozpis zápasů'!$F$1:$O$162,$B494,AS491:AS492))</f>
        <v/>
      </c>
      <c r="AT494" s="6" t="str">
        <f>IF(AT492="","",DSUM('Rozpis zápasů'!$F$1:$O$162,$B494,AT491:AT492))</f>
        <v/>
      </c>
      <c r="AU494" s="6" t="str">
        <f>IF(AU492="","",DSUM('Rozpis zápasů'!$F$1:$O$162,$B494,AU491:AU492))</f>
        <v/>
      </c>
      <c r="AV494" s="6" t="str">
        <f>IF(AV492="","",DSUM('Rozpis zápasů'!$F$1:$O$162,$B494,AV491:AV492))</f>
        <v/>
      </c>
      <c r="AW494" s="6" t="str">
        <f>IF(AW492="","",DSUM('Rozpis zápasů'!$F$1:$O$162,$B494,AW491:AW492))</f>
        <v/>
      </c>
      <c r="AX494" s="9" t="str">
        <f>IF(AX492="","",DSUM('Rozpis zápasů'!$F$1:$O$162,$B494,AX491:AX492))</f>
        <v/>
      </c>
      <c r="AY494" s="27" t="str">
        <f>IF(AY492="","",DSUM('Rozpis zápasů'!$F$1:$O$162,$B494,AY491:AY492))</f>
        <v/>
      </c>
      <c r="AZ494" s="6" t="str">
        <f>IF(AZ492="","",DSUM('Rozpis zápasů'!$F$1:$O$162,$B494,AZ491:AZ492))</f>
        <v/>
      </c>
      <c r="BA494" s="6" t="str">
        <f>IF(BA492="","",DSUM('Rozpis zápasů'!$F$1:$O$162,$B494,BA491:BA492))</f>
        <v/>
      </c>
      <c r="BB494" s="6" t="str">
        <f>IF(BB492="","",DSUM('Rozpis zápasů'!$F$1:$O$162,$B494,BB491:BB492))</f>
        <v/>
      </c>
      <c r="BC494" s="6" t="str">
        <f>IF(BC492="","",DSUM('Rozpis zápasů'!$F$1:$O$162,$B494,BC491:BC492))</f>
        <v/>
      </c>
      <c r="BD494" s="6" t="str">
        <f>IF(BD492="","",DSUM('Rozpis zápasů'!$F$1:$O$162,$B494,BD491:BD492))</f>
        <v/>
      </c>
      <c r="BE494" s="6" t="str">
        <f>IF(BE492="","",DSUM('Rozpis zápasů'!$F$1:$O$162,$B494,BE491:BE492))</f>
        <v/>
      </c>
      <c r="BF494" s="9" t="str">
        <f>IF(BF492="","",DSUM('Rozpis zápasů'!$F$1:$O$162,$B494,BF491:BF492))</f>
        <v/>
      </c>
      <c r="BG494" s="27" t="str">
        <f>IF(BG492="","",DSUM('Rozpis zápasů'!$F$1:$O$162,$B494,BG491:BG492))</f>
        <v/>
      </c>
      <c r="BH494" s="6" t="str">
        <f>IF(BH492="","",DSUM('Rozpis zápasů'!$F$1:$O$162,$B494,BH491:BH492))</f>
        <v/>
      </c>
      <c r="BI494" s="6" t="str">
        <f>IF(BI492="","",DSUM('Rozpis zápasů'!$F$1:$O$162,$B494,BI491:BI492))</f>
        <v/>
      </c>
      <c r="BJ494" s="6" t="str">
        <f>IF(BJ492="","",DSUM('Rozpis zápasů'!$F$1:$O$162,$B494,BJ491:BJ492))</f>
        <v/>
      </c>
      <c r="BK494" s="6" t="str">
        <f>IF(BK492="","",DSUM('Rozpis zápasů'!$F$1:$O$162,$B494,BK491:BK492))</f>
        <v/>
      </c>
      <c r="BL494" s="6" t="str">
        <f>IF(BL492="","",DSUM('Rozpis zápasů'!$F$1:$O$162,$B494,BL491:BL492))</f>
        <v/>
      </c>
      <c r="BM494" s="6" t="str">
        <f>IF(BM492="","",DSUM('Rozpis zápasů'!$F$1:$O$162,$B494,BM491:BM492))</f>
        <v/>
      </c>
      <c r="BN494" s="9" t="str">
        <f>IF(BN492="","",DSUM('Rozpis zápasů'!$F$1:$O$162,$B494,BN491:BN492))</f>
        <v/>
      </c>
    </row>
    <row r="495" spans="1:66" ht="16.5" thickBot="1" x14ac:dyDescent="0.3">
      <c r="A495" s="277" t="s">
        <v>29</v>
      </c>
      <c r="B495" s="278" t="s">
        <v>21</v>
      </c>
      <c r="C495" s="13" t="str">
        <f>IF(C492="","",DSUM('Rozpis zápasů'!$F$1:$O$162,$B495,C491:C492))</f>
        <v/>
      </c>
      <c r="D495" s="10" t="str">
        <f>IF(D492="","",DSUM('Rozpis zápasů'!$F$1:$O$162,$B495,D491:D492))</f>
        <v/>
      </c>
      <c r="E495" s="10" t="str">
        <f>IF(E492="","",DSUM('Rozpis zápasů'!$F$1:$O$162,$B495,E491:E492))</f>
        <v/>
      </c>
      <c r="F495" s="10" t="str">
        <f>IF(F492="","",DSUM('Rozpis zápasů'!$F$1:$O$162,$B495,F491:F492))</f>
        <v/>
      </c>
      <c r="G495" s="10" t="str">
        <f>IF(G492="","",DSUM('Rozpis zápasů'!$F$1:$O$162,$B495,G491:G492))</f>
        <v/>
      </c>
      <c r="H495" s="10" t="str">
        <f>IF(H492="","",DSUM('Rozpis zápasů'!$F$1:$O$162,$B495,H491:H492))</f>
        <v/>
      </c>
      <c r="I495" s="10" t="str">
        <f>IF(I492="","",DSUM('Rozpis zápasů'!$F$1:$O$162,$B495,I491:I492))</f>
        <v/>
      </c>
      <c r="J495" s="11" t="str">
        <f>IF(J492="","",DSUM('Rozpis zápasů'!$F$1:$O$162,$B495,J491:J492))</f>
        <v/>
      </c>
      <c r="K495" s="13" t="str">
        <f>IF(K492="","",DSUM('Rozpis zápasů'!$F$1:$O$162,$B495,K491:K492))</f>
        <v/>
      </c>
      <c r="L495" s="10" t="str">
        <f>IF(L492="","",DSUM('Rozpis zápasů'!$F$1:$O$162,$B495,L491:L492))</f>
        <v/>
      </c>
      <c r="M495" s="10" t="str">
        <f>IF(M492="","",DSUM('Rozpis zápasů'!$F$1:$O$162,$B495,M491:M492))</f>
        <v/>
      </c>
      <c r="N495" s="10" t="str">
        <f>IF(N492="","",DSUM('Rozpis zápasů'!$F$1:$O$162,$B495,N491:N492))</f>
        <v/>
      </c>
      <c r="O495" s="10" t="str">
        <f>IF(O492="","",DSUM('Rozpis zápasů'!$F$1:$O$162,$B495,O491:O492))</f>
        <v/>
      </c>
      <c r="P495" s="10" t="str">
        <f>IF(P492="","",DSUM('Rozpis zápasů'!$F$1:$O$162,$B495,P491:P492))</f>
        <v/>
      </c>
      <c r="Q495" s="10" t="str">
        <f>IF(Q492="","",DSUM('Rozpis zápasů'!$F$1:$O$162,$B495,Q491:Q492))</f>
        <v/>
      </c>
      <c r="R495" s="11" t="str">
        <f>IF(R492="","",DSUM('Rozpis zápasů'!$F$1:$O$162,$B495,R491:R492))</f>
        <v/>
      </c>
      <c r="S495" s="13" t="str">
        <f>IF(S492="","",DSUM('Rozpis zápasů'!$F$1:$O$162,$B495,S491:S492))</f>
        <v/>
      </c>
      <c r="T495" s="10" t="str">
        <f>IF(T492="","",DSUM('Rozpis zápasů'!$F$1:$O$162,$B495,T491:T492))</f>
        <v/>
      </c>
      <c r="U495" s="10" t="str">
        <f>IF(U492="","",DSUM('Rozpis zápasů'!$F$1:$O$162,$B495,U491:U492))</f>
        <v/>
      </c>
      <c r="V495" s="10" t="str">
        <f>IF(V492="","",DSUM('Rozpis zápasů'!$F$1:$O$162,$B495,V491:V492))</f>
        <v/>
      </c>
      <c r="W495" s="10" t="str">
        <f>IF(W492="","",DSUM('Rozpis zápasů'!$F$1:$O$162,$B495,W491:W492))</f>
        <v/>
      </c>
      <c r="X495" s="10" t="str">
        <f>IF(X492="","",DSUM('Rozpis zápasů'!$F$1:$O$162,$B495,X491:X492))</f>
        <v/>
      </c>
      <c r="Y495" s="10" t="str">
        <f>IF(Y492="","",DSUM('Rozpis zápasů'!$F$1:$O$162,$B495,Y491:Y492))</f>
        <v/>
      </c>
      <c r="Z495" s="11" t="str">
        <f>IF(Z492="","",DSUM('Rozpis zápasů'!$F$1:$O$162,$B495,Z491:Z492))</f>
        <v/>
      </c>
      <c r="AA495" s="13" t="str">
        <f>IF(AA492="","",DSUM('Rozpis zápasů'!$F$1:$O$162,$B495,AA491:AA492))</f>
        <v/>
      </c>
      <c r="AB495" s="10" t="str">
        <f>IF(AB492="","",DSUM('Rozpis zápasů'!$F$1:$O$162,$B495,AB491:AB492))</f>
        <v/>
      </c>
      <c r="AC495" s="10" t="str">
        <f>IF(AC492="","",DSUM('Rozpis zápasů'!$F$1:$O$162,$B495,AC491:AC492))</f>
        <v/>
      </c>
      <c r="AD495" s="10" t="str">
        <f>IF(AD492="","",DSUM('Rozpis zápasů'!$F$1:$O$162,$B495,AD491:AD492))</f>
        <v/>
      </c>
      <c r="AE495" s="10" t="str">
        <f>IF(AE492="","",DSUM('Rozpis zápasů'!$F$1:$O$162,$B495,AE491:AE492))</f>
        <v/>
      </c>
      <c r="AF495" s="10" t="str">
        <f>IF(AF492="","",DSUM('Rozpis zápasů'!$F$1:$O$162,$B495,AF491:AF492))</f>
        <v/>
      </c>
      <c r="AG495" s="10" t="str">
        <f>IF(AG492="","",DSUM('Rozpis zápasů'!$F$1:$O$162,$B495,AG491:AG492))</f>
        <v/>
      </c>
      <c r="AH495" s="11" t="str">
        <f>IF(AH492="","",DSUM('Rozpis zápasů'!$F$1:$O$162,$B495,AH491:AH492))</f>
        <v/>
      </c>
      <c r="AI495" s="13" t="str">
        <f>IF(AI492="","",DSUM('Rozpis zápasů'!$F$1:$O$162,$B495,AI491:AI492))</f>
        <v/>
      </c>
      <c r="AJ495" s="10" t="str">
        <f>IF(AJ492="","",DSUM('Rozpis zápasů'!$F$1:$O$162,$B495,AJ491:AJ492))</f>
        <v/>
      </c>
      <c r="AK495" s="10" t="str">
        <f>IF(AK492="","",DSUM('Rozpis zápasů'!$F$1:$O$162,$B495,AK491:AK492))</f>
        <v/>
      </c>
      <c r="AL495" s="10" t="str">
        <f>IF(AL492="","",DSUM('Rozpis zápasů'!$F$1:$O$162,$B495,AL491:AL492))</f>
        <v/>
      </c>
      <c r="AM495" s="10" t="str">
        <f>IF(AM492="","",DSUM('Rozpis zápasů'!$F$1:$O$162,$B495,AM491:AM492))</f>
        <v/>
      </c>
      <c r="AN495" s="10" t="str">
        <f>IF(AN492="","",DSUM('Rozpis zápasů'!$F$1:$O$162,$B495,AN491:AN492))</f>
        <v/>
      </c>
      <c r="AO495" s="10" t="str">
        <f>IF(AO492="","",DSUM('Rozpis zápasů'!$F$1:$O$162,$B495,AO491:AO492))</f>
        <v/>
      </c>
      <c r="AP495" s="11" t="str">
        <f>IF(AP492="","",DSUM('Rozpis zápasů'!$F$1:$O$162,$B495,AP491:AP492))</f>
        <v/>
      </c>
      <c r="AQ495" s="13" t="str">
        <f>IF(AQ492="","",DSUM('Rozpis zápasů'!$F$1:$O$162,$B495,AQ491:AQ492))</f>
        <v/>
      </c>
      <c r="AR495" s="10" t="str">
        <f>IF(AR492="","",DSUM('Rozpis zápasů'!$F$1:$O$162,$B495,AR491:AR492))</f>
        <v/>
      </c>
      <c r="AS495" s="10" t="str">
        <f>IF(AS492="","",DSUM('Rozpis zápasů'!$F$1:$O$162,$B495,AS491:AS492))</f>
        <v/>
      </c>
      <c r="AT495" s="10" t="str">
        <f>IF(AT492="","",DSUM('Rozpis zápasů'!$F$1:$O$162,$B495,AT491:AT492))</f>
        <v/>
      </c>
      <c r="AU495" s="10" t="str">
        <f>IF(AU492="","",DSUM('Rozpis zápasů'!$F$1:$O$162,$B495,AU491:AU492))</f>
        <v/>
      </c>
      <c r="AV495" s="10" t="str">
        <f>IF(AV492="","",DSUM('Rozpis zápasů'!$F$1:$O$162,$B495,AV491:AV492))</f>
        <v/>
      </c>
      <c r="AW495" s="10" t="str">
        <f>IF(AW492="","",DSUM('Rozpis zápasů'!$F$1:$O$162,$B495,AW491:AW492))</f>
        <v/>
      </c>
      <c r="AX495" s="11" t="str">
        <f>IF(AX492="","",DSUM('Rozpis zápasů'!$F$1:$O$162,$B495,AX491:AX492))</f>
        <v/>
      </c>
      <c r="AY495" s="13" t="str">
        <f>IF(AY492="","",DSUM('Rozpis zápasů'!$F$1:$O$162,$B495,AY491:AY492))</f>
        <v/>
      </c>
      <c r="AZ495" s="10" t="str">
        <f>IF(AZ492="","",DSUM('Rozpis zápasů'!$F$1:$O$162,$B495,AZ491:AZ492))</f>
        <v/>
      </c>
      <c r="BA495" s="10" t="str">
        <f>IF(BA492="","",DSUM('Rozpis zápasů'!$F$1:$O$162,$B495,BA491:BA492))</f>
        <v/>
      </c>
      <c r="BB495" s="10" t="str">
        <f>IF(BB492="","",DSUM('Rozpis zápasů'!$F$1:$O$162,$B495,BB491:BB492))</f>
        <v/>
      </c>
      <c r="BC495" s="10" t="str">
        <f>IF(BC492="","",DSUM('Rozpis zápasů'!$F$1:$O$162,$B495,BC491:BC492))</f>
        <v/>
      </c>
      <c r="BD495" s="10" t="str">
        <f>IF(BD492="","",DSUM('Rozpis zápasů'!$F$1:$O$162,$B495,BD491:BD492))</f>
        <v/>
      </c>
      <c r="BE495" s="10" t="str">
        <f>IF(BE492="","",DSUM('Rozpis zápasů'!$F$1:$O$162,$B495,BE491:BE492))</f>
        <v/>
      </c>
      <c r="BF495" s="11" t="str">
        <f>IF(BF492="","",DSUM('Rozpis zápasů'!$F$1:$O$162,$B495,BF491:BF492))</f>
        <v/>
      </c>
      <c r="BG495" s="13" t="str">
        <f>IF(BG492="","",DSUM('Rozpis zápasů'!$F$1:$O$162,$B495,BG491:BG492))</f>
        <v/>
      </c>
      <c r="BH495" s="10" t="str">
        <f>IF(BH492="","",DSUM('Rozpis zápasů'!$F$1:$O$162,$B495,BH491:BH492))</f>
        <v/>
      </c>
      <c r="BI495" s="10" t="str">
        <f>IF(BI492="","",DSUM('Rozpis zápasů'!$F$1:$O$162,$B495,BI491:BI492))</f>
        <v/>
      </c>
      <c r="BJ495" s="10" t="str">
        <f>IF(BJ492="","",DSUM('Rozpis zápasů'!$F$1:$O$162,$B495,BJ491:BJ492))</f>
        <v/>
      </c>
      <c r="BK495" s="10" t="str">
        <f>IF(BK492="","",DSUM('Rozpis zápasů'!$F$1:$O$162,$B495,BK491:BK492))</f>
        <v/>
      </c>
      <c r="BL495" s="10" t="str">
        <f>IF(BL492="","",DSUM('Rozpis zápasů'!$F$1:$O$162,$B495,BL491:BL492))</f>
        <v/>
      </c>
      <c r="BM495" s="10" t="str">
        <f>IF(BM492="","",DSUM('Rozpis zápasů'!$F$1:$O$162,$B495,BM491:BM492))</f>
        <v/>
      </c>
      <c r="BN495" s="11" t="str">
        <f>IF(BN492="","",DSUM('Rozpis zápasů'!$F$1:$O$162,$B495,BN491:BN492))</f>
        <v/>
      </c>
    </row>
    <row r="496" spans="1:66" x14ac:dyDescent="0.25">
      <c r="A496" s="2096"/>
      <c r="B496" s="2097"/>
      <c r="C496" s="271" t="s">
        <v>19</v>
      </c>
      <c r="D496" s="272" t="s">
        <v>19</v>
      </c>
      <c r="E496" s="272" t="s">
        <v>19</v>
      </c>
      <c r="F496" s="272" t="s">
        <v>19</v>
      </c>
      <c r="G496" s="272" t="s">
        <v>19</v>
      </c>
      <c r="H496" s="272" t="s">
        <v>19</v>
      </c>
      <c r="I496" s="272" t="s">
        <v>19</v>
      </c>
      <c r="J496" s="273" t="s">
        <v>19</v>
      </c>
      <c r="K496" s="271" t="s">
        <v>19</v>
      </c>
      <c r="L496" s="272" t="s">
        <v>19</v>
      </c>
      <c r="M496" s="272" t="s">
        <v>19</v>
      </c>
      <c r="N496" s="272" t="s">
        <v>19</v>
      </c>
      <c r="O496" s="272" t="s">
        <v>19</v>
      </c>
      <c r="P496" s="272" t="s">
        <v>19</v>
      </c>
      <c r="Q496" s="272" t="s">
        <v>19</v>
      </c>
      <c r="R496" s="273" t="s">
        <v>19</v>
      </c>
      <c r="S496" s="271" t="s">
        <v>19</v>
      </c>
      <c r="T496" s="272" t="s">
        <v>19</v>
      </c>
      <c r="U496" s="272" t="s">
        <v>19</v>
      </c>
      <c r="V496" s="272" t="s">
        <v>19</v>
      </c>
      <c r="W496" s="272" t="s">
        <v>19</v>
      </c>
      <c r="X496" s="272" t="s">
        <v>19</v>
      </c>
      <c r="Y496" s="272" t="s">
        <v>19</v>
      </c>
      <c r="Z496" s="273" t="s">
        <v>19</v>
      </c>
      <c r="AA496" s="271" t="s">
        <v>19</v>
      </c>
      <c r="AB496" s="272" t="s">
        <v>19</v>
      </c>
      <c r="AC496" s="272" t="s">
        <v>19</v>
      </c>
      <c r="AD496" s="272" t="s">
        <v>19</v>
      </c>
      <c r="AE496" s="272" t="s">
        <v>19</v>
      </c>
      <c r="AF496" s="272" t="s">
        <v>19</v>
      </c>
      <c r="AG496" s="272" t="s">
        <v>19</v>
      </c>
      <c r="AH496" s="273" t="s">
        <v>19</v>
      </c>
      <c r="AI496" s="271" t="s">
        <v>19</v>
      </c>
      <c r="AJ496" s="272" t="s">
        <v>19</v>
      </c>
      <c r="AK496" s="272" t="s">
        <v>19</v>
      </c>
      <c r="AL496" s="272" t="s">
        <v>19</v>
      </c>
      <c r="AM496" s="272" t="s">
        <v>19</v>
      </c>
      <c r="AN496" s="272" t="s">
        <v>19</v>
      </c>
      <c r="AO496" s="272" t="s">
        <v>19</v>
      </c>
      <c r="AP496" s="273" t="s">
        <v>19</v>
      </c>
      <c r="AQ496" s="271" t="s">
        <v>19</v>
      </c>
      <c r="AR496" s="272" t="s">
        <v>19</v>
      </c>
      <c r="AS496" s="272" t="s">
        <v>19</v>
      </c>
      <c r="AT496" s="272" t="s">
        <v>19</v>
      </c>
      <c r="AU496" s="272" t="s">
        <v>19</v>
      </c>
      <c r="AV496" s="272" t="s">
        <v>19</v>
      </c>
      <c r="AW496" s="272" t="s">
        <v>19</v>
      </c>
      <c r="AX496" s="273" t="s">
        <v>19</v>
      </c>
      <c r="AY496" s="271" t="s">
        <v>19</v>
      </c>
      <c r="AZ496" s="272" t="s">
        <v>19</v>
      </c>
      <c r="BA496" s="272" t="s">
        <v>19</v>
      </c>
      <c r="BB496" s="272" t="s">
        <v>19</v>
      </c>
      <c r="BC496" s="272" t="s">
        <v>19</v>
      </c>
      <c r="BD496" s="272" t="s">
        <v>19</v>
      </c>
      <c r="BE496" s="272" t="s">
        <v>19</v>
      </c>
      <c r="BF496" s="273" t="s">
        <v>19</v>
      </c>
      <c r="BG496" s="271" t="s">
        <v>19</v>
      </c>
      <c r="BH496" s="272" t="s">
        <v>19</v>
      </c>
      <c r="BI496" s="272" t="s">
        <v>19</v>
      </c>
      <c r="BJ496" s="272" t="s">
        <v>19</v>
      </c>
      <c r="BK496" s="272" t="s">
        <v>19</v>
      </c>
      <c r="BL496" s="272" t="s">
        <v>19</v>
      </c>
      <c r="BM496" s="272" t="s">
        <v>19</v>
      </c>
      <c r="BN496" s="273" t="s">
        <v>19</v>
      </c>
    </row>
    <row r="497" spans="1:66" x14ac:dyDescent="0.25">
      <c r="A497" s="2098"/>
      <c r="B497" s="2099"/>
      <c r="C497" s="978" t="str">
        <f>C492</f>
        <v/>
      </c>
      <c r="D497" s="979" t="str">
        <f t="shared" ref="D497:BN497" si="1878">D492</f>
        <v/>
      </c>
      <c r="E497" s="979" t="str">
        <f t="shared" si="1878"/>
        <v/>
      </c>
      <c r="F497" s="979" t="str">
        <f t="shared" si="1878"/>
        <v/>
      </c>
      <c r="G497" s="979" t="str">
        <f t="shared" si="1878"/>
        <v/>
      </c>
      <c r="H497" s="979" t="str">
        <f t="shared" si="1878"/>
        <v/>
      </c>
      <c r="I497" s="979" t="str">
        <f t="shared" si="1878"/>
        <v/>
      </c>
      <c r="J497" s="980" t="str">
        <f t="shared" si="1878"/>
        <v/>
      </c>
      <c r="K497" s="978" t="str">
        <f t="shared" si="1878"/>
        <v/>
      </c>
      <c r="L497" s="979" t="str">
        <f t="shared" si="1878"/>
        <v/>
      </c>
      <c r="M497" s="979" t="str">
        <f t="shared" si="1878"/>
        <v/>
      </c>
      <c r="N497" s="979" t="str">
        <f t="shared" si="1878"/>
        <v/>
      </c>
      <c r="O497" s="979" t="str">
        <f t="shared" si="1878"/>
        <v/>
      </c>
      <c r="P497" s="979" t="str">
        <f t="shared" si="1878"/>
        <v/>
      </c>
      <c r="Q497" s="979" t="str">
        <f t="shared" si="1878"/>
        <v/>
      </c>
      <c r="R497" s="980" t="str">
        <f t="shared" si="1878"/>
        <v/>
      </c>
      <c r="S497" s="978" t="str">
        <f t="shared" si="1878"/>
        <v/>
      </c>
      <c r="T497" s="979" t="str">
        <f t="shared" si="1878"/>
        <v/>
      </c>
      <c r="U497" s="979" t="str">
        <f t="shared" si="1878"/>
        <v/>
      </c>
      <c r="V497" s="979" t="str">
        <f t="shared" si="1878"/>
        <v/>
      </c>
      <c r="W497" s="979" t="str">
        <f t="shared" si="1878"/>
        <v/>
      </c>
      <c r="X497" s="979" t="str">
        <f t="shared" si="1878"/>
        <v/>
      </c>
      <c r="Y497" s="979" t="str">
        <f t="shared" si="1878"/>
        <v/>
      </c>
      <c r="Z497" s="980" t="str">
        <f t="shared" si="1878"/>
        <v/>
      </c>
      <c r="AA497" s="978" t="str">
        <f t="shared" si="1878"/>
        <v/>
      </c>
      <c r="AB497" s="979" t="str">
        <f t="shared" si="1878"/>
        <v/>
      </c>
      <c r="AC497" s="979" t="str">
        <f t="shared" si="1878"/>
        <v/>
      </c>
      <c r="AD497" s="979" t="str">
        <f t="shared" si="1878"/>
        <v/>
      </c>
      <c r="AE497" s="979" t="str">
        <f t="shared" si="1878"/>
        <v/>
      </c>
      <c r="AF497" s="979" t="str">
        <f t="shared" si="1878"/>
        <v/>
      </c>
      <c r="AG497" s="979" t="str">
        <f t="shared" si="1878"/>
        <v/>
      </c>
      <c r="AH497" s="980" t="str">
        <f t="shared" si="1878"/>
        <v/>
      </c>
      <c r="AI497" s="978" t="str">
        <f t="shared" si="1878"/>
        <v/>
      </c>
      <c r="AJ497" s="979" t="str">
        <f t="shared" si="1878"/>
        <v/>
      </c>
      <c r="AK497" s="979" t="str">
        <f t="shared" si="1878"/>
        <v/>
      </c>
      <c r="AL497" s="979" t="str">
        <f t="shared" si="1878"/>
        <v/>
      </c>
      <c r="AM497" s="979" t="str">
        <f t="shared" si="1878"/>
        <v/>
      </c>
      <c r="AN497" s="979" t="str">
        <f t="shared" si="1878"/>
        <v/>
      </c>
      <c r="AO497" s="979" t="str">
        <f t="shared" si="1878"/>
        <v/>
      </c>
      <c r="AP497" s="980" t="str">
        <f t="shared" si="1878"/>
        <v/>
      </c>
      <c r="AQ497" s="978" t="str">
        <f t="shared" si="1878"/>
        <v/>
      </c>
      <c r="AR497" s="979" t="str">
        <f t="shared" si="1878"/>
        <v/>
      </c>
      <c r="AS497" s="979" t="str">
        <f t="shared" si="1878"/>
        <v/>
      </c>
      <c r="AT497" s="979" t="str">
        <f t="shared" si="1878"/>
        <v/>
      </c>
      <c r="AU497" s="979" t="str">
        <f t="shared" si="1878"/>
        <v/>
      </c>
      <c r="AV497" s="979" t="str">
        <f t="shared" si="1878"/>
        <v/>
      </c>
      <c r="AW497" s="979" t="str">
        <f t="shared" si="1878"/>
        <v/>
      </c>
      <c r="AX497" s="980" t="str">
        <f t="shared" si="1878"/>
        <v/>
      </c>
      <c r="AY497" s="978" t="str">
        <f t="shared" si="1878"/>
        <v/>
      </c>
      <c r="AZ497" s="979" t="str">
        <f t="shared" si="1878"/>
        <v/>
      </c>
      <c r="BA497" s="979" t="str">
        <f t="shared" si="1878"/>
        <v/>
      </c>
      <c r="BB497" s="979" t="str">
        <f t="shared" si="1878"/>
        <v/>
      </c>
      <c r="BC497" s="979" t="str">
        <f t="shared" si="1878"/>
        <v/>
      </c>
      <c r="BD497" s="979" t="str">
        <f t="shared" si="1878"/>
        <v/>
      </c>
      <c r="BE497" s="979" t="str">
        <f t="shared" si="1878"/>
        <v/>
      </c>
      <c r="BF497" s="980" t="str">
        <f t="shared" si="1878"/>
        <v/>
      </c>
      <c r="BG497" s="978" t="str">
        <f t="shared" si="1878"/>
        <v/>
      </c>
      <c r="BH497" s="979" t="str">
        <f t="shared" si="1878"/>
        <v/>
      </c>
      <c r="BI497" s="979" t="str">
        <f t="shared" si="1878"/>
        <v/>
      </c>
      <c r="BJ497" s="979" t="str">
        <f t="shared" si="1878"/>
        <v/>
      </c>
      <c r="BK497" s="979" t="str">
        <f t="shared" si="1878"/>
        <v/>
      </c>
      <c r="BL497" s="979" t="str">
        <f t="shared" si="1878"/>
        <v/>
      </c>
      <c r="BM497" s="979" t="str">
        <f t="shared" si="1878"/>
        <v/>
      </c>
      <c r="BN497" s="980" t="str">
        <f t="shared" si="1878"/>
        <v/>
      </c>
    </row>
    <row r="498" spans="1:66" ht="15.75" x14ac:dyDescent="0.25">
      <c r="A498" s="275" t="s">
        <v>27</v>
      </c>
      <c r="B498" s="279" t="s">
        <v>59</v>
      </c>
      <c r="C498" s="27" t="str">
        <f>IF(C497="","",DSUM('Rozpis zápasů'!$F$1:$O$162,$B498,C496:C497))</f>
        <v/>
      </c>
      <c r="D498" s="6" t="str">
        <f>IF(D497="","",DSUM('Rozpis zápasů'!$F$1:$O$162,$B498,D496:D497))</f>
        <v/>
      </c>
      <c r="E498" s="6" t="str">
        <f>IF(E497="","",DSUM('Rozpis zápasů'!$F$1:$O$162,$B498,E496:E497))</f>
        <v/>
      </c>
      <c r="F498" s="6" t="str">
        <f>IF(F497="","",DSUM('Rozpis zápasů'!$F$1:$O$162,$B498,F496:F497))</f>
        <v/>
      </c>
      <c r="G498" s="6" t="str">
        <f>IF(G497="","",DSUM('Rozpis zápasů'!$F$1:$O$162,$B498,G496:G497))</f>
        <v/>
      </c>
      <c r="H498" s="6" t="str">
        <f>IF(H497="","",DSUM('Rozpis zápasů'!$F$1:$O$162,$B498,H496:H497))</f>
        <v/>
      </c>
      <c r="I498" s="6" t="str">
        <f>IF(I497="","",DSUM('Rozpis zápasů'!$F$1:$O$162,$B498,I496:I497))</f>
        <v/>
      </c>
      <c r="J498" s="9" t="str">
        <f>IF(J497="","",DSUM('Rozpis zápasů'!$F$1:$O$162,$B498,J496:J497))</f>
        <v/>
      </c>
      <c r="K498" s="27" t="str">
        <f>IF(K497="","",DSUM('Rozpis zápasů'!$F$1:$O$162,$B498,K496:K497))</f>
        <v/>
      </c>
      <c r="L498" s="6" t="str">
        <f>IF(L497="","",DSUM('Rozpis zápasů'!$F$1:$O$162,$B498,L496:L497))</f>
        <v/>
      </c>
      <c r="M498" s="6" t="str">
        <f>IF(M497="","",DSUM('Rozpis zápasů'!$F$1:$O$162,$B498,M496:M497))</f>
        <v/>
      </c>
      <c r="N498" s="6" t="str">
        <f>IF(N497="","",DSUM('Rozpis zápasů'!$F$1:$O$162,$B498,N496:N497))</f>
        <v/>
      </c>
      <c r="O498" s="6" t="str">
        <f>IF(O497="","",DSUM('Rozpis zápasů'!$F$1:$O$162,$B498,O496:O497))</f>
        <v/>
      </c>
      <c r="P498" s="6" t="str">
        <f>IF(P497="","",DSUM('Rozpis zápasů'!$F$1:$O$162,$B498,P496:P497))</f>
        <v/>
      </c>
      <c r="Q498" s="6" t="str">
        <f>IF(Q497="","",DSUM('Rozpis zápasů'!$F$1:$O$162,$B498,Q496:Q497))</f>
        <v/>
      </c>
      <c r="R498" s="9" t="str">
        <f>IF(R497="","",DSUM('Rozpis zápasů'!$F$1:$O$162,$B498,R496:R497))</f>
        <v/>
      </c>
      <c r="S498" s="27" t="str">
        <f>IF(S497="","",DSUM('Rozpis zápasů'!$F$1:$O$162,$B498,S496:S497))</f>
        <v/>
      </c>
      <c r="T498" s="6" t="str">
        <f>IF(T497="","",DSUM('Rozpis zápasů'!$F$1:$O$162,$B498,T496:T497))</f>
        <v/>
      </c>
      <c r="U498" s="6" t="str">
        <f>IF(U497="","",DSUM('Rozpis zápasů'!$F$1:$O$162,$B498,U496:U497))</f>
        <v/>
      </c>
      <c r="V498" s="6" t="str">
        <f>IF(V497="","",DSUM('Rozpis zápasů'!$F$1:$O$162,$B498,V496:V497))</f>
        <v/>
      </c>
      <c r="W498" s="6" t="str">
        <f>IF(W497="","",DSUM('Rozpis zápasů'!$F$1:$O$162,$B498,W496:W497))</f>
        <v/>
      </c>
      <c r="X498" s="6" t="str">
        <f>IF(X497="","",DSUM('Rozpis zápasů'!$F$1:$O$162,$B498,X496:X497))</f>
        <v/>
      </c>
      <c r="Y498" s="6" t="str">
        <f>IF(Y497="","",DSUM('Rozpis zápasů'!$F$1:$O$162,$B498,Y496:Y497))</f>
        <v/>
      </c>
      <c r="Z498" s="9" t="str">
        <f>IF(Z497="","",DSUM('Rozpis zápasů'!$F$1:$O$162,$B498,Z496:Z497))</f>
        <v/>
      </c>
      <c r="AA498" s="27" t="str">
        <f>IF(AA497="","",DSUM('Rozpis zápasů'!$F$1:$O$162,$B498,AA496:AA497))</f>
        <v/>
      </c>
      <c r="AB498" s="6" t="str">
        <f>IF(AB497="","",DSUM('Rozpis zápasů'!$F$1:$O$162,$B498,AB496:AB497))</f>
        <v/>
      </c>
      <c r="AC498" s="6" t="str">
        <f>IF(AC497="","",DSUM('Rozpis zápasů'!$F$1:$O$162,$B498,AC496:AC497))</f>
        <v/>
      </c>
      <c r="AD498" s="6" t="str">
        <f>IF(AD497="","",DSUM('Rozpis zápasů'!$F$1:$O$162,$B498,AD496:AD497))</f>
        <v/>
      </c>
      <c r="AE498" s="6" t="str">
        <f>IF(AE497="","",DSUM('Rozpis zápasů'!$F$1:$O$162,$B498,AE496:AE497))</f>
        <v/>
      </c>
      <c r="AF498" s="6" t="str">
        <f>IF(AF497="","",DSUM('Rozpis zápasů'!$F$1:$O$162,$B498,AF496:AF497))</f>
        <v/>
      </c>
      <c r="AG498" s="6" t="str">
        <f>IF(AG497="","",DSUM('Rozpis zápasů'!$F$1:$O$162,$B498,AG496:AG497))</f>
        <v/>
      </c>
      <c r="AH498" s="9" t="str">
        <f>IF(AH497="","",DSUM('Rozpis zápasů'!$F$1:$O$162,$B498,AH496:AH497))</f>
        <v/>
      </c>
      <c r="AI498" s="27" t="str">
        <f>IF(AI497="","",DSUM('Rozpis zápasů'!$F$1:$O$162,$B498,AI496:AI497))</f>
        <v/>
      </c>
      <c r="AJ498" s="6" t="str">
        <f>IF(AJ497="","",DSUM('Rozpis zápasů'!$F$1:$O$162,$B498,AJ496:AJ497))</f>
        <v/>
      </c>
      <c r="AK498" s="6" t="str">
        <f>IF(AK497="","",DSUM('Rozpis zápasů'!$F$1:$O$162,$B498,AK496:AK497))</f>
        <v/>
      </c>
      <c r="AL498" s="6" t="str">
        <f>IF(AL497="","",DSUM('Rozpis zápasů'!$F$1:$O$162,$B498,AL496:AL497))</f>
        <v/>
      </c>
      <c r="AM498" s="6" t="str">
        <f>IF(AM497="","",DSUM('Rozpis zápasů'!$F$1:$O$162,$B498,AM496:AM497))</f>
        <v/>
      </c>
      <c r="AN498" s="6" t="str">
        <f>IF(AN497="","",DSUM('Rozpis zápasů'!$F$1:$O$162,$B498,AN496:AN497))</f>
        <v/>
      </c>
      <c r="AO498" s="6" t="str">
        <f>IF(AO497="","",DSUM('Rozpis zápasů'!$F$1:$O$162,$B498,AO496:AO497))</f>
        <v/>
      </c>
      <c r="AP498" s="9" t="str">
        <f>IF(AP497="","",DSUM('Rozpis zápasů'!$F$1:$O$162,$B498,AP496:AP497))</f>
        <v/>
      </c>
      <c r="AQ498" s="27" t="str">
        <f>IF(AQ497="","",DSUM('Rozpis zápasů'!$F$1:$O$162,$B498,AQ496:AQ497))</f>
        <v/>
      </c>
      <c r="AR498" s="6" t="str">
        <f>IF(AR497="","",DSUM('Rozpis zápasů'!$F$1:$O$162,$B498,AR496:AR497))</f>
        <v/>
      </c>
      <c r="AS498" s="6" t="str">
        <f>IF(AS497="","",DSUM('Rozpis zápasů'!$F$1:$O$162,$B498,AS496:AS497))</f>
        <v/>
      </c>
      <c r="AT498" s="6" t="str">
        <f>IF(AT497="","",DSUM('Rozpis zápasů'!$F$1:$O$162,$B498,AT496:AT497))</f>
        <v/>
      </c>
      <c r="AU498" s="6" t="str">
        <f>IF(AU497="","",DSUM('Rozpis zápasů'!$F$1:$O$162,$B498,AU496:AU497))</f>
        <v/>
      </c>
      <c r="AV498" s="6" t="str">
        <f>IF(AV497="","",DSUM('Rozpis zápasů'!$F$1:$O$162,$B498,AV496:AV497))</f>
        <v/>
      </c>
      <c r="AW498" s="6" t="str">
        <f>IF(AW497="","",DSUM('Rozpis zápasů'!$F$1:$O$162,$B498,AW496:AW497))</f>
        <v/>
      </c>
      <c r="AX498" s="9" t="str">
        <f>IF(AX497="","",DSUM('Rozpis zápasů'!$F$1:$O$162,$B498,AX496:AX497))</f>
        <v/>
      </c>
      <c r="AY498" s="27" t="str">
        <f>IF(AY497="","",DSUM('Rozpis zápasů'!$F$1:$O$162,$B498,AY496:AY497))</f>
        <v/>
      </c>
      <c r="AZ498" s="6" t="str">
        <f>IF(AZ497="","",DSUM('Rozpis zápasů'!$F$1:$O$162,$B498,AZ496:AZ497))</f>
        <v/>
      </c>
      <c r="BA498" s="6" t="str">
        <f>IF(BA497="","",DSUM('Rozpis zápasů'!$F$1:$O$162,$B498,BA496:BA497))</f>
        <v/>
      </c>
      <c r="BB498" s="6" t="str">
        <f>IF(BB497="","",DSUM('Rozpis zápasů'!$F$1:$O$162,$B498,BB496:BB497))</f>
        <v/>
      </c>
      <c r="BC498" s="6" t="str">
        <f>IF(BC497="","",DSUM('Rozpis zápasů'!$F$1:$O$162,$B498,BC496:BC497))</f>
        <v/>
      </c>
      <c r="BD498" s="6" t="str">
        <f>IF(BD497="","",DSUM('Rozpis zápasů'!$F$1:$O$162,$B498,BD496:BD497))</f>
        <v/>
      </c>
      <c r="BE498" s="6" t="str">
        <f>IF(BE497="","",DSUM('Rozpis zápasů'!$F$1:$O$162,$B498,BE496:BE497))</f>
        <v/>
      </c>
      <c r="BF498" s="9" t="str">
        <f>IF(BF497="","",DSUM('Rozpis zápasů'!$F$1:$O$162,$B498,BF496:BF497))</f>
        <v/>
      </c>
      <c r="BG498" s="27" t="str">
        <f>IF(BG497="","",DSUM('Rozpis zápasů'!$F$1:$O$162,$B498,BG496:BG497))</f>
        <v/>
      </c>
      <c r="BH498" s="6" t="str">
        <f>IF(BH497="","",DSUM('Rozpis zápasů'!$F$1:$O$162,$B498,BH496:BH497))</f>
        <v/>
      </c>
      <c r="BI498" s="6" t="str">
        <f>IF(BI497="","",DSUM('Rozpis zápasů'!$F$1:$O$162,$B498,BI496:BI497))</f>
        <v/>
      </c>
      <c r="BJ498" s="6" t="str">
        <f>IF(BJ497="","",DSUM('Rozpis zápasů'!$F$1:$O$162,$B498,BJ496:BJ497))</f>
        <v/>
      </c>
      <c r="BK498" s="6" t="str">
        <f>IF(BK497="","",DSUM('Rozpis zápasů'!$F$1:$O$162,$B498,BK496:BK497))</f>
        <v/>
      </c>
      <c r="BL498" s="6" t="str">
        <f>IF(BL497="","",DSUM('Rozpis zápasů'!$F$1:$O$162,$B498,BL496:BL497))</f>
        <v/>
      </c>
      <c r="BM498" s="6" t="str">
        <f>IF(BM497="","",DSUM('Rozpis zápasů'!$F$1:$O$162,$B498,BM496:BM497))</f>
        <v/>
      </c>
      <c r="BN498" s="9" t="str">
        <f>IF(BN497="","",DSUM('Rozpis zápasů'!$F$1:$O$162,$B498,BN496:BN497))</f>
        <v/>
      </c>
    </row>
    <row r="499" spans="1:66" ht="15.75" x14ac:dyDescent="0.25">
      <c r="A499" s="275" t="s">
        <v>30</v>
      </c>
      <c r="B499" s="279" t="s">
        <v>21</v>
      </c>
      <c r="C499" s="27" t="str">
        <f>IF(C497="","",DSUM('Rozpis zápasů'!$F$1:$O$162,$B499,C496:C497))</f>
        <v/>
      </c>
      <c r="D499" s="6" t="str">
        <f>IF(D497="","",DSUM('Rozpis zápasů'!$F$1:$O$162,$B499,D496:D497))</f>
        <v/>
      </c>
      <c r="E499" s="6" t="str">
        <f>IF(E497="","",DSUM('Rozpis zápasů'!$F$1:$O$162,$B499,E496:E497))</f>
        <v/>
      </c>
      <c r="F499" s="6" t="str">
        <f>IF(F497="","",DSUM('Rozpis zápasů'!$F$1:$O$162,$B499,F496:F497))</f>
        <v/>
      </c>
      <c r="G499" s="6" t="str">
        <f>IF(G497="","",DSUM('Rozpis zápasů'!$F$1:$O$162,$B499,G496:G497))</f>
        <v/>
      </c>
      <c r="H499" s="6" t="str">
        <f>IF(H497="","",DSUM('Rozpis zápasů'!$F$1:$O$162,$B499,H496:H497))</f>
        <v/>
      </c>
      <c r="I499" s="6" t="str">
        <f>IF(I497="","",DSUM('Rozpis zápasů'!$F$1:$O$162,$B499,I496:I497))</f>
        <v/>
      </c>
      <c r="J499" s="9" t="str">
        <f>IF(J497="","",DSUM('Rozpis zápasů'!$F$1:$O$162,$B499,J496:J497))</f>
        <v/>
      </c>
      <c r="K499" s="27" t="str">
        <f>IF(K497="","",DSUM('Rozpis zápasů'!$F$1:$O$162,$B499,K496:K497))</f>
        <v/>
      </c>
      <c r="L499" s="6" t="str">
        <f>IF(L497="","",DSUM('Rozpis zápasů'!$F$1:$O$162,$B499,L496:L497))</f>
        <v/>
      </c>
      <c r="M499" s="6" t="str">
        <f>IF(M497="","",DSUM('Rozpis zápasů'!$F$1:$O$162,$B499,M496:M497))</f>
        <v/>
      </c>
      <c r="N499" s="6" t="str">
        <f>IF(N497="","",DSUM('Rozpis zápasů'!$F$1:$O$162,$B499,N496:N497))</f>
        <v/>
      </c>
      <c r="O499" s="6" t="str">
        <f>IF(O497="","",DSUM('Rozpis zápasů'!$F$1:$O$162,$B499,O496:O497))</f>
        <v/>
      </c>
      <c r="P499" s="6" t="str">
        <f>IF(P497="","",DSUM('Rozpis zápasů'!$F$1:$O$162,$B499,P496:P497))</f>
        <v/>
      </c>
      <c r="Q499" s="6" t="str">
        <f>IF(Q497="","",DSUM('Rozpis zápasů'!$F$1:$O$162,$B499,Q496:Q497))</f>
        <v/>
      </c>
      <c r="R499" s="9" t="str">
        <f>IF(R497="","",DSUM('Rozpis zápasů'!$F$1:$O$162,$B499,R496:R497))</f>
        <v/>
      </c>
      <c r="S499" s="27" t="str">
        <f>IF(S497="","",DSUM('Rozpis zápasů'!$F$1:$O$162,$B499,S496:S497))</f>
        <v/>
      </c>
      <c r="T499" s="6" t="str">
        <f>IF(T497="","",DSUM('Rozpis zápasů'!$F$1:$O$162,$B499,T496:T497))</f>
        <v/>
      </c>
      <c r="U499" s="6" t="str">
        <f>IF(U497="","",DSUM('Rozpis zápasů'!$F$1:$O$162,$B499,U496:U497))</f>
        <v/>
      </c>
      <c r="V499" s="6" t="str">
        <f>IF(V497="","",DSUM('Rozpis zápasů'!$F$1:$O$162,$B499,V496:V497))</f>
        <v/>
      </c>
      <c r="W499" s="6" t="str">
        <f>IF(W497="","",DSUM('Rozpis zápasů'!$F$1:$O$162,$B499,W496:W497))</f>
        <v/>
      </c>
      <c r="X499" s="6" t="str">
        <f>IF(X497="","",DSUM('Rozpis zápasů'!$F$1:$O$162,$B499,X496:X497))</f>
        <v/>
      </c>
      <c r="Y499" s="6" t="str">
        <f>IF(Y497="","",DSUM('Rozpis zápasů'!$F$1:$O$162,$B499,Y496:Y497))</f>
        <v/>
      </c>
      <c r="Z499" s="9" t="str">
        <f>IF(Z497="","",DSUM('Rozpis zápasů'!$F$1:$O$162,$B499,Z496:Z497))</f>
        <v/>
      </c>
      <c r="AA499" s="27" t="str">
        <f>IF(AA497="","",DSUM('Rozpis zápasů'!$F$1:$O$162,$B499,AA496:AA497))</f>
        <v/>
      </c>
      <c r="AB499" s="6" t="str">
        <f>IF(AB497="","",DSUM('Rozpis zápasů'!$F$1:$O$162,$B499,AB496:AB497))</f>
        <v/>
      </c>
      <c r="AC499" s="6" t="str">
        <f>IF(AC497="","",DSUM('Rozpis zápasů'!$F$1:$O$162,$B499,AC496:AC497))</f>
        <v/>
      </c>
      <c r="AD499" s="6" t="str">
        <f>IF(AD497="","",DSUM('Rozpis zápasů'!$F$1:$O$162,$B499,AD496:AD497))</f>
        <v/>
      </c>
      <c r="AE499" s="6" t="str">
        <f>IF(AE497="","",DSUM('Rozpis zápasů'!$F$1:$O$162,$B499,AE496:AE497))</f>
        <v/>
      </c>
      <c r="AF499" s="6" t="str">
        <f>IF(AF497="","",DSUM('Rozpis zápasů'!$F$1:$O$162,$B499,AF496:AF497))</f>
        <v/>
      </c>
      <c r="AG499" s="6" t="str">
        <f>IF(AG497="","",DSUM('Rozpis zápasů'!$F$1:$O$162,$B499,AG496:AG497))</f>
        <v/>
      </c>
      <c r="AH499" s="9" t="str">
        <f>IF(AH497="","",DSUM('Rozpis zápasů'!$F$1:$O$162,$B499,AH496:AH497))</f>
        <v/>
      </c>
      <c r="AI499" s="27" t="str">
        <f>IF(AI497="","",DSUM('Rozpis zápasů'!$F$1:$O$162,$B499,AI496:AI497))</f>
        <v/>
      </c>
      <c r="AJ499" s="6" t="str">
        <f>IF(AJ497="","",DSUM('Rozpis zápasů'!$F$1:$O$162,$B499,AJ496:AJ497))</f>
        <v/>
      </c>
      <c r="AK499" s="6" t="str">
        <f>IF(AK497="","",DSUM('Rozpis zápasů'!$F$1:$O$162,$B499,AK496:AK497))</f>
        <v/>
      </c>
      <c r="AL499" s="6" t="str">
        <f>IF(AL497="","",DSUM('Rozpis zápasů'!$F$1:$O$162,$B499,AL496:AL497))</f>
        <v/>
      </c>
      <c r="AM499" s="6" t="str">
        <f>IF(AM497="","",DSUM('Rozpis zápasů'!$F$1:$O$162,$B499,AM496:AM497))</f>
        <v/>
      </c>
      <c r="AN499" s="6" t="str">
        <f>IF(AN497="","",DSUM('Rozpis zápasů'!$F$1:$O$162,$B499,AN496:AN497))</f>
        <v/>
      </c>
      <c r="AO499" s="6" t="str">
        <f>IF(AO497="","",DSUM('Rozpis zápasů'!$F$1:$O$162,$B499,AO496:AO497))</f>
        <v/>
      </c>
      <c r="AP499" s="9" t="str">
        <f>IF(AP497="","",DSUM('Rozpis zápasů'!$F$1:$O$162,$B499,AP496:AP497))</f>
        <v/>
      </c>
      <c r="AQ499" s="27" t="str">
        <f>IF(AQ497="","",DSUM('Rozpis zápasů'!$F$1:$O$162,$B499,AQ496:AQ497))</f>
        <v/>
      </c>
      <c r="AR499" s="6" t="str">
        <f>IF(AR497="","",DSUM('Rozpis zápasů'!$F$1:$O$162,$B499,AR496:AR497))</f>
        <v/>
      </c>
      <c r="AS499" s="6" t="str">
        <f>IF(AS497="","",DSUM('Rozpis zápasů'!$F$1:$O$162,$B499,AS496:AS497))</f>
        <v/>
      </c>
      <c r="AT499" s="6" t="str">
        <f>IF(AT497="","",DSUM('Rozpis zápasů'!$F$1:$O$162,$B499,AT496:AT497))</f>
        <v/>
      </c>
      <c r="AU499" s="6" t="str">
        <f>IF(AU497="","",DSUM('Rozpis zápasů'!$F$1:$O$162,$B499,AU496:AU497))</f>
        <v/>
      </c>
      <c r="AV499" s="6" t="str">
        <f>IF(AV497="","",DSUM('Rozpis zápasů'!$F$1:$O$162,$B499,AV496:AV497))</f>
        <v/>
      </c>
      <c r="AW499" s="6" t="str">
        <f>IF(AW497="","",DSUM('Rozpis zápasů'!$F$1:$O$162,$B499,AW496:AW497))</f>
        <v/>
      </c>
      <c r="AX499" s="9" t="str">
        <f>IF(AX497="","",DSUM('Rozpis zápasů'!$F$1:$O$162,$B499,AX496:AX497))</f>
        <v/>
      </c>
      <c r="AY499" s="27" t="str">
        <f>IF(AY497="","",DSUM('Rozpis zápasů'!$F$1:$O$162,$B499,AY496:AY497))</f>
        <v/>
      </c>
      <c r="AZ499" s="6" t="str">
        <f>IF(AZ497="","",DSUM('Rozpis zápasů'!$F$1:$O$162,$B499,AZ496:AZ497))</f>
        <v/>
      </c>
      <c r="BA499" s="6" t="str">
        <f>IF(BA497="","",DSUM('Rozpis zápasů'!$F$1:$O$162,$B499,BA496:BA497))</f>
        <v/>
      </c>
      <c r="BB499" s="6" t="str">
        <f>IF(BB497="","",DSUM('Rozpis zápasů'!$F$1:$O$162,$B499,BB496:BB497))</f>
        <v/>
      </c>
      <c r="BC499" s="6" t="str">
        <f>IF(BC497="","",DSUM('Rozpis zápasů'!$F$1:$O$162,$B499,BC496:BC497))</f>
        <v/>
      </c>
      <c r="BD499" s="6" t="str">
        <f>IF(BD497="","",DSUM('Rozpis zápasů'!$F$1:$O$162,$B499,BD496:BD497))</f>
        <v/>
      </c>
      <c r="BE499" s="6" t="str">
        <f>IF(BE497="","",DSUM('Rozpis zápasů'!$F$1:$O$162,$B499,BE496:BE497))</f>
        <v/>
      </c>
      <c r="BF499" s="9" t="str">
        <f>IF(BF497="","",DSUM('Rozpis zápasů'!$F$1:$O$162,$B499,BF496:BF497))</f>
        <v/>
      </c>
      <c r="BG499" s="27" t="str">
        <f>IF(BG497="","",DSUM('Rozpis zápasů'!$F$1:$O$162,$B499,BG496:BG497))</f>
        <v/>
      </c>
      <c r="BH499" s="6" t="str">
        <f>IF(BH497="","",DSUM('Rozpis zápasů'!$F$1:$O$162,$B499,BH496:BH497))</f>
        <v/>
      </c>
      <c r="BI499" s="6" t="str">
        <f>IF(BI497="","",DSUM('Rozpis zápasů'!$F$1:$O$162,$B499,BI496:BI497))</f>
        <v/>
      </c>
      <c r="BJ499" s="6" t="str">
        <f>IF(BJ497="","",DSUM('Rozpis zápasů'!$F$1:$O$162,$B499,BJ496:BJ497))</f>
        <v/>
      </c>
      <c r="BK499" s="6" t="str">
        <f>IF(BK497="","",DSUM('Rozpis zápasů'!$F$1:$O$162,$B499,BK496:BK497))</f>
        <v/>
      </c>
      <c r="BL499" s="6" t="str">
        <f>IF(BL497="","",DSUM('Rozpis zápasů'!$F$1:$O$162,$B499,BL496:BL497))</f>
        <v/>
      </c>
      <c r="BM499" s="6" t="str">
        <f>IF(BM497="","",DSUM('Rozpis zápasů'!$F$1:$O$162,$B499,BM496:BM497))</f>
        <v/>
      </c>
      <c r="BN499" s="9" t="str">
        <f>IF(BN497="","",DSUM('Rozpis zápasů'!$F$1:$O$162,$B499,BN496:BN497))</f>
        <v/>
      </c>
    </row>
    <row r="500" spans="1:66" ht="16.5" thickBot="1" x14ac:dyDescent="0.3">
      <c r="A500" s="277" t="s">
        <v>31</v>
      </c>
      <c r="B500" s="280" t="s">
        <v>20</v>
      </c>
      <c r="C500" s="13" t="str">
        <f>IF(C497="","",DSUM('Rozpis zápasů'!$F$1:$O$162,$B500,C496:C497))</f>
        <v/>
      </c>
      <c r="D500" s="10" t="str">
        <f>IF(D497="","",DSUM('Rozpis zápasů'!$F$1:$O$162,$B500,D496:D497))</f>
        <v/>
      </c>
      <c r="E500" s="10" t="str">
        <f>IF(E497="","",DSUM('Rozpis zápasů'!$F$1:$O$162,$B500,E496:E497))</f>
        <v/>
      </c>
      <c r="F500" s="10" t="str">
        <f>IF(F497="","",DSUM('Rozpis zápasů'!$F$1:$O$162,$B500,F496:F497))</f>
        <v/>
      </c>
      <c r="G500" s="10" t="str">
        <f>IF(G497="","",DSUM('Rozpis zápasů'!$F$1:$O$162,$B500,G496:G497))</f>
        <v/>
      </c>
      <c r="H500" s="10" t="str">
        <f>IF(H497="","",DSUM('Rozpis zápasů'!$F$1:$O$162,$B500,H496:H497))</f>
        <v/>
      </c>
      <c r="I500" s="10" t="str">
        <f>IF(I497="","",DSUM('Rozpis zápasů'!$F$1:$O$162,$B500,I496:I497))</f>
        <v/>
      </c>
      <c r="J500" s="11" t="str">
        <f>IF(J497="","",DSUM('Rozpis zápasů'!$F$1:$O$162,$B500,J496:J497))</f>
        <v/>
      </c>
      <c r="K500" s="13" t="str">
        <f>IF(K497="","",DSUM('Rozpis zápasů'!$F$1:$O$162,$B500,K496:K497))</f>
        <v/>
      </c>
      <c r="L500" s="10" t="str">
        <f>IF(L497="","",DSUM('Rozpis zápasů'!$F$1:$O$162,$B500,L496:L497))</f>
        <v/>
      </c>
      <c r="M500" s="10" t="str">
        <f>IF(M497="","",DSUM('Rozpis zápasů'!$F$1:$O$162,$B500,M496:M497))</f>
        <v/>
      </c>
      <c r="N500" s="10" t="str">
        <f>IF(N497="","",DSUM('Rozpis zápasů'!$F$1:$O$162,$B500,N496:N497))</f>
        <v/>
      </c>
      <c r="O500" s="10" t="str">
        <f>IF(O497="","",DSUM('Rozpis zápasů'!$F$1:$O$162,$B500,O496:O497))</f>
        <v/>
      </c>
      <c r="P500" s="10" t="str">
        <f>IF(P497="","",DSUM('Rozpis zápasů'!$F$1:$O$162,$B500,P496:P497))</f>
        <v/>
      </c>
      <c r="Q500" s="10" t="str">
        <f>IF(Q497="","",DSUM('Rozpis zápasů'!$F$1:$O$162,$B500,Q496:Q497))</f>
        <v/>
      </c>
      <c r="R500" s="11" t="str">
        <f>IF(R497="","",DSUM('Rozpis zápasů'!$F$1:$O$162,$B500,R496:R497))</f>
        <v/>
      </c>
      <c r="S500" s="13" t="str">
        <f>IF(S497="","",DSUM('Rozpis zápasů'!$F$1:$O$162,$B500,S496:S497))</f>
        <v/>
      </c>
      <c r="T500" s="10" t="str">
        <f>IF(T497="","",DSUM('Rozpis zápasů'!$F$1:$O$162,$B500,T496:T497))</f>
        <v/>
      </c>
      <c r="U500" s="10" t="str">
        <f>IF(U497="","",DSUM('Rozpis zápasů'!$F$1:$O$162,$B500,U496:U497))</f>
        <v/>
      </c>
      <c r="V500" s="10" t="str">
        <f>IF(V497="","",DSUM('Rozpis zápasů'!$F$1:$O$162,$B500,V496:V497))</f>
        <v/>
      </c>
      <c r="W500" s="10" t="str">
        <f>IF(W497="","",DSUM('Rozpis zápasů'!$F$1:$O$162,$B500,W496:W497))</f>
        <v/>
      </c>
      <c r="X500" s="10" t="str">
        <f>IF(X497="","",DSUM('Rozpis zápasů'!$F$1:$O$162,$B500,X496:X497))</f>
        <v/>
      </c>
      <c r="Y500" s="10" t="str">
        <f>IF(Y497="","",DSUM('Rozpis zápasů'!$F$1:$O$162,$B500,Y496:Y497))</f>
        <v/>
      </c>
      <c r="Z500" s="11" t="str">
        <f>IF(Z497="","",DSUM('Rozpis zápasů'!$F$1:$O$162,$B500,Z496:Z497))</f>
        <v/>
      </c>
      <c r="AA500" s="13" t="str">
        <f>IF(AA497="","",DSUM('Rozpis zápasů'!$F$1:$O$162,$B500,AA496:AA497))</f>
        <v/>
      </c>
      <c r="AB500" s="10" t="str">
        <f>IF(AB497="","",DSUM('Rozpis zápasů'!$F$1:$O$162,$B500,AB496:AB497))</f>
        <v/>
      </c>
      <c r="AC500" s="10" t="str">
        <f>IF(AC497="","",DSUM('Rozpis zápasů'!$F$1:$O$162,$B500,AC496:AC497))</f>
        <v/>
      </c>
      <c r="AD500" s="10" t="str">
        <f>IF(AD497="","",DSUM('Rozpis zápasů'!$F$1:$O$162,$B500,AD496:AD497))</f>
        <v/>
      </c>
      <c r="AE500" s="10" t="str">
        <f>IF(AE497="","",DSUM('Rozpis zápasů'!$F$1:$O$162,$B500,AE496:AE497))</f>
        <v/>
      </c>
      <c r="AF500" s="10" t="str">
        <f>IF(AF497="","",DSUM('Rozpis zápasů'!$F$1:$O$162,$B500,AF496:AF497))</f>
        <v/>
      </c>
      <c r="AG500" s="10" t="str">
        <f>IF(AG497="","",DSUM('Rozpis zápasů'!$F$1:$O$162,$B500,AG496:AG497))</f>
        <v/>
      </c>
      <c r="AH500" s="11" t="str">
        <f>IF(AH497="","",DSUM('Rozpis zápasů'!$F$1:$O$162,$B500,AH496:AH497))</f>
        <v/>
      </c>
      <c r="AI500" s="13" t="str">
        <f>IF(AI497="","",DSUM('Rozpis zápasů'!$F$1:$O$162,$B500,AI496:AI497))</f>
        <v/>
      </c>
      <c r="AJ500" s="10" t="str">
        <f>IF(AJ497="","",DSUM('Rozpis zápasů'!$F$1:$O$162,$B500,AJ496:AJ497))</f>
        <v/>
      </c>
      <c r="AK500" s="10" t="str">
        <f>IF(AK497="","",DSUM('Rozpis zápasů'!$F$1:$O$162,$B500,AK496:AK497))</f>
        <v/>
      </c>
      <c r="AL500" s="10" t="str">
        <f>IF(AL497="","",DSUM('Rozpis zápasů'!$F$1:$O$162,$B500,AL496:AL497))</f>
        <v/>
      </c>
      <c r="AM500" s="10" t="str">
        <f>IF(AM497="","",DSUM('Rozpis zápasů'!$F$1:$O$162,$B500,AM496:AM497))</f>
        <v/>
      </c>
      <c r="AN500" s="10" t="str">
        <f>IF(AN497="","",DSUM('Rozpis zápasů'!$F$1:$O$162,$B500,AN496:AN497))</f>
        <v/>
      </c>
      <c r="AO500" s="10" t="str">
        <f>IF(AO497="","",DSUM('Rozpis zápasů'!$F$1:$O$162,$B500,AO496:AO497))</f>
        <v/>
      </c>
      <c r="AP500" s="11" t="str">
        <f>IF(AP497="","",DSUM('Rozpis zápasů'!$F$1:$O$162,$B500,AP496:AP497))</f>
        <v/>
      </c>
      <c r="AQ500" s="13" t="str">
        <f>IF(AQ497="","",DSUM('Rozpis zápasů'!$F$1:$O$162,$B500,AQ496:AQ497))</f>
        <v/>
      </c>
      <c r="AR500" s="10" t="str">
        <f>IF(AR497="","",DSUM('Rozpis zápasů'!$F$1:$O$162,$B500,AR496:AR497))</f>
        <v/>
      </c>
      <c r="AS500" s="10" t="str">
        <f>IF(AS497="","",DSUM('Rozpis zápasů'!$F$1:$O$162,$B500,AS496:AS497))</f>
        <v/>
      </c>
      <c r="AT500" s="10" t="str">
        <f>IF(AT497="","",DSUM('Rozpis zápasů'!$F$1:$O$162,$B500,AT496:AT497))</f>
        <v/>
      </c>
      <c r="AU500" s="10" t="str">
        <f>IF(AU497="","",DSUM('Rozpis zápasů'!$F$1:$O$162,$B500,AU496:AU497))</f>
        <v/>
      </c>
      <c r="AV500" s="10" t="str">
        <f>IF(AV497="","",DSUM('Rozpis zápasů'!$F$1:$O$162,$B500,AV496:AV497))</f>
        <v/>
      </c>
      <c r="AW500" s="10" t="str">
        <f>IF(AW497="","",DSUM('Rozpis zápasů'!$F$1:$O$162,$B500,AW496:AW497))</f>
        <v/>
      </c>
      <c r="AX500" s="11" t="str">
        <f>IF(AX497="","",DSUM('Rozpis zápasů'!$F$1:$O$162,$B500,AX496:AX497))</f>
        <v/>
      </c>
      <c r="AY500" s="13" t="str">
        <f>IF(AY497="","",DSUM('Rozpis zápasů'!$F$1:$O$162,$B500,AY496:AY497))</f>
        <v/>
      </c>
      <c r="AZ500" s="10" t="str">
        <f>IF(AZ497="","",DSUM('Rozpis zápasů'!$F$1:$O$162,$B500,AZ496:AZ497))</f>
        <v/>
      </c>
      <c r="BA500" s="10" t="str">
        <f>IF(BA497="","",DSUM('Rozpis zápasů'!$F$1:$O$162,$B500,BA496:BA497))</f>
        <v/>
      </c>
      <c r="BB500" s="10" t="str">
        <f>IF(BB497="","",DSUM('Rozpis zápasů'!$F$1:$O$162,$B500,BB496:BB497))</f>
        <v/>
      </c>
      <c r="BC500" s="10" t="str">
        <f>IF(BC497="","",DSUM('Rozpis zápasů'!$F$1:$O$162,$B500,BC496:BC497))</f>
        <v/>
      </c>
      <c r="BD500" s="10" t="str">
        <f>IF(BD497="","",DSUM('Rozpis zápasů'!$F$1:$O$162,$B500,BD496:BD497))</f>
        <v/>
      </c>
      <c r="BE500" s="10" t="str">
        <f>IF(BE497="","",DSUM('Rozpis zápasů'!$F$1:$O$162,$B500,BE496:BE497))</f>
        <v/>
      </c>
      <c r="BF500" s="11" t="str">
        <f>IF(BF497="","",DSUM('Rozpis zápasů'!$F$1:$O$162,$B500,BF496:BF497))</f>
        <v/>
      </c>
      <c r="BG500" s="13" t="str">
        <f>IF(BG497="","",DSUM('Rozpis zápasů'!$F$1:$O$162,$B500,BG496:BG497))</f>
        <v/>
      </c>
      <c r="BH500" s="10" t="str">
        <f>IF(BH497="","",DSUM('Rozpis zápasů'!$F$1:$O$162,$B500,BH496:BH497))</f>
        <v/>
      </c>
      <c r="BI500" s="10" t="str">
        <f>IF(BI497="","",DSUM('Rozpis zápasů'!$F$1:$O$162,$B500,BI496:BI497))</f>
        <v/>
      </c>
      <c r="BJ500" s="10" t="str">
        <f>IF(BJ497="","",DSUM('Rozpis zápasů'!$F$1:$O$162,$B500,BJ496:BJ497))</f>
        <v/>
      </c>
      <c r="BK500" s="10" t="str">
        <f>IF(BK497="","",DSUM('Rozpis zápasů'!$F$1:$O$162,$B500,BK496:BK497))</f>
        <v/>
      </c>
      <c r="BL500" s="10" t="str">
        <f>IF(BL497="","",DSUM('Rozpis zápasů'!$F$1:$O$162,$B500,BL496:BL497))</f>
        <v/>
      </c>
      <c r="BM500" s="10" t="str">
        <f>IF(BM497="","",DSUM('Rozpis zápasů'!$F$1:$O$162,$B500,BM496:BM497))</f>
        <v/>
      </c>
      <c r="BN500" s="11" t="str">
        <f>IF(BN497="","",DSUM('Rozpis zápasů'!$F$1:$O$162,$B500,BN496:BN497))</f>
        <v/>
      </c>
    </row>
    <row r="501" spans="1:66" ht="15.75" x14ac:dyDescent="0.25">
      <c r="A501" s="2100" t="s">
        <v>138</v>
      </c>
      <c r="B501" s="2101"/>
      <c r="C501" s="28">
        <f t="shared" ref="C501:BN501" si="1879">SUM(C498,C493)</f>
        <v>0</v>
      </c>
      <c r="D501" s="29">
        <f t="shared" si="1879"/>
        <v>0</v>
      </c>
      <c r="E501" s="29">
        <f t="shared" si="1879"/>
        <v>0</v>
      </c>
      <c r="F501" s="29">
        <f t="shared" si="1879"/>
        <v>0</v>
      </c>
      <c r="G501" s="29">
        <f t="shared" si="1879"/>
        <v>0</v>
      </c>
      <c r="H501" s="29">
        <f t="shared" si="1879"/>
        <v>0</v>
      </c>
      <c r="I501" s="29">
        <f t="shared" si="1879"/>
        <v>0</v>
      </c>
      <c r="J501" s="30">
        <f t="shared" si="1879"/>
        <v>0</v>
      </c>
      <c r="K501" s="28">
        <f t="shared" si="1879"/>
        <v>0</v>
      </c>
      <c r="L501" s="29">
        <f t="shared" si="1879"/>
        <v>0</v>
      </c>
      <c r="M501" s="29">
        <f t="shared" si="1879"/>
        <v>0</v>
      </c>
      <c r="N501" s="29">
        <f t="shared" si="1879"/>
        <v>0</v>
      </c>
      <c r="O501" s="29">
        <f t="shared" si="1879"/>
        <v>0</v>
      </c>
      <c r="P501" s="29">
        <f t="shared" si="1879"/>
        <v>0</v>
      </c>
      <c r="Q501" s="29">
        <f t="shared" si="1879"/>
        <v>0</v>
      </c>
      <c r="R501" s="30">
        <f t="shared" si="1879"/>
        <v>0</v>
      </c>
      <c r="S501" s="28">
        <f t="shared" si="1879"/>
        <v>0</v>
      </c>
      <c r="T501" s="29">
        <f t="shared" si="1879"/>
        <v>0</v>
      </c>
      <c r="U501" s="29">
        <f t="shared" si="1879"/>
        <v>0</v>
      </c>
      <c r="V501" s="29">
        <f t="shared" si="1879"/>
        <v>0</v>
      </c>
      <c r="W501" s="29">
        <f t="shared" si="1879"/>
        <v>0</v>
      </c>
      <c r="X501" s="29">
        <f t="shared" si="1879"/>
        <v>0</v>
      </c>
      <c r="Y501" s="29">
        <f t="shared" si="1879"/>
        <v>0</v>
      </c>
      <c r="Z501" s="30">
        <f t="shared" si="1879"/>
        <v>0</v>
      </c>
      <c r="AA501" s="28">
        <f t="shared" si="1879"/>
        <v>0</v>
      </c>
      <c r="AB501" s="29">
        <f t="shared" si="1879"/>
        <v>0</v>
      </c>
      <c r="AC501" s="29">
        <f t="shared" si="1879"/>
        <v>0</v>
      </c>
      <c r="AD501" s="29">
        <f t="shared" si="1879"/>
        <v>0</v>
      </c>
      <c r="AE501" s="29">
        <f t="shared" si="1879"/>
        <v>0</v>
      </c>
      <c r="AF501" s="29">
        <f t="shared" si="1879"/>
        <v>0</v>
      </c>
      <c r="AG501" s="29">
        <f t="shared" si="1879"/>
        <v>0</v>
      </c>
      <c r="AH501" s="30">
        <f t="shared" si="1879"/>
        <v>0</v>
      </c>
      <c r="AI501" s="28">
        <f t="shared" si="1879"/>
        <v>0</v>
      </c>
      <c r="AJ501" s="29">
        <f t="shared" si="1879"/>
        <v>0</v>
      </c>
      <c r="AK501" s="29">
        <f t="shared" si="1879"/>
        <v>0</v>
      </c>
      <c r="AL501" s="29">
        <f t="shared" si="1879"/>
        <v>0</v>
      </c>
      <c r="AM501" s="29">
        <f t="shared" si="1879"/>
        <v>0</v>
      </c>
      <c r="AN501" s="29">
        <f t="shared" si="1879"/>
        <v>0</v>
      </c>
      <c r="AO501" s="29">
        <f t="shared" si="1879"/>
        <v>0</v>
      </c>
      <c r="AP501" s="30">
        <f t="shared" si="1879"/>
        <v>0</v>
      </c>
      <c r="AQ501" s="28">
        <f t="shared" si="1879"/>
        <v>0</v>
      </c>
      <c r="AR501" s="29">
        <f t="shared" si="1879"/>
        <v>0</v>
      </c>
      <c r="AS501" s="29">
        <f t="shared" si="1879"/>
        <v>0</v>
      </c>
      <c r="AT501" s="29">
        <f t="shared" si="1879"/>
        <v>0</v>
      </c>
      <c r="AU501" s="29">
        <f t="shared" si="1879"/>
        <v>0</v>
      </c>
      <c r="AV501" s="29">
        <f t="shared" si="1879"/>
        <v>0</v>
      </c>
      <c r="AW501" s="29">
        <f t="shared" si="1879"/>
        <v>0</v>
      </c>
      <c r="AX501" s="30">
        <f t="shared" si="1879"/>
        <v>0</v>
      </c>
      <c r="AY501" s="28">
        <f t="shared" si="1879"/>
        <v>0</v>
      </c>
      <c r="AZ501" s="29">
        <f t="shared" si="1879"/>
        <v>0</v>
      </c>
      <c r="BA501" s="29">
        <f t="shared" si="1879"/>
        <v>0</v>
      </c>
      <c r="BB501" s="29">
        <f t="shared" si="1879"/>
        <v>0</v>
      </c>
      <c r="BC501" s="29">
        <f t="shared" si="1879"/>
        <v>0</v>
      </c>
      <c r="BD501" s="29">
        <f t="shared" si="1879"/>
        <v>0</v>
      </c>
      <c r="BE501" s="29">
        <f t="shared" si="1879"/>
        <v>0</v>
      </c>
      <c r="BF501" s="30">
        <f t="shared" si="1879"/>
        <v>0</v>
      </c>
      <c r="BG501" s="28">
        <f t="shared" si="1879"/>
        <v>0</v>
      </c>
      <c r="BH501" s="29">
        <f t="shared" si="1879"/>
        <v>0</v>
      </c>
      <c r="BI501" s="29">
        <f t="shared" si="1879"/>
        <v>0</v>
      </c>
      <c r="BJ501" s="29">
        <f t="shared" si="1879"/>
        <v>0</v>
      </c>
      <c r="BK501" s="29">
        <f t="shared" si="1879"/>
        <v>0</v>
      </c>
      <c r="BL501" s="29">
        <f t="shared" si="1879"/>
        <v>0</v>
      </c>
      <c r="BM501" s="29">
        <f t="shared" si="1879"/>
        <v>0</v>
      </c>
      <c r="BN501" s="30">
        <f t="shared" si="1879"/>
        <v>0</v>
      </c>
    </row>
    <row r="502" spans="1:66" ht="15.75" x14ac:dyDescent="0.25">
      <c r="A502" s="2102" t="s">
        <v>139</v>
      </c>
      <c r="B502" s="2103"/>
      <c r="C502" s="31">
        <f t="shared" ref="C502:BN502" si="1880">SUM(C499,C494)</f>
        <v>0</v>
      </c>
      <c r="D502" s="32">
        <f t="shared" si="1880"/>
        <v>0</v>
      </c>
      <c r="E502" s="32">
        <f t="shared" si="1880"/>
        <v>0</v>
      </c>
      <c r="F502" s="32">
        <f t="shared" si="1880"/>
        <v>0</v>
      </c>
      <c r="G502" s="32">
        <f t="shared" si="1880"/>
        <v>0</v>
      </c>
      <c r="H502" s="32">
        <f t="shared" si="1880"/>
        <v>0</v>
      </c>
      <c r="I502" s="32">
        <f t="shared" si="1880"/>
        <v>0</v>
      </c>
      <c r="J502" s="33">
        <f t="shared" si="1880"/>
        <v>0</v>
      </c>
      <c r="K502" s="31">
        <f t="shared" si="1880"/>
        <v>0</v>
      </c>
      <c r="L502" s="32">
        <f t="shared" si="1880"/>
        <v>0</v>
      </c>
      <c r="M502" s="32">
        <f t="shared" si="1880"/>
        <v>0</v>
      </c>
      <c r="N502" s="32">
        <f t="shared" si="1880"/>
        <v>0</v>
      </c>
      <c r="O502" s="32">
        <f t="shared" si="1880"/>
        <v>0</v>
      </c>
      <c r="P502" s="32">
        <f t="shared" si="1880"/>
        <v>0</v>
      </c>
      <c r="Q502" s="32">
        <f t="shared" si="1880"/>
        <v>0</v>
      </c>
      <c r="R502" s="33">
        <f t="shared" si="1880"/>
        <v>0</v>
      </c>
      <c r="S502" s="31">
        <f t="shared" si="1880"/>
        <v>0</v>
      </c>
      <c r="T502" s="32">
        <f t="shared" si="1880"/>
        <v>0</v>
      </c>
      <c r="U502" s="32">
        <f t="shared" si="1880"/>
        <v>0</v>
      </c>
      <c r="V502" s="32">
        <f t="shared" si="1880"/>
        <v>0</v>
      </c>
      <c r="W502" s="32">
        <f t="shared" si="1880"/>
        <v>0</v>
      </c>
      <c r="X502" s="32">
        <f t="shared" si="1880"/>
        <v>0</v>
      </c>
      <c r="Y502" s="32">
        <f t="shared" si="1880"/>
        <v>0</v>
      </c>
      <c r="Z502" s="33">
        <f t="shared" si="1880"/>
        <v>0</v>
      </c>
      <c r="AA502" s="31">
        <f t="shared" si="1880"/>
        <v>0</v>
      </c>
      <c r="AB502" s="32">
        <f t="shared" si="1880"/>
        <v>0</v>
      </c>
      <c r="AC502" s="32">
        <f t="shared" si="1880"/>
        <v>0</v>
      </c>
      <c r="AD502" s="32">
        <f t="shared" si="1880"/>
        <v>0</v>
      </c>
      <c r="AE502" s="32">
        <f t="shared" si="1880"/>
        <v>0</v>
      </c>
      <c r="AF502" s="32">
        <f t="shared" si="1880"/>
        <v>0</v>
      </c>
      <c r="AG502" s="32">
        <f t="shared" si="1880"/>
        <v>0</v>
      </c>
      <c r="AH502" s="33">
        <f t="shared" si="1880"/>
        <v>0</v>
      </c>
      <c r="AI502" s="31">
        <f t="shared" si="1880"/>
        <v>0</v>
      </c>
      <c r="AJ502" s="32">
        <f t="shared" si="1880"/>
        <v>0</v>
      </c>
      <c r="AK502" s="32">
        <f t="shared" si="1880"/>
        <v>0</v>
      </c>
      <c r="AL502" s="32">
        <f t="shared" si="1880"/>
        <v>0</v>
      </c>
      <c r="AM502" s="32">
        <f t="shared" si="1880"/>
        <v>0</v>
      </c>
      <c r="AN502" s="32">
        <f t="shared" si="1880"/>
        <v>0</v>
      </c>
      <c r="AO502" s="32">
        <f t="shared" si="1880"/>
        <v>0</v>
      </c>
      <c r="AP502" s="33">
        <f t="shared" si="1880"/>
        <v>0</v>
      </c>
      <c r="AQ502" s="31">
        <f t="shared" si="1880"/>
        <v>0</v>
      </c>
      <c r="AR502" s="32">
        <f t="shared" si="1880"/>
        <v>0</v>
      </c>
      <c r="AS502" s="32">
        <f t="shared" si="1880"/>
        <v>0</v>
      </c>
      <c r="AT502" s="32">
        <f t="shared" si="1880"/>
        <v>0</v>
      </c>
      <c r="AU502" s="32">
        <f t="shared" si="1880"/>
        <v>0</v>
      </c>
      <c r="AV502" s="32">
        <f t="shared" si="1880"/>
        <v>0</v>
      </c>
      <c r="AW502" s="32">
        <f t="shared" si="1880"/>
        <v>0</v>
      </c>
      <c r="AX502" s="33">
        <f t="shared" si="1880"/>
        <v>0</v>
      </c>
      <c r="AY502" s="31">
        <f t="shared" si="1880"/>
        <v>0</v>
      </c>
      <c r="AZ502" s="32">
        <f t="shared" si="1880"/>
        <v>0</v>
      </c>
      <c r="BA502" s="32">
        <f t="shared" si="1880"/>
        <v>0</v>
      </c>
      <c r="BB502" s="32">
        <f t="shared" si="1880"/>
        <v>0</v>
      </c>
      <c r="BC502" s="32">
        <f t="shared" si="1880"/>
        <v>0</v>
      </c>
      <c r="BD502" s="32">
        <f t="shared" si="1880"/>
        <v>0</v>
      </c>
      <c r="BE502" s="32">
        <f t="shared" si="1880"/>
        <v>0</v>
      </c>
      <c r="BF502" s="33">
        <f t="shared" si="1880"/>
        <v>0</v>
      </c>
      <c r="BG502" s="31">
        <f t="shared" si="1880"/>
        <v>0</v>
      </c>
      <c r="BH502" s="32">
        <f t="shared" si="1880"/>
        <v>0</v>
      </c>
      <c r="BI502" s="32">
        <f t="shared" si="1880"/>
        <v>0</v>
      </c>
      <c r="BJ502" s="32">
        <f t="shared" si="1880"/>
        <v>0</v>
      </c>
      <c r="BK502" s="32">
        <f t="shared" si="1880"/>
        <v>0</v>
      </c>
      <c r="BL502" s="32">
        <f t="shared" si="1880"/>
        <v>0</v>
      </c>
      <c r="BM502" s="32">
        <f t="shared" si="1880"/>
        <v>0</v>
      </c>
      <c r="BN502" s="33">
        <f t="shared" si="1880"/>
        <v>0</v>
      </c>
    </row>
    <row r="503" spans="1:66" ht="15.75" x14ac:dyDescent="0.25">
      <c r="A503" s="2102" t="s">
        <v>140</v>
      </c>
      <c r="B503" s="2103"/>
      <c r="C503" s="31">
        <f t="shared" ref="C503:BN503" si="1881">SUM(C500,C495)</f>
        <v>0</v>
      </c>
      <c r="D503" s="32">
        <f t="shared" si="1881"/>
        <v>0</v>
      </c>
      <c r="E503" s="32">
        <f t="shared" si="1881"/>
        <v>0</v>
      </c>
      <c r="F503" s="32">
        <f t="shared" si="1881"/>
        <v>0</v>
      </c>
      <c r="G503" s="32">
        <f t="shared" si="1881"/>
        <v>0</v>
      </c>
      <c r="H503" s="32">
        <f t="shared" si="1881"/>
        <v>0</v>
      </c>
      <c r="I503" s="32">
        <f t="shared" si="1881"/>
        <v>0</v>
      </c>
      <c r="J503" s="33">
        <f t="shared" si="1881"/>
        <v>0</v>
      </c>
      <c r="K503" s="31">
        <f t="shared" si="1881"/>
        <v>0</v>
      </c>
      <c r="L503" s="32">
        <f t="shared" si="1881"/>
        <v>0</v>
      </c>
      <c r="M503" s="32">
        <f t="shared" si="1881"/>
        <v>0</v>
      </c>
      <c r="N503" s="32">
        <f t="shared" si="1881"/>
        <v>0</v>
      </c>
      <c r="O503" s="32">
        <f t="shared" si="1881"/>
        <v>0</v>
      </c>
      <c r="P503" s="32">
        <f t="shared" si="1881"/>
        <v>0</v>
      </c>
      <c r="Q503" s="32">
        <f t="shared" si="1881"/>
        <v>0</v>
      </c>
      <c r="R503" s="33">
        <f t="shared" si="1881"/>
        <v>0</v>
      </c>
      <c r="S503" s="31">
        <f t="shared" si="1881"/>
        <v>0</v>
      </c>
      <c r="T503" s="32">
        <f t="shared" si="1881"/>
        <v>0</v>
      </c>
      <c r="U503" s="32">
        <f t="shared" si="1881"/>
        <v>0</v>
      </c>
      <c r="V503" s="32">
        <f t="shared" si="1881"/>
        <v>0</v>
      </c>
      <c r="W503" s="32">
        <f t="shared" si="1881"/>
        <v>0</v>
      </c>
      <c r="X503" s="32">
        <f t="shared" si="1881"/>
        <v>0</v>
      </c>
      <c r="Y503" s="32">
        <f t="shared" si="1881"/>
        <v>0</v>
      </c>
      <c r="Z503" s="33">
        <f t="shared" si="1881"/>
        <v>0</v>
      </c>
      <c r="AA503" s="31">
        <f t="shared" si="1881"/>
        <v>0</v>
      </c>
      <c r="AB503" s="32">
        <f t="shared" si="1881"/>
        <v>0</v>
      </c>
      <c r="AC503" s="32">
        <f t="shared" si="1881"/>
        <v>0</v>
      </c>
      <c r="AD503" s="32">
        <f t="shared" si="1881"/>
        <v>0</v>
      </c>
      <c r="AE503" s="32">
        <f t="shared" si="1881"/>
        <v>0</v>
      </c>
      <c r="AF503" s="32">
        <f t="shared" si="1881"/>
        <v>0</v>
      </c>
      <c r="AG503" s="32">
        <f t="shared" si="1881"/>
        <v>0</v>
      </c>
      <c r="AH503" s="33">
        <f t="shared" si="1881"/>
        <v>0</v>
      </c>
      <c r="AI503" s="31">
        <f t="shared" si="1881"/>
        <v>0</v>
      </c>
      <c r="AJ503" s="32">
        <f t="shared" si="1881"/>
        <v>0</v>
      </c>
      <c r="AK503" s="32">
        <f t="shared" si="1881"/>
        <v>0</v>
      </c>
      <c r="AL503" s="32">
        <f t="shared" si="1881"/>
        <v>0</v>
      </c>
      <c r="AM503" s="32">
        <f t="shared" si="1881"/>
        <v>0</v>
      </c>
      <c r="AN503" s="32">
        <f t="shared" si="1881"/>
        <v>0</v>
      </c>
      <c r="AO503" s="32">
        <f t="shared" si="1881"/>
        <v>0</v>
      </c>
      <c r="AP503" s="33">
        <f t="shared" si="1881"/>
        <v>0</v>
      </c>
      <c r="AQ503" s="31">
        <f t="shared" si="1881"/>
        <v>0</v>
      </c>
      <c r="AR503" s="32">
        <f t="shared" si="1881"/>
        <v>0</v>
      </c>
      <c r="AS503" s="32">
        <f t="shared" si="1881"/>
        <v>0</v>
      </c>
      <c r="AT503" s="32">
        <f t="shared" si="1881"/>
        <v>0</v>
      </c>
      <c r="AU503" s="32">
        <f t="shared" si="1881"/>
        <v>0</v>
      </c>
      <c r="AV503" s="32">
        <f t="shared" si="1881"/>
        <v>0</v>
      </c>
      <c r="AW503" s="32">
        <f t="shared" si="1881"/>
        <v>0</v>
      </c>
      <c r="AX503" s="33">
        <f t="shared" si="1881"/>
        <v>0</v>
      </c>
      <c r="AY503" s="31">
        <f t="shared" si="1881"/>
        <v>0</v>
      </c>
      <c r="AZ503" s="32">
        <f t="shared" si="1881"/>
        <v>0</v>
      </c>
      <c r="BA503" s="32">
        <f t="shared" si="1881"/>
        <v>0</v>
      </c>
      <c r="BB503" s="32">
        <f t="shared" si="1881"/>
        <v>0</v>
      </c>
      <c r="BC503" s="32">
        <f t="shared" si="1881"/>
        <v>0</v>
      </c>
      <c r="BD503" s="32">
        <f t="shared" si="1881"/>
        <v>0</v>
      </c>
      <c r="BE503" s="32">
        <f t="shared" si="1881"/>
        <v>0</v>
      </c>
      <c r="BF503" s="33">
        <f t="shared" si="1881"/>
        <v>0</v>
      </c>
      <c r="BG503" s="31">
        <f t="shared" si="1881"/>
        <v>0</v>
      </c>
      <c r="BH503" s="32">
        <f t="shared" si="1881"/>
        <v>0</v>
      </c>
      <c r="BI503" s="32">
        <f t="shared" si="1881"/>
        <v>0</v>
      </c>
      <c r="BJ503" s="32">
        <f t="shared" si="1881"/>
        <v>0</v>
      </c>
      <c r="BK503" s="32">
        <f t="shared" si="1881"/>
        <v>0</v>
      </c>
      <c r="BL503" s="32">
        <f t="shared" si="1881"/>
        <v>0</v>
      </c>
      <c r="BM503" s="32">
        <f t="shared" si="1881"/>
        <v>0</v>
      </c>
      <c r="BN503" s="33">
        <f t="shared" si="1881"/>
        <v>0</v>
      </c>
    </row>
    <row r="504" spans="1:66" ht="15.75" x14ac:dyDescent="0.25">
      <c r="A504" s="2102" t="s">
        <v>141</v>
      </c>
      <c r="B504" s="2103"/>
      <c r="C504" s="49" t="str">
        <f t="shared" ref="C504:BN504" si="1882">IF(C492="","",C502-C503)</f>
        <v/>
      </c>
      <c r="D504" s="50" t="str">
        <f t="shared" si="1882"/>
        <v/>
      </c>
      <c r="E504" s="50" t="str">
        <f t="shared" si="1882"/>
        <v/>
      </c>
      <c r="F504" s="50" t="str">
        <f t="shared" si="1882"/>
        <v/>
      </c>
      <c r="G504" s="50" t="str">
        <f t="shared" si="1882"/>
        <v/>
      </c>
      <c r="H504" s="50" t="str">
        <f t="shared" si="1882"/>
        <v/>
      </c>
      <c r="I504" s="50" t="str">
        <f t="shared" si="1882"/>
        <v/>
      </c>
      <c r="J504" s="51" t="str">
        <f t="shared" si="1882"/>
        <v/>
      </c>
      <c r="K504" s="49" t="str">
        <f t="shared" si="1882"/>
        <v/>
      </c>
      <c r="L504" s="50" t="str">
        <f t="shared" si="1882"/>
        <v/>
      </c>
      <c r="M504" s="50" t="str">
        <f t="shared" si="1882"/>
        <v/>
      </c>
      <c r="N504" s="50" t="str">
        <f t="shared" si="1882"/>
        <v/>
      </c>
      <c r="O504" s="50" t="str">
        <f t="shared" si="1882"/>
        <v/>
      </c>
      <c r="P504" s="50" t="str">
        <f t="shared" si="1882"/>
        <v/>
      </c>
      <c r="Q504" s="50" t="str">
        <f t="shared" si="1882"/>
        <v/>
      </c>
      <c r="R504" s="51" t="str">
        <f t="shared" si="1882"/>
        <v/>
      </c>
      <c r="S504" s="49" t="str">
        <f t="shared" si="1882"/>
        <v/>
      </c>
      <c r="T504" s="50" t="str">
        <f t="shared" si="1882"/>
        <v/>
      </c>
      <c r="U504" s="50" t="str">
        <f t="shared" si="1882"/>
        <v/>
      </c>
      <c r="V504" s="50" t="str">
        <f t="shared" si="1882"/>
        <v/>
      </c>
      <c r="W504" s="50" t="str">
        <f t="shared" si="1882"/>
        <v/>
      </c>
      <c r="X504" s="50" t="str">
        <f t="shared" si="1882"/>
        <v/>
      </c>
      <c r="Y504" s="50" t="str">
        <f t="shared" si="1882"/>
        <v/>
      </c>
      <c r="Z504" s="51" t="str">
        <f t="shared" si="1882"/>
        <v/>
      </c>
      <c r="AA504" s="49" t="str">
        <f t="shared" si="1882"/>
        <v/>
      </c>
      <c r="AB504" s="50" t="str">
        <f t="shared" si="1882"/>
        <v/>
      </c>
      <c r="AC504" s="50" t="str">
        <f t="shared" si="1882"/>
        <v/>
      </c>
      <c r="AD504" s="50" t="str">
        <f t="shared" si="1882"/>
        <v/>
      </c>
      <c r="AE504" s="50" t="str">
        <f t="shared" si="1882"/>
        <v/>
      </c>
      <c r="AF504" s="50" t="str">
        <f t="shared" si="1882"/>
        <v/>
      </c>
      <c r="AG504" s="50" t="str">
        <f t="shared" si="1882"/>
        <v/>
      </c>
      <c r="AH504" s="51" t="str">
        <f t="shared" si="1882"/>
        <v/>
      </c>
      <c r="AI504" s="49" t="str">
        <f t="shared" si="1882"/>
        <v/>
      </c>
      <c r="AJ504" s="50" t="str">
        <f t="shared" si="1882"/>
        <v/>
      </c>
      <c r="AK504" s="50" t="str">
        <f t="shared" si="1882"/>
        <v/>
      </c>
      <c r="AL504" s="50" t="str">
        <f t="shared" si="1882"/>
        <v/>
      </c>
      <c r="AM504" s="50" t="str">
        <f t="shared" si="1882"/>
        <v/>
      </c>
      <c r="AN504" s="50" t="str">
        <f t="shared" si="1882"/>
        <v/>
      </c>
      <c r="AO504" s="50" t="str">
        <f t="shared" si="1882"/>
        <v/>
      </c>
      <c r="AP504" s="51" t="str">
        <f t="shared" si="1882"/>
        <v/>
      </c>
      <c r="AQ504" s="49" t="str">
        <f t="shared" si="1882"/>
        <v/>
      </c>
      <c r="AR504" s="50" t="str">
        <f t="shared" si="1882"/>
        <v/>
      </c>
      <c r="AS504" s="50" t="str">
        <f t="shared" si="1882"/>
        <v/>
      </c>
      <c r="AT504" s="50" t="str">
        <f t="shared" si="1882"/>
        <v/>
      </c>
      <c r="AU504" s="50" t="str">
        <f t="shared" si="1882"/>
        <v/>
      </c>
      <c r="AV504" s="50" t="str">
        <f t="shared" si="1882"/>
        <v/>
      </c>
      <c r="AW504" s="50" t="str">
        <f t="shared" si="1882"/>
        <v/>
      </c>
      <c r="AX504" s="51" t="str">
        <f t="shared" si="1882"/>
        <v/>
      </c>
      <c r="AY504" s="49" t="str">
        <f t="shared" si="1882"/>
        <v/>
      </c>
      <c r="AZ504" s="50" t="str">
        <f t="shared" si="1882"/>
        <v/>
      </c>
      <c r="BA504" s="50" t="str">
        <f t="shared" si="1882"/>
        <v/>
      </c>
      <c r="BB504" s="50" t="str">
        <f t="shared" si="1882"/>
        <v/>
      </c>
      <c r="BC504" s="50" t="str">
        <f t="shared" si="1882"/>
        <v/>
      </c>
      <c r="BD504" s="50" t="str">
        <f t="shared" si="1882"/>
        <v/>
      </c>
      <c r="BE504" s="50" t="str">
        <f t="shared" si="1882"/>
        <v/>
      </c>
      <c r="BF504" s="51" t="str">
        <f t="shared" si="1882"/>
        <v/>
      </c>
      <c r="BG504" s="49" t="str">
        <f t="shared" si="1882"/>
        <v/>
      </c>
      <c r="BH504" s="50" t="str">
        <f t="shared" si="1882"/>
        <v/>
      </c>
      <c r="BI504" s="50" t="str">
        <f t="shared" si="1882"/>
        <v/>
      </c>
      <c r="BJ504" s="50" t="str">
        <f t="shared" si="1882"/>
        <v/>
      </c>
      <c r="BK504" s="50" t="str">
        <f t="shared" si="1882"/>
        <v/>
      </c>
      <c r="BL504" s="50" t="str">
        <f t="shared" si="1882"/>
        <v/>
      </c>
      <c r="BM504" s="50" t="str">
        <f t="shared" si="1882"/>
        <v/>
      </c>
      <c r="BN504" s="51" t="str">
        <f t="shared" si="1882"/>
        <v/>
      </c>
    </row>
    <row r="505" spans="1:66" ht="30.75" customHeight="1" thickBot="1" x14ac:dyDescent="0.3">
      <c r="A505" s="2104" t="s">
        <v>142</v>
      </c>
      <c r="B505" s="2105"/>
      <c r="C505" s="67" t="str">
        <f t="shared" ref="C505:BN505" si="1883">IF(C492="","",IF(C503=0,MAX($C$3:$J$3)+1,C502/C503))</f>
        <v/>
      </c>
      <c r="D505" s="68" t="str">
        <f t="shared" si="1883"/>
        <v/>
      </c>
      <c r="E505" s="68" t="str">
        <f t="shared" si="1883"/>
        <v/>
      </c>
      <c r="F505" s="68" t="str">
        <f t="shared" si="1883"/>
        <v/>
      </c>
      <c r="G505" s="68" t="str">
        <f t="shared" si="1883"/>
        <v/>
      </c>
      <c r="H505" s="68" t="str">
        <f t="shared" si="1883"/>
        <v/>
      </c>
      <c r="I505" s="68" t="str">
        <f t="shared" si="1883"/>
        <v/>
      </c>
      <c r="J505" s="69" t="str">
        <f t="shared" si="1883"/>
        <v/>
      </c>
      <c r="K505" s="67" t="str">
        <f t="shared" si="1883"/>
        <v/>
      </c>
      <c r="L505" s="68" t="str">
        <f t="shared" si="1883"/>
        <v/>
      </c>
      <c r="M505" s="68" t="str">
        <f t="shared" si="1883"/>
        <v/>
      </c>
      <c r="N505" s="68" t="str">
        <f t="shared" si="1883"/>
        <v/>
      </c>
      <c r="O505" s="68" t="str">
        <f t="shared" si="1883"/>
        <v/>
      </c>
      <c r="P505" s="68" t="str">
        <f t="shared" si="1883"/>
        <v/>
      </c>
      <c r="Q505" s="68" t="str">
        <f t="shared" si="1883"/>
        <v/>
      </c>
      <c r="R505" s="69" t="str">
        <f t="shared" si="1883"/>
        <v/>
      </c>
      <c r="S505" s="67" t="str">
        <f t="shared" si="1883"/>
        <v/>
      </c>
      <c r="T505" s="68" t="str">
        <f t="shared" si="1883"/>
        <v/>
      </c>
      <c r="U505" s="68" t="str">
        <f t="shared" si="1883"/>
        <v/>
      </c>
      <c r="V505" s="68" t="str">
        <f t="shared" si="1883"/>
        <v/>
      </c>
      <c r="W505" s="68" t="str">
        <f t="shared" si="1883"/>
        <v/>
      </c>
      <c r="X505" s="68" t="str">
        <f t="shared" si="1883"/>
        <v/>
      </c>
      <c r="Y505" s="68" t="str">
        <f t="shared" si="1883"/>
        <v/>
      </c>
      <c r="Z505" s="69" t="str">
        <f t="shared" si="1883"/>
        <v/>
      </c>
      <c r="AA505" s="67" t="str">
        <f t="shared" si="1883"/>
        <v/>
      </c>
      <c r="AB505" s="68" t="str">
        <f t="shared" si="1883"/>
        <v/>
      </c>
      <c r="AC505" s="68" t="str">
        <f t="shared" si="1883"/>
        <v/>
      </c>
      <c r="AD505" s="68" t="str">
        <f t="shared" si="1883"/>
        <v/>
      </c>
      <c r="AE505" s="68" t="str">
        <f t="shared" si="1883"/>
        <v/>
      </c>
      <c r="AF505" s="68" t="str">
        <f t="shared" si="1883"/>
        <v/>
      </c>
      <c r="AG505" s="68" t="str">
        <f t="shared" si="1883"/>
        <v/>
      </c>
      <c r="AH505" s="69" t="str">
        <f t="shared" si="1883"/>
        <v/>
      </c>
      <c r="AI505" s="67" t="str">
        <f t="shared" si="1883"/>
        <v/>
      </c>
      <c r="AJ505" s="68" t="str">
        <f t="shared" si="1883"/>
        <v/>
      </c>
      <c r="AK505" s="68" t="str">
        <f t="shared" si="1883"/>
        <v/>
      </c>
      <c r="AL505" s="68" t="str">
        <f t="shared" si="1883"/>
        <v/>
      </c>
      <c r="AM505" s="68" t="str">
        <f t="shared" si="1883"/>
        <v/>
      </c>
      <c r="AN505" s="68" t="str">
        <f t="shared" si="1883"/>
        <v/>
      </c>
      <c r="AO505" s="68" t="str">
        <f t="shared" si="1883"/>
        <v/>
      </c>
      <c r="AP505" s="69" t="str">
        <f t="shared" si="1883"/>
        <v/>
      </c>
      <c r="AQ505" s="67" t="str">
        <f t="shared" si="1883"/>
        <v/>
      </c>
      <c r="AR505" s="68" t="str">
        <f t="shared" si="1883"/>
        <v/>
      </c>
      <c r="AS505" s="68" t="str">
        <f t="shared" si="1883"/>
        <v/>
      </c>
      <c r="AT505" s="68" t="str">
        <f t="shared" si="1883"/>
        <v/>
      </c>
      <c r="AU505" s="68" t="str">
        <f t="shared" si="1883"/>
        <v/>
      </c>
      <c r="AV505" s="68" t="str">
        <f t="shared" si="1883"/>
        <v/>
      </c>
      <c r="AW505" s="68" t="str">
        <f t="shared" si="1883"/>
        <v/>
      </c>
      <c r="AX505" s="69" t="str">
        <f t="shared" si="1883"/>
        <v/>
      </c>
      <c r="AY505" s="67" t="str">
        <f t="shared" si="1883"/>
        <v/>
      </c>
      <c r="AZ505" s="68" t="str">
        <f t="shared" si="1883"/>
        <v/>
      </c>
      <c r="BA505" s="68" t="str">
        <f t="shared" si="1883"/>
        <v/>
      </c>
      <c r="BB505" s="68" t="str">
        <f t="shared" si="1883"/>
        <v/>
      </c>
      <c r="BC505" s="68" t="str">
        <f t="shared" si="1883"/>
        <v/>
      </c>
      <c r="BD505" s="68" t="str">
        <f t="shared" si="1883"/>
        <v/>
      </c>
      <c r="BE505" s="68" t="str">
        <f t="shared" si="1883"/>
        <v/>
      </c>
      <c r="BF505" s="69" t="str">
        <f t="shared" si="1883"/>
        <v/>
      </c>
      <c r="BG505" s="67" t="str">
        <f t="shared" si="1883"/>
        <v/>
      </c>
      <c r="BH505" s="68" t="str">
        <f t="shared" si="1883"/>
        <v/>
      </c>
      <c r="BI505" s="68" t="str">
        <f t="shared" si="1883"/>
        <v/>
      </c>
      <c r="BJ505" s="68" t="str">
        <f t="shared" si="1883"/>
        <v/>
      </c>
      <c r="BK505" s="68" t="str">
        <f t="shared" si="1883"/>
        <v/>
      </c>
      <c r="BL505" s="68" t="str">
        <f t="shared" si="1883"/>
        <v/>
      </c>
      <c r="BM505" s="68" t="str">
        <f t="shared" si="1883"/>
        <v/>
      </c>
      <c r="BN505" s="69" t="str">
        <f t="shared" si="1883"/>
        <v/>
      </c>
    </row>
    <row r="506" spans="1:66" ht="15.75" x14ac:dyDescent="0.25">
      <c r="A506" s="2106" t="s">
        <v>37</v>
      </c>
      <c r="B506" s="2107"/>
      <c r="C506" s="975" t="str">
        <f t="shared" ref="C506:J506" si="1884">IF(C492="","",RANK(C482,$C482:$J482,0))</f>
        <v/>
      </c>
      <c r="D506" s="976" t="str">
        <f t="shared" si="1884"/>
        <v/>
      </c>
      <c r="E506" s="976" t="str">
        <f t="shared" si="1884"/>
        <v/>
      </c>
      <c r="F506" s="976" t="str">
        <f t="shared" si="1884"/>
        <v/>
      </c>
      <c r="G506" s="976" t="str">
        <f t="shared" si="1884"/>
        <v/>
      </c>
      <c r="H506" s="976" t="str">
        <f t="shared" si="1884"/>
        <v/>
      </c>
      <c r="I506" s="976" t="str">
        <f t="shared" si="1884"/>
        <v/>
      </c>
      <c r="J506" s="977" t="str">
        <f t="shared" si="1884"/>
        <v/>
      </c>
      <c r="K506" s="975" t="str">
        <f t="shared" ref="K506:R506" si="1885">IF(K492="","",RANK(C482,$C482:$J482,0))</f>
        <v/>
      </c>
      <c r="L506" s="976" t="str">
        <f t="shared" si="1885"/>
        <v/>
      </c>
      <c r="M506" s="976" t="str">
        <f t="shared" si="1885"/>
        <v/>
      </c>
      <c r="N506" s="976" t="str">
        <f t="shared" si="1885"/>
        <v/>
      </c>
      <c r="O506" s="976" t="str">
        <f t="shared" si="1885"/>
        <v/>
      </c>
      <c r="P506" s="976" t="str">
        <f t="shared" si="1885"/>
        <v/>
      </c>
      <c r="Q506" s="976" t="str">
        <f t="shared" si="1885"/>
        <v/>
      </c>
      <c r="R506" s="977" t="str">
        <f t="shared" si="1885"/>
        <v/>
      </c>
      <c r="S506" s="975" t="str">
        <f t="shared" ref="S506:Z506" si="1886">IF(S492="","",RANK(C482,$C482:$J482,0))</f>
        <v/>
      </c>
      <c r="T506" s="976" t="str">
        <f t="shared" si="1886"/>
        <v/>
      </c>
      <c r="U506" s="976" t="str">
        <f t="shared" si="1886"/>
        <v/>
      </c>
      <c r="V506" s="976" t="str">
        <f t="shared" si="1886"/>
        <v/>
      </c>
      <c r="W506" s="976" t="str">
        <f t="shared" si="1886"/>
        <v/>
      </c>
      <c r="X506" s="976" t="str">
        <f t="shared" si="1886"/>
        <v/>
      </c>
      <c r="Y506" s="976" t="str">
        <f t="shared" si="1886"/>
        <v/>
      </c>
      <c r="Z506" s="984" t="str">
        <f t="shared" si="1886"/>
        <v/>
      </c>
      <c r="AA506" s="975" t="str">
        <f t="shared" ref="AA506:AH506" si="1887">IF(AA492="","",RANK(C482,$C482:$J482,0))</f>
        <v/>
      </c>
      <c r="AB506" s="976" t="str">
        <f t="shared" si="1887"/>
        <v/>
      </c>
      <c r="AC506" s="976" t="str">
        <f t="shared" si="1887"/>
        <v/>
      </c>
      <c r="AD506" s="976" t="str">
        <f t="shared" si="1887"/>
        <v/>
      </c>
      <c r="AE506" s="976" t="str">
        <f t="shared" si="1887"/>
        <v/>
      </c>
      <c r="AF506" s="976" t="str">
        <f t="shared" si="1887"/>
        <v/>
      </c>
      <c r="AG506" s="976" t="str">
        <f t="shared" si="1887"/>
        <v/>
      </c>
      <c r="AH506" s="977" t="str">
        <f t="shared" si="1887"/>
        <v/>
      </c>
      <c r="AI506" s="975" t="str">
        <f t="shared" ref="AI506:AP506" si="1888">IF(AI492="","",RANK(C482,$C482:$J482,0))</f>
        <v/>
      </c>
      <c r="AJ506" s="976" t="str">
        <f t="shared" si="1888"/>
        <v/>
      </c>
      <c r="AK506" s="976" t="str">
        <f t="shared" si="1888"/>
        <v/>
      </c>
      <c r="AL506" s="976" t="str">
        <f t="shared" si="1888"/>
        <v/>
      </c>
      <c r="AM506" s="976" t="str">
        <f t="shared" si="1888"/>
        <v/>
      </c>
      <c r="AN506" s="976" t="str">
        <f t="shared" si="1888"/>
        <v/>
      </c>
      <c r="AO506" s="976" t="str">
        <f t="shared" si="1888"/>
        <v/>
      </c>
      <c r="AP506" s="977" t="str">
        <f t="shared" si="1888"/>
        <v/>
      </c>
      <c r="AQ506" s="975" t="str">
        <f t="shared" ref="AQ506:AX506" si="1889">IF(AQ492="","",RANK(C482,$C482:$J482,0))</f>
        <v/>
      </c>
      <c r="AR506" s="976" t="str">
        <f t="shared" si="1889"/>
        <v/>
      </c>
      <c r="AS506" s="976" t="str">
        <f t="shared" si="1889"/>
        <v/>
      </c>
      <c r="AT506" s="976" t="str">
        <f t="shared" si="1889"/>
        <v/>
      </c>
      <c r="AU506" s="976" t="str">
        <f t="shared" si="1889"/>
        <v/>
      </c>
      <c r="AV506" s="976" t="str">
        <f t="shared" si="1889"/>
        <v/>
      </c>
      <c r="AW506" s="976" t="str">
        <f t="shared" si="1889"/>
        <v/>
      </c>
      <c r="AX506" s="977" t="str">
        <f t="shared" si="1889"/>
        <v/>
      </c>
      <c r="AY506" s="975" t="str">
        <f t="shared" ref="AY506:BF506" si="1890">IF(AY492="","",RANK(C482,$C482:$J482,0))</f>
        <v/>
      </c>
      <c r="AZ506" s="976" t="str">
        <f t="shared" si="1890"/>
        <v/>
      </c>
      <c r="BA506" s="976" t="str">
        <f t="shared" si="1890"/>
        <v/>
      </c>
      <c r="BB506" s="976" t="str">
        <f t="shared" si="1890"/>
        <v/>
      </c>
      <c r="BC506" s="976" t="str">
        <f t="shared" si="1890"/>
        <v/>
      </c>
      <c r="BD506" s="976" t="str">
        <f t="shared" si="1890"/>
        <v/>
      </c>
      <c r="BE506" s="976" t="str">
        <f t="shared" si="1890"/>
        <v/>
      </c>
      <c r="BF506" s="977" t="str">
        <f t="shared" si="1890"/>
        <v/>
      </c>
      <c r="BG506" s="975" t="str">
        <f t="shared" ref="BG506:BN506" si="1891">IF(BG492="","",RANK(C482,$C482:$J482,0))</f>
        <v/>
      </c>
      <c r="BH506" s="976" t="str">
        <f t="shared" si="1891"/>
        <v/>
      </c>
      <c r="BI506" s="976" t="str">
        <f t="shared" si="1891"/>
        <v/>
      </c>
      <c r="BJ506" s="976" t="str">
        <f t="shared" si="1891"/>
        <v/>
      </c>
      <c r="BK506" s="976" t="str">
        <f t="shared" si="1891"/>
        <v/>
      </c>
      <c r="BL506" s="976" t="str">
        <f t="shared" si="1891"/>
        <v/>
      </c>
      <c r="BM506" s="976" t="str">
        <f t="shared" si="1891"/>
        <v/>
      </c>
      <c r="BN506" s="977" t="str">
        <f t="shared" si="1891"/>
        <v/>
      </c>
    </row>
    <row r="507" spans="1:66" ht="15.75" x14ac:dyDescent="0.25">
      <c r="A507" s="2084" t="s">
        <v>38</v>
      </c>
      <c r="B507" s="2085"/>
      <c r="C507" s="978" t="str">
        <f t="shared" ref="C507:J507" si="1892">IF(C492="","",RANK(C483,$C483:$J483,0))</f>
        <v/>
      </c>
      <c r="D507" s="979" t="str">
        <f t="shared" si="1892"/>
        <v/>
      </c>
      <c r="E507" s="979" t="str">
        <f t="shared" si="1892"/>
        <v/>
      </c>
      <c r="F507" s="979" t="str">
        <f t="shared" si="1892"/>
        <v/>
      </c>
      <c r="G507" s="979" t="str">
        <f t="shared" si="1892"/>
        <v/>
      </c>
      <c r="H507" s="979" t="str">
        <f t="shared" si="1892"/>
        <v/>
      </c>
      <c r="I507" s="979" t="str">
        <f t="shared" si="1892"/>
        <v/>
      </c>
      <c r="J507" s="980" t="str">
        <f t="shared" si="1892"/>
        <v/>
      </c>
      <c r="K507" s="978" t="str">
        <f t="shared" ref="K507:R507" si="1893">IF(K492="","",RANK(C483,$C483:$J483,0))</f>
        <v/>
      </c>
      <c r="L507" s="979" t="str">
        <f t="shared" si="1893"/>
        <v/>
      </c>
      <c r="M507" s="979" t="str">
        <f t="shared" si="1893"/>
        <v/>
      </c>
      <c r="N507" s="979" t="str">
        <f t="shared" si="1893"/>
        <v/>
      </c>
      <c r="O507" s="979" t="str">
        <f t="shared" si="1893"/>
        <v/>
      </c>
      <c r="P507" s="979" t="str">
        <f t="shared" si="1893"/>
        <v/>
      </c>
      <c r="Q507" s="979" t="str">
        <f t="shared" si="1893"/>
        <v/>
      </c>
      <c r="R507" s="980" t="str">
        <f t="shared" si="1893"/>
        <v/>
      </c>
      <c r="S507" s="978" t="str">
        <f t="shared" ref="S507:Z507" si="1894">IF(S492="","",RANK(C483,$C483:$J483,0))</f>
        <v/>
      </c>
      <c r="T507" s="979" t="str">
        <f t="shared" si="1894"/>
        <v/>
      </c>
      <c r="U507" s="979" t="str">
        <f t="shared" si="1894"/>
        <v/>
      </c>
      <c r="V507" s="979" t="str">
        <f t="shared" si="1894"/>
        <v/>
      </c>
      <c r="W507" s="979" t="str">
        <f t="shared" si="1894"/>
        <v/>
      </c>
      <c r="X507" s="979" t="str">
        <f t="shared" si="1894"/>
        <v/>
      </c>
      <c r="Y507" s="979" t="str">
        <f t="shared" si="1894"/>
        <v/>
      </c>
      <c r="Z507" s="985" t="str">
        <f t="shared" si="1894"/>
        <v/>
      </c>
      <c r="AA507" s="978" t="str">
        <f t="shared" ref="AA507:AH507" si="1895">IF(AA492="","",RANK(C483,$C483:$J483,0))</f>
        <v/>
      </c>
      <c r="AB507" s="979" t="str">
        <f t="shared" si="1895"/>
        <v/>
      </c>
      <c r="AC507" s="979" t="str">
        <f t="shared" si="1895"/>
        <v/>
      </c>
      <c r="AD507" s="979" t="str">
        <f t="shared" si="1895"/>
        <v/>
      </c>
      <c r="AE507" s="979" t="str">
        <f t="shared" si="1895"/>
        <v/>
      </c>
      <c r="AF507" s="979" t="str">
        <f t="shared" si="1895"/>
        <v/>
      </c>
      <c r="AG507" s="979" t="str">
        <f t="shared" si="1895"/>
        <v/>
      </c>
      <c r="AH507" s="980" t="str">
        <f t="shared" si="1895"/>
        <v/>
      </c>
      <c r="AI507" s="978" t="str">
        <f t="shared" ref="AI507:AP507" si="1896">IF(AI492="","",RANK(C483,$C483:$J483,0))</f>
        <v/>
      </c>
      <c r="AJ507" s="979" t="str">
        <f t="shared" si="1896"/>
        <v/>
      </c>
      <c r="AK507" s="979" t="str">
        <f t="shared" si="1896"/>
        <v/>
      </c>
      <c r="AL507" s="979" t="str">
        <f t="shared" si="1896"/>
        <v/>
      </c>
      <c r="AM507" s="979" t="str">
        <f t="shared" si="1896"/>
        <v/>
      </c>
      <c r="AN507" s="979" t="str">
        <f t="shared" si="1896"/>
        <v/>
      </c>
      <c r="AO507" s="979" t="str">
        <f t="shared" si="1896"/>
        <v/>
      </c>
      <c r="AP507" s="980" t="str">
        <f t="shared" si="1896"/>
        <v/>
      </c>
      <c r="AQ507" s="978" t="str">
        <f t="shared" ref="AQ507:AX507" si="1897">IF(AQ492="","",RANK(C483,$C483:$J483,0))</f>
        <v/>
      </c>
      <c r="AR507" s="979" t="str">
        <f t="shared" si="1897"/>
        <v/>
      </c>
      <c r="AS507" s="979" t="str">
        <f t="shared" si="1897"/>
        <v/>
      </c>
      <c r="AT507" s="979" t="str">
        <f t="shared" si="1897"/>
        <v/>
      </c>
      <c r="AU507" s="979" t="str">
        <f t="shared" si="1897"/>
        <v/>
      </c>
      <c r="AV507" s="979" t="str">
        <f t="shared" si="1897"/>
        <v/>
      </c>
      <c r="AW507" s="979" t="str">
        <f t="shared" si="1897"/>
        <v/>
      </c>
      <c r="AX507" s="980" t="str">
        <f t="shared" si="1897"/>
        <v/>
      </c>
      <c r="AY507" s="978" t="str">
        <f t="shared" ref="AY507:BF507" si="1898">IF(AY492="","",RANK(C483,$C483:$J483,0))</f>
        <v/>
      </c>
      <c r="AZ507" s="979" t="str">
        <f t="shared" si="1898"/>
        <v/>
      </c>
      <c r="BA507" s="979" t="str">
        <f t="shared" si="1898"/>
        <v/>
      </c>
      <c r="BB507" s="979" t="str">
        <f t="shared" si="1898"/>
        <v/>
      </c>
      <c r="BC507" s="979" t="str">
        <f t="shared" si="1898"/>
        <v/>
      </c>
      <c r="BD507" s="979" t="str">
        <f t="shared" si="1898"/>
        <v/>
      </c>
      <c r="BE507" s="979" t="str">
        <f t="shared" si="1898"/>
        <v/>
      </c>
      <c r="BF507" s="980" t="str">
        <f t="shared" si="1898"/>
        <v/>
      </c>
      <c r="BG507" s="978" t="str">
        <f t="shared" ref="BG507:BN507" si="1899">IF(BG492="","",RANK(C483,$C483:$J483,0))</f>
        <v/>
      </c>
      <c r="BH507" s="979" t="str">
        <f t="shared" si="1899"/>
        <v/>
      </c>
      <c r="BI507" s="979" t="str">
        <f t="shared" si="1899"/>
        <v/>
      </c>
      <c r="BJ507" s="979" t="str">
        <f t="shared" si="1899"/>
        <v/>
      </c>
      <c r="BK507" s="979" t="str">
        <f t="shared" si="1899"/>
        <v/>
      </c>
      <c r="BL507" s="979" t="str">
        <f t="shared" si="1899"/>
        <v/>
      </c>
      <c r="BM507" s="979" t="str">
        <f t="shared" si="1899"/>
        <v/>
      </c>
      <c r="BN507" s="980" t="str">
        <f t="shared" si="1899"/>
        <v/>
      </c>
    </row>
    <row r="508" spans="1:66" ht="15.75" x14ac:dyDescent="0.25">
      <c r="A508" s="2084" t="s">
        <v>39</v>
      </c>
      <c r="B508" s="2085"/>
      <c r="C508" s="978" t="str">
        <f t="shared" ref="C508:J508" si="1900">IF(C492="","",RANK(C484,$C484:$J484,1))</f>
        <v/>
      </c>
      <c r="D508" s="979" t="str">
        <f t="shared" si="1900"/>
        <v/>
      </c>
      <c r="E508" s="979" t="str">
        <f t="shared" si="1900"/>
        <v/>
      </c>
      <c r="F508" s="979" t="str">
        <f t="shared" si="1900"/>
        <v/>
      </c>
      <c r="G508" s="979" t="str">
        <f t="shared" si="1900"/>
        <v/>
      </c>
      <c r="H508" s="979" t="str">
        <f t="shared" si="1900"/>
        <v/>
      </c>
      <c r="I508" s="979" t="str">
        <f t="shared" si="1900"/>
        <v/>
      </c>
      <c r="J508" s="980" t="str">
        <f t="shared" si="1900"/>
        <v/>
      </c>
      <c r="K508" s="978" t="str">
        <f t="shared" ref="K508:R508" si="1901">IF(K492="","",RANK(C484,$C484:$J484,1))</f>
        <v/>
      </c>
      <c r="L508" s="979" t="str">
        <f t="shared" si="1901"/>
        <v/>
      </c>
      <c r="M508" s="979" t="str">
        <f t="shared" si="1901"/>
        <v/>
      </c>
      <c r="N508" s="979" t="str">
        <f t="shared" si="1901"/>
        <v/>
      </c>
      <c r="O508" s="979" t="str">
        <f t="shared" si="1901"/>
        <v/>
      </c>
      <c r="P508" s="979" t="str">
        <f t="shared" si="1901"/>
        <v/>
      </c>
      <c r="Q508" s="979" t="str">
        <f t="shared" si="1901"/>
        <v/>
      </c>
      <c r="R508" s="980" t="str">
        <f t="shared" si="1901"/>
        <v/>
      </c>
      <c r="S508" s="978" t="str">
        <f t="shared" ref="S508:Z508" si="1902">IF(S492="","",RANK(C484,$C484:$J484,1))</f>
        <v/>
      </c>
      <c r="T508" s="979" t="str">
        <f t="shared" si="1902"/>
        <v/>
      </c>
      <c r="U508" s="979" t="str">
        <f t="shared" si="1902"/>
        <v/>
      </c>
      <c r="V508" s="979" t="str">
        <f t="shared" si="1902"/>
        <v/>
      </c>
      <c r="W508" s="979" t="str">
        <f t="shared" si="1902"/>
        <v/>
      </c>
      <c r="X508" s="979" t="str">
        <f t="shared" si="1902"/>
        <v/>
      </c>
      <c r="Y508" s="979" t="str">
        <f t="shared" si="1902"/>
        <v/>
      </c>
      <c r="Z508" s="985" t="str">
        <f t="shared" si="1902"/>
        <v/>
      </c>
      <c r="AA508" s="978" t="str">
        <f t="shared" ref="AA508:AH508" si="1903">IF(AA492="","",RANK(C484,$C484:$J484,1))</f>
        <v/>
      </c>
      <c r="AB508" s="979" t="str">
        <f t="shared" si="1903"/>
        <v/>
      </c>
      <c r="AC508" s="979" t="str">
        <f t="shared" si="1903"/>
        <v/>
      </c>
      <c r="AD508" s="979" t="str">
        <f t="shared" si="1903"/>
        <v/>
      </c>
      <c r="AE508" s="979" t="str">
        <f t="shared" si="1903"/>
        <v/>
      </c>
      <c r="AF508" s="979" t="str">
        <f t="shared" si="1903"/>
        <v/>
      </c>
      <c r="AG508" s="979" t="str">
        <f t="shared" si="1903"/>
        <v/>
      </c>
      <c r="AH508" s="980" t="str">
        <f t="shared" si="1903"/>
        <v/>
      </c>
      <c r="AI508" s="978" t="str">
        <f t="shared" ref="AI508:AP508" si="1904">IF(AI492="","",RANK(C484,$C484:$J484,1))</f>
        <v/>
      </c>
      <c r="AJ508" s="979" t="str">
        <f t="shared" si="1904"/>
        <v/>
      </c>
      <c r="AK508" s="979" t="str">
        <f t="shared" si="1904"/>
        <v/>
      </c>
      <c r="AL508" s="979" t="str">
        <f t="shared" si="1904"/>
        <v/>
      </c>
      <c r="AM508" s="979" t="str">
        <f t="shared" si="1904"/>
        <v/>
      </c>
      <c r="AN508" s="979" t="str">
        <f t="shared" si="1904"/>
        <v/>
      </c>
      <c r="AO508" s="979" t="str">
        <f t="shared" si="1904"/>
        <v/>
      </c>
      <c r="AP508" s="980" t="str">
        <f t="shared" si="1904"/>
        <v/>
      </c>
      <c r="AQ508" s="978" t="str">
        <f t="shared" ref="AQ508:AX508" si="1905">IF(AQ492="","",RANK(C484,$C484:$J484,1))</f>
        <v/>
      </c>
      <c r="AR508" s="979" t="str">
        <f t="shared" si="1905"/>
        <v/>
      </c>
      <c r="AS508" s="979" t="str">
        <f t="shared" si="1905"/>
        <v/>
      </c>
      <c r="AT508" s="979" t="str">
        <f t="shared" si="1905"/>
        <v/>
      </c>
      <c r="AU508" s="979" t="str">
        <f t="shared" si="1905"/>
        <v/>
      </c>
      <c r="AV508" s="979" t="str">
        <f t="shared" si="1905"/>
        <v/>
      </c>
      <c r="AW508" s="979" t="str">
        <f t="shared" si="1905"/>
        <v/>
      </c>
      <c r="AX508" s="980" t="str">
        <f t="shared" si="1905"/>
        <v/>
      </c>
      <c r="AY508" s="978" t="str">
        <f t="shared" ref="AY508:BF508" si="1906">IF(AY492="","",RANK(C484,$C484:$J484,1))</f>
        <v/>
      </c>
      <c r="AZ508" s="979" t="str">
        <f t="shared" si="1906"/>
        <v/>
      </c>
      <c r="BA508" s="979" t="str">
        <f t="shared" si="1906"/>
        <v/>
      </c>
      <c r="BB508" s="979" t="str">
        <f t="shared" si="1906"/>
        <v/>
      </c>
      <c r="BC508" s="979" t="str">
        <f t="shared" si="1906"/>
        <v/>
      </c>
      <c r="BD508" s="979" t="str">
        <f t="shared" si="1906"/>
        <v/>
      </c>
      <c r="BE508" s="979" t="str">
        <f t="shared" si="1906"/>
        <v/>
      </c>
      <c r="BF508" s="980" t="str">
        <f t="shared" si="1906"/>
        <v/>
      </c>
      <c r="BG508" s="978" t="str">
        <f t="shared" ref="BG508:BN508" si="1907">IF(BG492="","",RANK(C484,$C484:$J484,1))</f>
        <v/>
      </c>
      <c r="BH508" s="979" t="str">
        <f t="shared" si="1907"/>
        <v/>
      </c>
      <c r="BI508" s="979" t="str">
        <f t="shared" si="1907"/>
        <v/>
      </c>
      <c r="BJ508" s="979" t="str">
        <f t="shared" si="1907"/>
        <v/>
      </c>
      <c r="BK508" s="979" t="str">
        <f t="shared" si="1907"/>
        <v/>
      </c>
      <c r="BL508" s="979" t="str">
        <f t="shared" si="1907"/>
        <v/>
      </c>
      <c r="BM508" s="979" t="str">
        <f t="shared" si="1907"/>
        <v/>
      </c>
      <c r="BN508" s="980" t="str">
        <f t="shared" si="1907"/>
        <v/>
      </c>
    </row>
    <row r="509" spans="1:66" ht="15.75" x14ac:dyDescent="0.25">
      <c r="A509" s="2084" t="s">
        <v>32</v>
      </c>
      <c r="B509" s="2085"/>
      <c r="C509" s="978" t="str">
        <f t="shared" ref="C509:J509" si="1908">IF(C492="","",RANK(C485,$C485:$J485,0))</f>
        <v/>
      </c>
      <c r="D509" s="979" t="str">
        <f t="shared" si="1908"/>
        <v/>
      </c>
      <c r="E509" s="979" t="str">
        <f t="shared" si="1908"/>
        <v/>
      </c>
      <c r="F509" s="979" t="str">
        <f t="shared" si="1908"/>
        <v/>
      </c>
      <c r="G509" s="979" t="str">
        <f t="shared" si="1908"/>
        <v/>
      </c>
      <c r="H509" s="979" t="str">
        <f t="shared" si="1908"/>
        <v/>
      </c>
      <c r="I509" s="979" t="str">
        <f t="shared" si="1908"/>
        <v/>
      </c>
      <c r="J509" s="980" t="str">
        <f t="shared" si="1908"/>
        <v/>
      </c>
      <c r="K509" s="978" t="str">
        <f t="shared" ref="K509:R509" si="1909">IF(K492="","",RANK(C485,$C485:$J485,0))</f>
        <v/>
      </c>
      <c r="L509" s="979" t="str">
        <f t="shared" si="1909"/>
        <v/>
      </c>
      <c r="M509" s="979" t="str">
        <f t="shared" si="1909"/>
        <v/>
      </c>
      <c r="N509" s="979" t="str">
        <f t="shared" si="1909"/>
        <v/>
      </c>
      <c r="O509" s="979" t="str">
        <f t="shared" si="1909"/>
        <v/>
      </c>
      <c r="P509" s="979" t="str">
        <f t="shared" si="1909"/>
        <v/>
      </c>
      <c r="Q509" s="979" t="str">
        <f t="shared" si="1909"/>
        <v/>
      </c>
      <c r="R509" s="980" t="str">
        <f t="shared" si="1909"/>
        <v/>
      </c>
      <c r="S509" s="978" t="str">
        <f t="shared" ref="S509:Z509" si="1910">IF(S492="","",RANK(C485,$C485:$J485,0))</f>
        <v/>
      </c>
      <c r="T509" s="979" t="str">
        <f t="shared" si="1910"/>
        <v/>
      </c>
      <c r="U509" s="979" t="str">
        <f t="shared" si="1910"/>
        <v/>
      </c>
      <c r="V509" s="979" t="str">
        <f t="shared" si="1910"/>
        <v/>
      </c>
      <c r="W509" s="979" t="str">
        <f t="shared" si="1910"/>
        <v/>
      </c>
      <c r="X509" s="979" t="str">
        <f t="shared" si="1910"/>
        <v/>
      </c>
      <c r="Y509" s="979" t="str">
        <f t="shared" si="1910"/>
        <v/>
      </c>
      <c r="Z509" s="985" t="str">
        <f t="shared" si="1910"/>
        <v/>
      </c>
      <c r="AA509" s="978" t="str">
        <f t="shared" ref="AA509:AH509" si="1911">IF(AA492="","",RANK(C485,$C485:$J485,0))</f>
        <v/>
      </c>
      <c r="AB509" s="979" t="str">
        <f t="shared" si="1911"/>
        <v/>
      </c>
      <c r="AC509" s="979" t="str">
        <f t="shared" si="1911"/>
        <v/>
      </c>
      <c r="AD509" s="979" t="str">
        <f t="shared" si="1911"/>
        <v/>
      </c>
      <c r="AE509" s="979" t="str">
        <f t="shared" si="1911"/>
        <v/>
      </c>
      <c r="AF509" s="979" t="str">
        <f t="shared" si="1911"/>
        <v/>
      </c>
      <c r="AG509" s="979" t="str">
        <f t="shared" si="1911"/>
        <v/>
      </c>
      <c r="AH509" s="980" t="str">
        <f t="shared" si="1911"/>
        <v/>
      </c>
      <c r="AI509" s="978" t="str">
        <f t="shared" ref="AI509:AP509" si="1912">IF(AI492="","",RANK(C485,$C485:$J485,0))</f>
        <v/>
      </c>
      <c r="AJ509" s="979" t="str">
        <f t="shared" si="1912"/>
        <v/>
      </c>
      <c r="AK509" s="979" t="str">
        <f t="shared" si="1912"/>
        <v/>
      </c>
      <c r="AL509" s="979" t="str">
        <f t="shared" si="1912"/>
        <v/>
      </c>
      <c r="AM509" s="979" t="str">
        <f t="shared" si="1912"/>
        <v/>
      </c>
      <c r="AN509" s="979" t="str">
        <f t="shared" si="1912"/>
        <v/>
      </c>
      <c r="AO509" s="979" t="str">
        <f t="shared" si="1912"/>
        <v/>
      </c>
      <c r="AP509" s="980" t="str">
        <f t="shared" si="1912"/>
        <v/>
      </c>
      <c r="AQ509" s="978" t="str">
        <f t="shared" ref="AQ509:AX509" si="1913">IF(AQ492="","",RANK(C485,$C485:$J485,0))</f>
        <v/>
      </c>
      <c r="AR509" s="979" t="str">
        <f t="shared" si="1913"/>
        <v/>
      </c>
      <c r="AS509" s="979" t="str">
        <f t="shared" si="1913"/>
        <v/>
      </c>
      <c r="AT509" s="979" t="str">
        <f t="shared" si="1913"/>
        <v/>
      </c>
      <c r="AU509" s="979" t="str">
        <f t="shared" si="1913"/>
        <v/>
      </c>
      <c r="AV509" s="979" t="str">
        <f t="shared" si="1913"/>
        <v/>
      </c>
      <c r="AW509" s="979" t="str">
        <f t="shared" si="1913"/>
        <v/>
      </c>
      <c r="AX509" s="980" t="str">
        <f t="shared" si="1913"/>
        <v/>
      </c>
      <c r="AY509" s="978" t="str">
        <f t="shared" ref="AY509:BF509" si="1914">IF(AY492="","",RANK(C485,$C485:$J485,0))</f>
        <v/>
      </c>
      <c r="AZ509" s="979" t="str">
        <f t="shared" si="1914"/>
        <v/>
      </c>
      <c r="BA509" s="979" t="str">
        <f t="shared" si="1914"/>
        <v/>
      </c>
      <c r="BB509" s="979" t="str">
        <f t="shared" si="1914"/>
        <v/>
      </c>
      <c r="BC509" s="979" t="str">
        <f t="shared" si="1914"/>
        <v/>
      </c>
      <c r="BD509" s="979" t="str">
        <f t="shared" si="1914"/>
        <v/>
      </c>
      <c r="BE509" s="979" t="str">
        <f t="shared" si="1914"/>
        <v/>
      </c>
      <c r="BF509" s="980" t="str">
        <f t="shared" si="1914"/>
        <v/>
      </c>
      <c r="BG509" s="978" t="str">
        <f t="shared" ref="BG509:BN509" si="1915">IF(BG492="","",RANK(C485,$C485:$J485,0))</f>
        <v/>
      </c>
      <c r="BH509" s="979" t="str">
        <f t="shared" si="1915"/>
        <v/>
      </c>
      <c r="BI509" s="979" t="str">
        <f t="shared" si="1915"/>
        <v/>
      </c>
      <c r="BJ509" s="979" t="str">
        <f t="shared" si="1915"/>
        <v/>
      </c>
      <c r="BK509" s="979" t="str">
        <f t="shared" si="1915"/>
        <v/>
      </c>
      <c r="BL509" s="979" t="str">
        <f t="shared" si="1915"/>
        <v/>
      </c>
      <c r="BM509" s="979" t="str">
        <f t="shared" si="1915"/>
        <v/>
      </c>
      <c r="BN509" s="980" t="str">
        <f t="shared" si="1915"/>
        <v/>
      </c>
    </row>
    <row r="510" spans="1:66" ht="16.5" thickBot="1" x14ac:dyDescent="0.3">
      <c r="A510" s="2086" t="s">
        <v>137</v>
      </c>
      <c r="B510" s="2087"/>
      <c r="C510" s="986" t="str">
        <f t="shared" ref="C510:J510" si="1916">IF(C492="","",RANK(C486,$C486:$J486,0))</f>
        <v/>
      </c>
      <c r="D510" s="987" t="str">
        <f t="shared" si="1916"/>
        <v/>
      </c>
      <c r="E510" s="987" t="str">
        <f t="shared" si="1916"/>
        <v/>
      </c>
      <c r="F510" s="987" t="str">
        <f t="shared" si="1916"/>
        <v/>
      </c>
      <c r="G510" s="987" t="str">
        <f t="shared" si="1916"/>
        <v/>
      </c>
      <c r="H510" s="987" t="str">
        <f t="shared" si="1916"/>
        <v/>
      </c>
      <c r="I510" s="987" t="str">
        <f t="shared" si="1916"/>
        <v/>
      </c>
      <c r="J510" s="988" t="str">
        <f t="shared" si="1916"/>
        <v/>
      </c>
      <c r="K510" s="986" t="str">
        <f t="shared" ref="K510:R510" si="1917">IF(K492="","",RANK(C486,$C486:$J486,0))</f>
        <v/>
      </c>
      <c r="L510" s="987" t="str">
        <f t="shared" si="1917"/>
        <v/>
      </c>
      <c r="M510" s="987" t="str">
        <f t="shared" si="1917"/>
        <v/>
      </c>
      <c r="N510" s="987" t="str">
        <f t="shared" si="1917"/>
        <v/>
      </c>
      <c r="O510" s="987" t="str">
        <f t="shared" si="1917"/>
        <v/>
      </c>
      <c r="P510" s="987" t="str">
        <f t="shared" si="1917"/>
        <v/>
      </c>
      <c r="Q510" s="987" t="str">
        <f t="shared" si="1917"/>
        <v/>
      </c>
      <c r="R510" s="988" t="str">
        <f t="shared" si="1917"/>
        <v/>
      </c>
      <c r="S510" s="981" t="str">
        <f t="shared" ref="S510:Z510" si="1918">IF(S492="","",RANK(C486,$C486:$J486,0))</f>
        <v/>
      </c>
      <c r="T510" s="982" t="str">
        <f t="shared" si="1918"/>
        <v/>
      </c>
      <c r="U510" s="982" t="str">
        <f t="shared" si="1918"/>
        <v/>
      </c>
      <c r="V510" s="982" t="str">
        <f t="shared" si="1918"/>
        <v/>
      </c>
      <c r="W510" s="982" t="str">
        <f t="shared" si="1918"/>
        <v/>
      </c>
      <c r="X510" s="982" t="str">
        <f t="shared" si="1918"/>
        <v/>
      </c>
      <c r="Y510" s="982" t="str">
        <f t="shared" si="1918"/>
        <v/>
      </c>
      <c r="Z510" s="989" t="str">
        <f t="shared" si="1918"/>
        <v/>
      </c>
      <c r="AA510" s="981" t="str">
        <f t="shared" ref="AA510:AH510" si="1919">IF(AA492="","",RANK(C486,$C486:$J486,0))</f>
        <v/>
      </c>
      <c r="AB510" s="982" t="str">
        <f t="shared" si="1919"/>
        <v/>
      </c>
      <c r="AC510" s="982" t="str">
        <f t="shared" si="1919"/>
        <v/>
      </c>
      <c r="AD510" s="982" t="str">
        <f t="shared" si="1919"/>
        <v/>
      </c>
      <c r="AE510" s="982" t="str">
        <f t="shared" si="1919"/>
        <v/>
      </c>
      <c r="AF510" s="982" t="str">
        <f t="shared" si="1919"/>
        <v/>
      </c>
      <c r="AG510" s="982" t="str">
        <f t="shared" si="1919"/>
        <v/>
      </c>
      <c r="AH510" s="983" t="str">
        <f t="shared" si="1919"/>
        <v/>
      </c>
      <c r="AI510" s="981" t="str">
        <f t="shared" ref="AI510:AP510" si="1920">IF(AI492="","",RANK(C486,$C486:$J486,0))</f>
        <v/>
      </c>
      <c r="AJ510" s="982" t="str">
        <f t="shared" si="1920"/>
        <v/>
      </c>
      <c r="AK510" s="982" t="str">
        <f t="shared" si="1920"/>
        <v/>
      </c>
      <c r="AL510" s="982" t="str">
        <f t="shared" si="1920"/>
        <v/>
      </c>
      <c r="AM510" s="982" t="str">
        <f t="shared" si="1920"/>
        <v/>
      </c>
      <c r="AN510" s="982" t="str">
        <f t="shared" si="1920"/>
        <v/>
      </c>
      <c r="AO510" s="982" t="str">
        <f t="shared" si="1920"/>
        <v/>
      </c>
      <c r="AP510" s="983" t="str">
        <f t="shared" si="1920"/>
        <v/>
      </c>
      <c r="AQ510" s="981" t="str">
        <f t="shared" ref="AQ510:AX510" si="1921">IF(AQ492="","",RANK(C486,$C486:$J486,0))</f>
        <v/>
      </c>
      <c r="AR510" s="982" t="str">
        <f t="shared" si="1921"/>
        <v/>
      </c>
      <c r="AS510" s="982" t="str">
        <f t="shared" si="1921"/>
        <v/>
      </c>
      <c r="AT510" s="982" t="str">
        <f t="shared" si="1921"/>
        <v/>
      </c>
      <c r="AU510" s="982" t="str">
        <f t="shared" si="1921"/>
        <v/>
      </c>
      <c r="AV510" s="982" t="str">
        <f t="shared" si="1921"/>
        <v/>
      </c>
      <c r="AW510" s="982" t="str">
        <f t="shared" si="1921"/>
        <v/>
      </c>
      <c r="AX510" s="983" t="str">
        <f t="shared" si="1921"/>
        <v/>
      </c>
      <c r="AY510" s="981" t="str">
        <f t="shared" ref="AY510:BF510" si="1922">IF(AY492="","",RANK(C486,$C486:$J486,0))</f>
        <v/>
      </c>
      <c r="AZ510" s="982" t="str">
        <f t="shared" si="1922"/>
        <v/>
      </c>
      <c r="BA510" s="982" t="str">
        <f t="shared" si="1922"/>
        <v/>
      </c>
      <c r="BB510" s="982" t="str">
        <f t="shared" si="1922"/>
        <v/>
      </c>
      <c r="BC510" s="982" t="str">
        <f t="shared" si="1922"/>
        <v/>
      </c>
      <c r="BD510" s="982" t="str">
        <f t="shared" si="1922"/>
        <v/>
      </c>
      <c r="BE510" s="982" t="str">
        <f t="shared" si="1922"/>
        <v/>
      </c>
      <c r="BF510" s="983" t="str">
        <f t="shared" si="1922"/>
        <v/>
      </c>
      <c r="BG510" s="981" t="str">
        <f t="shared" ref="BG510:BN510" si="1923">IF(BG492="","",RANK(C486,$C486:$J486,0))</f>
        <v/>
      </c>
      <c r="BH510" s="982" t="str">
        <f t="shared" si="1923"/>
        <v/>
      </c>
      <c r="BI510" s="982" t="str">
        <f t="shared" si="1923"/>
        <v/>
      </c>
      <c r="BJ510" s="982" t="str">
        <f t="shared" si="1923"/>
        <v/>
      </c>
      <c r="BK510" s="982" t="str">
        <f t="shared" si="1923"/>
        <v/>
      </c>
      <c r="BL510" s="982" t="str">
        <f t="shared" si="1923"/>
        <v/>
      </c>
      <c r="BM510" s="982" t="str">
        <f t="shared" si="1923"/>
        <v/>
      </c>
      <c r="BN510" s="983" t="str">
        <f t="shared" si="1923"/>
        <v/>
      </c>
    </row>
    <row r="511" spans="1:66" ht="15.75" x14ac:dyDescent="0.25">
      <c r="A511" s="2088" t="s">
        <v>40</v>
      </c>
      <c r="B511" s="2089"/>
      <c r="C511" s="966" t="str">
        <f t="shared" ref="C511:J511" si="1924">IF(C492="","",RANK(C501,$C501:$J501,0))</f>
        <v/>
      </c>
      <c r="D511" s="967" t="str">
        <f t="shared" si="1924"/>
        <v/>
      </c>
      <c r="E511" s="967" t="str">
        <f t="shared" si="1924"/>
        <v/>
      </c>
      <c r="F511" s="967" t="str">
        <f t="shared" si="1924"/>
        <v/>
      </c>
      <c r="G511" s="967" t="str">
        <f t="shared" si="1924"/>
        <v/>
      </c>
      <c r="H511" s="967" t="str">
        <f t="shared" si="1924"/>
        <v/>
      </c>
      <c r="I511" s="967" t="str">
        <f t="shared" si="1924"/>
        <v/>
      </c>
      <c r="J511" s="968" t="str">
        <f t="shared" si="1924"/>
        <v/>
      </c>
      <c r="K511" s="966" t="str">
        <f t="shared" ref="K511:R511" si="1925">IF(K492="","",RANK(K501,$K501:$R501,0))</f>
        <v/>
      </c>
      <c r="L511" s="967" t="str">
        <f t="shared" si="1925"/>
        <v/>
      </c>
      <c r="M511" s="967" t="str">
        <f t="shared" si="1925"/>
        <v/>
      </c>
      <c r="N511" s="967" t="str">
        <f t="shared" si="1925"/>
        <v/>
      </c>
      <c r="O511" s="967" t="str">
        <f t="shared" si="1925"/>
        <v/>
      </c>
      <c r="P511" s="967" t="str">
        <f t="shared" si="1925"/>
        <v/>
      </c>
      <c r="Q511" s="967" t="str">
        <f t="shared" si="1925"/>
        <v/>
      </c>
      <c r="R511" s="968" t="str">
        <f t="shared" si="1925"/>
        <v/>
      </c>
      <c r="S511" s="966" t="str">
        <f t="shared" ref="S511:Z511" si="1926">IF(S492="","",RANK(S501,$S501:$Z501,0))</f>
        <v/>
      </c>
      <c r="T511" s="967" t="str">
        <f t="shared" si="1926"/>
        <v/>
      </c>
      <c r="U511" s="967" t="str">
        <f t="shared" si="1926"/>
        <v/>
      </c>
      <c r="V511" s="967" t="str">
        <f t="shared" si="1926"/>
        <v/>
      </c>
      <c r="W511" s="967" t="str">
        <f t="shared" si="1926"/>
        <v/>
      </c>
      <c r="X511" s="967" t="str">
        <f t="shared" si="1926"/>
        <v/>
      </c>
      <c r="Y511" s="967" t="str">
        <f t="shared" si="1926"/>
        <v/>
      </c>
      <c r="Z511" s="968" t="str">
        <f t="shared" si="1926"/>
        <v/>
      </c>
      <c r="AA511" s="966" t="str">
        <f t="shared" ref="AA511:AH511" si="1927">IF(AA492="","",RANK(AA501,$AA501:$AH501,0))</f>
        <v/>
      </c>
      <c r="AB511" s="967" t="str">
        <f t="shared" si="1927"/>
        <v/>
      </c>
      <c r="AC511" s="967" t="str">
        <f t="shared" si="1927"/>
        <v/>
      </c>
      <c r="AD511" s="967" t="str">
        <f t="shared" si="1927"/>
        <v/>
      </c>
      <c r="AE511" s="967" t="str">
        <f t="shared" si="1927"/>
        <v/>
      </c>
      <c r="AF511" s="967" t="str">
        <f t="shared" si="1927"/>
        <v/>
      </c>
      <c r="AG511" s="967" t="str">
        <f t="shared" si="1927"/>
        <v/>
      </c>
      <c r="AH511" s="968" t="str">
        <f t="shared" si="1927"/>
        <v/>
      </c>
      <c r="AI511" s="966" t="str">
        <f t="shared" ref="AI511:AP511" si="1928">IF(AI492="","",RANK(AI501,$AI501:$AP501,0))</f>
        <v/>
      </c>
      <c r="AJ511" s="967" t="str">
        <f t="shared" si="1928"/>
        <v/>
      </c>
      <c r="AK511" s="967" t="str">
        <f t="shared" si="1928"/>
        <v/>
      </c>
      <c r="AL511" s="967" t="str">
        <f t="shared" si="1928"/>
        <v/>
      </c>
      <c r="AM511" s="967" t="str">
        <f t="shared" si="1928"/>
        <v/>
      </c>
      <c r="AN511" s="967" t="str">
        <f t="shared" si="1928"/>
        <v/>
      </c>
      <c r="AO511" s="967" t="str">
        <f t="shared" si="1928"/>
        <v/>
      </c>
      <c r="AP511" s="968" t="str">
        <f t="shared" si="1928"/>
        <v/>
      </c>
      <c r="AQ511" s="966" t="str">
        <f t="shared" ref="AQ511:AX511" si="1929">IF(AQ492="","",RANK(AQ501,$AQ501:$AX501,0))</f>
        <v/>
      </c>
      <c r="AR511" s="967" t="str">
        <f t="shared" si="1929"/>
        <v/>
      </c>
      <c r="AS511" s="967" t="str">
        <f t="shared" si="1929"/>
        <v/>
      </c>
      <c r="AT511" s="967" t="str">
        <f t="shared" si="1929"/>
        <v/>
      </c>
      <c r="AU511" s="967" t="str">
        <f t="shared" si="1929"/>
        <v/>
      </c>
      <c r="AV511" s="967" t="str">
        <f t="shared" si="1929"/>
        <v/>
      </c>
      <c r="AW511" s="967" t="str">
        <f t="shared" si="1929"/>
        <v/>
      </c>
      <c r="AX511" s="968" t="str">
        <f t="shared" si="1929"/>
        <v/>
      </c>
      <c r="AY511" s="966" t="str">
        <f t="shared" ref="AY511:BF511" si="1930">IF(AY492="","",RANK(AY501,$AY501:$BF501,0))</f>
        <v/>
      </c>
      <c r="AZ511" s="967" t="str">
        <f t="shared" si="1930"/>
        <v/>
      </c>
      <c r="BA511" s="967" t="str">
        <f t="shared" si="1930"/>
        <v/>
      </c>
      <c r="BB511" s="967" t="str">
        <f t="shared" si="1930"/>
        <v/>
      </c>
      <c r="BC511" s="967" t="str">
        <f t="shared" si="1930"/>
        <v/>
      </c>
      <c r="BD511" s="967" t="str">
        <f t="shared" si="1930"/>
        <v/>
      </c>
      <c r="BE511" s="967" t="str">
        <f t="shared" si="1930"/>
        <v/>
      </c>
      <c r="BF511" s="968" t="str">
        <f t="shared" si="1930"/>
        <v/>
      </c>
      <c r="BG511" s="966" t="str">
        <f t="shared" ref="BG511:BN511" si="1931">IF(BG492="","",RANK(BG501,$BG501:$BN501,0))</f>
        <v/>
      </c>
      <c r="BH511" s="967" t="str">
        <f t="shared" si="1931"/>
        <v/>
      </c>
      <c r="BI511" s="967" t="str">
        <f t="shared" si="1931"/>
        <v/>
      </c>
      <c r="BJ511" s="967" t="str">
        <f t="shared" si="1931"/>
        <v/>
      </c>
      <c r="BK511" s="967" t="str">
        <f t="shared" si="1931"/>
        <v/>
      </c>
      <c r="BL511" s="967" t="str">
        <f t="shared" si="1931"/>
        <v/>
      </c>
      <c r="BM511" s="967" t="str">
        <f t="shared" si="1931"/>
        <v/>
      </c>
      <c r="BN511" s="968" t="str">
        <f t="shared" si="1931"/>
        <v/>
      </c>
    </row>
    <row r="512" spans="1:66" ht="15.75" x14ac:dyDescent="0.25">
      <c r="A512" s="2090" t="s">
        <v>34</v>
      </c>
      <c r="B512" s="2091"/>
      <c r="C512" s="969" t="str">
        <f t="shared" ref="C512:J512" si="1932">IF(C492="","",RANK(C502,$C502:$J502,0))</f>
        <v/>
      </c>
      <c r="D512" s="970" t="str">
        <f t="shared" si="1932"/>
        <v/>
      </c>
      <c r="E512" s="970" t="str">
        <f t="shared" si="1932"/>
        <v/>
      </c>
      <c r="F512" s="970" t="str">
        <f t="shared" si="1932"/>
        <v/>
      </c>
      <c r="G512" s="970" t="str">
        <f t="shared" si="1932"/>
        <v/>
      </c>
      <c r="H512" s="970" t="str">
        <f t="shared" si="1932"/>
        <v/>
      </c>
      <c r="I512" s="970" t="str">
        <f t="shared" si="1932"/>
        <v/>
      </c>
      <c r="J512" s="971" t="str">
        <f t="shared" si="1932"/>
        <v/>
      </c>
      <c r="K512" s="969" t="str">
        <f t="shared" ref="K512:R512" si="1933">IF(K492="","",RANK(K502,$K502:$R502,0))</f>
        <v/>
      </c>
      <c r="L512" s="970" t="str">
        <f t="shared" si="1933"/>
        <v/>
      </c>
      <c r="M512" s="970" t="str">
        <f t="shared" si="1933"/>
        <v/>
      </c>
      <c r="N512" s="970" t="str">
        <f t="shared" si="1933"/>
        <v/>
      </c>
      <c r="O512" s="970" t="str">
        <f t="shared" si="1933"/>
        <v/>
      </c>
      <c r="P512" s="970" t="str">
        <f t="shared" si="1933"/>
        <v/>
      </c>
      <c r="Q512" s="970" t="str">
        <f t="shared" si="1933"/>
        <v/>
      </c>
      <c r="R512" s="971" t="str">
        <f t="shared" si="1933"/>
        <v/>
      </c>
      <c r="S512" s="969" t="str">
        <f t="shared" ref="S512:Z512" si="1934">IF(S492="","",RANK(S502,$S502:$Z502,0))</f>
        <v/>
      </c>
      <c r="T512" s="970" t="str">
        <f t="shared" si="1934"/>
        <v/>
      </c>
      <c r="U512" s="970" t="str">
        <f t="shared" si="1934"/>
        <v/>
      </c>
      <c r="V512" s="970" t="str">
        <f t="shared" si="1934"/>
        <v/>
      </c>
      <c r="W512" s="970" t="str">
        <f t="shared" si="1934"/>
        <v/>
      </c>
      <c r="X512" s="970" t="str">
        <f t="shared" si="1934"/>
        <v/>
      </c>
      <c r="Y512" s="970" t="str">
        <f t="shared" si="1934"/>
        <v/>
      </c>
      <c r="Z512" s="971" t="str">
        <f t="shared" si="1934"/>
        <v/>
      </c>
      <c r="AA512" s="969" t="str">
        <f t="shared" ref="AA512:AH512" si="1935">IF(AA492="","",RANK(AA502,$AA502:$AH502,0))</f>
        <v/>
      </c>
      <c r="AB512" s="970" t="str">
        <f t="shared" si="1935"/>
        <v/>
      </c>
      <c r="AC512" s="970" t="str">
        <f t="shared" si="1935"/>
        <v/>
      </c>
      <c r="AD512" s="970" t="str">
        <f t="shared" si="1935"/>
        <v/>
      </c>
      <c r="AE512" s="970" t="str">
        <f t="shared" si="1935"/>
        <v/>
      </c>
      <c r="AF512" s="970" t="str">
        <f t="shared" si="1935"/>
        <v/>
      </c>
      <c r="AG512" s="970" t="str">
        <f t="shared" si="1935"/>
        <v/>
      </c>
      <c r="AH512" s="971" t="str">
        <f t="shared" si="1935"/>
        <v/>
      </c>
      <c r="AI512" s="969" t="str">
        <f t="shared" ref="AI512:AP512" si="1936">IF(AI492="","",RANK(AI502,$AI502:$AP502,0))</f>
        <v/>
      </c>
      <c r="AJ512" s="970" t="str">
        <f t="shared" si="1936"/>
        <v/>
      </c>
      <c r="AK512" s="970" t="str">
        <f t="shared" si="1936"/>
        <v/>
      </c>
      <c r="AL512" s="970" t="str">
        <f t="shared" si="1936"/>
        <v/>
      </c>
      <c r="AM512" s="970" t="str">
        <f t="shared" si="1936"/>
        <v/>
      </c>
      <c r="AN512" s="970" t="str">
        <f t="shared" si="1936"/>
        <v/>
      </c>
      <c r="AO512" s="970" t="str">
        <f t="shared" si="1936"/>
        <v/>
      </c>
      <c r="AP512" s="971" t="str">
        <f t="shared" si="1936"/>
        <v/>
      </c>
      <c r="AQ512" s="969" t="str">
        <f t="shared" ref="AQ512:AX512" si="1937">IF(AQ492="","",RANK(AQ502,$AQ502:$AX502,0))</f>
        <v/>
      </c>
      <c r="AR512" s="970" t="str">
        <f t="shared" si="1937"/>
        <v/>
      </c>
      <c r="AS512" s="970" t="str">
        <f t="shared" si="1937"/>
        <v/>
      </c>
      <c r="AT512" s="970" t="str">
        <f t="shared" si="1937"/>
        <v/>
      </c>
      <c r="AU512" s="970" t="str">
        <f t="shared" si="1937"/>
        <v/>
      </c>
      <c r="AV512" s="970" t="str">
        <f t="shared" si="1937"/>
        <v/>
      </c>
      <c r="AW512" s="970" t="str">
        <f t="shared" si="1937"/>
        <v/>
      </c>
      <c r="AX512" s="971" t="str">
        <f t="shared" si="1937"/>
        <v/>
      </c>
      <c r="AY512" s="969" t="str">
        <f t="shared" ref="AY512:BF512" si="1938">IF(AY492="","",RANK(AY502,$AY502:$BF502,0))</f>
        <v/>
      </c>
      <c r="AZ512" s="970" t="str">
        <f t="shared" si="1938"/>
        <v/>
      </c>
      <c r="BA512" s="970" t="str">
        <f t="shared" si="1938"/>
        <v/>
      </c>
      <c r="BB512" s="970" t="str">
        <f t="shared" si="1938"/>
        <v/>
      </c>
      <c r="BC512" s="970" t="str">
        <f t="shared" si="1938"/>
        <v/>
      </c>
      <c r="BD512" s="970" t="str">
        <f t="shared" si="1938"/>
        <v/>
      </c>
      <c r="BE512" s="970" t="str">
        <f t="shared" si="1938"/>
        <v/>
      </c>
      <c r="BF512" s="971" t="str">
        <f t="shared" si="1938"/>
        <v/>
      </c>
      <c r="BG512" s="969" t="str">
        <f t="shared" ref="BG512:BN512" si="1939">IF(BG492="","",RANK(BG502,$BG502:$BN502,0))</f>
        <v/>
      </c>
      <c r="BH512" s="970" t="str">
        <f t="shared" si="1939"/>
        <v/>
      </c>
      <c r="BI512" s="970" t="str">
        <f t="shared" si="1939"/>
        <v/>
      </c>
      <c r="BJ512" s="970" t="str">
        <f t="shared" si="1939"/>
        <v/>
      </c>
      <c r="BK512" s="970" t="str">
        <f t="shared" si="1939"/>
        <v/>
      </c>
      <c r="BL512" s="970" t="str">
        <f t="shared" si="1939"/>
        <v/>
      </c>
      <c r="BM512" s="970" t="str">
        <f t="shared" si="1939"/>
        <v/>
      </c>
      <c r="BN512" s="971" t="str">
        <f t="shared" si="1939"/>
        <v/>
      </c>
    </row>
    <row r="513" spans="1:66" ht="15.75" x14ac:dyDescent="0.25">
      <c r="A513" s="2090" t="s">
        <v>35</v>
      </c>
      <c r="B513" s="2091"/>
      <c r="C513" s="969" t="str">
        <f t="shared" ref="C513:J513" si="1940">IF(C492="","",RANK(C503,$C503:$J503,1))</f>
        <v/>
      </c>
      <c r="D513" s="970" t="str">
        <f t="shared" si="1940"/>
        <v/>
      </c>
      <c r="E513" s="970" t="str">
        <f t="shared" si="1940"/>
        <v/>
      </c>
      <c r="F513" s="970" t="str">
        <f t="shared" si="1940"/>
        <v/>
      </c>
      <c r="G513" s="970" t="str">
        <f t="shared" si="1940"/>
        <v/>
      </c>
      <c r="H513" s="970" t="str">
        <f t="shared" si="1940"/>
        <v/>
      </c>
      <c r="I513" s="970" t="str">
        <f t="shared" si="1940"/>
        <v/>
      </c>
      <c r="J513" s="971" t="str">
        <f t="shared" si="1940"/>
        <v/>
      </c>
      <c r="K513" s="969" t="str">
        <f t="shared" ref="K513:R513" si="1941">IF(K492="","",RANK(K503,$K503:$R503,1))</f>
        <v/>
      </c>
      <c r="L513" s="970" t="str">
        <f t="shared" si="1941"/>
        <v/>
      </c>
      <c r="M513" s="970" t="str">
        <f t="shared" si="1941"/>
        <v/>
      </c>
      <c r="N513" s="970" t="str">
        <f t="shared" si="1941"/>
        <v/>
      </c>
      <c r="O513" s="970" t="str">
        <f t="shared" si="1941"/>
        <v/>
      </c>
      <c r="P513" s="970" t="str">
        <f t="shared" si="1941"/>
        <v/>
      </c>
      <c r="Q513" s="970" t="str">
        <f t="shared" si="1941"/>
        <v/>
      </c>
      <c r="R513" s="971" t="str">
        <f t="shared" si="1941"/>
        <v/>
      </c>
      <c r="S513" s="969" t="str">
        <f t="shared" ref="S513:Z513" si="1942">IF(S492="","",RANK(S503,$S503:$Z503,1))</f>
        <v/>
      </c>
      <c r="T513" s="970" t="str">
        <f t="shared" si="1942"/>
        <v/>
      </c>
      <c r="U513" s="970" t="str">
        <f t="shared" si="1942"/>
        <v/>
      </c>
      <c r="V513" s="970" t="str">
        <f t="shared" si="1942"/>
        <v/>
      </c>
      <c r="W513" s="970" t="str">
        <f t="shared" si="1942"/>
        <v/>
      </c>
      <c r="X513" s="970" t="str">
        <f t="shared" si="1942"/>
        <v/>
      </c>
      <c r="Y513" s="970" t="str">
        <f t="shared" si="1942"/>
        <v/>
      </c>
      <c r="Z513" s="971" t="str">
        <f t="shared" si="1942"/>
        <v/>
      </c>
      <c r="AA513" s="969" t="str">
        <f t="shared" ref="AA513:AH513" si="1943">IF(AA492="","",RANK(AA503,$AA503:$AH503,1))</f>
        <v/>
      </c>
      <c r="AB513" s="970" t="str">
        <f t="shared" si="1943"/>
        <v/>
      </c>
      <c r="AC513" s="970" t="str">
        <f t="shared" si="1943"/>
        <v/>
      </c>
      <c r="AD513" s="970" t="str">
        <f t="shared" si="1943"/>
        <v/>
      </c>
      <c r="AE513" s="970" t="str">
        <f t="shared" si="1943"/>
        <v/>
      </c>
      <c r="AF513" s="970" t="str">
        <f t="shared" si="1943"/>
        <v/>
      </c>
      <c r="AG513" s="970" t="str">
        <f t="shared" si="1943"/>
        <v/>
      </c>
      <c r="AH513" s="971" t="str">
        <f t="shared" si="1943"/>
        <v/>
      </c>
      <c r="AI513" s="969" t="str">
        <f t="shared" ref="AI513:AP513" si="1944">IF(AI492="","",RANK(AI503,$AI503:$AP503,1))</f>
        <v/>
      </c>
      <c r="AJ513" s="970" t="str">
        <f t="shared" si="1944"/>
        <v/>
      </c>
      <c r="AK513" s="970" t="str">
        <f t="shared" si="1944"/>
        <v/>
      </c>
      <c r="AL513" s="970" t="str">
        <f t="shared" si="1944"/>
        <v/>
      </c>
      <c r="AM513" s="970" t="str">
        <f t="shared" si="1944"/>
        <v/>
      </c>
      <c r="AN513" s="970" t="str">
        <f t="shared" si="1944"/>
        <v/>
      </c>
      <c r="AO513" s="970" t="str">
        <f t="shared" si="1944"/>
        <v/>
      </c>
      <c r="AP513" s="971" t="str">
        <f t="shared" si="1944"/>
        <v/>
      </c>
      <c r="AQ513" s="969" t="str">
        <f t="shared" ref="AQ513:AX513" si="1945">IF(AQ492="","",RANK(AQ503,$AQ503:$AX503,1))</f>
        <v/>
      </c>
      <c r="AR513" s="970" t="str">
        <f t="shared" si="1945"/>
        <v/>
      </c>
      <c r="AS513" s="970" t="str">
        <f t="shared" si="1945"/>
        <v/>
      </c>
      <c r="AT513" s="970" t="str">
        <f t="shared" si="1945"/>
        <v/>
      </c>
      <c r="AU513" s="970" t="str">
        <f t="shared" si="1945"/>
        <v/>
      </c>
      <c r="AV513" s="970" t="str">
        <f t="shared" si="1945"/>
        <v/>
      </c>
      <c r="AW513" s="970" t="str">
        <f t="shared" si="1945"/>
        <v/>
      </c>
      <c r="AX513" s="971" t="str">
        <f t="shared" si="1945"/>
        <v/>
      </c>
      <c r="AY513" s="969" t="str">
        <f t="shared" ref="AY513:BF513" si="1946">IF(AY492="","",RANK(AY503,$AY503:$BF503,1))</f>
        <v/>
      </c>
      <c r="AZ513" s="970" t="str">
        <f t="shared" si="1946"/>
        <v/>
      </c>
      <c r="BA513" s="970" t="str">
        <f t="shared" si="1946"/>
        <v/>
      </c>
      <c r="BB513" s="970" t="str">
        <f t="shared" si="1946"/>
        <v/>
      </c>
      <c r="BC513" s="970" t="str">
        <f t="shared" si="1946"/>
        <v/>
      </c>
      <c r="BD513" s="970" t="str">
        <f t="shared" si="1946"/>
        <v/>
      </c>
      <c r="BE513" s="970" t="str">
        <f t="shared" si="1946"/>
        <v/>
      </c>
      <c r="BF513" s="971" t="str">
        <f t="shared" si="1946"/>
        <v/>
      </c>
      <c r="BG513" s="969" t="str">
        <f t="shared" ref="BG513:BN513" si="1947">IF(BG492="","",RANK(BG503,$BG503:$BN503,1))</f>
        <v/>
      </c>
      <c r="BH513" s="970" t="str">
        <f t="shared" si="1947"/>
        <v/>
      </c>
      <c r="BI513" s="970" t="str">
        <f t="shared" si="1947"/>
        <v/>
      </c>
      <c r="BJ513" s="970" t="str">
        <f t="shared" si="1947"/>
        <v/>
      </c>
      <c r="BK513" s="970" t="str">
        <f t="shared" si="1947"/>
        <v/>
      </c>
      <c r="BL513" s="970" t="str">
        <f t="shared" si="1947"/>
        <v/>
      </c>
      <c r="BM513" s="970" t="str">
        <f t="shared" si="1947"/>
        <v/>
      </c>
      <c r="BN513" s="971" t="str">
        <f t="shared" si="1947"/>
        <v/>
      </c>
    </row>
    <row r="514" spans="1:66" ht="15.75" x14ac:dyDescent="0.25">
      <c r="A514" s="2090" t="s">
        <v>36</v>
      </c>
      <c r="B514" s="2091"/>
      <c r="C514" s="969" t="str">
        <f t="shared" ref="C514:J514" si="1948">IF(C492="","",RANK(C504,$C504:$J504,0))</f>
        <v/>
      </c>
      <c r="D514" s="970" t="str">
        <f t="shared" si="1948"/>
        <v/>
      </c>
      <c r="E514" s="970" t="str">
        <f t="shared" si="1948"/>
        <v/>
      </c>
      <c r="F514" s="970" t="str">
        <f t="shared" si="1948"/>
        <v/>
      </c>
      <c r="G514" s="970" t="str">
        <f t="shared" si="1948"/>
        <v/>
      </c>
      <c r="H514" s="970" t="str">
        <f t="shared" si="1948"/>
        <v/>
      </c>
      <c r="I514" s="970" t="str">
        <f t="shared" si="1948"/>
        <v/>
      </c>
      <c r="J514" s="971" t="str">
        <f t="shared" si="1948"/>
        <v/>
      </c>
      <c r="K514" s="969" t="str">
        <f t="shared" ref="K514:R514" si="1949">IF(K492="","",RANK(K504,$K504:$R504,0))</f>
        <v/>
      </c>
      <c r="L514" s="970" t="str">
        <f t="shared" si="1949"/>
        <v/>
      </c>
      <c r="M514" s="970" t="str">
        <f t="shared" si="1949"/>
        <v/>
      </c>
      <c r="N514" s="970" t="str">
        <f t="shared" si="1949"/>
        <v/>
      </c>
      <c r="O514" s="970" t="str">
        <f t="shared" si="1949"/>
        <v/>
      </c>
      <c r="P514" s="970" t="str">
        <f t="shared" si="1949"/>
        <v/>
      </c>
      <c r="Q514" s="970" t="str">
        <f t="shared" si="1949"/>
        <v/>
      </c>
      <c r="R514" s="971" t="str">
        <f t="shared" si="1949"/>
        <v/>
      </c>
      <c r="S514" s="969" t="str">
        <f t="shared" ref="S514:Z514" si="1950">IF(S492="","",RANK(S504,$S504:$Z504,0))</f>
        <v/>
      </c>
      <c r="T514" s="970" t="str">
        <f t="shared" si="1950"/>
        <v/>
      </c>
      <c r="U514" s="970" t="str">
        <f t="shared" si="1950"/>
        <v/>
      </c>
      <c r="V514" s="970" t="str">
        <f t="shared" si="1950"/>
        <v/>
      </c>
      <c r="W514" s="970" t="str">
        <f t="shared" si="1950"/>
        <v/>
      </c>
      <c r="X514" s="970" t="str">
        <f t="shared" si="1950"/>
        <v/>
      </c>
      <c r="Y514" s="970" t="str">
        <f t="shared" si="1950"/>
        <v/>
      </c>
      <c r="Z514" s="971" t="str">
        <f t="shared" si="1950"/>
        <v/>
      </c>
      <c r="AA514" s="969" t="str">
        <f t="shared" ref="AA514:AH514" si="1951">IF(AA492="","",RANK(AA504,$AA504:$AH504,0))</f>
        <v/>
      </c>
      <c r="AB514" s="970" t="str">
        <f t="shared" si="1951"/>
        <v/>
      </c>
      <c r="AC514" s="970" t="str">
        <f t="shared" si="1951"/>
        <v/>
      </c>
      <c r="AD514" s="970" t="str">
        <f t="shared" si="1951"/>
        <v/>
      </c>
      <c r="AE514" s="970" t="str">
        <f t="shared" si="1951"/>
        <v/>
      </c>
      <c r="AF514" s="970" t="str">
        <f t="shared" si="1951"/>
        <v/>
      </c>
      <c r="AG514" s="970" t="str">
        <f t="shared" si="1951"/>
        <v/>
      </c>
      <c r="AH514" s="971" t="str">
        <f t="shared" si="1951"/>
        <v/>
      </c>
      <c r="AI514" s="969" t="str">
        <f t="shared" ref="AI514:AP514" si="1952">IF(AI492="","",RANK(AI504,$AI504:$AP504,0))</f>
        <v/>
      </c>
      <c r="AJ514" s="970" t="str">
        <f t="shared" si="1952"/>
        <v/>
      </c>
      <c r="AK514" s="970" t="str">
        <f t="shared" si="1952"/>
        <v/>
      </c>
      <c r="AL514" s="970" t="str">
        <f t="shared" si="1952"/>
        <v/>
      </c>
      <c r="AM514" s="970" t="str">
        <f t="shared" si="1952"/>
        <v/>
      </c>
      <c r="AN514" s="970" t="str">
        <f t="shared" si="1952"/>
        <v/>
      </c>
      <c r="AO514" s="970" t="str">
        <f t="shared" si="1952"/>
        <v/>
      </c>
      <c r="AP514" s="971" t="str">
        <f t="shared" si="1952"/>
        <v/>
      </c>
      <c r="AQ514" s="969" t="str">
        <f t="shared" ref="AQ514:AX514" si="1953">IF(AQ492="","",RANK(AQ504,$AQ504:$AX504,0))</f>
        <v/>
      </c>
      <c r="AR514" s="970" t="str">
        <f t="shared" si="1953"/>
        <v/>
      </c>
      <c r="AS514" s="970" t="str">
        <f t="shared" si="1953"/>
        <v/>
      </c>
      <c r="AT514" s="970" t="str">
        <f t="shared" si="1953"/>
        <v/>
      </c>
      <c r="AU514" s="970" t="str">
        <f t="shared" si="1953"/>
        <v/>
      </c>
      <c r="AV514" s="970" t="str">
        <f t="shared" si="1953"/>
        <v/>
      </c>
      <c r="AW514" s="970" t="str">
        <f t="shared" si="1953"/>
        <v/>
      </c>
      <c r="AX514" s="971" t="str">
        <f t="shared" si="1953"/>
        <v/>
      </c>
      <c r="AY514" s="969" t="str">
        <f t="shared" ref="AY514:BF514" si="1954">IF(AY492="","",RANK(AY504,$AY504:$BF504,0))</f>
        <v/>
      </c>
      <c r="AZ514" s="970" t="str">
        <f t="shared" si="1954"/>
        <v/>
      </c>
      <c r="BA514" s="970" t="str">
        <f t="shared" si="1954"/>
        <v/>
      </c>
      <c r="BB514" s="970" t="str">
        <f t="shared" si="1954"/>
        <v/>
      </c>
      <c r="BC514" s="970" t="str">
        <f t="shared" si="1954"/>
        <v/>
      </c>
      <c r="BD514" s="970" t="str">
        <f t="shared" si="1954"/>
        <v/>
      </c>
      <c r="BE514" s="970" t="str">
        <f t="shared" si="1954"/>
        <v/>
      </c>
      <c r="BF514" s="971" t="str">
        <f t="shared" si="1954"/>
        <v/>
      </c>
      <c r="BG514" s="969" t="str">
        <f t="shared" ref="BG514:BN514" si="1955">IF(BG492="","",RANK(BG504,$BG504:$BN504,0))</f>
        <v/>
      </c>
      <c r="BH514" s="970" t="str">
        <f t="shared" si="1955"/>
        <v/>
      </c>
      <c r="BI514" s="970" t="str">
        <f t="shared" si="1955"/>
        <v/>
      </c>
      <c r="BJ514" s="970" t="str">
        <f t="shared" si="1955"/>
        <v/>
      </c>
      <c r="BK514" s="970" t="str">
        <f t="shared" si="1955"/>
        <v/>
      </c>
      <c r="BL514" s="970" t="str">
        <f t="shared" si="1955"/>
        <v/>
      </c>
      <c r="BM514" s="970" t="str">
        <f t="shared" si="1955"/>
        <v/>
      </c>
      <c r="BN514" s="971" t="str">
        <f t="shared" si="1955"/>
        <v/>
      </c>
    </row>
    <row r="515" spans="1:66" ht="16.5" thickBot="1" x14ac:dyDescent="0.3">
      <c r="A515" s="2092" t="s">
        <v>136</v>
      </c>
      <c r="B515" s="2093"/>
      <c r="C515" s="972" t="str">
        <f t="shared" ref="C515:J515" si="1956">IF(C492="","",RANK(C505,$C505:$J505,0))</f>
        <v/>
      </c>
      <c r="D515" s="973" t="str">
        <f t="shared" si="1956"/>
        <v/>
      </c>
      <c r="E515" s="973" t="str">
        <f t="shared" si="1956"/>
        <v/>
      </c>
      <c r="F515" s="973" t="str">
        <f t="shared" si="1956"/>
        <v/>
      </c>
      <c r="G515" s="973" t="str">
        <f t="shared" si="1956"/>
        <v/>
      </c>
      <c r="H515" s="973" t="str">
        <f t="shared" si="1956"/>
        <v/>
      </c>
      <c r="I515" s="973" t="str">
        <f t="shared" si="1956"/>
        <v/>
      </c>
      <c r="J515" s="974" t="str">
        <f t="shared" si="1956"/>
        <v/>
      </c>
      <c r="K515" s="972" t="str">
        <f t="shared" ref="K515:R515" si="1957">IF(K492="","",RANK(K505,$K505:$R505,0))</f>
        <v/>
      </c>
      <c r="L515" s="973" t="str">
        <f t="shared" si="1957"/>
        <v/>
      </c>
      <c r="M515" s="973" t="str">
        <f t="shared" si="1957"/>
        <v/>
      </c>
      <c r="N515" s="973" t="str">
        <f t="shared" si="1957"/>
        <v/>
      </c>
      <c r="O515" s="973" t="str">
        <f t="shared" si="1957"/>
        <v/>
      </c>
      <c r="P515" s="973" t="str">
        <f t="shared" si="1957"/>
        <v/>
      </c>
      <c r="Q515" s="973" t="str">
        <f t="shared" si="1957"/>
        <v/>
      </c>
      <c r="R515" s="974" t="str">
        <f t="shared" si="1957"/>
        <v/>
      </c>
      <c r="S515" s="972" t="str">
        <f t="shared" ref="S515:Z515" si="1958">IF(S492="","",RANK(S505,$S505:$Z505,0))</f>
        <v/>
      </c>
      <c r="T515" s="973" t="str">
        <f t="shared" si="1958"/>
        <v/>
      </c>
      <c r="U515" s="973" t="str">
        <f t="shared" si="1958"/>
        <v/>
      </c>
      <c r="V515" s="973" t="str">
        <f t="shared" si="1958"/>
        <v/>
      </c>
      <c r="W515" s="973" t="str">
        <f t="shared" si="1958"/>
        <v/>
      </c>
      <c r="X515" s="973" t="str">
        <f t="shared" si="1958"/>
        <v/>
      </c>
      <c r="Y515" s="973" t="str">
        <f t="shared" si="1958"/>
        <v/>
      </c>
      <c r="Z515" s="974" t="str">
        <f t="shared" si="1958"/>
        <v/>
      </c>
      <c r="AA515" s="972" t="str">
        <f t="shared" ref="AA515:AH515" si="1959">IF(AA492="","",RANK(AA505,$AA505:$AH505,0))</f>
        <v/>
      </c>
      <c r="AB515" s="973" t="str">
        <f t="shared" si="1959"/>
        <v/>
      </c>
      <c r="AC515" s="973" t="str">
        <f t="shared" si="1959"/>
        <v/>
      </c>
      <c r="AD515" s="973" t="str">
        <f t="shared" si="1959"/>
        <v/>
      </c>
      <c r="AE515" s="973" t="str">
        <f t="shared" si="1959"/>
        <v/>
      </c>
      <c r="AF515" s="973" t="str">
        <f t="shared" si="1959"/>
        <v/>
      </c>
      <c r="AG515" s="973" t="str">
        <f t="shared" si="1959"/>
        <v/>
      </c>
      <c r="AH515" s="974" t="str">
        <f t="shared" si="1959"/>
        <v/>
      </c>
      <c r="AI515" s="972" t="str">
        <f t="shared" ref="AI515:AP515" si="1960">IF(AI492="","",RANK(AI505,$AI505:$AP505,0))</f>
        <v/>
      </c>
      <c r="AJ515" s="973" t="str">
        <f t="shared" si="1960"/>
        <v/>
      </c>
      <c r="AK515" s="973" t="str">
        <f t="shared" si="1960"/>
        <v/>
      </c>
      <c r="AL515" s="973" t="str">
        <f t="shared" si="1960"/>
        <v/>
      </c>
      <c r="AM515" s="973" t="str">
        <f t="shared" si="1960"/>
        <v/>
      </c>
      <c r="AN515" s="973" t="str">
        <f t="shared" si="1960"/>
        <v/>
      </c>
      <c r="AO515" s="973" t="str">
        <f t="shared" si="1960"/>
        <v/>
      </c>
      <c r="AP515" s="974" t="str">
        <f t="shared" si="1960"/>
        <v/>
      </c>
      <c r="AQ515" s="972" t="str">
        <f t="shared" ref="AQ515:AX515" si="1961">IF(AQ492="","",RANK(AQ505,$AQ505:$AX505,0))</f>
        <v/>
      </c>
      <c r="AR515" s="973" t="str">
        <f t="shared" si="1961"/>
        <v/>
      </c>
      <c r="AS515" s="973" t="str">
        <f t="shared" si="1961"/>
        <v/>
      </c>
      <c r="AT515" s="973" t="str">
        <f t="shared" si="1961"/>
        <v/>
      </c>
      <c r="AU515" s="973" t="str">
        <f t="shared" si="1961"/>
        <v/>
      </c>
      <c r="AV515" s="973" t="str">
        <f t="shared" si="1961"/>
        <v/>
      </c>
      <c r="AW515" s="973" t="str">
        <f t="shared" si="1961"/>
        <v/>
      </c>
      <c r="AX515" s="974" t="str">
        <f t="shared" si="1961"/>
        <v/>
      </c>
      <c r="AY515" s="972" t="str">
        <f t="shared" ref="AY515:BF515" si="1962">IF(AY492="","",RANK(AY505,$AY505:$BF505,0))</f>
        <v/>
      </c>
      <c r="AZ515" s="973" t="str">
        <f t="shared" si="1962"/>
        <v/>
      </c>
      <c r="BA515" s="973" t="str">
        <f t="shared" si="1962"/>
        <v/>
      </c>
      <c r="BB515" s="973" t="str">
        <f t="shared" si="1962"/>
        <v/>
      </c>
      <c r="BC515" s="973" t="str">
        <f t="shared" si="1962"/>
        <v/>
      </c>
      <c r="BD515" s="973" t="str">
        <f t="shared" si="1962"/>
        <v/>
      </c>
      <c r="BE515" s="973" t="str">
        <f t="shared" si="1962"/>
        <v/>
      </c>
      <c r="BF515" s="974" t="str">
        <f t="shared" si="1962"/>
        <v/>
      </c>
      <c r="BG515" s="972" t="str">
        <f t="shared" ref="BG515:BN515" si="1963">IF(BG492="","",RANK(BG505,$BG505:$BN505,0))</f>
        <v/>
      </c>
      <c r="BH515" s="973" t="str">
        <f t="shared" si="1963"/>
        <v/>
      </c>
      <c r="BI515" s="973" t="str">
        <f t="shared" si="1963"/>
        <v/>
      </c>
      <c r="BJ515" s="973" t="str">
        <f t="shared" si="1963"/>
        <v/>
      </c>
      <c r="BK515" s="973" t="str">
        <f t="shared" si="1963"/>
        <v/>
      </c>
      <c r="BL515" s="973" t="str">
        <f t="shared" si="1963"/>
        <v/>
      </c>
      <c r="BM515" s="973" t="str">
        <f t="shared" si="1963"/>
        <v/>
      </c>
      <c r="BN515" s="974" t="str">
        <f t="shared" si="1963"/>
        <v/>
      </c>
    </row>
    <row r="516" spans="1:66" s="20" customFormat="1" ht="88.5" customHeight="1" thickBot="1" x14ac:dyDescent="0.25">
      <c r="A516" s="2094" t="s">
        <v>33</v>
      </c>
      <c r="B516" s="2095"/>
      <c r="C516" s="55" t="str">
        <f>IF(C492="","",(C506*'pravidla turnaje'!$C$9)+(C507*'pravidla turnaje'!$C$10)+(C508*'pravidla turnaje'!$C$11)+(C509*'pravidla turnaje'!$C$12)+(C510*'pravidla turnaje'!$C$13)+(C511*'pravidla turnaje'!$C$14)+(C512*'pravidla turnaje'!$C$15)+(C513*'pravidla turnaje'!$C$16)+(C514*'pravidla turnaje'!$C$17)+(C515*'pravidla turnaje'!$C$18)+'rozstřely-skore'!C516)</f>
        <v/>
      </c>
      <c r="D516" s="56" t="str">
        <f>IF(D492="","",(D506*'pravidla turnaje'!$C$9)+(D507*'pravidla turnaje'!$C$10)+(D508*'pravidla turnaje'!$C$11)+(D509*'pravidla turnaje'!$C$12)+(D510*'pravidla turnaje'!$C$13)+(D511*'pravidla turnaje'!$C$14)+(D512*'pravidla turnaje'!$C$15)+(D513*'pravidla turnaje'!$C$16)+(D514*'pravidla turnaje'!$C$17)+(D515*'pravidla turnaje'!$C$18)+'rozstřely-skore'!D516)</f>
        <v/>
      </c>
      <c r="E516" s="56" t="str">
        <f>IF(E492="","",(E506*'pravidla turnaje'!$C$9)+(E507*'pravidla turnaje'!$C$10)+(E508*'pravidla turnaje'!$C$11)+(E509*'pravidla turnaje'!$C$12)+(E510*'pravidla turnaje'!$C$13)+(E511*'pravidla turnaje'!$C$14)+(E512*'pravidla turnaje'!$C$15)+(E513*'pravidla turnaje'!$C$16)+(E514*'pravidla turnaje'!$C$17)+(E515*'pravidla turnaje'!$C$18)+'rozstřely-skore'!E516)</f>
        <v/>
      </c>
      <c r="F516" s="56" t="str">
        <f>IF(F492="","",(F506*'pravidla turnaje'!$C$9)+(F507*'pravidla turnaje'!$C$10)+(F508*'pravidla turnaje'!$C$11)+(F509*'pravidla turnaje'!$C$12)+(F510*'pravidla turnaje'!$C$13)+(F511*'pravidla turnaje'!$C$14)+(F512*'pravidla turnaje'!$C$15)+(F513*'pravidla turnaje'!$C$16)+(F514*'pravidla turnaje'!$C$17)+(F515*'pravidla turnaje'!$C$18)+'rozstřely-skore'!F516)</f>
        <v/>
      </c>
      <c r="G516" s="56" t="str">
        <f>IF(G492="","",(G506*'pravidla turnaje'!$C$9)+(G507*'pravidla turnaje'!$C$10)+(G508*'pravidla turnaje'!$C$11)+(G509*'pravidla turnaje'!$C$12)+(G510*'pravidla turnaje'!$C$13)+(G511*'pravidla turnaje'!$C$14)+(G512*'pravidla turnaje'!$C$15)+(G513*'pravidla turnaje'!$C$16)+(G514*'pravidla turnaje'!$C$17)+(G515*'pravidla turnaje'!$C$18)+'rozstřely-skore'!G516)</f>
        <v/>
      </c>
      <c r="H516" s="56" t="str">
        <f>IF(H492="","",(H506*'pravidla turnaje'!$C$9)+(H507*'pravidla turnaje'!$C$10)+(H508*'pravidla turnaje'!$C$11)+(H509*'pravidla turnaje'!$C$12)+(H510*'pravidla turnaje'!$C$13)+(H511*'pravidla turnaje'!$C$14)+(H512*'pravidla turnaje'!$C$15)+(H513*'pravidla turnaje'!$C$16)+(H514*'pravidla turnaje'!$C$17)+(H515*'pravidla turnaje'!$C$18)+'rozstřely-skore'!H516)</f>
        <v/>
      </c>
      <c r="I516" s="56" t="str">
        <f>IF(I492="","",(I506*'pravidla turnaje'!$C$9)+(I507*'pravidla turnaje'!$C$10)+(I508*'pravidla turnaje'!$C$11)+(I509*'pravidla turnaje'!$C$12)+(I510*'pravidla turnaje'!$C$13)+(I511*'pravidla turnaje'!$C$14)+(I512*'pravidla turnaje'!$C$15)+(I513*'pravidla turnaje'!$C$16)+(I514*'pravidla turnaje'!$C$17)+(I515*'pravidla turnaje'!$C$18)+'rozstřely-skore'!I516)</f>
        <v/>
      </c>
      <c r="J516" s="57" t="str">
        <f>IF(J492="","",(J506*'pravidla turnaje'!$C$9)+(J507*'pravidla turnaje'!$C$10)+(J508*'pravidla turnaje'!$C$11)+(J509*'pravidla turnaje'!$C$12)+(J510*'pravidla turnaje'!$C$13)+(J511*'pravidla turnaje'!$C$14)+(J512*'pravidla turnaje'!$C$15)+(J513*'pravidla turnaje'!$C$16)+(J514*'pravidla turnaje'!$C$17)+(J515*'pravidla turnaje'!$C$18)+'rozstřely-skore'!J516)</f>
        <v/>
      </c>
      <c r="K516" s="55" t="str">
        <f>IF(K492="","",(K506*'pravidla turnaje'!$C$9)+(K507*'pravidla turnaje'!$C$10)+(K508*'pravidla turnaje'!$C$11)+(K509*'pravidla turnaje'!$C$12)+(K510*'pravidla turnaje'!$C$13)+(K511*'pravidla turnaje'!$C$14)+(K512*'pravidla turnaje'!$C$15)+(K513*'pravidla turnaje'!$C$16)+(K514*'pravidla turnaje'!$C$17)+(K515*'pravidla turnaje'!$C$18)+'rozstřely-skore'!K516)</f>
        <v/>
      </c>
      <c r="L516" s="56" t="str">
        <f>IF(L492="","",(L506*'pravidla turnaje'!$C$9)+(L507*'pravidla turnaje'!$C$10)+(L508*'pravidla turnaje'!$C$11)+(L509*'pravidla turnaje'!$C$12)+(L510*'pravidla turnaje'!$C$13)+(L511*'pravidla turnaje'!$C$14)+(L512*'pravidla turnaje'!$C$15)+(L513*'pravidla turnaje'!$C$16)+(L514*'pravidla turnaje'!$C$17)+(L515*'pravidla turnaje'!$C$18)+'rozstřely-skore'!L516)</f>
        <v/>
      </c>
      <c r="M516" s="56" t="str">
        <f>IF(M492="","",(M506*'pravidla turnaje'!$C$9)+(M507*'pravidla turnaje'!$C$10)+(M508*'pravidla turnaje'!$C$11)+(M509*'pravidla turnaje'!$C$12)+(M510*'pravidla turnaje'!$C$13)+(M511*'pravidla turnaje'!$C$14)+(M512*'pravidla turnaje'!$C$15)+(M513*'pravidla turnaje'!$C$16)+(M514*'pravidla turnaje'!$C$17)+(M515*'pravidla turnaje'!$C$18)+'rozstřely-skore'!M516)</f>
        <v/>
      </c>
      <c r="N516" s="56" t="str">
        <f>IF(N492="","",(N506*'pravidla turnaje'!$C$9)+(N507*'pravidla turnaje'!$C$10)+(N508*'pravidla turnaje'!$C$11)+(N509*'pravidla turnaje'!$C$12)+(N510*'pravidla turnaje'!$C$13)+(N511*'pravidla turnaje'!$C$14)+(N512*'pravidla turnaje'!$C$15)+(N513*'pravidla turnaje'!$C$16)+(N514*'pravidla turnaje'!$C$17)+(N515*'pravidla turnaje'!$C$18)+'rozstřely-skore'!N516)</f>
        <v/>
      </c>
      <c r="O516" s="56" t="str">
        <f>IF(O492="","",(O506*'pravidla turnaje'!$C$9)+(O507*'pravidla turnaje'!$C$10)+(O508*'pravidla turnaje'!$C$11)+(O509*'pravidla turnaje'!$C$12)+(O510*'pravidla turnaje'!$C$13)+(O511*'pravidla turnaje'!$C$14)+(O512*'pravidla turnaje'!$C$15)+(O513*'pravidla turnaje'!$C$16)+(O514*'pravidla turnaje'!$C$17)+(O515*'pravidla turnaje'!$C$18)+'rozstřely-skore'!O516)</f>
        <v/>
      </c>
      <c r="P516" s="56" t="str">
        <f>IF(P492="","",(P506*'pravidla turnaje'!$C$9)+(P507*'pravidla turnaje'!$C$10)+(P508*'pravidla turnaje'!$C$11)+(P509*'pravidla turnaje'!$C$12)+(P510*'pravidla turnaje'!$C$13)+(P511*'pravidla turnaje'!$C$14)+(P512*'pravidla turnaje'!$C$15)+(P513*'pravidla turnaje'!$C$16)+(P514*'pravidla turnaje'!$C$17)+(P515*'pravidla turnaje'!$C$18)+'rozstřely-skore'!P516)</f>
        <v/>
      </c>
      <c r="Q516" s="56" t="str">
        <f>IF(Q492="","",(Q506*'pravidla turnaje'!$C$9)+(Q507*'pravidla turnaje'!$C$10)+(Q508*'pravidla turnaje'!$C$11)+(Q509*'pravidla turnaje'!$C$12)+(Q510*'pravidla turnaje'!$C$13)+(Q511*'pravidla turnaje'!$C$14)+(Q512*'pravidla turnaje'!$C$15)+(Q513*'pravidla turnaje'!$C$16)+(Q514*'pravidla turnaje'!$C$17)+(Q515*'pravidla turnaje'!$C$18)+'rozstřely-skore'!Q516)</f>
        <v/>
      </c>
      <c r="R516" s="57" t="str">
        <f>IF(R492="","",(R506*'pravidla turnaje'!$C$9)+(R507*'pravidla turnaje'!$C$10)+(R508*'pravidla turnaje'!$C$11)+(R509*'pravidla turnaje'!$C$12)+(R510*'pravidla turnaje'!$C$13)+(R511*'pravidla turnaje'!$C$14)+(R512*'pravidla turnaje'!$C$15)+(R513*'pravidla turnaje'!$C$16)+(R514*'pravidla turnaje'!$C$17)+(R515*'pravidla turnaje'!$C$18)+'rozstřely-skore'!R516)</f>
        <v/>
      </c>
      <c r="S516" s="55" t="str">
        <f>IF(S492="","",(S506*'pravidla turnaje'!$C$9)+(S507*'pravidla turnaje'!$C$10)+(S508*'pravidla turnaje'!$C$11)+(S509*'pravidla turnaje'!$C$12)+(S510*'pravidla turnaje'!$C$13)+(S511*'pravidla turnaje'!$C$14)+(S512*'pravidla turnaje'!$C$15)+(S513*'pravidla turnaje'!$C$16)+(S514*'pravidla turnaje'!$C$17)+(S515*'pravidla turnaje'!$C$18)+'rozstřely-skore'!S516)</f>
        <v/>
      </c>
      <c r="T516" s="56" t="str">
        <f>IF(T492="","",(T506*'pravidla turnaje'!$C$9)+(T507*'pravidla turnaje'!$C$10)+(T508*'pravidla turnaje'!$C$11)+(T509*'pravidla turnaje'!$C$12)+(T510*'pravidla turnaje'!$C$13)+(T511*'pravidla turnaje'!$C$14)+(T512*'pravidla turnaje'!$C$15)+(T513*'pravidla turnaje'!$C$16)+(T514*'pravidla turnaje'!$C$17)+(T515*'pravidla turnaje'!$C$18)+'rozstřely-skore'!T516)</f>
        <v/>
      </c>
      <c r="U516" s="56" t="str">
        <f>IF(U492="","",(U506*'pravidla turnaje'!$C$9)+(U507*'pravidla turnaje'!$C$10)+(U508*'pravidla turnaje'!$C$11)+(U509*'pravidla turnaje'!$C$12)+(U510*'pravidla turnaje'!$C$13)+(U511*'pravidla turnaje'!$C$14)+(U512*'pravidla turnaje'!$C$15)+(U513*'pravidla turnaje'!$C$16)+(U514*'pravidla turnaje'!$C$17)+(U515*'pravidla turnaje'!$C$18)+'rozstřely-skore'!U516)</f>
        <v/>
      </c>
      <c r="V516" s="56" t="str">
        <f>IF(V492="","",(V506*'pravidla turnaje'!$C$9)+(V507*'pravidla turnaje'!$C$10)+(V508*'pravidla turnaje'!$C$11)+(V509*'pravidla turnaje'!$C$12)+(V510*'pravidla turnaje'!$C$13)+(V511*'pravidla turnaje'!$C$14)+(V512*'pravidla turnaje'!$C$15)+(V513*'pravidla turnaje'!$C$16)+(V514*'pravidla turnaje'!$C$17)+(V515*'pravidla turnaje'!$C$18)+'rozstřely-skore'!V516)</f>
        <v/>
      </c>
      <c r="W516" s="56" t="str">
        <f>IF(W492="","",(W506*'pravidla turnaje'!$C$9)+(W507*'pravidla turnaje'!$C$10)+(W508*'pravidla turnaje'!$C$11)+(W509*'pravidla turnaje'!$C$12)+(W510*'pravidla turnaje'!$C$13)+(W511*'pravidla turnaje'!$C$14)+(W512*'pravidla turnaje'!$C$15)+(W513*'pravidla turnaje'!$C$16)+(W514*'pravidla turnaje'!$C$17)+(W515*'pravidla turnaje'!$C$18)+'rozstřely-skore'!W516)</f>
        <v/>
      </c>
      <c r="X516" s="56" t="str">
        <f>IF(X492="","",(X506*'pravidla turnaje'!$C$9)+(X507*'pravidla turnaje'!$C$10)+(X508*'pravidla turnaje'!$C$11)+(X509*'pravidla turnaje'!$C$12)+(X510*'pravidla turnaje'!$C$13)+(X511*'pravidla turnaje'!$C$14)+(X512*'pravidla turnaje'!$C$15)+(X513*'pravidla turnaje'!$C$16)+(X514*'pravidla turnaje'!$C$17)+(X515*'pravidla turnaje'!$C$18)+'rozstřely-skore'!X516)</f>
        <v/>
      </c>
      <c r="Y516" s="56" t="str">
        <f>IF(Y492="","",(Y506*'pravidla turnaje'!$C$9)+(Y507*'pravidla turnaje'!$C$10)+(Y508*'pravidla turnaje'!$C$11)+(Y509*'pravidla turnaje'!$C$12)+(Y510*'pravidla turnaje'!$C$13)+(Y511*'pravidla turnaje'!$C$14)+(Y512*'pravidla turnaje'!$C$15)+(Y513*'pravidla turnaje'!$C$16)+(Y514*'pravidla turnaje'!$C$17)+(Y515*'pravidla turnaje'!$C$18)+'rozstřely-skore'!Y516)</f>
        <v/>
      </c>
      <c r="Z516" s="57" t="str">
        <f>IF(Z492="","",(Z506*'pravidla turnaje'!$C$9)+(Z507*'pravidla turnaje'!$C$10)+(Z508*'pravidla turnaje'!$C$11)+(Z509*'pravidla turnaje'!$C$12)+(Z510*'pravidla turnaje'!$C$13)+(Z511*'pravidla turnaje'!$C$14)+(Z512*'pravidla turnaje'!$C$15)+(Z513*'pravidla turnaje'!$C$16)+(Z514*'pravidla turnaje'!$C$17)+(Z515*'pravidla turnaje'!$C$18)+'rozstřely-skore'!Z516)</f>
        <v/>
      </c>
      <c r="AA516" s="55" t="str">
        <f>IF(AA492="","",(AA506*'pravidla turnaje'!$C$9)+(AA507*'pravidla turnaje'!$C$10)+(AA508*'pravidla turnaje'!$C$11)+(AA509*'pravidla turnaje'!$C$12)+(AA510*'pravidla turnaje'!$C$13)+(AA511*'pravidla turnaje'!$C$14)+(AA512*'pravidla turnaje'!$C$15)+(AA513*'pravidla turnaje'!$C$16)+(AA514*'pravidla turnaje'!$C$17)+(AA515*'pravidla turnaje'!$C$18)+'rozstřely-skore'!AA516)</f>
        <v/>
      </c>
      <c r="AB516" s="56" t="str">
        <f>IF(AB492="","",(AB506*'pravidla turnaje'!$C$9)+(AB507*'pravidla turnaje'!$C$10)+(AB508*'pravidla turnaje'!$C$11)+(AB509*'pravidla turnaje'!$C$12)+(AB510*'pravidla turnaje'!$C$13)+(AB511*'pravidla turnaje'!$C$14)+(AB512*'pravidla turnaje'!$C$15)+(AB513*'pravidla turnaje'!$C$16)+(AB514*'pravidla turnaje'!$C$17)+(AB515*'pravidla turnaje'!$C$18)+'rozstřely-skore'!AB516)</f>
        <v/>
      </c>
      <c r="AC516" s="56" t="str">
        <f>IF(AC492="","",(AC506*'pravidla turnaje'!$C$9)+(AC507*'pravidla turnaje'!$C$10)+(AC508*'pravidla turnaje'!$C$11)+(AC509*'pravidla turnaje'!$C$12)+(AC510*'pravidla turnaje'!$C$13)+(AC511*'pravidla turnaje'!$C$14)+(AC512*'pravidla turnaje'!$C$15)+(AC513*'pravidla turnaje'!$C$16)+(AC514*'pravidla turnaje'!$C$17)+(AC515*'pravidla turnaje'!$C$18)+'rozstřely-skore'!AC516)</f>
        <v/>
      </c>
      <c r="AD516" s="56" t="str">
        <f>IF(AD492="","",(AD506*'pravidla turnaje'!$C$9)+(AD507*'pravidla turnaje'!$C$10)+(AD508*'pravidla turnaje'!$C$11)+(AD509*'pravidla turnaje'!$C$12)+(AD510*'pravidla turnaje'!$C$13)+(AD511*'pravidla turnaje'!$C$14)+(AD512*'pravidla turnaje'!$C$15)+(AD513*'pravidla turnaje'!$C$16)+(AD514*'pravidla turnaje'!$C$17)+(AD515*'pravidla turnaje'!$C$18)+'rozstřely-skore'!AD516)</f>
        <v/>
      </c>
      <c r="AE516" s="56" t="str">
        <f>IF(AE492="","",(AE506*'pravidla turnaje'!$C$9)+(AE507*'pravidla turnaje'!$C$10)+(AE508*'pravidla turnaje'!$C$11)+(AE509*'pravidla turnaje'!$C$12)+(AE510*'pravidla turnaje'!$C$13)+(AE511*'pravidla turnaje'!$C$14)+(AE512*'pravidla turnaje'!$C$15)+(AE513*'pravidla turnaje'!$C$16)+(AE514*'pravidla turnaje'!$C$17)+(AE515*'pravidla turnaje'!$C$18)+'rozstřely-skore'!AE516)</f>
        <v/>
      </c>
      <c r="AF516" s="56" t="str">
        <f>IF(AF492="","",(AF506*'pravidla turnaje'!$C$9)+(AF507*'pravidla turnaje'!$C$10)+(AF508*'pravidla turnaje'!$C$11)+(AF509*'pravidla turnaje'!$C$12)+(AF510*'pravidla turnaje'!$C$13)+(AF511*'pravidla turnaje'!$C$14)+(AF512*'pravidla turnaje'!$C$15)+(AF513*'pravidla turnaje'!$C$16)+(AF514*'pravidla turnaje'!$C$17)+(AF515*'pravidla turnaje'!$C$18)+'rozstřely-skore'!AF516)</f>
        <v/>
      </c>
      <c r="AG516" s="56" t="str">
        <f>IF(AG492="","",(AG506*'pravidla turnaje'!$C$9)+(AG507*'pravidla turnaje'!$C$10)+(AG508*'pravidla turnaje'!$C$11)+(AG509*'pravidla turnaje'!$C$12)+(AG510*'pravidla turnaje'!$C$13)+(AG511*'pravidla turnaje'!$C$14)+(AG512*'pravidla turnaje'!$C$15)+(AG513*'pravidla turnaje'!$C$16)+(AG514*'pravidla turnaje'!$C$17)+(AG515*'pravidla turnaje'!$C$18)+'rozstřely-skore'!AG516)</f>
        <v/>
      </c>
      <c r="AH516" s="57" t="str">
        <f>IF(AH492="","",(AH506*'pravidla turnaje'!$C$9)+(AH507*'pravidla turnaje'!$C$10)+(AH508*'pravidla turnaje'!$C$11)+(AH509*'pravidla turnaje'!$C$12)+(AH510*'pravidla turnaje'!$C$13)+(AH511*'pravidla turnaje'!$C$14)+(AH512*'pravidla turnaje'!$C$15)+(AH513*'pravidla turnaje'!$C$16)+(AH514*'pravidla turnaje'!$C$17)+(AH515*'pravidla turnaje'!$C$18)+'rozstřely-skore'!AH516)</f>
        <v/>
      </c>
      <c r="AI516" s="55" t="str">
        <f>IF(AI492="","",(AI506*'pravidla turnaje'!$C$9)+(AI507*'pravidla turnaje'!$C$10)+(AI508*'pravidla turnaje'!$C$11)+(AI509*'pravidla turnaje'!$C$12)+(AI510*'pravidla turnaje'!$C$13)+(AI511*'pravidla turnaje'!$C$14)+(AI512*'pravidla turnaje'!$C$15)+(AI513*'pravidla turnaje'!$C$16)+(AI514*'pravidla turnaje'!$C$17)+(AI515*'pravidla turnaje'!$C$18)+'rozstřely-skore'!AI516)</f>
        <v/>
      </c>
      <c r="AJ516" s="56" t="str">
        <f>IF(AJ492="","",(AJ506*'pravidla turnaje'!$C$9)+(AJ507*'pravidla turnaje'!$C$10)+(AJ508*'pravidla turnaje'!$C$11)+(AJ509*'pravidla turnaje'!$C$12)+(AJ510*'pravidla turnaje'!$C$13)+(AJ511*'pravidla turnaje'!$C$14)+(AJ512*'pravidla turnaje'!$C$15)+(AJ513*'pravidla turnaje'!$C$16)+(AJ514*'pravidla turnaje'!$C$17)+(AJ515*'pravidla turnaje'!$C$18)+'rozstřely-skore'!AJ516)</f>
        <v/>
      </c>
      <c r="AK516" s="56" t="str">
        <f>IF(AK492="","",(AK506*'pravidla turnaje'!$C$9)+(AK507*'pravidla turnaje'!$C$10)+(AK508*'pravidla turnaje'!$C$11)+(AK509*'pravidla turnaje'!$C$12)+(AK510*'pravidla turnaje'!$C$13)+(AK511*'pravidla turnaje'!$C$14)+(AK512*'pravidla turnaje'!$C$15)+(AK513*'pravidla turnaje'!$C$16)+(AK514*'pravidla turnaje'!$C$17)+(AK515*'pravidla turnaje'!$C$18)+'rozstřely-skore'!AK516)</f>
        <v/>
      </c>
      <c r="AL516" s="56" t="str">
        <f>IF(AL492="","",(AL506*'pravidla turnaje'!$C$9)+(AL507*'pravidla turnaje'!$C$10)+(AL508*'pravidla turnaje'!$C$11)+(AL509*'pravidla turnaje'!$C$12)+(AL510*'pravidla turnaje'!$C$13)+(AL511*'pravidla turnaje'!$C$14)+(AL512*'pravidla turnaje'!$C$15)+(AL513*'pravidla turnaje'!$C$16)+(AL514*'pravidla turnaje'!$C$17)+(AL515*'pravidla turnaje'!$C$18)+'rozstřely-skore'!AL516)</f>
        <v/>
      </c>
      <c r="AM516" s="56" t="str">
        <f>IF(AM492="","",(AM506*'pravidla turnaje'!$C$9)+(AM507*'pravidla turnaje'!$C$10)+(AM508*'pravidla turnaje'!$C$11)+(AM509*'pravidla turnaje'!$C$12)+(AM510*'pravidla turnaje'!$C$13)+(AM511*'pravidla turnaje'!$C$14)+(AM512*'pravidla turnaje'!$C$15)+(AM513*'pravidla turnaje'!$C$16)+(AM514*'pravidla turnaje'!$C$17)+(AM515*'pravidla turnaje'!$C$18)+'rozstřely-skore'!AM516)</f>
        <v/>
      </c>
      <c r="AN516" s="56" t="str">
        <f>IF(AN492="","",(AN506*'pravidla turnaje'!$C$9)+(AN507*'pravidla turnaje'!$C$10)+(AN508*'pravidla turnaje'!$C$11)+(AN509*'pravidla turnaje'!$C$12)+(AN510*'pravidla turnaje'!$C$13)+(AN511*'pravidla turnaje'!$C$14)+(AN512*'pravidla turnaje'!$C$15)+(AN513*'pravidla turnaje'!$C$16)+(AN514*'pravidla turnaje'!$C$17)+(AN515*'pravidla turnaje'!$C$18)+'rozstřely-skore'!AN516)</f>
        <v/>
      </c>
      <c r="AO516" s="56" t="str">
        <f>IF(AO492="","",(AO506*'pravidla turnaje'!$C$9)+(AO507*'pravidla turnaje'!$C$10)+(AO508*'pravidla turnaje'!$C$11)+(AO509*'pravidla turnaje'!$C$12)+(AO510*'pravidla turnaje'!$C$13)+(AO511*'pravidla turnaje'!$C$14)+(AO512*'pravidla turnaje'!$C$15)+(AO513*'pravidla turnaje'!$C$16)+(AO514*'pravidla turnaje'!$C$17)+(AO515*'pravidla turnaje'!$C$18)+'rozstřely-skore'!AO516)</f>
        <v/>
      </c>
      <c r="AP516" s="57" t="str">
        <f>IF(AP492="","",(AP506*'pravidla turnaje'!$C$9)+(AP507*'pravidla turnaje'!$C$10)+(AP508*'pravidla turnaje'!$C$11)+(AP509*'pravidla turnaje'!$C$12)+(AP510*'pravidla turnaje'!$C$13)+(AP511*'pravidla turnaje'!$C$14)+(AP512*'pravidla turnaje'!$C$15)+(AP513*'pravidla turnaje'!$C$16)+(AP514*'pravidla turnaje'!$C$17)+(AP515*'pravidla turnaje'!$C$18)+'rozstřely-skore'!AP516)</f>
        <v/>
      </c>
      <c r="AQ516" s="55" t="str">
        <f>IF(AQ492="","",(AQ506*'pravidla turnaje'!$C$9)+(AQ507*'pravidla turnaje'!$C$10)+(AQ508*'pravidla turnaje'!$C$11)+(AQ509*'pravidla turnaje'!$C$12)+(AQ510*'pravidla turnaje'!$C$13)+(AQ511*'pravidla turnaje'!$C$14)+(AQ512*'pravidla turnaje'!$C$15)+(AQ513*'pravidla turnaje'!$C$16)+(AQ514*'pravidla turnaje'!$C$17)+(AQ515*'pravidla turnaje'!$C$18)+'rozstřely-skore'!AQ516)</f>
        <v/>
      </c>
      <c r="AR516" s="56" t="str">
        <f>IF(AR492="","",(AR506*'pravidla turnaje'!$C$9)+(AR507*'pravidla turnaje'!$C$10)+(AR508*'pravidla turnaje'!$C$11)+(AR509*'pravidla turnaje'!$C$12)+(AR510*'pravidla turnaje'!$C$13)+(AR511*'pravidla turnaje'!$C$14)+(AR512*'pravidla turnaje'!$C$15)+(AR513*'pravidla turnaje'!$C$16)+(AR514*'pravidla turnaje'!$C$17)+(AR515*'pravidla turnaje'!$C$18)+'rozstřely-skore'!AR516)</f>
        <v/>
      </c>
      <c r="AS516" s="56" t="str">
        <f>IF(AS492="","",(AS506*'pravidla turnaje'!$C$9)+(AS507*'pravidla turnaje'!$C$10)+(AS508*'pravidla turnaje'!$C$11)+(AS509*'pravidla turnaje'!$C$12)+(AS510*'pravidla turnaje'!$C$13)+(AS511*'pravidla turnaje'!$C$14)+(AS512*'pravidla turnaje'!$C$15)+(AS513*'pravidla turnaje'!$C$16)+(AS514*'pravidla turnaje'!$C$17)+(AS515*'pravidla turnaje'!$C$18)+'rozstřely-skore'!AS516)</f>
        <v/>
      </c>
      <c r="AT516" s="56" t="str">
        <f>IF(AT492="","",(AT506*'pravidla turnaje'!$C$9)+(AT507*'pravidla turnaje'!$C$10)+(AT508*'pravidla turnaje'!$C$11)+(AT509*'pravidla turnaje'!$C$12)+(AT510*'pravidla turnaje'!$C$13)+(AT511*'pravidla turnaje'!$C$14)+(AT512*'pravidla turnaje'!$C$15)+(AT513*'pravidla turnaje'!$C$16)+(AT514*'pravidla turnaje'!$C$17)+(AT515*'pravidla turnaje'!$C$18)+'rozstřely-skore'!AT516)</f>
        <v/>
      </c>
      <c r="AU516" s="56" t="str">
        <f>IF(AU492="","",(AU506*'pravidla turnaje'!$C$9)+(AU507*'pravidla turnaje'!$C$10)+(AU508*'pravidla turnaje'!$C$11)+(AU509*'pravidla turnaje'!$C$12)+(AU510*'pravidla turnaje'!$C$13)+(AU511*'pravidla turnaje'!$C$14)+(AU512*'pravidla turnaje'!$C$15)+(AU513*'pravidla turnaje'!$C$16)+(AU514*'pravidla turnaje'!$C$17)+(AU515*'pravidla turnaje'!$C$18)+'rozstřely-skore'!AU516)</f>
        <v/>
      </c>
      <c r="AV516" s="56" t="str">
        <f>IF(AV492="","",(AV506*'pravidla turnaje'!$C$9)+(AV507*'pravidla turnaje'!$C$10)+(AV508*'pravidla turnaje'!$C$11)+(AV509*'pravidla turnaje'!$C$12)+(AV510*'pravidla turnaje'!$C$13)+(AV511*'pravidla turnaje'!$C$14)+(AV512*'pravidla turnaje'!$C$15)+(AV513*'pravidla turnaje'!$C$16)+(AV514*'pravidla turnaje'!$C$17)+(AV515*'pravidla turnaje'!$C$18)+'rozstřely-skore'!AV516)</f>
        <v/>
      </c>
      <c r="AW516" s="56" t="str">
        <f>IF(AW492="","",(AW506*'pravidla turnaje'!$C$9)+(AW507*'pravidla turnaje'!$C$10)+(AW508*'pravidla turnaje'!$C$11)+(AW509*'pravidla turnaje'!$C$12)+(AW510*'pravidla turnaje'!$C$13)+(AW511*'pravidla turnaje'!$C$14)+(AW512*'pravidla turnaje'!$C$15)+(AW513*'pravidla turnaje'!$C$16)+(AW514*'pravidla turnaje'!$C$17)+(AW515*'pravidla turnaje'!$C$18)+'rozstřely-skore'!AW516)</f>
        <v/>
      </c>
      <c r="AX516" s="57" t="str">
        <f>IF(AX492="","",(AX506*'pravidla turnaje'!$C$9)+(AX507*'pravidla turnaje'!$C$10)+(AX508*'pravidla turnaje'!$C$11)+(AX509*'pravidla turnaje'!$C$12)+(AX510*'pravidla turnaje'!$C$13)+(AX511*'pravidla turnaje'!$C$14)+(AX512*'pravidla turnaje'!$C$15)+(AX513*'pravidla turnaje'!$C$16)+(AX514*'pravidla turnaje'!$C$17)+(AX515*'pravidla turnaje'!$C$18)+'rozstřely-skore'!AX516)</f>
        <v/>
      </c>
      <c r="AY516" s="55" t="str">
        <f>IF(AY492="","",(AY506*'pravidla turnaje'!$C$9)+(AY507*'pravidla turnaje'!$C$10)+(AY508*'pravidla turnaje'!$C$11)+(AY509*'pravidla turnaje'!$C$12)+(AY510*'pravidla turnaje'!$C$13)+(AY511*'pravidla turnaje'!$C$14)+(AY512*'pravidla turnaje'!$C$15)+(AY513*'pravidla turnaje'!$C$16)+(AY514*'pravidla turnaje'!$C$17)+(AY515*'pravidla turnaje'!$C$18)+'rozstřely-skore'!AY516)</f>
        <v/>
      </c>
      <c r="AZ516" s="56" t="str">
        <f>IF(AZ492="","",(AZ506*'pravidla turnaje'!$C$9)+(AZ507*'pravidla turnaje'!$C$10)+(AZ508*'pravidla turnaje'!$C$11)+(AZ509*'pravidla turnaje'!$C$12)+(AZ510*'pravidla turnaje'!$C$13)+(AZ511*'pravidla turnaje'!$C$14)+(AZ512*'pravidla turnaje'!$C$15)+(AZ513*'pravidla turnaje'!$C$16)+(AZ514*'pravidla turnaje'!$C$17)+(AZ515*'pravidla turnaje'!$C$18)+'rozstřely-skore'!AZ516)</f>
        <v/>
      </c>
      <c r="BA516" s="56" t="str">
        <f>IF(BA492="","",(BA506*'pravidla turnaje'!$C$9)+(BA507*'pravidla turnaje'!$C$10)+(BA508*'pravidla turnaje'!$C$11)+(BA509*'pravidla turnaje'!$C$12)+(BA510*'pravidla turnaje'!$C$13)+(BA511*'pravidla turnaje'!$C$14)+(BA512*'pravidla turnaje'!$C$15)+(BA513*'pravidla turnaje'!$C$16)+(BA514*'pravidla turnaje'!$C$17)+(BA515*'pravidla turnaje'!$C$18)+'rozstřely-skore'!BA516)</f>
        <v/>
      </c>
      <c r="BB516" s="56" t="str">
        <f>IF(BB492="","",(BB506*'pravidla turnaje'!$C$9)+(BB507*'pravidla turnaje'!$C$10)+(BB508*'pravidla turnaje'!$C$11)+(BB509*'pravidla turnaje'!$C$12)+(BB510*'pravidla turnaje'!$C$13)+(BB511*'pravidla turnaje'!$C$14)+(BB512*'pravidla turnaje'!$C$15)+(BB513*'pravidla turnaje'!$C$16)+(BB514*'pravidla turnaje'!$C$17)+(BB515*'pravidla turnaje'!$C$18)+'rozstřely-skore'!BB516)</f>
        <v/>
      </c>
      <c r="BC516" s="56" t="str">
        <f>IF(BC492="","",(BC506*'pravidla turnaje'!$C$9)+(BC507*'pravidla turnaje'!$C$10)+(BC508*'pravidla turnaje'!$C$11)+(BC509*'pravidla turnaje'!$C$12)+(BC510*'pravidla turnaje'!$C$13)+(BC511*'pravidla turnaje'!$C$14)+(BC512*'pravidla turnaje'!$C$15)+(BC513*'pravidla turnaje'!$C$16)+(BC514*'pravidla turnaje'!$C$17)+(BC515*'pravidla turnaje'!$C$18)+'rozstřely-skore'!BC516)</f>
        <v/>
      </c>
      <c r="BD516" s="56" t="str">
        <f>IF(BD492="","",(BD506*'pravidla turnaje'!$C$9)+(BD507*'pravidla turnaje'!$C$10)+(BD508*'pravidla turnaje'!$C$11)+(BD509*'pravidla turnaje'!$C$12)+(BD510*'pravidla turnaje'!$C$13)+(BD511*'pravidla turnaje'!$C$14)+(BD512*'pravidla turnaje'!$C$15)+(BD513*'pravidla turnaje'!$C$16)+(BD514*'pravidla turnaje'!$C$17)+(BD515*'pravidla turnaje'!$C$18)+'rozstřely-skore'!BD516)</f>
        <v/>
      </c>
      <c r="BE516" s="56" t="str">
        <f>IF(BE492="","",(BE506*'pravidla turnaje'!$C$9)+(BE507*'pravidla turnaje'!$C$10)+(BE508*'pravidla turnaje'!$C$11)+(BE509*'pravidla turnaje'!$C$12)+(BE510*'pravidla turnaje'!$C$13)+(BE511*'pravidla turnaje'!$C$14)+(BE512*'pravidla turnaje'!$C$15)+(BE513*'pravidla turnaje'!$C$16)+(BE514*'pravidla turnaje'!$C$17)+(BE515*'pravidla turnaje'!$C$18)+'rozstřely-skore'!BE516)</f>
        <v/>
      </c>
      <c r="BF516" s="57" t="str">
        <f>IF(BF492="","",(BF506*'pravidla turnaje'!$C$9)+(BF507*'pravidla turnaje'!$C$10)+(BF508*'pravidla turnaje'!$C$11)+(BF509*'pravidla turnaje'!$C$12)+(BF510*'pravidla turnaje'!$C$13)+(BF511*'pravidla turnaje'!$C$14)+(BF512*'pravidla turnaje'!$C$15)+(BF513*'pravidla turnaje'!$C$16)+(BF514*'pravidla turnaje'!$C$17)+(BF515*'pravidla turnaje'!$C$18)+'rozstřely-skore'!BF516)</f>
        <v/>
      </c>
      <c r="BG516" s="55" t="str">
        <f>IF(BG492="","",(BG506*'pravidla turnaje'!$C$9)+(BG507*'pravidla turnaje'!$C$10)+(BG508*'pravidla turnaje'!$C$11)+(BG509*'pravidla turnaje'!$C$12)+(BG510*'pravidla turnaje'!$C$13)+(BG511*'pravidla turnaje'!$C$14)+(BG512*'pravidla turnaje'!$C$15)+(BG513*'pravidla turnaje'!$C$16)+(BG514*'pravidla turnaje'!$C$17)+(BG515*'pravidla turnaje'!$C$18)+'rozstřely-skore'!BG516)</f>
        <v/>
      </c>
      <c r="BH516" s="56" t="str">
        <f>IF(BH492="","",(BH506*'pravidla turnaje'!$C$9)+(BH507*'pravidla turnaje'!$C$10)+(BH508*'pravidla turnaje'!$C$11)+(BH509*'pravidla turnaje'!$C$12)+(BH510*'pravidla turnaje'!$C$13)+(BH511*'pravidla turnaje'!$C$14)+(BH512*'pravidla turnaje'!$C$15)+(BH513*'pravidla turnaje'!$C$16)+(BH514*'pravidla turnaje'!$C$17)+(BH515*'pravidla turnaje'!$C$18)+'rozstřely-skore'!BH516)</f>
        <v/>
      </c>
      <c r="BI516" s="56" t="str">
        <f>IF(BI492="","",(BI506*'pravidla turnaje'!$C$9)+(BI507*'pravidla turnaje'!$C$10)+(BI508*'pravidla turnaje'!$C$11)+(BI509*'pravidla turnaje'!$C$12)+(BI510*'pravidla turnaje'!$C$13)+(BI511*'pravidla turnaje'!$C$14)+(BI512*'pravidla turnaje'!$C$15)+(BI513*'pravidla turnaje'!$C$16)+(BI514*'pravidla turnaje'!$C$17)+(BI515*'pravidla turnaje'!$C$18)+'rozstřely-skore'!BI516)</f>
        <v/>
      </c>
      <c r="BJ516" s="56" t="str">
        <f>IF(BJ492="","",(BJ506*'pravidla turnaje'!$C$9)+(BJ507*'pravidla turnaje'!$C$10)+(BJ508*'pravidla turnaje'!$C$11)+(BJ509*'pravidla turnaje'!$C$12)+(BJ510*'pravidla turnaje'!$C$13)+(BJ511*'pravidla turnaje'!$C$14)+(BJ512*'pravidla turnaje'!$C$15)+(BJ513*'pravidla turnaje'!$C$16)+(BJ514*'pravidla turnaje'!$C$17)+(BJ515*'pravidla turnaje'!$C$18)+'rozstřely-skore'!BJ516)</f>
        <v/>
      </c>
      <c r="BK516" s="56" t="str">
        <f>IF(BK492="","",(BK506*'pravidla turnaje'!$C$9)+(BK507*'pravidla turnaje'!$C$10)+(BK508*'pravidla turnaje'!$C$11)+(BK509*'pravidla turnaje'!$C$12)+(BK510*'pravidla turnaje'!$C$13)+(BK511*'pravidla turnaje'!$C$14)+(BK512*'pravidla turnaje'!$C$15)+(BK513*'pravidla turnaje'!$C$16)+(BK514*'pravidla turnaje'!$C$17)+(BK515*'pravidla turnaje'!$C$18)+'rozstřely-skore'!BK516)</f>
        <v/>
      </c>
      <c r="BL516" s="56" t="str">
        <f>IF(BL492="","",(BL506*'pravidla turnaje'!$C$9)+(BL507*'pravidla turnaje'!$C$10)+(BL508*'pravidla turnaje'!$C$11)+(BL509*'pravidla turnaje'!$C$12)+(BL510*'pravidla turnaje'!$C$13)+(BL511*'pravidla turnaje'!$C$14)+(BL512*'pravidla turnaje'!$C$15)+(BL513*'pravidla turnaje'!$C$16)+(BL514*'pravidla turnaje'!$C$17)+(BL515*'pravidla turnaje'!$C$18)+'rozstřely-skore'!BL516)</f>
        <v/>
      </c>
      <c r="BM516" s="56" t="str">
        <f>IF(BM492="","",(BM506*'pravidla turnaje'!$C$9)+(BM507*'pravidla turnaje'!$C$10)+(BM508*'pravidla turnaje'!$C$11)+(BM509*'pravidla turnaje'!$C$12)+(BM510*'pravidla turnaje'!$C$13)+(BM511*'pravidla turnaje'!$C$14)+(BM512*'pravidla turnaje'!$C$15)+(BM513*'pravidla turnaje'!$C$16)+(BM514*'pravidla turnaje'!$C$17)+(BM515*'pravidla turnaje'!$C$18)+'rozstřely-skore'!BM516)</f>
        <v/>
      </c>
      <c r="BN516" s="57" t="str">
        <f>IF(BN492="","",(BN506*'pravidla turnaje'!$C$9)+(BN507*'pravidla turnaje'!$C$10)+(BN508*'pravidla turnaje'!$C$11)+(BN509*'pravidla turnaje'!$C$12)+(BN510*'pravidla turnaje'!$C$13)+(BN511*'pravidla turnaje'!$C$14)+(BN512*'pravidla turnaje'!$C$15)+(BN513*'pravidla turnaje'!$C$16)+(BN514*'pravidla turnaje'!$C$17)+(BN515*'pravidla turnaje'!$C$18)+'rozstřely-skore'!BN516)</f>
        <v/>
      </c>
    </row>
    <row r="517" spans="1:66" ht="17.25" customHeight="1" x14ac:dyDescent="0.25">
      <c r="C517" s="923"/>
      <c r="D517" s="923"/>
      <c r="E517" s="923"/>
      <c r="F517" s="923"/>
      <c r="G517" s="923"/>
      <c r="H517" s="923"/>
      <c r="I517" s="923"/>
      <c r="J517" s="923"/>
    </row>
    <row r="518" spans="1:66" ht="5.25" customHeight="1" x14ac:dyDescent="0.25">
      <c r="C518" s="923"/>
      <c r="D518" s="923"/>
      <c r="E518" s="923"/>
      <c r="F518" s="923"/>
      <c r="G518" s="923"/>
      <c r="H518" s="923"/>
      <c r="I518" s="923"/>
      <c r="J518" s="923"/>
    </row>
    <row r="519" spans="1:66" ht="5.25" customHeight="1" x14ac:dyDescent="0.25">
      <c r="C519" s="923"/>
      <c r="D519" s="923"/>
      <c r="E519" s="923"/>
      <c r="F519" s="923"/>
      <c r="G519" s="923"/>
      <c r="H519" s="923"/>
      <c r="I519" s="923"/>
      <c r="J519" s="923"/>
    </row>
    <row r="520" spans="1:66" ht="5.25" customHeight="1" thickBot="1" x14ac:dyDescent="0.3">
      <c r="C520" s="923"/>
      <c r="D520" s="923"/>
      <c r="E520" s="923"/>
      <c r="F520" s="923"/>
      <c r="G520" s="923"/>
      <c r="H520" s="923"/>
      <c r="I520" s="923"/>
      <c r="J520" s="923"/>
    </row>
    <row r="521" spans="1:66" ht="29.25" customHeight="1" x14ac:dyDescent="0.25">
      <c r="A521" s="2115" t="str">
        <f>CONCATENATE("skupina ",VLOOKUP(C521-1,'pravidla turnaje'!$A$64:$B$83,2,0))</f>
        <v>skupina O</v>
      </c>
      <c r="B521" s="2116"/>
      <c r="C521" s="924">
        <v>141</v>
      </c>
      <c r="D521" s="925">
        <v>142</v>
      </c>
      <c r="E521" s="925">
        <v>143</v>
      </c>
      <c r="F521" s="925">
        <v>144</v>
      </c>
      <c r="G521" s="925">
        <v>145</v>
      </c>
      <c r="H521" s="925">
        <v>146</v>
      </c>
      <c r="I521" s="925">
        <v>147</v>
      </c>
      <c r="J521" s="925">
        <v>148</v>
      </c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  <c r="BN521" s="38"/>
    </row>
    <row r="522" spans="1:66" ht="15.75" x14ac:dyDescent="0.25">
      <c r="A522" s="2118" t="s">
        <v>22</v>
      </c>
      <c r="B522" s="2118"/>
      <c r="C522" s="76" t="str">
        <f>VLOOKUP(C$521,Tabulka!$B$4:$Q$239,11,0)</f>
        <v/>
      </c>
      <c r="D522" s="76" t="str">
        <f>VLOOKUP(D$521,Tabulka!$B$4:$Q$239,11,0)</f>
        <v/>
      </c>
      <c r="E522" s="76" t="str">
        <f>VLOOKUP(E$521,Tabulka!$B$4:$Q$239,11,0)</f>
        <v/>
      </c>
      <c r="F522" s="76" t="str">
        <f>VLOOKUP(F$521,Tabulka!$B$4:$Q$239,11,0)</f>
        <v/>
      </c>
      <c r="G522" s="76" t="str">
        <f>VLOOKUP(G$521,Tabulka!$B$4:$Q$239,11,0)</f>
        <v/>
      </c>
      <c r="H522" s="76" t="str">
        <f>VLOOKUP(H$521,Tabulka!$B$4:$Q$239,11,0)</f>
        <v/>
      </c>
      <c r="I522" s="76" t="str">
        <f>VLOOKUP(I$521,Tabulka!$B$4:$Q$239,11,0)</f>
        <v/>
      </c>
      <c r="J522" s="76" t="str">
        <f>VLOOKUP(J$521,Tabulka!$B$4:$Q$239,11,0)</f>
        <v/>
      </c>
      <c r="K522" s="39"/>
      <c r="L522" s="39"/>
      <c r="M522" s="39"/>
      <c r="N522" s="39"/>
      <c r="O522" s="39"/>
      <c r="P522" s="39"/>
      <c r="Q522" s="39"/>
      <c r="R522" s="39"/>
    </row>
    <row r="523" spans="1:66" ht="15.75" x14ac:dyDescent="0.25">
      <c r="A523" s="2118" t="s">
        <v>23</v>
      </c>
      <c r="B523" s="2118"/>
      <c r="C523" s="76" t="str">
        <f>VLOOKUP(C$521,Tabulka!$B$4:$Q$239,12,0)</f>
        <v/>
      </c>
      <c r="D523" s="76" t="str">
        <f>VLOOKUP(D$521,Tabulka!$B$4:$Q$239,12,0)</f>
        <v/>
      </c>
      <c r="E523" s="76" t="str">
        <f>VLOOKUP(E$521,Tabulka!$B$4:$Q$239,12,0)</f>
        <v/>
      </c>
      <c r="F523" s="76" t="str">
        <f>VLOOKUP(F$521,Tabulka!$B$4:$Q$239,12,0)</f>
        <v/>
      </c>
      <c r="G523" s="76" t="str">
        <f>VLOOKUP(G$521,Tabulka!$B$4:$Q$239,12,0)</f>
        <v/>
      </c>
      <c r="H523" s="76" t="str">
        <f>VLOOKUP(H$521,Tabulka!$B$4:$Q$239,12,0)</f>
        <v/>
      </c>
      <c r="I523" s="76" t="str">
        <f>VLOOKUP(I$521,Tabulka!$B$4:$Q$239,12,0)</f>
        <v/>
      </c>
      <c r="J523" s="76" t="str">
        <f>VLOOKUP(J$521,Tabulka!$B$4:$Q$239,12,0)</f>
        <v/>
      </c>
      <c r="K523" s="39"/>
      <c r="L523" s="39"/>
      <c r="M523" s="39"/>
      <c r="N523" s="39"/>
      <c r="O523" s="39"/>
      <c r="P523" s="39"/>
      <c r="Q523" s="39"/>
      <c r="R523" s="39"/>
    </row>
    <row r="524" spans="1:66" ht="15.75" x14ac:dyDescent="0.25">
      <c r="A524" s="2118" t="s">
        <v>24</v>
      </c>
      <c r="B524" s="2118"/>
      <c r="C524" s="76" t="str">
        <f>VLOOKUP(C$521,Tabulka!$B$4:$Q$239,13,0)</f>
        <v/>
      </c>
      <c r="D524" s="76" t="str">
        <f>VLOOKUP(D$521,Tabulka!$B$4:$Q$239,13,0)</f>
        <v/>
      </c>
      <c r="E524" s="76" t="str">
        <f>VLOOKUP(E$521,Tabulka!$B$4:$Q$239,13,0)</f>
        <v/>
      </c>
      <c r="F524" s="76" t="str">
        <f>VLOOKUP(F$521,Tabulka!$B$4:$Q$239,13,0)</f>
        <v/>
      </c>
      <c r="G524" s="76" t="str">
        <f>VLOOKUP(G$521,Tabulka!$B$4:$Q$239,13,0)</f>
        <v/>
      </c>
      <c r="H524" s="76" t="str">
        <f>VLOOKUP(H$521,Tabulka!$B$4:$Q$239,13,0)</f>
        <v/>
      </c>
      <c r="I524" s="76" t="str">
        <f>VLOOKUP(I$521,Tabulka!$B$4:$Q$239,13,0)</f>
        <v/>
      </c>
      <c r="J524" s="76" t="str">
        <f>VLOOKUP(J$521,Tabulka!$B$4:$Q$239,13,0)</f>
        <v/>
      </c>
      <c r="K524" s="39"/>
      <c r="L524" s="39"/>
      <c r="M524" s="39"/>
      <c r="N524" s="39"/>
      <c r="O524" s="39"/>
      <c r="P524" s="39"/>
      <c r="Q524" s="39"/>
      <c r="R524" s="39"/>
    </row>
    <row r="525" spans="1:66" ht="15.75" x14ac:dyDescent="0.25">
      <c r="A525" s="2118" t="s">
        <v>8</v>
      </c>
      <c r="B525" s="2118"/>
      <c r="C525" s="76" t="str">
        <f>VLOOKUP(C$521,Tabulka!$B$4:$Q$239,14,0)</f>
        <v/>
      </c>
      <c r="D525" s="76" t="str">
        <f>VLOOKUP(D$521,Tabulka!$B$4:$Q$239,14,0)</f>
        <v/>
      </c>
      <c r="E525" s="76" t="str">
        <f>VLOOKUP(E$521,Tabulka!$B$4:$Q$239,14,0)</f>
        <v/>
      </c>
      <c r="F525" s="76" t="str">
        <f>VLOOKUP(F$521,Tabulka!$B$4:$Q$239,14,0)</f>
        <v/>
      </c>
      <c r="G525" s="76" t="str">
        <f>VLOOKUP(G$521,Tabulka!$B$4:$Q$239,14,0)</f>
        <v/>
      </c>
      <c r="H525" s="76" t="str">
        <f>VLOOKUP(H$521,Tabulka!$B$4:$Q$239,14,0)</f>
        <v/>
      </c>
      <c r="I525" s="76" t="str">
        <f>VLOOKUP(I$521,Tabulka!$B$4:$Q$239,14,0)</f>
        <v/>
      </c>
      <c r="J525" s="76" t="str">
        <f>VLOOKUP(J$521,Tabulka!$B$4:$Q$239,14,0)</f>
        <v/>
      </c>
      <c r="K525" s="40"/>
      <c r="L525" s="40"/>
      <c r="M525" s="40"/>
      <c r="N525" s="40"/>
      <c r="O525" s="40"/>
      <c r="P525" s="40"/>
      <c r="Q525" s="40"/>
      <c r="R525" s="40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</row>
    <row r="526" spans="1:66" ht="37.5" customHeight="1" x14ac:dyDescent="0.25">
      <c r="A526" s="2118" t="s">
        <v>135</v>
      </c>
      <c r="B526" s="2118"/>
      <c r="C526" s="77" t="str">
        <f>IFERROR(IF(C524=0,MAX($C$43:$J$43)+1,C523/C524),"")</f>
        <v/>
      </c>
      <c r="D526" s="77" t="str">
        <f t="shared" ref="D526:J526" si="1964">IFERROR(IF(D524=0,MAX($C$43:$J$43)+1,D523/D524),"")</f>
        <v/>
      </c>
      <c r="E526" s="77" t="str">
        <f t="shared" si="1964"/>
        <v/>
      </c>
      <c r="F526" s="77" t="str">
        <f t="shared" si="1964"/>
        <v/>
      </c>
      <c r="G526" s="77" t="str">
        <f t="shared" si="1964"/>
        <v/>
      </c>
      <c r="H526" s="77" t="str">
        <f t="shared" si="1964"/>
        <v/>
      </c>
      <c r="I526" s="77" t="str">
        <f t="shared" si="1964"/>
        <v/>
      </c>
      <c r="J526" s="77" t="str">
        <f t="shared" si="1964"/>
        <v/>
      </c>
      <c r="K526" s="40"/>
      <c r="L526" s="40"/>
      <c r="M526" s="40"/>
      <c r="N526" s="40"/>
      <c r="O526" s="40"/>
      <c r="P526" s="40"/>
      <c r="Q526" s="40"/>
      <c r="R526" s="40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</row>
    <row r="527" spans="1:66" ht="76.5" customHeight="1" x14ac:dyDescent="0.25">
      <c r="A527" s="2109" t="s">
        <v>33</v>
      </c>
      <c r="B527" s="2110"/>
      <c r="C527" s="79">
        <f t="shared" ref="C527" si="1965">IF(MIN(C556,K556,S556,AA556,AI556,AQ556,AY556,BG556)=0,MAX($C556:$BN556)+1,MIN(C556,K556,S556,AA556,AI556,AQ556,AY556,BG556))</f>
        <v>1</v>
      </c>
      <c r="D527" s="79">
        <f t="shared" ref="D527" si="1966">IF(MIN(D556,L556,T556,AB556,AJ556,AR556,AZ556,BH556)=0,MAX($C556:$BN556)+1,MIN(D556,L556,T556,AB556,AJ556,AR556,AZ556,BH556))</f>
        <v>1</v>
      </c>
      <c r="E527" s="79">
        <f t="shared" ref="E527" si="1967">IF(MIN(E556,M556,U556,AC556,AK556,AS556,BA556,BI556)=0,MAX($C556:$BN556)+1,MIN(E556,M556,U556,AC556,AK556,AS556,BA556,BI556))</f>
        <v>1</v>
      </c>
      <c r="F527" s="79">
        <f t="shared" ref="F527" si="1968">IF(MIN(F556,N556,V556,AD556,AL556,AT556,BB556,BJ556)=0,MAX($C556:$BN556)+1,MIN(F556,N556,V556,AD556,AL556,AT556,BB556,BJ556))</f>
        <v>1</v>
      </c>
      <c r="G527" s="79">
        <f t="shared" ref="G527" si="1969">IF(MIN(G556,O556,W556,AE556,AM556,AU556,BC556,BK556)=0,MAX($C556:$BN556)+1,MIN(G556,O556,W556,AE556,AM556,AU556,BC556,BK556))</f>
        <v>1</v>
      </c>
      <c r="H527" s="79">
        <f t="shared" ref="H527" si="1970">IF(MIN(H556,P556,X556,AF556,AN556,AV556,BD556,BL556)=0,MAX($C556:$BN556)+1,MIN(H556,P556,X556,AF556,AN556,AV556,BD556,BL556))</f>
        <v>1</v>
      </c>
      <c r="I527" s="79">
        <f t="shared" ref="I527" si="1971">IF(MIN(I556,Q556,Y556,AG556,AO556,AW556,BE556,BM556)=0,MAX($C556:$BN556)+1,MIN(I556,Q556,Y556,AG556,AO556,AW556,BE556,BM556))</f>
        <v>1</v>
      </c>
      <c r="J527" s="79">
        <f t="shared" ref="J527" si="1972">IF(MIN(J556,R556,Z556,AH556,AP556,AX556,BF556,BN556)=0,MAX($C556:$BN556)+1,MIN(J556,R556,Z556,AH556,AP556,AX556,BF556,BN556))</f>
        <v>1</v>
      </c>
      <c r="M527" s="736"/>
      <c r="N527" s="736"/>
      <c r="O527" s="736"/>
      <c r="P527" s="736"/>
      <c r="Q527" s="736"/>
      <c r="R527" s="736"/>
      <c r="S527" s="736"/>
      <c r="T527" s="736"/>
      <c r="U527" s="736"/>
      <c r="V527" s="736"/>
      <c r="W527" s="736"/>
      <c r="X527" s="736"/>
    </row>
    <row r="528" spans="1:66" ht="21" customHeight="1" thickBot="1" x14ac:dyDescent="0.3">
      <c r="A528" s="2111" t="s">
        <v>25</v>
      </c>
      <c r="B528" s="2112"/>
      <c r="C528" s="52">
        <f t="shared" ref="C528:J528" si="1973">RANK(C527,$C527:$J527,1)</f>
        <v>1</v>
      </c>
      <c r="D528" s="53">
        <f t="shared" si="1973"/>
        <v>1</v>
      </c>
      <c r="E528" s="53">
        <f t="shared" si="1973"/>
        <v>1</v>
      </c>
      <c r="F528" s="53">
        <f t="shared" si="1973"/>
        <v>1</v>
      </c>
      <c r="G528" s="53">
        <f t="shared" si="1973"/>
        <v>1</v>
      </c>
      <c r="H528" s="53">
        <f t="shared" si="1973"/>
        <v>1</v>
      </c>
      <c r="I528" s="53">
        <f t="shared" si="1973"/>
        <v>1</v>
      </c>
      <c r="J528" s="54">
        <f t="shared" si="1973"/>
        <v>1</v>
      </c>
    </row>
    <row r="529" spans="1:66" x14ac:dyDescent="0.25">
      <c r="A529" s="66"/>
      <c r="C529" s="34">
        <v>1</v>
      </c>
      <c r="D529" s="48">
        <f>C529</f>
        <v>1</v>
      </c>
      <c r="E529" s="48">
        <f t="shared" ref="E529" si="1974">D529</f>
        <v>1</v>
      </c>
      <c r="F529" s="48">
        <f t="shared" ref="F529" si="1975">E529</f>
        <v>1</v>
      </c>
      <c r="G529" s="48">
        <f t="shared" ref="G529" si="1976">F529</f>
        <v>1</v>
      </c>
      <c r="H529" s="48">
        <f t="shared" ref="H529" si="1977">G529</f>
        <v>1</v>
      </c>
      <c r="I529" s="48">
        <f t="shared" ref="I529" si="1978">H529</f>
        <v>1</v>
      </c>
      <c r="J529" s="48">
        <f t="shared" ref="J529" si="1979">I529</f>
        <v>1</v>
      </c>
      <c r="K529" s="35">
        <v>2</v>
      </c>
      <c r="L529" s="48">
        <f>K529</f>
        <v>2</v>
      </c>
      <c r="M529" s="48">
        <f t="shared" ref="M529" si="1980">L529</f>
        <v>2</v>
      </c>
      <c r="N529" s="48">
        <f t="shared" ref="N529" si="1981">M529</f>
        <v>2</v>
      </c>
      <c r="O529" s="48">
        <f t="shared" ref="O529" si="1982">N529</f>
        <v>2</v>
      </c>
      <c r="P529" s="48">
        <f t="shared" ref="P529" si="1983">O529</f>
        <v>2</v>
      </c>
      <c r="Q529" s="48">
        <f t="shared" ref="Q529" si="1984">P529</f>
        <v>2</v>
      </c>
      <c r="R529" s="48">
        <f t="shared" ref="R529" si="1985">Q529</f>
        <v>2</v>
      </c>
      <c r="S529" s="25">
        <v>3</v>
      </c>
      <c r="T529" s="48">
        <f>S529</f>
        <v>3</v>
      </c>
      <c r="U529" s="48">
        <f t="shared" ref="U529" si="1986">T529</f>
        <v>3</v>
      </c>
      <c r="V529" s="48">
        <f t="shared" ref="V529" si="1987">U529</f>
        <v>3</v>
      </c>
      <c r="W529" s="48">
        <f t="shared" ref="W529" si="1988">V529</f>
        <v>3</v>
      </c>
      <c r="X529" s="48">
        <f t="shared" ref="X529" si="1989">W529</f>
        <v>3</v>
      </c>
      <c r="Y529" s="48">
        <f t="shared" ref="Y529" si="1990">X529</f>
        <v>3</v>
      </c>
      <c r="Z529" s="48">
        <f t="shared" ref="Z529" si="1991">Y529</f>
        <v>3</v>
      </c>
      <c r="AA529" s="25">
        <v>4</v>
      </c>
      <c r="AB529" s="48">
        <f>AA529</f>
        <v>4</v>
      </c>
      <c r="AC529" s="48">
        <f t="shared" ref="AC529" si="1992">AB529</f>
        <v>4</v>
      </c>
      <c r="AD529" s="48">
        <f t="shared" ref="AD529" si="1993">AC529</f>
        <v>4</v>
      </c>
      <c r="AE529" s="48">
        <f t="shared" ref="AE529" si="1994">AD529</f>
        <v>4</v>
      </c>
      <c r="AF529" s="48">
        <f t="shared" ref="AF529" si="1995">AE529</f>
        <v>4</v>
      </c>
      <c r="AG529" s="48">
        <f t="shared" ref="AG529" si="1996">AF529</f>
        <v>4</v>
      </c>
      <c r="AH529" s="48">
        <f t="shared" ref="AH529" si="1997">AG529</f>
        <v>4</v>
      </c>
      <c r="AI529" s="25">
        <v>5</v>
      </c>
      <c r="AJ529" s="48">
        <f>AI529</f>
        <v>5</v>
      </c>
      <c r="AK529" s="48">
        <f t="shared" ref="AK529" si="1998">AJ529</f>
        <v>5</v>
      </c>
      <c r="AL529" s="48">
        <f t="shared" ref="AL529" si="1999">AK529</f>
        <v>5</v>
      </c>
      <c r="AM529" s="48">
        <f t="shared" ref="AM529" si="2000">AL529</f>
        <v>5</v>
      </c>
      <c r="AN529" s="48">
        <f t="shared" ref="AN529" si="2001">AM529</f>
        <v>5</v>
      </c>
      <c r="AO529" s="48">
        <f t="shared" ref="AO529" si="2002">AN529</f>
        <v>5</v>
      </c>
      <c r="AP529" s="48">
        <f t="shared" ref="AP529" si="2003">AO529</f>
        <v>5</v>
      </c>
      <c r="AQ529" s="25">
        <v>6</v>
      </c>
      <c r="AR529" s="48">
        <f>AQ529</f>
        <v>6</v>
      </c>
      <c r="AS529" s="48">
        <f t="shared" ref="AS529" si="2004">AR529</f>
        <v>6</v>
      </c>
      <c r="AT529" s="48">
        <f t="shared" ref="AT529" si="2005">AS529</f>
        <v>6</v>
      </c>
      <c r="AU529" s="48">
        <f t="shared" ref="AU529" si="2006">AT529</f>
        <v>6</v>
      </c>
      <c r="AV529" s="48">
        <f t="shared" ref="AV529" si="2007">AU529</f>
        <v>6</v>
      </c>
      <c r="AW529" s="48">
        <f t="shared" ref="AW529" si="2008">AV529</f>
        <v>6</v>
      </c>
      <c r="AX529" s="48">
        <f t="shared" ref="AX529" si="2009">AW529</f>
        <v>6</v>
      </c>
      <c r="AY529" s="25">
        <v>7</v>
      </c>
      <c r="AZ529" s="48">
        <f>AY529</f>
        <v>7</v>
      </c>
      <c r="BA529" s="48">
        <f t="shared" ref="BA529" si="2010">AZ529</f>
        <v>7</v>
      </c>
      <c r="BB529" s="48">
        <f t="shared" ref="BB529" si="2011">BA529</f>
        <v>7</v>
      </c>
      <c r="BC529" s="48">
        <f t="shared" ref="BC529" si="2012">BB529</f>
        <v>7</v>
      </c>
      <c r="BD529" s="48">
        <f t="shared" ref="BD529" si="2013">BC529</f>
        <v>7</v>
      </c>
      <c r="BE529" s="48">
        <f t="shared" ref="BE529" si="2014">BD529</f>
        <v>7</v>
      </c>
      <c r="BF529" s="48">
        <f t="shared" ref="BF529" si="2015">BE529</f>
        <v>7</v>
      </c>
      <c r="BG529" s="25">
        <v>8</v>
      </c>
      <c r="BH529" s="48">
        <f>BG529</f>
        <v>8</v>
      </c>
      <c r="BI529" s="48">
        <f t="shared" ref="BI529" si="2016">BH529</f>
        <v>8</v>
      </c>
      <c r="BJ529" s="48">
        <f t="shared" ref="BJ529" si="2017">BI529</f>
        <v>8</v>
      </c>
      <c r="BK529" s="48">
        <f t="shared" ref="BK529" si="2018">BJ529</f>
        <v>8</v>
      </c>
      <c r="BL529" s="48">
        <f t="shared" ref="BL529" si="2019">BK529</f>
        <v>8</v>
      </c>
      <c r="BM529" s="48">
        <f t="shared" ref="BM529" si="2020">BL529</f>
        <v>8</v>
      </c>
      <c r="BN529" s="48">
        <f t="shared" ref="BN529" si="2021">BM529</f>
        <v>8</v>
      </c>
    </row>
    <row r="530" spans="1:66" ht="21.75" thickBot="1" x14ac:dyDescent="0.3">
      <c r="A530" s="66"/>
      <c r="C530" s="953">
        <f>C521</f>
        <v>141</v>
      </c>
      <c r="D530" s="953">
        <f t="shared" ref="D530:J530" si="2022">D521</f>
        <v>142</v>
      </c>
      <c r="E530" s="953">
        <f t="shared" si="2022"/>
        <v>143</v>
      </c>
      <c r="F530" s="953">
        <f t="shared" si="2022"/>
        <v>144</v>
      </c>
      <c r="G530" s="953">
        <f t="shared" si="2022"/>
        <v>145</v>
      </c>
      <c r="H530" s="953">
        <f t="shared" si="2022"/>
        <v>146</v>
      </c>
      <c r="I530" s="953">
        <f t="shared" si="2022"/>
        <v>147</v>
      </c>
      <c r="J530" s="953">
        <f t="shared" si="2022"/>
        <v>148</v>
      </c>
      <c r="K530" s="953">
        <f>C530</f>
        <v>141</v>
      </c>
      <c r="L530" s="953">
        <f t="shared" ref="L530" si="2023">D530</f>
        <v>142</v>
      </c>
      <c r="M530" s="953">
        <f t="shared" ref="M530" si="2024">E530</f>
        <v>143</v>
      </c>
      <c r="N530" s="953">
        <f t="shared" ref="N530" si="2025">F530</f>
        <v>144</v>
      </c>
      <c r="O530" s="953">
        <f t="shared" ref="O530" si="2026">G530</f>
        <v>145</v>
      </c>
      <c r="P530" s="953">
        <f t="shared" ref="P530" si="2027">H530</f>
        <v>146</v>
      </c>
      <c r="Q530" s="953">
        <f t="shared" ref="Q530" si="2028">I530</f>
        <v>147</v>
      </c>
      <c r="R530" s="953">
        <f t="shared" ref="R530" si="2029">J530</f>
        <v>148</v>
      </c>
      <c r="S530" s="953">
        <f t="shared" ref="S530" si="2030">K530</f>
        <v>141</v>
      </c>
      <c r="T530" s="953">
        <f t="shared" ref="T530" si="2031">L530</f>
        <v>142</v>
      </c>
      <c r="U530" s="953">
        <f t="shared" ref="U530" si="2032">M530</f>
        <v>143</v>
      </c>
      <c r="V530" s="953">
        <f t="shared" ref="V530" si="2033">N530</f>
        <v>144</v>
      </c>
      <c r="W530" s="953">
        <f t="shared" ref="W530" si="2034">O530</f>
        <v>145</v>
      </c>
      <c r="X530" s="953">
        <f t="shared" ref="X530" si="2035">P530</f>
        <v>146</v>
      </c>
      <c r="Y530" s="953">
        <f t="shared" ref="Y530" si="2036">Q530</f>
        <v>147</v>
      </c>
      <c r="Z530" s="953">
        <f t="shared" ref="Z530" si="2037">R530</f>
        <v>148</v>
      </c>
      <c r="AA530" s="953">
        <f t="shared" ref="AA530" si="2038">S530</f>
        <v>141</v>
      </c>
      <c r="AB530" s="953">
        <f t="shared" ref="AB530" si="2039">T530</f>
        <v>142</v>
      </c>
      <c r="AC530" s="953">
        <f t="shared" ref="AC530" si="2040">U530</f>
        <v>143</v>
      </c>
      <c r="AD530" s="953">
        <f t="shared" ref="AD530" si="2041">V530</f>
        <v>144</v>
      </c>
      <c r="AE530" s="953">
        <f t="shared" ref="AE530" si="2042">W530</f>
        <v>145</v>
      </c>
      <c r="AF530" s="953">
        <f t="shared" ref="AF530" si="2043">X530</f>
        <v>146</v>
      </c>
      <c r="AG530" s="953">
        <f t="shared" ref="AG530" si="2044">Y530</f>
        <v>147</v>
      </c>
      <c r="AH530" s="953">
        <f t="shared" ref="AH530" si="2045">Z530</f>
        <v>148</v>
      </c>
      <c r="AI530" s="953">
        <f t="shared" ref="AI530" si="2046">AA530</f>
        <v>141</v>
      </c>
      <c r="AJ530" s="953">
        <f t="shared" ref="AJ530" si="2047">AB530</f>
        <v>142</v>
      </c>
      <c r="AK530" s="953">
        <f t="shared" ref="AK530" si="2048">AC530</f>
        <v>143</v>
      </c>
      <c r="AL530" s="953">
        <f t="shared" ref="AL530" si="2049">AD530</f>
        <v>144</v>
      </c>
      <c r="AM530" s="953">
        <f t="shared" ref="AM530" si="2050">AE530</f>
        <v>145</v>
      </c>
      <c r="AN530" s="953">
        <f t="shared" ref="AN530" si="2051">AF530</f>
        <v>146</v>
      </c>
      <c r="AO530" s="953">
        <f t="shared" ref="AO530" si="2052">AG530</f>
        <v>147</v>
      </c>
      <c r="AP530" s="953">
        <f t="shared" ref="AP530" si="2053">AH530</f>
        <v>148</v>
      </c>
      <c r="AQ530" s="953">
        <f t="shared" ref="AQ530" si="2054">AI530</f>
        <v>141</v>
      </c>
      <c r="AR530" s="953">
        <f t="shared" ref="AR530" si="2055">AJ530</f>
        <v>142</v>
      </c>
      <c r="AS530" s="953">
        <f t="shared" ref="AS530" si="2056">AK530</f>
        <v>143</v>
      </c>
      <c r="AT530" s="953">
        <f t="shared" ref="AT530" si="2057">AL530</f>
        <v>144</v>
      </c>
      <c r="AU530" s="953">
        <f t="shared" ref="AU530" si="2058">AM530</f>
        <v>145</v>
      </c>
      <c r="AV530" s="953">
        <f t="shared" ref="AV530" si="2059">AN530</f>
        <v>146</v>
      </c>
      <c r="AW530" s="953">
        <f t="shared" ref="AW530" si="2060">AO530</f>
        <v>147</v>
      </c>
      <c r="AX530" s="953">
        <f t="shared" ref="AX530" si="2061">AP530</f>
        <v>148</v>
      </c>
      <c r="AY530" s="953">
        <f t="shared" ref="AY530" si="2062">AQ530</f>
        <v>141</v>
      </c>
      <c r="AZ530" s="953">
        <f t="shared" ref="AZ530" si="2063">AR530</f>
        <v>142</v>
      </c>
      <c r="BA530" s="953">
        <f t="shared" ref="BA530" si="2064">AS530</f>
        <v>143</v>
      </c>
      <c r="BB530" s="953">
        <f t="shared" ref="BB530" si="2065">AT530</f>
        <v>144</v>
      </c>
      <c r="BC530" s="953">
        <f t="shared" ref="BC530" si="2066">AU530</f>
        <v>145</v>
      </c>
      <c r="BD530" s="953">
        <f t="shared" ref="BD530" si="2067">AV530</f>
        <v>146</v>
      </c>
      <c r="BE530" s="953">
        <f t="shared" ref="BE530" si="2068">AW530</f>
        <v>147</v>
      </c>
      <c r="BF530" s="953">
        <f t="shared" ref="BF530" si="2069">AX530</f>
        <v>148</v>
      </c>
      <c r="BG530" s="953">
        <f t="shared" ref="BG530" si="2070">AY530</f>
        <v>141</v>
      </c>
      <c r="BH530" s="953">
        <f t="shared" ref="BH530" si="2071">AZ530</f>
        <v>142</v>
      </c>
      <c r="BI530" s="953">
        <f t="shared" ref="BI530" si="2072">BA530</f>
        <v>143</v>
      </c>
      <c r="BJ530" s="953">
        <f t="shared" ref="BJ530" si="2073">BB530</f>
        <v>144</v>
      </c>
      <c r="BK530" s="953">
        <f t="shared" ref="BK530" si="2074">BC530</f>
        <v>145</v>
      </c>
      <c r="BL530" s="953">
        <f t="shared" ref="BL530" si="2075">BD530</f>
        <v>146</v>
      </c>
      <c r="BM530" s="953">
        <f t="shared" ref="BM530" si="2076">BE530</f>
        <v>147</v>
      </c>
      <c r="BN530" s="953">
        <f t="shared" ref="BN530" si="2077">BF530</f>
        <v>148</v>
      </c>
    </row>
    <row r="531" spans="1:66" x14ac:dyDescent="0.25">
      <c r="A531" s="2113"/>
      <c r="B531" s="2114"/>
      <c r="C531" s="26" t="s">
        <v>18</v>
      </c>
      <c r="D531" s="7" t="s">
        <v>18</v>
      </c>
      <c r="E531" s="7" t="s">
        <v>18</v>
      </c>
      <c r="F531" s="7" t="s">
        <v>18</v>
      </c>
      <c r="G531" s="7" t="s">
        <v>18</v>
      </c>
      <c r="H531" s="7" t="s">
        <v>18</v>
      </c>
      <c r="I531" s="7" t="s">
        <v>18</v>
      </c>
      <c r="J531" s="8" t="s">
        <v>18</v>
      </c>
      <c r="K531" s="26" t="s">
        <v>18</v>
      </c>
      <c r="L531" s="7" t="s">
        <v>18</v>
      </c>
      <c r="M531" s="7" t="s">
        <v>18</v>
      </c>
      <c r="N531" s="7" t="s">
        <v>18</v>
      </c>
      <c r="O531" s="7" t="s">
        <v>18</v>
      </c>
      <c r="P531" s="7" t="s">
        <v>18</v>
      </c>
      <c r="Q531" s="7" t="s">
        <v>18</v>
      </c>
      <c r="R531" s="8" t="s">
        <v>18</v>
      </c>
      <c r="S531" s="26" t="s">
        <v>18</v>
      </c>
      <c r="T531" s="7" t="s">
        <v>18</v>
      </c>
      <c r="U531" s="7" t="s">
        <v>18</v>
      </c>
      <c r="V531" s="7" t="s">
        <v>18</v>
      </c>
      <c r="W531" s="7" t="s">
        <v>18</v>
      </c>
      <c r="X531" s="7" t="s">
        <v>18</v>
      </c>
      <c r="Y531" s="7" t="s">
        <v>18</v>
      </c>
      <c r="Z531" s="8" t="s">
        <v>18</v>
      </c>
      <c r="AA531" s="26" t="s">
        <v>18</v>
      </c>
      <c r="AB531" s="7" t="s">
        <v>18</v>
      </c>
      <c r="AC531" s="7" t="s">
        <v>18</v>
      </c>
      <c r="AD531" s="7" t="s">
        <v>18</v>
      </c>
      <c r="AE531" s="7" t="s">
        <v>18</v>
      </c>
      <c r="AF531" s="7" t="s">
        <v>18</v>
      </c>
      <c r="AG531" s="7" t="s">
        <v>18</v>
      </c>
      <c r="AH531" s="8" t="s">
        <v>18</v>
      </c>
      <c r="AI531" s="26" t="s">
        <v>18</v>
      </c>
      <c r="AJ531" s="7" t="s">
        <v>18</v>
      </c>
      <c r="AK531" s="7" t="s">
        <v>18</v>
      </c>
      <c r="AL531" s="7" t="s">
        <v>18</v>
      </c>
      <c r="AM531" s="7" t="s">
        <v>18</v>
      </c>
      <c r="AN531" s="7" t="s">
        <v>18</v>
      </c>
      <c r="AO531" s="7" t="s">
        <v>18</v>
      </c>
      <c r="AP531" s="8" t="s">
        <v>18</v>
      </c>
      <c r="AQ531" s="26" t="s">
        <v>18</v>
      </c>
      <c r="AR531" s="7" t="s">
        <v>18</v>
      </c>
      <c r="AS531" s="7" t="s">
        <v>18</v>
      </c>
      <c r="AT531" s="7" t="s">
        <v>18</v>
      </c>
      <c r="AU531" s="7" t="s">
        <v>18</v>
      </c>
      <c r="AV531" s="7" t="s">
        <v>18</v>
      </c>
      <c r="AW531" s="7" t="s">
        <v>18</v>
      </c>
      <c r="AX531" s="8" t="s">
        <v>18</v>
      </c>
      <c r="AY531" s="26" t="s">
        <v>18</v>
      </c>
      <c r="AZ531" s="7" t="s">
        <v>18</v>
      </c>
      <c r="BA531" s="7" t="s">
        <v>18</v>
      </c>
      <c r="BB531" s="7" t="s">
        <v>18</v>
      </c>
      <c r="BC531" s="7" t="s">
        <v>18</v>
      </c>
      <c r="BD531" s="7" t="s">
        <v>18</v>
      </c>
      <c r="BE531" s="7" t="s">
        <v>18</v>
      </c>
      <c r="BF531" s="8" t="s">
        <v>18</v>
      </c>
      <c r="BG531" s="26" t="s">
        <v>18</v>
      </c>
      <c r="BH531" s="7" t="s">
        <v>18</v>
      </c>
      <c r="BI531" s="7" t="s">
        <v>18</v>
      </c>
      <c r="BJ531" s="7" t="s">
        <v>18</v>
      </c>
      <c r="BK531" s="7" t="s">
        <v>18</v>
      </c>
      <c r="BL531" s="7" t="s">
        <v>18</v>
      </c>
      <c r="BM531" s="7" t="s">
        <v>18</v>
      </c>
      <c r="BN531" s="8" t="s">
        <v>18</v>
      </c>
    </row>
    <row r="532" spans="1:66" x14ac:dyDescent="0.25">
      <c r="A532" s="2098"/>
      <c r="B532" s="2099"/>
      <c r="C532" s="978" t="str">
        <f>IF(VLOOKUP(C530,Tabulka!$B$4:$Y$239,16,0)=C529,C530,"")</f>
        <v/>
      </c>
      <c r="D532" s="979" t="str">
        <f>IF(VLOOKUP(D530,Tabulka!$B$4:$Y$239,16,0)=D529,D530,"")</f>
        <v/>
      </c>
      <c r="E532" s="979" t="str">
        <f>IF(VLOOKUP(E530,Tabulka!$B$4:$Y$239,16,0)=E529,E530,"")</f>
        <v/>
      </c>
      <c r="F532" s="979" t="str">
        <f>IF(VLOOKUP(F530,Tabulka!$B$4:$Y$239,16,0)=F529,F530,"")</f>
        <v/>
      </c>
      <c r="G532" s="979" t="str">
        <f>IF(VLOOKUP(G530,Tabulka!$B$4:$Y$239,16,0)=G529,G530,"")</f>
        <v/>
      </c>
      <c r="H532" s="979" t="str">
        <f>IF(VLOOKUP(H530,Tabulka!$B$4:$Y$239,16,0)=H529,H530,"")</f>
        <v/>
      </c>
      <c r="I532" s="979" t="str">
        <f>IF(VLOOKUP(I530,Tabulka!$B$4:$Y$239,16,0)=I529,I530,"")</f>
        <v/>
      </c>
      <c r="J532" s="980" t="str">
        <f>IF(VLOOKUP(J530,Tabulka!$B$4:$Y$239,16,0)=J529,J530,"")</f>
        <v/>
      </c>
      <c r="K532" s="978" t="str">
        <f>IF(VLOOKUP(K530,Tabulka!$B$4:$Y$239,16,0)=K529,K530,"")</f>
        <v/>
      </c>
      <c r="L532" s="979" t="str">
        <f>IF(VLOOKUP(L530,Tabulka!$B$4:$Y$239,16,0)=L529,L530,"")</f>
        <v/>
      </c>
      <c r="M532" s="979" t="str">
        <f>IF(VLOOKUP(M530,Tabulka!$B$4:$Y$239,16,0)=M529,M530,"")</f>
        <v/>
      </c>
      <c r="N532" s="979" t="str">
        <f>IF(VLOOKUP(N530,Tabulka!$B$4:$Y$239,16,0)=N529,N530,"")</f>
        <v/>
      </c>
      <c r="O532" s="979" t="str">
        <f>IF(VLOOKUP(O530,Tabulka!$B$4:$Y$239,16,0)=O529,O530,"")</f>
        <v/>
      </c>
      <c r="P532" s="979" t="str">
        <f>IF(VLOOKUP(P530,Tabulka!$B$4:$Y$239,16,0)=P529,P530,"")</f>
        <v/>
      </c>
      <c r="Q532" s="979" t="str">
        <f>IF(VLOOKUP(Q530,Tabulka!$B$4:$Y$239,16,0)=Q529,Q530,"")</f>
        <v/>
      </c>
      <c r="R532" s="980" t="str">
        <f>IF(VLOOKUP(R530,Tabulka!$B$4:$Y$239,16,0)=R529,R530,"")</f>
        <v/>
      </c>
      <c r="S532" s="978" t="str">
        <f>IF(VLOOKUP(S530,Tabulka!$B$4:$Y$239,16,0)=S529,S530,"")</f>
        <v/>
      </c>
      <c r="T532" s="979" t="str">
        <f>IF(VLOOKUP(T530,Tabulka!$B$4:$Y$239,16,0)=T529,T530,"")</f>
        <v/>
      </c>
      <c r="U532" s="979" t="str">
        <f>IF(VLOOKUP(U530,Tabulka!$B$4:$Y$239,16,0)=U529,U530,"")</f>
        <v/>
      </c>
      <c r="V532" s="979" t="str">
        <f>IF(VLOOKUP(V530,Tabulka!$B$4:$Y$239,16,0)=V529,V530,"")</f>
        <v/>
      </c>
      <c r="W532" s="979" t="str">
        <f>IF(VLOOKUP(W530,Tabulka!$B$4:$Y$239,16,0)=W529,W530,"")</f>
        <v/>
      </c>
      <c r="X532" s="979" t="str">
        <f>IF(VLOOKUP(X530,Tabulka!$B$4:$Y$239,16,0)=X529,X530,"")</f>
        <v/>
      </c>
      <c r="Y532" s="979" t="str">
        <f>IF(VLOOKUP(Y530,Tabulka!$B$4:$Y$239,16,0)=Y529,Y530,"")</f>
        <v/>
      </c>
      <c r="Z532" s="980" t="str">
        <f>IF(VLOOKUP(Z530,Tabulka!$B$4:$Y$239,16,0)=Z529,Z530,"")</f>
        <v/>
      </c>
      <c r="AA532" s="978" t="str">
        <f>IF(VLOOKUP(AA530,Tabulka!$B$4:$Y$239,16,0)=AA529,AA530,"")</f>
        <v/>
      </c>
      <c r="AB532" s="979" t="str">
        <f>IF(VLOOKUP(AB530,Tabulka!$B$4:$Y$239,16,0)=AB529,AB530,"")</f>
        <v/>
      </c>
      <c r="AC532" s="979" t="str">
        <f>IF(VLOOKUP(AC530,Tabulka!$B$4:$Y$239,16,0)=AC529,AC530,"")</f>
        <v/>
      </c>
      <c r="AD532" s="979" t="str">
        <f>IF(VLOOKUP(AD530,Tabulka!$B$4:$Y$239,16,0)=AD529,AD530,"")</f>
        <v/>
      </c>
      <c r="AE532" s="979" t="str">
        <f>IF(VLOOKUP(AE530,Tabulka!$B$4:$Y$239,16,0)=AE529,AE530,"")</f>
        <v/>
      </c>
      <c r="AF532" s="979" t="str">
        <f>IF(VLOOKUP(AF530,Tabulka!$B$4:$Y$239,16,0)=AF529,AF530,"")</f>
        <v/>
      </c>
      <c r="AG532" s="979" t="str">
        <f>IF(VLOOKUP(AG530,Tabulka!$B$4:$Y$239,16,0)=AG529,AG530,"")</f>
        <v/>
      </c>
      <c r="AH532" s="980" t="str">
        <f>IF(VLOOKUP(AH530,Tabulka!$B$4:$Y$239,16,0)=AH529,AH530,"")</f>
        <v/>
      </c>
      <c r="AI532" s="978" t="str">
        <f>IF(VLOOKUP(AI530,Tabulka!$B$4:$Y$239,16,0)=AI529,AI530,"")</f>
        <v/>
      </c>
      <c r="AJ532" s="979" t="str">
        <f>IF(VLOOKUP(AJ530,Tabulka!$B$4:$Y$239,16,0)=AJ529,AJ530,"")</f>
        <v/>
      </c>
      <c r="AK532" s="979" t="str">
        <f>IF(VLOOKUP(AK530,Tabulka!$B$4:$Y$239,16,0)=AK529,AK530,"")</f>
        <v/>
      </c>
      <c r="AL532" s="979" t="str">
        <f>IF(VLOOKUP(AL530,Tabulka!$B$4:$Y$239,16,0)=AL529,AL530,"")</f>
        <v/>
      </c>
      <c r="AM532" s="979" t="str">
        <f>IF(VLOOKUP(AM530,Tabulka!$B$4:$Y$239,16,0)=AM529,AM530,"")</f>
        <v/>
      </c>
      <c r="AN532" s="979" t="str">
        <f>IF(VLOOKUP(AN530,Tabulka!$B$4:$Y$239,16,0)=AN529,AN530,"")</f>
        <v/>
      </c>
      <c r="AO532" s="979" t="str">
        <f>IF(VLOOKUP(AO530,Tabulka!$B$4:$Y$239,16,0)=AO529,AO530,"")</f>
        <v/>
      </c>
      <c r="AP532" s="980" t="str">
        <f>IF(VLOOKUP(AP530,Tabulka!$B$4:$Y$239,16,0)=AP529,AP530,"")</f>
        <v/>
      </c>
      <c r="AQ532" s="978" t="str">
        <f>IF(VLOOKUP(AQ530,Tabulka!$B$4:$Y$239,16,0)=AQ529,AQ530,"")</f>
        <v/>
      </c>
      <c r="AR532" s="979" t="str">
        <f>IF(VLOOKUP(AR530,Tabulka!$B$4:$Y$239,16,0)=AR529,AR530,"")</f>
        <v/>
      </c>
      <c r="AS532" s="979" t="str">
        <f>IF(VLOOKUP(AS530,Tabulka!$B$4:$Y$239,16,0)=AS529,AS530,"")</f>
        <v/>
      </c>
      <c r="AT532" s="979" t="str">
        <f>IF(VLOOKUP(AT530,Tabulka!$B$4:$Y$239,16,0)=AT529,AT530,"")</f>
        <v/>
      </c>
      <c r="AU532" s="979" t="str">
        <f>IF(VLOOKUP(AU530,Tabulka!$B$4:$Y$239,16,0)=AU529,AU530,"")</f>
        <v/>
      </c>
      <c r="AV532" s="979" t="str">
        <f>IF(VLOOKUP(AV530,Tabulka!$B$4:$Y$239,16,0)=AV529,AV530,"")</f>
        <v/>
      </c>
      <c r="AW532" s="979" t="str">
        <f>IF(VLOOKUP(AW530,Tabulka!$B$4:$Y$239,16,0)=AW529,AW530,"")</f>
        <v/>
      </c>
      <c r="AX532" s="980" t="str">
        <f>IF(VLOOKUP(AX530,Tabulka!$B$4:$Y$239,16,0)=AX529,AX530,"")</f>
        <v/>
      </c>
      <c r="AY532" s="978" t="str">
        <f>IF(VLOOKUP(AY530,Tabulka!$B$4:$Y$239,16,0)=AY529,AY530,"")</f>
        <v/>
      </c>
      <c r="AZ532" s="979" t="str">
        <f>IF(VLOOKUP(AZ530,Tabulka!$B$4:$Y$239,16,0)=AZ529,AZ530,"")</f>
        <v/>
      </c>
      <c r="BA532" s="979" t="str">
        <f>IF(VLOOKUP(BA530,Tabulka!$B$4:$Y$239,16,0)=BA529,BA530,"")</f>
        <v/>
      </c>
      <c r="BB532" s="979" t="str">
        <f>IF(VLOOKUP(BB530,Tabulka!$B$4:$Y$239,16,0)=BB529,BB530,"")</f>
        <v/>
      </c>
      <c r="BC532" s="979" t="str">
        <f>IF(VLOOKUP(BC530,Tabulka!$B$4:$Y$239,16,0)=BC529,BC530,"")</f>
        <v/>
      </c>
      <c r="BD532" s="979" t="str">
        <f>IF(VLOOKUP(BD530,Tabulka!$B$4:$Y$239,16,0)=BD529,BD530,"")</f>
        <v/>
      </c>
      <c r="BE532" s="979" t="str">
        <f>IF(VLOOKUP(BE530,Tabulka!$B$4:$Y$239,16,0)=BE529,BE530,"")</f>
        <v/>
      </c>
      <c r="BF532" s="980" t="str">
        <f>IF(VLOOKUP(BF530,Tabulka!$B$4:$Y$239,16,0)=BF529,BF530,"")</f>
        <v/>
      </c>
      <c r="BG532" s="978" t="str">
        <f>IF(VLOOKUP(BG530,Tabulka!$B$4:$Y$239,16,0)=BG529,BG530,"")</f>
        <v/>
      </c>
      <c r="BH532" s="979" t="str">
        <f>IF(VLOOKUP(BH530,Tabulka!$B$4:$Y$239,16,0)=BH529,BH530,"")</f>
        <v/>
      </c>
      <c r="BI532" s="979" t="str">
        <f>IF(VLOOKUP(BI530,Tabulka!$B$4:$Y$239,16,0)=BI529,BI530,"")</f>
        <v/>
      </c>
      <c r="BJ532" s="979" t="str">
        <f>IF(VLOOKUP(BJ530,Tabulka!$B$4:$Y$239,16,0)=BJ529,BJ530,"")</f>
        <v/>
      </c>
      <c r="BK532" s="979" t="str">
        <f>IF(VLOOKUP(BK530,Tabulka!$B$4:$Y$239,16,0)=BK529,BK530,"")</f>
        <v/>
      </c>
      <c r="BL532" s="979" t="str">
        <f>IF(VLOOKUP(BL530,Tabulka!$B$4:$Y$239,16,0)=BL529,BL530,"")</f>
        <v/>
      </c>
      <c r="BM532" s="979" t="str">
        <f>IF(VLOOKUP(BM530,Tabulka!$B$4:$Y$239,16,0)=BM529,BM530,"")</f>
        <v/>
      </c>
      <c r="BN532" s="980" t="str">
        <f>IF(VLOOKUP(BN530,Tabulka!$B$4:$Y$239,16,0)=BN529,BN530,"")</f>
        <v/>
      </c>
    </row>
    <row r="533" spans="1:66" ht="15.75" x14ac:dyDescent="0.25">
      <c r="A533" s="275" t="s">
        <v>26</v>
      </c>
      <c r="B533" s="276" t="s">
        <v>58</v>
      </c>
      <c r="C533" s="27" t="str">
        <f>IF(C532="","",DSUM('Rozpis zápasů'!$F$1:$O$162,$B533,C531:C532))</f>
        <v/>
      </c>
      <c r="D533" s="6" t="str">
        <f>IF(D532="","",DSUM('Rozpis zápasů'!$F$1:$O$162,$B533,D531:D532))</f>
        <v/>
      </c>
      <c r="E533" s="6" t="str">
        <f>IF(E532="","",DSUM('Rozpis zápasů'!$F$1:$O$162,$B533,E531:E532))</f>
        <v/>
      </c>
      <c r="F533" s="6" t="str">
        <f>IF(F532="","",DSUM('Rozpis zápasů'!$F$1:$O$162,$B533,F531:F532))</f>
        <v/>
      </c>
      <c r="G533" s="6" t="str">
        <f>IF(G532="","",DSUM('Rozpis zápasů'!$F$1:$O$162,$B533,G531:G532))</f>
        <v/>
      </c>
      <c r="H533" s="6" t="str">
        <f>IF(H532="","",DSUM('Rozpis zápasů'!$F$1:$O$162,$B533,H531:H532))</f>
        <v/>
      </c>
      <c r="I533" s="6" t="str">
        <f>IF(I532="","",DSUM('Rozpis zápasů'!$F$1:$O$162,$B533,I531:I532))</f>
        <v/>
      </c>
      <c r="J533" s="9" t="str">
        <f>IF(J532="","",DSUM('Rozpis zápasů'!$F$1:$O$162,$B533,J531:J532))</f>
        <v/>
      </c>
      <c r="K533" s="27" t="str">
        <f>IF(K532="","",DSUM('Rozpis zápasů'!$F$1:$O$162,$B533,K531:K532))</f>
        <v/>
      </c>
      <c r="L533" s="6" t="str">
        <f>IF(L532="","",DSUM('Rozpis zápasů'!$F$1:$O$162,$B533,L531:L532))</f>
        <v/>
      </c>
      <c r="M533" s="6" t="str">
        <f>IF(M532="","",DSUM('Rozpis zápasů'!$F$1:$O$162,$B533,M531:M532))</f>
        <v/>
      </c>
      <c r="N533" s="6" t="str">
        <f>IF(N532="","",DSUM('Rozpis zápasů'!$F$1:$O$162,$B533,N531:N532))</f>
        <v/>
      </c>
      <c r="O533" s="6" t="str">
        <f>IF(O532="","",DSUM('Rozpis zápasů'!$F$1:$O$162,$B533,O531:O532))</f>
        <v/>
      </c>
      <c r="P533" s="6" t="str">
        <f>IF(P532="","",DSUM('Rozpis zápasů'!$F$1:$O$162,$B533,P531:P532))</f>
        <v/>
      </c>
      <c r="Q533" s="6" t="str">
        <f>IF(Q532="","",DSUM('Rozpis zápasů'!$F$1:$O$162,$B533,Q531:Q532))</f>
        <v/>
      </c>
      <c r="R533" s="9" t="str">
        <f>IF(R532="","",DSUM('Rozpis zápasů'!$F$1:$O$162,$B533,R531:R532))</f>
        <v/>
      </c>
      <c r="S533" s="27" t="str">
        <f>IF(S532="","",DSUM('Rozpis zápasů'!$F$1:$O$162,$B533,S531:S532))</f>
        <v/>
      </c>
      <c r="T533" s="6" t="str">
        <f>IF(T532="","",DSUM('Rozpis zápasů'!$F$1:$O$162,$B533,T531:T532))</f>
        <v/>
      </c>
      <c r="U533" s="6" t="str">
        <f>IF(U532="","",DSUM('Rozpis zápasů'!$F$1:$O$162,$B533,U531:U532))</f>
        <v/>
      </c>
      <c r="V533" s="6" t="str">
        <f>IF(V532="","",DSUM('Rozpis zápasů'!$F$1:$O$162,$B533,V531:V532))</f>
        <v/>
      </c>
      <c r="W533" s="6" t="str">
        <f>IF(W532="","",DSUM('Rozpis zápasů'!$F$1:$O$162,$B533,W531:W532))</f>
        <v/>
      </c>
      <c r="X533" s="6" t="str">
        <f>IF(X532="","",DSUM('Rozpis zápasů'!$F$1:$O$162,$B533,X531:X532))</f>
        <v/>
      </c>
      <c r="Y533" s="6" t="str">
        <f>IF(Y532="","",DSUM('Rozpis zápasů'!$F$1:$O$162,$B533,Y531:Y532))</f>
        <v/>
      </c>
      <c r="Z533" s="9" t="str">
        <f>IF(Z532="","",DSUM('Rozpis zápasů'!$F$1:$O$162,$B533,Z531:Z532))</f>
        <v/>
      </c>
      <c r="AA533" s="27" t="str">
        <f>IF(AA532="","",DSUM('Rozpis zápasů'!$F$1:$O$162,$B533,AA531:AA532))</f>
        <v/>
      </c>
      <c r="AB533" s="6" t="str">
        <f>IF(AB532="","",DSUM('Rozpis zápasů'!$F$1:$O$162,$B533,AB531:AB532))</f>
        <v/>
      </c>
      <c r="AC533" s="6" t="str">
        <f>IF(AC532="","",DSUM('Rozpis zápasů'!$F$1:$O$162,$B533,AC531:AC532))</f>
        <v/>
      </c>
      <c r="AD533" s="6" t="str">
        <f>IF(AD532="","",DSUM('Rozpis zápasů'!$F$1:$O$162,$B533,AD531:AD532))</f>
        <v/>
      </c>
      <c r="AE533" s="6" t="str">
        <f>IF(AE532="","",DSUM('Rozpis zápasů'!$F$1:$O$162,$B533,AE531:AE532))</f>
        <v/>
      </c>
      <c r="AF533" s="6" t="str">
        <f>IF(AF532="","",DSUM('Rozpis zápasů'!$F$1:$O$162,$B533,AF531:AF532))</f>
        <v/>
      </c>
      <c r="AG533" s="6" t="str">
        <f>IF(AG532="","",DSUM('Rozpis zápasů'!$F$1:$O$162,$B533,AG531:AG532))</f>
        <v/>
      </c>
      <c r="AH533" s="9" t="str">
        <f>IF(AH532="","",DSUM('Rozpis zápasů'!$F$1:$O$162,$B533,AH531:AH532))</f>
        <v/>
      </c>
      <c r="AI533" s="27" t="str">
        <f>IF(AI532="","",DSUM('Rozpis zápasů'!$F$1:$O$162,$B533,AI531:AI532))</f>
        <v/>
      </c>
      <c r="AJ533" s="6" t="str">
        <f>IF(AJ532="","",DSUM('Rozpis zápasů'!$F$1:$O$162,$B533,AJ531:AJ532))</f>
        <v/>
      </c>
      <c r="AK533" s="6" t="str">
        <f>IF(AK532="","",DSUM('Rozpis zápasů'!$F$1:$O$162,$B533,AK531:AK532))</f>
        <v/>
      </c>
      <c r="AL533" s="6" t="str">
        <f>IF(AL532="","",DSUM('Rozpis zápasů'!$F$1:$O$162,$B533,AL531:AL532))</f>
        <v/>
      </c>
      <c r="AM533" s="6" t="str">
        <f>IF(AM532="","",DSUM('Rozpis zápasů'!$F$1:$O$162,$B533,AM531:AM532))</f>
        <v/>
      </c>
      <c r="AN533" s="6" t="str">
        <f>IF(AN532="","",DSUM('Rozpis zápasů'!$F$1:$O$162,$B533,AN531:AN532))</f>
        <v/>
      </c>
      <c r="AO533" s="6" t="str">
        <f>IF(AO532="","",DSUM('Rozpis zápasů'!$F$1:$O$162,$B533,AO531:AO532))</f>
        <v/>
      </c>
      <c r="AP533" s="9" t="str">
        <f>IF(AP532="","",DSUM('Rozpis zápasů'!$F$1:$O$162,$B533,AP531:AP532))</f>
        <v/>
      </c>
      <c r="AQ533" s="27" t="str">
        <f>IF(AQ532="","",DSUM('Rozpis zápasů'!$F$1:$O$162,$B533,AQ531:AQ532))</f>
        <v/>
      </c>
      <c r="AR533" s="6" t="str">
        <f>IF(AR532="","",DSUM('Rozpis zápasů'!$F$1:$O$162,$B533,AR531:AR532))</f>
        <v/>
      </c>
      <c r="AS533" s="6" t="str">
        <f>IF(AS532="","",DSUM('Rozpis zápasů'!$F$1:$O$162,$B533,AS531:AS532))</f>
        <v/>
      </c>
      <c r="AT533" s="6" t="str">
        <f>IF(AT532="","",DSUM('Rozpis zápasů'!$F$1:$O$162,$B533,AT531:AT532))</f>
        <v/>
      </c>
      <c r="AU533" s="6" t="str">
        <f>IF(AU532="","",DSUM('Rozpis zápasů'!$F$1:$O$162,$B533,AU531:AU532))</f>
        <v/>
      </c>
      <c r="AV533" s="6" t="str">
        <f>IF(AV532="","",DSUM('Rozpis zápasů'!$F$1:$O$162,$B533,AV531:AV532))</f>
        <v/>
      </c>
      <c r="AW533" s="6" t="str">
        <f>IF(AW532="","",DSUM('Rozpis zápasů'!$F$1:$O$162,$B533,AW531:AW532))</f>
        <v/>
      </c>
      <c r="AX533" s="9" t="str">
        <f>IF(AX532="","",DSUM('Rozpis zápasů'!$F$1:$O$162,$B533,AX531:AX532))</f>
        <v/>
      </c>
      <c r="AY533" s="27" t="str">
        <f>IF(AY532="","",DSUM('Rozpis zápasů'!$F$1:$O$162,$B533,AY531:AY532))</f>
        <v/>
      </c>
      <c r="AZ533" s="6" t="str">
        <f>IF(AZ532="","",DSUM('Rozpis zápasů'!$F$1:$O$162,$B533,AZ531:AZ532))</f>
        <v/>
      </c>
      <c r="BA533" s="6" t="str">
        <f>IF(BA532="","",DSUM('Rozpis zápasů'!$F$1:$O$162,$B533,BA531:BA532))</f>
        <v/>
      </c>
      <c r="BB533" s="6" t="str">
        <f>IF(BB532="","",DSUM('Rozpis zápasů'!$F$1:$O$162,$B533,BB531:BB532))</f>
        <v/>
      </c>
      <c r="BC533" s="6" t="str">
        <f>IF(BC532="","",DSUM('Rozpis zápasů'!$F$1:$O$162,$B533,BC531:BC532))</f>
        <v/>
      </c>
      <c r="BD533" s="6" t="str">
        <f>IF(BD532="","",DSUM('Rozpis zápasů'!$F$1:$O$162,$B533,BD531:BD532))</f>
        <v/>
      </c>
      <c r="BE533" s="6" t="str">
        <f>IF(BE532="","",DSUM('Rozpis zápasů'!$F$1:$O$162,$B533,BE531:BE532))</f>
        <v/>
      </c>
      <c r="BF533" s="9" t="str">
        <f>IF(BF532="","",DSUM('Rozpis zápasů'!$F$1:$O$162,$B533,BF531:BF532))</f>
        <v/>
      </c>
      <c r="BG533" s="27" t="str">
        <f>IF(BG532="","",DSUM('Rozpis zápasů'!$F$1:$O$162,$B533,BG531:BG532))</f>
        <v/>
      </c>
      <c r="BH533" s="6" t="str">
        <f>IF(BH532="","",DSUM('Rozpis zápasů'!$F$1:$O$162,$B533,BH531:BH532))</f>
        <v/>
      </c>
      <c r="BI533" s="6" t="str">
        <f>IF(BI532="","",DSUM('Rozpis zápasů'!$F$1:$O$162,$B533,BI531:BI532))</f>
        <v/>
      </c>
      <c r="BJ533" s="6" t="str">
        <f>IF(BJ532="","",DSUM('Rozpis zápasů'!$F$1:$O$162,$B533,BJ531:BJ532))</f>
        <v/>
      </c>
      <c r="BK533" s="6" t="str">
        <f>IF(BK532="","",DSUM('Rozpis zápasů'!$F$1:$O$162,$B533,BK531:BK532))</f>
        <v/>
      </c>
      <c r="BL533" s="6" t="str">
        <f>IF(BL532="","",DSUM('Rozpis zápasů'!$F$1:$O$162,$B533,BL531:BL532))</f>
        <v/>
      </c>
      <c r="BM533" s="6" t="str">
        <f>IF(BM532="","",DSUM('Rozpis zápasů'!$F$1:$O$162,$B533,BM531:BM532))</f>
        <v/>
      </c>
      <c r="BN533" s="9" t="str">
        <f>IF(BN532="","",DSUM('Rozpis zápasů'!$F$1:$O$162,$B533,BN531:BN532))</f>
        <v/>
      </c>
    </row>
    <row r="534" spans="1:66" ht="15.75" x14ac:dyDescent="0.25">
      <c r="A534" s="275" t="s">
        <v>28</v>
      </c>
      <c r="B534" s="276" t="s">
        <v>20</v>
      </c>
      <c r="C534" s="27" t="str">
        <f>IF(C532="","",DSUM('Rozpis zápasů'!$F$1:$O$162,$B534,C531:C532))</f>
        <v/>
      </c>
      <c r="D534" s="6" t="str">
        <f>IF(D532="","",DSUM('Rozpis zápasů'!$F$1:$O$162,$B534,D531:D532))</f>
        <v/>
      </c>
      <c r="E534" s="6" t="str">
        <f>IF(E532="","",DSUM('Rozpis zápasů'!$F$1:$O$162,$B534,E531:E532))</f>
        <v/>
      </c>
      <c r="F534" s="6" t="str">
        <f>IF(F532="","",DSUM('Rozpis zápasů'!$F$1:$O$162,$B534,F531:F532))</f>
        <v/>
      </c>
      <c r="G534" s="6" t="str">
        <f>IF(G532="","",DSUM('Rozpis zápasů'!$F$1:$O$162,$B534,G531:G532))</f>
        <v/>
      </c>
      <c r="H534" s="6" t="str">
        <f>IF(H532="","",DSUM('Rozpis zápasů'!$F$1:$O$162,$B534,H531:H532))</f>
        <v/>
      </c>
      <c r="I534" s="6" t="str">
        <f>IF(I532="","",DSUM('Rozpis zápasů'!$F$1:$O$162,$B534,I531:I532))</f>
        <v/>
      </c>
      <c r="J534" s="9" t="str">
        <f>IF(J532="","",DSUM('Rozpis zápasů'!$F$1:$O$162,$B534,J531:J532))</f>
        <v/>
      </c>
      <c r="K534" s="27" t="str">
        <f>IF(K532="","",DSUM('Rozpis zápasů'!$F$1:$O$162,$B534,K531:K532))</f>
        <v/>
      </c>
      <c r="L534" s="6" t="str">
        <f>IF(L532="","",DSUM('Rozpis zápasů'!$F$1:$O$162,$B534,L531:L532))</f>
        <v/>
      </c>
      <c r="M534" s="6" t="str">
        <f>IF(M532="","",DSUM('Rozpis zápasů'!$F$1:$O$162,$B534,M531:M532))</f>
        <v/>
      </c>
      <c r="N534" s="6" t="str">
        <f>IF(N532="","",DSUM('Rozpis zápasů'!$F$1:$O$162,$B534,N531:N532))</f>
        <v/>
      </c>
      <c r="O534" s="6" t="str">
        <f>IF(O532="","",DSUM('Rozpis zápasů'!$F$1:$O$162,$B534,O531:O532))</f>
        <v/>
      </c>
      <c r="P534" s="6" t="str">
        <f>IF(P532="","",DSUM('Rozpis zápasů'!$F$1:$O$162,$B534,P531:P532))</f>
        <v/>
      </c>
      <c r="Q534" s="6" t="str">
        <f>IF(Q532="","",DSUM('Rozpis zápasů'!$F$1:$O$162,$B534,Q531:Q532))</f>
        <v/>
      </c>
      <c r="R534" s="9" t="str">
        <f>IF(R532="","",DSUM('Rozpis zápasů'!$F$1:$O$162,$B534,R531:R532))</f>
        <v/>
      </c>
      <c r="S534" s="27" t="str">
        <f>IF(S532="","",DSUM('Rozpis zápasů'!$F$1:$O$162,$B534,S531:S532))</f>
        <v/>
      </c>
      <c r="T534" s="6" t="str">
        <f>IF(T532="","",DSUM('Rozpis zápasů'!$F$1:$O$162,$B534,T531:T532))</f>
        <v/>
      </c>
      <c r="U534" s="6" t="str">
        <f>IF(U532="","",DSUM('Rozpis zápasů'!$F$1:$O$162,$B534,U531:U532))</f>
        <v/>
      </c>
      <c r="V534" s="6" t="str">
        <f>IF(V532="","",DSUM('Rozpis zápasů'!$F$1:$O$162,$B534,V531:V532))</f>
        <v/>
      </c>
      <c r="W534" s="6" t="str">
        <f>IF(W532="","",DSUM('Rozpis zápasů'!$F$1:$O$162,$B534,W531:W532))</f>
        <v/>
      </c>
      <c r="X534" s="6" t="str">
        <f>IF(X532="","",DSUM('Rozpis zápasů'!$F$1:$O$162,$B534,X531:X532))</f>
        <v/>
      </c>
      <c r="Y534" s="6" t="str">
        <f>IF(Y532="","",DSUM('Rozpis zápasů'!$F$1:$O$162,$B534,Y531:Y532))</f>
        <v/>
      </c>
      <c r="Z534" s="9" t="str">
        <f>IF(Z532="","",DSUM('Rozpis zápasů'!$F$1:$O$162,$B534,Z531:Z532))</f>
        <v/>
      </c>
      <c r="AA534" s="27" t="str">
        <f>IF(AA532="","",DSUM('Rozpis zápasů'!$F$1:$O$162,$B534,AA531:AA532))</f>
        <v/>
      </c>
      <c r="AB534" s="6" t="str">
        <f>IF(AB532="","",DSUM('Rozpis zápasů'!$F$1:$O$162,$B534,AB531:AB532))</f>
        <v/>
      </c>
      <c r="AC534" s="6" t="str">
        <f>IF(AC532="","",DSUM('Rozpis zápasů'!$F$1:$O$162,$B534,AC531:AC532))</f>
        <v/>
      </c>
      <c r="AD534" s="6" t="str">
        <f>IF(AD532="","",DSUM('Rozpis zápasů'!$F$1:$O$162,$B534,AD531:AD532))</f>
        <v/>
      </c>
      <c r="AE534" s="6" t="str">
        <f>IF(AE532="","",DSUM('Rozpis zápasů'!$F$1:$O$162,$B534,AE531:AE532))</f>
        <v/>
      </c>
      <c r="AF534" s="6" t="str">
        <f>IF(AF532="","",DSUM('Rozpis zápasů'!$F$1:$O$162,$B534,AF531:AF532))</f>
        <v/>
      </c>
      <c r="AG534" s="6" t="str">
        <f>IF(AG532="","",DSUM('Rozpis zápasů'!$F$1:$O$162,$B534,AG531:AG532))</f>
        <v/>
      </c>
      <c r="AH534" s="9" t="str">
        <f>IF(AH532="","",DSUM('Rozpis zápasů'!$F$1:$O$162,$B534,AH531:AH532))</f>
        <v/>
      </c>
      <c r="AI534" s="27" t="str">
        <f>IF(AI532="","",DSUM('Rozpis zápasů'!$F$1:$O$162,$B534,AI531:AI532))</f>
        <v/>
      </c>
      <c r="AJ534" s="6" t="str">
        <f>IF(AJ532="","",DSUM('Rozpis zápasů'!$F$1:$O$162,$B534,AJ531:AJ532))</f>
        <v/>
      </c>
      <c r="AK534" s="6" t="str">
        <f>IF(AK532="","",DSUM('Rozpis zápasů'!$F$1:$O$162,$B534,AK531:AK532))</f>
        <v/>
      </c>
      <c r="AL534" s="6" t="str">
        <f>IF(AL532="","",DSUM('Rozpis zápasů'!$F$1:$O$162,$B534,AL531:AL532))</f>
        <v/>
      </c>
      <c r="AM534" s="6" t="str">
        <f>IF(AM532="","",DSUM('Rozpis zápasů'!$F$1:$O$162,$B534,AM531:AM532))</f>
        <v/>
      </c>
      <c r="AN534" s="6" t="str">
        <f>IF(AN532="","",DSUM('Rozpis zápasů'!$F$1:$O$162,$B534,AN531:AN532))</f>
        <v/>
      </c>
      <c r="AO534" s="6" t="str">
        <f>IF(AO532="","",DSUM('Rozpis zápasů'!$F$1:$O$162,$B534,AO531:AO532))</f>
        <v/>
      </c>
      <c r="AP534" s="9" t="str">
        <f>IF(AP532="","",DSUM('Rozpis zápasů'!$F$1:$O$162,$B534,AP531:AP532))</f>
        <v/>
      </c>
      <c r="AQ534" s="27" t="str">
        <f>IF(AQ532="","",DSUM('Rozpis zápasů'!$F$1:$O$162,$B534,AQ531:AQ532))</f>
        <v/>
      </c>
      <c r="AR534" s="6" t="str">
        <f>IF(AR532="","",DSUM('Rozpis zápasů'!$F$1:$O$162,$B534,AR531:AR532))</f>
        <v/>
      </c>
      <c r="AS534" s="6" t="str">
        <f>IF(AS532="","",DSUM('Rozpis zápasů'!$F$1:$O$162,$B534,AS531:AS532))</f>
        <v/>
      </c>
      <c r="AT534" s="6" t="str">
        <f>IF(AT532="","",DSUM('Rozpis zápasů'!$F$1:$O$162,$B534,AT531:AT532))</f>
        <v/>
      </c>
      <c r="AU534" s="6" t="str">
        <f>IF(AU532="","",DSUM('Rozpis zápasů'!$F$1:$O$162,$B534,AU531:AU532))</f>
        <v/>
      </c>
      <c r="AV534" s="6" t="str">
        <f>IF(AV532="","",DSUM('Rozpis zápasů'!$F$1:$O$162,$B534,AV531:AV532))</f>
        <v/>
      </c>
      <c r="AW534" s="6" t="str">
        <f>IF(AW532="","",DSUM('Rozpis zápasů'!$F$1:$O$162,$B534,AW531:AW532))</f>
        <v/>
      </c>
      <c r="AX534" s="9" t="str">
        <f>IF(AX532="","",DSUM('Rozpis zápasů'!$F$1:$O$162,$B534,AX531:AX532))</f>
        <v/>
      </c>
      <c r="AY534" s="27" t="str">
        <f>IF(AY532="","",DSUM('Rozpis zápasů'!$F$1:$O$162,$B534,AY531:AY532))</f>
        <v/>
      </c>
      <c r="AZ534" s="6" t="str">
        <f>IF(AZ532="","",DSUM('Rozpis zápasů'!$F$1:$O$162,$B534,AZ531:AZ532))</f>
        <v/>
      </c>
      <c r="BA534" s="6" t="str">
        <f>IF(BA532="","",DSUM('Rozpis zápasů'!$F$1:$O$162,$B534,BA531:BA532))</f>
        <v/>
      </c>
      <c r="BB534" s="6" t="str">
        <f>IF(BB532="","",DSUM('Rozpis zápasů'!$F$1:$O$162,$B534,BB531:BB532))</f>
        <v/>
      </c>
      <c r="BC534" s="6" t="str">
        <f>IF(BC532="","",DSUM('Rozpis zápasů'!$F$1:$O$162,$B534,BC531:BC532))</f>
        <v/>
      </c>
      <c r="BD534" s="6" t="str">
        <f>IF(BD532="","",DSUM('Rozpis zápasů'!$F$1:$O$162,$B534,BD531:BD532))</f>
        <v/>
      </c>
      <c r="BE534" s="6" t="str">
        <f>IF(BE532="","",DSUM('Rozpis zápasů'!$F$1:$O$162,$B534,BE531:BE532))</f>
        <v/>
      </c>
      <c r="BF534" s="9" t="str">
        <f>IF(BF532="","",DSUM('Rozpis zápasů'!$F$1:$O$162,$B534,BF531:BF532))</f>
        <v/>
      </c>
      <c r="BG534" s="27" t="str">
        <f>IF(BG532="","",DSUM('Rozpis zápasů'!$F$1:$O$162,$B534,BG531:BG532))</f>
        <v/>
      </c>
      <c r="BH534" s="6" t="str">
        <f>IF(BH532="","",DSUM('Rozpis zápasů'!$F$1:$O$162,$B534,BH531:BH532))</f>
        <v/>
      </c>
      <c r="BI534" s="6" t="str">
        <f>IF(BI532="","",DSUM('Rozpis zápasů'!$F$1:$O$162,$B534,BI531:BI532))</f>
        <v/>
      </c>
      <c r="BJ534" s="6" t="str">
        <f>IF(BJ532="","",DSUM('Rozpis zápasů'!$F$1:$O$162,$B534,BJ531:BJ532))</f>
        <v/>
      </c>
      <c r="BK534" s="6" t="str">
        <f>IF(BK532="","",DSUM('Rozpis zápasů'!$F$1:$O$162,$B534,BK531:BK532))</f>
        <v/>
      </c>
      <c r="BL534" s="6" t="str">
        <f>IF(BL532="","",DSUM('Rozpis zápasů'!$F$1:$O$162,$B534,BL531:BL532))</f>
        <v/>
      </c>
      <c r="BM534" s="6" t="str">
        <f>IF(BM532="","",DSUM('Rozpis zápasů'!$F$1:$O$162,$B534,BM531:BM532))</f>
        <v/>
      </c>
      <c r="BN534" s="9" t="str">
        <f>IF(BN532="","",DSUM('Rozpis zápasů'!$F$1:$O$162,$B534,BN531:BN532))</f>
        <v/>
      </c>
    </row>
    <row r="535" spans="1:66" ht="16.5" thickBot="1" x14ac:dyDescent="0.3">
      <c r="A535" s="277" t="s">
        <v>30</v>
      </c>
      <c r="B535" s="278" t="s">
        <v>21</v>
      </c>
      <c r="C535" s="13" t="str">
        <f>IF(C532="","",DSUM('Rozpis zápasů'!$F$1:$O$162,$B535,C531:C532))</f>
        <v/>
      </c>
      <c r="D535" s="10" t="str">
        <f>IF(D532="","",DSUM('Rozpis zápasů'!$F$1:$O$162,$B535,D531:D532))</f>
        <v/>
      </c>
      <c r="E535" s="10" t="str">
        <f>IF(E532="","",DSUM('Rozpis zápasů'!$F$1:$O$162,$B535,E531:E532))</f>
        <v/>
      </c>
      <c r="F535" s="10" t="str">
        <f>IF(F532="","",DSUM('Rozpis zápasů'!$F$1:$O$162,$B535,F531:F532))</f>
        <v/>
      </c>
      <c r="G535" s="10" t="str">
        <f>IF(G532="","",DSUM('Rozpis zápasů'!$F$1:$O$162,$B535,G531:G532))</f>
        <v/>
      </c>
      <c r="H535" s="10" t="str">
        <f>IF(H532="","",DSUM('Rozpis zápasů'!$F$1:$O$162,$B535,H531:H532))</f>
        <v/>
      </c>
      <c r="I535" s="10" t="str">
        <f>IF(I532="","",DSUM('Rozpis zápasů'!$F$1:$O$162,$B535,I531:I532))</f>
        <v/>
      </c>
      <c r="J535" s="11" t="str">
        <f>IF(J532="","",DSUM('Rozpis zápasů'!$F$1:$O$162,$B535,J531:J532))</f>
        <v/>
      </c>
      <c r="K535" s="13" t="str">
        <f>IF(K532="","",DSUM('Rozpis zápasů'!$F$1:$O$162,$B535,K531:K532))</f>
        <v/>
      </c>
      <c r="L535" s="10" t="str">
        <f>IF(L532="","",DSUM('Rozpis zápasů'!$F$1:$O$162,$B535,L531:L532))</f>
        <v/>
      </c>
      <c r="M535" s="10" t="str">
        <f>IF(M532="","",DSUM('Rozpis zápasů'!$F$1:$O$162,$B535,M531:M532))</f>
        <v/>
      </c>
      <c r="N535" s="10" t="str">
        <f>IF(N532="","",DSUM('Rozpis zápasů'!$F$1:$O$162,$B535,N531:N532))</f>
        <v/>
      </c>
      <c r="O535" s="10" t="str">
        <f>IF(O532="","",DSUM('Rozpis zápasů'!$F$1:$O$162,$B535,O531:O532))</f>
        <v/>
      </c>
      <c r="P535" s="10" t="str">
        <f>IF(P532="","",DSUM('Rozpis zápasů'!$F$1:$O$162,$B535,P531:P532))</f>
        <v/>
      </c>
      <c r="Q535" s="10" t="str">
        <f>IF(Q532="","",DSUM('Rozpis zápasů'!$F$1:$O$162,$B535,Q531:Q532))</f>
        <v/>
      </c>
      <c r="R535" s="11" t="str">
        <f>IF(R532="","",DSUM('Rozpis zápasů'!$F$1:$O$162,$B535,R531:R532))</f>
        <v/>
      </c>
      <c r="S535" s="13" t="str">
        <f>IF(S532="","",DSUM('Rozpis zápasů'!$F$1:$O$162,$B535,S531:S532))</f>
        <v/>
      </c>
      <c r="T535" s="10" t="str">
        <f>IF(T532="","",DSUM('Rozpis zápasů'!$F$1:$O$162,$B535,T531:T532))</f>
        <v/>
      </c>
      <c r="U535" s="10" t="str">
        <f>IF(U532="","",DSUM('Rozpis zápasů'!$F$1:$O$162,$B535,U531:U532))</f>
        <v/>
      </c>
      <c r="V535" s="10" t="str">
        <f>IF(V532="","",DSUM('Rozpis zápasů'!$F$1:$O$162,$B535,V531:V532))</f>
        <v/>
      </c>
      <c r="W535" s="10" t="str">
        <f>IF(W532="","",DSUM('Rozpis zápasů'!$F$1:$O$162,$B535,W531:W532))</f>
        <v/>
      </c>
      <c r="X535" s="10" t="str">
        <f>IF(X532="","",DSUM('Rozpis zápasů'!$F$1:$O$162,$B535,X531:X532))</f>
        <v/>
      </c>
      <c r="Y535" s="10" t="str">
        <f>IF(Y532="","",DSUM('Rozpis zápasů'!$F$1:$O$162,$B535,Y531:Y532))</f>
        <v/>
      </c>
      <c r="Z535" s="11" t="str">
        <f>IF(Z532="","",DSUM('Rozpis zápasů'!$F$1:$O$162,$B535,Z531:Z532))</f>
        <v/>
      </c>
      <c r="AA535" s="13" t="str">
        <f>IF(AA532="","",DSUM('Rozpis zápasů'!$F$1:$O$162,$B535,AA531:AA532))</f>
        <v/>
      </c>
      <c r="AB535" s="10" t="str">
        <f>IF(AB532="","",DSUM('Rozpis zápasů'!$F$1:$O$162,$B535,AB531:AB532))</f>
        <v/>
      </c>
      <c r="AC535" s="10" t="str">
        <f>IF(AC532="","",DSUM('Rozpis zápasů'!$F$1:$O$162,$B535,AC531:AC532))</f>
        <v/>
      </c>
      <c r="AD535" s="10" t="str">
        <f>IF(AD532="","",DSUM('Rozpis zápasů'!$F$1:$O$162,$B535,AD531:AD532))</f>
        <v/>
      </c>
      <c r="AE535" s="10" t="str">
        <f>IF(AE532="","",DSUM('Rozpis zápasů'!$F$1:$O$162,$B535,AE531:AE532))</f>
        <v/>
      </c>
      <c r="AF535" s="10" t="str">
        <f>IF(AF532="","",DSUM('Rozpis zápasů'!$F$1:$O$162,$B535,AF531:AF532))</f>
        <v/>
      </c>
      <c r="AG535" s="10" t="str">
        <f>IF(AG532="","",DSUM('Rozpis zápasů'!$F$1:$O$162,$B535,AG531:AG532))</f>
        <v/>
      </c>
      <c r="AH535" s="11" t="str">
        <f>IF(AH532="","",DSUM('Rozpis zápasů'!$F$1:$O$162,$B535,AH531:AH532))</f>
        <v/>
      </c>
      <c r="AI535" s="13" t="str">
        <f>IF(AI532="","",DSUM('Rozpis zápasů'!$F$1:$O$162,$B535,AI531:AI532))</f>
        <v/>
      </c>
      <c r="AJ535" s="10" t="str">
        <f>IF(AJ532="","",DSUM('Rozpis zápasů'!$F$1:$O$162,$B535,AJ531:AJ532))</f>
        <v/>
      </c>
      <c r="AK535" s="10" t="str">
        <f>IF(AK532="","",DSUM('Rozpis zápasů'!$F$1:$O$162,$B535,AK531:AK532))</f>
        <v/>
      </c>
      <c r="AL535" s="10" t="str">
        <f>IF(AL532="","",DSUM('Rozpis zápasů'!$F$1:$O$162,$B535,AL531:AL532))</f>
        <v/>
      </c>
      <c r="AM535" s="10" t="str">
        <f>IF(AM532="","",DSUM('Rozpis zápasů'!$F$1:$O$162,$B535,AM531:AM532))</f>
        <v/>
      </c>
      <c r="AN535" s="10" t="str">
        <f>IF(AN532="","",DSUM('Rozpis zápasů'!$F$1:$O$162,$B535,AN531:AN532))</f>
        <v/>
      </c>
      <c r="AO535" s="10" t="str">
        <f>IF(AO532="","",DSUM('Rozpis zápasů'!$F$1:$O$162,$B535,AO531:AO532))</f>
        <v/>
      </c>
      <c r="AP535" s="11" t="str">
        <f>IF(AP532="","",DSUM('Rozpis zápasů'!$F$1:$O$162,$B535,AP531:AP532))</f>
        <v/>
      </c>
      <c r="AQ535" s="13" t="str">
        <f>IF(AQ532="","",DSUM('Rozpis zápasů'!$F$1:$O$162,$B535,AQ531:AQ532))</f>
        <v/>
      </c>
      <c r="AR535" s="10" t="str">
        <f>IF(AR532="","",DSUM('Rozpis zápasů'!$F$1:$O$162,$B535,AR531:AR532))</f>
        <v/>
      </c>
      <c r="AS535" s="10" t="str">
        <f>IF(AS532="","",DSUM('Rozpis zápasů'!$F$1:$O$162,$B535,AS531:AS532))</f>
        <v/>
      </c>
      <c r="AT535" s="10" t="str">
        <f>IF(AT532="","",DSUM('Rozpis zápasů'!$F$1:$O$162,$B535,AT531:AT532))</f>
        <v/>
      </c>
      <c r="AU535" s="10" t="str">
        <f>IF(AU532="","",DSUM('Rozpis zápasů'!$F$1:$O$162,$B535,AU531:AU532))</f>
        <v/>
      </c>
      <c r="AV535" s="10" t="str">
        <f>IF(AV532="","",DSUM('Rozpis zápasů'!$F$1:$O$162,$B535,AV531:AV532))</f>
        <v/>
      </c>
      <c r="AW535" s="10" t="str">
        <f>IF(AW532="","",DSUM('Rozpis zápasů'!$F$1:$O$162,$B535,AW531:AW532))</f>
        <v/>
      </c>
      <c r="AX535" s="11" t="str">
        <f>IF(AX532="","",DSUM('Rozpis zápasů'!$F$1:$O$162,$B535,AX531:AX532))</f>
        <v/>
      </c>
      <c r="AY535" s="13" t="str">
        <f>IF(AY532="","",DSUM('Rozpis zápasů'!$F$1:$O$162,$B535,AY531:AY532))</f>
        <v/>
      </c>
      <c r="AZ535" s="10" t="str">
        <f>IF(AZ532="","",DSUM('Rozpis zápasů'!$F$1:$O$162,$B535,AZ531:AZ532))</f>
        <v/>
      </c>
      <c r="BA535" s="10" t="str">
        <f>IF(BA532="","",DSUM('Rozpis zápasů'!$F$1:$O$162,$B535,BA531:BA532))</f>
        <v/>
      </c>
      <c r="BB535" s="10" t="str">
        <f>IF(BB532="","",DSUM('Rozpis zápasů'!$F$1:$O$162,$B535,BB531:BB532))</f>
        <v/>
      </c>
      <c r="BC535" s="10" t="str">
        <f>IF(BC532="","",DSUM('Rozpis zápasů'!$F$1:$O$162,$B535,BC531:BC532))</f>
        <v/>
      </c>
      <c r="BD535" s="10" t="str">
        <f>IF(BD532="","",DSUM('Rozpis zápasů'!$F$1:$O$162,$B535,BD531:BD532))</f>
        <v/>
      </c>
      <c r="BE535" s="10" t="str">
        <f>IF(BE532="","",DSUM('Rozpis zápasů'!$F$1:$O$162,$B535,BE531:BE532))</f>
        <v/>
      </c>
      <c r="BF535" s="11" t="str">
        <f>IF(BF532="","",DSUM('Rozpis zápasů'!$F$1:$O$162,$B535,BF531:BF532))</f>
        <v/>
      </c>
      <c r="BG535" s="13" t="str">
        <f>IF(BG532="","",DSUM('Rozpis zápasů'!$F$1:$O$162,$B535,BG531:BG532))</f>
        <v/>
      </c>
      <c r="BH535" s="10" t="str">
        <f>IF(BH532="","",DSUM('Rozpis zápasů'!$F$1:$O$162,$B535,BH531:BH532))</f>
        <v/>
      </c>
      <c r="BI535" s="10" t="str">
        <f>IF(BI532="","",DSUM('Rozpis zápasů'!$F$1:$O$162,$B535,BI531:BI532))</f>
        <v/>
      </c>
      <c r="BJ535" s="10" t="str">
        <f>IF(BJ532="","",DSUM('Rozpis zápasů'!$F$1:$O$162,$B535,BJ531:BJ532))</f>
        <v/>
      </c>
      <c r="BK535" s="10" t="str">
        <f>IF(BK532="","",DSUM('Rozpis zápasů'!$F$1:$O$162,$B535,BK531:BK532))</f>
        <v/>
      </c>
      <c r="BL535" s="10" t="str">
        <f>IF(BL532="","",DSUM('Rozpis zápasů'!$F$1:$O$162,$B535,BL531:BL532))</f>
        <v/>
      </c>
      <c r="BM535" s="10" t="str">
        <f>IF(BM532="","",DSUM('Rozpis zápasů'!$F$1:$O$162,$B535,BM531:BM532))</f>
        <v/>
      </c>
      <c r="BN535" s="11" t="str">
        <f>IF(BN532="","",DSUM('Rozpis zápasů'!$F$1:$O$162,$B535,BN531:BN532))</f>
        <v/>
      </c>
    </row>
    <row r="536" spans="1:66" x14ac:dyDescent="0.25">
      <c r="A536" s="2096"/>
      <c r="B536" s="2097"/>
      <c r="C536" s="271" t="s">
        <v>19</v>
      </c>
      <c r="D536" s="272" t="s">
        <v>19</v>
      </c>
      <c r="E536" s="272" t="s">
        <v>19</v>
      </c>
      <c r="F536" s="272" t="s">
        <v>19</v>
      </c>
      <c r="G536" s="272" t="s">
        <v>19</v>
      </c>
      <c r="H536" s="272" t="s">
        <v>19</v>
      </c>
      <c r="I536" s="272" t="s">
        <v>19</v>
      </c>
      <c r="J536" s="273" t="s">
        <v>19</v>
      </c>
      <c r="K536" s="271" t="s">
        <v>19</v>
      </c>
      <c r="L536" s="272" t="s">
        <v>19</v>
      </c>
      <c r="M536" s="272" t="s">
        <v>19</v>
      </c>
      <c r="N536" s="272" t="s">
        <v>19</v>
      </c>
      <c r="O536" s="272" t="s">
        <v>19</v>
      </c>
      <c r="P536" s="272" t="s">
        <v>19</v>
      </c>
      <c r="Q536" s="272" t="s">
        <v>19</v>
      </c>
      <c r="R536" s="273" t="s">
        <v>19</v>
      </c>
      <c r="S536" s="271" t="s">
        <v>19</v>
      </c>
      <c r="T536" s="272" t="s">
        <v>19</v>
      </c>
      <c r="U536" s="272" t="s">
        <v>19</v>
      </c>
      <c r="V536" s="272" t="s">
        <v>19</v>
      </c>
      <c r="W536" s="272" t="s">
        <v>19</v>
      </c>
      <c r="X536" s="272" t="s">
        <v>19</v>
      </c>
      <c r="Y536" s="272" t="s">
        <v>19</v>
      </c>
      <c r="Z536" s="273" t="s">
        <v>19</v>
      </c>
      <c r="AA536" s="271" t="s">
        <v>19</v>
      </c>
      <c r="AB536" s="272" t="s">
        <v>19</v>
      </c>
      <c r="AC536" s="272" t="s">
        <v>19</v>
      </c>
      <c r="AD536" s="272" t="s">
        <v>19</v>
      </c>
      <c r="AE536" s="272" t="s">
        <v>19</v>
      </c>
      <c r="AF536" s="272" t="s">
        <v>19</v>
      </c>
      <c r="AG536" s="272" t="s">
        <v>19</v>
      </c>
      <c r="AH536" s="273" t="s">
        <v>19</v>
      </c>
      <c r="AI536" s="271" t="s">
        <v>19</v>
      </c>
      <c r="AJ536" s="272" t="s">
        <v>19</v>
      </c>
      <c r="AK536" s="272" t="s">
        <v>19</v>
      </c>
      <c r="AL536" s="272" t="s">
        <v>19</v>
      </c>
      <c r="AM536" s="272" t="s">
        <v>19</v>
      </c>
      <c r="AN536" s="272" t="s">
        <v>19</v>
      </c>
      <c r="AO536" s="272" t="s">
        <v>19</v>
      </c>
      <c r="AP536" s="273" t="s">
        <v>19</v>
      </c>
      <c r="AQ536" s="271" t="s">
        <v>19</v>
      </c>
      <c r="AR536" s="272" t="s">
        <v>19</v>
      </c>
      <c r="AS536" s="272" t="s">
        <v>19</v>
      </c>
      <c r="AT536" s="272" t="s">
        <v>19</v>
      </c>
      <c r="AU536" s="272" t="s">
        <v>19</v>
      </c>
      <c r="AV536" s="272" t="s">
        <v>19</v>
      </c>
      <c r="AW536" s="272" t="s">
        <v>19</v>
      </c>
      <c r="AX536" s="273" t="s">
        <v>19</v>
      </c>
      <c r="AY536" s="271" t="s">
        <v>19</v>
      </c>
      <c r="AZ536" s="272" t="s">
        <v>19</v>
      </c>
      <c r="BA536" s="272" t="s">
        <v>19</v>
      </c>
      <c r="BB536" s="272" t="s">
        <v>19</v>
      </c>
      <c r="BC536" s="272" t="s">
        <v>19</v>
      </c>
      <c r="BD536" s="272" t="s">
        <v>19</v>
      </c>
      <c r="BE536" s="272" t="s">
        <v>19</v>
      </c>
      <c r="BF536" s="273" t="s">
        <v>19</v>
      </c>
      <c r="BG536" s="271" t="s">
        <v>19</v>
      </c>
      <c r="BH536" s="272" t="s">
        <v>19</v>
      </c>
      <c r="BI536" s="272" t="s">
        <v>19</v>
      </c>
      <c r="BJ536" s="272" t="s">
        <v>19</v>
      </c>
      <c r="BK536" s="272" t="s">
        <v>19</v>
      </c>
      <c r="BL536" s="272" t="s">
        <v>19</v>
      </c>
      <c r="BM536" s="272" t="s">
        <v>19</v>
      </c>
      <c r="BN536" s="273" t="s">
        <v>19</v>
      </c>
    </row>
    <row r="537" spans="1:66" x14ac:dyDescent="0.25">
      <c r="A537" s="2098"/>
      <c r="B537" s="2099"/>
      <c r="C537" s="978" t="str">
        <f>C532</f>
        <v/>
      </c>
      <c r="D537" s="979" t="str">
        <f t="shared" ref="D537:BN537" si="2078">D532</f>
        <v/>
      </c>
      <c r="E537" s="979" t="str">
        <f t="shared" si="2078"/>
        <v/>
      </c>
      <c r="F537" s="979" t="str">
        <f t="shared" si="2078"/>
        <v/>
      </c>
      <c r="G537" s="979" t="str">
        <f t="shared" si="2078"/>
        <v/>
      </c>
      <c r="H537" s="979" t="str">
        <f t="shared" si="2078"/>
        <v/>
      </c>
      <c r="I537" s="979" t="str">
        <f t="shared" si="2078"/>
        <v/>
      </c>
      <c r="J537" s="980" t="str">
        <f t="shared" si="2078"/>
        <v/>
      </c>
      <c r="K537" s="978" t="str">
        <f t="shared" si="2078"/>
        <v/>
      </c>
      <c r="L537" s="979" t="str">
        <f t="shared" si="2078"/>
        <v/>
      </c>
      <c r="M537" s="979" t="str">
        <f t="shared" si="2078"/>
        <v/>
      </c>
      <c r="N537" s="979" t="str">
        <f t="shared" si="2078"/>
        <v/>
      </c>
      <c r="O537" s="979" t="str">
        <f t="shared" si="2078"/>
        <v/>
      </c>
      <c r="P537" s="979" t="str">
        <f t="shared" si="2078"/>
        <v/>
      </c>
      <c r="Q537" s="979" t="str">
        <f t="shared" si="2078"/>
        <v/>
      </c>
      <c r="R537" s="980" t="str">
        <f t="shared" si="2078"/>
        <v/>
      </c>
      <c r="S537" s="978" t="str">
        <f t="shared" si="2078"/>
        <v/>
      </c>
      <c r="T537" s="979" t="str">
        <f t="shared" si="2078"/>
        <v/>
      </c>
      <c r="U537" s="979" t="str">
        <f t="shared" si="2078"/>
        <v/>
      </c>
      <c r="V537" s="979" t="str">
        <f t="shared" si="2078"/>
        <v/>
      </c>
      <c r="W537" s="979" t="str">
        <f t="shared" si="2078"/>
        <v/>
      </c>
      <c r="X537" s="979" t="str">
        <f t="shared" si="2078"/>
        <v/>
      </c>
      <c r="Y537" s="979" t="str">
        <f t="shared" si="2078"/>
        <v/>
      </c>
      <c r="Z537" s="980" t="str">
        <f t="shared" si="2078"/>
        <v/>
      </c>
      <c r="AA537" s="978" t="str">
        <f t="shared" si="2078"/>
        <v/>
      </c>
      <c r="AB537" s="979" t="str">
        <f t="shared" si="2078"/>
        <v/>
      </c>
      <c r="AC537" s="979" t="str">
        <f t="shared" si="2078"/>
        <v/>
      </c>
      <c r="AD537" s="979" t="str">
        <f t="shared" si="2078"/>
        <v/>
      </c>
      <c r="AE537" s="979" t="str">
        <f t="shared" si="2078"/>
        <v/>
      </c>
      <c r="AF537" s="979" t="str">
        <f t="shared" si="2078"/>
        <v/>
      </c>
      <c r="AG537" s="979" t="str">
        <f t="shared" si="2078"/>
        <v/>
      </c>
      <c r="AH537" s="980" t="str">
        <f t="shared" si="2078"/>
        <v/>
      </c>
      <c r="AI537" s="978" t="str">
        <f t="shared" si="2078"/>
        <v/>
      </c>
      <c r="AJ537" s="979" t="str">
        <f t="shared" si="2078"/>
        <v/>
      </c>
      <c r="AK537" s="979" t="str">
        <f t="shared" si="2078"/>
        <v/>
      </c>
      <c r="AL537" s="979" t="str">
        <f t="shared" si="2078"/>
        <v/>
      </c>
      <c r="AM537" s="979" t="str">
        <f t="shared" si="2078"/>
        <v/>
      </c>
      <c r="AN537" s="979" t="str">
        <f t="shared" si="2078"/>
        <v/>
      </c>
      <c r="AO537" s="979" t="str">
        <f t="shared" si="2078"/>
        <v/>
      </c>
      <c r="AP537" s="980" t="str">
        <f t="shared" si="2078"/>
        <v/>
      </c>
      <c r="AQ537" s="978" t="str">
        <f t="shared" si="2078"/>
        <v/>
      </c>
      <c r="AR537" s="979" t="str">
        <f t="shared" si="2078"/>
        <v/>
      </c>
      <c r="AS537" s="979" t="str">
        <f t="shared" si="2078"/>
        <v/>
      </c>
      <c r="AT537" s="979" t="str">
        <f t="shared" si="2078"/>
        <v/>
      </c>
      <c r="AU537" s="979" t="str">
        <f t="shared" si="2078"/>
        <v/>
      </c>
      <c r="AV537" s="979" t="str">
        <f t="shared" si="2078"/>
        <v/>
      </c>
      <c r="AW537" s="979" t="str">
        <f t="shared" si="2078"/>
        <v/>
      </c>
      <c r="AX537" s="980" t="str">
        <f t="shared" si="2078"/>
        <v/>
      </c>
      <c r="AY537" s="978" t="str">
        <f t="shared" si="2078"/>
        <v/>
      </c>
      <c r="AZ537" s="979" t="str">
        <f t="shared" si="2078"/>
        <v/>
      </c>
      <c r="BA537" s="979" t="str">
        <f t="shared" si="2078"/>
        <v/>
      </c>
      <c r="BB537" s="979" t="str">
        <f t="shared" si="2078"/>
        <v/>
      </c>
      <c r="BC537" s="979" t="str">
        <f t="shared" si="2078"/>
        <v/>
      </c>
      <c r="BD537" s="979" t="str">
        <f t="shared" si="2078"/>
        <v/>
      </c>
      <c r="BE537" s="979" t="str">
        <f t="shared" si="2078"/>
        <v/>
      </c>
      <c r="BF537" s="980" t="str">
        <f t="shared" si="2078"/>
        <v/>
      </c>
      <c r="BG537" s="978" t="str">
        <f t="shared" si="2078"/>
        <v/>
      </c>
      <c r="BH537" s="979" t="str">
        <f t="shared" si="2078"/>
        <v/>
      </c>
      <c r="BI537" s="979" t="str">
        <f t="shared" si="2078"/>
        <v/>
      </c>
      <c r="BJ537" s="979" t="str">
        <f t="shared" si="2078"/>
        <v/>
      </c>
      <c r="BK537" s="979" t="str">
        <f t="shared" si="2078"/>
        <v/>
      </c>
      <c r="BL537" s="979" t="str">
        <f t="shared" si="2078"/>
        <v/>
      </c>
      <c r="BM537" s="979" t="str">
        <f t="shared" si="2078"/>
        <v/>
      </c>
      <c r="BN537" s="980" t="str">
        <f t="shared" si="2078"/>
        <v/>
      </c>
    </row>
    <row r="538" spans="1:66" ht="15.75" x14ac:dyDescent="0.25">
      <c r="A538" s="275" t="s">
        <v>27</v>
      </c>
      <c r="B538" s="279" t="s">
        <v>59</v>
      </c>
      <c r="C538" s="27" t="str">
        <f>IF(C537="","",DSUM('Rozpis zápasů'!$F$1:$O$162,$B538,C536:C537))</f>
        <v/>
      </c>
      <c r="D538" s="6" t="str">
        <f>IF(D537="","",DSUM('Rozpis zápasů'!$F$1:$O$162,$B538,D536:D537))</f>
        <v/>
      </c>
      <c r="E538" s="6" t="str">
        <f>IF(E537="","",DSUM('Rozpis zápasů'!$F$1:$O$162,$B538,E536:E537))</f>
        <v/>
      </c>
      <c r="F538" s="6" t="str">
        <f>IF(F537="","",DSUM('Rozpis zápasů'!$F$1:$O$162,$B538,F536:F537))</f>
        <v/>
      </c>
      <c r="G538" s="6" t="str">
        <f>IF(G537="","",DSUM('Rozpis zápasů'!$F$1:$O$162,$B538,G536:G537))</f>
        <v/>
      </c>
      <c r="H538" s="6" t="str">
        <f>IF(H537="","",DSUM('Rozpis zápasů'!$F$1:$O$162,$B538,H536:H537))</f>
        <v/>
      </c>
      <c r="I538" s="6" t="str">
        <f>IF(I537="","",DSUM('Rozpis zápasů'!$F$1:$O$162,$B538,I536:I537))</f>
        <v/>
      </c>
      <c r="J538" s="9" t="str">
        <f>IF(J537="","",DSUM('Rozpis zápasů'!$F$1:$O$162,$B538,J536:J537))</f>
        <v/>
      </c>
      <c r="K538" s="27" t="str">
        <f>IF(K537="","",DSUM('Rozpis zápasů'!$F$1:$O$162,$B538,K536:K537))</f>
        <v/>
      </c>
      <c r="L538" s="6" t="str">
        <f>IF(L537="","",DSUM('Rozpis zápasů'!$F$1:$O$162,$B538,L536:L537))</f>
        <v/>
      </c>
      <c r="M538" s="6" t="str">
        <f>IF(M537="","",DSUM('Rozpis zápasů'!$F$1:$O$162,$B538,M536:M537))</f>
        <v/>
      </c>
      <c r="N538" s="6" t="str">
        <f>IF(N537="","",DSUM('Rozpis zápasů'!$F$1:$O$162,$B538,N536:N537))</f>
        <v/>
      </c>
      <c r="O538" s="6" t="str">
        <f>IF(O537="","",DSUM('Rozpis zápasů'!$F$1:$O$162,$B538,O536:O537))</f>
        <v/>
      </c>
      <c r="P538" s="6" t="str">
        <f>IF(P537="","",DSUM('Rozpis zápasů'!$F$1:$O$162,$B538,P536:P537))</f>
        <v/>
      </c>
      <c r="Q538" s="6" t="str">
        <f>IF(Q537="","",DSUM('Rozpis zápasů'!$F$1:$O$162,$B538,Q536:Q537))</f>
        <v/>
      </c>
      <c r="R538" s="9" t="str">
        <f>IF(R537="","",DSUM('Rozpis zápasů'!$F$1:$O$162,$B538,R536:R537))</f>
        <v/>
      </c>
      <c r="S538" s="27" t="str">
        <f>IF(S537="","",DSUM('Rozpis zápasů'!$F$1:$O$162,$B538,S536:S537))</f>
        <v/>
      </c>
      <c r="T538" s="6" t="str">
        <f>IF(T537="","",DSUM('Rozpis zápasů'!$F$1:$O$162,$B538,T536:T537))</f>
        <v/>
      </c>
      <c r="U538" s="6" t="str">
        <f>IF(U537="","",DSUM('Rozpis zápasů'!$F$1:$O$162,$B538,U536:U537))</f>
        <v/>
      </c>
      <c r="V538" s="6" t="str">
        <f>IF(V537="","",DSUM('Rozpis zápasů'!$F$1:$O$162,$B538,V536:V537))</f>
        <v/>
      </c>
      <c r="W538" s="6" t="str">
        <f>IF(W537="","",DSUM('Rozpis zápasů'!$F$1:$O$162,$B538,W536:W537))</f>
        <v/>
      </c>
      <c r="X538" s="6" t="str">
        <f>IF(X537="","",DSUM('Rozpis zápasů'!$F$1:$O$162,$B538,X536:X537))</f>
        <v/>
      </c>
      <c r="Y538" s="6" t="str">
        <f>IF(Y537="","",DSUM('Rozpis zápasů'!$F$1:$O$162,$B538,Y536:Y537))</f>
        <v/>
      </c>
      <c r="Z538" s="9" t="str">
        <f>IF(Z537="","",DSUM('Rozpis zápasů'!$F$1:$O$162,$B538,Z536:Z537))</f>
        <v/>
      </c>
      <c r="AA538" s="27" t="str">
        <f>IF(AA537="","",DSUM('Rozpis zápasů'!$F$1:$O$162,$B538,AA536:AA537))</f>
        <v/>
      </c>
      <c r="AB538" s="6" t="str">
        <f>IF(AB537="","",DSUM('Rozpis zápasů'!$F$1:$O$162,$B538,AB536:AB537))</f>
        <v/>
      </c>
      <c r="AC538" s="6" t="str">
        <f>IF(AC537="","",DSUM('Rozpis zápasů'!$F$1:$O$162,$B538,AC536:AC537))</f>
        <v/>
      </c>
      <c r="AD538" s="6" t="str">
        <f>IF(AD537="","",DSUM('Rozpis zápasů'!$F$1:$O$162,$B538,AD536:AD537))</f>
        <v/>
      </c>
      <c r="AE538" s="6" t="str">
        <f>IF(AE537="","",DSUM('Rozpis zápasů'!$F$1:$O$162,$B538,AE536:AE537))</f>
        <v/>
      </c>
      <c r="AF538" s="6" t="str">
        <f>IF(AF537="","",DSUM('Rozpis zápasů'!$F$1:$O$162,$B538,AF536:AF537))</f>
        <v/>
      </c>
      <c r="AG538" s="6" t="str">
        <f>IF(AG537="","",DSUM('Rozpis zápasů'!$F$1:$O$162,$B538,AG536:AG537))</f>
        <v/>
      </c>
      <c r="AH538" s="9" t="str">
        <f>IF(AH537="","",DSUM('Rozpis zápasů'!$F$1:$O$162,$B538,AH536:AH537))</f>
        <v/>
      </c>
      <c r="AI538" s="27" t="str">
        <f>IF(AI537="","",DSUM('Rozpis zápasů'!$F$1:$O$162,$B538,AI536:AI537))</f>
        <v/>
      </c>
      <c r="AJ538" s="6" t="str">
        <f>IF(AJ537="","",DSUM('Rozpis zápasů'!$F$1:$O$162,$B538,AJ536:AJ537))</f>
        <v/>
      </c>
      <c r="AK538" s="6" t="str">
        <f>IF(AK537="","",DSUM('Rozpis zápasů'!$F$1:$O$162,$B538,AK536:AK537))</f>
        <v/>
      </c>
      <c r="AL538" s="6" t="str">
        <f>IF(AL537="","",DSUM('Rozpis zápasů'!$F$1:$O$162,$B538,AL536:AL537))</f>
        <v/>
      </c>
      <c r="AM538" s="6" t="str">
        <f>IF(AM537="","",DSUM('Rozpis zápasů'!$F$1:$O$162,$B538,AM536:AM537))</f>
        <v/>
      </c>
      <c r="AN538" s="6" t="str">
        <f>IF(AN537="","",DSUM('Rozpis zápasů'!$F$1:$O$162,$B538,AN536:AN537))</f>
        <v/>
      </c>
      <c r="AO538" s="6" t="str">
        <f>IF(AO537="","",DSUM('Rozpis zápasů'!$F$1:$O$162,$B538,AO536:AO537))</f>
        <v/>
      </c>
      <c r="AP538" s="9" t="str">
        <f>IF(AP537="","",DSUM('Rozpis zápasů'!$F$1:$O$162,$B538,AP536:AP537))</f>
        <v/>
      </c>
      <c r="AQ538" s="27" t="str">
        <f>IF(AQ537="","",DSUM('Rozpis zápasů'!$F$1:$O$162,$B538,AQ536:AQ537))</f>
        <v/>
      </c>
      <c r="AR538" s="6" t="str">
        <f>IF(AR537="","",DSUM('Rozpis zápasů'!$F$1:$O$162,$B538,AR536:AR537))</f>
        <v/>
      </c>
      <c r="AS538" s="6" t="str">
        <f>IF(AS537="","",DSUM('Rozpis zápasů'!$F$1:$O$162,$B538,AS536:AS537))</f>
        <v/>
      </c>
      <c r="AT538" s="6" t="str">
        <f>IF(AT537="","",DSUM('Rozpis zápasů'!$F$1:$O$162,$B538,AT536:AT537))</f>
        <v/>
      </c>
      <c r="AU538" s="6" t="str">
        <f>IF(AU537="","",DSUM('Rozpis zápasů'!$F$1:$O$162,$B538,AU536:AU537))</f>
        <v/>
      </c>
      <c r="AV538" s="6" t="str">
        <f>IF(AV537="","",DSUM('Rozpis zápasů'!$F$1:$O$162,$B538,AV536:AV537))</f>
        <v/>
      </c>
      <c r="AW538" s="6" t="str">
        <f>IF(AW537="","",DSUM('Rozpis zápasů'!$F$1:$O$162,$B538,AW536:AW537))</f>
        <v/>
      </c>
      <c r="AX538" s="9" t="str">
        <f>IF(AX537="","",DSUM('Rozpis zápasů'!$F$1:$O$162,$B538,AX536:AX537))</f>
        <v/>
      </c>
      <c r="AY538" s="27" t="str">
        <f>IF(AY537="","",DSUM('Rozpis zápasů'!$F$1:$O$162,$B538,AY536:AY537))</f>
        <v/>
      </c>
      <c r="AZ538" s="6" t="str">
        <f>IF(AZ537="","",DSUM('Rozpis zápasů'!$F$1:$O$162,$B538,AZ536:AZ537))</f>
        <v/>
      </c>
      <c r="BA538" s="6" t="str">
        <f>IF(BA537="","",DSUM('Rozpis zápasů'!$F$1:$O$162,$B538,BA536:BA537))</f>
        <v/>
      </c>
      <c r="BB538" s="6" t="str">
        <f>IF(BB537="","",DSUM('Rozpis zápasů'!$F$1:$O$162,$B538,BB536:BB537))</f>
        <v/>
      </c>
      <c r="BC538" s="6" t="str">
        <f>IF(BC537="","",DSUM('Rozpis zápasů'!$F$1:$O$162,$B538,BC536:BC537))</f>
        <v/>
      </c>
      <c r="BD538" s="6" t="str">
        <f>IF(BD537="","",DSUM('Rozpis zápasů'!$F$1:$O$162,$B538,BD536:BD537))</f>
        <v/>
      </c>
      <c r="BE538" s="6" t="str">
        <f>IF(BE537="","",DSUM('Rozpis zápasů'!$F$1:$O$162,$B538,BE536:BE537))</f>
        <v/>
      </c>
      <c r="BF538" s="9" t="str">
        <f>IF(BF537="","",DSUM('Rozpis zápasů'!$F$1:$O$162,$B538,BF536:BF537))</f>
        <v/>
      </c>
      <c r="BG538" s="27" t="str">
        <f>IF(BG537="","",DSUM('Rozpis zápasů'!$F$1:$O$162,$B538,BG536:BG537))</f>
        <v/>
      </c>
      <c r="BH538" s="6" t="str">
        <f>IF(BH537="","",DSUM('Rozpis zápasů'!$F$1:$O$162,$B538,BH536:BH537))</f>
        <v/>
      </c>
      <c r="BI538" s="6" t="str">
        <f>IF(BI537="","",DSUM('Rozpis zápasů'!$F$1:$O$162,$B538,BI536:BI537))</f>
        <v/>
      </c>
      <c r="BJ538" s="6" t="str">
        <f>IF(BJ537="","",DSUM('Rozpis zápasů'!$F$1:$O$162,$B538,BJ536:BJ537))</f>
        <v/>
      </c>
      <c r="BK538" s="6" t="str">
        <f>IF(BK537="","",DSUM('Rozpis zápasů'!$F$1:$O$162,$B538,BK536:BK537))</f>
        <v/>
      </c>
      <c r="BL538" s="6" t="str">
        <f>IF(BL537="","",DSUM('Rozpis zápasů'!$F$1:$O$162,$B538,BL536:BL537))</f>
        <v/>
      </c>
      <c r="BM538" s="6" t="str">
        <f>IF(BM537="","",DSUM('Rozpis zápasů'!$F$1:$O$162,$B538,BM536:BM537))</f>
        <v/>
      </c>
      <c r="BN538" s="9" t="str">
        <f>IF(BN537="","",DSUM('Rozpis zápasů'!$F$1:$O$162,$B538,BN536:BN537))</f>
        <v/>
      </c>
    </row>
    <row r="539" spans="1:66" ht="15.75" x14ac:dyDescent="0.25">
      <c r="A539" s="275" t="s">
        <v>29</v>
      </c>
      <c r="B539" s="279" t="s">
        <v>21</v>
      </c>
      <c r="C539" s="27" t="str">
        <f>IF(C537="","",DSUM('Rozpis zápasů'!$F$1:$O$162,$B539,C536:C537))</f>
        <v/>
      </c>
      <c r="D539" s="6" t="str">
        <f>IF(D537="","",DSUM('Rozpis zápasů'!$F$1:$O$162,$B539,D536:D537))</f>
        <v/>
      </c>
      <c r="E539" s="6" t="str">
        <f>IF(E537="","",DSUM('Rozpis zápasů'!$F$1:$O$162,$B539,E536:E537))</f>
        <v/>
      </c>
      <c r="F539" s="6" t="str">
        <f>IF(F537="","",DSUM('Rozpis zápasů'!$F$1:$O$162,$B539,F536:F537))</f>
        <v/>
      </c>
      <c r="G539" s="6" t="str">
        <f>IF(G537="","",DSUM('Rozpis zápasů'!$F$1:$O$162,$B539,G536:G537))</f>
        <v/>
      </c>
      <c r="H539" s="6" t="str">
        <f>IF(H537="","",DSUM('Rozpis zápasů'!$F$1:$O$162,$B539,H536:H537))</f>
        <v/>
      </c>
      <c r="I539" s="6" t="str">
        <f>IF(I537="","",DSUM('Rozpis zápasů'!$F$1:$O$162,$B539,I536:I537))</f>
        <v/>
      </c>
      <c r="J539" s="9" t="str">
        <f>IF(J537="","",DSUM('Rozpis zápasů'!$F$1:$O$162,$B539,J536:J537))</f>
        <v/>
      </c>
      <c r="K539" s="27" t="str">
        <f>IF(K537="","",DSUM('Rozpis zápasů'!$F$1:$O$162,$B539,K536:K537))</f>
        <v/>
      </c>
      <c r="L539" s="6" t="str">
        <f>IF(L537="","",DSUM('Rozpis zápasů'!$F$1:$O$162,$B539,L536:L537))</f>
        <v/>
      </c>
      <c r="M539" s="6" t="str">
        <f>IF(M537="","",DSUM('Rozpis zápasů'!$F$1:$O$162,$B539,M536:M537))</f>
        <v/>
      </c>
      <c r="N539" s="6" t="str">
        <f>IF(N537="","",DSUM('Rozpis zápasů'!$F$1:$O$162,$B539,N536:N537))</f>
        <v/>
      </c>
      <c r="O539" s="6" t="str">
        <f>IF(O537="","",DSUM('Rozpis zápasů'!$F$1:$O$162,$B539,O536:O537))</f>
        <v/>
      </c>
      <c r="P539" s="6" t="str">
        <f>IF(P537="","",DSUM('Rozpis zápasů'!$F$1:$O$162,$B539,P536:P537))</f>
        <v/>
      </c>
      <c r="Q539" s="6" t="str">
        <f>IF(Q537="","",DSUM('Rozpis zápasů'!$F$1:$O$162,$B539,Q536:Q537))</f>
        <v/>
      </c>
      <c r="R539" s="9" t="str">
        <f>IF(R537="","",DSUM('Rozpis zápasů'!$F$1:$O$162,$B539,R536:R537))</f>
        <v/>
      </c>
      <c r="S539" s="27" t="str">
        <f>IF(S537="","",DSUM('Rozpis zápasů'!$F$1:$O$162,$B539,S536:S537))</f>
        <v/>
      </c>
      <c r="T539" s="6" t="str">
        <f>IF(T537="","",DSUM('Rozpis zápasů'!$F$1:$O$162,$B539,T536:T537))</f>
        <v/>
      </c>
      <c r="U539" s="6" t="str">
        <f>IF(U537="","",DSUM('Rozpis zápasů'!$F$1:$O$162,$B539,U536:U537))</f>
        <v/>
      </c>
      <c r="V539" s="6" t="str">
        <f>IF(V537="","",DSUM('Rozpis zápasů'!$F$1:$O$162,$B539,V536:V537))</f>
        <v/>
      </c>
      <c r="W539" s="6" t="str">
        <f>IF(W537="","",DSUM('Rozpis zápasů'!$F$1:$O$162,$B539,W536:W537))</f>
        <v/>
      </c>
      <c r="X539" s="6" t="str">
        <f>IF(X537="","",DSUM('Rozpis zápasů'!$F$1:$O$162,$B539,X536:X537))</f>
        <v/>
      </c>
      <c r="Y539" s="6" t="str">
        <f>IF(Y537="","",DSUM('Rozpis zápasů'!$F$1:$O$162,$B539,Y536:Y537))</f>
        <v/>
      </c>
      <c r="Z539" s="9" t="str">
        <f>IF(Z537="","",DSUM('Rozpis zápasů'!$F$1:$O$162,$B539,Z536:Z537))</f>
        <v/>
      </c>
      <c r="AA539" s="27" t="str">
        <f>IF(AA537="","",DSUM('Rozpis zápasů'!$F$1:$O$162,$B539,AA536:AA537))</f>
        <v/>
      </c>
      <c r="AB539" s="6" t="str">
        <f>IF(AB537="","",DSUM('Rozpis zápasů'!$F$1:$O$162,$B539,AB536:AB537))</f>
        <v/>
      </c>
      <c r="AC539" s="6" t="str">
        <f>IF(AC537="","",DSUM('Rozpis zápasů'!$F$1:$O$162,$B539,AC536:AC537))</f>
        <v/>
      </c>
      <c r="AD539" s="6" t="str">
        <f>IF(AD537="","",DSUM('Rozpis zápasů'!$F$1:$O$162,$B539,AD536:AD537))</f>
        <v/>
      </c>
      <c r="AE539" s="6" t="str">
        <f>IF(AE537="","",DSUM('Rozpis zápasů'!$F$1:$O$162,$B539,AE536:AE537))</f>
        <v/>
      </c>
      <c r="AF539" s="6" t="str">
        <f>IF(AF537="","",DSUM('Rozpis zápasů'!$F$1:$O$162,$B539,AF536:AF537))</f>
        <v/>
      </c>
      <c r="AG539" s="6" t="str">
        <f>IF(AG537="","",DSUM('Rozpis zápasů'!$F$1:$O$162,$B539,AG536:AG537))</f>
        <v/>
      </c>
      <c r="AH539" s="9" t="str">
        <f>IF(AH537="","",DSUM('Rozpis zápasů'!$F$1:$O$162,$B539,AH536:AH537))</f>
        <v/>
      </c>
      <c r="AI539" s="27" t="str">
        <f>IF(AI537="","",DSUM('Rozpis zápasů'!$F$1:$O$162,$B539,AI536:AI537))</f>
        <v/>
      </c>
      <c r="AJ539" s="6" t="str">
        <f>IF(AJ537="","",DSUM('Rozpis zápasů'!$F$1:$O$162,$B539,AJ536:AJ537))</f>
        <v/>
      </c>
      <c r="AK539" s="6" t="str">
        <f>IF(AK537="","",DSUM('Rozpis zápasů'!$F$1:$O$162,$B539,AK536:AK537))</f>
        <v/>
      </c>
      <c r="AL539" s="6" t="str">
        <f>IF(AL537="","",DSUM('Rozpis zápasů'!$F$1:$O$162,$B539,AL536:AL537))</f>
        <v/>
      </c>
      <c r="AM539" s="6" t="str">
        <f>IF(AM537="","",DSUM('Rozpis zápasů'!$F$1:$O$162,$B539,AM536:AM537))</f>
        <v/>
      </c>
      <c r="AN539" s="6" t="str">
        <f>IF(AN537="","",DSUM('Rozpis zápasů'!$F$1:$O$162,$B539,AN536:AN537))</f>
        <v/>
      </c>
      <c r="AO539" s="6" t="str">
        <f>IF(AO537="","",DSUM('Rozpis zápasů'!$F$1:$O$162,$B539,AO536:AO537))</f>
        <v/>
      </c>
      <c r="AP539" s="9" t="str">
        <f>IF(AP537="","",DSUM('Rozpis zápasů'!$F$1:$O$162,$B539,AP536:AP537))</f>
        <v/>
      </c>
      <c r="AQ539" s="27" t="str">
        <f>IF(AQ537="","",DSUM('Rozpis zápasů'!$F$1:$O$162,$B539,AQ536:AQ537))</f>
        <v/>
      </c>
      <c r="AR539" s="6" t="str">
        <f>IF(AR537="","",DSUM('Rozpis zápasů'!$F$1:$O$162,$B539,AR536:AR537))</f>
        <v/>
      </c>
      <c r="AS539" s="6" t="str">
        <f>IF(AS537="","",DSUM('Rozpis zápasů'!$F$1:$O$162,$B539,AS536:AS537))</f>
        <v/>
      </c>
      <c r="AT539" s="6" t="str">
        <f>IF(AT537="","",DSUM('Rozpis zápasů'!$F$1:$O$162,$B539,AT536:AT537))</f>
        <v/>
      </c>
      <c r="AU539" s="6" t="str">
        <f>IF(AU537="","",DSUM('Rozpis zápasů'!$F$1:$O$162,$B539,AU536:AU537))</f>
        <v/>
      </c>
      <c r="AV539" s="6" t="str">
        <f>IF(AV537="","",DSUM('Rozpis zápasů'!$F$1:$O$162,$B539,AV536:AV537))</f>
        <v/>
      </c>
      <c r="AW539" s="6" t="str">
        <f>IF(AW537="","",DSUM('Rozpis zápasů'!$F$1:$O$162,$B539,AW536:AW537))</f>
        <v/>
      </c>
      <c r="AX539" s="9" t="str">
        <f>IF(AX537="","",DSUM('Rozpis zápasů'!$F$1:$O$162,$B539,AX536:AX537))</f>
        <v/>
      </c>
      <c r="AY539" s="27" t="str">
        <f>IF(AY537="","",DSUM('Rozpis zápasů'!$F$1:$O$162,$B539,AY536:AY537))</f>
        <v/>
      </c>
      <c r="AZ539" s="6" t="str">
        <f>IF(AZ537="","",DSUM('Rozpis zápasů'!$F$1:$O$162,$B539,AZ536:AZ537))</f>
        <v/>
      </c>
      <c r="BA539" s="6" t="str">
        <f>IF(BA537="","",DSUM('Rozpis zápasů'!$F$1:$O$162,$B539,BA536:BA537))</f>
        <v/>
      </c>
      <c r="BB539" s="6" t="str">
        <f>IF(BB537="","",DSUM('Rozpis zápasů'!$F$1:$O$162,$B539,BB536:BB537))</f>
        <v/>
      </c>
      <c r="BC539" s="6" t="str">
        <f>IF(BC537="","",DSUM('Rozpis zápasů'!$F$1:$O$162,$B539,BC536:BC537))</f>
        <v/>
      </c>
      <c r="BD539" s="6" t="str">
        <f>IF(BD537="","",DSUM('Rozpis zápasů'!$F$1:$O$162,$B539,BD536:BD537))</f>
        <v/>
      </c>
      <c r="BE539" s="6" t="str">
        <f>IF(BE537="","",DSUM('Rozpis zápasů'!$F$1:$O$162,$B539,BE536:BE537))</f>
        <v/>
      </c>
      <c r="BF539" s="9" t="str">
        <f>IF(BF537="","",DSUM('Rozpis zápasů'!$F$1:$O$162,$B539,BF536:BF537))</f>
        <v/>
      </c>
      <c r="BG539" s="27" t="str">
        <f>IF(BG537="","",DSUM('Rozpis zápasů'!$F$1:$O$162,$B539,BG536:BG537))</f>
        <v/>
      </c>
      <c r="BH539" s="6" t="str">
        <f>IF(BH537="","",DSUM('Rozpis zápasů'!$F$1:$O$162,$B539,BH536:BH537))</f>
        <v/>
      </c>
      <c r="BI539" s="6" t="str">
        <f>IF(BI537="","",DSUM('Rozpis zápasů'!$F$1:$O$162,$B539,BI536:BI537))</f>
        <v/>
      </c>
      <c r="BJ539" s="6" t="str">
        <f>IF(BJ537="","",DSUM('Rozpis zápasů'!$F$1:$O$162,$B539,BJ536:BJ537))</f>
        <v/>
      </c>
      <c r="BK539" s="6" t="str">
        <f>IF(BK537="","",DSUM('Rozpis zápasů'!$F$1:$O$162,$B539,BK536:BK537))</f>
        <v/>
      </c>
      <c r="BL539" s="6" t="str">
        <f>IF(BL537="","",DSUM('Rozpis zápasů'!$F$1:$O$162,$B539,BL536:BL537))</f>
        <v/>
      </c>
      <c r="BM539" s="6" t="str">
        <f>IF(BM537="","",DSUM('Rozpis zápasů'!$F$1:$O$162,$B539,BM536:BM537))</f>
        <v/>
      </c>
      <c r="BN539" s="9" t="str">
        <f>IF(BN537="","",DSUM('Rozpis zápasů'!$F$1:$O$162,$B539,BN536:BN537))</f>
        <v/>
      </c>
    </row>
    <row r="540" spans="1:66" ht="16.5" thickBot="1" x14ac:dyDescent="0.3">
      <c r="A540" s="277" t="s">
        <v>31</v>
      </c>
      <c r="B540" s="280" t="s">
        <v>20</v>
      </c>
      <c r="C540" s="13" t="str">
        <f>IF(C537="","",DSUM('Rozpis zápasů'!$F$1:$O$162,$B540,C536:C537))</f>
        <v/>
      </c>
      <c r="D540" s="10" t="str">
        <f>IF(D537="","",DSUM('Rozpis zápasů'!$F$1:$O$162,$B540,D536:D537))</f>
        <v/>
      </c>
      <c r="E540" s="10" t="str">
        <f>IF(E537="","",DSUM('Rozpis zápasů'!$F$1:$O$162,$B540,E536:E537))</f>
        <v/>
      </c>
      <c r="F540" s="10" t="str">
        <f>IF(F537="","",DSUM('Rozpis zápasů'!$F$1:$O$162,$B540,F536:F537))</f>
        <v/>
      </c>
      <c r="G540" s="10" t="str">
        <f>IF(G537="","",DSUM('Rozpis zápasů'!$F$1:$O$162,$B540,G536:G537))</f>
        <v/>
      </c>
      <c r="H540" s="10" t="str">
        <f>IF(H537="","",DSUM('Rozpis zápasů'!$F$1:$O$162,$B540,H536:H537))</f>
        <v/>
      </c>
      <c r="I540" s="10" t="str">
        <f>IF(I537="","",DSUM('Rozpis zápasů'!$F$1:$O$162,$B540,I536:I537))</f>
        <v/>
      </c>
      <c r="J540" s="11" t="str">
        <f>IF(J537="","",DSUM('Rozpis zápasů'!$F$1:$O$162,$B540,J536:J537))</f>
        <v/>
      </c>
      <c r="K540" s="13" t="str">
        <f>IF(K537="","",DSUM('Rozpis zápasů'!$F$1:$O$162,$B540,K536:K537))</f>
        <v/>
      </c>
      <c r="L540" s="10" t="str">
        <f>IF(L537="","",DSUM('Rozpis zápasů'!$F$1:$O$162,$B540,L536:L537))</f>
        <v/>
      </c>
      <c r="M540" s="10" t="str">
        <f>IF(M537="","",DSUM('Rozpis zápasů'!$F$1:$O$162,$B540,M536:M537))</f>
        <v/>
      </c>
      <c r="N540" s="10" t="str">
        <f>IF(N537="","",DSUM('Rozpis zápasů'!$F$1:$O$162,$B540,N536:N537))</f>
        <v/>
      </c>
      <c r="O540" s="10" t="str">
        <f>IF(O537="","",DSUM('Rozpis zápasů'!$F$1:$O$162,$B540,O536:O537))</f>
        <v/>
      </c>
      <c r="P540" s="10" t="str">
        <f>IF(P537="","",DSUM('Rozpis zápasů'!$F$1:$O$162,$B540,P536:P537))</f>
        <v/>
      </c>
      <c r="Q540" s="10" t="str">
        <f>IF(Q537="","",DSUM('Rozpis zápasů'!$F$1:$O$162,$B540,Q536:Q537))</f>
        <v/>
      </c>
      <c r="R540" s="11" t="str">
        <f>IF(R537="","",DSUM('Rozpis zápasů'!$F$1:$O$162,$B540,R536:R537))</f>
        <v/>
      </c>
      <c r="S540" s="13" t="str">
        <f>IF(S537="","",DSUM('Rozpis zápasů'!$F$1:$O$162,$B540,S536:S537))</f>
        <v/>
      </c>
      <c r="T540" s="10" t="str">
        <f>IF(T537="","",DSUM('Rozpis zápasů'!$F$1:$O$162,$B540,T536:T537))</f>
        <v/>
      </c>
      <c r="U540" s="10" t="str">
        <f>IF(U537="","",DSUM('Rozpis zápasů'!$F$1:$O$162,$B540,U536:U537))</f>
        <v/>
      </c>
      <c r="V540" s="10" t="str">
        <f>IF(V537="","",DSUM('Rozpis zápasů'!$F$1:$O$162,$B540,V536:V537))</f>
        <v/>
      </c>
      <c r="W540" s="10" t="str">
        <f>IF(W537="","",DSUM('Rozpis zápasů'!$F$1:$O$162,$B540,W536:W537))</f>
        <v/>
      </c>
      <c r="X540" s="10" t="str">
        <f>IF(X537="","",DSUM('Rozpis zápasů'!$F$1:$O$162,$B540,X536:X537))</f>
        <v/>
      </c>
      <c r="Y540" s="10" t="str">
        <f>IF(Y537="","",DSUM('Rozpis zápasů'!$F$1:$O$162,$B540,Y536:Y537))</f>
        <v/>
      </c>
      <c r="Z540" s="11" t="str">
        <f>IF(Z537="","",DSUM('Rozpis zápasů'!$F$1:$O$162,$B540,Z536:Z537))</f>
        <v/>
      </c>
      <c r="AA540" s="13" t="str">
        <f>IF(AA537="","",DSUM('Rozpis zápasů'!$F$1:$O$162,$B540,AA536:AA537))</f>
        <v/>
      </c>
      <c r="AB540" s="10" t="str">
        <f>IF(AB537="","",DSUM('Rozpis zápasů'!$F$1:$O$162,$B540,AB536:AB537))</f>
        <v/>
      </c>
      <c r="AC540" s="10" t="str">
        <f>IF(AC537="","",DSUM('Rozpis zápasů'!$F$1:$O$162,$B540,AC536:AC537))</f>
        <v/>
      </c>
      <c r="AD540" s="10" t="str">
        <f>IF(AD537="","",DSUM('Rozpis zápasů'!$F$1:$O$162,$B540,AD536:AD537))</f>
        <v/>
      </c>
      <c r="AE540" s="10" t="str">
        <f>IF(AE537="","",DSUM('Rozpis zápasů'!$F$1:$O$162,$B540,AE536:AE537))</f>
        <v/>
      </c>
      <c r="AF540" s="10" t="str">
        <f>IF(AF537="","",DSUM('Rozpis zápasů'!$F$1:$O$162,$B540,AF536:AF537))</f>
        <v/>
      </c>
      <c r="AG540" s="10" t="str">
        <f>IF(AG537="","",DSUM('Rozpis zápasů'!$F$1:$O$162,$B540,AG536:AG537))</f>
        <v/>
      </c>
      <c r="AH540" s="11" t="str">
        <f>IF(AH537="","",DSUM('Rozpis zápasů'!$F$1:$O$162,$B540,AH536:AH537))</f>
        <v/>
      </c>
      <c r="AI540" s="13" t="str">
        <f>IF(AI537="","",DSUM('Rozpis zápasů'!$F$1:$O$162,$B540,AI536:AI537))</f>
        <v/>
      </c>
      <c r="AJ540" s="10" t="str">
        <f>IF(AJ537="","",DSUM('Rozpis zápasů'!$F$1:$O$162,$B540,AJ536:AJ537))</f>
        <v/>
      </c>
      <c r="AK540" s="10" t="str">
        <f>IF(AK537="","",DSUM('Rozpis zápasů'!$F$1:$O$162,$B540,AK536:AK537))</f>
        <v/>
      </c>
      <c r="AL540" s="10" t="str">
        <f>IF(AL537="","",DSUM('Rozpis zápasů'!$F$1:$O$162,$B540,AL536:AL537))</f>
        <v/>
      </c>
      <c r="AM540" s="10" t="str">
        <f>IF(AM537="","",DSUM('Rozpis zápasů'!$F$1:$O$162,$B540,AM536:AM537))</f>
        <v/>
      </c>
      <c r="AN540" s="10" t="str">
        <f>IF(AN537="","",DSUM('Rozpis zápasů'!$F$1:$O$162,$B540,AN536:AN537))</f>
        <v/>
      </c>
      <c r="AO540" s="10" t="str">
        <f>IF(AO537="","",DSUM('Rozpis zápasů'!$F$1:$O$162,$B540,AO536:AO537))</f>
        <v/>
      </c>
      <c r="AP540" s="11" t="str">
        <f>IF(AP537="","",DSUM('Rozpis zápasů'!$F$1:$O$162,$B540,AP536:AP537))</f>
        <v/>
      </c>
      <c r="AQ540" s="13" t="str">
        <f>IF(AQ537="","",DSUM('Rozpis zápasů'!$F$1:$O$162,$B540,AQ536:AQ537))</f>
        <v/>
      </c>
      <c r="AR540" s="10" t="str">
        <f>IF(AR537="","",DSUM('Rozpis zápasů'!$F$1:$O$162,$B540,AR536:AR537))</f>
        <v/>
      </c>
      <c r="AS540" s="10" t="str">
        <f>IF(AS537="","",DSUM('Rozpis zápasů'!$F$1:$O$162,$B540,AS536:AS537))</f>
        <v/>
      </c>
      <c r="AT540" s="10" t="str">
        <f>IF(AT537="","",DSUM('Rozpis zápasů'!$F$1:$O$162,$B540,AT536:AT537))</f>
        <v/>
      </c>
      <c r="AU540" s="10" t="str">
        <f>IF(AU537="","",DSUM('Rozpis zápasů'!$F$1:$O$162,$B540,AU536:AU537))</f>
        <v/>
      </c>
      <c r="AV540" s="10" t="str">
        <f>IF(AV537="","",DSUM('Rozpis zápasů'!$F$1:$O$162,$B540,AV536:AV537))</f>
        <v/>
      </c>
      <c r="AW540" s="10" t="str">
        <f>IF(AW537="","",DSUM('Rozpis zápasů'!$F$1:$O$162,$B540,AW536:AW537))</f>
        <v/>
      </c>
      <c r="AX540" s="11" t="str">
        <f>IF(AX537="","",DSUM('Rozpis zápasů'!$F$1:$O$162,$B540,AX536:AX537))</f>
        <v/>
      </c>
      <c r="AY540" s="13" t="str">
        <f>IF(AY537="","",DSUM('Rozpis zápasů'!$F$1:$O$162,$B540,AY536:AY537))</f>
        <v/>
      </c>
      <c r="AZ540" s="10" t="str">
        <f>IF(AZ537="","",DSUM('Rozpis zápasů'!$F$1:$O$162,$B540,AZ536:AZ537))</f>
        <v/>
      </c>
      <c r="BA540" s="10" t="str">
        <f>IF(BA537="","",DSUM('Rozpis zápasů'!$F$1:$O$162,$B540,BA536:BA537))</f>
        <v/>
      </c>
      <c r="BB540" s="10" t="str">
        <f>IF(BB537="","",DSUM('Rozpis zápasů'!$F$1:$O$162,$B540,BB536:BB537))</f>
        <v/>
      </c>
      <c r="BC540" s="10" t="str">
        <f>IF(BC537="","",DSUM('Rozpis zápasů'!$F$1:$O$162,$B540,BC536:BC537))</f>
        <v/>
      </c>
      <c r="BD540" s="10" t="str">
        <f>IF(BD537="","",DSUM('Rozpis zápasů'!$F$1:$O$162,$B540,BD536:BD537))</f>
        <v/>
      </c>
      <c r="BE540" s="10" t="str">
        <f>IF(BE537="","",DSUM('Rozpis zápasů'!$F$1:$O$162,$B540,BE536:BE537))</f>
        <v/>
      </c>
      <c r="BF540" s="11" t="str">
        <f>IF(BF537="","",DSUM('Rozpis zápasů'!$F$1:$O$162,$B540,BF536:BF537))</f>
        <v/>
      </c>
      <c r="BG540" s="13" t="str">
        <f>IF(BG537="","",DSUM('Rozpis zápasů'!$F$1:$O$162,$B540,BG536:BG537))</f>
        <v/>
      </c>
      <c r="BH540" s="10" t="str">
        <f>IF(BH537="","",DSUM('Rozpis zápasů'!$F$1:$O$162,$B540,BH536:BH537))</f>
        <v/>
      </c>
      <c r="BI540" s="10" t="str">
        <f>IF(BI537="","",DSUM('Rozpis zápasů'!$F$1:$O$162,$B540,BI536:BI537))</f>
        <v/>
      </c>
      <c r="BJ540" s="10" t="str">
        <f>IF(BJ537="","",DSUM('Rozpis zápasů'!$F$1:$O$162,$B540,BJ536:BJ537))</f>
        <v/>
      </c>
      <c r="BK540" s="10" t="str">
        <f>IF(BK537="","",DSUM('Rozpis zápasů'!$F$1:$O$162,$B540,BK536:BK537))</f>
        <v/>
      </c>
      <c r="BL540" s="10" t="str">
        <f>IF(BL537="","",DSUM('Rozpis zápasů'!$F$1:$O$162,$B540,BL536:BL537))</f>
        <v/>
      </c>
      <c r="BM540" s="10" t="str">
        <f>IF(BM537="","",DSUM('Rozpis zápasů'!$F$1:$O$162,$B540,BM536:BM537))</f>
        <v/>
      </c>
      <c r="BN540" s="11" t="str">
        <f>IF(BN537="","",DSUM('Rozpis zápasů'!$F$1:$O$162,$B540,BN536:BN537))</f>
        <v/>
      </c>
    </row>
    <row r="541" spans="1:66" ht="15.75" x14ac:dyDescent="0.25">
      <c r="A541" s="2100" t="s">
        <v>138</v>
      </c>
      <c r="B541" s="2101"/>
      <c r="C541" s="28">
        <f t="shared" ref="C541:BN541" si="2079">SUM(C538,C533)</f>
        <v>0</v>
      </c>
      <c r="D541" s="29">
        <f t="shared" si="2079"/>
        <v>0</v>
      </c>
      <c r="E541" s="29">
        <f t="shared" si="2079"/>
        <v>0</v>
      </c>
      <c r="F541" s="29">
        <f t="shared" si="2079"/>
        <v>0</v>
      </c>
      <c r="G541" s="29">
        <f t="shared" si="2079"/>
        <v>0</v>
      </c>
      <c r="H541" s="29">
        <f t="shared" si="2079"/>
        <v>0</v>
      </c>
      <c r="I541" s="29">
        <f t="shared" si="2079"/>
        <v>0</v>
      </c>
      <c r="J541" s="30">
        <f t="shared" si="2079"/>
        <v>0</v>
      </c>
      <c r="K541" s="28">
        <f t="shared" si="2079"/>
        <v>0</v>
      </c>
      <c r="L541" s="29">
        <f t="shared" si="2079"/>
        <v>0</v>
      </c>
      <c r="M541" s="29">
        <f t="shared" si="2079"/>
        <v>0</v>
      </c>
      <c r="N541" s="29">
        <f t="shared" si="2079"/>
        <v>0</v>
      </c>
      <c r="O541" s="29">
        <f t="shared" si="2079"/>
        <v>0</v>
      </c>
      <c r="P541" s="29">
        <f t="shared" si="2079"/>
        <v>0</v>
      </c>
      <c r="Q541" s="29">
        <f t="shared" si="2079"/>
        <v>0</v>
      </c>
      <c r="R541" s="30">
        <f t="shared" si="2079"/>
        <v>0</v>
      </c>
      <c r="S541" s="28">
        <f t="shared" si="2079"/>
        <v>0</v>
      </c>
      <c r="T541" s="29">
        <f t="shared" si="2079"/>
        <v>0</v>
      </c>
      <c r="U541" s="29">
        <f t="shared" si="2079"/>
        <v>0</v>
      </c>
      <c r="V541" s="29">
        <f t="shared" si="2079"/>
        <v>0</v>
      </c>
      <c r="W541" s="29">
        <f t="shared" si="2079"/>
        <v>0</v>
      </c>
      <c r="X541" s="29">
        <f t="shared" si="2079"/>
        <v>0</v>
      </c>
      <c r="Y541" s="29">
        <f t="shared" si="2079"/>
        <v>0</v>
      </c>
      <c r="Z541" s="30">
        <f t="shared" si="2079"/>
        <v>0</v>
      </c>
      <c r="AA541" s="28">
        <f t="shared" si="2079"/>
        <v>0</v>
      </c>
      <c r="AB541" s="29">
        <f t="shared" si="2079"/>
        <v>0</v>
      </c>
      <c r="AC541" s="29">
        <f t="shared" si="2079"/>
        <v>0</v>
      </c>
      <c r="AD541" s="29">
        <f t="shared" si="2079"/>
        <v>0</v>
      </c>
      <c r="AE541" s="29">
        <f t="shared" si="2079"/>
        <v>0</v>
      </c>
      <c r="AF541" s="29">
        <f t="shared" si="2079"/>
        <v>0</v>
      </c>
      <c r="AG541" s="29">
        <f t="shared" si="2079"/>
        <v>0</v>
      </c>
      <c r="AH541" s="30">
        <f t="shared" si="2079"/>
        <v>0</v>
      </c>
      <c r="AI541" s="28">
        <f t="shared" si="2079"/>
        <v>0</v>
      </c>
      <c r="AJ541" s="29">
        <f t="shared" si="2079"/>
        <v>0</v>
      </c>
      <c r="AK541" s="29">
        <f t="shared" si="2079"/>
        <v>0</v>
      </c>
      <c r="AL541" s="29">
        <f t="shared" si="2079"/>
        <v>0</v>
      </c>
      <c r="AM541" s="29">
        <f t="shared" si="2079"/>
        <v>0</v>
      </c>
      <c r="AN541" s="29">
        <f t="shared" si="2079"/>
        <v>0</v>
      </c>
      <c r="AO541" s="29">
        <f t="shared" si="2079"/>
        <v>0</v>
      </c>
      <c r="AP541" s="30">
        <f t="shared" si="2079"/>
        <v>0</v>
      </c>
      <c r="AQ541" s="28">
        <f t="shared" si="2079"/>
        <v>0</v>
      </c>
      <c r="AR541" s="29">
        <f t="shared" si="2079"/>
        <v>0</v>
      </c>
      <c r="AS541" s="29">
        <f t="shared" si="2079"/>
        <v>0</v>
      </c>
      <c r="AT541" s="29">
        <f t="shared" si="2079"/>
        <v>0</v>
      </c>
      <c r="AU541" s="29">
        <f t="shared" si="2079"/>
        <v>0</v>
      </c>
      <c r="AV541" s="29">
        <f t="shared" si="2079"/>
        <v>0</v>
      </c>
      <c r="AW541" s="29">
        <f t="shared" si="2079"/>
        <v>0</v>
      </c>
      <c r="AX541" s="30">
        <f t="shared" si="2079"/>
        <v>0</v>
      </c>
      <c r="AY541" s="28">
        <f t="shared" si="2079"/>
        <v>0</v>
      </c>
      <c r="AZ541" s="29">
        <f t="shared" si="2079"/>
        <v>0</v>
      </c>
      <c r="BA541" s="29">
        <f t="shared" si="2079"/>
        <v>0</v>
      </c>
      <c r="BB541" s="29">
        <f t="shared" si="2079"/>
        <v>0</v>
      </c>
      <c r="BC541" s="29">
        <f t="shared" si="2079"/>
        <v>0</v>
      </c>
      <c r="BD541" s="29">
        <f t="shared" si="2079"/>
        <v>0</v>
      </c>
      <c r="BE541" s="29">
        <f t="shared" si="2079"/>
        <v>0</v>
      </c>
      <c r="BF541" s="30">
        <f t="shared" si="2079"/>
        <v>0</v>
      </c>
      <c r="BG541" s="28">
        <f t="shared" si="2079"/>
        <v>0</v>
      </c>
      <c r="BH541" s="29">
        <f t="shared" si="2079"/>
        <v>0</v>
      </c>
      <c r="BI541" s="29">
        <f t="shared" si="2079"/>
        <v>0</v>
      </c>
      <c r="BJ541" s="29">
        <f t="shared" si="2079"/>
        <v>0</v>
      </c>
      <c r="BK541" s="29">
        <f t="shared" si="2079"/>
        <v>0</v>
      </c>
      <c r="BL541" s="29">
        <f t="shared" si="2079"/>
        <v>0</v>
      </c>
      <c r="BM541" s="29">
        <f t="shared" si="2079"/>
        <v>0</v>
      </c>
      <c r="BN541" s="30">
        <f t="shared" si="2079"/>
        <v>0</v>
      </c>
    </row>
    <row r="542" spans="1:66" ht="15.75" x14ac:dyDescent="0.25">
      <c r="A542" s="2102" t="s">
        <v>139</v>
      </c>
      <c r="B542" s="2103"/>
      <c r="C542" s="31">
        <f t="shared" ref="C542:BN542" si="2080">SUM(C539,C534)</f>
        <v>0</v>
      </c>
      <c r="D542" s="32">
        <f t="shared" si="2080"/>
        <v>0</v>
      </c>
      <c r="E542" s="32">
        <f t="shared" si="2080"/>
        <v>0</v>
      </c>
      <c r="F542" s="32">
        <f t="shared" si="2080"/>
        <v>0</v>
      </c>
      <c r="G542" s="32">
        <f t="shared" si="2080"/>
        <v>0</v>
      </c>
      <c r="H542" s="32">
        <f t="shared" si="2080"/>
        <v>0</v>
      </c>
      <c r="I542" s="32">
        <f t="shared" si="2080"/>
        <v>0</v>
      </c>
      <c r="J542" s="33">
        <f t="shared" si="2080"/>
        <v>0</v>
      </c>
      <c r="K542" s="31">
        <f t="shared" si="2080"/>
        <v>0</v>
      </c>
      <c r="L542" s="32">
        <f t="shared" si="2080"/>
        <v>0</v>
      </c>
      <c r="M542" s="32">
        <f t="shared" si="2080"/>
        <v>0</v>
      </c>
      <c r="N542" s="32">
        <f t="shared" si="2080"/>
        <v>0</v>
      </c>
      <c r="O542" s="32">
        <f t="shared" si="2080"/>
        <v>0</v>
      </c>
      <c r="P542" s="32">
        <f t="shared" si="2080"/>
        <v>0</v>
      </c>
      <c r="Q542" s="32">
        <f t="shared" si="2080"/>
        <v>0</v>
      </c>
      <c r="R542" s="33">
        <f t="shared" si="2080"/>
        <v>0</v>
      </c>
      <c r="S542" s="31">
        <f t="shared" si="2080"/>
        <v>0</v>
      </c>
      <c r="T542" s="32">
        <f t="shared" si="2080"/>
        <v>0</v>
      </c>
      <c r="U542" s="32">
        <f t="shared" si="2080"/>
        <v>0</v>
      </c>
      <c r="V542" s="32">
        <f t="shared" si="2080"/>
        <v>0</v>
      </c>
      <c r="W542" s="32">
        <f t="shared" si="2080"/>
        <v>0</v>
      </c>
      <c r="X542" s="32">
        <f t="shared" si="2080"/>
        <v>0</v>
      </c>
      <c r="Y542" s="32">
        <f t="shared" si="2080"/>
        <v>0</v>
      </c>
      <c r="Z542" s="33">
        <f t="shared" si="2080"/>
        <v>0</v>
      </c>
      <c r="AA542" s="31">
        <f t="shared" si="2080"/>
        <v>0</v>
      </c>
      <c r="AB542" s="32">
        <f t="shared" si="2080"/>
        <v>0</v>
      </c>
      <c r="AC542" s="32">
        <f t="shared" si="2080"/>
        <v>0</v>
      </c>
      <c r="AD542" s="32">
        <f t="shared" si="2080"/>
        <v>0</v>
      </c>
      <c r="AE542" s="32">
        <f t="shared" si="2080"/>
        <v>0</v>
      </c>
      <c r="AF542" s="32">
        <f t="shared" si="2080"/>
        <v>0</v>
      </c>
      <c r="AG542" s="32">
        <f t="shared" si="2080"/>
        <v>0</v>
      </c>
      <c r="AH542" s="33">
        <f t="shared" si="2080"/>
        <v>0</v>
      </c>
      <c r="AI542" s="31">
        <f t="shared" si="2080"/>
        <v>0</v>
      </c>
      <c r="AJ542" s="32">
        <f t="shared" si="2080"/>
        <v>0</v>
      </c>
      <c r="AK542" s="32">
        <f t="shared" si="2080"/>
        <v>0</v>
      </c>
      <c r="AL542" s="32">
        <f t="shared" si="2080"/>
        <v>0</v>
      </c>
      <c r="AM542" s="32">
        <f t="shared" si="2080"/>
        <v>0</v>
      </c>
      <c r="AN542" s="32">
        <f t="shared" si="2080"/>
        <v>0</v>
      </c>
      <c r="AO542" s="32">
        <f t="shared" si="2080"/>
        <v>0</v>
      </c>
      <c r="AP542" s="33">
        <f t="shared" si="2080"/>
        <v>0</v>
      </c>
      <c r="AQ542" s="31">
        <f t="shared" si="2080"/>
        <v>0</v>
      </c>
      <c r="AR542" s="32">
        <f t="shared" si="2080"/>
        <v>0</v>
      </c>
      <c r="AS542" s="32">
        <f t="shared" si="2080"/>
        <v>0</v>
      </c>
      <c r="AT542" s="32">
        <f t="shared" si="2080"/>
        <v>0</v>
      </c>
      <c r="AU542" s="32">
        <f t="shared" si="2080"/>
        <v>0</v>
      </c>
      <c r="AV542" s="32">
        <f t="shared" si="2080"/>
        <v>0</v>
      </c>
      <c r="AW542" s="32">
        <f t="shared" si="2080"/>
        <v>0</v>
      </c>
      <c r="AX542" s="33">
        <f t="shared" si="2080"/>
        <v>0</v>
      </c>
      <c r="AY542" s="31">
        <f t="shared" si="2080"/>
        <v>0</v>
      </c>
      <c r="AZ542" s="32">
        <f t="shared" si="2080"/>
        <v>0</v>
      </c>
      <c r="BA542" s="32">
        <f t="shared" si="2080"/>
        <v>0</v>
      </c>
      <c r="BB542" s="32">
        <f t="shared" si="2080"/>
        <v>0</v>
      </c>
      <c r="BC542" s="32">
        <f t="shared" si="2080"/>
        <v>0</v>
      </c>
      <c r="BD542" s="32">
        <f t="shared" si="2080"/>
        <v>0</v>
      </c>
      <c r="BE542" s="32">
        <f t="shared" si="2080"/>
        <v>0</v>
      </c>
      <c r="BF542" s="33">
        <f t="shared" si="2080"/>
        <v>0</v>
      </c>
      <c r="BG542" s="31">
        <f t="shared" si="2080"/>
        <v>0</v>
      </c>
      <c r="BH542" s="32">
        <f t="shared" si="2080"/>
        <v>0</v>
      </c>
      <c r="BI542" s="32">
        <f t="shared" si="2080"/>
        <v>0</v>
      </c>
      <c r="BJ542" s="32">
        <f t="shared" si="2080"/>
        <v>0</v>
      </c>
      <c r="BK542" s="32">
        <f t="shared" si="2080"/>
        <v>0</v>
      </c>
      <c r="BL542" s="32">
        <f t="shared" si="2080"/>
        <v>0</v>
      </c>
      <c r="BM542" s="32">
        <f t="shared" si="2080"/>
        <v>0</v>
      </c>
      <c r="BN542" s="33">
        <f t="shared" si="2080"/>
        <v>0</v>
      </c>
    </row>
    <row r="543" spans="1:66" ht="15.75" x14ac:dyDescent="0.25">
      <c r="A543" s="2102" t="s">
        <v>140</v>
      </c>
      <c r="B543" s="2103"/>
      <c r="C543" s="31">
        <f t="shared" ref="C543:BN543" si="2081">SUM(C540,C535)</f>
        <v>0</v>
      </c>
      <c r="D543" s="32">
        <f t="shared" si="2081"/>
        <v>0</v>
      </c>
      <c r="E543" s="32">
        <f t="shared" si="2081"/>
        <v>0</v>
      </c>
      <c r="F543" s="32">
        <f t="shared" si="2081"/>
        <v>0</v>
      </c>
      <c r="G543" s="32">
        <f t="shared" si="2081"/>
        <v>0</v>
      </c>
      <c r="H543" s="32">
        <f t="shared" si="2081"/>
        <v>0</v>
      </c>
      <c r="I543" s="32">
        <f t="shared" si="2081"/>
        <v>0</v>
      </c>
      <c r="J543" s="33">
        <f t="shared" si="2081"/>
        <v>0</v>
      </c>
      <c r="K543" s="31">
        <f t="shared" si="2081"/>
        <v>0</v>
      </c>
      <c r="L543" s="32">
        <f t="shared" si="2081"/>
        <v>0</v>
      </c>
      <c r="M543" s="32">
        <f t="shared" si="2081"/>
        <v>0</v>
      </c>
      <c r="N543" s="32">
        <f t="shared" si="2081"/>
        <v>0</v>
      </c>
      <c r="O543" s="32">
        <f t="shared" si="2081"/>
        <v>0</v>
      </c>
      <c r="P543" s="32">
        <f t="shared" si="2081"/>
        <v>0</v>
      </c>
      <c r="Q543" s="32">
        <f t="shared" si="2081"/>
        <v>0</v>
      </c>
      <c r="R543" s="33">
        <f t="shared" si="2081"/>
        <v>0</v>
      </c>
      <c r="S543" s="31">
        <f t="shared" si="2081"/>
        <v>0</v>
      </c>
      <c r="T543" s="32">
        <f t="shared" si="2081"/>
        <v>0</v>
      </c>
      <c r="U543" s="32">
        <f t="shared" si="2081"/>
        <v>0</v>
      </c>
      <c r="V543" s="32">
        <f t="shared" si="2081"/>
        <v>0</v>
      </c>
      <c r="W543" s="32">
        <f t="shared" si="2081"/>
        <v>0</v>
      </c>
      <c r="X543" s="32">
        <f t="shared" si="2081"/>
        <v>0</v>
      </c>
      <c r="Y543" s="32">
        <f t="shared" si="2081"/>
        <v>0</v>
      </c>
      <c r="Z543" s="33">
        <f t="shared" si="2081"/>
        <v>0</v>
      </c>
      <c r="AA543" s="31">
        <f t="shared" si="2081"/>
        <v>0</v>
      </c>
      <c r="AB543" s="32">
        <f t="shared" si="2081"/>
        <v>0</v>
      </c>
      <c r="AC543" s="32">
        <f t="shared" si="2081"/>
        <v>0</v>
      </c>
      <c r="AD543" s="32">
        <f t="shared" si="2081"/>
        <v>0</v>
      </c>
      <c r="AE543" s="32">
        <f t="shared" si="2081"/>
        <v>0</v>
      </c>
      <c r="AF543" s="32">
        <f t="shared" si="2081"/>
        <v>0</v>
      </c>
      <c r="AG543" s="32">
        <f t="shared" si="2081"/>
        <v>0</v>
      </c>
      <c r="AH543" s="33">
        <f t="shared" si="2081"/>
        <v>0</v>
      </c>
      <c r="AI543" s="31">
        <f t="shared" si="2081"/>
        <v>0</v>
      </c>
      <c r="AJ543" s="32">
        <f t="shared" si="2081"/>
        <v>0</v>
      </c>
      <c r="AK543" s="32">
        <f t="shared" si="2081"/>
        <v>0</v>
      </c>
      <c r="AL543" s="32">
        <f t="shared" si="2081"/>
        <v>0</v>
      </c>
      <c r="AM543" s="32">
        <f t="shared" si="2081"/>
        <v>0</v>
      </c>
      <c r="AN543" s="32">
        <f t="shared" si="2081"/>
        <v>0</v>
      </c>
      <c r="AO543" s="32">
        <f t="shared" si="2081"/>
        <v>0</v>
      </c>
      <c r="AP543" s="33">
        <f t="shared" si="2081"/>
        <v>0</v>
      </c>
      <c r="AQ543" s="31">
        <f t="shared" si="2081"/>
        <v>0</v>
      </c>
      <c r="AR543" s="32">
        <f t="shared" si="2081"/>
        <v>0</v>
      </c>
      <c r="AS543" s="32">
        <f t="shared" si="2081"/>
        <v>0</v>
      </c>
      <c r="AT543" s="32">
        <f t="shared" si="2081"/>
        <v>0</v>
      </c>
      <c r="AU543" s="32">
        <f t="shared" si="2081"/>
        <v>0</v>
      </c>
      <c r="AV543" s="32">
        <f t="shared" si="2081"/>
        <v>0</v>
      </c>
      <c r="AW543" s="32">
        <f t="shared" si="2081"/>
        <v>0</v>
      </c>
      <c r="AX543" s="33">
        <f t="shared" si="2081"/>
        <v>0</v>
      </c>
      <c r="AY543" s="31">
        <f t="shared" si="2081"/>
        <v>0</v>
      </c>
      <c r="AZ543" s="32">
        <f t="shared" si="2081"/>
        <v>0</v>
      </c>
      <c r="BA543" s="32">
        <f t="shared" si="2081"/>
        <v>0</v>
      </c>
      <c r="BB543" s="32">
        <f t="shared" si="2081"/>
        <v>0</v>
      </c>
      <c r="BC543" s="32">
        <f t="shared" si="2081"/>
        <v>0</v>
      </c>
      <c r="BD543" s="32">
        <f t="shared" si="2081"/>
        <v>0</v>
      </c>
      <c r="BE543" s="32">
        <f t="shared" si="2081"/>
        <v>0</v>
      </c>
      <c r="BF543" s="33">
        <f t="shared" si="2081"/>
        <v>0</v>
      </c>
      <c r="BG543" s="31">
        <f t="shared" si="2081"/>
        <v>0</v>
      </c>
      <c r="BH543" s="32">
        <f t="shared" si="2081"/>
        <v>0</v>
      </c>
      <c r="BI543" s="32">
        <f t="shared" si="2081"/>
        <v>0</v>
      </c>
      <c r="BJ543" s="32">
        <f t="shared" si="2081"/>
        <v>0</v>
      </c>
      <c r="BK543" s="32">
        <f t="shared" si="2081"/>
        <v>0</v>
      </c>
      <c r="BL543" s="32">
        <f t="shared" si="2081"/>
        <v>0</v>
      </c>
      <c r="BM543" s="32">
        <f t="shared" si="2081"/>
        <v>0</v>
      </c>
      <c r="BN543" s="33">
        <f t="shared" si="2081"/>
        <v>0</v>
      </c>
    </row>
    <row r="544" spans="1:66" ht="15.75" x14ac:dyDescent="0.25">
      <c r="A544" s="2102" t="s">
        <v>141</v>
      </c>
      <c r="B544" s="2103"/>
      <c r="C544" s="49" t="str">
        <f t="shared" ref="C544:BN544" si="2082">IF(C532="","",C542-C543)</f>
        <v/>
      </c>
      <c r="D544" s="50" t="str">
        <f t="shared" si="2082"/>
        <v/>
      </c>
      <c r="E544" s="50" t="str">
        <f t="shared" si="2082"/>
        <v/>
      </c>
      <c r="F544" s="50" t="str">
        <f t="shared" si="2082"/>
        <v/>
      </c>
      <c r="G544" s="50" t="str">
        <f t="shared" si="2082"/>
        <v/>
      </c>
      <c r="H544" s="50" t="str">
        <f t="shared" si="2082"/>
        <v/>
      </c>
      <c r="I544" s="50" t="str">
        <f t="shared" si="2082"/>
        <v/>
      </c>
      <c r="J544" s="51" t="str">
        <f t="shared" si="2082"/>
        <v/>
      </c>
      <c r="K544" s="49" t="str">
        <f t="shared" si="2082"/>
        <v/>
      </c>
      <c r="L544" s="50" t="str">
        <f t="shared" si="2082"/>
        <v/>
      </c>
      <c r="M544" s="50" t="str">
        <f t="shared" si="2082"/>
        <v/>
      </c>
      <c r="N544" s="50" t="str">
        <f t="shared" si="2082"/>
        <v/>
      </c>
      <c r="O544" s="50" t="str">
        <f t="shared" si="2082"/>
        <v/>
      </c>
      <c r="P544" s="50" t="str">
        <f t="shared" si="2082"/>
        <v/>
      </c>
      <c r="Q544" s="50" t="str">
        <f t="shared" si="2082"/>
        <v/>
      </c>
      <c r="R544" s="51" t="str">
        <f t="shared" si="2082"/>
        <v/>
      </c>
      <c r="S544" s="49" t="str">
        <f t="shared" si="2082"/>
        <v/>
      </c>
      <c r="T544" s="50" t="str">
        <f t="shared" si="2082"/>
        <v/>
      </c>
      <c r="U544" s="50" t="str">
        <f t="shared" si="2082"/>
        <v/>
      </c>
      <c r="V544" s="50" t="str">
        <f t="shared" si="2082"/>
        <v/>
      </c>
      <c r="W544" s="50" t="str">
        <f t="shared" si="2082"/>
        <v/>
      </c>
      <c r="X544" s="50" t="str">
        <f t="shared" si="2082"/>
        <v/>
      </c>
      <c r="Y544" s="50" t="str">
        <f t="shared" si="2082"/>
        <v/>
      </c>
      <c r="Z544" s="51" t="str">
        <f t="shared" si="2082"/>
        <v/>
      </c>
      <c r="AA544" s="49" t="str">
        <f t="shared" si="2082"/>
        <v/>
      </c>
      <c r="AB544" s="50" t="str">
        <f t="shared" si="2082"/>
        <v/>
      </c>
      <c r="AC544" s="50" t="str">
        <f t="shared" si="2082"/>
        <v/>
      </c>
      <c r="AD544" s="50" t="str">
        <f t="shared" si="2082"/>
        <v/>
      </c>
      <c r="AE544" s="50" t="str">
        <f t="shared" si="2082"/>
        <v/>
      </c>
      <c r="AF544" s="50" t="str">
        <f t="shared" si="2082"/>
        <v/>
      </c>
      <c r="AG544" s="50" t="str">
        <f t="shared" si="2082"/>
        <v/>
      </c>
      <c r="AH544" s="51" t="str">
        <f t="shared" si="2082"/>
        <v/>
      </c>
      <c r="AI544" s="49" t="str">
        <f t="shared" si="2082"/>
        <v/>
      </c>
      <c r="AJ544" s="50" t="str">
        <f t="shared" si="2082"/>
        <v/>
      </c>
      <c r="AK544" s="50" t="str">
        <f t="shared" si="2082"/>
        <v/>
      </c>
      <c r="AL544" s="50" t="str">
        <f t="shared" si="2082"/>
        <v/>
      </c>
      <c r="AM544" s="50" t="str">
        <f t="shared" si="2082"/>
        <v/>
      </c>
      <c r="AN544" s="50" t="str">
        <f t="shared" si="2082"/>
        <v/>
      </c>
      <c r="AO544" s="50" t="str">
        <f t="shared" si="2082"/>
        <v/>
      </c>
      <c r="AP544" s="51" t="str">
        <f t="shared" si="2082"/>
        <v/>
      </c>
      <c r="AQ544" s="49" t="str">
        <f t="shared" si="2082"/>
        <v/>
      </c>
      <c r="AR544" s="50" t="str">
        <f t="shared" si="2082"/>
        <v/>
      </c>
      <c r="AS544" s="50" t="str">
        <f t="shared" si="2082"/>
        <v/>
      </c>
      <c r="AT544" s="50" t="str">
        <f t="shared" si="2082"/>
        <v/>
      </c>
      <c r="AU544" s="50" t="str">
        <f t="shared" si="2082"/>
        <v/>
      </c>
      <c r="AV544" s="50" t="str">
        <f t="shared" si="2082"/>
        <v/>
      </c>
      <c r="AW544" s="50" t="str">
        <f t="shared" si="2082"/>
        <v/>
      </c>
      <c r="AX544" s="51" t="str">
        <f t="shared" si="2082"/>
        <v/>
      </c>
      <c r="AY544" s="49" t="str">
        <f t="shared" si="2082"/>
        <v/>
      </c>
      <c r="AZ544" s="50" t="str">
        <f t="shared" si="2082"/>
        <v/>
      </c>
      <c r="BA544" s="50" t="str">
        <f t="shared" si="2082"/>
        <v/>
      </c>
      <c r="BB544" s="50" t="str">
        <f t="shared" si="2082"/>
        <v/>
      </c>
      <c r="BC544" s="50" t="str">
        <f t="shared" si="2082"/>
        <v/>
      </c>
      <c r="BD544" s="50" t="str">
        <f t="shared" si="2082"/>
        <v/>
      </c>
      <c r="BE544" s="50" t="str">
        <f t="shared" si="2082"/>
        <v/>
      </c>
      <c r="BF544" s="51" t="str">
        <f t="shared" si="2082"/>
        <v/>
      </c>
      <c r="BG544" s="49" t="str">
        <f t="shared" si="2082"/>
        <v/>
      </c>
      <c r="BH544" s="50" t="str">
        <f t="shared" si="2082"/>
        <v/>
      </c>
      <c r="BI544" s="50" t="str">
        <f t="shared" si="2082"/>
        <v/>
      </c>
      <c r="BJ544" s="50" t="str">
        <f t="shared" si="2082"/>
        <v/>
      </c>
      <c r="BK544" s="50" t="str">
        <f t="shared" si="2082"/>
        <v/>
      </c>
      <c r="BL544" s="50" t="str">
        <f t="shared" si="2082"/>
        <v/>
      </c>
      <c r="BM544" s="50" t="str">
        <f t="shared" si="2082"/>
        <v/>
      </c>
      <c r="BN544" s="51" t="str">
        <f t="shared" si="2082"/>
        <v/>
      </c>
    </row>
    <row r="545" spans="1:66" ht="30.75" customHeight="1" thickBot="1" x14ac:dyDescent="0.3">
      <c r="A545" s="2104" t="s">
        <v>142</v>
      </c>
      <c r="B545" s="2105"/>
      <c r="C545" s="67" t="str">
        <f t="shared" ref="C545:BN545" si="2083">IF(C532="","",IF(C543=0,MAX($C$3:$J$3)+1,C542/C543))</f>
        <v/>
      </c>
      <c r="D545" s="68" t="str">
        <f t="shared" si="2083"/>
        <v/>
      </c>
      <c r="E545" s="68" t="str">
        <f t="shared" si="2083"/>
        <v/>
      </c>
      <c r="F545" s="68" t="str">
        <f t="shared" si="2083"/>
        <v/>
      </c>
      <c r="G545" s="68" t="str">
        <f t="shared" si="2083"/>
        <v/>
      </c>
      <c r="H545" s="68" t="str">
        <f t="shared" si="2083"/>
        <v/>
      </c>
      <c r="I545" s="68" t="str">
        <f t="shared" si="2083"/>
        <v/>
      </c>
      <c r="J545" s="69" t="str">
        <f t="shared" si="2083"/>
        <v/>
      </c>
      <c r="K545" s="67" t="str">
        <f t="shared" si="2083"/>
        <v/>
      </c>
      <c r="L545" s="68" t="str">
        <f t="shared" si="2083"/>
        <v/>
      </c>
      <c r="M545" s="68" t="str">
        <f t="shared" si="2083"/>
        <v/>
      </c>
      <c r="N545" s="68" t="str">
        <f t="shared" si="2083"/>
        <v/>
      </c>
      <c r="O545" s="68" t="str">
        <f t="shared" si="2083"/>
        <v/>
      </c>
      <c r="P545" s="68" t="str">
        <f t="shared" si="2083"/>
        <v/>
      </c>
      <c r="Q545" s="68" t="str">
        <f t="shared" si="2083"/>
        <v/>
      </c>
      <c r="R545" s="69" t="str">
        <f t="shared" si="2083"/>
        <v/>
      </c>
      <c r="S545" s="67" t="str">
        <f t="shared" si="2083"/>
        <v/>
      </c>
      <c r="T545" s="68" t="str">
        <f t="shared" si="2083"/>
        <v/>
      </c>
      <c r="U545" s="68" t="str">
        <f t="shared" si="2083"/>
        <v/>
      </c>
      <c r="V545" s="68" t="str">
        <f t="shared" si="2083"/>
        <v/>
      </c>
      <c r="W545" s="68" t="str">
        <f t="shared" si="2083"/>
        <v/>
      </c>
      <c r="X545" s="68" t="str">
        <f t="shared" si="2083"/>
        <v/>
      </c>
      <c r="Y545" s="68" t="str">
        <f t="shared" si="2083"/>
        <v/>
      </c>
      <c r="Z545" s="69" t="str">
        <f t="shared" si="2083"/>
        <v/>
      </c>
      <c r="AA545" s="67" t="str">
        <f t="shared" si="2083"/>
        <v/>
      </c>
      <c r="AB545" s="68" t="str">
        <f t="shared" si="2083"/>
        <v/>
      </c>
      <c r="AC545" s="68" t="str">
        <f t="shared" si="2083"/>
        <v/>
      </c>
      <c r="AD545" s="68" t="str">
        <f t="shared" si="2083"/>
        <v/>
      </c>
      <c r="AE545" s="68" t="str">
        <f t="shared" si="2083"/>
        <v/>
      </c>
      <c r="AF545" s="68" t="str">
        <f t="shared" si="2083"/>
        <v/>
      </c>
      <c r="AG545" s="68" t="str">
        <f t="shared" si="2083"/>
        <v/>
      </c>
      <c r="AH545" s="69" t="str">
        <f t="shared" si="2083"/>
        <v/>
      </c>
      <c r="AI545" s="67" t="str">
        <f t="shared" si="2083"/>
        <v/>
      </c>
      <c r="AJ545" s="68" t="str">
        <f t="shared" si="2083"/>
        <v/>
      </c>
      <c r="AK545" s="68" t="str">
        <f t="shared" si="2083"/>
        <v/>
      </c>
      <c r="AL545" s="68" t="str">
        <f t="shared" si="2083"/>
        <v/>
      </c>
      <c r="AM545" s="68" t="str">
        <f t="shared" si="2083"/>
        <v/>
      </c>
      <c r="AN545" s="68" t="str">
        <f t="shared" si="2083"/>
        <v/>
      </c>
      <c r="AO545" s="68" t="str">
        <f t="shared" si="2083"/>
        <v/>
      </c>
      <c r="AP545" s="69" t="str">
        <f t="shared" si="2083"/>
        <v/>
      </c>
      <c r="AQ545" s="67" t="str">
        <f t="shared" si="2083"/>
        <v/>
      </c>
      <c r="AR545" s="68" t="str">
        <f t="shared" si="2083"/>
        <v/>
      </c>
      <c r="AS545" s="68" t="str">
        <f t="shared" si="2083"/>
        <v/>
      </c>
      <c r="AT545" s="68" t="str">
        <f t="shared" si="2083"/>
        <v/>
      </c>
      <c r="AU545" s="68" t="str">
        <f t="shared" si="2083"/>
        <v/>
      </c>
      <c r="AV545" s="68" t="str">
        <f t="shared" si="2083"/>
        <v/>
      </c>
      <c r="AW545" s="68" t="str">
        <f t="shared" si="2083"/>
        <v/>
      </c>
      <c r="AX545" s="69" t="str">
        <f t="shared" si="2083"/>
        <v/>
      </c>
      <c r="AY545" s="67" t="str">
        <f t="shared" si="2083"/>
        <v/>
      </c>
      <c r="AZ545" s="68" t="str">
        <f t="shared" si="2083"/>
        <v/>
      </c>
      <c r="BA545" s="68" t="str">
        <f t="shared" si="2083"/>
        <v/>
      </c>
      <c r="BB545" s="68" t="str">
        <f t="shared" si="2083"/>
        <v/>
      </c>
      <c r="BC545" s="68" t="str">
        <f t="shared" si="2083"/>
        <v/>
      </c>
      <c r="BD545" s="68" t="str">
        <f t="shared" si="2083"/>
        <v/>
      </c>
      <c r="BE545" s="68" t="str">
        <f t="shared" si="2083"/>
        <v/>
      </c>
      <c r="BF545" s="69" t="str">
        <f t="shared" si="2083"/>
        <v/>
      </c>
      <c r="BG545" s="67" t="str">
        <f t="shared" si="2083"/>
        <v/>
      </c>
      <c r="BH545" s="68" t="str">
        <f t="shared" si="2083"/>
        <v/>
      </c>
      <c r="BI545" s="68" t="str">
        <f t="shared" si="2083"/>
        <v/>
      </c>
      <c r="BJ545" s="68" t="str">
        <f t="shared" si="2083"/>
        <v/>
      </c>
      <c r="BK545" s="68" t="str">
        <f t="shared" si="2083"/>
        <v/>
      </c>
      <c r="BL545" s="68" t="str">
        <f t="shared" si="2083"/>
        <v/>
      </c>
      <c r="BM545" s="68" t="str">
        <f t="shared" si="2083"/>
        <v/>
      </c>
      <c r="BN545" s="69" t="str">
        <f t="shared" si="2083"/>
        <v/>
      </c>
    </row>
    <row r="546" spans="1:66" ht="15.75" x14ac:dyDescent="0.25">
      <c r="A546" s="2106" t="s">
        <v>37</v>
      </c>
      <c r="B546" s="2107"/>
      <c r="C546" s="975" t="str">
        <f t="shared" ref="C546:J546" si="2084">IF(C532="","",RANK(C522,$C522:$J522,0))</f>
        <v/>
      </c>
      <c r="D546" s="976" t="str">
        <f t="shared" si="2084"/>
        <v/>
      </c>
      <c r="E546" s="976" t="str">
        <f t="shared" si="2084"/>
        <v/>
      </c>
      <c r="F546" s="976" t="str">
        <f t="shared" si="2084"/>
        <v/>
      </c>
      <c r="G546" s="976" t="str">
        <f t="shared" si="2084"/>
        <v/>
      </c>
      <c r="H546" s="976" t="str">
        <f t="shared" si="2084"/>
        <v/>
      </c>
      <c r="I546" s="976" t="str">
        <f t="shared" si="2084"/>
        <v/>
      </c>
      <c r="J546" s="977" t="str">
        <f t="shared" si="2084"/>
        <v/>
      </c>
      <c r="K546" s="975" t="str">
        <f t="shared" ref="K546:R546" si="2085">IF(K532="","",RANK(C522,$C522:$J522,0))</f>
        <v/>
      </c>
      <c r="L546" s="976" t="str">
        <f t="shared" si="2085"/>
        <v/>
      </c>
      <c r="M546" s="976" t="str">
        <f t="shared" si="2085"/>
        <v/>
      </c>
      <c r="N546" s="976" t="str">
        <f t="shared" si="2085"/>
        <v/>
      </c>
      <c r="O546" s="976" t="str">
        <f t="shared" si="2085"/>
        <v/>
      </c>
      <c r="P546" s="976" t="str">
        <f t="shared" si="2085"/>
        <v/>
      </c>
      <c r="Q546" s="976" t="str">
        <f t="shared" si="2085"/>
        <v/>
      </c>
      <c r="R546" s="977" t="str">
        <f t="shared" si="2085"/>
        <v/>
      </c>
      <c r="S546" s="975" t="str">
        <f t="shared" ref="S546:Z546" si="2086">IF(S532="","",RANK(C522,$C522:$J522,0))</f>
        <v/>
      </c>
      <c r="T546" s="976" t="str">
        <f t="shared" si="2086"/>
        <v/>
      </c>
      <c r="U546" s="976" t="str">
        <f t="shared" si="2086"/>
        <v/>
      </c>
      <c r="V546" s="976" t="str">
        <f t="shared" si="2086"/>
        <v/>
      </c>
      <c r="W546" s="976" t="str">
        <f t="shared" si="2086"/>
        <v/>
      </c>
      <c r="X546" s="976" t="str">
        <f t="shared" si="2086"/>
        <v/>
      </c>
      <c r="Y546" s="976" t="str">
        <f t="shared" si="2086"/>
        <v/>
      </c>
      <c r="Z546" s="984" t="str">
        <f t="shared" si="2086"/>
        <v/>
      </c>
      <c r="AA546" s="975" t="str">
        <f t="shared" ref="AA546:AH546" si="2087">IF(AA532="","",RANK(C522,$C522:$J522,0))</f>
        <v/>
      </c>
      <c r="AB546" s="976" t="str">
        <f t="shared" si="2087"/>
        <v/>
      </c>
      <c r="AC546" s="976" t="str">
        <f t="shared" si="2087"/>
        <v/>
      </c>
      <c r="AD546" s="976" t="str">
        <f t="shared" si="2087"/>
        <v/>
      </c>
      <c r="AE546" s="976" t="str">
        <f t="shared" si="2087"/>
        <v/>
      </c>
      <c r="AF546" s="976" t="str">
        <f t="shared" si="2087"/>
        <v/>
      </c>
      <c r="AG546" s="976" t="str">
        <f t="shared" si="2087"/>
        <v/>
      </c>
      <c r="AH546" s="977" t="str">
        <f t="shared" si="2087"/>
        <v/>
      </c>
      <c r="AI546" s="975" t="str">
        <f t="shared" ref="AI546:AP546" si="2088">IF(AI532="","",RANK(C522,$C522:$J522,0))</f>
        <v/>
      </c>
      <c r="AJ546" s="976" t="str">
        <f t="shared" si="2088"/>
        <v/>
      </c>
      <c r="AK546" s="976" t="str">
        <f t="shared" si="2088"/>
        <v/>
      </c>
      <c r="AL546" s="976" t="str">
        <f t="shared" si="2088"/>
        <v/>
      </c>
      <c r="AM546" s="976" t="str">
        <f t="shared" si="2088"/>
        <v/>
      </c>
      <c r="AN546" s="976" t="str">
        <f t="shared" si="2088"/>
        <v/>
      </c>
      <c r="AO546" s="976" t="str">
        <f t="shared" si="2088"/>
        <v/>
      </c>
      <c r="AP546" s="977" t="str">
        <f t="shared" si="2088"/>
        <v/>
      </c>
      <c r="AQ546" s="975" t="str">
        <f t="shared" ref="AQ546:AX546" si="2089">IF(AQ532="","",RANK(C522,$C522:$J522,0))</f>
        <v/>
      </c>
      <c r="AR546" s="976" t="str">
        <f t="shared" si="2089"/>
        <v/>
      </c>
      <c r="AS546" s="976" t="str">
        <f t="shared" si="2089"/>
        <v/>
      </c>
      <c r="AT546" s="976" t="str">
        <f t="shared" si="2089"/>
        <v/>
      </c>
      <c r="AU546" s="976" t="str">
        <f t="shared" si="2089"/>
        <v/>
      </c>
      <c r="AV546" s="976" t="str">
        <f t="shared" si="2089"/>
        <v/>
      </c>
      <c r="AW546" s="976" t="str">
        <f t="shared" si="2089"/>
        <v/>
      </c>
      <c r="AX546" s="977" t="str">
        <f t="shared" si="2089"/>
        <v/>
      </c>
      <c r="AY546" s="975" t="str">
        <f t="shared" ref="AY546:BF546" si="2090">IF(AY532="","",RANK(C522,$C522:$J522,0))</f>
        <v/>
      </c>
      <c r="AZ546" s="976" t="str">
        <f t="shared" si="2090"/>
        <v/>
      </c>
      <c r="BA546" s="976" t="str">
        <f t="shared" si="2090"/>
        <v/>
      </c>
      <c r="BB546" s="976" t="str">
        <f t="shared" si="2090"/>
        <v/>
      </c>
      <c r="BC546" s="976" t="str">
        <f t="shared" si="2090"/>
        <v/>
      </c>
      <c r="BD546" s="976" t="str">
        <f t="shared" si="2090"/>
        <v/>
      </c>
      <c r="BE546" s="976" t="str">
        <f t="shared" si="2090"/>
        <v/>
      </c>
      <c r="BF546" s="977" t="str">
        <f t="shared" si="2090"/>
        <v/>
      </c>
      <c r="BG546" s="975" t="str">
        <f t="shared" ref="BG546:BN546" si="2091">IF(BG532="","",RANK(C522,$C522:$J522,0))</f>
        <v/>
      </c>
      <c r="BH546" s="976" t="str">
        <f t="shared" si="2091"/>
        <v/>
      </c>
      <c r="BI546" s="976" t="str">
        <f t="shared" si="2091"/>
        <v/>
      </c>
      <c r="BJ546" s="976" t="str">
        <f t="shared" si="2091"/>
        <v/>
      </c>
      <c r="BK546" s="976" t="str">
        <f t="shared" si="2091"/>
        <v/>
      </c>
      <c r="BL546" s="976" t="str">
        <f t="shared" si="2091"/>
        <v/>
      </c>
      <c r="BM546" s="976" t="str">
        <f t="shared" si="2091"/>
        <v/>
      </c>
      <c r="BN546" s="977" t="str">
        <f t="shared" si="2091"/>
        <v/>
      </c>
    </row>
    <row r="547" spans="1:66" ht="15.75" x14ac:dyDescent="0.25">
      <c r="A547" s="2084" t="s">
        <v>38</v>
      </c>
      <c r="B547" s="2085"/>
      <c r="C547" s="978" t="str">
        <f t="shared" ref="C547:J547" si="2092">IF(C532="","",RANK(C523,$C523:$J523,0))</f>
        <v/>
      </c>
      <c r="D547" s="979" t="str">
        <f t="shared" si="2092"/>
        <v/>
      </c>
      <c r="E547" s="979" t="str">
        <f t="shared" si="2092"/>
        <v/>
      </c>
      <c r="F547" s="979" t="str">
        <f t="shared" si="2092"/>
        <v/>
      </c>
      <c r="G547" s="979" t="str">
        <f t="shared" si="2092"/>
        <v/>
      </c>
      <c r="H547" s="979" t="str">
        <f t="shared" si="2092"/>
        <v/>
      </c>
      <c r="I547" s="979" t="str">
        <f t="shared" si="2092"/>
        <v/>
      </c>
      <c r="J547" s="980" t="str">
        <f t="shared" si="2092"/>
        <v/>
      </c>
      <c r="K547" s="978" t="str">
        <f t="shared" ref="K547:R547" si="2093">IF(K532="","",RANK(C523,$C523:$J523,0))</f>
        <v/>
      </c>
      <c r="L547" s="979" t="str">
        <f t="shared" si="2093"/>
        <v/>
      </c>
      <c r="M547" s="979" t="str">
        <f t="shared" si="2093"/>
        <v/>
      </c>
      <c r="N547" s="979" t="str">
        <f t="shared" si="2093"/>
        <v/>
      </c>
      <c r="O547" s="979" t="str">
        <f t="shared" si="2093"/>
        <v/>
      </c>
      <c r="P547" s="979" t="str">
        <f t="shared" si="2093"/>
        <v/>
      </c>
      <c r="Q547" s="979" t="str">
        <f t="shared" si="2093"/>
        <v/>
      </c>
      <c r="R547" s="980" t="str">
        <f t="shared" si="2093"/>
        <v/>
      </c>
      <c r="S547" s="978" t="str">
        <f t="shared" ref="S547:Z547" si="2094">IF(S532="","",RANK(C523,$C523:$J523,0))</f>
        <v/>
      </c>
      <c r="T547" s="979" t="str">
        <f t="shared" si="2094"/>
        <v/>
      </c>
      <c r="U547" s="979" t="str">
        <f t="shared" si="2094"/>
        <v/>
      </c>
      <c r="V547" s="979" t="str">
        <f t="shared" si="2094"/>
        <v/>
      </c>
      <c r="W547" s="979" t="str">
        <f t="shared" si="2094"/>
        <v/>
      </c>
      <c r="X547" s="979" t="str">
        <f t="shared" si="2094"/>
        <v/>
      </c>
      <c r="Y547" s="979" t="str">
        <f t="shared" si="2094"/>
        <v/>
      </c>
      <c r="Z547" s="985" t="str">
        <f t="shared" si="2094"/>
        <v/>
      </c>
      <c r="AA547" s="978" t="str">
        <f t="shared" ref="AA547:AH547" si="2095">IF(AA532="","",RANK(C523,$C523:$J523,0))</f>
        <v/>
      </c>
      <c r="AB547" s="979" t="str">
        <f t="shared" si="2095"/>
        <v/>
      </c>
      <c r="AC547" s="979" t="str">
        <f t="shared" si="2095"/>
        <v/>
      </c>
      <c r="AD547" s="979" t="str">
        <f t="shared" si="2095"/>
        <v/>
      </c>
      <c r="AE547" s="979" t="str">
        <f t="shared" si="2095"/>
        <v/>
      </c>
      <c r="AF547" s="979" t="str">
        <f t="shared" si="2095"/>
        <v/>
      </c>
      <c r="AG547" s="979" t="str">
        <f t="shared" si="2095"/>
        <v/>
      </c>
      <c r="AH547" s="980" t="str">
        <f t="shared" si="2095"/>
        <v/>
      </c>
      <c r="AI547" s="978" t="str">
        <f t="shared" ref="AI547:AP547" si="2096">IF(AI532="","",RANK(C523,$C523:$J523,0))</f>
        <v/>
      </c>
      <c r="AJ547" s="979" t="str">
        <f t="shared" si="2096"/>
        <v/>
      </c>
      <c r="AK547" s="979" t="str">
        <f t="shared" si="2096"/>
        <v/>
      </c>
      <c r="AL547" s="979" t="str">
        <f t="shared" si="2096"/>
        <v/>
      </c>
      <c r="AM547" s="979" t="str">
        <f t="shared" si="2096"/>
        <v/>
      </c>
      <c r="AN547" s="979" t="str">
        <f t="shared" si="2096"/>
        <v/>
      </c>
      <c r="AO547" s="979" t="str">
        <f t="shared" si="2096"/>
        <v/>
      </c>
      <c r="AP547" s="980" t="str">
        <f t="shared" si="2096"/>
        <v/>
      </c>
      <c r="AQ547" s="978" t="str">
        <f t="shared" ref="AQ547:AX547" si="2097">IF(AQ532="","",RANK(C523,$C523:$J523,0))</f>
        <v/>
      </c>
      <c r="AR547" s="979" t="str">
        <f t="shared" si="2097"/>
        <v/>
      </c>
      <c r="AS547" s="979" t="str">
        <f t="shared" si="2097"/>
        <v/>
      </c>
      <c r="AT547" s="979" t="str">
        <f t="shared" si="2097"/>
        <v/>
      </c>
      <c r="AU547" s="979" t="str">
        <f t="shared" si="2097"/>
        <v/>
      </c>
      <c r="AV547" s="979" t="str">
        <f t="shared" si="2097"/>
        <v/>
      </c>
      <c r="AW547" s="979" t="str">
        <f t="shared" si="2097"/>
        <v/>
      </c>
      <c r="AX547" s="980" t="str">
        <f t="shared" si="2097"/>
        <v/>
      </c>
      <c r="AY547" s="978" t="str">
        <f t="shared" ref="AY547:BF547" si="2098">IF(AY532="","",RANK(C523,$C523:$J523,0))</f>
        <v/>
      </c>
      <c r="AZ547" s="979" t="str">
        <f t="shared" si="2098"/>
        <v/>
      </c>
      <c r="BA547" s="979" t="str">
        <f t="shared" si="2098"/>
        <v/>
      </c>
      <c r="BB547" s="979" t="str">
        <f t="shared" si="2098"/>
        <v/>
      </c>
      <c r="BC547" s="979" t="str">
        <f t="shared" si="2098"/>
        <v/>
      </c>
      <c r="BD547" s="979" t="str">
        <f t="shared" si="2098"/>
        <v/>
      </c>
      <c r="BE547" s="979" t="str">
        <f t="shared" si="2098"/>
        <v/>
      </c>
      <c r="BF547" s="980" t="str">
        <f t="shared" si="2098"/>
        <v/>
      </c>
      <c r="BG547" s="978" t="str">
        <f t="shared" ref="BG547:BN547" si="2099">IF(BG532="","",RANK(C523,$C523:$J523,0))</f>
        <v/>
      </c>
      <c r="BH547" s="979" t="str">
        <f t="shared" si="2099"/>
        <v/>
      </c>
      <c r="BI547" s="979" t="str">
        <f t="shared" si="2099"/>
        <v/>
      </c>
      <c r="BJ547" s="979" t="str">
        <f t="shared" si="2099"/>
        <v/>
      </c>
      <c r="BK547" s="979" t="str">
        <f t="shared" si="2099"/>
        <v/>
      </c>
      <c r="BL547" s="979" t="str">
        <f t="shared" si="2099"/>
        <v/>
      </c>
      <c r="BM547" s="979" t="str">
        <f t="shared" si="2099"/>
        <v/>
      </c>
      <c r="BN547" s="980" t="str">
        <f t="shared" si="2099"/>
        <v/>
      </c>
    </row>
    <row r="548" spans="1:66" ht="15.75" x14ac:dyDescent="0.25">
      <c r="A548" s="2084" t="s">
        <v>39</v>
      </c>
      <c r="B548" s="2085"/>
      <c r="C548" s="978" t="str">
        <f t="shared" ref="C548:J548" si="2100">IF(C532="","",RANK(C524,$C524:$J524,1))</f>
        <v/>
      </c>
      <c r="D548" s="979" t="str">
        <f t="shared" si="2100"/>
        <v/>
      </c>
      <c r="E548" s="979" t="str">
        <f t="shared" si="2100"/>
        <v/>
      </c>
      <c r="F548" s="979" t="str">
        <f t="shared" si="2100"/>
        <v/>
      </c>
      <c r="G548" s="979" t="str">
        <f t="shared" si="2100"/>
        <v/>
      </c>
      <c r="H548" s="979" t="str">
        <f t="shared" si="2100"/>
        <v/>
      </c>
      <c r="I548" s="979" t="str">
        <f t="shared" si="2100"/>
        <v/>
      </c>
      <c r="J548" s="980" t="str">
        <f t="shared" si="2100"/>
        <v/>
      </c>
      <c r="K548" s="978" t="str">
        <f t="shared" ref="K548:R548" si="2101">IF(K532="","",RANK(C524,$C524:$J524,1))</f>
        <v/>
      </c>
      <c r="L548" s="979" t="str">
        <f t="shared" si="2101"/>
        <v/>
      </c>
      <c r="M548" s="979" t="str">
        <f t="shared" si="2101"/>
        <v/>
      </c>
      <c r="N548" s="979" t="str">
        <f t="shared" si="2101"/>
        <v/>
      </c>
      <c r="O548" s="979" t="str">
        <f t="shared" si="2101"/>
        <v/>
      </c>
      <c r="P548" s="979" t="str">
        <f t="shared" si="2101"/>
        <v/>
      </c>
      <c r="Q548" s="979" t="str">
        <f t="shared" si="2101"/>
        <v/>
      </c>
      <c r="R548" s="980" t="str">
        <f t="shared" si="2101"/>
        <v/>
      </c>
      <c r="S548" s="978" t="str">
        <f t="shared" ref="S548:Z548" si="2102">IF(S532="","",RANK(C524,$C524:$J524,1))</f>
        <v/>
      </c>
      <c r="T548" s="979" t="str">
        <f t="shared" si="2102"/>
        <v/>
      </c>
      <c r="U548" s="979" t="str">
        <f t="shared" si="2102"/>
        <v/>
      </c>
      <c r="V548" s="979" t="str">
        <f t="shared" si="2102"/>
        <v/>
      </c>
      <c r="W548" s="979" t="str">
        <f t="shared" si="2102"/>
        <v/>
      </c>
      <c r="X548" s="979" t="str">
        <f t="shared" si="2102"/>
        <v/>
      </c>
      <c r="Y548" s="979" t="str">
        <f t="shared" si="2102"/>
        <v/>
      </c>
      <c r="Z548" s="985" t="str">
        <f t="shared" si="2102"/>
        <v/>
      </c>
      <c r="AA548" s="978" t="str">
        <f t="shared" ref="AA548:AH548" si="2103">IF(AA532="","",RANK(C524,$C524:$J524,1))</f>
        <v/>
      </c>
      <c r="AB548" s="979" t="str">
        <f t="shared" si="2103"/>
        <v/>
      </c>
      <c r="AC548" s="979" t="str">
        <f t="shared" si="2103"/>
        <v/>
      </c>
      <c r="AD548" s="979" t="str">
        <f t="shared" si="2103"/>
        <v/>
      </c>
      <c r="AE548" s="979" t="str">
        <f t="shared" si="2103"/>
        <v/>
      </c>
      <c r="AF548" s="979" t="str">
        <f t="shared" si="2103"/>
        <v/>
      </c>
      <c r="AG548" s="979" t="str">
        <f t="shared" si="2103"/>
        <v/>
      </c>
      <c r="AH548" s="980" t="str">
        <f t="shared" si="2103"/>
        <v/>
      </c>
      <c r="AI548" s="978" t="str">
        <f t="shared" ref="AI548:AP548" si="2104">IF(AI532="","",RANK(C524,$C524:$J524,1))</f>
        <v/>
      </c>
      <c r="AJ548" s="979" t="str">
        <f t="shared" si="2104"/>
        <v/>
      </c>
      <c r="AK548" s="979" t="str">
        <f t="shared" si="2104"/>
        <v/>
      </c>
      <c r="AL548" s="979" t="str">
        <f t="shared" si="2104"/>
        <v/>
      </c>
      <c r="AM548" s="979" t="str">
        <f t="shared" si="2104"/>
        <v/>
      </c>
      <c r="AN548" s="979" t="str">
        <f t="shared" si="2104"/>
        <v/>
      </c>
      <c r="AO548" s="979" t="str">
        <f t="shared" si="2104"/>
        <v/>
      </c>
      <c r="AP548" s="980" t="str">
        <f t="shared" si="2104"/>
        <v/>
      </c>
      <c r="AQ548" s="978" t="str">
        <f t="shared" ref="AQ548:AX548" si="2105">IF(AQ532="","",RANK(C524,$C524:$J524,1))</f>
        <v/>
      </c>
      <c r="AR548" s="979" t="str">
        <f t="shared" si="2105"/>
        <v/>
      </c>
      <c r="AS548" s="979" t="str">
        <f t="shared" si="2105"/>
        <v/>
      </c>
      <c r="AT548" s="979" t="str">
        <f t="shared" si="2105"/>
        <v/>
      </c>
      <c r="AU548" s="979" t="str">
        <f t="shared" si="2105"/>
        <v/>
      </c>
      <c r="AV548" s="979" t="str">
        <f t="shared" si="2105"/>
        <v/>
      </c>
      <c r="AW548" s="979" t="str">
        <f t="shared" si="2105"/>
        <v/>
      </c>
      <c r="AX548" s="980" t="str">
        <f t="shared" si="2105"/>
        <v/>
      </c>
      <c r="AY548" s="978" t="str">
        <f t="shared" ref="AY548:BF548" si="2106">IF(AY532="","",RANK(C524,$C524:$J524,1))</f>
        <v/>
      </c>
      <c r="AZ548" s="979" t="str">
        <f t="shared" si="2106"/>
        <v/>
      </c>
      <c r="BA548" s="979" t="str">
        <f t="shared" si="2106"/>
        <v/>
      </c>
      <c r="BB548" s="979" t="str">
        <f t="shared" si="2106"/>
        <v/>
      </c>
      <c r="BC548" s="979" t="str">
        <f t="shared" si="2106"/>
        <v/>
      </c>
      <c r="BD548" s="979" t="str">
        <f t="shared" si="2106"/>
        <v/>
      </c>
      <c r="BE548" s="979" t="str">
        <f t="shared" si="2106"/>
        <v/>
      </c>
      <c r="BF548" s="980" t="str">
        <f t="shared" si="2106"/>
        <v/>
      </c>
      <c r="BG548" s="978" t="str">
        <f t="shared" ref="BG548:BN548" si="2107">IF(BG532="","",RANK(C524,$C524:$J524,1))</f>
        <v/>
      </c>
      <c r="BH548" s="979" t="str">
        <f t="shared" si="2107"/>
        <v/>
      </c>
      <c r="BI548" s="979" t="str">
        <f t="shared" si="2107"/>
        <v/>
      </c>
      <c r="BJ548" s="979" t="str">
        <f t="shared" si="2107"/>
        <v/>
      </c>
      <c r="BK548" s="979" t="str">
        <f t="shared" si="2107"/>
        <v/>
      </c>
      <c r="BL548" s="979" t="str">
        <f t="shared" si="2107"/>
        <v/>
      </c>
      <c r="BM548" s="979" t="str">
        <f t="shared" si="2107"/>
        <v/>
      </c>
      <c r="BN548" s="980" t="str">
        <f t="shared" si="2107"/>
        <v/>
      </c>
    </row>
    <row r="549" spans="1:66" ht="15.75" x14ac:dyDescent="0.25">
      <c r="A549" s="2084" t="s">
        <v>32</v>
      </c>
      <c r="B549" s="2085"/>
      <c r="C549" s="978" t="str">
        <f t="shared" ref="C549:J549" si="2108">IF(C532="","",RANK(C525,$C525:$J525,0))</f>
        <v/>
      </c>
      <c r="D549" s="979" t="str">
        <f t="shared" si="2108"/>
        <v/>
      </c>
      <c r="E549" s="979" t="str">
        <f t="shared" si="2108"/>
        <v/>
      </c>
      <c r="F549" s="979" t="str">
        <f t="shared" si="2108"/>
        <v/>
      </c>
      <c r="G549" s="979" t="str">
        <f t="shared" si="2108"/>
        <v/>
      </c>
      <c r="H549" s="979" t="str">
        <f t="shared" si="2108"/>
        <v/>
      </c>
      <c r="I549" s="979" t="str">
        <f t="shared" si="2108"/>
        <v/>
      </c>
      <c r="J549" s="980" t="str">
        <f t="shared" si="2108"/>
        <v/>
      </c>
      <c r="K549" s="978" t="str">
        <f t="shared" ref="K549:R549" si="2109">IF(K532="","",RANK(C525,$C525:$J525,0))</f>
        <v/>
      </c>
      <c r="L549" s="979" t="str">
        <f t="shared" si="2109"/>
        <v/>
      </c>
      <c r="M549" s="979" t="str">
        <f t="shared" si="2109"/>
        <v/>
      </c>
      <c r="N549" s="979" t="str">
        <f t="shared" si="2109"/>
        <v/>
      </c>
      <c r="O549" s="979" t="str">
        <f t="shared" si="2109"/>
        <v/>
      </c>
      <c r="P549" s="979" t="str">
        <f t="shared" si="2109"/>
        <v/>
      </c>
      <c r="Q549" s="979" t="str">
        <f t="shared" si="2109"/>
        <v/>
      </c>
      <c r="R549" s="980" t="str">
        <f t="shared" si="2109"/>
        <v/>
      </c>
      <c r="S549" s="978" t="str">
        <f t="shared" ref="S549:Z549" si="2110">IF(S532="","",RANK(C525,$C525:$J525,0))</f>
        <v/>
      </c>
      <c r="T549" s="979" t="str">
        <f t="shared" si="2110"/>
        <v/>
      </c>
      <c r="U549" s="979" t="str">
        <f t="shared" si="2110"/>
        <v/>
      </c>
      <c r="V549" s="979" t="str">
        <f t="shared" si="2110"/>
        <v/>
      </c>
      <c r="W549" s="979" t="str">
        <f t="shared" si="2110"/>
        <v/>
      </c>
      <c r="X549" s="979" t="str">
        <f t="shared" si="2110"/>
        <v/>
      </c>
      <c r="Y549" s="979" t="str">
        <f t="shared" si="2110"/>
        <v/>
      </c>
      <c r="Z549" s="985" t="str">
        <f t="shared" si="2110"/>
        <v/>
      </c>
      <c r="AA549" s="978" t="str">
        <f t="shared" ref="AA549:AH549" si="2111">IF(AA532="","",RANK(C525,$C525:$J525,0))</f>
        <v/>
      </c>
      <c r="AB549" s="979" t="str">
        <f t="shared" si="2111"/>
        <v/>
      </c>
      <c r="AC549" s="979" t="str">
        <f t="shared" si="2111"/>
        <v/>
      </c>
      <c r="AD549" s="979" t="str">
        <f t="shared" si="2111"/>
        <v/>
      </c>
      <c r="AE549" s="979" t="str">
        <f t="shared" si="2111"/>
        <v/>
      </c>
      <c r="AF549" s="979" t="str">
        <f t="shared" si="2111"/>
        <v/>
      </c>
      <c r="AG549" s="979" t="str">
        <f t="shared" si="2111"/>
        <v/>
      </c>
      <c r="AH549" s="980" t="str">
        <f t="shared" si="2111"/>
        <v/>
      </c>
      <c r="AI549" s="978" t="str">
        <f t="shared" ref="AI549:AP549" si="2112">IF(AI532="","",RANK(C525,$C525:$J525,0))</f>
        <v/>
      </c>
      <c r="AJ549" s="979" t="str">
        <f t="shared" si="2112"/>
        <v/>
      </c>
      <c r="AK549" s="979" t="str">
        <f t="shared" si="2112"/>
        <v/>
      </c>
      <c r="AL549" s="979" t="str">
        <f t="shared" si="2112"/>
        <v/>
      </c>
      <c r="AM549" s="979" t="str">
        <f t="shared" si="2112"/>
        <v/>
      </c>
      <c r="AN549" s="979" t="str">
        <f t="shared" si="2112"/>
        <v/>
      </c>
      <c r="AO549" s="979" t="str">
        <f t="shared" si="2112"/>
        <v/>
      </c>
      <c r="AP549" s="980" t="str">
        <f t="shared" si="2112"/>
        <v/>
      </c>
      <c r="AQ549" s="978" t="str">
        <f t="shared" ref="AQ549:AX549" si="2113">IF(AQ532="","",RANK(C525,$C525:$J525,0))</f>
        <v/>
      </c>
      <c r="AR549" s="979" t="str">
        <f t="shared" si="2113"/>
        <v/>
      </c>
      <c r="AS549" s="979" t="str">
        <f t="shared" si="2113"/>
        <v/>
      </c>
      <c r="AT549" s="979" t="str">
        <f t="shared" si="2113"/>
        <v/>
      </c>
      <c r="AU549" s="979" t="str">
        <f t="shared" si="2113"/>
        <v/>
      </c>
      <c r="AV549" s="979" t="str">
        <f t="shared" si="2113"/>
        <v/>
      </c>
      <c r="AW549" s="979" t="str">
        <f t="shared" si="2113"/>
        <v/>
      </c>
      <c r="AX549" s="980" t="str">
        <f t="shared" si="2113"/>
        <v/>
      </c>
      <c r="AY549" s="978" t="str">
        <f t="shared" ref="AY549:BF549" si="2114">IF(AY532="","",RANK(C525,$C525:$J525,0))</f>
        <v/>
      </c>
      <c r="AZ549" s="979" t="str">
        <f t="shared" si="2114"/>
        <v/>
      </c>
      <c r="BA549" s="979" t="str">
        <f t="shared" si="2114"/>
        <v/>
      </c>
      <c r="BB549" s="979" t="str">
        <f t="shared" si="2114"/>
        <v/>
      </c>
      <c r="BC549" s="979" t="str">
        <f t="shared" si="2114"/>
        <v/>
      </c>
      <c r="BD549" s="979" t="str">
        <f t="shared" si="2114"/>
        <v/>
      </c>
      <c r="BE549" s="979" t="str">
        <f t="shared" si="2114"/>
        <v/>
      </c>
      <c r="BF549" s="980" t="str">
        <f t="shared" si="2114"/>
        <v/>
      </c>
      <c r="BG549" s="978" t="str">
        <f t="shared" ref="BG549:BN549" si="2115">IF(BG532="","",RANK(C525,$C525:$J525,0))</f>
        <v/>
      </c>
      <c r="BH549" s="979" t="str">
        <f t="shared" si="2115"/>
        <v/>
      </c>
      <c r="BI549" s="979" t="str">
        <f t="shared" si="2115"/>
        <v/>
      </c>
      <c r="BJ549" s="979" t="str">
        <f t="shared" si="2115"/>
        <v/>
      </c>
      <c r="BK549" s="979" t="str">
        <f t="shared" si="2115"/>
        <v/>
      </c>
      <c r="BL549" s="979" t="str">
        <f t="shared" si="2115"/>
        <v/>
      </c>
      <c r="BM549" s="979" t="str">
        <f t="shared" si="2115"/>
        <v/>
      </c>
      <c r="BN549" s="980" t="str">
        <f t="shared" si="2115"/>
        <v/>
      </c>
    </row>
    <row r="550" spans="1:66" ht="16.5" thickBot="1" x14ac:dyDescent="0.3">
      <c r="A550" s="2086" t="s">
        <v>137</v>
      </c>
      <c r="B550" s="2087"/>
      <c r="C550" s="986" t="str">
        <f t="shared" ref="C550:J550" si="2116">IF(C532="","",RANK(C526,$C526:$J526,0))</f>
        <v/>
      </c>
      <c r="D550" s="987" t="str">
        <f t="shared" si="2116"/>
        <v/>
      </c>
      <c r="E550" s="987" t="str">
        <f t="shared" si="2116"/>
        <v/>
      </c>
      <c r="F550" s="987" t="str">
        <f t="shared" si="2116"/>
        <v/>
      </c>
      <c r="G550" s="987" t="str">
        <f t="shared" si="2116"/>
        <v/>
      </c>
      <c r="H550" s="987" t="str">
        <f t="shared" si="2116"/>
        <v/>
      </c>
      <c r="I550" s="987" t="str">
        <f t="shared" si="2116"/>
        <v/>
      </c>
      <c r="J550" s="988" t="str">
        <f t="shared" si="2116"/>
        <v/>
      </c>
      <c r="K550" s="986" t="str">
        <f t="shared" ref="K550:R550" si="2117">IF(K532="","",RANK(C526,$C526:$J526,0))</f>
        <v/>
      </c>
      <c r="L550" s="987" t="str">
        <f t="shared" si="2117"/>
        <v/>
      </c>
      <c r="M550" s="987" t="str">
        <f t="shared" si="2117"/>
        <v/>
      </c>
      <c r="N550" s="987" t="str">
        <f t="shared" si="2117"/>
        <v/>
      </c>
      <c r="O550" s="987" t="str">
        <f t="shared" si="2117"/>
        <v/>
      </c>
      <c r="P550" s="987" t="str">
        <f t="shared" si="2117"/>
        <v/>
      </c>
      <c r="Q550" s="987" t="str">
        <f t="shared" si="2117"/>
        <v/>
      </c>
      <c r="R550" s="988" t="str">
        <f t="shared" si="2117"/>
        <v/>
      </c>
      <c r="S550" s="981" t="str">
        <f t="shared" ref="S550:Z550" si="2118">IF(S532="","",RANK(C526,$C526:$J526,0))</f>
        <v/>
      </c>
      <c r="T550" s="982" t="str">
        <f t="shared" si="2118"/>
        <v/>
      </c>
      <c r="U550" s="982" t="str">
        <f t="shared" si="2118"/>
        <v/>
      </c>
      <c r="V550" s="982" t="str">
        <f t="shared" si="2118"/>
        <v/>
      </c>
      <c r="W550" s="982" t="str">
        <f t="shared" si="2118"/>
        <v/>
      </c>
      <c r="X550" s="982" t="str">
        <f t="shared" si="2118"/>
        <v/>
      </c>
      <c r="Y550" s="982" t="str">
        <f t="shared" si="2118"/>
        <v/>
      </c>
      <c r="Z550" s="989" t="str">
        <f t="shared" si="2118"/>
        <v/>
      </c>
      <c r="AA550" s="981" t="str">
        <f t="shared" ref="AA550:AH550" si="2119">IF(AA532="","",RANK(C526,$C526:$J526,0))</f>
        <v/>
      </c>
      <c r="AB550" s="982" t="str">
        <f t="shared" si="2119"/>
        <v/>
      </c>
      <c r="AC550" s="982" t="str">
        <f t="shared" si="2119"/>
        <v/>
      </c>
      <c r="AD550" s="982" t="str">
        <f t="shared" si="2119"/>
        <v/>
      </c>
      <c r="AE550" s="982" t="str">
        <f t="shared" si="2119"/>
        <v/>
      </c>
      <c r="AF550" s="982" t="str">
        <f t="shared" si="2119"/>
        <v/>
      </c>
      <c r="AG550" s="982" t="str">
        <f t="shared" si="2119"/>
        <v/>
      </c>
      <c r="AH550" s="983" t="str">
        <f t="shared" si="2119"/>
        <v/>
      </c>
      <c r="AI550" s="981" t="str">
        <f t="shared" ref="AI550:AP550" si="2120">IF(AI532="","",RANK(C526,$C526:$J526,0))</f>
        <v/>
      </c>
      <c r="AJ550" s="982" t="str">
        <f t="shared" si="2120"/>
        <v/>
      </c>
      <c r="AK550" s="982" t="str">
        <f t="shared" si="2120"/>
        <v/>
      </c>
      <c r="AL550" s="982" t="str">
        <f t="shared" si="2120"/>
        <v/>
      </c>
      <c r="AM550" s="982" t="str">
        <f t="shared" si="2120"/>
        <v/>
      </c>
      <c r="AN550" s="982" t="str">
        <f t="shared" si="2120"/>
        <v/>
      </c>
      <c r="AO550" s="982" t="str">
        <f t="shared" si="2120"/>
        <v/>
      </c>
      <c r="AP550" s="983" t="str">
        <f t="shared" si="2120"/>
        <v/>
      </c>
      <c r="AQ550" s="981" t="str">
        <f t="shared" ref="AQ550:AX550" si="2121">IF(AQ532="","",RANK(C526,$C526:$J526,0))</f>
        <v/>
      </c>
      <c r="AR550" s="982" t="str">
        <f t="shared" si="2121"/>
        <v/>
      </c>
      <c r="AS550" s="982" t="str">
        <f t="shared" si="2121"/>
        <v/>
      </c>
      <c r="AT550" s="982" t="str">
        <f t="shared" si="2121"/>
        <v/>
      </c>
      <c r="AU550" s="982" t="str">
        <f t="shared" si="2121"/>
        <v/>
      </c>
      <c r="AV550" s="982" t="str">
        <f t="shared" si="2121"/>
        <v/>
      </c>
      <c r="AW550" s="982" t="str">
        <f t="shared" si="2121"/>
        <v/>
      </c>
      <c r="AX550" s="983" t="str">
        <f t="shared" si="2121"/>
        <v/>
      </c>
      <c r="AY550" s="981" t="str">
        <f t="shared" ref="AY550:BF550" si="2122">IF(AY532="","",RANK(C526,$C526:$J526,0))</f>
        <v/>
      </c>
      <c r="AZ550" s="982" t="str">
        <f t="shared" si="2122"/>
        <v/>
      </c>
      <c r="BA550" s="982" t="str">
        <f t="shared" si="2122"/>
        <v/>
      </c>
      <c r="BB550" s="982" t="str">
        <f t="shared" si="2122"/>
        <v/>
      </c>
      <c r="BC550" s="982" t="str">
        <f t="shared" si="2122"/>
        <v/>
      </c>
      <c r="BD550" s="982" t="str">
        <f t="shared" si="2122"/>
        <v/>
      </c>
      <c r="BE550" s="982" t="str">
        <f t="shared" si="2122"/>
        <v/>
      </c>
      <c r="BF550" s="983" t="str">
        <f t="shared" si="2122"/>
        <v/>
      </c>
      <c r="BG550" s="981" t="str">
        <f t="shared" ref="BG550:BN550" si="2123">IF(BG532="","",RANK(C526,$C526:$J526,0))</f>
        <v/>
      </c>
      <c r="BH550" s="982" t="str">
        <f t="shared" si="2123"/>
        <v/>
      </c>
      <c r="BI550" s="982" t="str">
        <f t="shared" si="2123"/>
        <v/>
      </c>
      <c r="BJ550" s="982" t="str">
        <f t="shared" si="2123"/>
        <v/>
      </c>
      <c r="BK550" s="982" t="str">
        <f t="shared" si="2123"/>
        <v/>
      </c>
      <c r="BL550" s="982" t="str">
        <f t="shared" si="2123"/>
        <v/>
      </c>
      <c r="BM550" s="982" t="str">
        <f t="shared" si="2123"/>
        <v/>
      </c>
      <c r="BN550" s="983" t="str">
        <f t="shared" si="2123"/>
        <v/>
      </c>
    </row>
    <row r="551" spans="1:66" ht="15.75" x14ac:dyDescent="0.25">
      <c r="A551" s="2088" t="s">
        <v>40</v>
      </c>
      <c r="B551" s="2089"/>
      <c r="C551" s="966" t="str">
        <f t="shared" ref="C551:J551" si="2124">IF(C532="","",RANK(C541,$C541:$J541,0))</f>
        <v/>
      </c>
      <c r="D551" s="967" t="str">
        <f t="shared" si="2124"/>
        <v/>
      </c>
      <c r="E551" s="967" t="str">
        <f t="shared" si="2124"/>
        <v/>
      </c>
      <c r="F551" s="967" t="str">
        <f t="shared" si="2124"/>
        <v/>
      </c>
      <c r="G551" s="967" t="str">
        <f t="shared" si="2124"/>
        <v/>
      </c>
      <c r="H551" s="967" t="str">
        <f t="shared" si="2124"/>
        <v/>
      </c>
      <c r="I551" s="967" t="str">
        <f t="shared" si="2124"/>
        <v/>
      </c>
      <c r="J551" s="968" t="str">
        <f t="shared" si="2124"/>
        <v/>
      </c>
      <c r="K551" s="966" t="str">
        <f t="shared" ref="K551:R551" si="2125">IF(K532="","",RANK(K541,$K541:$R541,0))</f>
        <v/>
      </c>
      <c r="L551" s="967" t="str">
        <f t="shared" si="2125"/>
        <v/>
      </c>
      <c r="M551" s="967" t="str">
        <f t="shared" si="2125"/>
        <v/>
      </c>
      <c r="N551" s="967" t="str">
        <f t="shared" si="2125"/>
        <v/>
      </c>
      <c r="O551" s="967" t="str">
        <f t="shared" si="2125"/>
        <v/>
      </c>
      <c r="P551" s="967" t="str">
        <f t="shared" si="2125"/>
        <v/>
      </c>
      <c r="Q551" s="967" t="str">
        <f t="shared" si="2125"/>
        <v/>
      </c>
      <c r="R551" s="968" t="str">
        <f t="shared" si="2125"/>
        <v/>
      </c>
      <c r="S551" s="966" t="str">
        <f t="shared" ref="S551:Z551" si="2126">IF(S532="","",RANK(S541,$S541:$Z541,0))</f>
        <v/>
      </c>
      <c r="T551" s="967" t="str">
        <f t="shared" si="2126"/>
        <v/>
      </c>
      <c r="U551" s="967" t="str">
        <f t="shared" si="2126"/>
        <v/>
      </c>
      <c r="V551" s="967" t="str">
        <f t="shared" si="2126"/>
        <v/>
      </c>
      <c r="W551" s="967" t="str">
        <f t="shared" si="2126"/>
        <v/>
      </c>
      <c r="X551" s="967" t="str">
        <f t="shared" si="2126"/>
        <v/>
      </c>
      <c r="Y551" s="967" t="str">
        <f t="shared" si="2126"/>
        <v/>
      </c>
      <c r="Z551" s="968" t="str">
        <f t="shared" si="2126"/>
        <v/>
      </c>
      <c r="AA551" s="966" t="str">
        <f t="shared" ref="AA551:AH551" si="2127">IF(AA532="","",RANK(AA541,$AA541:$AH541,0))</f>
        <v/>
      </c>
      <c r="AB551" s="967" t="str">
        <f t="shared" si="2127"/>
        <v/>
      </c>
      <c r="AC551" s="967" t="str">
        <f t="shared" si="2127"/>
        <v/>
      </c>
      <c r="AD551" s="967" t="str">
        <f t="shared" si="2127"/>
        <v/>
      </c>
      <c r="AE551" s="967" t="str">
        <f t="shared" si="2127"/>
        <v/>
      </c>
      <c r="AF551" s="967" t="str">
        <f t="shared" si="2127"/>
        <v/>
      </c>
      <c r="AG551" s="967" t="str">
        <f t="shared" si="2127"/>
        <v/>
      </c>
      <c r="AH551" s="968" t="str">
        <f t="shared" si="2127"/>
        <v/>
      </c>
      <c r="AI551" s="966" t="str">
        <f t="shared" ref="AI551:AP551" si="2128">IF(AI532="","",RANK(AI541,$AI541:$AP541,0))</f>
        <v/>
      </c>
      <c r="AJ551" s="967" t="str">
        <f t="shared" si="2128"/>
        <v/>
      </c>
      <c r="AK551" s="967" t="str">
        <f t="shared" si="2128"/>
        <v/>
      </c>
      <c r="AL551" s="967" t="str">
        <f t="shared" si="2128"/>
        <v/>
      </c>
      <c r="AM551" s="967" t="str">
        <f t="shared" si="2128"/>
        <v/>
      </c>
      <c r="AN551" s="967" t="str">
        <f t="shared" si="2128"/>
        <v/>
      </c>
      <c r="AO551" s="967" t="str">
        <f t="shared" si="2128"/>
        <v/>
      </c>
      <c r="AP551" s="968" t="str">
        <f t="shared" si="2128"/>
        <v/>
      </c>
      <c r="AQ551" s="966" t="str">
        <f t="shared" ref="AQ551:AX551" si="2129">IF(AQ532="","",RANK(AQ541,$AQ541:$AX541,0))</f>
        <v/>
      </c>
      <c r="AR551" s="967" t="str">
        <f t="shared" si="2129"/>
        <v/>
      </c>
      <c r="AS551" s="967" t="str">
        <f t="shared" si="2129"/>
        <v/>
      </c>
      <c r="AT551" s="967" t="str">
        <f t="shared" si="2129"/>
        <v/>
      </c>
      <c r="AU551" s="967" t="str">
        <f t="shared" si="2129"/>
        <v/>
      </c>
      <c r="AV551" s="967" t="str">
        <f t="shared" si="2129"/>
        <v/>
      </c>
      <c r="AW551" s="967" t="str">
        <f t="shared" si="2129"/>
        <v/>
      </c>
      <c r="AX551" s="968" t="str">
        <f t="shared" si="2129"/>
        <v/>
      </c>
      <c r="AY551" s="966" t="str">
        <f t="shared" ref="AY551:BF551" si="2130">IF(AY532="","",RANK(AY541,$AY541:$BF541,0))</f>
        <v/>
      </c>
      <c r="AZ551" s="967" t="str">
        <f t="shared" si="2130"/>
        <v/>
      </c>
      <c r="BA551" s="967" t="str">
        <f t="shared" si="2130"/>
        <v/>
      </c>
      <c r="BB551" s="967" t="str">
        <f t="shared" si="2130"/>
        <v/>
      </c>
      <c r="BC551" s="967" t="str">
        <f t="shared" si="2130"/>
        <v/>
      </c>
      <c r="BD551" s="967" t="str">
        <f t="shared" si="2130"/>
        <v/>
      </c>
      <c r="BE551" s="967" t="str">
        <f t="shared" si="2130"/>
        <v/>
      </c>
      <c r="BF551" s="968" t="str">
        <f t="shared" si="2130"/>
        <v/>
      </c>
      <c r="BG551" s="966" t="str">
        <f t="shared" ref="BG551:BN551" si="2131">IF(BG532="","",RANK(BG541,$BG541:$BN541,0))</f>
        <v/>
      </c>
      <c r="BH551" s="967" t="str">
        <f t="shared" si="2131"/>
        <v/>
      </c>
      <c r="BI551" s="967" t="str">
        <f t="shared" si="2131"/>
        <v/>
      </c>
      <c r="BJ551" s="967" t="str">
        <f t="shared" si="2131"/>
        <v/>
      </c>
      <c r="BK551" s="967" t="str">
        <f t="shared" si="2131"/>
        <v/>
      </c>
      <c r="BL551" s="967" t="str">
        <f t="shared" si="2131"/>
        <v/>
      </c>
      <c r="BM551" s="967" t="str">
        <f t="shared" si="2131"/>
        <v/>
      </c>
      <c r="BN551" s="968" t="str">
        <f t="shared" si="2131"/>
        <v/>
      </c>
    </row>
    <row r="552" spans="1:66" ht="15.75" x14ac:dyDescent="0.25">
      <c r="A552" s="2090" t="s">
        <v>34</v>
      </c>
      <c r="B552" s="2091"/>
      <c r="C552" s="969" t="str">
        <f t="shared" ref="C552:J552" si="2132">IF(C532="","",RANK(C542,$C542:$J542,0))</f>
        <v/>
      </c>
      <c r="D552" s="970" t="str">
        <f t="shared" si="2132"/>
        <v/>
      </c>
      <c r="E552" s="970" t="str">
        <f t="shared" si="2132"/>
        <v/>
      </c>
      <c r="F552" s="970" t="str">
        <f t="shared" si="2132"/>
        <v/>
      </c>
      <c r="G552" s="970" t="str">
        <f t="shared" si="2132"/>
        <v/>
      </c>
      <c r="H552" s="970" t="str">
        <f t="shared" si="2132"/>
        <v/>
      </c>
      <c r="I552" s="970" t="str">
        <f t="shared" si="2132"/>
        <v/>
      </c>
      <c r="J552" s="971" t="str">
        <f t="shared" si="2132"/>
        <v/>
      </c>
      <c r="K552" s="969" t="str">
        <f t="shared" ref="K552:R552" si="2133">IF(K532="","",RANK(K542,$K542:$R542,0))</f>
        <v/>
      </c>
      <c r="L552" s="970" t="str">
        <f t="shared" si="2133"/>
        <v/>
      </c>
      <c r="M552" s="970" t="str">
        <f t="shared" si="2133"/>
        <v/>
      </c>
      <c r="N552" s="970" t="str">
        <f t="shared" si="2133"/>
        <v/>
      </c>
      <c r="O552" s="970" t="str">
        <f t="shared" si="2133"/>
        <v/>
      </c>
      <c r="P552" s="970" t="str">
        <f t="shared" si="2133"/>
        <v/>
      </c>
      <c r="Q552" s="970" t="str">
        <f t="shared" si="2133"/>
        <v/>
      </c>
      <c r="R552" s="971" t="str">
        <f t="shared" si="2133"/>
        <v/>
      </c>
      <c r="S552" s="969" t="str">
        <f t="shared" ref="S552:Z552" si="2134">IF(S532="","",RANK(S542,$S542:$Z542,0))</f>
        <v/>
      </c>
      <c r="T552" s="970" t="str">
        <f t="shared" si="2134"/>
        <v/>
      </c>
      <c r="U552" s="970" t="str">
        <f t="shared" si="2134"/>
        <v/>
      </c>
      <c r="V552" s="970" t="str">
        <f t="shared" si="2134"/>
        <v/>
      </c>
      <c r="W552" s="970" t="str">
        <f t="shared" si="2134"/>
        <v/>
      </c>
      <c r="X552" s="970" t="str">
        <f t="shared" si="2134"/>
        <v/>
      </c>
      <c r="Y552" s="970" t="str">
        <f t="shared" si="2134"/>
        <v/>
      </c>
      <c r="Z552" s="971" t="str">
        <f t="shared" si="2134"/>
        <v/>
      </c>
      <c r="AA552" s="969" t="str">
        <f t="shared" ref="AA552:AH552" si="2135">IF(AA532="","",RANK(AA542,$AA542:$AH542,0))</f>
        <v/>
      </c>
      <c r="AB552" s="970" t="str">
        <f t="shared" si="2135"/>
        <v/>
      </c>
      <c r="AC552" s="970" t="str">
        <f t="shared" si="2135"/>
        <v/>
      </c>
      <c r="AD552" s="970" t="str">
        <f t="shared" si="2135"/>
        <v/>
      </c>
      <c r="AE552" s="970" t="str">
        <f t="shared" si="2135"/>
        <v/>
      </c>
      <c r="AF552" s="970" t="str">
        <f t="shared" si="2135"/>
        <v/>
      </c>
      <c r="AG552" s="970" t="str">
        <f t="shared" si="2135"/>
        <v/>
      </c>
      <c r="AH552" s="971" t="str">
        <f t="shared" si="2135"/>
        <v/>
      </c>
      <c r="AI552" s="969" t="str">
        <f t="shared" ref="AI552:AP552" si="2136">IF(AI532="","",RANK(AI542,$AI542:$AP542,0))</f>
        <v/>
      </c>
      <c r="AJ552" s="970" t="str">
        <f t="shared" si="2136"/>
        <v/>
      </c>
      <c r="AK552" s="970" t="str">
        <f t="shared" si="2136"/>
        <v/>
      </c>
      <c r="AL552" s="970" t="str">
        <f t="shared" si="2136"/>
        <v/>
      </c>
      <c r="AM552" s="970" t="str">
        <f t="shared" si="2136"/>
        <v/>
      </c>
      <c r="AN552" s="970" t="str">
        <f t="shared" si="2136"/>
        <v/>
      </c>
      <c r="AO552" s="970" t="str">
        <f t="shared" si="2136"/>
        <v/>
      </c>
      <c r="AP552" s="971" t="str">
        <f t="shared" si="2136"/>
        <v/>
      </c>
      <c r="AQ552" s="969" t="str">
        <f t="shared" ref="AQ552:AX552" si="2137">IF(AQ532="","",RANK(AQ542,$AQ542:$AX542,0))</f>
        <v/>
      </c>
      <c r="AR552" s="970" t="str">
        <f t="shared" si="2137"/>
        <v/>
      </c>
      <c r="AS552" s="970" t="str">
        <f t="shared" si="2137"/>
        <v/>
      </c>
      <c r="AT552" s="970" t="str">
        <f t="shared" si="2137"/>
        <v/>
      </c>
      <c r="AU552" s="970" t="str">
        <f t="shared" si="2137"/>
        <v/>
      </c>
      <c r="AV552" s="970" t="str">
        <f t="shared" si="2137"/>
        <v/>
      </c>
      <c r="AW552" s="970" t="str">
        <f t="shared" si="2137"/>
        <v/>
      </c>
      <c r="AX552" s="971" t="str">
        <f t="shared" si="2137"/>
        <v/>
      </c>
      <c r="AY552" s="969" t="str">
        <f t="shared" ref="AY552:BF552" si="2138">IF(AY532="","",RANK(AY542,$AY542:$BF542,0))</f>
        <v/>
      </c>
      <c r="AZ552" s="970" t="str">
        <f t="shared" si="2138"/>
        <v/>
      </c>
      <c r="BA552" s="970" t="str">
        <f t="shared" si="2138"/>
        <v/>
      </c>
      <c r="BB552" s="970" t="str">
        <f t="shared" si="2138"/>
        <v/>
      </c>
      <c r="BC552" s="970" t="str">
        <f t="shared" si="2138"/>
        <v/>
      </c>
      <c r="BD552" s="970" t="str">
        <f t="shared" si="2138"/>
        <v/>
      </c>
      <c r="BE552" s="970" t="str">
        <f t="shared" si="2138"/>
        <v/>
      </c>
      <c r="BF552" s="971" t="str">
        <f t="shared" si="2138"/>
        <v/>
      </c>
      <c r="BG552" s="969" t="str">
        <f t="shared" ref="BG552:BN552" si="2139">IF(BG532="","",RANK(BG542,$BG542:$BN542,0))</f>
        <v/>
      </c>
      <c r="BH552" s="970" t="str">
        <f t="shared" si="2139"/>
        <v/>
      </c>
      <c r="BI552" s="970" t="str">
        <f t="shared" si="2139"/>
        <v/>
      </c>
      <c r="BJ552" s="970" t="str">
        <f t="shared" si="2139"/>
        <v/>
      </c>
      <c r="BK552" s="970" t="str">
        <f t="shared" si="2139"/>
        <v/>
      </c>
      <c r="BL552" s="970" t="str">
        <f t="shared" si="2139"/>
        <v/>
      </c>
      <c r="BM552" s="970" t="str">
        <f t="shared" si="2139"/>
        <v/>
      </c>
      <c r="BN552" s="971" t="str">
        <f t="shared" si="2139"/>
        <v/>
      </c>
    </row>
    <row r="553" spans="1:66" ht="15.75" x14ac:dyDescent="0.25">
      <c r="A553" s="2090" t="s">
        <v>35</v>
      </c>
      <c r="B553" s="2091"/>
      <c r="C553" s="969" t="str">
        <f t="shared" ref="C553:J553" si="2140">IF(C532="","",RANK(C543,$C543:$J543,1))</f>
        <v/>
      </c>
      <c r="D553" s="970" t="str">
        <f t="shared" si="2140"/>
        <v/>
      </c>
      <c r="E553" s="970" t="str">
        <f t="shared" si="2140"/>
        <v/>
      </c>
      <c r="F553" s="970" t="str">
        <f t="shared" si="2140"/>
        <v/>
      </c>
      <c r="G553" s="970" t="str">
        <f t="shared" si="2140"/>
        <v/>
      </c>
      <c r="H553" s="970" t="str">
        <f t="shared" si="2140"/>
        <v/>
      </c>
      <c r="I553" s="970" t="str">
        <f t="shared" si="2140"/>
        <v/>
      </c>
      <c r="J553" s="971" t="str">
        <f t="shared" si="2140"/>
        <v/>
      </c>
      <c r="K553" s="969" t="str">
        <f t="shared" ref="K553:R553" si="2141">IF(K532="","",RANK(K543,$K543:$R543,1))</f>
        <v/>
      </c>
      <c r="L553" s="970" t="str">
        <f t="shared" si="2141"/>
        <v/>
      </c>
      <c r="M553" s="970" t="str">
        <f t="shared" si="2141"/>
        <v/>
      </c>
      <c r="N553" s="970" t="str">
        <f t="shared" si="2141"/>
        <v/>
      </c>
      <c r="O553" s="970" t="str">
        <f t="shared" si="2141"/>
        <v/>
      </c>
      <c r="P553" s="970" t="str">
        <f t="shared" si="2141"/>
        <v/>
      </c>
      <c r="Q553" s="970" t="str">
        <f t="shared" si="2141"/>
        <v/>
      </c>
      <c r="R553" s="971" t="str">
        <f t="shared" si="2141"/>
        <v/>
      </c>
      <c r="S553" s="969" t="str">
        <f t="shared" ref="S553:Z553" si="2142">IF(S532="","",RANK(S543,$S543:$Z543,1))</f>
        <v/>
      </c>
      <c r="T553" s="970" t="str">
        <f t="shared" si="2142"/>
        <v/>
      </c>
      <c r="U553" s="970" t="str">
        <f t="shared" si="2142"/>
        <v/>
      </c>
      <c r="V553" s="970" t="str">
        <f t="shared" si="2142"/>
        <v/>
      </c>
      <c r="W553" s="970" t="str">
        <f t="shared" si="2142"/>
        <v/>
      </c>
      <c r="X553" s="970" t="str">
        <f t="shared" si="2142"/>
        <v/>
      </c>
      <c r="Y553" s="970" t="str">
        <f t="shared" si="2142"/>
        <v/>
      </c>
      <c r="Z553" s="971" t="str">
        <f t="shared" si="2142"/>
        <v/>
      </c>
      <c r="AA553" s="969" t="str">
        <f t="shared" ref="AA553:AH553" si="2143">IF(AA532="","",RANK(AA543,$AA543:$AH543,1))</f>
        <v/>
      </c>
      <c r="AB553" s="970" t="str">
        <f t="shared" si="2143"/>
        <v/>
      </c>
      <c r="AC553" s="970" t="str">
        <f t="shared" si="2143"/>
        <v/>
      </c>
      <c r="AD553" s="970" t="str">
        <f t="shared" si="2143"/>
        <v/>
      </c>
      <c r="AE553" s="970" t="str">
        <f t="shared" si="2143"/>
        <v/>
      </c>
      <c r="AF553" s="970" t="str">
        <f t="shared" si="2143"/>
        <v/>
      </c>
      <c r="AG553" s="970" t="str">
        <f t="shared" si="2143"/>
        <v/>
      </c>
      <c r="AH553" s="971" t="str">
        <f t="shared" si="2143"/>
        <v/>
      </c>
      <c r="AI553" s="969" t="str">
        <f t="shared" ref="AI553:AP553" si="2144">IF(AI532="","",RANK(AI543,$AI543:$AP543,1))</f>
        <v/>
      </c>
      <c r="AJ553" s="970" t="str">
        <f t="shared" si="2144"/>
        <v/>
      </c>
      <c r="AK553" s="970" t="str">
        <f t="shared" si="2144"/>
        <v/>
      </c>
      <c r="AL553" s="970" t="str">
        <f t="shared" si="2144"/>
        <v/>
      </c>
      <c r="AM553" s="970" t="str">
        <f t="shared" si="2144"/>
        <v/>
      </c>
      <c r="AN553" s="970" t="str">
        <f t="shared" si="2144"/>
        <v/>
      </c>
      <c r="AO553" s="970" t="str">
        <f t="shared" si="2144"/>
        <v/>
      </c>
      <c r="AP553" s="971" t="str">
        <f t="shared" si="2144"/>
        <v/>
      </c>
      <c r="AQ553" s="969" t="str">
        <f t="shared" ref="AQ553:AX553" si="2145">IF(AQ532="","",RANK(AQ543,$AQ543:$AX543,1))</f>
        <v/>
      </c>
      <c r="AR553" s="970" t="str">
        <f t="shared" si="2145"/>
        <v/>
      </c>
      <c r="AS553" s="970" t="str">
        <f t="shared" si="2145"/>
        <v/>
      </c>
      <c r="AT553" s="970" t="str">
        <f t="shared" si="2145"/>
        <v/>
      </c>
      <c r="AU553" s="970" t="str">
        <f t="shared" si="2145"/>
        <v/>
      </c>
      <c r="AV553" s="970" t="str">
        <f t="shared" si="2145"/>
        <v/>
      </c>
      <c r="AW553" s="970" t="str">
        <f t="shared" si="2145"/>
        <v/>
      </c>
      <c r="AX553" s="971" t="str">
        <f t="shared" si="2145"/>
        <v/>
      </c>
      <c r="AY553" s="969" t="str">
        <f t="shared" ref="AY553:BF553" si="2146">IF(AY532="","",RANK(AY543,$AY543:$BF543,1))</f>
        <v/>
      </c>
      <c r="AZ553" s="970" t="str">
        <f t="shared" si="2146"/>
        <v/>
      </c>
      <c r="BA553" s="970" t="str">
        <f t="shared" si="2146"/>
        <v/>
      </c>
      <c r="BB553" s="970" t="str">
        <f t="shared" si="2146"/>
        <v/>
      </c>
      <c r="BC553" s="970" t="str">
        <f t="shared" si="2146"/>
        <v/>
      </c>
      <c r="BD553" s="970" t="str">
        <f t="shared" si="2146"/>
        <v/>
      </c>
      <c r="BE553" s="970" t="str">
        <f t="shared" si="2146"/>
        <v/>
      </c>
      <c r="BF553" s="971" t="str">
        <f t="shared" si="2146"/>
        <v/>
      </c>
      <c r="BG553" s="969" t="str">
        <f t="shared" ref="BG553:BN553" si="2147">IF(BG532="","",RANK(BG543,$BG543:$BN543,1))</f>
        <v/>
      </c>
      <c r="BH553" s="970" t="str">
        <f t="shared" si="2147"/>
        <v/>
      </c>
      <c r="BI553" s="970" t="str">
        <f t="shared" si="2147"/>
        <v/>
      </c>
      <c r="BJ553" s="970" t="str">
        <f t="shared" si="2147"/>
        <v/>
      </c>
      <c r="BK553" s="970" t="str">
        <f t="shared" si="2147"/>
        <v/>
      </c>
      <c r="BL553" s="970" t="str">
        <f t="shared" si="2147"/>
        <v/>
      </c>
      <c r="BM553" s="970" t="str">
        <f t="shared" si="2147"/>
        <v/>
      </c>
      <c r="BN553" s="971" t="str">
        <f t="shared" si="2147"/>
        <v/>
      </c>
    </row>
    <row r="554" spans="1:66" ht="15.75" x14ac:dyDescent="0.25">
      <c r="A554" s="2090" t="s">
        <v>36</v>
      </c>
      <c r="B554" s="2091"/>
      <c r="C554" s="969" t="str">
        <f t="shared" ref="C554:J554" si="2148">IF(C532="","",RANK(C544,$C544:$J544,0))</f>
        <v/>
      </c>
      <c r="D554" s="970" t="str">
        <f t="shared" si="2148"/>
        <v/>
      </c>
      <c r="E554" s="970" t="str">
        <f t="shared" si="2148"/>
        <v/>
      </c>
      <c r="F554" s="970" t="str">
        <f t="shared" si="2148"/>
        <v/>
      </c>
      <c r="G554" s="970" t="str">
        <f t="shared" si="2148"/>
        <v/>
      </c>
      <c r="H554" s="970" t="str">
        <f t="shared" si="2148"/>
        <v/>
      </c>
      <c r="I554" s="970" t="str">
        <f t="shared" si="2148"/>
        <v/>
      </c>
      <c r="J554" s="971" t="str">
        <f t="shared" si="2148"/>
        <v/>
      </c>
      <c r="K554" s="969" t="str">
        <f t="shared" ref="K554:R554" si="2149">IF(K532="","",RANK(K544,$K544:$R544,0))</f>
        <v/>
      </c>
      <c r="L554" s="970" t="str">
        <f t="shared" si="2149"/>
        <v/>
      </c>
      <c r="M554" s="970" t="str">
        <f t="shared" si="2149"/>
        <v/>
      </c>
      <c r="N554" s="970" t="str">
        <f t="shared" si="2149"/>
        <v/>
      </c>
      <c r="O554" s="970" t="str">
        <f t="shared" si="2149"/>
        <v/>
      </c>
      <c r="P554" s="970" t="str">
        <f t="shared" si="2149"/>
        <v/>
      </c>
      <c r="Q554" s="970" t="str">
        <f t="shared" si="2149"/>
        <v/>
      </c>
      <c r="R554" s="971" t="str">
        <f t="shared" si="2149"/>
        <v/>
      </c>
      <c r="S554" s="969" t="str">
        <f t="shared" ref="S554:Z554" si="2150">IF(S532="","",RANK(S544,$S544:$Z544,0))</f>
        <v/>
      </c>
      <c r="T554" s="970" t="str">
        <f t="shared" si="2150"/>
        <v/>
      </c>
      <c r="U554" s="970" t="str">
        <f t="shared" si="2150"/>
        <v/>
      </c>
      <c r="V554" s="970" t="str">
        <f t="shared" si="2150"/>
        <v/>
      </c>
      <c r="W554" s="970" t="str">
        <f t="shared" si="2150"/>
        <v/>
      </c>
      <c r="X554" s="970" t="str">
        <f t="shared" si="2150"/>
        <v/>
      </c>
      <c r="Y554" s="970" t="str">
        <f t="shared" si="2150"/>
        <v/>
      </c>
      <c r="Z554" s="971" t="str">
        <f t="shared" si="2150"/>
        <v/>
      </c>
      <c r="AA554" s="969" t="str">
        <f t="shared" ref="AA554:AH554" si="2151">IF(AA532="","",RANK(AA544,$AA544:$AH544,0))</f>
        <v/>
      </c>
      <c r="AB554" s="970" t="str">
        <f t="shared" si="2151"/>
        <v/>
      </c>
      <c r="AC554" s="970" t="str">
        <f t="shared" si="2151"/>
        <v/>
      </c>
      <c r="AD554" s="970" t="str">
        <f t="shared" si="2151"/>
        <v/>
      </c>
      <c r="AE554" s="970" t="str">
        <f t="shared" si="2151"/>
        <v/>
      </c>
      <c r="AF554" s="970" t="str">
        <f t="shared" si="2151"/>
        <v/>
      </c>
      <c r="AG554" s="970" t="str">
        <f t="shared" si="2151"/>
        <v/>
      </c>
      <c r="AH554" s="971" t="str">
        <f t="shared" si="2151"/>
        <v/>
      </c>
      <c r="AI554" s="969" t="str">
        <f t="shared" ref="AI554:AP554" si="2152">IF(AI532="","",RANK(AI544,$AI544:$AP544,0))</f>
        <v/>
      </c>
      <c r="AJ554" s="970" t="str">
        <f t="shared" si="2152"/>
        <v/>
      </c>
      <c r="AK554" s="970" t="str">
        <f t="shared" si="2152"/>
        <v/>
      </c>
      <c r="AL554" s="970" t="str">
        <f t="shared" si="2152"/>
        <v/>
      </c>
      <c r="AM554" s="970" t="str">
        <f t="shared" si="2152"/>
        <v/>
      </c>
      <c r="AN554" s="970" t="str">
        <f t="shared" si="2152"/>
        <v/>
      </c>
      <c r="AO554" s="970" t="str">
        <f t="shared" si="2152"/>
        <v/>
      </c>
      <c r="AP554" s="971" t="str">
        <f t="shared" si="2152"/>
        <v/>
      </c>
      <c r="AQ554" s="969" t="str">
        <f t="shared" ref="AQ554:AX554" si="2153">IF(AQ532="","",RANK(AQ544,$AQ544:$AX544,0))</f>
        <v/>
      </c>
      <c r="AR554" s="970" t="str">
        <f t="shared" si="2153"/>
        <v/>
      </c>
      <c r="AS554" s="970" t="str">
        <f t="shared" si="2153"/>
        <v/>
      </c>
      <c r="AT554" s="970" t="str">
        <f t="shared" si="2153"/>
        <v/>
      </c>
      <c r="AU554" s="970" t="str">
        <f t="shared" si="2153"/>
        <v/>
      </c>
      <c r="AV554" s="970" t="str">
        <f t="shared" si="2153"/>
        <v/>
      </c>
      <c r="AW554" s="970" t="str">
        <f t="shared" si="2153"/>
        <v/>
      </c>
      <c r="AX554" s="971" t="str">
        <f t="shared" si="2153"/>
        <v/>
      </c>
      <c r="AY554" s="969" t="str">
        <f t="shared" ref="AY554:BF554" si="2154">IF(AY532="","",RANK(AY544,$AY544:$BF544,0))</f>
        <v/>
      </c>
      <c r="AZ554" s="970" t="str">
        <f t="shared" si="2154"/>
        <v/>
      </c>
      <c r="BA554" s="970" t="str">
        <f t="shared" si="2154"/>
        <v/>
      </c>
      <c r="BB554" s="970" t="str">
        <f t="shared" si="2154"/>
        <v/>
      </c>
      <c r="BC554" s="970" t="str">
        <f t="shared" si="2154"/>
        <v/>
      </c>
      <c r="BD554" s="970" t="str">
        <f t="shared" si="2154"/>
        <v/>
      </c>
      <c r="BE554" s="970" t="str">
        <f t="shared" si="2154"/>
        <v/>
      </c>
      <c r="BF554" s="971" t="str">
        <f t="shared" si="2154"/>
        <v/>
      </c>
      <c r="BG554" s="969" t="str">
        <f t="shared" ref="BG554:BN554" si="2155">IF(BG532="","",RANK(BG544,$BG544:$BN544,0))</f>
        <v/>
      </c>
      <c r="BH554" s="970" t="str">
        <f t="shared" si="2155"/>
        <v/>
      </c>
      <c r="BI554" s="970" t="str">
        <f t="shared" si="2155"/>
        <v/>
      </c>
      <c r="BJ554" s="970" t="str">
        <f t="shared" si="2155"/>
        <v/>
      </c>
      <c r="BK554" s="970" t="str">
        <f t="shared" si="2155"/>
        <v/>
      </c>
      <c r="BL554" s="970" t="str">
        <f t="shared" si="2155"/>
        <v/>
      </c>
      <c r="BM554" s="970" t="str">
        <f t="shared" si="2155"/>
        <v/>
      </c>
      <c r="BN554" s="971" t="str">
        <f t="shared" si="2155"/>
        <v/>
      </c>
    </row>
    <row r="555" spans="1:66" ht="16.5" thickBot="1" x14ac:dyDescent="0.3">
      <c r="A555" s="2092" t="s">
        <v>136</v>
      </c>
      <c r="B555" s="2093"/>
      <c r="C555" s="972" t="str">
        <f t="shared" ref="C555:J555" si="2156">IF(C532="","",RANK(C545,$C545:$J545,0))</f>
        <v/>
      </c>
      <c r="D555" s="973" t="str">
        <f t="shared" si="2156"/>
        <v/>
      </c>
      <c r="E555" s="973" t="str">
        <f t="shared" si="2156"/>
        <v/>
      </c>
      <c r="F555" s="973" t="str">
        <f t="shared" si="2156"/>
        <v/>
      </c>
      <c r="G555" s="973" t="str">
        <f t="shared" si="2156"/>
        <v/>
      </c>
      <c r="H555" s="973" t="str">
        <f t="shared" si="2156"/>
        <v/>
      </c>
      <c r="I555" s="973" t="str">
        <f t="shared" si="2156"/>
        <v/>
      </c>
      <c r="J555" s="974" t="str">
        <f t="shared" si="2156"/>
        <v/>
      </c>
      <c r="K555" s="972" t="str">
        <f t="shared" ref="K555:R555" si="2157">IF(K532="","",RANK(K545,$K545:$R545,0))</f>
        <v/>
      </c>
      <c r="L555" s="973" t="str">
        <f t="shared" si="2157"/>
        <v/>
      </c>
      <c r="M555" s="973" t="str">
        <f t="shared" si="2157"/>
        <v/>
      </c>
      <c r="N555" s="973" t="str">
        <f t="shared" si="2157"/>
        <v/>
      </c>
      <c r="O555" s="973" t="str">
        <f t="shared" si="2157"/>
        <v/>
      </c>
      <c r="P555" s="973" t="str">
        <f t="shared" si="2157"/>
        <v/>
      </c>
      <c r="Q555" s="973" t="str">
        <f t="shared" si="2157"/>
        <v/>
      </c>
      <c r="R555" s="974" t="str">
        <f t="shared" si="2157"/>
        <v/>
      </c>
      <c r="S555" s="972" t="str">
        <f t="shared" ref="S555:Z555" si="2158">IF(S532="","",RANK(S545,$S545:$Z545,0))</f>
        <v/>
      </c>
      <c r="T555" s="973" t="str">
        <f t="shared" si="2158"/>
        <v/>
      </c>
      <c r="U555" s="973" t="str">
        <f t="shared" si="2158"/>
        <v/>
      </c>
      <c r="V555" s="973" t="str">
        <f t="shared" si="2158"/>
        <v/>
      </c>
      <c r="W555" s="973" t="str">
        <f t="shared" si="2158"/>
        <v/>
      </c>
      <c r="X555" s="973" t="str">
        <f t="shared" si="2158"/>
        <v/>
      </c>
      <c r="Y555" s="973" t="str">
        <f t="shared" si="2158"/>
        <v/>
      </c>
      <c r="Z555" s="974" t="str">
        <f t="shared" si="2158"/>
        <v/>
      </c>
      <c r="AA555" s="972" t="str">
        <f t="shared" ref="AA555:AH555" si="2159">IF(AA532="","",RANK(AA545,$AA545:$AH545,0))</f>
        <v/>
      </c>
      <c r="AB555" s="973" t="str">
        <f t="shared" si="2159"/>
        <v/>
      </c>
      <c r="AC555" s="973" t="str">
        <f t="shared" si="2159"/>
        <v/>
      </c>
      <c r="AD555" s="973" t="str">
        <f t="shared" si="2159"/>
        <v/>
      </c>
      <c r="AE555" s="973" t="str">
        <f t="shared" si="2159"/>
        <v/>
      </c>
      <c r="AF555" s="973" t="str">
        <f t="shared" si="2159"/>
        <v/>
      </c>
      <c r="AG555" s="973" t="str">
        <f t="shared" si="2159"/>
        <v/>
      </c>
      <c r="AH555" s="974" t="str">
        <f t="shared" si="2159"/>
        <v/>
      </c>
      <c r="AI555" s="972" t="str">
        <f t="shared" ref="AI555:AP555" si="2160">IF(AI532="","",RANK(AI545,$AI545:$AP545,0))</f>
        <v/>
      </c>
      <c r="AJ555" s="973" t="str">
        <f t="shared" si="2160"/>
        <v/>
      </c>
      <c r="AK555" s="973" t="str">
        <f t="shared" si="2160"/>
        <v/>
      </c>
      <c r="AL555" s="973" t="str">
        <f t="shared" si="2160"/>
        <v/>
      </c>
      <c r="AM555" s="973" t="str">
        <f t="shared" si="2160"/>
        <v/>
      </c>
      <c r="AN555" s="973" t="str">
        <f t="shared" si="2160"/>
        <v/>
      </c>
      <c r="AO555" s="973" t="str">
        <f t="shared" si="2160"/>
        <v/>
      </c>
      <c r="AP555" s="974" t="str">
        <f t="shared" si="2160"/>
        <v/>
      </c>
      <c r="AQ555" s="972" t="str">
        <f t="shared" ref="AQ555:AX555" si="2161">IF(AQ532="","",RANK(AQ545,$AQ545:$AX545,0))</f>
        <v/>
      </c>
      <c r="AR555" s="973" t="str">
        <f t="shared" si="2161"/>
        <v/>
      </c>
      <c r="AS555" s="973" t="str">
        <f t="shared" si="2161"/>
        <v/>
      </c>
      <c r="AT555" s="973" t="str">
        <f t="shared" si="2161"/>
        <v/>
      </c>
      <c r="AU555" s="973" t="str">
        <f t="shared" si="2161"/>
        <v/>
      </c>
      <c r="AV555" s="973" t="str">
        <f t="shared" si="2161"/>
        <v/>
      </c>
      <c r="AW555" s="973" t="str">
        <f t="shared" si="2161"/>
        <v/>
      </c>
      <c r="AX555" s="974" t="str">
        <f t="shared" si="2161"/>
        <v/>
      </c>
      <c r="AY555" s="972" t="str">
        <f t="shared" ref="AY555:BF555" si="2162">IF(AY532="","",RANK(AY545,$AY545:$BF545,0))</f>
        <v/>
      </c>
      <c r="AZ555" s="973" t="str">
        <f t="shared" si="2162"/>
        <v/>
      </c>
      <c r="BA555" s="973" t="str">
        <f t="shared" si="2162"/>
        <v/>
      </c>
      <c r="BB555" s="973" t="str">
        <f t="shared" si="2162"/>
        <v/>
      </c>
      <c r="BC555" s="973" t="str">
        <f t="shared" si="2162"/>
        <v/>
      </c>
      <c r="BD555" s="973" t="str">
        <f t="shared" si="2162"/>
        <v/>
      </c>
      <c r="BE555" s="973" t="str">
        <f t="shared" si="2162"/>
        <v/>
      </c>
      <c r="BF555" s="974" t="str">
        <f t="shared" si="2162"/>
        <v/>
      </c>
      <c r="BG555" s="972" t="str">
        <f t="shared" ref="BG555:BN555" si="2163">IF(BG532="","",RANK(BG545,$BG545:$BN545,0))</f>
        <v/>
      </c>
      <c r="BH555" s="973" t="str">
        <f t="shared" si="2163"/>
        <v/>
      </c>
      <c r="BI555" s="973" t="str">
        <f t="shared" si="2163"/>
        <v/>
      </c>
      <c r="BJ555" s="973" t="str">
        <f t="shared" si="2163"/>
        <v/>
      </c>
      <c r="BK555" s="973" t="str">
        <f t="shared" si="2163"/>
        <v/>
      </c>
      <c r="BL555" s="973" t="str">
        <f t="shared" si="2163"/>
        <v/>
      </c>
      <c r="BM555" s="973" t="str">
        <f t="shared" si="2163"/>
        <v/>
      </c>
      <c r="BN555" s="974" t="str">
        <f t="shared" si="2163"/>
        <v/>
      </c>
    </row>
    <row r="556" spans="1:66" s="20" customFormat="1" ht="88.5" customHeight="1" thickBot="1" x14ac:dyDescent="0.25">
      <c r="A556" s="2094" t="s">
        <v>33</v>
      </c>
      <c r="B556" s="2095"/>
      <c r="C556" s="55" t="str">
        <f>IF(C532="","",(C546*'pravidla turnaje'!$C$9)+(C547*'pravidla turnaje'!$C$10)+(C548*'pravidla turnaje'!$C$11)+(C549*'pravidla turnaje'!$C$12)+(C550*'pravidla turnaje'!$C$13)+(C551*'pravidla turnaje'!$C$14)+(C552*'pravidla turnaje'!$C$15)+(C553*'pravidla turnaje'!$C$16)+(C554*'pravidla turnaje'!$C$17)+(C555*'pravidla turnaje'!$C$18)+'rozstřely-skore'!C556)</f>
        <v/>
      </c>
      <c r="D556" s="56" t="str">
        <f>IF(D532="","",(D546*'pravidla turnaje'!$C$9)+(D547*'pravidla turnaje'!$C$10)+(D548*'pravidla turnaje'!$C$11)+(D549*'pravidla turnaje'!$C$12)+(D550*'pravidla turnaje'!$C$13)+(D551*'pravidla turnaje'!$C$14)+(D552*'pravidla turnaje'!$C$15)+(D553*'pravidla turnaje'!$C$16)+(D554*'pravidla turnaje'!$C$17)+(D555*'pravidla turnaje'!$C$18)+'rozstřely-skore'!D556)</f>
        <v/>
      </c>
      <c r="E556" s="56" t="str">
        <f>IF(E532="","",(E546*'pravidla turnaje'!$C$9)+(E547*'pravidla turnaje'!$C$10)+(E548*'pravidla turnaje'!$C$11)+(E549*'pravidla turnaje'!$C$12)+(E550*'pravidla turnaje'!$C$13)+(E551*'pravidla turnaje'!$C$14)+(E552*'pravidla turnaje'!$C$15)+(E553*'pravidla turnaje'!$C$16)+(E554*'pravidla turnaje'!$C$17)+(E555*'pravidla turnaje'!$C$18)+'rozstřely-skore'!E556)</f>
        <v/>
      </c>
      <c r="F556" s="56" t="str">
        <f>IF(F532="","",(F546*'pravidla turnaje'!$C$9)+(F547*'pravidla turnaje'!$C$10)+(F548*'pravidla turnaje'!$C$11)+(F549*'pravidla turnaje'!$C$12)+(F550*'pravidla turnaje'!$C$13)+(F551*'pravidla turnaje'!$C$14)+(F552*'pravidla turnaje'!$C$15)+(F553*'pravidla turnaje'!$C$16)+(F554*'pravidla turnaje'!$C$17)+(F555*'pravidla turnaje'!$C$18)+'rozstřely-skore'!F556)</f>
        <v/>
      </c>
      <c r="G556" s="56" t="str">
        <f>IF(G532="","",(G546*'pravidla turnaje'!$C$9)+(G547*'pravidla turnaje'!$C$10)+(G548*'pravidla turnaje'!$C$11)+(G549*'pravidla turnaje'!$C$12)+(G550*'pravidla turnaje'!$C$13)+(G551*'pravidla turnaje'!$C$14)+(G552*'pravidla turnaje'!$C$15)+(G553*'pravidla turnaje'!$C$16)+(G554*'pravidla turnaje'!$C$17)+(G555*'pravidla turnaje'!$C$18)+'rozstřely-skore'!G556)</f>
        <v/>
      </c>
      <c r="H556" s="56" t="str">
        <f>IF(H532="","",(H546*'pravidla turnaje'!$C$9)+(H547*'pravidla turnaje'!$C$10)+(H548*'pravidla turnaje'!$C$11)+(H549*'pravidla turnaje'!$C$12)+(H550*'pravidla turnaje'!$C$13)+(H551*'pravidla turnaje'!$C$14)+(H552*'pravidla turnaje'!$C$15)+(H553*'pravidla turnaje'!$C$16)+(H554*'pravidla turnaje'!$C$17)+(H555*'pravidla turnaje'!$C$18)+'rozstřely-skore'!H556)</f>
        <v/>
      </c>
      <c r="I556" s="56" t="str">
        <f>IF(I532="","",(I546*'pravidla turnaje'!$C$9)+(I547*'pravidla turnaje'!$C$10)+(I548*'pravidla turnaje'!$C$11)+(I549*'pravidla turnaje'!$C$12)+(I550*'pravidla turnaje'!$C$13)+(I551*'pravidla turnaje'!$C$14)+(I552*'pravidla turnaje'!$C$15)+(I553*'pravidla turnaje'!$C$16)+(I554*'pravidla turnaje'!$C$17)+(I555*'pravidla turnaje'!$C$18)+'rozstřely-skore'!I556)</f>
        <v/>
      </c>
      <c r="J556" s="57" t="str">
        <f>IF(J532="","",(J546*'pravidla turnaje'!$C$9)+(J547*'pravidla turnaje'!$C$10)+(J548*'pravidla turnaje'!$C$11)+(J549*'pravidla turnaje'!$C$12)+(J550*'pravidla turnaje'!$C$13)+(J551*'pravidla turnaje'!$C$14)+(J552*'pravidla turnaje'!$C$15)+(J553*'pravidla turnaje'!$C$16)+(J554*'pravidla turnaje'!$C$17)+(J555*'pravidla turnaje'!$C$18)+'rozstřely-skore'!J556)</f>
        <v/>
      </c>
      <c r="K556" s="55" t="str">
        <f>IF(K532="","",(K546*'pravidla turnaje'!$C$9)+(K547*'pravidla turnaje'!$C$10)+(K548*'pravidla turnaje'!$C$11)+(K549*'pravidla turnaje'!$C$12)+(K550*'pravidla turnaje'!$C$13)+(K551*'pravidla turnaje'!$C$14)+(K552*'pravidla turnaje'!$C$15)+(K553*'pravidla turnaje'!$C$16)+(K554*'pravidla turnaje'!$C$17)+(K555*'pravidla turnaje'!$C$18)+'rozstřely-skore'!K556)</f>
        <v/>
      </c>
      <c r="L556" s="56" t="str">
        <f>IF(L532="","",(L546*'pravidla turnaje'!$C$9)+(L547*'pravidla turnaje'!$C$10)+(L548*'pravidla turnaje'!$C$11)+(L549*'pravidla turnaje'!$C$12)+(L550*'pravidla turnaje'!$C$13)+(L551*'pravidla turnaje'!$C$14)+(L552*'pravidla turnaje'!$C$15)+(L553*'pravidla turnaje'!$C$16)+(L554*'pravidla turnaje'!$C$17)+(L555*'pravidla turnaje'!$C$18)+'rozstřely-skore'!L556)</f>
        <v/>
      </c>
      <c r="M556" s="56" t="str">
        <f>IF(M532="","",(M546*'pravidla turnaje'!$C$9)+(M547*'pravidla turnaje'!$C$10)+(M548*'pravidla turnaje'!$C$11)+(M549*'pravidla turnaje'!$C$12)+(M550*'pravidla turnaje'!$C$13)+(M551*'pravidla turnaje'!$C$14)+(M552*'pravidla turnaje'!$C$15)+(M553*'pravidla turnaje'!$C$16)+(M554*'pravidla turnaje'!$C$17)+(M555*'pravidla turnaje'!$C$18)+'rozstřely-skore'!M556)</f>
        <v/>
      </c>
      <c r="N556" s="56" t="str">
        <f>IF(N532="","",(N546*'pravidla turnaje'!$C$9)+(N547*'pravidla turnaje'!$C$10)+(N548*'pravidla turnaje'!$C$11)+(N549*'pravidla turnaje'!$C$12)+(N550*'pravidla turnaje'!$C$13)+(N551*'pravidla turnaje'!$C$14)+(N552*'pravidla turnaje'!$C$15)+(N553*'pravidla turnaje'!$C$16)+(N554*'pravidla turnaje'!$C$17)+(N555*'pravidla turnaje'!$C$18)+'rozstřely-skore'!N556)</f>
        <v/>
      </c>
      <c r="O556" s="56" t="str">
        <f>IF(O532="","",(O546*'pravidla turnaje'!$C$9)+(O547*'pravidla turnaje'!$C$10)+(O548*'pravidla turnaje'!$C$11)+(O549*'pravidla turnaje'!$C$12)+(O550*'pravidla turnaje'!$C$13)+(O551*'pravidla turnaje'!$C$14)+(O552*'pravidla turnaje'!$C$15)+(O553*'pravidla turnaje'!$C$16)+(O554*'pravidla turnaje'!$C$17)+(O555*'pravidla turnaje'!$C$18)+'rozstřely-skore'!O556)</f>
        <v/>
      </c>
      <c r="P556" s="56" t="str">
        <f>IF(P532="","",(P546*'pravidla turnaje'!$C$9)+(P547*'pravidla turnaje'!$C$10)+(P548*'pravidla turnaje'!$C$11)+(P549*'pravidla turnaje'!$C$12)+(P550*'pravidla turnaje'!$C$13)+(P551*'pravidla turnaje'!$C$14)+(P552*'pravidla turnaje'!$C$15)+(P553*'pravidla turnaje'!$C$16)+(P554*'pravidla turnaje'!$C$17)+(P555*'pravidla turnaje'!$C$18)+'rozstřely-skore'!P556)</f>
        <v/>
      </c>
      <c r="Q556" s="56" t="str">
        <f>IF(Q532="","",(Q546*'pravidla turnaje'!$C$9)+(Q547*'pravidla turnaje'!$C$10)+(Q548*'pravidla turnaje'!$C$11)+(Q549*'pravidla turnaje'!$C$12)+(Q550*'pravidla turnaje'!$C$13)+(Q551*'pravidla turnaje'!$C$14)+(Q552*'pravidla turnaje'!$C$15)+(Q553*'pravidla turnaje'!$C$16)+(Q554*'pravidla turnaje'!$C$17)+(Q555*'pravidla turnaje'!$C$18)+'rozstřely-skore'!Q556)</f>
        <v/>
      </c>
      <c r="R556" s="57" t="str">
        <f>IF(R532="","",(R546*'pravidla turnaje'!$C$9)+(R547*'pravidla turnaje'!$C$10)+(R548*'pravidla turnaje'!$C$11)+(R549*'pravidla turnaje'!$C$12)+(R550*'pravidla turnaje'!$C$13)+(R551*'pravidla turnaje'!$C$14)+(R552*'pravidla turnaje'!$C$15)+(R553*'pravidla turnaje'!$C$16)+(R554*'pravidla turnaje'!$C$17)+(R555*'pravidla turnaje'!$C$18)+'rozstřely-skore'!R556)</f>
        <v/>
      </c>
      <c r="S556" s="55" t="str">
        <f>IF(S532="","",(S546*'pravidla turnaje'!$C$9)+(S547*'pravidla turnaje'!$C$10)+(S548*'pravidla turnaje'!$C$11)+(S549*'pravidla turnaje'!$C$12)+(S550*'pravidla turnaje'!$C$13)+(S551*'pravidla turnaje'!$C$14)+(S552*'pravidla turnaje'!$C$15)+(S553*'pravidla turnaje'!$C$16)+(S554*'pravidla turnaje'!$C$17)+(S555*'pravidla turnaje'!$C$18)+'rozstřely-skore'!S556)</f>
        <v/>
      </c>
      <c r="T556" s="56" t="str">
        <f>IF(T532="","",(T546*'pravidla turnaje'!$C$9)+(T547*'pravidla turnaje'!$C$10)+(T548*'pravidla turnaje'!$C$11)+(T549*'pravidla turnaje'!$C$12)+(T550*'pravidla turnaje'!$C$13)+(T551*'pravidla turnaje'!$C$14)+(T552*'pravidla turnaje'!$C$15)+(T553*'pravidla turnaje'!$C$16)+(T554*'pravidla turnaje'!$C$17)+(T555*'pravidla turnaje'!$C$18)+'rozstřely-skore'!T556)</f>
        <v/>
      </c>
      <c r="U556" s="56" t="str">
        <f>IF(U532="","",(U546*'pravidla turnaje'!$C$9)+(U547*'pravidla turnaje'!$C$10)+(U548*'pravidla turnaje'!$C$11)+(U549*'pravidla turnaje'!$C$12)+(U550*'pravidla turnaje'!$C$13)+(U551*'pravidla turnaje'!$C$14)+(U552*'pravidla turnaje'!$C$15)+(U553*'pravidla turnaje'!$C$16)+(U554*'pravidla turnaje'!$C$17)+(U555*'pravidla turnaje'!$C$18)+'rozstřely-skore'!U556)</f>
        <v/>
      </c>
      <c r="V556" s="56" t="str">
        <f>IF(V532="","",(V546*'pravidla turnaje'!$C$9)+(V547*'pravidla turnaje'!$C$10)+(V548*'pravidla turnaje'!$C$11)+(V549*'pravidla turnaje'!$C$12)+(V550*'pravidla turnaje'!$C$13)+(V551*'pravidla turnaje'!$C$14)+(V552*'pravidla turnaje'!$C$15)+(V553*'pravidla turnaje'!$C$16)+(V554*'pravidla turnaje'!$C$17)+(V555*'pravidla turnaje'!$C$18)+'rozstřely-skore'!V556)</f>
        <v/>
      </c>
      <c r="W556" s="56" t="str">
        <f>IF(W532="","",(W546*'pravidla turnaje'!$C$9)+(W547*'pravidla turnaje'!$C$10)+(W548*'pravidla turnaje'!$C$11)+(W549*'pravidla turnaje'!$C$12)+(W550*'pravidla turnaje'!$C$13)+(W551*'pravidla turnaje'!$C$14)+(W552*'pravidla turnaje'!$C$15)+(W553*'pravidla turnaje'!$C$16)+(W554*'pravidla turnaje'!$C$17)+(W555*'pravidla turnaje'!$C$18)+'rozstřely-skore'!W556)</f>
        <v/>
      </c>
      <c r="X556" s="56" t="str">
        <f>IF(X532="","",(X546*'pravidla turnaje'!$C$9)+(X547*'pravidla turnaje'!$C$10)+(X548*'pravidla turnaje'!$C$11)+(X549*'pravidla turnaje'!$C$12)+(X550*'pravidla turnaje'!$C$13)+(X551*'pravidla turnaje'!$C$14)+(X552*'pravidla turnaje'!$C$15)+(X553*'pravidla turnaje'!$C$16)+(X554*'pravidla turnaje'!$C$17)+(X555*'pravidla turnaje'!$C$18)+'rozstřely-skore'!X556)</f>
        <v/>
      </c>
      <c r="Y556" s="56" t="str">
        <f>IF(Y532="","",(Y546*'pravidla turnaje'!$C$9)+(Y547*'pravidla turnaje'!$C$10)+(Y548*'pravidla turnaje'!$C$11)+(Y549*'pravidla turnaje'!$C$12)+(Y550*'pravidla turnaje'!$C$13)+(Y551*'pravidla turnaje'!$C$14)+(Y552*'pravidla turnaje'!$C$15)+(Y553*'pravidla turnaje'!$C$16)+(Y554*'pravidla turnaje'!$C$17)+(Y555*'pravidla turnaje'!$C$18)+'rozstřely-skore'!Y556)</f>
        <v/>
      </c>
      <c r="Z556" s="57" t="str">
        <f>IF(Z532="","",(Z546*'pravidla turnaje'!$C$9)+(Z547*'pravidla turnaje'!$C$10)+(Z548*'pravidla turnaje'!$C$11)+(Z549*'pravidla turnaje'!$C$12)+(Z550*'pravidla turnaje'!$C$13)+(Z551*'pravidla turnaje'!$C$14)+(Z552*'pravidla turnaje'!$C$15)+(Z553*'pravidla turnaje'!$C$16)+(Z554*'pravidla turnaje'!$C$17)+(Z555*'pravidla turnaje'!$C$18)+'rozstřely-skore'!Z556)</f>
        <v/>
      </c>
      <c r="AA556" s="55" t="str">
        <f>IF(AA532="","",(AA546*'pravidla turnaje'!$C$9)+(AA547*'pravidla turnaje'!$C$10)+(AA548*'pravidla turnaje'!$C$11)+(AA549*'pravidla turnaje'!$C$12)+(AA550*'pravidla turnaje'!$C$13)+(AA551*'pravidla turnaje'!$C$14)+(AA552*'pravidla turnaje'!$C$15)+(AA553*'pravidla turnaje'!$C$16)+(AA554*'pravidla turnaje'!$C$17)+(AA555*'pravidla turnaje'!$C$18)+'rozstřely-skore'!AA556)</f>
        <v/>
      </c>
      <c r="AB556" s="56" t="str">
        <f>IF(AB532="","",(AB546*'pravidla turnaje'!$C$9)+(AB547*'pravidla turnaje'!$C$10)+(AB548*'pravidla turnaje'!$C$11)+(AB549*'pravidla turnaje'!$C$12)+(AB550*'pravidla turnaje'!$C$13)+(AB551*'pravidla turnaje'!$C$14)+(AB552*'pravidla turnaje'!$C$15)+(AB553*'pravidla turnaje'!$C$16)+(AB554*'pravidla turnaje'!$C$17)+(AB555*'pravidla turnaje'!$C$18)+'rozstřely-skore'!AB556)</f>
        <v/>
      </c>
      <c r="AC556" s="56" t="str">
        <f>IF(AC532="","",(AC546*'pravidla turnaje'!$C$9)+(AC547*'pravidla turnaje'!$C$10)+(AC548*'pravidla turnaje'!$C$11)+(AC549*'pravidla turnaje'!$C$12)+(AC550*'pravidla turnaje'!$C$13)+(AC551*'pravidla turnaje'!$C$14)+(AC552*'pravidla turnaje'!$C$15)+(AC553*'pravidla turnaje'!$C$16)+(AC554*'pravidla turnaje'!$C$17)+(AC555*'pravidla turnaje'!$C$18)+'rozstřely-skore'!AC556)</f>
        <v/>
      </c>
      <c r="AD556" s="56" t="str">
        <f>IF(AD532="","",(AD546*'pravidla turnaje'!$C$9)+(AD547*'pravidla turnaje'!$C$10)+(AD548*'pravidla turnaje'!$C$11)+(AD549*'pravidla turnaje'!$C$12)+(AD550*'pravidla turnaje'!$C$13)+(AD551*'pravidla turnaje'!$C$14)+(AD552*'pravidla turnaje'!$C$15)+(AD553*'pravidla turnaje'!$C$16)+(AD554*'pravidla turnaje'!$C$17)+(AD555*'pravidla turnaje'!$C$18)+'rozstřely-skore'!AD556)</f>
        <v/>
      </c>
      <c r="AE556" s="56" t="str">
        <f>IF(AE532="","",(AE546*'pravidla turnaje'!$C$9)+(AE547*'pravidla turnaje'!$C$10)+(AE548*'pravidla turnaje'!$C$11)+(AE549*'pravidla turnaje'!$C$12)+(AE550*'pravidla turnaje'!$C$13)+(AE551*'pravidla turnaje'!$C$14)+(AE552*'pravidla turnaje'!$C$15)+(AE553*'pravidla turnaje'!$C$16)+(AE554*'pravidla turnaje'!$C$17)+(AE555*'pravidla turnaje'!$C$18)+'rozstřely-skore'!AE556)</f>
        <v/>
      </c>
      <c r="AF556" s="56" t="str">
        <f>IF(AF532="","",(AF546*'pravidla turnaje'!$C$9)+(AF547*'pravidla turnaje'!$C$10)+(AF548*'pravidla turnaje'!$C$11)+(AF549*'pravidla turnaje'!$C$12)+(AF550*'pravidla turnaje'!$C$13)+(AF551*'pravidla turnaje'!$C$14)+(AF552*'pravidla turnaje'!$C$15)+(AF553*'pravidla turnaje'!$C$16)+(AF554*'pravidla turnaje'!$C$17)+(AF555*'pravidla turnaje'!$C$18)+'rozstřely-skore'!AF556)</f>
        <v/>
      </c>
      <c r="AG556" s="56" t="str">
        <f>IF(AG532="","",(AG546*'pravidla turnaje'!$C$9)+(AG547*'pravidla turnaje'!$C$10)+(AG548*'pravidla turnaje'!$C$11)+(AG549*'pravidla turnaje'!$C$12)+(AG550*'pravidla turnaje'!$C$13)+(AG551*'pravidla turnaje'!$C$14)+(AG552*'pravidla turnaje'!$C$15)+(AG553*'pravidla turnaje'!$C$16)+(AG554*'pravidla turnaje'!$C$17)+(AG555*'pravidla turnaje'!$C$18)+'rozstřely-skore'!AG556)</f>
        <v/>
      </c>
      <c r="AH556" s="57" t="str">
        <f>IF(AH532="","",(AH546*'pravidla turnaje'!$C$9)+(AH547*'pravidla turnaje'!$C$10)+(AH548*'pravidla turnaje'!$C$11)+(AH549*'pravidla turnaje'!$C$12)+(AH550*'pravidla turnaje'!$C$13)+(AH551*'pravidla turnaje'!$C$14)+(AH552*'pravidla turnaje'!$C$15)+(AH553*'pravidla turnaje'!$C$16)+(AH554*'pravidla turnaje'!$C$17)+(AH555*'pravidla turnaje'!$C$18)+'rozstřely-skore'!AH556)</f>
        <v/>
      </c>
      <c r="AI556" s="55" t="str">
        <f>IF(AI532="","",(AI546*'pravidla turnaje'!$C$9)+(AI547*'pravidla turnaje'!$C$10)+(AI548*'pravidla turnaje'!$C$11)+(AI549*'pravidla turnaje'!$C$12)+(AI550*'pravidla turnaje'!$C$13)+(AI551*'pravidla turnaje'!$C$14)+(AI552*'pravidla turnaje'!$C$15)+(AI553*'pravidla turnaje'!$C$16)+(AI554*'pravidla turnaje'!$C$17)+(AI555*'pravidla turnaje'!$C$18)+'rozstřely-skore'!AI556)</f>
        <v/>
      </c>
      <c r="AJ556" s="56" t="str">
        <f>IF(AJ532="","",(AJ546*'pravidla turnaje'!$C$9)+(AJ547*'pravidla turnaje'!$C$10)+(AJ548*'pravidla turnaje'!$C$11)+(AJ549*'pravidla turnaje'!$C$12)+(AJ550*'pravidla turnaje'!$C$13)+(AJ551*'pravidla turnaje'!$C$14)+(AJ552*'pravidla turnaje'!$C$15)+(AJ553*'pravidla turnaje'!$C$16)+(AJ554*'pravidla turnaje'!$C$17)+(AJ555*'pravidla turnaje'!$C$18)+'rozstřely-skore'!AJ556)</f>
        <v/>
      </c>
      <c r="AK556" s="56" t="str">
        <f>IF(AK532="","",(AK546*'pravidla turnaje'!$C$9)+(AK547*'pravidla turnaje'!$C$10)+(AK548*'pravidla turnaje'!$C$11)+(AK549*'pravidla turnaje'!$C$12)+(AK550*'pravidla turnaje'!$C$13)+(AK551*'pravidla turnaje'!$C$14)+(AK552*'pravidla turnaje'!$C$15)+(AK553*'pravidla turnaje'!$C$16)+(AK554*'pravidla turnaje'!$C$17)+(AK555*'pravidla turnaje'!$C$18)+'rozstřely-skore'!AK556)</f>
        <v/>
      </c>
      <c r="AL556" s="56" t="str">
        <f>IF(AL532="","",(AL546*'pravidla turnaje'!$C$9)+(AL547*'pravidla turnaje'!$C$10)+(AL548*'pravidla turnaje'!$C$11)+(AL549*'pravidla turnaje'!$C$12)+(AL550*'pravidla turnaje'!$C$13)+(AL551*'pravidla turnaje'!$C$14)+(AL552*'pravidla turnaje'!$C$15)+(AL553*'pravidla turnaje'!$C$16)+(AL554*'pravidla turnaje'!$C$17)+(AL555*'pravidla turnaje'!$C$18)+'rozstřely-skore'!AL556)</f>
        <v/>
      </c>
      <c r="AM556" s="56" t="str">
        <f>IF(AM532="","",(AM546*'pravidla turnaje'!$C$9)+(AM547*'pravidla turnaje'!$C$10)+(AM548*'pravidla turnaje'!$C$11)+(AM549*'pravidla turnaje'!$C$12)+(AM550*'pravidla turnaje'!$C$13)+(AM551*'pravidla turnaje'!$C$14)+(AM552*'pravidla turnaje'!$C$15)+(AM553*'pravidla turnaje'!$C$16)+(AM554*'pravidla turnaje'!$C$17)+(AM555*'pravidla turnaje'!$C$18)+'rozstřely-skore'!AM556)</f>
        <v/>
      </c>
      <c r="AN556" s="56" t="str">
        <f>IF(AN532="","",(AN546*'pravidla turnaje'!$C$9)+(AN547*'pravidla turnaje'!$C$10)+(AN548*'pravidla turnaje'!$C$11)+(AN549*'pravidla turnaje'!$C$12)+(AN550*'pravidla turnaje'!$C$13)+(AN551*'pravidla turnaje'!$C$14)+(AN552*'pravidla turnaje'!$C$15)+(AN553*'pravidla turnaje'!$C$16)+(AN554*'pravidla turnaje'!$C$17)+(AN555*'pravidla turnaje'!$C$18)+'rozstřely-skore'!AN556)</f>
        <v/>
      </c>
      <c r="AO556" s="56" t="str">
        <f>IF(AO532="","",(AO546*'pravidla turnaje'!$C$9)+(AO547*'pravidla turnaje'!$C$10)+(AO548*'pravidla turnaje'!$C$11)+(AO549*'pravidla turnaje'!$C$12)+(AO550*'pravidla turnaje'!$C$13)+(AO551*'pravidla turnaje'!$C$14)+(AO552*'pravidla turnaje'!$C$15)+(AO553*'pravidla turnaje'!$C$16)+(AO554*'pravidla turnaje'!$C$17)+(AO555*'pravidla turnaje'!$C$18)+'rozstřely-skore'!AO556)</f>
        <v/>
      </c>
      <c r="AP556" s="57" t="str">
        <f>IF(AP532="","",(AP546*'pravidla turnaje'!$C$9)+(AP547*'pravidla turnaje'!$C$10)+(AP548*'pravidla turnaje'!$C$11)+(AP549*'pravidla turnaje'!$C$12)+(AP550*'pravidla turnaje'!$C$13)+(AP551*'pravidla turnaje'!$C$14)+(AP552*'pravidla turnaje'!$C$15)+(AP553*'pravidla turnaje'!$C$16)+(AP554*'pravidla turnaje'!$C$17)+(AP555*'pravidla turnaje'!$C$18)+'rozstřely-skore'!AP556)</f>
        <v/>
      </c>
      <c r="AQ556" s="55" t="str">
        <f>IF(AQ532="","",(AQ546*'pravidla turnaje'!$C$9)+(AQ547*'pravidla turnaje'!$C$10)+(AQ548*'pravidla turnaje'!$C$11)+(AQ549*'pravidla turnaje'!$C$12)+(AQ550*'pravidla turnaje'!$C$13)+(AQ551*'pravidla turnaje'!$C$14)+(AQ552*'pravidla turnaje'!$C$15)+(AQ553*'pravidla turnaje'!$C$16)+(AQ554*'pravidla turnaje'!$C$17)+(AQ555*'pravidla turnaje'!$C$18)+'rozstřely-skore'!AQ556)</f>
        <v/>
      </c>
      <c r="AR556" s="56" t="str">
        <f>IF(AR532="","",(AR546*'pravidla turnaje'!$C$9)+(AR547*'pravidla turnaje'!$C$10)+(AR548*'pravidla turnaje'!$C$11)+(AR549*'pravidla turnaje'!$C$12)+(AR550*'pravidla turnaje'!$C$13)+(AR551*'pravidla turnaje'!$C$14)+(AR552*'pravidla turnaje'!$C$15)+(AR553*'pravidla turnaje'!$C$16)+(AR554*'pravidla turnaje'!$C$17)+(AR555*'pravidla turnaje'!$C$18)+'rozstřely-skore'!AR556)</f>
        <v/>
      </c>
      <c r="AS556" s="56" t="str">
        <f>IF(AS532="","",(AS546*'pravidla turnaje'!$C$9)+(AS547*'pravidla turnaje'!$C$10)+(AS548*'pravidla turnaje'!$C$11)+(AS549*'pravidla turnaje'!$C$12)+(AS550*'pravidla turnaje'!$C$13)+(AS551*'pravidla turnaje'!$C$14)+(AS552*'pravidla turnaje'!$C$15)+(AS553*'pravidla turnaje'!$C$16)+(AS554*'pravidla turnaje'!$C$17)+(AS555*'pravidla turnaje'!$C$18)+'rozstřely-skore'!AS556)</f>
        <v/>
      </c>
      <c r="AT556" s="56" t="str">
        <f>IF(AT532="","",(AT546*'pravidla turnaje'!$C$9)+(AT547*'pravidla turnaje'!$C$10)+(AT548*'pravidla turnaje'!$C$11)+(AT549*'pravidla turnaje'!$C$12)+(AT550*'pravidla turnaje'!$C$13)+(AT551*'pravidla turnaje'!$C$14)+(AT552*'pravidla turnaje'!$C$15)+(AT553*'pravidla turnaje'!$C$16)+(AT554*'pravidla turnaje'!$C$17)+(AT555*'pravidla turnaje'!$C$18)+'rozstřely-skore'!AT556)</f>
        <v/>
      </c>
      <c r="AU556" s="56" t="str">
        <f>IF(AU532="","",(AU546*'pravidla turnaje'!$C$9)+(AU547*'pravidla turnaje'!$C$10)+(AU548*'pravidla turnaje'!$C$11)+(AU549*'pravidla turnaje'!$C$12)+(AU550*'pravidla turnaje'!$C$13)+(AU551*'pravidla turnaje'!$C$14)+(AU552*'pravidla turnaje'!$C$15)+(AU553*'pravidla turnaje'!$C$16)+(AU554*'pravidla turnaje'!$C$17)+(AU555*'pravidla turnaje'!$C$18)+'rozstřely-skore'!AU556)</f>
        <v/>
      </c>
      <c r="AV556" s="56" t="str">
        <f>IF(AV532="","",(AV546*'pravidla turnaje'!$C$9)+(AV547*'pravidla turnaje'!$C$10)+(AV548*'pravidla turnaje'!$C$11)+(AV549*'pravidla turnaje'!$C$12)+(AV550*'pravidla turnaje'!$C$13)+(AV551*'pravidla turnaje'!$C$14)+(AV552*'pravidla turnaje'!$C$15)+(AV553*'pravidla turnaje'!$C$16)+(AV554*'pravidla turnaje'!$C$17)+(AV555*'pravidla turnaje'!$C$18)+'rozstřely-skore'!AV556)</f>
        <v/>
      </c>
      <c r="AW556" s="56" t="str">
        <f>IF(AW532="","",(AW546*'pravidla turnaje'!$C$9)+(AW547*'pravidla turnaje'!$C$10)+(AW548*'pravidla turnaje'!$C$11)+(AW549*'pravidla turnaje'!$C$12)+(AW550*'pravidla turnaje'!$C$13)+(AW551*'pravidla turnaje'!$C$14)+(AW552*'pravidla turnaje'!$C$15)+(AW553*'pravidla turnaje'!$C$16)+(AW554*'pravidla turnaje'!$C$17)+(AW555*'pravidla turnaje'!$C$18)+'rozstřely-skore'!AW556)</f>
        <v/>
      </c>
      <c r="AX556" s="57" t="str">
        <f>IF(AX532="","",(AX546*'pravidla turnaje'!$C$9)+(AX547*'pravidla turnaje'!$C$10)+(AX548*'pravidla turnaje'!$C$11)+(AX549*'pravidla turnaje'!$C$12)+(AX550*'pravidla turnaje'!$C$13)+(AX551*'pravidla turnaje'!$C$14)+(AX552*'pravidla turnaje'!$C$15)+(AX553*'pravidla turnaje'!$C$16)+(AX554*'pravidla turnaje'!$C$17)+(AX555*'pravidla turnaje'!$C$18)+'rozstřely-skore'!AX556)</f>
        <v/>
      </c>
      <c r="AY556" s="55" t="str">
        <f>IF(AY532="","",(AY546*'pravidla turnaje'!$C$9)+(AY547*'pravidla turnaje'!$C$10)+(AY548*'pravidla turnaje'!$C$11)+(AY549*'pravidla turnaje'!$C$12)+(AY550*'pravidla turnaje'!$C$13)+(AY551*'pravidla turnaje'!$C$14)+(AY552*'pravidla turnaje'!$C$15)+(AY553*'pravidla turnaje'!$C$16)+(AY554*'pravidla turnaje'!$C$17)+(AY555*'pravidla turnaje'!$C$18)+'rozstřely-skore'!AY556)</f>
        <v/>
      </c>
      <c r="AZ556" s="56" t="str">
        <f>IF(AZ532="","",(AZ546*'pravidla turnaje'!$C$9)+(AZ547*'pravidla turnaje'!$C$10)+(AZ548*'pravidla turnaje'!$C$11)+(AZ549*'pravidla turnaje'!$C$12)+(AZ550*'pravidla turnaje'!$C$13)+(AZ551*'pravidla turnaje'!$C$14)+(AZ552*'pravidla turnaje'!$C$15)+(AZ553*'pravidla turnaje'!$C$16)+(AZ554*'pravidla turnaje'!$C$17)+(AZ555*'pravidla turnaje'!$C$18)+'rozstřely-skore'!AZ556)</f>
        <v/>
      </c>
      <c r="BA556" s="56" t="str">
        <f>IF(BA532="","",(BA546*'pravidla turnaje'!$C$9)+(BA547*'pravidla turnaje'!$C$10)+(BA548*'pravidla turnaje'!$C$11)+(BA549*'pravidla turnaje'!$C$12)+(BA550*'pravidla turnaje'!$C$13)+(BA551*'pravidla turnaje'!$C$14)+(BA552*'pravidla turnaje'!$C$15)+(BA553*'pravidla turnaje'!$C$16)+(BA554*'pravidla turnaje'!$C$17)+(BA555*'pravidla turnaje'!$C$18)+'rozstřely-skore'!BA556)</f>
        <v/>
      </c>
      <c r="BB556" s="56" t="str">
        <f>IF(BB532="","",(BB546*'pravidla turnaje'!$C$9)+(BB547*'pravidla turnaje'!$C$10)+(BB548*'pravidla turnaje'!$C$11)+(BB549*'pravidla turnaje'!$C$12)+(BB550*'pravidla turnaje'!$C$13)+(BB551*'pravidla turnaje'!$C$14)+(BB552*'pravidla turnaje'!$C$15)+(BB553*'pravidla turnaje'!$C$16)+(BB554*'pravidla turnaje'!$C$17)+(BB555*'pravidla turnaje'!$C$18)+'rozstřely-skore'!BB556)</f>
        <v/>
      </c>
      <c r="BC556" s="56" t="str">
        <f>IF(BC532="","",(BC546*'pravidla turnaje'!$C$9)+(BC547*'pravidla turnaje'!$C$10)+(BC548*'pravidla turnaje'!$C$11)+(BC549*'pravidla turnaje'!$C$12)+(BC550*'pravidla turnaje'!$C$13)+(BC551*'pravidla turnaje'!$C$14)+(BC552*'pravidla turnaje'!$C$15)+(BC553*'pravidla turnaje'!$C$16)+(BC554*'pravidla turnaje'!$C$17)+(BC555*'pravidla turnaje'!$C$18)+'rozstřely-skore'!BC556)</f>
        <v/>
      </c>
      <c r="BD556" s="56" t="str">
        <f>IF(BD532="","",(BD546*'pravidla turnaje'!$C$9)+(BD547*'pravidla turnaje'!$C$10)+(BD548*'pravidla turnaje'!$C$11)+(BD549*'pravidla turnaje'!$C$12)+(BD550*'pravidla turnaje'!$C$13)+(BD551*'pravidla turnaje'!$C$14)+(BD552*'pravidla turnaje'!$C$15)+(BD553*'pravidla turnaje'!$C$16)+(BD554*'pravidla turnaje'!$C$17)+(BD555*'pravidla turnaje'!$C$18)+'rozstřely-skore'!BD556)</f>
        <v/>
      </c>
      <c r="BE556" s="56" t="str">
        <f>IF(BE532="","",(BE546*'pravidla turnaje'!$C$9)+(BE547*'pravidla turnaje'!$C$10)+(BE548*'pravidla turnaje'!$C$11)+(BE549*'pravidla turnaje'!$C$12)+(BE550*'pravidla turnaje'!$C$13)+(BE551*'pravidla turnaje'!$C$14)+(BE552*'pravidla turnaje'!$C$15)+(BE553*'pravidla turnaje'!$C$16)+(BE554*'pravidla turnaje'!$C$17)+(BE555*'pravidla turnaje'!$C$18)+'rozstřely-skore'!BE556)</f>
        <v/>
      </c>
      <c r="BF556" s="57" t="str">
        <f>IF(BF532="","",(BF546*'pravidla turnaje'!$C$9)+(BF547*'pravidla turnaje'!$C$10)+(BF548*'pravidla turnaje'!$C$11)+(BF549*'pravidla turnaje'!$C$12)+(BF550*'pravidla turnaje'!$C$13)+(BF551*'pravidla turnaje'!$C$14)+(BF552*'pravidla turnaje'!$C$15)+(BF553*'pravidla turnaje'!$C$16)+(BF554*'pravidla turnaje'!$C$17)+(BF555*'pravidla turnaje'!$C$18)+'rozstřely-skore'!BF556)</f>
        <v/>
      </c>
      <c r="BG556" s="55" t="str">
        <f>IF(BG532="","",(BG546*'pravidla turnaje'!$C$9)+(BG547*'pravidla turnaje'!$C$10)+(BG548*'pravidla turnaje'!$C$11)+(BG549*'pravidla turnaje'!$C$12)+(BG550*'pravidla turnaje'!$C$13)+(BG551*'pravidla turnaje'!$C$14)+(BG552*'pravidla turnaje'!$C$15)+(BG553*'pravidla turnaje'!$C$16)+(BG554*'pravidla turnaje'!$C$17)+(BG555*'pravidla turnaje'!$C$18)+'rozstřely-skore'!BG556)</f>
        <v/>
      </c>
      <c r="BH556" s="56" t="str">
        <f>IF(BH532="","",(BH546*'pravidla turnaje'!$C$9)+(BH547*'pravidla turnaje'!$C$10)+(BH548*'pravidla turnaje'!$C$11)+(BH549*'pravidla turnaje'!$C$12)+(BH550*'pravidla turnaje'!$C$13)+(BH551*'pravidla turnaje'!$C$14)+(BH552*'pravidla turnaje'!$C$15)+(BH553*'pravidla turnaje'!$C$16)+(BH554*'pravidla turnaje'!$C$17)+(BH555*'pravidla turnaje'!$C$18)+'rozstřely-skore'!BH556)</f>
        <v/>
      </c>
      <c r="BI556" s="56" t="str">
        <f>IF(BI532="","",(BI546*'pravidla turnaje'!$C$9)+(BI547*'pravidla turnaje'!$C$10)+(BI548*'pravidla turnaje'!$C$11)+(BI549*'pravidla turnaje'!$C$12)+(BI550*'pravidla turnaje'!$C$13)+(BI551*'pravidla turnaje'!$C$14)+(BI552*'pravidla turnaje'!$C$15)+(BI553*'pravidla turnaje'!$C$16)+(BI554*'pravidla turnaje'!$C$17)+(BI555*'pravidla turnaje'!$C$18)+'rozstřely-skore'!BI556)</f>
        <v/>
      </c>
      <c r="BJ556" s="56" t="str">
        <f>IF(BJ532="","",(BJ546*'pravidla turnaje'!$C$9)+(BJ547*'pravidla turnaje'!$C$10)+(BJ548*'pravidla turnaje'!$C$11)+(BJ549*'pravidla turnaje'!$C$12)+(BJ550*'pravidla turnaje'!$C$13)+(BJ551*'pravidla turnaje'!$C$14)+(BJ552*'pravidla turnaje'!$C$15)+(BJ553*'pravidla turnaje'!$C$16)+(BJ554*'pravidla turnaje'!$C$17)+(BJ555*'pravidla turnaje'!$C$18)+'rozstřely-skore'!BJ556)</f>
        <v/>
      </c>
      <c r="BK556" s="56" t="str">
        <f>IF(BK532="","",(BK546*'pravidla turnaje'!$C$9)+(BK547*'pravidla turnaje'!$C$10)+(BK548*'pravidla turnaje'!$C$11)+(BK549*'pravidla turnaje'!$C$12)+(BK550*'pravidla turnaje'!$C$13)+(BK551*'pravidla turnaje'!$C$14)+(BK552*'pravidla turnaje'!$C$15)+(BK553*'pravidla turnaje'!$C$16)+(BK554*'pravidla turnaje'!$C$17)+(BK555*'pravidla turnaje'!$C$18)+'rozstřely-skore'!BK556)</f>
        <v/>
      </c>
      <c r="BL556" s="56" t="str">
        <f>IF(BL532="","",(BL546*'pravidla turnaje'!$C$9)+(BL547*'pravidla turnaje'!$C$10)+(BL548*'pravidla turnaje'!$C$11)+(BL549*'pravidla turnaje'!$C$12)+(BL550*'pravidla turnaje'!$C$13)+(BL551*'pravidla turnaje'!$C$14)+(BL552*'pravidla turnaje'!$C$15)+(BL553*'pravidla turnaje'!$C$16)+(BL554*'pravidla turnaje'!$C$17)+(BL555*'pravidla turnaje'!$C$18)+'rozstřely-skore'!BL556)</f>
        <v/>
      </c>
      <c r="BM556" s="56" t="str">
        <f>IF(BM532="","",(BM546*'pravidla turnaje'!$C$9)+(BM547*'pravidla turnaje'!$C$10)+(BM548*'pravidla turnaje'!$C$11)+(BM549*'pravidla turnaje'!$C$12)+(BM550*'pravidla turnaje'!$C$13)+(BM551*'pravidla turnaje'!$C$14)+(BM552*'pravidla turnaje'!$C$15)+(BM553*'pravidla turnaje'!$C$16)+(BM554*'pravidla turnaje'!$C$17)+(BM555*'pravidla turnaje'!$C$18)+'rozstřely-skore'!BM556)</f>
        <v/>
      </c>
      <c r="BN556" s="57" t="str">
        <f>IF(BN532="","",(BN546*'pravidla turnaje'!$C$9)+(BN547*'pravidla turnaje'!$C$10)+(BN548*'pravidla turnaje'!$C$11)+(BN549*'pravidla turnaje'!$C$12)+(BN550*'pravidla turnaje'!$C$13)+(BN551*'pravidla turnaje'!$C$14)+(BN552*'pravidla turnaje'!$C$15)+(BN553*'pravidla turnaje'!$C$16)+(BN554*'pravidla turnaje'!$C$17)+(BN555*'pravidla turnaje'!$C$18)+'rozstřely-skore'!BN556)</f>
        <v/>
      </c>
    </row>
    <row r="557" spans="1:66" ht="4.5" customHeight="1" x14ac:dyDescent="0.25">
      <c r="C557" s="923"/>
      <c r="D557" s="923"/>
      <c r="E557" s="923"/>
      <c r="F557" s="923"/>
      <c r="G557" s="923"/>
      <c r="H557" s="923"/>
      <c r="I557" s="923"/>
      <c r="J557" s="923"/>
    </row>
    <row r="558" spans="1:66" ht="4.5" customHeight="1" x14ac:dyDescent="0.25">
      <c r="C558" s="923"/>
      <c r="D558" s="923"/>
      <c r="E558" s="923"/>
      <c r="F558" s="923"/>
      <c r="G558" s="923"/>
      <c r="H558" s="923"/>
      <c r="I558" s="923"/>
      <c r="J558" s="923"/>
    </row>
    <row r="559" spans="1:66" ht="4.5" customHeight="1" x14ac:dyDescent="0.25">
      <c r="C559" s="923"/>
      <c r="D559" s="923"/>
      <c r="E559" s="923"/>
      <c r="F559" s="923"/>
      <c r="G559" s="923"/>
      <c r="H559" s="923"/>
      <c r="I559" s="923"/>
      <c r="J559" s="923"/>
    </row>
    <row r="560" spans="1:66" ht="4.5" customHeight="1" thickBot="1" x14ac:dyDescent="0.3">
      <c r="C560" s="923"/>
      <c r="D560" s="923"/>
      <c r="E560" s="923"/>
      <c r="F560" s="923"/>
      <c r="G560" s="923"/>
      <c r="H560" s="923"/>
      <c r="I560" s="923"/>
      <c r="J560" s="923"/>
    </row>
    <row r="561" spans="1:66" ht="27.75" customHeight="1" x14ac:dyDescent="0.25">
      <c r="A561" s="2115" t="str">
        <f>CONCATENATE("skupina ",VLOOKUP(C561-1,'pravidla turnaje'!$A$64:$B$83,2,0))</f>
        <v>skupina P</v>
      </c>
      <c r="B561" s="2116"/>
      <c r="C561" s="924">
        <v>151</v>
      </c>
      <c r="D561" s="925">
        <v>152</v>
      </c>
      <c r="E561" s="924">
        <v>153</v>
      </c>
      <c r="F561" s="925">
        <v>154</v>
      </c>
      <c r="G561" s="924">
        <v>155</v>
      </c>
      <c r="H561" s="925">
        <v>156</v>
      </c>
      <c r="I561" s="924">
        <v>157</v>
      </c>
      <c r="J561" s="925">
        <v>158</v>
      </c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38"/>
      <c r="BD561" s="38"/>
      <c r="BE561" s="38"/>
      <c r="BF561" s="38"/>
      <c r="BG561" s="38"/>
      <c r="BH561" s="38"/>
      <c r="BI561" s="38"/>
      <c r="BJ561" s="38"/>
      <c r="BK561" s="38"/>
      <c r="BL561" s="38"/>
      <c r="BM561" s="38"/>
      <c r="BN561" s="38"/>
    </row>
    <row r="562" spans="1:66" ht="15.75" x14ac:dyDescent="0.25">
      <c r="A562" s="2117" t="s">
        <v>22</v>
      </c>
      <c r="B562" s="2117"/>
      <c r="C562" s="91" t="str">
        <f>VLOOKUP(C$561,Tabulka!$B$4:$Q$239,11,0)</f>
        <v/>
      </c>
      <c r="D562" s="91" t="str">
        <f>VLOOKUP(D$561,Tabulka!$B$4:$Q$239,11,0)</f>
        <v/>
      </c>
      <c r="E562" s="91" t="str">
        <f>VLOOKUP(E$561,Tabulka!$B$4:$Q$239,11,0)</f>
        <v/>
      </c>
      <c r="F562" s="91" t="str">
        <f>VLOOKUP(F$561,Tabulka!$B$4:$Q$239,11,0)</f>
        <v/>
      </c>
      <c r="G562" s="91" t="str">
        <f>VLOOKUP(G$561,Tabulka!$B$4:$Q$239,11,0)</f>
        <v/>
      </c>
      <c r="H562" s="91" t="str">
        <f>VLOOKUP(H$561,Tabulka!$B$4:$Q$239,11,0)</f>
        <v/>
      </c>
      <c r="I562" s="91" t="str">
        <f>VLOOKUP(I$561,Tabulka!$B$4:$Q$239,11,0)</f>
        <v/>
      </c>
      <c r="J562" s="91" t="str">
        <f>VLOOKUP(J$561,Tabulka!$B$4:$Q$239,11,0)</f>
        <v/>
      </c>
      <c r="K562" s="39"/>
      <c r="L562" s="39"/>
      <c r="M562" s="39"/>
      <c r="N562" s="39"/>
      <c r="O562" s="39"/>
      <c r="P562" s="39"/>
      <c r="Q562" s="39"/>
      <c r="R562" s="39"/>
    </row>
    <row r="563" spans="1:66" ht="15.75" x14ac:dyDescent="0.25">
      <c r="A563" s="2117" t="s">
        <v>23</v>
      </c>
      <c r="B563" s="2117"/>
      <c r="C563" s="91" t="str">
        <f>VLOOKUP(C$561,Tabulka!$B$4:$Q$239,12,0)</f>
        <v/>
      </c>
      <c r="D563" s="91" t="str">
        <f>VLOOKUP(D$561,Tabulka!$B$4:$Q$239,12,0)</f>
        <v/>
      </c>
      <c r="E563" s="91" t="str">
        <f>VLOOKUP(E$561,Tabulka!$B$4:$Q$239,12,0)</f>
        <v/>
      </c>
      <c r="F563" s="91" t="str">
        <f>VLOOKUP(F$561,Tabulka!$B$4:$Q$239,12,0)</f>
        <v/>
      </c>
      <c r="G563" s="91" t="str">
        <f>VLOOKUP(G$561,Tabulka!$B$4:$Q$239,12,0)</f>
        <v/>
      </c>
      <c r="H563" s="91" t="str">
        <f>VLOOKUP(H$561,Tabulka!$B$4:$Q$239,12,0)</f>
        <v/>
      </c>
      <c r="I563" s="91" t="str">
        <f>VLOOKUP(I$561,Tabulka!$B$4:$Q$239,12,0)</f>
        <v/>
      </c>
      <c r="J563" s="91" t="str">
        <f>VLOOKUP(J$561,Tabulka!$B$4:$Q$239,12,0)</f>
        <v/>
      </c>
      <c r="K563" s="39"/>
      <c r="L563" s="39"/>
      <c r="M563" s="39"/>
      <c r="N563" s="39"/>
      <c r="O563" s="39"/>
      <c r="P563" s="39"/>
      <c r="Q563" s="39"/>
      <c r="R563" s="39"/>
    </row>
    <row r="564" spans="1:66" ht="15.75" x14ac:dyDescent="0.25">
      <c r="A564" s="2117" t="s">
        <v>24</v>
      </c>
      <c r="B564" s="2117"/>
      <c r="C564" s="91" t="str">
        <f>VLOOKUP(C$561,Tabulka!$B$4:$Q$239,13,0)</f>
        <v/>
      </c>
      <c r="D564" s="91" t="str">
        <f>VLOOKUP(D$561,Tabulka!$B$4:$Q$239,13,0)</f>
        <v/>
      </c>
      <c r="E564" s="91" t="str">
        <f>VLOOKUP(E$561,Tabulka!$B$4:$Q$239,13,0)</f>
        <v/>
      </c>
      <c r="F564" s="91" t="str">
        <f>VLOOKUP(F$561,Tabulka!$B$4:$Q$239,13,0)</f>
        <v/>
      </c>
      <c r="G564" s="91" t="str">
        <f>VLOOKUP(G$561,Tabulka!$B$4:$Q$239,13,0)</f>
        <v/>
      </c>
      <c r="H564" s="91" t="str">
        <f>VLOOKUP(H$561,Tabulka!$B$4:$Q$239,13,0)</f>
        <v/>
      </c>
      <c r="I564" s="91" t="str">
        <f>VLOOKUP(I$561,Tabulka!$B$4:$Q$239,13,0)</f>
        <v/>
      </c>
      <c r="J564" s="91" t="str">
        <f>VLOOKUP(J$561,Tabulka!$B$4:$Q$239,13,0)</f>
        <v/>
      </c>
      <c r="K564" s="39"/>
      <c r="L564" s="39"/>
      <c r="M564" s="39"/>
      <c r="N564" s="39"/>
      <c r="O564" s="39"/>
      <c r="P564" s="39"/>
      <c r="Q564" s="39"/>
      <c r="R564" s="39"/>
    </row>
    <row r="565" spans="1:66" ht="15.75" x14ac:dyDescent="0.25">
      <c r="A565" s="2117" t="s">
        <v>8</v>
      </c>
      <c r="B565" s="2117"/>
      <c r="C565" s="91" t="str">
        <f>VLOOKUP(C$561,Tabulka!$B$4:$Q$239,14,0)</f>
        <v/>
      </c>
      <c r="D565" s="91" t="str">
        <f>VLOOKUP(D$561,Tabulka!$B$4:$Q$239,14,0)</f>
        <v/>
      </c>
      <c r="E565" s="91" t="str">
        <f>VLOOKUP(E$561,Tabulka!$B$4:$Q$239,14,0)</f>
        <v/>
      </c>
      <c r="F565" s="91" t="str">
        <f>VLOOKUP(F$561,Tabulka!$B$4:$Q$239,14,0)</f>
        <v/>
      </c>
      <c r="G565" s="91" t="str">
        <f>VLOOKUP(G$561,Tabulka!$B$4:$Q$239,14,0)</f>
        <v/>
      </c>
      <c r="H565" s="91" t="str">
        <f>VLOOKUP(H$561,Tabulka!$B$4:$Q$239,14,0)</f>
        <v/>
      </c>
      <c r="I565" s="91" t="str">
        <f>VLOOKUP(I$561,Tabulka!$B$4:$Q$239,14,0)</f>
        <v/>
      </c>
      <c r="J565" s="91" t="str">
        <f>VLOOKUP(J$561,Tabulka!$B$4:$Q$239,14,0)</f>
        <v/>
      </c>
      <c r="K565" s="40"/>
      <c r="L565" s="40"/>
      <c r="M565" s="40"/>
      <c r="N565" s="40"/>
      <c r="O565" s="40"/>
      <c r="P565" s="40"/>
      <c r="Q565" s="40"/>
      <c r="R565" s="40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</row>
    <row r="566" spans="1:66" ht="38.25" customHeight="1" x14ac:dyDescent="0.25">
      <c r="A566" s="2117" t="s">
        <v>135</v>
      </c>
      <c r="B566" s="2117"/>
      <c r="C566" s="92" t="str">
        <f>IFERROR(IF(C564=0,MAX($C$83:$J$83)+1,C563/C564),"")</f>
        <v/>
      </c>
      <c r="D566" s="92" t="str">
        <f t="shared" ref="D566:J566" si="2164">IFERROR(IF(D564=0,MAX($C$83:$J$83)+1,D563/D564),"")</f>
        <v/>
      </c>
      <c r="E566" s="92" t="str">
        <f t="shared" si="2164"/>
        <v/>
      </c>
      <c r="F566" s="92" t="str">
        <f t="shared" si="2164"/>
        <v/>
      </c>
      <c r="G566" s="92" t="str">
        <f t="shared" si="2164"/>
        <v/>
      </c>
      <c r="H566" s="92" t="str">
        <f t="shared" si="2164"/>
        <v/>
      </c>
      <c r="I566" s="92" t="str">
        <f t="shared" si="2164"/>
        <v/>
      </c>
      <c r="J566" s="92" t="str">
        <f t="shared" si="2164"/>
        <v/>
      </c>
      <c r="K566" s="40"/>
      <c r="L566" s="40"/>
      <c r="M566" s="40"/>
      <c r="N566" s="40"/>
      <c r="O566" s="40"/>
      <c r="P566" s="40"/>
      <c r="Q566" s="40"/>
      <c r="R566" s="40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</row>
    <row r="567" spans="1:66" ht="77.25" customHeight="1" x14ac:dyDescent="0.25">
      <c r="A567" s="2109" t="s">
        <v>33</v>
      </c>
      <c r="B567" s="2110"/>
      <c r="C567" s="79">
        <f t="shared" ref="C567" si="2165">IF(MIN(C596,K596,S596,AA596,AI596,AQ596,AY596,BG596)=0,MAX($C596:$BN596)+1,MIN(C596,K596,S596,AA596,AI596,AQ596,AY596,BG596))</f>
        <v>1</v>
      </c>
      <c r="D567" s="79">
        <f t="shared" ref="D567" si="2166">IF(MIN(D596,L596,T596,AB596,AJ596,AR596,AZ596,BH596)=0,MAX($C596:$BN596)+1,MIN(D596,L596,T596,AB596,AJ596,AR596,AZ596,BH596))</f>
        <v>1</v>
      </c>
      <c r="E567" s="79">
        <f t="shared" ref="E567" si="2167">IF(MIN(E596,M596,U596,AC596,AK596,AS596,BA596,BI596)=0,MAX($C596:$BN596)+1,MIN(E596,M596,U596,AC596,AK596,AS596,BA596,BI596))</f>
        <v>1</v>
      </c>
      <c r="F567" s="79">
        <f t="shared" ref="F567" si="2168">IF(MIN(F596,N596,V596,AD596,AL596,AT596,BB596,BJ596)=0,MAX($C596:$BN596)+1,MIN(F596,N596,V596,AD596,AL596,AT596,BB596,BJ596))</f>
        <v>1</v>
      </c>
      <c r="G567" s="79">
        <f t="shared" ref="G567" si="2169">IF(MIN(G596,O596,W596,AE596,AM596,AU596,BC596,BK596)=0,MAX($C596:$BN596)+1,MIN(G596,O596,W596,AE596,AM596,AU596,BC596,BK596))</f>
        <v>1</v>
      </c>
      <c r="H567" s="79">
        <f t="shared" ref="H567" si="2170">IF(MIN(H596,P596,X596,AF596,AN596,AV596,BD596,BL596)=0,MAX($C596:$BN596)+1,MIN(H596,P596,X596,AF596,AN596,AV596,BD596,BL596))</f>
        <v>1</v>
      </c>
      <c r="I567" s="79">
        <f t="shared" ref="I567" si="2171">IF(MIN(I596,Q596,Y596,AG596,AO596,AW596,BE596,BM596)=0,MAX($C596:$BN596)+1,MIN(I596,Q596,Y596,AG596,AO596,AW596,BE596,BM596))</f>
        <v>1</v>
      </c>
      <c r="J567" s="79">
        <f t="shared" ref="J567" si="2172">IF(MIN(J596,R596,Z596,AH596,AP596,AX596,BF596,BN596)=0,MAX($C596:$BN596)+1,MIN(J596,R596,Z596,AH596,AP596,AX596,BF596,BN596))</f>
        <v>1</v>
      </c>
    </row>
    <row r="568" spans="1:66" ht="21.75" customHeight="1" thickBot="1" x14ac:dyDescent="0.3">
      <c r="A568" s="2111" t="s">
        <v>25</v>
      </c>
      <c r="B568" s="2112"/>
      <c r="C568" s="52">
        <f t="shared" ref="C568:J568" si="2173">RANK(C567,$C567:$J567,1)</f>
        <v>1</v>
      </c>
      <c r="D568" s="53">
        <f t="shared" si="2173"/>
        <v>1</v>
      </c>
      <c r="E568" s="53">
        <f t="shared" si="2173"/>
        <v>1</v>
      </c>
      <c r="F568" s="53">
        <f t="shared" si="2173"/>
        <v>1</v>
      </c>
      <c r="G568" s="53">
        <f t="shared" si="2173"/>
        <v>1</v>
      </c>
      <c r="H568" s="53">
        <f t="shared" si="2173"/>
        <v>1</v>
      </c>
      <c r="I568" s="53">
        <f t="shared" si="2173"/>
        <v>1</v>
      </c>
      <c r="J568" s="54">
        <f t="shared" si="2173"/>
        <v>1</v>
      </c>
    </row>
    <row r="569" spans="1:66" x14ac:dyDescent="0.25">
      <c r="A569" s="66"/>
      <c r="C569" s="34">
        <v>1</v>
      </c>
      <c r="D569" s="48">
        <f t="shared" ref="D569" si="2174">C569</f>
        <v>1</v>
      </c>
      <c r="E569" s="48">
        <f t="shared" ref="E569" si="2175">D569</f>
        <v>1</v>
      </c>
      <c r="F569" s="48">
        <f t="shared" ref="F569" si="2176">E569</f>
        <v>1</v>
      </c>
      <c r="G569" s="48">
        <f t="shared" ref="G569" si="2177">F569</f>
        <v>1</v>
      </c>
      <c r="H569" s="48">
        <f t="shared" ref="H569" si="2178">G569</f>
        <v>1</v>
      </c>
      <c r="I569" s="48">
        <f t="shared" ref="I569" si="2179">H569</f>
        <v>1</v>
      </c>
      <c r="J569" s="48">
        <f t="shared" ref="J569" si="2180">I569</f>
        <v>1</v>
      </c>
      <c r="K569" s="35">
        <v>2</v>
      </c>
      <c r="L569" s="48">
        <f t="shared" ref="L569" si="2181">K569</f>
        <v>2</v>
      </c>
      <c r="M569" s="48">
        <f t="shared" ref="M569" si="2182">L569</f>
        <v>2</v>
      </c>
      <c r="N569" s="48">
        <f t="shared" ref="N569" si="2183">M569</f>
        <v>2</v>
      </c>
      <c r="O569" s="48">
        <f t="shared" ref="O569" si="2184">N569</f>
        <v>2</v>
      </c>
      <c r="P569" s="48">
        <f t="shared" ref="P569" si="2185">O569</f>
        <v>2</v>
      </c>
      <c r="Q569" s="48">
        <f t="shared" ref="Q569" si="2186">P569</f>
        <v>2</v>
      </c>
      <c r="R569" s="48">
        <f t="shared" ref="R569" si="2187">Q569</f>
        <v>2</v>
      </c>
      <c r="S569" s="25">
        <v>3</v>
      </c>
      <c r="T569" s="48">
        <f t="shared" ref="T569" si="2188">S569</f>
        <v>3</v>
      </c>
      <c r="U569" s="48">
        <f t="shared" ref="U569" si="2189">T569</f>
        <v>3</v>
      </c>
      <c r="V569" s="48">
        <f t="shared" ref="V569" si="2190">U569</f>
        <v>3</v>
      </c>
      <c r="W569" s="48">
        <f t="shared" ref="W569" si="2191">V569</f>
        <v>3</v>
      </c>
      <c r="X569" s="48">
        <f t="shared" ref="X569" si="2192">W569</f>
        <v>3</v>
      </c>
      <c r="Y569" s="48">
        <f t="shared" ref="Y569" si="2193">X569</f>
        <v>3</v>
      </c>
      <c r="Z569" s="48">
        <f t="shared" ref="Z569" si="2194">Y569</f>
        <v>3</v>
      </c>
      <c r="AA569" s="25">
        <v>4</v>
      </c>
      <c r="AB569" s="48">
        <f t="shared" ref="AB569" si="2195">AA569</f>
        <v>4</v>
      </c>
      <c r="AC569" s="48">
        <f t="shared" ref="AC569" si="2196">AB569</f>
        <v>4</v>
      </c>
      <c r="AD569" s="48">
        <f t="shared" ref="AD569" si="2197">AC569</f>
        <v>4</v>
      </c>
      <c r="AE569" s="48">
        <f t="shared" ref="AE569" si="2198">AD569</f>
        <v>4</v>
      </c>
      <c r="AF569" s="48">
        <f t="shared" ref="AF569" si="2199">AE569</f>
        <v>4</v>
      </c>
      <c r="AG569" s="48">
        <f t="shared" ref="AG569" si="2200">AF569</f>
        <v>4</v>
      </c>
      <c r="AH569" s="48">
        <f t="shared" ref="AH569" si="2201">AG569</f>
        <v>4</v>
      </c>
      <c r="AI569" s="25">
        <v>5</v>
      </c>
      <c r="AJ569" s="48">
        <f t="shared" ref="AJ569" si="2202">AI569</f>
        <v>5</v>
      </c>
      <c r="AK569" s="48">
        <f t="shared" ref="AK569" si="2203">AJ569</f>
        <v>5</v>
      </c>
      <c r="AL569" s="48">
        <f t="shared" ref="AL569" si="2204">AK569</f>
        <v>5</v>
      </c>
      <c r="AM569" s="48">
        <f t="shared" ref="AM569" si="2205">AL569</f>
        <v>5</v>
      </c>
      <c r="AN569" s="48">
        <f t="shared" ref="AN569" si="2206">AM569</f>
        <v>5</v>
      </c>
      <c r="AO569" s="48">
        <f t="shared" ref="AO569" si="2207">AN569</f>
        <v>5</v>
      </c>
      <c r="AP569" s="48">
        <f t="shared" ref="AP569" si="2208">AO569</f>
        <v>5</v>
      </c>
      <c r="AQ569" s="25">
        <v>6</v>
      </c>
      <c r="AR569" s="48">
        <f t="shared" ref="AR569" si="2209">AQ569</f>
        <v>6</v>
      </c>
      <c r="AS569" s="48">
        <f t="shared" ref="AS569" si="2210">AR569</f>
        <v>6</v>
      </c>
      <c r="AT569" s="48">
        <f t="shared" ref="AT569" si="2211">AS569</f>
        <v>6</v>
      </c>
      <c r="AU569" s="48">
        <f t="shared" ref="AU569" si="2212">AT569</f>
        <v>6</v>
      </c>
      <c r="AV569" s="48">
        <f t="shared" ref="AV569" si="2213">AU569</f>
        <v>6</v>
      </c>
      <c r="AW569" s="48">
        <f t="shared" ref="AW569" si="2214">AV569</f>
        <v>6</v>
      </c>
      <c r="AX569" s="48">
        <f t="shared" ref="AX569" si="2215">AW569</f>
        <v>6</v>
      </c>
      <c r="AY569" s="25">
        <v>7</v>
      </c>
      <c r="AZ569" s="48">
        <f t="shared" ref="AZ569" si="2216">AY569</f>
        <v>7</v>
      </c>
      <c r="BA569" s="48">
        <f t="shared" ref="BA569" si="2217">AZ569</f>
        <v>7</v>
      </c>
      <c r="BB569" s="48">
        <f t="shared" ref="BB569" si="2218">BA569</f>
        <v>7</v>
      </c>
      <c r="BC569" s="48">
        <f t="shared" ref="BC569" si="2219">BB569</f>
        <v>7</v>
      </c>
      <c r="BD569" s="48">
        <f t="shared" ref="BD569" si="2220">BC569</f>
        <v>7</v>
      </c>
      <c r="BE569" s="48">
        <f t="shared" ref="BE569" si="2221">BD569</f>
        <v>7</v>
      </c>
      <c r="BF569" s="48">
        <f t="shared" ref="BF569" si="2222">BE569</f>
        <v>7</v>
      </c>
      <c r="BG569" s="25">
        <v>8</v>
      </c>
      <c r="BH569" s="48">
        <f t="shared" ref="BH569" si="2223">BG569</f>
        <v>8</v>
      </c>
      <c r="BI569" s="48">
        <f t="shared" ref="BI569" si="2224">BH569</f>
        <v>8</v>
      </c>
      <c r="BJ569" s="48">
        <f t="shared" ref="BJ569" si="2225">BI569</f>
        <v>8</v>
      </c>
      <c r="BK569" s="48">
        <f t="shared" ref="BK569" si="2226">BJ569</f>
        <v>8</v>
      </c>
      <c r="BL569" s="48">
        <f t="shared" ref="BL569" si="2227">BK569</f>
        <v>8</v>
      </c>
      <c r="BM569" s="48">
        <f t="shared" ref="BM569" si="2228">BL569</f>
        <v>8</v>
      </c>
      <c r="BN569" s="48">
        <f t="shared" ref="BN569" si="2229">BM569</f>
        <v>8</v>
      </c>
    </row>
    <row r="570" spans="1:66" ht="21.75" thickBot="1" x14ac:dyDescent="0.3">
      <c r="A570" s="66"/>
      <c r="C570" s="954">
        <f>C561</f>
        <v>151</v>
      </c>
      <c r="D570" s="954">
        <f t="shared" ref="D570:J570" si="2230">D561</f>
        <v>152</v>
      </c>
      <c r="E570" s="954">
        <f t="shared" si="2230"/>
        <v>153</v>
      </c>
      <c r="F570" s="954">
        <f t="shared" si="2230"/>
        <v>154</v>
      </c>
      <c r="G570" s="954">
        <f t="shared" si="2230"/>
        <v>155</v>
      </c>
      <c r="H570" s="954">
        <f t="shared" si="2230"/>
        <v>156</v>
      </c>
      <c r="I570" s="954">
        <f t="shared" si="2230"/>
        <v>157</v>
      </c>
      <c r="J570" s="954">
        <f t="shared" si="2230"/>
        <v>158</v>
      </c>
      <c r="K570" s="954">
        <f t="shared" ref="K570" si="2231">C570</f>
        <v>151</v>
      </c>
      <c r="L570" s="954">
        <f t="shared" ref="L570" si="2232">D570</f>
        <v>152</v>
      </c>
      <c r="M570" s="954">
        <f t="shared" ref="M570" si="2233">E570</f>
        <v>153</v>
      </c>
      <c r="N570" s="954">
        <f t="shared" ref="N570" si="2234">F570</f>
        <v>154</v>
      </c>
      <c r="O570" s="954">
        <f t="shared" ref="O570" si="2235">G570</f>
        <v>155</v>
      </c>
      <c r="P570" s="954">
        <f t="shared" ref="P570" si="2236">H570</f>
        <v>156</v>
      </c>
      <c r="Q570" s="954">
        <f t="shared" ref="Q570" si="2237">I570</f>
        <v>157</v>
      </c>
      <c r="R570" s="954">
        <f t="shared" ref="R570" si="2238">J570</f>
        <v>158</v>
      </c>
      <c r="S570" s="954">
        <f t="shared" ref="S570" si="2239">K570</f>
        <v>151</v>
      </c>
      <c r="T570" s="954">
        <f t="shared" ref="T570" si="2240">L570</f>
        <v>152</v>
      </c>
      <c r="U570" s="954">
        <f t="shared" ref="U570" si="2241">M570</f>
        <v>153</v>
      </c>
      <c r="V570" s="954">
        <f t="shared" ref="V570" si="2242">N570</f>
        <v>154</v>
      </c>
      <c r="W570" s="954">
        <f t="shared" ref="W570" si="2243">O570</f>
        <v>155</v>
      </c>
      <c r="X570" s="954">
        <f t="shared" ref="X570" si="2244">P570</f>
        <v>156</v>
      </c>
      <c r="Y570" s="954">
        <f t="shared" ref="Y570" si="2245">Q570</f>
        <v>157</v>
      </c>
      <c r="Z570" s="954">
        <f t="shared" ref="Z570" si="2246">R570</f>
        <v>158</v>
      </c>
      <c r="AA570" s="954">
        <f t="shared" ref="AA570" si="2247">S570</f>
        <v>151</v>
      </c>
      <c r="AB570" s="954">
        <f t="shared" ref="AB570" si="2248">T570</f>
        <v>152</v>
      </c>
      <c r="AC570" s="954">
        <f t="shared" ref="AC570" si="2249">U570</f>
        <v>153</v>
      </c>
      <c r="AD570" s="954">
        <f t="shared" ref="AD570" si="2250">V570</f>
        <v>154</v>
      </c>
      <c r="AE570" s="954">
        <f t="shared" ref="AE570" si="2251">W570</f>
        <v>155</v>
      </c>
      <c r="AF570" s="954">
        <f t="shared" ref="AF570" si="2252">X570</f>
        <v>156</v>
      </c>
      <c r="AG570" s="954">
        <f t="shared" ref="AG570" si="2253">Y570</f>
        <v>157</v>
      </c>
      <c r="AH570" s="954">
        <f t="shared" ref="AH570" si="2254">Z570</f>
        <v>158</v>
      </c>
      <c r="AI570" s="954">
        <f t="shared" ref="AI570" si="2255">AA570</f>
        <v>151</v>
      </c>
      <c r="AJ570" s="954">
        <f t="shared" ref="AJ570" si="2256">AB570</f>
        <v>152</v>
      </c>
      <c r="AK570" s="954">
        <f t="shared" ref="AK570" si="2257">AC570</f>
        <v>153</v>
      </c>
      <c r="AL570" s="954">
        <f t="shared" ref="AL570" si="2258">AD570</f>
        <v>154</v>
      </c>
      <c r="AM570" s="954">
        <f t="shared" ref="AM570" si="2259">AE570</f>
        <v>155</v>
      </c>
      <c r="AN570" s="954">
        <f t="shared" ref="AN570" si="2260">AF570</f>
        <v>156</v>
      </c>
      <c r="AO570" s="954">
        <f t="shared" ref="AO570" si="2261">AG570</f>
        <v>157</v>
      </c>
      <c r="AP570" s="954">
        <f t="shared" ref="AP570" si="2262">AH570</f>
        <v>158</v>
      </c>
      <c r="AQ570" s="954">
        <f t="shared" ref="AQ570" si="2263">AI570</f>
        <v>151</v>
      </c>
      <c r="AR570" s="954">
        <f t="shared" ref="AR570" si="2264">AJ570</f>
        <v>152</v>
      </c>
      <c r="AS570" s="954">
        <f t="shared" ref="AS570" si="2265">AK570</f>
        <v>153</v>
      </c>
      <c r="AT570" s="954">
        <f t="shared" ref="AT570" si="2266">AL570</f>
        <v>154</v>
      </c>
      <c r="AU570" s="954">
        <f t="shared" ref="AU570" si="2267">AM570</f>
        <v>155</v>
      </c>
      <c r="AV570" s="954">
        <f t="shared" ref="AV570" si="2268">AN570</f>
        <v>156</v>
      </c>
      <c r="AW570" s="954">
        <f t="shared" ref="AW570" si="2269">AO570</f>
        <v>157</v>
      </c>
      <c r="AX570" s="954">
        <f t="shared" ref="AX570" si="2270">AP570</f>
        <v>158</v>
      </c>
      <c r="AY570" s="954">
        <f t="shared" ref="AY570" si="2271">AQ570</f>
        <v>151</v>
      </c>
      <c r="AZ570" s="954">
        <f t="shared" ref="AZ570" si="2272">AR570</f>
        <v>152</v>
      </c>
      <c r="BA570" s="954">
        <f t="shared" ref="BA570" si="2273">AS570</f>
        <v>153</v>
      </c>
      <c r="BB570" s="954">
        <f t="shared" ref="BB570" si="2274">AT570</f>
        <v>154</v>
      </c>
      <c r="BC570" s="954">
        <f t="shared" ref="BC570" si="2275">AU570</f>
        <v>155</v>
      </c>
      <c r="BD570" s="954">
        <f t="shared" ref="BD570" si="2276">AV570</f>
        <v>156</v>
      </c>
      <c r="BE570" s="954">
        <f t="shared" ref="BE570" si="2277">AW570</f>
        <v>157</v>
      </c>
      <c r="BF570" s="954">
        <f t="shared" ref="BF570" si="2278">AX570</f>
        <v>158</v>
      </c>
      <c r="BG570" s="954">
        <f t="shared" ref="BG570" si="2279">AY570</f>
        <v>151</v>
      </c>
      <c r="BH570" s="954">
        <f t="shared" ref="BH570" si="2280">AZ570</f>
        <v>152</v>
      </c>
      <c r="BI570" s="954">
        <f t="shared" ref="BI570" si="2281">BA570</f>
        <v>153</v>
      </c>
      <c r="BJ570" s="954">
        <f t="shared" ref="BJ570" si="2282">BB570</f>
        <v>154</v>
      </c>
      <c r="BK570" s="954">
        <f t="shared" ref="BK570" si="2283">BC570</f>
        <v>155</v>
      </c>
      <c r="BL570" s="954">
        <f t="shared" ref="BL570" si="2284">BD570</f>
        <v>156</v>
      </c>
      <c r="BM570" s="954">
        <f t="shared" ref="BM570" si="2285">BE570</f>
        <v>157</v>
      </c>
      <c r="BN570" s="954">
        <f t="shared" ref="BN570" si="2286">BF570</f>
        <v>158</v>
      </c>
    </row>
    <row r="571" spans="1:66" x14ac:dyDescent="0.25">
      <c r="A571" s="2113"/>
      <c r="B571" s="2114"/>
      <c r="C571" s="26" t="s">
        <v>18</v>
      </c>
      <c r="D571" s="7" t="s">
        <v>18</v>
      </c>
      <c r="E571" s="7" t="s">
        <v>18</v>
      </c>
      <c r="F571" s="7" t="s">
        <v>18</v>
      </c>
      <c r="G571" s="7" t="s">
        <v>18</v>
      </c>
      <c r="H571" s="7" t="s">
        <v>18</v>
      </c>
      <c r="I571" s="7" t="s">
        <v>18</v>
      </c>
      <c r="J571" s="8" t="s">
        <v>18</v>
      </c>
      <c r="K571" s="26" t="s">
        <v>18</v>
      </c>
      <c r="L571" s="7" t="s">
        <v>18</v>
      </c>
      <c r="M571" s="7" t="s">
        <v>18</v>
      </c>
      <c r="N571" s="7" t="s">
        <v>18</v>
      </c>
      <c r="O571" s="7" t="s">
        <v>18</v>
      </c>
      <c r="P571" s="7" t="s">
        <v>18</v>
      </c>
      <c r="Q571" s="7" t="s">
        <v>18</v>
      </c>
      <c r="R571" s="8" t="s">
        <v>18</v>
      </c>
      <c r="S571" s="26" t="s">
        <v>18</v>
      </c>
      <c r="T571" s="7" t="s">
        <v>18</v>
      </c>
      <c r="U571" s="7" t="s">
        <v>18</v>
      </c>
      <c r="V571" s="7" t="s">
        <v>18</v>
      </c>
      <c r="W571" s="7" t="s">
        <v>18</v>
      </c>
      <c r="X571" s="7" t="s">
        <v>18</v>
      </c>
      <c r="Y571" s="7" t="s">
        <v>18</v>
      </c>
      <c r="Z571" s="8" t="s">
        <v>18</v>
      </c>
      <c r="AA571" s="26" t="s">
        <v>18</v>
      </c>
      <c r="AB571" s="7" t="s">
        <v>18</v>
      </c>
      <c r="AC571" s="7" t="s">
        <v>18</v>
      </c>
      <c r="AD571" s="7" t="s">
        <v>18</v>
      </c>
      <c r="AE571" s="7" t="s">
        <v>18</v>
      </c>
      <c r="AF571" s="7" t="s">
        <v>18</v>
      </c>
      <c r="AG571" s="7" t="s">
        <v>18</v>
      </c>
      <c r="AH571" s="8" t="s">
        <v>18</v>
      </c>
      <c r="AI571" s="26" t="s">
        <v>18</v>
      </c>
      <c r="AJ571" s="7" t="s">
        <v>18</v>
      </c>
      <c r="AK571" s="7" t="s">
        <v>18</v>
      </c>
      <c r="AL571" s="7" t="s">
        <v>18</v>
      </c>
      <c r="AM571" s="7" t="s">
        <v>18</v>
      </c>
      <c r="AN571" s="7" t="s">
        <v>18</v>
      </c>
      <c r="AO571" s="7" t="s">
        <v>18</v>
      </c>
      <c r="AP571" s="8" t="s">
        <v>18</v>
      </c>
      <c r="AQ571" s="26" t="s">
        <v>18</v>
      </c>
      <c r="AR571" s="7" t="s">
        <v>18</v>
      </c>
      <c r="AS571" s="7" t="s">
        <v>18</v>
      </c>
      <c r="AT571" s="7" t="s">
        <v>18</v>
      </c>
      <c r="AU571" s="7" t="s">
        <v>18</v>
      </c>
      <c r="AV571" s="7" t="s">
        <v>18</v>
      </c>
      <c r="AW571" s="7" t="s">
        <v>18</v>
      </c>
      <c r="AX571" s="8" t="s">
        <v>18</v>
      </c>
      <c r="AY571" s="26" t="s">
        <v>18</v>
      </c>
      <c r="AZ571" s="7" t="s">
        <v>18</v>
      </c>
      <c r="BA571" s="7" t="s">
        <v>18</v>
      </c>
      <c r="BB571" s="7" t="s">
        <v>18</v>
      </c>
      <c r="BC571" s="7" t="s">
        <v>18</v>
      </c>
      <c r="BD571" s="7" t="s">
        <v>18</v>
      </c>
      <c r="BE571" s="7" t="s">
        <v>18</v>
      </c>
      <c r="BF571" s="8" t="s">
        <v>18</v>
      </c>
      <c r="BG571" s="26" t="s">
        <v>18</v>
      </c>
      <c r="BH571" s="7" t="s">
        <v>18</v>
      </c>
      <c r="BI571" s="7" t="s">
        <v>18</v>
      </c>
      <c r="BJ571" s="7" t="s">
        <v>18</v>
      </c>
      <c r="BK571" s="7" t="s">
        <v>18</v>
      </c>
      <c r="BL571" s="7" t="s">
        <v>18</v>
      </c>
      <c r="BM571" s="7" t="s">
        <v>18</v>
      </c>
      <c r="BN571" s="8" t="s">
        <v>18</v>
      </c>
    </row>
    <row r="572" spans="1:66" x14ac:dyDescent="0.25">
      <c r="A572" s="2098"/>
      <c r="B572" s="2099"/>
      <c r="C572" s="978" t="str">
        <f>IF(VLOOKUP(C570,Tabulka!$B$4:$Y$239,16,0)=C569,C570,"")</f>
        <v/>
      </c>
      <c r="D572" s="979" t="str">
        <f>IF(VLOOKUP(D570,Tabulka!$B$4:$Y$239,16,0)=D569,D570,"")</f>
        <v/>
      </c>
      <c r="E572" s="979" t="str">
        <f>IF(VLOOKUP(E570,Tabulka!$B$4:$Y$239,16,0)=E569,E570,"")</f>
        <v/>
      </c>
      <c r="F572" s="979" t="str">
        <f>IF(VLOOKUP(F570,Tabulka!$B$4:$Y$239,16,0)=F569,F570,"")</f>
        <v/>
      </c>
      <c r="G572" s="979" t="str">
        <f>IF(VLOOKUP(G570,Tabulka!$B$4:$Y$239,16,0)=G569,G570,"")</f>
        <v/>
      </c>
      <c r="H572" s="979" t="str">
        <f>IF(VLOOKUP(H570,Tabulka!$B$4:$Y$239,16,0)=H569,H570,"")</f>
        <v/>
      </c>
      <c r="I572" s="979" t="str">
        <f>IF(VLOOKUP(I570,Tabulka!$B$4:$Y$239,16,0)=I569,I570,"")</f>
        <v/>
      </c>
      <c r="J572" s="980" t="str">
        <f>IF(VLOOKUP(J570,Tabulka!$B$4:$Y$239,16,0)=J569,J570,"")</f>
        <v/>
      </c>
      <c r="K572" s="978" t="str">
        <f>IF(VLOOKUP(K570,Tabulka!$B$4:$Y$239,16,0)=K569,K570,"")</f>
        <v/>
      </c>
      <c r="L572" s="979" t="str">
        <f>IF(VLOOKUP(L570,Tabulka!$B$4:$Y$239,16,0)=L569,L570,"")</f>
        <v/>
      </c>
      <c r="M572" s="979" t="str">
        <f>IF(VLOOKUP(M570,Tabulka!$B$4:$Y$239,16,0)=M569,M570,"")</f>
        <v/>
      </c>
      <c r="N572" s="979" t="str">
        <f>IF(VLOOKUP(N570,Tabulka!$B$4:$Y$239,16,0)=N569,N570,"")</f>
        <v/>
      </c>
      <c r="O572" s="979" t="str">
        <f>IF(VLOOKUP(O570,Tabulka!$B$4:$Y$239,16,0)=O569,O570,"")</f>
        <v/>
      </c>
      <c r="P572" s="979" t="str">
        <f>IF(VLOOKUP(P570,Tabulka!$B$4:$Y$239,16,0)=P569,P570,"")</f>
        <v/>
      </c>
      <c r="Q572" s="979" t="str">
        <f>IF(VLOOKUP(Q570,Tabulka!$B$4:$Y$239,16,0)=Q569,Q570,"")</f>
        <v/>
      </c>
      <c r="R572" s="980" t="str">
        <f>IF(VLOOKUP(R570,Tabulka!$B$4:$Y$239,16,0)=R569,R570,"")</f>
        <v/>
      </c>
      <c r="S572" s="978" t="str">
        <f>IF(VLOOKUP(S570,Tabulka!$B$4:$Y$239,16,0)=S569,S570,"")</f>
        <v/>
      </c>
      <c r="T572" s="979" t="str">
        <f>IF(VLOOKUP(T570,Tabulka!$B$4:$Y$239,16,0)=T569,T570,"")</f>
        <v/>
      </c>
      <c r="U572" s="979" t="str">
        <f>IF(VLOOKUP(U570,Tabulka!$B$4:$Y$239,16,0)=U569,U570,"")</f>
        <v/>
      </c>
      <c r="V572" s="979" t="str">
        <f>IF(VLOOKUP(V570,Tabulka!$B$4:$Y$239,16,0)=V569,V570,"")</f>
        <v/>
      </c>
      <c r="W572" s="979" t="str">
        <f>IF(VLOOKUP(W570,Tabulka!$B$4:$Y$239,16,0)=W569,W570,"")</f>
        <v/>
      </c>
      <c r="X572" s="979" t="str">
        <f>IF(VLOOKUP(X570,Tabulka!$B$4:$Y$239,16,0)=X569,X570,"")</f>
        <v/>
      </c>
      <c r="Y572" s="979" t="str">
        <f>IF(VLOOKUP(Y570,Tabulka!$B$4:$Y$239,16,0)=Y569,Y570,"")</f>
        <v/>
      </c>
      <c r="Z572" s="980" t="str">
        <f>IF(VLOOKUP(Z570,Tabulka!$B$4:$Y$239,16,0)=Z569,Z570,"")</f>
        <v/>
      </c>
      <c r="AA572" s="978" t="str">
        <f>IF(VLOOKUP(AA570,Tabulka!$B$4:$Y$239,16,0)=AA569,AA570,"")</f>
        <v/>
      </c>
      <c r="AB572" s="979" t="str">
        <f>IF(VLOOKUP(AB570,Tabulka!$B$4:$Y$239,16,0)=AB569,AB570,"")</f>
        <v/>
      </c>
      <c r="AC572" s="979" t="str">
        <f>IF(VLOOKUP(AC570,Tabulka!$B$4:$Y$239,16,0)=AC569,AC570,"")</f>
        <v/>
      </c>
      <c r="AD572" s="979" t="str">
        <f>IF(VLOOKUP(AD570,Tabulka!$B$4:$Y$239,16,0)=AD569,AD570,"")</f>
        <v/>
      </c>
      <c r="AE572" s="979" t="str">
        <f>IF(VLOOKUP(AE570,Tabulka!$B$4:$Y$239,16,0)=AE569,AE570,"")</f>
        <v/>
      </c>
      <c r="AF572" s="979" t="str">
        <f>IF(VLOOKUP(AF570,Tabulka!$B$4:$Y$239,16,0)=AF569,AF570,"")</f>
        <v/>
      </c>
      <c r="AG572" s="979" t="str">
        <f>IF(VLOOKUP(AG570,Tabulka!$B$4:$Y$239,16,0)=AG569,AG570,"")</f>
        <v/>
      </c>
      <c r="AH572" s="980" t="str">
        <f>IF(VLOOKUP(AH570,Tabulka!$B$4:$Y$239,16,0)=AH569,AH570,"")</f>
        <v/>
      </c>
      <c r="AI572" s="978" t="str">
        <f>IF(VLOOKUP(AI570,Tabulka!$B$4:$Y$239,16,0)=AI569,AI570,"")</f>
        <v/>
      </c>
      <c r="AJ572" s="979" t="str">
        <f>IF(VLOOKUP(AJ570,Tabulka!$B$4:$Y$239,16,0)=AJ569,AJ570,"")</f>
        <v/>
      </c>
      <c r="AK572" s="979" t="str">
        <f>IF(VLOOKUP(AK570,Tabulka!$B$4:$Y$239,16,0)=AK569,AK570,"")</f>
        <v/>
      </c>
      <c r="AL572" s="979" t="str">
        <f>IF(VLOOKUP(AL570,Tabulka!$B$4:$Y$239,16,0)=AL569,AL570,"")</f>
        <v/>
      </c>
      <c r="AM572" s="979" t="str">
        <f>IF(VLOOKUP(AM570,Tabulka!$B$4:$Y$239,16,0)=AM569,AM570,"")</f>
        <v/>
      </c>
      <c r="AN572" s="979" t="str">
        <f>IF(VLOOKUP(AN570,Tabulka!$B$4:$Y$239,16,0)=AN569,AN570,"")</f>
        <v/>
      </c>
      <c r="AO572" s="979" t="str">
        <f>IF(VLOOKUP(AO570,Tabulka!$B$4:$Y$239,16,0)=AO569,AO570,"")</f>
        <v/>
      </c>
      <c r="AP572" s="980" t="str">
        <f>IF(VLOOKUP(AP570,Tabulka!$B$4:$Y$239,16,0)=AP569,AP570,"")</f>
        <v/>
      </c>
      <c r="AQ572" s="978" t="str">
        <f>IF(VLOOKUP(AQ570,Tabulka!$B$4:$Y$239,16,0)=AQ569,AQ570,"")</f>
        <v/>
      </c>
      <c r="AR572" s="979" t="str">
        <f>IF(VLOOKUP(AR570,Tabulka!$B$4:$Y$239,16,0)=AR569,AR570,"")</f>
        <v/>
      </c>
      <c r="AS572" s="979" t="str">
        <f>IF(VLOOKUP(AS570,Tabulka!$B$4:$Y$239,16,0)=AS569,AS570,"")</f>
        <v/>
      </c>
      <c r="AT572" s="979" t="str">
        <f>IF(VLOOKUP(AT570,Tabulka!$B$4:$Y$239,16,0)=AT569,AT570,"")</f>
        <v/>
      </c>
      <c r="AU572" s="979" t="str">
        <f>IF(VLOOKUP(AU570,Tabulka!$B$4:$Y$239,16,0)=AU569,AU570,"")</f>
        <v/>
      </c>
      <c r="AV572" s="979" t="str">
        <f>IF(VLOOKUP(AV570,Tabulka!$B$4:$Y$239,16,0)=AV569,AV570,"")</f>
        <v/>
      </c>
      <c r="AW572" s="979" t="str">
        <f>IF(VLOOKUP(AW570,Tabulka!$B$4:$Y$239,16,0)=AW569,AW570,"")</f>
        <v/>
      </c>
      <c r="AX572" s="980" t="str">
        <f>IF(VLOOKUP(AX570,Tabulka!$B$4:$Y$239,16,0)=AX569,AX570,"")</f>
        <v/>
      </c>
      <c r="AY572" s="978" t="str">
        <f>IF(VLOOKUP(AY570,Tabulka!$B$4:$Y$239,16,0)=AY569,AY570,"")</f>
        <v/>
      </c>
      <c r="AZ572" s="979" t="str">
        <f>IF(VLOOKUP(AZ570,Tabulka!$B$4:$Y$239,16,0)=AZ569,AZ570,"")</f>
        <v/>
      </c>
      <c r="BA572" s="979" t="str">
        <f>IF(VLOOKUP(BA570,Tabulka!$B$4:$Y$239,16,0)=BA569,BA570,"")</f>
        <v/>
      </c>
      <c r="BB572" s="979" t="str">
        <f>IF(VLOOKUP(BB570,Tabulka!$B$4:$Y$239,16,0)=BB569,BB570,"")</f>
        <v/>
      </c>
      <c r="BC572" s="979" t="str">
        <f>IF(VLOOKUP(BC570,Tabulka!$B$4:$Y$239,16,0)=BC569,BC570,"")</f>
        <v/>
      </c>
      <c r="BD572" s="979" t="str">
        <f>IF(VLOOKUP(BD570,Tabulka!$B$4:$Y$239,16,0)=BD569,BD570,"")</f>
        <v/>
      </c>
      <c r="BE572" s="979" t="str">
        <f>IF(VLOOKUP(BE570,Tabulka!$B$4:$Y$239,16,0)=BE569,BE570,"")</f>
        <v/>
      </c>
      <c r="BF572" s="980" t="str">
        <f>IF(VLOOKUP(BF570,Tabulka!$B$4:$Y$239,16,0)=BF569,BF570,"")</f>
        <v/>
      </c>
      <c r="BG572" s="978" t="str">
        <f>IF(VLOOKUP(BG570,Tabulka!$B$4:$Y$239,16,0)=BG569,BG570,"")</f>
        <v/>
      </c>
      <c r="BH572" s="979" t="str">
        <f>IF(VLOOKUP(BH570,Tabulka!$B$4:$Y$239,16,0)=BH569,BH570,"")</f>
        <v/>
      </c>
      <c r="BI572" s="979" t="str">
        <f>IF(VLOOKUP(BI570,Tabulka!$B$4:$Y$239,16,0)=BI569,BI570,"")</f>
        <v/>
      </c>
      <c r="BJ572" s="979" t="str">
        <f>IF(VLOOKUP(BJ570,Tabulka!$B$4:$Y$239,16,0)=BJ569,BJ570,"")</f>
        <v/>
      </c>
      <c r="BK572" s="979" t="str">
        <f>IF(VLOOKUP(BK570,Tabulka!$B$4:$Y$239,16,0)=BK569,BK570,"")</f>
        <v/>
      </c>
      <c r="BL572" s="979" t="str">
        <f>IF(VLOOKUP(BL570,Tabulka!$B$4:$Y$239,16,0)=BL569,BL570,"")</f>
        <v/>
      </c>
      <c r="BM572" s="979" t="str">
        <f>IF(VLOOKUP(BM570,Tabulka!$B$4:$Y$239,16,0)=BM569,BM570,"")</f>
        <v/>
      </c>
      <c r="BN572" s="980" t="str">
        <f>IF(VLOOKUP(BN570,Tabulka!$B$4:$Y$239,16,0)=BN569,BN570,"")</f>
        <v/>
      </c>
    </row>
    <row r="573" spans="1:66" ht="15.75" x14ac:dyDescent="0.25">
      <c r="A573" s="275" t="s">
        <v>26</v>
      </c>
      <c r="B573" s="276" t="s">
        <v>58</v>
      </c>
      <c r="C573" s="27" t="str">
        <f>IF(C572="","",DSUM('Rozpis zápasů'!$F$1:$O$162,$B573,C571:C572))</f>
        <v/>
      </c>
      <c r="D573" s="6" t="str">
        <f>IF(D572="","",DSUM('Rozpis zápasů'!$F$1:$O$162,$B573,D571:D572))</f>
        <v/>
      </c>
      <c r="E573" s="6" t="str">
        <f>IF(E572="","",DSUM('Rozpis zápasů'!$F$1:$O$162,$B573,E571:E572))</f>
        <v/>
      </c>
      <c r="F573" s="6" t="str">
        <f>IF(F572="","",DSUM('Rozpis zápasů'!$F$1:$O$162,$B573,F571:F572))</f>
        <v/>
      </c>
      <c r="G573" s="6" t="str">
        <f>IF(G572="","",DSUM('Rozpis zápasů'!$F$1:$O$162,$B573,G571:G572))</f>
        <v/>
      </c>
      <c r="H573" s="6" t="str">
        <f>IF(H572="","",DSUM('Rozpis zápasů'!$F$1:$O$162,$B573,H571:H572))</f>
        <v/>
      </c>
      <c r="I573" s="6" t="str">
        <f>IF(I572="","",DSUM('Rozpis zápasů'!$F$1:$O$162,$B573,I571:I572))</f>
        <v/>
      </c>
      <c r="J573" s="9" t="str">
        <f>IF(J572="","",DSUM('Rozpis zápasů'!$F$1:$O$162,$B573,J571:J572))</f>
        <v/>
      </c>
      <c r="K573" s="27" t="str">
        <f>IF(K572="","",DSUM('Rozpis zápasů'!$F$1:$O$162,$B573,K571:K572))</f>
        <v/>
      </c>
      <c r="L573" s="6" t="str">
        <f>IF(L572="","",DSUM('Rozpis zápasů'!$F$1:$O$162,$B573,L571:L572))</f>
        <v/>
      </c>
      <c r="M573" s="6" t="str">
        <f>IF(M572="","",DSUM('Rozpis zápasů'!$F$1:$O$162,$B573,M571:M572))</f>
        <v/>
      </c>
      <c r="N573" s="6" t="str">
        <f>IF(N572="","",DSUM('Rozpis zápasů'!$F$1:$O$162,$B573,N571:N572))</f>
        <v/>
      </c>
      <c r="O573" s="6" t="str">
        <f>IF(O572="","",DSUM('Rozpis zápasů'!$F$1:$O$162,$B573,O571:O572))</f>
        <v/>
      </c>
      <c r="P573" s="6" t="str">
        <f>IF(P572="","",DSUM('Rozpis zápasů'!$F$1:$O$162,$B573,P571:P572))</f>
        <v/>
      </c>
      <c r="Q573" s="6" t="str">
        <f>IF(Q572="","",DSUM('Rozpis zápasů'!$F$1:$O$162,$B573,Q571:Q572))</f>
        <v/>
      </c>
      <c r="R573" s="9" t="str">
        <f>IF(R572="","",DSUM('Rozpis zápasů'!$F$1:$O$162,$B573,R571:R572))</f>
        <v/>
      </c>
      <c r="S573" s="27" t="str">
        <f>IF(S572="","",DSUM('Rozpis zápasů'!$F$1:$O$162,$B573,S571:S572))</f>
        <v/>
      </c>
      <c r="T573" s="6" t="str">
        <f>IF(T572="","",DSUM('Rozpis zápasů'!$F$1:$O$162,$B573,T571:T572))</f>
        <v/>
      </c>
      <c r="U573" s="6" t="str">
        <f>IF(U572="","",DSUM('Rozpis zápasů'!$F$1:$O$162,$B573,U571:U572))</f>
        <v/>
      </c>
      <c r="V573" s="6" t="str">
        <f>IF(V572="","",DSUM('Rozpis zápasů'!$F$1:$O$162,$B573,V571:V572))</f>
        <v/>
      </c>
      <c r="W573" s="6" t="str">
        <f>IF(W572="","",DSUM('Rozpis zápasů'!$F$1:$O$162,$B573,W571:W572))</f>
        <v/>
      </c>
      <c r="X573" s="6" t="str">
        <f>IF(X572="","",DSUM('Rozpis zápasů'!$F$1:$O$162,$B573,X571:X572))</f>
        <v/>
      </c>
      <c r="Y573" s="6" t="str">
        <f>IF(Y572="","",DSUM('Rozpis zápasů'!$F$1:$O$162,$B573,Y571:Y572))</f>
        <v/>
      </c>
      <c r="Z573" s="9" t="str">
        <f>IF(Z572="","",DSUM('Rozpis zápasů'!$F$1:$O$162,$B573,Z571:Z572))</f>
        <v/>
      </c>
      <c r="AA573" s="27" t="str">
        <f>IF(AA572="","",DSUM('Rozpis zápasů'!$F$1:$O$162,$B573,AA571:AA572))</f>
        <v/>
      </c>
      <c r="AB573" s="6" t="str">
        <f>IF(AB572="","",DSUM('Rozpis zápasů'!$F$1:$O$162,$B573,AB571:AB572))</f>
        <v/>
      </c>
      <c r="AC573" s="6" t="str">
        <f>IF(AC572="","",DSUM('Rozpis zápasů'!$F$1:$O$162,$B573,AC571:AC572))</f>
        <v/>
      </c>
      <c r="AD573" s="6" t="str">
        <f>IF(AD572="","",DSUM('Rozpis zápasů'!$F$1:$O$162,$B573,AD571:AD572))</f>
        <v/>
      </c>
      <c r="AE573" s="6" t="str">
        <f>IF(AE572="","",DSUM('Rozpis zápasů'!$F$1:$O$162,$B573,AE571:AE572))</f>
        <v/>
      </c>
      <c r="AF573" s="6" t="str">
        <f>IF(AF572="","",DSUM('Rozpis zápasů'!$F$1:$O$162,$B573,AF571:AF572))</f>
        <v/>
      </c>
      <c r="AG573" s="6" t="str">
        <f>IF(AG572="","",DSUM('Rozpis zápasů'!$F$1:$O$162,$B573,AG571:AG572))</f>
        <v/>
      </c>
      <c r="AH573" s="9" t="str">
        <f>IF(AH572="","",DSUM('Rozpis zápasů'!$F$1:$O$162,$B573,AH571:AH572))</f>
        <v/>
      </c>
      <c r="AI573" s="27" t="str">
        <f>IF(AI572="","",DSUM('Rozpis zápasů'!$F$1:$O$162,$B573,AI571:AI572))</f>
        <v/>
      </c>
      <c r="AJ573" s="6" t="str">
        <f>IF(AJ572="","",DSUM('Rozpis zápasů'!$F$1:$O$162,$B573,AJ571:AJ572))</f>
        <v/>
      </c>
      <c r="AK573" s="6" t="str">
        <f>IF(AK572="","",DSUM('Rozpis zápasů'!$F$1:$O$162,$B573,AK571:AK572))</f>
        <v/>
      </c>
      <c r="AL573" s="6" t="str">
        <f>IF(AL572="","",DSUM('Rozpis zápasů'!$F$1:$O$162,$B573,AL571:AL572))</f>
        <v/>
      </c>
      <c r="AM573" s="6" t="str">
        <f>IF(AM572="","",DSUM('Rozpis zápasů'!$F$1:$O$162,$B573,AM571:AM572))</f>
        <v/>
      </c>
      <c r="AN573" s="6" t="str">
        <f>IF(AN572="","",DSUM('Rozpis zápasů'!$F$1:$O$162,$B573,AN571:AN572))</f>
        <v/>
      </c>
      <c r="AO573" s="6" t="str">
        <f>IF(AO572="","",DSUM('Rozpis zápasů'!$F$1:$O$162,$B573,AO571:AO572))</f>
        <v/>
      </c>
      <c r="AP573" s="9" t="str">
        <f>IF(AP572="","",DSUM('Rozpis zápasů'!$F$1:$O$162,$B573,AP571:AP572))</f>
        <v/>
      </c>
      <c r="AQ573" s="27" t="str">
        <f>IF(AQ572="","",DSUM('Rozpis zápasů'!$F$1:$O$162,$B573,AQ571:AQ572))</f>
        <v/>
      </c>
      <c r="AR573" s="6" t="str">
        <f>IF(AR572="","",DSUM('Rozpis zápasů'!$F$1:$O$162,$B573,AR571:AR572))</f>
        <v/>
      </c>
      <c r="AS573" s="6" t="str">
        <f>IF(AS572="","",DSUM('Rozpis zápasů'!$F$1:$O$162,$B573,AS571:AS572))</f>
        <v/>
      </c>
      <c r="AT573" s="6" t="str">
        <f>IF(AT572="","",DSUM('Rozpis zápasů'!$F$1:$O$162,$B573,AT571:AT572))</f>
        <v/>
      </c>
      <c r="AU573" s="6" t="str">
        <f>IF(AU572="","",DSUM('Rozpis zápasů'!$F$1:$O$162,$B573,AU571:AU572))</f>
        <v/>
      </c>
      <c r="AV573" s="6" t="str">
        <f>IF(AV572="","",DSUM('Rozpis zápasů'!$F$1:$O$162,$B573,AV571:AV572))</f>
        <v/>
      </c>
      <c r="AW573" s="6" t="str">
        <f>IF(AW572="","",DSUM('Rozpis zápasů'!$F$1:$O$162,$B573,AW571:AW572))</f>
        <v/>
      </c>
      <c r="AX573" s="9" t="str">
        <f>IF(AX572="","",DSUM('Rozpis zápasů'!$F$1:$O$162,$B573,AX571:AX572))</f>
        <v/>
      </c>
      <c r="AY573" s="27" t="str">
        <f>IF(AY572="","",DSUM('Rozpis zápasů'!$F$1:$O$162,$B573,AY571:AY572))</f>
        <v/>
      </c>
      <c r="AZ573" s="6" t="str">
        <f>IF(AZ572="","",DSUM('Rozpis zápasů'!$F$1:$O$162,$B573,AZ571:AZ572))</f>
        <v/>
      </c>
      <c r="BA573" s="6" t="str">
        <f>IF(BA572="","",DSUM('Rozpis zápasů'!$F$1:$O$162,$B573,BA571:BA572))</f>
        <v/>
      </c>
      <c r="BB573" s="6" t="str">
        <f>IF(BB572="","",DSUM('Rozpis zápasů'!$F$1:$O$162,$B573,BB571:BB572))</f>
        <v/>
      </c>
      <c r="BC573" s="6" t="str">
        <f>IF(BC572="","",DSUM('Rozpis zápasů'!$F$1:$O$162,$B573,BC571:BC572))</f>
        <v/>
      </c>
      <c r="BD573" s="6" t="str">
        <f>IF(BD572="","",DSUM('Rozpis zápasů'!$F$1:$O$162,$B573,BD571:BD572))</f>
        <v/>
      </c>
      <c r="BE573" s="6" t="str">
        <f>IF(BE572="","",DSUM('Rozpis zápasů'!$F$1:$O$162,$B573,BE571:BE572))</f>
        <v/>
      </c>
      <c r="BF573" s="9" t="str">
        <f>IF(BF572="","",DSUM('Rozpis zápasů'!$F$1:$O$162,$B573,BF571:BF572))</f>
        <v/>
      </c>
      <c r="BG573" s="27" t="str">
        <f>IF(BG572="","",DSUM('Rozpis zápasů'!$F$1:$O$162,$B573,BG571:BG572))</f>
        <v/>
      </c>
      <c r="BH573" s="6" t="str">
        <f>IF(BH572="","",DSUM('Rozpis zápasů'!$F$1:$O$162,$B573,BH571:BH572))</f>
        <v/>
      </c>
      <c r="BI573" s="6" t="str">
        <f>IF(BI572="","",DSUM('Rozpis zápasů'!$F$1:$O$162,$B573,BI571:BI572))</f>
        <v/>
      </c>
      <c r="BJ573" s="6" t="str">
        <f>IF(BJ572="","",DSUM('Rozpis zápasů'!$F$1:$O$162,$B573,BJ571:BJ572))</f>
        <v/>
      </c>
      <c r="BK573" s="6" t="str">
        <f>IF(BK572="","",DSUM('Rozpis zápasů'!$F$1:$O$162,$B573,BK571:BK572))</f>
        <v/>
      </c>
      <c r="BL573" s="6" t="str">
        <f>IF(BL572="","",DSUM('Rozpis zápasů'!$F$1:$O$162,$B573,BL571:BL572))</f>
        <v/>
      </c>
      <c r="BM573" s="6" t="str">
        <f>IF(BM572="","",DSUM('Rozpis zápasů'!$F$1:$O$162,$B573,BM571:BM572))</f>
        <v/>
      </c>
      <c r="BN573" s="9" t="str">
        <f>IF(BN572="","",DSUM('Rozpis zápasů'!$F$1:$O$162,$B573,BN571:BN572))</f>
        <v/>
      </c>
    </row>
    <row r="574" spans="1:66" ht="15.75" x14ac:dyDescent="0.25">
      <c r="A574" s="275" t="s">
        <v>28</v>
      </c>
      <c r="B574" s="276" t="s">
        <v>20</v>
      </c>
      <c r="C574" s="27" t="str">
        <f>IF(C572="","",DSUM('Rozpis zápasů'!$F$1:$O$162,$B574,C571:C572))</f>
        <v/>
      </c>
      <c r="D574" s="6" t="str">
        <f>IF(D572="","",DSUM('Rozpis zápasů'!$F$1:$O$162,$B574,D571:D572))</f>
        <v/>
      </c>
      <c r="E574" s="6" t="str">
        <f>IF(E572="","",DSUM('Rozpis zápasů'!$F$1:$O$162,$B574,E571:E572))</f>
        <v/>
      </c>
      <c r="F574" s="6" t="str">
        <f>IF(F572="","",DSUM('Rozpis zápasů'!$F$1:$O$162,$B574,F571:F572))</f>
        <v/>
      </c>
      <c r="G574" s="6" t="str">
        <f>IF(G572="","",DSUM('Rozpis zápasů'!$F$1:$O$162,$B574,G571:G572))</f>
        <v/>
      </c>
      <c r="H574" s="6" t="str">
        <f>IF(H572="","",DSUM('Rozpis zápasů'!$F$1:$O$162,$B574,H571:H572))</f>
        <v/>
      </c>
      <c r="I574" s="6" t="str">
        <f>IF(I572="","",DSUM('Rozpis zápasů'!$F$1:$O$162,$B574,I571:I572))</f>
        <v/>
      </c>
      <c r="J574" s="9" t="str">
        <f>IF(J572="","",DSUM('Rozpis zápasů'!$F$1:$O$162,$B574,J571:J572))</f>
        <v/>
      </c>
      <c r="K574" s="27" t="str">
        <f>IF(K572="","",DSUM('Rozpis zápasů'!$F$1:$O$162,$B574,K571:K572))</f>
        <v/>
      </c>
      <c r="L574" s="6" t="str">
        <f>IF(L572="","",DSUM('Rozpis zápasů'!$F$1:$O$162,$B574,L571:L572))</f>
        <v/>
      </c>
      <c r="M574" s="6" t="str">
        <f>IF(M572="","",DSUM('Rozpis zápasů'!$F$1:$O$162,$B574,M571:M572))</f>
        <v/>
      </c>
      <c r="N574" s="6" t="str">
        <f>IF(N572="","",DSUM('Rozpis zápasů'!$F$1:$O$162,$B574,N571:N572))</f>
        <v/>
      </c>
      <c r="O574" s="6" t="str">
        <f>IF(O572="","",DSUM('Rozpis zápasů'!$F$1:$O$162,$B574,O571:O572))</f>
        <v/>
      </c>
      <c r="P574" s="6" t="str">
        <f>IF(P572="","",DSUM('Rozpis zápasů'!$F$1:$O$162,$B574,P571:P572))</f>
        <v/>
      </c>
      <c r="Q574" s="6" t="str">
        <f>IF(Q572="","",DSUM('Rozpis zápasů'!$F$1:$O$162,$B574,Q571:Q572))</f>
        <v/>
      </c>
      <c r="R574" s="9" t="str">
        <f>IF(R572="","",DSUM('Rozpis zápasů'!$F$1:$O$162,$B574,R571:R572))</f>
        <v/>
      </c>
      <c r="S574" s="27" t="str">
        <f>IF(S572="","",DSUM('Rozpis zápasů'!$F$1:$O$162,$B574,S571:S572))</f>
        <v/>
      </c>
      <c r="T574" s="6" t="str">
        <f>IF(T572="","",DSUM('Rozpis zápasů'!$F$1:$O$162,$B574,T571:T572))</f>
        <v/>
      </c>
      <c r="U574" s="6" t="str">
        <f>IF(U572="","",DSUM('Rozpis zápasů'!$F$1:$O$162,$B574,U571:U572))</f>
        <v/>
      </c>
      <c r="V574" s="6" t="str">
        <f>IF(V572="","",DSUM('Rozpis zápasů'!$F$1:$O$162,$B574,V571:V572))</f>
        <v/>
      </c>
      <c r="W574" s="6" t="str">
        <f>IF(W572="","",DSUM('Rozpis zápasů'!$F$1:$O$162,$B574,W571:W572))</f>
        <v/>
      </c>
      <c r="X574" s="6" t="str">
        <f>IF(X572="","",DSUM('Rozpis zápasů'!$F$1:$O$162,$B574,X571:X572))</f>
        <v/>
      </c>
      <c r="Y574" s="6" t="str">
        <f>IF(Y572="","",DSUM('Rozpis zápasů'!$F$1:$O$162,$B574,Y571:Y572))</f>
        <v/>
      </c>
      <c r="Z574" s="9" t="str">
        <f>IF(Z572="","",DSUM('Rozpis zápasů'!$F$1:$O$162,$B574,Z571:Z572))</f>
        <v/>
      </c>
      <c r="AA574" s="27" t="str">
        <f>IF(AA572="","",DSUM('Rozpis zápasů'!$F$1:$O$162,$B574,AA571:AA572))</f>
        <v/>
      </c>
      <c r="AB574" s="6" t="str">
        <f>IF(AB572="","",DSUM('Rozpis zápasů'!$F$1:$O$162,$B574,AB571:AB572))</f>
        <v/>
      </c>
      <c r="AC574" s="6" t="str">
        <f>IF(AC572="","",DSUM('Rozpis zápasů'!$F$1:$O$162,$B574,AC571:AC572))</f>
        <v/>
      </c>
      <c r="AD574" s="6" t="str">
        <f>IF(AD572="","",DSUM('Rozpis zápasů'!$F$1:$O$162,$B574,AD571:AD572))</f>
        <v/>
      </c>
      <c r="AE574" s="6" t="str">
        <f>IF(AE572="","",DSUM('Rozpis zápasů'!$F$1:$O$162,$B574,AE571:AE572))</f>
        <v/>
      </c>
      <c r="AF574" s="6" t="str">
        <f>IF(AF572="","",DSUM('Rozpis zápasů'!$F$1:$O$162,$B574,AF571:AF572))</f>
        <v/>
      </c>
      <c r="AG574" s="6" t="str">
        <f>IF(AG572="","",DSUM('Rozpis zápasů'!$F$1:$O$162,$B574,AG571:AG572))</f>
        <v/>
      </c>
      <c r="AH574" s="9" t="str">
        <f>IF(AH572="","",DSUM('Rozpis zápasů'!$F$1:$O$162,$B574,AH571:AH572))</f>
        <v/>
      </c>
      <c r="AI574" s="27" t="str">
        <f>IF(AI572="","",DSUM('Rozpis zápasů'!$F$1:$O$162,$B574,AI571:AI572))</f>
        <v/>
      </c>
      <c r="AJ574" s="6" t="str">
        <f>IF(AJ572="","",DSUM('Rozpis zápasů'!$F$1:$O$162,$B574,AJ571:AJ572))</f>
        <v/>
      </c>
      <c r="AK574" s="6" t="str">
        <f>IF(AK572="","",DSUM('Rozpis zápasů'!$F$1:$O$162,$B574,AK571:AK572))</f>
        <v/>
      </c>
      <c r="AL574" s="6" t="str">
        <f>IF(AL572="","",DSUM('Rozpis zápasů'!$F$1:$O$162,$B574,AL571:AL572))</f>
        <v/>
      </c>
      <c r="AM574" s="6" t="str">
        <f>IF(AM572="","",DSUM('Rozpis zápasů'!$F$1:$O$162,$B574,AM571:AM572))</f>
        <v/>
      </c>
      <c r="AN574" s="6" t="str">
        <f>IF(AN572="","",DSUM('Rozpis zápasů'!$F$1:$O$162,$B574,AN571:AN572))</f>
        <v/>
      </c>
      <c r="AO574" s="6" t="str">
        <f>IF(AO572="","",DSUM('Rozpis zápasů'!$F$1:$O$162,$B574,AO571:AO572))</f>
        <v/>
      </c>
      <c r="AP574" s="9" t="str">
        <f>IF(AP572="","",DSUM('Rozpis zápasů'!$F$1:$O$162,$B574,AP571:AP572))</f>
        <v/>
      </c>
      <c r="AQ574" s="27" t="str">
        <f>IF(AQ572="","",DSUM('Rozpis zápasů'!$F$1:$O$162,$B574,AQ571:AQ572))</f>
        <v/>
      </c>
      <c r="AR574" s="6" t="str">
        <f>IF(AR572="","",DSUM('Rozpis zápasů'!$F$1:$O$162,$B574,AR571:AR572))</f>
        <v/>
      </c>
      <c r="AS574" s="6" t="str">
        <f>IF(AS572="","",DSUM('Rozpis zápasů'!$F$1:$O$162,$B574,AS571:AS572))</f>
        <v/>
      </c>
      <c r="AT574" s="6" t="str">
        <f>IF(AT572="","",DSUM('Rozpis zápasů'!$F$1:$O$162,$B574,AT571:AT572))</f>
        <v/>
      </c>
      <c r="AU574" s="6" t="str">
        <f>IF(AU572="","",DSUM('Rozpis zápasů'!$F$1:$O$162,$B574,AU571:AU572))</f>
        <v/>
      </c>
      <c r="AV574" s="6" t="str">
        <f>IF(AV572="","",DSUM('Rozpis zápasů'!$F$1:$O$162,$B574,AV571:AV572))</f>
        <v/>
      </c>
      <c r="AW574" s="6" t="str">
        <f>IF(AW572="","",DSUM('Rozpis zápasů'!$F$1:$O$162,$B574,AW571:AW572))</f>
        <v/>
      </c>
      <c r="AX574" s="9" t="str">
        <f>IF(AX572="","",DSUM('Rozpis zápasů'!$F$1:$O$162,$B574,AX571:AX572))</f>
        <v/>
      </c>
      <c r="AY574" s="27" t="str">
        <f>IF(AY572="","",DSUM('Rozpis zápasů'!$F$1:$O$162,$B574,AY571:AY572))</f>
        <v/>
      </c>
      <c r="AZ574" s="6" t="str">
        <f>IF(AZ572="","",DSUM('Rozpis zápasů'!$F$1:$O$162,$B574,AZ571:AZ572))</f>
        <v/>
      </c>
      <c r="BA574" s="6" t="str">
        <f>IF(BA572="","",DSUM('Rozpis zápasů'!$F$1:$O$162,$B574,BA571:BA572))</f>
        <v/>
      </c>
      <c r="BB574" s="6" t="str">
        <f>IF(BB572="","",DSUM('Rozpis zápasů'!$F$1:$O$162,$B574,BB571:BB572))</f>
        <v/>
      </c>
      <c r="BC574" s="6" t="str">
        <f>IF(BC572="","",DSUM('Rozpis zápasů'!$F$1:$O$162,$B574,BC571:BC572))</f>
        <v/>
      </c>
      <c r="BD574" s="6" t="str">
        <f>IF(BD572="","",DSUM('Rozpis zápasů'!$F$1:$O$162,$B574,BD571:BD572))</f>
        <v/>
      </c>
      <c r="BE574" s="6" t="str">
        <f>IF(BE572="","",DSUM('Rozpis zápasů'!$F$1:$O$162,$B574,BE571:BE572))</f>
        <v/>
      </c>
      <c r="BF574" s="9" t="str">
        <f>IF(BF572="","",DSUM('Rozpis zápasů'!$F$1:$O$162,$B574,BF571:BF572))</f>
        <v/>
      </c>
      <c r="BG574" s="27" t="str">
        <f>IF(BG572="","",DSUM('Rozpis zápasů'!$F$1:$O$162,$B574,BG571:BG572))</f>
        <v/>
      </c>
      <c r="BH574" s="6" t="str">
        <f>IF(BH572="","",DSUM('Rozpis zápasů'!$F$1:$O$162,$B574,BH571:BH572))</f>
        <v/>
      </c>
      <c r="BI574" s="6" t="str">
        <f>IF(BI572="","",DSUM('Rozpis zápasů'!$F$1:$O$162,$B574,BI571:BI572))</f>
        <v/>
      </c>
      <c r="BJ574" s="6" t="str">
        <f>IF(BJ572="","",DSUM('Rozpis zápasů'!$F$1:$O$162,$B574,BJ571:BJ572))</f>
        <v/>
      </c>
      <c r="BK574" s="6" t="str">
        <f>IF(BK572="","",DSUM('Rozpis zápasů'!$F$1:$O$162,$B574,BK571:BK572))</f>
        <v/>
      </c>
      <c r="BL574" s="6" t="str">
        <f>IF(BL572="","",DSUM('Rozpis zápasů'!$F$1:$O$162,$B574,BL571:BL572))</f>
        <v/>
      </c>
      <c r="BM574" s="6" t="str">
        <f>IF(BM572="","",DSUM('Rozpis zápasů'!$F$1:$O$162,$B574,BM571:BM572))</f>
        <v/>
      </c>
      <c r="BN574" s="9" t="str">
        <f>IF(BN572="","",DSUM('Rozpis zápasů'!$F$1:$O$162,$B574,BN571:BN572))</f>
        <v/>
      </c>
    </row>
    <row r="575" spans="1:66" ht="16.5" thickBot="1" x14ac:dyDescent="0.3">
      <c r="A575" s="277" t="s">
        <v>30</v>
      </c>
      <c r="B575" s="278" t="s">
        <v>21</v>
      </c>
      <c r="C575" s="13" t="str">
        <f>IF(C572="","",DSUM('Rozpis zápasů'!$F$1:$O$162,$B575,C571:C572))</f>
        <v/>
      </c>
      <c r="D575" s="10" t="str">
        <f>IF(D572="","",DSUM('Rozpis zápasů'!$F$1:$O$162,$B575,D571:D572))</f>
        <v/>
      </c>
      <c r="E575" s="10" t="str">
        <f>IF(E572="","",DSUM('Rozpis zápasů'!$F$1:$O$162,$B575,E571:E572))</f>
        <v/>
      </c>
      <c r="F575" s="10" t="str">
        <f>IF(F572="","",DSUM('Rozpis zápasů'!$F$1:$O$162,$B575,F571:F572))</f>
        <v/>
      </c>
      <c r="G575" s="10" t="str">
        <f>IF(G572="","",DSUM('Rozpis zápasů'!$F$1:$O$162,$B575,G571:G572))</f>
        <v/>
      </c>
      <c r="H575" s="10" t="str">
        <f>IF(H572="","",DSUM('Rozpis zápasů'!$F$1:$O$162,$B575,H571:H572))</f>
        <v/>
      </c>
      <c r="I575" s="10" t="str">
        <f>IF(I572="","",DSUM('Rozpis zápasů'!$F$1:$O$162,$B575,I571:I572))</f>
        <v/>
      </c>
      <c r="J575" s="11" t="str">
        <f>IF(J572="","",DSUM('Rozpis zápasů'!$F$1:$O$162,$B575,J571:J572))</f>
        <v/>
      </c>
      <c r="K575" s="13" t="str">
        <f>IF(K572="","",DSUM('Rozpis zápasů'!$F$1:$O$162,$B575,K571:K572))</f>
        <v/>
      </c>
      <c r="L575" s="10" t="str">
        <f>IF(L572="","",DSUM('Rozpis zápasů'!$F$1:$O$162,$B575,L571:L572))</f>
        <v/>
      </c>
      <c r="M575" s="10" t="str">
        <f>IF(M572="","",DSUM('Rozpis zápasů'!$F$1:$O$162,$B575,M571:M572))</f>
        <v/>
      </c>
      <c r="N575" s="10" t="str">
        <f>IF(N572="","",DSUM('Rozpis zápasů'!$F$1:$O$162,$B575,N571:N572))</f>
        <v/>
      </c>
      <c r="O575" s="10" t="str">
        <f>IF(O572="","",DSUM('Rozpis zápasů'!$F$1:$O$162,$B575,O571:O572))</f>
        <v/>
      </c>
      <c r="P575" s="10" t="str">
        <f>IF(P572="","",DSUM('Rozpis zápasů'!$F$1:$O$162,$B575,P571:P572))</f>
        <v/>
      </c>
      <c r="Q575" s="10" t="str">
        <f>IF(Q572="","",DSUM('Rozpis zápasů'!$F$1:$O$162,$B575,Q571:Q572))</f>
        <v/>
      </c>
      <c r="R575" s="11" t="str">
        <f>IF(R572="","",DSUM('Rozpis zápasů'!$F$1:$O$162,$B575,R571:R572))</f>
        <v/>
      </c>
      <c r="S575" s="13" t="str">
        <f>IF(S572="","",DSUM('Rozpis zápasů'!$F$1:$O$162,$B575,S571:S572))</f>
        <v/>
      </c>
      <c r="T575" s="10" t="str">
        <f>IF(T572="","",DSUM('Rozpis zápasů'!$F$1:$O$162,$B575,T571:T572))</f>
        <v/>
      </c>
      <c r="U575" s="10" t="str">
        <f>IF(U572="","",DSUM('Rozpis zápasů'!$F$1:$O$162,$B575,U571:U572))</f>
        <v/>
      </c>
      <c r="V575" s="10" t="str">
        <f>IF(V572="","",DSUM('Rozpis zápasů'!$F$1:$O$162,$B575,V571:V572))</f>
        <v/>
      </c>
      <c r="W575" s="10" t="str">
        <f>IF(W572="","",DSUM('Rozpis zápasů'!$F$1:$O$162,$B575,W571:W572))</f>
        <v/>
      </c>
      <c r="X575" s="10" t="str">
        <f>IF(X572="","",DSUM('Rozpis zápasů'!$F$1:$O$162,$B575,X571:X572))</f>
        <v/>
      </c>
      <c r="Y575" s="10" t="str">
        <f>IF(Y572="","",DSUM('Rozpis zápasů'!$F$1:$O$162,$B575,Y571:Y572))</f>
        <v/>
      </c>
      <c r="Z575" s="11" t="str">
        <f>IF(Z572="","",DSUM('Rozpis zápasů'!$F$1:$O$162,$B575,Z571:Z572))</f>
        <v/>
      </c>
      <c r="AA575" s="13" t="str">
        <f>IF(AA572="","",DSUM('Rozpis zápasů'!$F$1:$O$162,$B575,AA571:AA572))</f>
        <v/>
      </c>
      <c r="AB575" s="10" t="str">
        <f>IF(AB572="","",DSUM('Rozpis zápasů'!$F$1:$O$162,$B575,AB571:AB572))</f>
        <v/>
      </c>
      <c r="AC575" s="10" t="str">
        <f>IF(AC572="","",DSUM('Rozpis zápasů'!$F$1:$O$162,$B575,AC571:AC572))</f>
        <v/>
      </c>
      <c r="AD575" s="10" t="str">
        <f>IF(AD572="","",DSUM('Rozpis zápasů'!$F$1:$O$162,$B575,AD571:AD572))</f>
        <v/>
      </c>
      <c r="AE575" s="10" t="str">
        <f>IF(AE572="","",DSUM('Rozpis zápasů'!$F$1:$O$162,$B575,AE571:AE572))</f>
        <v/>
      </c>
      <c r="AF575" s="10" t="str">
        <f>IF(AF572="","",DSUM('Rozpis zápasů'!$F$1:$O$162,$B575,AF571:AF572))</f>
        <v/>
      </c>
      <c r="AG575" s="10" t="str">
        <f>IF(AG572="","",DSUM('Rozpis zápasů'!$F$1:$O$162,$B575,AG571:AG572))</f>
        <v/>
      </c>
      <c r="AH575" s="11" t="str">
        <f>IF(AH572="","",DSUM('Rozpis zápasů'!$F$1:$O$162,$B575,AH571:AH572))</f>
        <v/>
      </c>
      <c r="AI575" s="13" t="str">
        <f>IF(AI572="","",DSUM('Rozpis zápasů'!$F$1:$O$162,$B575,AI571:AI572))</f>
        <v/>
      </c>
      <c r="AJ575" s="10" t="str">
        <f>IF(AJ572="","",DSUM('Rozpis zápasů'!$F$1:$O$162,$B575,AJ571:AJ572))</f>
        <v/>
      </c>
      <c r="AK575" s="10" t="str">
        <f>IF(AK572="","",DSUM('Rozpis zápasů'!$F$1:$O$162,$B575,AK571:AK572))</f>
        <v/>
      </c>
      <c r="AL575" s="10" t="str">
        <f>IF(AL572="","",DSUM('Rozpis zápasů'!$F$1:$O$162,$B575,AL571:AL572))</f>
        <v/>
      </c>
      <c r="AM575" s="10" t="str">
        <f>IF(AM572="","",DSUM('Rozpis zápasů'!$F$1:$O$162,$B575,AM571:AM572))</f>
        <v/>
      </c>
      <c r="AN575" s="10" t="str">
        <f>IF(AN572="","",DSUM('Rozpis zápasů'!$F$1:$O$162,$B575,AN571:AN572))</f>
        <v/>
      </c>
      <c r="AO575" s="10" t="str">
        <f>IF(AO572="","",DSUM('Rozpis zápasů'!$F$1:$O$162,$B575,AO571:AO572))</f>
        <v/>
      </c>
      <c r="AP575" s="11" t="str">
        <f>IF(AP572="","",DSUM('Rozpis zápasů'!$F$1:$O$162,$B575,AP571:AP572))</f>
        <v/>
      </c>
      <c r="AQ575" s="13" t="str">
        <f>IF(AQ572="","",DSUM('Rozpis zápasů'!$F$1:$O$162,$B575,AQ571:AQ572))</f>
        <v/>
      </c>
      <c r="AR575" s="10" t="str">
        <f>IF(AR572="","",DSUM('Rozpis zápasů'!$F$1:$O$162,$B575,AR571:AR572))</f>
        <v/>
      </c>
      <c r="AS575" s="10" t="str">
        <f>IF(AS572="","",DSUM('Rozpis zápasů'!$F$1:$O$162,$B575,AS571:AS572))</f>
        <v/>
      </c>
      <c r="AT575" s="10" t="str">
        <f>IF(AT572="","",DSUM('Rozpis zápasů'!$F$1:$O$162,$B575,AT571:AT572))</f>
        <v/>
      </c>
      <c r="AU575" s="10" t="str">
        <f>IF(AU572="","",DSUM('Rozpis zápasů'!$F$1:$O$162,$B575,AU571:AU572))</f>
        <v/>
      </c>
      <c r="AV575" s="10" t="str">
        <f>IF(AV572="","",DSUM('Rozpis zápasů'!$F$1:$O$162,$B575,AV571:AV572))</f>
        <v/>
      </c>
      <c r="AW575" s="10" t="str">
        <f>IF(AW572="","",DSUM('Rozpis zápasů'!$F$1:$O$162,$B575,AW571:AW572))</f>
        <v/>
      </c>
      <c r="AX575" s="11" t="str">
        <f>IF(AX572="","",DSUM('Rozpis zápasů'!$F$1:$O$162,$B575,AX571:AX572))</f>
        <v/>
      </c>
      <c r="AY575" s="13" t="str">
        <f>IF(AY572="","",DSUM('Rozpis zápasů'!$F$1:$O$162,$B575,AY571:AY572))</f>
        <v/>
      </c>
      <c r="AZ575" s="10" t="str">
        <f>IF(AZ572="","",DSUM('Rozpis zápasů'!$F$1:$O$162,$B575,AZ571:AZ572))</f>
        <v/>
      </c>
      <c r="BA575" s="10" t="str">
        <f>IF(BA572="","",DSUM('Rozpis zápasů'!$F$1:$O$162,$B575,BA571:BA572))</f>
        <v/>
      </c>
      <c r="BB575" s="10" t="str">
        <f>IF(BB572="","",DSUM('Rozpis zápasů'!$F$1:$O$162,$B575,BB571:BB572))</f>
        <v/>
      </c>
      <c r="BC575" s="10" t="str">
        <f>IF(BC572="","",DSUM('Rozpis zápasů'!$F$1:$O$162,$B575,BC571:BC572))</f>
        <v/>
      </c>
      <c r="BD575" s="10" t="str">
        <f>IF(BD572="","",DSUM('Rozpis zápasů'!$F$1:$O$162,$B575,BD571:BD572))</f>
        <v/>
      </c>
      <c r="BE575" s="10" t="str">
        <f>IF(BE572="","",DSUM('Rozpis zápasů'!$F$1:$O$162,$B575,BE571:BE572))</f>
        <v/>
      </c>
      <c r="BF575" s="11" t="str">
        <f>IF(BF572="","",DSUM('Rozpis zápasů'!$F$1:$O$162,$B575,BF571:BF572))</f>
        <v/>
      </c>
      <c r="BG575" s="13" t="str">
        <f>IF(BG572="","",DSUM('Rozpis zápasů'!$F$1:$O$162,$B575,BG571:BG572))</f>
        <v/>
      </c>
      <c r="BH575" s="10" t="str">
        <f>IF(BH572="","",DSUM('Rozpis zápasů'!$F$1:$O$162,$B575,BH571:BH572))</f>
        <v/>
      </c>
      <c r="BI575" s="10" t="str">
        <f>IF(BI572="","",DSUM('Rozpis zápasů'!$F$1:$O$162,$B575,BI571:BI572))</f>
        <v/>
      </c>
      <c r="BJ575" s="10" t="str">
        <f>IF(BJ572="","",DSUM('Rozpis zápasů'!$F$1:$O$162,$B575,BJ571:BJ572))</f>
        <v/>
      </c>
      <c r="BK575" s="10" t="str">
        <f>IF(BK572="","",DSUM('Rozpis zápasů'!$F$1:$O$162,$B575,BK571:BK572))</f>
        <v/>
      </c>
      <c r="BL575" s="10" t="str">
        <f>IF(BL572="","",DSUM('Rozpis zápasů'!$F$1:$O$162,$B575,BL571:BL572))</f>
        <v/>
      </c>
      <c r="BM575" s="10" t="str">
        <f>IF(BM572="","",DSUM('Rozpis zápasů'!$F$1:$O$162,$B575,BM571:BM572))</f>
        <v/>
      </c>
      <c r="BN575" s="11" t="str">
        <f>IF(BN572="","",DSUM('Rozpis zápasů'!$F$1:$O$162,$B575,BN571:BN572))</f>
        <v/>
      </c>
    </row>
    <row r="576" spans="1:66" x14ac:dyDescent="0.25">
      <c r="A576" s="2096"/>
      <c r="B576" s="2097"/>
      <c r="C576" s="271" t="s">
        <v>19</v>
      </c>
      <c r="D576" s="272" t="s">
        <v>19</v>
      </c>
      <c r="E576" s="272" t="s">
        <v>19</v>
      </c>
      <c r="F576" s="272" t="s">
        <v>19</v>
      </c>
      <c r="G576" s="272" t="s">
        <v>19</v>
      </c>
      <c r="H576" s="272" t="s">
        <v>19</v>
      </c>
      <c r="I576" s="272" t="s">
        <v>19</v>
      </c>
      <c r="J576" s="273" t="s">
        <v>19</v>
      </c>
      <c r="K576" s="271" t="s">
        <v>19</v>
      </c>
      <c r="L576" s="272" t="s">
        <v>19</v>
      </c>
      <c r="M576" s="272" t="s">
        <v>19</v>
      </c>
      <c r="N576" s="272" t="s">
        <v>19</v>
      </c>
      <c r="O576" s="272" t="s">
        <v>19</v>
      </c>
      <c r="P576" s="272" t="s">
        <v>19</v>
      </c>
      <c r="Q576" s="272" t="s">
        <v>19</v>
      </c>
      <c r="R576" s="273" t="s">
        <v>19</v>
      </c>
      <c r="S576" s="271" t="s">
        <v>19</v>
      </c>
      <c r="T576" s="272" t="s">
        <v>19</v>
      </c>
      <c r="U576" s="272" t="s">
        <v>19</v>
      </c>
      <c r="V576" s="272" t="s">
        <v>19</v>
      </c>
      <c r="W576" s="272" t="s">
        <v>19</v>
      </c>
      <c r="X576" s="272" t="s">
        <v>19</v>
      </c>
      <c r="Y576" s="272" t="s">
        <v>19</v>
      </c>
      <c r="Z576" s="273" t="s">
        <v>19</v>
      </c>
      <c r="AA576" s="271" t="s">
        <v>19</v>
      </c>
      <c r="AB576" s="272" t="s">
        <v>19</v>
      </c>
      <c r="AC576" s="272" t="s">
        <v>19</v>
      </c>
      <c r="AD576" s="272" t="s">
        <v>19</v>
      </c>
      <c r="AE576" s="272" t="s">
        <v>19</v>
      </c>
      <c r="AF576" s="272" t="s">
        <v>19</v>
      </c>
      <c r="AG576" s="272" t="s">
        <v>19</v>
      </c>
      <c r="AH576" s="273" t="s">
        <v>19</v>
      </c>
      <c r="AI576" s="271" t="s">
        <v>19</v>
      </c>
      <c r="AJ576" s="272" t="s">
        <v>19</v>
      </c>
      <c r="AK576" s="272" t="s">
        <v>19</v>
      </c>
      <c r="AL576" s="272" t="s">
        <v>19</v>
      </c>
      <c r="AM576" s="272" t="s">
        <v>19</v>
      </c>
      <c r="AN576" s="272" t="s">
        <v>19</v>
      </c>
      <c r="AO576" s="272" t="s">
        <v>19</v>
      </c>
      <c r="AP576" s="273" t="s">
        <v>19</v>
      </c>
      <c r="AQ576" s="271" t="s">
        <v>19</v>
      </c>
      <c r="AR576" s="272" t="s">
        <v>19</v>
      </c>
      <c r="AS576" s="272" t="s">
        <v>19</v>
      </c>
      <c r="AT576" s="272" t="s">
        <v>19</v>
      </c>
      <c r="AU576" s="272" t="s">
        <v>19</v>
      </c>
      <c r="AV576" s="272" t="s">
        <v>19</v>
      </c>
      <c r="AW576" s="272" t="s">
        <v>19</v>
      </c>
      <c r="AX576" s="273" t="s">
        <v>19</v>
      </c>
      <c r="AY576" s="271" t="s">
        <v>19</v>
      </c>
      <c r="AZ576" s="272" t="s">
        <v>19</v>
      </c>
      <c r="BA576" s="272" t="s">
        <v>19</v>
      </c>
      <c r="BB576" s="272" t="s">
        <v>19</v>
      </c>
      <c r="BC576" s="272" t="s">
        <v>19</v>
      </c>
      <c r="BD576" s="272" t="s">
        <v>19</v>
      </c>
      <c r="BE576" s="272" t="s">
        <v>19</v>
      </c>
      <c r="BF576" s="273" t="s">
        <v>19</v>
      </c>
      <c r="BG576" s="271" t="s">
        <v>19</v>
      </c>
      <c r="BH576" s="272" t="s">
        <v>19</v>
      </c>
      <c r="BI576" s="272" t="s">
        <v>19</v>
      </c>
      <c r="BJ576" s="272" t="s">
        <v>19</v>
      </c>
      <c r="BK576" s="272" t="s">
        <v>19</v>
      </c>
      <c r="BL576" s="272" t="s">
        <v>19</v>
      </c>
      <c r="BM576" s="272" t="s">
        <v>19</v>
      </c>
      <c r="BN576" s="273" t="s">
        <v>19</v>
      </c>
    </row>
    <row r="577" spans="1:66" x14ac:dyDescent="0.25">
      <c r="A577" s="2098"/>
      <c r="B577" s="2099"/>
      <c r="C577" s="978" t="str">
        <f>C572</f>
        <v/>
      </c>
      <c r="D577" s="979" t="str">
        <f t="shared" ref="D577:BN577" si="2287">D572</f>
        <v/>
      </c>
      <c r="E577" s="979" t="str">
        <f t="shared" si="2287"/>
        <v/>
      </c>
      <c r="F577" s="979" t="str">
        <f t="shared" si="2287"/>
        <v/>
      </c>
      <c r="G577" s="979" t="str">
        <f t="shared" si="2287"/>
        <v/>
      </c>
      <c r="H577" s="979" t="str">
        <f t="shared" si="2287"/>
        <v/>
      </c>
      <c r="I577" s="979" t="str">
        <f t="shared" si="2287"/>
        <v/>
      </c>
      <c r="J577" s="980" t="str">
        <f t="shared" si="2287"/>
        <v/>
      </c>
      <c r="K577" s="978" t="str">
        <f t="shared" si="2287"/>
        <v/>
      </c>
      <c r="L577" s="979" t="str">
        <f t="shared" si="2287"/>
        <v/>
      </c>
      <c r="M577" s="979" t="str">
        <f t="shared" si="2287"/>
        <v/>
      </c>
      <c r="N577" s="979" t="str">
        <f t="shared" si="2287"/>
        <v/>
      </c>
      <c r="O577" s="979" t="str">
        <f t="shared" si="2287"/>
        <v/>
      </c>
      <c r="P577" s="979" t="str">
        <f t="shared" si="2287"/>
        <v/>
      </c>
      <c r="Q577" s="979" t="str">
        <f t="shared" si="2287"/>
        <v/>
      </c>
      <c r="R577" s="980" t="str">
        <f t="shared" si="2287"/>
        <v/>
      </c>
      <c r="S577" s="978" t="str">
        <f t="shared" si="2287"/>
        <v/>
      </c>
      <c r="T577" s="979" t="str">
        <f t="shared" si="2287"/>
        <v/>
      </c>
      <c r="U577" s="979" t="str">
        <f t="shared" si="2287"/>
        <v/>
      </c>
      <c r="V577" s="979" t="str">
        <f t="shared" si="2287"/>
        <v/>
      </c>
      <c r="W577" s="979" t="str">
        <f t="shared" si="2287"/>
        <v/>
      </c>
      <c r="X577" s="979" t="str">
        <f t="shared" si="2287"/>
        <v/>
      </c>
      <c r="Y577" s="979" t="str">
        <f t="shared" si="2287"/>
        <v/>
      </c>
      <c r="Z577" s="980" t="str">
        <f t="shared" si="2287"/>
        <v/>
      </c>
      <c r="AA577" s="978" t="str">
        <f t="shared" si="2287"/>
        <v/>
      </c>
      <c r="AB577" s="979" t="str">
        <f t="shared" si="2287"/>
        <v/>
      </c>
      <c r="AC577" s="979" t="str">
        <f t="shared" si="2287"/>
        <v/>
      </c>
      <c r="AD577" s="979" t="str">
        <f t="shared" si="2287"/>
        <v/>
      </c>
      <c r="AE577" s="979" t="str">
        <f t="shared" si="2287"/>
        <v/>
      </c>
      <c r="AF577" s="979" t="str">
        <f t="shared" si="2287"/>
        <v/>
      </c>
      <c r="AG577" s="979" t="str">
        <f t="shared" si="2287"/>
        <v/>
      </c>
      <c r="AH577" s="980" t="str">
        <f t="shared" si="2287"/>
        <v/>
      </c>
      <c r="AI577" s="978" t="str">
        <f t="shared" si="2287"/>
        <v/>
      </c>
      <c r="AJ577" s="979" t="str">
        <f t="shared" si="2287"/>
        <v/>
      </c>
      <c r="AK577" s="979" t="str">
        <f t="shared" si="2287"/>
        <v/>
      </c>
      <c r="AL577" s="979" t="str">
        <f t="shared" si="2287"/>
        <v/>
      </c>
      <c r="AM577" s="979" t="str">
        <f t="shared" si="2287"/>
        <v/>
      </c>
      <c r="AN577" s="979" t="str">
        <f t="shared" si="2287"/>
        <v/>
      </c>
      <c r="AO577" s="979" t="str">
        <f t="shared" si="2287"/>
        <v/>
      </c>
      <c r="AP577" s="980" t="str">
        <f t="shared" si="2287"/>
        <v/>
      </c>
      <c r="AQ577" s="978" t="str">
        <f t="shared" si="2287"/>
        <v/>
      </c>
      <c r="AR577" s="979" t="str">
        <f t="shared" si="2287"/>
        <v/>
      </c>
      <c r="AS577" s="979" t="str">
        <f t="shared" si="2287"/>
        <v/>
      </c>
      <c r="AT577" s="979" t="str">
        <f t="shared" si="2287"/>
        <v/>
      </c>
      <c r="AU577" s="979" t="str">
        <f t="shared" si="2287"/>
        <v/>
      </c>
      <c r="AV577" s="979" t="str">
        <f t="shared" si="2287"/>
        <v/>
      </c>
      <c r="AW577" s="979" t="str">
        <f t="shared" si="2287"/>
        <v/>
      </c>
      <c r="AX577" s="980" t="str">
        <f t="shared" si="2287"/>
        <v/>
      </c>
      <c r="AY577" s="978" t="str">
        <f t="shared" si="2287"/>
        <v/>
      </c>
      <c r="AZ577" s="979" t="str">
        <f t="shared" si="2287"/>
        <v/>
      </c>
      <c r="BA577" s="979" t="str">
        <f t="shared" si="2287"/>
        <v/>
      </c>
      <c r="BB577" s="979" t="str">
        <f t="shared" si="2287"/>
        <v/>
      </c>
      <c r="BC577" s="979" t="str">
        <f t="shared" si="2287"/>
        <v/>
      </c>
      <c r="BD577" s="979" t="str">
        <f t="shared" si="2287"/>
        <v/>
      </c>
      <c r="BE577" s="979" t="str">
        <f t="shared" si="2287"/>
        <v/>
      </c>
      <c r="BF577" s="980" t="str">
        <f t="shared" si="2287"/>
        <v/>
      </c>
      <c r="BG577" s="978" t="str">
        <f t="shared" si="2287"/>
        <v/>
      </c>
      <c r="BH577" s="979" t="str">
        <f t="shared" si="2287"/>
        <v/>
      </c>
      <c r="BI577" s="979" t="str">
        <f t="shared" si="2287"/>
        <v/>
      </c>
      <c r="BJ577" s="979" t="str">
        <f t="shared" si="2287"/>
        <v/>
      </c>
      <c r="BK577" s="979" t="str">
        <f t="shared" si="2287"/>
        <v/>
      </c>
      <c r="BL577" s="979" t="str">
        <f t="shared" si="2287"/>
        <v/>
      </c>
      <c r="BM577" s="979" t="str">
        <f t="shared" si="2287"/>
        <v/>
      </c>
      <c r="BN577" s="980" t="str">
        <f t="shared" si="2287"/>
        <v/>
      </c>
    </row>
    <row r="578" spans="1:66" ht="15.75" x14ac:dyDescent="0.25">
      <c r="A578" s="275" t="s">
        <v>27</v>
      </c>
      <c r="B578" s="279" t="s">
        <v>59</v>
      </c>
      <c r="C578" s="27" t="str">
        <f>IF(C577="","",DSUM('Rozpis zápasů'!$F$1:$O$162,$B578,C576:C577))</f>
        <v/>
      </c>
      <c r="D578" s="6" t="str">
        <f>IF(D577="","",DSUM('Rozpis zápasů'!$F$1:$O$162,$B578,D576:D577))</f>
        <v/>
      </c>
      <c r="E578" s="6" t="str">
        <f>IF(E577="","",DSUM('Rozpis zápasů'!$F$1:$O$162,$B578,E576:E577))</f>
        <v/>
      </c>
      <c r="F578" s="6" t="str">
        <f>IF(F577="","",DSUM('Rozpis zápasů'!$F$1:$O$162,$B578,F576:F577))</f>
        <v/>
      </c>
      <c r="G578" s="6" t="str">
        <f>IF(G577="","",DSUM('Rozpis zápasů'!$F$1:$O$162,$B578,G576:G577))</f>
        <v/>
      </c>
      <c r="H578" s="6" t="str">
        <f>IF(H577="","",DSUM('Rozpis zápasů'!$F$1:$O$162,$B578,H576:H577))</f>
        <v/>
      </c>
      <c r="I578" s="6" t="str">
        <f>IF(I577="","",DSUM('Rozpis zápasů'!$F$1:$O$162,$B578,I576:I577))</f>
        <v/>
      </c>
      <c r="J578" s="9" t="str">
        <f>IF(J577="","",DSUM('Rozpis zápasů'!$F$1:$O$162,$B578,J576:J577))</f>
        <v/>
      </c>
      <c r="K578" s="27" t="str">
        <f>IF(K577="","",DSUM('Rozpis zápasů'!$F$1:$O$162,$B578,K576:K577))</f>
        <v/>
      </c>
      <c r="L578" s="6" t="str">
        <f>IF(L577="","",DSUM('Rozpis zápasů'!$F$1:$O$162,$B578,L576:L577))</f>
        <v/>
      </c>
      <c r="M578" s="6" t="str">
        <f>IF(M577="","",DSUM('Rozpis zápasů'!$F$1:$O$162,$B578,M576:M577))</f>
        <v/>
      </c>
      <c r="N578" s="6" t="str">
        <f>IF(N577="","",DSUM('Rozpis zápasů'!$F$1:$O$162,$B578,N576:N577))</f>
        <v/>
      </c>
      <c r="O578" s="6" t="str">
        <f>IF(O577="","",DSUM('Rozpis zápasů'!$F$1:$O$162,$B578,O576:O577))</f>
        <v/>
      </c>
      <c r="P578" s="6" t="str">
        <f>IF(P577="","",DSUM('Rozpis zápasů'!$F$1:$O$162,$B578,P576:P577))</f>
        <v/>
      </c>
      <c r="Q578" s="6" t="str">
        <f>IF(Q577="","",DSUM('Rozpis zápasů'!$F$1:$O$162,$B578,Q576:Q577))</f>
        <v/>
      </c>
      <c r="R578" s="9" t="str">
        <f>IF(R577="","",DSUM('Rozpis zápasů'!$F$1:$O$162,$B578,R576:R577))</f>
        <v/>
      </c>
      <c r="S578" s="27" t="str">
        <f>IF(S577="","",DSUM('Rozpis zápasů'!$F$1:$O$162,$B578,S576:S577))</f>
        <v/>
      </c>
      <c r="T578" s="6" t="str">
        <f>IF(T577="","",DSUM('Rozpis zápasů'!$F$1:$O$162,$B578,T576:T577))</f>
        <v/>
      </c>
      <c r="U578" s="6" t="str">
        <f>IF(U577="","",DSUM('Rozpis zápasů'!$F$1:$O$162,$B578,U576:U577))</f>
        <v/>
      </c>
      <c r="V578" s="6" t="str">
        <f>IF(V577="","",DSUM('Rozpis zápasů'!$F$1:$O$162,$B578,V576:V577))</f>
        <v/>
      </c>
      <c r="W578" s="6" t="str">
        <f>IF(W577="","",DSUM('Rozpis zápasů'!$F$1:$O$162,$B578,W576:W577))</f>
        <v/>
      </c>
      <c r="X578" s="6" t="str">
        <f>IF(X577="","",DSUM('Rozpis zápasů'!$F$1:$O$162,$B578,X576:X577))</f>
        <v/>
      </c>
      <c r="Y578" s="6" t="str">
        <f>IF(Y577="","",DSUM('Rozpis zápasů'!$F$1:$O$162,$B578,Y576:Y577))</f>
        <v/>
      </c>
      <c r="Z578" s="9" t="str">
        <f>IF(Z577="","",DSUM('Rozpis zápasů'!$F$1:$O$162,$B578,Z576:Z577))</f>
        <v/>
      </c>
      <c r="AA578" s="27" t="str">
        <f>IF(AA577="","",DSUM('Rozpis zápasů'!$F$1:$O$162,$B578,AA576:AA577))</f>
        <v/>
      </c>
      <c r="AB578" s="6" t="str">
        <f>IF(AB577="","",DSUM('Rozpis zápasů'!$F$1:$O$162,$B578,AB576:AB577))</f>
        <v/>
      </c>
      <c r="AC578" s="6" t="str">
        <f>IF(AC577="","",DSUM('Rozpis zápasů'!$F$1:$O$162,$B578,AC576:AC577))</f>
        <v/>
      </c>
      <c r="AD578" s="6" t="str">
        <f>IF(AD577="","",DSUM('Rozpis zápasů'!$F$1:$O$162,$B578,AD576:AD577))</f>
        <v/>
      </c>
      <c r="AE578" s="6" t="str">
        <f>IF(AE577="","",DSUM('Rozpis zápasů'!$F$1:$O$162,$B578,AE576:AE577))</f>
        <v/>
      </c>
      <c r="AF578" s="6" t="str">
        <f>IF(AF577="","",DSUM('Rozpis zápasů'!$F$1:$O$162,$B578,AF576:AF577))</f>
        <v/>
      </c>
      <c r="AG578" s="6" t="str">
        <f>IF(AG577="","",DSUM('Rozpis zápasů'!$F$1:$O$162,$B578,AG576:AG577))</f>
        <v/>
      </c>
      <c r="AH578" s="9" t="str">
        <f>IF(AH577="","",DSUM('Rozpis zápasů'!$F$1:$O$162,$B578,AH576:AH577))</f>
        <v/>
      </c>
      <c r="AI578" s="27" t="str">
        <f>IF(AI577="","",DSUM('Rozpis zápasů'!$F$1:$O$162,$B578,AI576:AI577))</f>
        <v/>
      </c>
      <c r="AJ578" s="6" t="str">
        <f>IF(AJ577="","",DSUM('Rozpis zápasů'!$F$1:$O$162,$B578,AJ576:AJ577))</f>
        <v/>
      </c>
      <c r="AK578" s="6" t="str">
        <f>IF(AK577="","",DSUM('Rozpis zápasů'!$F$1:$O$162,$B578,AK576:AK577))</f>
        <v/>
      </c>
      <c r="AL578" s="6" t="str">
        <f>IF(AL577="","",DSUM('Rozpis zápasů'!$F$1:$O$162,$B578,AL576:AL577))</f>
        <v/>
      </c>
      <c r="AM578" s="6" t="str">
        <f>IF(AM577="","",DSUM('Rozpis zápasů'!$F$1:$O$162,$B578,AM576:AM577))</f>
        <v/>
      </c>
      <c r="AN578" s="6" t="str">
        <f>IF(AN577="","",DSUM('Rozpis zápasů'!$F$1:$O$162,$B578,AN576:AN577))</f>
        <v/>
      </c>
      <c r="AO578" s="6" t="str">
        <f>IF(AO577="","",DSUM('Rozpis zápasů'!$F$1:$O$162,$B578,AO576:AO577))</f>
        <v/>
      </c>
      <c r="AP578" s="9" t="str">
        <f>IF(AP577="","",DSUM('Rozpis zápasů'!$F$1:$O$162,$B578,AP576:AP577))</f>
        <v/>
      </c>
      <c r="AQ578" s="27" t="str">
        <f>IF(AQ577="","",DSUM('Rozpis zápasů'!$F$1:$O$162,$B578,AQ576:AQ577))</f>
        <v/>
      </c>
      <c r="AR578" s="6" t="str">
        <f>IF(AR577="","",DSUM('Rozpis zápasů'!$F$1:$O$162,$B578,AR576:AR577))</f>
        <v/>
      </c>
      <c r="AS578" s="6" t="str">
        <f>IF(AS577="","",DSUM('Rozpis zápasů'!$F$1:$O$162,$B578,AS576:AS577))</f>
        <v/>
      </c>
      <c r="AT578" s="6" t="str">
        <f>IF(AT577="","",DSUM('Rozpis zápasů'!$F$1:$O$162,$B578,AT576:AT577))</f>
        <v/>
      </c>
      <c r="AU578" s="6" t="str">
        <f>IF(AU577="","",DSUM('Rozpis zápasů'!$F$1:$O$162,$B578,AU576:AU577))</f>
        <v/>
      </c>
      <c r="AV578" s="6" t="str">
        <f>IF(AV577="","",DSUM('Rozpis zápasů'!$F$1:$O$162,$B578,AV576:AV577))</f>
        <v/>
      </c>
      <c r="AW578" s="6" t="str">
        <f>IF(AW577="","",DSUM('Rozpis zápasů'!$F$1:$O$162,$B578,AW576:AW577))</f>
        <v/>
      </c>
      <c r="AX578" s="9" t="str">
        <f>IF(AX577="","",DSUM('Rozpis zápasů'!$F$1:$O$162,$B578,AX576:AX577))</f>
        <v/>
      </c>
      <c r="AY578" s="27" t="str">
        <f>IF(AY577="","",DSUM('Rozpis zápasů'!$F$1:$O$162,$B578,AY576:AY577))</f>
        <v/>
      </c>
      <c r="AZ578" s="6" t="str">
        <f>IF(AZ577="","",DSUM('Rozpis zápasů'!$F$1:$O$162,$B578,AZ576:AZ577))</f>
        <v/>
      </c>
      <c r="BA578" s="6" t="str">
        <f>IF(BA577="","",DSUM('Rozpis zápasů'!$F$1:$O$162,$B578,BA576:BA577))</f>
        <v/>
      </c>
      <c r="BB578" s="6" t="str">
        <f>IF(BB577="","",DSUM('Rozpis zápasů'!$F$1:$O$162,$B578,BB576:BB577))</f>
        <v/>
      </c>
      <c r="BC578" s="6" t="str">
        <f>IF(BC577="","",DSUM('Rozpis zápasů'!$F$1:$O$162,$B578,BC576:BC577))</f>
        <v/>
      </c>
      <c r="BD578" s="6" t="str">
        <f>IF(BD577="","",DSUM('Rozpis zápasů'!$F$1:$O$162,$B578,BD576:BD577))</f>
        <v/>
      </c>
      <c r="BE578" s="6" t="str">
        <f>IF(BE577="","",DSUM('Rozpis zápasů'!$F$1:$O$162,$B578,BE576:BE577))</f>
        <v/>
      </c>
      <c r="BF578" s="9" t="str">
        <f>IF(BF577="","",DSUM('Rozpis zápasů'!$F$1:$O$162,$B578,BF576:BF577))</f>
        <v/>
      </c>
      <c r="BG578" s="27" t="str">
        <f>IF(BG577="","",DSUM('Rozpis zápasů'!$F$1:$O$162,$B578,BG576:BG577))</f>
        <v/>
      </c>
      <c r="BH578" s="6" t="str">
        <f>IF(BH577="","",DSUM('Rozpis zápasů'!$F$1:$O$162,$B578,BH576:BH577))</f>
        <v/>
      </c>
      <c r="BI578" s="6" t="str">
        <f>IF(BI577="","",DSUM('Rozpis zápasů'!$F$1:$O$162,$B578,BI576:BI577))</f>
        <v/>
      </c>
      <c r="BJ578" s="6" t="str">
        <f>IF(BJ577="","",DSUM('Rozpis zápasů'!$F$1:$O$162,$B578,BJ576:BJ577))</f>
        <v/>
      </c>
      <c r="BK578" s="6" t="str">
        <f>IF(BK577="","",DSUM('Rozpis zápasů'!$F$1:$O$162,$B578,BK576:BK577))</f>
        <v/>
      </c>
      <c r="BL578" s="6" t="str">
        <f>IF(BL577="","",DSUM('Rozpis zápasů'!$F$1:$O$162,$B578,BL576:BL577))</f>
        <v/>
      </c>
      <c r="BM578" s="6" t="str">
        <f>IF(BM577="","",DSUM('Rozpis zápasů'!$F$1:$O$162,$B578,BM576:BM577))</f>
        <v/>
      </c>
      <c r="BN578" s="9" t="str">
        <f>IF(BN577="","",DSUM('Rozpis zápasů'!$F$1:$O$162,$B578,BN576:BN577))</f>
        <v/>
      </c>
    </row>
    <row r="579" spans="1:66" ht="15.75" x14ac:dyDescent="0.25">
      <c r="A579" s="275" t="s">
        <v>29</v>
      </c>
      <c r="B579" s="279" t="s">
        <v>21</v>
      </c>
      <c r="C579" s="27" t="str">
        <f>IF(C577="","",DSUM('Rozpis zápasů'!$F$1:$O$162,$B579,C576:C577))</f>
        <v/>
      </c>
      <c r="D579" s="6" t="str">
        <f>IF(D577="","",DSUM('Rozpis zápasů'!$F$1:$O$162,$B579,D576:D577))</f>
        <v/>
      </c>
      <c r="E579" s="6" t="str">
        <f>IF(E577="","",DSUM('Rozpis zápasů'!$F$1:$O$162,$B579,E576:E577))</f>
        <v/>
      </c>
      <c r="F579" s="6" t="str">
        <f>IF(F577="","",DSUM('Rozpis zápasů'!$F$1:$O$162,$B579,F576:F577))</f>
        <v/>
      </c>
      <c r="G579" s="6" t="str">
        <f>IF(G577="","",DSUM('Rozpis zápasů'!$F$1:$O$162,$B579,G576:G577))</f>
        <v/>
      </c>
      <c r="H579" s="6" t="str">
        <f>IF(H577="","",DSUM('Rozpis zápasů'!$F$1:$O$162,$B579,H576:H577))</f>
        <v/>
      </c>
      <c r="I579" s="6" t="str">
        <f>IF(I577="","",DSUM('Rozpis zápasů'!$F$1:$O$162,$B579,I576:I577))</f>
        <v/>
      </c>
      <c r="J579" s="9" t="str">
        <f>IF(J577="","",DSUM('Rozpis zápasů'!$F$1:$O$162,$B579,J576:J577))</f>
        <v/>
      </c>
      <c r="K579" s="27" t="str">
        <f>IF(K577="","",DSUM('Rozpis zápasů'!$F$1:$O$162,$B579,K576:K577))</f>
        <v/>
      </c>
      <c r="L579" s="6" t="str">
        <f>IF(L577="","",DSUM('Rozpis zápasů'!$F$1:$O$162,$B579,L576:L577))</f>
        <v/>
      </c>
      <c r="M579" s="6" t="str">
        <f>IF(M577="","",DSUM('Rozpis zápasů'!$F$1:$O$162,$B579,M576:M577))</f>
        <v/>
      </c>
      <c r="N579" s="6" t="str">
        <f>IF(N577="","",DSUM('Rozpis zápasů'!$F$1:$O$162,$B579,N576:N577))</f>
        <v/>
      </c>
      <c r="O579" s="6" t="str">
        <f>IF(O577="","",DSUM('Rozpis zápasů'!$F$1:$O$162,$B579,O576:O577))</f>
        <v/>
      </c>
      <c r="P579" s="6" t="str">
        <f>IF(P577="","",DSUM('Rozpis zápasů'!$F$1:$O$162,$B579,P576:P577))</f>
        <v/>
      </c>
      <c r="Q579" s="6" t="str">
        <f>IF(Q577="","",DSUM('Rozpis zápasů'!$F$1:$O$162,$B579,Q576:Q577))</f>
        <v/>
      </c>
      <c r="R579" s="9" t="str">
        <f>IF(R577="","",DSUM('Rozpis zápasů'!$F$1:$O$162,$B579,R576:R577))</f>
        <v/>
      </c>
      <c r="S579" s="27" t="str">
        <f>IF(S577="","",DSUM('Rozpis zápasů'!$F$1:$O$162,$B579,S576:S577))</f>
        <v/>
      </c>
      <c r="T579" s="6" t="str">
        <f>IF(T577="","",DSUM('Rozpis zápasů'!$F$1:$O$162,$B579,T576:T577))</f>
        <v/>
      </c>
      <c r="U579" s="6" t="str">
        <f>IF(U577="","",DSUM('Rozpis zápasů'!$F$1:$O$162,$B579,U576:U577))</f>
        <v/>
      </c>
      <c r="V579" s="6" t="str">
        <f>IF(V577="","",DSUM('Rozpis zápasů'!$F$1:$O$162,$B579,V576:V577))</f>
        <v/>
      </c>
      <c r="W579" s="6" t="str">
        <f>IF(W577="","",DSUM('Rozpis zápasů'!$F$1:$O$162,$B579,W576:W577))</f>
        <v/>
      </c>
      <c r="X579" s="6" t="str">
        <f>IF(X577="","",DSUM('Rozpis zápasů'!$F$1:$O$162,$B579,X576:X577))</f>
        <v/>
      </c>
      <c r="Y579" s="6" t="str">
        <f>IF(Y577="","",DSUM('Rozpis zápasů'!$F$1:$O$162,$B579,Y576:Y577))</f>
        <v/>
      </c>
      <c r="Z579" s="9" t="str">
        <f>IF(Z577="","",DSUM('Rozpis zápasů'!$F$1:$O$162,$B579,Z576:Z577))</f>
        <v/>
      </c>
      <c r="AA579" s="27" t="str">
        <f>IF(AA577="","",DSUM('Rozpis zápasů'!$F$1:$O$162,$B579,AA576:AA577))</f>
        <v/>
      </c>
      <c r="AB579" s="6" t="str">
        <f>IF(AB577="","",DSUM('Rozpis zápasů'!$F$1:$O$162,$B579,AB576:AB577))</f>
        <v/>
      </c>
      <c r="AC579" s="6" t="str">
        <f>IF(AC577="","",DSUM('Rozpis zápasů'!$F$1:$O$162,$B579,AC576:AC577))</f>
        <v/>
      </c>
      <c r="AD579" s="6" t="str">
        <f>IF(AD577="","",DSUM('Rozpis zápasů'!$F$1:$O$162,$B579,AD576:AD577))</f>
        <v/>
      </c>
      <c r="AE579" s="6" t="str">
        <f>IF(AE577="","",DSUM('Rozpis zápasů'!$F$1:$O$162,$B579,AE576:AE577))</f>
        <v/>
      </c>
      <c r="AF579" s="6" t="str">
        <f>IF(AF577="","",DSUM('Rozpis zápasů'!$F$1:$O$162,$B579,AF576:AF577))</f>
        <v/>
      </c>
      <c r="AG579" s="6" t="str">
        <f>IF(AG577="","",DSUM('Rozpis zápasů'!$F$1:$O$162,$B579,AG576:AG577))</f>
        <v/>
      </c>
      <c r="AH579" s="9" t="str">
        <f>IF(AH577="","",DSUM('Rozpis zápasů'!$F$1:$O$162,$B579,AH576:AH577))</f>
        <v/>
      </c>
      <c r="AI579" s="27" t="str">
        <f>IF(AI577="","",DSUM('Rozpis zápasů'!$F$1:$O$162,$B579,AI576:AI577))</f>
        <v/>
      </c>
      <c r="AJ579" s="6" t="str">
        <f>IF(AJ577="","",DSUM('Rozpis zápasů'!$F$1:$O$162,$B579,AJ576:AJ577))</f>
        <v/>
      </c>
      <c r="AK579" s="6" t="str">
        <f>IF(AK577="","",DSUM('Rozpis zápasů'!$F$1:$O$162,$B579,AK576:AK577))</f>
        <v/>
      </c>
      <c r="AL579" s="6" t="str">
        <f>IF(AL577="","",DSUM('Rozpis zápasů'!$F$1:$O$162,$B579,AL576:AL577))</f>
        <v/>
      </c>
      <c r="AM579" s="6" t="str">
        <f>IF(AM577="","",DSUM('Rozpis zápasů'!$F$1:$O$162,$B579,AM576:AM577))</f>
        <v/>
      </c>
      <c r="AN579" s="6" t="str">
        <f>IF(AN577="","",DSUM('Rozpis zápasů'!$F$1:$O$162,$B579,AN576:AN577))</f>
        <v/>
      </c>
      <c r="AO579" s="6" t="str">
        <f>IF(AO577="","",DSUM('Rozpis zápasů'!$F$1:$O$162,$B579,AO576:AO577))</f>
        <v/>
      </c>
      <c r="AP579" s="9" t="str">
        <f>IF(AP577="","",DSUM('Rozpis zápasů'!$F$1:$O$162,$B579,AP576:AP577))</f>
        <v/>
      </c>
      <c r="AQ579" s="27" t="str">
        <f>IF(AQ577="","",DSUM('Rozpis zápasů'!$F$1:$O$162,$B579,AQ576:AQ577))</f>
        <v/>
      </c>
      <c r="AR579" s="6" t="str">
        <f>IF(AR577="","",DSUM('Rozpis zápasů'!$F$1:$O$162,$B579,AR576:AR577))</f>
        <v/>
      </c>
      <c r="AS579" s="6" t="str">
        <f>IF(AS577="","",DSUM('Rozpis zápasů'!$F$1:$O$162,$B579,AS576:AS577))</f>
        <v/>
      </c>
      <c r="AT579" s="6" t="str">
        <f>IF(AT577="","",DSUM('Rozpis zápasů'!$F$1:$O$162,$B579,AT576:AT577))</f>
        <v/>
      </c>
      <c r="AU579" s="6" t="str">
        <f>IF(AU577="","",DSUM('Rozpis zápasů'!$F$1:$O$162,$B579,AU576:AU577))</f>
        <v/>
      </c>
      <c r="AV579" s="6" t="str">
        <f>IF(AV577="","",DSUM('Rozpis zápasů'!$F$1:$O$162,$B579,AV576:AV577))</f>
        <v/>
      </c>
      <c r="AW579" s="6" t="str">
        <f>IF(AW577="","",DSUM('Rozpis zápasů'!$F$1:$O$162,$B579,AW576:AW577))</f>
        <v/>
      </c>
      <c r="AX579" s="9" t="str">
        <f>IF(AX577="","",DSUM('Rozpis zápasů'!$F$1:$O$162,$B579,AX576:AX577))</f>
        <v/>
      </c>
      <c r="AY579" s="27" t="str">
        <f>IF(AY577="","",DSUM('Rozpis zápasů'!$F$1:$O$162,$B579,AY576:AY577))</f>
        <v/>
      </c>
      <c r="AZ579" s="6" t="str">
        <f>IF(AZ577="","",DSUM('Rozpis zápasů'!$F$1:$O$162,$B579,AZ576:AZ577))</f>
        <v/>
      </c>
      <c r="BA579" s="6" t="str">
        <f>IF(BA577="","",DSUM('Rozpis zápasů'!$F$1:$O$162,$B579,BA576:BA577))</f>
        <v/>
      </c>
      <c r="BB579" s="6" t="str">
        <f>IF(BB577="","",DSUM('Rozpis zápasů'!$F$1:$O$162,$B579,BB576:BB577))</f>
        <v/>
      </c>
      <c r="BC579" s="6" t="str">
        <f>IF(BC577="","",DSUM('Rozpis zápasů'!$F$1:$O$162,$B579,BC576:BC577))</f>
        <v/>
      </c>
      <c r="BD579" s="6" t="str">
        <f>IF(BD577="","",DSUM('Rozpis zápasů'!$F$1:$O$162,$B579,BD576:BD577))</f>
        <v/>
      </c>
      <c r="BE579" s="6" t="str">
        <f>IF(BE577="","",DSUM('Rozpis zápasů'!$F$1:$O$162,$B579,BE576:BE577))</f>
        <v/>
      </c>
      <c r="BF579" s="9" t="str">
        <f>IF(BF577="","",DSUM('Rozpis zápasů'!$F$1:$O$162,$B579,BF576:BF577))</f>
        <v/>
      </c>
      <c r="BG579" s="27" t="str">
        <f>IF(BG577="","",DSUM('Rozpis zápasů'!$F$1:$O$162,$B579,BG576:BG577))</f>
        <v/>
      </c>
      <c r="BH579" s="6" t="str">
        <f>IF(BH577="","",DSUM('Rozpis zápasů'!$F$1:$O$162,$B579,BH576:BH577))</f>
        <v/>
      </c>
      <c r="BI579" s="6" t="str">
        <f>IF(BI577="","",DSUM('Rozpis zápasů'!$F$1:$O$162,$B579,BI576:BI577))</f>
        <v/>
      </c>
      <c r="BJ579" s="6" t="str">
        <f>IF(BJ577="","",DSUM('Rozpis zápasů'!$F$1:$O$162,$B579,BJ576:BJ577))</f>
        <v/>
      </c>
      <c r="BK579" s="6" t="str">
        <f>IF(BK577="","",DSUM('Rozpis zápasů'!$F$1:$O$162,$B579,BK576:BK577))</f>
        <v/>
      </c>
      <c r="BL579" s="6" t="str">
        <f>IF(BL577="","",DSUM('Rozpis zápasů'!$F$1:$O$162,$B579,BL576:BL577))</f>
        <v/>
      </c>
      <c r="BM579" s="6" t="str">
        <f>IF(BM577="","",DSUM('Rozpis zápasů'!$F$1:$O$162,$B579,BM576:BM577))</f>
        <v/>
      </c>
      <c r="BN579" s="9" t="str">
        <f>IF(BN577="","",DSUM('Rozpis zápasů'!$F$1:$O$162,$B579,BN576:BN577))</f>
        <v/>
      </c>
    </row>
    <row r="580" spans="1:66" ht="16.5" thickBot="1" x14ac:dyDescent="0.3">
      <c r="A580" s="277" t="s">
        <v>31</v>
      </c>
      <c r="B580" s="280" t="s">
        <v>20</v>
      </c>
      <c r="C580" s="13" t="str">
        <f>IF(C577="","",DSUM('Rozpis zápasů'!$F$1:$O$162,$B580,C576:C577))</f>
        <v/>
      </c>
      <c r="D580" s="10" t="str">
        <f>IF(D577="","",DSUM('Rozpis zápasů'!$F$1:$O$162,$B580,D576:D577))</f>
        <v/>
      </c>
      <c r="E580" s="10" t="str">
        <f>IF(E577="","",DSUM('Rozpis zápasů'!$F$1:$O$162,$B580,E576:E577))</f>
        <v/>
      </c>
      <c r="F580" s="10" t="str">
        <f>IF(F577="","",DSUM('Rozpis zápasů'!$F$1:$O$162,$B580,F576:F577))</f>
        <v/>
      </c>
      <c r="G580" s="10" t="str">
        <f>IF(G577="","",DSUM('Rozpis zápasů'!$F$1:$O$162,$B580,G576:G577))</f>
        <v/>
      </c>
      <c r="H580" s="10" t="str">
        <f>IF(H577="","",DSUM('Rozpis zápasů'!$F$1:$O$162,$B580,H576:H577))</f>
        <v/>
      </c>
      <c r="I580" s="10" t="str">
        <f>IF(I577="","",DSUM('Rozpis zápasů'!$F$1:$O$162,$B580,I576:I577))</f>
        <v/>
      </c>
      <c r="J580" s="11" t="str">
        <f>IF(J577="","",DSUM('Rozpis zápasů'!$F$1:$O$162,$B580,J576:J577))</f>
        <v/>
      </c>
      <c r="K580" s="13" t="str">
        <f>IF(K577="","",DSUM('Rozpis zápasů'!$F$1:$O$162,$B580,K576:K577))</f>
        <v/>
      </c>
      <c r="L580" s="10" t="str">
        <f>IF(L577="","",DSUM('Rozpis zápasů'!$F$1:$O$162,$B580,L576:L577))</f>
        <v/>
      </c>
      <c r="M580" s="10" t="str">
        <f>IF(M577="","",DSUM('Rozpis zápasů'!$F$1:$O$162,$B580,M576:M577))</f>
        <v/>
      </c>
      <c r="N580" s="10" t="str">
        <f>IF(N577="","",DSUM('Rozpis zápasů'!$F$1:$O$162,$B580,N576:N577))</f>
        <v/>
      </c>
      <c r="O580" s="10" t="str">
        <f>IF(O577="","",DSUM('Rozpis zápasů'!$F$1:$O$162,$B580,O576:O577))</f>
        <v/>
      </c>
      <c r="P580" s="10" t="str">
        <f>IF(P577="","",DSUM('Rozpis zápasů'!$F$1:$O$162,$B580,P576:P577))</f>
        <v/>
      </c>
      <c r="Q580" s="10" t="str">
        <f>IF(Q577="","",DSUM('Rozpis zápasů'!$F$1:$O$162,$B580,Q576:Q577))</f>
        <v/>
      </c>
      <c r="R580" s="11" t="str">
        <f>IF(R577="","",DSUM('Rozpis zápasů'!$F$1:$O$162,$B580,R576:R577))</f>
        <v/>
      </c>
      <c r="S580" s="13" t="str">
        <f>IF(S577="","",DSUM('Rozpis zápasů'!$F$1:$O$162,$B580,S576:S577))</f>
        <v/>
      </c>
      <c r="T580" s="10" t="str">
        <f>IF(T577="","",DSUM('Rozpis zápasů'!$F$1:$O$162,$B580,T576:T577))</f>
        <v/>
      </c>
      <c r="U580" s="10" t="str">
        <f>IF(U577="","",DSUM('Rozpis zápasů'!$F$1:$O$162,$B580,U576:U577))</f>
        <v/>
      </c>
      <c r="V580" s="10" t="str">
        <f>IF(V577="","",DSUM('Rozpis zápasů'!$F$1:$O$162,$B580,V576:V577))</f>
        <v/>
      </c>
      <c r="W580" s="10" t="str">
        <f>IF(W577="","",DSUM('Rozpis zápasů'!$F$1:$O$162,$B580,W576:W577))</f>
        <v/>
      </c>
      <c r="X580" s="10" t="str">
        <f>IF(X577="","",DSUM('Rozpis zápasů'!$F$1:$O$162,$B580,X576:X577))</f>
        <v/>
      </c>
      <c r="Y580" s="10" t="str">
        <f>IF(Y577="","",DSUM('Rozpis zápasů'!$F$1:$O$162,$B580,Y576:Y577))</f>
        <v/>
      </c>
      <c r="Z580" s="11" t="str">
        <f>IF(Z577="","",DSUM('Rozpis zápasů'!$F$1:$O$162,$B580,Z576:Z577))</f>
        <v/>
      </c>
      <c r="AA580" s="13" t="str">
        <f>IF(AA577="","",DSUM('Rozpis zápasů'!$F$1:$O$162,$B580,AA576:AA577))</f>
        <v/>
      </c>
      <c r="AB580" s="10" t="str">
        <f>IF(AB577="","",DSUM('Rozpis zápasů'!$F$1:$O$162,$B580,AB576:AB577))</f>
        <v/>
      </c>
      <c r="AC580" s="10" t="str">
        <f>IF(AC577="","",DSUM('Rozpis zápasů'!$F$1:$O$162,$B580,AC576:AC577))</f>
        <v/>
      </c>
      <c r="AD580" s="10" t="str">
        <f>IF(AD577="","",DSUM('Rozpis zápasů'!$F$1:$O$162,$B580,AD576:AD577))</f>
        <v/>
      </c>
      <c r="AE580" s="10" t="str">
        <f>IF(AE577="","",DSUM('Rozpis zápasů'!$F$1:$O$162,$B580,AE576:AE577))</f>
        <v/>
      </c>
      <c r="AF580" s="10" t="str">
        <f>IF(AF577="","",DSUM('Rozpis zápasů'!$F$1:$O$162,$B580,AF576:AF577))</f>
        <v/>
      </c>
      <c r="AG580" s="10" t="str">
        <f>IF(AG577="","",DSUM('Rozpis zápasů'!$F$1:$O$162,$B580,AG576:AG577))</f>
        <v/>
      </c>
      <c r="AH580" s="11" t="str">
        <f>IF(AH577="","",DSUM('Rozpis zápasů'!$F$1:$O$162,$B580,AH576:AH577))</f>
        <v/>
      </c>
      <c r="AI580" s="13" t="str">
        <f>IF(AI577="","",DSUM('Rozpis zápasů'!$F$1:$O$162,$B580,AI576:AI577))</f>
        <v/>
      </c>
      <c r="AJ580" s="10" t="str">
        <f>IF(AJ577="","",DSUM('Rozpis zápasů'!$F$1:$O$162,$B580,AJ576:AJ577))</f>
        <v/>
      </c>
      <c r="AK580" s="10" t="str">
        <f>IF(AK577="","",DSUM('Rozpis zápasů'!$F$1:$O$162,$B580,AK576:AK577))</f>
        <v/>
      </c>
      <c r="AL580" s="10" t="str">
        <f>IF(AL577="","",DSUM('Rozpis zápasů'!$F$1:$O$162,$B580,AL576:AL577))</f>
        <v/>
      </c>
      <c r="AM580" s="10" t="str">
        <f>IF(AM577="","",DSUM('Rozpis zápasů'!$F$1:$O$162,$B580,AM576:AM577))</f>
        <v/>
      </c>
      <c r="AN580" s="10" t="str">
        <f>IF(AN577="","",DSUM('Rozpis zápasů'!$F$1:$O$162,$B580,AN576:AN577))</f>
        <v/>
      </c>
      <c r="AO580" s="10" t="str">
        <f>IF(AO577="","",DSUM('Rozpis zápasů'!$F$1:$O$162,$B580,AO576:AO577))</f>
        <v/>
      </c>
      <c r="AP580" s="11" t="str">
        <f>IF(AP577="","",DSUM('Rozpis zápasů'!$F$1:$O$162,$B580,AP576:AP577))</f>
        <v/>
      </c>
      <c r="AQ580" s="13" t="str">
        <f>IF(AQ577="","",DSUM('Rozpis zápasů'!$F$1:$O$162,$B580,AQ576:AQ577))</f>
        <v/>
      </c>
      <c r="AR580" s="10" t="str">
        <f>IF(AR577="","",DSUM('Rozpis zápasů'!$F$1:$O$162,$B580,AR576:AR577))</f>
        <v/>
      </c>
      <c r="AS580" s="10" t="str">
        <f>IF(AS577="","",DSUM('Rozpis zápasů'!$F$1:$O$162,$B580,AS576:AS577))</f>
        <v/>
      </c>
      <c r="AT580" s="10" t="str">
        <f>IF(AT577="","",DSUM('Rozpis zápasů'!$F$1:$O$162,$B580,AT576:AT577))</f>
        <v/>
      </c>
      <c r="AU580" s="10" t="str">
        <f>IF(AU577="","",DSUM('Rozpis zápasů'!$F$1:$O$162,$B580,AU576:AU577))</f>
        <v/>
      </c>
      <c r="AV580" s="10" t="str">
        <f>IF(AV577="","",DSUM('Rozpis zápasů'!$F$1:$O$162,$B580,AV576:AV577))</f>
        <v/>
      </c>
      <c r="AW580" s="10" t="str">
        <f>IF(AW577="","",DSUM('Rozpis zápasů'!$F$1:$O$162,$B580,AW576:AW577))</f>
        <v/>
      </c>
      <c r="AX580" s="11" t="str">
        <f>IF(AX577="","",DSUM('Rozpis zápasů'!$F$1:$O$162,$B580,AX576:AX577))</f>
        <v/>
      </c>
      <c r="AY580" s="13" t="str">
        <f>IF(AY577="","",DSUM('Rozpis zápasů'!$F$1:$O$162,$B580,AY576:AY577))</f>
        <v/>
      </c>
      <c r="AZ580" s="10" t="str">
        <f>IF(AZ577="","",DSUM('Rozpis zápasů'!$F$1:$O$162,$B580,AZ576:AZ577))</f>
        <v/>
      </c>
      <c r="BA580" s="10" t="str">
        <f>IF(BA577="","",DSUM('Rozpis zápasů'!$F$1:$O$162,$B580,BA576:BA577))</f>
        <v/>
      </c>
      <c r="BB580" s="10" t="str">
        <f>IF(BB577="","",DSUM('Rozpis zápasů'!$F$1:$O$162,$B580,BB576:BB577))</f>
        <v/>
      </c>
      <c r="BC580" s="10" t="str">
        <f>IF(BC577="","",DSUM('Rozpis zápasů'!$F$1:$O$162,$B580,BC576:BC577))</f>
        <v/>
      </c>
      <c r="BD580" s="10" t="str">
        <f>IF(BD577="","",DSUM('Rozpis zápasů'!$F$1:$O$162,$B580,BD576:BD577))</f>
        <v/>
      </c>
      <c r="BE580" s="10" t="str">
        <f>IF(BE577="","",DSUM('Rozpis zápasů'!$F$1:$O$162,$B580,BE576:BE577))</f>
        <v/>
      </c>
      <c r="BF580" s="11" t="str">
        <f>IF(BF577="","",DSUM('Rozpis zápasů'!$F$1:$O$162,$B580,BF576:BF577))</f>
        <v/>
      </c>
      <c r="BG580" s="13" t="str">
        <f>IF(BG577="","",DSUM('Rozpis zápasů'!$F$1:$O$162,$B580,BG576:BG577))</f>
        <v/>
      </c>
      <c r="BH580" s="10" t="str">
        <f>IF(BH577="","",DSUM('Rozpis zápasů'!$F$1:$O$162,$B580,BH576:BH577))</f>
        <v/>
      </c>
      <c r="BI580" s="10" t="str">
        <f>IF(BI577="","",DSUM('Rozpis zápasů'!$F$1:$O$162,$B580,BI576:BI577))</f>
        <v/>
      </c>
      <c r="BJ580" s="10" t="str">
        <f>IF(BJ577="","",DSUM('Rozpis zápasů'!$F$1:$O$162,$B580,BJ576:BJ577))</f>
        <v/>
      </c>
      <c r="BK580" s="10" t="str">
        <f>IF(BK577="","",DSUM('Rozpis zápasů'!$F$1:$O$162,$B580,BK576:BK577))</f>
        <v/>
      </c>
      <c r="BL580" s="10" t="str">
        <f>IF(BL577="","",DSUM('Rozpis zápasů'!$F$1:$O$162,$B580,BL576:BL577))</f>
        <v/>
      </c>
      <c r="BM580" s="10" t="str">
        <f>IF(BM577="","",DSUM('Rozpis zápasů'!$F$1:$O$162,$B580,BM576:BM577))</f>
        <v/>
      </c>
      <c r="BN580" s="11" t="str">
        <f>IF(BN577="","",DSUM('Rozpis zápasů'!$F$1:$O$162,$B580,BN576:BN577))</f>
        <v/>
      </c>
    </row>
    <row r="581" spans="1:66" ht="15.75" x14ac:dyDescent="0.25">
      <c r="A581" s="2100" t="s">
        <v>138</v>
      </c>
      <c r="B581" s="2101"/>
      <c r="C581" s="28">
        <f t="shared" ref="C581:BN581" si="2288">SUM(C578,C573)</f>
        <v>0</v>
      </c>
      <c r="D581" s="29">
        <f t="shared" si="2288"/>
        <v>0</v>
      </c>
      <c r="E581" s="29">
        <f t="shared" si="2288"/>
        <v>0</v>
      </c>
      <c r="F581" s="29">
        <f t="shared" si="2288"/>
        <v>0</v>
      </c>
      <c r="G581" s="29">
        <f t="shared" si="2288"/>
        <v>0</v>
      </c>
      <c r="H581" s="29">
        <f t="shared" si="2288"/>
        <v>0</v>
      </c>
      <c r="I581" s="29">
        <f t="shared" si="2288"/>
        <v>0</v>
      </c>
      <c r="J581" s="30">
        <f t="shared" si="2288"/>
        <v>0</v>
      </c>
      <c r="K581" s="28">
        <f t="shared" si="2288"/>
        <v>0</v>
      </c>
      <c r="L581" s="29">
        <f t="shared" si="2288"/>
        <v>0</v>
      </c>
      <c r="M581" s="29">
        <f t="shared" si="2288"/>
        <v>0</v>
      </c>
      <c r="N581" s="29">
        <f t="shared" si="2288"/>
        <v>0</v>
      </c>
      <c r="O581" s="29">
        <f t="shared" si="2288"/>
        <v>0</v>
      </c>
      <c r="P581" s="29">
        <f t="shared" si="2288"/>
        <v>0</v>
      </c>
      <c r="Q581" s="29">
        <f t="shared" si="2288"/>
        <v>0</v>
      </c>
      <c r="R581" s="30">
        <f t="shared" si="2288"/>
        <v>0</v>
      </c>
      <c r="S581" s="28">
        <f t="shared" si="2288"/>
        <v>0</v>
      </c>
      <c r="T581" s="29">
        <f t="shared" si="2288"/>
        <v>0</v>
      </c>
      <c r="U581" s="29">
        <f t="shared" si="2288"/>
        <v>0</v>
      </c>
      <c r="V581" s="29">
        <f t="shared" si="2288"/>
        <v>0</v>
      </c>
      <c r="W581" s="29">
        <f t="shared" si="2288"/>
        <v>0</v>
      </c>
      <c r="X581" s="29">
        <f t="shared" si="2288"/>
        <v>0</v>
      </c>
      <c r="Y581" s="29">
        <f t="shared" si="2288"/>
        <v>0</v>
      </c>
      <c r="Z581" s="30">
        <f t="shared" si="2288"/>
        <v>0</v>
      </c>
      <c r="AA581" s="28">
        <f t="shared" si="2288"/>
        <v>0</v>
      </c>
      <c r="AB581" s="29">
        <f t="shared" si="2288"/>
        <v>0</v>
      </c>
      <c r="AC581" s="29">
        <f t="shared" si="2288"/>
        <v>0</v>
      </c>
      <c r="AD581" s="29">
        <f t="shared" si="2288"/>
        <v>0</v>
      </c>
      <c r="AE581" s="29">
        <f t="shared" si="2288"/>
        <v>0</v>
      </c>
      <c r="AF581" s="29">
        <f t="shared" si="2288"/>
        <v>0</v>
      </c>
      <c r="AG581" s="29">
        <f t="shared" si="2288"/>
        <v>0</v>
      </c>
      <c r="AH581" s="30">
        <f t="shared" si="2288"/>
        <v>0</v>
      </c>
      <c r="AI581" s="28">
        <f t="shared" si="2288"/>
        <v>0</v>
      </c>
      <c r="AJ581" s="29">
        <f t="shared" si="2288"/>
        <v>0</v>
      </c>
      <c r="AK581" s="29">
        <f t="shared" si="2288"/>
        <v>0</v>
      </c>
      <c r="AL581" s="29">
        <f t="shared" si="2288"/>
        <v>0</v>
      </c>
      <c r="AM581" s="29">
        <f t="shared" si="2288"/>
        <v>0</v>
      </c>
      <c r="AN581" s="29">
        <f t="shared" si="2288"/>
        <v>0</v>
      </c>
      <c r="AO581" s="29">
        <f t="shared" si="2288"/>
        <v>0</v>
      </c>
      <c r="AP581" s="30">
        <f t="shared" si="2288"/>
        <v>0</v>
      </c>
      <c r="AQ581" s="28">
        <f t="shared" si="2288"/>
        <v>0</v>
      </c>
      <c r="AR581" s="29">
        <f t="shared" si="2288"/>
        <v>0</v>
      </c>
      <c r="AS581" s="29">
        <f t="shared" si="2288"/>
        <v>0</v>
      </c>
      <c r="AT581" s="29">
        <f t="shared" si="2288"/>
        <v>0</v>
      </c>
      <c r="AU581" s="29">
        <f t="shared" si="2288"/>
        <v>0</v>
      </c>
      <c r="AV581" s="29">
        <f t="shared" si="2288"/>
        <v>0</v>
      </c>
      <c r="AW581" s="29">
        <f t="shared" si="2288"/>
        <v>0</v>
      </c>
      <c r="AX581" s="30">
        <f t="shared" si="2288"/>
        <v>0</v>
      </c>
      <c r="AY581" s="28">
        <f t="shared" si="2288"/>
        <v>0</v>
      </c>
      <c r="AZ581" s="29">
        <f t="shared" si="2288"/>
        <v>0</v>
      </c>
      <c r="BA581" s="29">
        <f t="shared" si="2288"/>
        <v>0</v>
      </c>
      <c r="BB581" s="29">
        <f t="shared" si="2288"/>
        <v>0</v>
      </c>
      <c r="BC581" s="29">
        <f t="shared" si="2288"/>
        <v>0</v>
      </c>
      <c r="BD581" s="29">
        <f t="shared" si="2288"/>
        <v>0</v>
      </c>
      <c r="BE581" s="29">
        <f t="shared" si="2288"/>
        <v>0</v>
      </c>
      <c r="BF581" s="30">
        <f t="shared" si="2288"/>
        <v>0</v>
      </c>
      <c r="BG581" s="28">
        <f t="shared" si="2288"/>
        <v>0</v>
      </c>
      <c r="BH581" s="29">
        <f t="shared" si="2288"/>
        <v>0</v>
      </c>
      <c r="BI581" s="29">
        <f t="shared" si="2288"/>
        <v>0</v>
      </c>
      <c r="BJ581" s="29">
        <f t="shared" si="2288"/>
        <v>0</v>
      </c>
      <c r="BK581" s="29">
        <f t="shared" si="2288"/>
        <v>0</v>
      </c>
      <c r="BL581" s="29">
        <f t="shared" si="2288"/>
        <v>0</v>
      </c>
      <c r="BM581" s="29">
        <f t="shared" si="2288"/>
        <v>0</v>
      </c>
      <c r="BN581" s="30">
        <f t="shared" si="2288"/>
        <v>0</v>
      </c>
    </row>
    <row r="582" spans="1:66" ht="15.75" x14ac:dyDescent="0.25">
      <c r="A582" s="2102" t="s">
        <v>139</v>
      </c>
      <c r="B582" s="2103"/>
      <c r="C582" s="31">
        <f t="shared" ref="C582:BN582" si="2289">SUM(C579,C574)</f>
        <v>0</v>
      </c>
      <c r="D582" s="32">
        <f t="shared" si="2289"/>
        <v>0</v>
      </c>
      <c r="E582" s="32">
        <f t="shared" si="2289"/>
        <v>0</v>
      </c>
      <c r="F582" s="32">
        <f t="shared" si="2289"/>
        <v>0</v>
      </c>
      <c r="G582" s="32">
        <f t="shared" si="2289"/>
        <v>0</v>
      </c>
      <c r="H582" s="32">
        <f t="shared" si="2289"/>
        <v>0</v>
      </c>
      <c r="I582" s="32">
        <f t="shared" si="2289"/>
        <v>0</v>
      </c>
      <c r="J582" s="33">
        <f t="shared" si="2289"/>
        <v>0</v>
      </c>
      <c r="K582" s="31">
        <f t="shared" si="2289"/>
        <v>0</v>
      </c>
      <c r="L582" s="32">
        <f t="shared" si="2289"/>
        <v>0</v>
      </c>
      <c r="M582" s="32">
        <f t="shared" si="2289"/>
        <v>0</v>
      </c>
      <c r="N582" s="32">
        <f t="shared" si="2289"/>
        <v>0</v>
      </c>
      <c r="O582" s="32">
        <f t="shared" si="2289"/>
        <v>0</v>
      </c>
      <c r="P582" s="32">
        <f t="shared" si="2289"/>
        <v>0</v>
      </c>
      <c r="Q582" s="32">
        <f t="shared" si="2289"/>
        <v>0</v>
      </c>
      <c r="R582" s="33">
        <f t="shared" si="2289"/>
        <v>0</v>
      </c>
      <c r="S582" s="31">
        <f t="shared" si="2289"/>
        <v>0</v>
      </c>
      <c r="T582" s="32">
        <f t="shared" si="2289"/>
        <v>0</v>
      </c>
      <c r="U582" s="32">
        <f t="shared" si="2289"/>
        <v>0</v>
      </c>
      <c r="V582" s="32">
        <f t="shared" si="2289"/>
        <v>0</v>
      </c>
      <c r="W582" s="32">
        <f t="shared" si="2289"/>
        <v>0</v>
      </c>
      <c r="X582" s="32">
        <f t="shared" si="2289"/>
        <v>0</v>
      </c>
      <c r="Y582" s="32">
        <f t="shared" si="2289"/>
        <v>0</v>
      </c>
      <c r="Z582" s="33">
        <f t="shared" si="2289"/>
        <v>0</v>
      </c>
      <c r="AA582" s="31">
        <f t="shared" si="2289"/>
        <v>0</v>
      </c>
      <c r="AB582" s="32">
        <f t="shared" si="2289"/>
        <v>0</v>
      </c>
      <c r="AC582" s="32">
        <f t="shared" si="2289"/>
        <v>0</v>
      </c>
      <c r="AD582" s="32">
        <f t="shared" si="2289"/>
        <v>0</v>
      </c>
      <c r="AE582" s="32">
        <f t="shared" si="2289"/>
        <v>0</v>
      </c>
      <c r="AF582" s="32">
        <f t="shared" si="2289"/>
        <v>0</v>
      </c>
      <c r="AG582" s="32">
        <f t="shared" si="2289"/>
        <v>0</v>
      </c>
      <c r="AH582" s="33">
        <f t="shared" si="2289"/>
        <v>0</v>
      </c>
      <c r="AI582" s="31">
        <f t="shared" si="2289"/>
        <v>0</v>
      </c>
      <c r="AJ582" s="32">
        <f t="shared" si="2289"/>
        <v>0</v>
      </c>
      <c r="AK582" s="32">
        <f t="shared" si="2289"/>
        <v>0</v>
      </c>
      <c r="AL582" s="32">
        <f t="shared" si="2289"/>
        <v>0</v>
      </c>
      <c r="AM582" s="32">
        <f t="shared" si="2289"/>
        <v>0</v>
      </c>
      <c r="AN582" s="32">
        <f t="shared" si="2289"/>
        <v>0</v>
      </c>
      <c r="AO582" s="32">
        <f t="shared" si="2289"/>
        <v>0</v>
      </c>
      <c r="AP582" s="33">
        <f t="shared" si="2289"/>
        <v>0</v>
      </c>
      <c r="AQ582" s="31">
        <f t="shared" si="2289"/>
        <v>0</v>
      </c>
      <c r="AR582" s="32">
        <f t="shared" si="2289"/>
        <v>0</v>
      </c>
      <c r="AS582" s="32">
        <f t="shared" si="2289"/>
        <v>0</v>
      </c>
      <c r="AT582" s="32">
        <f t="shared" si="2289"/>
        <v>0</v>
      </c>
      <c r="AU582" s="32">
        <f t="shared" si="2289"/>
        <v>0</v>
      </c>
      <c r="AV582" s="32">
        <f t="shared" si="2289"/>
        <v>0</v>
      </c>
      <c r="AW582" s="32">
        <f t="shared" si="2289"/>
        <v>0</v>
      </c>
      <c r="AX582" s="33">
        <f t="shared" si="2289"/>
        <v>0</v>
      </c>
      <c r="AY582" s="31">
        <f t="shared" si="2289"/>
        <v>0</v>
      </c>
      <c r="AZ582" s="32">
        <f t="shared" si="2289"/>
        <v>0</v>
      </c>
      <c r="BA582" s="32">
        <f t="shared" si="2289"/>
        <v>0</v>
      </c>
      <c r="BB582" s="32">
        <f t="shared" si="2289"/>
        <v>0</v>
      </c>
      <c r="BC582" s="32">
        <f t="shared" si="2289"/>
        <v>0</v>
      </c>
      <c r="BD582" s="32">
        <f t="shared" si="2289"/>
        <v>0</v>
      </c>
      <c r="BE582" s="32">
        <f t="shared" si="2289"/>
        <v>0</v>
      </c>
      <c r="BF582" s="33">
        <f t="shared" si="2289"/>
        <v>0</v>
      </c>
      <c r="BG582" s="31">
        <f t="shared" si="2289"/>
        <v>0</v>
      </c>
      <c r="BH582" s="32">
        <f t="shared" si="2289"/>
        <v>0</v>
      </c>
      <c r="BI582" s="32">
        <f t="shared" si="2289"/>
        <v>0</v>
      </c>
      <c r="BJ582" s="32">
        <f t="shared" si="2289"/>
        <v>0</v>
      </c>
      <c r="BK582" s="32">
        <f t="shared" si="2289"/>
        <v>0</v>
      </c>
      <c r="BL582" s="32">
        <f t="shared" si="2289"/>
        <v>0</v>
      </c>
      <c r="BM582" s="32">
        <f t="shared" si="2289"/>
        <v>0</v>
      </c>
      <c r="BN582" s="33">
        <f t="shared" si="2289"/>
        <v>0</v>
      </c>
    </row>
    <row r="583" spans="1:66" ht="15.75" x14ac:dyDescent="0.25">
      <c r="A583" s="2102" t="s">
        <v>140</v>
      </c>
      <c r="B583" s="2103"/>
      <c r="C583" s="31">
        <f t="shared" ref="C583:BN583" si="2290">SUM(C580,C575)</f>
        <v>0</v>
      </c>
      <c r="D583" s="32">
        <f t="shared" si="2290"/>
        <v>0</v>
      </c>
      <c r="E583" s="32">
        <f t="shared" si="2290"/>
        <v>0</v>
      </c>
      <c r="F583" s="32">
        <f t="shared" si="2290"/>
        <v>0</v>
      </c>
      <c r="G583" s="32">
        <f t="shared" si="2290"/>
        <v>0</v>
      </c>
      <c r="H583" s="32">
        <f t="shared" si="2290"/>
        <v>0</v>
      </c>
      <c r="I583" s="32">
        <f t="shared" si="2290"/>
        <v>0</v>
      </c>
      <c r="J583" s="33">
        <f t="shared" si="2290"/>
        <v>0</v>
      </c>
      <c r="K583" s="31">
        <f t="shared" si="2290"/>
        <v>0</v>
      </c>
      <c r="L583" s="32">
        <f t="shared" si="2290"/>
        <v>0</v>
      </c>
      <c r="M583" s="32">
        <f t="shared" si="2290"/>
        <v>0</v>
      </c>
      <c r="N583" s="32">
        <f t="shared" si="2290"/>
        <v>0</v>
      </c>
      <c r="O583" s="32">
        <f t="shared" si="2290"/>
        <v>0</v>
      </c>
      <c r="P583" s="32">
        <f t="shared" si="2290"/>
        <v>0</v>
      </c>
      <c r="Q583" s="32">
        <f t="shared" si="2290"/>
        <v>0</v>
      </c>
      <c r="R583" s="33">
        <f t="shared" si="2290"/>
        <v>0</v>
      </c>
      <c r="S583" s="31">
        <f t="shared" si="2290"/>
        <v>0</v>
      </c>
      <c r="T583" s="32">
        <f t="shared" si="2290"/>
        <v>0</v>
      </c>
      <c r="U583" s="32">
        <f t="shared" si="2290"/>
        <v>0</v>
      </c>
      <c r="V583" s="32">
        <f t="shared" si="2290"/>
        <v>0</v>
      </c>
      <c r="W583" s="32">
        <f t="shared" si="2290"/>
        <v>0</v>
      </c>
      <c r="X583" s="32">
        <f t="shared" si="2290"/>
        <v>0</v>
      </c>
      <c r="Y583" s="32">
        <f t="shared" si="2290"/>
        <v>0</v>
      </c>
      <c r="Z583" s="33">
        <f t="shared" si="2290"/>
        <v>0</v>
      </c>
      <c r="AA583" s="31">
        <f t="shared" si="2290"/>
        <v>0</v>
      </c>
      <c r="AB583" s="32">
        <f t="shared" si="2290"/>
        <v>0</v>
      </c>
      <c r="AC583" s="32">
        <f t="shared" si="2290"/>
        <v>0</v>
      </c>
      <c r="AD583" s="32">
        <f t="shared" si="2290"/>
        <v>0</v>
      </c>
      <c r="AE583" s="32">
        <f t="shared" si="2290"/>
        <v>0</v>
      </c>
      <c r="AF583" s="32">
        <f t="shared" si="2290"/>
        <v>0</v>
      </c>
      <c r="AG583" s="32">
        <f t="shared" si="2290"/>
        <v>0</v>
      </c>
      <c r="AH583" s="33">
        <f t="shared" si="2290"/>
        <v>0</v>
      </c>
      <c r="AI583" s="31">
        <f t="shared" si="2290"/>
        <v>0</v>
      </c>
      <c r="AJ583" s="32">
        <f t="shared" si="2290"/>
        <v>0</v>
      </c>
      <c r="AK583" s="32">
        <f t="shared" si="2290"/>
        <v>0</v>
      </c>
      <c r="AL583" s="32">
        <f t="shared" si="2290"/>
        <v>0</v>
      </c>
      <c r="AM583" s="32">
        <f t="shared" si="2290"/>
        <v>0</v>
      </c>
      <c r="AN583" s="32">
        <f t="shared" si="2290"/>
        <v>0</v>
      </c>
      <c r="AO583" s="32">
        <f t="shared" si="2290"/>
        <v>0</v>
      </c>
      <c r="AP583" s="33">
        <f t="shared" si="2290"/>
        <v>0</v>
      </c>
      <c r="AQ583" s="31">
        <f t="shared" si="2290"/>
        <v>0</v>
      </c>
      <c r="AR583" s="32">
        <f t="shared" si="2290"/>
        <v>0</v>
      </c>
      <c r="AS583" s="32">
        <f t="shared" si="2290"/>
        <v>0</v>
      </c>
      <c r="AT583" s="32">
        <f t="shared" si="2290"/>
        <v>0</v>
      </c>
      <c r="AU583" s="32">
        <f t="shared" si="2290"/>
        <v>0</v>
      </c>
      <c r="AV583" s="32">
        <f t="shared" si="2290"/>
        <v>0</v>
      </c>
      <c r="AW583" s="32">
        <f t="shared" si="2290"/>
        <v>0</v>
      </c>
      <c r="AX583" s="33">
        <f t="shared" si="2290"/>
        <v>0</v>
      </c>
      <c r="AY583" s="31">
        <f t="shared" si="2290"/>
        <v>0</v>
      </c>
      <c r="AZ583" s="32">
        <f t="shared" si="2290"/>
        <v>0</v>
      </c>
      <c r="BA583" s="32">
        <f t="shared" si="2290"/>
        <v>0</v>
      </c>
      <c r="BB583" s="32">
        <f t="shared" si="2290"/>
        <v>0</v>
      </c>
      <c r="BC583" s="32">
        <f t="shared" si="2290"/>
        <v>0</v>
      </c>
      <c r="BD583" s="32">
        <f t="shared" si="2290"/>
        <v>0</v>
      </c>
      <c r="BE583" s="32">
        <f t="shared" si="2290"/>
        <v>0</v>
      </c>
      <c r="BF583" s="33">
        <f t="shared" si="2290"/>
        <v>0</v>
      </c>
      <c r="BG583" s="31">
        <f t="shared" si="2290"/>
        <v>0</v>
      </c>
      <c r="BH583" s="32">
        <f t="shared" si="2290"/>
        <v>0</v>
      </c>
      <c r="BI583" s="32">
        <f t="shared" si="2290"/>
        <v>0</v>
      </c>
      <c r="BJ583" s="32">
        <f t="shared" si="2290"/>
        <v>0</v>
      </c>
      <c r="BK583" s="32">
        <f t="shared" si="2290"/>
        <v>0</v>
      </c>
      <c r="BL583" s="32">
        <f t="shared" si="2290"/>
        <v>0</v>
      </c>
      <c r="BM583" s="32">
        <f t="shared" si="2290"/>
        <v>0</v>
      </c>
      <c r="BN583" s="33">
        <f t="shared" si="2290"/>
        <v>0</v>
      </c>
    </row>
    <row r="584" spans="1:66" ht="15.75" x14ac:dyDescent="0.25">
      <c r="A584" s="2102" t="s">
        <v>141</v>
      </c>
      <c r="B584" s="2103"/>
      <c r="C584" s="49" t="str">
        <f t="shared" ref="C584:BN584" si="2291">IF(C572="","",C582-C583)</f>
        <v/>
      </c>
      <c r="D584" s="50" t="str">
        <f t="shared" si="2291"/>
        <v/>
      </c>
      <c r="E584" s="50" t="str">
        <f t="shared" si="2291"/>
        <v/>
      </c>
      <c r="F584" s="50" t="str">
        <f t="shared" si="2291"/>
        <v/>
      </c>
      <c r="G584" s="50" t="str">
        <f t="shared" si="2291"/>
        <v/>
      </c>
      <c r="H584" s="50" t="str">
        <f t="shared" si="2291"/>
        <v/>
      </c>
      <c r="I584" s="50" t="str">
        <f t="shared" si="2291"/>
        <v/>
      </c>
      <c r="J584" s="51" t="str">
        <f t="shared" si="2291"/>
        <v/>
      </c>
      <c r="K584" s="49" t="str">
        <f t="shared" si="2291"/>
        <v/>
      </c>
      <c r="L584" s="50" t="str">
        <f t="shared" si="2291"/>
        <v/>
      </c>
      <c r="M584" s="50" t="str">
        <f t="shared" si="2291"/>
        <v/>
      </c>
      <c r="N584" s="50" t="str">
        <f t="shared" si="2291"/>
        <v/>
      </c>
      <c r="O584" s="50" t="str">
        <f t="shared" si="2291"/>
        <v/>
      </c>
      <c r="P584" s="50" t="str">
        <f t="shared" si="2291"/>
        <v/>
      </c>
      <c r="Q584" s="50" t="str">
        <f t="shared" si="2291"/>
        <v/>
      </c>
      <c r="R584" s="51" t="str">
        <f t="shared" si="2291"/>
        <v/>
      </c>
      <c r="S584" s="49" t="str">
        <f t="shared" si="2291"/>
        <v/>
      </c>
      <c r="T584" s="50" t="str">
        <f t="shared" si="2291"/>
        <v/>
      </c>
      <c r="U584" s="50" t="str">
        <f t="shared" si="2291"/>
        <v/>
      </c>
      <c r="V584" s="50" t="str">
        <f t="shared" si="2291"/>
        <v/>
      </c>
      <c r="W584" s="50" t="str">
        <f t="shared" si="2291"/>
        <v/>
      </c>
      <c r="X584" s="50" t="str">
        <f t="shared" si="2291"/>
        <v/>
      </c>
      <c r="Y584" s="50" t="str">
        <f t="shared" si="2291"/>
        <v/>
      </c>
      <c r="Z584" s="51" t="str">
        <f t="shared" si="2291"/>
        <v/>
      </c>
      <c r="AA584" s="49" t="str">
        <f t="shared" si="2291"/>
        <v/>
      </c>
      <c r="AB584" s="50" t="str">
        <f t="shared" si="2291"/>
        <v/>
      </c>
      <c r="AC584" s="50" t="str">
        <f t="shared" si="2291"/>
        <v/>
      </c>
      <c r="AD584" s="50" t="str">
        <f t="shared" si="2291"/>
        <v/>
      </c>
      <c r="AE584" s="50" t="str">
        <f t="shared" si="2291"/>
        <v/>
      </c>
      <c r="AF584" s="50" t="str">
        <f t="shared" si="2291"/>
        <v/>
      </c>
      <c r="AG584" s="50" t="str">
        <f t="shared" si="2291"/>
        <v/>
      </c>
      <c r="AH584" s="51" t="str">
        <f t="shared" si="2291"/>
        <v/>
      </c>
      <c r="AI584" s="49" t="str">
        <f t="shared" si="2291"/>
        <v/>
      </c>
      <c r="AJ584" s="50" t="str">
        <f t="shared" si="2291"/>
        <v/>
      </c>
      <c r="AK584" s="50" t="str">
        <f t="shared" si="2291"/>
        <v/>
      </c>
      <c r="AL584" s="50" t="str">
        <f t="shared" si="2291"/>
        <v/>
      </c>
      <c r="AM584" s="50" t="str">
        <f t="shared" si="2291"/>
        <v/>
      </c>
      <c r="AN584" s="50" t="str">
        <f t="shared" si="2291"/>
        <v/>
      </c>
      <c r="AO584" s="50" t="str">
        <f t="shared" si="2291"/>
        <v/>
      </c>
      <c r="AP584" s="51" t="str">
        <f t="shared" si="2291"/>
        <v/>
      </c>
      <c r="AQ584" s="49" t="str">
        <f t="shared" si="2291"/>
        <v/>
      </c>
      <c r="AR584" s="50" t="str">
        <f t="shared" si="2291"/>
        <v/>
      </c>
      <c r="AS584" s="50" t="str">
        <f t="shared" si="2291"/>
        <v/>
      </c>
      <c r="AT584" s="50" t="str">
        <f t="shared" si="2291"/>
        <v/>
      </c>
      <c r="AU584" s="50" t="str">
        <f t="shared" si="2291"/>
        <v/>
      </c>
      <c r="AV584" s="50" t="str">
        <f t="shared" si="2291"/>
        <v/>
      </c>
      <c r="AW584" s="50" t="str">
        <f t="shared" si="2291"/>
        <v/>
      </c>
      <c r="AX584" s="51" t="str">
        <f t="shared" si="2291"/>
        <v/>
      </c>
      <c r="AY584" s="49" t="str">
        <f t="shared" si="2291"/>
        <v/>
      </c>
      <c r="AZ584" s="50" t="str">
        <f t="shared" si="2291"/>
        <v/>
      </c>
      <c r="BA584" s="50" t="str">
        <f t="shared" si="2291"/>
        <v/>
      </c>
      <c r="BB584" s="50" t="str">
        <f t="shared" si="2291"/>
        <v/>
      </c>
      <c r="BC584" s="50" t="str">
        <f t="shared" si="2291"/>
        <v/>
      </c>
      <c r="BD584" s="50" t="str">
        <f t="shared" si="2291"/>
        <v/>
      </c>
      <c r="BE584" s="50" t="str">
        <f t="shared" si="2291"/>
        <v/>
      </c>
      <c r="BF584" s="51" t="str">
        <f t="shared" si="2291"/>
        <v/>
      </c>
      <c r="BG584" s="49" t="str">
        <f t="shared" si="2291"/>
        <v/>
      </c>
      <c r="BH584" s="50" t="str">
        <f t="shared" si="2291"/>
        <v/>
      </c>
      <c r="BI584" s="50" t="str">
        <f t="shared" si="2291"/>
        <v/>
      </c>
      <c r="BJ584" s="50" t="str">
        <f t="shared" si="2291"/>
        <v/>
      </c>
      <c r="BK584" s="50" t="str">
        <f t="shared" si="2291"/>
        <v/>
      </c>
      <c r="BL584" s="50" t="str">
        <f t="shared" si="2291"/>
        <v/>
      </c>
      <c r="BM584" s="50" t="str">
        <f t="shared" si="2291"/>
        <v/>
      </c>
      <c r="BN584" s="51" t="str">
        <f t="shared" si="2291"/>
        <v/>
      </c>
    </row>
    <row r="585" spans="1:66" ht="30.75" customHeight="1" thickBot="1" x14ac:dyDescent="0.3">
      <c r="A585" s="2104" t="s">
        <v>142</v>
      </c>
      <c r="B585" s="2105"/>
      <c r="C585" s="67" t="str">
        <f t="shared" ref="C585:BN585" si="2292">IF(C572="","",IF(C583=0,MAX($C$83:$J$83)+1,C582/C583))</f>
        <v/>
      </c>
      <c r="D585" s="68" t="str">
        <f t="shared" si="2292"/>
        <v/>
      </c>
      <c r="E585" s="68" t="str">
        <f t="shared" si="2292"/>
        <v/>
      </c>
      <c r="F585" s="68" t="str">
        <f t="shared" si="2292"/>
        <v/>
      </c>
      <c r="G585" s="68" t="str">
        <f t="shared" si="2292"/>
        <v/>
      </c>
      <c r="H585" s="68" t="str">
        <f t="shared" si="2292"/>
        <v/>
      </c>
      <c r="I585" s="68" t="str">
        <f t="shared" si="2292"/>
        <v/>
      </c>
      <c r="J585" s="69" t="str">
        <f t="shared" si="2292"/>
        <v/>
      </c>
      <c r="K585" s="67" t="str">
        <f t="shared" si="2292"/>
        <v/>
      </c>
      <c r="L585" s="68" t="str">
        <f t="shared" si="2292"/>
        <v/>
      </c>
      <c r="M585" s="68" t="str">
        <f t="shared" si="2292"/>
        <v/>
      </c>
      <c r="N585" s="68" t="str">
        <f t="shared" si="2292"/>
        <v/>
      </c>
      <c r="O585" s="68" t="str">
        <f t="shared" si="2292"/>
        <v/>
      </c>
      <c r="P585" s="68" t="str">
        <f t="shared" si="2292"/>
        <v/>
      </c>
      <c r="Q585" s="68" t="str">
        <f t="shared" si="2292"/>
        <v/>
      </c>
      <c r="R585" s="69" t="str">
        <f t="shared" si="2292"/>
        <v/>
      </c>
      <c r="S585" s="67" t="str">
        <f t="shared" si="2292"/>
        <v/>
      </c>
      <c r="T585" s="68" t="str">
        <f t="shared" si="2292"/>
        <v/>
      </c>
      <c r="U585" s="68" t="str">
        <f t="shared" si="2292"/>
        <v/>
      </c>
      <c r="V585" s="68" t="str">
        <f t="shared" si="2292"/>
        <v/>
      </c>
      <c r="W585" s="68" t="str">
        <f t="shared" si="2292"/>
        <v/>
      </c>
      <c r="X585" s="68" t="str">
        <f t="shared" si="2292"/>
        <v/>
      </c>
      <c r="Y585" s="68" t="str">
        <f t="shared" si="2292"/>
        <v/>
      </c>
      <c r="Z585" s="69" t="str">
        <f t="shared" si="2292"/>
        <v/>
      </c>
      <c r="AA585" s="67" t="str">
        <f t="shared" si="2292"/>
        <v/>
      </c>
      <c r="AB585" s="68" t="str">
        <f t="shared" si="2292"/>
        <v/>
      </c>
      <c r="AC585" s="68" t="str">
        <f t="shared" si="2292"/>
        <v/>
      </c>
      <c r="AD585" s="68" t="str">
        <f t="shared" si="2292"/>
        <v/>
      </c>
      <c r="AE585" s="68" t="str">
        <f t="shared" si="2292"/>
        <v/>
      </c>
      <c r="AF585" s="68" t="str">
        <f t="shared" si="2292"/>
        <v/>
      </c>
      <c r="AG585" s="68" t="str">
        <f t="shared" si="2292"/>
        <v/>
      </c>
      <c r="AH585" s="69" t="str">
        <f t="shared" si="2292"/>
        <v/>
      </c>
      <c r="AI585" s="67" t="str">
        <f t="shared" si="2292"/>
        <v/>
      </c>
      <c r="AJ585" s="68" t="str">
        <f t="shared" si="2292"/>
        <v/>
      </c>
      <c r="AK585" s="68" t="str">
        <f t="shared" si="2292"/>
        <v/>
      </c>
      <c r="AL585" s="68" t="str">
        <f t="shared" si="2292"/>
        <v/>
      </c>
      <c r="AM585" s="68" t="str">
        <f t="shared" si="2292"/>
        <v/>
      </c>
      <c r="AN585" s="68" t="str">
        <f t="shared" si="2292"/>
        <v/>
      </c>
      <c r="AO585" s="68" t="str">
        <f t="shared" si="2292"/>
        <v/>
      </c>
      <c r="AP585" s="69" t="str">
        <f t="shared" si="2292"/>
        <v/>
      </c>
      <c r="AQ585" s="67" t="str">
        <f t="shared" si="2292"/>
        <v/>
      </c>
      <c r="AR585" s="68" t="str">
        <f t="shared" si="2292"/>
        <v/>
      </c>
      <c r="AS585" s="68" t="str">
        <f t="shared" si="2292"/>
        <v/>
      </c>
      <c r="AT585" s="68" t="str">
        <f t="shared" si="2292"/>
        <v/>
      </c>
      <c r="AU585" s="68" t="str">
        <f t="shared" si="2292"/>
        <v/>
      </c>
      <c r="AV585" s="68" t="str">
        <f t="shared" si="2292"/>
        <v/>
      </c>
      <c r="AW585" s="68" t="str">
        <f t="shared" si="2292"/>
        <v/>
      </c>
      <c r="AX585" s="69" t="str">
        <f t="shared" si="2292"/>
        <v/>
      </c>
      <c r="AY585" s="67" t="str">
        <f t="shared" si="2292"/>
        <v/>
      </c>
      <c r="AZ585" s="68" t="str">
        <f t="shared" si="2292"/>
        <v/>
      </c>
      <c r="BA585" s="68" t="str">
        <f t="shared" si="2292"/>
        <v/>
      </c>
      <c r="BB585" s="68" t="str">
        <f t="shared" si="2292"/>
        <v/>
      </c>
      <c r="BC585" s="68" t="str">
        <f t="shared" si="2292"/>
        <v/>
      </c>
      <c r="BD585" s="68" t="str">
        <f t="shared" si="2292"/>
        <v/>
      </c>
      <c r="BE585" s="68" t="str">
        <f t="shared" si="2292"/>
        <v/>
      </c>
      <c r="BF585" s="69" t="str">
        <f t="shared" si="2292"/>
        <v/>
      </c>
      <c r="BG585" s="67" t="str">
        <f t="shared" si="2292"/>
        <v/>
      </c>
      <c r="BH585" s="68" t="str">
        <f t="shared" si="2292"/>
        <v/>
      </c>
      <c r="BI585" s="68" t="str">
        <f t="shared" si="2292"/>
        <v/>
      </c>
      <c r="BJ585" s="68" t="str">
        <f t="shared" si="2292"/>
        <v/>
      </c>
      <c r="BK585" s="68" t="str">
        <f t="shared" si="2292"/>
        <v/>
      </c>
      <c r="BL585" s="68" t="str">
        <f t="shared" si="2292"/>
        <v/>
      </c>
      <c r="BM585" s="68" t="str">
        <f t="shared" si="2292"/>
        <v/>
      </c>
      <c r="BN585" s="69" t="str">
        <f t="shared" si="2292"/>
        <v/>
      </c>
    </row>
    <row r="586" spans="1:66" ht="15.75" x14ac:dyDescent="0.25">
      <c r="A586" s="2106" t="s">
        <v>37</v>
      </c>
      <c r="B586" s="2107"/>
      <c r="C586" s="975" t="str">
        <f t="shared" ref="C586:J586" si="2293">IF(C572="","",RANK(C562,$C562:$J562,0))</f>
        <v/>
      </c>
      <c r="D586" s="976" t="str">
        <f t="shared" si="2293"/>
        <v/>
      </c>
      <c r="E586" s="976" t="str">
        <f t="shared" si="2293"/>
        <v/>
      </c>
      <c r="F586" s="976" t="str">
        <f t="shared" si="2293"/>
        <v/>
      </c>
      <c r="G586" s="976" t="str">
        <f t="shared" si="2293"/>
        <v/>
      </c>
      <c r="H586" s="976" t="str">
        <f t="shared" si="2293"/>
        <v/>
      </c>
      <c r="I586" s="976" t="str">
        <f t="shared" si="2293"/>
        <v/>
      </c>
      <c r="J586" s="977" t="str">
        <f t="shared" si="2293"/>
        <v/>
      </c>
      <c r="K586" s="975" t="str">
        <f t="shared" ref="K586:R586" si="2294">IF(K572="","",RANK(C562,$C562:$J562,0))</f>
        <v/>
      </c>
      <c r="L586" s="976" t="str">
        <f t="shared" si="2294"/>
        <v/>
      </c>
      <c r="M586" s="976" t="str">
        <f t="shared" si="2294"/>
        <v/>
      </c>
      <c r="N586" s="976" t="str">
        <f t="shared" si="2294"/>
        <v/>
      </c>
      <c r="O586" s="976" t="str">
        <f t="shared" si="2294"/>
        <v/>
      </c>
      <c r="P586" s="976" t="str">
        <f t="shared" si="2294"/>
        <v/>
      </c>
      <c r="Q586" s="976" t="str">
        <f t="shared" si="2294"/>
        <v/>
      </c>
      <c r="R586" s="977" t="str">
        <f t="shared" si="2294"/>
        <v/>
      </c>
      <c r="S586" s="975" t="str">
        <f t="shared" ref="S586:Z586" si="2295">IF(S572="","",RANK(C562,$C562:$J562,0))</f>
        <v/>
      </c>
      <c r="T586" s="976" t="str">
        <f t="shared" si="2295"/>
        <v/>
      </c>
      <c r="U586" s="976" t="str">
        <f t="shared" si="2295"/>
        <v/>
      </c>
      <c r="V586" s="976" t="str">
        <f t="shared" si="2295"/>
        <v/>
      </c>
      <c r="W586" s="976" t="str">
        <f t="shared" si="2295"/>
        <v/>
      </c>
      <c r="X586" s="976" t="str">
        <f t="shared" si="2295"/>
        <v/>
      </c>
      <c r="Y586" s="976" t="str">
        <f t="shared" si="2295"/>
        <v/>
      </c>
      <c r="Z586" s="984" t="str">
        <f t="shared" si="2295"/>
        <v/>
      </c>
      <c r="AA586" s="975" t="str">
        <f t="shared" ref="AA586:AH586" si="2296">IF(AA572="","",RANK(C562,$C562:$J562,0))</f>
        <v/>
      </c>
      <c r="AB586" s="976" t="str">
        <f t="shared" si="2296"/>
        <v/>
      </c>
      <c r="AC586" s="976" t="str">
        <f t="shared" si="2296"/>
        <v/>
      </c>
      <c r="AD586" s="976" t="str">
        <f t="shared" si="2296"/>
        <v/>
      </c>
      <c r="AE586" s="976" t="str">
        <f t="shared" si="2296"/>
        <v/>
      </c>
      <c r="AF586" s="976" t="str">
        <f t="shared" si="2296"/>
        <v/>
      </c>
      <c r="AG586" s="976" t="str">
        <f t="shared" si="2296"/>
        <v/>
      </c>
      <c r="AH586" s="977" t="str">
        <f t="shared" si="2296"/>
        <v/>
      </c>
      <c r="AI586" s="975" t="str">
        <f t="shared" ref="AI586:AP586" si="2297">IF(AI572="","",RANK(C562,$C562:$J562,0))</f>
        <v/>
      </c>
      <c r="AJ586" s="976" t="str">
        <f t="shared" si="2297"/>
        <v/>
      </c>
      <c r="AK586" s="976" t="str">
        <f t="shared" si="2297"/>
        <v/>
      </c>
      <c r="AL586" s="976" t="str">
        <f t="shared" si="2297"/>
        <v/>
      </c>
      <c r="AM586" s="976" t="str">
        <f t="shared" si="2297"/>
        <v/>
      </c>
      <c r="AN586" s="976" t="str">
        <f t="shared" si="2297"/>
        <v/>
      </c>
      <c r="AO586" s="976" t="str">
        <f t="shared" si="2297"/>
        <v/>
      </c>
      <c r="AP586" s="977" t="str">
        <f t="shared" si="2297"/>
        <v/>
      </c>
      <c r="AQ586" s="975" t="str">
        <f t="shared" ref="AQ586:AX586" si="2298">IF(AQ572="","",RANK(C562,$C562:$J562,0))</f>
        <v/>
      </c>
      <c r="AR586" s="976" t="str">
        <f t="shared" si="2298"/>
        <v/>
      </c>
      <c r="AS586" s="976" t="str">
        <f t="shared" si="2298"/>
        <v/>
      </c>
      <c r="AT586" s="976" t="str">
        <f t="shared" si="2298"/>
        <v/>
      </c>
      <c r="AU586" s="976" t="str">
        <f t="shared" si="2298"/>
        <v/>
      </c>
      <c r="AV586" s="976" t="str">
        <f t="shared" si="2298"/>
        <v/>
      </c>
      <c r="AW586" s="976" t="str">
        <f t="shared" si="2298"/>
        <v/>
      </c>
      <c r="AX586" s="977" t="str">
        <f t="shared" si="2298"/>
        <v/>
      </c>
      <c r="AY586" s="975" t="str">
        <f t="shared" ref="AY586:BF586" si="2299">IF(AY572="","",RANK(C562,$C562:$J562,0))</f>
        <v/>
      </c>
      <c r="AZ586" s="976" t="str">
        <f t="shared" si="2299"/>
        <v/>
      </c>
      <c r="BA586" s="976" t="str">
        <f t="shared" si="2299"/>
        <v/>
      </c>
      <c r="BB586" s="976" t="str">
        <f t="shared" si="2299"/>
        <v/>
      </c>
      <c r="BC586" s="976" t="str">
        <f t="shared" si="2299"/>
        <v/>
      </c>
      <c r="BD586" s="976" t="str">
        <f t="shared" si="2299"/>
        <v/>
      </c>
      <c r="BE586" s="976" t="str">
        <f t="shared" si="2299"/>
        <v/>
      </c>
      <c r="BF586" s="977" t="str">
        <f t="shared" si="2299"/>
        <v/>
      </c>
      <c r="BG586" s="975" t="str">
        <f t="shared" ref="BG586:BN586" si="2300">IF(BG572="","",RANK(C562,$C562:$J562,0))</f>
        <v/>
      </c>
      <c r="BH586" s="976" t="str">
        <f t="shared" si="2300"/>
        <v/>
      </c>
      <c r="BI586" s="976" t="str">
        <f t="shared" si="2300"/>
        <v/>
      </c>
      <c r="BJ586" s="976" t="str">
        <f t="shared" si="2300"/>
        <v/>
      </c>
      <c r="BK586" s="976" t="str">
        <f t="shared" si="2300"/>
        <v/>
      </c>
      <c r="BL586" s="976" t="str">
        <f t="shared" si="2300"/>
        <v/>
      </c>
      <c r="BM586" s="976" t="str">
        <f t="shared" si="2300"/>
        <v/>
      </c>
      <c r="BN586" s="977" t="str">
        <f t="shared" si="2300"/>
        <v/>
      </c>
    </row>
    <row r="587" spans="1:66" ht="15.75" x14ac:dyDescent="0.25">
      <c r="A587" s="2084" t="s">
        <v>38</v>
      </c>
      <c r="B587" s="2085"/>
      <c r="C587" s="978" t="str">
        <f t="shared" ref="C587:J587" si="2301">IF(C572="","",RANK(C563,$C563:$J563,0))</f>
        <v/>
      </c>
      <c r="D587" s="979" t="str">
        <f t="shared" si="2301"/>
        <v/>
      </c>
      <c r="E587" s="979" t="str">
        <f t="shared" si="2301"/>
        <v/>
      </c>
      <c r="F587" s="979" t="str">
        <f t="shared" si="2301"/>
        <v/>
      </c>
      <c r="G587" s="979" t="str">
        <f t="shared" si="2301"/>
        <v/>
      </c>
      <c r="H587" s="979" t="str">
        <f t="shared" si="2301"/>
        <v/>
      </c>
      <c r="I587" s="979" t="str">
        <f t="shared" si="2301"/>
        <v/>
      </c>
      <c r="J587" s="980" t="str">
        <f t="shared" si="2301"/>
        <v/>
      </c>
      <c r="K587" s="978" t="str">
        <f t="shared" ref="K587:R587" si="2302">IF(K572="","",RANK(C563,$C563:$J563,0))</f>
        <v/>
      </c>
      <c r="L587" s="979" t="str">
        <f t="shared" si="2302"/>
        <v/>
      </c>
      <c r="M587" s="979" t="str">
        <f t="shared" si="2302"/>
        <v/>
      </c>
      <c r="N587" s="979" t="str">
        <f t="shared" si="2302"/>
        <v/>
      </c>
      <c r="O587" s="979" t="str">
        <f t="shared" si="2302"/>
        <v/>
      </c>
      <c r="P587" s="979" t="str">
        <f t="shared" si="2302"/>
        <v/>
      </c>
      <c r="Q587" s="979" t="str">
        <f t="shared" si="2302"/>
        <v/>
      </c>
      <c r="R587" s="980" t="str">
        <f t="shared" si="2302"/>
        <v/>
      </c>
      <c r="S587" s="978" t="str">
        <f t="shared" ref="S587:Z587" si="2303">IF(S572="","",RANK(C563,$C563:$J563,0))</f>
        <v/>
      </c>
      <c r="T587" s="979" t="str">
        <f t="shared" si="2303"/>
        <v/>
      </c>
      <c r="U587" s="979" t="str">
        <f t="shared" si="2303"/>
        <v/>
      </c>
      <c r="V587" s="979" t="str">
        <f t="shared" si="2303"/>
        <v/>
      </c>
      <c r="W587" s="979" t="str">
        <f t="shared" si="2303"/>
        <v/>
      </c>
      <c r="X587" s="979" t="str">
        <f t="shared" si="2303"/>
        <v/>
      </c>
      <c r="Y587" s="979" t="str">
        <f t="shared" si="2303"/>
        <v/>
      </c>
      <c r="Z587" s="985" t="str">
        <f t="shared" si="2303"/>
        <v/>
      </c>
      <c r="AA587" s="978" t="str">
        <f t="shared" ref="AA587:AH587" si="2304">IF(AA572="","",RANK(C563,$C563:$J563,0))</f>
        <v/>
      </c>
      <c r="AB587" s="979" t="str">
        <f t="shared" si="2304"/>
        <v/>
      </c>
      <c r="AC587" s="979" t="str">
        <f t="shared" si="2304"/>
        <v/>
      </c>
      <c r="AD587" s="979" t="str">
        <f t="shared" si="2304"/>
        <v/>
      </c>
      <c r="AE587" s="979" t="str">
        <f t="shared" si="2304"/>
        <v/>
      </c>
      <c r="AF587" s="979" t="str">
        <f t="shared" si="2304"/>
        <v/>
      </c>
      <c r="AG587" s="979" t="str">
        <f t="shared" si="2304"/>
        <v/>
      </c>
      <c r="AH587" s="980" t="str">
        <f t="shared" si="2304"/>
        <v/>
      </c>
      <c r="AI587" s="978" t="str">
        <f t="shared" ref="AI587:AP587" si="2305">IF(AI572="","",RANK(C563,$C563:$J563,0))</f>
        <v/>
      </c>
      <c r="AJ587" s="979" t="str">
        <f t="shared" si="2305"/>
        <v/>
      </c>
      <c r="AK587" s="979" t="str">
        <f t="shared" si="2305"/>
        <v/>
      </c>
      <c r="AL587" s="979" t="str">
        <f t="shared" si="2305"/>
        <v/>
      </c>
      <c r="AM587" s="979" t="str">
        <f t="shared" si="2305"/>
        <v/>
      </c>
      <c r="AN587" s="979" t="str">
        <f t="shared" si="2305"/>
        <v/>
      </c>
      <c r="AO587" s="979" t="str">
        <f t="shared" si="2305"/>
        <v/>
      </c>
      <c r="AP587" s="980" t="str">
        <f t="shared" si="2305"/>
        <v/>
      </c>
      <c r="AQ587" s="978" t="str">
        <f t="shared" ref="AQ587:AX587" si="2306">IF(AQ572="","",RANK(C563,$C563:$J563,0))</f>
        <v/>
      </c>
      <c r="AR587" s="979" t="str">
        <f t="shared" si="2306"/>
        <v/>
      </c>
      <c r="AS587" s="979" t="str">
        <f t="shared" si="2306"/>
        <v/>
      </c>
      <c r="AT587" s="979" t="str">
        <f t="shared" si="2306"/>
        <v/>
      </c>
      <c r="AU587" s="979" t="str">
        <f t="shared" si="2306"/>
        <v/>
      </c>
      <c r="AV587" s="979" t="str">
        <f t="shared" si="2306"/>
        <v/>
      </c>
      <c r="AW587" s="979" t="str">
        <f t="shared" si="2306"/>
        <v/>
      </c>
      <c r="AX587" s="980" t="str">
        <f t="shared" si="2306"/>
        <v/>
      </c>
      <c r="AY587" s="978" t="str">
        <f t="shared" ref="AY587:BF587" si="2307">IF(AY572="","",RANK(C563,$C563:$J563,0))</f>
        <v/>
      </c>
      <c r="AZ587" s="979" t="str">
        <f t="shared" si="2307"/>
        <v/>
      </c>
      <c r="BA587" s="979" t="str">
        <f t="shared" si="2307"/>
        <v/>
      </c>
      <c r="BB587" s="979" t="str">
        <f t="shared" si="2307"/>
        <v/>
      </c>
      <c r="BC587" s="979" t="str">
        <f t="shared" si="2307"/>
        <v/>
      </c>
      <c r="BD587" s="979" t="str">
        <f t="shared" si="2307"/>
        <v/>
      </c>
      <c r="BE587" s="979" t="str">
        <f t="shared" si="2307"/>
        <v/>
      </c>
      <c r="BF587" s="980" t="str">
        <f t="shared" si="2307"/>
        <v/>
      </c>
      <c r="BG587" s="978" t="str">
        <f t="shared" ref="BG587:BN587" si="2308">IF(BG572="","",RANK(C563,$C563:$J563,0))</f>
        <v/>
      </c>
      <c r="BH587" s="979" t="str">
        <f t="shared" si="2308"/>
        <v/>
      </c>
      <c r="BI587" s="979" t="str">
        <f t="shared" si="2308"/>
        <v/>
      </c>
      <c r="BJ587" s="979" t="str">
        <f t="shared" si="2308"/>
        <v/>
      </c>
      <c r="BK587" s="979" t="str">
        <f t="shared" si="2308"/>
        <v/>
      </c>
      <c r="BL587" s="979" t="str">
        <f t="shared" si="2308"/>
        <v/>
      </c>
      <c r="BM587" s="979" t="str">
        <f t="shared" si="2308"/>
        <v/>
      </c>
      <c r="BN587" s="980" t="str">
        <f t="shared" si="2308"/>
        <v/>
      </c>
    </row>
    <row r="588" spans="1:66" ht="15.75" x14ac:dyDescent="0.25">
      <c r="A588" s="2084" t="s">
        <v>39</v>
      </c>
      <c r="B588" s="2085"/>
      <c r="C588" s="978" t="str">
        <f t="shared" ref="C588:J588" si="2309">IF(C572="","",RANK(C564,$C564:$J564,1))</f>
        <v/>
      </c>
      <c r="D588" s="979" t="str">
        <f t="shared" si="2309"/>
        <v/>
      </c>
      <c r="E588" s="979" t="str">
        <f t="shared" si="2309"/>
        <v/>
      </c>
      <c r="F588" s="979" t="str">
        <f t="shared" si="2309"/>
        <v/>
      </c>
      <c r="G588" s="979" t="str">
        <f t="shared" si="2309"/>
        <v/>
      </c>
      <c r="H588" s="979" t="str">
        <f t="shared" si="2309"/>
        <v/>
      </c>
      <c r="I588" s="979" t="str">
        <f t="shared" si="2309"/>
        <v/>
      </c>
      <c r="J588" s="980" t="str">
        <f t="shared" si="2309"/>
        <v/>
      </c>
      <c r="K588" s="978" t="str">
        <f t="shared" ref="K588:R588" si="2310">IF(K572="","",RANK(C564,$C564:$J564,1))</f>
        <v/>
      </c>
      <c r="L588" s="979" t="str">
        <f t="shared" si="2310"/>
        <v/>
      </c>
      <c r="M588" s="979" t="str">
        <f t="shared" si="2310"/>
        <v/>
      </c>
      <c r="N588" s="979" t="str">
        <f t="shared" si="2310"/>
        <v/>
      </c>
      <c r="O588" s="979" t="str">
        <f t="shared" si="2310"/>
        <v/>
      </c>
      <c r="P588" s="979" t="str">
        <f t="shared" si="2310"/>
        <v/>
      </c>
      <c r="Q588" s="979" t="str">
        <f t="shared" si="2310"/>
        <v/>
      </c>
      <c r="R588" s="980" t="str">
        <f t="shared" si="2310"/>
        <v/>
      </c>
      <c r="S588" s="978" t="str">
        <f t="shared" ref="S588:Z588" si="2311">IF(S572="","",RANK(C564,$C564:$J564,1))</f>
        <v/>
      </c>
      <c r="T588" s="979" t="str">
        <f t="shared" si="2311"/>
        <v/>
      </c>
      <c r="U588" s="979" t="str">
        <f t="shared" si="2311"/>
        <v/>
      </c>
      <c r="V588" s="979" t="str">
        <f t="shared" si="2311"/>
        <v/>
      </c>
      <c r="W588" s="979" t="str">
        <f t="shared" si="2311"/>
        <v/>
      </c>
      <c r="X588" s="979" t="str">
        <f t="shared" si="2311"/>
        <v/>
      </c>
      <c r="Y588" s="979" t="str">
        <f t="shared" si="2311"/>
        <v/>
      </c>
      <c r="Z588" s="985" t="str">
        <f t="shared" si="2311"/>
        <v/>
      </c>
      <c r="AA588" s="978" t="str">
        <f t="shared" ref="AA588:AH588" si="2312">IF(AA572="","",RANK(C564,$C564:$J564,1))</f>
        <v/>
      </c>
      <c r="AB588" s="979" t="str">
        <f t="shared" si="2312"/>
        <v/>
      </c>
      <c r="AC588" s="979" t="str">
        <f t="shared" si="2312"/>
        <v/>
      </c>
      <c r="AD588" s="979" t="str">
        <f t="shared" si="2312"/>
        <v/>
      </c>
      <c r="AE588" s="979" t="str">
        <f t="shared" si="2312"/>
        <v/>
      </c>
      <c r="AF588" s="979" t="str">
        <f t="shared" si="2312"/>
        <v/>
      </c>
      <c r="AG588" s="979" t="str">
        <f t="shared" si="2312"/>
        <v/>
      </c>
      <c r="AH588" s="980" t="str">
        <f t="shared" si="2312"/>
        <v/>
      </c>
      <c r="AI588" s="978" t="str">
        <f t="shared" ref="AI588:AP588" si="2313">IF(AI572="","",RANK(C564,$C564:$J564,1))</f>
        <v/>
      </c>
      <c r="AJ588" s="979" t="str">
        <f t="shared" si="2313"/>
        <v/>
      </c>
      <c r="AK588" s="979" t="str">
        <f t="shared" si="2313"/>
        <v/>
      </c>
      <c r="AL588" s="979" t="str">
        <f t="shared" si="2313"/>
        <v/>
      </c>
      <c r="AM588" s="979" t="str">
        <f t="shared" si="2313"/>
        <v/>
      </c>
      <c r="AN588" s="979" t="str">
        <f t="shared" si="2313"/>
        <v/>
      </c>
      <c r="AO588" s="979" t="str">
        <f t="shared" si="2313"/>
        <v/>
      </c>
      <c r="AP588" s="980" t="str">
        <f t="shared" si="2313"/>
        <v/>
      </c>
      <c r="AQ588" s="978" t="str">
        <f t="shared" ref="AQ588:AX588" si="2314">IF(AQ572="","",RANK(C564,$C564:$J564,1))</f>
        <v/>
      </c>
      <c r="AR588" s="979" t="str">
        <f t="shared" si="2314"/>
        <v/>
      </c>
      <c r="AS588" s="979" t="str">
        <f t="shared" si="2314"/>
        <v/>
      </c>
      <c r="AT588" s="979" t="str">
        <f t="shared" si="2314"/>
        <v/>
      </c>
      <c r="AU588" s="979" t="str">
        <f t="shared" si="2314"/>
        <v/>
      </c>
      <c r="AV588" s="979" t="str">
        <f t="shared" si="2314"/>
        <v/>
      </c>
      <c r="AW588" s="979" t="str">
        <f t="shared" si="2314"/>
        <v/>
      </c>
      <c r="AX588" s="980" t="str">
        <f t="shared" si="2314"/>
        <v/>
      </c>
      <c r="AY588" s="978" t="str">
        <f t="shared" ref="AY588:BF588" si="2315">IF(AY572="","",RANK(C564,$C564:$J564,1))</f>
        <v/>
      </c>
      <c r="AZ588" s="979" t="str">
        <f t="shared" si="2315"/>
        <v/>
      </c>
      <c r="BA588" s="979" t="str">
        <f t="shared" si="2315"/>
        <v/>
      </c>
      <c r="BB588" s="979" t="str">
        <f t="shared" si="2315"/>
        <v/>
      </c>
      <c r="BC588" s="979" t="str">
        <f t="shared" si="2315"/>
        <v/>
      </c>
      <c r="BD588" s="979" t="str">
        <f t="shared" si="2315"/>
        <v/>
      </c>
      <c r="BE588" s="979" t="str">
        <f t="shared" si="2315"/>
        <v/>
      </c>
      <c r="BF588" s="980" t="str">
        <f t="shared" si="2315"/>
        <v/>
      </c>
      <c r="BG588" s="978" t="str">
        <f t="shared" ref="BG588:BN588" si="2316">IF(BG572="","",RANK(C564,$C564:$J564,1))</f>
        <v/>
      </c>
      <c r="BH588" s="979" t="str">
        <f t="shared" si="2316"/>
        <v/>
      </c>
      <c r="BI588" s="979" t="str">
        <f t="shared" si="2316"/>
        <v/>
      </c>
      <c r="BJ588" s="979" t="str">
        <f t="shared" si="2316"/>
        <v/>
      </c>
      <c r="BK588" s="979" t="str">
        <f t="shared" si="2316"/>
        <v/>
      </c>
      <c r="BL588" s="979" t="str">
        <f t="shared" si="2316"/>
        <v/>
      </c>
      <c r="BM588" s="979" t="str">
        <f t="shared" si="2316"/>
        <v/>
      </c>
      <c r="BN588" s="980" t="str">
        <f t="shared" si="2316"/>
        <v/>
      </c>
    </row>
    <row r="589" spans="1:66" ht="15.75" x14ac:dyDescent="0.25">
      <c r="A589" s="2084" t="s">
        <v>32</v>
      </c>
      <c r="B589" s="2085"/>
      <c r="C589" s="978" t="str">
        <f t="shared" ref="C589:J589" si="2317">IF(C572="","",RANK(C565,$C565:$J565,0))</f>
        <v/>
      </c>
      <c r="D589" s="979" t="str">
        <f t="shared" si="2317"/>
        <v/>
      </c>
      <c r="E589" s="979" t="str">
        <f t="shared" si="2317"/>
        <v/>
      </c>
      <c r="F589" s="979" t="str">
        <f t="shared" si="2317"/>
        <v/>
      </c>
      <c r="G589" s="979" t="str">
        <f t="shared" si="2317"/>
        <v/>
      </c>
      <c r="H589" s="979" t="str">
        <f t="shared" si="2317"/>
        <v/>
      </c>
      <c r="I589" s="979" t="str">
        <f t="shared" si="2317"/>
        <v/>
      </c>
      <c r="J589" s="980" t="str">
        <f t="shared" si="2317"/>
        <v/>
      </c>
      <c r="K589" s="978" t="str">
        <f t="shared" ref="K589:R589" si="2318">IF(K572="","",RANK(C565,$C565:$J565,0))</f>
        <v/>
      </c>
      <c r="L589" s="979" t="str">
        <f t="shared" si="2318"/>
        <v/>
      </c>
      <c r="M589" s="979" t="str">
        <f t="shared" si="2318"/>
        <v/>
      </c>
      <c r="N589" s="979" t="str">
        <f t="shared" si="2318"/>
        <v/>
      </c>
      <c r="O589" s="979" t="str">
        <f t="shared" si="2318"/>
        <v/>
      </c>
      <c r="P589" s="979" t="str">
        <f t="shared" si="2318"/>
        <v/>
      </c>
      <c r="Q589" s="979" t="str">
        <f t="shared" si="2318"/>
        <v/>
      </c>
      <c r="R589" s="980" t="str">
        <f t="shared" si="2318"/>
        <v/>
      </c>
      <c r="S589" s="978" t="str">
        <f t="shared" ref="S589:Z589" si="2319">IF(S572="","",RANK(C565,$C565:$J565,0))</f>
        <v/>
      </c>
      <c r="T589" s="979" t="str">
        <f t="shared" si="2319"/>
        <v/>
      </c>
      <c r="U589" s="979" t="str">
        <f t="shared" si="2319"/>
        <v/>
      </c>
      <c r="V589" s="979" t="str">
        <f t="shared" si="2319"/>
        <v/>
      </c>
      <c r="W589" s="979" t="str">
        <f t="shared" si="2319"/>
        <v/>
      </c>
      <c r="X589" s="979" t="str">
        <f t="shared" si="2319"/>
        <v/>
      </c>
      <c r="Y589" s="979" t="str">
        <f t="shared" si="2319"/>
        <v/>
      </c>
      <c r="Z589" s="985" t="str">
        <f t="shared" si="2319"/>
        <v/>
      </c>
      <c r="AA589" s="978" t="str">
        <f t="shared" ref="AA589:AH589" si="2320">IF(AA572="","",RANK(C565,$C565:$J565,0))</f>
        <v/>
      </c>
      <c r="AB589" s="979" t="str">
        <f t="shared" si="2320"/>
        <v/>
      </c>
      <c r="AC589" s="979" t="str">
        <f t="shared" si="2320"/>
        <v/>
      </c>
      <c r="AD589" s="979" t="str">
        <f t="shared" si="2320"/>
        <v/>
      </c>
      <c r="AE589" s="979" t="str">
        <f t="shared" si="2320"/>
        <v/>
      </c>
      <c r="AF589" s="979" t="str">
        <f t="shared" si="2320"/>
        <v/>
      </c>
      <c r="AG589" s="979" t="str">
        <f t="shared" si="2320"/>
        <v/>
      </c>
      <c r="AH589" s="980" t="str">
        <f t="shared" si="2320"/>
        <v/>
      </c>
      <c r="AI589" s="978" t="str">
        <f t="shared" ref="AI589:AP589" si="2321">IF(AI572="","",RANK(C565,$C565:$J565,0))</f>
        <v/>
      </c>
      <c r="AJ589" s="979" t="str">
        <f t="shared" si="2321"/>
        <v/>
      </c>
      <c r="AK589" s="979" t="str">
        <f t="shared" si="2321"/>
        <v/>
      </c>
      <c r="AL589" s="979" t="str">
        <f t="shared" si="2321"/>
        <v/>
      </c>
      <c r="AM589" s="979" t="str">
        <f t="shared" si="2321"/>
        <v/>
      </c>
      <c r="AN589" s="979" t="str">
        <f t="shared" si="2321"/>
        <v/>
      </c>
      <c r="AO589" s="979" t="str">
        <f t="shared" si="2321"/>
        <v/>
      </c>
      <c r="AP589" s="980" t="str">
        <f t="shared" si="2321"/>
        <v/>
      </c>
      <c r="AQ589" s="978" t="str">
        <f t="shared" ref="AQ589:AX589" si="2322">IF(AQ572="","",RANK(C565,$C565:$J565,0))</f>
        <v/>
      </c>
      <c r="AR589" s="979" t="str">
        <f t="shared" si="2322"/>
        <v/>
      </c>
      <c r="AS589" s="979" t="str">
        <f t="shared" si="2322"/>
        <v/>
      </c>
      <c r="AT589" s="979" t="str">
        <f t="shared" si="2322"/>
        <v/>
      </c>
      <c r="AU589" s="979" t="str">
        <f t="shared" si="2322"/>
        <v/>
      </c>
      <c r="AV589" s="979" t="str">
        <f t="shared" si="2322"/>
        <v/>
      </c>
      <c r="AW589" s="979" t="str">
        <f t="shared" si="2322"/>
        <v/>
      </c>
      <c r="AX589" s="980" t="str">
        <f t="shared" si="2322"/>
        <v/>
      </c>
      <c r="AY589" s="978" t="str">
        <f t="shared" ref="AY589:BF589" si="2323">IF(AY572="","",RANK(C565,$C565:$J565,0))</f>
        <v/>
      </c>
      <c r="AZ589" s="979" t="str">
        <f t="shared" si="2323"/>
        <v/>
      </c>
      <c r="BA589" s="979" t="str">
        <f t="shared" si="2323"/>
        <v/>
      </c>
      <c r="BB589" s="979" t="str">
        <f t="shared" si="2323"/>
        <v/>
      </c>
      <c r="BC589" s="979" t="str">
        <f t="shared" si="2323"/>
        <v/>
      </c>
      <c r="BD589" s="979" t="str">
        <f t="shared" si="2323"/>
        <v/>
      </c>
      <c r="BE589" s="979" t="str">
        <f t="shared" si="2323"/>
        <v/>
      </c>
      <c r="BF589" s="980" t="str">
        <f t="shared" si="2323"/>
        <v/>
      </c>
      <c r="BG589" s="978" t="str">
        <f t="shared" ref="BG589:BN589" si="2324">IF(BG572="","",RANK(C565,$C565:$J565,0))</f>
        <v/>
      </c>
      <c r="BH589" s="979" t="str">
        <f t="shared" si="2324"/>
        <v/>
      </c>
      <c r="BI589" s="979" t="str">
        <f t="shared" si="2324"/>
        <v/>
      </c>
      <c r="BJ589" s="979" t="str">
        <f t="shared" si="2324"/>
        <v/>
      </c>
      <c r="BK589" s="979" t="str">
        <f t="shared" si="2324"/>
        <v/>
      </c>
      <c r="BL589" s="979" t="str">
        <f t="shared" si="2324"/>
        <v/>
      </c>
      <c r="BM589" s="979" t="str">
        <f t="shared" si="2324"/>
        <v/>
      </c>
      <c r="BN589" s="980" t="str">
        <f t="shared" si="2324"/>
        <v/>
      </c>
    </row>
    <row r="590" spans="1:66" ht="16.5" thickBot="1" x14ac:dyDescent="0.3">
      <c r="A590" s="2086" t="s">
        <v>137</v>
      </c>
      <c r="B590" s="2087"/>
      <c r="C590" s="986" t="str">
        <f t="shared" ref="C590:J590" si="2325">IF(C572="","",RANK(C566,$C566:$J566,0))</f>
        <v/>
      </c>
      <c r="D590" s="987" t="str">
        <f t="shared" si="2325"/>
        <v/>
      </c>
      <c r="E590" s="987" t="str">
        <f t="shared" si="2325"/>
        <v/>
      </c>
      <c r="F590" s="987" t="str">
        <f t="shared" si="2325"/>
        <v/>
      </c>
      <c r="G590" s="987" t="str">
        <f t="shared" si="2325"/>
        <v/>
      </c>
      <c r="H590" s="987" t="str">
        <f t="shared" si="2325"/>
        <v/>
      </c>
      <c r="I590" s="987" t="str">
        <f t="shared" si="2325"/>
        <v/>
      </c>
      <c r="J590" s="988" t="str">
        <f t="shared" si="2325"/>
        <v/>
      </c>
      <c r="K590" s="986" t="str">
        <f t="shared" ref="K590:R590" si="2326">IF(K572="","",RANK(C566,$C566:$J566,0))</f>
        <v/>
      </c>
      <c r="L590" s="987" t="str">
        <f t="shared" si="2326"/>
        <v/>
      </c>
      <c r="M590" s="987" t="str">
        <f t="shared" si="2326"/>
        <v/>
      </c>
      <c r="N590" s="987" t="str">
        <f t="shared" si="2326"/>
        <v/>
      </c>
      <c r="O590" s="987" t="str">
        <f t="shared" si="2326"/>
        <v/>
      </c>
      <c r="P590" s="987" t="str">
        <f t="shared" si="2326"/>
        <v/>
      </c>
      <c r="Q590" s="987" t="str">
        <f t="shared" si="2326"/>
        <v/>
      </c>
      <c r="R590" s="988" t="str">
        <f t="shared" si="2326"/>
        <v/>
      </c>
      <c r="S590" s="981" t="str">
        <f t="shared" ref="S590:Z590" si="2327">IF(S572="","",RANK(C566,$C566:$J566,0))</f>
        <v/>
      </c>
      <c r="T590" s="982" t="str">
        <f t="shared" si="2327"/>
        <v/>
      </c>
      <c r="U590" s="982" t="str">
        <f t="shared" si="2327"/>
        <v/>
      </c>
      <c r="V590" s="982" t="str">
        <f t="shared" si="2327"/>
        <v/>
      </c>
      <c r="W590" s="982" t="str">
        <f t="shared" si="2327"/>
        <v/>
      </c>
      <c r="X590" s="982" t="str">
        <f t="shared" si="2327"/>
        <v/>
      </c>
      <c r="Y590" s="982" t="str">
        <f t="shared" si="2327"/>
        <v/>
      </c>
      <c r="Z590" s="989" t="str">
        <f t="shared" si="2327"/>
        <v/>
      </c>
      <c r="AA590" s="981" t="str">
        <f t="shared" ref="AA590:AH590" si="2328">IF(AA572="","",RANK(C566,$C566:$J566,0))</f>
        <v/>
      </c>
      <c r="AB590" s="982" t="str">
        <f t="shared" si="2328"/>
        <v/>
      </c>
      <c r="AC590" s="982" t="str">
        <f t="shared" si="2328"/>
        <v/>
      </c>
      <c r="AD590" s="982" t="str">
        <f t="shared" si="2328"/>
        <v/>
      </c>
      <c r="AE590" s="982" t="str">
        <f t="shared" si="2328"/>
        <v/>
      </c>
      <c r="AF590" s="982" t="str">
        <f t="shared" si="2328"/>
        <v/>
      </c>
      <c r="AG590" s="982" t="str">
        <f t="shared" si="2328"/>
        <v/>
      </c>
      <c r="AH590" s="983" t="str">
        <f t="shared" si="2328"/>
        <v/>
      </c>
      <c r="AI590" s="981" t="str">
        <f t="shared" ref="AI590:AP590" si="2329">IF(AI572="","",RANK(C566,$C566:$J566,0))</f>
        <v/>
      </c>
      <c r="AJ590" s="982" t="str">
        <f t="shared" si="2329"/>
        <v/>
      </c>
      <c r="AK590" s="982" t="str">
        <f t="shared" si="2329"/>
        <v/>
      </c>
      <c r="AL590" s="982" t="str">
        <f t="shared" si="2329"/>
        <v/>
      </c>
      <c r="AM590" s="982" t="str">
        <f t="shared" si="2329"/>
        <v/>
      </c>
      <c r="AN590" s="982" t="str">
        <f t="shared" si="2329"/>
        <v/>
      </c>
      <c r="AO590" s="982" t="str">
        <f t="shared" si="2329"/>
        <v/>
      </c>
      <c r="AP590" s="983" t="str">
        <f t="shared" si="2329"/>
        <v/>
      </c>
      <c r="AQ590" s="981" t="str">
        <f t="shared" ref="AQ590:AX590" si="2330">IF(AQ572="","",RANK(C566,$C566:$J566,0))</f>
        <v/>
      </c>
      <c r="AR590" s="982" t="str">
        <f t="shared" si="2330"/>
        <v/>
      </c>
      <c r="AS590" s="982" t="str">
        <f t="shared" si="2330"/>
        <v/>
      </c>
      <c r="AT590" s="982" t="str">
        <f t="shared" si="2330"/>
        <v/>
      </c>
      <c r="AU590" s="982" t="str">
        <f t="shared" si="2330"/>
        <v/>
      </c>
      <c r="AV590" s="982" t="str">
        <f t="shared" si="2330"/>
        <v/>
      </c>
      <c r="AW590" s="982" t="str">
        <f t="shared" si="2330"/>
        <v/>
      </c>
      <c r="AX590" s="983" t="str">
        <f t="shared" si="2330"/>
        <v/>
      </c>
      <c r="AY590" s="981" t="str">
        <f t="shared" ref="AY590:BF590" si="2331">IF(AY572="","",RANK(C566,$C566:$J566,0))</f>
        <v/>
      </c>
      <c r="AZ590" s="982" t="str">
        <f t="shared" si="2331"/>
        <v/>
      </c>
      <c r="BA590" s="982" t="str">
        <f t="shared" si="2331"/>
        <v/>
      </c>
      <c r="BB590" s="982" t="str">
        <f t="shared" si="2331"/>
        <v/>
      </c>
      <c r="BC590" s="982" t="str">
        <f t="shared" si="2331"/>
        <v/>
      </c>
      <c r="BD590" s="982" t="str">
        <f t="shared" si="2331"/>
        <v/>
      </c>
      <c r="BE590" s="982" t="str">
        <f t="shared" si="2331"/>
        <v/>
      </c>
      <c r="BF590" s="983" t="str">
        <f t="shared" si="2331"/>
        <v/>
      </c>
      <c r="BG590" s="981" t="str">
        <f t="shared" ref="BG590:BN590" si="2332">IF(BG572="","",RANK(C566,$C566:$J566,0))</f>
        <v/>
      </c>
      <c r="BH590" s="982" t="str">
        <f t="shared" si="2332"/>
        <v/>
      </c>
      <c r="BI590" s="982" t="str">
        <f t="shared" si="2332"/>
        <v/>
      </c>
      <c r="BJ590" s="982" t="str">
        <f t="shared" si="2332"/>
        <v/>
      </c>
      <c r="BK590" s="982" t="str">
        <f t="shared" si="2332"/>
        <v/>
      </c>
      <c r="BL590" s="982" t="str">
        <f t="shared" si="2332"/>
        <v/>
      </c>
      <c r="BM590" s="982" t="str">
        <f t="shared" si="2332"/>
        <v/>
      </c>
      <c r="BN590" s="983" t="str">
        <f t="shared" si="2332"/>
        <v/>
      </c>
    </row>
    <row r="591" spans="1:66" ht="15.75" x14ac:dyDescent="0.25">
      <c r="A591" s="2088" t="s">
        <v>40</v>
      </c>
      <c r="B591" s="2089"/>
      <c r="C591" s="966" t="str">
        <f t="shared" ref="C591:J591" si="2333">IF(C572="","",RANK(C581,$C581:$J581,0))</f>
        <v/>
      </c>
      <c r="D591" s="967" t="str">
        <f t="shared" si="2333"/>
        <v/>
      </c>
      <c r="E591" s="967" t="str">
        <f t="shared" si="2333"/>
        <v/>
      </c>
      <c r="F591" s="967" t="str">
        <f t="shared" si="2333"/>
        <v/>
      </c>
      <c r="G591" s="967" t="str">
        <f t="shared" si="2333"/>
        <v/>
      </c>
      <c r="H591" s="967" t="str">
        <f t="shared" si="2333"/>
        <v/>
      </c>
      <c r="I591" s="967" t="str">
        <f t="shared" si="2333"/>
        <v/>
      </c>
      <c r="J591" s="968" t="str">
        <f t="shared" si="2333"/>
        <v/>
      </c>
      <c r="K591" s="966" t="str">
        <f t="shared" ref="K591:R591" si="2334">IF(K572="","",RANK(K581,$K581:$R581,0))</f>
        <v/>
      </c>
      <c r="L591" s="967" t="str">
        <f t="shared" si="2334"/>
        <v/>
      </c>
      <c r="M591" s="967" t="str">
        <f t="shared" si="2334"/>
        <v/>
      </c>
      <c r="N591" s="967" t="str">
        <f t="shared" si="2334"/>
        <v/>
      </c>
      <c r="O591" s="967" t="str">
        <f t="shared" si="2334"/>
        <v/>
      </c>
      <c r="P591" s="967" t="str">
        <f t="shared" si="2334"/>
        <v/>
      </c>
      <c r="Q591" s="967" t="str">
        <f t="shared" si="2334"/>
        <v/>
      </c>
      <c r="R591" s="968" t="str">
        <f t="shared" si="2334"/>
        <v/>
      </c>
      <c r="S591" s="966" t="str">
        <f t="shared" ref="S591:Z591" si="2335">IF(S572="","",RANK(S581,$S581:$Z581,0))</f>
        <v/>
      </c>
      <c r="T591" s="967" t="str">
        <f t="shared" si="2335"/>
        <v/>
      </c>
      <c r="U591" s="967" t="str">
        <f t="shared" si="2335"/>
        <v/>
      </c>
      <c r="V591" s="967" t="str">
        <f t="shared" si="2335"/>
        <v/>
      </c>
      <c r="W591" s="967" t="str">
        <f t="shared" si="2335"/>
        <v/>
      </c>
      <c r="X591" s="967" t="str">
        <f t="shared" si="2335"/>
        <v/>
      </c>
      <c r="Y591" s="967" t="str">
        <f t="shared" si="2335"/>
        <v/>
      </c>
      <c r="Z591" s="968" t="str">
        <f t="shared" si="2335"/>
        <v/>
      </c>
      <c r="AA591" s="966" t="str">
        <f t="shared" ref="AA591:AH591" si="2336">IF(AA572="","",RANK(AA581,$AA581:$AH581,0))</f>
        <v/>
      </c>
      <c r="AB591" s="967" t="str">
        <f t="shared" si="2336"/>
        <v/>
      </c>
      <c r="AC591" s="967" t="str">
        <f t="shared" si="2336"/>
        <v/>
      </c>
      <c r="AD591" s="967" t="str">
        <f t="shared" si="2336"/>
        <v/>
      </c>
      <c r="AE591" s="967" t="str">
        <f t="shared" si="2336"/>
        <v/>
      </c>
      <c r="AF591" s="967" t="str">
        <f t="shared" si="2336"/>
        <v/>
      </c>
      <c r="AG591" s="967" t="str">
        <f t="shared" si="2336"/>
        <v/>
      </c>
      <c r="AH591" s="968" t="str">
        <f t="shared" si="2336"/>
        <v/>
      </c>
      <c r="AI591" s="966" t="str">
        <f t="shared" ref="AI591:AP591" si="2337">IF(AI572="","",RANK(AI581,$AI581:$AP581,0))</f>
        <v/>
      </c>
      <c r="AJ591" s="967" t="str">
        <f t="shared" si="2337"/>
        <v/>
      </c>
      <c r="AK591" s="967" t="str">
        <f t="shared" si="2337"/>
        <v/>
      </c>
      <c r="AL591" s="967" t="str">
        <f t="shared" si="2337"/>
        <v/>
      </c>
      <c r="AM591" s="967" t="str">
        <f t="shared" si="2337"/>
        <v/>
      </c>
      <c r="AN591" s="967" t="str">
        <f t="shared" si="2337"/>
        <v/>
      </c>
      <c r="AO591" s="967" t="str">
        <f t="shared" si="2337"/>
        <v/>
      </c>
      <c r="AP591" s="968" t="str">
        <f t="shared" si="2337"/>
        <v/>
      </c>
      <c r="AQ591" s="966" t="str">
        <f t="shared" ref="AQ591:AX591" si="2338">IF(AQ572="","",RANK(AQ581,$AQ581:$AX581,0))</f>
        <v/>
      </c>
      <c r="AR591" s="967" t="str">
        <f t="shared" si="2338"/>
        <v/>
      </c>
      <c r="AS591" s="967" t="str">
        <f t="shared" si="2338"/>
        <v/>
      </c>
      <c r="AT591" s="967" t="str">
        <f t="shared" si="2338"/>
        <v/>
      </c>
      <c r="AU591" s="967" t="str">
        <f t="shared" si="2338"/>
        <v/>
      </c>
      <c r="AV591" s="967" t="str">
        <f t="shared" si="2338"/>
        <v/>
      </c>
      <c r="AW591" s="967" t="str">
        <f t="shared" si="2338"/>
        <v/>
      </c>
      <c r="AX591" s="968" t="str">
        <f t="shared" si="2338"/>
        <v/>
      </c>
      <c r="AY591" s="966" t="str">
        <f t="shared" ref="AY591:BF591" si="2339">IF(AY572="","",RANK(AY581,$AY581:$BF581,0))</f>
        <v/>
      </c>
      <c r="AZ591" s="967" t="str">
        <f t="shared" si="2339"/>
        <v/>
      </c>
      <c r="BA591" s="967" t="str">
        <f t="shared" si="2339"/>
        <v/>
      </c>
      <c r="BB591" s="967" t="str">
        <f t="shared" si="2339"/>
        <v/>
      </c>
      <c r="BC591" s="967" t="str">
        <f t="shared" si="2339"/>
        <v/>
      </c>
      <c r="BD591" s="967" t="str">
        <f t="shared" si="2339"/>
        <v/>
      </c>
      <c r="BE591" s="967" t="str">
        <f t="shared" si="2339"/>
        <v/>
      </c>
      <c r="BF591" s="968" t="str">
        <f t="shared" si="2339"/>
        <v/>
      </c>
      <c r="BG591" s="966" t="str">
        <f t="shared" ref="BG591:BN591" si="2340">IF(BG572="","",RANK(BG581,$BG581:$BN581,0))</f>
        <v/>
      </c>
      <c r="BH591" s="967" t="str">
        <f t="shared" si="2340"/>
        <v/>
      </c>
      <c r="BI591" s="967" t="str">
        <f t="shared" si="2340"/>
        <v/>
      </c>
      <c r="BJ591" s="967" t="str">
        <f t="shared" si="2340"/>
        <v/>
      </c>
      <c r="BK591" s="967" t="str">
        <f t="shared" si="2340"/>
        <v/>
      </c>
      <c r="BL591" s="967" t="str">
        <f t="shared" si="2340"/>
        <v/>
      </c>
      <c r="BM591" s="967" t="str">
        <f t="shared" si="2340"/>
        <v/>
      </c>
      <c r="BN591" s="968" t="str">
        <f t="shared" si="2340"/>
        <v/>
      </c>
    </row>
    <row r="592" spans="1:66" ht="15.75" x14ac:dyDescent="0.25">
      <c r="A592" s="2090" t="s">
        <v>34</v>
      </c>
      <c r="B592" s="2091"/>
      <c r="C592" s="969" t="str">
        <f t="shared" ref="C592:J592" si="2341">IF(C572="","",RANK(C582,$C582:$J582,0))</f>
        <v/>
      </c>
      <c r="D592" s="970" t="str">
        <f t="shared" si="2341"/>
        <v/>
      </c>
      <c r="E592" s="970" t="str">
        <f t="shared" si="2341"/>
        <v/>
      </c>
      <c r="F592" s="970" t="str">
        <f t="shared" si="2341"/>
        <v/>
      </c>
      <c r="G592" s="970" t="str">
        <f t="shared" si="2341"/>
        <v/>
      </c>
      <c r="H592" s="970" t="str">
        <f t="shared" si="2341"/>
        <v/>
      </c>
      <c r="I592" s="970" t="str">
        <f t="shared" si="2341"/>
        <v/>
      </c>
      <c r="J592" s="971" t="str">
        <f t="shared" si="2341"/>
        <v/>
      </c>
      <c r="K592" s="969" t="str">
        <f t="shared" ref="K592:R592" si="2342">IF(K572="","",RANK(K582,$K582:$R582,0))</f>
        <v/>
      </c>
      <c r="L592" s="970" t="str">
        <f t="shared" si="2342"/>
        <v/>
      </c>
      <c r="M592" s="970" t="str">
        <f t="shared" si="2342"/>
        <v/>
      </c>
      <c r="N592" s="970" t="str">
        <f t="shared" si="2342"/>
        <v/>
      </c>
      <c r="O592" s="970" t="str">
        <f t="shared" si="2342"/>
        <v/>
      </c>
      <c r="P592" s="970" t="str">
        <f t="shared" si="2342"/>
        <v/>
      </c>
      <c r="Q592" s="970" t="str">
        <f t="shared" si="2342"/>
        <v/>
      </c>
      <c r="R592" s="971" t="str">
        <f t="shared" si="2342"/>
        <v/>
      </c>
      <c r="S592" s="969" t="str">
        <f t="shared" ref="S592:Z592" si="2343">IF(S572="","",RANK(S582,$S582:$Z582,0))</f>
        <v/>
      </c>
      <c r="T592" s="970" t="str">
        <f t="shared" si="2343"/>
        <v/>
      </c>
      <c r="U592" s="970" t="str">
        <f t="shared" si="2343"/>
        <v/>
      </c>
      <c r="V592" s="970" t="str">
        <f t="shared" si="2343"/>
        <v/>
      </c>
      <c r="W592" s="970" t="str">
        <f t="shared" si="2343"/>
        <v/>
      </c>
      <c r="X592" s="970" t="str">
        <f t="shared" si="2343"/>
        <v/>
      </c>
      <c r="Y592" s="970" t="str">
        <f t="shared" si="2343"/>
        <v/>
      </c>
      <c r="Z592" s="971" t="str">
        <f t="shared" si="2343"/>
        <v/>
      </c>
      <c r="AA592" s="969" t="str">
        <f t="shared" ref="AA592:AH592" si="2344">IF(AA572="","",RANK(AA582,$AA582:$AH582,0))</f>
        <v/>
      </c>
      <c r="AB592" s="970" t="str">
        <f t="shared" si="2344"/>
        <v/>
      </c>
      <c r="AC592" s="970" t="str">
        <f t="shared" si="2344"/>
        <v/>
      </c>
      <c r="AD592" s="970" t="str">
        <f t="shared" si="2344"/>
        <v/>
      </c>
      <c r="AE592" s="970" t="str">
        <f t="shared" si="2344"/>
        <v/>
      </c>
      <c r="AF592" s="970" t="str">
        <f t="shared" si="2344"/>
        <v/>
      </c>
      <c r="AG592" s="970" t="str">
        <f t="shared" si="2344"/>
        <v/>
      </c>
      <c r="AH592" s="971" t="str">
        <f t="shared" si="2344"/>
        <v/>
      </c>
      <c r="AI592" s="969" t="str">
        <f t="shared" ref="AI592:AP592" si="2345">IF(AI572="","",RANK(AI582,$AI582:$AP582,0))</f>
        <v/>
      </c>
      <c r="AJ592" s="970" t="str">
        <f t="shared" si="2345"/>
        <v/>
      </c>
      <c r="AK592" s="970" t="str">
        <f t="shared" si="2345"/>
        <v/>
      </c>
      <c r="AL592" s="970" t="str">
        <f t="shared" si="2345"/>
        <v/>
      </c>
      <c r="AM592" s="970" t="str">
        <f t="shared" si="2345"/>
        <v/>
      </c>
      <c r="AN592" s="970" t="str">
        <f t="shared" si="2345"/>
        <v/>
      </c>
      <c r="AO592" s="970" t="str">
        <f t="shared" si="2345"/>
        <v/>
      </c>
      <c r="AP592" s="971" t="str">
        <f t="shared" si="2345"/>
        <v/>
      </c>
      <c r="AQ592" s="969" t="str">
        <f t="shared" ref="AQ592:AX592" si="2346">IF(AQ572="","",RANK(AQ582,$AQ582:$AX582,0))</f>
        <v/>
      </c>
      <c r="AR592" s="970" t="str">
        <f t="shared" si="2346"/>
        <v/>
      </c>
      <c r="AS592" s="970" t="str">
        <f t="shared" si="2346"/>
        <v/>
      </c>
      <c r="AT592" s="970" t="str">
        <f t="shared" si="2346"/>
        <v/>
      </c>
      <c r="AU592" s="970" t="str">
        <f t="shared" si="2346"/>
        <v/>
      </c>
      <c r="AV592" s="970" t="str">
        <f t="shared" si="2346"/>
        <v/>
      </c>
      <c r="AW592" s="970" t="str">
        <f t="shared" si="2346"/>
        <v/>
      </c>
      <c r="AX592" s="971" t="str">
        <f t="shared" si="2346"/>
        <v/>
      </c>
      <c r="AY592" s="969" t="str">
        <f t="shared" ref="AY592:BF592" si="2347">IF(AY572="","",RANK(AY582,$AY582:$BF582,0))</f>
        <v/>
      </c>
      <c r="AZ592" s="970" t="str">
        <f t="shared" si="2347"/>
        <v/>
      </c>
      <c r="BA592" s="970" t="str">
        <f t="shared" si="2347"/>
        <v/>
      </c>
      <c r="BB592" s="970" t="str">
        <f t="shared" si="2347"/>
        <v/>
      </c>
      <c r="BC592" s="970" t="str">
        <f t="shared" si="2347"/>
        <v/>
      </c>
      <c r="BD592" s="970" t="str">
        <f t="shared" si="2347"/>
        <v/>
      </c>
      <c r="BE592" s="970" t="str">
        <f t="shared" si="2347"/>
        <v/>
      </c>
      <c r="BF592" s="971" t="str">
        <f t="shared" si="2347"/>
        <v/>
      </c>
      <c r="BG592" s="969" t="str">
        <f t="shared" ref="BG592:BN592" si="2348">IF(BG572="","",RANK(BG582,$BG582:$BN582,0))</f>
        <v/>
      </c>
      <c r="BH592" s="970" t="str">
        <f t="shared" si="2348"/>
        <v/>
      </c>
      <c r="BI592" s="970" t="str">
        <f t="shared" si="2348"/>
        <v/>
      </c>
      <c r="BJ592" s="970" t="str">
        <f t="shared" si="2348"/>
        <v/>
      </c>
      <c r="BK592" s="970" t="str">
        <f t="shared" si="2348"/>
        <v/>
      </c>
      <c r="BL592" s="970" t="str">
        <f t="shared" si="2348"/>
        <v/>
      </c>
      <c r="BM592" s="970" t="str">
        <f t="shared" si="2348"/>
        <v/>
      </c>
      <c r="BN592" s="971" t="str">
        <f t="shared" si="2348"/>
        <v/>
      </c>
    </row>
    <row r="593" spans="1:66" ht="15.75" x14ac:dyDescent="0.25">
      <c r="A593" s="2090" t="s">
        <v>35</v>
      </c>
      <c r="B593" s="2091"/>
      <c r="C593" s="969" t="str">
        <f t="shared" ref="C593:J593" si="2349">IF(C572="","",RANK(C583,$C583:$J583,1))</f>
        <v/>
      </c>
      <c r="D593" s="970" t="str">
        <f t="shared" si="2349"/>
        <v/>
      </c>
      <c r="E593" s="970" t="str">
        <f t="shared" si="2349"/>
        <v/>
      </c>
      <c r="F593" s="970" t="str">
        <f t="shared" si="2349"/>
        <v/>
      </c>
      <c r="G593" s="970" t="str">
        <f t="shared" si="2349"/>
        <v/>
      </c>
      <c r="H593" s="970" t="str">
        <f t="shared" si="2349"/>
        <v/>
      </c>
      <c r="I593" s="970" t="str">
        <f t="shared" si="2349"/>
        <v/>
      </c>
      <c r="J593" s="971" t="str">
        <f t="shared" si="2349"/>
        <v/>
      </c>
      <c r="K593" s="969" t="str">
        <f t="shared" ref="K593:R593" si="2350">IF(K572="","",RANK(K583,$K583:$R583,1))</f>
        <v/>
      </c>
      <c r="L593" s="970" t="str">
        <f t="shared" si="2350"/>
        <v/>
      </c>
      <c r="M593" s="970" t="str">
        <f t="shared" si="2350"/>
        <v/>
      </c>
      <c r="N593" s="970" t="str">
        <f t="shared" si="2350"/>
        <v/>
      </c>
      <c r="O593" s="970" t="str">
        <f t="shared" si="2350"/>
        <v/>
      </c>
      <c r="P593" s="970" t="str">
        <f t="shared" si="2350"/>
        <v/>
      </c>
      <c r="Q593" s="970" t="str">
        <f t="shared" si="2350"/>
        <v/>
      </c>
      <c r="R593" s="971" t="str">
        <f t="shared" si="2350"/>
        <v/>
      </c>
      <c r="S593" s="969" t="str">
        <f t="shared" ref="S593:Z593" si="2351">IF(S572="","",RANK(S583,$S583:$Z583,1))</f>
        <v/>
      </c>
      <c r="T593" s="970" t="str">
        <f t="shared" si="2351"/>
        <v/>
      </c>
      <c r="U593" s="970" t="str">
        <f t="shared" si="2351"/>
        <v/>
      </c>
      <c r="V593" s="970" t="str">
        <f t="shared" si="2351"/>
        <v/>
      </c>
      <c r="W593" s="970" t="str">
        <f t="shared" si="2351"/>
        <v/>
      </c>
      <c r="X593" s="970" t="str">
        <f t="shared" si="2351"/>
        <v/>
      </c>
      <c r="Y593" s="970" t="str">
        <f t="shared" si="2351"/>
        <v/>
      </c>
      <c r="Z593" s="971" t="str">
        <f t="shared" si="2351"/>
        <v/>
      </c>
      <c r="AA593" s="969" t="str">
        <f t="shared" ref="AA593:AH593" si="2352">IF(AA572="","",RANK(AA583,$AA583:$AH583,1))</f>
        <v/>
      </c>
      <c r="AB593" s="970" t="str">
        <f t="shared" si="2352"/>
        <v/>
      </c>
      <c r="AC593" s="970" t="str">
        <f t="shared" si="2352"/>
        <v/>
      </c>
      <c r="AD593" s="970" t="str">
        <f t="shared" si="2352"/>
        <v/>
      </c>
      <c r="AE593" s="970" t="str">
        <f t="shared" si="2352"/>
        <v/>
      </c>
      <c r="AF593" s="970" t="str">
        <f t="shared" si="2352"/>
        <v/>
      </c>
      <c r="AG593" s="970" t="str">
        <f t="shared" si="2352"/>
        <v/>
      </c>
      <c r="AH593" s="971" t="str">
        <f t="shared" si="2352"/>
        <v/>
      </c>
      <c r="AI593" s="969" t="str">
        <f t="shared" ref="AI593:AP593" si="2353">IF(AI572="","",RANK(AI583,$AI583:$AP583,1))</f>
        <v/>
      </c>
      <c r="AJ593" s="970" t="str">
        <f t="shared" si="2353"/>
        <v/>
      </c>
      <c r="AK593" s="970" t="str">
        <f t="shared" si="2353"/>
        <v/>
      </c>
      <c r="AL593" s="970" t="str">
        <f t="shared" si="2353"/>
        <v/>
      </c>
      <c r="AM593" s="970" t="str">
        <f t="shared" si="2353"/>
        <v/>
      </c>
      <c r="AN593" s="970" t="str">
        <f t="shared" si="2353"/>
        <v/>
      </c>
      <c r="AO593" s="970" t="str">
        <f t="shared" si="2353"/>
        <v/>
      </c>
      <c r="AP593" s="971" t="str">
        <f t="shared" si="2353"/>
        <v/>
      </c>
      <c r="AQ593" s="969" t="str">
        <f t="shared" ref="AQ593:AX593" si="2354">IF(AQ572="","",RANK(AQ583,$AQ583:$AX583,1))</f>
        <v/>
      </c>
      <c r="AR593" s="970" t="str">
        <f t="shared" si="2354"/>
        <v/>
      </c>
      <c r="AS593" s="970" t="str">
        <f t="shared" si="2354"/>
        <v/>
      </c>
      <c r="AT593" s="970" t="str">
        <f t="shared" si="2354"/>
        <v/>
      </c>
      <c r="AU593" s="970" t="str">
        <f t="shared" si="2354"/>
        <v/>
      </c>
      <c r="AV593" s="970" t="str">
        <f t="shared" si="2354"/>
        <v/>
      </c>
      <c r="AW593" s="970" t="str">
        <f t="shared" si="2354"/>
        <v/>
      </c>
      <c r="AX593" s="971" t="str">
        <f t="shared" si="2354"/>
        <v/>
      </c>
      <c r="AY593" s="969" t="str">
        <f t="shared" ref="AY593:BF593" si="2355">IF(AY572="","",RANK(AY583,$AY583:$BF583,1))</f>
        <v/>
      </c>
      <c r="AZ593" s="970" t="str">
        <f t="shared" si="2355"/>
        <v/>
      </c>
      <c r="BA593" s="970" t="str">
        <f t="shared" si="2355"/>
        <v/>
      </c>
      <c r="BB593" s="970" t="str">
        <f t="shared" si="2355"/>
        <v/>
      </c>
      <c r="BC593" s="970" t="str">
        <f t="shared" si="2355"/>
        <v/>
      </c>
      <c r="BD593" s="970" t="str">
        <f t="shared" si="2355"/>
        <v/>
      </c>
      <c r="BE593" s="970" t="str">
        <f t="shared" si="2355"/>
        <v/>
      </c>
      <c r="BF593" s="971" t="str">
        <f t="shared" si="2355"/>
        <v/>
      </c>
      <c r="BG593" s="969" t="str">
        <f t="shared" ref="BG593:BN593" si="2356">IF(BG572="","",RANK(BG583,$BG583:$BN583,1))</f>
        <v/>
      </c>
      <c r="BH593" s="970" t="str">
        <f t="shared" si="2356"/>
        <v/>
      </c>
      <c r="BI593" s="970" t="str">
        <f t="shared" si="2356"/>
        <v/>
      </c>
      <c r="BJ593" s="970" t="str">
        <f t="shared" si="2356"/>
        <v/>
      </c>
      <c r="BK593" s="970" t="str">
        <f t="shared" si="2356"/>
        <v/>
      </c>
      <c r="BL593" s="970" t="str">
        <f t="shared" si="2356"/>
        <v/>
      </c>
      <c r="BM593" s="970" t="str">
        <f t="shared" si="2356"/>
        <v/>
      </c>
      <c r="BN593" s="971" t="str">
        <f t="shared" si="2356"/>
        <v/>
      </c>
    </row>
    <row r="594" spans="1:66" ht="15.75" x14ac:dyDescent="0.25">
      <c r="A594" s="2090" t="s">
        <v>36</v>
      </c>
      <c r="B594" s="2091"/>
      <c r="C594" s="969" t="str">
        <f t="shared" ref="C594:J594" si="2357">IF(C572="","",RANK(C584,$C584:$J584,0))</f>
        <v/>
      </c>
      <c r="D594" s="970" t="str">
        <f t="shared" si="2357"/>
        <v/>
      </c>
      <c r="E594" s="970" t="str">
        <f t="shared" si="2357"/>
        <v/>
      </c>
      <c r="F594" s="970" t="str">
        <f t="shared" si="2357"/>
        <v/>
      </c>
      <c r="G594" s="970" t="str">
        <f t="shared" si="2357"/>
        <v/>
      </c>
      <c r="H594" s="970" t="str">
        <f t="shared" si="2357"/>
        <v/>
      </c>
      <c r="I594" s="970" t="str">
        <f t="shared" si="2357"/>
        <v/>
      </c>
      <c r="J594" s="971" t="str">
        <f t="shared" si="2357"/>
        <v/>
      </c>
      <c r="K594" s="969" t="str">
        <f t="shared" ref="K594:R594" si="2358">IF(K572="","",RANK(K584,$K584:$R584,0))</f>
        <v/>
      </c>
      <c r="L594" s="970" t="str">
        <f t="shared" si="2358"/>
        <v/>
      </c>
      <c r="M594" s="970" t="str">
        <f t="shared" si="2358"/>
        <v/>
      </c>
      <c r="N594" s="970" t="str">
        <f t="shared" si="2358"/>
        <v/>
      </c>
      <c r="O594" s="970" t="str">
        <f t="shared" si="2358"/>
        <v/>
      </c>
      <c r="P594" s="970" t="str">
        <f t="shared" si="2358"/>
        <v/>
      </c>
      <c r="Q594" s="970" t="str">
        <f t="shared" si="2358"/>
        <v/>
      </c>
      <c r="R594" s="971" t="str">
        <f t="shared" si="2358"/>
        <v/>
      </c>
      <c r="S594" s="969" t="str">
        <f t="shared" ref="S594:Z594" si="2359">IF(S572="","",RANK(S584,$S584:$Z584,0))</f>
        <v/>
      </c>
      <c r="T594" s="970" t="str">
        <f t="shared" si="2359"/>
        <v/>
      </c>
      <c r="U594" s="970" t="str">
        <f t="shared" si="2359"/>
        <v/>
      </c>
      <c r="V594" s="970" t="str">
        <f t="shared" si="2359"/>
        <v/>
      </c>
      <c r="W594" s="970" t="str">
        <f t="shared" si="2359"/>
        <v/>
      </c>
      <c r="X594" s="970" t="str">
        <f t="shared" si="2359"/>
        <v/>
      </c>
      <c r="Y594" s="970" t="str">
        <f t="shared" si="2359"/>
        <v/>
      </c>
      <c r="Z594" s="971" t="str">
        <f t="shared" si="2359"/>
        <v/>
      </c>
      <c r="AA594" s="969" t="str">
        <f t="shared" ref="AA594:AH594" si="2360">IF(AA572="","",RANK(AA584,$AA584:$AH584,0))</f>
        <v/>
      </c>
      <c r="AB594" s="970" t="str">
        <f t="shared" si="2360"/>
        <v/>
      </c>
      <c r="AC594" s="970" t="str">
        <f t="shared" si="2360"/>
        <v/>
      </c>
      <c r="AD594" s="970" t="str">
        <f t="shared" si="2360"/>
        <v/>
      </c>
      <c r="AE594" s="970" t="str">
        <f t="shared" si="2360"/>
        <v/>
      </c>
      <c r="AF594" s="970" t="str">
        <f t="shared" si="2360"/>
        <v/>
      </c>
      <c r="AG594" s="970" t="str">
        <f t="shared" si="2360"/>
        <v/>
      </c>
      <c r="AH594" s="971" t="str">
        <f t="shared" si="2360"/>
        <v/>
      </c>
      <c r="AI594" s="969" t="str">
        <f t="shared" ref="AI594:AP594" si="2361">IF(AI572="","",RANK(AI584,$AI584:$AP584,0))</f>
        <v/>
      </c>
      <c r="AJ594" s="970" t="str">
        <f t="shared" si="2361"/>
        <v/>
      </c>
      <c r="AK594" s="970" t="str">
        <f t="shared" si="2361"/>
        <v/>
      </c>
      <c r="AL594" s="970" t="str">
        <f t="shared" si="2361"/>
        <v/>
      </c>
      <c r="AM594" s="970" t="str">
        <f t="shared" si="2361"/>
        <v/>
      </c>
      <c r="AN594" s="970" t="str">
        <f t="shared" si="2361"/>
        <v/>
      </c>
      <c r="AO594" s="970" t="str">
        <f t="shared" si="2361"/>
        <v/>
      </c>
      <c r="AP594" s="971" t="str">
        <f t="shared" si="2361"/>
        <v/>
      </c>
      <c r="AQ594" s="969" t="str">
        <f t="shared" ref="AQ594:AX594" si="2362">IF(AQ572="","",RANK(AQ584,$AQ584:$AX584,0))</f>
        <v/>
      </c>
      <c r="AR594" s="970" t="str">
        <f t="shared" si="2362"/>
        <v/>
      </c>
      <c r="AS594" s="970" t="str">
        <f t="shared" si="2362"/>
        <v/>
      </c>
      <c r="AT594" s="970" t="str">
        <f t="shared" si="2362"/>
        <v/>
      </c>
      <c r="AU594" s="970" t="str">
        <f t="shared" si="2362"/>
        <v/>
      </c>
      <c r="AV594" s="970" t="str">
        <f t="shared" si="2362"/>
        <v/>
      </c>
      <c r="AW594" s="970" t="str">
        <f t="shared" si="2362"/>
        <v/>
      </c>
      <c r="AX594" s="971" t="str">
        <f t="shared" si="2362"/>
        <v/>
      </c>
      <c r="AY594" s="969" t="str">
        <f t="shared" ref="AY594:BF594" si="2363">IF(AY572="","",RANK(AY584,$AY584:$BF584,0))</f>
        <v/>
      </c>
      <c r="AZ594" s="970" t="str">
        <f t="shared" si="2363"/>
        <v/>
      </c>
      <c r="BA594" s="970" t="str">
        <f t="shared" si="2363"/>
        <v/>
      </c>
      <c r="BB594" s="970" t="str">
        <f t="shared" si="2363"/>
        <v/>
      </c>
      <c r="BC594" s="970" t="str">
        <f t="shared" si="2363"/>
        <v/>
      </c>
      <c r="BD594" s="970" t="str">
        <f t="shared" si="2363"/>
        <v/>
      </c>
      <c r="BE594" s="970" t="str">
        <f t="shared" si="2363"/>
        <v/>
      </c>
      <c r="BF594" s="971" t="str">
        <f t="shared" si="2363"/>
        <v/>
      </c>
      <c r="BG594" s="969" t="str">
        <f t="shared" ref="BG594:BN594" si="2364">IF(BG572="","",RANK(BG584,$BG584:$BN584,0))</f>
        <v/>
      </c>
      <c r="BH594" s="970" t="str">
        <f t="shared" si="2364"/>
        <v/>
      </c>
      <c r="BI594" s="970" t="str">
        <f t="shared" si="2364"/>
        <v/>
      </c>
      <c r="BJ594" s="970" t="str">
        <f t="shared" si="2364"/>
        <v/>
      </c>
      <c r="BK594" s="970" t="str">
        <f t="shared" si="2364"/>
        <v/>
      </c>
      <c r="BL594" s="970" t="str">
        <f t="shared" si="2364"/>
        <v/>
      </c>
      <c r="BM594" s="970" t="str">
        <f t="shared" si="2364"/>
        <v/>
      </c>
      <c r="BN594" s="971" t="str">
        <f t="shared" si="2364"/>
        <v/>
      </c>
    </row>
    <row r="595" spans="1:66" ht="16.5" thickBot="1" x14ac:dyDescent="0.3">
      <c r="A595" s="2092" t="s">
        <v>136</v>
      </c>
      <c r="B595" s="2093"/>
      <c r="C595" s="972" t="str">
        <f t="shared" ref="C595:J595" si="2365">IF(C572="","",RANK(C585,$C585:$J585,0))</f>
        <v/>
      </c>
      <c r="D595" s="973" t="str">
        <f t="shared" si="2365"/>
        <v/>
      </c>
      <c r="E595" s="973" t="str">
        <f t="shared" si="2365"/>
        <v/>
      </c>
      <c r="F595" s="973" t="str">
        <f t="shared" si="2365"/>
        <v/>
      </c>
      <c r="G595" s="973" t="str">
        <f t="shared" si="2365"/>
        <v/>
      </c>
      <c r="H595" s="973" t="str">
        <f t="shared" si="2365"/>
        <v/>
      </c>
      <c r="I595" s="973" t="str">
        <f t="shared" si="2365"/>
        <v/>
      </c>
      <c r="J595" s="974" t="str">
        <f t="shared" si="2365"/>
        <v/>
      </c>
      <c r="K595" s="972" t="str">
        <f t="shared" ref="K595:R595" si="2366">IF(K572="","",RANK(K585,$K585:$R585,0))</f>
        <v/>
      </c>
      <c r="L595" s="973" t="str">
        <f t="shared" si="2366"/>
        <v/>
      </c>
      <c r="M595" s="973" t="str">
        <f t="shared" si="2366"/>
        <v/>
      </c>
      <c r="N595" s="973" t="str">
        <f t="shared" si="2366"/>
        <v/>
      </c>
      <c r="O595" s="973" t="str">
        <f t="shared" si="2366"/>
        <v/>
      </c>
      <c r="P595" s="973" t="str">
        <f t="shared" si="2366"/>
        <v/>
      </c>
      <c r="Q595" s="973" t="str">
        <f t="shared" si="2366"/>
        <v/>
      </c>
      <c r="R595" s="974" t="str">
        <f t="shared" si="2366"/>
        <v/>
      </c>
      <c r="S595" s="972" t="str">
        <f t="shared" ref="S595:Z595" si="2367">IF(S572="","",RANK(S585,$S585:$Z585,0))</f>
        <v/>
      </c>
      <c r="T595" s="973" t="str">
        <f t="shared" si="2367"/>
        <v/>
      </c>
      <c r="U595" s="973" t="str">
        <f t="shared" si="2367"/>
        <v/>
      </c>
      <c r="V595" s="973" t="str">
        <f t="shared" si="2367"/>
        <v/>
      </c>
      <c r="W595" s="973" t="str">
        <f t="shared" si="2367"/>
        <v/>
      </c>
      <c r="X595" s="973" t="str">
        <f t="shared" si="2367"/>
        <v/>
      </c>
      <c r="Y595" s="973" t="str">
        <f t="shared" si="2367"/>
        <v/>
      </c>
      <c r="Z595" s="974" t="str">
        <f t="shared" si="2367"/>
        <v/>
      </c>
      <c r="AA595" s="972" t="str">
        <f t="shared" ref="AA595:AH595" si="2368">IF(AA572="","",RANK(AA585,$AA585:$AH585,0))</f>
        <v/>
      </c>
      <c r="AB595" s="973" t="str">
        <f t="shared" si="2368"/>
        <v/>
      </c>
      <c r="AC595" s="973" t="str">
        <f t="shared" si="2368"/>
        <v/>
      </c>
      <c r="AD595" s="973" t="str">
        <f t="shared" si="2368"/>
        <v/>
      </c>
      <c r="AE595" s="973" t="str">
        <f t="shared" si="2368"/>
        <v/>
      </c>
      <c r="AF595" s="973" t="str">
        <f t="shared" si="2368"/>
        <v/>
      </c>
      <c r="AG595" s="973" t="str">
        <f t="shared" si="2368"/>
        <v/>
      </c>
      <c r="AH595" s="974" t="str">
        <f t="shared" si="2368"/>
        <v/>
      </c>
      <c r="AI595" s="972" t="str">
        <f t="shared" ref="AI595:AP595" si="2369">IF(AI572="","",RANK(AI585,$AI585:$AP585,0))</f>
        <v/>
      </c>
      <c r="AJ595" s="973" t="str">
        <f t="shared" si="2369"/>
        <v/>
      </c>
      <c r="AK595" s="973" t="str">
        <f t="shared" si="2369"/>
        <v/>
      </c>
      <c r="AL595" s="973" t="str">
        <f t="shared" si="2369"/>
        <v/>
      </c>
      <c r="AM595" s="973" t="str">
        <f t="shared" si="2369"/>
        <v/>
      </c>
      <c r="AN595" s="973" t="str">
        <f t="shared" si="2369"/>
        <v/>
      </c>
      <c r="AO595" s="973" t="str">
        <f t="shared" si="2369"/>
        <v/>
      </c>
      <c r="AP595" s="974" t="str">
        <f t="shared" si="2369"/>
        <v/>
      </c>
      <c r="AQ595" s="972" t="str">
        <f t="shared" ref="AQ595:AX595" si="2370">IF(AQ572="","",RANK(AQ585,$AQ585:$AX585,0))</f>
        <v/>
      </c>
      <c r="AR595" s="973" t="str">
        <f t="shared" si="2370"/>
        <v/>
      </c>
      <c r="AS595" s="973" t="str">
        <f t="shared" si="2370"/>
        <v/>
      </c>
      <c r="AT595" s="973" t="str">
        <f t="shared" si="2370"/>
        <v/>
      </c>
      <c r="AU595" s="973" t="str">
        <f t="shared" si="2370"/>
        <v/>
      </c>
      <c r="AV595" s="973" t="str">
        <f t="shared" si="2370"/>
        <v/>
      </c>
      <c r="AW595" s="973" t="str">
        <f t="shared" si="2370"/>
        <v/>
      </c>
      <c r="AX595" s="974" t="str">
        <f t="shared" si="2370"/>
        <v/>
      </c>
      <c r="AY595" s="972" t="str">
        <f t="shared" ref="AY595:BF595" si="2371">IF(AY572="","",RANK(AY585,$AY585:$BF585,0))</f>
        <v/>
      </c>
      <c r="AZ595" s="973" t="str">
        <f t="shared" si="2371"/>
        <v/>
      </c>
      <c r="BA595" s="973" t="str">
        <f t="shared" si="2371"/>
        <v/>
      </c>
      <c r="BB595" s="973" t="str">
        <f t="shared" si="2371"/>
        <v/>
      </c>
      <c r="BC595" s="973" t="str">
        <f t="shared" si="2371"/>
        <v/>
      </c>
      <c r="BD595" s="973" t="str">
        <f t="shared" si="2371"/>
        <v/>
      </c>
      <c r="BE595" s="973" t="str">
        <f t="shared" si="2371"/>
        <v/>
      </c>
      <c r="BF595" s="974" t="str">
        <f t="shared" si="2371"/>
        <v/>
      </c>
      <c r="BG595" s="972" t="str">
        <f t="shared" ref="BG595:BN595" si="2372">IF(BG572="","",RANK(BG585,$BG585:$BN585,0))</f>
        <v/>
      </c>
      <c r="BH595" s="973" t="str">
        <f t="shared" si="2372"/>
        <v/>
      </c>
      <c r="BI595" s="973" t="str">
        <f t="shared" si="2372"/>
        <v/>
      </c>
      <c r="BJ595" s="973" t="str">
        <f t="shared" si="2372"/>
        <v/>
      </c>
      <c r="BK595" s="973" t="str">
        <f t="shared" si="2372"/>
        <v/>
      </c>
      <c r="BL595" s="973" t="str">
        <f t="shared" si="2372"/>
        <v/>
      </c>
      <c r="BM595" s="973" t="str">
        <f t="shared" si="2372"/>
        <v/>
      </c>
      <c r="BN595" s="974" t="str">
        <f t="shared" si="2372"/>
        <v/>
      </c>
    </row>
    <row r="596" spans="1:66" s="20" customFormat="1" ht="88.5" customHeight="1" thickBot="1" x14ac:dyDescent="0.25">
      <c r="A596" s="2094" t="s">
        <v>33</v>
      </c>
      <c r="B596" s="2095"/>
      <c r="C596" s="55" t="str">
        <f>IF(C572="","",(C586*'pravidla turnaje'!$C$9)+(C587*'pravidla turnaje'!$C$10)+(C588*'pravidla turnaje'!$C$11)+(C589*'pravidla turnaje'!$C$12)+(C590*'pravidla turnaje'!$C$13)+(C591*'pravidla turnaje'!$C$14)+(C592*'pravidla turnaje'!$C$15)+(C593*'pravidla turnaje'!$C$16)+(C594*'pravidla turnaje'!$C$17)+(C595*'pravidla turnaje'!$C$18)+'rozstřely-skore'!C596)</f>
        <v/>
      </c>
      <c r="D596" s="56" t="str">
        <f>IF(D572="","",(D586*'pravidla turnaje'!$C$9)+(D587*'pravidla turnaje'!$C$10)+(D588*'pravidla turnaje'!$C$11)+(D589*'pravidla turnaje'!$C$12)+(D590*'pravidla turnaje'!$C$13)+(D591*'pravidla turnaje'!$C$14)+(D592*'pravidla turnaje'!$C$15)+(D593*'pravidla turnaje'!$C$16)+(D594*'pravidla turnaje'!$C$17)+(D595*'pravidla turnaje'!$C$18)+'rozstřely-skore'!D596)</f>
        <v/>
      </c>
      <c r="E596" s="56" t="str">
        <f>IF(E572="","",(E586*'pravidla turnaje'!$C$9)+(E587*'pravidla turnaje'!$C$10)+(E588*'pravidla turnaje'!$C$11)+(E589*'pravidla turnaje'!$C$12)+(E590*'pravidla turnaje'!$C$13)+(E591*'pravidla turnaje'!$C$14)+(E592*'pravidla turnaje'!$C$15)+(E593*'pravidla turnaje'!$C$16)+(E594*'pravidla turnaje'!$C$17)+(E595*'pravidla turnaje'!$C$18)+'rozstřely-skore'!E596)</f>
        <v/>
      </c>
      <c r="F596" s="56" t="str">
        <f>IF(F572="","",(F586*'pravidla turnaje'!$C$9)+(F587*'pravidla turnaje'!$C$10)+(F588*'pravidla turnaje'!$C$11)+(F589*'pravidla turnaje'!$C$12)+(F590*'pravidla turnaje'!$C$13)+(F591*'pravidla turnaje'!$C$14)+(F592*'pravidla turnaje'!$C$15)+(F593*'pravidla turnaje'!$C$16)+(F594*'pravidla turnaje'!$C$17)+(F595*'pravidla turnaje'!$C$18)+'rozstřely-skore'!F596)</f>
        <v/>
      </c>
      <c r="G596" s="56" t="str">
        <f>IF(G572="","",(G586*'pravidla turnaje'!$C$9)+(G587*'pravidla turnaje'!$C$10)+(G588*'pravidla turnaje'!$C$11)+(G589*'pravidla turnaje'!$C$12)+(G590*'pravidla turnaje'!$C$13)+(G591*'pravidla turnaje'!$C$14)+(G592*'pravidla turnaje'!$C$15)+(G593*'pravidla turnaje'!$C$16)+(G594*'pravidla turnaje'!$C$17)+(G595*'pravidla turnaje'!$C$18)+'rozstřely-skore'!G596)</f>
        <v/>
      </c>
      <c r="H596" s="56" t="str">
        <f>IF(H572="","",(H586*'pravidla turnaje'!$C$9)+(H587*'pravidla turnaje'!$C$10)+(H588*'pravidla turnaje'!$C$11)+(H589*'pravidla turnaje'!$C$12)+(H590*'pravidla turnaje'!$C$13)+(H591*'pravidla turnaje'!$C$14)+(H592*'pravidla turnaje'!$C$15)+(H593*'pravidla turnaje'!$C$16)+(H594*'pravidla turnaje'!$C$17)+(H595*'pravidla turnaje'!$C$18)+'rozstřely-skore'!H596)</f>
        <v/>
      </c>
      <c r="I596" s="56" t="str">
        <f>IF(I572="","",(I586*'pravidla turnaje'!$C$9)+(I587*'pravidla turnaje'!$C$10)+(I588*'pravidla turnaje'!$C$11)+(I589*'pravidla turnaje'!$C$12)+(I590*'pravidla turnaje'!$C$13)+(I591*'pravidla turnaje'!$C$14)+(I592*'pravidla turnaje'!$C$15)+(I593*'pravidla turnaje'!$C$16)+(I594*'pravidla turnaje'!$C$17)+(I595*'pravidla turnaje'!$C$18)+'rozstřely-skore'!I596)</f>
        <v/>
      </c>
      <c r="J596" s="57" t="str">
        <f>IF(J572="","",(J586*'pravidla turnaje'!$C$9)+(J587*'pravidla turnaje'!$C$10)+(J588*'pravidla turnaje'!$C$11)+(J589*'pravidla turnaje'!$C$12)+(J590*'pravidla turnaje'!$C$13)+(J591*'pravidla turnaje'!$C$14)+(J592*'pravidla turnaje'!$C$15)+(J593*'pravidla turnaje'!$C$16)+(J594*'pravidla turnaje'!$C$17)+(J595*'pravidla turnaje'!$C$18)+'rozstřely-skore'!J596)</f>
        <v/>
      </c>
      <c r="K596" s="55" t="str">
        <f>IF(K572="","",(K586*'pravidla turnaje'!$C$9)+(K587*'pravidla turnaje'!$C$10)+(K588*'pravidla turnaje'!$C$11)+(K589*'pravidla turnaje'!$C$12)+(K590*'pravidla turnaje'!$C$13)+(K591*'pravidla turnaje'!$C$14)+(K592*'pravidla turnaje'!$C$15)+(K593*'pravidla turnaje'!$C$16)+(K594*'pravidla turnaje'!$C$17)+(K595*'pravidla turnaje'!$C$18)+'rozstřely-skore'!K596)</f>
        <v/>
      </c>
      <c r="L596" s="56" t="str">
        <f>IF(L572="","",(L586*'pravidla turnaje'!$C$9)+(L587*'pravidla turnaje'!$C$10)+(L588*'pravidla turnaje'!$C$11)+(L589*'pravidla turnaje'!$C$12)+(L590*'pravidla turnaje'!$C$13)+(L591*'pravidla turnaje'!$C$14)+(L592*'pravidla turnaje'!$C$15)+(L593*'pravidla turnaje'!$C$16)+(L594*'pravidla turnaje'!$C$17)+(L595*'pravidla turnaje'!$C$18)+'rozstřely-skore'!L596)</f>
        <v/>
      </c>
      <c r="M596" s="56" t="str">
        <f>IF(M572="","",(M586*'pravidla turnaje'!$C$9)+(M587*'pravidla turnaje'!$C$10)+(M588*'pravidla turnaje'!$C$11)+(M589*'pravidla turnaje'!$C$12)+(M590*'pravidla turnaje'!$C$13)+(M591*'pravidla turnaje'!$C$14)+(M592*'pravidla turnaje'!$C$15)+(M593*'pravidla turnaje'!$C$16)+(M594*'pravidla turnaje'!$C$17)+(M595*'pravidla turnaje'!$C$18)+'rozstřely-skore'!M596)</f>
        <v/>
      </c>
      <c r="N596" s="56" t="str">
        <f>IF(N572="","",(N586*'pravidla turnaje'!$C$9)+(N587*'pravidla turnaje'!$C$10)+(N588*'pravidla turnaje'!$C$11)+(N589*'pravidla turnaje'!$C$12)+(N590*'pravidla turnaje'!$C$13)+(N591*'pravidla turnaje'!$C$14)+(N592*'pravidla turnaje'!$C$15)+(N593*'pravidla turnaje'!$C$16)+(N594*'pravidla turnaje'!$C$17)+(N595*'pravidla turnaje'!$C$18)+'rozstřely-skore'!N596)</f>
        <v/>
      </c>
      <c r="O596" s="56" t="str">
        <f>IF(O572="","",(O586*'pravidla turnaje'!$C$9)+(O587*'pravidla turnaje'!$C$10)+(O588*'pravidla turnaje'!$C$11)+(O589*'pravidla turnaje'!$C$12)+(O590*'pravidla turnaje'!$C$13)+(O591*'pravidla turnaje'!$C$14)+(O592*'pravidla turnaje'!$C$15)+(O593*'pravidla turnaje'!$C$16)+(O594*'pravidla turnaje'!$C$17)+(O595*'pravidla turnaje'!$C$18)+'rozstřely-skore'!O596)</f>
        <v/>
      </c>
      <c r="P596" s="56" t="str">
        <f>IF(P572="","",(P586*'pravidla turnaje'!$C$9)+(P587*'pravidla turnaje'!$C$10)+(P588*'pravidla turnaje'!$C$11)+(P589*'pravidla turnaje'!$C$12)+(P590*'pravidla turnaje'!$C$13)+(P591*'pravidla turnaje'!$C$14)+(P592*'pravidla turnaje'!$C$15)+(P593*'pravidla turnaje'!$C$16)+(P594*'pravidla turnaje'!$C$17)+(P595*'pravidla turnaje'!$C$18)+'rozstřely-skore'!P596)</f>
        <v/>
      </c>
      <c r="Q596" s="56" t="str">
        <f>IF(Q572="","",(Q586*'pravidla turnaje'!$C$9)+(Q587*'pravidla turnaje'!$C$10)+(Q588*'pravidla turnaje'!$C$11)+(Q589*'pravidla turnaje'!$C$12)+(Q590*'pravidla turnaje'!$C$13)+(Q591*'pravidla turnaje'!$C$14)+(Q592*'pravidla turnaje'!$C$15)+(Q593*'pravidla turnaje'!$C$16)+(Q594*'pravidla turnaje'!$C$17)+(Q595*'pravidla turnaje'!$C$18)+'rozstřely-skore'!Q596)</f>
        <v/>
      </c>
      <c r="R596" s="57" t="str">
        <f>IF(R572="","",(R586*'pravidla turnaje'!$C$9)+(R587*'pravidla turnaje'!$C$10)+(R588*'pravidla turnaje'!$C$11)+(R589*'pravidla turnaje'!$C$12)+(R590*'pravidla turnaje'!$C$13)+(R591*'pravidla turnaje'!$C$14)+(R592*'pravidla turnaje'!$C$15)+(R593*'pravidla turnaje'!$C$16)+(R594*'pravidla turnaje'!$C$17)+(R595*'pravidla turnaje'!$C$18)+'rozstřely-skore'!R596)</f>
        <v/>
      </c>
      <c r="S596" s="55" t="str">
        <f>IF(S572="","",(S586*'pravidla turnaje'!$C$9)+(S587*'pravidla turnaje'!$C$10)+(S588*'pravidla turnaje'!$C$11)+(S589*'pravidla turnaje'!$C$12)+(S590*'pravidla turnaje'!$C$13)+(S591*'pravidla turnaje'!$C$14)+(S592*'pravidla turnaje'!$C$15)+(S593*'pravidla turnaje'!$C$16)+(S594*'pravidla turnaje'!$C$17)+(S595*'pravidla turnaje'!$C$18)+'rozstřely-skore'!S596)</f>
        <v/>
      </c>
      <c r="T596" s="56" t="str">
        <f>IF(T572="","",(T586*'pravidla turnaje'!$C$9)+(T587*'pravidla turnaje'!$C$10)+(T588*'pravidla turnaje'!$C$11)+(T589*'pravidla turnaje'!$C$12)+(T590*'pravidla turnaje'!$C$13)+(T591*'pravidla turnaje'!$C$14)+(T592*'pravidla turnaje'!$C$15)+(T593*'pravidla turnaje'!$C$16)+(T594*'pravidla turnaje'!$C$17)+(T595*'pravidla turnaje'!$C$18)+'rozstřely-skore'!T596)</f>
        <v/>
      </c>
      <c r="U596" s="56" t="str">
        <f>IF(U572="","",(U586*'pravidla turnaje'!$C$9)+(U587*'pravidla turnaje'!$C$10)+(U588*'pravidla turnaje'!$C$11)+(U589*'pravidla turnaje'!$C$12)+(U590*'pravidla turnaje'!$C$13)+(U591*'pravidla turnaje'!$C$14)+(U592*'pravidla turnaje'!$C$15)+(U593*'pravidla turnaje'!$C$16)+(U594*'pravidla turnaje'!$C$17)+(U595*'pravidla turnaje'!$C$18)+'rozstřely-skore'!U596)</f>
        <v/>
      </c>
      <c r="V596" s="56" t="str">
        <f>IF(V572="","",(V586*'pravidla turnaje'!$C$9)+(V587*'pravidla turnaje'!$C$10)+(V588*'pravidla turnaje'!$C$11)+(V589*'pravidla turnaje'!$C$12)+(V590*'pravidla turnaje'!$C$13)+(V591*'pravidla turnaje'!$C$14)+(V592*'pravidla turnaje'!$C$15)+(V593*'pravidla turnaje'!$C$16)+(V594*'pravidla turnaje'!$C$17)+(V595*'pravidla turnaje'!$C$18)+'rozstřely-skore'!V596)</f>
        <v/>
      </c>
      <c r="W596" s="56" t="str">
        <f>IF(W572="","",(W586*'pravidla turnaje'!$C$9)+(W587*'pravidla turnaje'!$C$10)+(W588*'pravidla turnaje'!$C$11)+(W589*'pravidla turnaje'!$C$12)+(W590*'pravidla turnaje'!$C$13)+(W591*'pravidla turnaje'!$C$14)+(W592*'pravidla turnaje'!$C$15)+(W593*'pravidla turnaje'!$C$16)+(W594*'pravidla turnaje'!$C$17)+(W595*'pravidla turnaje'!$C$18)+'rozstřely-skore'!W596)</f>
        <v/>
      </c>
      <c r="X596" s="56" t="str">
        <f>IF(X572="","",(X586*'pravidla turnaje'!$C$9)+(X587*'pravidla turnaje'!$C$10)+(X588*'pravidla turnaje'!$C$11)+(X589*'pravidla turnaje'!$C$12)+(X590*'pravidla turnaje'!$C$13)+(X591*'pravidla turnaje'!$C$14)+(X592*'pravidla turnaje'!$C$15)+(X593*'pravidla turnaje'!$C$16)+(X594*'pravidla turnaje'!$C$17)+(X595*'pravidla turnaje'!$C$18)+'rozstřely-skore'!X596)</f>
        <v/>
      </c>
      <c r="Y596" s="56" t="str">
        <f>IF(Y572="","",(Y586*'pravidla turnaje'!$C$9)+(Y587*'pravidla turnaje'!$C$10)+(Y588*'pravidla turnaje'!$C$11)+(Y589*'pravidla turnaje'!$C$12)+(Y590*'pravidla turnaje'!$C$13)+(Y591*'pravidla turnaje'!$C$14)+(Y592*'pravidla turnaje'!$C$15)+(Y593*'pravidla turnaje'!$C$16)+(Y594*'pravidla turnaje'!$C$17)+(Y595*'pravidla turnaje'!$C$18)+'rozstřely-skore'!Y596)</f>
        <v/>
      </c>
      <c r="Z596" s="57" t="str">
        <f>IF(Z572="","",(Z586*'pravidla turnaje'!$C$9)+(Z587*'pravidla turnaje'!$C$10)+(Z588*'pravidla turnaje'!$C$11)+(Z589*'pravidla turnaje'!$C$12)+(Z590*'pravidla turnaje'!$C$13)+(Z591*'pravidla turnaje'!$C$14)+(Z592*'pravidla turnaje'!$C$15)+(Z593*'pravidla turnaje'!$C$16)+(Z594*'pravidla turnaje'!$C$17)+(Z595*'pravidla turnaje'!$C$18)+'rozstřely-skore'!Z596)</f>
        <v/>
      </c>
      <c r="AA596" s="55" t="str">
        <f>IF(AA572="","",(AA586*'pravidla turnaje'!$C$9)+(AA587*'pravidla turnaje'!$C$10)+(AA588*'pravidla turnaje'!$C$11)+(AA589*'pravidla turnaje'!$C$12)+(AA590*'pravidla turnaje'!$C$13)+(AA591*'pravidla turnaje'!$C$14)+(AA592*'pravidla turnaje'!$C$15)+(AA593*'pravidla turnaje'!$C$16)+(AA594*'pravidla turnaje'!$C$17)+(AA595*'pravidla turnaje'!$C$18)+'rozstřely-skore'!AA596)</f>
        <v/>
      </c>
      <c r="AB596" s="56" t="str">
        <f>IF(AB572="","",(AB586*'pravidla turnaje'!$C$9)+(AB587*'pravidla turnaje'!$C$10)+(AB588*'pravidla turnaje'!$C$11)+(AB589*'pravidla turnaje'!$C$12)+(AB590*'pravidla turnaje'!$C$13)+(AB591*'pravidla turnaje'!$C$14)+(AB592*'pravidla turnaje'!$C$15)+(AB593*'pravidla turnaje'!$C$16)+(AB594*'pravidla turnaje'!$C$17)+(AB595*'pravidla turnaje'!$C$18)+'rozstřely-skore'!AB596)</f>
        <v/>
      </c>
      <c r="AC596" s="56" t="str">
        <f>IF(AC572="","",(AC586*'pravidla turnaje'!$C$9)+(AC587*'pravidla turnaje'!$C$10)+(AC588*'pravidla turnaje'!$C$11)+(AC589*'pravidla turnaje'!$C$12)+(AC590*'pravidla turnaje'!$C$13)+(AC591*'pravidla turnaje'!$C$14)+(AC592*'pravidla turnaje'!$C$15)+(AC593*'pravidla turnaje'!$C$16)+(AC594*'pravidla turnaje'!$C$17)+(AC595*'pravidla turnaje'!$C$18)+'rozstřely-skore'!AC596)</f>
        <v/>
      </c>
      <c r="AD596" s="56" t="str">
        <f>IF(AD572="","",(AD586*'pravidla turnaje'!$C$9)+(AD587*'pravidla turnaje'!$C$10)+(AD588*'pravidla turnaje'!$C$11)+(AD589*'pravidla turnaje'!$C$12)+(AD590*'pravidla turnaje'!$C$13)+(AD591*'pravidla turnaje'!$C$14)+(AD592*'pravidla turnaje'!$C$15)+(AD593*'pravidla turnaje'!$C$16)+(AD594*'pravidla turnaje'!$C$17)+(AD595*'pravidla turnaje'!$C$18)+'rozstřely-skore'!AD596)</f>
        <v/>
      </c>
      <c r="AE596" s="56" t="str">
        <f>IF(AE572="","",(AE586*'pravidla turnaje'!$C$9)+(AE587*'pravidla turnaje'!$C$10)+(AE588*'pravidla turnaje'!$C$11)+(AE589*'pravidla turnaje'!$C$12)+(AE590*'pravidla turnaje'!$C$13)+(AE591*'pravidla turnaje'!$C$14)+(AE592*'pravidla turnaje'!$C$15)+(AE593*'pravidla turnaje'!$C$16)+(AE594*'pravidla turnaje'!$C$17)+(AE595*'pravidla turnaje'!$C$18)+'rozstřely-skore'!AE596)</f>
        <v/>
      </c>
      <c r="AF596" s="56" t="str">
        <f>IF(AF572="","",(AF586*'pravidla turnaje'!$C$9)+(AF587*'pravidla turnaje'!$C$10)+(AF588*'pravidla turnaje'!$C$11)+(AF589*'pravidla turnaje'!$C$12)+(AF590*'pravidla turnaje'!$C$13)+(AF591*'pravidla turnaje'!$C$14)+(AF592*'pravidla turnaje'!$C$15)+(AF593*'pravidla turnaje'!$C$16)+(AF594*'pravidla turnaje'!$C$17)+(AF595*'pravidla turnaje'!$C$18)+'rozstřely-skore'!AF596)</f>
        <v/>
      </c>
      <c r="AG596" s="56" t="str">
        <f>IF(AG572="","",(AG586*'pravidla turnaje'!$C$9)+(AG587*'pravidla turnaje'!$C$10)+(AG588*'pravidla turnaje'!$C$11)+(AG589*'pravidla turnaje'!$C$12)+(AG590*'pravidla turnaje'!$C$13)+(AG591*'pravidla turnaje'!$C$14)+(AG592*'pravidla turnaje'!$C$15)+(AG593*'pravidla turnaje'!$C$16)+(AG594*'pravidla turnaje'!$C$17)+(AG595*'pravidla turnaje'!$C$18)+'rozstřely-skore'!AG596)</f>
        <v/>
      </c>
      <c r="AH596" s="57" t="str">
        <f>IF(AH572="","",(AH586*'pravidla turnaje'!$C$9)+(AH587*'pravidla turnaje'!$C$10)+(AH588*'pravidla turnaje'!$C$11)+(AH589*'pravidla turnaje'!$C$12)+(AH590*'pravidla turnaje'!$C$13)+(AH591*'pravidla turnaje'!$C$14)+(AH592*'pravidla turnaje'!$C$15)+(AH593*'pravidla turnaje'!$C$16)+(AH594*'pravidla turnaje'!$C$17)+(AH595*'pravidla turnaje'!$C$18)+'rozstřely-skore'!AH596)</f>
        <v/>
      </c>
      <c r="AI596" s="55" t="str">
        <f>IF(AI572="","",(AI586*'pravidla turnaje'!$C$9)+(AI587*'pravidla turnaje'!$C$10)+(AI588*'pravidla turnaje'!$C$11)+(AI589*'pravidla turnaje'!$C$12)+(AI590*'pravidla turnaje'!$C$13)+(AI591*'pravidla turnaje'!$C$14)+(AI592*'pravidla turnaje'!$C$15)+(AI593*'pravidla turnaje'!$C$16)+(AI594*'pravidla turnaje'!$C$17)+(AI595*'pravidla turnaje'!$C$18)+'rozstřely-skore'!AI596)</f>
        <v/>
      </c>
      <c r="AJ596" s="56" t="str">
        <f>IF(AJ572="","",(AJ586*'pravidla turnaje'!$C$9)+(AJ587*'pravidla turnaje'!$C$10)+(AJ588*'pravidla turnaje'!$C$11)+(AJ589*'pravidla turnaje'!$C$12)+(AJ590*'pravidla turnaje'!$C$13)+(AJ591*'pravidla turnaje'!$C$14)+(AJ592*'pravidla turnaje'!$C$15)+(AJ593*'pravidla turnaje'!$C$16)+(AJ594*'pravidla turnaje'!$C$17)+(AJ595*'pravidla turnaje'!$C$18)+'rozstřely-skore'!AJ596)</f>
        <v/>
      </c>
      <c r="AK596" s="56" t="str">
        <f>IF(AK572="","",(AK586*'pravidla turnaje'!$C$9)+(AK587*'pravidla turnaje'!$C$10)+(AK588*'pravidla turnaje'!$C$11)+(AK589*'pravidla turnaje'!$C$12)+(AK590*'pravidla turnaje'!$C$13)+(AK591*'pravidla turnaje'!$C$14)+(AK592*'pravidla turnaje'!$C$15)+(AK593*'pravidla turnaje'!$C$16)+(AK594*'pravidla turnaje'!$C$17)+(AK595*'pravidla turnaje'!$C$18)+'rozstřely-skore'!AK596)</f>
        <v/>
      </c>
      <c r="AL596" s="56" t="str">
        <f>IF(AL572="","",(AL586*'pravidla turnaje'!$C$9)+(AL587*'pravidla turnaje'!$C$10)+(AL588*'pravidla turnaje'!$C$11)+(AL589*'pravidla turnaje'!$C$12)+(AL590*'pravidla turnaje'!$C$13)+(AL591*'pravidla turnaje'!$C$14)+(AL592*'pravidla turnaje'!$C$15)+(AL593*'pravidla turnaje'!$C$16)+(AL594*'pravidla turnaje'!$C$17)+(AL595*'pravidla turnaje'!$C$18)+'rozstřely-skore'!AL596)</f>
        <v/>
      </c>
      <c r="AM596" s="56" t="str">
        <f>IF(AM572="","",(AM586*'pravidla turnaje'!$C$9)+(AM587*'pravidla turnaje'!$C$10)+(AM588*'pravidla turnaje'!$C$11)+(AM589*'pravidla turnaje'!$C$12)+(AM590*'pravidla turnaje'!$C$13)+(AM591*'pravidla turnaje'!$C$14)+(AM592*'pravidla turnaje'!$C$15)+(AM593*'pravidla turnaje'!$C$16)+(AM594*'pravidla turnaje'!$C$17)+(AM595*'pravidla turnaje'!$C$18)+'rozstřely-skore'!AM596)</f>
        <v/>
      </c>
      <c r="AN596" s="56" t="str">
        <f>IF(AN572="","",(AN586*'pravidla turnaje'!$C$9)+(AN587*'pravidla turnaje'!$C$10)+(AN588*'pravidla turnaje'!$C$11)+(AN589*'pravidla turnaje'!$C$12)+(AN590*'pravidla turnaje'!$C$13)+(AN591*'pravidla turnaje'!$C$14)+(AN592*'pravidla turnaje'!$C$15)+(AN593*'pravidla turnaje'!$C$16)+(AN594*'pravidla turnaje'!$C$17)+(AN595*'pravidla turnaje'!$C$18)+'rozstřely-skore'!AN596)</f>
        <v/>
      </c>
      <c r="AO596" s="56" t="str">
        <f>IF(AO572="","",(AO586*'pravidla turnaje'!$C$9)+(AO587*'pravidla turnaje'!$C$10)+(AO588*'pravidla turnaje'!$C$11)+(AO589*'pravidla turnaje'!$C$12)+(AO590*'pravidla turnaje'!$C$13)+(AO591*'pravidla turnaje'!$C$14)+(AO592*'pravidla turnaje'!$C$15)+(AO593*'pravidla turnaje'!$C$16)+(AO594*'pravidla turnaje'!$C$17)+(AO595*'pravidla turnaje'!$C$18)+'rozstřely-skore'!AO596)</f>
        <v/>
      </c>
      <c r="AP596" s="57" t="str">
        <f>IF(AP572="","",(AP586*'pravidla turnaje'!$C$9)+(AP587*'pravidla turnaje'!$C$10)+(AP588*'pravidla turnaje'!$C$11)+(AP589*'pravidla turnaje'!$C$12)+(AP590*'pravidla turnaje'!$C$13)+(AP591*'pravidla turnaje'!$C$14)+(AP592*'pravidla turnaje'!$C$15)+(AP593*'pravidla turnaje'!$C$16)+(AP594*'pravidla turnaje'!$C$17)+(AP595*'pravidla turnaje'!$C$18)+'rozstřely-skore'!AP596)</f>
        <v/>
      </c>
      <c r="AQ596" s="55" t="str">
        <f>IF(AQ572="","",(AQ586*'pravidla turnaje'!$C$9)+(AQ587*'pravidla turnaje'!$C$10)+(AQ588*'pravidla turnaje'!$C$11)+(AQ589*'pravidla turnaje'!$C$12)+(AQ590*'pravidla turnaje'!$C$13)+(AQ591*'pravidla turnaje'!$C$14)+(AQ592*'pravidla turnaje'!$C$15)+(AQ593*'pravidla turnaje'!$C$16)+(AQ594*'pravidla turnaje'!$C$17)+(AQ595*'pravidla turnaje'!$C$18)+'rozstřely-skore'!AQ596)</f>
        <v/>
      </c>
      <c r="AR596" s="56" t="str">
        <f>IF(AR572="","",(AR586*'pravidla turnaje'!$C$9)+(AR587*'pravidla turnaje'!$C$10)+(AR588*'pravidla turnaje'!$C$11)+(AR589*'pravidla turnaje'!$C$12)+(AR590*'pravidla turnaje'!$C$13)+(AR591*'pravidla turnaje'!$C$14)+(AR592*'pravidla turnaje'!$C$15)+(AR593*'pravidla turnaje'!$C$16)+(AR594*'pravidla turnaje'!$C$17)+(AR595*'pravidla turnaje'!$C$18)+'rozstřely-skore'!AR596)</f>
        <v/>
      </c>
      <c r="AS596" s="56" t="str">
        <f>IF(AS572="","",(AS586*'pravidla turnaje'!$C$9)+(AS587*'pravidla turnaje'!$C$10)+(AS588*'pravidla turnaje'!$C$11)+(AS589*'pravidla turnaje'!$C$12)+(AS590*'pravidla turnaje'!$C$13)+(AS591*'pravidla turnaje'!$C$14)+(AS592*'pravidla turnaje'!$C$15)+(AS593*'pravidla turnaje'!$C$16)+(AS594*'pravidla turnaje'!$C$17)+(AS595*'pravidla turnaje'!$C$18)+'rozstřely-skore'!AS596)</f>
        <v/>
      </c>
      <c r="AT596" s="56" t="str">
        <f>IF(AT572="","",(AT586*'pravidla turnaje'!$C$9)+(AT587*'pravidla turnaje'!$C$10)+(AT588*'pravidla turnaje'!$C$11)+(AT589*'pravidla turnaje'!$C$12)+(AT590*'pravidla turnaje'!$C$13)+(AT591*'pravidla turnaje'!$C$14)+(AT592*'pravidla turnaje'!$C$15)+(AT593*'pravidla turnaje'!$C$16)+(AT594*'pravidla turnaje'!$C$17)+(AT595*'pravidla turnaje'!$C$18)+'rozstřely-skore'!AT596)</f>
        <v/>
      </c>
      <c r="AU596" s="56" t="str">
        <f>IF(AU572="","",(AU586*'pravidla turnaje'!$C$9)+(AU587*'pravidla turnaje'!$C$10)+(AU588*'pravidla turnaje'!$C$11)+(AU589*'pravidla turnaje'!$C$12)+(AU590*'pravidla turnaje'!$C$13)+(AU591*'pravidla turnaje'!$C$14)+(AU592*'pravidla turnaje'!$C$15)+(AU593*'pravidla turnaje'!$C$16)+(AU594*'pravidla turnaje'!$C$17)+(AU595*'pravidla turnaje'!$C$18)+'rozstřely-skore'!AU596)</f>
        <v/>
      </c>
      <c r="AV596" s="56" t="str">
        <f>IF(AV572="","",(AV586*'pravidla turnaje'!$C$9)+(AV587*'pravidla turnaje'!$C$10)+(AV588*'pravidla turnaje'!$C$11)+(AV589*'pravidla turnaje'!$C$12)+(AV590*'pravidla turnaje'!$C$13)+(AV591*'pravidla turnaje'!$C$14)+(AV592*'pravidla turnaje'!$C$15)+(AV593*'pravidla turnaje'!$C$16)+(AV594*'pravidla turnaje'!$C$17)+(AV595*'pravidla turnaje'!$C$18)+'rozstřely-skore'!AV596)</f>
        <v/>
      </c>
      <c r="AW596" s="56" t="str">
        <f>IF(AW572="","",(AW586*'pravidla turnaje'!$C$9)+(AW587*'pravidla turnaje'!$C$10)+(AW588*'pravidla turnaje'!$C$11)+(AW589*'pravidla turnaje'!$C$12)+(AW590*'pravidla turnaje'!$C$13)+(AW591*'pravidla turnaje'!$C$14)+(AW592*'pravidla turnaje'!$C$15)+(AW593*'pravidla turnaje'!$C$16)+(AW594*'pravidla turnaje'!$C$17)+(AW595*'pravidla turnaje'!$C$18)+'rozstřely-skore'!AW596)</f>
        <v/>
      </c>
      <c r="AX596" s="57" t="str">
        <f>IF(AX572="","",(AX586*'pravidla turnaje'!$C$9)+(AX587*'pravidla turnaje'!$C$10)+(AX588*'pravidla turnaje'!$C$11)+(AX589*'pravidla turnaje'!$C$12)+(AX590*'pravidla turnaje'!$C$13)+(AX591*'pravidla turnaje'!$C$14)+(AX592*'pravidla turnaje'!$C$15)+(AX593*'pravidla turnaje'!$C$16)+(AX594*'pravidla turnaje'!$C$17)+(AX595*'pravidla turnaje'!$C$18)+'rozstřely-skore'!AX596)</f>
        <v/>
      </c>
      <c r="AY596" s="55" t="str">
        <f>IF(AY572="","",(AY586*'pravidla turnaje'!$C$9)+(AY587*'pravidla turnaje'!$C$10)+(AY588*'pravidla turnaje'!$C$11)+(AY589*'pravidla turnaje'!$C$12)+(AY590*'pravidla turnaje'!$C$13)+(AY591*'pravidla turnaje'!$C$14)+(AY592*'pravidla turnaje'!$C$15)+(AY593*'pravidla turnaje'!$C$16)+(AY594*'pravidla turnaje'!$C$17)+(AY595*'pravidla turnaje'!$C$18)+'rozstřely-skore'!AY596)</f>
        <v/>
      </c>
      <c r="AZ596" s="56" t="str">
        <f>IF(AZ572="","",(AZ586*'pravidla turnaje'!$C$9)+(AZ587*'pravidla turnaje'!$C$10)+(AZ588*'pravidla turnaje'!$C$11)+(AZ589*'pravidla turnaje'!$C$12)+(AZ590*'pravidla turnaje'!$C$13)+(AZ591*'pravidla turnaje'!$C$14)+(AZ592*'pravidla turnaje'!$C$15)+(AZ593*'pravidla turnaje'!$C$16)+(AZ594*'pravidla turnaje'!$C$17)+(AZ595*'pravidla turnaje'!$C$18)+'rozstřely-skore'!AZ596)</f>
        <v/>
      </c>
      <c r="BA596" s="56" t="str">
        <f>IF(BA572="","",(BA586*'pravidla turnaje'!$C$9)+(BA587*'pravidla turnaje'!$C$10)+(BA588*'pravidla turnaje'!$C$11)+(BA589*'pravidla turnaje'!$C$12)+(BA590*'pravidla turnaje'!$C$13)+(BA591*'pravidla turnaje'!$C$14)+(BA592*'pravidla turnaje'!$C$15)+(BA593*'pravidla turnaje'!$C$16)+(BA594*'pravidla turnaje'!$C$17)+(BA595*'pravidla turnaje'!$C$18)+'rozstřely-skore'!BA596)</f>
        <v/>
      </c>
      <c r="BB596" s="56" t="str">
        <f>IF(BB572="","",(BB586*'pravidla turnaje'!$C$9)+(BB587*'pravidla turnaje'!$C$10)+(BB588*'pravidla turnaje'!$C$11)+(BB589*'pravidla turnaje'!$C$12)+(BB590*'pravidla turnaje'!$C$13)+(BB591*'pravidla turnaje'!$C$14)+(BB592*'pravidla turnaje'!$C$15)+(BB593*'pravidla turnaje'!$C$16)+(BB594*'pravidla turnaje'!$C$17)+(BB595*'pravidla turnaje'!$C$18)+'rozstřely-skore'!BB596)</f>
        <v/>
      </c>
      <c r="BC596" s="56" t="str">
        <f>IF(BC572="","",(BC586*'pravidla turnaje'!$C$9)+(BC587*'pravidla turnaje'!$C$10)+(BC588*'pravidla turnaje'!$C$11)+(BC589*'pravidla turnaje'!$C$12)+(BC590*'pravidla turnaje'!$C$13)+(BC591*'pravidla turnaje'!$C$14)+(BC592*'pravidla turnaje'!$C$15)+(BC593*'pravidla turnaje'!$C$16)+(BC594*'pravidla turnaje'!$C$17)+(BC595*'pravidla turnaje'!$C$18)+'rozstřely-skore'!BC596)</f>
        <v/>
      </c>
      <c r="BD596" s="56" t="str">
        <f>IF(BD572="","",(BD586*'pravidla turnaje'!$C$9)+(BD587*'pravidla turnaje'!$C$10)+(BD588*'pravidla turnaje'!$C$11)+(BD589*'pravidla turnaje'!$C$12)+(BD590*'pravidla turnaje'!$C$13)+(BD591*'pravidla turnaje'!$C$14)+(BD592*'pravidla turnaje'!$C$15)+(BD593*'pravidla turnaje'!$C$16)+(BD594*'pravidla turnaje'!$C$17)+(BD595*'pravidla turnaje'!$C$18)+'rozstřely-skore'!BD596)</f>
        <v/>
      </c>
      <c r="BE596" s="56" t="str">
        <f>IF(BE572="","",(BE586*'pravidla turnaje'!$C$9)+(BE587*'pravidla turnaje'!$C$10)+(BE588*'pravidla turnaje'!$C$11)+(BE589*'pravidla turnaje'!$C$12)+(BE590*'pravidla turnaje'!$C$13)+(BE591*'pravidla turnaje'!$C$14)+(BE592*'pravidla turnaje'!$C$15)+(BE593*'pravidla turnaje'!$C$16)+(BE594*'pravidla turnaje'!$C$17)+(BE595*'pravidla turnaje'!$C$18)+'rozstřely-skore'!BE596)</f>
        <v/>
      </c>
      <c r="BF596" s="57" t="str">
        <f>IF(BF572="","",(BF586*'pravidla turnaje'!$C$9)+(BF587*'pravidla turnaje'!$C$10)+(BF588*'pravidla turnaje'!$C$11)+(BF589*'pravidla turnaje'!$C$12)+(BF590*'pravidla turnaje'!$C$13)+(BF591*'pravidla turnaje'!$C$14)+(BF592*'pravidla turnaje'!$C$15)+(BF593*'pravidla turnaje'!$C$16)+(BF594*'pravidla turnaje'!$C$17)+(BF595*'pravidla turnaje'!$C$18)+'rozstřely-skore'!BF596)</f>
        <v/>
      </c>
      <c r="BG596" s="55" t="str">
        <f>IF(BG572="","",(BG586*'pravidla turnaje'!$C$9)+(BG587*'pravidla turnaje'!$C$10)+(BG588*'pravidla turnaje'!$C$11)+(BG589*'pravidla turnaje'!$C$12)+(BG590*'pravidla turnaje'!$C$13)+(BG591*'pravidla turnaje'!$C$14)+(BG592*'pravidla turnaje'!$C$15)+(BG593*'pravidla turnaje'!$C$16)+(BG594*'pravidla turnaje'!$C$17)+(BG595*'pravidla turnaje'!$C$18)+'rozstřely-skore'!BG596)</f>
        <v/>
      </c>
      <c r="BH596" s="56" t="str">
        <f>IF(BH572="","",(BH586*'pravidla turnaje'!$C$9)+(BH587*'pravidla turnaje'!$C$10)+(BH588*'pravidla turnaje'!$C$11)+(BH589*'pravidla turnaje'!$C$12)+(BH590*'pravidla turnaje'!$C$13)+(BH591*'pravidla turnaje'!$C$14)+(BH592*'pravidla turnaje'!$C$15)+(BH593*'pravidla turnaje'!$C$16)+(BH594*'pravidla turnaje'!$C$17)+(BH595*'pravidla turnaje'!$C$18)+'rozstřely-skore'!BH596)</f>
        <v/>
      </c>
      <c r="BI596" s="56" t="str">
        <f>IF(BI572="","",(BI586*'pravidla turnaje'!$C$9)+(BI587*'pravidla turnaje'!$C$10)+(BI588*'pravidla turnaje'!$C$11)+(BI589*'pravidla turnaje'!$C$12)+(BI590*'pravidla turnaje'!$C$13)+(BI591*'pravidla turnaje'!$C$14)+(BI592*'pravidla turnaje'!$C$15)+(BI593*'pravidla turnaje'!$C$16)+(BI594*'pravidla turnaje'!$C$17)+(BI595*'pravidla turnaje'!$C$18)+'rozstřely-skore'!BI596)</f>
        <v/>
      </c>
      <c r="BJ596" s="56" t="str">
        <f>IF(BJ572="","",(BJ586*'pravidla turnaje'!$C$9)+(BJ587*'pravidla turnaje'!$C$10)+(BJ588*'pravidla turnaje'!$C$11)+(BJ589*'pravidla turnaje'!$C$12)+(BJ590*'pravidla turnaje'!$C$13)+(BJ591*'pravidla turnaje'!$C$14)+(BJ592*'pravidla turnaje'!$C$15)+(BJ593*'pravidla turnaje'!$C$16)+(BJ594*'pravidla turnaje'!$C$17)+(BJ595*'pravidla turnaje'!$C$18)+'rozstřely-skore'!BJ596)</f>
        <v/>
      </c>
      <c r="BK596" s="56" t="str">
        <f>IF(BK572="","",(BK586*'pravidla turnaje'!$C$9)+(BK587*'pravidla turnaje'!$C$10)+(BK588*'pravidla turnaje'!$C$11)+(BK589*'pravidla turnaje'!$C$12)+(BK590*'pravidla turnaje'!$C$13)+(BK591*'pravidla turnaje'!$C$14)+(BK592*'pravidla turnaje'!$C$15)+(BK593*'pravidla turnaje'!$C$16)+(BK594*'pravidla turnaje'!$C$17)+(BK595*'pravidla turnaje'!$C$18)+'rozstřely-skore'!BK596)</f>
        <v/>
      </c>
      <c r="BL596" s="56" t="str">
        <f>IF(BL572="","",(BL586*'pravidla turnaje'!$C$9)+(BL587*'pravidla turnaje'!$C$10)+(BL588*'pravidla turnaje'!$C$11)+(BL589*'pravidla turnaje'!$C$12)+(BL590*'pravidla turnaje'!$C$13)+(BL591*'pravidla turnaje'!$C$14)+(BL592*'pravidla turnaje'!$C$15)+(BL593*'pravidla turnaje'!$C$16)+(BL594*'pravidla turnaje'!$C$17)+(BL595*'pravidla turnaje'!$C$18)+'rozstřely-skore'!BL596)</f>
        <v/>
      </c>
      <c r="BM596" s="56" t="str">
        <f>IF(BM572="","",(BM586*'pravidla turnaje'!$C$9)+(BM587*'pravidla turnaje'!$C$10)+(BM588*'pravidla turnaje'!$C$11)+(BM589*'pravidla turnaje'!$C$12)+(BM590*'pravidla turnaje'!$C$13)+(BM591*'pravidla turnaje'!$C$14)+(BM592*'pravidla turnaje'!$C$15)+(BM593*'pravidla turnaje'!$C$16)+(BM594*'pravidla turnaje'!$C$17)+(BM595*'pravidla turnaje'!$C$18)+'rozstřely-skore'!BM596)</f>
        <v/>
      </c>
      <c r="BN596" s="57" t="str">
        <f>IF(BN572="","",(BN586*'pravidla turnaje'!$C$9)+(BN587*'pravidla turnaje'!$C$10)+(BN588*'pravidla turnaje'!$C$11)+(BN589*'pravidla turnaje'!$C$12)+(BN590*'pravidla turnaje'!$C$13)+(BN591*'pravidla turnaje'!$C$14)+(BN592*'pravidla turnaje'!$C$15)+(BN593*'pravidla turnaje'!$C$16)+(BN594*'pravidla turnaje'!$C$17)+(BN595*'pravidla turnaje'!$C$18)+'rozstřely-skore'!BN596)</f>
        <v/>
      </c>
    </row>
    <row r="597" spans="1:66" ht="15.75" customHeight="1" x14ac:dyDescent="0.25">
      <c r="C597" s="923"/>
      <c r="D597" s="923"/>
      <c r="E597" s="923"/>
      <c r="F597" s="923"/>
      <c r="G597" s="923"/>
      <c r="H597" s="923"/>
      <c r="I597" s="923"/>
      <c r="J597" s="923"/>
    </row>
    <row r="598" spans="1:66" ht="5.25" customHeight="1" x14ac:dyDescent="0.25">
      <c r="C598" s="923"/>
      <c r="D598" s="923"/>
      <c r="E598" s="923"/>
      <c r="F598" s="923"/>
      <c r="G598" s="923"/>
      <c r="H598" s="923"/>
      <c r="I598" s="923"/>
      <c r="J598" s="923"/>
    </row>
    <row r="599" spans="1:66" ht="5.25" customHeight="1" x14ac:dyDescent="0.25">
      <c r="C599" s="923"/>
      <c r="D599" s="923"/>
      <c r="E599" s="923"/>
      <c r="F599" s="923"/>
      <c r="G599" s="923"/>
      <c r="H599" s="923"/>
      <c r="I599" s="923"/>
      <c r="J599" s="923"/>
    </row>
    <row r="600" spans="1:66" ht="5.25" customHeight="1" thickBot="1" x14ac:dyDescent="0.3">
      <c r="C600" s="923"/>
      <c r="D600" s="923"/>
      <c r="E600" s="923"/>
      <c r="F600" s="923"/>
      <c r="G600" s="923"/>
      <c r="H600" s="923"/>
      <c r="I600" s="923"/>
      <c r="J600" s="923"/>
    </row>
    <row r="601" spans="1:66" ht="30" customHeight="1" x14ac:dyDescent="0.25">
      <c r="A601" s="2115" t="str">
        <f>CONCATENATE("skupina ",VLOOKUP(C601-1,'pravidla turnaje'!$A$64:$B$83,2,0))</f>
        <v>skupina Q</v>
      </c>
      <c r="B601" s="2116"/>
      <c r="C601" s="924">
        <v>161</v>
      </c>
      <c r="D601" s="925">
        <v>162</v>
      </c>
      <c r="E601" s="924">
        <v>163</v>
      </c>
      <c r="F601" s="925">
        <v>164</v>
      </c>
      <c r="G601" s="924">
        <v>165</v>
      </c>
      <c r="H601" s="925">
        <v>166</v>
      </c>
      <c r="I601" s="924">
        <v>167</v>
      </c>
      <c r="J601" s="925">
        <v>168</v>
      </c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38"/>
      <c r="AK601" s="38"/>
      <c r="AL601" s="38"/>
      <c r="AM601" s="38"/>
      <c r="AN601" s="38"/>
      <c r="AO601" s="38"/>
      <c r="AP601" s="38"/>
      <c r="AQ601" s="38"/>
      <c r="AR601" s="38"/>
      <c r="AS601" s="38"/>
      <c r="AT601" s="38"/>
      <c r="AU601" s="38"/>
      <c r="AV601" s="38"/>
      <c r="AW601" s="38"/>
      <c r="AX601" s="38"/>
      <c r="AY601" s="38"/>
      <c r="AZ601" s="38"/>
      <c r="BA601" s="38"/>
      <c r="BB601" s="38"/>
      <c r="BC601" s="38"/>
      <c r="BD601" s="38"/>
      <c r="BE601" s="38"/>
      <c r="BF601" s="38"/>
      <c r="BG601" s="38"/>
      <c r="BH601" s="38"/>
      <c r="BI601" s="38"/>
      <c r="BJ601" s="38"/>
      <c r="BK601" s="38"/>
      <c r="BL601" s="38"/>
      <c r="BM601" s="38"/>
      <c r="BN601" s="38"/>
    </row>
    <row r="602" spans="1:66" ht="15.75" x14ac:dyDescent="0.25">
      <c r="A602" s="2108" t="s">
        <v>22</v>
      </c>
      <c r="B602" s="2108"/>
      <c r="C602" s="75" t="str">
        <f>VLOOKUP(C$601,Tabulka!$B$4:$Q$239,11,0)</f>
        <v/>
      </c>
      <c r="D602" s="75" t="str">
        <f>VLOOKUP(D$601,Tabulka!$B$4:$Q$239,11,0)</f>
        <v/>
      </c>
      <c r="E602" s="75" t="str">
        <f>VLOOKUP(E$601,Tabulka!$B$4:$Q$239,11,0)</f>
        <v/>
      </c>
      <c r="F602" s="75" t="str">
        <f>VLOOKUP(F$601,Tabulka!$B$4:$Q$239,11,0)</f>
        <v/>
      </c>
      <c r="G602" s="75" t="str">
        <f>VLOOKUP(G$601,Tabulka!$B$4:$Q$239,11,0)</f>
        <v/>
      </c>
      <c r="H602" s="75" t="str">
        <f>VLOOKUP(H$601,Tabulka!$B$4:$Q$239,11,0)</f>
        <v/>
      </c>
      <c r="I602" s="75" t="str">
        <f>VLOOKUP(I$601,Tabulka!$B$4:$Q$239,11,0)</f>
        <v/>
      </c>
      <c r="J602" s="75" t="str">
        <f>VLOOKUP(J$601,Tabulka!$B$4:$Q$239,11,0)</f>
        <v/>
      </c>
      <c r="K602" s="39"/>
      <c r="L602" s="39"/>
      <c r="M602" s="39"/>
      <c r="N602" s="39"/>
      <c r="O602" s="39"/>
      <c r="P602" s="39"/>
      <c r="Q602" s="39"/>
      <c r="R602" s="39"/>
    </row>
    <row r="603" spans="1:66" ht="15.75" x14ac:dyDescent="0.25">
      <c r="A603" s="2108" t="s">
        <v>23</v>
      </c>
      <c r="B603" s="2108"/>
      <c r="C603" s="75" t="str">
        <f>VLOOKUP(C$601,Tabulka!$B$4:$Q$239,12,0)</f>
        <v/>
      </c>
      <c r="D603" s="75" t="str">
        <f>VLOOKUP(D$601,Tabulka!$B$4:$Q$239,12,0)</f>
        <v/>
      </c>
      <c r="E603" s="75" t="str">
        <f>VLOOKUP(E$601,Tabulka!$B$4:$Q$239,12,0)</f>
        <v/>
      </c>
      <c r="F603" s="75" t="str">
        <f>VLOOKUP(F$601,Tabulka!$B$4:$Q$239,12,0)</f>
        <v/>
      </c>
      <c r="G603" s="75" t="str">
        <f>VLOOKUP(G$601,Tabulka!$B$4:$Q$239,12,0)</f>
        <v/>
      </c>
      <c r="H603" s="75" t="str">
        <f>VLOOKUP(H$601,Tabulka!$B$4:$Q$239,12,0)</f>
        <v/>
      </c>
      <c r="I603" s="75" t="str">
        <f>VLOOKUP(I$601,Tabulka!$B$4:$Q$239,12,0)</f>
        <v/>
      </c>
      <c r="J603" s="75" t="str">
        <f>VLOOKUP(J$601,Tabulka!$B$4:$Q$239,12,0)</f>
        <v/>
      </c>
      <c r="K603" s="39"/>
      <c r="L603" s="39"/>
      <c r="M603" s="39"/>
      <c r="N603" s="39"/>
      <c r="O603" s="39"/>
      <c r="P603" s="39"/>
      <c r="Q603" s="39"/>
      <c r="R603" s="39"/>
    </row>
    <row r="604" spans="1:66" ht="15.75" x14ac:dyDescent="0.25">
      <c r="A604" s="2108" t="s">
        <v>24</v>
      </c>
      <c r="B604" s="2108"/>
      <c r="C604" s="75" t="str">
        <f>VLOOKUP(C$601,Tabulka!$B$4:$Q$239,13,0)</f>
        <v/>
      </c>
      <c r="D604" s="75" t="str">
        <f>VLOOKUP(D$601,Tabulka!$B$4:$Q$239,13,0)</f>
        <v/>
      </c>
      <c r="E604" s="75" t="str">
        <f>VLOOKUP(E$601,Tabulka!$B$4:$Q$239,13,0)</f>
        <v/>
      </c>
      <c r="F604" s="75" t="str">
        <f>VLOOKUP(F$601,Tabulka!$B$4:$Q$239,13,0)</f>
        <v/>
      </c>
      <c r="G604" s="75" t="str">
        <f>VLOOKUP(G$601,Tabulka!$B$4:$Q$239,13,0)</f>
        <v/>
      </c>
      <c r="H604" s="75" t="str">
        <f>VLOOKUP(H$601,Tabulka!$B$4:$Q$239,13,0)</f>
        <v/>
      </c>
      <c r="I604" s="75" t="str">
        <f>VLOOKUP(I$601,Tabulka!$B$4:$Q$239,13,0)</f>
        <v/>
      </c>
      <c r="J604" s="75" t="str">
        <f>VLOOKUP(J$601,Tabulka!$B$4:$Q$239,13,0)</f>
        <v/>
      </c>
      <c r="K604" s="39"/>
      <c r="L604" s="39"/>
      <c r="M604" s="39"/>
      <c r="N604" s="39"/>
      <c r="O604" s="39"/>
      <c r="P604" s="39"/>
      <c r="Q604" s="39"/>
      <c r="R604" s="39"/>
    </row>
    <row r="605" spans="1:66" ht="15.75" x14ac:dyDescent="0.25">
      <c r="A605" s="2108" t="s">
        <v>8</v>
      </c>
      <c r="B605" s="2108"/>
      <c r="C605" s="75" t="str">
        <f>VLOOKUP(C$601,Tabulka!$B$4:$Q$239,14,0)</f>
        <v/>
      </c>
      <c r="D605" s="75" t="str">
        <f>VLOOKUP(D$601,Tabulka!$B$4:$Q$239,14,0)</f>
        <v/>
      </c>
      <c r="E605" s="75" t="str">
        <f>VLOOKUP(E$601,Tabulka!$B$4:$Q$239,14,0)</f>
        <v/>
      </c>
      <c r="F605" s="75" t="str">
        <f>VLOOKUP(F$601,Tabulka!$B$4:$Q$239,14,0)</f>
        <v/>
      </c>
      <c r="G605" s="75" t="str">
        <f>VLOOKUP(G$601,Tabulka!$B$4:$Q$239,14,0)</f>
        <v/>
      </c>
      <c r="H605" s="75" t="str">
        <f>VLOOKUP(H$601,Tabulka!$B$4:$Q$239,14,0)</f>
        <v/>
      </c>
      <c r="I605" s="75" t="str">
        <f>VLOOKUP(I$601,Tabulka!$B$4:$Q$239,14,0)</f>
        <v/>
      </c>
      <c r="J605" s="75" t="str">
        <f>VLOOKUP(J$601,Tabulka!$B$4:$Q$239,14,0)</f>
        <v/>
      </c>
      <c r="K605" s="40"/>
      <c r="L605" s="40"/>
      <c r="M605" s="40"/>
      <c r="N605" s="40"/>
      <c r="O605" s="40"/>
      <c r="P605" s="40"/>
      <c r="Q605" s="40"/>
      <c r="R605" s="40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</row>
    <row r="606" spans="1:66" ht="37.5" customHeight="1" x14ac:dyDescent="0.25">
      <c r="A606" s="2108" t="s">
        <v>135</v>
      </c>
      <c r="B606" s="2108"/>
      <c r="C606" s="93" t="str">
        <f>IFERROR(IF(C604=0,MAX($C$123:$J$123)+1,C603/C604),"")</f>
        <v/>
      </c>
      <c r="D606" s="93" t="str">
        <f t="shared" ref="D606:J606" si="2373">IFERROR(IF(D604=0,MAX($C$123:$J$123)+1,D603/D604),"")</f>
        <v/>
      </c>
      <c r="E606" s="93" t="str">
        <f t="shared" si="2373"/>
        <v/>
      </c>
      <c r="F606" s="93" t="str">
        <f t="shared" si="2373"/>
        <v/>
      </c>
      <c r="G606" s="93" t="str">
        <f t="shared" si="2373"/>
        <v/>
      </c>
      <c r="H606" s="93" t="str">
        <f t="shared" si="2373"/>
        <v/>
      </c>
      <c r="I606" s="93" t="str">
        <f t="shared" si="2373"/>
        <v/>
      </c>
      <c r="J606" s="93" t="str">
        <f t="shared" si="2373"/>
        <v/>
      </c>
      <c r="K606" s="40"/>
      <c r="L606" s="40"/>
      <c r="M606" s="40"/>
      <c r="N606" s="40"/>
      <c r="O606" s="40"/>
      <c r="P606" s="40"/>
      <c r="Q606" s="40"/>
      <c r="R606" s="40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</row>
    <row r="607" spans="1:66" ht="76.5" customHeight="1" x14ac:dyDescent="0.25">
      <c r="A607" s="2109" t="s">
        <v>33</v>
      </c>
      <c r="B607" s="2110"/>
      <c r="C607" s="79">
        <f t="shared" ref="C607" si="2374">IF(MIN(C636,K636,S636,AA636,AI636,AQ636,AY636,BG636)=0,MAX($C636:$BN636)+1,MIN(C636,K636,S636,AA636,AI636,AQ636,AY636,BG636))</f>
        <v>1</v>
      </c>
      <c r="D607" s="79">
        <f t="shared" ref="D607" si="2375">IF(MIN(D636,L636,T636,AB636,AJ636,AR636,AZ636,BH636)=0,MAX($C636:$BN636)+1,MIN(D636,L636,T636,AB636,AJ636,AR636,AZ636,BH636))</f>
        <v>1</v>
      </c>
      <c r="E607" s="79">
        <f t="shared" ref="E607" si="2376">IF(MIN(E636,M636,U636,AC636,AK636,AS636,BA636,BI636)=0,MAX($C636:$BN636)+1,MIN(E636,M636,U636,AC636,AK636,AS636,BA636,BI636))</f>
        <v>1</v>
      </c>
      <c r="F607" s="79">
        <f t="shared" ref="F607" si="2377">IF(MIN(F636,N636,V636,AD636,AL636,AT636,BB636,BJ636)=0,MAX($C636:$BN636)+1,MIN(F636,N636,V636,AD636,AL636,AT636,BB636,BJ636))</f>
        <v>1</v>
      </c>
      <c r="G607" s="79">
        <f t="shared" ref="G607" si="2378">IF(MIN(G636,O636,W636,AE636,AM636,AU636,BC636,BK636)=0,MAX($C636:$BN636)+1,MIN(G636,O636,W636,AE636,AM636,AU636,BC636,BK636))</f>
        <v>1</v>
      </c>
      <c r="H607" s="79">
        <f t="shared" ref="H607" si="2379">IF(MIN(H636,P636,X636,AF636,AN636,AV636,BD636,BL636)=0,MAX($C636:$BN636)+1,MIN(H636,P636,X636,AF636,AN636,AV636,BD636,BL636))</f>
        <v>1</v>
      </c>
      <c r="I607" s="79">
        <f t="shared" ref="I607" si="2380">IF(MIN(I636,Q636,Y636,AG636,AO636,AW636,BE636,BM636)=0,MAX($C636:$BN636)+1,MIN(I636,Q636,Y636,AG636,AO636,AW636,BE636,BM636))</f>
        <v>1</v>
      </c>
      <c r="J607" s="79">
        <f t="shared" ref="J607" si="2381">IF(MIN(J636,R636,Z636,AH636,AP636,AX636,BF636,BN636)=0,MAX($C636:$BN636)+1,MIN(J636,R636,Z636,AH636,AP636,AX636,BF636,BN636))</f>
        <v>1</v>
      </c>
    </row>
    <row r="608" spans="1:66" ht="21" customHeight="1" thickBot="1" x14ac:dyDescent="0.3">
      <c r="A608" s="2111" t="s">
        <v>25</v>
      </c>
      <c r="B608" s="2112"/>
      <c r="C608" s="52">
        <f t="shared" ref="C608:J608" si="2382">RANK(C607,$C607:$J607,1)</f>
        <v>1</v>
      </c>
      <c r="D608" s="53">
        <f t="shared" si="2382"/>
        <v>1</v>
      </c>
      <c r="E608" s="53">
        <f t="shared" si="2382"/>
        <v>1</v>
      </c>
      <c r="F608" s="53">
        <f t="shared" si="2382"/>
        <v>1</v>
      </c>
      <c r="G608" s="53">
        <f t="shared" si="2382"/>
        <v>1</v>
      </c>
      <c r="H608" s="53">
        <f t="shared" si="2382"/>
        <v>1</v>
      </c>
      <c r="I608" s="53">
        <f t="shared" si="2382"/>
        <v>1</v>
      </c>
      <c r="J608" s="54">
        <f t="shared" si="2382"/>
        <v>1</v>
      </c>
    </row>
    <row r="609" spans="1:66" x14ac:dyDescent="0.25">
      <c r="A609" s="66"/>
      <c r="C609" s="34">
        <v>1</v>
      </c>
      <c r="D609" s="48">
        <f t="shared" ref="D609" si="2383">C609</f>
        <v>1</v>
      </c>
      <c r="E609" s="48">
        <f t="shared" ref="E609" si="2384">D609</f>
        <v>1</v>
      </c>
      <c r="F609" s="48">
        <f t="shared" ref="F609" si="2385">E609</f>
        <v>1</v>
      </c>
      <c r="G609" s="48">
        <f t="shared" ref="G609" si="2386">F609</f>
        <v>1</v>
      </c>
      <c r="H609" s="48">
        <f t="shared" ref="H609" si="2387">G609</f>
        <v>1</v>
      </c>
      <c r="I609" s="48">
        <f t="shared" ref="I609" si="2388">H609</f>
        <v>1</v>
      </c>
      <c r="J609" s="48">
        <f t="shared" ref="J609" si="2389">I609</f>
        <v>1</v>
      </c>
      <c r="K609" s="35">
        <v>2</v>
      </c>
      <c r="L609" s="48">
        <f t="shared" ref="L609" si="2390">K609</f>
        <v>2</v>
      </c>
      <c r="M609" s="48">
        <f t="shared" ref="M609" si="2391">L609</f>
        <v>2</v>
      </c>
      <c r="N609" s="48">
        <f t="shared" ref="N609" si="2392">M609</f>
        <v>2</v>
      </c>
      <c r="O609" s="48">
        <f t="shared" ref="O609" si="2393">N609</f>
        <v>2</v>
      </c>
      <c r="P609" s="48">
        <f t="shared" ref="P609" si="2394">O609</f>
        <v>2</v>
      </c>
      <c r="Q609" s="48">
        <f t="shared" ref="Q609" si="2395">P609</f>
        <v>2</v>
      </c>
      <c r="R609" s="48">
        <f t="shared" ref="R609" si="2396">Q609</f>
        <v>2</v>
      </c>
      <c r="S609" s="25">
        <v>3</v>
      </c>
      <c r="T609" s="48">
        <f t="shared" ref="T609" si="2397">S609</f>
        <v>3</v>
      </c>
      <c r="U609" s="48">
        <f t="shared" ref="U609" si="2398">T609</f>
        <v>3</v>
      </c>
      <c r="V609" s="48">
        <f t="shared" ref="V609" si="2399">U609</f>
        <v>3</v>
      </c>
      <c r="W609" s="48">
        <f t="shared" ref="W609" si="2400">V609</f>
        <v>3</v>
      </c>
      <c r="X609" s="48">
        <f t="shared" ref="X609" si="2401">W609</f>
        <v>3</v>
      </c>
      <c r="Y609" s="48">
        <f t="shared" ref="Y609" si="2402">X609</f>
        <v>3</v>
      </c>
      <c r="Z609" s="48">
        <f t="shared" ref="Z609" si="2403">Y609</f>
        <v>3</v>
      </c>
      <c r="AA609" s="25">
        <v>4</v>
      </c>
      <c r="AB609" s="48">
        <f t="shared" ref="AB609" si="2404">AA609</f>
        <v>4</v>
      </c>
      <c r="AC609" s="48">
        <f t="shared" ref="AC609" si="2405">AB609</f>
        <v>4</v>
      </c>
      <c r="AD609" s="48">
        <f t="shared" ref="AD609" si="2406">AC609</f>
        <v>4</v>
      </c>
      <c r="AE609" s="48">
        <f t="shared" ref="AE609" si="2407">AD609</f>
        <v>4</v>
      </c>
      <c r="AF609" s="48">
        <f t="shared" ref="AF609" si="2408">AE609</f>
        <v>4</v>
      </c>
      <c r="AG609" s="48">
        <f t="shared" ref="AG609" si="2409">AF609</f>
        <v>4</v>
      </c>
      <c r="AH609" s="48">
        <f t="shared" ref="AH609" si="2410">AG609</f>
        <v>4</v>
      </c>
      <c r="AI609" s="25">
        <v>5</v>
      </c>
      <c r="AJ609" s="48">
        <f t="shared" ref="AJ609" si="2411">AI609</f>
        <v>5</v>
      </c>
      <c r="AK609" s="48">
        <f t="shared" ref="AK609" si="2412">AJ609</f>
        <v>5</v>
      </c>
      <c r="AL609" s="48">
        <f t="shared" ref="AL609" si="2413">AK609</f>
        <v>5</v>
      </c>
      <c r="AM609" s="48">
        <f t="shared" ref="AM609" si="2414">AL609</f>
        <v>5</v>
      </c>
      <c r="AN609" s="48">
        <f t="shared" ref="AN609" si="2415">AM609</f>
        <v>5</v>
      </c>
      <c r="AO609" s="48">
        <f t="shared" ref="AO609" si="2416">AN609</f>
        <v>5</v>
      </c>
      <c r="AP609" s="48">
        <f t="shared" ref="AP609" si="2417">AO609</f>
        <v>5</v>
      </c>
      <c r="AQ609" s="25">
        <v>6</v>
      </c>
      <c r="AR609" s="48">
        <f t="shared" ref="AR609" si="2418">AQ609</f>
        <v>6</v>
      </c>
      <c r="AS609" s="48">
        <f t="shared" ref="AS609" si="2419">AR609</f>
        <v>6</v>
      </c>
      <c r="AT609" s="48">
        <f t="shared" ref="AT609" si="2420">AS609</f>
        <v>6</v>
      </c>
      <c r="AU609" s="48">
        <f t="shared" ref="AU609" si="2421">AT609</f>
        <v>6</v>
      </c>
      <c r="AV609" s="48">
        <f t="shared" ref="AV609" si="2422">AU609</f>
        <v>6</v>
      </c>
      <c r="AW609" s="48">
        <f t="shared" ref="AW609" si="2423">AV609</f>
        <v>6</v>
      </c>
      <c r="AX609" s="48">
        <f t="shared" ref="AX609" si="2424">AW609</f>
        <v>6</v>
      </c>
      <c r="AY609" s="25">
        <v>7</v>
      </c>
      <c r="AZ609" s="48">
        <f t="shared" ref="AZ609" si="2425">AY609</f>
        <v>7</v>
      </c>
      <c r="BA609" s="48">
        <f t="shared" ref="BA609" si="2426">AZ609</f>
        <v>7</v>
      </c>
      <c r="BB609" s="48">
        <f t="shared" ref="BB609" si="2427">BA609</f>
        <v>7</v>
      </c>
      <c r="BC609" s="48">
        <f t="shared" ref="BC609" si="2428">BB609</f>
        <v>7</v>
      </c>
      <c r="BD609" s="48">
        <f t="shared" ref="BD609" si="2429">BC609</f>
        <v>7</v>
      </c>
      <c r="BE609" s="48">
        <f t="shared" ref="BE609" si="2430">BD609</f>
        <v>7</v>
      </c>
      <c r="BF609" s="48">
        <f t="shared" ref="BF609" si="2431">BE609</f>
        <v>7</v>
      </c>
      <c r="BG609" s="25">
        <v>8</v>
      </c>
      <c r="BH609" s="48">
        <f t="shared" ref="BH609" si="2432">BG609</f>
        <v>8</v>
      </c>
      <c r="BI609" s="48">
        <f t="shared" ref="BI609" si="2433">BH609</f>
        <v>8</v>
      </c>
      <c r="BJ609" s="48">
        <f t="shared" ref="BJ609" si="2434">BI609</f>
        <v>8</v>
      </c>
      <c r="BK609" s="48">
        <f t="shared" ref="BK609" si="2435">BJ609</f>
        <v>8</v>
      </c>
      <c r="BL609" s="48">
        <f t="shared" ref="BL609" si="2436">BK609</f>
        <v>8</v>
      </c>
      <c r="BM609" s="48">
        <f t="shared" ref="BM609" si="2437">BL609</f>
        <v>8</v>
      </c>
      <c r="BN609" s="48">
        <f t="shared" ref="BN609" si="2438">BM609</f>
        <v>8</v>
      </c>
    </row>
    <row r="610" spans="1:66" ht="21.75" thickBot="1" x14ac:dyDescent="0.3">
      <c r="A610" s="66"/>
      <c r="C610" s="953">
        <f>C601</f>
        <v>161</v>
      </c>
      <c r="D610" s="953">
        <f t="shared" ref="D610:J610" si="2439">D601</f>
        <v>162</v>
      </c>
      <c r="E610" s="953">
        <f t="shared" si="2439"/>
        <v>163</v>
      </c>
      <c r="F610" s="953">
        <f t="shared" si="2439"/>
        <v>164</v>
      </c>
      <c r="G610" s="953">
        <f t="shared" si="2439"/>
        <v>165</v>
      </c>
      <c r="H610" s="953">
        <f t="shared" si="2439"/>
        <v>166</v>
      </c>
      <c r="I610" s="953">
        <f t="shared" si="2439"/>
        <v>167</v>
      </c>
      <c r="J610" s="953">
        <f t="shared" si="2439"/>
        <v>168</v>
      </c>
      <c r="K610" s="953">
        <f t="shared" ref="K610" si="2440">C610</f>
        <v>161</v>
      </c>
      <c r="L610" s="953">
        <f t="shared" ref="L610" si="2441">D610</f>
        <v>162</v>
      </c>
      <c r="M610" s="953">
        <f t="shared" ref="M610" si="2442">E610</f>
        <v>163</v>
      </c>
      <c r="N610" s="953">
        <f t="shared" ref="N610" si="2443">F610</f>
        <v>164</v>
      </c>
      <c r="O610" s="953">
        <f t="shared" ref="O610" si="2444">G610</f>
        <v>165</v>
      </c>
      <c r="P610" s="953">
        <f t="shared" ref="P610" si="2445">H610</f>
        <v>166</v>
      </c>
      <c r="Q610" s="953">
        <f t="shared" ref="Q610" si="2446">I610</f>
        <v>167</v>
      </c>
      <c r="R610" s="953">
        <f t="shared" ref="R610" si="2447">J610</f>
        <v>168</v>
      </c>
      <c r="S610" s="953">
        <f t="shared" ref="S610" si="2448">K610</f>
        <v>161</v>
      </c>
      <c r="T610" s="953">
        <f t="shared" ref="T610" si="2449">L610</f>
        <v>162</v>
      </c>
      <c r="U610" s="953">
        <f t="shared" ref="U610" si="2450">M610</f>
        <v>163</v>
      </c>
      <c r="V610" s="953">
        <f t="shared" ref="V610" si="2451">N610</f>
        <v>164</v>
      </c>
      <c r="W610" s="953">
        <f t="shared" ref="W610" si="2452">O610</f>
        <v>165</v>
      </c>
      <c r="X610" s="953">
        <f t="shared" ref="X610" si="2453">P610</f>
        <v>166</v>
      </c>
      <c r="Y610" s="953">
        <f t="shared" ref="Y610" si="2454">Q610</f>
        <v>167</v>
      </c>
      <c r="Z610" s="953">
        <f t="shared" ref="Z610" si="2455">R610</f>
        <v>168</v>
      </c>
      <c r="AA610" s="953">
        <f t="shared" ref="AA610" si="2456">S610</f>
        <v>161</v>
      </c>
      <c r="AB610" s="953">
        <f t="shared" ref="AB610" si="2457">T610</f>
        <v>162</v>
      </c>
      <c r="AC610" s="953">
        <f t="shared" ref="AC610" si="2458">U610</f>
        <v>163</v>
      </c>
      <c r="AD610" s="953">
        <f t="shared" ref="AD610" si="2459">V610</f>
        <v>164</v>
      </c>
      <c r="AE610" s="953">
        <f t="shared" ref="AE610" si="2460">W610</f>
        <v>165</v>
      </c>
      <c r="AF610" s="953">
        <f t="shared" ref="AF610" si="2461">X610</f>
        <v>166</v>
      </c>
      <c r="AG610" s="953">
        <f t="shared" ref="AG610" si="2462">Y610</f>
        <v>167</v>
      </c>
      <c r="AH610" s="953">
        <f t="shared" ref="AH610" si="2463">Z610</f>
        <v>168</v>
      </c>
      <c r="AI610" s="953">
        <f t="shared" ref="AI610" si="2464">AA610</f>
        <v>161</v>
      </c>
      <c r="AJ610" s="953">
        <f t="shared" ref="AJ610" si="2465">AB610</f>
        <v>162</v>
      </c>
      <c r="AK610" s="953">
        <f t="shared" ref="AK610" si="2466">AC610</f>
        <v>163</v>
      </c>
      <c r="AL610" s="953">
        <f t="shared" ref="AL610" si="2467">AD610</f>
        <v>164</v>
      </c>
      <c r="AM610" s="953">
        <f t="shared" ref="AM610" si="2468">AE610</f>
        <v>165</v>
      </c>
      <c r="AN610" s="953">
        <f t="shared" ref="AN610" si="2469">AF610</f>
        <v>166</v>
      </c>
      <c r="AO610" s="953">
        <f t="shared" ref="AO610" si="2470">AG610</f>
        <v>167</v>
      </c>
      <c r="AP610" s="953">
        <f t="shared" ref="AP610" si="2471">AH610</f>
        <v>168</v>
      </c>
      <c r="AQ610" s="953">
        <f t="shared" ref="AQ610" si="2472">AI610</f>
        <v>161</v>
      </c>
      <c r="AR610" s="953">
        <f t="shared" ref="AR610" si="2473">AJ610</f>
        <v>162</v>
      </c>
      <c r="AS610" s="953">
        <f t="shared" ref="AS610" si="2474">AK610</f>
        <v>163</v>
      </c>
      <c r="AT610" s="953">
        <f t="shared" ref="AT610" si="2475">AL610</f>
        <v>164</v>
      </c>
      <c r="AU610" s="953">
        <f t="shared" ref="AU610" si="2476">AM610</f>
        <v>165</v>
      </c>
      <c r="AV610" s="953">
        <f t="shared" ref="AV610" si="2477">AN610</f>
        <v>166</v>
      </c>
      <c r="AW610" s="953">
        <f t="shared" ref="AW610" si="2478">AO610</f>
        <v>167</v>
      </c>
      <c r="AX610" s="953">
        <f t="shared" ref="AX610" si="2479">AP610</f>
        <v>168</v>
      </c>
      <c r="AY610" s="953">
        <f t="shared" ref="AY610" si="2480">AQ610</f>
        <v>161</v>
      </c>
      <c r="AZ610" s="953">
        <f t="shared" ref="AZ610" si="2481">AR610</f>
        <v>162</v>
      </c>
      <c r="BA610" s="953">
        <f t="shared" ref="BA610" si="2482">AS610</f>
        <v>163</v>
      </c>
      <c r="BB610" s="953">
        <f t="shared" ref="BB610" si="2483">AT610</f>
        <v>164</v>
      </c>
      <c r="BC610" s="953">
        <f t="shared" ref="BC610" si="2484">AU610</f>
        <v>165</v>
      </c>
      <c r="BD610" s="953">
        <f t="shared" ref="BD610" si="2485">AV610</f>
        <v>166</v>
      </c>
      <c r="BE610" s="953">
        <f t="shared" ref="BE610" si="2486">AW610</f>
        <v>167</v>
      </c>
      <c r="BF610" s="953">
        <f t="shared" ref="BF610" si="2487">AX610</f>
        <v>168</v>
      </c>
      <c r="BG610" s="953">
        <f t="shared" ref="BG610" si="2488">AY610</f>
        <v>161</v>
      </c>
      <c r="BH610" s="953">
        <f t="shared" ref="BH610" si="2489">AZ610</f>
        <v>162</v>
      </c>
      <c r="BI610" s="953">
        <f t="shared" ref="BI610" si="2490">BA610</f>
        <v>163</v>
      </c>
      <c r="BJ610" s="953">
        <f t="shared" ref="BJ610" si="2491">BB610</f>
        <v>164</v>
      </c>
      <c r="BK610" s="953">
        <f t="shared" ref="BK610" si="2492">BC610</f>
        <v>165</v>
      </c>
      <c r="BL610" s="953">
        <f t="shared" ref="BL610" si="2493">BD610</f>
        <v>166</v>
      </c>
      <c r="BM610" s="953">
        <f t="shared" ref="BM610" si="2494">BE610</f>
        <v>167</v>
      </c>
      <c r="BN610" s="953">
        <f t="shared" ref="BN610" si="2495">BF610</f>
        <v>168</v>
      </c>
    </row>
    <row r="611" spans="1:66" x14ac:dyDescent="0.25">
      <c r="A611" s="2113"/>
      <c r="B611" s="2114"/>
      <c r="C611" s="26" t="s">
        <v>18</v>
      </c>
      <c r="D611" s="7" t="s">
        <v>18</v>
      </c>
      <c r="E611" s="7" t="s">
        <v>18</v>
      </c>
      <c r="F611" s="7" t="s">
        <v>18</v>
      </c>
      <c r="G611" s="7" t="s">
        <v>18</v>
      </c>
      <c r="H611" s="7" t="s">
        <v>18</v>
      </c>
      <c r="I611" s="7" t="s">
        <v>18</v>
      </c>
      <c r="J611" s="8" t="s">
        <v>18</v>
      </c>
      <c r="K611" s="26" t="s">
        <v>18</v>
      </c>
      <c r="L611" s="7" t="s">
        <v>18</v>
      </c>
      <c r="M611" s="7" t="s">
        <v>18</v>
      </c>
      <c r="N611" s="7" t="s">
        <v>18</v>
      </c>
      <c r="O611" s="7" t="s">
        <v>18</v>
      </c>
      <c r="P611" s="7" t="s">
        <v>18</v>
      </c>
      <c r="Q611" s="7" t="s">
        <v>18</v>
      </c>
      <c r="R611" s="8" t="s">
        <v>18</v>
      </c>
      <c r="S611" s="26" t="s">
        <v>18</v>
      </c>
      <c r="T611" s="7" t="s">
        <v>18</v>
      </c>
      <c r="U611" s="7" t="s">
        <v>18</v>
      </c>
      <c r="V611" s="7" t="s">
        <v>18</v>
      </c>
      <c r="W611" s="7" t="s">
        <v>18</v>
      </c>
      <c r="X611" s="7" t="s">
        <v>18</v>
      </c>
      <c r="Y611" s="7" t="s">
        <v>18</v>
      </c>
      <c r="Z611" s="8" t="s">
        <v>18</v>
      </c>
      <c r="AA611" s="26" t="s">
        <v>18</v>
      </c>
      <c r="AB611" s="7" t="s">
        <v>18</v>
      </c>
      <c r="AC611" s="7" t="s">
        <v>18</v>
      </c>
      <c r="AD611" s="7" t="s">
        <v>18</v>
      </c>
      <c r="AE611" s="7" t="s">
        <v>18</v>
      </c>
      <c r="AF611" s="7" t="s">
        <v>18</v>
      </c>
      <c r="AG611" s="7" t="s">
        <v>18</v>
      </c>
      <c r="AH611" s="8" t="s">
        <v>18</v>
      </c>
      <c r="AI611" s="26" t="s">
        <v>18</v>
      </c>
      <c r="AJ611" s="7" t="s">
        <v>18</v>
      </c>
      <c r="AK611" s="7" t="s">
        <v>18</v>
      </c>
      <c r="AL611" s="7" t="s">
        <v>18</v>
      </c>
      <c r="AM611" s="7" t="s">
        <v>18</v>
      </c>
      <c r="AN611" s="7" t="s">
        <v>18</v>
      </c>
      <c r="AO611" s="7" t="s">
        <v>18</v>
      </c>
      <c r="AP611" s="8" t="s">
        <v>18</v>
      </c>
      <c r="AQ611" s="26" t="s">
        <v>18</v>
      </c>
      <c r="AR611" s="7" t="s">
        <v>18</v>
      </c>
      <c r="AS611" s="7" t="s">
        <v>18</v>
      </c>
      <c r="AT611" s="7" t="s">
        <v>18</v>
      </c>
      <c r="AU611" s="7" t="s">
        <v>18</v>
      </c>
      <c r="AV611" s="7" t="s">
        <v>18</v>
      </c>
      <c r="AW611" s="7" t="s">
        <v>18</v>
      </c>
      <c r="AX611" s="8" t="s">
        <v>18</v>
      </c>
      <c r="AY611" s="26" t="s">
        <v>18</v>
      </c>
      <c r="AZ611" s="7" t="s">
        <v>18</v>
      </c>
      <c r="BA611" s="7" t="s">
        <v>18</v>
      </c>
      <c r="BB611" s="7" t="s">
        <v>18</v>
      </c>
      <c r="BC611" s="7" t="s">
        <v>18</v>
      </c>
      <c r="BD611" s="7" t="s">
        <v>18</v>
      </c>
      <c r="BE611" s="7" t="s">
        <v>18</v>
      </c>
      <c r="BF611" s="8" t="s">
        <v>18</v>
      </c>
      <c r="BG611" s="26" t="s">
        <v>18</v>
      </c>
      <c r="BH611" s="7" t="s">
        <v>18</v>
      </c>
      <c r="BI611" s="7" t="s">
        <v>18</v>
      </c>
      <c r="BJ611" s="7" t="s">
        <v>18</v>
      </c>
      <c r="BK611" s="7" t="s">
        <v>18</v>
      </c>
      <c r="BL611" s="7" t="s">
        <v>18</v>
      </c>
      <c r="BM611" s="7" t="s">
        <v>18</v>
      </c>
      <c r="BN611" s="8" t="s">
        <v>18</v>
      </c>
    </row>
    <row r="612" spans="1:66" x14ac:dyDescent="0.25">
      <c r="A612" s="2098"/>
      <c r="B612" s="2099"/>
      <c r="C612" s="978" t="str">
        <f>IF(VLOOKUP(C610,Tabulka!$B$4:$Y$239,16,0)=C609,C610,"")</f>
        <v/>
      </c>
      <c r="D612" s="979" t="str">
        <f>IF(VLOOKUP(D610,Tabulka!$B$4:$Y$239,16,0)=D609,D610,"")</f>
        <v/>
      </c>
      <c r="E612" s="979" t="str">
        <f>IF(VLOOKUP(E610,Tabulka!$B$4:$Y$239,16,0)=E609,E610,"")</f>
        <v/>
      </c>
      <c r="F612" s="979" t="str">
        <f>IF(VLOOKUP(F610,Tabulka!$B$4:$Y$239,16,0)=F609,F610,"")</f>
        <v/>
      </c>
      <c r="G612" s="979" t="str">
        <f>IF(VLOOKUP(G610,Tabulka!$B$4:$Y$239,16,0)=G609,G610,"")</f>
        <v/>
      </c>
      <c r="H612" s="979" t="str">
        <f>IF(VLOOKUP(H610,Tabulka!$B$4:$Y$239,16,0)=H609,H610,"")</f>
        <v/>
      </c>
      <c r="I612" s="979" t="str">
        <f>IF(VLOOKUP(I610,Tabulka!$B$4:$Y$239,16,0)=I609,I610,"")</f>
        <v/>
      </c>
      <c r="J612" s="980" t="str">
        <f>IF(VLOOKUP(J610,Tabulka!$B$4:$Y$239,16,0)=J609,J610,"")</f>
        <v/>
      </c>
      <c r="K612" s="978" t="str">
        <f>IF(VLOOKUP(K610,Tabulka!$B$4:$Y$239,16,0)=K609,K610,"")</f>
        <v/>
      </c>
      <c r="L612" s="979" t="str">
        <f>IF(VLOOKUP(L610,Tabulka!$B$4:$Y$239,16,0)=L609,L610,"")</f>
        <v/>
      </c>
      <c r="M612" s="979" t="str">
        <f>IF(VLOOKUP(M610,Tabulka!$B$4:$Y$239,16,0)=M609,M610,"")</f>
        <v/>
      </c>
      <c r="N612" s="979" t="str">
        <f>IF(VLOOKUP(N610,Tabulka!$B$4:$Y$239,16,0)=N609,N610,"")</f>
        <v/>
      </c>
      <c r="O612" s="979" t="str">
        <f>IF(VLOOKUP(O610,Tabulka!$B$4:$Y$239,16,0)=O609,O610,"")</f>
        <v/>
      </c>
      <c r="P612" s="979" t="str">
        <f>IF(VLOOKUP(P610,Tabulka!$B$4:$Y$239,16,0)=P609,P610,"")</f>
        <v/>
      </c>
      <c r="Q612" s="979" t="str">
        <f>IF(VLOOKUP(Q610,Tabulka!$B$4:$Y$239,16,0)=Q609,Q610,"")</f>
        <v/>
      </c>
      <c r="R612" s="980" t="str">
        <f>IF(VLOOKUP(R610,Tabulka!$B$4:$Y$239,16,0)=R609,R610,"")</f>
        <v/>
      </c>
      <c r="S612" s="978" t="str">
        <f>IF(VLOOKUP(S610,Tabulka!$B$4:$Y$239,16,0)=S609,S610,"")</f>
        <v/>
      </c>
      <c r="T612" s="979" t="str">
        <f>IF(VLOOKUP(T610,Tabulka!$B$4:$Y$239,16,0)=T609,T610,"")</f>
        <v/>
      </c>
      <c r="U612" s="979" t="str">
        <f>IF(VLOOKUP(U610,Tabulka!$B$4:$Y$239,16,0)=U609,U610,"")</f>
        <v/>
      </c>
      <c r="V612" s="979" t="str">
        <f>IF(VLOOKUP(V610,Tabulka!$B$4:$Y$239,16,0)=V609,V610,"")</f>
        <v/>
      </c>
      <c r="W612" s="979" t="str">
        <f>IF(VLOOKUP(W610,Tabulka!$B$4:$Y$239,16,0)=W609,W610,"")</f>
        <v/>
      </c>
      <c r="X612" s="979" t="str">
        <f>IF(VLOOKUP(X610,Tabulka!$B$4:$Y$239,16,0)=X609,X610,"")</f>
        <v/>
      </c>
      <c r="Y612" s="979" t="str">
        <f>IF(VLOOKUP(Y610,Tabulka!$B$4:$Y$239,16,0)=Y609,Y610,"")</f>
        <v/>
      </c>
      <c r="Z612" s="980" t="str">
        <f>IF(VLOOKUP(Z610,Tabulka!$B$4:$Y$239,16,0)=Z609,Z610,"")</f>
        <v/>
      </c>
      <c r="AA612" s="978" t="str">
        <f>IF(VLOOKUP(AA610,Tabulka!$B$4:$Y$239,16,0)=AA609,AA610,"")</f>
        <v/>
      </c>
      <c r="AB612" s="979" t="str">
        <f>IF(VLOOKUP(AB610,Tabulka!$B$4:$Y$239,16,0)=AB609,AB610,"")</f>
        <v/>
      </c>
      <c r="AC612" s="979" t="str">
        <f>IF(VLOOKUP(AC610,Tabulka!$B$4:$Y$239,16,0)=AC609,AC610,"")</f>
        <v/>
      </c>
      <c r="AD612" s="979" t="str">
        <f>IF(VLOOKUP(AD610,Tabulka!$B$4:$Y$239,16,0)=AD609,AD610,"")</f>
        <v/>
      </c>
      <c r="AE612" s="979" t="str">
        <f>IF(VLOOKUP(AE610,Tabulka!$B$4:$Y$239,16,0)=AE609,AE610,"")</f>
        <v/>
      </c>
      <c r="AF612" s="979" t="str">
        <f>IF(VLOOKUP(AF610,Tabulka!$B$4:$Y$239,16,0)=AF609,AF610,"")</f>
        <v/>
      </c>
      <c r="AG612" s="979" t="str">
        <f>IF(VLOOKUP(AG610,Tabulka!$B$4:$Y$239,16,0)=AG609,AG610,"")</f>
        <v/>
      </c>
      <c r="AH612" s="980" t="str">
        <f>IF(VLOOKUP(AH610,Tabulka!$B$4:$Y$239,16,0)=AH609,AH610,"")</f>
        <v/>
      </c>
      <c r="AI612" s="978" t="str">
        <f>IF(VLOOKUP(AI610,Tabulka!$B$4:$Y$239,16,0)=AI609,AI610,"")</f>
        <v/>
      </c>
      <c r="AJ612" s="979" t="str">
        <f>IF(VLOOKUP(AJ610,Tabulka!$B$4:$Y$239,16,0)=AJ609,AJ610,"")</f>
        <v/>
      </c>
      <c r="AK612" s="979" t="str">
        <f>IF(VLOOKUP(AK610,Tabulka!$B$4:$Y$239,16,0)=AK609,AK610,"")</f>
        <v/>
      </c>
      <c r="AL612" s="979" t="str">
        <f>IF(VLOOKUP(AL610,Tabulka!$B$4:$Y$239,16,0)=AL609,AL610,"")</f>
        <v/>
      </c>
      <c r="AM612" s="979" t="str">
        <f>IF(VLOOKUP(AM610,Tabulka!$B$4:$Y$239,16,0)=AM609,AM610,"")</f>
        <v/>
      </c>
      <c r="AN612" s="979" t="str">
        <f>IF(VLOOKUP(AN610,Tabulka!$B$4:$Y$239,16,0)=AN609,AN610,"")</f>
        <v/>
      </c>
      <c r="AO612" s="979" t="str">
        <f>IF(VLOOKUP(AO610,Tabulka!$B$4:$Y$239,16,0)=AO609,AO610,"")</f>
        <v/>
      </c>
      <c r="AP612" s="980" t="str">
        <f>IF(VLOOKUP(AP610,Tabulka!$B$4:$Y$239,16,0)=AP609,AP610,"")</f>
        <v/>
      </c>
      <c r="AQ612" s="978" t="str">
        <f>IF(VLOOKUP(AQ610,Tabulka!$B$4:$Y$239,16,0)=AQ609,AQ610,"")</f>
        <v/>
      </c>
      <c r="AR612" s="979" t="str">
        <f>IF(VLOOKUP(AR610,Tabulka!$B$4:$Y$239,16,0)=AR609,AR610,"")</f>
        <v/>
      </c>
      <c r="AS612" s="979" t="str">
        <f>IF(VLOOKUP(AS610,Tabulka!$B$4:$Y$239,16,0)=AS609,AS610,"")</f>
        <v/>
      </c>
      <c r="AT612" s="979" t="str">
        <f>IF(VLOOKUP(AT610,Tabulka!$B$4:$Y$239,16,0)=AT609,AT610,"")</f>
        <v/>
      </c>
      <c r="AU612" s="979" t="str">
        <f>IF(VLOOKUP(AU610,Tabulka!$B$4:$Y$239,16,0)=AU609,AU610,"")</f>
        <v/>
      </c>
      <c r="AV612" s="979" t="str">
        <f>IF(VLOOKUP(AV610,Tabulka!$B$4:$Y$239,16,0)=AV609,AV610,"")</f>
        <v/>
      </c>
      <c r="AW612" s="979" t="str">
        <f>IF(VLOOKUP(AW610,Tabulka!$B$4:$Y$239,16,0)=AW609,AW610,"")</f>
        <v/>
      </c>
      <c r="AX612" s="980" t="str">
        <f>IF(VLOOKUP(AX610,Tabulka!$B$4:$Y$239,16,0)=AX609,AX610,"")</f>
        <v/>
      </c>
      <c r="AY612" s="978" t="str">
        <f>IF(VLOOKUP(AY610,Tabulka!$B$4:$Y$239,16,0)=AY609,AY610,"")</f>
        <v/>
      </c>
      <c r="AZ612" s="979" t="str">
        <f>IF(VLOOKUP(AZ610,Tabulka!$B$4:$Y$239,16,0)=AZ609,AZ610,"")</f>
        <v/>
      </c>
      <c r="BA612" s="979" t="str">
        <f>IF(VLOOKUP(BA610,Tabulka!$B$4:$Y$239,16,0)=BA609,BA610,"")</f>
        <v/>
      </c>
      <c r="BB612" s="979" t="str">
        <f>IF(VLOOKUP(BB610,Tabulka!$B$4:$Y$239,16,0)=BB609,BB610,"")</f>
        <v/>
      </c>
      <c r="BC612" s="979" t="str">
        <f>IF(VLOOKUP(BC610,Tabulka!$B$4:$Y$239,16,0)=BC609,BC610,"")</f>
        <v/>
      </c>
      <c r="BD612" s="979" t="str">
        <f>IF(VLOOKUP(BD610,Tabulka!$B$4:$Y$239,16,0)=BD609,BD610,"")</f>
        <v/>
      </c>
      <c r="BE612" s="979" t="str">
        <f>IF(VLOOKUP(BE610,Tabulka!$B$4:$Y$239,16,0)=BE609,BE610,"")</f>
        <v/>
      </c>
      <c r="BF612" s="980" t="str">
        <f>IF(VLOOKUP(BF610,Tabulka!$B$4:$Y$239,16,0)=BF609,BF610,"")</f>
        <v/>
      </c>
      <c r="BG612" s="978" t="str">
        <f>IF(VLOOKUP(BG610,Tabulka!$B$4:$Y$239,16,0)=BG609,BG610,"")</f>
        <v/>
      </c>
      <c r="BH612" s="979" t="str">
        <f>IF(VLOOKUP(BH610,Tabulka!$B$4:$Y$239,16,0)=BH609,BH610,"")</f>
        <v/>
      </c>
      <c r="BI612" s="979" t="str">
        <f>IF(VLOOKUP(BI610,Tabulka!$B$4:$Y$239,16,0)=BI609,BI610,"")</f>
        <v/>
      </c>
      <c r="BJ612" s="979" t="str">
        <f>IF(VLOOKUP(BJ610,Tabulka!$B$4:$Y$239,16,0)=BJ609,BJ610,"")</f>
        <v/>
      </c>
      <c r="BK612" s="979" t="str">
        <f>IF(VLOOKUP(BK610,Tabulka!$B$4:$Y$239,16,0)=BK609,BK610,"")</f>
        <v/>
      </c>
      <c r="BL612" s="979" t="str">
        <f>IF(VLOOKUP(BL610,Tabulka!$B$4:$Y$239,16,0)=BL609,BL610,"")</f>
        <v/>
      </c>
      <c r="BM612" s="979" t="str">
        <f>IF(VLOOKUP(BM610,Tabulka!$B$4:$Y$239,16,0)=BM609,BM610,"")</f>
        <v/>
      </c>
      <c r="BN612" s="980" t="str">
        <f>IF(VLOOKUP(BN610,Tabulka!$B$4:$Y$239,16,0)=BN609,BN610,"")</f>
        <v/>
      </c>
    </row>
    <row r="613" spans="1:66" ht="15.75" x14ac:dyDescent="0.25">
      <c r="A613" s="275" t="s">
        <v>26</v>
      </c>
      <c r="B613" s="276" t="s">
        <v>58</v>
      </c>
      <c r="C613" s="27" t="str">
        <f>IF(C612="","",DSUM('Rozpis zápasů'!$F$1:$O$162,$B613,C611:C612))</f>
        <v/>
      </c>
      <c r="D613" s="6" t="str">
        <f>IF(D612="","",DSUM('Rozpis zápasů'!$F$1:$O$162,$B613,D611:D612))</f>
        <v/>
      </c>
      <c r="E613" s="6" t="str">
        <f>IF(E612="","",DSUM('Rozpis zápasů'!$F$1:$O$162,$B613,E611:E612))</f>
        <v/>
      </c>
      <c r="F613" s="6" t="str">
        <f>IF(F612="","",DSUM('Rozpis zápasů'!$F$1:$O$162,$B613,F611:F612))</f>
        <v/>
      </c>
      <c r="G613" s="6" t="str">
        <f>IF(G612="","",DSUM('Rozpis zápasů'!$F$1:$O$162,$B613,G611:G612))</f>
        <v/>
      </c>
      <c r="H613" s="6" t="str">
        <f>IF(H612="","",DSUM('Rozpis zápasů'!$F$1:$O$162,$B613,H611:H612))</f>
        <v/>
      </c>
      <c r="I613" s="6" t="str">
        <f>IF(I612="","",DSUM('Rozpis zápasů'!$F$1:$O$162,$B613,I611:I612))</f>
        <v/>
      </c>
      <c r="J613" s="9" t="str">
        <f>IF(J612="","",DSUM('Rozpis zápasů'!$F$1:$O$162,$B613,J611:J612))</f>
        <v/>
      </c>
      <c r="K613" s="27" t="str">
        <f>IF(K612="","",DSUM('Rozpis zápasů'!$F$1:$O$162,$B613,K611:K612))</f>
        <v/>
      </c>
      <c r="L613" s="6" t="str">
        <f>IF(L612="","",DSUM('Rozpis zápasů'!$F$1:$O$162,$B613,L611:L612))</f>
        <v/>
      </c>
      <c r="M613" s="6" t="str">
        <f>IF(M612="","",DSUM('Rozpis zápasů'!$F$1:$O$162,$B613,M611:M612))</f>
        <v/>
      </c>
      <c r="N613" s="6" t="str">
        <f>IF(N612="","",DSUM('Rozpis zápasů'!$F$1:$O$162,$B613,N611:N612))</f>
        <v/>
      </c>
      <c r="O613" s="6" t="str">
        <f>IF(O612="","",DSUM('Rozpis zápasů'!$F$1:$O$162,$B613,O611:O612))</f>
        <v/>
      </c>
      <c r="P613" s="6" t="str">
        <f>IF(P612="","",DSUM('Rozpis zápasů'!$F$1:$O$162,$B613,P611:P612))</f>
        <v/>
      </c>
      <c r="Q613" s="6" t="str">
        <f>IF(Q612="","",DSUM('Rozpis zápasů'!$F$1:$O$162,$B613,Q611:Q612))</f>
        <v/>
      </c>
      <c r="R613" s="9" t="str">
        <f>IF(R612="","",DSUM('Rozpis zápasů'!$F$1:$O$162,$B613,R611:R612))</f>
        <v/>
      </c>
      <c r="S613" s="27" t="str">
        <f>IF(S612="","",DSUM('Rozpis zápasů'!$F$1:$O$162,$B613,S611:S612))</f>
        <v/>
      </c>
      <c r="T613" s="6" t="str">
        <f>IF(T612="","",DSUM('Rozpis zápasů'!$F$1:$O$162,$B613,T611:T612))</f>
        <v/>
      </c>
      <c r="U613" s="6" t="str">
        <f>IF(U612="","",DSUM('Rozpis zápasů'!$F$1:$O$162,$B613,U611:U612))</f>
        <v/>
      </c>
      <c r="V613" s="6" t="str">
        <f>IF(V612="","",DSUM('Rozpis zápasů'!$F$1:$O$162,$B613,V611:V612))</f>
        <v/>
      </c>
      <c r="W613" s="6" t="str">
        <f>IF(W612="","",DSUM('Rozpis zápasů'!$F$1:$O$162,$B613,W611:W612))</f>
        <v/>
      </c>
      <c r="X613" s="6" t="str">
        <f>IF(X612="","",DSUM('Rozpis zápasů'!$F$1:$O$162,$B613,X611:X612))</f>
        <v/>
      </c>
      <c r="Y613" s="6" t="str">
        <f>IF(Y612="","",DSUM('Rozpis zápasů'!$F$1:$O$162,$B613,Y611:Y612))</f>
        <v/>
      </c>
      <c r="Z613" s="9" t="str">
        <f>IF(Z612="","",DSUM('Rozpis zápasů'!$F$1:$O$162,$B613,Z611:Z612))</f>
        <v/>
      </c>
      <c r="AA613" s="27" t="str">
        <f>IF(AA612="","",DSUM('Rozpis zápasů'!$F$1:$O$162,$B613,AA611:AA612))</f>
        <v/>
      </c>
      <c r="AB613" s="6" t="str">
        <f>IF(AB612="","",DSUM('Rozpis zápasů'!$F$1:$O$162,$B613,AB611:AB612))</f>
        <v/>
      </c>
      <c r="AC613" s="6" t="str">
        <f>IF(AC612="","",DSUM('Rozpis zápasů'!$F$1:$O$162,$B613,AC611:AC612))</f>
        <v/>
      </c>
      <c r="AD613" s="6" t="str">
        <f>IF(AD612="","",DSUM('Rozpis zápasů'!$F$1:$O$162,$B613,AD611:AD612))</f>
        <v/>
      </c>
      <c r="AE613" s="6" t="str">
        <f>IF(AE612="","",DSUM('Rozpis zápasů'!$F$1:$O$162,$B613,AE611:AE612))</f>
        <v/>
      </c>
      <c r="AF613" s="6" t="str">
        <f>IF(AF612="","",DSUM('Rozpis zápasů'!$F$1:$O$162,$B613,AF611:AF612))</f>
        <v/>
      </c>
      <c r="AG613" s="6" t="str">
        <f>IF(AG612="","",DSUM('Rozpis zápasů'!$F$1:$O$162,$B613,AG611:AG612))</f>
        <v/>
      </c>
      <c r="AH613" s="9" t="str">
        <f>IF(AH612="","",DSUM('Rozpis zápasů'!$F$1:$O$162,$B613,AH611:AH612))</f>
        <v/>
      </c>
      <c r="AI613" s="27" t="str">
        <f>IF(AI612="","",DSUM('Rozpis zápasů'!$F$1:$O$162,$B613,AI611:AI612))</f>
        <v/>
      </c>
      <c r="AJ613" s="6" t="str">
        <f>IF(AJ612="","",DSUM('Rozpis zápasů'!$F$1:$O$162,$B613,AJ611:AJ612))</f>
        <v/>
      </c>
      <c r="AK613" s="6" t="str">
        <f>IF(AK612="","",DSUM('Rozpis zápasů'!$F$1:$O$162,$B613,AK611:AK612))</f>
        <v/>
      </c>
      <c r="AL613" s="6" t="str">
        <f>IF(AL612="","",DSUM('Rozpis zápasů'!$F$1:$O$162,$B613,AL611:AL612))</f>
        <v/>
      </c>
      <c r="AM613" s="6" t="str">
        <f>IF(AM612="","",DSUM('Rozpis zápasů'!$F$1:$O$162,$B613,AM611:AM612))</f>
        <v/>
      </c>
      <c r="AN613" s="6" t="str">
        <f>IF(AN612="","",DSUM('Rozpis zápasů'!$F$1:$O$162,$B613,AN611:AN612))</f>
        <v/>
      </c>
      <c r="AO613" s="6" t="str">
        <f>IF(AO612="","",DSUM('Rozpis zápasů'!$F$1:$O$162,$B613,AO611:AO612))</f>
        <v/>
      </c>
      <c r="AP613" s="9" t="str">
        <f>IF(AP612="","",DSUM('Rozpis zápasů'!$F$1:$O$162,$B613,AP611:AP612))</f>
        <v/>
      </c>
      <c r="AQ613" s="27" t="str">
        <f>IF(AQ612="","",DSUM('Rozpis zápasů'!$F$1:$O$162,$B613,AQ611:AQ612))</f>
        <v/>
      </c>
      <c r="AR613" s="6" t="str">
        <f>IF(AR612="","",DSUM('Rozpis zápasů'!$F$1:$O$162,$B613,AR611:AR612))</f>
        <v/>
      </c>
      <c r="AS613" s="6" t="str">
        <f>IF(AS612="","",DSUM('Rozpis zápasů'!$F$1:$O$162,$B613,AS611:AS612))</f>
        <v/>
      </c>
      <c r="AT613" s="6" t="str">
        <f>IF(AT612="","",DSUM('Rozpis zápasů'!$F$1:$O$162,$B613,AT611:AT612))</f>
        <v/>
      </c>
      <c r="AU613" s="6" t="str">
        <f>IF(AU612="","",DSUM('Rozpis zápasů'!$F$1:$O$162,$B613,AU611:AU612))</f>
        <v/>
      </c>
      <c r="AV613" s="6" t="str">
        <f>IF(AV612="","",DSUM('Rozpis zápasů'!$F$1:$O$162,$B613,AV611:AV612))</f>
        <v/>
      </c>
      <c r="AW613" s="6" t="str">
        <f>IF(AW612="","",DSUM('Rozpis zápasů'!$F$1:$O$162,$B613,AW611:AW612))</f>
        <v/>
      </c>
      <c r="AX613" s="9" t="str">
        <f>IF(AX612="","",DSUM('Rozpis zápasů'!$F$1:$O$162,$B613,AX611:AX612))</f>
        <v/>
      </c>
      <c r="AY613" s="27" t="str">
        <f>IF(AY612="","",DSUM('Rozpis zápasů'!$F$1:$O$162,$B613,AY611:AY612))</f>
        <v/>
      </c>
      <c r="AZ613" s="6" t="str">
        <f>IF(AZ612="","",DSUM('Rozpis zápasů'!$F$1:$O$162,$B613,AZ611:AZ612))</f>
        <v/>
      </c>
      <c r="BA613" s="6" t="str">
        <f>IF(BA612="","",DSUM('Rozpis zápasů'!$F$1:$O$162,$B613,BA611:BA612))</f>
        <v/>
      </c>
      <c r="BB613" s="6" t="str">
        <f>IF(BB612="","",DSUM('Rozpis zápasů'!$F$1:$O$162,$B613,BB611:BB612))</f>
        <v/>
      </c>
      <c r="BC613" s="6" t="str">
        <f>IF(BC612="","",DSUM('Rozpis zápasů'!$F$1:$O$162,$B613,BC611:BC612))</f>
        <v/>
      </c>
      <c r="BD613" s="6" t="str">
        <f>IF(BD612="","",DSUM('Rozpis zápasů'!$F$1:$O$162,$B613,BD611:BD612))</f>
        <v/>
      </c>
      <c r="BE613" s="6" t="str">
        <f>IF(BE612="","",DSUM('Rozpis zápasů'!$F$1:$O$162,$B613,BE611:BE612))</f>
        <v/>
      </c>
      <c r="BF613" s="9" t="str">
        <f>IF(BF612="","",DSUM('Rozpis zápasů'!$F$1:$O$162,$B613,BF611:BF612))</f>
        <v/>
      </c>
      <c r="BG613" s="27" t="str">
        <f>IF(BG612="","",DSUM('Rozpis zápasů'!$F$1:$O$162,$B613,BG611:BG612))</f>
        <v/>
      </c>
      <c r="BH613" s="6" t="str">
        <f>IF(BH612="","",DSUM('Rozpis zápasů'!$F$1:$O$162,$B613,BH611:BH612))</f>
        <v/>
      </c>
      <c r="BI613" s="6" t="str">
        <f>IF(BI612="","",DSUM('Rozpis zápasů'!$F$1:$O$162,$B613,BI611:BI612))</f>
        <v/>
      </c>
      <c r="BJ613" s="6" t="str">
        <f>IF(BJ612="","",DSUM('Rozpis zápasů'!$F$1:$O$162,$B613,BJ611:BJ612))</f>
        <v/>
      </c>
      <c r="BK613" s="6" t="str">
        <f>IF(BK612="","",DSUM('Rozpis zápasů'!$F$1:$O$162,$B613,BK611:BK612))</f>
        <v/>
      </c>
      <c r="BL613" s="6" t="str">
        <f>IF(BL612="","",DSUM('Rozpis zápasů'!$F$1:$O$162,$B613,BL611:BL612))</f>
        <v/>
      </c>
      <c r="BM613" s="6" t="str">
        <f>IF(BM612="","",DSUM('Rozpis zápasů'!$F$1:$O$162,$B613,BM611:BM612))</f>
        <v/>
      </c>
      <c r="BN613" s="9" t="str">
        <f>IF(BN612="","",DSUM('Rozpis zápasů'!$F$1:$O$162,$B613,BN611:BN612))</f>
        <v/>
      </c>
    </row>
    <row r="614" spans="1:66" ht="15.75" x14ac:dyDescent="0.25">
      <c r="A614" s="275" t="s">
        <v>28</v>
      </c>
      <c r="B614" s="276" t="s">
        <v>20</v>
      </c>
      <c r="C614" s="27" t="str">
        <f>IF(C612="","",DSUM('Rozpis zápasů'!$F$1:$O$162,$B614,C611:C612))</f>
        <v/>
      </c>
      <c r="D614" s="6" t="str">
        <f>IF(D612="","",DSUM('Rozpis zápasů'!$F$1:$O$162,$B614,D611:D612))</f>
        <v/>
      </c>
      <c r="E614" s="6" t="str">
        <f>IF(E612="","",DSUM('Rozpis zápasů'!$F$1:$O$162,$B614,E611:E612))</f>
        <v/>
      </c>
      <c r="F614" s="6" t="str">
        <f>IF(F612="","",DSUM('Rozpis zápasů'!$F$1:$O$162,$B614,F611:F612))</f>
        <v/>
      </c>
      <c r="G614" s="6" t="str">
        <f>IF(G612="","",DSUM('Rozpis zápasů'!$F$1:$O$162,$B614,G611:G612))</f>
        <v/>
      </c>
      <c r="H614" s="6" t="str">
        <f>IF(H612="","",DSUM('Rozpis zápasů'!$F$1:$O$162,$B614,H611:H612))</f>
        <v/>
      </c>
      <c r="I614" s="6" t="str">
        <f>IF(I612="","",DSUM('Rozpis zápasů'!$F$1:$O$162,$B614,I611:I612))</f>
        <v/>
      </c>
      <c r="J614" s="9" t="str">
        <f>IF(J612="","",DSUM('Rozpis zápasů'!$F$1:$O$162,$B614,J611:J612))</f>
        <v/>
      </c>
      <c r="K614" s="27" t="str">
        <f>IF(K612="","",DSUM('Rozpis zápasů'!$F$1:$O$162,$B614,K611:K612))</f>
        <v/>
      </c>
      <c r="L614" s="6" t="str">
        <f>IF(L612="","",DSUM('Rozpis zápasů'!$F$1:$O$162,$B614,L611:L612))</f>
        <v/>
      </c>
      <c r="M614" s="6" t="str">
        <f>IF(M612="","",DSUM('Rozpis zápasů'!$F$1:$O$162,$B614,M611:M612))</f>
        <v/>
      </c>
      <c r="N614" s="6" t="str">
        <f>IF(N612="","",DSUM('Rozpis zápasů'!$F$1:$O$162,$B614,N611:N612))</f>
        <v/>
      </c>
      <c r="O614" s="6" t="str">
        <f>IF(O612="","",DSUM('Rozpis zápasů'!$F$1:$O$162,$B614,O611:O612))</f>
        <v/>
      </c>
      <c r="P614" s="6" t="str">
        <f>IF(P612="","",DSUM('Rozpis zápasů'!$F$1:$O$162,$B614,P611:P612))</f>
        <v/>
      </c>
      <c r="Q614" s="6" t="str">
        <f>IF(Q612="","",DSUM('Rozpis zápasů'!$F$1:$O$162,$B614,Q611:Q612))</f>
        <v/>
      </c>
      <c r="R614" s="9" t="str">
        <f>IF(R612="","",DSUM('Rozpis zápasů'!$F$1:$O$162,$B614,R611:R612))</f>
        <v/>
      </c>
      <c r="S614" s="27" t="str">
        <f>IF(S612="","",DSUM('Rozpis zápasů'!$F$1:$O$162,$B614,S611:S612))</f>
        <v/>
      </c>
      <c r="T614" s="6" t="str">
        <f>IF(T612="","",DSUM('Rozpis zápasů'!$F$1:$O$162,$B614,T611:T612))</f>
        <v/>
      </c>
      <c r="U614" s="6" t="str">
        <f>IF(U612="","",DSUM('Rozpis zápasů'!$F$1:$O$162,$B614,U611:U612))</f>
        <v/>
      </c>
      <c r="V614" s="6" t="str">
        <f>IF(V612="","",DSUM('Rozpis zápasů'!$F$1:$O$162,$B614,V611:V612))</f>
        <v/>
      </c>
      <c r="W614" s="6" t="str">
        <f>IF(W612="","",DSUM('Rozpis zápasů'!$F$1:$O$162,$B614,W611:W612))</f>
        <v/>
      </c>
      <c r="X614" s="6" t="str">
        <f>IF(X612="","",DSUM('Rozpis zápasů'!$F$1:$O$162,$B614,X611:X612))</f>
        <v/>
      </c>
      <c r="Y614" s="6" t="str">
        <f>IF(Y612="","",DSUM('Rozpis zápasů'!$F$1:$O$162,$B614,Y611:Y612))</f>
        <v/>
      </c>
      <c r="Z614" s="9" t="str">
        <f>IF(Z612="","",DSUM('Rozpis zápasů'!$F$1:$O$162,$B614,Z611:Z612))</f>
        <v/>
      </c>
      <c r="AA614" s="27" t="str">
        <f>IF(AA612="","",DSUM('Rozpis zápasů'!$F$1:$O$162,$B614,AA611:AA612))</f>
        <v/>
      </c>
      <c r="AB614" s="6" t="str">
        <f>IF(AB612="","",DSUM('Rozpis zápasů'!$F$1:$O$162,$B614,AB611:AB612))</f>
        <v/>
      </c>
      <c r="AC614" s="6" t="str">
        <f>IF(AC612="","",DSUM('Rozpis zápasů'!$F$1:$O$162,$B614,AC611:AC612))</f>
        <v/>
      </c>
      <c r="AD614" s="6" t="str">
        <f>IF(AD612="","",DSUM('Rozpis zápasů'!$F$1:$O$162,$B614,AD611:AD612))</f>
        <v/>
      </c>
      <c r="AE614" s="6" t="str">
        <f>IF(AE612="","",DSUM('Rozpis zápasů'!$F$1:$O$162,$B614,AE611:AE612))</f>
        <v/>
      </c>
      <c r="AF614" s="6" t="str">
        <f>IF(AF612="","",DSUM('Rozpis zápasů'!$F$1:$O$162,$B614,AF611:AF612))</f>
        <v/>
      </c>
      <c r="AG614" s="6" t="str">
        <f>IF(AG612="","",DSUM('Rozpis zápasů'!$F$1:$O$162,$B614,AG611:AG612))</f>
        <v/>
      </c>
      <c r="AH614" s="9" t="str">
        <f>IF(AH612="","",DSUM('Rozpis zápasů'!$F$1:$O$162,$B614,AH611:AH612))</f>
        <v/>
      </c>
      <c r="AI614" s="27" t="str">
        <f>IF(AI612="","",DSUM('Rozpis zápasů'!$F$1:$O$162,$B614,AI611:AI612))</f>
        <v/>
      </c>
      <c r="AJ614" s="6" t="str">
        <f>IF(AJ612="","",DSUM('Rozpis zápasů'!$F$1:$O$162,$B614,AJ611:AJ612))</f>
        <v/>
      </c>
      <c r="AK614" s="6" t="str">
        <f>IF(AK612="","",DSUM('Rozpis zápasů'!$F$1:$O$162,$B614,AK611:AK612))</f>
        <v/>
      </c>
      <c r="AL614" s="6" t="str">
        <f>IF(AL612="","",DSUM('Rozpis zápasů'!$F$1:$O$162,$B614,AL611:AL612))</f>
        <v/>
      </c>
      <c r="AM614" s="6" t="str">
        <f>IF(AM612="","",DSUM('Rozpis zápasů'!$F$1:$O$162,$B614,AM611:AM612))</f>
        <v/>
      </c>
      <c r="AN614" s="6" t="str">
        <f>IF(AN612="","",DSUM('Rozpis zápasů'!$F$1:$O$162,$B614,AN611:AN612))</f>
        <v/>
      </c>
      <c r="AO614" s="6" t="str">
        <f>IF(AO612="","",DSUM('Rozpis zápasů'!$F$1:$O$162,$B614,AO611:AO612))</f>
        <v/>
      </c>
      <c r="AP614" s="9" t="str">
        <f>IF(AP612="","",DSUM('Rozpis zápasů'!$F$1:$O$162,$B614,AP611:AP612))</f>
        <v/>
      </c>
      <c r="AQ614" s="27" t="str">
        <f>IF(AQ612="","",DSUM('Rozpis zápasů'!$F$1:$O$162,$B614,AQ611:AQ612))</f>
        <v/>
      </c>
      <c r="AR614" s="6" t="str">
        <f>IF(AR612="","",DSUM('Rozpis zápasů'!$F$1:$O$162,$B614,AR611:AR612))</f>
        <v/>
      </c>
      <c r="AS614" s="6" t="str">
        <f>IF(AS612="","",DSUM('Rozpis zápasů'!$F$1:$O$162,$B614,AS611:AS612))</f>
        <v/>
      </c>
      <c r="AT614" s="6" t="str">
        <f>IF(AT612="","",DSUM('Rozpis zápasů'!$F$1:$O$162,$B614,AT611:AT612))</f>
        <v/>
      </c>
      <c r="AU614" s="6" t="str">
        <f>IF(AU612="","",DSUM('Rozpis zápasů'!$F$1:$O$162,$B614,AU611:AU612))</f>
        <v/>
      </c>
      <c r="AV614" s="6" t="str">
        <f>IF(AV612="","",DSUM('Rozpis zápasů'!$F$1:$O$162,$B614,AV611:AV612))</f>
        <v/>
      </c>
      <c r="AW614" s="6" t="str">
        <f>IF(AW612="","",DSUM('Rozpis zápasů'!$F$1:$O$162,$B614,AW611:AW612))</f>
        <v/>
      </c>
      <c r="AX614" s="9" t="str">
        <f>IF(AX612="","",DSUM('Rozpis zápasů'!$F$1:$O$162,$B614,AX611:AX612))</f>
        <v/>
      </c>
      <c r="AY614" s="27" t="str">
        <f>IF(AY612="","",DSUM('Rozpis zápasů'!$F$1:$O$162,$B614,AY611:AY612))</f>
        <v/>
      </c>
      <c r="AZ614" s="6" t="str">
        <f>IF(AZ612="","",DSUM('Rozpis zápasů'!$F$1:$O$162,$B614,AZ611:AZ612))</f>
        <v/>
      </c>
      <c r="BA614" s="6" t="str">
        <f>IF(BA612="","",DSUM('Rozpis zápasů'!$F$1:$O$162,$B614,BA611:BA612))</f>
        <v/>
      </c>
      <c r="BB614" s="6" t="str">
        <f>IF(BB612="","",DSUM('Rozpis zápasů'!$F$1:$O$162,$B614,BB611:BB612))</f>
        <v/>
      </c>
      <c r="BC614" s="6" t="str">
        <f>IF(BC612="","",DSUM('Rozpis zápasů'!$F$1:$O$162,$B614,BC611:BC612))</f>
        <v/>
      </c>
      <c r="BD614" s="6" t="str">
        <f>IF(BD612="","",DSUM('Rozpis zápasů'!$F$1:$O$162,$B614,BD611:BD612))</f>
        <v/>
      </c>
      <c r="BE614" s="6" t="str">
        <f>IF(BE612="","",DSUM('Rozpis zápasů'!$F$1:$O$162,$B614,BE611:BE612))</f>
        <v/>
      </c>
      <c r="BF614" s="9" t="str">
        <f>IF(BF612="","",DSUM('Rozpis zápasů'!$F$1:$O$162,$B614,BF611:BF612))</f>
        <v/>
      </c>
      <c r="BG614" s="27" t="str">
        <f>IF(BG612="","",DSUM('Rozpis zápasů'!$F$1:$O$162,$B614,BG611:BG612))</f>
        <v/>
      </c>
      <c r="BH614" s="6" t="str">
        <f>IF(BH612="","",DSUM('Rozpis zápasů'!$F$1:$O$162,$B614,BH611:BH612))</f>
        <v/>
      </c>
      <c r="BI614" s="6" t="str">
        <f>IF(BI612="","",DSUM('Rozpis zápasů'!$F$1:$O$162,$B614,BI611:BI612))</f>
        <v/>
      </c>
      <c r="BJ614" s="6" t="str">
        <f>IF(BJ612="","",DSUM('Rozpis zápasů'!$F$1:$O$162,$B614,BJ611:BJ612))</f>
        <v/>
      </c>
      <c r="BK614" s="6" t="str">
        <f>IF(BK612="","",DSUM('Rozpis zápasů'!$F$1:$O$162,$B614,BK611:BK612))</f>
        <v/>
      </c>
      <c r="BL614" s="6" t="str">
        <f>IF(BL612="","",DSUM('Rozpis zápasů'!$F$1:$O$162,$B614,BL611:BL612))</f>
        <v/>
      </c>
      <c r="BM614" s="6" t="str">
        <f>IF(BM612="","",DSUM('Rozpis zápasů'!$F$1:$O$162,$B614,BM611:BM612))</f>
        <v/>
      </c>
      <c r="BN614" s="9" t="str">
        <f>IF(BN612="","",DSUM('Rozpis zápasů'!$F$1:$O$162,$B614,BN611:BN612))</f>
        <v/>
      </c>
    </row>
    <row r="615" spans="1:66" ht="16.5" thickBot="1" x14ac:dyDescent="0.3">
      <c r="A615" s="277" t="s">
        <v>30</v>
      </c>
      <c r="B615" s="278" t="s">
        <v>21</v>
      </c>
      <c r="C615" s="13" t="str">
        <f>IF(C613="","",DSUM('Rozpis zápasů'!$F$1:$O$162,$B615,C611:C612))</f>
        <v/>
      </c>
      <c r="D615" s="10" t="str">
        <f>IF(D613="","",DSUM('Rozpis zápasů'!$F$1:$O$162,$B615,D611:D612))</f>
        <v/>
      </c>
      <c r="E615" s="10" t="str">
        <f>IF(E613="","",DSUM('Rozpis zápasů'!$F$1:$O$162,$B615,E611:E612))</f>
        <v/>
      </c>
      <c r="F615" s="10" t="str">
        <f>IF(F613="","",DSUM('Rozpis zápasů'!$F$1:$O$162,$B615,F611:F612))</f>
        <v/>
      </c>
      <c r="G615" s="10" t="str">
        <f>IF(G613="","",DSUM('Rozpis zápasů'!$F$1:$O$162,$B615,G611:G612))</f>
        <v/>
      </c>
      <c r="H615" s="10" t="str">
        <f>IF(H613="","",DSUM('Rozpis zápasů'!$F$1:$O$162,$B615,H611:H612))</f>
        <v/>
      </c>
      <c r="I615" s="10" t="str">
        <f>IF(I613="","",DSUM('Rozpis zápasů'!$F$1:$O$162,$B615,I611:I612))</f>
        <v/>
      </c>
      <c r="J615" s="11" t="str">
        <f>IF(J613="","",DSUM('Rozpis zápasů'!$F$1:$O$162,$B615,J611:J612))</f>
        <v/>
      </c>
      <c r="K615" s="13" t="str">
        <f>IF(K613="","",DSUM('Rozpis zápasů'!$F$1:$O$162,$B615,K611:K612))</f>
        <v/>
      </c>
      <c r="L615" s="10" t="str">
        <f>IF(L613="","",DSUM('Rozpis zápasů'!$F$1:$O$162,$B615,L611:L612))</f>
        <v/>
      </c>
      <c r="M615" s="10" t="str">
        <f>IF(M613="","",DSUM('Rozpis zápasů'!$F$1:$O$162,$B615,M611:M612))</f>
        <v/>
      </c>
      <c r="N615" s="10" t="str">
        <f>IF(N613="","",DSUM('Rozpis zápasů'!$F$1:$O$162,$B615,N611:N612))</f>
        <v/>
      </c>
      <c r="O615" s="10" t="str">
        <f>IF(O613="","",DSUM('Rozpis zápasů'!$F$1:$O$162,$B615,O611:O612))</f>
        <v/>
      </c>
      <c r="P615" s="10" t="str">
        <f>IF(P613="","",DSUM('Rozpis zápasů'!$F$1:$O$162,$B615,P611:P612))</f>
        <v/>
      </c>
      <c r="Q615" s="10" t="str">
        <f>IF(Q613="","",DSUM('Rozpis zápasů'!$F$1:$O$162,$B615,Q611:Q612))</f>
        <v/>
      </c>
      <c r="R615" s="11" t="str">
        <f>IF(R613="","",DSUM('Rozpis zápasů'!$F$1:$O$162,$B615,R611:R612))</f>
        <v/>
      </c>
      <c r="S615" s="13" t="str">
        <f>IF(S613="","",DSUM('Rozpis zápasů'!$F$1:$O$162,$B615,S611:S612))</f>
        <v/>
      </c>
      <c r="T615" s="10" t="str">
        <f>IF(T613="","",DSUM('Rozpis zápasů'!$F$1:$O$162,$B615,T611:T612))</f>
        <v/>
      </c>
      <c r="U615" s="10" t="str">
        <f>IF(U613="","",DSUM('Rozpis zápasů'!$F$1:$O$162,$B615,U611:U612))</f>
        <v/>
      </c>
      <c r="V615" s="10" t="str">
        <f>IF(V613="","",DSUM('Rozpis zápasů'!$F$1:$O$162,$B615,V611:V612))</f>
        <v/>
      </c>
      <c r="W615" s="10" t="str">
        <f>IF(W613="","",DSUM('Rozpis zápasů'!$F$1:$O$162,$B615,W611:W612))</f>
        <v/>
      </c>
      <c r="X615" s="10" t="str">
        <f>IF(X613="","",DSUM('Rozpis zápasů'!$F$1:$O$162,$B615,X611:X612))</f>
        <v/>
      </c>
      <c r="Y615" s="10" t="str">
        <f>IF(Y613="","",DSUM('Rozpis zápasů'!$F$1:$O$162,$B615,Y611:Y612))</f>
        <v/>
      </c>
      <c r="Z615" s="11" t="str">
        <f>IF(Z613="","",DSUM('Rozpis zápasů'!$F$1:$O$162,$B615,Z611:Z612))</f>
        <v/>
      </c>
      <c r="AA615" s="13" t="str">
        <f>IF(AA613="","",DSUM('Rozpis zápasů'!$F$1:$O$162,$B615,AA611:AA612))</f>
        <v/>
      </c>
      <c r="AB615" s="10" t="str">
        <f>IF(AB613="","",DSUM('Rozpis zápasů'!$F$1:$O$162,$B615,AB611:AB612))</f>
        <v/>
      </c>
      <c r="AC615" s="10" t="str">
        <f>IF(AC613="","",DSUM('Rozpis zápasů'!$F$1:$O$162,$B615,AC611:AC612))</f>
        <v/>
      </c>
      <c r="AD615" s="10" t="str">
        <f>IF(AD613="","",DSUM('Rozpis zápasů'!$F$1:$O$162,$B615,AD611:AD612))</f>
        <v/>
      </c>
      <c r="AE615" s="10" t="str">
        <f>IF(AE613="","",DSUM('Rozpis zápasů'!$F$1:$O$162,$B615,AE611:AE612))</f>
        <v/>
      </c>
      <c r="AF615" s="10" t="str">
        <f>IF(AF613="","",DSUM('Rozpis zápasů'!$F$1:$O$162,$B615,AF611:AF612))</f>
        <v/>
      </c>
      <c r="AG615" s="10" t="str">
        <f>IF(AG613="","",DSUM('Rozpis zápasů'!$F$1:$O$162,$B615,AG611:AG612))</f>
        <v/>
      </c>
      <c r="AH615" s="11" t="str">
        <f>IF(AH613="","",DSUM('Rozpis zápasů'!$F$1:$O$162,$B615,AH611:AH612))</f>
        <v/>
      </c>
      <c r="AI615" s="13" t="str">
        <f>IF(AI613="","",DSUM('Rozpis zápasů'!$F$1:$O$162,$B615,AI611:AI612))</f>
        <v/>
      </c>
      <c r="AJ615" s="10" t="str">
        <f>IF(AJ613="","",DSUM('Rozpis zápasů'!$F$1:$O$162,$B615,AJ611:AJ612))</f>
        <v/>
      </c>
      <c r="AK615" s="10" t="str">
        <f>IF(AK613="","",DSUM('Rozpis zápasů'!$F$1:$O$162,$B615,AK611:AK612))</f>
        <v/>
      </c>
      <c r="AL615" s="10" t="str">
        <f>IF(AL613="","",DSUM('Rozpis zápasů'!$F$1:$O$162,$B615,AL611:AL612))</f>
        <v/>
      </c>
      <c r="AM615" s="10" t="str">
        <f>IF(AM613="","",DSUM('Rozpis zápasů'!$F$1:$O$162,$B615,AM611:AM612))</f>
        <v/>
      </c>
      <c r="AN615" s="10" t="str">
        <f>IF(AN613="","",DSUM('Rozpis zápasů'!$F$1:$O$162,$B615,AN611:AN612))</f>
        <v/>
      </c>
      <c r="AO615" s="10" t="str">
        <f>IF(AO613="","",DSUM('Rozpis zápasů'!$F$1:$O$162,$B615,AO611:AO612))</f>
        <v/>
      </c>
      <c r="AP615" s="11" t="str">
        <f>IF(AP613="","",DSUM('Rozpis zápasů'!$F$1:$O$162,$B615,AP611:AP612))</f>
        <v/>
      </c>
      <c r="AQ615" s="13" t="str">
        <f>IF(AQ613="","",DSUM('Rozpis zápasů'!$F$1:$O$162,$B615,AQ611:AQ612))</f>
        <v/>
      </c>
      <c r="AR615" s="10" t="str">
        <f>IF(AR613="","",DSUM('Rozpis zápasů'!$F$1:$O$162,$B615,AR611:AR612))</f>
        <v/>
      </c>
      <c r="AS615" s="10" t="str">
        <f>IF(AS613="","",DSUM('Rozpis zápasů'!$F$1:$O$162,$B615,AS611:AS612))</f>
        <v/>
      </c>
      <c r="AT615" s="10" t="str">
        <f>IF(AT613="","",DSUM('Rozpis zápasů'!$F$1:$O$162,$B615,AT611:AT612))</f>
        <v/>
      </c>
      <c r="AU615" s="10" t="str">
        <f>IF(AU613="","",DSUM('Rozpis zápasů'!$F$1:$O$162,$B615,AU611:AU612))</f>
        <v/>
      </c>
      <c r="AV615" s="10" t="str">
        <f>IF(AV613="","",DSUM('Rozpis zápasů'!$F$1:$O$162,$B615,AV611:AV612))</f>
        <v/>
      </c>
      <c r="AW615" s="10" t="str">
        <f>IF(AW613="","",DSUM('Rozpis zápasů'!$F$1:$O$162,$B615,AW611:AW612))</f>
        <v/>
      </c>
      <c r="AX615" s="11" t="str">
        <f>IF(AX613="","",DSUM('Rozpis zápasů'!$F$1:$O$162,$B615,AX611:AX612))</f>
        <v/>
      </c>
      <c r="AY615" s="13" t="str">
        <f>IF(AY613="","",DSUM('Rozpis zápasů'!$F$1:$O$162,$B615,AY611:AY612))</f>
        <v/>
      </c>
      <c r="AZ615" s="10" t="str">
        <f>IF(AZ613="","",DSUM('Rozpis zápasů'!$F$1:$O$162,$B615,AZ611:AZ612))</f>
        <v/>
      </c>
      <c r="BA615" s="10" t="str">
        <f>IF(BA613="","",DSUM('Rozpis zápasů'!$F$1:$O$162,$B615,BA611:BA612))</f>
        <v/>
      </c>
      <c r="BB615" s="10" t="str">
        <f>IF(BB613="","",DSUM('Rozpis zápasů'!$F$1:$O$162,$B615,BB611:BB612))</f>
        <v/>
      </c>
      <c r="BC615" s="10" t="str">
        <f>IF(BC613="","",DSUM('Rozpis zápasů'!$F$1:$O$162,$B615,BC611:BC612))</f>
        <v/>
      </c>
      <c r="BD615" s="10" t="str">
        <f>IF(BD613="","",DSUM('Rozpis zápasů'!$F$1:$O$162,$B615,BD611:BD612))</f>
        <v/>
      </c>
      <c r="BE615" s="10" t="str">
        <f>IF(BE613="","",DSUM('Rozpis zápasů'!$F$1:$O$162,$B615,BE611:BE612))</f>
        <v/>
      </c>
      <c r="BF615" s="11" t="str">
        <f>IF(BF613="","",DSUM('Rozpis zápasů'!$F$1:$O$162,$B615,BF611:BF612))</f>
        <v/>
      </c>
      <c r="BG615" s="13" t="str">
        <f>IF(BG613="","",DSUM('Rozpis zápasů'!$F$1:$O$162,$B615,BG611:BG612))</f>
        <v/>
      </c>
      <c r="BH615" s="10" t="str">
        <f>IF(BH613="","",DSUM('Rozpis zápasů'!$F$1:$O$162,$B615,BH611:BH612))</f>
        <v/>
      </c>
      <c r="BI615" s="10" t="str">
        <f>IF(BI613="","",DSUM('Rozpis zápasů'!$F$1:$O$162,$B615,BI611:BI612))</f>
        <v/>
      </c>
      <c r="BJ615" s="10" t="str">
        <f>IF(BJ613="","",DSUM('Rozpis zápasů'!$F$1:$O$162,$B615,BJ611:BJ612))</f>
        <v/>
      </c>
      <c r="BK615" s="10" t="str">
        <f>IF(BK613="","",DSUM('Rozpis zápasů'!$F$1:$O$162,$B615,BK611:BK612))</f>
        <v/>
      </c>
      <c r="BL615" s="10" t="str">
        <f>IF(BL613="","",DSUM('Rozpis zápasů'!$F$1:$O$162,$B615,BL611:BL612))</f>
        <v/>
      </c>
      <c r="BM615" s="10" t="str">
        <f>IF(BM613="","",DSUM('Rozpis zápasů'!$F$1:$O$162,$B615,BM611:BM612))</f>
        <v/>
      </c>
      <c r="BN615" s="11" t="str">
        <f>IF(BN613="","",DSUM('Rozpis zápasů'!$F$1:$O$162,$B615,BN611:BN612))</f>
        <v/>
      </c>
    </row>
    <row r="616" spans="1:66" x14ac:dyDescent="0.25">
      <c r="A616" s="2096"/>
      <c r="B616" s="2097"/>
      <c r="C616" s="271" t="s">
        <v>19</v>
      </c>
      <c r="D616" s="272" t="s">
        <v>19</v>
      </c>
      <c r="E616" s="272" t="s">
        <v>19</v>
      </c>
      <c r="F616" s="272" t="s">
        <v>19</v>
      </c>
      <c r="G616" s="272" t="s">
        <v>19</v>
      </c>
      <c r="H616" s="272" t="s">
        <v>19</v>
      </c>
      <c r="I616" s="272" t="s">
        <v>19</v>
      </c>
      <c r="J616" s="273" t="s">
        <v>19</v>
      </c>
      <c r="K616" s="271" t="s">
        <v>19</v>
      </c>
      <c r="L616" s="272" t="s">
        <v>19</v>
      </c>
      <c r="M616" s="272" t="s">
        <v>19</v>
      </c>
      <c r="N616" s="272" t="s">
        <v>19</v>
      </c>
      <c r="O616" s="272" t="s">
        <v>19</v>
      </c>
      <c r="P616" s="272" t="s">
        <v>19</v>
      </c>
      <c r="Q616" s="272" t="s">
        <v>19</v>
      </c>
      <c r="R616" s="273" t="s">
        <v>19</v>
      </c>
      <c r="S616" s="271" t="s">
        <v>19</v>
      </c>
      <c r="T616" s="272" t="s">
        <v>19</v>
      </c>
      <c r="U616" s="272" t="s">
        <v>19</v>
      </c>
      <c r="V616" s="272" t="s">
        <v>19</v>
      </c>
      <c r="W616" s="272" t="s">
        <v>19</v>
      </c>
      <c r="X616" s="272" t="s">
        <v>19</v>
      </c>
      <c r="Y616" s="272" t="s">
        <v>19</v>
      </c>
      <c r="Z616" s="273" t="s">
        <v>19</v>
      </c>
      <c r="AA616" s="271" t="s">
        <v>19</v>
      </c>
      <c r="AB616" s="272" t="s">
        <v>19</v>
      </c>
      <c r="AC616" s="272" t="s">
        <v>19</v>
      </c>
      <c r="AD616" s="272" t="s">
        <v>19</v>
      </c>
      <c r="AE616" s="272" t="s">
        <v>19</v>
      </c>
      <c r="AF616" s="272" t="s">
        <v>19</v>
      </c>
      <c r="AG616" s="272" t="s">
        <v>19</v>
      </c>
      <c r="AH616" s="273" t="s">
        <v>19</v>
      </c>
      <c r="AI616" s="271" t="s">
        <v>19</v>
      </c>
      <c r="AJ616" s="272" t="s">
        <v>19</v>
      </c>
      <c r="AK616" s="272" t="s">
        <v>19</v>
      </c>
      <c r="AL616" s="272" t="s">
        <v>19</v>
      </c>
      <c r="AM616" s="272" t="s">
        <v>19</v>
      </c>
      <c r="AN616" s="272" t="s">
        <v>19</v>
      </c>
      <c r="AO616" s="272" t="s">
        <v>19</v>
      </c>
      <c r="AP616" s="273" t="s">
        <v>19</v>
      </c>
      <c r="AQ616" s="271" t="s">
        <v>19</v>
      </c>
      <c r="AR616" s="272" t="s">
        <v>19</v>
      </c>
      <c r="AS616" s="272" t="s">
        <v>19</v>
      </c>
      <c r="AT616" s="272" t="s">
        <v>19</v>
      </c>
      <c r="AU616" s="272" t="s">
        <v>19</v>
      </c>
      <c r="AV616" s="272" t="s">
        <v>19</v>
      </c>
      <c r="AW616" s="272" t="s">
        <v>19</v>
      </c>
      <c r="AX616" s="273" t="s">
        <v>19</v>
      </c>
      <c r="AY616" s="271" t="s">
        <v>19</v>
      </c>
      <c r="AZ616" s="272" t="s">
        <v>19</v>
      </c>
      <c r="BA616" s="272" t="s">
        <v>19</v>
      </c>
      <c r="BB616" s="272" t="s">
        <v>19</v>
      </c>
      <c r="BC616" s="272" t="s">
        <v>19</v>
      </c>
      <c r="BD616" s="272" t="s">
        <v>19</v>
      </c>
      <c r="BE616" s="272" t="s">
        <v>19</v>
      </c>
      <c r="BF616" s="273" t="s">
        <v>19</v>
      </c>
      <c r="BG616" s="271" t="s">
        <v>19</v>
      </c>
      <c r="BH616" s="272" t="s">
        <v>19</v>
      </c>
      <c r="BI616" s="272" t="s">
        <v>19</v>
      </c>
      <c r="BJ616" s="272" t="s">
        <v>19</v>
      </c>
      <c r="BK616" s="272" t="s">
        <v>19</v>
      </c>
      <c r="BL616" s="272" t="s">
        <v>19</v>
      </c>
      <c r="BM616" s="272" t="s">
        <v>19</v>
      </c>
      <c r="BN616" s="273" t="s">
        <v>19</v>
      </c>
    </row>
    <row r="617" spans="1:66" x14ac:dyDescent="0.25">
      <c r="A617" s="2098"/>
      <c r="B617" s="2099"/>
      <c r="C617" s="978" t="str">
        <f>C612</f>
        <v/>
      </c>
      <c r="D617" s="979" t="str">
        <f t="shared" ref="D617:BN617" si="2496">D612</f>
        <v/>
      </c>
      <c r="E617" s="979" t="str">
        <f t="shared" si="2496"/>
        <v/>
      </c>
      <c r="F617" s="979" t="str">
        <f t="shared" si="2496"/>
        <v/>
      </c>
      <c r="G617" s="979" t="str">
        <f t="shared" si="2496"/>
        <v/>
      </c>
      <c r="H617" s="979" t="str">
        <f t="shared" si="2496"/>
        <v/>
      </c>
      <c r="I617" s="979" t="str">
        <f t="shared" si="2496"/>
        <v/>
      </c>
      <c r="J617" s="980" t="str">
        <f t="shared" si="2496"/>
        <v/>
      </c>
      <c r="K617" s="978" t="str">
        <f t="shared" si="2496"/>
        <v/>
      </c>
      <c r="L617" s="979" t="str">
        <f t="shared" si="2496"/>
        <v/>
      </c>
      <c r="M617" s="979" t="str">
        <f t="shared" si="2496"/>
        <v/>
      </c>
      <c r="N617" s="979" t="str">
        <f t="shared" si="2496"/>
        <v/>
      </c>
      <c r="O617" s="979" t="str">
        <f t="shared" si="2496"/>
        <v/>
      </c>
      <c r="P617" s="979" t="str">
        <f t="shared" si="2496"/>
        <v/>
      </c>
      <c r="Q617" s="979" t="str">
        <f t="shared" si="2496"/>
        <v/>
      </c>
      <c r="R617" s="980" t="str">
        <f t="shared" si="2496"/>
        <v/>
      </c>
      <c r="S617" s="978" t="str">
        <f t="shared" si="2496"/>
        <v/>
      </c>
      <c r="T617" s="979" t="str">
        <f t="shared" si="2496"/>
        <v/>
      </c>
      <c r="U617" s="979" t="str">
        <f t="shared" si="2496"/>
        <v/>
      </c>
      <c r="V617" s="979" t="str">
        <f t="shared" si="2496"/>
        <v/>
      </c>
      <c r="W617" s="979" t="str">
        <f t="shared" si="2496"/>
        <v/>
      </c>
      <c r="X617" s="979" t="str">
        <f t="shared" si="2496"/>
        <v/>
      </c>
      <c r="Y617" s="979" t="str">
        <f t="shared" si="2496"/>
        <v/>
      </c>
      <c r="Z617" s="980" t="str">
        <f t="shared" si="2496"/>
        <v/>
      </c>
      <c r="AA617" s="978" t="str">
        <f t="shared" si="2496"/>
        <v/>
      </c>
      <c r="AB617" s="979" t="str">
        <f t="shared" si="2496"/>
        <v/>
      </c>
      <c r="AC617" s="979" t="str">
        <f t="shared" si="2496"/>
        <v/>
      </c>
      <c r="AD617" s="979" t="str">
        <f t="shared" si="2496"/>
        <v/>
      </c>
      <c r="AE617" s="979" t="str">
        <f t="shared" si="2496"/>
        <v/>
      </c>
      <c r="AF617" s="979" t="str">
        <f t="shared" si="2496"/>
        <v/>
      </c>
      <c r="AG617" s="979" t="str">
        <f t="shared" si="2496"/>
        <v/>
      </c>
      <c r="AH617" s="980" t="str">
        <f t="shared" si="2496"/>
        <v/>
      </c>
      <c r="AI617" s="978" t="str">
        <f t="shared" si="2496"/>
        <v/>
      </c>
      <c r="AJ617" s="979" t="str">
        <f t="shared" si="2496"/>
        <v/>
      </c>
      <c r="AK617" s="979" t="str">
        <f t="shared" si="2496"/>
        <v/>
      </c>
      <c r="AL617" s="979" t="str">
        <f t="shared" si="2496"/>
        <v/>
      </c>
      <c r="AM617" s="979" t="str">
        <f t="shared" si="2496"/>
        <v/>
      </c>
      <c r="AN617" s="979" t="str">
        <f t="shared" si="2496"/>
        <v/>
      </c>
      <c r="AO617" s="979" t="str">
        <f t="shared" si="2496"/>
        <v/>
      </c>
      <c r="AP617" s="980" t="str">
        <f t="shared" si="2496"/>
        <v/>
      </c>
      <c r="AQ617" s="978" t="str">
        <f t="shared" si="2496"/>
        <v/>
      </c>
      <c r="AR617" s="979" t="str">
        <f t="shared" si="2496"/>
        <v/>
      </c>
      <c r="AS617" s="979" t="str">
        <f t="shared" si="2496"/>
        <v/>
      </c>
      <c r="AT617" s="979" t="str">
        <f t="shared" si="2496"/>
        <v/>
      </c>
      <c r="AU617" s="979" t="str">
        <f t="shared" si="2496"/>
        <v/>
      </c>
      <c r="AV617" s="979" t="str">
        <f t="shared" si="2496"/>
        <v/>
      </c>
      <c r="AW617" s="979" t="str">
        <f t="shared" si="2496"/>
        <v/>
      </c>
      <c r="AX617" s="980" t="str">
        <f t="shared" si="2496"/>
        <v/>
      </c>
      <c r="AY617" s="978" t="str">
        <f t="shared" si="2496"/>
        <v/>
      </c>
      <c r="AZ617" s="979" t="str">
        <f t="shared" si="2496"/>
        <v/>
      </c>
      <c r="BA617" s="979" t="str">
        <f t="shared" si="2496"/>
        <v/>
      </c>
      <c r="BB617" s="979" t="str">
        <f t="shared" si="2496"/>
        <v/>
      </c>
      <c r="BC617" s="979" t="str">
        <f t="shared" si="2496"/>
        <v/>
      </c>
      <c r="BD617" s="979" t="str">
        <f t="shared" si="2496"/>
        <v/>
      </c>
      <c r="BE617" s="979" t="str">
        <f t="shared" si="2496"/>
        <v/>
      </c>
      <c r="BF617" s="980" t="str">
        <f t="shared" si="2496"/>
        <v/>
      </c>
      <c r="BG617" s="978" t="str">
        <f t="shared" si="2496"/>
        <v/>
      </c>
      <c r="BH617" s="979" t="str">
        <f t="shared" si="2496"/>
        <v/>
      </c>
      <c r="BI617" s="979" t="str">
        <f t="shared" si="2496"/>
        <v/>
      </c>
      <c r="BJ617" s="979" t="str">
        <f t="shared" si="2496"/>
        <v/>
      </c>
      <c r="BK617" s="979" t="str">
        <f t="shared" si="2496"/>
        <v/>
      </c>
      <c r="BL617" s="979" t="str">
        <f t="shared" si="2496"/>
        <v/>
      </c>
      <c r="BM617" s="979" t="str">
        <f t="shared" si="2496"/>
        <v/>
      </c>
      <c r="BN617" s="980" t="str">
        <f t="shared" si="2496"/>
        <v/>
      </c>
    </row>
    <row r="618" spans="1:66" ht="15.75" x14ac:dyDescent="0.25">
      <c r="A618" s="275" t="s">
        <v>27</v>
      </c>
      <c r="B618" s="279" t="s">
        <v>59</v>
      </c>
      <c r="C618" s="27" t="str">
        <f>IF(C617="","",DSUM('Rozpis zápasů'!$F$1:$O$162,$B618,C616:C617))</f>
        <v/>
      </c>
      <c r="D618" s="6" t="str">
        <f>IF(D617="","",DSUM('Rozpis zápasů'!$F$1:$O$162,$B618,D616:D617))</f>
        <v/>
      </c>
      <c r="E618" s="6" t="str">
        <f>IF(E617="","",DSUM('Rozpis zápasů'!$F$1:$O$162,$B618,E616:E617))</f>
        <v/>
      </c>
      <c r="F618" s="6" t="str">
        <f>IF(F617="","",DSUM('Rozpis zápasů'!$F$1:$O$162,$B618,F616:F617))</f>
        <v/>
      </c>
      <c r="G618" s="6" t="str">
        <f>IF(G617="","",DSUM('Rozpis zápasů'!$F$1:$O$162,$B618,G616:G617))</f>
        <v/>
      </c>
      <c r="H618" s="6" t="str">
        <f>IF(H617="","",DSUM('Rozpis zápasů'!$F$1:$O$162,$B618,H616:H617))</f>
        <v/>
      </c>
      <c r="I618" s="6" t="str">
        <f>IF(I617="","",DSUM('Rozpis zápasů'!$F$1:$O$162,$B618,I616:I617))</f>
        <v/>
      </c>
      <c r="J618" s="9" t="str">
        <f>IF(J617="","",DSUM('Rozpis zápasů'!$F$1:$O$162,$B618,J616:J617))</f>
        <v/>
      </c>
      <c r="K618" s="27" t="str">
        <f>IF(K617="","",DSUM('Rozpis zápasů'!$F$1:$O$162,$B618,K616:K617))</f>
        <v/>
      </c>
      <c r="L618" s="6" t="str">
        <f>IF(L617="","",DSUM('Rozpis zápasů'!$F$1:$O$162,$B618,L616:L617))</f>
        <v/>
      </c>
      <c r="M618" s="6" t="str">
        <f>IF(M617="","",DSUM('Rozpis zápasů'!$F$1:$O$162,$B618,M616:M617))</f>
        <v/>
      </c>
      <c r="N618" s="6" t="str">
        <f>IF(N617="","",DSUM('Rozpis zápasů'!$F$1:$O$162,$B618,N616:N617))</f>
        <v/>
      </c>
      <c r="O618" s="6" t="str">
        <f>IF(O617="","",DSUM('Rozpis zápasů'!$F$1:$O$162,$B618,O616:O617))</f>
        <v/>
      </c>
      <c r="P618" s="6" t="str">
        <f>IF(P617="","",DSUM('Rozpis zápasů'!$F$1:$O$162,$B618,P616:P617))</f>
        <v/>
      </c>
      <c r="Q618" s="6" t="str">
        <f>IF(Q617="","",DSUM('Rozpis zápasů'!$F$1:$O$162,$B618,Q616:Q617))</f>
        <v/>
      </c>
      <c r="R618" s="9" t="str">
        <f>IF(R617="","",DSUM('Rozpis zápasů'!$F$1:$O$162,$B618,R616:R617))</f>
        <v/>
      </c>
      <c r="S618" s="27" t="str">
        <f>IF(S617="","",DSUM('Rozpis zápasů'!$F$1:$O$162,$B618,S616:S617))</f>
        <v/>
      </c>
      <c r="T618" s="6" t="str">
        <f>IF(T617="","",DSUM('Rozpis zápasů'!$F$1:$O$162,$B618,T616:T617))</f>
        <v/>
      </c>
      <c r="U618" s="6" t="str">
        <f>IF(U617="","",DSUM('Rozpis zápasů'!$F$1:$O$162,$B618,U616:U617))</f>
        <v/>
      </c>
      <c r="V618" s="6" t="str">
        <f>IF(V617="","",DSUM('Rozpis zápasů'!$F$1:$O$162,$B618,V616:V617))</f>
        <v/>
      </c>
      <c r="W618" s="6" t="str">
        <f>IF(W617="","",DSUM('Rozpis zápasů'!$F$1:$O$162,$B618,W616:W617))</f>
        <v/>
      </c>
      <c r="X618" s="6" t="str">
        <f>IF(X617="","",DSUM('Rozpis zápasů'!$F$1:$O$162,$B618,X616:X617))</f>
        <v/>
      </c>
      <c r="Y618" s="6" t="str">
        <f>IF(Y617="","",DSUM('Rozpis zápasů'!$F$1:$O$162,$B618,Y616:Y617))</f>
        <v/>
      </c>
      <c r="Z618" s="9" t="str">
        <f>IF(Z617="","",DSUM('Rozpis zápasů'!$F$1:$O$162,$B618,Z616:Z617))</f>
        <v/>
      </c>
      <c r="AA618" s="27" t="str">
        <f>IF(AA617="","",DSUM('Rozpis zápasů'!$F$1:$O$162,$B618,AA616:AA617))</f>
        <v/>
      </c>
      <c r="AB618" s="6" t="str">
        <f>IF(AB617="","",DSUM('Rozpis zápasů'!$F$1:$O$162,$B618,AB616:AB617))</f>
        <v/>
      </c>
      <c r="AC618" s="6" t="str">
        <f>IF(AC617="","",DSUM('Rozpis zápasů'!$F$1:$O$162,$B618,AC616:AC617))</f>
        <v/>
      </c>
      <c r="AD618" s="6" t="str">
        <f>IF(AD617="","",DSUM('Rozpis zápasů'!$F$1:$O$162,$B618,AD616:AD617))</f>
        <v/>
      </c>
      <c r="AE618" s="6" t="str">
        <f>IF(AE617="","",DSUM('Rozpis zápasů'!$F$1:$O$162,$B618,AE616:AE617))</f>
        <v/>
      </c>
      <c r="AF618" s="6" t="str">
        <f>IF(AF617="","",DSUM('Rozpis zápasů'!$F$1:$O$162,$B618,AF616:AF617))</f>
        <v/>
      </c>
      <c r="AG618" s="6" t="str">
        <f>IF(AG617="","",DSUM('Rozpis zápasů'!$F$1:$O$162,$B618,AG616:AG617))</f>
        <v/>
      </c>
      <c r="AH618" s="9" t="str">
        <f>IF(AH617="","",DSUM('Rozpis zápasů'!$F$1:$O$162,$B618,AH616:AH617))</f>
        <v/>
      </c>
      <c r="AI618" s="27" t="str">
        <f>IF(AI617="","",DSUM('Rozpis zápasů'!$F$1:$O$162,$B618,AI616:AI617))</f>
        <v/>
      </c>
      <c r="AJ618" s="6" t="str">
        <f>IF(AJ617="","",DSUM('Rozpis zápasů'!$F$1:$O$162,$B618,AJ616:AJ617))</f>
        <v/>
      </c>
      <c r="AK618" s="6" t="str">
        <f>IF(AK617="","",DSUM('Rozpis zápasů'!$F$1:$O$162,$B618,AK616:AK617))</f>
        <v/>
      </c>
      <c r="AL618" s="6" t="str">
        <f>IF(AL617="","",DSUM('Rozpis zápasů'!$F$1:$O$162,$B618,AL616:AL617))</f>
        <v/>
      </c>
      <c r="AM618" s="6" t="str">
        <f>IF(AM617="","",DSUM('Rozpis zápasů'!$F$1:$O$162,$B618,AM616:AM617))</f>
        <v/>
      </c>
      <c r="AN618" s="6" t="str">
        <f>IF(AN617="","",DSUM('Rozpis zápasů'!$F$1:$O$162,$B618,AN616:AN617))</f>
        <v/>
      </c>
      <c r="AO618" s="6" t="str">
        <f>IF(AO617="","",DSUM('Rozpis zápasů'!$F$1:$O$162,$B618,AO616:AO617))</f>
        <v/>
      </c>
      <c r="AP618" s="9" t="str">
        <f>IF(AP617="","",DSUM('Rozpis zápasů'!$F$1:$O$162,$B618,AP616:AP617))</f>
        <v/>
      </c>
      <c r="AQ618" s="27" t="str">
        <f>IF(AQ617="","",DSUM('Rozpis zápasů'!$F$1:$O$162,$B618,AQ616:AQ617))</f>
        <v/>
      </c>
      <c r="AR618" s="6" t="str">
        <f>IF(AR617="","",DSUM('Rozpis zápasů'!$F$1:$O$162,$B618,AR616:AR617))</f>
        <v/>
      </c>
      <c r="AS618" s="6" t="str">
        <f>IF(AS617="","",DSUM('Rozpis zápasů'!$F$1:$O$162,$B618,AS616:AS617))</f>
        <v/>
      </c>
      <c r="AT618" s="6" t="str">
        <f>IF(AT617="","",DSUM('Rozpis zápasů'!$F$1:$O$162,$B618,AT616:AT617))</f>
        <v/>
      </c>
      <c r="AU618" s="6" t="str">
        <f>IF(AU617="","",DSUM('Rozpis zápasů'!$F$1:$O$162,$B618,AU616:AU617))</f>
        <v/>
      </c>
      <c r="AV618" s="6" t="str">
        <f>IF(AV617="","",DSUM('Rozpis zápasů'!$F$1:$O$162,$B618,AV616:AV617))</f>
        <v/>
      </c>
      <c r="AW618" s="6" t="str">
        <f>IF(AW617="","",DSUM('Rozpis zápasů'!$F$1:$O$162,$B618,AW616:AW617))</f>
        <v/>
      </c>
      <c r="AX618" s="9" t="str">
        <f>IF(AX617="","",DSUM('Rozpis zápasů'!$F$1:$O$162,$B618,AX616:AX617))</f>
        <v/>
      </c>
      <c r="AY618" s="27" t="str">
        <f>IF(AY617="","",DSUM('Rozpis zápasů'!$F$1:$O$162,$B618,AY616:AY617))</f>
        <v/>
      </c>
      <c r="AZ618" s="6" t="str">
        <f>IF(AZ617="","",DSUM('Rozpis zápasů'!$F$1:$O$162,$B618,AZ616:AZ617))</f>
        <v/>
      </c>
      <c r="BA618" s="6" t="str">
        <f>IF(BA617="","",DSUM('Rozpis zápasů'!$F$1:$O$162,$B618,BA616:BA617))</f>
        <v/>
      </c>
      <c r="BB618" s="6" t="str">
        <f>IF(BB617="","",DSUM('Rozpis zápasů'!$F$1:$O$162,$B618,BB616:BB617))</f>
        <v/>
      </c>
      <c r="BC618" s="6" t="str">
        <f>IF(BC617="","",DSUM('Rozpis zápasů'!$F$1:$O$162,$B618,BC616:BC617))</f>
        <v/>
      </c>
      <c r="BD618" s="6" t="str">
        <f>IF(BD617="","",DSUM('Rozpis zápasů'!$F$1:$O$162,$B618,BD616:BD617))</f>
        <v/>
      </c>
      <c r="BE618" s="6" t="str">
        <f>IF(BE617="","",DSUM('Rozpis zápasů'!$F$1:$O$162,$B618,BE616:BE617))</f>
        <v/>
      </c>
      <c r="BF618" s="9" t="str">
        <f>IF(BF617="","",DSUM('Rozpis zápasů'!$F$1:$O$162,$B618,BF616:BF617))</f>
        <v/>
      </c>
      <c r="BG618" s="27" t="str">
        <f>IF(BG617="","",DSUM('Rozpis zápasů'!$F$1:$O$162,$B618,BG616:BG617))</f>
        <v/>
      </c>
      <c r="BH618" s="6" t="str">
        <f>IF(BH617="","",DSUM('Rozpis zápasů'!$F$1:$O$162,$B618,BH616:BH617))</f>
        <v/>
      </c>
      <c r="BI618" s="6" t="str">
        <f>IF(BI617="","",DSUM('Rozpis zápasů'!$F$1:$O$162,$B618,BI616:BI617))</f>
        <v/>
      </c>
      <c r="BJ618" s="6" t="str">
        <f>IF(BJ617="","",DSUM('Rozpis zápasů'!$F$1:$O$162,$B618,BJ616:BJ617))</f>
        <v/>
      </c>
      <c r="BK618" s="6" t="str">
        <f>IF(BK617="","",DSUM('Rozpis zápasů'!$F$1:$O$162,$B618,BK616:BK617))</f>
        <v/>
      </c>
      <c r="BL618" s="6" t="str">
        <f>IF(BL617="","",DSUM('Rozpis zápasů'!$F$1:$O$162,$B618,BL616:BL617))</f>
        <v/>
      </c>
      <c r="BM618" s="6" t="str">
        <f>IF(BM617="","",DSUM('Rozpis zápasů'!$F$1:$O$162,$B618,BM616:BM617))</f>
        <v/>
      </c>
      <c r="BN618" s="9" t="str">
        <f>IF(BN617="","",DSUM('Rozpis zápasů'!$F$1:$O$162,$B618,BN616:BN617))</f>
        <v/>
      </c>
    </row>
    <row r="619" spans="1:66" ht="15.75" x14ac:dyDescent="0.25">
      <c r="A619" s="275" t="s">
        <v>29</v>
      </c>
      <c r="B619" s="279" t="s">
        <v>21</v>
      </c>
      <c r="C619" s="27" t="str">
        <f>IF(C617="","",DSUM('Rozpis zápasů'!$F$1:$O$162,$B619,C616:C617))</f>
        <v/>
      </c>
      <c r="D619" s="6" t="str">
        <f>IF(D617="","",DSUM('Rozpis zápasů'!$F$1:$O$162,$B619,D616:D617))</f>
        <v/>
      </c>
      <c r="E619" s="6" t="str">
        <f>IF(E617="","",DSUM('Rozpis zápasů'!$F$1:$O$162,$B619,E616:E617))</f>
        <v/>
      </c>
      <c r="F619" s="6" t="str">
        <f>IF(F617="","",DSUM('Rozpis zápasů'!$F$1:$O$162,$B619,F616:F617))</f>
        <v/>
      </c>
      <c r="G619" s="6" t="str">
        <f>IF(G617="","",DSUM('Rozpis zápasů'!$F$1:$O$162,$B619,G616:G617))</f>
        <v/>
      </c>
      <c r="H619" s="6" t="str">
        <f>IF(H617="","",DSUM('Rozpis zápasů'!$F$1:$O$162,$B619,H616:H617))</f>
        <v/>
      </c>
      <c r="I619" s="6" t="str">
        <f>IF(I617="","",DSUM('Rozpis zápasů'!$F$1:$O$162,$B619,I616:I617))</f>
        <v/>
      </c>
      <c r="J619" s="9" t="str">
        <f>IF(J617="","",DSUM('Rozpis zápasů'!$F$1:$O$162,$B619,J616:J617))</f>
        <v/>
      </c>
      <c r="K619" s="27" t="str">
        <f>IF(K617="","",DSUM('Rozpis zápasů'!$F$1:$O$162,$B619,K616:K617))</f>
        <v/>
      </c>
      <c r="L619" s="6" t="str">
        <f>IF(L617="","",DSUM('Rozpis zápasů'!$F$1:$O$162,$B619,L616:L617))</f>
        <v/>
      </c>
      <c r="M619" s="6" t="str">
        <f>IF(M617="","",DSUM('Rozpis zápasů'!$F$1:$O$162,$B619,M616:M617))</f>
        <v/>
      </c>
      <c r="N619" s="6" t="str">
        <f>IF(N617="","",DSUM('Rozpis zápasů'!$F$1:$O$162,$B619,N616:N617))</f>
        <v/>
      </c>
      <c r="O619" s="6" t="str">
        <f>IF(O617="","",DSUM('Rozpis zápasů'!$F$1:$O$162,$B619,O616:O617))</f>
        <v/>
      </c>
      <c r="P619" s="6" t="str">
        <f>IF(P617="","",DSUM('Rozpis zápasů'!$F$1:$O$162,$B619,P616:P617))</f>
        <v/>
      </c>
      <c r="Q619" s="6" t="str">
        <f>IF(Q617="","",DSUM('Rozpis zápasů'!$F$1:$O$162,$B619,Q616:Q617))</f>
        <v/>
      </c>
      <c r="R619" s="9" t="str">
        <f>IF(R617="","",DSUM('Rozpis zápasů'!$F$1:$O$162,$B619,R616:R617))</f>
        <v/>
      </c>
      <c r="S619" s="27" t="str">
        <f>IF(S617="","",DSUM('Rozpis zápasů'!$F$1:$O$162,$B619,S616:S617))</f>
        <v/>
      </c>
      <c r="T619" s="6" t="str">
        <f>IF(T617="","",DSUM('Rozpis zápasů'!$F$1:$O$162,$B619,T616:T617))</f>
        <v/>
      </c>
      <c r="U619" s="6" t="str">
        <f>IF(U617="","",DSUM('Rozpis zápasů'!$F$1:$O$162,$B619,U616:U617))</f>
        <v/>
      </c>
      <c r="V619" s="6" t="str">
        <f>IF(V617="","",DSUM('Rozpis zápasů'!$F$1:$O$162,$B619,V616:V617))</f>
        <v/>
      </c>
      <c r="W619" s="6" t="str">
        <f>IF(W617="","",DSUM('Rozpis zápasů'!$F$1:$O$162,$B619,W616:W617))</f>
        <v/>
      </c>
      <c r="X619" s="6" t="str">
        <f>IF(X617="","",DSUM('Rozpis zápasů'!$F$1:$O$162,$B619,X616:X617))</f>
        <v/>
      </c>
      <c r="Y619" s="6" t="str">
        <f>IF(Y617="","",DSUM('Rozpis zápasů'!$F$1:$O$162,$B619,Y616:Y617))</f>
        <v/>
      </c>
      <c r="Z619" s="9" t="str">
        <f>IF(Z617="","",DSUM('Rozpis zápasů'!$F$1:$O$162,$B619,Z616:Z617))</f>
        <v/>
      </c>
      <c r="AA619" s="27" t="str">
        <f>IF(AA617="","",DSUM('Rozpis zápasů'!$F$1:$O$162,$B619,AA616:AA617))</f>
        <v/>
      </c>
      <c r="AB619" s="6" t="str">
        <f>IF(AB617="","",DSUM('Rozpis zápasů'!$F$1:$O$162,$B619,AB616:AB617))</f>
        <v/>
      </c>
      <c r="AC619" s="6" t="str">
        <f>IF(AC617="","",DSUM('Rozpis zápasů'!$F$1:$O$162,$B619,AC616:AC617))</f>
        <v/>
      </c>
      <c r="AD619" s="6" t="str">
        <f>IF(AD617="","",DSUM('Rozpis zápasů'!$F$1:$O$162,$B619,AD616:AD617))</f>
        <v/>
      </c>
      <c r="AE619" s="6" t="str">
        <f>IF(AE617="","",DSUM('Rozpis zápasů'!$F$1:$O$162,$B619,AE616:AE617))</f>
        <v/>
      </c>
      <c r="AF619" s="6" t="str">
        <f>IF(AF617="","",DSUM('Rozpis zápasů'!$F$1:$O$162,$B619,AF616:AF617))</f>
        <v/>
      </c>
      <c r="AG619" s="6" t="str">
        <f>IF(AG617="","",DSUM('Rozpis zápasů'!$F$1:$O$162,$B619,AG616:AG617))</f>
        <v/>
      </c>
      <c r="AH619" s="9" t="str">
        <f>IF(AH617="","",DSUM('Rozpis zápasů'!$F$1:$O$162,$B619,AH616:AH617))</f>
        <v/>
      </c>
      <c r="AI619" s="27" t="str">
        <f>IF(AI617="","",DSUM('Rozpis zápasů'!$F$1:$O$162,$B619,AI616:AI617))</f>
        <v/>
      </c>
      <c r="AJ619" s="6" t="str">
        <f>IF(AJ617="","",DSUM('Rozpis zápasů'!$F$1:$O$162,$B619,AJ616:AJ617))</f>
        <v/>
      </c>
      <c r="AK619" s="6" t="str">
        <f>IF(AK617="","",DSUM('Rozpis zápasů'!$F$1:$O$162,$B619,AK616:AK617))</f>
        <v/>
      </c>
      <c r="AL619" s="6" t="str">
        <f>IF(AL617="","",DSUM('Rozpis zápasů'!$F$1:$O$162,$B619,AL616:AL617))</f>
        <v/>
      </c>
      <c r="AM619" s="6" t="str">
        <f>IF(AM617="","",DSUM('Rozpis zápasů'!$F$1:$O$162,$B619,AM616:AM617))</f>
        <v/>
      </c>
      <c r="AN619" s="6" t="str">
        <f>IF(AN617="","",DSUM('Rozpis zápasů'!$F$1:$O$162,$B619,AN616:AN617))</f>
        <v/>
      </c>
      <c r="AO619" s="6" t="str">
        <f>IF(AO617="","",DSUM('Rozpis zápasů'!$F$1:$O$162,$B619,AO616:AO617))</f>
        <v/>
      </c>
      <c r="AP619" s="9" t="str">
        <f>IF(AP617="","",DSUM('Rozpis zápasů'!$F$1:$O$162,$B619,AP616:AP617))</f>
        <v/>
      </c>
      <c r="AQ619" s="27" t="str">
        <f>IF(AQ617="","",DSUM('Rozpis zápasů'!$F$1:$O$162,$B619,AQ616:AQ617))</f>
        <v/>
      </c>
      <c r="AR619" s="6" t="str">
        <f>IF(AR617="","",DSUM('Rozpis zápasů'!$F$1:$O$162,$B619,AR616:AR617))</f>
        <v/>
      </c>
      <c r="AS619" s="6" t="str">
        <f>IF(AS617="","",DSUM('Rozpis zápasů'!$F$1:$O$162,$B619,AS616:AS617))</f>
        <v/>
      </c>
      <c r="AT619" s="6" t="str">
        <f>IF(AT617="","",DSUM('Rozpis zápasů'!$F$1:$O$162,$B619,AT616:AT617))</f>
        <v/>
      </c>
      <c r="AU619" s="6" t="str">
        <f>IF(AU617="","",DSUM('Rozpis zápasů'!$F$1:$O$162,$B619,AU616:AU617))</f>
        <v/>
      </c>
      <c r="AV619" s="6" t="str">
        <f>IF(AV617="","",DSUM('Rozpis zápasů'!$F$1:$O$162,$B619,AV616:AV617))</f>
        <v/>
      </c>
      <c r="AW619" s="6" t="str">
        <f>IF(AW617="","",DSUM('Rozpis zápasů'!$F$1:$O$162,$B619,AW616:AW617))</f>
        <v/>
      </c>
      <c r="AX619" s="9" t="str">
        <f>IF(AX617="","",DSUM('Rozpis zápasů'!$F$1:$O$162,$B619,AX616:AX617))</f>
        <v/>
      </c>
      <c r="AY619" s="27" t="str">
        <f>IF(AY617="","",DSUM('Rozpis zápasů'!$F$1:$O$162,$B619,AY616:AY617))</f>
        <v/>
      </c>
      <c r="AZ619" s="6" t="str">
        <f>IF(AZ617="","",DSUM('Rozpis zápasů'!$F$1:$O$162,$B619,AZ616:AZ617))</f>
        <v/>
      </c>
      <c r="BA619" s="6" t="str">
        <f>IF(BA617="","",DSUM('Rozpis zápasů'!$F$1:$O$162,$B619,BA616:BA617))</f>
        <v/>
      </c>
      <c r="BB619" s="6" t="str">
        <f>IF(BB617="","",DSUM('Rozpis zápasů'!$F$1:$O$162,$B619,BB616:BB617))</f>
        <v/>
      </c>
      <c r="BC619" s="6" t="str">
        <f>IF(BC617="","",DSUM('Rozpis zápasů'!$F$1:$O$162,$B619,BC616:BC617))</f>
        <v/>
      </c>
      <c r="BD619" s="6" t="str">
        <f>IF(BD617="","",DSUM('Rozpis zápasů'!$F$1:$O$162,$B619,BD616:BD617))</f>
        <v/>
      </c>
      <c r="BE619" s="6" t="str">
        <f>IF(BE617="","",DSUM('Rozpis zápasů'!$F$1:$O$162,$B619,BE616:BE617))</f>
        <v/>
      </c>
      <c r="BF619" s="9" t="str">
        <f>IF(BF617="","",DSUM('Rozpis zápasů'!$F$1:$O$162,$B619,BF616:BF617))</f>
        <v/>
      </c>
      <c r="BG619" s="27" t="str">
        <f>IF(BG617="","",DSUM('Rozpis zápasů'!$F$1:$O$162,$B619,BG616:BG617))</f>
        <v/>
      </c>
      <c r="BH619" s="6" t="str">
        <f>IF(BH617="","",DSUM('Rozpis zápasů'!$F$1:$O$162,$B619,BH616:BH617))</f>
        <v/>
      </c>
      <c r="BI619" s="6" t="str">
        <f>IF(BI617="","",DSUM('Rozpis zápasů'!$F$1:$O$162,$B619,BI616:BI617))</f>
        <v/>
      </c>
      <c r="BJ619" s="6" t="str">
        <f>IF(BJ617="","",DSUM('Rozpis zápasů'!$F$1:$O$162,$B619,BJ616:BJ617))</f>
        <v/>
      </c>
      <c r="BK619" s="6" t="str">
        <f>IF(BK617="","",DSUM('Rozpis zápasů'!$F$1:$O$162,$B619,BK616:BK617))</f>
        <v/>
      </c>
      <c r="BL619" s="6" t="str">
        <f>IF(BL617="","",DSUM('Rozpis zápasů'!$F$1:$O$162,$B619,BL616:BL617))</f>
        <v/>
      </c>
      <c r="BM619" s="6" t="str">
        <f>IF(BM617="","",DSUM('Rozpis zápasů'!$F$1:$O$162,$B619,BM616:BM617))</f>
        <v/>
      </c>
      <c r="BN619" s="9" t="str">
        <f>IF(BN617="","",DSUM('Rozpis zápasů'!$F$1:$O$162,$B619,BN616:BN617))</f>
        <v/>
      </c>
    </row>
    <row r="620" spans="1:66" ht="16.5" thickBot="1" x14ac:dyDescent="0.3">
      <c r="A620" s="277" t="s">
        <v>31</v>
      </c>
      <c r="B620" s="280" t="s">
        <v>20</v>
      </c>
      <c r="C620" s="13" t="str">
        <f>IF(C617="","",DSUM('Rozpis zápasů'!$F$1:$O$162,$B620,C616:C617))</f>
        <v/>
      </c>
      <c r="D620" s="10" t="str">
        <f>IF(D617="","",DSUM('Rozpis zápasů'!$F$1:$O$162,$B620,D616:D617))</f>
        <v/>
      </c>
      <c r="E620" s="10" t="str">
        <f>IF(E617="","",DSUM('Rozpis zápasů'!$F$1:$O$162,$B620,E616:E617))</f>
        <v/>
      </c>
      <c r="F620" s="10" t="str">
        <f>IF(F617="","",DSUM('Rozpis zápasů'!$F$1:$O$162,$B620,F616:F617))</f>
        <v/>
      </c>
      <c r="G620" s="10" t="str">
        <f>IF(G617="","",DSUM('Rozpis zápasů'!$F$1:$O$162,$B620,G616:G617))</f>
        <v/>
      </c>
      <c r="H620" s="10" t="str">
        <f>IF(H617="","",DSUM('Rozpis zápasů'!$F$1:$O$162,$B620,H616:H617))</f>
        <v/>
      </c>
      <c r="I620" s="10" t="str">
        <f>IF(I617="","",DSUM('Rozpis zápasů'!$F$1:$O$162,$B620,I616:I617))</f>
        <v/>
      </c>
      <c r="J620" s="11" t="str">
        <f>IF(J617="","",DSUM('Rozpis zápasů'!$F$1:$O$162,$B620,J616:J617))</f>
        <v/>
      </c>
      <c r="K620" s="13" t="str">
        <f>IF(K617="","",DSUM('Rozpis zápasů'!$F$1:$O$162,$B620,K616:K617))</f>
        <v/>
      </c>
      <c r="L620" s="10" t="str">
        <f>IF(L617="","",DSUM('Rozpis zápasů'!$F$1:$O$162,$B620,L616:L617))</f>
        <v/>
      </c>
      <c r="M620" s="10" t="str">
        <f>IF(M617="","",DSUM('Rozpis zápasů'!$F$1:$O$162,$B620,M616:M617))</f>
        <v/>
      </c>
      <c r="N620" s="10" t="str">
        <f>IF(N617="","",DSUM('Rozpis zápasů'!$F$1:$O$162,$B620,N616:N617))</f>
        <v/>
      </c>
      <c r="O620" s="10" t="str">
        <f>IF(O617="","",DSUM('Rozpis zápasů'!$F$1:$O$162,$B620,O616:O617))</f>
        <v/>
      </c>
      <c r="P620" s="10" t="str">
        <f>IF(P617="","",DSUM('Rozpis zápasů'!$F$1:$O$162,$B620,P616:P617))</f>
        <v/>
      </c>
      <c r="Q620" s="10" t="str">
        <f>IF(Q617="","",DSUM('Rozpis zápasů'!$F$1:$O$162,$B620,Q616:Q617))</f>
        <v/>
      </c>
      <c r="R620" s="11" t="str">
        <f>IF(R617="","",DSUM('Rozpis zápasů'!$F$1:$O$162,$B620,R616:R617))</f>
        <v/>
      </c>
      <c r="S620" s="13" t="str">
        <f>IF(S617="","",DSUM('Rozpis zápasů'!$F$1:$O$162,$B620,S616:S617))</f>
        <v/>
      </c>
      <c r="T620" s="10" t="str">
        <f>IF(T617="","",DSUM('Rozpis zápasů'!$F$1:$O$162,$B620,T616:T617))</f>
        <v/>
      </c>
      <c r="U620" s="10" t="str">
        <f>IF(U617="","",DSUM('Rozpis zápasů'!$F$1:$O$162,$B620,U616:U617))</f>
        <v/>
      </c>
      <c r="V620" s="10" t="str">
        <f>IF(V617="","",DSUM('Rozpis zápasů'!$F$1:$O$162,$B620,V616:V617))</f>
        <v/>
      </c>
      <c r="W620" s="10" t="str">
        <f>IF(W617="","",DSUM('Rozpis zápasů'!$F$1:$O$162,$B620,W616:W617))</f>
        <v/>
      </c>
      <c r="X620" s="10" t="str">
        <f>IF(X617="","",DSUM('Rozpis zápasů'!$F$1:$O$162,$B620,X616:X617))</f>
        <v/>
      </c>
      <c r="Y620" s="10" t="str">
        <f>IF(Y617="","",DSUM('Rozpis zápasů'!$F$1:$O$162,$B620,Y616:Y617))</f>
        <v/>
      </c>
      <c r="Z620" s="11" t="str">
        <f>IF(Z617="","",DSUM('Rozpis zápasů'!$F$1:$O$162,$B620,Z616:Z617))</f>
        <v/>
      </c>
      <c r="AA620" s="13" t="str">
        <f>IF(AA617="","",DSUM('Rozpis zápasů'!$F$1:$O$162,$B620,AA616:AA617))</f>
        <v/>
      </c>
      <c r="AB620" s="10" t="str">
        <f>IF(AB617="","",DSUM('Rozpis zápasů'!$F$1:$O$162,$B620,AB616:AB617))</f>
        <v/>
      </c>
      <c r="AC620" s="10" t="str">
        <f>IF(AC617="","",DSUM('Rozpis zápasů'!$F$1:$O$162,$B620,AC616:AC617))</f>
        <v/>
      </c>
      <c r="AD620" s="10" t="str">
        <f>IF(AD617="","",DSUM('Rozpis zápasů'!$F$1:$O$162,$B620,AD616:AD617))</f>
        <v/>
      </c>
      <c r="AE620" s="10" t="str">
        <f>IF(AE617="","",DSUM('Rozpis zápasů'!$F$1:$O$162,$B620,AE616:AE617))</f>
        <v/>
      </c>
      <c r="AF620" s="10" t="str">
        <f>IF(AF617="","",DSUM('Rozpis zápasů'!$F$1:$O$162,$B620,AF616:AF617))</f>
        <v/>
      </c>
      <c r="AG620" s="10" t="str">
        <f>IF(AG617="","",DSUM('Rozpis zápasů'!$F$1:$O$162,$B620,AG616:AG617))</f>
        <v/>
      </c>
      <c r="AH620" s="11" t="str">
        <f>IF(AH617="","",DSUM('Rozpis zápasů'!$F$1:$O$162,$B620,AH616:AH617))</f>
        <v/>
      </c>
      <c r="AI620" s="13" t="str">
        <f>IF(AI617="","",DSUM('Rozpis zápasů'!$F$1:$O$162,$B620,AI616:AI617))</f>
        <v/>
      </c>
      <c r="AJ620" s="10" t="str">
        <f>IF(AJ617="","",DSUM('Rozpis zápasů'!$F$1:$O$162,$B620,AJ616:AJ617))</f>
        <v/>
      </c>
      <c r="AK620" s="10" t="str">
        <f>IF(AK617="","",DSUM('Rozpis zápasů'!$F$1:$O$162,$B620,AK616:AK617))</f>
        <v/>
      </c>
      <c r="AL620" s="10" t="str">
        <f>IF(AL617="","",DSUM('Rozpis zápasů'!$F$1:$O$162,$B620,AL616:AL617))</f>
        <v/>
      </c>
      <c r="AM620" s="10" t="str">
        <f>IF(AM617="","",DSUM('Rozpis zápasů'!$F$1:$O$162,$B620,AM616:AM617))</f>
        <v/>
      </c>
      <c r="AN620" s="10" t="str">
        <f>IF(AN617="","",DSUM('Rozpis zápasů'!$F$1:$O$162,$B620,AN616:AN617))</f>
        <v/>
      </c>
      <c r="AO620" s="10" t="str">
        <f>IF(AO617="","",DSUM('Rozpis zápasů'!$F$1:$O$162,$B620,AO616:AO617))</f>
        <v/>
      </c>
      <c r="AP620" s="11" t="str">
        <f>IF(AP617="","",DSUM('Rozpis zápasů'!$F$1:$O$162,$B620,AP616:AP617))</f>
        <v/>
      </c>
      <c r="AQ620" s="13" t="str">
        <f>IF(AQ617="","",DSUM('Rozpis zápasů'!$F$1:$O$162,$B620,AQ616:AQ617))</f>
        <v/>
      </c>
      <c r="AR620" s="10" t="str">
        <f>IF(AR617="","",DSUM('Rozpis zápasů'!$F$1:$O$162,$B620,AR616:AR617))</f>
        <v/>
      </c>
      <c r="AS620" s="10" t="str">
        <f>IF(AS617="","",DSUM('Rozpis zápasů'!$F$1:$O$162,$B620,AS616:AS617))</f>
        <v/>
      </c>
      <c r="AT620" s="10" t="str">
        <f>IF(AT617="","",DSUM('Rozpis zápasů'!$F$1:$O$162,$B620,AT616:AT617))</f>
        <v/>
      </c>
      <c r="AU620" s="10" t="str">
        <f>IF(AU617="","",DSUM('Rozpis zápasů'!$F$1:$O$162,$B620,AU616:AU617))</f>
        <v/>
      </c>
      <c r="AV620" s="10" t="str">
        <f>IF(AV617="","",DSUM('Rozpis zápasů'!$F$1:$O$162,$B620,AV616:AV617))</f>
        <v/>
      </c>
      <c r="AW620" s="10" t="str">
        <f>IF(AW617="","",DSUM('Rozpis zápasů'!$F$1:$O$162,$B620,AW616:AW617))</f>
        <v/>
      </c>
      <c r="AX620" s="11" t="str">
        <f>IF(AX617="","",DSUM('Rozpis zápasů'!$F$1:$O$162,$B620,AX616:AX617))</f>
        <v/>
      </c>
      <c r="AY620" s="13" t="str">
        <f>IF(AY617="","",DSUM('Rozpis zápasů'!$F$1:$O$162,$B620,AY616:AY617))</f>
        <v/>
      </c>
      <c r="AZ620" s="10" t="str">
        <f>IF(AZ617="","",DSUM('Rozpis zápasů'!$F$1:$O$162,$B620,AZ616:AZ617))</f>
        <v/>
      </c>
      <c r="BA620" s="10" t="str">
        <f>IF(BA617="","",DSUM('Rozpis zápasů'!$F$1:$O$162,$B620,BA616:BA617))</f>
        <v/>
      </c>
      <c r="BB620" s="10" t="str">
        <f>IF(BB617="","",DSUM('Rozpis zápasů'!$F$1:$O$162,$B620,BB616:BB617))</f>
        <v/>
      </c>
      <c r="BC620" s="10" t="str">
        <f>IF(BC617="","",DSUM('Rozpis zápasů'!$F$1:$O$162,$B620,BC616:BC617))</f>
        <v/>
      </c>
      <c r="BD620" s="10" t="str">
        <f>IF(BD617="","",DSUM('Rozpis zápasů'!$F$1:$O$162,$B620,BD616:BD617))</f>
        <v/>
      </c>
      <c r="BE620" s="10" t="str">
        <f>IF(BE617="","",DSUM('Rozpis zápasů'!$F$1:$O$162,$B620,BE616:BE617))</f>
        <v/>
      </c>
      <c r="BF620" s="11" t="str">
        <f>IF(BF617="","",DSUM('Rozpis zápasů'!$F$1:$O$162,$B620,BF616:BF617))</f>
        <v/>
      </c>
      <c r="BG620" s="13" t="str">
        <f>IF(BG617="","",DSUM('Rozpis zápasů'!$F$1:$O$162,$B620,BG616:BG617))</f>
        <v/>
      </c>
      <c r="BH620" s="10" t="str">
        <f>IF(BH617="","",DSUM('Rozpis zápasů'!$F$1:$O$162,$B620,BH616:BH617))</f>
        <v/>
      </c>
      <c r="BI620" s="10" t="str">
        <f>IF(BI617="","",DSUM('Rozpis zápasů'!$F$1:$O$162,$B620,BI616:BI617))</f>
        <v/>
      </c>
      <c r="BJ620" s="10" t="str">
        <f>IF(BJ617="","",DSUM('Rozpis zápasů'!$F$1:$O$162,$B620,BJ616:BJ617))</f>
        <v/>
      </c>
      <c r="BK620" s="10" t="str">
        <f>IF(BK617="","",DSUM('Rozpis zápasů'!$F$1:$O$162,$B620,BK616:BK617))</f>
        <v/>
      </c>
      <c r="BL620" s="10" t="str">
        <f>IF(BL617="","",DSUM('Rozpis zápasů'!$F$1:$O$162,$B620,BL616:BL617))</f>
        <v/>
      </c>
      <c r="BM620" s="10" t="str">
        <f>IF(BM617="","",DSUM('Rozpis zápasů'!$F$1:$O$162,$B620,BM616:BM617))</f>
        <v/>
      </c>
      <c r="BN620" s="11" t="str">
        <f>IF(BN617="","",DSUM('Rozpis zápasů'!$F$1:$O$162,$B620,BN616:BN617))</f>
        <v/>
      </c>
    </row>
    <row r="621" spans="1:66" ht="15.75" x14ac:dyDescent="0.25">
      <c r="A621" s="2100" t="s">
        <v>138</v>
      </c>
      <c r="B621" s="2101"/>
      <c r="C621" s="28">
        <f t="shared" ref="C621:BN621" si="2497">SUM(C618,C613)</f>
        <v>0</v>
      </c>
      <c r="D621" s="29">
        <f t="shared" si="2497"/>
        <v>0</v>
      </c>
      <c r="E621" s="29">
        <f t="shared" si="2497"/>
        <v>0</v>
      </c>
      <c r="F621" s="29">
        <f t="shared" si="2497"/>
        <v>0</v>
      </c>
      <c r="G621" s="29">
        <f t="shared" si="2497"/>
        <v>0</v>
      </c>
      <c r="H621" s="29">
        <f t="shared" si="2497"/>
        <v>0</v>
      </c>
      <c r="I621" s="29">
        <f t="shared" si="2497"/>
        <v>0</v>
      </c>
      <c r="J621" s="30">
        <f t="shared" si="2497"/>
        <v>0</v>
      </c>
      <c r="K621" s="28">
        <f t="shared" si="2497"/>
        <v>0</v>
      </c>
      <c r="L621" s="29">
        <f t="shared" si="2497"/>
        <v>0</v>
      </c>
      <c r="M621" s="29">
        <f t="shared" si="2497"/>
        <v>0</v>
      </c>
      <c r="N621" s="29">
        <f t="shared" si="2497"/>
        <v>0</v>
      </c>
      <c r="O621" s="29">
        <f t="shared" si="2497"/>
        <v>0</v>
      </c>
      <c r="P621" s="29">
        <f t="shared" si="2497"/>
        <v>0</v>
      </c>
      <c r="Q621" s="29">
        <f t="shared" si="2497"/>
        <v>0</v>
      </c>
      <c r="R621" s="30">
        <f t="shared" si="2497"/>
        <v>0</v>
      </c>
      <c r="S621" s="28">
        <f t="shared" si="2497"/>
        <v>0</v>
      </c>
      <c r="T621" s="29">
        <f t="shared" si="2497"/>
        <v>0</v>
      </c>
      <c r="U621" s="29">
        <f t="shared" si="2497"/>
        <v>0</v>
      </c>
      <c r="V621" s="29">
        <f t="shared" si="2497"/>
        <v>0</v>
      </c>
      <c r="W621" s="29">
        <f t="shared" si="2497"/>
        <v>0</v>
      </c>
      <c r="X621" s="29">
        <f t="shared" si="2497"/>
        <v>0</v>
      </c>
      <c r="Y621" s="29">
        <f t="shared" si="2497"/>
        <v>0</v>
      </c>
      <c r="Z621" s="30">
        <f t="shared" si="2497"/>
        <v>0</v>
      </c>
      <c r="AA621" s="28">
        <f t="shared" si="2497"/>
        <v>0</v>
      </c>
      <c r="AB621" s="29">
        <f t="shared" si="2497"/>
        <v>0</v>
      </c>
      <c r="AC621" s="29">
        <f t="shared" si="2497"/>
        <v>0</v>
      </c>
      <c r="AD621" s="29">
        <f t="shared" si="2497"/>
        <v>0</v>
      </c>
      <c r="AE621" s="29">
        <f t="shared" si="2497"/>
        <v>0</v>
      </c>
      <c r="AF621" s="29">
        <f t="shared" si="2497"/>
        <v>0</v>
      </c>
      <c r="AG621" s="29">
        <f t="shared" si="2497"/>
        <v>0</v>
      </c>
      <c r="AH621" s="30">
        <f t="shared" si="2497"/>
        <v>0</v>
      </c>
      <c r="AI621" s="28">
        <f t="shared" si="2497"/>
        <v>0</v>
      </c>
      <c r="AJ621" s="29">
        <f t="shared" si="2497"/>
        <v>0</v>
      </c>
      <c r="AK621" s="29">
        <f t="shared" si="2497"/>
        <v>0</v>
      </c>
      <c r="AL621" s="29">
        <f t="shared" si="2497"/>
        <v>0</v>
      </c>
      <c r="AM621" s="29">
        <f t="shared" si="2497"/>
        <v>0</v>
      </c>
      <c r="AN621" s="29">
        <f t="shared" si="2497"/>
        <v>0</v>
      </c>
      <c r="AO621" s="29">
        <f t="shared" si="2497"/>
        <v>0</v>
      </c>
      <c r="AP621" s="30">
        <f t="shared" si="2497"/>
        <v>0</v>
      </c>
      <c r="AQ621" s="28">
        <f t="shared" si="2497"/>
        <v>0</v>
      </c>
      <c r="AR621" s="29">
        <f t="shared" si="2497"/>
        <v>0</v>
      </c>
      <c r="AS621" s="29">
        <f t="shared" si="2497"/>
        <v>0</v>
      </c>
      <c r="AT621" s="29">
        <f t="shared" si="2497"/>
        <v>0</v>
      </c>
      <c r="AU621" s="29">
        <f t="shared" si="2497"/>
        <v>0</v>
      </c>
      <c r="AV621" s="29">
        <f t="shared" si="2497"/>
        <v>0</v>
      </c>
      <c r="AW621" s="29">
        <f t="shared" si="2497"/>
        <v>0</v>
      </c>
      <c r="AX621" s="30">
        <f t="shared" si="2497"/>
        <v>0</v>
      </c>
      <c r="AY621" s="28">
        <f t="shared" si="2497"/>
        <v>0</v>
      </c>
      <c r="AZ621" s="29">
        <f t="shared" si="2497"/>
        <v>0</v>
      </c>
      <c r="BA621" s="29">
        <f t="shared" si="2497"/>
        <v>0</v>
      </c>
      <c r="BB621" s="29">
        <f t="shared" si="2497"/>
        <v>0</v>
      </c>
      <c r="BC621" s="29">
        <f t="shared" si="2497"/>
        <v>0</v>
      </c>
      <c r="BD621" s="29">
        <f t="shared" si="2497"/>
        <v>0</v>
      </c>
      <c r="BE621" s="29">
        <f t="shared" si="2497"/>
        <v>0</v>
      </c>
      <c r="BF621" s="30">
        <f t="shared" si="2497"/>
        <v>0</v>
      </c>
      <c r="BG621" s="28">
        <f t="shared" si="2497"/>
        <v>0</v>
      </c>
      <c r="BH621" s="29">
        <f t="shared" si="2497"/>
        <v>0</v>
      </c>
      <c r="BI621" s="29">
        <f t="shared" si="2497"/>
        <v>0</v>
      </c>
      <c r="BJ621" s="29">
        <f t="shared" si="2497"/>
        <v>0</v>
      </c>
      <c r="BK621" s="29">
        <f t="shared" si="2497"/>
        <v>0</v>
      </c>
      <c r="BL621" s="29">
        <f t="shared" si="2497"/>
        <v>0</v>
      </c>
      <c r="BM621" s="29">
        <f t="shared" si="2497"/>
        <v>0</v>
      </c>
      <c r="BN621" s="30">
        <f t="shared" si="2497"/>
        <v>0</v>
      </c>
    </row>
    <row r="622" spans="1:66" ht="15.75" x14ac:dyDescent="0.25">
      <c r="A622" s="2102" t="s">
        <v>139</v>
      </c>
      <c r="B622" s="2103"/>
      <c r="C622" s="31">
        <f t="shared" ref="C622:BN622" si="2498">SUM(C619,C614)</f>
        <v>0</v>
      </c>
      <c r="D622" s="32">
        <f t="shared" si="2498"/>
        <v>0</v>
      </c>
      <c r="E622" s="32">
        <f t="shared" si="2498"/>
        <v>0</v>
      </c>
      <c r="F622" s="32">
        <f t="shared" si="2498"/>
        <v>0</v>
      </c>
      <c r="G622" s="32">
        <f t="shared" si="2498"/>
        <v>0</v>
      </c>
      <c r="H622" s="32">
        <f t="shared" si="2498"/>
        <v>0</v>
      </c>
      <c r="I622" s="32">
        <f t="shared" si="2498"/>
        <v>0</v>
      </c>
      <c r="J622" s="33">
        <f t="shared" si="2498"/>
        <v>0</v>
      </c>
      <c r="K622" s="31">
        <f t="shared" si="2498"/>
        <v>0</v>
      </c>
      <c r="L622" s="32">
        <f t="shared" si="2498"/>
        <v>0</v>
      </c>
      <c r="M622" s="32">
        <f t="shared" si="2498"/>
        <v>0</v>
      </c>
      <c r="N622" s="32">
        <f t="shared" si="2498"/>
        <v>0</v>
      </c>
      <c r="O622" s="32">
        <f t="shared" si="2498"/>
        <v>0</v>
      </c>
      <c r="P622" s="32">
        <f t="shared" si="2498"/>
        <v>0</v>
      </c>
      <c r="Q622" s="32">
        <f t="shared" si="2498"/>
        <v>0</v>
      </c>
      <c r="R622" s="33">
        <f t="shared" si="2498"/>
        <v>0</v>
      </c>
      <c r="S622" s="31">
        <f t="shared" si="2498"/>
        <v>0</v>
      </c>
      <c r="T622" s="32">
        <f t="shared" si="2498"/>
        <v>0</v>
      </c>
      <c r="U622" s="32">
        <f t="shared" si="2498"/>
        <v>0</v>
      </c>
      <c r="V622" s="32">
        <f t="shared" si="2498"/>
        <v>0</v>
      </c>
      <c r="W622" s="32">
        <f t="shared" si="2498"/>
        <v>0</v>
      </c>
      <c r="X622" s="32">
        <f t="shared" si="2498"/>
        <v>0</v>
      </c>
      <c r="Y622" s="32">
        <f t="shared" si="2498"/>
        <v>0</v>
      </c>
      <c r="Z622" s="33">
        <f t="shared" si="2498"/>
        <v>0</v>
      </c>
      <c r="AA622" s="31">
        <f t="shared" si="2498"/>
        <v>0</v>
      </c>
      <c r="AB622" s="32">
        <f t="shared" si="2498"/>
        <v>0</v>
      </c>
      <c r="AC622" s="32">
        <f t="shared" si="2498"/>
        <v>0</v>
      </c>
      <c r="AD622" s="32">
        <f t="shared" si="2498"/>
        <v>0</v>
      </c>
      <c r="AE622" s="32">
        <f t="shared" si="2498"/>
        <v>0</v>
      </c>
      <c r="AF622" s="32">
        <f t="shared" si="2498"/>
        <v>0</v>
      </c>
      <c r="AG622" s="32">
        <f t="shared" si="2498"/>
        <v>0</v>
      </c>
      <c r="AH622" s="33">
        <f t="shared" si="2498"/>
        <v>0</v>
      </c>
      <c r="AI622" s="31">
        <f t="shared" si="2498"/>
        <v>0</v>
      </c>
      <c r="AJ622" s="32">
        <f t="shared" si="2498"/>
        <v>0</v>
      </c>
      <c r="AK622" s="32">
        <f t="shared" si="2498"/>
        <v>0</v>
      </c>
      <c r="AL622" s="32">
        <f t="shared" si="2498"/>
        <v>0</v>
      </c>
      <c r="AM622" s="32">
        <f t="shared" si="2498"/>
        <v>0</v>
      </c>
      <c r="AN622" s="32">
        <f t="shared" si="2498"/>
        <v>0</v>
      </c>
      <c r="AO622" s="32">
        <f t="shared" si="2498"/>
        <v>0</v>
      </c>
      <c r="AP622" s="33">
        <f t="shared" si="2498"/>
        <v>0</v>
      </c>
      <c r="AQ622" s="31">
        <f t="shared" si="2498"/>
        <v>0</v>
      </c>
      <c r="AR622" s="32">
        <f t="shared" si="2498"/>
        <v>0</v>
      </c>
      <c r="AS622" s="32">
        <f t="shared" si="2498"/>
        <v>0</v>
      </c>
      <c r="AT622" s="32">
        <f t="shared" si="2498"/>
        <v>0</v>
      </c>
      <c r="AU622" s="32">
        <f t="shared" si="2498"/>
        <v>0</v>
      </c>
      <c r="AV622" s="32">
        <f t="shared" si="2498"/>
        <v>0</v>
      </c>
      <c r="AW622" s="32">
        <f t="shared" si="2498"/>
        <v>0</v>
      </c>
      <c r="AX622" s="33">
        <f t="shared" si="2498"/>
        <v>0</v>
      </c>
      <c r="AY622" s="31">
        <f t="shared" si="2498"/>
        <v>0</v>
      </c>
      <c r="AZ622" s="32">
        <f t="shared" si="2498"/>
        <v>0</v>
      </c>
      <c r="BA622" s="32">
        <f t="shared" si="2498"/>
        <v>0</v>
      </c>
      <c r="BB622" s="32">
        <f t="shared" si="2498"/>
        <v>0</v>
      </c>
      <c r="BC622" s="32">
        <f t="shared" si="2498"/>
        <v>0</v>
      </c>
      <c r="BD622" s="32">
        <f t="shared" si="2498"/>
        <v>0</v>
      </c>
      <c r="BE622" s="32">
        <f t="shared" si="2498"/>
        <v>0</v>
      </c>
      <c r="BF622" s="33">
        <f t="shared" si="2498"/>
        <v>0</v>
      </c>
      <c r="BG622" s="31">
        <f t="shared" si="2498"/>
        <v>0</v>
      </c>
      <c r="BH622" s="32">
        <f t="shared" si="2498"/>
        <v>0</v>
      </c>
      <c r="BI622" s="32">
        <f t="shared" si="2498"/>
        <v>0</v>
      </c>
      <c r="BJ622" s="32">
        <f t="shared" si="2498"/>
        <v>0</v>
      </c>
      <c r="BK622" s="32">
        <f t="shared" si="2498"/>
        <v>0</v>
      </c>
      <c r="BL622" s="32">
        <f t="shared" si="2498"/>
        <v>0</v>
      </c>
      <c r="BM622" s="32">
        <f t="shared" si="2498"/>
        <v>0</v>
      </c>
      <c r="BN622" s="33">
        <f t="shared" si="2498"/>
        <v>0</v>
      </c>
    </row>
    <row r="623" spans="1:66" ht="15.75" x14ac:dyDescent="0.25">
      <c r="A623" s="2102" t="s">
        <v>140</v>
      </c>
      <c r="B623" s="2103"/>
      <c r="C623" s="31">
        <f t="shared" ref="C623:BN623" si="2499">SUM(C620,C615)</f>
        <v>0</v>
      </c>
      <c r="D623" s="32">
        <f t="shared" si="2499"/>
        <v>0</v>
      </c>
      <c r="E623" s="32">
        <f t="shared" si="2499"/>
        <v>0</v>
      </c>
      <c r="F623" s="32">
        <f t="shared" si="2499"/>
        <v>0</v>
      </c>
      <c r="G623" s="32">
        <f t="shared" si="2499"/>
        <v>0</v>
      </c>
      <c r="H623" s="32">
        <f t="shared" si="2499"/>
        <v>0</v>
      </c>
      <c r="I623" s="32">
        <f t="shared" si="2499"/>
        <v>0</v>
      </c>
      <c r="J623" s="33">
        <f t="shared" si="2499"/>
        <v>0</v>
      </c>
      <c r="K623" s="31">
        <f t="shared" si="2499"/>
        <v>0</v>
      </c>
      <c r="L623" s="32">
        <f t="shared" si="2499"/>
        <v>0</v>
      </c>
      <c r="M623" s="32">
        <f t="shared" si="2499"/>
        <v>0</v>
      </c>
      <c r="N623" s="32">
        <f t="shared" si="2499"/>
        <v>0</v>
      </c>
      <c r="O623" s="32">
        <f t="shared" si="2499"/>
        <v>0</v>
      </c>
      <c r="P623" s="32">
        <f t="shared" si="2499"/>
        <v>0</v>
      </c>
      <c r="Q623" s="32">
        <f t="shared" si="2499"/>
        <v>0</v>
      </c>
      <c r="R623" s="33">
        <f t="shared" si="2499"/>
        <v>0</v>
      </c>
      <c r="S623" s="31">
        <f t="shared" si="2499"/>
        <v>0</v>
      </c>
      <c r="T623" s="32">
        <f t="shared" si="2499"/>
        <v>0</v>
      </c>
      <c r="U623" s="32">
        <f t="shared" si="2499"/>
        <v>0</v>
      </c>
      <c r="V623" s="32">
        <f t="shared" si="2499"/>
        <v>0</v>
      </c>
      <c r="W623" s="32">
        <f t="shared" si="2499"/>
        <v>0</v>
      </c>
      <c r="X623" s="32">
        <f t="shared" si="2499"/>
        <v>0</v>
      </c>
      <c r="Y623" s="32">
        <f t="shared" si="2499"/>
        <v>0</v>
      </c>
      <c r="Z623" s="33">
        <f t="shared" si="2499"/>
        <v>0</v>
      </c>
      <c r="AA623" s="31">
        <f t="shared" si="2499"/>
        <v>0</v>
      </c>
      <c r="AB623" s="32">
        <f t="shared" si="2499"/>
        <v>0</v>
      </c>
      <c r="AC623" s="32">
        <f t="shared" si="2499"/>
        <v>0</v>
      </c>
      <c r="AD623" s="32">
        <f t="shared" si="2499"/>
        <v>0</v>
      </c>
      <c r="AE623" s="32">
        <f t="shared" si="2499"/>
        <v>0</v>
      </c>
      <c r="AF623" s="32">
        <f t="shared" si="2499"/>
        <v>0</v>
      </c>
      <c r="AG623" s="32">
        <f t="shared" si="2499"/>
        <v>0</v>
      </c>
      <c r="AH623" s="33">
        <f t="shared" si="2499"/>
        <v>0</v>
      </c>
      <c r="AI623" s="31">
        <f t="shared" si="2499"/>
        <v>0</v>
      </c>
      <c r="AJ623" s="32">
        <f t="shared" si="2499"/>
        <v>0</v>
      </c>
      <c r="AK623" s="32">
        <f t="shared" si="2499"/>
        <v>0</v>
      </c>
      <c r="AL623" s="32">
        <f t="shared" si="2499"/>
        <v>0</v>
      </c>
      <c r="AM623" s="32">
        <f t="shared" si="2499"/>
        <v>0</v>
      </c>
      <c r="AN623" s="32">
        <f t="shared" si="2499"/>
        <v>0</v>
      </c>
      <c r="AO623" s="32">
        <f t="shared" si="2499"/>
        <v>0</v>
      </c>
      <c r="AP623" s="33">
        <f t="shared" si="2499"/>
        <v>0</v>
      </c>
      <c r="AQ623" s="31">
        <f t="shared" si="2499"/>
        <v>0</v>
      </c>
      <c r="AR623" s="32">
        <f t="shared" si="2499"/>
        <v>0</v>
      </c>
      <c r="AS623" s="32">
        <f t="shared" si="2499"/>
        <v>0</v>
      </c>
      <c r="AT623" s="32">
        <f t="shared" si="2499"/>
        <v>0</v>
      </c>
      <c r="AU623" s="32">
        <f t="shared" si="2499"/>
        <v>0</v>
      </c>
      <c r="AV623" s="32">
        <f t="shared" si="2499"/>
        <v>0</v>
      </c>
      <c r="AW623" s="32">
        <f t="shared" si="2499"/>
        <v>0</v>
      </c>
      <c r="AX623" s="33">
        <f t="shared" si="2499"/>
        <v>0</v>
      </c>
      <c r="AY623" s="31">
        <f t="shared" si="2499"/>
        <v>0</v>
      </c>
      <c r="AZ623" s="32">
        <f t="shared" si="2499"/>
        <v>0</v>
      </c>
      <c r="BA623" s="32">
        <f t="shared" si="2499"/>
        <v>0</v>
      </c>
      <c r="BB623" s="32">
        <f t="shared" si="2499"/>
        <v>0</v>
      </c>
      <c r="BC623" s="32">
        <f t="shared" si="2499"/>
        <v>0</v>
      </c>
      <c r="BD623" s="32">
        <f t="shared" si="2499"/>
        <v>0</v>
      </c>
      <c r="BE623" s="32">
        <f t="shared" si="2499"/>
        <v>0</v>
      </c>
      <c r="BF623" s="33">
        <f t="shared" si="2499"/>
        <v>0</v>
      </c>
      <c r="BG623" s="31">
        <f t="shared" si="2499"/>
        <v>0</v>
      </c>
      <c r="BH623" s="32">
        <f t="shared" si="2499"/>
        <v>0</v>
      </c>
      <c r="BI623" s="32">
        <f t="shared" si="2499"/>
        <v>0</v>
      </c>
      <c r="BJ623" s="32">
        <f t="shared" si="2499"/>
        <v>0</v>
      </c>
      <c r="BK623" s="32">
        <f t="shared" si="2499"/>
        <v>0</v>
      </c>
      <c r="BL623" s="32">
        <f t="shared" si="2499"/>
        <v>0</v>
      </c>
      <c r="BM623" s="32">
        <f t="shared" si="2499"/>
        <v>0</v>
      </c>
      <c r="BN623" s="33">
        <f t="shared" si="2499"/>
        <v>0</v>
      </c>
    </row>
    <row r="624" spans="1:66" ht="15.75" x14ac:dyDescent="0.25">
      <c r="A624" s="2102" t="s">
        <v>141</v>
      </c>
      <c r="B624" s="2103"/>
      <c r="C624" s="49" t="str">
        <f t="shared" ref="C624:BN624" si="2500">IF(C612="","",C622-C623)</f>
        <v/>
      </c>
      <c r="D624" s="50" t="str">
        <f t="shared" si="2500"/>
        <v/>
      </c>
      <c r="E624" s="50" t="str">
        <f t="shared" si="2500"/>
        <v/>
      </c>
      <c r="F624" s="50" t="str">
        <f t="shared" si="2500"/>
        <v/>
      </c>
      <c r="G624" s="50" t="str">
        <f t="shared" si="2500"/>
        <v/>
      </c>
      <c r="H624" s="50" t="str">
        <f t="shared" si="2500"/>
        <v/>
      </c>
      <c r="I624" s="50" t="str">
        <f t="shared" si="2500"/>
        <v/>
      </c>
      <c r="J624" s="51" t="str">
        <f t="shared" si="2500"/>
        <v/>
      </c>
      <c r="K624" s="49" t="str">
        <f t="shared" si="2500"/>
        <v/>
      </c>
      <c r="L624" s="50" t="str">
        <f t="shared" si="2500"/>
        <v/>
      </c>
      <c r="M624" s="50" t="str">
        <f t="shared" si="2500"/>
        <v/>
      </c>
      <c r="N624" s="50" t="str">
        <f t="shared" si="2500"/>
        <v/>
      </c>
      <c r="O624" s="50" t="str">
        <f t="shared" si="2500"/>
        <v/>
      </c>
      <c r="P624" s="50" t="str">
        <f t="shared" si="2500"/>
        <v/>
      </c>
      <c r="Q624" s="50" t="str">
        <f t="shared" si="2500"/>
        <v/>
      </c>
      <c r="R624" s="51" t="str">
        <f t="shared" si="2500"/>
        <v/>
      </c>
      <c r="S624" s="49" t="str">
        <f t="shared" si="2500"/>
        <v/>
      </c>
      <c r="T624" s="50" t="str">
        <f t="shared" si="2500"/>
        <v/>
      </c>
      <c r="U624" s="50" t="str">
        <f t="shared" si="2500"/>
        <v/>
      </c>
      <c r="V624" s="50" t="str">
        <f t="shared" si="2500"/>
        <v/>
      </c>
      <c r="W624" s="50" t="str">
        <f t="shared" si="2500"/>
        <v/>
      </c>
      <c r="X624" s="50" t="str">
        <f t="shared" si="2500"/>
        <v/>
      </c>
      <c r="Y624" s="50" t="str">
        <f t="shared" si="2500"/>
        <v/>
      </c>
      <c r="Z624" s="51" t="str">
        <f t="shared" si="2500"/>
        <v/>
      </c>
      <c r="AA624" s="49" t="str">
        <f t="shared" si="2500"/>
        <v/>
      </c>
      <c r="AB624" s="50" t="str">
        <f t="shared" si="2500"/>
        <v/>
      </c>
      <c r="AC624" s="50" t="str">
        <f t="shared" si="2500"/>
        <v/>
      </c>
      <c r="AD624" s="50" t="str">
        <f t="shared" si="2500"/>
        <v/>
      </c>
      <c r="AE624" s="50" t="str">
        <f t="shared" si="2500"/>
        <v/>
      </c>
      <c r="AF624" s="50" t="str">
        <f t="shared" si="2500"/>
        <v/>
      </c>
      <c r="AG624" s="50" t="str">
        <f t="shared" si="2500"/>
        <v/>
      </c>
      <c r="AH624" s="51" t="str">
        <f t="shared" si="2500"/>
        <v/>
      </c>
      <c r="AI624" s="49" t="str">
        <f t="shared" si="2500"/>
        <v/>
      </c>
      <c r="AJ624" s="50" t="str">
        <f t="shared" si="2500"/>
        <v/>
      </c>
      <c r="AK624" s="50" t="str">
        <f t="shared" si="2500"/>
        <v/>
      </c>
      <c r="AL624" s="50" t="str">
        <f t="shared" si="2500"/>
        <v/>
      </c>
      <c r="AM624" s="50" t="str">
        <f t="shared" si="2500"/>
        <v/>
      </c>
      <c r="AN624" s="50" t="str">
        <f t="shared" si="2500"/>
        <v/>
      </c>
      <c r="AO624" s="50" t="str">
        <f t="shared" si="2500"/>
        <v/>
      </c>
      <c r="AP624" s="51" t="str">
        <f t="shared" si="2500"/>
        <v/>
      </c>
      <c r="AQ624" s="49" t="str">
        <f t="shared" si="2500"/>
        <v/>
      </c>
      <c r="AR624" s="50" t="str">
        <f t="shared" si="2500"/>
        <v/>
      </c>
      <c r="AS624" s="50" t="str">
        <f t="shared" si="2500"/>
        <v/>
      </c>
      <c r="AT624" s="50" t="str">
        <f t="shared" si="2500"/>
        <v/>
      </c>
      <c r="AU624" s="50" t="str">
        <f t="shared" si="2500"/>
        <v/>
      </c>
      <c r="AV624" s="50" t="str">
        <f t="shared" si="2500"/>
        <v/>
      </c>
      <c r="AW624" s="50" t="str">
        <f t="shared" si="2500"/>
        <v/>
      </c>
      <c r="AX624" s="51" t="str">
        <f t="shared" si="2500"/>
        <v/>
      </c>
      <c r="AY624" s="49" t="str">
        <f t="shared" si="2500"/>
        <v/>
      </c>
      <c r="AZ624" s="50" t="str">
        <f t="shared" si="2500"/>
        <v/>
      </c>
      <c r="BA624" s="50" t="str">
        <f t="shared" si="2500"/>
        <v/>
      </c>
      <c r="BB624" s="50" t="str">
        <f t="shared" si="2500"/>
        <v/>
      </c>
      <c r="BC624" s="50" t="str">
        <f t="shared" si="2500"/>
        <v/>
      </c>
      <c r="BD624" s="50" t="str">
        <f t="shared" si="2500"/>
        <v/>
      </c>
      <c r="BE624" s="50" t="str">
        <f t="shared" si="2500"/>
        <v/>
      </c>
      <c r="BF624" s="51" t="str">
        <f t="shared" si="2500"/>
        <v/>
      </c>
      <c r="BG624" s="49" t="str">
        <f t="shared" si="2500"/>
        <v/>
      </c>
      <c r="BH624" s="50" t="str">
        <f t="shared" si="2500"/>
        <v/>
      </c>
      <c r="BI624" s="50" t="str">
        <f t="shared" si="2500"/>
        <v/>
      </c>
      <c r="BJ624" s="50" t="str">
        <f t="shared" si="2500"/>
        <v/>
      </c>
      <c r="BK624" s="50" t="str">
        <f t="shared" si="2500"/>
        <v/>
      </c>
      <c r="BL624" s="50" t="str">
        <f t="shared" si="2500"/>
        <v/>
      </c>
      <c r="BM624" s="50" t="str">
        <f t="shared" si="2500"/>
        <v/>
      </c>
      <c r="BN624" s="51" t="str">
        <f t="shared" si="2500"/>
        <v/>
      </c>
    </row>
    <row r="625" spans="1:66" ht="30.75" customHeight="1" thickBot="1" x14ac:dyDescent="0.3">
      <c r="A625" s="2104" t="s">
        <v>142</v>
      </c>
      <c r="B625" s="2105"/>
      <c r="C625" s="67" t="str">
        <f t="shared" ref="C625:BN625" si="2501">IF(C612="","",IF(C623=0,MAX($C$123:$J$123)+1,C622/C623))</f>
        <v/>
      </c>
      <c r="D625" s="68" t="str">
        <f t="shared" si="2501"/>
        <v/>
      </c>
      <c r="E625" s="68" t="str">
        <f t="shared" si="2501"/>
        <v/>
      </c>
      <c r="F625" s="68" t="str">
        <f t="shared" si="2501"/>
        <v/>
      </c>
      <c r="G625" s="68" t="str">
        <f t="shared" si="2501"/>
        <v/>
      </c>
      <c r="H625" s="68" t="str">
        <f t="shared" si="2501"/>
        <v/>
      </c>
      <c r="I625" s="68" t="str">
        <f t="shared" si="2501"/>
        <v/>
      </c>
      <c r="J625" s="69" t="str">
        <f t="shared" si="2501"/>
        <v/>
      </c>
      <c r="K625" s="67" t="str">
        <f t="shared" si="2501"/>
        <v/>
      </c>
      <c r="L625" s="68" t="str">
        <f t="shared" si="2501"/>
        <v/>
      </c>
      <c r="M625" s="68" t="str">
        <f t="shared" si="2501"/>
        <v/>
      </c>
      <c r="N625" s="68" t="str">
        <f t="shared" si="2501"/>
        <v/>
      </c>
      <c r="O625" s="68" t="str">
        <f t="shared" si="2501"/>
        <v/>
      </c>
      <c r="P625" s="68" t="str">
        <f t="shared" si="2501"/>
        <v/>
      </c>
      <c r="Q625" s="68" t="str">
        <f t="shared" si="2501"/>
        <v/>
      </c>
      <c r="R625" s="69" t="str">
        <f t="shared" si="2501"/>
        <v/>
      </c>
      <c r="S625" s="67" t="str">
        <f t="shared" si="2501"/>
        <v/>
      </c>
      <c r="T625" s="68" t="str">
        <f t="shared" si="2501"/>
        <v/>
      </c>
      <c r="U625" s="68" t="str">
        <f t="shared" si="2501"/>
        <v/>
      </c>
      <c r="V625" s="68" t="str">
        <f t="shared" si="2501"/>
        <v/>
      </c>
      <c r="W625" s="68" t="str">
        <f t="shared" si="2501"/>
        <v/>
      </c>
      <c r="X625" s="68" t="str">
        <f t="shared" si="2501"/>
        <v/>
      </c>
      <c r="Y625" s="68" t="str">
        <f t="shared" si="2501"/>
        <v/>
      </c>
      <c r="Z625" s="69" t="str">
        <f t="shared" si="2501"/>
        <v/>
      </c>
      <c r="AA625" s="67" t="str">
        <f t="shared" si="2501"/>
        <v/>
      </c>
      <c r="AB625" s="68" t="str">
        <f t="shared" si="2501"/>
        <v/>
      </c>
      <c r="AC625" s="68" t="str">
        <f t="shared" si="2501"/>
        <v/>
      </c>
      <c r="AD625" s="68" t="str">
        <f t="shared" si="2501"/>
        <v/>
      </c>
      <c r="AE625" s="68" t="str">
        <f t="shared" si="2501"/>
        <v/>
      </c>
      <c r="AF625" s="68" t="str">
        <f t="shared" si="2501"/>
        <v/>
      </c>
      <c r="AG625" s="68" t="str">
        <f t="shared" si="2501"/>
        <v/>
      </c>
      <c r="AH625" s="69" t="str">
        <f t="shared" si="2501"/>
        <v/>
      </c>
      <c r="AI625" s="67" t="str">
        <f t="shared" si="2501"/>
        <v/>
      </c>
      <c r="AJ625" s="68" t="str">
        <f t="shared" si="2501"/>
        <v/>
      </c>
      <c r="AK625" s="68" t="str">
        <f t="shared" si="2501"/>
        <v/>
      </c>
      <c r="AL625" s="68" t="str">
        <f t="shared" si="2501"/>
        <v/>
      </c>
      <c r="AM625" s="68" t="str">
        <f t="shared" si="2501"/>
        <v/>
      </c>
      <c r="AN625" s="68" t="str">
        <f t="shared" si="2501"/>
        <v/>
      </c>
      <c r="AO625" s="68" t="str">
        <f t="shared" si="2501"/>
        <v/>
      </c>
      <c r="AP625" s="69" t="str">
        <f t="shared" si="2501"/>
        <v/>
      </c>
      <c r="AQ625" s="67" t="str">
        <f t="shared" si="2501"/>
        <v/>
      </c>
      <c r="AR625" s="68" t="str">
        <f t="shared" si="2501"/>
        <v/>
      </c>
      <c r="AS625" s="68" t="str">
        <f t="shared" si="2501"/>
        <v/>
      </c>
      <c r="AT625" s="68" t="str">
        <f t="shared" si="2501"/>
        <v/>
      </c>
      <c r="AU625" s="68" t="str">
        <f t="shared" si="2501"/>
        <v/>
      </c>
      <c r="AV625" s="68" t="str">
        <f t="shared" si="2501"/>
        <v/>
      </c>
      <c r="AW625" s="68" t="str">
        <f t="shared" si="2501"/>
        <v/>
      </c>
      <c r="AX625" s="69" t="str">
        <f t="shared" si="2501"/>
        <v/>
      </c>
      <c r="AY625" s="67" t="str">
        <f t="shared" si="2501"/>
        <v/>
      </c>
      <c r="AZ625" s="68" t="str">
        <f t="shared" si="2501"/>
        <v/>
      </c>
      <c r="BA625" s="68" t="str">
        <f t="shared" si="2501"/>
        <v/>
      </c>
      <c r="BB625" s="68" t="str">
        <f t="shared" si="2501"/>
        <v/>
      </c>
      <c r="BC625" s="68" t="str">
        <f t="shared" si="2501"/>
        <v/>
      </c>
      <c r="BD625" s="68" t="str">
        <f t="shared" si="2501"/>
        <v/>
      </c>
      <c r="BE625" s="68" t="str">
        <f t="shared" si="2501"/>
        <v/>
      </c>
      <c r="BF625" s="69" t="str">
        <f t="shared" si="2501"/>
        <v/>
      </c>
      <c r="BG625" s="67" t="str">
        <f t="shared" si="2501"/>
        <v/>
      </c>
      <c r="BH625" s="68" t="str">
        <f t="shared" si="2501"/>
        <v/>
      </c>
      <c r="BI625" s="68" t="str">
        <f t="shared" si="2501"/>
        <v/>
      </c>
      <c r="BJ625" s="68" t="str">
        <f t="shared" si="2501"/>
        <v/>
      </c>
      <c r="BK625" s="68" t="str">
        <f t="shared" si="2501"/>
        <v/>
      </c>
      <c r="BL625" s="68" t="str">
        <f t="shared" si="2501"/>
        <v/>
      </c>
      <c r="BM625" s="68" t="str">
        <f t="shared" si="2501"/>
        <v/>
      </c>
      <c r="BN625" s="69" t="str">
        <f t="shared" si="2501"/>
        <v/>
      </c>
    </row>
    <row r="626" spans="1:66" ht="15.75" x14ac:dyDescent="0.25">
      <c r="A626" s="2106" t="s">
        <v>37</v>
      </c>
      <c r="B626" s="2107"/>
      <c r="C626" s="975" t="str">
        <f t="shared" ref="C626:J626" si="2502">IF(C612="","",RANK(C602,$C602:$J602,0))</f>
        <v/>
      </c>
      <c r="D626" s="976" t="str">
        <f t="shared" si="2502"/>
        <v/>
      </c>
      <c r="E626" s="976" t="str">
        <f t="shared" si="2502"/>
        <v/>
      </c>
      <c r="F626" s="976" t="str">
        <f t="shared" si="2502"/>
        <v/>
      </c>
      <c r="G626" s="976" t="str">
        <f t="shared" si="2502"/>
        <v/>
      </c>
      <c r="H626" s="976" t="str">
        <f t="shared" si="2502"/>
        <v/>
      </c>
      <c r="I626" s="976" t="str">
        <f t="shared" si="2502"/>
        <v/>
      </c>
      <c r="J626" s="977" t="str">
        <f t="shared" si="2502"/>
        <v/>
      </c>
      <c r="K626" s="975" t="str">
        <f t="shared" ref="K626:R626" si="2503">IF(K612="","",RANK(C602,$C602:$J602,0))</f>
        <v/>
      </c>
      <c r="L626" s="976" t="str">
        <f t="shared" si="2503"/>
        <v/>
      </c>
      <c r="M626" s="976" t="str">
        <f t="shared" si="2503"/>
        <v/>
      </c>
      <c r="N626" s="976" t="str">
        <f t="shared" si="2503"/>
        <v/>
      </c>
      <c r="O626" s="976" t="str">
        <f t="shared" si="2503"/>
        <v/>
      </c>
      <c r="P626" s="976" t="str">
        <f t="shared" si="2503"/>
        <v/>
      </c>
      <c r="Q626" s="976" t="str">
        <f t="shared" si="2503"/>
        <v/>
      </c>
      <c r="R626" s="977" t="str">
        <f t="shared" si="2503"/>
        <v/>
      </c>
      <c r="S626" s="975" t="str">
        <f t="shared" ref="S626:Z626" si="2504">IF(S612="","",RANK(C602,$C602:$J602,0))</f>
        <v/>
      </c>
      <c r="T626" s="976" t="str">
        <f t="shared" si="2504"/>
        <v/>
      </c>
      <c r="U626" s="976" t="str">
        <f t="shared" si="2504"/>
        <v/>
      </c>
      <c r="V626" s="976" t="str">
        <f t="shared" si="2504"/>
        <v/>
      </c>
      <c r="W626" s="976" t="str">
        <f t="shared" si="2504"/>
        <v/>
      </c>
      <c r="X626" s="976" t="str">
        <f t="shared" si="2504"/>
        <v/>
      </c>
      <c r="Y626" s="976" t="str">
        <f t="shared" si="2504"/>
        <v/>
      </c>
      <c r="Z626" s="984" t="str">
        <f t="shared" si="2504"/>
        <v/>
      </c>
      <c r="AA626" s="975" t="str">
        <f t="shared" ref="AA626:AH626" si="2505">IF(AA612="","",RANK(C602,$C602:$J602,0))</f>
        <v/>
      </c>
      <c r="AB626" s="976" t="str">
        <f t="shared" si="2505"/>
        <v/>
      </c>
      <c r="AC626" s="976" t="str">
        <f t="shared" si="2505"/>
        <v/>
      </c>
      <c r="AD626" s="976" t="str">
        <f t="shared" si="2505"/>
        <v/>
      </c>
      <c r="AE626" s="976" t="str">
        <f t="shared" si="2505"/>
        <v/>
      </c>
      <c r="AF626" s="976" t="str">
        <f t="shared" si="2505"/>
        <v/>
      </c>
      <c r="AG626" s="976" t="str">
        <f t="shared" si="2505"/>
        <v/>
      </c>
      <c r="AH626" s="977" t="str">
        <f t="shared" si="2505"/>
        <v/>
      </c>
      <c r="AI626" s="975" t="str">
        <f t="shared" ref="AI626:AP626" si="2506">IF(AI612="","",RANK(C602,$C602:$J602,0))</f>
        <v/>
      </c>
      <c r="AJ626" s="976" t="str">
        <f t="shared" si="2506"/>
        <v/>
      </c>
      <c r="AK626" s="976" t="str">
        <f t="shared" si="2506"/>
        <v/>
      </c>
      <c r="AL626" s="976" t="str">
        <f t="shared" si="2506"/>
        <v/>
      </c>
      <c r="AM626" s="976" t="str">
        <f t="shared" si="2506"/>
        <v/>
      </c>
      <c r="AN626" s="976" t="str">
        <f t="shared" si="2506"/>
        <v/>
      </c>
      <c r="AO626" s="976" t="str">
        <f t="shared" si="2506"/>
        <v/>
      </c>
      <c r="AP626" s="977" t="str">
        <f t="shared" si="2506"/>
        <v/>
      </c>
      <c r="AQ626" s="975" t="str">
        <f t="shared" ref="AQ626:AX626" si="2507">IF(AQ612="","",RANK(C602,$C602:$J602,0))</f>
        <v/>
      </c>
      <c r="AR626" s="976" t="str">
        <f t="shared" si="2507"/>
        <v/>
      </c>
      <c r="AS626" s="976" t="str">
        <f t="shared" si="2507"/>
        <v/>
      </c>
      <c r="AT626" s="976" t="str">
        <f t="shared" si="2507"/>
        <v/>
      </c>
      <c r="AU626" s="976" t="str">
        <f t="shared" si="2507"/>
        <v/>
      </c>
      <c r="AV626" s="976" t="str">
        <f t="shared" si="2507"/>
        <v/>
      </c>
      <c r="AW626" s="976" t="str">
        <f t="shared" si="2507"/>
        <v/>
      </c>
      <c r="AX626" s="977" t="str">
        <f t="shared" si="2507"/>
        <v/>
      </c>
      <c r="AY626" s="975" t="str">
        <f t="shared" ref="AY626:BF626" si="2508">IF(AY612="","",RANK(C602,$C602:$J602,0))</f>
        <v/>
      </c>
      <c r="AZ626" s="976" t="str">
        <f t="shared" si="2508"/>
        <v/>
      </c>
      <c r="BA626" s="976" t="str">
        <f t="shared" si="2508"/>
        <v/>
      </c>
      <c r="BB626" s="976" t="str">
        <f t="shared" si="2508"/>
        <v/>
      </c>
      <c r="BC626" s="976" t="str">
        <f t="shared" si="2508"/>
        <v/>
      </c>
      <c r="BD626" s="976" t="str">
        <f t="shared" si="2508"/>
        <v/>
      </c>
      <c r="BE626" s="976" t="str">
        <f t="shared" si="2508"/>
        <v/>
      </c>
      <c r="BF626" s="977" t="str">
        <f t="shared" si="2508"/>
        <v/>
      </c>
      <c r="BG626" s="975" t="str">
        <f t="shared" ref="BG626:BN626" si="2509">IF(BG612="","",RANK(C602,$C602:$J602,0))</f>
        <v/>
      </c>
      <c r="BH626" s="976" t="str">
        <f t="shared" si="2509"/>
        <v/>
      </c>
      <c r="BI626" s="976" t="str">
        <f t="shared" si="2509"/>
        <v/>
      </c>
      <c r="BJ626" s="976" t="str">
        <f t="shared" si="2509"/>
        <v/>
      </c>
      <c r="BK626" s="976" t="str">
        <f t="shared" si="2509"/>
        <v/>
      </c>
      <c r="BL626" s="976" t="str">
        <f t="shared" si="2509"/>
        <v/>
      </c>
      <c r="BM626" s="976" t="str">
        <f t="shared" si="2509"/>
        <v/>
      </c>
      <c r="BN626" s="977" t="str">
        <f t="shared" si="2509"/>
        <v/>
      </c>
    </row>
    <row r="627" spans="1:66" ht="15.75" x14ac:dyDescent="0.25">
      <c r="A627" s="2084" t="s">
        <v>38</v>
      </c>
      <c r="B627" s="2085"/>
      <c r="C627" s="978" t="str">
        <f t="shared" ref="C627:J627" si="2510">IF(C612="","",RANK(C603,$C603:$J603,0))</f>
        <v/>
      </c>
      <c r="D627" s="979" t="str">
        <f t="shared" si="2510"/>
        <v/>
      </c>
      <c r="E627" s="979" t="str">
        <f t="shared" si="2510"/>
        <v/>
      </c>
      <c r="F627" s="979" t="str">
        <f t="shared" si="2510"/>
        <v/>
      </c>
      <c r="G627" s="979" t="str">
        <f t="shared" si="2510"/>
        <v/>
      </c>
      <c r="H627" s="979" t="str">
        <f t="shared" si="2510"/>
        <v/>
      </c>
      <c r="I627" s="979" t="str">
        <f t="shared" si="2510"/>
        <v/>
      </c>
      <c r="J627" s="980" t="str">
        <f t="shared" si="2510"/>
        <v/>
      </c>
      <c r="K627" s="978" t="str">
        <f t="shared" ref="K627:R627" si="2511">IF(K612="","",RANK(C603,$C603:$J603,0))</f>
        <v/>
      </c>
      <c r="L627" s="979" t="str">
        <f t="shared" si="2511"/>
        <v/>
      </c>
      <c r="M627" s="979" t="str">
        <f t="shared" si="2511"/>
        <v/>
      </c>
      <c r="N627" s="979" t="str">
        <f t="shared" si="2511"/>
        <v/>
      </c>
      <c r="O627" s="979" t="str">
        <f t="shared" si="2511"/>
        <v/>
      </c>
      <c r="P627" s="979" t="str">
        <f t="shared" si="2511"/>
        <v/>
      </c>
      <c r="Q627" s="979" t="str">
        <f t="shared" si="2511"/>
        <v/>
      </c>
      <c r="R627" s="980" t="str">
        <f t="shared" si="2511"/>
        <v/>
      </c>
      <c r="S627" s="978" t="str">
        <f t="shared" ref="S627:Z627" si="2512">IF(S612="","",RANK(C603,$C603:$J603,0))</f>
        <v/>
      </c>
      <c r="T627" s="979" t="str">
        <f t="shared" si="2512"/>
        <v/>
      </c>
      <c r="U627" s="979" t="str">
        <f t="shared" si="2512"/>
        <v/>
      </c>
      <c r="V627" s="979" t="str">
        <f t="shared" si="2512"/>
        <v/>
      </c>
      <c r="W627" s="979" t="str">
        <f t="shared" si="2512"/>
        <v/>
      </c>
      <c r="X627" s="979" t="str">
        <f t="shared" si="2512"/>
        <v/>
      </c>
      <c r="Y627" s="979" t="str">
        <f t="shared" si="2512"/>
        <v/>
      </c>
      <c r="Z627" s="985" t="str">
        <f t="shared" si="2512"/>
        <v/>
      </c>
      <c r="AA627" s="978" t="str">
        <f t="shared" ref="AA627:AH627" si="2513">IF(AA612="","",RANK(C603,$C603:$J603,0))</f>
        <v/>
      </c>
      <c r="AB627" s="979" t="str">
        <f t="shared" si="2513"/>
        <v/>
      </c>
      <c r="AC627" s="979" t="str">
        <f t="shared" si="2513"/>
        <v/>
      </c>
      <c r="AD627" s="979" t="str">
        <f t="shared" si="2513"/>
        <v/>
      </c>
      <c r="AE627" s="979" t="str">
        <f t="shared" si="2513"/>
        <v/>
      </c>
      <c r="AF627" s="979" t="str">
        <f t="shared" si="2513"/>
        <v/>
      </c>
      <c r="AG627" s="979" t="str">
        <f t="shared" si="2513"/>
        <v/>
      </c>
      <c r="AH627" s="980" t="str">
        <f t="shared" si="2513"/>
        <v/>
      </c>
      <c r="AI627" s="978" t="str">
        <f t="shared" ref="AI627:AP627" si="2514">IF(AI612="","",RANK(C603,$C603:$J603,0))</f>
        <v/>
      </c>
      <c r="AJ627" s="979" t="str">
        <f t="shared" si="2514"/>
        <v/>
      </c>
      <c r="AK627" s="979" t="str">
        <f t="shared" si="2514"/>
        <v/>
      </c>
      <c r="AL627" s="979" t="str">
        <f t="shared" si="2514"/>
        <v/>
      </c>
      <c r="AM627" s="979" t="str">
        <f t="shared" si="2514"/>
        <v/>
      </c>
      <c r="AN627" s="979" t="str">
        <f t="shared" si="2514"/>
        <v/>
      </c>
      <c r="AO627" s="979" t="str">
        <f t="shared" si="2514"/>
        <v/>
      </c>
      <c r="AP627" s="980" t="str">
        <f t="shared" si="2514"/>
        <v/>
      </c>
      <c r="AQ627" s="978" t="str">
        <f t="shared" ref="AQ627:AX627" si="2515">IF(AQ612="","",RANK(C603,$C603:$J603,0))</f>
        <v/>
      </c>
      <c r="AR627" s="979" t="str">
        <f t="shared" si="2515"/>
        <v/>
      </c>
      <c r="AS627" s="979" t="str">
        <f t="shared" si="2515"/>
        <v/>
      </c>
      <c r="AT627" s="979" t="str">
        <f t="shared" si="2515"/>
        <v/>
      </c>
      <c r="AU627" s="979" t="str">
        <f t="shared" si="2515"/>
        <v/>
      </c>
      <c r="AV627" s="979" t="str">
        <f t="shared" si="2515"/>
        <v/>
      </c>
      <c r="AW627" s="979" t="str">
        <f t="shared" si="2515"/>
        <v/>
      </c>
      <c r="AX627" s="980" t="str">
        <f t="shared" si="2515"/>
        <v/>
      </c>
      <c r="AY627" s="978" t="str">
        <f t="shared" ref="AY627:BF627" si="2516">IF(AY612="","",RANK(C603,$C603:$J603,0))</f>
        <v/>
      </c>
      <c r="AZ627" s="979" t="str">
        <f t="shared" si="2516"/>
        <v/>
      </c>
      <c r="BA627" s="979" t="str">
        <f t="shared" si="2516"/>
        <v/>
      </c>
      <c r="BB627" s="979" t="str">
        <f t="shared" si="2516"/>
        <v/>
      </c>
      <c r="BC627" s="979" t="str">
        <f t="shared" si="2516"/>
        <v/>
      </c>
      <c r="BD627" s="979" t="str">
        <f t="shared" si="2516"/>
        <v/>
      </c>
      <c r="BE627" s="979" t="str">
        <f t="shared" si="2516"/>
        <v/>
      </c>
      <c r="BF627" s="980" t="str">
        <f t="shared" si="2516"/>
        <v/>
      </c>
      <c r="BG627" s="978" t="str">
        <f t="shared" ref="BG627:BN627" si="2517">IF(BG612="","",RANK(C603,$C603:$J603,0))</f>
        <v/>
      </c>
      <c r="BH627" s="979" t="str">
        <f t="shared" si="2517"/>
        <v/>
      </c>
      <c r="BI627" s="979" t="str">
        <f t="shared" si="2517"/>
        <v/>
      </c>
      <c r="BJ627" s="979" t="str">
        <f t="shared" si="2517"/>
        <v/>
      </c>
      <c r="BK627" s="979" t="str">
        <f t="shared" si="2517"/>
        <v/>
      </c>
      <c r="BL627" s="979" t="str">
        <f t="shared" si="2517"/>
        <v/>
      </c>
      <c r="BM627" s="979" t="str">
        <f t="shared" si="2517"/>
        <v/>
      </c>
      <c r="BN627" s="980" t="str">
        <f t="shared" si="2517"/>
        <v/>
      </c>
    </row>
    <row r="628" spans="1:66" ht="15.75" x14ac:dyDescent="0.25">
      <c r="A628" s="2084" t="s">
        <v>39</v>
      </c>
      <c r="B628" s="2085"/>
      <c r="C628" s="978" t="str">
        <f t="shared" ref="C628:J628" si="2518">IF(C612="","",RANK(C604,$C604:$J604,1))</f>
        <v/>
      </c>
      <c r="D628" s="979" t="str">
        <f t="shared" si="2518"/>
        <v/>
      </c>
      <c r="E628" s="979" t="str">
        <f t="shared" si="2518"/>
        <v/>
      </c>
      <c r="F628" s="979" t="str">
        <f t="shared" si="2518"/>
        <v/>
      </c>
      <c r="G628" s="979" t="str">
        <f t="shared" si="2518"/>
        <v/>
      </c>
      <c r="H628" s="979" t="str">
        <f t="shared" si="2518"/>
        <v/>
      </c>
      <c r="I628" s="979" t="str">
        <f t="shared" si="2518"/>
        <v/>
      </c>
      <c r="J628" s="980" t="str">
        <f t="shared" si="2518"/>
        <v/>
      </c>
      <c r="K628" s="978" t="str">
        <f t="shared" ref="K628:R628" si="2519">IF(K612="","",RANK(C604,$C604:$J604,1))</f>
        <v/>
      </c>
      <c r="L628" s="979" t="str">
        <f t="shared" si="2519"/>
        <v/>
      </c>
      <c r="M628" s="979" t="str">
        <f t="shared" si="2519"/>
        <v/>
      </c>
      <c r="N628" s="979" t="str">
        <f t="shared" si="2519"/>
        <v/>
      </c>
      <c r="O628" s="979" t="str">
        <f t="shared" si="2519"/>
        <v/>
      </c>
      <c r="P628" s="979" t="str">
        <f t="shared" si="2519"/>
        <v/>
      </c>
      <c r="Q628" s="979" t="str">
        <f t="shared" si="2519"/>
        <v/>
      </c>
      <c r="R628" s="980" t="str">
        <f t="shared" si="2519"/>
        <v/>
      </c>
      <c r="S628" s="978" t="str">
        <f t="shared" ref="S628:Z628" si="2520">IF(S612="","",RANK(C604,$C604:$J604,1))</f>
        <v/>
      </c>
      <c r="T628" s="979" t="str">
        <f t="shared" si="2520"/>
        <v/>
      </c>
      <c r="U628" s="979" t="str">
        <f t="shared" si="2520"/>
        <v/>
      </c>
      <c r="V628" s="979" t="str">
        <f t="shared" si="2520"/>
        <v/>
      </c>
      <c r="W628" s="979" t="str">
        <f t="shared" si="2520"/>
        <v/>
      </c>
      <c r="X628" s="979" t="str">
        <f t="shared" si="2520"/>
        <v/>
      </c>
      <c r="Y628" s="979" t="str">
        <f t="shared" si="2520"/>
        <v/>
      </c>
      <c r="Z628" s="985" t="str">
        <f t="shared" si="2520"/>
        <v/>
      </c>
      <c r="AA628" s="978" t="str">
        <f t="shared" ref="AA628:AH628" si="2521">IF(AA612="","",RANK(C604,$C604:$J604,1))</f>
        <v/>
      </c>
      <c r="AB628" s="979" t="str">
        <f t="shared" si="2521"/>
        <v/>
      </c>
      <c r="AC628" s="979" t="str">
        <f t="shared" si="2521"/>
        <v/>
      </c>
      <c r="AD628" s="979" t="str">
        <f t="shared" si="2521"/>
        <v/>
      </c>
      <c r="AE628" s="979" t="str">
        <f t="shared" si="2521"/>
        <v/>
      </c>
      <c r="AF628" s="979" t="str">
        <f t="shared" si="2521"/>
        <v/>
      </c>
      <c r="AG628" s="979" t="str">
        <f t="shared" si="2521"/>
        <v/>
      </c>
      <c r="AH628" s="980" t="str">
        <f t="shared" si="2521"/>
        <v/>
      </c>
      <c r="AI628" s="978" t="str">
        <f t="shared" ref="AI628:AP628" si="2522">IF(AI612="","",RANK(C604,$C604:$J604,1))</f>
        <v/>
      </c>
      <c r="AJ628" s="979" t="str">
        <f t="shared" si="2522"/>
        <v/>
      </c>
      <c r="AK628" s="979" t="str">
        <f t="shared" si="2522"/>
        <v/>
      </c>
      <c r="AL628" s="979" t="str">
        <f t="shared" si="2522"/>
        <v/>
      </c>
      <c r="AM628" s="979" t="str">
        <f t="shared" si="2522"/>
        <v/>
      </c>
      <c r="AN628" s="979" t="str">
        <f t="shared" si="2522"/>
        <v/>
      </c>
      <c r="AO628" s="979" t="str">
        <f t="shared" si="2522"/>
        <v/>
      </c>
      <c r="AP628" s="980" t="str">
        <f t="shared" si="2522"/>
        <v/>
      </c>
      <c r="AQ628" s="978" t="str">
        <f t="shared" ref="AQ628:AX628" si="2523">IF(AQ612="","",RANK(C604,$C604:$J604,1))</f>
        <v/>
      </c>
      <c r="AR628" s="979" t="str">
        <f t="shared" si="2523"/>
        <v/>
      </c>
      <c r="AS628" s="979" t="str">
        <f t="shared" si="2523"/>
        <v/>
      </c>
      <c r="AT628" s="979" t="str">
        <f t="shared" si="2523"/>
        <v/>
      </c>
      <c r="AU628" s="979" t="str">
        <f t="shared" si="2523"/>
        <v/>
      </c>
      <c r="AV628" s="979" t="str">
        <f t="shared" si="2523"/>
        <v/>
      </c>
      <c r="AW628" s="979" t="str">
        <f t="shared" si="2523"/>
        <v/>
      </c>
      <c r="AX628" s="980" t="str">
        <f t="shared" si="2523"/>
        <v/>
      </c>
      <c r="AY628" s="978" t="str">
        <f t="shared" ref="AY628:BF628" si="2524">IF(AY612="","",RANK(C604,$C604:$J604,1))</f>
        <v/>
      </c>
      <c r="AZ628" s="979" t="str">
        <f t="shared" si="2524"/>
        <v/>
      </c>
      <c r="BA628" s="979" t="str">
        <f t="shared" si="2524"/>
        <v/>
      </c>
      <c r="BB628" s="979" t="str">
        <f t="shared" si="2524"/>
        <v/>
      </c>
      <c r="BC628" s="979" t="str">
        <f t="shared" si="2524"/>
        <v/>
      </c>
      <c r="BD628" s="979" t="str">
        <f t="shared" si="2524"/>
        <v/>
      </c>
      <c r="BE628" s="979" t="str">
        <f t="shared" si="2524"/>
        <v/>
      </c>
      <c r="BF628" s="980" t="str">
        <f t="shared" si="2524"/>
        <v/>
      </c>
      <c r="BG628" s="978" t="str">
        <f t="shared" ref="BG628:BN628" si="2525">IF(BG612="","",RANK(C604,$C604:$J604,1))</f>
        <v/>
      </c>
      <c r="BH628" s="979" t="str">
        <f t="shared" si="2525"/>
        <v/>
      </c>
      <c r="BI628" s="979" t="str">
        <f t="shared" si="2525"/>
        <v/>
      </c>
      <c r="BJ628" s="979" t="str">
        <f t="shared" si="2525"/>
        <v/>
      </c>
      <c r="BK628" s="979" t="str">
        <f t="shared" si="2525"/>
        <v/>
      </c>
      <c r="BL628" s="979" t="str">
        <f t="shared" si="2525"/>
        <v/>
      </c>
      <c r="BM628" s="979" t="str">
        <f t="shared" si="2525"/>
        <v/>
      </c>
      <c r="BN628" s="980" t="str">
        <f t="shared" si="2525"/>
        <v/>
      </c>
    </row>
    <row r="629" spans="1:66" ht="15.75" x14ac:dyDescent="0.25">
      <c r="A629" s="2084" t="s">
        <v>32</v>
      </c>
      <c r="B629" s="2085"/>
      <c r="C629" s="978" t="str">
        <f t="shared" ref="C629:J629" si="2526">IF(C612="","",RANK(C605,$C605:$J605,0))</f>
        <v/>
      </c>
      <c r="D629" s="979" t="str">
        <f t="shared" si="2526"/>
        <v/>
      </c>
      <c r="E629" s="979" t="str">
        <f t="shared" si="2526"/>
        <v/>
      </c>
      <c r="F629" s="979" t="str">
        <f t="shared" si="2526"/>
        <v/>
      </c>
      <c r="G629" s="979" t="str">
        <f t="shared" si="2526"/>
        <v/>
      </c>
      <c r="H629" s="979" t="str">
        <f t="shared" si="2526"/>
        <v/>
      </c>
      <c r="I629" s="979" t="str">
        <f t="shared" si="2526"/>
        <v/>
      </c>
      <c r="J629" s="980" t="str">
        <f t="shared" si="2526"/>
        <v/>
      </c>
      <c r="K629" s="978" t="str">
        <f t="shared" ref="K629:R629" si="2527">IF(K612="","",RANK(C605,$C605:$J605,0))</f>
        <v/>
      </c>
      <c r="L629" s="979" t="str">
        <f t="shared" si="2527"/>
        <v/>
      </c>
      <c r="M629" s="979" t="str">
        <f t="shared" si="2527"/>
        <v/>
      </c>
      <c r="N629" s="979" t="str">
        <f t="shared" si="2527"/>
        <v/>
      </c>
      <c r="O629" s="979" t="str">
        <f t="shared" si="2527"/>
        <v/>
      </c>
      <c r="P629" s="979" t="str">
        <f t="shared" si="2527"/>
        <v/>
      </c>
      <c r="Q629" s="979" t="str">
        <f t="shared" si="2527"/>
        <v/>
      </c>
      <c r="R629" s="980" t="str">
        <f t="shared" si="2527"/>
        <v/>
      </c>
      <c r="S629" s="978" t="str">
        <f t="shared" ref="S629:Z629" si="2528">IF(S612="","",RANK(C605,$C605:$J605,0))</f>
        <v/>
      </c>
      <c r="T629" s="979" t="str">
        <f t="shared" si="2528"/>
        <v/>
      </c>
      <c r="U629" s="979" t="str">
        <f t="shared" si="2528"/>
        <v/>
      </c>
      <c r="V629" s="979" t="str">
        <f t="shared" si="2528"/>
        <v/>
      </c>
      <c r="W629" s="979" t="str">
        <f t="shared" si="2528"/>
        <v/>
      </c>
      <c r="X629" s="979" t="str">
        <f t="shared" si="2528"/>
        <v/>
      </c>
      <c r="Y629" s="979" t="str">
        <f t="shared" si="2528"/>
        <v/>
      </c>
      <c r="Z629" s="985" t="str">
        <f t="shared" si="2528"/>
        <v/>
      </c>
      <c r="AA629" s="978" t="str">
        <f t="shared" ref="AA629:AH629" si="2529">IF(AA612="","",RANK(C605,$C605:$J605,0))</f>
        <v/>
      </c>
      <c r="AB629" s="979" t="str">
        <f t="shared" si="2529"/>
        <v/>
      </c>
      <c r="AC629" s="979" t="str">
        <f t="shared" si="2529"/>
        <v/>
      </c>
      <c r="AD629" s="979" t="str">
        <f t="shared" si="2529"/>
        <v/>
      </c>
      <c r="AE629" s="979" t="str">
        <f t="shared" si="2529"/>
        <v/>
      </c>
      <c r="AF629" s="979" t="str">
        <f t="shared" si="2529"/>
        <v/>
      </c>
      <c r="AG629" s="979" t="str">
        <f t="shared" si="2529"/>
        <v/>
      </c>
      <c r="AH629" s="980" t="str">
        <f t="shared" si="2529"/>
        <v/>
      </c>
      <c r="AI629" s="978" t="str">
        <f t="shared" ref="AI629:AP629" si="2530">IF(AI612="","",RANK(C605,$C605:$J605,0))</f>
        <v/>
      </c>
      <c r="AJ629" s="979" t="str">
        <f t="shared" si="2530"/>
        <v/>
      </c>
      <c r="AK629" s="979" t="str">
        <f t="shared" si="2530"/>
        <v/>
      </c>
      <c r="AL629" s="979" t="str">
        <f t="shared" si="2530"/>
        <v/>
      </c>
      <c r="AM629" s="979" t="str">
        <f t="shared" si="2530"/>
        <v/>
      </c>
      <c r="AN629" s="979" t="str">
        <f t="shared" si="2530"/>
        <v/>
      </c>
      <c r="AO629" s="979" t="str">
        <f t="shared" si="2530"/>
        <v/>
      </c>
      <c r="AP629" s="980" t="str">
        <f t="shared" si="2530"/>
        <v/>
      </c>
      <c r="AQ629" s="978" t="str">
        <f t="shared" ref="AQ629:AX629" si="2531">IF(AQ612="","",RANK(C605,$C605:$J605,0))</f>
        <v/>
      </c>
      <c r="AR629" s="979" t="str">
        <f t="shared" si="2531"/>
        <v/>
      </c>
      <c r="AS629" s="979" t="str">
        <f t="shared" si="2531"/>
        <v/>
      </c>
      <c r="AT629" s="979" t="str">
        <f t="shared" si="2531"/>
        <v/>
      </c>
      <c r="AU629" s="979" t="str">
        <f t="shared" si="2531"/>
        <v/>
      </c>
      <c r="AV629" s="979" t="str">
        <f t="shared" si="2531"/>
        <v/>
      </c>
      <c r="AW629" s="979" t="str">
        <f t="shared" si="2531"/>
        <v/>
      </c>
      <c r="AX629" s="980" t="str">
        <f t="shared" si="2531"/>
        <v/>
      </c>
      <c r="AY629" s="978" t="str">
        <f t="shared" ref="AY629:BF629" si="2532">IF(AY612="","",RANK(C605,$C605:$J605,0))</f>
        <v/>
      </c>
      <c r="AZ629" s="979" t="str">
        <f t="shared" si="2532"/>
        <v/>
      </c>
      <c r="BA629" s="979" t="str">
        <f t="shared" si="2532"/>
        <v/>
      </c>
      <c r="BB629" s="979" t="str">
        <f t="shared" si="2532"/>
        <v/>
      </c>
      <c r="BC629" s="979" t="str">
        <f t="shared" si="2532"/>
        <v/>
      </c>
      <c r="BD629" s="979" t="str">
        <f t="shared" si="2532"/>
        <v/>
      </c>
      <c r="BE629" s="979" t="str">
        <f t="shared" si="2532"/>
        <v/>
      </c>
      <c r="BF629" s="980" t="str">
        <f t="shared" si="2532"/>
        <v/>
      </c>
      <c r="BG629" s="978" t="str">
        <f t="shared" ref="BG629:BN629" si="2533">IF(BG612="","",RANK(C605,$C605:$J605,0))</f>
        <v/>
      </c>
      <c r="BH629" s="979" t="str">
        <f t="shared" si="2533"/>
        <v/>
      </c>
      <c r="BI629" s="979" t="str">
        <f t="shared" si="2533"/>
        <v/>
      </c>
      <c r="BJ629" s="979" t="str">
        <f t="shared" si="2533"/>
        <v/>
      </c>
      <c r="BK629" s="979" t="str">
        <f t="shared" si="2533"/>
        <v/>
      </c>
      <c r="BL629" s="979" t="str">
        <f t="shared" si="2533"/>
        <v/>
      </c>
      <c r="BM629" s="979" t="str">
        <f t="shared" si="2533"/>
        <v/>
      </c>
      <c r="BN629" s="980" t="str">
        <f t="shared" si="2533"/>
        <v/>
      </c>
    </row>
    <row r="630" spans="1:66" ht="16.5" thickBot="1" x14ac:dyDescent="0.3">
      <c r="A630" s="2086" t="s">
        <v>137</v>
      </c>
      <c r="B630" s="2087"/>
      <c r="C630" s="986" t="str">
        <f t="shared" ref="C630:J630" si="2534">IF(C612="","",RANK(C606,$C606:$J606,0))</f>
        <v/>
      </c>
      <c r="D630" s="987" t="str">
        <f t="shared" si="2534"/>
        <v/>
      </c>
      <c r="E630" s="987" t="str">
        <f t="shared" si="2534"/>
        <v/>
      </c>
      <c r="F630" s="987" t="str">
        <f t="shared" si="2534"/>
        <v/>
      </c>
      <c r="G630" s="987" t="str">
        <f t="shared" si="2534"/>
        <v/>
      </c>
      <c r="H630" s="987" t="str">
        <f t="shared" si="2534"/>
        <v/>
      </c>
      <c r="I630" s="987" t="str">
        <f t="shared" si="2534"/>
        <v/>
      </c>
      <c r="J630" s="988" t="str">
        <f t="shared" si="2534"/>
        <v/>
      </c>
      <c r="K630" s="986" t="str">
        <f t="shared" ref="K630:R630" si="2535">IF(K612="","",RANK(C606,$C606:$J606,0))</f>
        <v/>
      </c>
      <c r="L630" s="987" t="str">
        <f t="shared" si="2535"/>
        <v/>
      </c>
      <c r="M630" s="987" t="str">
        <f t="shared" si="2535"/>
        <v/>
      </c>
      <c r="N630" s="987" t="str">
        <f t="shared" si="2535"/>
        <v/>
      </c>
      <c r="O630" s="987" t="str">
        <f t="shared" si="2535"/>
        <v/>
      </c>
      <c r="P630" s="987" t="str">
        <f t="shared" si="2535"/>
        <v/>
      </c>
      <c r="Q630" s="987" t="str">
        <f t="shared" si="2535"/>
        <v/>
      </c>
      <c r="R630" s="988" t="str">
        <f t="shared" si="2535"/>
        <v/>
      </c>
      <c r="S630" s="981" t="str">
        <f t="shared" ref="S630:Z630" si="2536">IF(S612="","",RANK(C606,$C606:$J606,0))</f>
        <v/>
      </c>
      <c r="T630" s="982" t="str">
        <f t="shared" si="2536"/>
        <v/>
      </c>
      <c r="U630" s="982" t="str">
        <f t="shared" si="2536"/>
        <v/>
      </c>
      <c r="V630" s="982" t="str">
        <f t="shared" si="2536"/>
        <v/>
      </c>
      <c r="W630" s="982" t="str">
        <f t="shared" si="2536"/>
        <v/>
      </c>
      <c r="X630" s="982" t="str">
        <f t="shared" si="2536"/>
        <v/>
      </c>
      <c r="Y630" s="982" t="str">
        <f t="shared" si="2536"/>
        <v/>
      </c>
      <c r="Z630" s="989" t="str">
        <f t="shared" si="2536"/>
        <v/>
      </c>
      <c r="AA630" s="981" t="str">
        <f t="shared" ref="AA630:AH630" si="2537">IF(AA612="","",RANK(C606,$C606:$J606,0))</f>
        <v/>
      </c>
      <c r="AB630" s="982" t="str">
        <f t="shared" si="2537"/>
        <v/>
      </c>
      <c r="AC630" s="982" t="str">
        <f t="shared" si="2537"/>
        <v/>
      </c>
      <c r="AD630" s="982" t="str">
        <f t="shared" si="2537"/>
        <v/>
      </c>
      <c r="AE630" s="982" t="str">
        <f t="shared" si="2537"/>
        <v/>
      </c>
      <c r="AF630" s="982" t="str">
        <f t="shared" si="2537"/>
        <v/>
      </c>
      <c r="AG630" s="982" t="str">
        <f t="shared" si="2537"/>
        <v/>
      </c>
      <c r="AH630" s="983" t="str">
        <f t="shared" si="2537"/>
        <v/>
      </c>
      <c r="AI630" s="981" t="str">
        <f t="shared" ref="AI630:AP630" si="2538">IF(AI612="","",RANK(C606,$C606:$J606,0))</f>
        <v/>
      </c>
      <c r="AJ630" s="982" t="str">
        <f t="shared" si="2538"/>
        <v/>
      </c>
      <c r="AK630" s="982" t="str">
        <f t="shared" si="2538"/>
        <v/>
      </c>
      <c r="AL630" s="982" t="str">
        <f t="shared" si="2538"/>
        <v/>
      </c>
      <c r="AM630" s="982" t="str">
        <f t="shared" si="2538"/>
        <v/>
      </c>
      <c r="AN630" s="982" t="str">
        <f t="shared" si="2538"/>
        <v/>
      </c>
      <c r="AO630" s="982" t="str">
        <f t="shared" si="2538"/>
        <v/>
      </c>
      <c r="AP630" s="983" t="str">
        <f t="shared" si="2538"/>
        <v/>
      </c>
      <c r="AQ630" s="981" t="str">
        <f t="shared" ref="AQ630:AX630" si="2539">IF(AQ612="","",RANK(C606,$C606:$J606,0))</f>
        <v/>
      </c>
      <c r="AR630" s="982" t="str">
        <f t="shared" si="2539"/>
        <v/>
      </c>
      <c r="AS630" s="982" t="str">
        <f t="shared" si="2539"/>
        <v/>
      </c>
      <c r="AT630" s="982" t="str">
        <f t="shared" si="2539"/>
        <v/>
      </c>
      <c r="AU630" s="982" t="str">
        <f t="shared" si="2539"/>
        <v/>
      </c>
      <c r="AV630" s="982" t="str">
        <f t="shared" si="2539"/>
        <v/>
      </c>
      <c r="AW630" s="982" t="str">
        <f t="shared" si="2539"/>
        <v/>
      </c>
      <c r="AX630" s="983" t="str">
        <f t="shared" si="2539"/>
        <v/>
      </c>
      <c r="AY630" s="981" t="str">
        <f t="shared" ref="AY630:BF630" si="2540">IF(AY612="","",RANK(C606,$C606:$J606,0))</f>
        <v/>
      </c>
      <c r="AZ630" s="982" t="str">
        <f t="shared" si="2540"/>
        <v/>
      </c>
      <c r="BA630" s="982" t="str">
        <f t="shared" si="2540"/>
        <v/>
      </c>
      <c r="BB630" s="982" t="str">
        <f t="shared" si="2540"/>
        <v/>
      </c>
      <c r="BC630" s="982" t="str">
        <f t="shared" si="2540"/>
        <v/>
      </c>
      <c r="BD630" s="982" t="str">
        <f t="shared" si="2540"/>
        <v/>
      </c>
      <c r="BE630" s="982" t="str">
        <f t="shared" si="2540"/>
        <v/>
      </c>
      <c r="BF630" s="983" t="str">
        <f t="shared" si="2540"/>
        <v/>
      </c>
      <c r="BG630" s="981" t="str">
        <f t="shared" ref="BG630:BN630" si="2541">IF(BG612="","",RANK(C606,$C606:$J606,0))</f>
        <v/>
      </c>
      <c r="BH630" s="982" t="str">
        <f t="shared" si="2541"/>
        <v/>
      </c>
      <c r="BI630" s="982" t="str">
        <f t="shared" si="2541"/>
        <v/>
      </c>
      <c r="BJ630" s="982" t="str">
        <f t="shared" si="2541"/>
        <v/>
      </c>
      <c r="BK630" s="982" t="str">
        <f t="shared" si="2541"/>
        <v/>
      </c>
      <c r="BL630" s="982" t="str">
        <f t="shared" si="2541"/>
        <v/>
      </c>
      <c r="BM630" s="982" t="str">
        <f t="shared" si="2541"/>
        <v/>
      </c>
      <c r="BN630" s="983" t="str">
        <f t="shared" si="2541"/>
        <v/>
      </c>
    </row>
    <row r="631" spans="1:66" ht="15.75" x14ac:dyDescent="0.25">
      <c r="A631" s="2088" t="s">
        <v>40</v>
      </c>
      <c r="B631" s="2089"/>
      <c r="C631" s="966" t="str">
        <f t="shared" ref="C631:J631" si="2542">IF(C612="","",RANK(C621,$C621:$J621,0))</f>
        <v/>
      </c>
      <c r="D631" s="967" t="str">
        <f t="shared" si="2542"/>
        <v/>
      </c>
      <c r="E631" s="967" t="str">
        <f t="shared" si="2542"/>
        <v/>
      </c>
      <c r="F631" s="967" t="str">
        <f t="shared" si="2542"/>
        <v/>
      </c>
      <c r="G631" s="967" t="str">
        <f t="shared" si="2542"/>
        <v/>
      </c>
      <c r="H631" s="967" t="str">
        <f t="shared" si="2542"/>
        <v/>
      </c>
      <c r="I631" s="967" t="str">
        <f t="shared" si="2542"/>
        <v/>
      </c>
      <c r="J631" s="968" t="str">
        <f t="shared" si="2542"/>
        <v/>
      </c>
      <c r="K631" s="966" t="str">
        <f t="shared" ref="K631:R631" si="2543">IF(K612="","",RANK(K621,$K621:$R621,0))</f>
        <v/>
      </c>
      <c r="L631" s="967" t="str">
        <f t="shared" si="2543"/>
        <v/>
      </c>
      <c r="M631" s="967" t="str">
        <f t="shared" si="2543"/>
        <v/>
      </c>
      <c r="N631" s="967" t="str">
        <f t="shared" si="2543"/>
        <v/>
      </c>
      <c r="O631" s="967" t="str">
        <f t="shared" si="2543"/>
        <v/>
      </c>
      <c r="P631" s="967" t="str">
        <f t="shared" si="2543"/>
        <v/>
      </c>
      <c r="Q631" s="967" t="str">
        <f t="shared" si="2543"/>
        <v/>
      </c>
      <c r="R631" s="968" t="str">
        <f t="shared" si="2543"/>
        <v/>
      </c>
      <c r="S631" s="966" t="str">
        <f t="shared" ref="S631:Z631" si="2544">IF(S612="","",RANK(S621,$S621:$Z621,0))</f>
        <v/>
      </c>
      <c r="T631" s="967" t="str">
        <f t="shared" si="2544"/>
        <v/>
      </c>
      <c r="U631" s="967" t="str">
        <f t="shared" si="2544"/>
        <v/>
      </c>
      <c r="V631" s="967" t="str">
        <f t="shared" si="2544"/>
        <v/>
      </c>
      <c r="W631" s="967" t="str">
        <f t="shared" si="2544"/>
        <v/>
      </c>
      <c r="X631" s="967" t="str">
        <f t="shared" si="2544"/>
        <v/>
      </c>
      <c r="Y631" s="967" t="str">
        <f t="shared" si="2544"/>
        <v/>
      </c>
      <c r="Z631" s="968" t="str">
        <f t="shared" si="2544"/>
        <v/>
      </c>
      <c r="AA631" s="966" t="str">
        <f t="shared" ref="AA631:AH631" si="2545">IF(AA612="","",RANK(AA621,$AA621:$AH621,0))</f>
        <v/>
      </c>
      <c r="AB631" s="967" t="str">
        <f t="shared" si="2545"/>
        <v/>
      </c>
      <c r="AC631" s="967" t="str">
        <f t="shared" si="2545"/>
        <v/>
      </c>
      <c r="AD631" s="967" t="str">
        <f t="shared" si="2545"/>
        <v/>
      </c>
      <c r="AE631" s="967" t="str">
        <f t="shared" si="2545"/>
        <v/>
      </c>
      <c r="AF631" s="967" t="str">
        <f t="shared" si="2545"/>
        <v/>
      </c>
      <c r="AG631" s="967" t="str">
        <f t="shared" si="2545"/>
        <v/>
      </c>
      <c r="AH631" s="968" t="str">
        <f t="shared" si="2545"/>
        <v/>
      </c>
      <c r="AI631" s="966" t="str">
        <f t="shared" ref="AI631:AP631" si="2546">IF(AI612="","",RANK(AI621,$AI621:$AP621,0))</f>
        <v/>
      </c>
      <c r="AJ631" s="967" t="str">
        <f t="shared" si="2546"/>
        <v/>
      </c>
      <c r="AK631" s="967" t="str">
        <f t="shared" si="2546"/>
        <v/>
      </c>
      <c r="AL631" s="967" t="str">
        <f t="shared" si="2546"/>
        <v/>
      </c>
      <c r="AM631" s="967" t="str">
        <f t="shared" si="2546"/>
        <v/>
      </c>
      <c r="AN631" s="967" t="str">
        <f t="shared" si="2546"/>
        <v/>
      </c>
      <c r="AO631" s="967" t="str">
        <f t="shared" si="2546"/>
        <v/>
      </c>
      <c r="AP631" s="968" t="str">
        <f t="shared" si="2546"/>
        <v/>
      </c>
      <c r="AQ631" s="966" t="str">
        <f t="shared" ref="AQ631:AX631" si="2547">IF(AQ612="","",RANK(AQ621,$AQ621:$AX621,0))</f>
        <v/>
      </c>
      <c r="AR631" s="967" t="str">
        <f t="shared" si="2547"/>
        <v/>
      </c>
      <c r="AS631" s="967" t="str">
        <f t="shared" si="2547"/>
        <v/>
      </c>
      <c r="AT631" s="967" t="str">
        <f t="shared" si="2547"/>
        <v/>
      </c>
      <c r="AU631" s="967" t="str">
        <f t="shared" si="2547"/>
        <v/>
      </c>
      <c r="AV631" s="967" t="str">
        <f t="shared" si="2547"/>
        <v/>
      </c>
      <c r="AW631" s="967" t="str">
        <f t="shared" si="2547"/>
        <v/>
      </c>
      <c r="AX631" s="968" t="str">
        <f t="shared" si="2547"/>
        <v/>
      </c>
      <c r="AY631" s="966" t="str">
        <f t="shared" ref="AY631:BF631" si="2548">IF(AY612="","",RANK(AY621,$AY621:$BF621,0))</f>
        <v/>
      </c>
      <c r="AZ631" s="967" t="str">
        <f t="shared" si="2548"/>
        <v/>
      </c>
      <c r="BA631" s="967" t="str">
        <f t="shared" si="2548"/>
        <v/>
      </c>
      <c r="BB631" s="967" t="str">
        <f t="shared" si="2548"/>
        <v/>
      </c>
      <c r="BC631" s="967" t="str">
        <f t="shared" si="2548"/>
        <v/>
      </c>
      <c r="BD631" s="967" t="str">
        <f t="shared" si="2548"/>
        <v/>
      </c>
      <c r="BE631" s="967" t="str">
        <f t="shared" si="2548"/>
        <v/>
      </c>
      <c r="BF631" s="968" t="str">
        <f t="shared" si="2548"/>
        <v/>
      </c>
      <c r="BG631" s="966" t="str">
        <f t="shared" ref="BG631:BN631" si="2549">IF(BG612="","",RANK(BG621,$BG621:$BN621,0))</f>
        <v/>
      </c>
      <c r="BH631" s="967" t="str">
        <f t="shared" si="2549"/>
        <v/>
      </c>
      <c r="BI631" s="967" t="str">
        <f t="shared" si="2549"/>
        <v/>
      </c>
      <c r="BJ631" s="967" t="str">
        <f t="shared" si="2549"/>
        <v/>
      </c>
      <c r="BK631" s="967" t="str">
        <f t="shared" si="2549"/>
        <v/>
      </c>
      <c r="BL631" s="967" t="str">
        <f t="shared" si="2549"/>
        <v/>
      </c>
      <c r="BM631" s="967" t="str">
        <f t="shared" si="2549"/>
        <v/>
      </c>
      <c r="BN631" s="968" t="str">
        <f t="shared" si="2549"/>
        <v/>
      </c>
    </row>
    <row r="632" spans="1:66" ht="15.75" x14ac:dyDescent="0.25">
      <c r="A632" s="2090" t="s">
        <v>34</v>
      </c>
      <c r="B632" s="2091"/>
      <c r="C632" s="969" t="str">
        <f t="shared" ref="C632:J632" si="2550">IF(C612="","",RANK(C622,$C622:$J622,0))</f>
        <v/>
      </c>
      <c r="D632" s="970" t="str">
        <f t="shared" si="2550"/>
        <v/>
      </c>
      <c r="E632" s="970" t="str">
        <f t="shared" si="2550"/>
        <v/>
      </c>
      <c r="F632" s="970" t="str">
        <f t="shared" si="2550"/>
        <v/>
      </c>
      <c r="G632" s="970" t="str">
        <f t="shared" si="2550"/>
        <v/>
      </c>
      <c r="H632" s="970" t="str">
        <f t="shared" si="2550"/>
        <v/>
      </c>
      <c r="I632" s="970" t="str">
        <f t="shared" si="2550"/>
        <v/>
      </c>
      <c r="J632" s="971" t="str">
        <f t="shared" si="2550"/>
        <v/>
      </c>
      <c r="K632" s="969" t="str">
        <f t="shared" ref="K632:R632" si="2551">IF(K612="","",RANK(K622,$K622:$R622,0))</f>
        <v/>
      </c>
      <c r="L632" s="970" t="str">
        <f t="shared" si="2551"/>
        <v/>
      </c>
      <c r="M632" s="970" t="str">
        <f t="shared" si="2551"/>
        <v/>
      </c>
      <c r="N632" s="970" t="str">
        <f t="shared" si="2551"/>
        <v/>
      </c>
      <c r="O632" s="970" t="str">
        <f t="shared" si="2551"/>
        <v/>
      </c>
      <c r="P632" s="970" t="str">
        <f t="shared" si="2551"/>
        <v/>
      </c>
      <c r="Q632" s="970" t="str">
        <f t="shared" si="2551"/>
        <v/>
      </c>
      <c r="R632" s="971" t="str">
        <f t="shared" si="2551"/>
        <v/>
      </c>
      <c r="S632" s="969" t="str">
        <f t="shared" ref="S632:Z632" si="2552">IF(S612="","",RANK(S622,$S622:$Z622,0))</f>
        <v/>
      </c>
      <c r="T632" s="970" t="str">
        <f t="shared" si="2552"/>
        <v/>
      </c>
      <c r="U632" s="970" t="str">
        <f t="shared" si="2552"/>
        <v/>
      </c>
      <c r="V632" s="970" t="str">
        <f t="shared" si="2552"/>
        <v/>
      </c>
      <c r="W632" s="970" t="str">
        <f t="shared" si="2552"/>
        <v/>
      </c>
      <c r="X632" s="970" t="str">
        <f t="shared" si="2552"/>
        <v/>
      </c>
      <c r="Y632" s="970" t="str">
        <f t="shared" si="2552"/>
        <v/>
      </c>
      <c r="Z632" s="971" t="str">
        <f t="shared" si="2552"/>
        <v/>
      </c>
      <c r="AA632" s="969" t="str">
        <f t="shared" ref="AA632:AH632" si="2553">IF(AA612="","",RANK(AA622,$AA622:$AH622,0))</f>
        <v/>
      </c>
      <c r="AB632" s="970" t="str">
        <f t="shared" si="2553"/>
        <v/>
      </c>
      <c r="AC632" s="970" t="str">
        <f t="shared" si="2553"/>
        <v/>
      </c>
      <c r="AD632" s="970" t="str">
        <f t="shared" si="2553"/>
        <v/>
      </c>
      <c r="AE632" s="970" t="str">
        <f t="shared" si="2553"/>
        <v/>
      </c>
      <c r="AF632" s="970" t="str">
        <f t="shared" si="2553"/>
        <v/>
      </c>
      <c r="AG632" s="970" t="str">
        <f t="shared" si="2553"/>
        <v/>
      </c>
      <c r="AH632" s="971" t="str">
        <f t="shared" si="2553"/>
        <v/>
      </c>
      <c r="AI632" s="969" t="str">
        <f t="shared" ref="AI632:AP632" si="2554">IF(AI612="","",RANK(AI622,$AI622:$AP622,0))</f>
        <v/>
      </c>
      <c r="AJ632" s="970" t="str">
        <f t="shared" si="2554"/>
        <v/>
      </c>
      <c r="AK632" s="970" t="str">
        <f t="shared" si="2554"/>
        <v/>
      </c>
      <c r="AL632" s="970" t="str">
        <f t="shared" si="2554"/>
        <v/>
      </c>
      <c r="AM632" s="970" t="str">
        <f t="shared" si="2554"/>
        <v/>
      </c>
      <c r="AN632" s="970" t="str">
        <f t="shared" si="2554"/>
        <v/>
      </c>
      <c r="AO632" s="970" t="str">
        <f t="shared" si="2554"/>
        <v/>
      </c>
      <c r="AP632" s="971" t="str">
        <f t="shared" si="2554"/>
        <v/>
      </c>
      <c r="AQ632" s="969" t="str">
        <f t="shared" ref="AQ632:AX632" si="2555">IF(AQ612="","",RANK(AQ622,$AQ622:$AX622,0))</f>
        <v/>
      </c>
      <c r="AR632" s="970" t="str">
        <f t="shared" si="2555"/>
        <v/>
      </c>
      <c r="AS632" s="970" t="str">
        <f t="shared" si="2555"/>
        <v/>
      </c>
      <c r="AT632" s="970" t="str">
        <f t="shared" si="2555"/>
        <v/>
      </c>
      <c r="AU632" s="970" t="str">
        <f t="shared" si="2555"/>
        <v/>
      </c>
      <c r="AV632" s="970" t="str">
        <f t="shared" si="2555"/>
        <v/>
      </c>
      <c r="AW632" s="970" t="str">
        <f t="shared" si="2555"/>
        <v/>
      </c>
      <c r="AX632" s="971" t="str">
        <f t="shared" si="2555"/>
        <v/>
      </c>
      <c r="AY632" s="969" t="str">
        <f t="shared" ref="AY632:BF632" si="2556">IF(AY612="","",RANK(AY622,$AY622:$BF622,0))</f>
        <v/>
      </c>
      <c r="AZ632" s="970" t="str">
        <f t="shared" si="2556"/>
        <v/>
      </c>
      <c r="BA632" s="970" t="str">
        <f t="shared" si="2556"/>
        <v/>
      </c>
      <c r="BB632" s="970" t="str">
        <f t="shared" si="2556"/>
        <v/>
      </c>
      <c r="BC632" s="970" t="str">
        <f t="shared" si="2556"/>
        <v/>
      </c>
      <c r="BD632" s="970" t="str">
        <f t="shared" si="2556"/>
        <v/>
      </c>
      <c r="BE632" s="970" t="str">
        <f t="shared" si="2556"/>
        <v/>
      </c>
      <c r="BF632" s="971" t="str">
        <f t="shared" si="2556"/>
        <v/>
      </c>
      <c r="BG632" s="969" t="str">
        <f t="shared" ref="BG632:BN632" si="2557">IF(BG612="","",RANK(BG622,$BG622:$BN622,0))</f>
        <v/>
      </c>
      <c r="BH632" s="970" t="str">
        <f t="shared" si="2557"/>
        <v/>
      </c>
      <c r="BI632" s="970" t="str">
        <f t="shared" si="2557"/>
        <v/>
      </c>
      <c r="BJ632" s="970" t="str">
        <f t="shared" si="2557"/>
        <v/>
      </c>
      <c r="BK632" s="970" t="str">
        <f t="shared" si="2557"/>
        <v/>
      </c>
      <c r="BL632" s="970" t="str">
        <f t="shared" si="2557"/>
        <v/>
      </c>
      <c r="BM632" s="970" t="str">
        <f t="shared" si="2557"/>
        <v/>
      </c>
      <c r="BN632" s="971" t="str">
        <f t="shared" si="2557"/>
        <v/>
      </c>
    </row>
    <row r="633" spans="1:66" ht="15.75" x14ac:dyDescent="0.25">
      <c r="A633" s="2090" t="s">
        <v>35</v>
      </c>
      <c r="B633" s="2091"/>
      <c r="C633" s="969" t="str">
        <f t="shared" ref="C633:J633" si="2558">IF(C612="","",RANK(C623,$C623:$J623,1))</f>
        <v/>
      </c>
      <c r="D633" s="970" t="str">
        <f t="shared" si="2558"/>
        <v/>
      </c>
      <c r="E633" s="970" t="str">
        <f t="shared" si="2558"/>
        <v/>
      </c>
      <c r="F633" s="970" t="str">
        <f t="shared" si="2558"/>
        <v/>
      </c>
      <c r="G633" s="970" t="str">
        <f t="shared" si="2558"/>
        <v/>
      </c>
      <c r="H633" s="970" t="str">
        <f t="shared" si="2558"/>
        <v/>
      </c>
      <c r="I633" s="970" t="str">
        <f t="shared" si="2558"/>
        <v/>
      </c>
      <c r="J633" s="971" t="str">
        <f t="shared" si="2558"/>
        <v/>
      </c>
      <c r="K633" s="969" t="str">
        <f t="shared" ref="K633:R633" si="2559">IF(K612="","",RANK(K623,$K623:$R623,1))</f>
        <v/>
      </c>
      <c r="L633" s="970" t="str">
        <f t="shared" si="2559"/>
        <v/>
      </c>
      <c r="M633" s="970" t="str">
        <f t="shared" si="2559"/>
        <v/>
      </c>
      <c r="N633" s="970" t="str">
        <f t="shared" si="2559"/>
        <v/>
      </c>
      <c r="O633" s="970" t="str">
        <f t="shared" si="2559"/>
        <v/>
      </c>
      <c r="P633" s="970" t="str">
        <f t="shared" si="2559"/>
        <v/>
      </c>
      <c r="Q633" s="970" t="str">
        <f t="shared" si="2559"/>
        <v/>
      </c>
      <c r="R633" s="971" t="str">
        <f t="shared" si="2559"/>
        <v/>
      </c>
      <c r="S633" s="969" t="str">
        <f t="shared" ref="S633:Z633" si="2560">IF(S612="","",RANK(S623,$S623:$Z623,1))</f>
        <v/>
      </c>
      <c r="T633" s="970" t="str">
        <f t="shared" si="2560"/>
        <v/>
      </c>
      <c r="U633" s="970" t="str">
        <f t="shared" si="2560"/>
        <v/>
      </c>
      <c r="V633" s="970" t="str">
        <f t="shared" si="2560"/>
        <v/>
      </c>
      <c r="W633" s="970" t="str">
        <f t="shared" si="2560"/>
        <v/>
      </c>
      <c r="X633" s="970" t="str">
        <f t="shared" si="2560"/>
        <v/>
      </c>
      <c r="Y633" s="970" t="str">
        <f t="shared" si="2560"/>
        <v/>
      </c>
      <c r="Z633" s="971" t="str">
        <f t="shared" si="2560"/>
        <v/>
      </c>
      <c r="AA633" s="969" t="str">
        <f t="shared" ref="AA633:AH633" si="2561">IF(AA612="","",RANK(AA623,$AA623:$AH623,1))</f>
        <v/>
      </c>
      <c r="AB633" s="970" t="str">
        <f t="shared" si="2561"/>
        <v/>
      </c>
      <c r="AC633" s="970" t="str">
        <f t="shared" si="2561"/>
        <v/>
      </c>
      <c r="AD633" s="970" t="str">
        <f t="shared" si="2561"/>
        <v/>
      </c>
      <c r="AE633" s="970" t="str">
        <f t="shared" si="2561"/>
        <v/>
      </c>
      <c r="AF633" s="970" t="str">
        <f t="shared" si="2561"/>
        <v/>
      </c>
      <c r="AG633" s="970" t="str">
        <f t="shared" si="2561"/>
        <v/>
      </c>
      <c r="AH633" s="971" t="str">
        <f t="shared" si="2561"/>
        <v/>
      </c>
      <c r="AI633" s="969" t="str">
        <f t="shared" ref="AI633:AP633" si="2562">IF(AI612="","",RANK(AI623,$AI623:$AP623,1))</f>
        <v/>
      </c>
      <c r="AJ633" s="970" t="str">
        <f t="shared" si="2562"/>
        <v/>
      </c>
      <c r="AK633" s="970" t="str">
        <f t="shared" si="2562"/>
        <v/>
      </c>
      <c r="AL633" s="970" t="str">
        <f t="shared" si="2562"/>
        <v/>
      </c>
      <c r="AM633" s="970" t="str">
        <f t="shared" si="2562"/>
        <v/>
      </c>
      <c r="AN633" s="970" t="str">
        <f t="shared" si="2562"/>
        <v/>
      </c>
      <c r="AO633" s="970" t="str">
        <f t="shared" si="2562"/>
        <v/>
      </c>
      <c r="AP633" s="971" t="str">
        <f t="shared" si="2562"/>
        <v/>
      </c>
      <c r="AQ633" s="969" t="str">
        <f t="shared" ref="AQ633:AX633" si="2563">IF(AQ612="","",RANK(AQ623,$AQ623:$AX623,1))</f>
        <v/>
      </c>
      <c r="AR633" s="970" t="str">
        <f t="shared" si="2563"/>
        <v/>
      </c>
      <c r="AS633" s="970" t="str">
        <f t="shared" si="2563"/>
        <v/>
      </c>
      <c r="AT633" s="970" t="str">
        <f t="shared" si="2563"/>
        <v/>
      </c>
      <c r="AU633" s="970" t="str">
        <f t="shared" si="2563"/>
        <v/>
      </c>
      <c r="AV633" s="970" t="str">
        <f t="shared" si="2563"/>
        <v/>
      </c>
      <c r="AW633" s="970" t="str">
        <f t="shared" si="2563"/>
        <v/>
      </c>
      <c r="AX633" s="971" t="str">
        <f t="shared" si="2563"/>
        <v/>
      </c>
      <c r="AY633" s="969" t="str">
        <f t="shared" ref="AY633:BF633" si="2564">IF(AY612="","",RANK(AY623,$AY623:$BF623,1))</f>
        <v/>
      </c>
      <c r="AZ633" s="970" t="str">
        <f t="shared" si="2564"/>
        <v/>
      </c>
      <c r="BA633" s="970" t="str">
        <f t="shared" si="2564"/>
        <v/>
      </c>
      <c r="BB633" s="970" t="str">
        <f t="shared" si="2564"/>
        <v/>
      </c>
      <c r="BC633" s="970" t="str">
        <f t="shared" si="2564"/>
        <v/>
      </c>
      <c r="BD633" s="970" t="str">
        <f t="shared" si="2564"/>
        <v/>
      </c>
      <c r="BE633" s="970" t="str">
        <f t="shared" si="2564"/>
        <v/>
      </c>
      <c r="BF633" s="971" t="str">
        <f t="shared" si="2564"/>
        <v/>
      </c>
      <c r="BG633" s="969" t="str">
        <f t="shared" ref="BG633:BN633" si="2565">IF(BG612="","",RANK(BG623,$BG623:$BN623,1))</f>
        <v/>
      </c>
      <c r="BH633" s="970" t="str">
        <f t="shared" si="2565"/>
        <v/>
      </c>
      <c r="BI633" s="970" t="str">
        <f t="shared" si="2565"/>
        <v/>
      </c>
      <c r="BJ633" s="970" t="str">
        <f t="shared" si="2565"/>
        <v/>
      </c>
      <c r="BK633" s="970" t="str">
        <f t="shared" si="2565"/>
        <v/>
      </c>
      <c r="BL633" s="970" t="str">
        <f t="shared" si="2565"/>
        <v/>
      </c>
      <c r="BM633" s="970" t="str">
        <f t="shared" si="2565"/>
        <v/>
      </c>
      <c r="BN633" s="971" t="str">
        <f t="shared" si="2565"/>
        <v/>
      </c>
    </row>
    <row r="634" spans="1:66" ht="15.75" x14ac:dyDescent="0.25">
      <c r="A634" s="2090" t="s">
        <v>36</v>
      </c>
      <c r="B634" s="2091"/>
      <c r="C634" s="969" t="str">
        <f t="shared" ref="C634:J634" si="2566">IF(C612="","",RANK(C624,$C624:$J624,0))</f>
        <v/>
      </c>
      <c r="D634" s="970" t="str">
        <f t="shared" si="2566"/>
        <v/>
      </c>
      <c r="E634" s="970" t="str">
        <f t="shared" si="2566"/>
        <v/>
      </c>
      <c r="F634" s="970" t="str">
        <f t="shared" si="2566"/>
        <v/>
      </c>
      <c r="G634" s="970" t="str">
        <f t="shared" si="2566"/>
        <v/>
      </c>
      <c r="H634" s="970" t="str">
        <f t="shared" si="2566"/>
        <v/>
      </c>
      <c r="I634" s="970" t="str">
        <f t="shared" si="2566"/>
        <v/>
      </c>
      <c r="J634" s="971" t="str">
        <f t="shared" si="2566"/>
        <v/>
      </c>
      <c r="K634" s="969" t="str">
        <f t="shared" ref="K634:R634" si="2567">IF(K612="","",RANK(K624,$K624:$R624,0))</f>
        <v/>
      </c>
      <c r="L634" s="970" t="str">
        <f t="shared" si="2567"/>
        <v/>
      </c>
      <c r="M634" s="970" t="str">
        <f t="shared" si="2567"/>
        <v/>
      </c>
      <c r="N634" s="970" t="str">
        <f t="shared" si="2567"/>
        <v/>
      </c>
      <c r="O634" s="970" t="str">
        <f t="shared" si="2567"/>
        <v/>
      </c>
      <c r="P634" s="970" t="str">
        <f t="shared" si="2567"/>
        <v/>
      </c>
      <c r="Q634" s="970" t="str">
        <f t="shared" si="2567"/>
        <v/>
      </c>
      <c r="R634" s="971" t="str">
        <f t="shared" si="2567"/>
        <v/>
      </c>
      <c r="S634" s="969" t="str">
        <f t="shared" ref="S634:Z634" si="2568">IF(S612="","",RANK(S624,$S624:$Z624,0))</f>
        <v/>
      </c>
      <c r="T634" s="970" t="str">
        <f t="shared" si="2568"/>
        <v/>
      </c>
      <c r="U634" s="970" t="str">
        <f t="shared" si="2568"/>
        <v/>
      </c>
      <c r="V634" s="970" t="str">
        <f t="shared" si="2568"/>
        <v/>
      </c>
      <c r="W634" s="970" t="str">
        <f t="shared" si="2568"/>
        <v/>
      </c>
      <c r="X634" s="970" t="str">
        <f t="shared" si="2568"/>
        <v/>
      </c>
      <c r="Y634" s="970" t="str">
        <f t="shared" si="2568"/>
        <v/>
      </c>
      <c r="Z634" s="971" t="str">
        <f t="shared" si="2568"/>
        <v/>
      </c>
      <c r="AA634" s="969" t="str">
        <f t="shared" ref="AA634:AH634" si="2569">IF(AA612="","",RANK(AA624,$AA624:$AH624,0))</f>
        <v/>
      </c>
      <c r="AB634" s="970" t="str">
        <f t="shared" si="2569"/>
        <v/>
      </c>
      <c r="AC634" s="970" t="str">
        <f t="shared" si="2569"/>
        <v/>
      </c>
      <c r="AD634" s="970" t="str">
        <f t="shared" si="2569"/>
        <v/>
      </c>
      <c r="AE634" s="970" t="str">
        <f t="shared" si="2569"/>
        <v/>
      </c>
      <c r="AF634" s="970" t="str">
        <f t="shared" si="2569"/>
        <v/>
      </c>
      <c r="AG634" s="970" t="str">
        <f t="shared" si="2569"/>
        <v/>
      </c>
      <c r="AH634" s="971" t="str">
        <f t="shared" si="2569"/>
        <v/>
      </c>
      <c r="AI634" s="969" t="str">
        <f t="shared" ref="AI634:AP634" si="2570">IF(AI612="","",RANK(AI624,$AI624:$AP624,0))</f>
        <v/>
      </c>
      <c r="AJ634" s="970" t="str">
        <f t="shared" si="2570"/>
        <v/>
      </c>
      <c r="AK634" s="970" t="str">
        <f t="shared" si="2570"/>
        <v/>
      </c>
      <c r="AL634" s="970" t="str">
        <f t="shared" si="2570"/>
        <v/>
      </c>
      <c r="AM634" s="970" t="str">
        <f t="shared" si="2570"/>
        <v/>
      </c>
      <c r="AN634" s="970" t="str">
        <f t="shared" si="2570"/>
        <v/>
      </c>
      <c r="AO634" s="970" t="str">
        <f t="shared" si="2570"/>
        <v/>
      </c>
      <c r="AP634" s="971" t="str">
        <f t="shared" si="2570"/>
        <v/>
      </c>
      <c r="AQ634" s="969" t="str">
        <f t="shared" ref="AQ634:AX634" si="2571">IF(AQ612="","",RANK(AQ624,$AQ624:$AX624,0))</f>
        <v/>
      </c>
      <c r="AR634" s="970" t="str">
        <f t="shared" si="2571"/>
        <v/>
      </c>
      <c r="AS634" s="970" t="str">
        <f t="shared" si="2571"/>
        <v/>
      </c>
      <c r="AT634" s="970" t="str">
        <f t="shared" si="2571"/>
        <v/>
      </c>
      <c r="AU634" s="970" t="str">
        <f t="shared" si="2571"/>
        <v/>
      </c>
      <c r="AV634" s="970" t="str">
        <f t="shared" si="2571"/>
        <v/>
      </c>
      <c r="AW634" s="970" t="str">
        <f t="shared" si="2571"/>
        <v/>
      </c>
      <c r="AX634" s="971" t="str">
        <f t="shared" si="2571"/>
        <v/>
      </c>
      <c r="AY634" s="969" t="str">
        <f t="shared" ref="AY634:BF634" si="2572">IF(AY612="","",RANK(AY624,$AY624:$BF624,0))</f>
        <v/>
      </c>
      <c r="AZ634" s="970" t="str">
        <f t="shared" si="2572"/>
        <v/>
      </c>
      <c r="BA634" s="970" t="str">
        <f t="shared" si="2572"/>
        <v/>
      </c>
      <c r="BB634" s="970" t="str">
        <f t="shared" si="2572"/>
        <v/>
      </c>
      <c r="BC634" s="970" t="str">
        <f t="shared" si="2572"/>
        <v/>
      </c>
      <c r="BD634" s="970" t="str">
        <f t="shared" si="2572"/>
        <v/>
      </c>
      <c r="BE634" s="970" t="str">
        <f t="shared" si="2572"/>
        <v/>
      </c>
      <c r="BF634" s="971" t="str">
        <f t="shared" si="2572"/>
        <v/>
      </c>
      <c r="BG634" s="969" t="str">
        <f t="shared" ref="BG634:BN634" si="2573">IF(BG612="","",RANK(BG624,$BG624:$BN624,0))</f>
        <v/>
      </c>
      <c r="BH634" s="970" t="str">
        <f t="shared" si="2573"/>
        <v/>
      </c>
      <c r="BI634" s="970" t="str">
        <f t="shared" si="2573"/>
        <v/>
      </c>
      <c r="BJ634" s="970" t="str">
        <f t="shared" si="2573"/>
        <v/>
      </c>
      <c r="BK634" s="970" t="str">
        <f t="shared" si="2573"/>
        <v/>
      </c>
      <c r="BL634" s="970" t="str">
        <f t="shared" si="2573"/>
        <v/>
      </c>
      <c r="BM634" s="970" t="str">
        <f t="shared" si="2573"/>
        <v/>
      </c>
      <c r="BN634" s="971" t="str">
        <f t="shared" si="2573"/>
        <v/>
      </c>
    </row>
    <row r="635" spans="1:66" ht="16.5" thickBot="1" x14ac:dyDescent="0.3">
      <c r="A635" s="2092" t="s">
        <v>136</v>
      </c>
      <c r="B635" s="2093"/>
      <c r="C635" s="972" t="str">
        <f t="shared" ref="C635:J635" si="2574">IF(C612="","",RANK(C625,$C625:$J625,0))</f>
        <v/>
      </c>
      <c r="D635" s="973" t="str">
        <f t="shared" si="2574"/>
        <v/>
      </c>
      <c r="E635" s="973" t="str">
        <f t="shared" si="2574"/>
        <v/>
      </c>
      <c r="F635" s="973" t="str">
        <f t="shared" si="2574"/>
        <v/>
      </c>
      <c r="G635" s="973" t="str">
        <f t="shared" si="2574"/>
        <v/>
      </c>
      <c r="H635" s="973" t="str">
        <f t="shared" si="2574"/>
        <v/>
      </c>
      <c r="I635" s="973" t="str">
        <f t="shared" si="2574"/>
        <v/>
      </c>
      <c r="J635" s="974" t="str">
        <f t="shared" si="2574"/>
        <v/>
      </c>
      <c r="K635" s="972" t="str">
        <f t="shared" ref="K635:R635" si="2575">IF(K612="","",RANK(K625,$K625:$R625,0))</f>
        <v/>
      </c>
      <c r="L635" s="973" t="str">
        <f t="shared" si="2575"/>
        <v/>
      </c>
      <c r="M635" s="973" t="str">
        <f t="shared" si="2575"/>
        <v/>
      </c>
      <c r="N635" s="973" t="str">
        <f t="shared" si="2575"/>
        <v/>
      </c>
      <c r="O635" s="973" t="str">
        <f t="shared" si="2575"/>
        <v/>
      </c>
      <c r="P635" s="973" t="str">
        <f t="shared" si="2575"/>
        <v/>
      </c>
      <c r="Q635" s="973" t="str">
        <f t="shared" si="2575"/>
        <v/>
      </c>
      <c r="R635" s="974" t="str">
        <f t="shared" si="2575"/>
        <v/>
      </c>
      <c r="S635" s="972" t="str">
        <f t="shared" ref="S635:Z635" si="2576">IF(S612="","",RANK(S625,$S625:$Z625,0))</f>
        <v/>
      </c>
      <c r="T635" s="973" t="str">
        <f t="shared" si="2576"/>
        <v/>
      </c>
      <c r="U635" s="973" t="str">
        <f t="shared" si="2576"/>
        <v/>
      </c>
      <c r="V635" s="973" t="str">
        <f t="shared" si="2576"/>
        <v/>
      </c>
      <c r="W635" s="973" t="str">
        <f t="shared" si="2576"/>
        <v/>
      </c>
      <c r="X635" s="973" t="str">
        <f t="shared" si="2576"/>
        <v/>
      </c>
      <c r="Y635" s="973" t="str">
        <f t="shared" si="2576"/>
        <v/>
      </c>
      <c r="Z635" s="974" t="str">
        <f t="shared" si="2576"/>
        <v/>
      </c>
      <c r="AA635" s="972" t="str">
        <f t="shared" ref="AA635:AH635" si="2577">IF(AA612="","",RANK(AA625,$AA625:$AH625,0))</f>
        <v/>
      </c>
      <c r="AB635" s="973" t="str">
        <f t="shared" si="2577"/>
        <v/>
      </c>
      <c r="AC635" s="973" t="str">
        <f t="shared" si="2577"/>
        <v/>
      </c>
      <c r="AD635" s="973" t="str">
        <f t="shared" si="2577"/>
        <v/>
      </c>
      <c r="AE635" s="973" t="str">
        <f t="shared" si="2577"/>
        <v/>
      </c>
      <c r="AF635" s="973" t="str">
        <f t="shared" si="2577"/>
        <v/>
      </c>
      <c r="AG635" s="973" t="str">
        <f t="shared" si="2577"/>
        <v/>
      </c>
      <c r="AH635" s="974" t="str">
        <f t="shared" si="2577"/>
        <v/>
      </c>
      <c r="AI635" s="972" t="str">
        <f t="shared" ref="AI635:AP635" si="2578">IF(AI612="","",RANK(AI625,$AI625:$AP625,0))</f>
        <v/>
      </c>
      <c r="AJ635" s="973" t="str">
        <f t="shared" si="2578"/>
        <v/>
      </c>
      <c r="AK635" s="973" t="str">
        <f t="shared" si="2578"/>
        <v/>
      </c>
      <c r="AL635" s="973" t="str">
        <f t="shared" si="2578"/>
        <v/>
      </c>
      <c r="AM635" s="973" t="str">
        <f t="shared" si="2578"/>
        <v/>
      </c>
      <c r="AN635" s="973" t="str">
        <f t="shared" si="2578"/>
        <v/>
      </c>
      <c r="AO635" s="973" t="str">
        <f t="shared" si="2578"/>
        <v/>
      </c>
      <c r="AP635" s="974" t="str">
        <f t="shared" si="2578"/>
        <v/>
      </c>
      <c r="AQ635" s="972" t="str">
        <f t="shared" ref="AQ635:AX635" si="2579">IF(AQ612="","",RANK(AQ625,$AQ625:$AX625,0))</f>
        <v/>
      </c>
      <c r="AR635" s="973" t="str">
        <f t="shared" si="2579"/>
        <v/>
      </c>
      <c r="AS635" s="973" t="str">
        <f t="shared" si="2579"/>
        <v/>
      </c>
      <c r="AT635" s="973" t="str">
        <f t="shared" si="2579"/>
        <v/>
      </c>
      <c r="AU635" s="973" t="str">
        <f t="shared" si="2579"/>
        <v/>
      </c>
      <c r="AV635" s="973" t="str">
        <f t="shared" si="2579"/>
        <v/>
      </c>
      <c r="AW635" s="973" t="str">
        <f t="shared" si="2579"/>
        <v/>
      </c>
      <c r="AX635" s="974" t="str">
        <f t="shared" si="2579"/>
        <v/>
      </c>
      <c r="AY635" s="972" t="str">
        <f t="shared" ref="AY635:BF635" si="2580">IF(AY612="","",RANK(AY625,$AY625:$BF625,0))</f>
        <v/>
      </c>
      <c r="AZ635" s="973" t="str">
        <f t="shared" si="2580"/>
        <v/>
      </c>
      <c r="BA635" s="973" t="str">
        <f t="shared" si="2580"/>
        <v/>
      </c>
      <c r="BB635" s="973" t="str">
        <f t="shared" si="2580"/>
        <v/>
      </c>
      <c r="BC635" s="973" t="str">
        <f t="shared" si="2580"/>
        <v/>
      </c>
      <c r="BD635" s="973" t="str">
        <f t="shared" si="2580"/>
        <v/>
      </c>
      <c r="BE635" s="973" t="str">
        <f t="shared" si="2580"/>
        <v/>
      </c>
      <c r="BF635" s="974" t="str">
        <f t="shared" si="2580"/>
        <v/>
      </c>
      <c r="BG635" s="972" t="str">
        <f t="shared" ref="BG635:BN635" si="2581">IF(BG612="","",RANK(BG625,$BG625:$BN625,0))</f>
        <v/>
      </c>
      <c r="BH635" s="973" t="str">
        <f t="shared" si="2581"/>
        <v/>
      </c>
      <c r="BI635" s="973" t="str">
        <f t="shared" si="2581"/>
        <v/>
      </c>
      <c r="BJ635" s="973" t="str">
        <f t="shared" si="2581"/>
        <v/>
      </c>
      <c r="BK635" s="973" t="str">
        <f t="shared" si="2581"/>
        <v/>
      </c>
      <c r="BL635" s="973" t="str">
        <f t="shared" si="2581"/>
        <v/>
      </c>
      <c r="BM635" s="973" t="str">
        <f t="shared" si="2581"/>
        <v/>
      </c>
      <c r="BN635" s="974" t="str">
        <f t="shared" si="2581"/>
        <v/>
      </c>
    </row>
    <row r="636" spans="1:66" s="20" customFormat="1" ht="88.5" customHeight="1" thickBot="1" x14ac:dyDescent="0.25">
      <c r="A636" s="2094" t="s">
        <v>33</v>
      </c>
      <c r="B636" s="2095"/>
      <c r="C636" s="55" t="str">
        <f>IF(C612="","",(C626*'pravidla turnaje'!$C$9)+(C627*'pravidla turnaje'!$C$10)+(C628*'pravidla turnaje'!$C$11)+(C629*'pravidla turnaje'!$C$12)+(C630*'pravidla turnaje'!$C$13)+(C631*'pravidla turnaje'!$C$14)+(C632*'pravidla turnaje'!$C$15)+(C633*'pravidla turnaje'!$C$16)+(C634*'pravidla turnaje'!$C$17)+(C635*'pravidla turnaje'!$C$18)+'rozstřely-skore'!C636)</f>
        <v/>
      </c>
      <c r="D636" s="56" t="str">
        <f>IF(D612="","",(D626*'pravidla turnaje'!$C$9)+(D627*'pravidla turnaje'!$C$10)+(D628*'pravidla turnaje'!$C$11)+(D629*'pravidla turnaje'!$C$12)+(D630*'pravidla turnaje'!$C$13)+(D631*'pravidla turnaje'!$C$14)+(D632*'pravidla turnaje'!$C$15)+(D633*'pravidla turnaje'!$C$16)+(D634*'pravidla turnaje'!$C$17)+(D635*'pravidla turnaje'!$C$18)+'rozstřely-skore'!D636)</f>
        <v/>
      </c>
      <c r="E636" s="56" t="str">
        <f>IF(E612="","",(E626*'pravidla turnaje'!$C$9)+(E627*'pravidla turnaje'!$C$10)+(E628*'pravidla turnaje'!$C$11)+(E629*'pravidla turnaje'!$C$12)+(E630*'pravidla turnaje'!$C$13)+(E631*'pravidla turnaje'!$C$14)+(E632*'pravidla turnaje'!$C$15)+(E633*'pravidla turnaje'!$C$16)+(E634*'pravidla turnaje'!$C$17)+(E635*'pravidla turnaje'!$C$18)+'rozstřely-skore'!E636)</f>
        <v/>
      </c>
      <c r="F636" s="56" t="str">
        <f>IF(F612="","",(F626*'pravidla turnaje'!$C$9)+(F627*'pravidla turnaje'!$C$10)+(F628*'pravidla turnaje'!$C$11)+(F629*'pravidla turnaje'!$C$12)+(F630*'pravidla turnaje'!$C$13)+(F631*'pravidla turnaje'!$C$14)+(F632*'pravidla turnaje'!$C$15)+(F633*'pravidla turnaje'!$C$16)+(F634*'pravidla turnaje'!$C$17)+(F635*'pravidla turnaje'!$C$18)+'rozstřely-skore'!F636)</f>
        <v/>
      </c>
      <c r="G636" s="56" t="str">
        <f>IF(G612="","",(G626*'pravidla turnaje'!$C$9)+(G627*'pravidla turnaje'!$C$10)+(G628*'pravidla turnaje'!$C$11)+(G629*'pravidla turnaje'!$C$12)+(G630*'pravidla turnaje'!$C$13)+(G631*'pravidla turnaje'!$C$14)+(G632*'pravidla turnaje'!$C$15)+(G633*'pravidla turnaje'!$C$16)+(G634*'pravidla turnaje'!$C$17)+(G635*'pravidla turnaje'!$C$18)+'rozstřely-skore'!G636)</f>
        <v/>
      </c>
      <c r="H636" s="56" t="str">
        <f>IF(H612="","",(H626*'pravidla turnaje'!$C$9)+(H627*'pravidla turnaje'!$C$10)+(H628*'pravidla turnaje'!$C$11)+(H629*'pravidla turnaje'!$C$12)+(H630*'pravidla turnaje'!$C$13)+(H631*'pravidla turnaje'!$C$14)+(H632*'pravidla turnaje'!$C$15)+(H633*'pravidla turnaje'!$C$16)+(H634*'pravidla turnaje'!$C$17)+(H635*'pravidla turnaje'!$C$18)+'rozstřely-skore'!H636)</f>
        <v/>
      </c>
      <c r="I636" s="56" t="str">
        <f>IF(I612="","",(I626*'pravidla turnaje'!$C$9)+(I627*'pravidla turnaje'!$C$10)+(I628*'pravidla turnaje'!$C$11)+(I629*'pravidla turnaje'!$C$12)+(I630*'pravidla turnaje'!$C$13)+(I631*'pravidla turnaje'!$C$14)+(I632*'pravidla turnaje'!$C$15)+(I633*'pravidla turnaje'!$C$16)+(I634*'pravidla turnaje'!$C$17)+(I635*'pravidla turnaje'!$C$18)+'rozstřely-skore'!I636)</f>
        <v/>
      </c>
      <c r="J636" s="57" t="str">
        <f>IF(J612="","",(J626*'pravidla turnaje'!$C$9)+(J627*'pravidla turnaje'!$C$10)+(J628*'pravidla turnaje'!$C$11)+(J629*'pravidla turnaje'!$C$12)+(J630*'pravidla turnaje'!$C$13)+(J631*'pravidla turnaje'!$C$14)+(J632*'pravidla turnaje'!$C$15)+(J633*'pravidla turnaje'!$C$16)+(J634*'pravidla turnaje'!$C$17)+(J635*'pravidla turnaje'!$C$18)+'rozstřely-skore'!J636)</f>
        <v/>
      </c>
      <c r="K636" s="55" t="str">
        <f>IF(K612="","",(K626*'pravidla turnaje'!$C$9)+(K627*'pravidla turnaje'!$C$10)+(K628*'pravidla turnaje'!$C$11)+(K629*'pravidla turnaje'!$C$12)+(K630*'pravidla turnaje'!$C$13)+(K631*'pravidla turnaje'!$C$14)+(K632*'pravidla turnaje'!$C$15)+(K633*'pravidla turnaje'!$C$16)+(K634*'pravidla turnaje'!$C$17)+(K635*'pravidla turnaje'!$C$18)+'rozstřely-skore'!K636)</f>
        <v/>
      </c>
      <c r="L636" s="56" t="str">
        <f>IF(L612="","",(L626*'pravidla turnaje'!$C$9)+(L627*'pravidla turnaje'!$C$10)+(L628*'pravidla turnaje'!$C$11)+(L629*'pravidla turnaje'!$C$12)+(L630*'pravidla turnaje'!$C$13)+(L631*'pravidla turnaje'!$C$14)+(L632*'pravidla turnaje'!$C$15)+(L633*'pravidla turnaje'!$C$16)+(L634*'pravidla turnaje'!$C$17)+(L635*'pravidla turnaje'!$C$18)+'rozstřely-skore'!L636)</f>
        <v/>
      </c>
      <c r="M636" s="56" t="str">
        <f>IF(M612="","",(M626*'pravidla turnaje'!$C$9)+(M627*'pravidla turnaje'!$C$10)+(M628*'pravidla turnaje'!$C$11)+(M629*'pravidla turnaje'!$C$12)+(M630*'pravidla turnaje'!$C$13)+(M631*'pravidla turnaje'!$C$14)+(M632*'pravidla turnaje'!$C$15)+(M633*'pravidla turnaje'!$C$16)+(M634*'pravidla turnaje'!$C$17)+(M635*'pravidla turnaje'!$C$18)+'rozstřely-skore'!M636)</f>
        <v/>
      </c>
      <c r="N636" s="56" t="str">
        <f>IF(N612="","",(N626*'pravidla turnaje'!$C$9)+(N627*'pravidla turnaje'!$C$10)+(N628*'pravidla turnaje'!$C$11)+(N629*'pravidla turnaje'!$C$12)+(N630*'pravidla turnaje'!$C$13)+(N631*'pravidla turnaje'!$C$14)+(N632*'pravidla turnaje'!$C$15)+(N633*'pravidla turnaje'!$C$16)+(N634*'pravidla turnaje'!$C$17)+(N635*'pravidla turnaje'!$C$18)+'rozstřely-skore'!N636)</f>
        <v/>
      </c>
      <c r="O636" s="56" t="str">
        <f>IF(O612="","",(O626*'pravidla turnaje'!$C$9)+(O627*'pravidla turnaje'!$C$10)+(O628*'pravidla turnaje'!$C$11)+(O629*'pravidla turnaje'!$C$12)+(O630*'pravidla turnaje'!$C$13)+(O631*'pravidla turnaje'!$C$14)+(O632*'pravidla turnaje'!$C$15)+(O633*'pravidla turnaje'!$C$16)+(O634*'pravidla turnaje'!$C$17)+(O635*'pravidla turnaje'!$C$18)+'rozstřely-skore'!O636)</f>
        <v/>
      </c>
      <c r="P636" s="56" t="str">
        <f>IF(P612="","",(P626*'pravidla turnaje'!$C$9)+(P627*'pravidla turnaje'!$C$10)+(P628*'pravidla turnaje'!$C$11)+(P629*'pravidla turnaje'!$C$12)+(P630*'pravidla turnaje'!$C$13)+(P631*'pravidla turnaje'!$C$14)+(P632*'pravidla turnaje'!$C$15)+(P633*'pravidla turnaje'!$C$16)+(P634*'pravidla turnaje'!$C$17)+(P635*'pravidla turnaje'!$C$18)+'rozstřely-skore'!P636)</f>
        <v/>
      </c>
      <c r="Q636" s="56" t="str">
        <f>IF(Q612="","",(Q626*'pravidla turnaje'!$C$9)+(Q627*'pravidla turnaje'!$C$10)+(Q628*'pravidla turnaje'!$C$11)+(Q629*'pravidla turnaje'!$C$12)+(Q630*'pravidla turnaje'!$C$13)+(Q631*'pravidla turnaje'!$C$14)+(Q632*'pravidla turnaje'!$C$15)+(Q633*'pravidla turnaje'!$C$16)+(Q634*'pravidla turnaje'!$C$17)+(Q635*'pravidla turnaje'!$C$18)+'rozstřely-skore'!Q636)</f>
        <v/>
      </c>
      <c r="R636" s="57" t="str">
        <f>IF(R612="","",(R626*'pravidla turnaje'!$C$9)+(R627*'pravidla turnaje'!$C$10)+(R628*'pravidla turnaje'!$C$11)+(R629*'pravidla turnaje'!$C$12)+(R630*'pravidla turnaje'!$C$13)+(R631*'pravidla turnaje'!$C$14)+(R632*'pravidla turnaje'!$C$15)+(R633*'pravidla turnaje'!$C$16)+(R634*'pravidla turnaje'!$C$17)+(R635*'pravidla turnaje'!$C$18)+'rozstřely-skore'!R636)</f>
        <v/>
      </c>
      <c r="S636" s="55" t="str">
        <f>IF(S612="","",(S626*'pravidla turnaje'!$C$9)+(S627*'pravidla turnaje'!$C$10)+(S628*'pravidla turnaje'!$C$11)+(S629*'pravidla turnaje'!$C$12)+(S630*'pravidla turnaje'!$C$13)+(S631*'pravidla turnaje'!$C$14)+(S632*'pravidla turnaje'!$C$15)+(S633*'pravidla turnaje'!$C$16)+(S634*'pravidla turnaje'!$C$17)+(S635*'pravidla turnaje'!$C$18)+'rozstřely-skore'!S636)</f>
        <v/>
      </c>
      <c r="T636" s="56" t="str">
        <f>IF(T612="","",(T626*'pravidla turnaje'!$C$9)+(T627*'pravidla turnaje'!$C$10)+(T628*'pravidla turnaje'!$C$11)+(T629*'pravidla turnaje'!$C$12)+(T630*'pravidla turnaje'!$C$13)+(T631*'pravidla turnaje'!$C$14)+(T632*'pravidla turnaje'!$C$15)+(T633*'pravidla turnaje'!$C$16)+(T634*'pravidla turnaje'!$C$17)+(T635*'pravidla turnaje'!$C$18)+'rozstřely-skore'!T636)</f>
        <v/>
      </c>
      <c r="U636" s="56" t="str">
        <f>IF(U612="","",(U626*'pravidla turnaje'!$C$9)+(U627*'pravidla turnaje'!$C$10)+(U628*'pravidla turnaje'!$C$11)+(U629*'pravidla turnaje'!$C$12)+(U630*'pravidla turnaje'!$C$13)+(U631*'pravidla turnaje'!$C$14)+(U632*'pravidla turnaje'!$C$15)+(U633*'pravidla turnaje'!$C$16)+(U634*'pravidla turnaje'!$C$17)+(U635*'pravidla turnaje'!$C$18)+'rozstřely-skore'!U636)</f>
        <v/>
      </c>
      <c r="V636" s="56" t="str">
        <f>IF(V612="","",(V626*'pravidla turnaje'!$C$9)+(V627*'pravidla turnaje'!$C$10)+(V628*'pravidla turnaje'!$C$11)+(V629*'pravidla turnaje'!$C$12)+(V630*'pravidla turnaje'!$C$13)+(V631*'pravidla turnaje'!$C$14)+(V632*'pravidla turnaje'!$C$15)+(V633*'pravidla turnaje'!$C$16)+(V634*'pravidla turnaje'!$C$17)+(V635*'pravidla turnaje'!$C$18)+'rozstřely-skore'!V636)</f>
        <v/>
      </c>
      <c r="W636" s="56" t="str">
        <f>IF(W612="","",(W626*'pravidla turnaje'!$C$9)+(W627*'pravidla turnaje'!$C$10)+(W628*'pravidla turnaje'!$C$11)+(W629*'pravidla turnaje'!$C$12)+(W630*'pravidla turnaje'!$C$13)+(W631*'pravidla turnaje'!$C$14)+(W632*'pravidla turnaje'!$C$15)+(W633*'pravidla turnaje'!$C$16)+(W634*'pravidla turnaje'!$C$17)+(W635*'pravidla turnaje'!$C$18)+'rozstřely-skore'!W636)</f>
        <v/>
      </c>
      <c r="X636" s="56" t="str">
        <f>IF(X612="","",(X626*'pravidla turnaje'!$C$9)+(X627*'pravidla turnaje'!$C$10)+(X628*'pravidla turnaje'!$C$11)+(X629*'pravidla turnaje'!$C$12)+(X630*'pravidla turnaje'!$C$13)+(X631*'pravidla turnaje'!$C$14)+(X632*'pravidla turnaje'!$C$15)+(X633*'pravidla turnaje'!$C$16)+(X634*'pravidla turnaje'!$C$17)+(X635*'pravidla turnaje'!$C$18)+'rozstřely-skore'!X636)</f>
        <v/>
      </c>
      <c r="Y636" s="56" t="str">
        <f>IF(Y612="","",(Y626*'pravidla turnaje'!$C$9)+(Y627*'pravidla turnaje'!$C$10)+(Y628*'pravidla turnaje'!$C$11)+(Y629*'pravidla turnaje'!$C$12)+(Y630*'pravidla turnaje'!$C$13)+(Y631*'pravidla turnaje'!$C$14)+(Y632*'pravidla turnaje'!$C$15)+(Y633*'pravidla turnaje'!$C$16)+(Y634*'pravidla turnaje'!$C$17)+(Y635*'pravidla turnaje'!$C$18)+'rozstřely-skore'!Y636)</f>
        <v/>
      </c>
      <c r="Z636" s="57" t="str">
        <f>IF(Z612="","",(Z626*'pravidla turnaje'!$C$9)+(Z627*'pravidla turnaje'!$C$10)+(Z628*'pravidla turnaje'!$C$11)+(Z629*'pravidla turnaje'!$C$12)+(Z630*'pravidla turnaje'!$C$13)+(Z631*'pravidla turnaje'!$C$14)+(Z632*'pravidla turnaje'!$C$15)+(Z633*'pravidla turnaje'!$C$16)+(Z634*'pravidla turnaje'!$C$17)+(Z635*'pravidla turnaje'!$C$18)+'rozstřely-skore'!Z636)</f>
        <v/>
      </c>
      <c r="AA636" s="55" t="str">
        <f>IF(AA612="","",(AA626*'pravidla turnaje'!$C$9)+(AA627*'pravidla turnaje'!$C$10)+(AA628*'pravidla turnaje'!$C$11)+(AA629*'pravidla turnaje'!$C$12)+(AA630*'pravidla turnaje'!$C$13)+(AA631*'pravidla turnaje'!$C$14)+(AA632*'pravidla turnaje'!$C$15)+(AA633*'pravidla turnaje'!$C$16)+(AA634*'pravidla turnaje'!$C$17)+(AA635*'pravidla turnaje'!$C$18)+'rozstřely-skore'!AA636)</f>
        <v/>
      </c>
      <c r="AB636" s="56" t="str">
        <f>IF(AB612="","",(AB626*'pravidla turnaje'!$C$9)+(AB627*'pravidla turnaje'!$C$10)+(AB628*'pravidla turnaje'!$C$11)+(AB629*'pravidla turnaje'!$C$12)+(AB630*'pravidla turnaje'!$C$13)+(AB631*'pravidla turnaje'!$C$14)+(AB632*'pravidla turnaje'!$C$15)+(AB633*'pravidla turnaje'!$C$16)+(AB634*'pravidla turnaje'!$C$17)+(AB635*'pravidla turnaje'!$C$18)+'rozstřely-skore'!AB636)</f>
        <v/>
      </c>
      <c r="AC636" s="56" t="str">
        <f>IF(AC612="","",(AC626*'pravidla turnaje'!$C$9)+(AC627*'pravidla turnaje'!$C$10)+(AC628*'pravidla turnaje'!$C$11)+(AC629*'pravidla turnaje'!$C$12)+(AC630*'pravidla turnaje'!$C$13)+(AC631*'pravidla turnaje'!$C$14)+(AC632*'pravidla turnaje'!$C$15)+(AC633*'pravidla turnaje'!$C$16)+(AC634*'pravidla turnaje'!$C$17)+(AC635*'pravidla turnaje'!$C$18)+'rozstřely-skore'!AC636)</f>
        <v/>
      </c>
      <c r="AD636" s="56" t="str">
        <f>IF(AD612="","",(AD626*'pravidla turnaje'!$C$9)+(AD627*'pravidla turnaje'!$C$10)+(AD628*'pravidla turnaje'!$C$11)+(AD629*'pravidla turnaje'!$C$12)+(AD630*'pravidla turnaje'!$C$13)+(AD631*'pravidla turnaje'!$C$14)+(AD632*'pravidla turnaje'!$C$15)+(AD633*'pravidla turnaje'!$C$16)+(AD634*'pravidla turnaje'!$C$17)+(AD635*'pravidla turnaje'!$C$18)+'rozstřely-skore'!AD636)</f>
        <v/>
      </c>
      <c r="AE636" s="56" t="str">
        <f>IF(AE612="","",(AE626*'pravidla turnaje'!$C$9)+(AE627*'pravidla turnaje'!$C$10)+(AE628*'pravidla turnaje'!$C$11)+(AE629*'pravidla turnaje'!$C$12)+(AE630*'pravidla turnaje'!$C$13)+(AE631*'pravidla turnaje'!$C$14)+(AE632*'pravidla turnaje'!$C$15)+(AE633*'pravidla turnaje'!$C$16)+(AE634*'pravidla turnaje'!$C$17)+(AE635*'pravidla turnaje'!$C$18)+'rozstřely-skore'!AE636)</f>
        <v/>
      </c>
      <c r="AF636" s="56" t="str">
        <f>IF(AF612="","",(AF626*'pravidla turnaje'!$C$9)+(AF627*'pravidla turnaje'!$C$10)+(AF628*'pravidla turnaje'!$C$11)+(AF629*'pravidla turnaje'!$C$12)+(AF630*'pravidla turnaje'!$C$13)+(AF631*'pravidla turnaje'!$C$14)+(AF632*'pravidla turnaje'!$C$15)+(AF633*'pravidla turnaje'!$C$16)+(AF634*'pravidla turnaje'!$C$17)+(AF635*'pravidla turnaje'!$C$18)+'rozstřely-skore'!AF636)</f>
        <v/>
      </c>
      <c r="AG636" s="56" t="str">
        <f>IF(AG612="","",(AG626*'pravidla turnaje'!$C$9)+(AG627*'pravidla turnaje'!$C$10)+(AG628*'pravidla turnaje'!$C$11)+(AG629*'pravidla turnaje'!$C$12)+(AG630*'pravidla turnaje'!$C$13)+(AG631*'pravidla turnaje'!$C$14)+(AG632*'pravidla turnaje'!$C$15)+(AG633*'pravidla turnaje'!$C$16)+(AG634*'pravidla turnaje'!$C$17)+(AG635*'pravidla turnaje'!$C$18)+'rozstřely-skore'!AG636)</f>
        <v/>
      </c>
      <c r="AH636" s="57" t="str">
        <f>IF(AH612="","",(AH626*'pravidla turnaje'!$C$9)+(AH627*'pravidla turnaje'!$C$10)+(AH628*'pravidla turnaje'!$C$11)+(AH629*'pravidla turnaje'!$C$12)+(AH630*'pravidla turnaje'!$C$13)+(AH631*'pravidla turnaje'!$C$14)+(AH632*'pravidla turnaje'!$C$15)+(AH633*'pravidla turnaje'!$C$16)+(AH634*'pravidla turnaje'!$C$17)+(AH635*'pravidla turnaje'!$C$18)+'rozstřely-skore'!AH636)</f>
        <v/>
      </c>
      <c r="AI636" s="55" t="str">
        <f>IF(AI612="","",(AI626*'pravidla turnaje'!$C$9)+(AI627*'pravidla turnaje'!$C$10)+(AI628*'pravidla turnaje'!$C$11)+(AI629*'pravidla turnaje'!$C$12)+(AI630*'pravidla turnaje'!$C$13)+(AI631*'pravidla turnaje'!$C$14)+(AI632*'pravidla turnaje'!$C$15)+(AI633*'pravidla turnaje'!$C$16)+(AI634*'pravidla turnaje'!$C$17)+(AI635*'pravidla turnaje'!$C$18)+'rozstřely-skore'!AI636)</f>
        <v/>
      </c>
      <c r="AJ636" s="56" t="str">
        <f>IF(AJ612="","",(AJ626*'pravidla turnaje'!$C$9)+(AJ627*'pravidla turnaje'!$C$10)+(AJ628*'pravidla turnaje'!$C$11)+(AJ629*'pravidla turnaje'!$C$12)+(AJ630*'pravidla turnaje'!$C$13)+(AJ631*'pravidla turnaje'!$C$14)+(AJ632*'pravidla turnaje'!$C$15)+(AJ633*'pravidla turnaje'!$C$16)+(AJ634*'pravidla turnaje'!$C$17)+(AJ635*'pravidla turnaje'!$C$18)+'rozstřely-skore'!AJ636)</f>
        <v/>
      </c>
      <c r="AK636" s="56" t="str">
        <f>IF(AK612="","",(AK626*'pravidla turnaje'!$C$9)+(AK627*'pravidla turnaje'!$C$10)+(AK628*'pravidla turnaje'!$C$11)+(AK629*'pravidla turnaje'!$C$12)+(AK630*'pravidla turnaje'!$C$13)+(AK631*'pravidla turnaje'!$C$14)+(AK632*'pravidla turnaje'!$C$15)+(AK633*'pravidla turnaje'!$C$16)+(AK634*'pravidla turnaje'!$C$17)+(AK635*'pravidla turnaje'!$C$18)+'rozstřely-skore'!AK636)</f>
        <v/>
      </c>
      <c r="AL636" s="56" t="str">
        <f>IF(AL612="","",(AL626*'pravidla turnaje'!$C$9)+(AL627*'pravidla turnaje'!$C$10)+(AL628*'pravidla turnaje'!$C$11)+(AL629*'pravidla turnaje'!$C$12)+(AL630*'pravidla turnaje'!$C$13)+(AL631*'pravidla turnaje'!$C$14)+(AL632*'pravidla turnaje'!$C$15)+(AL633*'pravidla turnaje'!$C$16)+(AL634*'pravidla turnaje'!$C$17)+(AL635*'pravidla turnaje'!$C$18)+'rozstřely-skore'!AL636)</f>
        <v/>
      </c>
      <c r="AM636" s="56" t="str">
        <f>IF(AM612="","",(AM626*'pravidla turnaje'!$C$9)+(AM627*'pravidla turnaje'!$C$10)+(AM628*'pravidla turnaje'!$C$11)+(AM629*'pravidla turnaje'!$C$12)+(AM630*'pravidla turnaje'!$C$13)+(AM631*'pravidla turnaje'!$C$14)+(AM632*'pravidla turnaje'!$C$15)+(AM633*'pravidla turnaje'!$C$16)+(AM634*'pravidla turnaje'!$C$17)+(AM635*'pravidla turnaje'!$C$18)+'rozstřely-skore'!AM636)</f>
        <v/>
      </c>
      <c r="AN636" s="56" t="str">
        <f>IF(AN612="","",(AN626*'pravidla turnaje'!$C$9)+(AN627*'pravidla turnaje'!$C$10)+(AN628*'pravidla turnaje'!$C$11)+(AN629*'pravidla turnaje'!$C$12)+(AN630*'pravidla turnaje'!$C$13)+(AN631*'pravidla turnaje'!$C$14)+(AN632*'pravidla turnaje'!$C$15)+(AN633*'pravidla turnaje'!$C$16)+(AN634*'pravidla turnaje'!$C$17)+(AN635*'pravidla turnaje'!$C$18)+'rozstřely-skore'!AN636)</f>
        <v/>
      </c>
      <c r="AO636" s="56" t="str">
        <f>IF(AO612="","",(AO626*'pravidla turnaje'!$C$9)+(AO627*'pravidla turnaje'!$C$10)+(AO628*'pravidla turnaje'!$C$11)+(AO629*'pravidla turnaje'!$C$12)+(AO630*'pravidla turnaje'!$C$13)+(AO631*'pravidla turnaje'!$C$14)+(AO632*'pravidla turnaje'!$C$15)+(AO633*'pravidla turnaje'!$C$16)+(AO634*'pravidla turnaje'!$C$17)+(AO635*'pravidla turnaje'!$C$18)+'rozstřely-skore'!AO636)</f>
        <v/>
      </c>
      <c r="AP636" s="57" t="str">
        <f>IF(AP612="","",(AP626*'pravidla turnaje'!$C$9)+(AP627*'pravidla turnaje'!$C$10)+(AP628*'pravidla turnaje'!$C$11)+(AP629*'pravidla turnaje'!$C$12)+(AP630*'pravidla turnaje'!$C$13)+(AP631*'pravidla turnaje'!$C$14)+(AP632*'pravidla turnaje'!$C$15)+(AP633*'pravidla turnaje'!$C$16)+(AP634*'pravidla turnaje'!$C$17)+(AP635*'pravidla turnaje'!$C$18)+'rozstřely-skore'!AP636)</f>
        <v/>
      </c>
      <c r="AQ636" s="55" t="str">
        <f>IF(AQ612="","",(AQ626*'pravidla turnaje'!$C$9)+(AQ627*'pravidla turnaje'!$C$10)+(AQ628*'pravidla turnaje'!$C$11)+(AQ629*'pravidla turnaje'!$C$12)+(AQ630*'pravidla turnaje'!$C$13)+(AQ631*'pravidla turnaje'!$C$14)+(AQ632*'pravidla turnaje'!$C$15)+(AQ633*'pravidla turnaje'!$C$16)+(AQ634*'pravidla turnaje'!$C$17)+(AQ635*'pravidla turnaje'!$C$18)+'rozstřely-skore'!AQ636)</f>
        <v/>
      </c>
      <c r="AR636" s="56" t="str">
        <f>IF(AR612="","",(AR626*'pravidla turnaje'!$C$9)+(AR627*'pravidla turnaje'!$C$10)+(AR628*'pravidla turnaje'!$C$11)+(AR629*'pravidla turnaje'!$C$12)+(AR630*'pravidla turnaje'!$C$13)+(AR631*'pravidla turnaje'!$C$14)+(AR632*'pravidla turnaje'!$C$15)+(AR633*'pravidla turnaje'!$C$16)+(AR634*'pravidla turnaje'!$C$17)+(AR635*'pravidla turnaje'!$C$18)+'rozstřely-skore'!AR636)</f>
        <v/>
      </c>
      <c r="AS636" s="56" t="str">
        <f>IF(AS612="","",(AS626*'pravidla turnaje'!$C$9)+(AS627*'pravidla turnaje'!$C$10)+(AS628*'pravidla turnaje'!$C$11)+(AS629*'pravidla turnaje'!$C$12)+(AS630*'pravidla turnaje'!$C$13)+(AS631*'pravidla turnaje'!$C$14)+(AS632*'pravidla turnaje'!$C$15)+(AS633*'pravidla turnaje'!$C$16)+(AS634*'pravidla turnaje'!$C$17)+(AS635*'pravidla turnaje'!$C$18)+'rozstřely-skore'!AS636)</f>
        <v/>
      </c>
      <c r="AT636" s="56" t="str">
        <f>IF(AT612="","",(AT626*'pravidla turnaje'!$C$9)+(AT627*'pravidla turnaje'!$C$10)+(AT628*'pravidla turnaje'!$C$11)+(AT629*'pravidla turnaje'!$C$12)+(AT630*'pravidla turnaje'!$C$13)+(AT631*'pravidla turnaje'!$C$14)+(AT632*'pravidla turnaje'!$C$15)+(AT633*'pravidla turnaje'!$C$16)+(AT634*'pravidla turnaje'!$C$17)+(AT635*'pravidla turnaje'!$C$18)+'rozstřely-skore'!AT636)</f>
        <v/>
      </c>
      <c r="AU636" s="56" t="str">
        <f>IF(AU612="","",(AU626*'pravidla turnaje'!$C$9)+(AU627*'pravidla turnaje'!$C$10)+(AU628*'pravidla turnaje'!$C$11)+(AU629*'pravidla turnaje'!$C$12)+(AU630*'pravidla turnaje'!$C$13)+(AU631*'pravidla turnaje'!$C$14)+(AU632*'pravidla turnaje'!$C$15)+(AU633*'pravidla turnaje'!$C$16)+(AU634*'pravidla turnaje'!$C$17)+(AU635*'pravidla turnaje'!$C$18)+'rozstřely-skore'!AU636)</f>
        <v/>
      </c>
      <c r="AV636" s="56" t="str">
        <f>IF(AV612="","",(AV626*'pravidla turnaje'!$C$9)+(AV627*'pravidla turnaje'!$C$10)+(AV628*'pravidla turnaje'!$C$11)+(AV629*'pravidla turnaje'!$C$12)+(AV630*'pravidla turnaje'!$C$13)+(AV631*'pravidla turnaje'!$C$14)+(AV632*'pravidla turnaje'!$C$15)+(AV633*'pravidla turnaje'!$C$16)+(AV634*'pravidla turnaje'!$C$17)+(AV635*'pravidla turnaje'!$C$18)+'rozstřely-skore'!AV636)</f>
        <v/>
      </c>
      <c r="AW636" s="56" t="str">
        <f>IF(AW612="","",(AW626*'pravidla turnaje'!$C$9)+(AW627*'pravidla turnaje'!$C$10)+(AW628*'pravidla turnaje'!$C$11)+(AW629*'pravidla turnaje'!$C$12)+(AW630*'pravidla turnaje'!$C$13)+(AW631*'pravidla turnaje'!$C$14)+(AW632*'pravidla turnaje'!$C$15)+(AW633*'pravidla turnaje'!$C$16)+(AW634*'pravidla turnaje'!$C$17)+(AW635*'pravidla turnaje'!$C$18)+'rozstřely-skore'!AW636)</f>
        <v/>
      </c>
      <c r="AX636" s="57" t="str">
        <f>IF(AX612="","",(AX626*'pravidla turnaje'!$C$9)+(AX627*'pravidla turnaje'!$C$10)+(AX628*'pravidla turnaje'!$C$11)+(AX629*'pravidla turnaje'!$C$12)+(AX630*'pravidla turnaje'!$C$13)+(AX631*'pravidla turnaje'!$C$14)+(AX632*'pravidla turnaje'!$C$15)+(AX633*'pravidla turnaje'!$C$16)+(AX634*'pravidla turnaje'!$C$17)+(AX635*'pravidla turnaje'!$C$18)+'rozstřely-skore'!AX636)</f>
        <v/>
      </c>
      <c r="AY636" s="55" t="str">
        <f>IF(AY612="","",(AY626*'pravidla turnaje'!$C$9)+(AY627*'pravidla turnaje'!$C$10)+(AY628*'pravidla turnaje'!$C$11)+(AY629*'pravidla turnaje'!$C$12)+(AY630*'pravidla turnaje'!$C$13)+(AY631*'pravidla turnaje'!$C$14)+(AY632*'pravidla turnaje'!$C$15)+(AY633*'pravidla turnaje'!$C$16)+(AY634*'pravidla turnaje'!$C$17)+(AY635*'pravidla turnaje'!$C$18)+'rozstřely-skore'!AY636)</f>
        <v/>
      </c>
      <c r="AZ636" s="56" t="str">
        <f>IF(AZ612="","",(AZ626*'pravidla turnaje'!$C$9)+(AZ627*'pravidla turnaje'!$C$10)+(AZ628*'pravidla turnaje'!$C$11)+(AZ629*'pravidla turnaje'!$C$12)+(AZ630*'pravidla turnaje'!$C$13)+(AZ631*'pravidla turnaje'!$C$14)+(AZ632*'pravidla turnaje'!$C$15)+(AZ633*'pravidla turnaje'!$C$16)+(AZ634*'pravidla turnaje'!$C$17)+(AZ635*'pravidla turnaje'!$C$18)+'rozstřely-skore'!AZ636)</f>
        <v/>
      </c>
      <c r="BA636" s="56" t="str">
        <f>IF(BA612="","",(BA626*'pravidla turnaje'!$C$9)+(BA627*'pravidla turnaje'!$C$10)+(BA628*'pravidla turnaje'!$C$11)+(BA629*'pravidla turnaje'!$C$12)+(BA630*'pravidla turnaje'!$C$13)+(BA631*'pravidla turnaje'!$C$14)+(BA632*'pravidla turnaje'!$C$15)+(BA633*'pravidla turnaje'!$C$16)+(BA634*'pravidla turnaje'!$C$17)+(BA635*'pravidla turnaje'!$C$18)+'rozstřely-skore'!BA636)</f>
        <v/>
      </c>
      <c r="BB636" s="56" t="str">
        <f>IF(BB612="","",(BB626*'pravidla turnaje'!$C$9)+(BB627*'pravidla turnaje'!$C$10)+(BB628*'pravidla turnaje'!$C$11)+(BB629*'pravidla turnaje'!$C$12)+(BB630*'pravidla turnaje'!$C$13)+(BB631*'pravidla turnaje'!$C$14)+(BB632*'pravidla turnaje'!$C$15)+(BB633*'pravidla turnaje'!$C$16)+(BB634*'pravidla turnaje'!$C$17)+(BB635*'pravidla turnaje'!$C$18)+'rozstřely-skore'!BB636)</f>
        <v/>
      </c>
      <c r="BC636" s="56" t="str">
        <f>IF(BC612="","",(BC626*'pravidla turnaje'!$C$9)+(BC627*'pravidla turnaje'!$C$10)+(BC628*'pravidla turnaje'!$C$11)+(BC629*'pravidla turnaje'!$C$12)+(BC630*'pravidla turnaje'!$C$13)+(BC631*'pravidla turnaje'!$C$14)+(BC632*'pravidla turnaje'!$C$15)+(BC633*'pravidla turnaje'!$C$16)+(BC634*'pravidla turnaje'!$C$17)+(BC635*'pravidla turnaje'!$C$18)+'rozstřely-skore'!BC636)</f>
        <v/>
      </c>
      <c r="BD636" s="56" t="str">
        <f>IF(BD612="","",(BD626*'pravidla turnaje'!$C$9)+(BD627*'pravidla turnaje'!$C$10)+(BD628*'pravidla turnaje'!$C$11)+(BD629*'pravidla turnaje'!$C$12)+(BD630*'pravidla turnaje'!$C$13)+(BD631*'pravidla turnaje'!$C$14)+(BD632*'pravidla turnaje'!$C$15)+(BD633*'pravidla turnaje'!$C$16)+(BD634*'pravidla turnaje'!$C$17)+(BD635*'pravidla turnaje'!$C$18)+'rozstřely-skore'!BD636)</f>
        <v/>
      </c>
      <c r="BE636" s="56" t="str">
        <f>IF(BE612="","",(BE626*'pravidla turnaje'!$C$9)+(BE627*'pravidla turnaje'!$C$10)+(BE628*'pravidla turnaje'!$C$11)+(BE629*'pravidla turnaje'!$C$12)+(BE630*'pravidla turnaje'!$C$13)+(BE631*'pravidla turnaje'!$C$14)+(BE632*'pravidla turnaje'!$C$15)+(BE633*'pravidla turnaje'!$C$16)+(BE634*'pravidla turnaje'!$C$17)+(BE635*'pravidla turnaje'!$C$18)+'rozstřely-skore'!BE636)</f>
        <v/>
      </c>
      <c r="BF636" s="57" t="str">
        <f>IF(BF612="","",(BF626*'pravidla turnaje'!$C$9)+(BF627*'pravidla turnaje'!$C$10)+(BF628*'pravidla turnaje'!$C$11)+(BF629*'pravidla turnaje'!$C$12)+(BF630*'pravidla turnaje'!$C$13)+(BF631*'pravidla turnaje'!$C$14)+(BF632*'pravidla turnaje'!$C$15)+(BF633*'pravidla turnaje'!$C$16)+(BF634*'pravidla turnaje'!$C$17)+(BF635*'pravidla turnaje'!$C$18)+'rozstřely-skore'!BF636)</f>
        <v/>
      </c>
      <c r="BG636" s="55" t="str">
        <f>IF(BG612="","",(BG626*'pravidla turnaje'!$C$9)+(BG627*'pravidla turnaje'!$C$10)+(BG628*'pravidla turnaje'!$C$11)+(BG629*'pravidla turnaje'!$C$12)+(BG630*'pravidla turnaje'!$C$13)+(BG631*'pravidla turnaje'!$C$14)+(BG632*'pravidla turnaje'!$C$15)+(BG633*'pravidla turnaje'!$C$16)+(BG634*'pravidla turnaje'!$C$17)+(BG635*'pravidla turnaje'!$C$18)+'rozstřely-skore'!BG636)</f>
        <v/>
      </c>
      <c r="BH636" s="56" t="str">
        <f>IF(BH612="","",(BH626*'pravidla turnaje'!$C$9)+(BH627*'pravidla turnaje'!$C$10)+(BH628*'pravidla turnaje'!$C$11)+(BH629*'pravidla turnaje'!$C$12)+(BH630*'pravidla turnaje'!$C$13)+(BH631*'pravidla turnaje'!$C$14)+(BH632*'pravidla turnaje'!$C$15)+(BH633*'pravidla turnaje'!$C$16)+(BH634*'pravidla turnaje'!$C$17)+(BH635*'pravidla turnaje'!$C$18)+'rozstřely-skore'!BH636)</f>
        <v/>
      </c>
      <c r="BI636" s="56" t="str">
        <f>IF(BI612="","",(BI626*'pravidla turnaje'!$C$9)+(BI627*'pravidla turnaje'!$C$10)+(BI628*'pravidla turnaje'!$C$11)+(BI629*'pravidla turnaje'!$C$12)+(BI630*'pravidla turnaje'!$C$13)+(BI631*'pravidla turnaje'!$C$14)+(BI632*'pravidla turnaje'!$C$15)+(BI633*'pravidla turnaje'!$C$16)+(BI634*'pravidla turnaje'!$C$17)+(BI635*'pravidla turnaje'!$C$18)+'rozstřely-skore'!BI636)</f>
        <v/>
      </c>
      <c r="BJ636" s="56" t="str">
        <f>IF(BJ612="","",(BJ626*'pravidla turnaje'!$C$9)+(BJ627*'pravidla turnaje'!$C$10)+(BJ628*'pravidla turnaje'!$C$11)+(BJ629*'pravidla turnaje'!$C$12)+(BJ630*'pravidla turnaje'!$C$13)+(BJ631*'pravidla turnaje'!$C$14)+(BJ632*'pravidla turnaje'!$C$15)+(BJ633*'pravidla turnaje'!$C$16)+(BJ634*'pravidla turnaje'!$C$17)+(BJ635*'pravidla turnaje'!$C$18)+'rozstřely-skore'!BJ636)</f>
        <v/>
      </c>
      <c r="BK636" s="56" t="str">
        <f>IF(BK612="","",(BK626*'pravidla turnaje'!$C$9)+(BK627*'pravidla turnaje'!$C$10)+(BK628*'pravidla turnaje'!$C$11)+(BK629*'pravidla turnaje'!$C$12)+(BK630*'pravidla turnaje'!$C$13)+(BK631*'pravidla turnaje'!$C$14)+(BK632*'pravidla turnaje'!$C$15)+(BK633*'pravidla turnaje'!$C$16)+(BK634*'pravidla turnaje'!$C$17)+(BK635*'pravidla turnaje'!$C$18)+'rozstřely-skore'!BK636)</f>
        <v/>
      </c>
      <c r="BL636" s="56" t="str">
        <f>IF(BL612="","",(BL626*'pravidla turnaje'!$C$9)+(BL627*'pravidla turnaje'!$C$10)+(BL628*'pravidla turnaje'!$C$11)+(BL629*'pravidla turnaje'!$C$12)+(BL630*'pravidla turnaje'!$C$13)+(BL631*'pravidla turnaje'!$C$14)+(BL632*'pravidla turnaje'!$C$15)+(BL633*'pravidla turnaje'!$C$16)+(BL634*'pravidla turnaje'!$C$17)+(BL635*'pravidla turnaje'!$C$18)+'rozstřely-skore'!BL636)</f>
        <v/>
      </c>
      <c r="BM636" s="56" t="str">
        <f>IF(BM612="","",(BM626*'pravidla turnaje'!$C$9)+(BM627*'pravidla turnaje'!$C$10)+(BM628*'pravidla turnaje'!$C$11)+(BM629*'pravidla turnaje'!$C$12)+(BM630*'pravidla turnaje'!$C$13)+(BM631*'pravidla turnaje'!$C$14)+(BM632*'pravidla turnaje'!$C$15)+(BM633*'pravidla turnaje'!$C$16)+(BM634*'pravidla turnaje'!$C$17)+(BM635*'pravidla turnaje'!$C$18)+'rozstřely-skore'!BM636)</f>
        <v/>
      </c>
      <c r="BN636" s="57" t="str">
        <f>IF(BN612="","",(BN626*'pravidla turnaje'!$C$9)+(BN627*'pravidla turnaje'!$C$10)+(BN628*'pravidla turnaje'!$C$11)+(BN629*'pravidla turnaje'!$C$12)+(BN630*'pravidla turnaje'!$C$13)+(BN631*'pravidla turnaje'!$C$14)+(BN632*'pravidla turnaje'!$C$15)+(BN633*'pravidla turnaje'!$C$16)+(BN634*'pravidla turnaje'!$C$17)+(BN635*'pravidla turnaje'!$C$18)+'rozstřely-skore'!BN636)</f>
        <v/>
      </c>
    </row>
    <row r="637" spans="1:66" ht="20.25" customHeight="1" x14ac:dyDescent="0.25">
      <c r="C637" s="961"/>
      <c r="D637" s="961"/>
      <c r="E637" s="961"/>
      <c r="F637" s="961"/>
      <c r="G637" s="961"/>
      <c r="H637" s="961"/>
      <c r="I637" s="961"/>
      <c r="J637" s="961"/>
    </row>
    <row r="638" spans="1:66" ht="5.25" customHeight="1" x14ac:dyDescent="0.25">
      <c r="C638" s="961"/>
      <c r="D638" s="961"/>
      <c r="E638" s="961"/>
      <c r="F638" s="961"/>
      <c r="G638" s="961"/>
      <c r="H638" s="961"/>
      <c r="I638" s="961"/>
      <c r="J638" s="961"/>
    </row>
    <row r="639" spans="1:66" ht="5.25" customHeight="1" x14ac:dyDescent="0.25">
      <c r="C639" s="961"/>
      <c r="D639" s="961"/>
      <c r="E639" s="961"/>
      <c r="F639" s="961"/>
      <c r="G639" s="961"/>
      <c r="H639" s="961"/>
      <c r="I639" s="961"/>
      <c r="J639" s="961"/>
    </row>
    <row r="640" spans="1:66" ht="5.25" customHeight="1" thickBot="1" x14ac:dyDescent="0.3">
      <c r="C640" s="961"/>
      <c r="D640" s="961"/>
      <c r="E640" s="961"/>
      <c r="F640" s="961"/>
      <c r="G640" s="961"/>
      <c r="H640" s="961"/>
      <c r="I640" s="961"/>
      <c r="J640" s="961"/>
    </row>
    <row r="641" spans="1:66" ht="30.75" customHeight="1" x14ac:dyDescent="0.25">
      <c r="A641" s="2115" t="str">
        <f>CONCATENATE("skupina ",VLOOKUP(C641-1,'pravidla turnaje'!$A$64:$B$83,2,0))</f>
        <v>skupina W</v>
      </c>
      <c r="B641" s="2116"/>
      <c r="C641" s="924">
        <v>171</v>
      </c>
      <c r="D641" s="925">
        <v>172</v>
      </c>
      <c r="E641" s="924">
        <v>173</v>
      </c>
      <c r="F641" s="925">
        <v>174</v>
      </c>
      <c r="G641" s="924">
        <v>175</v>
      </c>
      <c r="H641" s="925">
        <v>176</v>
      </c>
      <c r="I641" s="924">
        <v>177</v>
      </c>
      <c r="J641" s="925">
        <v>178</v>
      </c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38"/>
      <c r="AJ641" s="38"/>
      <c r="AK641" s="38"/>
      <c r="AL641" s="38"/>
      <c r="AM641" s="38"/>
      <c r="AN641" s="38"/>
      <c r="AO641" s="38"/>
      <c r="AP641" s="38"/>
      <c r="AQ641" s="38"/>
      <c r="AR641" s="38"/>
      <c r="AS641" s="38"/>
      <c r="AT641" s="38"/>
      <c r="AU641" s="38"/>
      <c r="AV641" s="38"/>
      <c r="AW641" s="38"/>
      <c r="AX641" s="38"/>
      <c r="AY641" s="38"/>
      <c r="AZ641" s="38"/>
      <c r="BA641" s="38"/>
      <c r="BB641" s="38"/>
      <c r="BC641" s="38"/>
      <c r="BD641" s="38"/>
      <c r="BE641" s="38"/>
      <c r="BF641" s="38"/>
      <c r="BG641" s="38"/>
      <c r="BH641" s="38"/>
      <c r="BI641" s="38"/>
      <c r="BJ641" s="38"/>
      <c r="BK641" s="38"/>
      <c r="BL641" s="38"/>
      <c r="BM641" s="38"/>
      <c r="BN641" s="38"/>
    </row>
    <row r="642" spans="1:66" ht="15.75" x14ac:dyDescent="0.25">
      <c r="A642" s="2125" t="s">
        <v>22</v>
      </c>
      <c r="B642" s="2125"/>
      <c r="C642" s="951">
        <f>VLOOKUP(C$641,Tabulka!$B$4:$Q$239,11,0)</f>
        <v>3</v>
      </c>
      <c r="D642" s="951">
        <f>VLOOKUP(D$641,Tabulka!$B$4:$Q$239,11,0)</f>
        <v>2</v>
      </c>
      <c r="E642" s="951">
        <f>VLOOKUP(E$641,Tabulka!$B$4:$Q$239,11,0)</f>
        <v>1</v>
      </c>
      <c r="F642" s="951">
        <f>VLOOKUP(F$641,Tabulka!$B$4:$Q$239,11,0)</f>
        <v>2</v>
      </c>
      <c r="G642" s="951">
        <f>VLOOKUP(G$641,Tabulka!$B$4:$Q$239,11,0)</f>
        <v>2</v>
      </c>
      <c r="H642" s="951" t="str">
        <f>VLOOKUP(H$641,Tabulka!$B$4:$Q$239,11,0)</f>
        <v/>
      </c>
      <c r="I642" s="951" t="str">
        <f>VLOOKUP(I$641,Tabulka!$B$4:$Q$239,11,0)</f>
        <v/>
      </c>
      <c r="J642" s="951" t="str">
        <f>VLOOKUP(J$641,Tabulka!$B$4:$Q$239,11,0)</f>
        <v/>
      </c>
      <c r="K642" s="39"/>
      <c r="L642" s="39"/>
      <c r="M642" s="39"/>
      <c r="N642" s="39"/>
      <c r="O642" s="39"/>
      <c r="P642" s="39"/>
      <c r="Q642" s="39"/>
      <c r="R642" s="39"/>
    </row>
    <row r="643" spans="1:66" ht="15.75" x14ac:dyDescent="0.25">
      <c r="A643" s="2125" t="s">
        <v>23</v>
      </c>
      <c r="B643" s="2125"/>
      <c r="C643" s="951">
        <f>VLOOKUP(C$641,Tabulka!$B$4:$Q$239,12,0)</f>
        <v>6</v>
      </c>
      <c r="D643" s="951">
        <f>VLOOKUP(D$641,Tabulka!$B$4:$Q$239,12,0)</f>
        <v>5</v>
      </c>
      <c r="E643" s="951">
        <f>VLOOKUP(E$641,Tabulka!$B$4:$Q$239,12,0)</f>
        <v>4</v>
      </c>
      <c r="F643" s="951">
        <f>VLOOKUP(F$641,Tabulka!$B$4:$Q$239,12,0)</f>
        <v>4</v>
      </c>
      <c r="G643" s="951">
        <f>VLOOKUP(G$641,Tabulka!$B$4:$Q$239,12,0)</f>
        <v>4</v>
      </c>
      <c r="H643" s="951" t="str">
        <f>VLOOKUP(H$641,Tabulka!$B$4:$Q$239,12,0)</f>
        <v/>
      </c>
      <c r="I643" s="951" t="str">
        <f>VLOOKUP(I$641,Tabulka!$B$4:$Q$239,12,0)</f>
        <v/>
      </c>
      <c r="J643" s="951" t="str">
        <f>VLOOKUP(J$641,Tabulka!$B$4:$Q$239,12,0)</f>
        <v/>
      </c>
      <c r="K643" s="39"/>
      <c r="L643" s="39"/>
      <c r="M643" s="39"/>
      <c r="N643" s="39"/>
      <c r="O643" s="39"/>
      <c r="P643" s="39"/>
      <c r="Q643" s="39"/>
      <c r="R643" s="39"/>
    </row>
    <row r="644" spans="1:66" ht="15.75" x14ac:dyDescent="0.25">
      <c r="A644" s="2125" t="s">
        <v>24</v>
      </c>
      <c r="B644" s="2125"/>
      <c r="C644" s="951">
        <f>VLOOKUP(C$641,Tabulka!$B$4:$Q$239,13,0)</f>
        <v>3</v>
      </c>
      <c r="D644" s="951">
        <f>VLOOKUP(D$641,Tabulka!$B$4:$Q$239,13,0)</f>
        <v>5</v>
      </c>
      <c r="E644" s="951">
        <f>VLOOKUP(E$641,Tabulka!$B$4:$Q$239,13,0)</f>
        <v>6</v>
      </c>
      <c r="F644" s="951">
        <f>VLOOKUP(F$641,Tabulka!$B$4:$Q$239,13,0)</f>
        <v>4</v>
      </c>
      <c r="G644" s="951">
        <f>VLOOKUP(G$641,Tabulka!$B$4:$Q$239,13,0)</f>
        <v>5</v>
      </c>
      <c r="H644" s="951" t="str">
        <f>VLOOKUP(H$641,Tabulka!$B$4:$Q$239,13,0)</f>
        <v/>
      </c>
      <c r="I644" s="951" t="str">
        <f>VLOOKUP(I$641,Tabulka!$B$4:$Q$239,13,0)</f>
        <v/>
      </c>
      <c r="J644" s="951" t="str">
        <f>VLOOKUP(J$641,Tabulka!$B$4:$Q$239,13,0)</f>
        <v/>
      </c>
      <c r="K644" s="39"/>
      <c r="L644" s="39"/>
      <c r="M644" s="39"/>
      <c r="N644" s="39"/>
      <c r="O644" s="39"/>
      <c r="P644" s="39"/>
      <c r="Q644" s="39"/>
      <c r="R644" s="39"/>
    </row>
    <row r="645" spans="1:66" ht="15.75" x14ac:dyDescent="0.25">
      <c r="A645" s="2125" t="s">
        <v>8</v>
      </c>
      <c r="B645" s="2125"/>
      <c r="C645" s="951">
        <f>VLOOKUP(C$641,Tabulka!$B$4:$Q$239,14,0)</f>
        <v>3</v>
      </c>
      <c r="D645" s="951">
        <f>VLOOKUP(D$641,Tabulka!$B$4:$Q$239,14,0)</f>
        <v>0</v>
      </c>
      <c r="E645" s="951">
        <f>VLOOKUP(E$641,Tabulka!$B$4:$Q$239,14,0)</f>
        <v>-2</v>
      </c>
      <c r="F645" s="951">
        <f>VLOOKUP(F$641,Tabulka!$B$4:$Q$239,14,0)</f>
        <v>0</v>
      </c>
      <c r="G645" s="951">
        <f>VLOOKUP(G$641,Tabulka!$B$4:$Q$239,14,0)</f>
        <v>-1</v>
      </c>
      <c r="H645" s="951" t="str">
        <f>VLOOKUP(H$641,Tabulka!$B$4:$Q$239,14,0)</f>
        <v/>
      </c>
      <c r="I645" s="951" t="str">
        <f>VLOOKUP(I$641,Tabulka!$B$4:$Q$239,14,0)</f>
        <v/>
      </c>
      <c r="J645" s="951" t="str">
        <f>VLOOKUP(J$641,Tabulka!$B$4:$Q$239,14,0)</f>
        <v/>
      </c>
      <c r="K645" s="40"/>
      <c r="L645" s="40"/>
      <c r="M645" s="40"/>
      <c r="N645" s="40"/>
      <c r="O645" s="40"/>
      <c r="P645" s="40"/>
      <c r="Q645" s="40"/>
      <c r="R645" s="40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</row>
    <row r="646" spans="1:66" ht="37.5" customHeight="1" x14ac:dyDescent="0.25">
      <c r="A646" s="2125" t="s">
        <v>135</v>
      </c>
      <c r="B646" s="2125"/>
      <c r="C646" s="952">
        <f>IFERROR(IF(C644=0,MAX($C$123:$J$123)+1,C643/C644),"")</f>
        <v>2</v>
      </c>
      <c r="D646" s="952">
        <f t="shared" ref="D646:J646" si="2582">IFERROR(IF(D644=0,MAX($C$123:$J$123)+1,D643/D644),"")</f>
        <v>1</v>
      </c>
      <c r="E646" s="952">
        <f t="shared" si="2582"/>
        <v>0.66666666666666663</v>
      </c>
      <c r="F646" s="952">
        <f t="shared" si="2582"/>
        <v>1</v>
      </c>
      <c r="G646" s="952">
        <f t="shared" si="2582"/>
        <v>0.8</v>
      </c>
      <c r="H646" s="952" t="str">
        <f t="shared" si="2582"/>
        <v/>
      </c>
      <c r="I646" s="952" t="str">
        <f t="shared" si="2582"/>
        <v/>
      </c>
      <c r="J646" s="952" t="str">
        <f t="shared" si="2582"/>
        <v/>
      </c>
      <c r="K646" s="40"/>
      <c r="L646" s="40"/>
      <c r="M646" s="40"/>
      <c r="N646" s="40"/>
      <c r="O646" s="40"/>
      <c r="P646" s="40"/>
      <c r="Q646" s="40"/>
      <c r="R646" s="40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</row>
    <row r="647" spans="1:66" ht="76.5" customHeight="1" x14ac:dyDescent="0.25">
      <c r="A647" s="2109" t="s">
        <v>33</v>
      </c>
      <c r="B647" s="2110"/>
      <c r="C647" s="79">
        <f t="shared" ref="C647" ca="1" si="2583">IF(MIN(C676,K676,S676,AA676,AI676,AQ676,AY676,BG676)=0,MAX($C676:$BN676)+1,MIN(C676,K676,S676,AA676,AI676,AQ676,AY676,BG676))</f>
        <v>11111112</v>
      </c>
      <c r="D647" s="79">
        <f t="shared" ref="D647" ca="1" si="2584">IF(MIN(D676,L676,T676,AB676,AJ676,AR676,AZ676,BH676)=0,MAX($C676:$BN676)+1,MIN(D676,L676,T676,AB676,AJ676,AR676,AZ676,BH676))</f>
        <v>21121141</v>
      </c>
      <c r="E647" s="79">
        <f t="shared" ref="E647" ca="1" si="2585">IF(MIN(E676,M676,U676,AC676,AK676,AS676,BA676,BI676)=0,MAX($C676:$BN676)+1,MIN(E676,M676,U676,AC676,AK676,AS676,BA676,BI676))</f>
        <v>51151155</v>
      </c>
      <c r="F647" s="79">
        <f t="shared" ref="F647" ca="1" si="2586">IF(MIN(F676,N676,V676,AD676,AL676,AT676,BB676,BJ676)=0,MAX($C676:$BN676)+1,MIN(F676,N676,V676,AD676,AL676,AT676,BB676,BJ676))</f>
        <v>21221334</v>
      </c>
      <c r="G647" s="79">
        <f t="shared" ref="G647" ca="1" si="2587">IF(MIN(G676,O676,W676,AE676,AM676,AU676,BC676,BK676)=0,MAX($C676:$BN676)+1,MIN(G676,O676,W676,AE676,AM676,AU676,BC676,BK676))</f>
        <v>21341222</v>
      </c>
      <c r="H647" s="79">
        <f t="shared" ref="H647" ca="1" si="2588">IF(MIN(H676,P676,X676,AF676,AN676,AV676,BD676,BL676)=0,MAX($C676:$BN676)+1,MIN(H676,P676,X676,AF676,AN676,AV676,BD676,BL676))</f>
        <v>51151156</v>
      </c>
      <c r="I647" s="79">
        <f t="shared" ref="I647" ca="1" si="2589">IF(MIN(I676,Q676,Y676,AG676,AO676,AW676,BE676,BM676)=0,MAX($C676:$BN676)+1,MIN(I676,Q676,Y676,AG676,AO676,AW676,BE676,BM676))</f>
        <v>51151156</v>
      </c>
      <c r="J647" s="79">
        <f t="shared" ref="J647" ca="1" si="2590">IF(MIN(J676,R676,Z676,AH676,AP676,AX676,BF676,BN676)=0,MAX($C676:$BN676)+1,MIN(J676,R676,Z676,AH676,AP676,AX676,BF676,BN676))</f>
        <v>51151156</v>
      </c>
    </row>
    <row r="648" spans="1:66" ht="21" customHeight="1" thickBot="1" x14ac:dyDescent="0.3">
      <c r="A648" s="2111" t="s">
        <v>25</v>
      </c>
      <c r="B648" s="2112"/>
      <c r="C648" s="52">
        <f t="shared" ref="C648:J648" ca="1" si="2591">RANK(C647,$C647:$J647,1)</f>
        <v>1</v>
      </c>
      <c r="D648" s="53">
        <f t="shared" ca="1" si="2591"/>
        <v>2</v>
      </c>
      <c r="E648" s="53">
        <f t="shared" ca="1" si="2591"/>
        <v>5</v>
      </c>
      <c r="F648" s="53">
        <f t="shared" ca="1" si="2591"/>
        <v>3</v>
      </c>
      <c r="G648" s="53">
        <f t="shared" ca="1" si="2591"/>
        <v>4</v>
      </c>
      <c r="H648" s="53">
        <f t="shared" ca="1" si="2591"/>
        <v>6</v>
      </c>
      <c r="I648" s="53">
        <f t="shared" ca="1" si="2591"/>
        <v>6</v>
      </c>
      <c r="J648" s="54">
        <f t="shared" ca="1" si="2591"/>
        <v>6</v>
      </c>
    </row>
    <row r="649" spans="1:66" x14ac:dyDescent="0.25">
      <c r="A649" s="66"/>
      <c r="C649" s="34">
        <v>1</v>
      </c>
      <c r="D649" s="48">
        <f t="shared" ref="D649" si="2592">C649</f>
        <v>1</v>
      </c>
      <c r="E649" s="48">
        <f t="shared" ref="E649" si="2593">D649</f>
        <v>1</v>
      </c>
      <c r="F649" s="48">
        <f t="shared" ref="F649" si="2594">E649</f>
        <v>1</v>
      </c>
      <c r="G649" s="48">
        <f t="shared" ref="G649" si="2595">F649</f>
        <v>1</v>
      </c>
      <c r="H649" s="48">
        <f t="shared" ref="H649" si="2596">G649</f>
        <v>1</v>
      </c>
      <c r="I649" s="48">
        <f t="shared" ref="I649" si="2597">H649</f>
        <v>1</v>
      </c>
      <c r="J649" s="48">
        <f t="shared" ref="J649" si="2598">I649</f>
        <v>1</v>
      </c>
      <c r="K649" s="35">
        <v>2</v>
      </c>
      <c r="L649" s="48">
        <f t="shared" ref="L649" si="2599">K649</f>
        <v>2</v>
      </c>
      <c r="M649" s="48">
        <f t="shared" ref="M649" si="2600">L649</f>
        <v>2</v>
      </c>
      <c r="N649" s="48">
        <f t="shared" ref="N649" si="2601">M649</f>
        <v>2</v>
      </c>
      <c r="O649" s="48">
        <f t="shared" ref="O649" si="2602">N649</f>
        <v>2</v>
      </c>
      <c r="P649" s="48">
        <f t="shared" ref="P649" si="2603">O649</f>
        <v>2</v>
      </c>
      <c r="Q649" s="48">
        <f t="shared" ref="Q649" si="2604">P649</f>
        <v>2</v>
      </c>
      <c r="R649" s="48">
        <f t="shared" ref="R649" si="2605">Q649</f>
        <v>2</v>
      </c>
      <c r="S649" s="25">
        <v>3</v>
      </c>
      <c r="T649" s="48">
        <f t="shared" ref="T649" si="2606">S649</f>
        <v>3</v>
      </c>
      <c r="U649" s="48">
        <f t="shared" ref="U649" si="2607">T649</f>
        <v>3</v>
      </c>
      <c r="V649" s="48">
        <f t="shared" ref="V649" si="2608">U649</f>
        <v>3</v>
      </c>
      <c r="W649" s="48">
        <f t="shared" ref="W649" si="2609">V649</f>
        <v>3</v>
      </c>
      <c r="X649" s="48">
        <f t="shared" ref="X649" si="2610">W649</f>
        <v>3</v>
      </c>
      <c r="Y649" s="48">
        <f t="shared" ref="Y649" si="2611">X649</f>
        <v>3</v>
      </c>
      <c r="Z649" s="48">
        <f t="shared" ref="Z649" si="2612">Y649</f>
        <v>3</v>
      </c>
      <c r="AA649" s="25">
        <v>4</v>
      </c>
      <c r="AB649" s="48">
        <f t="shared" ref="AB649" si="2613">AA649</f>
        <v>4</v>
      </c>
      <c r="AC649" s="48">
        <f t="shared" ref="AC649" si="2614">AB649</f>
        <v>4</v>
      </c>
      <c r="AD649" s="48">
        <f t="shared" ref="AD649" si="2615">AC649</f>
        <v>4</v>
      </c>
      <c r="AE649" s="48">
        <f t="shared" ref="AE649" si="2616">AD649</f>
        <v>4</v>
      </c>
      <c r="AF649" s="48">
        <f t="shared" ref="AF649" si="2617">AE649</f>
        <v>4</v>
      </c>
      <c r="AG649" s="48">
        <f t="shared" ref="AG649" si="2618">AF649</f>
        <v>4</v>
      </c>
      <c r="AH649" s="48">
        <f t="shared" ref="AH649" si="2619">AG649</f>
        <v>4</v>
      </c>
      <c r="AI649" s="25">
        <v>5</v>
      </c>
      <c r="AJ649" s="48">
        <f t="shared" ref="AJ649" si="2620">AI649</f>
        <v>5</v>
      </c>
      <c r="AK649" s="48">
        <f t="shared" ref="AK649" si="2621">AJ649</f>
        <v>5</v>
      </c>
      <c r="AL649" s="48">
        <f t="shared" ref="AL649" si="2622">AK649</f>
        <v>5</v>
      </c>
      <c r="AM649" s="48">
        <f t="shared" ref="AM649" si="2623">AL649</f>
        <v>5</v>
      </c>
      <c r="AN649" s="48">
        <f t="shared" ref="AN649" si="2624">AM649</f>
        <v>5</v>
      </c>
      <c r="AO649" s="48">
        <f t="shared" ref="AO649" si="2625">AN649</f>
        <v>5</v>
      </c>
      <c r="AP649" s="48">
        <f t="shared" ref="AP649" si="2626">AO649</f>
        <v>5</v>
      </c>
      <c r="AQ649" s="25">
        <v>6</v>
      </c>
      <c r="AR649" s="48">
        <f t="shared" ref="AR649" si="2627">AQ649</f>
        <v>6</v>
      </c>
      <c r="AS649" s="48">
        <f t="shared" ref="AS649" si="2628">AR649</f>
        <v>6</v>
      </c>
      <c r="AT649" s="48">
        <f t="shared" ref="AT649" si="2629">AS649</f>
        <v>6</v>
      </c>
      <c r="AU649" s="48">
        <f t="shared" ref="AU649" si="2630">AT649</f>
        <v>6</v>
      </c>
      <c r="AV649" s="48">
        <f t="shared" ref="AV649" si="2631">AU649</f>
        <v>6</v>
      </c>
      <c r="AW649" s="48">
        <f t="shared" ref="AW649" si="2632">AV649</f>
        <v>6</v>
      </c>
      <c r="AX649" s="48">
        <f t="shared" ref="AX649" si="2633">AW649</f>
        <v>6</v>
      </c>
      <c r="AY649" s="25">
        <v>7</v>
      </c>
      <c r="AZ649" s="48">
        <f t="shared" ref="AZ649" si="2634">AY649</f>
        <v>7</v>
      </c>
      <c r="BA649" s="48">
        <f t="shared" ref="BA649" si="2635">AZ649</f>
        <v>7</v>
      </c>
      <c r="BB649" s="48">
        <f t="shared" ref="BB649" si="2636">BA649</f>
        <v>7</v>
      </c>
      <c r="BC649" s="48">
        <f t="shared" ref="BC649" si="2637">BB649</f>
        <v>7</v>
      </c>
      <c r="BD649" s="48">
        <f t="shared" ref="BD649" si="2638">BC649</f>
        <v>7</v>
      </c>
      <c r="BE649" s="48">
        <f t="shared" ref="BE649" si="2639">BD649</f>
        <v>7</v>
      </c>
      <c r="BF649" s="48">
        <f t="shared" ref="BF649" si="2640">BE649</f>
        <v>7</v>
      </c>
      <c r="BG649" s="25">
        <v>8</v>
      </c>
      <c r="BH649" s="48">
        <f t="shared" ref="BH649" si="2641">BG649</f>
        <v>8</v>
      </c>
      <c r="BI649" s="48">
        <f t="shared" ref="BI649" si="2642">BH649</f>
        <v>8</v>
      </c>
      <c r="BJ649" s="48">
        <f t="shared" ref="BJ649" si="2643">BI649</f>
        <v>8</v>
      </c>
      <c r="BK649" s="48">
        <f t="shared" ref="BK649" si="2644">BJ649</f>
        <v>8</v>
      </c>
      <c r="BL649" s="48">
        <f t="shared" ref="BL649" si="2645">BK649</f>
        <v>8</v>
      </c>
      <c r="BM649" s="48">
        <f t="shared" ref="BM649" si="2646">BL649</f>
        <v>8</v>
      </c>
      <c r="BN649" s="48">
        <f t="shared" ref="BN649" si="2647">BM649</f>
        <v>8</v>
      </c>
    </row>
    <row r="650" spans="1:66" ht="21.75" thickBot="1" x14ac:dyDescent="0.3">
      <c r="A650" s="66"/>
      <c r="C650" s="953">
        <f>C641</f>
        <v>171</v>
      </c>
      <c r="D650" s="953">
        <f t="shared" ref="D650:J650" si="2648">D641</f>
        <v>172</v>
      </c>
      <c r="E650" s="953">
        <f t="shared" si="2648"/>
        <v>173</v>
      </c>
      <c r="F650" s="953">
        <f t="shared" si="2648"/>
        <v>174</v>
      </c>
      <c r="G650" s="953">
        <f t="shared" si="2648"/>
        <v>175</v>
      </c>
      <c r="H650" s="953">
        <f t="shared" si="2648"/>
        <v>176</v>
      </c>
      <c r="I650" s="953">
        <f t="shared" si="2648"/>
        <v>177</v>
      </c>
      <c r="J650" s="953">
        <f t="shared" si="2648"/>
        <v>178</v>
      </c>
      <c r="K650" s="953">
        <f t="shared" ref="K650" si="2649">C650</f>
        <v>171</v>
      </c>
      <c r="L650" s="953">
        <f t="shared" ref="L650" si="2650">D650</f>
        <v>172</v>
      </c>
      <c r="M650" s="953">
        <f t="shared" ref="M650" si="2651">E650</f>
        <v>173</v>
      </c>
      <c r="N650" s="953">
        <f t="shared" ref="N650" si="2652">F650</f>
        <v>174</v>
      </c>
      <c r="O650" s="953">
        <f t="shared" ref="O650" si="2653">G650</f>
        <v>175</v>
      </c>
      <c r="P650" s="953">
        <f t="shared" ref="P650" si="2654">H650</f>
        <v>176</v>
      </c>
      <c r="Q650" s="953">
        <f t="shared" ref="Q650" si="2655">I650</f>
        <v>177</v>
      </c>
      <c r="R650" s="953">
        <f t="shared" ref="R650" si="2656">J650</f>
        <v>178</v>
      </c>
      <c r="S650" s="953">
        <f t="shared" ref="S650" si="2657">K650</f>
        <v>171</v>
      </c>
      <c r="T650" s="953">
        <f t="shared" ref="T650" si="2658">L650</f>
        <v>172</v>
      </c>
      <c r="U650" s="953">
        <f t="shared" ref="U650" si="2659">M650</f>
        <v>173</v>
      </c>
      <c r="V650" s="953">
        <f t="shared" ref="V650" si="2660">N650</f>
        <v>174</v>
      </c>
      <c r="W650" s="953">
        <f t="shared" ref="W650" si="2661">O650</f>
        <v>175</v>
      </c>
      <c r="X650" s="953">
        <f t="shared" ref="X650" si="2662">P650</f>
        <v>176</v>
      </c>
      <c r="Y650" s="953">
        <f t="shared" ref="Y650" si="2663">Q650</f>
        <v>177</v>
      </c>
      <c r="Z650" s="953">
        <f t="shared" ref="Z650" si="2664">R650</f>
        <v>178</v>
      </c>
      <c r="AA650" s="953">
        <f t="shared" ref="AA650" si="2665">S650</f>
        <v>171</v>
      </c>
      <c r="AB650" s="953">
        <f t="shared" ref="AB650" si="2666">T650</f>
        <v>172</v>
      </c>
      <c r="AC650" s="953">
        <f t="shared" ref="AC650" si="2667">U650</f>
        <v>173</v>
      </c>
      <c r="AD650" s="953">
        <f t="shared" ref="AD650" si="2668">V650</f>
        <v>174</v>
      </c>
      <c r="AE650" s="953">
        <f t="shared" ref="AE650" si="2669">W650</f>
        <v>175</v>
      </c>
      <c r="AF650" s="953">
        <f t="shared" ref="AF650" si="2670">X650</f>
        <v>176</v>
      </c>
      <c r="AG650" s="953">
        <f t="shared" ref="AG650" si="2671">Y650</f>
        <v>177</v>
      </c>
      <c r="AH650" s="953">
        <f t="shared" ref="AH650" si="2672">Z650</f>
        <v>178</v>
      </c>
      <c r="AI650" s="953">
        <f t="shared" ref="AI650" si="2673">AA650</f>
        <v>171</v>
      </c>
      <c r="AJ650" s="953">
        <f t="shared" ref="AJ650" si="2674">AB650</f>
        <v>172</v>
      </c>
      <c r="AK650" s="953">
        <f t="shared" ref="AK650" si="2675">AC650</f>
        <v>173</v>
      </c>
      <c r="AL650" s="953">
        <f t="shared" ref="AL650" si="2676">AD650</f>
        <v>174</v>
      </c>
      <c r="AM650" s="953">
        <f t="shared" ref="AM650" si="2677">AE650</f>
        <v>175</v>
      </c>
      <c r="AN650" s="953">
        <f t="shared" ref="AN650" si="2678">AF650</f>
        <v>176</v>
      </c>
      <c r="AO650" s="953">
        <f t="shared" ref="AO650" si="2679">AG650</f>
        <v>177</v>
      </c>
      <c r="AP650" s="953">
        <f t="shared" ref="AP650" si="2680">AH650</f>
        <v>178</v>
      </c>
      <c r="AQ650" s="953">
        <f t="shared" ref="AQ650" si="2681">AI650</f>
        <v>171</v>
      </c>
      <c r="AR650" s="953">
        <f t="shared" ref="AR650" si="2682">AJ650</f>
        <v>172</v>
      </c>
      <c r="AS650" s="953">
        <f t="shared" ref="AS650" si="2683">AK650</f>
        <v>173</v>
      </c>
      <c r="AT650" s="953">
        <f t="shared" ref="AT650" si="2684">AL650</f>
        <v>174</v>
      </c>
      <c r="AU650" s="953">
        <f t="shared" ref="AU650" si="2685">AM650</f>
        <v>175</v>
      </c>
      <c r="AV650" s="953">
        <f t="shared" ref="AV650" si="2686">AN650</f>
        <v>176</v>
      </c>
      <c r="AW650" s="953">
        <f t="shared" ref="AW650" si="2687">AO650</f>
        <v>177</v>
      </c>
      <c r="AX650" s="953">
        <f t="shared" ref="AX650" si="2688">AP650</f>
        <v>178</v>
      </c>
      <c r="AY650" s="953">
        <f t="shared" ref="AY650" si="2689">AQ650</f>
        <v>171</v>
      </c>
      <c r="AZ650" s="953">
        <f t="shared" ref="AZ650" si="2690">AR650</f>
        <v>172</v>
      </c>
      <c r="BA650" s="953">
        <f t="shared" ref="BA650" si="2691">AS650</f>
        <v>173</v>
      </c>
      <c r="BB650" s="953">
        <f t="shared" ref="BB650" si="2692">AT650</f>
        <v>174</v>
      </c>
      <c r="BC650" s="953">
        <f t="shared" ref="BC650" si="2693">AU650</f>
        <v>175</v>
      </c>
      <c r="BD650" s="953">
        <f t="shared" ref="BD650" si="2694">AV650</f>
        <v>176</v>
      </c>
      <c r="BE650" s="953">
        <f t="shared" ref="BE650" si="2695">AW650</f>
        <v>177</v>
      </c>
      <c r="BF650" s="953">
        <f t="shared" ref="BF650" si="2696">AX650</f>
        <v>178</v>
      </c>
      <c r="BG650" s="953">
        <f t="shared" ref="BG650" si="2697">AY650</f>
        <v>171</v>
      </c>
      <c r="BH650" s="953">
        <f t="shared" ref="BH650" si="2698">AZ650</f>
        <v>172</v>
      </c>
      <c r="BI650" s="953">
        <f t="shared" ref="BI650" si="2699">BA650</f>
        <v>173</v>
      </c>
      <c r="BJ650" s="953">
        <f t="shared" ref="BJ650" si="2700">BB650</f>
        <v>174</v>
      </c>
      <c r="BK650" s="953">
        <f t="shared" ref="BK650" si="2701">BC650</f>
        <v>175</v>
      </c>
      <c r="BL650" s="953">
        <f t="shared" ref="BL650" si="2702">BD650</f>
        <v>176</v>
      </c>
      <c r="BM650" s="953">
        <f t="shared" ref="BM650" si="2703">BE650</f>
        <v>177</v>
      </c>
      <c r="BN650" s="953">
        <f t="shared" ref="BN650" si="2704">BF650</f>
        <v>178</v>
      </c>
    </row>
    <row r="651" spans="1:66" x14ac:dyDescent="0.25">
      <c r="A651" s="2113"/>
      <c r="B651" s="2114"/>
      <c r="C651" s="26" t="s">
        <v>18</v>
      </c>
      <c r="D651" s="7" t="s">
        <v>18</v>
      </c>
      <c r="E651" s="7" t="s">
        <v>18</v>
      </c>
      <c r="F651" s="7" t="s">
        <v>18</v>
      </c>
      <c r="G651" s="7" t="s">
        <v>18</v>
      </c>
      <c r="H651" s="7" t="s">
        <v>18</v>
      </c>
      <c r="I651" s="7" t="s">
        <v>18</v>
      </c>
      <c r="J651" s="8" t="s">
        <v>18</v>
      </c>
      <c r="K651" s="26" t="s">
        <v>18</v>
      </c>
      <c r="L651" s="7" t="s">
        <v>18</v>
      </c>
      <c r="M651" s="7" t="s">
        <v>18</v>
      </c>
      <c r="N651" s="7" t="s">
        <v>18</v>
      </c>
      <c r="O651" s="7" t="s">
        <v>18</v>
      </c>
      <c r="P651" s="7" t="s">
        <v>18</v>
      </c>
      <c r="Q651" s="7" t="s">
        <v>18</v>
      </c>
      <c r="R651" s="8" t="s">
        <v>18</v>
      </c>
      <c r="S651" s="26" t="s">
        <v>18</v>
      </c>
      <c r="T651" s="7" t="s">
        <v>18</v>
      </c>
      <c r="U651" s="7" t="s">
        <v>18</v>
      </c>
      <c r="V651" s="7" t="s">
        <v>18</v>
      </c>
      <c r="W651" s="7" t="s">
        <v>18</v>
      </c>
      <c r="X651" s="7" t="s">
        <v>18</v>
      </c>
      <c r="Y651" s="7" t="s">
        <v>18</v>
      </c>
      <c r="Z651" s="8" t="s">
        <v>18</v>
      </c>
      <c r="AA651" s="26" t="s">
        <v>18</v>
      </c>
      <c r="AB651" s="7" t="s">
        <v>18</v>
      </c>
      <c r="AC651" s="7" t="s">
        <v>18</v>
      </c>
      <c r="AD651" s="7" t="s">
        <v>18</v>
      </c>
      <c r="AE651" s="7" t="s">
        <v>18</v>
      </c>
      <c r="AF651" s="7" t="s">
        <v>18</v>
      </c>
      <c r="AG651" s="7" t="s">
        <v>18</v>
      </c>
      <c r="AH651" s="8" t="s">
        <v>18</v>
      </c>
      <c r="AI651" s="26" t="s">
        <v>18</v>
      </c>
      <c r="AJ651" s="7" t="s">
        <v>18</v>
      </c>
      <c r="AK651" s="7" t="s">
        <v>18</v>
      </c>
      <c r="AL651" s="7" t="s">
        <v>18</v>
      </c>
      <c r="AM651" s="7" t="s">
        <v>18</v>
      </c>
      <c r="AN651" s="7" t="s">
        <v>18</v>
      </c>
      <c r="AO651" s="7" t="s">
        <v>18</v>
      </c>
      <c r="AP651" s="8" t="s">
        <v>18</v>
      </c>
      <c r="AQ651" s="26" t="s">
        <v>18</v>
      </c>
      <c r="AR651" s="7" t="s">
        <v>18</v>
      </c>
      <c r="AS651" s="7" t="s">
        <v>18</v>
      </c>
      <c r="AT651" s="7" t="s">
        <v>18</v>
      </c>
      <c r="AU651" s="7" t="s">
        <v>18</v>
      </c>
      <c r="AV651" s="7" t="s">
        <v>18</v>
      </c>
      <c r="AW651" s="7" t="s">
        <v>18</v>
      </c>
      <c r="AX651" s="8" t="s">
        <v>18</v>
      </c>
      <c r="AY651" s="26" t="s">
        <v>18</v>
      </c>
      <c r="AZ651" s="7" t="s">
        <v>18</v>
      </c>
      <c r="BA651" s="7" t="s">
        <v>18</v>
      </c>
      <c r="BB651" s="7" t="s">
        <v>18</v>
      </c>
      <c r="BC651" s="7" t="s">
        <v>18</v>
      </c>
      <c r="BD651" s="7" t="s">
        <v>18</v>
      </c>
      <c r="BE651" s="7" t="s">
        <v>18</v>
      </c>
      <c r="BF651" s="8" t="s">
        <v>18</v>
      </c>
      <c r="BG651" s="26" t="s">
        <v>18</v>
      </c>
      <c r="BH651" s="7" t="s">
        <v>18</v>
      </c>
      <c r="BI651" s="7" t="s">
        <v>18</v>
      </c>
      <c r="BJ651" s="7" t="s">
        <v>18</v>
      </c>
      <c r="BK651" s="7" t="s">
        <v>18</v>
      </c>
      <c r="BL651" s="7" t="s">
        <v>18</v>
      </c>
      <c r="BM651" s="7" t="s">
        <v>18</v>
      </c>
      <c r="BN651" s="8" t="s">
        <v>18</v>
      </c>
    </row>
    <row r="652" spans="1:66" x14ac:dyDescent="0.25">
      <c r="A652" s="2098"/>
      <c r="B652" s="2099"/>
      <c r="C652" s="978">
        <f>IF(VLOOKUP(C650,Tabulka!$B$4:$Y$239,16,0)=C649,C650,"")</f>
        <v>171</v>
      </c>
      <c r="D652" s="979" t="str">
        <f>IF(VLOOKUP(D650,Tabulka!$B$4:$Y$239,16,0)=D649,D650,"")</f>
        <v/>
      </c>
      <c r="E652" s="979" t="str">
        <f>IF(VLOOKUP(E650,Tabulka!$B$4:$Y$239,16,0)=E649,E650,"")</f>
        <v/>
      </c>
      <c r="F652" s="979" t="str">
        <f>IF(VLOOKUP(F650,Tabulka!$B$4:$Y$239,16,0)=F649,F650,"")</f>
        <v/>
      </c>
      <c r="G652" s="979" t="str">
        <f>IF(VLOOKUP(G650,Tabulka!$B$4:$Y$239,16,0)=G649,G650,"")</f>
        <v/>
      </c>
      <c r="H652" s="979" t="str">
        <f>IF(VLOOKUP(H650,Tabulka!$B$4:$Y$239,16,0)=H649,H650,"")</f>
        <v/>
      </c>
      <c r="I652" s="979" t="str">
        <f>IF(VLOOKUP(I650,Tabulka!$B$4:$Y$239,16,0)=I649,I650,"")</f>
        <v/>
      </c>
      <c r="J652" s="980" t="str">
        <f>IF(VLOOKUP(J650,Tabulka!$B$4:$Y$239,16,0)=J649,J650,"")</f>
        <v/>
      </c>
      <c r="K652" s="978" t="str">
        <f>IF(VLOOKUP(K650,Tabulka!$B$4:$Y$239,16,0)=K649,K650,"")</f>
        <v/>
      </c>
      <c r="L652" s="979">
        <f>IF(VLOOKUP(L650,Tabulka!$B$4:$Y$239,16,0)=L649,L650,"")</f>
        <v>172</v>
      </c>
      <c r="M652" s="979" t="str">
        <f>IF(VLOOKUP(M650,Tabulka!$B$4:$Y$239,16,0)=M649,M650,"")</f>
        <v/>
      </c>
      <c r="N652" s="979">
        <f>IF(VLOOKUP(N650,Tabulka!$B$4:$Y$239,16,0)=N649,N650,"")</f>
        <v>174</v>
      </c>
      <c r="O652" s="979">
        <f>IF(VLOOKUP(O650,Tabulka!$B$4:$Y$239,16,0)=O649,O650,"")</f>
        <v>175</v>
      </c>
      <c r="P652" s="979" t="str">
        <f>IF(VLOOKUP(P650,Tabulka!$B$4:$Y$239,16,0)=P649,P650,"")</f>
        <v/>
      </c>
      <c r="Q652" s="979" t="str">
        <f>IF(VLOOKUP(Q650,Tabulka!$B$4:$Y$239,16,0)=Q649,Q650,"")</f>
        <v/>
      </c>
      <c r="R652" s="980" t="str">
        <f>IF(VLOOKUP(R650,Tabulka!$B$4:$Y$239,16,0)=R649,R650,"")</f>
        <v/>
      </c>
      <c r="S652" s="978" t="str">
        <f>IF(VLOOKUP(S650,Tabulka!$B$4:$Y$239,16,0)=S649,S650,"")</f>
        <v/>
      </c>
      <c r="T652" s="979" t="str">
        <f>IF(VLOOKUP(T650,Tabulka!$B$4:$Y$239,16,0)=T649,T650,"")</f>
        <v/>
      </c>
      <c r="U652" s="979" t="str">
        <f>IF(VLOOKUP(U650,Tabulka!$B$4:$Y$239,16,0)=U649,U650,"")</f>
        <v/>
      </c>
      <c r="V652" s="979" t="str">
        <f>IF(VLOOKUP(V650,Tabulka!$B$4:$Y$239,16,0)=V649,V650,"")</f>
        <v/>
      </c>
      <c r="W652" s="979" t="str">
        <f>IF(VLOOKUP(W650,Tabulka!$B$4:$Y$239,16,0)=W649,W650,"")</f>
        <v/>
      </c>
      <c r="X652" s="979" t="str">
        <f>IF(VLOOKUP(X650,Tabulka!$B$4:$Y$239,16,0)=X649,X650,"")</f>
        <v/>
      </c>
      <c r="Y652" s="979" t="str">
        <f>IF(VLOOKUP(Y650,Tabulka!$B$4:$Y$239,16,0)=Y649,Y650,"")</f>
        <v/>
      </c>
      <c r="Z652" s="980" t="str">
        <f>IF(VLOOKUP(Z650,Tabulka!$B$4:$Y$239,16,0)=Z649,Z650,"")</f>
        <v/>
      </c>
      <c r="AA652" s="978" t="str">
        <f>IF(VLOOKUP(AA650,Tabulka!$B$4:$Y$239,16,0)=AA649,AA650,"")</f>
        <v/>
      </c>
      <c r="AB652" s="979" t="str">
        <f>IF(VLOOKUP(AB650,Tabulka!$B$4:$Y$239,16,0)=AB649,AB650,"")</f>
        <v/>
      </c>
      <c r="AC652" s="979" t="str">
        <f>IF(VLOOKUP(AC650,Tabulka!$B$4:$Y$239,16,0)=AC649,AC650,"")</f>
        <v/>
      </c>
      <c r="AD652" s="979" t="str">
        <f>IF(VLOOKUP(AD650,Tabulka!$B$4:$Y$239,16,0)=AD649,AD650,"")</f>
        <v/>
      </c>
      <c r="AE652" s="979" t="str">
        <f>IF(VLOOKUP(AE650,Tabulka!$B$4:$Y$239,16,0)=AE649,AE650,"")</f>
        <v/>
      </c>
      <c r="AF652" s="979" t="str">
        <f>IF(VLOOKUP(AF650,Tabulka!$B$4:$Y$239,16,0)=AF649,AF650,"")</f>
        <v/>
      </c>
      <c r="AG652" s="979" t="str">
        <f>IF(VLOOKUP(AG650,Tabulka!$B$4:$Y$239,16,0)=AG649,AG650,"")</f>
        <v/>
      </c>
      <c r="AH652" s="980" t="str">
        <f>IF(VLOOKUP(AH650,Tabulka!$B$4:$Y$239,16,0)=AH649,AH650,"")</f>
        <v/>
      </c>
      <c r="AI652" s="978" t="str">
        <f>IF(VLOOKUP(AI650,Tabulka!$B$4:$Y$239,16,0)=AI649,AI650,"")</f>
        <v/>
      </c>
      <c r="AJ652" s="979" t="str">
        <f>IF(VLOOKUP(AJ650,Tabulka!$B$4:$Y$239,16,0)=AJ649,AJ650,"")</f>
        <v/>
      </c>
      <c r="AK652" s="979">
        <f>IF(VLOOKUP(AK650,Tabulka!$B$4:$Y$239,16,0)=AK649,AK650,"")</f>
        <v>173</v>
      </c>
      <c r="AL652" s="979" t="str">
        <f>IF(VLOOKUP(AL650,Tabulka!$B$4:$Y$239,16,0)=AL649,AL650,"")</f>
        <v/>
      </c>
      <c r="AM652" s="979" t="str">
        <f>IF(VLOOKUP(AM650,Tabulka!$B$4:$Y$239,16,0)=AM649,AM650,"")</f>
        <v/>
      </c>
      <c r="AN652" s="979" t="str">
        <f>IF(VLOOKUP(AN650,Tabulka!$B$4:$Y$239,16,0)=AN649,AN650,"")</f>
        <v/>
      </c>
      <c r="AO652" s="979" t="str">
        <f>IF(VLOOKUP(AO650,Tabulka!$B$4:$Y$239,16,0)=AO649,AO650,"")</f>
        <v/>
      </c>
      <c r="AP652" s="980" t="str">
        <f>IF(VLOOKUP(AP650,Tabulka!$B$4:$Y$239,16,0)=AP649,AP650,"")</f>
        <v/>
      </c>
      <c r="AQ652" s="978" t="str">
        <f>IF(VLOOKUP(AQ650,Tabulka!$B$4:$Y$239,16,0)=AQ649,AQ650,"")</f>
        <v/>
      </c>
      <c r="AR652" s="979" t="str">
        <f>IF(VLOOKUP(AR650,Tabulka!$B$4:$Y$239,16,0)=AR649,AR650,"")</f>
        <v/>
      </c>
      <c r="AS652" s="979" t="str">
        <f>IF(VLOOKUP(AS650,Tabulka!$B$4:$Y$239,16,0)=AS649,AS650,"")</f>
        <v/>
      </c>
      <c r="AT652" s="979" t="str">
        <f>IF(VLOOKUP(AT650,Tabulka!$B$4:$Y$239,16,0)=AT649,AT650,"")</f>
        <v/>
      </c>
      <c r="AU652" s="979" t="str">
        <f>IF(VLOOKUP(AU650,Tabulka!$B$4:$Y$239,16,0)=AU649,AU650,"")</f>
        <v/>
      </c>
      <c r="AV652" s="979" t="str">
        <f>IF(VLOOKUP(AV650,Tabulka!$B$4:$Y$239,16,0)=AV649,AV650,"")</f>
        <v/>
      </c>
      <c r="AW652" s="979" t="str">
        <f>IF(VLOOKUP(AW650,Tabulka!$B$4:$Y$239,16,0)=AW649,AW650,"")</f>
        <v/>
      </c>
      <c r="AX652" s="980" t="str">
        <f>IF(VLOOKUP(AX650,Tabulka!$B$4:$Y$239,16,0)=AX649,AX650,"")</f>
        <v/>
      </c>
      <c r="AY652" s="978" t="str">
        <f>IF(VLOOKUP(AY650,Tabulka!$B$4:$Y$239,16,0)=AY649,AY650,"")</f>
        <v/>
      </c>
      <c r="AZ652" s="979" t="str">
        <f>IF(VLOOKUP(AZ650,Tabulka!$B$4:$Y$239,16,0)=AZ649,AZ650,"")</f>
        <v/>
      </c>
      <c r="BA652" s="979" t="str">
        <f>IF(VLOOKUP(BA650,Tabulka!$B$4:$Y$239,16,0)=BA649,BA650,"")</f>
        <v/>
      </c>
      <c r="BB652" s="979" t="str">
        <f>IF(VLOOKUP(BB650,Tabulka!$B$4:$Y$239,16,0)=BB649,BB650,"")</f>
        <v/>
      </c>
      <c r="BC652" s="979" t="str">
        <f>IF(VLOOKUP(BC650,Tabulka!$B$4:$Y$239,16,0)=BC649,BC650,"")</f>
        <v/>
      </c>
      <c r="BD652" s="979" t="str">
        <f>IF(VLOOKUP(BD650,Tabulka!$B$4:$Y$239,16,0)=BD649,BD650,"")</f>
        <v/>
      </c>
      <c r="BE652" s="979" t="str">
        <f>IF(VLOOKUP(BE650,Tabulka!$B$4:$Y$239,16,0)=BE649,BE650,"")</f>
        <v/>
      </c>
      <c r="BF652" s="980" t="str">
        <f>IF(VLOOKUP(BF650,Tabulka!$B$4:$Y$239,16,0)=BF649,BF650,"")</f>
        <v/>
      </c>
      <c r="BG652" s="978" t="str">
        <f>IF(VLOOKUP(BG650,Tabulka!$B$4:$Y$239,16,0)=BG649,BG650,"")</f>
        <v/>
      </c>
      <c r="BH652" s="979" t="str">
        <f>IF(VLOOKUP(BH650,Tabulka!$B$4:$Y$239,16,0)=BH649,BH650,"")</f>
        <v/>
      </c>
      <c r="BI652" s="979" t="str">
        <f>IF(VLOOKUP(BI650,Tabulka!$B$4:$Y$239,16,0)=BI649,BI650,"")</f>
        <v/>
      </c>
      <c r="BJ652" s="979" t="str">
        <f>IF(VLOOKUP(BJ650,Tabulka!$B$4:$Y$239,16,0)=BJ649,BJ650,"")</f>
        <v/>
      </c>
      <c r="BK652" s="979" t="str">
        <f>IF(VLOOKUP(BK650,Tabulka!$B$4:$Y$239,16,0)=BK649,BK650,"")</f>
        <v/>
      </c>
      <c r="BL652" s="979" t="str">
        <f>IF(VLOOKUP(BL650,Tabulka!$B$4:$Y$239,16,0)=BL649,BL650,"")</f>
        <v/>
      </c>
      <c r="BM652" s="979" t="str">
        <f>IF(VLOOKUP(BM650,Tabulka!$B$4:$Y$239,16,0)=BM649,BM650,"")</f>
        <v/>
      </c>
      <c r="BN652" s="980" t="str">
        <f>IF(VLOOKUP(BN650,Tabulka!$B$4:$Y$239,16,0)=BN649,BN650,"")</f>
        <v/>
      </c>
    </row>
    <row r="653" spans="1:66" ht="15.75" x14ac:dyDescent="0.25">
      <c r="A653" s="275" t="s">
        <v>26</v>
      </c>
      <c r="B653" s="276" t="s">
        <v>58</v>
      </c>
      <c r="C653" s="27">
        <f>IF(C652="","",DSUM('Rozpis zápasů'!$F$1:$O$162,$B653,C651:C652))</f>
        <v>0</v>
      </c>
      <c r="D653" s="6" t="str">
        <f>IF(D652="","",DSUM('Rozpis zápasů'!$F$1:$O$162,$B653,D651:D652))</f>
        <v/>
      </c>
      <c r="E653" s="6" t="str">
        <f>IF(E652="","",DSUM('Rozpis zápasů'!$F$1:$O$162,$B653,E651:E652))</f>
        <v/>
      </c>
      <c r="F653" s="6" t="str">
        <f>IF(F652="","",DSUM('Rozpis zápasů'!$F$1:$O$162,$B653,F651:F652))</f>
        <v/>
      </c>
      <c r="G653" s="6" t="str">
        <f>IF(G652="","",DSUM('Rozpis zápasů'!$F$1:$O$162,$B653,G651:G652))</f>
        <v/>
      </c>
      <c r="H653" s="6" t="str">
        <f>IF(H652="","",DSUM('Rozpis zápasů'!$F$1:$O$162,$B653,H651:H652))</f>
        <v/>
      </c>
      <c r="I653" s="6" t="str">
        <f>IF(I652="","",DSUM('Rozpis zápasů'!$F$1:$O$162,$B653,I651:I652))</f>
        <v/>
      </c>
      <c r="J653" s="9" t="str">
        <f>IF(J652="","",DSUM('Rozpis zápasů'!$F$1:$O$162,$B653,J651:J652))</f>
        <v/>
      </c>
      <c r="K653" s="27" t="str">
        <f>IF(K652="","",DSUM('Rozpis zápasů'!$F$1:$O$162,$B653,K651:K652))</f>
        <v/>
      </c>
      <c r="L653" s="6">
        <f>IF(L652="","",DSUM('Rozpis zápasů'!$F$1:$O$162,$B653,L651:L652))</f>
        <v>0</v>
      </c>
      <c r="M653" s="6" t="str">
        <f>IF(M652="","",DSUM('Rozpis zápasů'!$F$1:$O$162,$B653,M651:M652))</f>
        <v/>
      </c>
      <c r="N653" s="6">
        <f>IF(N652="","",DSUM('Rozpis zápasů'!$F$1:$O$162,$B653,N651:N652))</f>
        <v>0</v>
      </c>
      <c r="O653" s="6">
        <f>IF(O652="","",DSUM('Rozpis zápasů'!$F$1:$O$162,$B653,O651:O652))</f>
        <v>1</v>
      </c>
      <c r="P653" s="6" t="str">
        <f>IF(P652="","",DSUM('Rozpis zápasů'!$F$1:$O$162,$B653,P651:P652))</f>
        <v/>
      </c>
      <c r="Q653" s="6" t="str">
        <f>IF(Q652="","",DSUM('Rozpis zápasů'!$F$1:$O$162,$B653,Q651:Q652))</f>
        <v/>
      </c>
      <c r="R653" s="9" t="str">
        <f>IF(R652="","",DSUM('Rozpis zápasů'!$F$1:$O$162,$B653,R651:R652))</f>
        <v/>
      </c>
      <c r="S653" s="27" t="str">
        <f>IF(S652="","",DSUM('Rozpis zápasů'!$F$1:$O$162,$B653,S651:S652))</f>
        <v/>
      </c>
      <c r="T653" s="6" t="str">
        <f>IF(T652="","",DSUM('Rozpis zápasů'!$F$1:$O$162,$B653,T651:T652))</f>
        <v/>
      </c>
      <c r="U653" s="6" t="str">
        <f>IF(U652="","",DSUM('Rozpis zápasů'!$F$1:$O$162,$B653,U651:U652))</f>
        <v/>
      </c>
      <c r="V653" s="6" t="str">
        <f>IF(V652="","",DSUM('Rozpis zápasů'!$F$1:$O$162,$B653,V651:V652))</f>
        <v/>
      </c>
      <c r="W653" s="6" t="str">
        <f>IF(W652="","",DSUM('Rozpis zápasů'!$F$1:$O$162,$B653,W651:W652))</f>
        <v/>
      </c>
      <c r="X653" s="6" t="str">
        <f>IF(X652="","",DSUM('Rozpis zápasů'!$F$1:$O$162,$B653,X651:X652))</f>
        <v/>
      </c>
      <c r="Y653" s="6" t="str">
        <f>IF(Y652="","",DSUM('Rozpis zápasů'!$F$1:$O$162,$B653,Y651:Y652))</f>
        <v/>
      </c>
      <c r="Z653" s="9" t="str">
        <f>IF(Z652="","",DSUM('Rozpis zápasů'!$F$1:$O$162,$B653,Z651:Z652))</f>
        <v/>
      </c>
      <c r="AA653" s="27" t="str">
        <f>IF(AA652="","",DSUM('Rozpis zápasů'!$F$1:$O$162,$B653,AA651:AA652))</f>
        <v/>
      </c>
      <c r="AB653" s="6" t="str">
        <f>IF(AB652="","",DSUM('Rozpis zápasů'!$F$1:$O$162,$B653,AB651:AB652))</f>
        <v/>
      </c>
      <c r="AC653" s="6" t="str">
        <f>IF(AC652="","",DSUM('Rozpis zápasů'!$F$1:$O$162,$B653,AC651:AC652))</f>
        <v/>
      </c>
      <c r="AD653" s="6" t="str">
        <f>IF(AD652="","",DSUM('Rozpis zápasů'!$F$1:$O$162,$B653,AD651:AD652))</f>
        <v/>
      </c>
      <c r="AE653" s="6" t="str">
        <f>IF(AE652="","",DSUM('Rozpis zápasů'!$F$1:$O$162,$B653,AE651:AE652))</f>
        <v/>
      </c>
      <c r="AF653" s="6" t="str">
        <f>IF(AF652="","",DSUM('Rozpis zápasů'!$F$1:$O$162,$B653,AF651:AF652))</f>
        <v/>
      </c>
      <c r="AG653" s="6" t="str">
        <f>IF(AG652="","",DSUM('Rozpis zápasů'!$F$1:$O$162,$B653,AG651:AG652))</f>
        <v/>
      </c>
      <c r="AH653" s="9" t="str">
        <f>IF(AH652="","",DSUM('Rozpis zápasů'!$F$1:$O$162,$B653,AH651:AH652))</f>
        <v/>
      </c>
      <c r="AI653" s="27" t="str">
        <f>IF(AI652="","",DSUM('Rozpis zápasů'!$F$1:$O$162,$B653,AI651:AI652))</f>
        <v/>
      </c>
      <c r="AJ653" s="6" t="str">
        <f>IF(AJ652="","",DSUM('Rozpis zápasů'!$F$1:$O$162,$B653,AJ651:AJ652))</f>
        <v/>
      </c>
      <c r="AK653" s="6">
        <f>IF(AK652="","",DSUM('Rozpis zápasů'!$F$1:$O$162,$B653,AK651:AK652))</f>
        <v>0</v>
      </c>
      <c r="AL653" s="6" t="str">
        <f>IF(AL652="","",DSUM('Rozpis zápasů'!$F$1:$O$162,$B653,AL651:AL652))</f>
        <v/>
      </c>
      <c r="AM653" s="6" t="str">
        <f>IF(AM652="","",DSUM('Rozpis zápasů'!$F$1:$O$162,$B653,AM651:AM652))</f>
        <v/>
      </c>
      <c r="AN653" s="6" t="str">
        <f>IF(AN652="","",DSUM('Rozpis zápasů'!$F$1:$O$162,$B653,AN651:AN652))</f>
        <v/>
      </c>
      <c r="AO653" s="6" t="str">
        <f>IF(AO652="","",DSUM('Rozpis zápasů'!$F$1:$O$162,$B653,AO651:AO652))</f>
        <v/>
      </c>
      <c r="AP653" s="9" t="str">
        <f>IF(AP652="","",DSUM('Rozpis zápasů'!$F$1:$O$162,$B653,AP651:AP652))</f>
        <v/>
      </c>
      <c r="AQ653" s="27" t="str">
        <f>IF(AQ652="","",DSUM('Rozpis zápasů'!$F$1:$O$162,$B653,AQ651:AQ652))</f>
        <v/>
      </c>
      <c r="AR653" s="6" t="str">
        <f>IF(AR652="","",DSUM('Rozpis zápasů'!$F$1:$O$162,$B653,AR651:AR652))</f>
        <v/>
      </c>
      <c r="AS653" s="6" t="str">
        <f>IF(AS652="","",DSUM('Rozpis zápasů'!$F$1:$O$162,$B653,AS651:AS652))</f>
        <v/>
      </c>
      <c r="AT653" s="6" t="str">
        <f>IF(AT652="","",DSUM('Rozpis zápasů'!$F$1:$O$162,$B653,AT651:AT652))</f>
        <v/>
      </c>
      <c r="AU653" s="6" t="str">
        <f>IF(AU652="","",DSUM('Rozpis zápasů'!$F$1:$O$162,$B653,AU651:AU652))</f>
        <v/>
      </c>
      <c r="AV653" s="6" t="str">
        <f>IF(AV652="","",DSUM('Rozpis zápasů'!$F$1:$O$162,$B653,AV651:AV652))</f>
        <v/>
      </c>
      <c r="AW653" s="6" t="str">
        <f>IF(AW652="","",DSUM('Rozpis zápasů'!$F$1:$O$162,$B653,AW651:AW652))</f>
        <v/>
      </c>
      <c r="AX653" s="9" t="str">
        <f>IF(AX652="","",DSUM('Rozpis zápasů'!$F$1:$O$162,$B653,AX651:AX652))</f>
        <v/>
      </c>
      <c r="AY653" s="27" t="str">
        <f>IF(AY652="","",DSUM('Rozpis zápasů'!$F$1:$O$162,$B653,AY651:AY652))</f>
        <v/>
      </c>
      <c r="AZ653" s="6" t="str">
        <f>IF(AZ652="","",DSUM('Rozpis zápasů'!$F$1:$O$162,$B653,AZ651:AZ652))</f>
        <v/>
      </c>
      <c r="BA653" s="6" t="str">
        <f>IF(BA652="","",DSUM('Rozpis zápasů'!$F$1:$O$162,$B653,BA651:BA652))</f>
        <v/>
      </c>
      <c r="BB653" s="6" t="str">
        <f>IF(BB652="","",DSUM('Rozpis zápasů'!$F$1:$O$162,$B653,BB651:BB652))</f>
        <v/>
      </c>
      <c r="BC653" s="6" t="str">
        <f>IF(BC652="","",DSUM('Rozpis zápasů'!$F$1:$O$162,$B653,BC651:BC652))</f>
        <v/>
      </c>
      <c r="BD653" s="6" t="str">
        <f>IF(BD652="","",DSUM('Rozpis zápasů'!$F$1:$O$162,$B653,BD651:BD652))</f>
        <v/>
      </c>
      <c r="BE653" s="6" t="str">
        <f>IF(BE652="","",DSUM('Rozpis zápasů'!$F$1:$O$162,$B653,BE651:BE652))</f>
        <v/>
      </c>
      <c r="BF653" s="9" t="str">
        <f>IF(BF652="","",DSUM('Rozpis zápasů'!$F$1:$O$162,$B653,BF651:BF652))</f>
        <v/>
      </c>
      <c r="BG653" s="27" t="str">
        <f>IF(BG652="","",DSUM('Rozpis zápasů'!$F$1:$O$162,$B653,BG651:BG652))</f>
        <v/>
      </c>
      <c r="BH653" s="6" t="str">
        <f>IF(BH652="","",DSUM('Rozpis zápasů'!$F$1:$O$162,$B653,BH651:BH652))</f>
        <v/>
      </c>
      <c r="BI653" s="6" t="str">
        <f>IF(BI652="","",DSUM('Rozpis zápasů'!$F$1:$O$162,$B653,BI651:BI652))</f>
        <v/>
      </c>
      <c r="BJ653" s="6" t="str">
        <f>IF(BJ652="","",DSUM('Rozpis zápasů'!$F$1:$O$162,$B653,BJ651:BJ652))</f>
        <v/>
      </c>
      <c r="BK653" s="6" t="str">
        <f>IF(BK652="","",DSUM('Rozpis zápasů'!$F$1:$O$162,$B653,BK651:BK652))</f>
        <v/>
      </c>
      <c r="BL653" s="6" t="str">
        <f>IF(BL652="","",DSUM('Rozpis zápasů'!$F$1:$O$162,$B653,BL651:BL652))</f>
        <v/>
      </c>
      <c r="BM653" s="6" t="str">
        <f>IF(BM652="","",DSUM('Rozpis zápasů'!$F$1:$O$162,$B653,BM651:BM652))</f>
        <v/>
      </c>
      <c r="BN653" s="9" t="str">
        <f>IF(BN652="","",DSUM('Rozpis zápasů'!$F$1:$O$162,$B653,BN651:BN652))</f>
        <v/>
      </c>
    </row>
    <row r="654" spans="1:66" ht="15.75" x14ac:dyDescent="0.25">
      <c r="A654" s="275" t="s">
        <v>28</v>
      </c>
      <c r="B654" s="276" t="s">
        <v>20</v>
      </c>
      <c r="C654" s="27">
        <f>IF(C652="","",DSUM('Rozpis zápasů'!$F$1:$O$162,$B654,C651:C652))</f>
        <v>0</v>
      </c>
      <c r="D654" s="6" t="str">
        <f>IF(D652="","",DSUM('Rozpis zápasů'!$F$1:$O$162,$B654,D651:D652))</f>
        <v/>
      </c>
      <c r="E654" s="6" t="str">
        <f>IF(E652="","",DSUM('Rozpis zápasů'!$F$1:$O$162,$B654,E651:E652))</f>
        <v/>
      </c>
      <c r="F654" s="6" t="str">
        <f>IF(F652="","",DSUM('Rozpis zápasů'!$F$1:$O$162,$B654,F651:F652))</f>
        <v/>
      </c>
      <c r="G654" s="6" t="str">
        <f>IF(G652="","",DSUM('Rozpis zápasů'!$F$1:$O$162,$B654,G651:G652))</f>
        <v/>
      </c>
      <c r="H654" s="6" t="str">
        <f>IF(H652="","",DSUM('Rozpis zápasů'!$F$1:$O$162,$B654,H651:H652))</f>
        <v/>
      </c>
      <c r="I654" s="6" t="str">
        <f>IF(I652="","",DSUM('Rozpis zápasů'!$F$1:$O$162,$B654,I651:I652))</f>
        <v/>
      </c>
      <c r="J654" s="9" t="str">
        <f>IF(J652="","",DSUM('Rozpis zápasů'!$F$1:$O$162,$B654,J651:J652))</f>
        <v/>
      </c>
      <c r="K654" s="27" t="str">
        <f>IF(K652="","",DSUM('Rozpis zápasů'!$F$1:$O$162,$B654,K651:K652))</f>
        <v/>
      </c>
      <c r="L654" s="6">
        <f>IF(L652="","",DSUM('Rozpis zápasů'!$F$1:$O$162,$B654,L651:L652))</f>
        <v>0</v>
      </c>
      <c r="M654" s="6" t="str">
        <f>IF(M652="","",DSUM('Rozpis zápasů'!$F$1:$O$162,$B654,M651:M652))</f>
        <v/>
      </c>
      <c r="N654" s="6">
        <f>IF(N652="","",DSUM('Rozpis zápasů'!$F$1:$O$162,$B654,N651:N652))</f>
        <v>0</v>
      </c>
      <c r="O654" s="6">
        <f>IF(O652="","",DSUM('Rozpis zápasů'!$F$1:$O$162,$B654,O651:O652))</f>
        <v>2</v>
      </c>
      <c r="P654" s="6" t="str">
        <f>IF(P652="","",DSUM('Rozpis zápasů'!$F$1:$O$162,$B654,P651:P652))</f>
        <v/>
      </c>
      <c r="Q654" s="6" t="str">
        <f>IF(Q652="","",DSUM('Rozpis zápasů'!$F$1:$O$162,$B654,Q651:Q652))</f>
        <v/>
      </c>
      <c r="R654" s="9" t="str">
        <f>IF(R652="","",DSUM('Rozpis zápasů'!$F$1:$O$162,$B654,R651:R652))</f>
        <v/>
      </c>
      <c r="S654" s="27" t="str">
        <f>IF(S652="","",DSUM('Rozpis zápasů'!$F$1:$O$162,$B654,S651:S652))</f>
        <v/>
      </c>
      <c r="T654" s="6" t="str">
        <f>IF(T652="","",DSUM('Rozpis zápasů'!$F$1:$O$162,$B654,T651:T652))</f>
        <v/>
      </c>
      <c r="U654" s="6" t="str">
        <f>IF(U652="","",DSUM('Rozpis zápasů'!$F$1:$O$162,$B654,U651:U652))</f>
        <v/>
      </c>
      <c r="V654" s="6" t="str">
        <f>IF(V652="","",DSUM('Rozpis zápasů'!$F$1:$O$162,$B654,V651:V652))</f>
        <v/>
      </c>
      <c r="W654" s="6" t="str">
        <f>IF(W652="","",DSUM('Rozpis zápasů'!$F$1:$O$162,$B654,W651:W652))</f>
        <v/>
      </c>
      <c r="X654" s="6" t="str">
        <f>IF(X652="","",DSUM('Rozpis zápasů'!$F$1:$O$162,$B654,X651:X652))</f>
        <v/>
      </c>
      <c r="Y654" s="6" t="str">
        <f>IF(Y652="","",DSUM('Rozpis zápasů'!$F$1:$O$162,$B654,Y651:Y652))</f>
        <v/>
      </c>
      <c r="Z654" s="9" t="str">
        <f>IF(Z652="","",DSUM('Rozpis zápasů'!$F$1:$O$162,$B654,Z651:Z652))</f>
        <v/>
      </c>
      <c r="AA654" s="27" t="str">
        <f>IF(AA652="","",DSUM('Rozpis zápasů'!$F$1:$O$162,$B654,AA651:AA652))</f>
        <v/>
      </c>
      <c r="AB654" s="6" t="str">
        <f>IF(AB652="","",DSUM('Rozpis zápasů'!$F$1:$O$162,$B654,AB651:AB652))</f>
        <v/>
      </c>
      <c r="AC654" s="6" t="str">
        <f>IF(AC652="","",DSUM('Rozpis zápasů'!$F$1:$O$162,$B654,AC651:AC652))</f>
        <v/>
      </c>
      <c r="AD654" s="6" t="str">
        <f>IF(AD652="","",DSUM('Rozpis zápasů'!$F$1:$O$162,$B654,AD651:AD652))</f>
        <v/>
      </c>
      <c r="AE654" s="6" t="str">
        <f>IF(AE652="","",DSUM('Rozpis zápasů'!$F$1:$O$162,$B654,AE651:AE652))</f>
        <v/>
      </c>
      <c r="AF654" s="6" t="str">
        <f>IF(AF652="","",DSUM('Rozpis zápasů'!$F$1:$O$162,$B654,AF651:AF652))</f>
        <v/>
      </c>
      <c r="AG654" s="6" t="str">
        <f>IF(AG652="","",DSUM('Rozpis zápasů'!$F$1:$O$162,$B654,AG651:AG652))</f>
        <v/>
      </c>
      <c r="AH654" s="9" t="str">
        <f>IF(AH652="","",DSUM('Rozpis zápasů'!$F$1:$O$162,$B654,AH651:AH652))</f>
        <v/>
      </c>
      <c r="AI654" s="27" t="str">
        <f>IF(AI652="","",DSUM('Rozpis zápasů'!$F$1:$O$162,$B654,AI651:AI652))</f>
        <v/>
      </c>
      <c r="AJ654" s="6" t="str">
        <f>IF(AJ652="","",DSUM('Rozpis zápasů'!$F$1:$O$162,$B654,AJ651:AJ652))</f>
        <v/>
      </c>
      <c r="AK654" s="6">
        <f>IF(AK652="","",DSUM('Rozpis zápasů'!$F$1:$O$162,$B654,AK651:AK652))</f>
        <v>0</v>
      </c>
      <c r="AL654" s="6" t="str">
        <f>IF(AL652="","",DSUM('Rozpis zápasů'!$F$1:$O$162,$B654,AL651:AL652))</f>
        <v/>
      </c>
      <c r="AM654" s="6" t="str">
        <f>IF(AM652="","",DSUM('Rozpis zápasů'!$F$1:$O$162,$B654,AM651:AM652))</f>
        <v/>
      </c>
      <c r="AN654" s="6" t="str">
        <f>IF(AN652="","",DSUM('Rozpis zápasů'!$F$1:$O$162,$B654,AN651:AN652))</f>
        <v/>
      </c>
      <c r="AO654" s="6" t="str">
        <f>IF(AO652="","",DSUM('Rozpis zápasů'!$F$1:$O$162,$B654,AO651:AO652))</f>
        <v/>
      </c>
      <c r="AP654" s="9" t="str">
        <f>IF(AP652="","",DSUM('Rozpis zápasů'!$F$1:$O$162,$B654,AP651:AP652))</f>
        <v/>
      </c>
      <c r="AQ654" s="27" t="str">
        <f>IF(AQ652="","",DSUM('Rozpis zápasů'!$F$1:$O$162,$B654,AQ651:AQ652))</f>
        <v/>
      </c>
      <c r="AR654" s="6" t="str">
        <f>IF(AR652="","",DSUM('Rozpis zápasů'!$F$1:$O$162,$B654,AR651:AR652))</f>
        <v/>
      </c>
      <c r="AS654" s="6" t="str">
        <f>IF(AS652="","",DSUM('Rozpis zápasů'!$F$1:$O$162,$B654,AS651:AS652))</f>
        <v/>
      </c>
      <c r="AT654" s="6" t="str">
        <f>IF(AT652="","",DSUM('Rozpis zápasů'!$F$1:$O$162,$B654,AT651:AT652))</f>
        <v/>
      </c>
      <c r="AU654" s="6" t="str">
        <f>IF(AU652="","",DSUM('Rozpis zápasů'!$F$1:$O$162,$B654,AU651:AU652))</f>
        <v/>
      </c>
      <c r="AV654" s="6" t="str">
        <f>IF(AV652="","",DSUM('Rozpis zápasů'!$F$1:$O$162,$B654,AV651:AV652))</f>
        <v/>
      </c>
      <c r="AW654" s="6" t="str">
        <f>IF(AW652="","",DSUM('Rozpis zápasů'!$F$1:$O$162,$B654,AW651:AW652))</f>
        <v/>
      </c>
      <c r="AX654" s="9" t="str">
        <f>IF(AX652="","",DSUM('Rozpis zápasů'!$F$1:$O$162,$B654,AX651:AX652))</f>
        <v/>
      </c>
      <c r="AY654" s="27" t="str">
        <f>IF(AY652="","",DSUM('Rozpis zápasů'!$F$1:$O$162,$B654,AY651:AY652))</f>
        <v/>
      </c>
      <c r="AZ654" s="6" t="str">
        <f>IF(AZ652="","",DSUM('Rozpis zápasů'!$F$1:$O$162,$B654,AZ651:AZ652))</f>
        <v/>
      </c>
      <c r="BA654" s="6" t="str">
        <f>IF(BA652="","",DSUM('Rozpis zápasů'!$F$1:$O$162,$B654,BA651:BA652))</f>
        <v/>
      </c>
      <c r="BB654" s="6" t="str">
        <f>IF(BB652="","",DSUM('Rozpis zápasů'!$F$1:$O$162,$B654,BB651:BB652))</f>
        <v/>
      </c>
      <c r="BC654" s="6" t="str">
        <f>IF(BC652="","",DSUM('Rozpis zápasů'!$F$1:$O$162,$B654,BC651:BC652))</f>
        <v/>
      </c>
      <c r="BD654" s="6" t="str">
        <f>IF(BD652="","",DSUM('Rozpis zápasů'!$F$1:$O$162,$B654,BD651:BD652))</f>
        <v/>
      </c>
      <c r="BE654" s="6" t="str">
        <f>IF(BE652="","",DSUM('Rozpis zápasů'!$F$1:$O$162,$B654,BE651:BE652))</f>
        <v/>
      </c>
      <c r="BF654" s="9" t="str">
        <f>IF(BF652="","",DSUM('Rozpis zápasů'!$F$1:$O$162,$B654,BF651:BF652))</f>
        <v/>
      </c>
      <c r="BG654" s="27" t="str">
        <f>IF(BG652="","",DSUM('Rozpis zápasů'!$F$1:$O$162,$B654,BG651:BG652))</f>
        <v/>
      </c>
      <c r="BH654" s="6" t="str">
        <f>IF(BH652="","",DSUM('Rozpis zápasů'!$F$1:$O$162,$B654,BH651:BH652))</f>
        <v/>
      </c>
      <c r="BI654" s="6" t="str">
        <f>IF(BI652="","",DSUM('Rozpis zápasů'!$F$1:$O$162,$B654,BI651:BI652))</f>
        <v/>
      </c>
      <c r="BJ654" s="6" t="str">
        <f>IF(BJ652="","",DSUM('Rozpis zápasů'!$F$1:$O$162,$B654,BJ651:BJ652))</f>
        <v/>
      </c>
      <c r="BK654" s="6" t="str">
        <f>IF(BK652="","",DSUM('Rozpis zápasů'!$F$1:$O$162,$B654,BK651:BK652))</f>
        <v/>
      </c>
      <c r="BL654" s="6" t="str">
        <f>IF(BL652="","",DSUM('Rozpis zápasů'!$F$1:$O$162,$B654,BL651:BL652))</f>
        <v/>
      </c>
      <c r="BM654" s="6" t="str">
        <f>IF(BM652="","",DSUM('Rozpis zápasů'!$F$1:$O$162,$B654,BM651:BM652))</f>
        <v/>
      </c>
      <c r="BN654" s="9" t="str">
        <f>IF(BN652="","",DSUM('Rozpis zápasů'!$F$1:$O$162,$B654,BN651:BN652))</f>
        <v/>
      </c>
    </row>
    <row r="655" spans="1:66" ht="16.5" thickBot="1" x14ac:dyDescent="0.3">
      <c r="A655" s="277" t="s">
        <v>30</v>
      </c>
      <c r="B655" s="278" t="s">
        <v>21</v>
      </c>
      <c r="C655" s="13">
        <f>IF(C653="","",DSUM('Rozpis zápasů'!$F$1:$O$162,$B655,C651:C652))</f>
        <v>0</v>
      </c>
      <c r="D655" s="10" t="str">
        <f>IF(D653="","",DSUM('Rozpis zápasů'!$F$1:$O$162,$B655,D651:D652))</f>
        <v/>
      </c>
      <c r="E655" s="10" t="str">
        <f>IF(E653="","",DSUM('Rozpis zápasů'!$F$1:$O$162,$B655,E651:E652))</f>
        <v/>
      </c>
      <c r="F655" s="10" t="str">
        <f>IF(F653="","",DSUM('Rozpis zápasů'!$F$1:$O$162,$B655,F651:F652))</f>
        <v/>
      </c>
      <c r="G655" s="10" t="str">
        <f>IF(G653="","",DSUM('Rozpis zápasů'!$F$1:$O$162,$B655,G651:G652))</f>
        <v/>
      </c>
      <c r="H655" s="10" t="str">
        <f>IF(H653="","",DSUM('Rozpis zápasů'!$F$1:$O$162,$B655,H651:H652))</f>
        <v/>
      </c>
      <c r="I655" s="10" t="str">
        <f>IF(I653="","",DSUM('Rozpis zápasů'!$F$1:$O$162,$B655,I651:I652))</f>
        <v/>
      </c>
      <c r="J655" s="11" t="str">
        <f>IF(J653="","",DSUM('Rozpis zápasů'!$F$1:$O$162,$B655,J651:J652))</f>
        <v/>
      </c>
      <c r="K655" s="13" t="str">
        <f>IF(K653="","",DSUM('Rozpis zápasů'!$F$1:$O$162,$B655,K651:K652))</f>
        <v/>
      </c>
      <c r="L655" s="10">
        <f>IF(L653="","",DSUM('Rozpis zápasů'!$F$1:$O$162,$B655,L651:L652))</f>
        <v>0</v>
      </c>
      <c r="M655" s="10" t="str">
        <f>IF(M653="","",DSUM('Rozpis zápasů'!$F$1:$O$162,$B655,M651:M652))</f>
        <v/>
      </c>
      <c r="N655" s="10">
        <f>IF(N653="","",DSUM('Rozpis zápasů'!$F$1:$O$162,$B655,N651:N652))</f>
        <v>2</v>
      </c>
      <c r="O655" s="10">
        <f>IF(O653="","",DSUM('Rozpis zápasů'!$F$1:$O$162,$B655,O651:O652))</f>
        <v>3</v>
      </c>
      <c r="P655" s="10" t="str">
        <f>IF(P653="","",DSUM('Rozpis zápasů'!$F$1:$O$162,$B655,P651:P652))</f>
        <v/>
      </c>
      <c r="Q655" s="10" t="str">
        <f>IF(Q653="","",DSUM('Rozpis zápasů'!$F$1:$O$162,$B655,Q651:Q652))</f>
        <v/>
      </c>
      <c r="R655" s="11" t="str">
        <f>IF(R653="","",DSUM('Rozpis zápasů'!$F$1:$O$162,$B655,R651:R652))</f>
        <v/>
      </c>
      <c r="S655" s="13" t="str">
        <f>IF(S653="","",DSUM('Rozpis zápasů'!$F$1:$O$162,$B655,S651:S652))</f>
        <v/>
      </c>
      <c r="T655" s="10" t="str">
        <f>IF(T653="","",DSUM('Rozpis zápasů'!$F$1:$O$162,$B655,T651:T652))</f>
        <v/>
      </c>
      <c r="U655" s="10" t="str">
        <f>IF(U653="","",DSUM('Rozpis zápasů'!$F$1:$O$162,$B655,U651:U652))</f>
        <v/>
      </c>
      <c r="V655" s="10" t="str">
        <f>IF(V653="","",DSUM('Rozpis zápasů'!$F$1:$O$162,$B655,V651:V652))</f>
        <v/>
      </c>
      <c r="W655" s="10" t="str">
        <f>IF(W653="","",DSUM('Rozpis zápasů'!$F$1:$O$162,$B655,W651:W652))</f>
        <v/>
      </c>
      <c r="X655" s="10" t="str">
        <f>IF(X653="","",DSUM('Rozpis zápasů'!$F$1:$O$162,$B655,X651:X652))</f>
        <v/>
      </c>
      <c r="Y655" s="10" t="str">
        <f>IF(Y653="","",DSUM('Rozpis zápasů'!$F$1:$O$162,$B655,Y651:Y652))</f>
        <v/>
      </c>
      <c r="Z655" s="11" t="str">
        <f>IF(Z653="","",DSUM('Rozpis zápasů'!$F$1:$O$162,$B655,Z651:Z652))</f>
        <v/>
      </c>
      <c r="AA655" s="13" t="str">
        <f>IF(AA653="","",DSUM('Rozpis zápasů'!$F$1:$O$162,$B655,AA651:AA652))</f>
        <v/>
      </c>
      <c r="AB655" s="10" t="str">
        <f>IF(AB653="","",DSUM('Rozpis zápasů'!$F$1:$O$162,$B655,AB651:AB652))</f>
        <v/>
      </c>
      <c r="AC655" s="10" t="str">
        <f>IF(AC653="","",DSUM('Rozpis zápasů'!$F$1:$O$162,$B655,AC651:AC652))</f>
        <v/>
      </c>
      <c r="AD655" s="10" t="str">
        <f>IF(AD653="","",DSUM('Rozpis zápasů'!$F$1:$O$162,$B655,AD651:AD652))</f>
        <v/>
      </c>
      <c r="AE655" s="10" t="str">
        <f>IF(AE653="","",DSUM('Rozpis zápasů'!$F$1:$O$162,$B655,AE651:AE652))</f>
        <v/>
      </c>
      <c r="AF655" s="10" t="str">
        <f>IF(AF653="","",DSUM('Rozpis zápasů'!$F$1:$O$162,$B655,AF651:AF652))</f>
        <v/>
      </c>
      <c r="AG655" s="10" t="str">
        <f>IF(AG653="","",DSUM('Rozpis zápasů'!$F$1:$O$162,$B655,AG651:AG652))</f>
        <v/>
      </c>
      <c r="AH655" s="11" t="str">
        <f>IF(AH653="","",DSUM('Rozpis zápasů'!$F$1:$O$162,$B655,AH651:AH652))</f>
        <v/>
      </c>
      <c r="AI655" s="13" t="str">
        <f>IF(AI653="","",DSUM('Rozpis zápasů'!$F$1:$O$162,$B655,AI651:AI652))</f>
        <v/>
      </c>
      <c r="AJ655" s="10" t="str">
        <f>IF(AJ653="","",DSUM('Rozpis zápasů'!$F$1:$O$162,$B655,AJ651:AJ652))</f>
        <v/>
      </c>
      <c r="AK655" s="10">
        <f>IF(AK653="","",DSUM('Rozpis zápasů'!$F$1:$O$162,$B655,AK651:AK652))</f>
        <v>0</v>
      </c>
      <c r="AL655" s="10" t="str">
        <f>IF(AL653="","",DSUM('Rozpis zápasů'!$F$1:$O$162,$B655,AL651:AL652))</f>
        <v/>
      </c>
      <c r="AM655" s="10" t="str">
        <f>IF(AM653="","",DSUM('Rozpis zápasů'!$F$1:$O$162,$B655,AM651:AM652))</f>
        <v/>
      </c>
      <c r="AN655" s="10" t="str">
        <f>IF(AN653="","",DSUM('Rozpis zápasů'!$F$1:$O$162,$B655,AN651:AN652))</f>
        <v/>
      </c>
      <c r="AO655" s="10" t="str">
        <f>IF(AO653="","",DSUM('Rozpis zápasů'!$F$1:$O$162,$B655,AO651:AO652))</f>
        <v/>
      </c>
      <c r="AP655" s="11" t="str">
        <f>IF(AP653="","",DSUM('Rozpis zápasů'!$F$1:$O$162,$B655,AP651:AP652))</f>
        <v/>
      </c>
      <c r="AQ655" s="13" t="str">
        <f>IF(AQ653="","",DSUM('Rozpis zápasů'!$F$1:$O$162,$B655,AQ651:AQ652))</f>
        <v/>
      </c>
      <c r="AR655" s="10" t="str">
        <f>IF(AR653="","",DSUM('Rozpis zápasů'!$F$1:$O$162,$B655,AR651:AR652))</f>
        <v/>
      </c>
      <c r="AS655" s="10" t="str">
        <f>IF(AS653="","",DSUM('Rozpis zápasů'!$F$1:$O$162,$B655,AS651:AS652))</f>
        <v/>
      </c>
      <c r="AT655" s="10" t="str">
        <f>IF(AT653="","",DSUM('Rozpis zápasů'!$F$1:$O$162,$B655,AT651:AT652))</f>
        <v/>
      </c>
      <c r="AU655" s="10" t="str">
        <f>IF(AU653="","",DSUM('Rozpis zápasů'!$F$1:$O$162,$B655,AU651:AU652))</f>
        <v/>
      </c>
      <c r="AV655" s="10" t="str">
        <f>IF(AV653="","",DSUM('Rozpis zápasů'!$F$1:$O$162,$B655,AV651:AV652))</f>
        <v/>
      </c>
      <c r="AW655" s="10" t="str">
        <f>IF(AW653="","",DSUM('Rozpis zápasů'!$F$1:$O$162,$B655,AW651:AW652))</f>
        <v/>
      </c>
      <c r="AX655" s="11" t="str">
        <f>IF(AX653="","",DSUM('Rozpis zápasů'!$F$1:$O$162,$B655,AX651:AX652))</f>
        <v/>
      </c>
      <c r="AY655" s="13" t="str">
        <f>IF(AY653="","",DSUM('Rozpis zápasů'!$F$1:$O$162,$B655,AY651:AY652))</f>
        <v/>
      </c>
      <c r="AZ655" s="10" t="str">
        <f>IF(AZ653="","",DSUM('Rozpis zápasů'!$F$1:$O$162,$B655,AZ651:AZ652))</f>
        <v/>
      </c>
      <c r="BA655" s="10" t="str">
        <f>IF(BA653="","",DSUM('Rozpis zápasů'!$F$1:$O$162,$B655,BA651:BA652))</f>
        <v/>
      </c>
      <c r="BB655" s="10" t="str">
        <f>IF(BB653="","",DSUM('Rozpis zápasů'!$F$1:$O$162,$B655,BB651:BB652))</f>
        <v/>
      </c>
      <c r="BC655" s="10" t="str">
        <f>IF(BC653="","",DSUM('Rozpis zápasů'!$F$1:$O$162,$B655,BC651:BC652))</f>
        <v/>
      </c>
      <c r="BD655" s="10" t="str">
        <f>IF(BD653="","",DSUM('Rozpis zápasů'!$F$1:$O$162,$B655,BD651:BD652))</f>
        <v/>
      </c>
      <c r="BE655" s="10" t="str">
        <f>IF(BE653="","",DSUM('Rozpis zápasů'!$F$1:$O$162,$B655,BE651:BE652))</f>
        <v/>
      </c>
      <c r="BF655" s="11" t="str">
        <f>IF(BF653="","",DSUM('Rozpis zápasů'!$F$1:$O$162,$B655,BF651:BF652))</f>
        <v/>
      </c>
      <c r="BG655" s="13" t="str">
        <f>IF(BG653="","",DSUM('Rozpis zápasů'!$F$1:$O$162,$B655,BG651:BG652))</f>
        <v/>
      </c>
      <c r="BH655" s="10" t="str">
        <f>IF(BH653="","",DSUM('Rozpis zápasů'!$F$1:$O$162,$B655,BH651:BH652))</f>
        <v/>
      </c>
      <c r="BI655" s="10" t="str">
        <f>IF(BI653="","",DSUM('Rozpis zápasů'!$F$1:$O$162,$B655,BI651:BI652))</f>
        <v/>
      </c>
      <c r="BJ655" s="10" t="str">
        <f>IF(BJ653="","",DSUM('Rozpis zápasů'!$F$1:$O$162,$B655,BJ651:BJ652))</f>
        <v/>
      </c>
      <c r="BK655" s="10" t="str">
        <f>IF(BK653="","",DSUM('Rozpis zápasů'!$F$1:$O$162,$B655,BK651:BK652))</f>
        <v/>
      </c>
      <c r="BL655" s="10" t="str">
        <f>IF(BL653="","",DSUM('Rozpis zápasů'!$F$1:$O$162,$B655,BL651:BL652))</f>
        <v/>
      </c>
      <c r="BM655" s="10" t="str">
        <f>IF(BM653="","",DSUM('Rozpis zápasů'!$F$1:$O$162,$B655,BM651:BM652))</f>
        <v/>
      </c>
      <c r="BN655" s="11" t="str">
        <f>IF(BN653="","",DSUM('Rozpis zápasů'!$F$1:$O$162,$B655,BN651:BN652))</f>
        <v/>
      </c>
    </row>
    <row r="656" spans="1:66" x14ac:dyDescent="0.25">
      <c r="A656" s="2096"/>
      <c r="B656" s="2097"/>
      <c r="C656" s="271" t="s">
        <v>19</v>
      </c>
      <c r="D656" s="272" t="s">
        <v>19</v>
      </c>
      <c r="E656" s="272" t="s">
        <v>19</v>
      </c>
      <c r="F656" s="272" t="s">
        <v>19</v>
      </c>
      <c r="G656" s="272" t="s">
        <v>19</v>
      </c>
      <c r="H656" s="272" t="s">
        <v>19</v>
      </c>
      <c r="I656" s="272" t="s">
        <v>19</v>
      </c>
      <c r="J656" s="273" t="s">
        <v>19</v>
      </c>
      <c r="K656" s="271" t="s">
        <v>19</v>
      </c>
      <c r="L656" s="272" t="s">
        <v>19</v>
      </c>
      <c r="M656" s="272" t="s">
        <v>19</v>
      </c>
      <c r="N656" s="272" t="s">
        <v>19</v>
      </c>
      <c r="O656" s="272" t="s">
        <v>19</v>
      </c>
      <c r="P656" s="272" t="s">
        <v>19</v>
      </c>
      <c r="Q656" s="272" t="s">
        <v>19</v>
      </c>
      <c r="R656" s="273" t="s">
        <v>19</v>
      </c>
      <c r="S656" s="271" t="s">
        <v>19</v>
      </c>
      <c r="T656" s="272" t="s">
        <v>19</v>
      </c>
      <c r="U656" s="272" t="s">
        <v>19</v>
      </c>
      <c r="V656" s="272" t="s">
        <v>19</v>
      </c>
      <c r="W656" s="272" t="s">
        <v>19</v>
      </c>
      <c r="X656" s="272" t="s">
        <v>19</v>
      </c>
      <c r="Y656" s="272" t="s">
        <v>19</v>
      </c>
      <c r="Z656" s="273" t="s">
        <v>19</v>
      </c>
      <c r="AA656" s="271" t="s">
        <v>19</v>
      </c>
      <c r="AB656" s="272" t="s">
        <v>19</v>
      </c>
      <c r="AC656" s="272" t="s">
        <v>19</v>
      </c>
      <c r="AD656" s="272" t="s">
        <v>19</v>
      </c>
      <c r="AE656" s="272" t="s">
        <v>19</v>
      </c>
      <c r="AF656" s="272" t="s">
        <v>19</v>
      </c>
      <c r="AG656" s="272" t="s">
        <v>19</v>
      </c>
      <c r="AH656" s="273" t="s">
        <v>19</v>
      </c>
      <c r="AI656" s="271" t="s">
        <v>19</v>
      </c>
      <c r="AJ656" s="272" t="s">
        <v>19</v>
      </c>
      <c r="AK656" s="272" t="s">
        <v>19</v>
      </c>
      <c r="AL656" s="272" t="s">
        <v>19</v>
      </c>
      <c r="AM656" s="272" t="s">
        <v>19</v>
      </c>
      <c r="AN656" s="272" t="s">
        <v>19</v>
      </c>
      <c r="AO656" s="272" t="s">
        <v>19</v>
      </c>
      <c r="AP656" s="273" t="s">
        <v>19</v>
      </c>
      <c r="AQ656" s="271" t="s">
        <v>19</v>
      </c>
      <c r="AR656" s="272" t="s">
        <v>19</v>
      </c>
      <c r="AS656" s="272" t="s">
        <v>19</v>
      </c>
      <c r="AT656" s="272" t="s">
        <v>19</v>
      </c>
      <c r="AU656" s="272" t="s">
        <v>19</v>
      </c>
      <c r="AV656" s="272" t="s">
        <v>19</v>
      </c>
      <c r="AW656" s="272" t="s">
        <v>19</v>
      </c>
      <c r="AX656" s="273" t="s">
        <v>19</v>
      </c>
      <c r="AY656" s="271" t="s">
        <v>19</v>
      </c>
      <c r="AZ656" s="272" t="s">
        <v>19</v>
      </c>
      <c r="BA656" s="272" t="s">
        <v>19</v>
      </c>
      <c r="BB656" s="272" t="s">
        <v>19</v>
      </c>
      <c r="BC656" s="272" t="s">
        <v>19</v>
      </c>
      <c r="BD656" s="272" t="s">
        <v>19</v>
      </c>
      <c r="BE656" s="272" t="s">
        <v>19</v>
      </c>
      <c r="BF656" s="273" t="s">
        <v>19</v>
      </c>
      <c r="BG656" s="271" t="s">
        <v>19</v>
      </c>
      <c r="BH656" s="272" t="s">
        <v>19</v>
      </c>
      <c r="BI656" s="272" t="s">
        <v>19</v>
      </c>
      <c r="BJ656" s="272" t="s">
        <v>19</v>
      </c>
      <c r="BK656" s="272" t="s">
        <v>19</v>
      </c>
      <c r="BL656" s="272" t="s">
        <v>19</v>
      </c>
      <c r="BM656" s="272" t="s">
        <v>19</v>
      </c>
      <c r="BN656" s="273" t="s">
        <v>19</v>
      </c>
    </row>
    <row r="657" spans="1:66" x14ac:dyDescent="0.25">
      <c r="A657" s="2098"/>
      <c r="B657" s="2099"/>
      <c r="C657" s="978">
        <f>C652</f>
        <v>171</v>
      </c>
      <c r="D657" s="979" t="str">
        <f t="shared" ref="D657:BN657" si="2705">D652</f>
        <v/>
      </c>
      <c r="E657" s="979" t="str">
        <f t="shared" si="2705"/>
        <v/>
      </c>
      <c r="F657" s="979" t="str">
        <f t="shared" si="2705"/>
        <v/>
      </c>
      <c r="G657" s="979" t="str">
        <f t="shared" si="2705"/>
        <v/>
      </c>
      <c r="H657" s="979" t="str">
        <f t="shared" si="2705"/>
        <v/>
      </c>
      <c r="I657" s="979" t="str">
        <f t="shared" si="2705"/>
        <v/>
      </c>
      <c r="J657" s="980" t="str">
        <f t="shared" si="2705"/>
        <v/>
      </c>
      <c r="K657" s="978" t="str">
        <f t="shared" si="2705"/>
        <v/>
      </c>
      <c r="L657" s="979">
        <f t="shared" si="2705"/>
        <v>172</v>
      </c>
      <c r="M657" s="979" t="str">
        <f t="shared" si="2705"/>
        <v/>
      </c>
      <c r="N657" s="979">
        <f t="shared" si="2705"/>
        <v>174</v>
      </c>
      <c r="O657" s="979">
        <f t="shared" si="2705"/>
        <v>175</v>
      </c>
      <c r="P657" s="979" t="str">
        <f t="shared" si="2705"/>
        <v/>
      </c>
      <c r="Q657" s="979" t="str">
        <f t="shared" si="2705"/>
        <v/>
      </c>
      <c r="R657" s="980" t="str">
        <f t="shared" si="2705"/>
        <v/>
      </c>
      <c r="S657" s="978" t="str">
        <f t="shared" si="2705"/>
        <v/>
      </c>
      <c r="T657" s="979" t="str">
        <f t="shared" si="2705"/>
        <v/>
      </c>
      <c r="U657" s="979" t="str">
        <f t="shared" si="2705"/>
        <v/>
      </c>
      <c r="V657" s="979" t="str">
        <f t="shared" si="2705"/>
        <v/>
      </c>
      <c r="W657" s="979" t="str">
        <f t="shared" si="2705"/>
        <v/>
      </c>
      <c r="X657" s="979" t="str">
        <f t="shared" si="2705"/>
        <v/>
      </c>
      <c r="Y657" s="979" t="str">
        <f t="shared" si="2705"/>
        <v/>
      </c>
      <c r="Z657" s="980" t="str">
        <f t="shared" si="2705"/>
        <v/>
      </c>
      <c r="AA657" s="978" t="str">
        <f t="shared" si="2705"/>
        <v/>
      </c>
      <c r="AB657" s="979" t="str">
        <f t="shared" si="2705"/>
        <v/>
      </c>
      <c r="AC657" s="979" t="str">
        <f t="shared" si="2705"/>
        <v/>
      </c>
      <c r="AD657" s="979" t="str">
        <f t="shared" si="2705"/>
        <v/>
      </c>
      <c r="AE657" s="979" t="str">
        <f t="shared" si="2705"/>
        <v/>
      </c>
      <c r="AF657" s="979" t="str">
        <f t="shared" si="2705"/>
        <v/>
      </c>
      <c r="AG657" s="979" t="str">
        <f t="shared" si="2705"/>
        <v/>
      </c>
      <c r="AH657" s="980" t="str">
        <f t="shared" si="2705"/>
        <v/>
      </c>
      <c r="AI657" s="978" t="str">
        <f t="shared" si="2705"/>
        <v/>
      </c>
      <c r="AJ657" s="979" t="str">
        <f t="shared" si="2705"/>
        <v/>
      </c>
      <c r="AK657" s="979">
        <f t="shared" si="2705"/>
        <v>173</v>
      </c>
      <c r="AL657" s="979" t="str">
        <f t="shared" si="2705"/>
        <v/>
      </c>
      <c r="AM657" s="979" t="str">
        <f t="shared" si="2705"/>
        <v/>
      </c>
      <c r="AN657" s="979" t="str">
        <f t="shared" si="2705"/>
        <v/>
      </c>
      <c r="AO657" s="979" t="str">
        <f t="shared" si="2705"/>
        <v/>
      </c>
      <c r="AP657" s="980" t="str">
        <f t="shared" si="2705"/>
        <v/>
      </c>
      <c r="AQ657" s="978" t="str">
        <f t="shared" si="2705"/>
        <v/>
      </c>
      <c r="AR657" s="979" t="str">
        <f t="shared" si="2705"/>
        <v/>
      </c>
      <c r="AS657" s="979" t="str">
        <f t="shared" si="2705"/>
        <v/>
      </c>
      <c r="AT657" s="979" t="str">
        <f t="shared" si="2705"/>
        <v/>
      </c>
      <c r="AU657" s="979" t="str">
        <f t="shared" si="2705"/>
        <v/>
      </c>
      <c r="AV657" s="979" t="str">
        <f t="shared" si="2705"/>
        <v/>
      </c>
      <c r="AW657" s="979" t="str">
        <f t="shared" si="2705"/>
        <v/>
      </c>
      <c r="AX657" s="980" t="str">
        <f t="shared" si="2705"/>
        <v/>
      </c>
      <c r="AY657" s="978" t="str">
        <f t="shared" si="2705"/>
        <v/>
      </c>
      <c r="AZ657" s="979" t="str">
        <f t="shared" si="2705"/>
        <v/>
      </c>
      <c r="BA657" s="979" t="str">
        <f t="shared" si="2705"/>
        <v/>
      </c>
      <c r="BB657" s="979" t="str">
        <f t="shared" si="2705"/>
        <v/>
      </c>
      <c r="BC657" s="979" t="str">
        <f t="shared" si="2705"/>
        <v/>
      </c>
      <c r="BD657" s="979" t="str">
        <f t="shared" si="2705"/>
        <v/>
      </c>
      <c r="BE657" s="979" t="str">
        <f t="shared" si="2705"/>
        <v/>
      </c>
      <c r="BF657" s="980" t="str">
        <f t="shared" si="2705"/>
        <v/>
      </c>
      <c r="BG657" s="978" t="str">
        <f t="shared" si="2705"/>
        <v/>
      </c>
      <c r="BH657" s="979" t="str">
        <f t="shared" si="2705"/>
        <v/>
      </c>
      <c r="BI657" s="979" t="str">
        <f t="shared" si="2705"/>
        <v/>
      </c>
      <c r="BJ657" s="979" t="str">
        <f t="shared" si="2705"/>
        <v/>
      </c>
      <c r="BK657" s="979" t="str">
        <f t="shared" si="2705"/>
        <v/>
      </c>
      <c r="BL657" s="979" t="str">
        <f t="shared" si="2705"/>
        <v/>
      </c>
      <c r="BM657" s="979" t="str">
        <f t="shared" si="2705"/>
        <v/>
      </c>
      <c r="BN657" s="980" t="str">
        <f t="shared" si="2705"/>
        <v/>
      </c>
    </row>
    <row r="658" spans="1:66" ht="15.75" x14ac:dyDescent="0.25">
      <c r="A658" s="275" t="s">
        <v>27</v>
      </c>
      <c r="B658" s="279" t="s">
        <v>59</v>
      </c>
      <c r="C658" s="27">
        <f>IF(C657="","",DSUM('Rozpis zápasů'!$F$1:$O$162,$B658,C656:C657))</f>
        <v>0</v>
      </c>
      <c r="D658" s="6" t="str">
        <f>IF(D657="","",DSUM('Rozpis zápasů'!$F$1:$O$162,$B658,D656:D657))</f>
        <v/>
      </c>
      <c r="E658" s="6" t="str">
        <f>IF(E657="","",DSUM('Rozpis zápasů'!$F$1:$O$162,$B658,E656:E657))</f>
        <v/>
      </c>
      <c r="F658" s="6" t="str">
        <f>IF(F657="","",DSUM('Rozpis zápasů'!$F$1:$O$162,$B658,F656:F657))</f>
        <v/>
      </c>
      <c r="G658" s="6" t="str">
        <f>IF(G657="","",DSUM('Rozpis zápasů'!$F$1:$O$162,$B658,G656:G657))</f>
        <v/>
      </c>
      <c r="H658" s="6" t="str">
        <f>IF(H657="","",DSUM('Rozpis zápasů'!$F$1:$O$162,$B658,H656:H657))</f>
        <v/>
      </c>
      <c r="I658" s="6" t="str">
        <f>IF(I657="","",DSUM('Rozpis zápasů'!$F$1:$O$162,$B658,I656:I657))</f>
        <v/>
      </c>
      <c r="J658" s="9" t="str">
        <f>IF(J657="","",DSUM('Rozpis zápasů'!$F$1:$O$162,$B658,J656:J657))</f>
        <v/>
      </c>
      <c r="K658" s="27" t="str">
        <f>IF(K657="","",DSUM('Rozpis zápasů'!$F$1:$O$162,$B658,K656:K657))</f>
        <v/>
      </c>
      <c r="L658" s="6">
        <f>IF(L657="","",DSUM('Rozpis zápasů'!$F$1:$O$162,$B658,L656:L657))</f>
        <v>1</v>
      </c>
      <c r="M658" s="6" t="str">
        <f>IF(M657="","",DSUM('Rozpis zápasů'!$F$1:$O$162,$B658,M656:M657))</f>
        <v/>
      </c>
      <c r="N658" s="6">
        <f>IF(N657="","",DSUM('Rozpis zápasů'!$F$1:$O$162,$B658,N656:N657))</f>
        <v>1</v>
      </c>
      <c r="O658" s="6">
        <f>IF(O657="","",DSUM('Rozpis zápasů'!$F$1:$O$162,$B658,O656:O657))</f>
        <v>0</v>
      </c>
      <c r="P658" s="6" t="str">
        <f>IF(P657="","",DSUM('Rozpis zápasů'!$F$1:$O$162,$B658,P656:P657))</f>
        <v/>
      </c>
      <c r="Q658" s="6" t="str">
        <f>IF(Q657="","",DSUM('Rozpis zápasů'!$F$1:$O$162,$B658,Q656:Q657))</f>
        <v/>
      </c>
      <c r="R658" s="9" t="str">
        <f>IF(R657="","",DSUM('Rozpis zápasů'!$F$1:$O$162,$B658,R656:R657))</f>
        <v/>
      </c>
      <c r="S658" s="27" t="str">
        <f>IF(S657="","",DSUM('Rozpis zápasů'!$F$1:$O$162,$B658,S656:S657))</f>
        <v/>
      </c>
      <c r="T658" s="6" t="str">
        <f>IF(T657="","",DSUM('Rozpis zápasů'!$F$1:$O$162,$B658,T656:T657))</f>
        <v/>
      </c>
      <c r="U658" s="6" t="str">
        <f>IF(U657="","",DSUM('Rozpis zápasů'!$F$1:$O$162,$B658,U656:U657))</f>
        <v/>
      </c>
      <c r="V658" s="6" t="str">
        <f>IF(V657="","",DSUM('Rozpis zápasů'!$F$1:$O$162,$B658,V656:V657))</f>
        <v/>
      </c>
      <c r="W658" s="6" t="str">
        <f>IF(W657="","",DSUM('Rozpis zápasů'!$F$1:$O$162,$B658,W656:W657))</f>
        <v/>
      </c>
      <c r="X658" s="6" t="str">
        <f>IF(X657="","",DSUM('Rozpis zápasů'!$F$1:$O$162,$B658,X656:X657))</f>
        <v/>
      </c>
      <c r="Y658" s="6" t="str">
        <f>IF(Y657="","",DSUM('Rozpis zápasů'!$F$1:$O$162,$B658,Y656:Y657))</f>
        <v/>
      </c>
      <c r="Z658" s="9" t="str">
        <f>IF(Z657="","",DSUM('Rozpis zápasů'!$F$1:$O$162,$B658,Z656:Z657))</f>
        <v/>
      </c>
      <c r="AA658" s="27" t="str">
        <f>IF(AA657="","",DSUM('Rozpis zápasů'!$F$1:$O$162,$B658,AA656:AA657))</f>
        <v/>
      </c>
      <c r="AB658" s="6" t="str">
        <f>IF(AB657="","",DSUM('Rozpis zápasů'!$F$1:$O$162,$B658,AB656:AB657))</f>
        <v/>
      </c>
      <c r="AC658" s="6" t="str">
        <f>IF(AC657="","",DSUM('Rozpis zápasů'!$F$1:$O$162,$B658,AC656:AC657))</f>
        <v/>
      </c>
      <c r="AD658" s="6" t="str">
        <f>IF(AD657="","",DSUM('Rozpis zápasů'!$F$1:$O$162,$B658,AD656:AD657))</f>
        <v/>
      </c>
      <c r="AE658" s="6" t="str">
        <f>IF(AE657="","",DSUM('Rozpis zápasů'!$F$1:$O$162,$B658,AE656:AE657))</f>
        <v/>
      </c>
      <c r="AF658" s="6" t="str">
        <f>IF(AF657="","",DSUM('Rozpis zápasů'!$F$1:$O$162,$B658,AF656:AF657))</f>
        <v/>
      </c>
      <c r="AG658" s="6" t="str">
        <f>IF(AG657="","",DSUM('Rozpis zápasů'!$F$1:$O$162,$B658,AG656:AG657))</f>
        <v/>
      </c>
      <c r="AH658" s="9" t="str">
        <f>IF(AH657="","",DSUM('Rozpis zápasů'!$F$1:$O$162,$B658,AH656:AH657))</f>
        <v/>
      </c>
      <c r="AI658" s="27" t="str">
        <f>IF(AI657="","",DSUM('Rozpis zápasů'!$F$1:$O$162,$B658,AI656:AI657))</f>
        <v/>
      </c>
      <c r="AJ658" s="6" t="str">
        <f>IF(AJ657="","",DSUM('Rozpis zápasů'!$F$1:$O$162,$B658,AJ656:AJ657))</f>
        <v/>
      </c>
      <c r="AK658" s="6">
        <f>IF(AK657="","",DSUM('Rozpis zápasů'!$F$1:$O$162,$B658,AK656:AK657))</f>
        <v>0</v>
      </c>
      <c r="AL658" s="6" t="str">
        <f>IF(AL657="","",DSUM('Rozpis zápasů'!$F$1:$O$162,$B658,AL656:AL657))</f>
        <v/>
      </c>
      <c r="AM658" s="6" t="str">
        <f>IF(AM657="","",DSUM('Rozpis zápasů'!$F$1:$O$162,$B658,AM656:AM657))</f>
        <v/>
      </c>
      <c r="AN658" s="6" t="str">
        <f>IF(AN657="","",DSUM('Rozpis zápasů'!$F$1:$O$162,$B658,AN656:AN657))</f>
        <v/>
      </c>
      <c r="AO658" s="6" t="str">
        <f>IF(AO657="","",DSUM('Rozpis zápasů'!$F$1:$O$162,$B658,AO656:AO657))</f>
        <v/>
      </c>
      <c r="AP658" s="9" t="str">
        <f>IF(AP657="","",DSUM('Rozpis zápasů'!$F$1:$O$162,$B658,AP656:AP657))</f>
        <v/>
      </c>
      <c r="AQ658" s="27" t="str">
        <f>IF(AQ657="","",DSUM('Rozpis zápasů'!$F$1:$O$162,$B658,AQ656:AQ657))</f>
        <v/>
      </c>
      <c r="AR658" s="6" t="str">
        <f>IF(AR657="","",DSUM('Rozpis zápasů'!$F$1:$O$162,$B658,AR656:AR657))</f>
        <v/>
      </c>
      <c r="AS658" s="6" t="str">
        <f>IF(AS657="","",DSUM('Rozpis zápasů'!$F$1:$O$162,$B658,AS656:AS657))</f>
        <v/>
      </c>
      <c r="AT658" s="6" t="str">
        <f>IF(AT657="","",DSUM('Rozpis zápasů'!$F$1:$O$162,$B658,AT656:AT657))</f>
        <v/>
      </c>
      <c r="AU658" s="6" t="str">
        <f>IF(AU657="","",DSUM('Rozpis zápasů'!$F$1:$O$162,$B658,AU656:AU657))</f>
        <v/>
      </c>
      <c r="AV658" s="6" t="str">
        <f>IF(AV657="","",DSUM('Rozpis zápasů'!$F$1:$O$162,$B658,AV656:AV657))</f>
        <v/>
      </c>
      <c r="AW658" s="6" t="str">
        <f>IF(AW657="","",DSUM('Rozpis zápasů'!$F$1:$O$162,$B658,AW656:AW657))</f>
        <v/>
      </c>
      <c r="AX658" s="9" t="str">
        <f>IF(AX657="","",DSUM('Rozpis zápasů'!$F$1:$O$162,$B658,AX656:AX657))</f>
        <v/>
      </c>
      <c r="AY658" s="27" t="str">
        <f>IF(AY657="","",DSUM('Rozpis zápasů'!$F$1:$O$162,$B658,AY656:AY657))</f>
        <v/>
      </c>
      <c r="AZ658" s="6" t="str">
        <f>IF(AZ657="","",DSUM('Rozpis zápasů'!$F$1:$O$162,$B658,AZ656:AZ657))</f>
        <v/>
      </c>
      <c r="BA658" s="6" t="str">
        <f>IF(BA657="","",DSUM('Rozpis zápasů'!$F$1:$O$162,$B658,BA656:BA657))</f>
        <v/>
      </c>
      <c r="BB658" s="6" t="str">
        <f>IF(BB657="","",DSUM('Rozpis zápasů'!$F$1:$O$162,$B658,BB656:BB657))</f>
        <v/>
      </c>
      <c r="BC658" s="6" t="str">
        <f>IF(BC657="","",DSUM('Rozpis zápasů'!$F$1:$O$162,$B658,BC656:BC657))</f>
        <v/>
      </c>
      <c r="BD658" s="6" t="str">
        <f>IF(BD657="","",DSUM('Rozpis zápasů'!$F$1:$O$162,$B658,BD656:BD657))</f>
        <v/>
      </c>
      <c r="BE658" s="6" t="str">
        <f>IF(BE657="","",DSUM('Rozpis zápasů'!$F$1:$O$162,$B658,BE656:BE657))</f>
        <v/>
      </c>
      <c r="BF658" s="9" t="str">
        <f>IF(BF657="","",DSUM('Rozpis zápasů'!$F$1:$O$162,$B658,BF656:BF657))</f>
        <v/>
      </c>
      <c r="BG658" s="27" t="str">
        <f>IF(BG657="","",DSUM('Rozpis zápasů'!$F$1:$O$162,$B658,BG656:BG657))</f>
        <v/>
      </c>
      <c r="BH658" s="6" t="str">
        <f>IF(BH657="","",DSUM('Rozpis zápasů'!$F$1:$O$162,$B658,BH656:BH657))</f>
        <v/>
      </c>
      <c r="BI658" s="6" t="str">
        <f>IF(BI657="","",DSUM('Rozpis zápasů'!$F$1:$O$162,$B658,BI656:BI657))</f>
        <v/>
      </c>
      <c r="BJ658" s="6" t="str">
        <f>IF(BJ657="","",DSUM('Rozpis zápasů'!$F$1:$O$162,$B658,BJ656:BJ657))</f>
        <v/>
      </c>
      <c r="BK658" s="6" t="str">
        <f>IF(BK657="","",DSUM('Rozpis zápasů'!$F$1:$O$162,$B658,BK656:BK657))</f>
        <v/>
      </c>
      <c r="BL658" s="6" t="str">
        <f>IF(BL657="","",DSUM('Rozpis zápasů'!$F$1:$O$162,$B658,BL656:BL657))</f>
        <v/>
      </c>
      <c r="BM658" s="6" t="str">
        <f>IF(BM657="","",DSUM('Rozpis zápasů'!$F$1:$O$162,$B658,BM656:BM657))</f>
        <v/>
      </c>
      <c r="BN658" s="9" t="str">
        <f>IF(BN657="","",DSUM('Rozpis zápasů'!$F$1:$O$162,$B658,BN656:BN657))</f>
        <v/>
      </c>
    </row>
    <row r="659" spans="1:66" ht="15.75" x14ac:dyDescent="0.25">
      <c r="A659" s="275" t="s">
        <v>29</v>
      </c>
      <c r="B659" s="279" t="s">
        <v>21</v>
      </c>
      <c r="C659" s="27">
        <f>IF(C657="","",DSUM('Rozpis zápasů'!$F$1:$O$162,$B659,C656:C657))</f>
        <v>0</v>
      </c>
      <c r="D659" s="6" t="str">
        <f>IF(D657="","",DSUM('Rozpis zápasů'!$F$1:$O$162,$B659,D656:D657))</f>
        <v/>
      </c>
      <c r="E659" s="6" t="str">
        <f>IF(E657="","",DSUM('Rozpis zápasů'!$F$1:$O$162,$B659,E656:E657))</f>
        <v/>
      </c>
      <c r="F659" s="6" t="str">
        <f>IF(F657="","",DSUM('Rozpis zápasů'!$F$1:$O$162,$B659,F656:F657))</f>
        <v/>
      </c>
      <c r="G659" s="6" t="str">
        <f>IF(G657="","",DSUM('Rozpis zápasů'!$F$1:$O$162,$B659,G656:G657))</f>
        <v/>
      </c>
      <c r="H659" s="6" t="str">
        <f>IF(H657="","",DSUM('Rozpis zápasů'!$F$1:$O$162,$B659,H656:H657))</f>
        <v/>
      </c>
      <c r="I659" s="6" t="str">
        <f>IF(I657="","",DSUM('Rozpis zápasů'!$F$1:$O$162,$B659,I656:I657))</f>
        <v/>
      </c>
      <c r="J659" s="9" t="str">
        <f>IF(J657="","",DSUM('Rozpis zápasů'!$F$1:$O$162,$B659,J656:J657))</f>
        <v/>
      </c>
      <c r="K659" s="27" t="str">
        <f>IF(K657="","",DSUM('Rozpis zápasů'!$F$1:$O$162,$B659,K656:K657))</f>
        <v/>
      </c>
      <c r="L659" s="6">
        <f>IF(L657="","",DSUM('Rozpis zápasů'!$F$1:$O$162,$B659,L656:L657))</f>
        <v>3</v>
      </c>
      <c r="M659" s="6" t="str">
        <f>IF(M657="","",DSUM('Rozpis zápasů'!$F$1:$O$162,$B659,M656:M657))</f>
        <v/>
      </c>
      <c r="N659" s="6">
        <f>IF(N657="","",DSUM('Rozpis zápasů'!$F$1:$O$162,$B659,N656:N657))</f>
        <v>2</v>
      </c>
      <c r="O659" s="6">
        <f>IF(O657="","",DSUM('Rozpis zápasů'!$F$1:$O$162,$B659,O656:O657))</f>
        <v>0</v>
      </c>
      <c r="P659" s="6" t="str">
        <f>IF(P657="","",DSUM('Rozpis zápasů'!$F$1:$O$162,$B659,P656:P657))</f>
        <v/>
      </c>
      <c r="Q659" s="6" t="str">
        <f>IF(Q657="","",DSUM('Rozpis zápasů'!$F$1:$O$162,$B659,Q656:Q657))</f>
        <v/>
      </c>
      <c r="R659" s="9" t="str">
        <f>IF(R657="","",DSUM('Rozpis zápasů'!$F$1:$O$162,$B659,R656:R657))</f>
        <v/>
      </c>
      <c r="S659" s="27" t="str">
        <f>IF(S657="","",DSUM('Rozpis zápasů'!$F$1:$O$162,$B659,S656:S657))</f>
        <v/>
      </c>
      <c r="T659" s="6" t="str">
        <f>IF(T657="","",DSUM('Rozpis zápasů'!$F$1:$O$162,$B659,T656:T657))</f>
        <v/>
      </c>
      <c r="U659" s="6" t="str">
        <f>IF(U657="","",DSUM('Rozpis zápasů'!$F$1:$O$162,$B659,U656:U657))</f>
        <v/>
      </c>
      <c r="V659" s="6" t="str">
        <f>IF(V657="","",DSUM('Rozpis zápasů'!$F$1:$O$162,$B659,V656:V657))</f>
        <v/>
      </c>
      <c r="W659" s="6" t="str">
        <f>IF(W657="","",DSUM('Rozpis zápasů'!$F$1:$O$162,$B659,W656:W657))</f>
        <v/>
      </c>
      <c r="X659" s="6" t="str">
        <f>IF(X657="","",DSUM('Rozpis zápasů'!$F$1:$O$162,$B659,X656:X657))</f>
        <v/>
      </c>
      <c r="Y659" s="6" t="str">
        <f>IF(Y657="","",DSUM('Rozpis zápasů'!$F$1:$O$162,$B659,Y656:Y657))</f>
        <v/>
      </c>
      <c r="Z659" s="9" t="str">
        <f>IF(Z657="","",DSUM('Rozpis zápasů'!$F$1:$O$162,$B659,Z656:Z657))</f>
        <v/>
      </c>
      <c r="AA659" s="27" t="str">
        <f>IF(AA657="","",DSUM('Rozpis zápasů'!$F$1:$O$162,$B659,AA656:AA657))</f>
        <v/>
      </c>
      <c r="AB659" s="6" t="str">
        <f>IF(AB657="","",DSUM('Rozpis zápasů'!$F$1:$O$162,$B659,AB656:AB657))</f>
        <v/>
      </c>
      <c r="AC659" s="6" t="str">
        <f>IF(AC657="","",DSUM('Rozpis zápasů'!$F$1:$O$162,$B659,AC656:AC657))</f>
        <v/>
      </c>
      <c r="AD659" s="6" t="str">
        <f>IF(AD657="","",DSUM('Rozpis zápasů'!$F$1:$O$162,$B659,AD656:AD657))</f>
        <v/>
      </c>
      <c r="AE659" s="6" t="str">
        <f>IF(AE657="","",DSUM('Rozpis zápasů'!$F$1:$O$162,$B659,AE656:AE657))</f>
        <v/>
      </c>
      <c r="AF659" s="6" t="str">
        <f>IF(AF657="","",DSUM('Rozpis zápasů'!$F$1:$O$162,$B659,AF656:AF657))</f>
        <v/>
      </c>
      <c r="AG659" s="6" t="str">
        <f>IF(AG657="","",DSUM('Rozpis zápasů'!$F$1:$O$162,$B659,AG656:AG657))</f>
        <v/>
      </c>
      <c r="AH659" s="9" t="str">
        <f>IF(AH657="","",DSUM('Rozpis zápasů'!$F$1:$O$162,$B659,AH656:AH657))</f>
        <v/>
      </c>
      <c r="AI659" s="27" t="str">
        <f>IF(AI657="","",DSUM('Rozpis zápasů'!$F$1:$O$162,$B659,AI656:AI657))</f>
        <v/>
      </c>
      <c r="AJ659" s="6" t="str">
        <f>IF(AJ657="","",DSUM('Rozpis zápasů'!$F$1:$O$162,$B659,AJ656:AJ657))</f>
        <v/>
      </c>
      <c r="AK659" s="6">
        <f>IF(AK657="","",DSUM('Rozpis zápasů'!$F$1:$O$162,$B659,AK656:AK657))</f>
        <v>0</v>
      </c>
      <c r="AL659" s="6" t="str">
        <f>IF(AL657="","",DSUM('Rozpis zápasů'!$F$1:$O$162,$B659,AL656:AL657))</f>
        <v/>
      </c>
      <c r="AM659" s="6" t="str">
        <f>IF(AM657="","",DSUM('Rozpis zápasů'!$F$1:$O$162,$B659,AM656:AM657))</f>
        <v/>
      </c>
      <c r="AN659" s="6" t="str">
        <f>IF(AN657="","",DSUM('Rozpis zápasů'!$F$1:$O$162,$B659,AN656:AN657))</f>
        <v/>
      </c>
      <c r="AO659" s="6" t="str">
        <f>IF(AO657="","",DSUM('Rozpis zápasů'!$F$1:$O$162,$B659,AO656:AO657))</f>
        <v/>
      </c>
      <c r="AP659" s="9" t="str">
        <f>IF(AP657="","",DSUM('Rozpis zápasů'!$F$1:$O$162,$B659,AP656:AP657))</f>
        <v/>
      </c>
      <c r="AQ659" s="27" t="str">
        <f>IF(AQ657="","",DSUM('Rozpis zápasů'!$F$1:$O$162,$B659,AQ656:AQ657))</f>
        <v/>
      </c>
      <c r="AR659" s="6" t="str">
        <f>IF(AR657="","",DSUM('Rozpis zápasů'!$F$1:$O$162,$B659,AR656:AR657))</f>
        <v/>
      </c>
      <c r="AS659" s="6" t="str">
        <f>IF(AS657="","",DSUM('Rozpis zápasů'!$F$1:$O$162,$B659,AS656:AS657))</f>
        <v/>
      </c>
      <c r="AT659" s="6" t="str">
        <f>IF(AT657="","",DSUM('Rozpis zápasů'!$F$1:$O$162,$B659,AT656:AT657))</f>
        <v/>
      </c>
      <c r="AU659" s="6" t="str">
        <f>IF(AU657="","",DSUM('Rozpis zápasů'!$F$1:$O$162,$B659,AU656:AU657))</f>
        <v/>
      </c>
      <c r="AV659" s="6" t="str">
        <f>IF(AV657="","",DSUM('Rozpis zápasů'!$F$1:$O$162,$B659,AV656:AV657))</f>
        <v/>
      </c>
      <c r="AW659" s="6" t="str">
        <f>IF(AW657="","",DSUM('Rozpis zápasů'!$F$1:$O$162,$B659,AW656:AW657))</f>
        <v/>
      </c>
      <c r="AX659" s="9" t="str">
        <f>IF(AX657="","",DSUM('Rozpis zápasů'!$F$1:$O$162,$B659,AX656:AX657))</f>
        <v/>
      </c>
      <c r="AY659" s="27" t="str">
        <f>IF(AY657="","",DSUM('Rozpis zápasů'!$F$1:$O$162,$B659,AY656:AY657))</f>
        <v/>
      </c>
      <c r="AZ659" s="6" t="str">
        <f>IF(AZ657="","",DSUM('Rozpis zápasů'!$F$1:$O$162,$B659,AZ656:AZ657))</f>
        <v/>
      </c>
      <c r="BA659" s="6" t="str">
        <f>IF(BA657="","",DSUM('Rozpis zápasů'!$F$1:$O$162,$B659,BA656:BA657))</f>
        <v/>
      </c>
      <c r="BB659" s="6" t="str">
        <f>IF(BB657="","",DSUM('Rozpis zápasů'!$F$1:$O$162,$B659,BB656:BB657))</f>
        <v/>
      </c>
      <c r="BC659" s="6" t="str">
        <f>IF(BC657="","",DSUM('Rozpis zápasů'!$F$1:$O$162,$B659,BC656:BC657))</f>
        <v/>
      </c>
      <c r="BD659" s="6" t="str">
        <f>IF(BD657="","",DSUM('Rozpis zápasů'!$F$1:$O$162,$B659,BD656:BD657))</f>
        <v/>
      </c>
      <c r="BE659" s="6" t="str">
        <f>IF(BE657="","",DSUM('Rozpis zápasů'!$F$1:$O$162,$B659,BE656:BE657))</f>
        <v/>
      </c>
      <c r="BF659" s="9" t="str">
        <f>IF(BF657="","",DSUM('Rozpis zápasů'!$F$1:$O$162,$B659,BF656:BF657))</f>
        <v/>
      </c>
      <c r="BG659" s="27" t="str">
        <f>IF(BG657="","",DSUM('Rozpis zápasů'!$F$1:$O$162,$B659,BG656:BG657))</f>
        <v/>
      </c>
      <c r="BH659" s="6" t="str">
        <f>IF(BH657="","",DSUM('Rozpis zápasů'!$F$1:$O$162,$B659,BH656:BH657))</f>
        <v/>
      </c>
      <c r="BI659" s="6" t="str">
        <f>IF(BI657="","",DSUM('Rozpis zápasů'!$F$1:$O$162,$B659,BI656:BI657))</f>
        <v/>
      </c>
      <c r="BJ659" s="6" t="str">
        <f>IF(BJ657="","",DSUM('Rozpis zápasů'!$F$1:$O$162,$B659,BJ656:BJ657))</f>
        <v/>
      </c>
      <c r="BK659" s="6" t="str">
        <f>IF(BK657="","",DSUM('Rozpis zápasů'!$F$1:$O$162,$B659,BK656:BK657))</f>
        <v/>
      </c>
      <c r="BL659" s="6" t="str">
        <f>IF(BL657="","",DSUM('Rozpis zápasů'!$F$1:$O$162,$B659,BL656:BL657))</f>
        <v/>
      </c>
      <c r="BM659" s="6" t="str">
        <f>IF(BM657="","",DSUM('Rozpis zápasů'!$F$1:$O$162,$B659,BM656:BM657))</f>
        <v/>
      </c>
      <c r="BN659" s="9" t="str">
        <f>IF(BN657="","",DSUM('Rozpis zápasů'!$F$1:$O$162,$B659,BN656:BN657))</f>
        <v/>
      </c>
    </row>
    <row r="660" spans="1:66" ht="16.5" thickBot="1" x14ac:dyDescent="0.3">
      <c r="A660" s="277" t="s">
        <v>31</v>
      </c>
      <c r="B660" s="280" t="s">
        <v>20</v>
      </c>
      <c r="C660" s="13">
        <f>IF(C657="","",DSUM('Rozpis zápasů'!$F$1:$O$162,$B660,C656:C657))</f>
        <v>0</v>
      </c>
      <c r="D660" s="10" t="str">
        <f>IF(D657="","",DSUM('Rozpis zápasů'!$F$1:$O$162,$B660,D656:D657))</f>
        <v/>
      </c>
      <c r="E660" s="10" t="str">
        <f>IF(E657="","",DSUM('Rozpis zápasů'!$F$1:$O$162,$B660,E656:E657))</f>
        <v/>
      </c>
      <c r="F660" s="10" t="str">
        <f>IF(F657="","",DSUM('Rozpis zápasů'!$F$1:$O$162,$B660,F656:F657))</f>
        <v/>
      </c>
      <c r="G660" s="10" t="str">
        <f>IF(G657="","",DSUM('Rozpis zápasů'!$F$1:$O$162,$B660,G656:G657))</f>
        <v/>
      </c>
      <c r="H660" s="10" t="str">
        <f>IF(H657="","",DSUM('Rozpis zápasů'!$F$1:$O$162,$B660,H656:H657))</f>
        <v/>
      </c>
      <c r="I660" s="10" t="str">
        <f>IF(I657="","",DSUM('Rozpis zápasů'!$F$1:$O$162,$B660,I656:I657))</f>
        <v/>
      </c>
      <c r="J660" s="11" t="str">
        <f>IF(J657="","",DSUM('Rozpis zápasů'!$F$1:$O$162,$B660,J656:J657))</f>
        <v/>
      </c>
      <c r="K660" s="13" t="str">
        <f>IF(K657="","",DSUM('Rozpis zápasů'!$F$1:$O$162,$B660,K656:K657))</f>
        <v/>
      </c>
      <c r="L660" s="10">
        <f>IF(L657="","",DSUM('Rozpis zápasů'!$F$1:$O$162,$B660,L656:L657))</f>
        <v>2</v>
      </c>
      <c r="M660" s="10" t="str">
        <f>IF(M657="","",DSUM('Rozpis zápasů'!$F$1:$O$162,$B660,M656:M657))</f>
        <v/>
      </c>
      <c r="N660" s="10">
        <f>IF(N657="","",DSUM('Rozpis zápasů'!$F$1:$O$162,$B660,N656:N657))</f>
        <v>0</v>
      </c>
      <c r="O660" s="10">
        <f>IF(O657="","",DSUM('Rozpis zápasů'!$F$1:$O$162,$B660,O656:O657))</f>
        <v>0</v>
      </c>
      <c r="P660" s="10" t="str">
        <f>IF(P657="","",DSUM('Rozpis zápasů'!$F$1:$O$162,$B660,P656:P657))</f>
        <v/>
      </c>
      <c r="Q660" s="10" t="str">
        <f>IF(Q657="","",DSUM('Rozpis zápasů'!$F$1:$O$162,$B660,Q656:Q657))</f>
        <v/>
      </c>
      <c r="R660" s="11" t="str">
        <f>IF(R657="","",DSUM('Rozpis zápasů'!$F$1:$O$162,$B660,R656:R657))</f>
        <v/>
      </c>
      <c r="S660" s="13" t="str">
        <f>IF(S657="","",DSUM('Rozpis zápasů'!$F$1:$O$162,$B660,S656:S657))</f>
        <v/>
      </c>
      <c r="T660" s="10" t="str">
        <f>IF(T657="","",DSUM('Rozpis zápasů'!$F$1:$O$162,$B660,T656:T657))</f>
        <v/>
      </c>
      <c r="U660" s="10" t="str">
        <f>IF(U657="","",DSUM('Rozpis zápasů'!$F$1:$O$162,$B660,U656:U657))</f>
        <v/>
      </c>
      <c r="V660" s="10" t="str">
        <f>IF(V657="","",DSUM('Rozpis zápasů'!$F$1:$O$162,$B660,V656:V657))</f>
        <v/>
      </c>
      <c r="W660" s="10" t="str">
        <f>IF(W657="","",DSUM('Rozpis zápasů'!$F$1:$O$162,$B660,W656:W657))</f>
        <v/>
      </c>
      <c r="X660" s="10" t="str">
        <f>IF(X657="","",DSUM('Rozpis zápasů'!$F$1:$O$162,$B660,X656:X657))</f>
        <v/>
      </c>
      <c r="Y660" s="10" t="str">
        <f>IF(Y657="","",DSUM('Rozpis zápasů'!$F$1:$O$162,$B660,Y656:Y657))</f>
        <v/>
      </c>
      <c r="Z660" s="11" t="str">
        <f>IF(Z657="","",DSUM('Rozpis zápasů'!$F$1:$O$162,$B660,Z656:Z657))</f>
        <v/>
      </c>
      <c r="AA660" s="13" t="str">
        <f>IF(AA657="","",DSUM('Rozpis zápasů'!$F$1:$O$162,$B660,AA656:AA657))</f>
        <v/>
      </c>
      <c r="AB660" s="10" t="str">
        <f>IF(AB657="","",DSUM('Rozpis zápasů'!$F$1:$O$162,$B660,AB656:AB657))</f>
        <v/>
      </c>
      <c r="AC660" s="10" t="str">
        <f>IF(AC657="","",DSUM('Rozpis zápasů'!$F$1:$O$162,$B660,AC656:AC657))</f>
        <v/>
      </c>
      <c r="AD660" s="10" t="str">
        <f>IF(AD657="","",DSUM('Rozpis zápasů'!$F$1:$O$162,$B660,AD656:AD657))</f>
        <v/>
      </c>
      <c r="AE660" s="10" t="str">
        <f>IF(AE657="","",DSUM('Rozpis zápasů'!$F$1:$O$162,$B660,AE656:AE657))</f>
        <v/>
      </c>
      <c r="AF660" s="10" t="str">
        <f>IF(AF657="","",DSUM('Rozpis zápasů'!$F$1:$O$162,$B660,AF656:AF657))</f>
        <v/>
      </c>
      <c r="AG660" s="10" t="str">
        <f>IF(AG657="","",DSUM('Rozpis zápasů'!$F$1:$O$162,$B660,AG656:AG657))</f>
        <v/>
      </c>
      <c r="AH660" s="11" t="str">
        <f>IF(AH657="","",DSUM('Rozpis zápasů'!$F$1:$O$162,$B660,AH656:AH657))</f>
        <v/>
      </c>
      <c r="AI660" s="13" t="str">
        <f>IF(AI657="","",DSUM('Rozpis zápasů'!$F$1:$O$162,$B660,AI656:AI657))</f>
        <v/>
      </c>
      <c r="AJ660" s="10" t="str">
        <f>IF(AJ657="","",DSUM('Rozpis zápasů'!$F$1:$O$162,$B660,AJ656:AJ657))</f>
        <v/>
      </c>
      <c r="AK660" s="10">
        <f>IF(AK657="","",DSUM('Rozpis zápasů'!$F$1:$O$162,$B660,AK656:AK657))</f>
        <v>0</v>
      </c>
      <c r="AL660" s="10" t="str">
        <f>IF(AL657="","",DSUM('Rozpis zápasů'!$F$1:$O$162,$B660,AL656:AL657))</f>
        <v/>
      </c>
      <c r="AM660" s="10" t="str">
        <f>IF(AM657="","",DSUM('Rozpis zápasů'!$F$1:$O$162,$B660,AM656:AM657))</f>
        <v/>
      </c>
      <c r="AN660" s="10" t="str">
        <f>IF(AN657="","",DSUM('Rozpis zápasů'!$F$1:$O$162,$B660,AN656:AN657))</f>
        <v/>
      </c>
      <c r="AO660" s="10" t="str">
        <f>IF(AO657="","",DSUM('Rozpis zápasů'!$F$1:$O$162,$B660,AO656:AO657))</f>
        <v/>
      </c>
      <c r="AP660" s="11" t="str">
        <f>IF(AP657="","",DSUM('Rozpis zápasů'!$F$1:$O$162,$B660,AP656:AP657))</f>
        <v/>
      </c>
      <c r="AQ660" s="13" t="str">
        <f>IF(AQ657="","",DSUM('Rozpis zápasů'!$F$1:$O$162,$B660,AQ656:AQ657))</f>
        <v/>
      </c>
      <c r="AR660" s="10" t="str">
        <f>IF(AR657="","",DSUM('Rozpis zápasů'!$F$1:$O$162,$B660,AR656:AR657))</f>
        <v/>
      </c>
      <c r="AS660" s="10" t="str">
        <f>IF(AS657="","",DSUM('Rozpis zápasů'!$F$1:$O$162,$B660,AS656:AS657))</f>
        <v/>
      </c>
      <c r="AT660" s="10" t="str">
        <f>IF(AT657="","",DSUM('Rozpis zápasů'!$F$1:$O$162,$B660,AT656:AT657))</f>
        <v/>
      </c>
      <c r="AU660" s="10" t="str">
        <f>IF(AU657="","",DSUM('Rozpis zápasů'!$F$1:$O$162,$B660,AU656:AU657))</f>
        <v/>
      </c>
      <c r="AV660" s="10" t="str">
        <f>IF(AV657="","",DSUM('Rozpis zápasů'!$F$1:$O$162,$B660,AV656:AV657))</f>
        <v/>
      </c>
      <c r="AW660" s="10" t="str">
        <f>IF(AW657="","",DSUM('Rozpis zápasů'!$F$1:$O$162,$B660,AW656:AW657))</f>
        <v/>
      </c>
      <c r="AX660" s="11" t="str">
        <f>IF(AX657="","",DSUM('Rozpis zápasů'!$F$1:$O$162,$B660,AX656:AX657))</f>
        <v/>
      </c>
      <c r="AY660" s="13" t="str">
        <f>IF(AY657="","",DSUM('Rozpis zápasů'!$F$1:$O$162,$B660,AY656:AY657))</f>
        <v/>
      </c>
      <c r="AZ660" s="10" t="str">
        <f>IF(AZ657="","",DSUM('Rozpis zápasů'!$F$1:$O$162,$B660,AZ656:AZ657))</f>
        <v/>
      </c>
      <c r="BA660" s="10" t="str">
        <f>IF(BA657="","",DSUM('Rozpis zápasů'!$F$1:$O$162,$B660,BA656:BA657))</f>
        <v/>
      </c>
      <c r="BB660" s="10" t="str">
        <f>IF(BB657="","",DSUM('Rozpis zápasů'!$F$1:$O$162,$B660,BB656:BB657))</f>
        <v/>
      </c>
      <c r="BC660" s="10" t="str">
        <f>IF(BC657="","",DSUM('Rozpis zápasů'!$F$1:$O$162,$B660,BC656:BC657))</f>
        <v/>
      </c>
      <c r="BD660" s="10" t="str">
        <f>IF(BD657="","",DSUM('Rozpis zápasů'!$F$1:$O$162,$B660,BD656:BD657))</f>
        <v/>
      </c>
      <c r="BE660" s="10" t="str">
        <f>IF(BE657="","",DSUM('Rozpis zápasů'!$F$1:$O$162,$B660,BE656:BE657))</f>
        <v/>
      </c>
      <c r="BF660" s="11" t="str">
        <f>IF(BF657="","",DSUM('Rozpis zápasů'!$F$1:$O$162,$B660,BF656:BF657))</f>
        <v/>
      </c>
      <c r="BG660" s="13" t="str">
        <f>IF(BG657="","",DSUM('Rozpis zápasů'!$F$1:$O$162,$B660,BG656:BG657))</f>
        <v/>
      </c>
      <c r="BH660" s="10" t="str">
        <f>IF(BH657="","",DSUM('Rozpis zápasů'!$F$1:$O$162,$B660,BH656:BH657))</f>
        <v/>
      </c>
      <c r="BI660" s="10" t="str">
        <f>IF(BI657="","",DSUM('Rozpis zápasů'!$F$1:$O$162,$B660,BI656:BI657))</f>
        <v/>
      </c>
      <c r="BJ660" s="10" t="str">
        <f>IF(BJ657="","",DSUM('Rozpis zápasů'!$F$1:$O$162,$B660,BJ656:BJ657))</f>
        <v/>
      </c>
      <c r="BK660" s="10" t="str">
        <f>IF(BK657="","",DSUM('Rozpis zápasů'!$F$1:$O$162,$B660,BK656:BK657))</f>
        <v/>
      </c>
      <c r="BL660" s="10" t="str">
        <f>IF(BL657="","",DSUM('Rozpis zápasů'!$F$1:$O$162,$B660,BL656:BL657))</f>
        <v/>
      </c>
      <c r="BM660" s="10" t="str">
        <f>IF(BM657="","",DSUM('Rozpis zápasů'!$F$1:$O$162,$B660,BM656:BM657))</f>
        <v/>
      </c>
      <c r="BN660" s="11" t="str">
        <f>IF(BN657="","",DSUM('Rozpis zápasů'!$F$1:$O$162,$B660,BN656:BN657))</f>
        <v/>
      </c>
    </row>
    <row r="661" spans="1:66" ht="15.75" x14ac:dyDescent="0.25">
      <c r="A661" s="2100" t="s">
        <v>138</v>
      </c>
      <c r="B661" s="2101"/>
      <c r="C661" s="28">
        <f t="shared" ref="C661:BN661" si="2706">SUM(C658,C653)</f>
        <v>0</v>
      </c>
      <c r="D661" s="29">
        <f t="shared" si="2706"/>
        <v>0</v>
      </c>
      <c r="E661" s="29">
        <f t="shared" si="2706"/>
        <v>0</v>
      </c>
      <c r="F661" s="29">
        <f t="shared" si="2706"/>
        <v>0</v>
      </c>
      <c r="G661" s="29">
        <f t="shared" si="2706"/>
        <v>0</v>
      </c>
      <c r="H661" s="29">
        <f t="shared" si="2706"/>
        <v>0</v>
      </c>
      <c r="I661" s="29">
        <f t="shared" si="2706"/>
        <v>0</v>
      </c>
      <c r="J661" s="30">
        <f t="shared" si="2706"/>
        <v>0</v>
      </c>
      <c r="K661" s="28">
        <f t="shared" si="2706"/>
        <v>0</v>
      </c>
      <c r="L661" s="29">
        <f t="shared" si="2706"/>
        <v>1</v>
      </c>
      <c r="M661" s="29">
        <f t="shared" si="2706"/>
        <v>0</v>
      </c>
      <c r="N661" s="29">
        <f t="shared" si="2706"/>
        <v>1</v>
      </c>
      <c r="O661" s="29">
        <f t="shared" si="2706"/>
        <v>1</v>
      </c>
      <c r="P661" s="29">
        <f t="shared" si="2706"/>
        <v>0</v>
      </c>
      <c r="Q661" s="29">
        <f t="shared" si="2706"/>
        <v>0</v>
      </c>
      <c r="R661" s="30">
        <f t="shared" si="2706"/>
        <v>0</v>
      </c>
      <c r="S661" s="28">
        <f t="shared" si="2706"/>
        <v>0</v>
      </c>
      <c r="T661" s="29">
        <f t="shared" si="2706"/>
        <v>0</v>
      </c>
      <c r="U661" s="29">
        <f t="shared" si="2706"/>
        <v>0</v>
      </c>
      <c r="V661" s="29">
        <f t="shared" si="2706"/>
        <v>0</v>
      </c>
      <c r="W661" s="29">
        <f t="shared" si="2706"/>
        <v>0</v>
      </c>
      <c r="X661" s="29">
        <f t="shared" si="2706"/>
        <v>0</v>
      </c>
      <c r="Y661" s="29">
        <f t="shared" si="2706"/>
        <v>0</v>
      </c>
      <c r="Z661" s="30">
        <f t="shared" si="2706"/>
        <v>0</v>
      </c>
      <c r="AA661" s="28">
        <f t="shared" si="2706"/>
        <v>0</v>
      </c>
      <c r="AB661" s="29">
        <f t="shared" si="2706"/>
        <v>0</v>
      </c>
      <c r="AC661" s="29">
        <f t="shared" si="2706"/>
        <v>0</v>
      </c>
      <c r="AD661" s="29">
        <f t="shared" si="2706"/>
        <v>0</v>
      </c>
      <c r="AE661" s="29">
        <f t="shared" si="2706"/>
        <v>0</v>
      </c>
      <c r="AF661" s="29">
        <f t="shared" si="2706"/>
        <v>0</v>
      </c>
      <c r="AG661" s="29">
        <f t="shared" si="2706"/>
        <v>0</v>
      </c>
      <c r="AH661" s="30">
        <f t="shared" si="2706"/>
        <v>0</v>
      </c>
      <c r="AI661" s="28">
        <f t="shared" si="2706"/>
        <v>0</v>
      </c>
      <c r="AJ661" s="29">
        <f t="shared" si="2706"/>
        <v>0</v>
      </c>
      <c r="AK661" s="29">
        <f t="shared" si="2706"/>
        <v>0</v>
      </c>
      <c r="AL661" s="29">
        <f t="shared" si="2706"/>
        <v>0</v>
      </c>
      <c r="AM661" s="29">
        <f t="shared" si="2706"/>
        <v>0</v>
      </c>
      <c r="AN661" s="29">
        <f t="shared" si="2706"/>
        <v>0</v>
      </c>
      <c r="AO661" s="29">
        <f t="shared" si="2706"/>
        <v>0</v>
      </c>
      <c r="AP661" s="30">
        <f t="shared" si="2706"/>
        <v>0</v>
      </c>
      <c r="AQ661" s="28">
        <f t="shared" si="2706"/>
        <v>0</v>
      </c>
      <c r="AR661" s="29">
        <f t="shared" si="2706"/>
        <v>0</v>
      </c>
      <c r="AS661" s="29">
        <f t="shared" si="2706"/>
        <v>0</v>
      </c>
      <c r="AT661" s="29">
        <f t="shared" si="2706"/>
        <v>0</v>
      </c>
      <c r="AU661" s="29">
        <f t="shared" si="2706"/>
        <v>0</v>
      </c>
      <c r="AV661" s="29">
        <f t="shared" si="2706"/>
        <v>0</v>
      </c>
      <c r="AW661" s="29">
        <f t="shared" si="2706"/>
        <v>0</v>
      </c>
      <c r="AX661" s="30">
        <f t="shared" si="2706"/>
        <v>0</v>
      </c>
      <c r="AY661" s="28">
        <f t="shared" si="2706"/>
        <v>0</v>
      </c>
      <c r="AZ661" s="29">
        <f t="shared" si="2706"/>
        <v>0</v>
      </c>
      <c r="BA661" s="29">
        <f t="shared" si="2706"/>
        <v>0</v>
      </c>
      <c r="BB661" s="29">
        <f t="shared" si="2706"/>
        <v>0</v>
      </c>
      <c r="BC661" s="29">
        <f t="shared" si="2706"/>
        <v>0</v>
      </c>
      <c r="BD661" s="29">
        <f t="shared" si="2706"/>
        <v>0</v>
      </c>
      <c r="BE661" s="29">
        <f t="shared" si="2706"/>
        <v>0</v>
      </c>
      <c r="BF661" s="30">
        <f t="shared" si="2706"/>
        <v>0</v>
      </c>
      <c r="BG661" s="28">
        <f t="shared" si="2706"/>
        <v>0</v>
      </c>
      <c r="BH661" s="29">
        <f t="shared" si="2706"/>
        <v>0</v>
      </c>
      <c r="BI661" s="29">
        <f t="shared" si="2706"/>
        <v>0</v>
      </c>
      <c r="BJ661" s="29">
        <f t="shared" si="2706"/>
        <v>0</v>
      </c>
      <c r="BK661" s="29">
        <f t="shared" si="2706"/>
        <v>0</v>
      </c>
      <c r="BL661" s="29">
        <f t="shared" si="2706"/>
        <v>0</v>
      </c>
      <c r="BM661" s="29">
        <f t="shared" si="2706"/>
        <v>0</v>
      </c>
      <c r="BN661" s="30">
        <f t="shared" si="2706"/>
        <v>0</v>
      </c>
    </row>
    <row r="662" spans="1:66" ht="15.75" x14ac:dyDescent="0.25">
      <c r="A662" s="2102" t="s">
        <v>139</v>
      </c>
      <c r="B662" s="2103"/>
      <c r="C662" s="31">
        <f t="shared" ref="C662:BN662" si="2707">SUM(C659,C654)</f>
        <v>0</v>
      </c>
      <c r="D662" s="32">
        <f t="shared" si="2707"/>
        <v>0</v>
      </c>
      <c r="E662" s="32">
        <f t="shared" si="2707"/>
        <v>0</v>
      </c>
      <c r="F662" s="32">
        <f t="shared" si="2707"/>
        <v>0</v>
      </c>
      <c r="G662" s="32">
        <f t="shared" si="2707"/>
        <v>0</v>
      </c>
      <c r="H662" s="32">
        <f t="shared" si="2707"/>
        <v>0</v>
      </c>
      <c r="I662" s="32">
        <f t="shared" si="2707"/>
        <v>0</v>
      </c>
      <c r="J662" s="33">
        <f t="shared" si="2707"/>
        <v>0</v>
      </c>
      <c r="K662" s="31">
        <f t="shared" si="2707"/>
        <v>0</v>
      </c>
      <c r="L662" s="32">
        <f t="shared" si="2707"/>
        <v>3</v>
      </c>
      <c r="M662" s="32">
        <f t="shared" si="2707"/>
        <v>0</v>
      </c>
      <c r="N662" s="32">
        <f t="shared" si="2707"/>
        <v>2</v>
      </c>
      <c r="O662" s="32">
        <f t="shared" si="2707"/>
        <v>2</v>
      </c>
      <c r="P662" s="32">
        <f t="shared" si="2707"/>
        <v>0</v>
      </c>
      <c r="Q662" s="32">
        <f t="shared" si="2707"/>
        <v>0</v>
      </c>
      <c r="R662" s="33">
        <f t="shared" si="2707"/>
        <v>0</v>
      </c>
      <c r="S662" s="31">
        <f t="shared" si="2707"/>
        <v>0</v>
      </c>
      <c r="T662" s="32">
        <f t="shared" si="2707"/>
        <v>0</v>
      </c>
      <c r="U662" s="32">
        <f t="shared" si="2707"/>
        <v>0</v>
      </c>
      <c r="V662" s="32">
        <f t="shared" si="2707"/>
        <v>0</v>
      </c>
      <c r="W662" s="32">
        <f t="shared" si="2707"/>
        <v>0</v>
      </c>
      <c r="X662" s="32">
        <f t="shared" si="2707"/>
        <v>0</v>
      </c>
      <c r="Y662" s="32">
        <f t="shared" si="2707"/>
        <v>0</v>
      </c>
      <c r="Z662" s="33">
        <f t="shared" si="2707"/>
        <v>0</v>
      </c>
      <c r="AA662" s="31">
        <f t="shared" si="2707"/>
        <v>0</v>
      </c>
      <c r="AB662" s="32">
        <f t="shared" si="2707"/>
        <v>0</v>
      </c>
      <c r="AC662" s="32">
        <f t="shared" si="2707"/>
        <v>0</v>
      </c>
      <c r="AD662" s="32">
        <f t="shared" si="2707"/>
        <v>0</v>
      </c>
      <c r="AE662" s="32">
        <f t="shared" si="2707"/>
        <v>0</v>
      </c>
      <c r="AF662" s="32">
        <f t="shared" si="2707"/>
        <v>0</v>
      </c>
      <c r="AG662" s="32">
        <f t="shared" si="2707"/>
        <v>0</v>
      </c>
      <c r="AH662" s="33">
        <f t="shared" si="2707"/>
        <v>0</v>
      </c>
      <c r="AI662" s="31">
        <f t="shared" si="2707"/>
        <v>0</v>
      </c>
      <c r="AJ662" s="32">
        <f t="shared" si="2707"/>
        <v>0</v>
      </c>
      <c r="AK662" s="32">
        <f t="shared" si="2707"/>
        <v>0</v>
      </c>
      <c r="AL662" s="32">
        <f t="shared" si="2707"/>
        <v>0</v>
      </c>
      <c r="AM662" s="32">
        <f t="shared" si="2707"/>
        <v>0</v>
      </c>
      <c r="AN662" s="32">
        <f t="shared" si="2707"/>
        <v>0</v>
      </c>
      <c r="AO662" s="32">
        <f t="shared" si="2707"/>
        <v>0</v>
      </c>
      <c r="AP662" s="33">
        <f t="shared" si="2707"/>
        <v>0</v>
      </c>
      <c r="AQ662" s="31">
        <f t="shared" si="2707"/>
        <v>0</v>
      </c>
      <c r="AR662" s="32">
        <f t="shared" si="2707"/>
        <v>0</v>
      </c>
      <c r="AS662" s="32">
        <f t="shared" si="2707"/>
        <v>0</v>
      </c>
      <c r="AT662" s="32">
        <f t="shared" si="2707"/>
        <v>0</v>
      </c>
      <c r="AU662" s="32">
        <f t="shared" si="2707"/>
        <v>0</v>
      </c>
      <c r="AV662" s="32">
        <f t="shared" si="2707"/>
        <v>0</v>
      </c>
      <c r="AW662" s="32">
        <f t="shared" si="2707"/>
        <v>0</v>
      </c>
      <c r="AX662" s="33">
        <f t="shared" si="2707"/>
        <v>0</v>
      </c>
      <c r="AY662" s="31">
        <f t="shared" si="2707"/>
        <v>0</v>
      </c>
      <c r="AZ662" s="32">
        <f t="shared" si="2707"/>
        <v>0</v>
      </c>
      <c r="BA662" s="32">
        <f t="shared" si="2707"/>
        <v>0</v>
      </c>
      <c r="BB662" s="32">
        <f t="shared" si="2707"/>
        <v>0</v>
      </c>
      <c r="BC662" s="32">
        <f t="shared" si="2707"/>
        <v>0</v>
      </c>
      <c r="BD662" s="32">
        <f t="shared" si="2707"/>
        <v>0</v>
      </c>
      <c r="BE662" s="32">
        <f t="shared" si="2707"/>
        <v>0</v>
      </c>
      <c r="BF662" s="33">
        <f t="shared" si="2707"/>
        <v>0</v>
      </c>
      <c r="BG662" s="31">
        <f t="shared" si="2707"/>
        <v>0</v>
      </c>
      <c r="BH662" s="32">
        <f t="shared" si="2707"/>
        <v>0</v>
      </c>
      <c r="BI662" s="32">
        <f t="shared" si="2707"/>
        <v>0</v>
      </c>
      <c r="BJ662" s="32">
        <f t="shared" si="2707"/>
        <v>0</v>
      </c>
      <c r="BK662" s="32">
        <f t="shared" si="2707"/>
        <v>0</v>
      </c>
      <c r="BL662" s="32">
        <f t="shared" si="2707"/>
        <v>0</v>
      </c>
      <c r="BM662" s="32">
        <f t="shared" si="2707"/>
        <v>0</v>
      </c>
      <c r="BN662" s="33">
        <f t="shared" si="2707"/>
        <v>0</v>
      </c>
    </row>
    <row r="663" spans="1:66" ht="15.75" x14ac:dyDescent="0.25">
      <c r="A663" s="2102" t="s">
        <v>140</v>
      </c>
      <c r="B663" s="2103"/>
      <c r="C663" s="31">
        <f t="shared" ref="C663:BN663" si="2708">SUM(C660,C655)</f>
        <v>0</v>
      </c>
      <c r="D663" s="32">
        <f t="shared" si="2708"/>
        <v>0</v>
      </c>
      <c r="E663" s="32">
        <f t="shared" si="2708"/>
        <v>0</v>
      </c>
      <c r="F663" s="32">
        <f t="shared" si="2708"/>
        <v>0</v>
      </c>
      <c r="G663" s="32">
        <f t="shared" si="2708"/>
        <v>0</v>
      </c>
      <c r="H663" s="32">
        <f t="shared" si="2708"/>
        <v>0</v>
      </c>
      <c r="I663" s="32">
        <f t="shared" si="2708"/>
        <v>0</v>
      </c>
      <c r="J663" s="33">
        <f t="shared" si="2708"/>
        <v>0</v>
      </c>
      <c r="K663" s="31">
        <f t="shared" si="2708"/>
        <v>0</v>
      </c>
      <c r="L663" s="32">
        <f t="shared" si="2708"/>
        <v>2</v>
      </c>
      <c r="M663" s="32">
        <f t="shared" si="2708"/>
        <v>0</v>
      </c>
      <c r="N663" s="32">
        <f t="shared" si="2708"/>
        <v>2</v>
      </c>
      <c r="O663" s="32">
        <f t="shared" si="2708"/>
        <v>3</v>
      </c>
      <c r="P663" s="32">
        <f t="shared" si="2708"/>
        <v>0</v>
      </c>
      <c r="Q663" s="32">
        <f t="shared" si="2708"/>
        <v>0</v>
      </c>
      <c r="R663" s="33">
        <f t="shared" si="2708"/>
        <v>0</v>
      </c>
      <c r="S663" s="31">
        <f t="shared" si="2708"/>
        <v>0</v>
      </c>
      <c r="T663" s="32">
        <f t="shared" si="2708"/>
        <v>0</v>
      </c>
      <c r="U663" s="32">
        <f t="shared" si="2708"/>
        <v>0</v>
      </c>
      <c r="V663" s="32">
        <f t="shared" si="2708"/>
        <v>0</v>
      </c>
      <c r="W663" s="32">
        <f t="shared" si="2708"/>
        <v>0</v>
      </c>
      <c r="X663" s="32">
        <f t="shared" si="2708"/>
        <v>0</v>
      </c>
      <c r="Y663" s="32">
        <f t="shared" si="2708"/>
        <v>0</v>
      </c>
      <c r="Z663" s="33">
        <f t="shared" si="2708"/>
        <v>0</v>
      </c>
      <c r="AA663" s="31">
        <f t="shared" si="2708"/>
        <v>0</v>
      </c>
      <c r="AB663" s="32">
        <f t="shared" si="2708"/>
        <v>0</v>
      </c>
      <c r="AC663" s="32">
        <f t="shared" si="2708"/>
        <v>0</v>
      </c>
      <c r="AD663" s="32">
        <f t="shared" si="2708"/>
        <v>0</v>
      </c>
      <c r="AE663" s="32">
        <f t="shared" si="2708"/>
        <v>0</v>
      </c>
      <c r="AF663" s="32">
        <f t="shared" si="2708"/>
        <v>0</v>
      </c>
      <c r="AG663" s="32">
        <f t="shared" si="2708"/>
        <v>0</v>
      </c>
      <c r="AH663" s="33">
        <f t="shared" si="2708"/>
        <v>0</v>
      </c>
      <c r="AI663" s="31">
        <f t="shared" si="2708"/>
        <v>0</v>
      </c>
      <c r="AJ663" s="32">
        <f t="shared" si="2708"/>
        <v>0</v>
      </c>
      <c r="AK663" s="32">
        <f t="shared" si="2708"/>
        <v>0</v>
      </c>
      <c r="AL663" s="32">
        <f t="shared" si="2708"/>
        <v>0</v>
      </c>
      <c r="AM663" s="32">
        <f t="shared" si="2708"/>
        <v>0</v>
      </c>
      <c r="AN663" s="32">
        <f t="shared" si="2708"/>
        <v>0</v>
      </c>
      <c r="AO663" s="32">
        <f t="shared" si="2708"/>
        <v>0</v>
      </c>
      <c r="AP663" s="33">
        <f t="shared" si="2708"/>
        <v>0</v>
      </c>
      <c r="AQ663" s="31">
        <f t="shared" si="2708"/>
        <v>0</v>
      </c>
      <c r="AR663" s="32">
        <f t="shared" si="2708"/>
        <v>0</v>
      </c>
      <c r="AS663" s="32">
        <f t="shared" si="2708"/>
        <v>0</v>
      </c>
      <c r="AT663" s="32">
        <f t="shared" si="2708"/>
        <v>0</v>
      </c>
      <c r="AU663" s="32">
        <f t="shared" si="2708"/>
        <v>0</v>
      </c>
      <c r="AV663" s="32">
        <f t="shared" si="2708"/>
        <v>0</v>
      </c>
      <c r="AW663" s="32">
        <f t="shared" si="2708"/>
        <v>0</v>
      </c>
      <c r="AX663" s="33">
        <f t="shared" si="2708"/>
        <v>0</v>
      </c>
      <c r="AY663" s="31">
        <f t="shared" si="2708"/>
        <v>0</v>
      </c>
      <c r="AZ663" s="32">
        <f t="shared" si="2708"/>
        <v>0</v>
      </c>
      <c r="BA663" s="32">
        <f t="shared" si="2708"/>
        <v>0</v>
      </c>
      <c r="BB663" s="32">
        <f t="shared" si="2708"/>
        <v>0</v>
      </c>
      <c r="BC663" s="32">
        <f t="shared" si="2708"/>
        <v>0</v>
      </c>
      <c r="BD663" s="32">
        <f t="shared" si="2708"/>
        <v>0</v>
      </c>
      <c r="BE663" s="32">
        <f t="shared" si="2708"/>
        <v>0</v>
      </c>
      <c r="BF663" s="33">
        <f t="shared" si="2708"/>
        <v>0</v>
      </c>
      <c r="BG663" s="31">
        <f t="shared" si="2708"/>
        <v>0</v>
      </c>
      <c r="BH663" s="32">
        <f t="shared" si="2708"/>
        <v>0</v>
      </c>
      <c r="BI663" s="32">
        <f t="shared" si="2708"/>
        <v>0</v>
      </c>
      <c r="BJ663" s="32">
        <f t="shared" si="2708"/>
        <v>0</v>
      </c>
      <c r="BK663" s="32">
        <f t="shared" si="2708"/>
        <v>0</v>
      </c>
      <c r="BL663" s="32">
        <f t="shared" si="2708"/>
        <v>0</v>
      </c>
      <c r="BM663" s="32">
        <f t="shared" si="2708"/>
        <v>0</v>
      </c>
      <c r="BN663" s="33">
        <f t="shared" si="2708"/>
        <v>0</v>
      </c>
    </row>
    <row r="664" spans="1:66" ht="15.75" x14ac:dyDescent="0.25">
      <c r="A664" s="2102" t="s">
        <v>141</v>
      </c>
      <c r="B664" s="2103"/>
      <c r="C664" s="49">
        <f t="shared" ref="C664:BN664" si="2709">IF(C652="","",C662-C663)</f>
        <v>0</v>
      </c>
      <c r="D664" s="50" t="str">
        <f t="shared" si="2709"/>
        <v/>
      </c>
      <c r="E664" s="50" t="str">
        <f t="shared" si="2709"/>
        <v/>
      </c>
      <c r="F664" s="50" t="str">
        <f t="shared" si="2709"/>
        <v/>
      </c>
      <c r="G664" s="50" t="str">
        <f t="shared" si="2709"/>
        <v/>
      </c>
      <c r="H664" s="50" t="str">
        <f t="shared" si="2709"/>
        <v/>
      </c>
      <c r="I664" s="50" t="str">
        <f t="shared" si="2709"/>
        <v/>
      </c>
      <c r="J664" s="51" t="str">
        <f t="shared" si="2709"/>
        <v/>
      </c>
      <c r="K664" s="49" t="str">
        <f t="shared" si="2709"/>
        <v/>
      </c>
      <c r="L664" s="50">
        <f t="shared" si="2709"/>
        <v>1</v>
      </c>
      <c r="M664" s="50" t="str">
        <f t="shared" si="2709"/>
        <v/>
      </c>
      <c r="N664" s="50">
        <f t="shared" si="2709"/>
        <v>0</v>
      </c>
      <c r="O664" s="50">
        <f t="shared" si="2709"/>
        <v>-1</v>
      </c>
      <c r="P664" s="50" t="str">
        <f t="shared" si="2709"/>
        <v/>
      </c>
      <c r="Q664" s="50" t="str">
        <f t="shared" si="2709"/>
        <v/>
      </c>
      <c r="R664" s="51" t="str">
        <f t="shared" si="2709"/>
        <v/>
      </c>
      <c r="S664" s="49" t="str">
        <f t="shared" si="2709"/>
        <v/>
      </c>
      <c r="T664" s="50" t="str">
        <f t="shared" si="2709"/>
        <v/>
      </c>
      <c r="U664" s="50" t="str">
        <f t="shared" si="2709"/>
        <v/>
      </c>
      <c r="V664" s="50" t="str">
        <f t="shared" si="2709"/>
        <v/>
      </c>
      <c r="W664" s="50" t="str">
        <f t="shared" si="2709"/>
        <v/>
      </c>
      <c r="X664" s="50" t="str">
        <f t="shared" si="2709"/>
        <v/>
      </c>
      <c r="Y664" s="50" t="str">
        <f t="shared" si="2709"/>
        <v/>
      </c>
      <c r="Z664" s="51" t="str">
        <f t="shared" si="2709"/>
        <v/>
      </c>
      <c r="AA664" s="49" t="str">
        <f t="shared" si="2709"/>
        <v/>
      </c>
      <c r="AB664" s="50" t="str">
        <f t="shared" si="2709"/>
        <v/>
      </c>
      <c r="AC664" s="50" t="str">
        <f t="shared" si="2709"/>
        <v/>
      </c>
      <c r="AD664" s="50" t="str">
        <f t="shared" si="2709"/>
        <v/>
      </c>
      <c r="AE664" s="50" t="str">
        <f t="shared" si="2709"/>
        <v/>
      </c>
      <c r="AF664" s="50" t="str">
        <f t="shared" si="2709"/>
        <v/>
      </c>
      <c r="AG664" s="50" t="str">
        <f t="shared" si="2709"/>
        <v/>
      </c>
      <c r="AH664" s="51" t="str">
        <f t="shared" si="2709"/>
        <v/>
      </c>
      <c r="AI664" s="49" t="str">
        <f t="shared" si="2709"/>
        <v/>
      </c>
      <c r="AJ664" s="50" t="str">
        <f t="shared" si="2709"/>
        <v/>
      </c>
      <c r="AK664" s="50">
        <f t="shared" si="2709"/>
        <v>0</v>
      </c>
      <c r="AL664" s="50" t="str">
        <f t="shared" si="2709"/>
        <v/>
      </c>
      <c r="AM664" s="50" t="str">
        <f t="shared" si="2709"/>
        <v/>
      </c>
      <c r="AN664" s="50" t="str">
        <f t="shared" si="2709"/>
        <v/>
      </c>
      <c r="AO664" s="50" t="str">
        <f t="shared" si="2709"/>
        <v/>
      </c>
      <c r="AP664" s="51" t="str">
        <f t="shared" si="2709"/>
        <v/>
      </c>
      <c r="AQ664" s="49" t="str">
        <f t="shared" si="2709"/>
        <v/>
      </c>
      <c r="AR664" s="50" t="str">
        <f t="shared" si="2709"/>
        <v/>
      </c>
      <c r="AS664" s="50" t="str">
        <f t="shared" si="2709"/>
        <v/>
      </c>
      <c r="AT664" s="50" t="str">
        <f t="shared" si="2709"/>
        <v/>
      </c>
      <c r="AU664" s="50" t="str">
        <f t="shared" si="2709"/>
        <v/>
      </c>
      <c r="AV664" s="50" t="str">
        <f t="shared" si="2709"/>
        <v/>
      </c>
      <c r="AW664" s="50" t="str">
        <f t="shared" si="2709"/>
        <v/>
      </c>
      <c r="AX664" s="51" t="str">
        <f t="shared" si="2709"/>
        <v/>
      </c>
      <c r="AY664" s="49" t="str">
        <f t="shared" si="2709"/>
        <v/>
      </c>
      <c r="AZ664" s="50" t="str">
        <f t="shared" si="2709"/>
        <v/>
      </c>
      <c r="BA664" s="50" t="str">
        <f t="shared" si="2709"/>
        <v/>
      </c>
      <c r="BB664" s="50" t="str">
        <f t="shared" si="2709"/>
        <v/>
      </c>
      <c r="BC664" s="50" t="str">
        <f t="shared" si="2709"/>
        <v/>
      </c>
      <c r="BD664" s="50" t="str">
        <f t="shared" si="2709"/>
        <v/>
      </c>
      <c r="BE664" s="50" t="str">
        <f t="shared" si="2709"/>
        <v/>
      </c>
      <c r="BF664" s="51" t="str">
        <f t="shared" si="2709"/>
        <v/>
      </c>
      <c r="BG664" s="49" t="str">
        <f t="shared" si="2709"/>
        <v/>
      </c>
      <c r="BH664" s="50" t="str">
        <f t="shared" si="2709"/>
        <v/>
      </c>
      <c r="BI664" s="50" t="str">
        <f t="shared" si="2709"/>
        <v/>
      </c>
      <c r="BJ664" s="50" t="str">
        <f t="shared" si="2709"/>
        <v/>
      </c>
      <c r="BK664" s="50" t="str">
        <f t="shared" si="2709"/>
        <v/>
      </c>
      <c r="BL664" s="50" t="str">
        <f t="shared" si="2709"/>
        <v/>
      </c>
      <c r="BM664" s="50" t="str">
        <f t="shared" si="2709"/>
        <v/>
      </c>
      <c r="BN664" s="51" t="str">
        <f t="shared" si="2709"/>
        <v/>
      </c>
    </row>
    <row r="665" spans="1:66" ht="30.75" customHeight="1" thickBot="1" x14ac:dyDescent="0.3">
      <c r="A665" s="2104" t="s">
        <v>142</v>
      </c>
      <c r="B665" s="2105"/>
      <c r="C665" s="67">
        <f t="shared" ref="C665:BN665" si="2710">IF(C652="","",IF(C663=0,MAX($C$123:$J$123)+1,C662/C663))</f>
        <v>11</v>
      </c>
      <c r="D665" s="68" t="str">
        <f t="shared" si="2710"/>
        <v/>
      </c>
      <c r="E665" s="68" t="str">
        <f t="shared" si="2710"/>
        <v/>
      </c>
      <c r="F665" s="68" t="str">
        <f t="shared" si="2710"/>
        <v/>
      </c>
      <c r="G665" s="68" t="str">
        <f t="shared" si="2710"/>
        <v/>
      </c>
      <c r="H665" s="68" t="str">
        <f t="shared" si="2710"/>
        <v/>
      </c>
      <c r="I665" s="68" t="str">
        <f t="shared" si="2710"/>
        <v/>
      </c>
      <c r="J665" s="69" t="str">
        <f t="shared" si="2710"/>
        <v/>
      </c>
      <c r="K665" s="67" t="str">
        <f t="shared" si="2710"/>
        <v/>
      </c>
      <c r="L665" s="68">
        <f t="shared" si="2710"/>
        <v>1.5</v>
      </c>
      <c r="M665" s="68" t="str">
        <f t="shared" si="2710"/>
        <v/>
      </c>
      <c r="N665" s="68">
        <f t="shared" si="2710"/>
        <v>1</v>
      </c>
      <c r="O665" s="68">
        <f t="shared" si="2710"/>
        <v>0.66666666666666663</v>
      </c>
      <c r="P665" s="68" t="str">
        <f t="shared" si="2710"/>
        <v/>
      </c>
      <c r="Q665" s="68" t="str">
        <f t="shared" si="2710"/>
        <v/>
      </c>
      <c r="R665" s="69" t="str">
        <f t="shared" si="2710"/>
        <v/>
      </c>
      <c r="S665" s="67" t="str">
        <f t="shared" si="2710"/>
        <v/>
      </c>
      <c r="T665" s="68" t="str">
        <f t="shared" si="2710"/>
        <v/>
      </c>
      <c r="U665" s="68" t="str">
        <f t="shared" si="2710"/>
        <v/>
      </c>
      <c r="V665" s="68" t="str">
        <f t="shared" si="2710"/>
        <v/>
      </c>
      <c r="W665" s="68" t="str">
        <f t="shared" si="2710"/>
        <v/>
      </c>
      <c r="X665" s="68" t="str">
        <f t="shared" si="2710"/>
        <v/>
      </c>
      <c r="Y665" s="68" t="str">
        <f t="shared" si="2710"/>
        <v/>
      </c>
      <c r="Z665" s="69" t="str">
        <f t="shared" si="2710"/>
        <v/>
      </c>
      <c r="AA665" s="67" t="str">
        <f t="shared" si="2710"/>
        <v/>
      </c>
      <c r="AB665" s="68" t="str">
        <f t="shared" si="2710"/>
        <v/>
      </c>
      <c r="AC665" s="68" t="str">
        <f t="shared" si="2710"/>
        <v/>
      </c>
      <c r="AD665" s="68" t="str">
        <f t="shared" si="2710"/>
        <v/>
      </c>
      <c r="AE665" s="68" t="str">
        <f t="shared" si="2710"/>
        <v/>
      </c>
      <c r="AF665" s="68" t="str">
        <f t="shared" si="2710"/>
        <v/>
      </c>
      <c r="AG665" s="68" t="str">
        <f t="shared" si="2710"/>
        <v/>
      </c>
      <c r="AH665" s="69" t="str">
        <f t="shared" si="2710"/>
        <v/>
      </c>
      <c r="AI665" s="67" t="str">
        <f t="shared" si="2710"/>
        <v/>
      </c>
      <c r="AJ665" s="68" t="str">
        <f t="shared" si="2710"/>
        <v/>
      </c>
      <c r="AK665" s="68">
        <f t="shared" si="2710"/>
        <v>11</v>
      </c>
      <c r="AL665" s="68" t="str">
        <f t="shared" si="2710"/>
        <v/>
      </c>
      <c r="AM665" s="68" t="str">
        <f t="shared" si="2710"/>
        <v/>
      </c>
      <c r="AN665" s="68" t="str">
        <f t="shared" si="2710"/>
        <v/>
      </c>
      <c r="AO665" s="68" t="str">
        <f t="shared" si="2710"/>
        <v/>
      </c>
      <c r="AP665" s="69" t="str">
        <f t="shared" si="2710"/>
        <v/>
      </c>
      <c r="AQ665" s="67" t="str">
        <f t="shared" si="2710"/>
        <v/>
      </c>
      <c r="AR665" s="68" t="str">
        <f t="shared" si="2710"/>
        <v/>
      </c>
      <c r="AS665" s="68" t="str">
        <f t="shared" si="2710"/>
        <v/>
      </c>
      <c r="AT665" s="68" t="str">
        <f t="shared" si="2710"/>
        <v/>
      </c>
      <c r="AU665" s="68" t="str">
        <f t="shared" si="2710"/>
        <v/>
      </c>
      <c r="AV665" s="68" t="str">
        <f t="shared" si="2710"/>
        <v/>
      </c>
      <c r="AW665" s="68" t="str">
        <f t="shared" si="2710"/>
        <v/>
      </c>
      <c r="AX665" s="69" t="str">
        <f t="shared" si="2710"/>
        <v/>
      </c>
      <c r="AY665" s="67" t="str">
        <f t="shared" si="2710"/>
        <v/>
      </c>
      <c r="AZ665" s="68" t="str">
        <f t="shared" si="2710"/>
        <v/>
      </c>
      <c r="BA665" s="68" t="str">
        <f t="shared" si="2710"/>
        <v/>
      </c>
      <c r="BB665" s="68" t="str">
        <f t="shared" si="2710"/>
        <v/>
      </c>
      <c r="BC665" s="68" t="str">
        <f t="shared" si="2710"/>
        <v/>
      </c>
      <c r="BD665" s="68" t="str">
        <f t="shared" si="2710"/>
        <v/>
      </c>
      <c r="BE665" s="68" t="str">
        <f t="shared" si="2710"/>
        <v/>
      </c>
      <c r="BF665" s="69" t="str">
        <f t="shared" si="2710"/>
        <v/>
      </c>
      <c r="BG665" s="67" t="str">
        <f t="shared" si="2710"/>
        <v/>
      </c>
      <c r="BH665" s="68" t="str">
        <f t="shared" si="2710"/>
        <v/>
      </c>
      <c r="BI665" s="68" t="str">
        <f t="shared" si="2710"/>
        <v/>
      </c>
      <c r="BJ665" s="68" t="str">
        <f t="shared" si="2710"/>
        <v/>
      </c>
      <c r="BK665" s="68" t="str">
        <f t="shared" si="2710"/>
        <v/>
      </c>
      <c r="BL665" s="68" t="str">
        <f t="shared" si="2710"/>
        <v/>
      </c>
      <c r="BM665" s="68" t="str">
        <f t="shared" si="2710"/>
        <v/>
      </c>
      <c r="BN665" s="69" t="str">
        <f t="shared" si="2710"/>
        <v/>
      </c>
    </row>
    <row r="666" spans="1:66" ht="15.75" x14ac:dyDescent="0.25">
      <c r="A666" s="2106" t="s">
        <v>37</v>
      </c>
      <c r="B666" s="2107"/>
      <c r="C666" s="975">
        <f t="shared" ref="C666:J666" si="2711">IF(C652="","",RANK(C642,$C642:$J642,0))</f>
        <v>1</v>
      </c>
      <c r="D666" s="976" t="str">
        <f t="shared" si="2711"/>
        <v/>
      </c>
      <c r="E666" s="976" t="str">
        <f t="shared" si="2711"/>
        <v/>
      </c>
      <c r="F666" s="976" t="str">
        <f t="shared" si="2711"/>
        <v/>
      </c>
      <c r="G666" s="976" t="str">
        <f t="shared" si="2711"/>
        <v/>
      </c>
      <c r="H666" s="976" t="str">
        <f t="shared" si="2711"/>
        <v/>
      </c>
      <c r="I666" s="976" t="str">
        <f t="shared" si="2711"/>
        <v/>
      </c>
      <c r="J666" s="977" t="str">
        <f t="shared" si="2711"/>
        <v/>
      </c>
      <c r="K666" s="975" t="str">
        <f t="shared" ref="K666:R666" si="2712">IF(K652="","",RANK(C642,$C642:$J642,0))</f>
        <v/>
      </c>
      <c r="L666" s="976">
        <f t="shared" si="2712"/>
        <v>2</v>
      </c>
      <c r="M666" s="976" t="str">
        <f t="shared" si="2712"/>
        <v/>
      </c>
      <c r="N666" s="976">
        <f t="shared" si="2712"/>
        <v>2</v>
      </c>
      <c r="O666" s="976">
        <f t="shared" si="2712"/>
        <v>2</v>
      </c>
      <c r="P666" s="976" t="str">
        <f t="shared" si="2712"/>
        <v/>
      </c>
      <c r="Q666" s="976" t="str">
        <f t="shared" si="2712"/>
        <v/>
      </c>
      <c r="R666" s="977" t="str">
        <f t="shared" si="2712"/>
        <v/>
      </c>
      <c r="S666" s="975" t="str">
        <f t="shared" ref="S666:Z666" si="2713">IF(S652="","",RANK(C642,$C642:$J642,0))</f>
        <v/>
      </c>
      <c r="T666" s="976" t="str">
        <f t="shared" si="2713"/>
        <v/>
      </c>
      <c r="U666" s="976" t="str">
        <f t="shared" si="2713"/>
        <v/>
      </c>
      <c r="V666" s="976" t="str">
        <f t="shared" si="2713"/>
        <v/>
      </c>
      <c r="W666" s="976" t="str">
        <f t="shared" si="2713"/>
        <v/>
      </c>
      <c r="X666" s="976" t="str">
        <f t="shared" si="2713"/>
        <v/>
      </c>
      <c r="Y666" s="976" t="str">
        <f t="shared" si="2713"/>
        <v/>
      </c>
      <c r="Z666" s="984" t="str">
        <f t="shared" si="2713"/>
        <v/>
      </c>
      <c r="AA666" s="975" t="str">
        <f t="shared" ref="AA666:AH666" si="2714">IF(AA652="","",RANK(C642,$C642:$J642,0))</f>
        <v/>
      </c>
      <c r="AB666" s="976" t="str">
        <f t="shared" si="2714"/>
        <v/>
      </c>
      <c r="AC666" s="976" t="str">
        <f t="shared" si="2714"/>
        <v/>
      </c>
      <c r="AD666" s="976" t="str">
        <f t="shared" si="2714"/>
        <v/>
      </c>
      <c r="AE666" s="976" t="str">
        <f t="shared" si="2714"/>
        <v/>
      </c>
      <c r="AF666" s="976" t="str">
        <f t="shared" si="2714"/>
        <v/>
      </c>
      <c r="AG666" s="976" t="str">
        <f t="shared" si="2714"/>
        <v/>
      </c>
      <c r="AH666" s="977" t="str">
        <f t="shared" si="2714"/>
        <v/>
      </c>
      <c r="AI666" s="975" t="str">
        <f t="shared" ref="AI666:AP666" si="2715">IF(AI652="","",RANK(C642,$C642:$J642,0))</f>
        <v/>
      </c>
      <c r="AJ666" s="976" t="str">
        <f t="shared" si="2715"/>
        <v/>
      </c>
      <c r="AK666" s="976">
        <f t="shared" si="2715"/>
        <v>5</v>
      </c>
      <c r="AL666" s="976" t="str">
        <f t="shared" si="2715"/>
        <v/>
      </c>
      <c r="AM666" s="976" t="str">
        <f t="shared" si="2715"/>
        <v/>
      </c>
      <c r="AN666" s="976" t="str">
        <f t="shared" si="2715"/>
        <v/>
      </c>
      <c r="AO666" s="976" t="str">
        <f t="shared" si="2715"/>
        <v/>
      </c>
      <c r="AP666" s="977" t="str">
        <f t="shared" si="2715"/>
        <v/>
      </c>
      <c r="AQ666" s="975" t="str">
        <f t="shared" ref="AQ666:AX666" si="2716">IF(AQ652="","",RANK(C642,$C642:$J642,0))</f>
        <v/>
      </c>
      <c r="AR666" s="976" t="str">
        <f t="shared" si="2716"/>
        <v/>
      </c>
      <c r="AS666" s="976" t="str">
        <f t="shared" si="2716"/>
        <v/>
      </c>
      <c r="AT666" s="976" t="str">
        <f t="shared" si="2716"/>
        <v/>
      </c>
      <c r="AU666" s="976" t="str">
        <f t="shared" si="2716"/>
        <v/>
      </c>
      <c r="AV666" s="976" t="str">
        <f t="shared" si="2716"/>
        <v/>
      </c>
      <c r="AW666" s="976" t="str">
        <f t="shared" si="2716"/>
        <v/>
      </c>
      <c r="AX666" s="977" t="str">
        <f t="shared" si="2716"/>
        <v/>
      </c>
      <c r="AY666" s="975" t="str">
        <f t="shared" ref="AY666:BF666" si="2717">IF(AY652="","",RANK(C642,$C642:$J642,0))</f>
        <v/>
      </c>
      <c r="AZ666" s="976" t="str">
        <f t="shared" si="2717"/>
        <v/>
      </c>
      <c r="BA666" s="976" t="str">
        <f t="shared" si="2717"/>
        <v/>
      </c>
      <c r="BB666" s="976" t="str">
        <f t="shared" si="2717"/>
        <v/>
      </c>
      <c r="BC666" s="976" t="str">
        <f t="shared" si="2717"/>
        <v/>
      </c>
      <c r="BD666" s="976" t="str">
        <f t="shared" si="2717"/>
        <v/>
      </c>
      <c r="BE666" s="976" t="str">
        <f t="shared" si="2717"/>
        <v/>
      </c>
      <c r="BF666" s="977" t="str">
        <f t="shared" si="2717"/>
        <v/>
      </c>
      <c r="BG666" s="975" t="str">
        <f t="shared" ref="BG666:BN666" si="2718">IF(BG652="","",RANK(C642,$C642:$J642,0))</f>
        <v/>
      </c>
      <c r="BH666" s="976" t="str">
        <f t="shared" si="2718"/>
        <v/>
      </c>
      <c r="BI666" s="976" t="str">
        <f t="shared" si="2718"/>
        <v/>
      </c>
      <c r="BJ666" s="976" t="str">
        <f t="shared" si="2718"/>
        <v/>
      </c>
      <c r="BK666" s="976" t="str">
        <f t="shared" si="2718"/>
        <v/>
      </c>
      <c r="BL666" s="976" t="str">
        <f t="shared" si="2718"/>
        <v/>
      </c>
      <c r="BM666" s="976" t="str">
        <f t="shared" si="2718"/>
        <v/>
      </c>
      <c r="BN666" s="977" t="str">
        <f t="shared" si="2718"/>
        <v/>
      </c>
    </row>
    <row r="667" spans="1:66" ht="15.75" x14ac:dyDescent="0.25">
      <c r="A667" s="2084" t="s">
        <v>38</v>
      </c>
      <c r="B667" s="2085"/>
      <c r="C667" s="978">
        <f t="shared" ref="C667:J667" si="2719">IF(C652="","",RANK(C643,$C643:$J643,0))</f>
        <v>1</v>
      </c>
      <c r="D667" s="979" t="str">
        <f t="shared" si="2719"/>
        <v/>
      </c>
      <c r="E667" s="979" t="str">
        <f t="shared" si="2719"/>
        <v/>
      </c>
      <c r="F667" s="979" t="str">
        <f t="shared" si="2719"/>
        <v/>
      </c>
      <c r="G667" s="979" t="str">
        <f t="shared" si="2719"/>
        <v/>
      </c>
      <c r="H667" s="979" t="str">
        <f t="shared" si="2719"/>
        <v/>
      </c>
      <c r="I667" s="979" t="str">
        <f t="shared" si="2719"/>
        <v/>
      </c>
      <c r="J667" s="980" t="str">
        <f t="shared" si="2719"/>
        <v/>
      </c>
      <c r="K667" s="978" t="str">
        <f t="shared" ref="K667:R667" si="2720">IF(K652="","",RANK(C643,$C643:$J643,0))</f>
        <v/>
      </c>
      <c r="L667" s="979">
        <f t="shared" si="2720"/>
        <v>2</v>
      </c>
      <c r="M667" s="979" t="str">
        <f t="shared" si="2720"/>
        <v/>
      </c>
      <c r="N667" s="979">
        <f t="shared" si="2720"/>
        <v>3</v>
      </c>
      <c r="O667" s="979">
        <f t="shared" si="2720"/>
        <v>3</v>
      </c>
      <c r="P667" s="979" t="str">
        <f t="shared" si="2720"/>
        <v/>
      </c>
      <c r="Q667" s="979" t="str">
        <f t="shared" si="2720"/>
        <v/>
      </c>
      <c r="R667" s="980" t="str">
        <f t="shared" si="2720"/>
        <v/>
      </c>
      <c r="S667" s="978" t="str">
        <f t="shared" ref="S667:Z667" si="2721">IF(S652="","",RANK(C643,$C643:$J643,0))</f>
        <v/>
      </c>
      <c r="T667" s="979" t="str">
        <f t="shared" si="2721"/>
        <v/>
      </c>
      <c r="U667" s="979" t="str">
        <f t="shared" si="2721"/>
        <v/>
      </c>
      <c r="V667" s="979" t="str">
        <f t="shared" si="2721"/>
        <v/>
      </c>
      <c r="W667" s="979" t="str">
        <f t="shared" si="2721"/>
        <v/>
      </c>
      <c r="X667" s="979" t="str">
        <f t="shared" si="2721"/>
        <v/>
      </c>
      <c r="Y667" s="979" t="str">
        <f t="shared" si="2721"/>
        <v/>
      </c>
      <c r="Z667" s="985" t="str">
        <f t="shared" si="2721"/>
        <v/>
      </c>
      <c r="AA667" s="978" t="str">
        <f t="shared" ref="AA667:AH667" si="2722">IF(AA652="","",RANK(C643,$C643:$J643,0))</f>
        <v/>
      </c>
      <c r="AB667" s="979" t="str">
        <f t="shared" si="2722"/>
        <v/>
      </c>
      <c r="AC667" s="979" t="str">
        <f t="shared" si="2722"/>
        <v/>
      </c>
      <c r="AD667" s="979" t="str">
        <f t="shared" si="2722"/>
        <v/>
      </c>
      <c r="AE667" s="979" t="str">
        <f t="shared" si="2722"/>
        <v/>
      </c>
      <c r="AF667" s="979" t="str">
        <f t="shared" si="2722"/>
        <v/>
      </c>
      <c r="AG667" s="979" t="str">
        <f t="shared" si="2722"/>
        <v/>
      </c>
      <c r="AH667" s="980" t="str">
        <f t="shared" si="2722"/>
        <v/>
      </c>
      <c r="AI667" s="978" t="str">
        <f t="shared" ref="AI667:AP667" si="2723">IF(AI652="","",RANK(C643,$C643:$J643,0))</f>
        <v/>
      </c>
      <c r="AJ667" s="979" t="str">
        <f t="shared" si="2723"/>
        <v/>
      </c>
      <c r="AK667" s="979">
        <f t="shared" si="2723"/>
        <v>3</v>
      </c>
      <c r="AL667" s="979" t="str">
        <f t="shared" si="2723"/>
        <v/>
      </c>
      <c r="AM667" s="979" t="str">
        <f t="shared" si="2723"/>
        <v/>
      </c>
      <c r="AN667" s="979" t="str">
        <f t="shared" si="2723"/>
        <v/>
      </c>
      <c r="AO667" s="979" t="str">
        <f t="shared" si="2723"/>
        <v/>
      </c>
      <c r="AP667" s="980" t="str">
        <f t="shared" si="2723"/>
        <v/>
      </c>
      <c r="AQ667" s="978" t="str">
        <f t="shared" ref="AQ667:AX667" si="2724">IF(AQ652="","",RANK(C643,$C643:$J643,0))</f>
        <v/>
      </c>
      <c r="AR667" s="979" t="str">
        <f t="shared" si="2724"/>
        <v/>
      </c>
      <c r="AS667" s="979" t="str">
        <f t="shared" si="2724"/>
        <v/>
      </c>
      <c r="AT667" s="979" t="str">
        <f t="shared" si="2724"/>
        <v/>
      </c>
      <c r="AU667" s="979" t="str">
        <f t="shared" si="2724"/>
        <v/>
      </c>
      <c r="AV667" s="979" t="str">
        <f t="shared" si="2724"/>
        <v/>
      </c>
      <c r="AW667" s="979" t="str">
        <f t="shared" si="2724"/>
        <v/>
      </c>
      <c r="AX667" s="980" t="str">
        <f t="shared" si="2724"/>
        <v/>
      </c>
      <c r="AY667" s="978" t="str">
        <f t="shared" ref="AY667:BF667" si="2725">IF(AY652="","",RANK(C643,$C643:$J643,0))</f>
        <v/>
      </c>
      <c r="AZ667" s="979" t="str">
        <f t="shared" si="2725"/>
        <v/>
      </c>
      <c r="BA667" s="979" t="str">
        <f t="shared" si="2725"/>
        <v/>
      </c>
      <c r="BB667" s="979" t="str">
        <f t="shared" si="2725"/>
        <v/>
      </c>
      <c r="BC667" s="979" t="str">
        <f t="shared" si="2725"/>
        <v/>
      </c>
      <c r="BD667" s="979" t="str">
        <f t="shared" si="2725"/>
        <v/>
      </c>
      <c r="BE667" s="979" t="str">
        <f t="shared" si="2725"/>
        <v/>
      </c>
      <c r="BF667" s="980" t="str">
        <f t="shared" si="2725"/>
        <v/>
      </c>
      <c r="BG667" s="978" t="str">
        <f t="shared" ref="BG667:BN667" si="2726">IF(BG652="","",RANK(C643,$C643:$J643,0))</f>
        <v/>
      </c>
      <c r="BH667" s="979" t="str">
        <f t="shared" si="2726"/>
        <v/>
      </c>
      <c r="BI667" s="979" t="str">
        <f t="shared" si="2726"/>
        <v/>
      </c>
      <c r="BJ667" s="979" t="str">
        <f t="shared" si="2726"/>
        <v/>
      </c>
      <c r="BK667" s="979" t="str">
        <f t="shared" si="2726"/>
        <v/>
      </c>
      <c r="BL667" s="979" t="str">
        <f t="shared" si="2726"/>
        <v/>
      </c>
      <c r="BM667" s="979" t="str">
        <f t="shared" si="2726"/>
        <v/>
      </c>
      <c r="BN667" s="980" t="str">
        <f t="shared" si="2726"/>
        <v/>
      </c>
    </row>
    <row r="668" spans="1:66" ht="15.75" x14ac:dyDescent="0.25">
      <c r="A668" s="2084" t="s">
        <v>39</v>
      </c>
      <c r="B668" s="2085"/>
      <c r="C668" s="978">
        <f t="shared" ref="C668:J668" si="2727">IF(C652="","",RANK(C644,$C644:$J644,1))</f>
        <v>1</v>
      </c>
      <c r="D668" s="979" t="str">
        <f t="shared" si="2727"/>
        <v/>
      </c>
      <c r="E668" s="979" t="str">
        <f t="shared" si="2727"/>
        <v/>
      </c>
      <c r="F668" s="979" t="str">
        <f t="shared" si="2727"/>
        <v/>
      </c>
      <c r="G668" s="979" t="str">
        <f t="shared" si="2727"/>
        <v/>
      </c>
      <c r="H668" s="979" t="str">
        <f t="shared" si="2727"/>
        <v/>
      </c>
      <c r="I668" s="979" t="str">
        <f t="shared" si="2727"/>
        <v/>
      </c>
      <c r="J668" s="980" t="str">
        <f t="shared" si="2727"/>
        <v/>
      </c>
      <c r="K668" s="978" t="str">
        <f t="shared" ref="K668:R668" si="2728">IF(K652="","",RANK(C644,$C644:$J644,1))</f>
        <v/>
      </c>
      <c r="L668" s="979">
        <f t="shared" si="2728"/>
        <v>3</v>
      </c>
      <c r="M668" s="979" t="str">
        <f t="shared" si="2728"/>
        <v/>
      </c>
      <c r="N668" s="979">
        <f t="shared" si="2728"/>
        <v>2</v>
      </c>
      <c r="O668" s="979">
        <f t="shared" si="2728"/>
        <v>3</v>
      </c>
      <c r="P668" s="979" t="str">
        <f t="shared" si="2728"/>
        <v/>
      </c>
      <c r="Q668" s="979" t="str">
        <f t="shared" si="2728"/>
        <v/>
      </c>
      <c r="R668" s="980" t="str">
        <f t="shared" si="2728"/>
        <v/>
      </c>
      <c r="S668" s="978" t="str">
        <f t="shared" ref="S668:Z668" si="2729">IF(S652="","",RANK(C644,$C644:$J644,1))</f>
        <v/>
      </c>
      <c r="T668" s="979" t="str">
        <f t="shared" si="2729"/>
        <v/>
      </c>
      <c r="U668" s="979" t="str">
        <f t="shared" si="2729"/>
        <v/>
      </c>
      <c r="V668" s="979" t="str">
        <f t="shared" si="2729"/>
        <v/>
      </c>
      <c r="W668" s="979" t="str">
        <f t="shared" si="2729"/>
        <v/>
      </c>
      <c r="X668" s="979" t="str">
        <f t="shared" si="2729"/>
        <v/>
      </c>
      <c r="Y668" s="979" t="str">
        <f t="shared" si="2729"/>
        <v/>
      </c>
      <c r="Z668" s="985" t="str">
        <f t="shared" si="2729"/>
        <v/>
      </c>
      <c r="AA668" s="978" t="str">
        <f t="shared" ref="AA668:AH668" si="2730">IF(AA652="","",RANK(C644,$C644:$J644,1))</f>
        <v/>
      </c>
      <c r="AB668" s="979" t="str">
        <f t="shared" si="2730"/>
        <v/>
      </c>
      <c r="AC668" s="979" t="str">
        <f t="shared" si="2730"/>
        <v/>
      </c>
      <c r="AD668" s="979" t="str">
        <f t="shared" si="2730"/>
        <v/>
      </c>
      <c r="AE668" s="979" t="str">
        <f t="shared" si="2730"/>
        <v/>
      </c>
      <c r="AF668" s="979" t="str">
        <f t="shared" si="2730"/>
        <v/>
      </c>
      <c r="AG668" s="979" t="str">
        <f t="shared" si="2730"/>
        <v/>
      </c>
      <c r="AH668" s="980" t="str">
        <f t="shared" si="2730"/>
        <v/>
      </c>
      <c r="AI668" s="978" t="str">
        <f t="shared" ref="AI668:AP668" si="2731">IF(AI652="","",RANK(C644,$C644:$J644,1))</f>
        <v/>
      </c>
      <c r="AJ668" s="979" t="str">
        <f t="shared" si="2731"/>
        <v/>
      </c>
      <c r="AK668" s="979">
        <f t="shared" si="2731"/>
        <v>5</v>
      </c>
      <c r="AL668" s="979" t="str">
        <f t="shared" si="2731"/>
        <v/>
      </c>
      <c r="AM668" s="979" t="str">
        <f t="shared" si="2731"/>
        <v/>
      </c>
      <c r="AN668" s="979" t="str">
        <f t="shared" si="2731"/>
        <v/>
      </c>
      <c r="AO668" s="979" t="str">
        <f t="shared" si="2731"/>
        <v/>
      </c>
      <c r="AP668" s="980" t="str">
        <f t="shared" si="2731"/>
        <v/>
      </c>
      <c r="AQ668" s="978" t="str">
        <f t="shared" ref="AQ668:AX668" si="2732">IF(AQ652="","",RANK(C644,$C644:$J644,1))</f>
        <v/>
      </c>
      <c r="AR668" s="979" t="str">
        <f t="shared" si="2732"/>
        <v/>
      </c>
      <c r="AS668" s="979" t="str">
        <f t="shared" si="2732"/>
        <v/>
      </c>
      <c r="AT668" s="979" t="str">
        <f t="shared" si="2732"/>
        <v/>
      </c>
      <c r="AU668" s="979" t="str">
        <f t="shared" si="2732"/>
        <v/>
      </c>
      <c r="AV668" s="979" t="str">
        <f t="shared" si="2732"/>
        <v/>
      </c>
      <c r="AW668" s="979" t="str">
        <f t="shared" si="2732"/>
        <v/>
      </c>
      <c r="AX668" s="980" t="str">
        <f t="shared" si="2732"/>
        <v/>
      </c>
      <c r="AY668" s="978" t="str">
        <f t="shared" ref="AY668:BF668" si="2733">IF(AY652="","",RANK(C644,$C644:$J644,1))</f>
        <v/>
      </c>
      <c r="AZ668" s="979" t="str">
        <f t="shared" si="2733"/>
        <v/>
      </c>
      <c r="BA668" s="979" t="str">
        <f t="shared" si="2733"/>
        <v/>
      </c>
      <c r="BB668" s="979" t="str">
        <f t="shared" si="2733"/>
        <v/>
      </c>
      <c r="BC668" s="979" t="str">
        <f t="shared" si="2733"/>
        <v/>
      </c>
      <c r="BD668" s="979" t="str">
        <f t="shared" si="2733"/>
        <v/>
      </c>
      <c r="BE668" s="979" t="str">
        <f t="shared" si="2733"/>
        <v/>
      </c>
      <c r="BF668" s="980" t="str">
        <f t="shared" si="2733"/>
        <v/>
      </c>
      <c r="BG668" s="978" t="str">
        <f t="shared" ref="BG668:BN668" si="2734">IF(BG652="","",RANK(C644,$C644:$J644,1))</f>
        <v/>
      </c>
      <c r="BH668" s="979" t="str">
        <f t="shared" si="2734"/>
        <v/>
      </c>
      <c r="BI668" s="979" t="str">
        <f t="shared" si="2734"/>
        <v/>
      </c>
      <c r="BJ668" s="979" t="str">
        <f t="shared" si="2734"/>
        <v/>
      </c>
      <c r="BK668" s="979" t="str">
        <f t="shared" si="2734"/>
        <v/>
      </c>
      <c r="BL668" s="979" t="str">
        <f t="shared" si="2734"/>
        <v/>
      </c>
      <c r="BM668" s="979" t="str">
        <f t="shared" si="2734"/>
        <v/>
      </c>
      <c r="BN668" s="980" t="str">
        <f t="shared" si="2734"/>
        <v/>
      </c>
    </row>
    <row r="669" spans="1:66" ht="15.75" x14ac:dyDescent="0.25">
      <c r="A669" s="2084" t="s">
        <v>32</v>
      </c>
      <c r="B669" s="2085"/>
      <c r="C669" s="978">
        <f t="shared" ref="C669:J669" si="2735">IF(C652="","",RANK(C645,$C645:$J645,0))</f>
        <v>1</v>
      </c>
      <c r="D669" s="979" t="str">
        <f t="shared" si="2735"/>
        <v/>
      </c>
      <c r="E669" s="979" t="str">
        <f t="shared" si="2735"/>
        <v/>
      </c>
      <c r="F669" s="979" t="str">
        <f t="shared" si="2735"/>
        <v/>
      </c>
      <c r="G669" s="979" t="str">
        <f t="shared" si="2735"/>
        <v/>
      </c>
      <c r="H669" s="979" t="str">
        <f t="shared" si="2735"/>
        <v/>
      </c>
      <c r="I669" s="979" t="str">
        <f t="shared" si="2735"/>
        <v/>
      </c>
      <c r="J669" s="980" t="str">
        <f t="shared" si="2735"/>
        <v/>
      </c>
      <c r="K669" s="978" t="str">
        <f t="shared" ref="K669:R669" si="2736">IF(K652="","",RANK(C645,$C645:$J645,0))</f>
        <v/>
      </c>
      <c r="L669" s="979">
        <f t="shared" si="2736"/>
        <v>2</v>
      </c>
      <c r="M669" s="979" t="str">
        <f t="shared" si="2736"/>
        <v/>
      </c>
      <c r="N669" s="979">
        <f t="shared" si="2736"/>
        <v>2</v>
      </c>
      <c r="O669" s="979">
        <f t="shared" si="2736"/>
        <v>4</v>
      </c>
      <c r="P669" s="979" t="str">
        <f t="shared" si="2736"/>
        <v/>
      </c>
      <c r="Q669" s="979" t="str">
        <f t="shared" si="2736"/>
        <v/>
      </c>
      <c r="R669" s="980" t="str">
        <f t="shared" si="2736"/>
        <v/>
      </c>
      <c r="S669" s="978" t="str">
        <f t="shared" ref="S669:Z669" si="2737">IF(S652="","",RANK(C645,$C645:$J645,0))</f>
        <v/>
      </c>
      <c r="T669" s="979" t="str">
        <f t="shared" si="2737"/>
        <v/>
      </c>
      <c r="U669" s="979" t="str">
        <f t="shared" si="2737"/>
        <v/>
      </c>
      <c r="V669" s="979" t="str">
        <f t="shared" si="2737"/>
        <v/>
      </c>
      <c r="W669" s="979" t="str">
        <f t="shared" si="2737"/>
        <v/>
      </c>
      <c r="X669" s="979" t="str">
        <f t="shared" si="2737"/>
        <v/>
      </c>
      <c r="Y669" s="979" t="str">
        <f t="shared" si="2737"/>
        <v/>
      </c>
      <c r="Z669" s="985" t="str">
        <f t="shared" si="2737"/>
        <v/>
      </c>
      <c r="AA669" s="978" t="str">
        <f t="shared" ref="AA669:AH669" si="2738">IF(AA652="","",RANK(C645,$C645:$J645,0))</f>
        <v/>
      </c>
      <c r="AB669" s="979" t="str">
        <f t="shared" si="2738"/>
        <v/>
      </c>
      <c r="AC669" s="979" t="str">
        <f t="shared" si="2738"/>
        <v/>
      </c>
      <c r="AD669" s="979" t="str">
        <f t="shared" si="2738"/>
        <v/>
      </c>
      <c r="AE669" s="979" t="str">
        <f t="shared" si="2738"/>
        <v/>
      </c>
      <c r="AF669" s="979" t="str">
        <f t="shared" si="2738"/>
        <v/>
      </c>
      <c r="AG669" s="979" t="str">
        <f t="shared" si="2738"/>
        <v/>
      </c>
      <c r="AH669" s="980" t="str">
        <f t="shared" si="2738"/>
        <v/>
      </c>
      <c r="AI669" s="978" t="str">
        <f t="shared" ref="AI669:AP669" si="2739">IF(AI652="","",RANK(C645,$C645:$J645,0))</f>
        <v/>
      </c>
      <c r="AJ669" s="979" t="str">
        <f t="shared" si="2739"/>
        <v/>
      </c>
      <c r="AK669" s="979">
        <f t="shared" si="2739"/>
        <v>5</v>
      </c>
      <c r="AL669" s="979" t="str">
        <f t="shared" si="2739"/>
        <v/>
      </c>
      <c r="AM669" s="979" t="str">
        <f t="shared" si="2739"/>
        <v/>
      </c>
      <c r="AN669" s="979" t="str">
        <f t="shared" si="2739"/>
        <v/>
      </c>
      <c r="AO669" s="979" t="str">
        <f t="shared" si="2739"/>
        <v/>
      </c>
      <c r="AP669" s="980" t="str">
        <f t="shared" si="2739"/>
        <v/>
      </c>
      <c r="AQ669" s="978" t="str">
        <f t="shared" ref="AQ669:AX669" si="2740">IF(AQ652="","",RANK(C645,$C645:$J645,0))</f>
        <v/>
      </c>
      <c r="AR669" s="979" t="str">
        <f t="shared" si="2740"/>
        <v/>
      </c>
      <c r="AS669" s="979" t="str">
        <f t="shared" si="2740"/>
        <v/>
      </c>
      <c r="AT669" s="979" t="str">
        <f t="shared" si="2740"/>
        <v/>
      </c>
      <c r="AU669" s="979" t="str">
        <f t="shared" si="2740"/>
        <v/>
      </c>
      <c r="AV669" s="979" t="str">
        <f t="shared" si="2740"/>
        <v/>
      </c>
      <c r="AW669" s="979" t="str">
        <f t="shared" si="2740"/>
        <v/>
      </c>
      <c r="AX669" s="980" t="str">
        <f t="shared" si="2740"/>
        <v/>
      </c>
      <c r="AY669" s="978" t="str">
        <f t="shared" ref="AY669:BF669" si="2741">IF(AY652="","",RANK(C645,$C645:$J645,0))</f>
        <v/>
      </c>
      <c r="AZ669" s="979" t="str">
        <f t="shared" si="2741"/>
        <v/>
      </c>
      <c r="BA669" s="979" t="str">
        <f t="shared" si="2741"/>
        <v/>
      </c>
      <c r="BB669" s="979" t="str">
        <f t="shared" si="2741"/>
        <v/>
      </c>
      <c r="BC669" s="979" t="str">
        <f t="shared" si="2741"/>
        <v/>
      </c>
      <c r="BD669" s="979" t="str">
        <f t="shared" si="2741"/>
        <v/>
      </c>
      <c r="BE669" s="979" t="str">
        <f t="shared" si="2741"/>
        <v/>
      </c>
      <c r="BF669" s="980" t="str">
        <f t="shared" si="2741"/>
        <v/>
      </c>
      <c r="BG669" s="978" t="str">
        <f t="shared" ref="BG669:BN669" si="2742">IF(BG652="","",RANK(C645,$C645:$J645,0))</f>
        <v/>
      </c>
      <c r="BH669" s="979" t="str">
        <f t="shared" si="2742"/>
        <v/>
      </c>
      <c r="BI669" s="979" t="str">
        <f t="shared" si="2742"/>
        <v/>
      </c>
      <c r="BJ669" s="979" t="str">
        <f t="shared" si="2742"/>
        <v/>
      </c>
      <c r="BK669" s="979" t="str">
        <f t="shared" si="2742"/>
        <v/>
      </c>
      <c r="BL669" s="979" t="str">
        <f t="shared" si="2742"/>
        <v/>
      </c>
      <c r="BM669" s="979" t="str">
        <f t="shared" si="2742"/>
        <v/>
      </c>
      <c r="BN669" s="980" t="str">
        <f t="shared" si="2742"/>
        <v/>
      </c>
    </row>
    <row r="670" spans="1:66" ht="16.5" thickBot="1" x14ac:dyDescent="0.3">
      <c r="A670" s="2086" t="s">
        <v>137</v>
      </c>
      <c r="B670" s="2087"/>
      <c r="C670" s="986">
        <f t="shared" ref="C670:J670" si="2743">IF(C652="","",RANK(C646,$C646:$J646,0))</f>
        <v>1</v>
      </c>
      <c r="D670" s="987" t="str">
        <f t="shared" si="2743"/>
        <v/>
      </c>
      <c r="E670" s="987" t="str">
        <f t="shared" si="2743"/>
        <v/>
      </c>
      <c r="F670" s="987" t="str">
        <f t="shared" si="2743"/>
        <v/>
      </c>
      <c r="G670" s="987" t="str">
        <f t="shared" si="2743"/>
        <v/>
      </c>
      <c r="H670" s="987" t="str">
        <f t="shared" si="2743"/>
        <v/>
      </c>
      <c r="I670" s="987" t="str">
        <f t="shared" si="2743"/>
        <v/>
      </c>
      <c r="J670" s="988" t="str">
        <f t="shared" si="2743"/>
        <v/>
      </c>
      <c r="K670" s="986" t="str">
        <f t="shared" ref="K670:R670" si="2744">IF(K652="","",RANK(C646,$C646:$J646,0))</f>
        <v/>
      </c>
      <c r="L670" s="987">
        <f t="shared" si="2744"/>
        <v>2</v>
      </c>
      <c r="M670" s="987" t="str">
        <f t="shared" si="2744"/>
        <v/>
      </c>
      <c r="N670" s="987">
        <f t="shared" si="2744"/>
        <v>2</v>
      </c>
      <c r="O670" s="987">
        <f t="shared" si="2744"/>
        <v>4</v>
      </c>
      <c r="P670" s="987" t="str">
        <f t="shared" si="2744"/>
        <v/>
      </c>
      <c r="Q670" s="987" t="str">
        <f t="shared" si="2744"/>
        <v/>
      </c>
      <c r="R670" s="988" t="str">
        <f t="shared" si="2744"/>
        <v/>
      </c>
      <c r="S670" s="981" t="str">
        <f t="shared" ref="S670:Z670" si="2745">IF(S652="","",RANK(C646,$C646:$J646,0))</f>
        <v/>
      </c>
      <c r="T670" s="982" t="str">
        <f t="shared" si="2745"/>
        <v/>
      </c>
      <c r="U670" s="982" t="str">
        <f t="shared" si="2745"/>
        <v/>
      </c>
      <c r="V670" s="982" t="str">
        <f t="shared" si="2745"/>
        <v/>
      </c>
      <c r="W670" s="982" t="str">
        <f t="shared" si="2745"/>
        <v/>
      </c>
      <c r="X670" s="982" t="str">
        <f t="shared" si="2745"/>
        <v/>
      </c>
      <c r="Y670" s="982" t="str">
        <f t="shared" si="2745"/>
        <v/>
      </c>
      <c r="Z670" s="989" t="str">
        <f t="shared" si="2745"/>
        <v/>
      </c>
      <c r="AA670" s="981" t="str">
        <f t="shared" ref="AA670:AH670" si="2746">IF(AA652="","",RANK(C646,$C646:$J646,0))</f>
        <v/>
      </c>
      <c r="AB670" s="982" t="str">
        <f t="shared" si="2746"/>
        <v/>
      </c>
      <c r="AC670" s="982" t="str">
        <f t="shared" si="2746"/>
        <v/>
      </c>
      <c r="AD670" s="982" t="str">
        <f t="shared" si="2746"/>
        <v/>
      </c>
      <c r="AE670" s="982" t="str">
        <f t="shared" si="2746"/>
        <v/>
      </c>
      <c r="AF670" s="982" t="str">
        <f t="shared" si="2746"/>
        <v/>
      </c>
      <c r="AG670" s="982" t="str">
        <f t="shared" si="2746"/>
        <v/>
      </c>
      <c r="AH670" s="983" t="str">
        <f t="shared" si="2746"/>
        <v/>
      </c>
      <c r="AI670" s="981" t="str">
        <f t="shared" ref="AI670:AP670" si="2747">IF(AI652="","",RANK(C646,$C646:$J646,0))</f>
        <v/>
      </c>
      <c r="AJ670" s="982" t="str">
        <f t="shared" si="2747"/>
        <v/>
      </c>
      <c r="AK670" s="982">
        <f t="shared" si="2747"/>
        <v>5</v>
      </c>
      <c r="AL670" s="982" t="str">
        <f t="shared" si="2747"/>
        <v/>
      </c>
      <c r="AM670" s="982" t="str">
        <f t="shared" si="2747"/>
        <v/>
      </c>
      <c r="AN670" s="982" t="str">
        <f t="shared" si="2747"/>
        <v/>
      </c>
      <c r="AO670" s="982" t="str">
        <f t="shared" si="2747"/>
        <v/>
      </c>
      <c r="AP670" s="983" t="str">
        <f t="shared" si="2747"/>
        <v/>
      </c>
      <c r="AQ670" s="981" t="str">
        <f t="shared" ref="AQ670:AX670" si="2748">IF(AQ652="","",RANK(C646,$C646:$J646,0))</f>
        <v/>
      </c>
      <c r="AR670" s="982" t="str">
        <f t="shared" si="2748"/>
        <v/>
      </c>
      <c r="AS670" s="982" t="str">
        <f t="shared" si="2748"/>
        <v/>
      </c>
      <c r="AT670" s="982" t="str">
        <f t="shared" si="2748"/>
        <v/>
      </c>
      <c r="AU670" s="982" t="str">
        <f t="shared" si="2748"/>
        <v/>
      </c>
      <c r="AV670" s="982" t="str">
        <f t="shared" si="2748"/>
        <v/>
      </c>
      <c r="AW670" s="982" t="str">
        <f t="shared" si="2748"/>
        <v/>
      </c>
      <c r="AX670" s="983" t="str">
        <f t="shared" si="2748"/>
        <v/>
      </c>
      <c r="AY670" s="981" t="str">
        <f t="shared" ref="AY670:BF670" si="2749">IF(AY652="","",RANK(C646,$C646:$J646,0))</f>
        <v/>
      </c>
      <c r="AZ670" s="982" t="str">
        <f t="shared" si="2749"/>
        <v/>
      </c>
      <c r="BA670" s="982" t="str">
        <f t="shared" si="2749"/>
        <v/>
      </c>
      <c r="BB670" s="982" t="str">
        <f t="shared" si="2749"/>
        <v/>
      </c>
      <c r="BC670" s="982" t="str">
        <f t="shared" si="2749"/>
        <v/>
      </c>
      <c r="BD670" s="982" t="str">
        <f t="shared" si="2749"/>
        <v/>
      </c>
      <c r="BE670" s="982" t="str">
        <f t="shared" si="2749"/>
        <v/>
      </c>
      <c r="BF670" s="983" t="str">
        <f t="shared" si="2749"/>
        <v/>
      </c>
      <c r="BG670" s="981" t="str">
        <f t="shared" ref="BG670:BN670" si="2750">IF(BG652="","",RANK(C646,$C646:$J646,0))</f>
        <v/>
      </c>
      <c r="BH670" s="982" t="str">
        <f t="shared" si="2750"/>
        <v/>
      </c>
      <c r="BI670" s="982" t="str">
        <f t="shared" si="2750"/>
        <v/>
      </c>
      <c r="BJ670" s="982" t="str">
        <f t="shared" si="2750"/>
        <v/>
      </c>
      <c r="BK670" s="982" t="str">
        <f t="shared" si="2750"/>
        <v/>
      </c>
      <c r="BL670" s="982" t="str">
        <f t="shared" si="2750"/>
        <v/>
      </c>
      <c r="BM670" s="982" t="str">
        <f t="shared" si="2750"/>
        <v/>
      </c>
      <c r="BN670" s="983" t="str">
        <f t="shared" si="2750"/>
        <v/>
      </c>
    </row>
    <row r="671" spans="1:66" ht="15.75" x14ac:dyDescent="0.25">
      <c r="A671" s="2088" t="s">
        <v>40</v>
      </c>
      <c r="B671" s="2089"/>
      <c r="C671" s="966">
        <f t="shared" ref="C671:J671" si="2751">IF(C652="","",RANK(C661,$C661:$J661,0))</f>
        <v>1</v>
      </c>
      <c r="D671" s="967" t="str">
        <f t="shared" si="2751"/>
        <v/>
      </c>
      <c r="E671" s="967" t="str">
        <f t="shared" si="2751"/>
        <v/>
      </c>
      <c r="F671" s="967" t="str">
        <f t="shared" si="2751"/>
        <v/>
      </c>
      <c r="G671" s="967" t="str">
        <f t="shared" si="2751"/>
        <v/>
      </c>
      <c r="H671" s="967" t="str">
        <f t="shared" si="2751"/>
        <v/>
      </c>
      <c r="I671" s="967" t="str">
        <f t="shared" si="2751"/>
        <v/>
      </c>
      <c r="J671" s="968" t="str">
        <f t="shared" si="2751"/>
        <v/>
      </c>
      <c r="K671" s="966" t="str">
        <f t="shared" ref="K671:R671" si="2752">IF(K652="","",RANK(K661,$K661:$R661,0))</f>
        <v/>
      </c>
      <c r="L671" s="967">
        <f t="shared" si="2752"/>
        <v>1</v>
      </c>
      <c r="M671" s="967" t="str">
        <f t="shared" si="2752"/>
        <v/>
      </c>
      <c r="N671" s="967">
        <f t="shared" si="2752"/>
        <v>1</v>
      </c>
      <c r="O671" s="967">
        <f t="shared" si="2752"/>
        <v>1</v>
      </c>
      <c r="P671" s="967" t="str">
        <f t="shared" si="2752"/>
        <v/>
      </c>
      <c r="Q671" s="967" t="str">
        <f t="shared" si="2752"/>
        <v/>
      </c>
      <c r="R671" s="968" t="str">
        <f t="shared" si="2752"/>
        <v/>
      </c>
      <c r="S671" s="966" t="str">
        <f t="shared" ref="S671:Z671" si="2753">IF(S652="","",RANK(S661,$S661:$Z661,0))</f>
        <v/>
      </c>
      <c r="T671" s="967" t="str">
        <f t="shared" si="2753"/>
        <v/>
      </c>
      <c r="U671" s="967" t="str">
        <f t="shared" si="2753"/>
        <v/>
      </c>
      <c r="V671" s="967" t="str">
        <f t="shared" si="2753"/>
        <v/>
      </c>
      <c r="W671" s="967" t="str">
        <f t="shared" si="2753"/>
        <v/>
      </c>
      <c r="X671" s="967" t="str">
        <f t="shared" si="2753"/>
        <v/>
      </c>
      <c r="Y671" s="967" t="str">
        <f t="shared" si="2753"/>
        <v/>
      </c>
      <c r="Z671" s="968" t="str">
        <f t="shared" si="2753"/>
        <v/>
      </c>
      <c r="AA671" s="966" t="str">
        <f t="shared" ref="AA671:AH671" si="2754">IF(AA652="","",RANK(AA661,$AA661:$AH661,0))</f>
        <v/>
      </c>
      <c r="AB671" s="967" t="str">
        <f t="shared" si="2754"/>
        <v/>
      </c>
      <c r="AC671" s="967" t="str">
        <f t="shared" si="2754"/>
        <v/>
      </c>
      <c r="AD671" s="967" t="str">
        <f t="shared" si="2754"/>
        <v/>
      </c>
      <c r="AE671" s="967" t="str">
        <f t="shared" si="2754"/>
        <v/>
      </c>
      <c r="AF671" s="967" t="str">
        <f t="shared" si="2754"/>
        <v/>
      </c>
      <c r="AG671" s="967" t="str">
        <f t="shared" si="2754"/>
        <v/>
      </c>
      <c r="AH671" s="968" t="str">
        <f t="shared" si="2754"/>
        <v/>
      </c>
      <c r="AI671" s="966" t="str">
        <f t="shared" ref="AI671:AP671" si="2755">IF(AI652="","",RANK(AI661,$AI661:$AP661,0))</f>
        <v/>
      </c>
      <c r="AJ671" s="967" t="str">
        <f t="shared" si="2755"/>
        <v/>
      </c>
      <c r="AK671" s="967">
        <f t="shared" si="2755"/>
        <v>1</v>
      </c>
      <c r="AL671" s="967" t="str">
        <f t="shared" si="2755"/>
        <v/>
      </c>
      <c r="AM671" s="967" t="str">
        <f t="shared" si="2755"/>
        <v/>
      </c>
      <c r="AN671" s="967" t="str">
        <f t="shared" si="2755"/>
        <v/>
      </c>
      <c r="AO671" s="967" t="str">
        <f t="shared" si="2755"/>
        <v/>
      </c>
      <c r="AP671" s="968" t="str">
        <f t="shared" si="2755"/>
        <v/>
      </c>
      <c r="AQ671" s="966" t="str">
        <f t="shared" ref="AQ671:AX671" si="2756">IF(AQ652="","",RANK(AQ661,$AQ661:$AX661,0))</f>
        <v/>
      </c>
      <c r="AR671" s="967" t="str">
        <f t="shared" si="2756"/>
        <v/>
      </c>
      <c r="AS671" s="967" t="str">
        <f t="shared" si="2756"/>
        <v/>
      </c>
      <c r="AT671" s="967" t="str">
        <f t="shared" si="2756"/>
        <v/>
      </c>
      <c r="AU671" s="967" t="str">
        <f t="shared" si="2756"/>
        <v/>
      </c>
      <c r="AV671" s="967" t="str">
        <f t="shared" si="2756"/>
        <v/>
      </c>
      <c r="AW671" s="967" t="str">
        <f t="shared" si="2756"/>
        <v/>
      </c>
      <c r="AX671" s="968" t="str">
        <f t="shared" si="2756"/>
        <v/>
      </c>
      <c r="AY671" s="966" t="str">
        <f t="shared" ref="AY671:BF671" si="2757">IF(AY652="","",RANK(AY661,$AY661:$BF661,0))</f>
        <v/>
      </c>
      <c r="AZ671" s="967" t="str">
        <f t="shared" si="2757"/>
        <v/>
      </c>
      <c r="BA671" s="967" t="str">
        <f t="shared" si="2757"/>
        <v/>
      </c>
      <c r="BB671" s="967" t="str">
        <f t="shared" si="2757"/>
        <v/>
      </c>
      <c r="BC671" s="967" t="str">
        <f t="shared" si="2757"/>
        <v/>
      </c>
      <c r="BD671" s="967" t="str">
        <f t="shared" si="2757"/>
        <v/>
      </c>
      <c r="BE671" s="967" t="str">
        <f t="shared" si="2757"/>
        <v/>
      </c>
      <c r="BF671" s="968" t="str">
        <f t="shared" si="2757"/>
        <v/>
      </c>
      <c r="BG671" s="966" t="str">
        <f t="shared" ref="BG671:BN671" si="2758">IF(BG652="","",RANK(BG661,$BG661:$BN661,0))</f>
        <v/>
      </c>
      <c r="BH671" s="967" t="str">
        <f t="shared" si="2758"/>
        <v/>
      </c>
      <c r="BI671" s="967" t="str">
        <f t="shared" si="2758"/>
        <v/>
      </c>
      <c r="BJ671" s="967" t="str">
        <f t="shared" si="2758"/>
        <v/>
      </c>
      <c r="BK671" s="967" t="str">
        <f t="shared" si="2758"/>
        <v/>
      </c>
      <c r="BL671" s="967" t="str">
        <f t="shared" si="2758"/>
        <v/>
      </c>
      <c r="BM671" s="967" t="str">
        <f t="shared" si="2758"/>
        <v/>
      </c>
      <c r="BN671" s="968" t="str">
        <f t="shared" si="2758"/>
        <v/>
      </c>
    </row>
    <row r="672" spans="1:66" ht="15.75" x14ac:dyDescent="0.25">
      <c r="A672" s="2090" t="s">
        <v>34</v>
      </c>
      <c r="B672" s="2091"/>
      <c r="C672" s="969">
        <f t="shared" ref="C672:J672" si="2759">IF(C652="","",RANK(C662,$C662:$J662,0))</f>
        <v>1</v>
      </c>
      <c r="D672" s="970" t="str">
        <f t="shared" si="2759"/>
        <v/>
      </c>
      <c r="E672" s="970" t="str">
        <f t="shared" si="2759"/>
        <v/>
      </c>
      <c r="F672" s="970" t="str">
        <f t="shared" si="2759"/>
        <v/>
      </c>
      <c r="G672" s="970" t="str">
        <f t="shared" si="2759"/>
        <v/>
      </c>
      <c r="H672" s="970" t="str">
        <f t="shared" si="2759"/>
        <v/>
      </c>
      <c r="I672" s="970" t="str">
        <f t="shared" si="2759"/>
        <v/>
      </c>
      <c r="J672" s="971" t="str">
        <f t="shared" si="2759"/>
        <v/>
      </c>
      <c r="K672" s="969" t="str">
        <f t="shared" ref="K672:R672" si="2760">IF(K652="","",RANK(K662,$K662:$R662,0))</f>
        <v/>
      </c>
      <c r="L672" s="970">
        <f t="shared" si="2760"/>
        <v>1</v>
      </c>
      <c r="M672" s="970" t="str">
        <f t="shared" si="2760"/>
        <v/>
      </c>
      <c r="N672" s="970">
        <f t="shared" si="2760"/>
        <v>2</v>
      </c>
      <c r="O672" s="970">
        <f t="shared" si="2760"/>
        <v>2</v>
      </c>
      <c r="P672" s="970" t="str">
        <f t="shared" si="2760"/>
        <v/>
      </c>
      <c r="Q672" s="970" t="str">
        <f t="shared" si="2760"/>
        <v/>
      </c>
      <c r="R672" s="971" t="str">
        <f t="shared" si="2760"/>
        <v/>
      </c>
      <c r="S672" s="969" t="str">
        <f t="shared" ref="S672:Z672" si="2761">IF(S652="","",RANK(S662,$S662:$Z662,0))</f>
        <v/>
      </c>
      <c r="T672" s="970" t="str">
        <f t="shared" si="2761"/>
        <v/>
      </c>
      <c r="U672" s="970" t="str">
        <f t="shared" si="2761"/>
        <v/>
      </c>
      <c r="V672" s="970" t="str">
        <f t="shared" si="2761"/>
        <v/>
      </c>
      <c r="W672" s="970" t="str">
        <f t="shared" si="2761"/>
        <v/>
      </c>
      <c r="X672" s="970" t="str">
        <f t="shared" si="2761"/>
        <v/>
      </c>
      <c r="Y672" s="970" t="str">
        <f t="shared" si="2761"/>
        <v/>
      </c>
      <c r="Z672" s="971" t="str">
        <f t="shared" si="2761"/>
        <v/>
      </c>
      <c r="AA672" s="969" t="str">
        <f t="shared" ref="AA672:AH672" si="2762">IF(AA652="","",RANK(AA662,$AA662:$AH662,0))</f>
        <v/>
      </c>
      <c r="AB672" s="970" t="str">
        <f t="shared" si="2762"/>
        <v/>
      </c>
      <c r="AC672" s="970" t="str">
        <f t="shared" si="2762"/>
        <v/>
      </c>
      <c r="AD672" s="970" t="str">
        <f t="shared" si="2762"/>
        <v/>
      </c>
      <c r="AE672" s="970" t="str">
        <f t="shared" si="2762"/>
        <v/>
      </c>
      <c r="AF672" s="970" t="str">
        <f t="shared" si="2762"/>
        <v/>
      </c>
      <c r="AG672" s="970" t="str">
        <f t="shared" si="2762"/>
        <v/>
      </c>
      <c r="AH672" s="971" t="str">
        <f t="shared" si="2762"/>
        <v/>
      </c>
      <c r="AI672" s="969" t="str">
        <f t="shared" ref="AI672:AP672" si="2763">IF(AI652="","",RANK(AI662,$AI662:$AP662,0))</f>
        <v/>
      </c>
      <c r="AJ672" s="970" t="str">
        <f t="shared" si="2763"/>
        <v/>
      </c>
      <c r="AK672" s="970">
        <f t="shared" si="2763"/>
        <v>1</v>
      </c>
      <c r="AL672" s="970" t="str">
        <f t="shared" si="2763"/>
        <v/>
      </c>
      <c r="AM672" s="970" t="str">
        <f t="shared" si="2763"/>
        <v/>
      </c>
      <c r="AN672" s="970" t="str">
        <f t="shared" si="2763"/>
        <v/>
      </c>
      <c r="AO672" s="970" t="str">
        <f t="shared" si="2763"/>
        <v/>
      </c>
      <c r="AP672" s="971" t="str">
        <f t="shared" si="2763"/>
        <v/>
      </c>
      <c r="AQ672" s="969" t="str">
        <f t="shared" ref="AQ672:AX672" si="2764">IF(AQ652="","",RANK(AQ662,$AQ662:$AX662,0))</f>
        <v/>
      </c>
      <c r="AR672" s="970" t="str">
        <f t="shared" si="2764"/>
        <v/>
      </c>
      <c r="AS672" s="970" t="str">
        <f t="shared" si="2764"/>
        <v/>
      </c>
      <c r="AT672" s="970" t="str">
        <f t="shared" si="2764"/>
        <v/>
      </c>
      <c r="AU672" s="970" t="str">
        <f t="shared" si="2764"/>
        <v/>
      </c>
      <c r="AV672" s="970" t="str">
        <f t="shared" si="2764"/>
        <v/>
      </c>
      <c r="AW672" s="970" t="str">
        <f t="shared" si="2764"/>
        <v/>
      </c>
      <c r="AX672" s="971" t="str">
        <f t="shared" si="2764"/>
        <v/>
      </c>
      <c r="AY672" s="969" t="str">
        <f t="shared" ref="AY672:BF672" si="2765">IF(AY652="","",RANK(AY662,$AY662:$BF662,0))</f>
        <v/>
      </c>
      <c r="AZ672" s="970" t="str">
        <f t="shared" si="2765"/>
        <v/>
      </c>
      <c r="BA672" s="970" t="str">
        <f t="shared" si="2765"/>
        <v/>
      </c>
      <c r="BB672" s="970" t="str">
        <f t="shared" si="2765"/>
        <v/>
      </c>
      <c r="BC672" s="970" t="str">
        <f t="shared" si="2765"/>
        <v/>
      </c>
      <c r="BD672" s="970" t="str">
        <f t="shared" si="2765"/>
        <v/>
      </c>
      <c r="BE672" s="970" t="str">
        <f t="shared" si="2765"/>
        <v/>
      </c>
      <c r="BF672" s="971" t="str">
        <f t="shared" si="2765"/>
        <v/>
      </c>
      <c r="BG672" s="969" t="str">
        <f t="shared" ref="BG672:BN672" si="2766">IF(BG652="","",RANK(BG662,$BG662:$BN662,0))</f>
        <v/>
      </c>
      <c r="BH672" s="970" t="str">
        <f t="shared" si="2766"/>
        <v/>
      </c>
      <c r="BI672" s="970" t="str">
        <f t="shared" si="2766"/>
        <v/>
      </c>
      <c r="BJ672" s="970" t="str">
        <f t="shared" si="2766"/>
        <v/>
      </c>
      <c r="BK672" s="970" t="str">
        <f t="shared" si="2766"/>
        <v/>
      </c>
      <c r="BL672" s="970" t="str">
        <f t="shared" si="2766"/>
        <v/>
      </c>
      <c r="BM672" s="970" t="str">
        <f t="shared" si="2766"/>
        <v/>
      </c>
      <c r="BN672" s="971" t="str">
        <f t="shared" si="2766"/>
        <v/>
      </c>
    </row>
    <row r="673" spans="1:66" ht="15.75" x14ac:dyDescent="0.25">
      <c r="A673" s="2090" t="s">
        <v>35</v>
      </c>
      <c r="B673" s="2091"/>
      <c r="C673" s="969">
        <f t="shared" ref="C673:J673" si="2767">IF(C652="","",RANK(C663,$C663:$J663,1))</f>
        <v>1</v>
      </c>
      <c r="D673" s="970" t="str">
        <f t="shared" si="2767"/>
        <v/>
      </c>
      <c r="E673" s="970" t="str">
        <f t="shared" si="2767"/>
        <v/>
      </c>
      <c r="F673" s="970" t="str">
        <f t="shared" si="2767"/>
        <v/>
      </c>
      <c r="G673" s="970" t="str">
        <f t="shared" si="2767"/>
        <v/>
      </c>
      <c r="H673" s="970" t="str">
        <f t="shared" si="2767"/>
        <v/>
      </c>
      <c r="I673" s="970" t="str">
        <f t="shared" si="2767"/>
        <v/>
      </c>
      <c r="J673" s="971" t="str">
        <f t="shared" si="2767"/>
        <v/>
      </c>
      <c r="K673" s="969" t="str">
        <f t="shared" ref="K673:R673" si="2768">IF(K652="","",RANK(K663,$K663:$R663,1))</f>
        <v/>
      </c>
      <c r="L673" s="970">
        <f t="shared" si="2768"/>
        <v>6</v>
      </c>
      <c r="M673" s="970" t="str">
        <f t="shared" si="2768"/>
        <v/>
      </c>
      <c r="N673" s="970">
        <f t="shared" si="2768"/>
        <v>6</v>
      </c>
      <c r="O673" s="970">
        <f t="shared" si="2768"/>
        <v>8</v>
      </c>
      <c r="P673" s="970" t="str">
        <f t="shared" si="2768"/>
        <v/>
      </c>
      <c r="Q673" s="970" t="str">
        <f t="shared" si="2768"/>
        <v/>
      </c>
      <c r="R673" s="971" t="str">
        <f t="shared" si="2768"/>
        <v/>
      </c>
      <c r="S673" s="969" t="str">
        <f t="shared" ref="S673:Z673" si="2769">IF(S652="","",RANK(S663,$S663:$Z663,1))</f>
        <v/>
      </c>
      <c r="T673" s="970" t="str">
        <f t="shared" si="2769"/>
        <v/>
      </c>
      <c r="U673" s="970" t="str">
        <f t="shared" si="2769"/>
        <v/>
      </c>
      <c r="V673" s="970" t="str">
        <f t="shared" si="2769"/>
        <v/>
      </c>
      <c r="W673" s="970" t="str">
        <f t="shared" si="2769"/>
        <v/>
      </c>
      <c r="X673" s="970" t="str">
        <f t="shared" si="2769"/>
        <v/>
      </c>
      <c r="Y673" s="970" t="str">
        <f t="shared" si="2769"/>
        <v/>
      </c>
      <c r="Z673" s="971" t="str">
        <f t="shared" si="2769"/>
        <v/>
      </c>
      <c r="AA673" s="969" t="str">
        <f t="shared" ref="AA673:AH673" si="2770">IF(AA652="","",RANK(AA663,$AA663:$AH663,1))</f>
        <v/>
      </c>
      <c r="AB673" s="970" t="str">
        <f t="shared" si="2770"/>
        <v/>
      </c>
      <c r="AC673" s="970" t="str">
        <f t="shared" si="2770"/>
        <v/>
      </c>
      <c r="AD673" s="970" t="str">
        <f t="shared" si="2770"/>
        <v/>
      </c>
      <c r="AE673" s="970" t="str">
        <f t="shared" si="2770"/>
        <v/>
      </c>
      <c r="AF673" s="970" t="str">
        <f t="shared" si="2770"/>
        <v/>
      </c>
      <c r="AG673" s="970" t="str">
        <f t="shared" si="2770"/>
        <v/>
      </c>
      <c r="AH673" s="971" t="str">
        <f t="shared" si="2770"/>
        <v/>
      </c>
      <c r="AI673" s="969" t="str">
        <f t="shared" ref="AI673:AP673" si="2771">IF(AI652="","",RANK(AI663,$AI663:$AP663,1))</f>
        <v/>
      </c>
      <c r="AJ673" s="970" t="str">
        <f t="shared" si="2771"/>
        <v/>
      </c>
      <c r="AK673" s="970">
        <f t="shared" si="2771"/>
        <v>1</v>
      </c>
      <c r="AL673" s="970" t="str">
        <f t="shared" si="2771"/>
        <v/>
      </c>
      <c r="AM673" s="970" t="str">
        <f t="shared" si="2771"/>
        <v/>
      </c>
      <c r="AN673" s="970" t="str">
        <f t="shared" si="2771"/>
        <v/>
      </c>
      <c r="AO673" s="970" t="str">
        <f t="shared" si="2771"/>
        <v/>
      </c>
      <c r="AP673" s="971" t="str">
        <f t="shared" si="2771"/>
        <v/>
      </c>
      <c r="AQ673" s="969" t="str">
        <f t="shared" ref="AQ673:AX673" si="2772">IF(AQ652="","",RANK(AQ663,$AQ663:$AX663,1))</f>
        <v/>
      </c>
      <c r="AR673" s="970" t="str">
        <f t="shared" si="2772"/>
        <v/>
      </c>
      <c r="AS673" s="970" t="str">
        <f t="shared" si="2772"/>
        <v/>
      </c>
      <c r="AT673" s="970" t="str">
        <f t="shared" si="2772"/>
        <v/>
      </c>
      <c r="AU673" s="970" t="str">
        <f t="shared" si="2772"/>
        <v/>
      </c>
      <c r="AV673" s="970" t="str">
        <f t="shared" si="2772"/>
        <v/>
      </c>
      <c r="AW673" s="970" t="str">
        <f t="shared" si="2772"/>
        <v/>
      </c>
      <c r="AX673" s="971" t="str">
        <f t="shared" si="2772"/>
        <v/>
      </c>
      <c r="AY673" s="969" t="str">
        <f t="shared" ref="AY673:BF673" si="2773">IF(AY652="","",RANK(AY663,$AY663:$BF663,1))</f>
        <v/>
      </c>
      <c r="AZ673" s="970" t="str">
        <f t="shared" si="2773"/>
        <v/>
      </c>
      <c r="BA673" s="970" t="str">
        <f t="shared" si="2773"/>
        <v/>
      </c>
      <c r="BB673" s="970" t="str">
        <f t="shared" si="2773"/>
        <v/>
      </c>
      <c r="BC673" s="970" t="str">
        <f t="shared" si="2773"/>
        <v/>
      </c>
      <c r="BD673" s="970" t="str">
        <f t="shared" si="2773"/>
        <v/>
      </c>
      <c r="BE673" s="970" t="str">
        <f t="shared" si="2773"/>
        <v/>
      </c>
      <c r="BF673" s="971" t="str">
        <f t="shared" si="2773"/>
        <v/>
      </c>
      <c r="BG673" s="969" t="str">
        <f t="shared" ref="BG673:BN673" si="2774">IF(BG652="","",RANK(BG663,$BG663:$BN663,1))</f>
        <v/>
      </c>
      <c r="BH673" s="970" t="str">
        <f t="shared" si="2774"/>
        <v/>
      </c>
      <c r="BI673" s="970" t="str">
        <f t="shared" si="2774"/>
        <v/>
      </c>
      <c r="BJ673" s="970" t="str">
        <f t="shared" si="2774"/>
        <v/>
      </c>
      <c r="BK673" s="970" t="str">
        <f t="shared" si="2774"/>
        <v/>
      </c>
      <c r="BL673" s="970" t="str">
        <f t="shared" si="2774"/>
        <v/>
      </c>
      <c r="BM673" s="970" t="str">
        <f t="shared" si="2774"/>
        <v/>
      </c>
      <c r="BN673" s="971" t="str">
        <f t="shared" si="2774"/>
        <v/>
      </c>
    </row>
    <row r="674" spans="1:66" ht="15.75" x14ac:dyDescent="0.25">
      <c r="A674" s="2090" t="s">
        <v>36</v>
      </c>
      <c r="B674" s="2091"/>
      <c r="C674" s="969">
        <f t="shared" ref="C674:J674" si="2775">IF(C652="","",RANK(C664,$C664:$J664,0))</f>
        <v>1</v>
      </c>
      <c r="D674" s="970" t="str">
        <f t="shared" si="2775"/>
        <v/>
      </c>
      <c r="E674" s="970" t="str">
        <f t="shared" si="2775"/>
        <v/>
      </c>
      <c r="F674" s="970" t="str">
        <f t="shared" si="2775"/>
        <v/>
      </c>
      <c r="G674" s="970" t="str">
        <f t="shared" si="2775"/>
        <v/>
      </c>
      <c r="H674" s="970" t="str">
        <f t="shared" si="2775"/>
        <v/>
      </c>
      <c r="I674" s="970" t="str">
        <f t="shared" si="2775"/>
        <v/>
      </c>
      <c r="J674" s="971" t="str">
        <f t="shared" si="2775"/>
        <v/>
      </c>
      <c r="K674" s="969" t="str">
        <f t="shared" ref="K674:R674" si="2776">IF(K652="","",RANK(K664,$K664:$R664,0))</f>
        <v/>
      </c>
      <c r="L674" s="970">
        <f t="shared" si="2776"/>
        <v>1</v>
      </c>
      <c r="M674" s="970" t="str">
        <f t="shared" si="2776"/>
        <v/>
      </c>
      <c r="N674" s="970">
        <f t="shared" si="2776"/>
        <v>2</v>
      </c>
      <c r="O674" s="970">
        <f t="shared" si="2776"/>
        <v>3</v>
      </c>
      <c r="P674" s="970" t="str">
        <f t="shared" si="2776"/>
        <v/>
      </c>
      <c r="Q674" s="970" t="str">
        <f t="shared" si="2776"/>
        <v/>
      </c>
      <c r="R674" s="971" t="str">
        <f t="shared" si="2776"/>
        <v/>
      </c>
      <c r="S674" s="969" t="str">
        <f t="shared" ref="S674:Z674" si="2777">IF(S652="","",RANK(S664,$S664:$Z664,0))</f>
        <v/>
      </c>
      <c r="T674" s="970" t="str">
        <f t="shared" si="2777"/>
        <v/>
      </c>
      <c r="U674" s="970" t="str">
        <f t="shared" si="2777"/>
        <v/>
      </c>
      <c r="V674" s="970" t="str">
        <f t="shared" si="2777"/>
        <v/>
      </c>
      <c r="W674" s="970" t="str">
        <f t="shared" si="2777"/>
        <v/>
      </c>
      <c r="X674" s="970" t="str">
        <f t="shared" si="2777"/>
        <v/>
      </c>
      <c r="Y674" s="970" t="str">
        <f t="shared" si="2777"/>
        <v/>
      </c>
      <c r="Z674" s="971" t="str">
        <f t="shared" si="2777"/>
        <v/>
      </c>
      <c r="AA674" s="969" t="str">
        <f t="shared" ref="AA674:AH674" si="2778">IF(AA652="","",RANK(AA664,$AA664:$AH664,0))</f>
        <v/>
      </c>
      <c r="AB674" s="970" t="str">
        <f t="shared" si="2778"/>
        <v/>
      </c>
      <c r="AC674" s="970" t="str">
        <f t="shared" si="2778"/>
        <v/>
      </c>
      <c r="AD674" s="970" t="str">
        <f t="shared" si="2778"/>
        <v/>
      </c>
      <c r="AE674" s="970" t="str">
        <f t="shared" si="2778"/>
        <v/>
      </c>
      <c r="AF674" s="970" t="str">
        <f t="shared" si="2778"/>
        <v/>
      </c>
      <c r="AG674" s="970" t="str">
        <f t="shared" si="2778"/>
        <v/>
      </c>
      <c r="AH674" s="971" t="str">
        <f t="shared" si="2778"/>
        <v/>
      </c>
      <c r="AI674" s="969" t="str">
        <f t="shared" ref="AI674:AP674" si="2779">IF(AI652="","",RANK(AI664,$AI664:$AP664,0))</f>
        <v/>
      </c>
      <c r="AJ674" s="970" t="str">
        <f t="shared" si="2779"/>
        <v/>
      </c>
      <c r="AK674" s="970">
        <f t="shared" si="2779"/>
        <v>1</v>
      </c>
      <c r="AL674" s="970" t="str">
        <f t="shared" si="2779"/>
        <v/>
      </c>
      <c r="AM674" s="970" t="str">
        <f t="shared" si="2779"/>
        <v/>
      </c>
      <c r="AN674" s="970" t="str">
        <f t="shared" si="2779"/>
        <v/>
      </c>
      <c r="AO674" s="970" t="str">
        <f t="shared" si="2779"/>
        <v/>
      </c>
      <c r="AP674" s="971" t="str">
        <f t="shared" si="2779"/>
        <v/>
      </c>
      <c r="AQ674" s="969" t="str">
        <f t="shared" ref="AQ674:AX674" si="2780">IF(AQ652="","",RANK(AQ664,$AQ664:$AX664,0))</f>
        <v/>
      </c>
      <c r="AR674" s="970" t="str">
        <f t="shared" si="2780"/>
        <v/>
      </c>
      <c r="AS674" s="970" t="str">
        <f t="shared" si="2780"/>
        <v/>
      </c>
      <c r="AT674" s="970" t="str">
        <f t="shared" si="2780"/>
        <v/>
      </c>
      <c r="AU674" s="970" t="str">
        <f t="shared" si="2780"/>
        <v/>
      </c>
      <c r="AV674" s="970" t="str">
        <f t="shared" si="2780"/>
        <v/>
      </c>
      <c r="AW674" s="970" t="str">
        <f t="shared" si="2780"/>
        <v/>
      </c>
      <c r="AX674" s="971" t="str">
        <f t="shared" si="2780"/>
        <v/>
      </c>
      <c r="AY674" s="969" t="str">
        <f t="shared" ref="AY674:BF674" si="2781">IF(AY652="","",RANK(AY664,$AY664:$BF664,0))</f>
        <v/>
      </c>
      <c r="AZ674" s="970" t="str">
        <f t="shared" si="2781"/>
        <v/>
      </c>
      <c r="BA674" s="970" t="str">
        <f t="shared" si="2781"/>
        <v/>
      </c>
      <c r="BB674" s="970" t="str">
        <f t="shared" si="2781"/>
        <v/>
      </c>
      <c r="BC674" s="970" t="str">
        <f t="shared" si="2781"/>
        <v/>
      </c>
      <c r="BD674" s="970" t="str">
        <f t="shared" si="2781"/>
        <v/>
      </c>
      <c r="BE674" s="970" t="str">
        <f t="shared" si="2781"/>
        <v/>
      </c>
      <c r="BF674" s="971" t="str">
        <f t="shared" si="2781"/>
        <v/>
      </c>
      <c r="BG674" s="969" t="str">
        <f t="shared" ref="BG674:BN674" si="2782">IF(BG652="","",RANK(BG664,$BG664:$BN664,0))</f>
        <v/>
      </c>
      <c r="BH674" s="970" t="str">
        <f t="shared" si="2782"/>
        <v/>
      </c>
      <c r="BI674" s="970" t="str">
        <f t="shared" si="2782"/>
        <v/>
      </c>
      <c r="BJ674" s="970" t="str">
        <f t="shared" si="2782"/>
        <v/>
      </c>
      <c r="BK674" s="970" t="str">
        <f t="shared" si="2782"/>
        <v/>
      </c>
      <c r="BL674" s="970" t="str">
        <f t="shared" si="2782"/>
        <v/>
      </c>
      <c r="BM674" s="970" t="str">
        <f t="shared" si="2782"/>
        <v/>
      </c>
      <c r="BN674" s="971" t="str">
        <f t="shared" si="2782"/>
        <v/>
      </c>
    </row>
    <row r="675" spans="1:66" ht="16.5" thickBot="1" x14ac:dyDescent="0.3">
      <c r="A675" s="2092" t="s">
        <v>136</v>
      </c>
      <c r="B675" s="2093"/>
      <c r="C675" s="972">
        <f t="shared" ref="C675:J675" si="2783">IF(C652="","",RANK(C665,$C665:$J665,0))</f>
        <v>1</v>
      </c>
      <c r="D675" s="973" t="str">
        <f t="shared" si="2783"/>
        <v/>
      </c>
      <c r="E675" s="973" t="str">
        <f t="shared" si="2783"/>
        <v/>
      </c>
      <c r="F675" s="973" t="str">
        <f t="shared" si="2783"/>
        <v/>
      </c>
      <c r="G675" s="973" t="str">
        <f t="shared" si="2783"/>
        <v/>
      </c>
      <c r="H675" s="973" t="str">
        <f t="shared" si="2783"/>
        <v/>
      </c>
      <c r="I675" s="973" t="str">
        <f t="shared" si="2783"/>
        <v/>
      </c>
      <c r="J675" s="974" t="str">
        <f t="shared" si="2783"/>
        <v/>
      </c>
      <c r="K675" s="972" t="str">
        <f t="shared" ref="K675:R675" si="2784">IF(K652="","",RANK(K665,$K665:$R665,0))</f>
        <v/>
      </c>
      <c r="L675" s="973">
        <f t="shared" si="2784"/>
        <v>1</v>
      </c>
      <c r="M675" s="973" t="str">
        <f t="shared" si="2784"/>
        <v/>
      </c>
      <c r="N675" s="973">
        <f t="shared" si="2784"/>
        <v>2</v>
      </c>
      <c r="O675" s="973">
        <f t="shared" si="2784"/>
        <v>3</v>
      </c>
      <c r="P675" s="973" t="str">
        <f t="shared" si="2784"/>
        <v/>
      </c>
      <c r="Q675" s="973" t="str">
        <f t="shared" si="2784"/>
        <v/>
      </c>
      <c r="R675" s="974" t="str">
        <f t="shared" si="2784"/>
        <v/>
      </c>
      <c r="S675" s="972" t="str">
        <f t="shared" ref="S675:Z675" si="2785">IF(S652="","",RANK(S665,$S665:$Z665,0))</f>
        <v/>
      </c>
      <c r="T675" s="973" t="str">
        <f t="shared" si="2785"/>
        <v/>
      </c>
      <c r="U675" s="973" t="str">
        <f t="shared" si="2785"/>
        <v/>
      </c>
      <c r="V675" s="973" t="str">
        <f t="shared" si="2785"/>
        <v/>
      </c>
      <c r="W675" s="973" t="str">
        <f t="shared" si="2785"/>
        <v/>
      </c>
      <c r="X675" s="973" t="str">
        <f t="shared" si="2785"/>
        <v/>
      </c>
      <c r="Y675" s="973" t="str">
        <f t="shared" si="2785"/>
        <v/>
      </c>
      <c r="Z675" s="974" t="str">
        <f t="shared" si="2785"/>
        <v/>
      </c>
      <c r="AA675" s="972" t="str">
        <f t="shared" ref="AA675:AH675" si="2786">IF(AA652="","",RANK(AA665,$AA665:$AH665,0))</f>
        <v/>
      </c>
      <c r="AB675" s="973" t="str">
        <f t="shared" si="2786"/>
        <v/>
      </c>
      <c r="AC675" s="973" t="str">
        <f t="shared" si="2786"/>
        <v/>
      </c>
      <c r="AD675" s="973" t="str">
        <f t="shared" si="2786"/>
        <v/>
      </c>
      <c r="AE675" s="973" t="str">
        <f t="shared" si="2786"/>
        <v/>
      </c>
      <c r="AF675" s="973" t="str">
        <f t="shared" si="2786"/>
        <v/>
      </c>
      <c r="AG675" s="973" t="str">
        <f t="shared" si="2786"/>
        <v/>
      </c>
      <c r="AH675" s="974" t="str">
        <f t="shared" si="2786"/>
        <v/>
      </c>
      <c r="AI675" s="972" t="str">
        <f t="shared" ref="AI675:AP675" si="2787">IF(AI652="","",RANK(AI665,$AI665:$AP665,0))</f>
        <v/>
      </c>
      <c r="AJ675" s="973" t="str">
        <f t="shared" si="2787"/>
        <v/>
      </c>
      <c r="AK675" s="973">
        <f t="shared" si="2787"/>
        <v>1</v>
      </c>
      <c r="AL675" s="973" t="str">
        <f t="shared" si="2787"/>
        <v/>
      </c>
      <c r="AM675" s="973" t="str">
        <f t="shared" si="2787"/>
        <v/>
      </c>
      <c r="AN675" s="973" t="str">
        <f t="shared" si="2787"/>
        <v/>
      </c>
      <c r="AO675" s="973" t="str">
        <f t="shared" si="2787"/>
        <v/>
      </c>
      <c r="AP675" s="974" t="str">
        <f t="shared" si="2787"/>
        <v/>
      </c>
      <c r="AQ675" s="972" t="str">
        <f t="shared" ref="AQ675:AX675" si="2788">IF(AQ652="","",RANK(AQ665,$AQ665:$AX665,0))</f>
        <v/>
      </c>
      <c r="AR675" s="973" t="str">
        <f t="shared" si="2788"/>
        <v/>
      </c>
      <c r="AS675" s="973" t="str">
        <f t="shared" si="2788"/>
        <v/>
      </c>
      <c r="AT675" s="973" t="str">
        <f t="shared" si="2788"/>
        <v/>
      </c>
      <c r="AU675" s="973" t="str">
        <f t="shared" si="2788"/>
        <v/>
      </c>
      <c r="AV675" s="973" t="str">
        <f t="shared" si="2788"/>
        <v/>
      </c>
      <c r="AW675" s="973" t="str">
        <f t="shared" si="2788"/>
        <v/>
      </c>
      <c r="AX675" s="974" t="str">
        <f t="shared" si="2788"/>
        <v/>
      </c>
      <c r="AY675" s="972" t="str">
        <f t="shared" ref="AY675:BF675" si="2789">IF(AY652="","",RANK(AY665,$AY665:$BF665,0))</f>
        <v/>
      </c>
      <c r="AZ675" s="973" t="str">
        <f t="shared" si="2789"/>
        <v/>
      </c>
      <c r="BA675" s="973" t="str">
        <f t="shared" si="2789"/>
        <v/>
      </c>
      <c r="BB675" s="973" t="str">
        <f t="shared" si="2789"/>
        <v/>
      </c>
      <c r="BC675" s="973" t="str">
        <f t="shared" si="2789"/>
        <v/>
      </c>
      <c r="BD675" s="973" t="str">
        <f t="shared" si="2789"/>
        <v/>
      </c>
      <c r="BE675" s="973" t="str">
        <f t="shared" si="2789"/>
        <v/>
      </c>
      <c r="BF675" s="974" t="str">
        <f t="shared" si="2789"/>
        <v/>
      </c>
      <c r="BG675" s="972" t="str">
        <f t="shared" ref="BG675:BN675" si="2790">IF(BG652="","",RANK(BG665,$BG665:$BN665,0))</f>
        <v/>
      </c>
      <c r="BH675" s="973" t="str">
        <f t="shared" si="2790"/>
        <v/>
      </c>
      <c r="BI675" s="973" t="str">
        <f t="shared" si="2790"/>
        <v/>
      </c>
      <c r="BJ675" s="973" t="str">
        <f t="shared" si="2790"/>
        <v/>
      </c>
      <c r="BK675" s="973" t="str">
        <f t="shared" si="2790"/>
        <v/>
      </c>
      <c r="BL675" s="973" t="str">
        <f t="shared" si="2790"/>
        <v/>
      </c>
      <c r="BM675" s="973" t="str">
        <f t="shared" si="2790"/>
        <v/>
      </c>
      <c r="BN675" s="974" t="str">
        <f t="shared" si="2790"/>
        <v/>
      </c>
    </row>
    <row r="676" spans="1:66" s="20" customFormat="1" ht="88.5" customHeight="1" thickBot="1" x14ac:dyDescent="0.25">
      <c r="A676" s="2094" t="s">
        <v>33</v>
      </c>
      <c r="B676" s="2095"/>
      <c r="C676" s="55">
        <f ca="1">IF(C652="","",(C666*'pravidla turnaje'!$C$9)+(C667*'pravidla turnaje'!$C$10)+(C668*'pravidla turnaje'!$C$11)+(C669*'pravidla turnaje'!$C$12)+(C670*'pravidla turnaje'!$C$13)+(C671*'pravidla turnaje'!$C$14)+(C672*'pravidla turnaje'!$C$15)+(C673*'pravidla turnaje'!$C$16)+(C674*'pravidla turnaje'!$C$17)+(C675*'pravidla turnaje'!$C$18)+'rozstřely-skore'!C676)</f>
        <v>11111112</v>
      </c>
      <c r="D676" s="56" t="str">
        <f>IF(D652="","",(D666*'pravidla turnaje'!$C$9)+(D667*'pravidla turnaje'!$C$10)+(D668*'pravidla turnaje'!$C$11)+(D669*'pravidla turnaje'!$C$12)+(D670*'pravidla turnaje'!$C$13)+(D671*'pravidla turnaje'!$C$14)+(D672*'pravidla turnaje'!$C$15)+(D673*'pravidla turnaje'!$C$16)+(D674*'pravidla turnaje'!$C$17)+(D675*'pravidla turnaje'!$C$18)+'rozstřely-skore'!D676)</f>
        <v/>
      </c>
      <c r="E676" s="56" t="str">
        <f>IF(E652="","",(E666*'pravidla turnaje'!$C$9)+(E667*'pravidla turnaje'!$C$10)+(E668*'pravidla turnaje'!$C$11)+(E669*'pravidla turnaje'!$C$12)+(E670*'pravidla turnaje'!$C$13)+(E671*'pravidla turnaje'!$C$14)+(E672*'pravidla turnaje'!$C$15)+(E673*'pravidla turnaje'!$C$16)+(E674*'pravidla turnaje'!$C$17)+(E675*'pravidla turnaje'!$C$18)+'rozstřely-skore'!E676)</f>
        <v/>
      </c>
      <c r="F676" s="56" t="str">
        <f>IF(F652="","",(F666*'pravidla turnaje'!$C$9)+(F667*'pravidla turnaje'!$C$10)+(F668*'pravidla turnaje'!$C$11)+(F669*'pravidla turnaje'!$C$12)+(F670*'pravidla turnaje'!$C$13)+(F671*'pravidla turnaje'!$C$14)+(F672*'pravidla turnaje'!$C$15)+(F673*'pravidla turnaje'!$C$16)+(F674*'pravidla turnaje'!$C$17)+(F675*'pravidla turnaje'!$C$18)+'rozstřely-skore'!F676)</f>
        <v/>
      </c>
      <c r="G676" s="56" t="str">
        <f>IF(G652="","",(G666*'pravidla turnaje'!$C$9)+(G667*'pravidla turnaje'!$C$10)+(G668*'pravidla turnaje'!$C$11)+(G669*'pravidla turnaje'!$C$12)+(G670*'pravidla turnaje'!$C$13)+(G671*'pravidla turnaje'!$C$14)+(G672*'pravidla turnaje'!$C$15)+(G673*'pravidla turnaje'!$C$16)+(G674*'pravidla turnaje'!$C$17)+(G675*'pravidla turnaje'!$C$18)+'rozstřely-skore'!G676)</f>
        <v/>
      </c>
      <c r="H676" s="56" t="str">
        <f>IF(H652="","",(H666*'pravidla turnaje'!$C$9)+(H667*'pravidla turnaje'!$C$10)+(H668*'pravidla turnaje'!$C$11)+(H669*'pravidla turnaje'!$C$12)+(H670*'pravidla turnaje'!$C$13)+(H671*'pravidla turnaje'!$C$14)+(H672*'pravidla turnaje'!$C$15)+(H673*'pravidla turnaje'!$C$16)+(H674*'pravidla turnaje'!$C$17)+(H675*'pravidla turnaje'!$C$18)+'rozstřely-skore'!H676)</f>
        <v/>
      </c>
      <c r="I676" s="56" t="str">
        <f>IF(I652="","",(I666*'pravidla turnaje'!$C$9)+(I667*'pravidla turnaje'!$C$10)+(I668*'pravidla turnaje'!$C$11)+(I669*'pravidla turnaje'!$C$12)+(I670*'pravidla turnaje'!$C$13)+(I671*'pravidla turnaje'!$C$14)+(I672*'pravidla turnaje'!$C$15)+(I673*'pravidla turnaje'!$C$16)+(I674*'pravidla turnaje'!$C$17)+(I675*'pravidla turnaje'!$C$18)+'rozstřely-skore'!I676)</f>
        <v/>
      </c>
      <c r="J676" s="57" t="str">
        <f>IF(J652="","",(J666*'pravidla turnaje'!$C$9)+(J667*'pravidla turnaje'!$C$10)+(J668*'pravidla turnaje'!$C$11)+(J669*'pravidla turnaje'!$C$12)+(J670*'pravidla turnaje'!$C$13)+(J671*'pravidla turnaje'!$C$14)+(J672*'pravidla turnaje'!$C$15)+(J673*'pravidla turnaje'!$C$16)+(J674*'pravidla turnaje'!$C$17)+(J675*'pravidla turnaje'!$C$18)+'rozstřely-skore'!J676)</f>
        <v/>
      </c>
      <c r="K676" s="55" t="str">
        <f>IF(K652="","",(K666*'pravidla turnaje'!$C$9)+(K667*'pravidla turnaje'!$C$10)+(K668*'pravidla turnaje'!$C$11)+(K669*'pravidla turnaje'!$C$12)+(K670*'pravidla turnaje'!$C$13)+(K671*'pravidla turnaje'!$C$14)+(K672*'pravidla turnaje'!$C$15)+(K673*'pravidla turnaje'!$C$16)+(K674*'pravidla turnaje'!$C$17)+(K675*'pravidla turnaje'!$C$18)+'rozstřely-skore'!K676)</f>
        <v/>
      </c>
      <c r="L676" s="56">
        <f ca="1">IF(L652="","",(L666*'pravidla turnaje'!$C$9)+(L667*'pravidla turnaje'!$C$10)+(L668*'pravidla turnaje'!$C$11)+(L669*'pravidla turnaje'!$C$12)+(L670*'pravidla turnaje'!$C$13)+(L671*'pravidla turnaje'!$C$14)+(L672*'pravidla turnaje'!$C$15)+(L673*'pravidla turnaje'!$C$16)+(L674*'pravidla turnaje'!$C$17)+(L675*'pravidla turnaje'!$C$18)+'rozstřely-skore'!L676)</f>
        <v>21121141</v>
      </c>
      <c r="M676" s="56" t="str">
        <f>IF(M652="","",(M666*'pravidla turnaje'!$C$9)+(M667*'pravidla turnaje'!$C$10)+(M668*'pravidla turnaje'!$C$11)+(M669*'pravidla turnaje'!$C$12)+(M670*'pravidla turnaje'!$C$13)+(M671*'pravidla turnaje'!$C$14)+(M672*'pravidla turnaje'!$C$15)+(M673*'pravidla turnaje'!$C$16)+(M674*'pravidla turnaje'!$C$17)+(M675*'pravidla turnaje'!$C$18)+'rozstřely-skore'!M676)</f>
        <v/>
      </c>
      <c r="N676" s="56">
        <f ca="1">IF(N652="","",(N666*'pravidla turnaje'!$C$9)+(N667*'pravidla turnaje'!$C$10)+(N668*'pravidla turnaje'!$C$11)+(N669*'pravidla turnaje'!$C$12)+(N670*'pravidla turnaje'!$C$13)+(N671*'pravidla turnaje'!$C$14)+(N672*'pravidla turnaje'!$C$15)+(N673*'pravidla turnaje'!$C$16)+(N674*'pravidla turnaje'!$C$17)+(N675*'pravidla turnaje'!$C$18)+'rozstřely-skore'!N676)</f>
        <v>21221334</v>
      </c>
      <c r="O676" s="56">
        <f ca="1">IF(O652="","",(O666*'pravidla turnaje'!$C$9)+(O667*'pravidla turnaje'!$C$10)+(O668*'pravidla turnaje'!$C$11)+(O669*'pravidla turnaje'!$C$12)+(O670*'pravidla turnaje'!$C$13)+(O671*'pravidla turnaje'!$C$14)+(O672*'pravidla turnaje'!$C$15)+(O673*'pravidla turnaje'!$C$16)+(O674*'pravidla turnaje'!$C$17)+(O675*'pravidla turnaje'!$C$18)+'rozstřely-skore'!O676)</f>
        <v>21341222</v>
      </c>
      <c r="P676" s="56" t="str">
        <f>IF(P652="","",(P666*'pravidla turnaje'!$C$9)+(P667*'pravidla turnaje'!$C$10)+(P668*'pravidla turnaje'!$C$11)+(P669*'pravidla turnaje'!$C$12)+(P670*'pravidla turnaje'!$C$13)+(P671*'pravidla turnaje'!$C$14)+(P672*'pravidla turnaje'!$C$15)+(P673*'pravidla turnaje'!$C$16)+(P674*'pravidla turnaje'!$C$17)+(P675*'pravidla turnaje'!$C$18)+'rozstřely-skore'!P676)</f>
        <v/>
      </c>
      <c r="Q676" s="56" t="str">
        <f>IF(Q652="","",(Q666*'pravidla turnaje'!$C$9)+(Q667*'pravidla turnaje'!$C$10)+(Q668*'pravidla turnaje'!$C$11)+(Q669*'pravidla turnaje'!$C$12)+(Q670*'pravidla turnaje'!$C$13)+(Q671*'pravidla turnaje'!$C$14)+(Q672*'pravidla turnaje'!$C$15)+(Q673*'pravidla turnaje'!$C$16)+(Q674*'pravidla turnaje'!$C$17)+(Q675*'pravidla turnaje'!$C$18)+'rozstřely-skore'!Q676)</f>
        <v/>
      </c>
      <c r="R676" s="57" t="str">
        <f>IF(R652="","",(R666*'pravidla turnaje'!$C$9)+(R667*'pravidla turnaje'!$C$10)+(R668*'pravidla turnaje'!$C$11)+(R669*'pravidla turnaje'!$C$12)+(R670*'pravidla turnaje'!$C$13)+(R671*'pravidla turnaje'!$C$14)+(R672*'pravidla turnaje'!$C$15)+(R673*'pravidla turnaje'!$C$16)+(R674*'pravidla turnaje'!$C$17)+(R675*'pravidla turnaje'!$C$18)+'rozstřely-skore'!R676)</f>
        <v/>
      </c>
      <c r="S676" s="55" t="str">
        <f>IF(S652="","",(S666*'pravidla turnaje'!$C$9)+(S667*'pravidla turnaje'!$C$10)+(S668*'pravidla turnaje'!$C$11)+(S669*'pravidla turnaje'!$C$12)+(S670*'pravidla turnaje'!$C$13)+(S671*'pravidla turnaje'!$C$14)+(S672*'pravidla turnaje'!$C$15)+(S673*'pravidla turnaje'!$C$16)+(S674*'pravidla turnaje'!$C$17)+(S675*'pravidla turnaje'!$C$18)+'rozstřely-skore'!S676)</f>
        <v/>
      </c>
      <c r="T676" s="56" t="str">
        <f>IF(T652="","",(T666*'pravidla turnaje'!$C$9)+(T667*'pravidla turnaje'!$C$10)+(T668*'pravidla turnaje'!$C$11)+(T669*'pravidla turnaje'!$C$12)+(T670*'pravidla turnaje'!$C$13)+(T671*'pravidla turnaje'!$C$14)+(T672*'pravidla turnaje'!$C$15)+(T673*'pravidla turnaje'!$C$16)+(T674*'pravidla turnaje'!$C$17)+(T675*'pravidla turnaje'!$C$18)+'rozstřely-skore'!T676)</f>
        <v/>
      </c>
      <c r="U676" s="56" t="str">
        <f>IF(U652="","",(U666*'pravidla turnaje'!$C$9)+(U667*'pravidla turnaje'!$C$10)+(U668*'pravidla turnaje'!$C$11)+(U669*'pravidla turnaje'!$C$12)+(U670*'pravidla turnaje'!$C$13)+(U671*'pravidla turnaje'!$C$14)+(U672*'pravidla turnaje'!$C$15)+(U673*'pravidla turnaje'!$C$16)+(U674*'pravidla turnaje'!$C$17)+(U675*'pravidla turnaje'!$C$18)+'rozstřely-skore'!U676)</f>
        <v/>
      </c>
      <c r="V676" s="56" t="str">
        <f>IF(V652="","",(V666*'pravidla turnaje'!$C$9)+(V667*'pravidla turnaje'!$C$10)+(V668*'pravidla turnaje'!$C$11)+(V669*'pravidla turnaje'!$C$12)+(V670*'pravidla turnaje'!$C$13)+(V671*'pravidla turnaje'!$C$14)+(V672*'pravidla turnaje'!$C$15)+(V673*'pravidla turnaje'!$C$16)+(V674*'pravidla turnaje'!$C$17)+(V675*'pravidla turnaje'!$C$18)+'rozstřely-skore'!V676)</f>
        <v/>
      </c>
      <c r="W676" s="56" t="str">
        <f>IF(W652="","",(W666*'pravidla turnaje'!$C$9)+(W667*'pravidla turnaje'!$C$10)+(W668*'pravidla turnaje'!$C$11)+(W669*'pravidla turnaje'!$C$12)+(W670*'pravidla turnaje'!$C$13)+(W671*'pravidla turnaje'!$C$14)+(W672*'pravidla turnaje'!$C$15)+(W673*'pravidla turnaje'!$C$16)+(W674*'pravidla turnaje'!$C$17)+(W675*'pravidla turnaje'!$C$18)+'rozstřely-skore'!W676)</f>
        <v/>
      </c>
      <c r="X676" s="56" t="str">
        <f>IF(X652="","",(X666*'pravidla turnaje'!$C$9)+(X667*'pravidla turnaje'!$C$10)+(X668*'pravidla turnaje'!$C$11)+(X669*'pravidla turnaje'!$C$12)+(X670*'pravidla turnaje'!$C$13)+(X671*'pravidla turnaje'!$C$14)+(X672*'pravidla turnaje'!$C$15)+(X673*'pravidla turnaje'!$C$16)+(X674*'pravidla turnaje'!$C$17)+(X675*'pravidla turnaje'!$C$18)+'rozstřely-skore'!X676)</f>
        <v/>
      </c>
      <c r="Y676" s="56" t="str">
        <f>IF(Y652="","",(Y666*'pravidla turnaje'!$C$9)+(Y667*'pravidla turnaje'!$C$10)+(Y668*'pravidla turnaje'!$C$11)+(Y669*'pravidla turnaje'!$C$12)+(Y670*'pravidla turnaje'!$C$13)+(Y671*'pravidla turnaje'!$C$14)+(Y672*'pravidla turnaje'!$C$15)+(Y673*'pravidla turnaje'!$C$16)+(Y674*'pravidla turnaje'!$C$17)+(Y675*'pravidla turnaje'!$C$18)+'rozstřely-skore'!Y676)</f>
        <v/>
      </c>
      <c r="Z676" s="57" t="str">
        <f>IF(Z652="","",(Z666*'pravidla turnaje'!$C$9)+(Z667*'pravidla turnaje'!$C$10)+(Z668*'pravidla turnaje'!$C$11)+(Z669*'pravidla turnaje'!$C$12)+(Z670*'pravidla turnaje'!$C$13)+(Z671*'pravidla turnaje'!$C$14)+(Z672*'pravidla turnaje'!$C$15)+(Z673*'pravidla turnaje'!$C$16)+(Z674*'pravidla turnaje'!$C$17)+(Z675*'pravidla turnaje'!$C$18)+'rozstřely-skore'!Z676)</f>
        <v/>
      </c>
      <c r="AA676" s="55" t="str">
        <f>IF(AA652="","",(AA666*'pravidla turnaje'!$C$9)+(AA667*'pravidla turnaje'!$C$10)+(AA668*'pravidla turnaje'!$C$11)+(AA669*'pravidla turnaje'!$C$12)+(AA670*'pravidla turnaje'!$C$13)+(AA671*'pravidla turnaje'!$C$14)+(AA672*'pravidla turnaje'!$C$15)+(AA673*'pravidla turnaje'!$C$16)+(AA674*'pravidla turnaje'!$C$17)+(AA675*'pravidla turnaje'!$C$18)+'rozstřely-skore'!AA676)</f>
        <v/>
      </c>
      <c r="AB676" s="56" t="str">
        <f>IF(AB652="","",(AB666*'pravidla turnaje'!$C$9)+(AB667*'pravidla turnaje'!$C$10)+(AB668*'pravidla turnaje'!$C$11)+(AB669*'pravidla turnaje'!$C$12)+(AB670*'pravidla turnaje'!$C$13)+(AB671*'pravidla turnaje'!$C$14)+(AB672*'pravidla turnaje'!$C$15)+(AB673*'pravidla turnaje'!$C$16)+(AB674*'pravidla turnaje'!$C$17)+(AB675*'pravidla turnaje'!$C$18)+'rozstřely-skore'!AB676)</f>
        <v/>
      </c>
      <c r="AC676" s="56" t="str">
        <f>IF(AC652="","",(AC666*'pravidla turnaje'!$C$9)+(AC667*'pravidla turnaje'!$C$10)+(AC668*'pravidla turnaje'!$C$11)+(AC669*'pravidla turnaje'!$C$12)+(AC670*'pravidla turnaje'!$C$13)+(AC671*'pravidla turnaje'!$C$14)+(AC672*'pravidla turnaje'!$C$15)+(AC673*'pravidla turnaje'!$C$16)+(AC674*'pravidla turnaje'!$C$17)+(AC675*'pravidla turnaje'!$C$18)+'rozstřely-skore'!AC676)</f>
        <v/>
      </c>
      <c r="AD676" s="56" t="str">
        <f>IF(AD652="","",(AD666*'pravidla turnaje'!$C$9)+(AD667*'pravidla turnaje'!$C$10)+(AD668*'pravidla turnaje'!$C$11)+(AD669*'pravidla turnaje'!$C$12)+(AD670*'pravidla turnaje'!$C$13)+(AD671*'pravidla turnaje'!$C$14)+(AD672*'pravidla turnaje'!$C$15)+(AD673*'pravidla turnaje'!$C$16)+(AD674*'pravidla turnaje'!$C$17)+(AD675*'pravidla turnaje'!$C$18)+'rozstřely-skore'!AD676)</f>
        <v/>
      </c>
      <c r="AE676" s="56" t="str">
        <f>IF(AE652="","",(AE666*'pravidla turnaje'!$C$9)+(AE667*'pravidla turnaje'!$C$10)+(AE668*'pravidla turnaje'!$C$11)+(AE669*'pravidla turnaje'!$C$12)+(AE670*'pravidla turnaje'!$C$13)+(AE671*'pravidla turnaje'!$C$14)+(AE672*'pravidla turnaje'!$C$15)+(AE673*'pravidla turnaje'!$C$16)+(AE674*'pravidla turnaje'!$C$17)+(AE675*'pravidla turnaje'!$C$18)+'rozstřely-skore'!AE676)</f>
        <v/>
      </c>
      <c r="AF676" s="56" t="str">
        <f>IF(AF652="","",(AF666*'pravidla turnaje'!$C$9)+(AF667*'pravidla turnaje'!$C$10)+(AF668*'pravidla turnaje'!$C$11)+(AF669*'pravidla turnaje'!$C$12)+(AF670*'pravidla turnaje'!$C$13)+(AF671*'pravidla turnaje'!$C$14)+(AF672*'pravidla turnaje'!$C$15)+(AF673*'pravidla turnaje'!$C$16)+(AF674*'pravidla turnaje'!$C$17)+(AF675*'pravidla turnaje'!$C$18)+'rozstřely-skore'!AF676)</f>
        <v/>
      </c>
      <c r="AG676" s="56" t="str">
        <f>IF(AG652="","",(AG666*'pravidla turnaje'!$C$9)+(AG667*'pravidla turnaje'!$C$10)+(AG668*'pravidla turnaje'!$C$11)+(AG669*'pravidla turnaje'!$C$12)+(AG670*'pravidla turnaje'!$C$13)+(AG671*'pravidla turnaje'!$C$14)+(AG672*'pravidla turnaje'!$C$15)+(AG673*'pravidla turnaje'!$C$16)+(AG674*'pravidla turnaje'!$C$17)+(AG675*'pravidla turnaje'!$C$18)+'rozstřely-skore'!AG676)</f>
        <v/>
      </c>
      <c r="AH676" s="57" t="str">
        <f>IF(AH652="","",(AH666*'pravidla turnaje'!$C$9)+(AH667*'pravidla turnaje'!$C$10)+(AH668*'pravidla turnaje'!$C$11)+(AH669*'pravidla turnaje'!$C$12)+(AH670*'pravidla turnaje'!$C$13)+(AH671*'pravidla turnaje'!$C$14)+(AH672*'pravidla turnaje'!$C$15)+(AH673*'pravidla turnaje'!$C$16)+(AH674*'pravidla turnaje'!$C$17)+(AH675*'pravidla turnaje'!$C$18)+'rozstřely-skore'!AH676)</f>
        <v/>
      </c>
      <c r="AI676" s="55" t="str">
        <f>IF(AI652="","",(AI666*'pravidla turnaje'!$C$9)+(AI667*'pravidla turnaje'!$C$10)+(AI668*'pravidla turnaje'!$C$11)+(AI669*'pravidla turnaje'!$C$12)+(AI670*'pravidla turnaje'!$C$13)+(AI671*'pravidla turnaje'!$C$14)+(AI672*'pravidla turnaje'!$C$15)+(AI673*'pravidla turnaje'!$C$16)+(AI674*'pravidla turnaje'!$C$17)+(AI675*'pravidla turnaje'!$C$18)+'rozstřely-skore'!AI676)</f>
        <v/>
      </c>
      <c r="AJ676" s="56" t="str">
        <f>IF(AJ652="","",(AJ666*'pravidla turnaje'!$C$9)+(AJ667*'pravidla turnaje'!$C$10)+(AJ668*'pravidla turnaje'!$C$11)+(AJ669*'pravidla turnaje'!$C$12)+(AJ670*'pravidla turnaje'!$C$13)+(AJ671*'pravidla turnaje'!$C$14)+(AJ672*'pravidla turnaje'!$C$15)+(AJ673*'pravidla turnaje'!$C$16)+(AJ674*'pravidla turnaje'!$C$17)+(AJ675*'pravidla turnaje'!$C$18)+'rozstřely-skore'!AJ676)</f>
        <v/>
      </c>
      <c r="AK676" s="56">
        <f ca="1">IF(AK652="","",(AK666*'pravidla turnaje'!$C$9)+(AK667*'pravidla turnaje'!$C$10)+(AK668*'pravidla turnaje'!$C$11)+(AK669*'pravidla turnaje'!$C$12)+(AK670*'pravidla turnaje'!$C$13)+(AK671*'pravidla turnaje'!$C$14)+(AK672*'pravidla turnaje'!$C$15)+(AK673*'pravidla turnaje'!$C$16)+(AK674*'pravidla turnaje'!$C$17)+(AK675*'pravidla turnaje'!$C$18)+'rozstřely-skore'!AK676)</f>
        <v>51151155</v>
      </c>
      <c r="AL676" s="56" t="str">
        <f>IF(AL652="","",(AL666*'pravidla turnaje'!$C$9)+(AL667*'pravidla turnaje'!$C$10)+(AL668*'pravidla turnaje'!$C$11)+(AL669*'pravidla turnaje'!$C$12)+(AL670*'pravidla turnaje'!$C$13)+(AL671*'pravidla turnaje'!$C$14)+(AL672*'pravidla turnaje'!$C$15)+(AL673*'pravidla turnaje'!$C$16)+(AL674*'pravidla turnaje'!$C$17)+(AL675*'pravidla turnaje'!$C$18)+'rozstřely-skore'!AL676)</f>
        <v/>
      </c>
      <c r="AM676" s="56" t="str">
        <f>IF(AM652="","",(AM666*'pravidla turnaje'!$C$9)+(AM667*'pravidla turnaje'!$C$10)+(AM668*'pravidla turnaje'!$C$11)+(AM669*'pravidla turnaje'!$C$12)+(AM670*'pravidla turnaje'!$C$13)+(AM671*'pravidla turnaje'!$C$14)+(AM672*'pravidla turnaje'!$C$15)+(AM673*'pravidla turnaje'!$C$16)+(AM674*'pravidla turnaje'!$C$17)+(AM675*'pravidla turnaje'!$C$18)+'rozstřely-skore'!AM676)</f>
        <v/>
      </c>
      <c r="AN676" s="56" t="str">
        <f>IF(AN652="","",(AN666*'pravidla turnaje'!$C$9)+(AN667*'pravidla turnaje'!$C$10)+(AN668*'pravidla turnaje'!$C$11)+(AN669*'pravidla turnaje'!$C$12)+(AN670*'pravidla turnaje'!$C$13)+(AN671*'pravidla turnaje'!$C$14)+(AN672*'pravidla turnaje'!$C$15)+(AN673*'pravidla turnaje'!$C$16)+(AN674*'pravidla turnaje'!$C$17)+(AN675*'pravidla turnaje'!$C$18)+'rozstřely-skore'!AN676)</f>
        <v/>
      </c>
      <c r="AO676" s="56" t="str">
        <f>IF(AO652="","",(AO666*'pravidla turnaje'!$C$9)+(AO667*'pravidla turnaje'!$C$10)+(AO668*'pravidla turnaje'!$C$11)+(AO669*'pravidla turnaje'!$C$12)+(AO670*'pravidla turnaje'!$C$13)+(AO671*'pravidla turnaje'!$C$14)+(AO672*'pravidla turnaje'!$C$15)+(AO673*'pravidla turnaje'!$C$16)+(AO674*'pravidla turnaje'!$C$17)+(AO675*'pravidla turnaje'!$C$18)+'rozstřely-skore'!AO676)</f>
        <v/>
      </c>
      <c r="AP676" s="57" t="str">
        <f>IF(AP652="","",(AP666*'pravidla turnaje'!$C$9)+(AP667*'pravidla turnaje'!$C$10)+(AP668*'pravidla turnaje'!$C$11)+(AP669*'pravidla turnaje'!$C$12)+(AP670*'pravidla turnaje'!$C$13)+(AP671*'pravidla turnaje'!$C$14)+(AP672*'pravidla turnaje'!$C$15)+(AP673*'pravidla turnaje'!$C$16)+(AP674*'pravidla turnaje'!$C$17)+(AP675*'pravidla turnaje'!$C$18)+'rozstřely-skore'!AP676)</f>
        <v/>
      </c>
      <c r="AQ676" s="55" t="str">
        <f>IF(AQ652="","",(AQ666*'pravidla turnaje'!$C$9)+(AQ667*'pravidla turnaje'!$C$10)+(AQ668*'pravidla turnaje'!$C$11)+(AQ669*'pravidla turnaje'!$C$12)+(AQ670*'pravidla turnaje'!$C$13)+(AQ671*'pravidla turnaje'!$C$14)+(AQ672*'pravidla turnaje'!$C$15)+(AQ673*'pravidla turnaje'!$C$16)+(AQ674*'pravidla turnaje'!$C$17)+(AQ675*'pravidla turnaje'!$C$18)+'rozstřely-skore'!AQ676)</f>
        <v/>
      </c>
      <c r="AR676" s="56" t="str">
        <f>IF(AR652="","",(AR666*'pravidla turnaje'!$C$9)+(AR667*'pravidla turnaje'!$C$10)+(AR668*'pravidla turnaje'!$C$11)+(AR669*'pravidla turnaje'!$C$12)+(AR670*'pravidla turnaje'!$C$13)+(AR671*'pravidla turnaje'!$C$14)+(AR672*'pravidla turnaje'!$C$15)+(AR673*'pravidla turnaje'!$C$16)+(AR674*'pravidla turnaje'!$C$17)+(AR675*'pravidla turnaje'!$C$18)+'rozstřely-skore'!AR676)</f>
        <v/>
      </c>
      <c r="AS676" s="56" t="str">
        <f>IF(AS652="","",(AS666*'pravidla turnaje'!$C$9)+(AS667*'pravidla turnaje'!$C$10)+(AS668*'pravidla turnaje'!$C$11)+(AS669*'pravidla turnaje'!$C$12)+(AS670*'pravidla turnaje'!$C$13)+(AS671*'pravidla turnaje'!$C$14)+(AS672*'pravidla turnaje'!$C$15)+(AS673*'pravidla turnaje'!$C$16)+(AS674*'pravidla turnaje'!$C$17)+(AS675*'pravidla turnaje'!$C$18)+'rozstřely-skore'!AS676)</f>
        <v/>
      </c>
      <c r="AT676" s="56" t="str">
        <f>IF(AT652="","",(AT666*'pravidla turnaje'!$C$9)+(AT667*'pravidla turnaje'!$C$10)+(AT668*'pravidla turnaje'!$C$11)+(AT669*'pravidla turnaje'!$C$12)+(AT670*'pravidla turnaje'!$C$13)+(AT671*'pravidla turnaje'!$C$14)+(AT672*'pravidla turnaje'!$C$15)+(AT673*'pravidla turnaje'!$C$16)+(AT674*'pravidla turnaje'!$C$17)+(AT675*'pravidla turnaje'!$C$18)+'rozstřely-skore'!AT676)</f>
        <v/>
      </c>
      <c r="AU676" s="56" t="str">
        <f>IF(AU652="","",(AU666*'pravidla turnaje'!$C$9)+(AU667*'pravidla turnaje'!$C$10)+(AU668*'pravidla turnaje'!$C$11)+(AU669*'pravidla turnaje'!$C$12)+(AU670*'pravidla turnaje'!$C$13)+(AU671*'pravidla turnaje'!$C$14)+(AU672*'pravidla turnaje'!$C$15)+(AU673*'pravidla turnaje'!$C$16)+(AU674*'pravidla turnaje'!$C$17)+(AU675*'pravidla turnaje'!$C$18)+'rozstřely-skore'!AU676)</f>
        <v/>
      </c>
      <c r="AV676" s="56" t="str">
        <f>IF(AV652="","",(AV666*'pravidla turnaje'!$C$9)+(AV667*'pravidla turnaje'!$C$10)+(AV668*'pravidla turnaje'!$C$11)+(AV669*'pravidla turnaje'!$C$12)+(AV670*'pravidla turnaje'!$C$13)+(AV671*'pravidla turnaje'!$C$14)+(AV672*'pravidla turnaje'!$C$15)+(AV673*'pravidla turnaje'!$C$16)+(AV674*'pravidla turnaje'!$C$17)+(AV675*'pravidla turnaje'!$C$18)+'rozstřely-skore'!AV676)</f>
        <v/>
      </c>
      <c r="AW676" s="56" t="str">
        <f>IF(AW652="","",(AW666*'pravidla turnaje'!$C$9)+(AW667*'pravidla turnaje'!$C$10)+(AW668*'pravidla turnaje'!$C$11)+(AW669*'pravidla turnaje'!$C$12)+(AW670*'pravidla turnaje'!$C$13)+(AW671*'pravidla turnaje'!$C$14)+(AW672*'pravidla turnaje'!$C$15)+(AW673*'pravidla turnaje'!$C$16)+(AW674*'pravidla turnaje'!$C$17)+(AW675*'pravidla turnaje'!$C$18)+'rozstřely-skore'!AW676)</f>
        <v/>
      </c>
      <c r="AX676" s="57" t="str">
        <f>IF(AX652="","",(AX666*'pravidla turnaje'!$C$9)+(AX667*'pravidla turnaje'!$C$10)+(AX668*'pravidla turnaje'!$C$11)+(AX669*'pravidla turnaje'!$C$12)+(AX670*'pravidla turnaje'!$C$13)+(AX671*'pravidla turnaje'!$C$14)+(AX672*'pravidla turnaje'!$C$15)+(AX673*'pravidla turnaje'!$C$16)+(AX674*'pravidla turnaje'!$C$17)+(AX675*'pravidla turnaje'!$C$18)+'rozstřely-skore'!AX676)</f>
        <v/>
      </c>
      <c r="AY676" s="55" t="str">
        <f>IF(AY652="","",(AY666*'pravidla turnaje'!$C$9)+(AY667*'pravidla turnaje'!$C$10)+(AY668*'pravidla turnaje'!$C$11)+(AY669*'pravidla turnaje'!$C$12)+(AY670*'pravidla turnaje'!$C$13)+(AY671*'pravidla turnaje'!$C$14)+(AY672*'pravidla turnaje'!$C$15)+(AY673*'pravidla turnaje'!$C$16)+(AY674*'pravidla turnaje'!$C$17)+(AY675*'pravidla turnaje'!$C$18)+'rozstřely-skore'!AY676)</f>
        <v/>
      </c>
      <c r="AZ676" s="56" t="str">
        <f>IF(AZ652="","",(AZ666*'pravidla turnaje'!$C$9)+(AZ667*'pravidla turnaje'!$C$10)+(AZ668*'pravidla turnaje'!$C$11)+(AZ669*'pravidla turnaje'!$C$12)+(AZ670*'pravidla turnaje'!$C$13)+(AZ671*'pravidla turnaje'!$C$14)+(AZ672*'pravidla turnaje'!$C$15)+(AZ673*'pravidla turnaje'!$C$16)+(AZ674*'pravidla turnaje'!$C$17)+(AZ675*'pravidla turnaje'!$C$18)+'rozstřely-skore'!AZ676)</f>
        <v/>
      </c>
      <c r="BA676" s="56" t="str">
        <f>IF(BA652="","",(BA666*'pravidla turnaje'!$C$9)+(BA667*'pravidla turnaje'!$C$10)+(BA668*'pravidla turnaje'!$C$11)+(BA669*'pravidla turnaje'!$C$12)+(BA670*'pravidla turnaje'!$C$13)+(BA671*'pravidla turnaje'!$C$14)+(BA672*'pravidla turnaje'!$C$15)+(BA673*'pravidla turnaje'!$C$16)+(BA674*'pravidla turnaje'!$C$17)+(BA675*'pravidla turnaje'!$C$18)+'rozstřely-skore'!BA676)</f>
        <v/>
      </c>
      <c r="BB676" s="56" t="str">
        <f>IF(BB652="","",(BB666*'pravidla turnaje'!$C$9)+(BB667*'pravidla turnaje'!$C$10)+(BB668*'pravidla turnaje'!$C$11)+(BB669*'pravidla turnaje'!$C$12)+(BB670*'pravidla turnaje'!$C$13)+(BB671*'pravidla turnaje'!$C$14)+(BB672*'pravidla turnaje'!$C$15)+(BB673*'pravidla turnaje'!$C$16)+(BB674*'pravidla turnaje'!$C$17)+(BB675*'pravidla turnaje'!$C$18)+'rozstřely-skore'!BB676)</f>
        <v/>
      </c>
      <c r="BC676" s="56" t="str">
        <f>IF(BC652="","",(BC666*'pravidla turnaje'!$C$9)+(BC667*'pravidla turnaje'!$C$10)+(BC668*'pravidla turnaje'!$C$11)+(BC669*'pravidla turnaje'!$C$12)+(BC670*'pravidla turnaje'!$C$13)+(BC671*'pravidla turnaje'!$C$14)+(BC672*'pravidla turnaje'!$C$15)+(BC673*'pravidla turnaje'!$C$16)+(BC674*'pravidla turnaje'!$C$17)+(BC675*'pravidla turnaje'!$C$18)+'rozstřely-skore'!BC676)</f>
        <v/>
      </c>
      <c r="BD676" s="56" t="str">
        <f>IF(BD652="","",(BD666*'pravidla turnaje'!$C$9)+(BD667*'pravidla turnaje'!$C$10)+(BD668*'pravidla turnaje'!$C$11)+(BD669*'pravidla turnaje'!$C$12)+(BD670*'pravidla turnaje'!$C$13)+(BD671*'pravidla turnaje'!$C$14)+(BD672*'pravidla turnaje'!$C$15)+(BD673*'pravidla turnaje'!$C$16)+(BD674*'pravidla turnaje'!$C$17)+(BD675*'pravidla turnaje'!$C$18)+'rozstřely-skore'!BD676)</f>
        <v/>
      </c>
      <c r="BE676" s="56" t="str">
        <f>IF(BE652="","",(BE666*'pravidla turnaje'!$C$9)+(BE667*'pravidla turnaje'!$C$10)+(BE668*'pravidla turnaje'!$C$11)+(BE669*'pravidla turnaje'!$C$12)+(BE670*'pravidla turnaje'!$C$13)+(BE671*'pravidla turnaje'!$C$14)+(BE672*'pravidla turnaje'!$C$15)+(BE673*'pravidla turnaje'!$C$16)+(BE674*'pravidla turnaje'!$C$17)+(BE675*'pravidla turnaje'!$C$18)+'rozstřely-skore'!BE676)</f>
        <v/>
      </c>
      <c r="BF676" s="57" t="str">
        <f>IF(BF652="","",(BF666*'pravidla turnaje'!$C$9)+(BF667*'pravidla turnaje'!$C$10)+(BF668*'pravidla turnaje'!$C$11)+(BF669*'pravidla turnaje'!$C$12)+(BF670*'pravidla turnaje'!$C$13)+(BF671*'pravidla turnaje'!$C$14)+(BF672*'pravidla turnaje'!$C$15)+(BF673*'pravidla turnaje'!$C$16)+(BF674*'pravidla turnaje'!$C$17)+(BF675*'pravidla turnaje'!$C$18)+'rozstřely-skore'!BF676)</f>
        <v/>
      </c>
      <c r="BG676" s="55" t="str">
        <f>IF(BG652="","",(BG666*'pravidla turnaje'!$C$9)+(BG667*'pravidla turnaje'!$C$10)+(BG668*'pravidla turnaje'!$C$11)+(BG669*'pravidla turnaje'!$C$12)+(BG670*'pravidla turnaje'!$C$13)+(BG671*'pravidla turnaje'!$C$14)+(BG672*'pravidla turnaje'!$C$15)+(BG673*'pravidla turnaje'!$C$16)+(BG674*'pravidla turnaje'!$C$17)+(BG675*'pravidla turnaje'!$C$18)+'rozstřely-skore'!BG676)</f>
        <v/>
      </c>
      <c r="BH676" s="56" t="str">
        <f>IF(BH652="","",(BH666*'pravidla turnaje'!$C$9)+(BH667*'pravidla turnaje'!$C$10)+(BH668*'pravidla turnaje'!$C$11)+(BH669*'pravidla turnaje'!$C$12)+(BH670*'pravidla turnaje'!$C$13)+(BH671*'pravidla turnaje'!$C$14)+(BH672*'pravidla turnaje'!$C$15)+(BH673*'pravidla turnaje'!$C$16)+(BH674*'pravidla turnaje'!$C$17)+(BH675*'pravidla turnaje'!$C$18)+'rozstřely-skore'!BH676)</f>
        <v/>
      </c>
      <c r="BI676" s="56" t="str">
        <f>IF(BI652="","",(BI666*'pravidla turnaje'!$C$9)+(BI667*'pravidla turnaje'!$C$10)+(BI668*'pravidla turnaje'!$C$11)+(BI669*'pravidla turnaje'!$C$12)+(BI670*'pravidla turnaje'!$C$13)+(BI671*'pravidla turnaje'!$C$14)+(BI672*'pravidla turnaje'!$C$15)+(BI673*'pravidla turnaje'!$C$16)+(BI674*'pravidla turnaje'!$C$17)+(BI675*'pravidla turnaje'!$C$18)+'rozstřely-skore'!BI676)</f>
        <v/>
      </c>
      <c r="BJ676" s="56" t="str">
        <f>IF(BJ652="","",(BJ666*'pravidla turnaje'!$C$9)+(BJ667*'pravidla turnaje'!$C$10)+(BJ668*'pravidla turnaje'!$C$11)+(BJ669*'pravidla turnaje'!$C$12)+(BJ670*'pravidla turnaje'!$C$13)+(BJ671*'pravidla turnaje'!$C$14)+(BJ672*'pravidla turnaje'!$C$15)+(BJ673*'pravidla turnaje'!$C$16)+(BJ674*'pravidla turnaje'!$C$17)+(BJ675*'pravidla turnaje'!$C$18)+'rozstřely-skore'!BJ676)</f>
        <v/>
      </c>
      <c r="BK676" s="56" t="str">
        <f>IF(BK652="","",(BK666*'pravidla turnaje'!$C$9)+(BK667*'pravidla turnaje'!$C$10)+(BK668*'pravidla turnaje'!$C$11)+(BK669*'pravidla turnaje'!$C$12)+(BK670*'pravidla turnaje'!$C$13)+(BK671*'pravidla turnaje'!$C$14)+(BK672*'pravidla turnaje'!$C$15)+(BK673*'pravidla turnaje'!$C$16)+(BK674*'pravidla turnaje'!$C$17)+(BK675*'pravidla turnaje'!$C$18)+'rozstřely-skore'!BK676)</f>
        <v/>
      </c>
      <c r="BL676" s="56" t="str">
        <f>IF(BL652="","",(BL666*'pravidla turnaje'!$C$9)+(BL667*'pravidla turnaje'!$C$10)+(BL668*'pravidla turnaje'!$C$11)+(BL669*'pravidla turnaje'!$C$12)+(BL670*'pravidla turnaje'!$C$13)+(BL671*'pravidla turnaje'!$C$14)+(BL672*'pravidla turnaje'!$C$15)+(BL673*'pravidla turnaje'!$C$16)+(BL674*'pravidla turnaje'!$C$17)+(BL675*'pravidla turnaje'!$C$18)+'rozstřely-skore'!BL676)</f>
        <v/>
      </c>
      <c r="BM676" s="56" t="str">
        <f>IF(BM652="","",(BM666*'pravidla turnaje'!$C$9)+(BM667*'pravidla turnaje'!$C$10)+(BM668*'pravidla turnaje'!$C$11)+(BM669*'pravidla turnaje'!$C$12)+(BM670*'pravidla turnaje'!$C$13)+(BM671*'pravidla turnaje'!$C$14)+(BM672*'pravidla turnaje'!$C$15)+(BM673*'pravidla turnaje'!$C$16)+(BM674*'pravidla turnaje'!$C$17)+(BM675*'pravidla turnaje'!$C$18)+'rozstřely-skore'!BM676)</f>
        <v/>
      </c>
      <c r="BN676" s="57" t="str">
        <f>IF(BN652="","",(BN666*'pravidla turnaje'!$C$9)+(BN667*'pravidla turnaje'!$C$10)+(BN668*'pravidla turnaje'!$C$11)+(BN669*'pravidla turnaje'!$C$12)+(BN670*'pravidla turnaje'!$C$13)+(BN671*'pravidla turnaje'!$C$14)+(BN672*'pravidla turnaje'!$C$15)+(BN673*'pravidla turnaje'!$C$16)+(BN674*'pravidla turnaje'!$C$17)+(BN675*'pravidla turnaje'!$C$18)+'rozstřely-skore'!BN676)</f>
        <v/>
      </c>
    </row>
    <row r="677" spans="1:66" ht="5.25" customHeight="1" x14ac:dyDescent="0.25">
      <c r="C677" s="961"/>
      <c r="D677" s="961"/>
      <c r="E677" s="961"/>
      <c r="F677" s="961"/>
      <c r="G677" s="961"/>
      <c r="H677" s="961"/>
      <c r="I677" s="961"/>
      <c r="J677" s="961"/>
    </row>
    <row r="678" spans="1:66" ht="5.25" customHeight="1" x14ac:dyDescent="0.25">
      <c r="C678" s="961"/>
      <c r="D678" s="961"/>
      <c r="E678" s="961"/>
      <c r="F678" s="961"/>
      <c r="G678" s="961"/>
      <c r="H678" s="961"/>
      <c r="I678" s="961"/>
      <c r="J678" s="961"/>
    </row>
    <row r="679" spans="1:66" ht="5.25" customHeight="1" x14ac:dyDescent="0.25">
      <c r="C679" s="961"/>
      <c r="D679" s="961"/>
      <c r="E679" s="961"/>
      <c r="F679" s="961"/>
      <c r="G679" s="961"/>
      <c r="H679" s="961"/>
      <c r="I679" s="961"/>
      <c r="J679" s="961"/>
    </row>
    <row r="680" spans="1:66" ht="5.25" customHeight="1" thickBot="1" x14ac:dyDescent="0.3">
      <c r="C680" s="961"/>
      <c r="D680" s="961"/>
      <c r="E680" s="961"/>
      <c r="F680" s="961"/>
      <c r="G680" s="961"/>
      <c r="H680" s="961"/>
      <c r="I680" s="961"/>
      <c r="J680" s="961"/>
    </row>
    <row r="681" spans="1:66" ht="30.75" customHeight="1" x14ac:dyDescent="0.25">
      <c r="A681" s="2115" t="str">
        <f>CONCATENATE("skupina ",VLOOKUP(C681-1,'pravidla turnaje'!$A$64:$B$83,2,0))</f>
        <v>skupina X</v>
      </c>
      <c r="B681" s="2116"/>
      <c r="C681" s="924">
        <v>181</v>
      </c>
      <c r="D681" s="925">
        <v>182</v>
      </c>
      <c r="E681" s="925">
        <v>183</v>
      </c>
      <c r="F681" s="925">
        <v>184</v>
      </c>
      <c r="G681" s="925">
        <v>185</v>
      </c>
      <c r="H681" s="925">
        <v>186</v>
      </c>
      <c r="I681" s="925">
        <v>187</v>
      </c>
      <c r="J681" s="1015">
        <v>188</v>
      </c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38"/>
      <c r="AK681" s="38"/>
      <c r="AL681" s="38"/>
      <c r="AM681" s="38"/>
      <c r="AN681" s="38"/>
      <c r="AO681" s="38"/>
      <c r="AP681" s="38"/>
      <c r="AQ681" s="38"/>
      <c r="AR681" s="38"/>
      <c r="AS681" s="38"/>
      <c r="AT681" s="38"/>
      <c r="AU681" s="38"/>
      <c r="AV681" s="38"/>
      <c r="AW681" s="38"/>
      <c r="AX681" s="38"/>
      <c r="AY681" s="38"/>
      <c r="AZ681" s="38"/>
      <c r="BA681" s="38"/>
      <c r="BB681" s="38"/>
      <c r="BC681" s="38"/>
      <c r="BD681" s="38"/>
      <c r="BE681" s="38"/>
      <c r="BF681" s="38"/>
      <c r="BG681" s="38"/>
      <c r="BH681" s="38"/>
      <c r="BI681" s="38"/>
      <c r="BJ681" s="38"/>
      <c r="BK681" s="38"/>
      <c r="BL681" s="38"/>
      <c r="BM681" s="38"/>
      <c r="BN681" s="38"/>
    </row>
    <row r="682" spans="1:66" ht="15.75" x14ac:dyDescent="0.25">
      <c r="A682" s="2125" t="s">
        <v>22</v>
      </c>
      <c r="B682" s="2125"/>
      <c r="C682" s="951" t="str">
        <f>VLOOKUP(C$681,Tabulka!$B$4:$Q$239,11,0)</f>
        <v/>
      </c>
      <c r="D682" s="951" t="str">
        <f>VLOOKUP(D$681,Tabulka!$B$4:$Q$239,11,0)</f>
        <v/>
      </c>
      <c r="E682" s="951" t="str">
        <f>VLOOKUP(E$681,Tabulka!$B$4:$Q$239,11,0)</f>
        <v/>
      </c>
      <c r="F682" s="951" t="str">
        <f>VLOOKUP(F$681,Tabulka!$B$4:$Q$239,11,0)</f>
        <v/>
      </c>
      <c r="G682" s="951" t="str">
        <f>VLOOKUP(G$681,Tabulka!$B$4:$Q$239,11,0)</f>
        <v/>
      </c>
      <c r="H682" s="951" t="str">
        <f>VLOOKUP(H$681,Tabulka!$B$4:$Q$239,11,0)</f>
        <v/>
      </c>
      <c r="I682" s="951" t="str">
        <f>VLOOKUP(I$681,Tabulka!$B$4:$Q$239,11,0)</f>
        <v/>
      </c>
      <c r="J682" s="951" t="str">
        <f>VLOOKUP(J$681,Tabulka!$B$4:$Q$239,11,0)</f>
        <v/>
      </c>
      <c r="K682" s="39"/>
      <c r="L682" s="39"/>
      <c r="M682" s="39"/>
      <c r="N682" s="39"/>
      <c r="O682" s="39"/>
      <c r="P682" s="39"/>
      <c r="Q682" s="39"/>
      <c r="R682" s="39"/>
    </row>
    <row r="683" spans="1:66" ht="15.75" x14ac:dyDescent="0.25">
      <c r="A683" s="2125" t="s">
        <v>23</v>
      </c>
      <c r="B683" s="2125"/>
      <c r="C683" s="951" t="str">
        <f>VLOOKUP(C$681,Tabulka!$B$4:$Q$239,12,0)</f>
        <v/>
      </c>
      <c r="D683" s="951" t="str">
        <f>VLOOKUP(D$681,Tabulka!$B$4:$Q$239,12,0)</f>
        <v/>
      </c>
      <c r="E683" s="951" t="str">
        <f>VLOOKUP(E$681,Tabulka!$B$4:$Q$239,12,0)</f>
        <v/>
      </c>
      <c r="F683" s="951" t="str">
        <f>VLOOKUP(F$681,Tabulka!$B$4:$Q$239,12,0)</f>
        <v/>
      </c>
      <c r="G683" s="951" t="str">
        <f>VLOOKUP(G$681,Tabulka!$B$4:$Q$239,12,0)</f>
        <v/>
      </c>
      <c r="H683" s="951" t="str">
        <f>VLOOKUP(H$681,Tabulka!$B$4:$Q$239,12,0)</f>
        <v/>
      </c>
      <c r="I683" s="951" t="str">
        <f>VLOOKUP(I$681,Tabulka!$B$4:$Q$239,12,0)</f>
        <v/>
      </c>
      <c r="J683" s="951" t="str">
        <f>VLOOKUP(J$681,Tabulka!$B$4:$Q$239,12,0)</f>
        <v/>
      </c>
      <c r="K683" s="39"/>
      <c r="L683" s="39"/>
      <c r="M683" s="39"/>
      <c r="N683" s="39"/>
      <c r="O683" s="39"/>
      <c r="P683" s="39"/>
      <c r="Q683" s="39"/>
      <c r="R683" s="39"/>
    </row>
    <row r="684" spans="1:66" ht="15.75" x14ac:dyDescent="0.25">
      <c r="A684" s="2125" t="s">
        <v>24</v>
      </c>
      <c r="B684" s="2125"/>
      <c r="C684" s="951" t="str">
        <f>VLOOKUP(C$681,Tabulka!$B$4:$Q$239,13,0)</f>
        <v/>
      </c>
      <c r="D684" s="951" t="str">
        <f>VLOOKUP(D$681,Tabulka!$B$4:$Q$239,13,0)</f>
        <v/>
      </c>
      <c r="E684" s="951" t="str">
        <f>VLOOKUP(E$681,Tabulka!$B$4:$Q$239,13,0)</f>
        <v/>
      </c>
      <c r="F684" s="951" t="str">
        <f>VLOOKUP(F$681,Tabulka!$B$4:$Q$239,13,0)</f>
        <v/>
      </c>
      <c r="G684" s="951" t="str">
        <f>VLOOKUP(G$681,Tabulka!$B$4:$Q$239,13,0)</f>
        <v/>
      </c>
      <c r="H684" s="951" t="str">
        <f>VLOOKUP(H$681,Tabulka!$B$4:$Q$239,13,0)</f>
        <v/>
      </c>
      <c r="I684" s="951" t="str">
        <f>VLOOKUP(I$681,Tabulka!$B$4:$Q$239,13,0)</f>
        <v/>
      </c>
      <c r="J684" s="951" t="str">
        <f>VLOOKUP(J$681,Tabulka!$B$4:$Q$239,13,0)</f>
        <v/>
      </c>
      <c r="K684" s="39"/>
      <c r="L684" s="39"/>
      <c r="M684" s="39"/>
      <c r="N684" s="39"/>
      <c r="O684" s="39"/>
      <c r="P684" s="39"/>
      <c r="Q684" s="39"/>
      <c r="R684" s="39"/>
    </row>
    <row r="685" spans="1:66" ht="15.75" x14ac:dyDescent="0.25">
      <c r="A685" s="2125" t="s">
        <v>8</v>
      </c>
      <c r="B685" s="2125"/>
      <c r="C685" s="951" t="str">
        <f>VLOOKUP(C$681,Tabulka!$B$4:$Q$239,14,0)</f>
        <v/>
      </c>
      <c r="D685" s="951" t="str">
        <f>VLOOKUP(D$681,Tabulka!$B$4:$Q$239,14,0)</f>
        <v/>
      </c>
      <c r="E685" s="951" t="str">
        <f>VLOOKUP(E$681,Tabulka!$B$4:$Q$239,14,0)</f>
        <v/>
      </c>
      <c r="F685" s="951" t="str">
        <f>VLOOKUP(F$681,Tabulka!$B$4:$Q$239,14,0)</f>
        <v/>
      </c>
      <c r="G685" s="951" t="str">
        <f>VLOOKUP(G$681,Tabulka!$B$4:$Q$239,14,0)</f>
        <v/>
      </c>
      <c r="H685" s="951" t="str">
        <f>VLOOKUP(H$681,Tabulka!$B$4:$Q$239,14,0)</f>
        <v/>
      </c>
      <c r="I685" s="951" t="str">
        <f>VLOOKUP(I$681,Tabulka!$B$4:$Q$239,14,0)</f>
        <v/>
      </c>
      <c r="J685" s="951" t="str">
        <f>VLOOKUP(J$681,Tabulka!$B$4:$Q$239,14,0)</f>
        <v/>
      </c>
      <c r="K685" s="40"/>
      <c r="L685" s="40"/>
      <c r="M685" s="40"/>
      <c r="N685" s="40"/>
      <c r="O685" s="40"/>
      <c r="P685" s="40"/>
      <c r="Q685" s="40"/>
      <c r="R685" s="40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</row>
    <row r="686" spans="1:66" ht="37.5" customHeight="1" x14ac:dyDescent="0.25">
      <c r="A686" s="2125" t="s">
        <v>135</v>
      </c>
      <c r="B686" s="2125"/>
      <c r="C686" s="952" t="str">
        <f>IFERROR(IF(C684=0,MAX($C$123:$J$123)+1,C683/C684),"")</f>
        <v/>
      </c>
      <c r="D686" s="952" t="str">
        <f t="shared" ref="D686:J686" si="2791">IFERROR(IF(D684=0,MAX($C$123:$J$123)+1,D683/D684),"")</f>
        <v/>
      </c>
      <c r="E686" s="952" t="str">
        <f t="shared" si="2791"/>
        <v/>
      </c>
      <c r="F686" s="952" t="str">
        <f t="shared" si="2791"/>
        <v/>
      </c>
      <c r="G686" s="952" t="str">
        <f t="shared" si="2791"/>
        <v/>
      </c>
      <c r="H686" s="952" t="str">
        <f t="shared" si="2791"/>
        <v/>
      </c>
      <c r="I686" s="952" t="str">
        <f t="shared" si="2791"/>
        <v/>
      </c>
      <c r="J686" s="952" t="str">
        <f t="shared" si="2791"/>
        <v/>
      </c>
      <c r="K686" s="40"/>
      <c r="L686" s="40"/>
      <c r="M686" s="40"/>
      <c r="N686" s="40"/>
      <c r="O686" s="40"/>
      <c r="P686" s="40"/>
      <c r="Q686" s="40"/>
      <c r="R686" s="40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</row>
    <row r="687" spans="1:66" ht="76.5" customHeight="1" x14ac:dyDescent="0.25">
      <c r="A687" s="2109" t="s">
        <v>33</v>
      </c>
      <c r="B687" s="2110"/>
      <c r="C687" s="79">
        <f t="shared" ref="C687" si="2792">IF(MIN(C716,K716,S716,AA716,AI716,AQ716,AY716,BG716)=0,MAX($C716:$BN716)+1,MIN(C716,K716,S716,AA716,AI716,AQ716,AY716,BG716))</f>
        <v>1</v>
      </c>
      <c r="D687" s="79">
        <f t="shared" ref="D687" si="2793">IF(MIN(D716,L716,T716,AB716,AJ716,AR716,AZ716,BH716)=0,MAX($C716:$BN716)+1,MIN(D716,L716,T716,AB716,AJ716,AR716,AZ716,BH716))</f>
        <v>1</v>
      </c>
      <c r="E687" s="79">
        <f t="shared" ref="E687" si="2794">IF(MIN(E716,M716,U716,AC716,AK716,AS716,BA716,BI716)=0,MAX($C716:$BN716)+1,MIN(E716,M716,U716,AC716,AK716,AS716,BA716,BI716))</f>
        <v>1</v>
      </c>
      <c r="F687" s="79">
        <f t="shared" ref="F687" si="2795">IF(MIN(F716,N716,V716,AD716,AL716,AT716,BB716,BJ716)=0,MAX($C716:$BN716)+1,MIN(F716,N716,V716,AD716,AL716,AT716,BB716,BJ716))</f>
        <v>1</v>
      </c>
      <c r="G687" s="79">
        <f t="shared" ref="G687" si="2796">IF(MIN(G716,O716,W716,AE716,AM716,AU716,BC716,BK716)=0,MAX($C716:$BN716)+1,MIN(G716,O716,W716,AE716,AM716,AU716,BC716,BK716))</f>
        <v>1</v>
      </c>
      <c r="H687" s="79">
        <f t="shared" ref="H687" si="2797">IF(MIN(H716,P716,X716,AF716,AN716,AV716,BD716,BL716)=0,MAX($C716:$BN716)+1,MIN(H716,P716,X716,AF716,AN716,AV716,BD716,BL716))</f>
        <v>1</v>
      </c>
      <c r="I687" s="79">
        <f t="shared" ref="I687" si="2798">IF(MIN(I716,Q716,Y716,AG716,AO716,AW716,BE716,BM716)=0,MAX($C716:$BN716)+1,MIN(I716,Q716,Y716,AG716,AO716,AW716,BE716,BM716))</f>
        <v>1</v>
      </c>
      <c r="J687" s="79">
        <f t="shared" ref="J687" si="2799">IF(MIN(J716,R716,Z716,AH716,AP716,AX716,BF716,BN716)=0,MAX($C716:$BN716)+1,MIN(J716,R716,Z716,AH716,AP716,AX716,BF716,BN716))</f>
        <v>1</v>
      </c>
    </row>
    <row r="688" spans="1:66" ht="21" customHeight="1" thickBot="1" x14ac:dyDescent="0.3">
      <c r="A688" s="2111" t="s">
        <v>25</v>
      </c>
      <c r="B688" s="2112"/>
      <c r="C688" s="52">
        <f t="shared" ref="C688:J688" si="2800">RANK(C687,$C687:$J687,1)</f>
        <v>1</v>
      </c>
      <c r="D688" s="53">
        <f t="shared" si="2800"/>
        <v>1</v>
      </c>
      <c r="E688" s="53">
        <f t="shared" si="2800"/>
        <v>1</v>
      </c>
      <c r="F688" s="53">
        <f t="shared" si="2800"/>
        <v>1</v>
      </c>
      <c r="G688" s="53">
        <f t="shared" si="2800"/>
        <v>1</v>
      </c>
      <c r="H688" s="53">
        <f t="shared" si="2800"/>
        <v>1</v>
      </c>
      <c r="I688" s="53">
        <f t="shared" si="2800"/>
        <v>1</v>
      </c>
      <c r="J688" s="54">
        <f t="shared" si="2800"/>
        <v>1</v>
      </c>
    </row>
    <row r="689" spans="1:66" x14ac:dyDescent="0.25">
      <c r="A689" s="66"/>
      <c r="C689" s="34">
        <v>1</v>
      </c>
      <c r="D689" s="48">
        <f t="shared" ref="D689" si="2801">C689</f>
        <v>1</v>
      </c>
      <c r="E689" s="48">
        <f t="shared" ref="E689" si="2802">D689</f>
        <v>1</v>
      </c>
      <c r="F689" s="48">
        <f t="shared" ref="F689" si="2803">E689</f>
        <v>1</v>
      </c>
      <c r="G689" s="48">
        <f t="shared" ref="G689" si="2804">F689</f>
        <v>1</v>
      </c>
      <c r="H689" s="48">
        <f t="shared" ref="H689" si="2805">G689</f>
        <v>1</v>
      </c>
      <c r="I689" s="48">
        <f t="shared" ref="I689" si="2806">H689</f>
        <v>1</v>
      </c>
      <c r="J689" s="48">
        <f t="shared" ref="J689" si="2807">I689</f>
        <v>1</v>
      </c>
      <c r="K689" s="35">
        <v>2</v>
      </c>
      <c r="L689" s="48">
        <f t="shared" ref="L689" si="2808">K689</f>
        <v>2</v>
      </c>
      <c r="M689" s="48">
        <f t="shared" ref="M689" si="2809">L689</f>
        <v>2</v>
      </c>
      <c r="N689" s="48">
        <f t="shared" ref="N689" si="2810">M689</f>
        <v>2</v>
      </c>
      <c r="O689" s="48">
        <f t="shared" ref="O689" si="2811">N689</f>
        <v>2</v>
      </c>
      <c r="P689" s="48">
        <f t="shared" ref="P689" si="2812">O689</f>
        <v>2</v>
      </c>
      <c r="Q689" s="48">
        <f t="shared" ref="Q689" si="2813">P689</f>
        <v>2</v>
      </c>
      <c r="R689" s="48">
        <f t="shared" ref="R689" si="2814">Q689</f>
        <v>2</v>
      </c>
      <c r="S689" s="25">
        <v>3</v>
      </c>
      <c r="T689" s="48">
        <f t="shared" ref="T689" si="2815">S689</f>
        <v>3</v>
      </c>
      <c r="U689" s="48">
        <f t="shared" ref="U689" si="2816">T689</f>
        <v>3</v>
      </c>
      <c r="V689" s="48">
        <f t="shared" ref="V689" si="2817">U689</f>
        <v>3</v>
      </c>
      <c r="W689" s="48">
        <f t="shared" ref="W689" si="2818">V689</f>
        <v>3</v>
      </c>
      <c r="X689" s="48">
        <f t="shared" ref="X689" si="2819">W689</f>
        <v>3</v>
      </c>
      <c r="Y689" s="48">
        <f t="shared" ref="Y689" si="2820">X689</f>
        <v>3</v>
      </c>
      <c r="Z689" s="48">
        <f t="shared" ref="Z689" si="2821">Y689</f>
        <v>3</v>
      </c>
      <c r="AA689" s="25">
        <v>4</v>
      </c>
      <c r="AB689" s="48">
        <f t="shared" ref="AB689" si="2822">AA689</f>
        <v>4</v>
      </c>
      <c r="AC689" s="48">
        <f t="shared" ref="AC689" si="2823">AB689</f>
        <v>4</v>
      </c>
      <c r="AD689" s="48">
        <f t="shared" ref="AD689" si="2824">AC689</f>
        <v>4</v>
      </c>
      <c r="AE689" s="48">
        <f t="shared" ref="AE689" si="2825">AD689</f>
        <v>4</v>
      </c>
      <c r="AF689" s="48">
        <f t="shared" ref="AF689" si="2826">AE689</f>
        <v>4</v>
      </c>
      <c r="AG689" s="48">
        <f t="shared" ref="AG689" si="2827">AF689</f>
        <v>4</v>
      </c>
      <c r="AH689" s="48">
        <f t="shared" ref="AH689" si="2828">AG689</f>
        <v>4</v>
      </c>
      <c r="AI689" s="25">
        <v>5</v>
      </c>
      <c r="AJ689" s="48">
        <f t="shared" ref="AJ689" si="2829">AI689</f>
        <v>5</v>
      </c>
      <c r="AK689" s="48">
        <f t="shared" ref="AK689" si="2830">AJ689</f>
        <v>5</v>
      </c>
      <c r="AL689" s="48">
        <f t="shared" ref="AL689" si="2831">AK689</f>
        <v>5</v>
      </c>
      <c r="AM689" s="48">
        <f t="shared" ref="AM689" si="2832">AL689</f>
        <v>5</v>
      </c>
      <c r="AN689" s="48">
        <f t="shared" ref="AN689" si="2833">AM689</f>
        <v>5</v>
      </c>
      <c r="AO689" s="48">
        <f t="shared" ref="AO689" si="2834">AN689</f>
        <v>5</v>
      </c>
      <c r="AP689" s="48">
        <f t="shared" ref="AP689" si="2835">AO689</f>
        <v>5</v>
      </c>
      <c r="AQ689" s="25">
        <v>6</v>
      </c>
      <c r="AR689" s="48">
        <f t="shared" ref="AR689" si="2836">AQ689</f>
        <v>6</v>
      </c>
      <c r="AS689" s="48">
        <f t="shared" ref="AS689" si="2837">AR689</f>
        <v>6</v>
      </c>
      <c r="AT689" s="48">
        <f t="shared" ref="AT689" si="2838">AS689</f>
        <v>6</v>
      </c>
      <c r="AU689" s="48">
        <f t="shared" ref="AU689" si="2839">AT689</f>
        <v>6</v>
      </c>
      <c r="AV689" s="48">
        <f t="shared" ref="AV689" si="2840">AU689</f>
        <v>6</v>
      </c>
      <c r="AW689" s="48">
        <f t="shared" ref="AW689" si="2841">AV689</f>
        <v>6</v>
      </c>
      <c r="AX689" s="48">
        <f t="shared" ref="AX689" si="2842">AW689</f>
        <v>6</v>
      </c>
      <c r="AY689" s="25">
        <v>7</v>
      </c>
      <c r="AZ689" s="48">
        <f t="shared" ref="AZ689" si="2843">AY689</f>
        <v>7</v>
      </c>
      <c r="BA689" s="48">
        <f t="shared" ref="BA689" si="2844">AZ689</f>
        <v>7</v>
      </c>
      <c r="BB689" s="48">
        <f t="shared" ref="BB689" si="2845">BA689</f>
        <v>7</v>
      </c>
      <c r="BC689" s="48">
        <f t="shared" ref="BC689" si="2846">BB689</f>
        <v>7</v>
      </c>
      <c r="BD689" s="48">
        <f t="shared" ref="BD689" si="2847">BC689</f>
        <v>7</v>
      </c>
      <c r="BE689" s="48">
        <f t="shared" ref="BE689" si="2848">BD689</f>
        <v>7</v>
      </c>
      <c r="BF689" s="48">
        <f t="shared" ref="BF689" si="2849">BE689</f>
        <v>7</v>
      </c>
      <c r="BG689" s="25">
        <v>8</v>
      </c>
      <c r="BH689" s="48">
        <f t="shared" ref="BH689" si="2850">BG689</f>
        <v>8</v>
      </c>
      <c r="BI689" s="48">
        <f t="shared" ref="BI689" si="2851">BH689</f>
        <v>8</v>
      </c>
      <c r="BJ689" s="48">
        <f t="shared" ref="BJ689" si="2852">BI689</f>
        <v>8</v>
      </c>
      <c r="BK689" s="48">
        <f t="shared" ref="BK689" si="2853">BJ689</f>
        <v>8</v>
      </c>
      <c r="BL689" s="48">
        <f t="shared" ref="BL689" si="2854">BK689</f>
        <v>8</v>
      </c>
      <c r="BM689" s="48">
        <f t="shared" ref="BM689" si="2855">BL689</f>
        <v>8</v>
      </c>
      <c r="BN689" s="48">
        <f t="shared" ref="BN689" si="2856">BM689</f>
        <v>8</v>
      </c>
    </row>
    <row r="690" spans="1:66" ht="21.75" thickBot="1" x14ac:dyDescent="0.3">
      <c r="A690" s="66"/>
      <c r="C690" s="953">
        <f>C681</f>
        <v>181</v>
      </c>
      <c r="D690" s="953">
        <f t="shared" ref="D690:J690" si="2857">D681</f>
        <v>182</v>
      </c>
      <c r="E690" s="953">
        <f t="shared" si="2857"/>
        <v>183</v>
      </c>
      <c r="F690" s="953">
        <f t="shared" si="2857"/>
        <v>184</v>
      </c>
      <c r="G690" s="953">
        <f t="shared" si="2857"/>
        <v>185</v>
      </c>
      <c r="H690" s="953">
        <f t="shared" si="2857"/>
        <v>186</v>
      </c>
      <c r="I690" s="953">
        <f t="shared" si="2857"/>
        <v>187</v>
      </c>
      <c r="J690" s="953">
        <f t="shared" si="2857"/>
        <v>188</v>
      </c>
      <c r="K690" s="953">
        <f t="shared" ref="K690" si="2858">C690</f>
        <v>181</v>
      </c>
      <c r="L690" s="953">
        <f t="shared" ref="L690" si="2859">D690</f>
        <v>182</v>
      </c>
      <c r="M690" s="953">
        <f t="shared" ref="M690" si="2860">E690</f>
        <v>183</v>
      </c>
      <c r="N690" s="953">
        <f t="shared" ref="N690" si="2861">F690</f>
        <v>184</v>
      </c>
      <c r="O690" s="953">
        <f t="shared" ref="O690" si="2862">G690</f>
        <v>185</v>
      </c>
      <c r="P690" s="953">
        <f t="shared" ref="P690" si="2863">H690</f>
        <v>186</v>
      </c>
      <c r="Q690" s="953">
        <f t="shared" ref="Q690" si="2864">I690</f>
        <v>187</v>
      </c>
      <c r="R690" s="953">
        <f t="shared" ref="R690" si="2865">J690</f>
        <v>188</v>
      </c>
      <c r="S690" s="953">
        <f t="shared" ref="S690" si="2866">K690</f>
        <v>181</v>
      </c>
      <c r="T690" s="953">
        <f t="shared" ref="T690" si="2867">L690</f>
        <v>182</v>
      </c>
      <c r="U690" s="953">
        <f t="shared" ref="U690" si="2868">M690</f>
        <v>183</v>
      </c>
      <c r="V690" s="953">
        <f t="shared" ref="V690" si="2869">N690</f>
        <v>184</v>
      </c>
      <c r="W690" s="953">
        <f t="shared" ref="W690" si="2870">O690</f>
        <v>185</v>
      </c>
      <c r="X690" s="953">
        <f t="shared" ref="X690" si="2871">P690</f>
        <v>186</v>
      </c>
      <c r="Y690" s="953">
        <f t="shared" ref="Y690" si="2872">Q690</f>
        <v>187</v>
      </c>
      <c r="Z690" s="953">
        <f t="shared" ref="Z690" si="2873">R690</f>
        <v>188</v>
      </c>
      <c r="AA690" s="953">
        <f t="shared" ref="AA690" si="2874">S690</f>
        <v>181</v>
      </c>
      <c r="AB690" s="953">
        <f t="shared" ref="AB690" si="2875">T690</f>
        <v>182</v>
      </c>
      <c r="AC690" s="953">
        <f t="shared" ref="AC690" si="2876">U690</f>
        <v>183</v>
      </c>
      <c r="AD690" s="953">
        <f t="shared" ref="AD690" si="2877">V690</f>
        <v>184</v>
      </c>
      <c r="AE690" s="953">
        <f t="shared" ref="AE690" si="2878">W690</f>
        <v>185</v>
      </c>
      <c r="AF690" s="953">
        <f t="shared" ref="AF690" si="2879">X690</f>
        <v>186</v>
      </c>
      <c r="AG690" s="953">
        <f t="shared" ref="AG690" si="2880">Y690</f>
        <v>187</v>
      </c>
      <c r="AH690" s="953">
        <f t="shared" ref="AH690" si="2881">Z690</f>
        <v>188</v>
      </c>
      <c r="AI690" s="953">
        <f t="shared" ref="AI690" si="2882">AA690</f>
        <v>181</v>
      </c>
      <c r="AJ690" s="953">
        <f t="shared" ref="AJ690" si="2883">AB690</f>
        <v>182</v>
      </c>
      <c r="AK690" s="953">
        <f t="shared" ref="AK690" si="2884">AC690</f>
        <v>183</v>
      </c>
      <c r="AL690" s="953">
        <f t="shared" ref="AL690" si="2885">AD690</f>
        <v>184</v>
      </c>
      <c r="AM690" s="953">
        <f t="shared" ref="AM690" si="2886">AE690</f>
        <v>185</v>
      </c>
      <c r="AN690" s="953">
        <f t="shared" ref="AN690" si="2887">AF690</f>
        <v>186</v>
      </c>
      <c r="AO690" s="953">
        <f t="shared" ref="AO690" si="2888">AG690</f>
        <v>187</v>
      </c>
      <c r="AP690" s="953">
        <f t="shared" ref="AP690" si="2889">AH690</f>
        <v>188</v>
      </c>
      <c r="AQ690" s="953">
        <f t="shared" ref="AQ690" si="2890">AI690</f>
        <v>181</v>
      </c>
      <c r="AR690" s="953">
        <f t="shared" ref="AR690" si="2891">AJ690</f>
        <v>182</v>
      </c>
      <c r="AS690" s="953">
        <f t="shared" ref="AS690" si="2892">AK690</f>
        <v>183</v>
      </c>
      <c r="AT690" s="953">
        <f t="shared" ref="AT690" si="2893">AL690</f>
        <v>184</v>
      </c>
      <c r="AU690" s="953">
        <f t="shared" ref="AU690" si="2894">AM690</f>
        <v>185</v>
      </c>
      <c r="AV690" s="953">
        <f t="shared" ref="AV690" si="2895">AN690</f>
        <v>186</v>
      </c>
      <c r="AW690" s="953">
        <f t="shared" ref="AW690" si="2896">AO690</f>
        <v>187</v>
      </c>
      <c r="AX690" s="953">
        <f t="shared" ref="AX690" si="2897">AP690</f>
        <v>188</v>
      </c>
      <c r="AY690" s="953">
        <f t="shared" ref="AY690" si="2898">AQ690</f>
        <v>181</v>
      </c>
      <c r="AZ690" s="953">
        <f t="shared" ref="AZ690" si="2899">AR690</f>
        <v>182</v>
      </c>
      <c r="BA690" s="953">
        <f t="shared" ref="BA690" si="2900">AS690</f>
        <v>183</v>
      </c>
      <c r="BB690" s="953">
        <f t="shared" ref="BB690" si="2901">AT690</f>
        <v>184</v>
      </c>
      <c r="BC690" s="953">
        <f t="shared" ref="BC690" si="2902">AU690</f>
        <v>185</v>
      </c>
      <c r="BD690" s="953">
        <f t="shared" ref="BD690" si="2903">AV690</f>
        <v>186</v>
      </c>
      <c r="BE690" s="953">
        <f t="shared" ref="BE690" si="2904">AW690</f>
        <v>187</v>
      </c>
      <c r="BF690" s="953">
        <f t="shared" ref="BF690" si="2905">AX690</f>
        <v>188</v>
      </c>
      <c r="BG690" s="953">
        <f t="shared" ref="BG690" si="2906">AY690</f>
        <v>181</v>
      </c>
      <c r="BH690" s="953">
        <f t="shared" ref="BH690" si="2907">AZ690</f>
        <v>182</v>
      </c>
      <c r="BI690" s="953">
        <f t="shared" ref="BI690" si="2908">BA690</f>
        <v>183</v>
      </c>
      <c r="BJ690" s="953">
        <f t="shared" ref="BJ690" si="2909">BB690</f>
        <v>184</v>
      </c>
      <c r="BK690" s="953">
        <f t="shared" ref="BK690" si="2910">BC690</f>
        <v>185</v>
      </c>
      <c r="BL690" s="953">
        <f t="shared" ref="BL690" si="2911">BD690</f>
        <v>186</v>
      </c>
      <c r="BM690" s="953">
        <f t="shared" ref="BM690" si="2912">BE690</f>
        <v>187</v>
      </c>
      <c r="BN690" s="953">
        <f t="shared" ref="BN690" si="2913">BF690</f>
        <v>188</v>
      </c>
    </row>
    <row r="691" spans="1:66" x14ac:dyDescent="0.25">
      <c r="A691" s="2113"/>
      <c r="B691" s="2114"/>
      <c r="C691" s="26" t="s">
        <v>18</v>
      </c>
      <c r="D691" s="7" t="s">
        <v>18</v>
      </c>
      <c r="E691" s="7" t="s">
        <v>18</v>
      </c>
      <c r="F691" s="7" t="s">
        <v>18</v>
      </c>
      <c r="G691" s="7" t="s">
        <v>18</v>
      </c>
      <c r="H691" s="7" t="s">
        <v>18</v>
      </c>
      <c r="I691" s="7" t="s">
        <v>18</v>
      </c>
      <c r="J691" s="8" t="s">
        <v>18</v>
      </c>
      <c r="K691" s="26" t="s">
        <v>18</v>
      </c>
      <c r="L691" s="7" t="s">
        <v>18</v>
      </c>
      <c r="M691" s="7" t="s">
        <v>18</v>
      </c>
      <c r="N691" s="7" t="s">
        <v>18</v>
      </c>
      <c r="O691" s="7" t="s">
        <v>18</v>
      </c>
      <c r="P691" s="7" t="s">
        <v>18</v>
      </c>
      <c r="Q691" s="7" t="s">
        <v>18</v>
      </c>
      <c r="R691" s="8" t="s">
        <v>18</v>
      </c>
      <c r="S691" s="26" t="s">
        <v>18</v>
      </c>
      <c r="T691" s="7" t="s">
        <v>18</v>
      </c>
      <c r="U691" s="7" t="s">
        <v>18</v>
      </c>
      <c r="V691" s="7" t="s">
        <v>18</v>
      </c>
      <c r="W691" s="7" t="s">
        <v>18</v>
      </c>
      <c r="X691" s="7" t="s">
        <v>18</v>
      </c>
      <c r="Y691" s="7" t="s">
        <v>18</v>
      </c>
      <c r="Z691" s="8" t="s">
        <v>18</v>
      </c>
      <c r="AA691" s="26" t="s">
        <v>18</v>
      </c>
      <c r="AB691" s="7" t="s">
        <v>18</v>
      </c>
      <c r="AC691" s="7" t="s">
        <v>18</v>
      </c>
      <c r="AD691" s="7" t="s">
        <v>18</v>
      </c>
      <c r="AE691" s="7" t="s">
        <v>18</v>
      </c>
      <c r="AF691" s="7" t="s">
        <v>18</v>
      </c>
      <c r="AG691" s="7" t="s">
        <v>18</v>
      </c>
      <c r="AH691" s="8" t="s">
        <v>18</v>
      </c>
      <c r="AI691" s="26" t="s">
        <v>18</v>
      </c>
      <c r="AJ691" s="7" t="s">
        <v>18</v>
      </c>
      <c r="AK691" s="7" t="s">
        <v>18</v>
      </c>
      <c r="AL691" s="7" t="s">
        <v>18</v>
      </c>
      <c r="AM691" s="7" t="s">
        <v>18</v>
      </c>
      <c r="AN691" s="7" t="s">
        <v>18</v>
      </c>
      <c r="AO691" s="7" t="s">
        <v>18</v>
      </c>
      <c r="AP691" s="8" t="s">
        <v>18</v>
      </c>
      <c r="AQ691" s="26" t="s">
        <v>18</v>
      </c>
      <c r="AR691" s="7" t="s">
        <v>18</v>
      </c>
      <c r="AS691" s="7" t="s">
        <v>18</v>
      </c>
      <c r="AT691" s="7" t="s">
        <v>18</v>
      </c>
      <c r="AU691" s="7" t="s">
        <v>18</v>
      </c>
      <c r="AV691" s="7" t="s">
        <v>18</v>
      </c>
      <c r="AW691" s="7" t="s">
        <v>18</v>
      </c>
      <c r="AX691" s="8" t="s">
        <v>18</v>
      </c>
      <c r="AY691" s="26" t="s">
        <v>18</v>
      </c>
      <c r="AZ691" s="7" t="s">
        <v>18</v>
      </c>
      <c r="BA691" s="7" t="s">
        <v>18</v>
      </c>
      <c r="BB691" s="7" t="s">
        <v>18</v>
      </c>
      <c r="BC691" s="7" t="s">
        <v>18</v>
      </c>
      <c r="BD691" s="7" t="s">
        <v>18</v>
      </c>
      <c r="BE691" s="7" t="s">
        <v>18</v>
      </c>
      <c r="BF691" s="8" t="s">
        <v>18</v>
      </c>
      <c r="BG691" s="26" t="s">
        <v>18</v>
      </c>
      <c r="BH691" s="7" t="s">
        <v>18</v>
      </c>
      <c r="BI691" s="7" t="s">
        <v>18</v>
      </c>
      <c r="BJ691" s="7" t="s">
        <v>18</v>
      </c>
      <c r="BK691" s="7" t="s">
        <v>18</v>
      </c>
      <c r="BL691" s="7" t="s">
        <v>18</v>
      </c>
      <c r="BM691" s="7" t="s">
        <v>18</v>
      </c>
      <c r="BN691" s="8" t="s">
        <v>18</v>
      </c>
    </row>
    <row r="692" spans="1:66" x14ac:dyDescent="0.25">
      <c r="A692" s="2098"/>
      <c r="B692" s="2099"/>
      <c r="C692" s="978" t="str">
        <f>IF(VLOOKUP(C690,Tabulka!$B$4:$Y$239,16,0)=C689,C690,"")</f>
        <v/>
      </c>
      <c r="D692" s="979" t="str">
        <f>IF(VLOOKUP(D690,Tabulka!$B$4:$Y$239,16,0)=D689,D690,"")</f>
        <v/>
      </c>
      <c r="E692" s="979" t="str">
        <f>IF(VLOOKUP(E690,Tabulka!$B$4:$Y$239,16,0)=E689,E690,"")</f>
        <v/>
      </c>
      <c r="F692" s="979" t="str">
        <f>IF(VLOOKUP(F690,Tabulka!$B$4:$Y$239,16,0)=F689,F690,"")</f>
        <v/>
      </c>
      <c r="G692" s="979" t="str">
        <f>IF(VLOOKUP(G690,Tabulka!$B$4:$Y$239,16,0)=G689,G690,"")</f>
        <v/>
      </c>
      <c r="H692" s="979" t="str">
        <f>IF(VLOOKUP(H690,Tabulka!$B$4:$Y$239,16,0)=H689,H690,"")</f>
        <v/>
      </c>
      <c r="I692" s="979" t="str">
        <f>IF(VLOOKUP(I690,Tabulka!$B$4:$Y$239,16,0)=I689,I690,"")</f>
        <v/>
      </c>
      <c r="J692" s="980" t="str">
        <f>IF(VLOOKUP(J690,Tabulka!$B$4:$Y$239,16,0)=J689,J690,"")</f>
        <v/>
      </c>
      <c r="K692" s="978" t="str">
        <f>IF(VLOOKUP(K690,Tabulka!$B$4:$Y$239,16,0)=K689,K690,"")</f>
        <v/>
      </c>
      <c r="L692" s="979" t="str">
        <f>IF(VLOOKUP(L690,Tabulka!$B$4:$Y$239,16,0)=L689,L690,"")</f>
        <v/>
      </c>
      <c r="M692" s="979" t="str">
        <f>IF(VLOOKUP(M690,Tabulka!$B$4:$Y$239,16,0)=M689,M690,"")</f>
        <v/>
      </c>
      <c r="N692" s="979" t="str">
        <f>IF(VLOOKUP(N690,Tabulka!$B$4:$Y$239,16,0)=N689,N690,"")</f>
        <v/>
      </c>
      <c r="O692" s="979" t="str">
        <f>IF(VLOOKUP(O690,Tabulka!$B$4:$Y$239,16,0)=O689,O690,"")</f>
        <v/>
      </c>
      <c r="P692" s="979" t="str">
        <f>IF(VLOOKUP(P690,Tabulka!$B$4:$Y$239,16,0)=P689,P690,"")</f>
        <v/>
      </c>
      <c r="Q692" s="979" t="str">
        <f>IF(VLOOKUP(Q690,Tabulka!$B$4:$Y$239,16,0)=Q689,Q690,"")</f>
        <v/>
      </c>
      <c r="R692" s="980" t="str">
        <f>IF(VLOOKUP(R690,Tabulka!$B$4:$Y$239,16,0)=R689,R690,"")</f>
        <v/>
      </c>
      <c r="S692" s="978" t="str">
        <f>IF(VLOOKUP(S690,Tabulka!$B$4:$Y$239,16,0)=S689,S690,"")</f>
        <v/>
      </c>
      <c r="T692" s="979" t="str">
        <f>IF(VLOOKUP(T690,Tabulka!$B$4:$Y$239,16,0)=T689,T690,"")</f>
        <v/>
      </c>
      <c r="U692" s="979" t="str">
        <f>IF(VLOOKUP(U690,Tabulka!$B$4:$Y$239,16,0)=U689,U690,"")</f>
        <v/>
      </c>
      <c r="V692" s="979" t="str">
        <f>IF(VLOOKUP(V690,Tabulka!$B$4:$Y$239,16,0)=V689,V690,"")</f>
        <v/>
      </c>
      <c r="W692" s="979" t="str">
        <f>IF(VLOOKUP(W690,Tabulka!$B$4:$Y$239,16,0)=W689,W690,"")</f>
        <v/>
      </c>
      <c r="X692" s="979" t="str">
        <f>IF(VLOOKUP(X690,Tabulka!$B$4:$Y$239,16,0)=X689,X690,"")</f>
        <v/>
      </c>
      <c r="Y692" s="979" t="str">
        <f>IF(VLOOKUP(Y690,Tabulka!$B$4:$Y$239,16,0)=Y689,Y690,"")</f>
        <v/>
      </c>
      <c r="Z692" s="980" t="str">
        <f>IF(VLOOKUP(Z690,Tabulka!$B$4:$Y$239,16,0)=Z689,Z690,"")</f>
        <v/>
      </c>
      <c r="AA692" s="978" t="str">
        <f>IF(VLOOKUP(AA690,Tabulka!$B$4:$Y$239,16,0)=AA689,AA690,"")</f>
        <v/>
      </c>
      <c r="AB692" s="979" t="str">
        <f>IF(VLOOKUP(AB690,Tabulka!$B$4:$Y$239,16,0)=AB689,AB690,"")</f>
        <v/>
      </c>
      <c r="AC692" s="979" t="str">
        <f>IF(VLOOKUP(AC690,Tabulka!$B$4:$Y$239,16,0)=AC689,AC690,"")</f>
        <v/>
      </c>
      <c r="AD692" s="979" t="str">
        <f>IF(VLOOKUP(AD690,Tabulka!$B$4:$Y$239,16,0)=AD689,AD690,"")</f>
        <v/>
      </c>
      <c r="AE692" s="979" t="str">
        <f>IF(VLOOKUP(AE690,Tabulka!$B$4:$Y$239,16,0)=AE689,AE690,"")</f>
        <v/>
      </c>
      <c r="AF692" s="979" t="str">
        <f>IF(VLOOKUP(AF690,Tabulka!$B$4:$Y$239,16,0)=AF689,AF690,"")</f>
        <v/>
      </c>
      <c r="AG692" s="979" t="str">
        <f>IF(VLOOKUP(AG690,Tabulka!$B$4:$Y$239,16,0)=AG689,AG690,"")</f>
        <v/>
      </c>
      <c r="AH692" s="980" t="str">
        <f>IF(VLOOKUP(AH690,Tabulka!$B$4:$Y$239,16,0)=AH689,AH690,"")</f>
        <v/>
      </c>
      <c r="AI692" s="978" t="str">
        <f>IF(VLOOKUP(AI690,Tabulka!$B$4:$Y$239,16,0)=AI689,AI690,"")</f>
        <v/>
      </c>
      <c r="AJ692" s="979" t="str">
        <f>IF(VLOOKUP(AJ690,Tabulka!$B$4:$Y$239,16,0)=AJ689,AJ690,"")</f>
        <v/>
      </c>
      <c r="AK692" s="979" t="str">
        <f>IF(VLOOKUP(AK690,Tabulka!$B$4:$Y$239,16,0)=AK689,AK690,"")</f>
        <v/>
      </c>
      <c r="AL692" s="979" t="str">
        <f>IF(VLOOKUP(AL690,Tabulka!$B$4:$Y$239,16,0)=AL689,AL690,"")</f>
        <v/>
      </c>
      <c r="AM692" s="979" t="str">
        <f>IF(VLOOKUP(AM690,Tabulka!$B$4:$Y$239,16,0)=AM689,AM690,"")</f>
        <v/>
      </c>
      <c r="AN692" s="979" t="str">
        <f>IF(VLOOKUP(AN690,Tabulka!$B$4:$Y$239,16,0)=AN689,AN690,"")</f>
        <v/>
      </c>
      <c r="AO692" s="979" t="str">
        <f>IF(VLOOKUP(AO690,Tabulka!$B$4:$Y$239,16,0)=AO689,AO690,"")</f>
        <v/>
      </c>
      <c r="AP692" s="980" t="str">
        <f>IF(VLOOKUP(AP690,Tabulka!$B$4:$Y$239,16,0)=AP689,AP690,"")</f>
        <v/>
      </c>
      <c r="AQ692" s="978" t="str">
        <f>IF(VLOOKUP(AQ690,Tabulka!$B$4:$Y$239,16,0)=AQ689,AQ690,"")</f>
        <v/>
      </c>
      <c r="AR692" s="979" t="str">
        <f>IF(VLOOKUP(AR690,Tabulka!$B$4:$Y$239,16,0)=AR689,AR690,"")</f>
        <v/>
      </c>
      <c r="AS692" s="979" t="str">
        <f>IF(VLOOKUP(AS690,Tabulka!$B$4:$Y$239,16,0)=AS689,AS690,"")</f>
        <v/>
      </c>
      <c r="AT692" s="979" t="str">
        <f>IF(VLOOKUP(AT690,Tabulka!$B$4:$Y$239,16,0)=AT689,AT690,"")</f>
        <v/>
      </c>
      <c r="AU692" s="979" t="str">
        <f>IF(VLOOKUP(AU690,Tabulka!$B$4:$Y$239,16,0)=AU689,AU690,"")</f>
        <v/>
      </c>
      <c r="AV692" s="979" t="str">
        <f>IF(VLOOKUP(AV690,Tabulka!$B$4:$Y$239,16,0)=AV689,AV690,"")</f>
        <v/>
      </c>
      <c r="AW692" s="979" t="str">
        <f>IF(VLOOKUP(AW690,Tabulka!$B$4:$Y$239,16,0)=AW689,AW690,"")</f>
        <v/>
      </c>
      <c r="AX692" s="980" t="str">
        <f>IF(VLOOKUP(AX690,Tabulka!$B$4:$Y$239,16,0)=AX689,AX690,"")</f>
        <v/>
      </c>
      <c r="AY692" s="978" t="str">
        <f>IF(VLOOKUP(AY690,Tabulka!$B$4:$Y$239,16,0)=AY689,AY690,"")</f>
        <v/>
      </c>
      <c r="AZ692" s="979" t="str">
        <f>IF(VLOOKUP(AZ690,Tabulka!$B$4:$Y$239,16,0)=AZ689,AZ690,"")</f>
        <v/>
      </c>
      <c r="BA692" s="979" t="str">
        <f>IF(VLOOKUP(BA690,Tabulka!$B$4:$Y$239,16,0)=BA689,BA690,"")</f>
        <v/>
      </c>
      <c r="BB692" s="979" t="str">
        <f>IF(VLOOKUP(BB690,Tabulka!$B$4:$Y$239,16,0)=BB689,BB690,"")</f>
        <v/>
      </c>
      <c r="BC692" s="979" t="str">
        <f>IF(VLOOKUP(BC690,Tabulka!$B$4:$Y$239,16,0)=BC689,BC690,"")</f>
        <v/>
      </c>
      <c r="BD692" s="979" t="str">
        <f>IF(VLOOKUP(BD690,Tabulka!$B$4:$Y$239,16,0)=BD689,BD690,"")</f>
        <v/>
      </c>
      <c r="BE692" s="979" t="str">
        <f>IF(VLOOKUP(BE690,Tabulka!$B$4:$Y$239,16,0)=BE689,BE690,"")</f>
        <v/>
      </c>
      <c r="BF692" s="980" t="str">
        <f>IF(VLOOKUP(BF690,Tabulka!$B$4:$Y$239,16,0)=BF689,BF690,"")</f>
        <v/>
      </c>
      <c r="BG692" s="978" t="str">
        <f>IF(VLOOKUP(BG690,Tabulka!$B$4:$Y$239,16,0)=BG689,BG690,"")</f>
        <v/>
      </c>
      <c r="BH692" s="979" t="str">
        <f>IF(VLOOKUP(BH690,Tabulka!$B$4:$Y$239,16,0)=BH689,BH690,"")</f>
        <v/>
      </c>
      <c r="BI692" s="979" t="str">
        <f>IF(VLOOKUP(BI690,Tabulka!$B$4:$Y$239,16,0)=BI689,BI690,"")</f>
        <v/>
      </c>
      <c r="BJ692" s="979" t="str">
        <f>IF(VLOOKUP(BJ690,Tabulka!$B$4:$Y$239,16,0)=BJ689,BJ690,"")</f>
        <v/>
      </c>
      <c r="BK692" s="979" t="str">
        <f>IF(VLOOKUP(BK690,Tabulka!$B$4:$Y$239,16,0)=BK689,BK690,"")</f>
        <v/>
      </c>
      <c r="BL692" s="979" t="str">
        <f>IF(VLOOKUP(BL690,Tabulka!$B$4:$Y$239,16,0)=BL689,BL690,"")</f>
        <v/>
      </c>
      <c r="BM692" s="979" t="str">
        <f>IF(VLOOKUP(BM690,Tabulka!$B$4:$Y$239,16,0)=BM689,BM690,"")</f>
        <v/>
      </c>
      <c r="BN692" s="980" t="str">
        <f>IF(VLOOKUP(BN690,Tabulka!$B$4:$Y$239,16,0)=BN689,BN690,"")</f>
        <v/>
      </c>
    </row>
    <row r="693" spans="1:66" ht="15.75" x14ac:dyDescent="0.25">
      <c r="A693" s="275" t="s">
        <v>26</v>
      </c>
      <c r="B693" s="276" t="s">
        <v>58</v>
      </c>
      <c r="C693" s="27" t="str">
        <f>IF(C692="","",DSUM('Rozpis zápasů'!$F$1:$O$162,$B693,C691:C692))</f>
        <v/>
      </c>
      <c r="D693" s="6" t="str">
        <f>IF(D692="","",DSUM('Rozpis zápasů'!$F$1:$O$162,$B693,D691:D692))</f>
        <v/>
      </c>
      <c r="E693" s="6" t="str">
        <f>IF(E692="","",DSUM('Rozpis zápasů'!$F$1:$O$162,$B693,E691:E692))</f>
        <v/>
      </c>
      <c r="F693" s="6" t="str">
        <f>IF(F692="","",DSUM('Rozpis zápasů'!$F$1:$O$162,$B693,F691:F692))</f>
        <v/>
      </c>
      <c r="G693" s="6" t="str">
        <f>IF(G692="","",DSUM('Rozpis zápasů'!$F$1:$O$162,$B693,G691:G692))</f>
        <v/>
      </c>
      <c r="H693" s="6" t="str">
        <f>IF(H692="","",DSUM('Rozpis zápasů'!$F$1:$O$162,$B693,H691:H692))</f>
        <v/>
      </c>
      <c r="I693" s="6" t="str">
        <f>IF(I692="","",DSUM('Rozpis zápasů'!$F$1:$O$162,$B693,I691:I692))</f>
        <v/>
      </c>
      <c r="J693" s="9" t="str">
        <f>IF(J692="","",DSUM('Rozpis zápasů'!$F$1:$O$162,$B693,J691:J692))</f>
        <v/>
      </c>
      <c r="K693" s="27" t="str">
        <f>IF(K692="","",DSUM('Rozpis zápasů'!$F$1:$O$162,$B693,K691:K692))</f>
        <v/>
      </c>
      <c r="L693" s="6" t="str">
        <f>IF(L692="","",DSUM('Rozpis zápasů'!$F$1:$O$162,$B693,L691:L692))</f>
        <v/>
      </c>
      <c r="M693" s="6" t="str">
        <f>IF(M692="","",DSUM('Rozpis zápasů'!$F$1:$O$162,$B693,M691:M692))</f>
        <v/>
      </c>
      <c r="N693" s="6" t="str">
        <f>IF(N692="","",DSUM('Rozpis zápasů'!$F$1:$O$162,$B693,N691:N692))</f>
        <v/>
      </c>
      <c r="O693" s="6" t="str">
        <f>IF(O692="","",DSUM('Rozpis zápasů'!$F$1:$O$162,$B693,O691:O692))</f>
        <v/>
      </c>
      <c r="P693" s="6" t="str">
        <f>IF(P692="","",DSUM('Rozpis zápasů'!$F$1:$O$162,$B693,P691:P692))</f>
        <v/>
      </c>
      <c r="Q693" s="6" t="str">
        <f>IF(Q692="","",DSUM('Rozpis zápasů'!$F$1:$O$162,$B693,Q691:Q692))</f>
        <v/>
      </c>
      <c r="R693" s="9" t="str">
        <f>IF(R692="","",DSUM('Rozpis zápasů'!$F$1:$O$162,$B693,R691:R692))</f>
        <v/>
      </c>
      <c r="S693" s="27" t="str">
        <f>IF(S692="","",DSUM('Rozpis zápasů'!$F$1:$O$162,$B693,S691:S692))</f>
        <v/>
      </c>
      <c r="T693" s="6" t="str">
        <f>IF(T692="","",DSUM('Rozpis zápasů'!$F$1:$O$162,$B693,T691:T692))</f>
        <v/>
      </c>
      <c r="U693" s="6" t="str">
        <f>IF(U692="","",DSUM('Rozpis zápasů'!$F$1:$O$162,$B693,U691:U692))</f>
        <v/>
      </c>
      <c r="V693" s="6" t="str">
        <f>IF(V692="","",DSUM('Rozpis zápasů'!$F$1:$O$162,$B693,V691:V692))</f>
        <v/>
      </c>
      <c r="W693" s="6" t="str">
        <f>IF(W692="","",DSUM('Rozpis zápasů'!$F$1:$O$162,$B693,W691:W692))</f>
        <v/>
      </c>
      <c r="X693" s="6" t="str">
        <f>IF(X692="","",DSUM('Rozpis zápasů'!$F$1:$O$162,$B693,X691:X692))</f>
        <v/>
      </c>
      <c r="Y693" s="6" t="str">
        <f>IF(Y692="","",DSUM('Rozpis zápasů'!$F$1:$O$162,$B693,Y691:Y692))</f>
        <v/>
      </c>
      <c r="Z693" s="9" t="str">
        <f>IF(Z692="","",DSUM('Rozpis zápasů'!$F$1:$O$162,$B693,Z691:Z692))</f>
        <v/>
      </c>
      <c r="AA693" s="27" t="str">
        <f>IF(AA692="","",DSUM('Rozpis zápasů'!$F$1:$O$162,$B693,AA691:AA692))</f>
        <v/>
      </c>
      <c r="AB693" s="6" t="str">
        <f>IF(AB692="","",DSUM('Rozpis zápasů'!$F$1:$O$162,$B693,AB691:AB692))</f>
        <v/>
      </c>
      <c r="AC693" s="6" t="str">
        <f>IF(AC692="","",DSUM('Rozpis zápasů'!$F$1:$O$162,$B693,AC691:AC692))</f>
        <v/>
      </c>
      <c r="AD693" s="6" t="str">
        <f>IF(AD692="","",DSUM('Rozpis zápasů'!$F$1:$O$162,$B693,AD691:AD692))</f>
        <v/>
      </c>
      <c r="AE693" s="6" t="str">
        <f>IF(AE692="","",DSUM('Rozpis zápasů'!$F$1:$O$162,$B693,AE691:AE692))</f>
        <v/>
      </c>
      <c r="AF693" s="6" t="str">
        <f>IF(AF692="","",DSUM('Rozpis zápasů'!$F$1:$O$162,$B693,AF691:AF692))</f>
        <v/>
      </c>
      <c r="AG693" s="6" t="str">
        <f>IF(AG692="","",DSUM('Rozpis zápasů'!$F$1:$O$162,$B693,AG691:AG692))</f>
        <v/>
      </c>
      <c r="AH693" s="9" t="str">
        <f>IF(AH692="","",DSUM('Rozpis zápasů'!$F$1:$O$162,$B693,AH691:AH692))</f>
        <v/>
      </c>
      <c r="AI693" s="27" t="str">
        <f>IF(AI692="","",DSUM('Rozpis zápasů'!$F$1:$O$162,$B693,AI691:AI692))</f>
        <v/>
      </c>
      <c r="AJ693" s="6" t="str">
        <f>IF(AJ692="","",DSUM('Rozpis zápasů'!$F$1:$O$162,$B693,AJ691:AJ692))</f>
        <v/>
      </c>
      <c r="AK693" s="6" t="str">
        <f>IF(AK692="","",DSUM('Rozpis zápasů'!$F$1:$O$162,$B693,AK691:AK692))</f>
        <v/>
      </c>
      <c r="AL693" s="6" t="str">
        <f>IF(AL692="","",DSUM('Rozpis zápasů'!$F$1:$O$162,$B693,AL691:AL692))</f>
        <v/>
      </c>
      <c r="AM693" s="6" t="str">
        <f>IF(AM692="","",DSUM('Rozpis zápasů'!$F$1:$O$162,$B693,AM691:AM692))</f>
        <v/>
      </c>
      <c r="AN693" s="6" t="str">
        <f>IF(AN692="","",DSUM('Rozpis zápasů'!$F$1:$O$162,$B693,AN691:AN692))</f>
        <v/>
      </c>
      <c r="AO693" s="6" t="str">
        <f>IF(AO692="","",DSUM('Rozpis zápasů'!$F$1:$O$162,$B693,AO691:AO692))</f>
        <v/>
      </c>
      <c r="AP693" s="9" t="str">
        <f>IF(AP692="","",DSUM('Rozpis zápasů'!$F$1:$O$162,$B693,AP691:AP692))</f>
        <v/>
      </c>
      <c r="AQ693" s="27" t="str">
        <f>IF(AQ692="","",DSUM('Rozpis zápasů'!$F$1:$O$162,$B693,AQ691:AQ692))</f>
        <v/>
      </c>
      <c r="AR693" s="6" t="str">
        <f>IF(AR692="","",DSUM('Rozpis zápasů'!$F$1:$O$162,$B693,AR691:AR692))</f>
        <v/>
      </c>
      <c r="AS693" s="6" t="str">
        <f>IF(AS692="","",DSUM('Rozpis zápasů'!$F$1:$O$162,$B693,AS691:AS692))</f>
        <v/>
      </c>
      <c r="AT693" s="6" t="str">
        <f>IF(AT692="","",DSUM('Rozpis zápasů'!$F$1:$O$162,$B693,AT691:AT692))</f>
        <v/>
      </c>
      <c r="AU693" s="6" t="str">
        <f>IF(AU692="","",DSUM('Rozpis zápasů'!$F$1:$O$162,$B693,AU691:AU692))</f>
        <v/>
      </c>
      <c r="AV693" s="6" t="str">
        <f>IF(AV692="","",DSUM('Rozpis zápasů'!$F$1:$O$162,$B693,AV691:AV692))</f>
        <v/>
      </c>
      <c r="AW693" s="6" t="str">
        <f>IF(AW692="","",DSUM('Rozpis zápasů'!$F$1:$O$162,$B693,AW691:AW692))</f>
        <v/>
      </c>
      <c r="AX693" s="9" t="str">
        <f>IF(AX692="","",DSUM('Rozpis zápasů'!$F$1:$O$162,$B693,AX691:AX692))</f>
        <v/>
      </c>
      <c r="AY693" s="27" t="str">
        <f>IF(AY692="","",DSUM('Rozpis zápasů'!$F$1:$O$162,$B693,AY691:AY692))</f>
        <v/>
      </c>
      <c r="AZ693" s="6" t="str">
        <f>IF(AZ692="","",DSUM('Rozpis zápasů'!$F$1:$O$162,$B693,AZ691:AZ692))</f>
        <v/>
      </c>
      <c r="BA693" s="6" t="str">
        <f>IF(BA692="","",DSUM('Rozpis zápasů'!$F$1:$O$162,$B693,BA691:BA692))</f>
        <v/>
      </c>
      <c r="BB693" s="6" t="str">
        <f>IF(BB692="","",DSUM('Rozpis zápasů'!$F$1:$O$162,$B693,BB691:BB692))</f>
        <v/>
      </c>
      <c r="BC693" s="6" t="str">
        <f>IF(BC692="","",DSUM('Rozpis zápasů'!$F$1:$O$162,$B693,BC691:BC692))</f>
        <v/>
      </c>
      <c r="BD693" s="6" t="str">
        <f>IF(BD692="","",DSUM('Rozpis zápasů'!$F$1:$O$162,$B693,BD691:BD692))</f>
        <v/>
      </c>
      <c r="BE693" s="6" t="str">
        <f>IF(BE692="","",DSUM('Rozpis zápasů'!$F$1:$O$162,$B693,BE691:BE692))</f>
        <v/>
      </c>
      <c r="BF693" s="9" t="str">
        <f>IF(BF692="","",DSUM('Rozpis zápasů'!$F$1:$O$162,$B693,BF691:BF692))</f>
        <v/>
      </c>
      <c r="BG693" s="27" t="str">
        <f>IF(BG692="","",DSUM('Rozpis zápasů'!$F$1:$O$162,$B693,BG691:BG692))</f>
        <v/>
      </c>
      <c r="BH693" s="6" t="str">
        <f>IF(BH692="","",DSUM('Rozpis zápasů'!$F$1:$O$162,$B693,BH691:BH692))</f>
        <v/>
      </c>
      <c r="BI693" s="6" t="str">
        <f>IF(BI692="","",DSUM('Rozpis zápasů'!$F$1:$O$162,$B693,BI691:BI692))</f>
        <v/>
      </c>
      <c r="BJ693" s="6" t="str">
        <f>IF(BJ692="","",DSUM('Rozpis zápasů'!$F$1:$O$162,$B693,BJ691:BJ692))</f>
        <v/>
      </c>
      <c r="BK693" s="6" t="str">
        <f>IF(BK692="","",DSUM('Rozpis zápasů'!$F$1:$O$162,$B693,BK691:BK692))</f>
        <v/>
      </c>
      <c r="BL693" s="6" t="str">
        <f>IF(BL692="","",DSUM('Rozpis zápasů'!$F$1:$O$162,$B693,BL691:BL692))</f>
        <v/>
      </c>
      <c r="BM693" s="6" t="str">
        <f>IF(BM692="","",DSUM('Rozpis zápasů'!$F$1:$O$162,$B693,BM691:BM692))</f>
        <v/>
      </c>
      <c r="BN693" s="9" t="str">
        <f>IF(BN692="","",DSUM('Rozpis zápasů'!$F$1:$O$162,$B693,BN691:BN692))</f>
        <v/>
      </c>
    </row>
    <row r="694" spans="1:66" ht="15.75" x14ac:dyDescent="0.25">
      <c r="A694" s="275" t="s">
        <v>28</v>
      </c>
      <c r="B694" s="276" t="s">
        <v>20</v>
      </c>
      <c r="C694" s="27" t="str">
        <f>IF(C692="","",DSUM('Rozpis zápasů'!$F$1:$O$162,$B694,C691:C692))</f>
        <v/>
      </c>
      <c r="D694" s="6" t="str">
        <f>IF(D692="","",DSUM('Rozpis zápasů'!$F$1:$O$162,$B694,D691:D692))</f>
        <v/>
      </c>
      <c r="E694" s="6" t="str">
        <f>IF(E692="","",DSUM('Rozpis zápasů'!$F$1:$O$162,$B694,E691:E692))</f>
        <v/>
      </c>
      <c r="F694" s="6" t="str">
        <f>IF(F692="","",DSUM('Rozpis zápasů'!$F$1:$O$162,$B694,F691:F692))</f>
        <v/>
      </c>
      <c r="G694" s="6" t="str">
        <f>IF(G692="","",DSUM('Rozpis zápasů'!$F$1:$O$162,$B694,G691:G692))</f>
        <v/>
      </c>
      <c r="H694" s="6" t="str">
        <f>IF(H692="","",DSUM('Rozpis zápasů'!$F$1:$O$162,$B694,H691:H692))</f>
        <v/>
      </c>
      <c r="I694" s="6" t="str">
        <f>IF(I692="","",DSUM('Rozpis zápasů'!$F$1:$O$162,$B694,I691:I692))</f>
        <v/>
      </c>
      <c r="J694" s="9" t="str">
        <f>IF(J692="","",DSUM('Rozpis zápasů'!$F$1:$O$162,$B694,J691:J692))</f>
        <v/>
      </c>
      <c r="K694" s="27" t="str">
        <f>IF(K692="","",DSUM('Rozpis zápasů'!$F$1:$O$162,$B694,K691:K692))</f>
        <v/>
      </c>
      <c r="L694" s="6" t="str">
        <f>IF(L692="","",DSUM('Rozpis zápasů'!$F$1:$O$162,$B694,L691:L692))</f>
        <v/>
      </c>
      <c r="M694" s="6" t="str">
        <f>IF(M692="","",DSUM('Rozpis zápasů'!$F$1:$O$162,$B694,M691:M692))</f>
        <v/>
      </c>
      <c r="N694" s="6" t="str">
        <f>IF(N692="","",DSUM('Rozpis zápasů'!$F$1:$O$162,$B694,N691:N692))</f>
        <v/>
      </c>
      <c r="O694" s="6" t="str">
        <f>IF(O692="","",DSUM('Rozpis zápasů'!$F$1:$O$162,$B694,O691:O692))</f>
        <v/>
      </c>
      <c r="P694" s="6" t="str">
        <f>IF(P692="","",DSUM('Rozpis zápasů'!$F$1:$O$162,$B694,P691:P692))</f>
        <v/>
      </c>
      <c r="Q694" s="6" t="str">
        <f>IF(Q692="","",DSUM('Rozpis zápasů'!$F$1:$O$162,$B694,Q691:Q692))</f>
        <v/>
      </c>
      <c r="R694" s="9" t="str">
        <f>IF(R692="","",DSUM('Rozpis zápasů'!$F$1:$O$162,$B694,R691:R692))</f>
        <v/>
      </c>
      <c r="S694" s="27" t="str">
        <f>IF(S692="","",DSUM('Rozpis zápasů'!$F$1:$O$162,$B694,S691:S692))</f>
        <v/>
      </c>
      <c r="T694" s="6" t="str">
        <f>IF(T692="","",DSUM('Rozpis zápasů'!$F$1:$O$162,$B694,T691:T692))</f>
        <v/>
      </c>
      <c r="U694" s="6" t="str">
        <f>IF(U692="","",DSUM('Rozpis zápasů'!$F$1:$O$162,$B694,U691:U692))</f>
        <v/>
      </c>
      <c r="V694" s="6" t="str">
        <f>IF(V692="","",DSUM('Rozpis zápasů'!$F$1:$O$162,$B694,V691:V692))</f>
        <v/>
      </c>
      <c r="W694" s="6" t="str">
        <f>IF(W692="","",DSUM('Rozpis zápasů'!$F$1:$O$162,$B694,W691:W692))</f>
        <v/>
      </c>
      <c r="X694" s="6" t="str">
        <f>IF(X692="","",DSUM('Rozpis zápasů'!$F$1:$O$162,$B694,X691:X692))</f>
        <v/>
      </c>
      <c r="Y694" s="6" t="str">
        <f>IF(Y692="","",DSUM('Rozpis zápasů'!$F$1:$O$162,$B694,Y691:Y692))</f>
        <v/>
      </c>
      <c r="Z694" s="9" t="str">
        <f>IF(Z692="","",DSUM('Rozpis zápasů'!$F$1:$O$162,$B694,Z691:Z692))</f>
        <v/>
      </c>
      <c r="AA694" s="27" t="str">
        <f>IF(AA692="","",DSUM('Rozpis zápasů'!$F$1:$O$162,$B694,AA691:AA692))</f>
        <v/>
      </c>
      <c r="AB694" s="6" t="str">
        <f>IF(AB692="","",DSUM('Rozpis zápasů'!$F$1:$O$162,$B694,AB691:AB692))</f>
        <v/>
      </c>
      <c r="AC694" s="6" t="str">
        <f>IF(AC692="","",DSUM('Rozpis zápasů'!$F$1:$O$162,$B694,AC691:AC692))</f>
        <v/>
      </c>
      <c r="AD694" s="6" t="str">
        <f>IF(AD692="","",DSUM('Rozpis zápasů'!$F$1:$O$162,$B694,AD691:AD692))</f>
        <v/>
      </c>
      <c r="AE694" s="6" t="str">
        <f>IF(AE692="","",DSUM('Rozpis zápasů'!$F$1:$O$162,$B694,AE691:AE692))</f>
        <v/>
      </c>
      <c r="AF694" s="6" t="str">
        <f>IF(AF692="","",DSUM('Rozpis zápasů'!$F$1:$O$162,$B694,AF691:AF692))</f>
        <v/>
      </c>
      <c r="AG694" s="6" t="str">
        <f>IF(AG692="","",DSUM('Rozpis zápasů'!$F$1:$O$162,$B694,AG691:AG692))</f>
        <v/>
      </c>
      <c r="AH694" s="9" t="str">
        <f>IF(AH692="","",DSUM('Rozpis zápasů'!$F$1:$O$162,$B694,AH691:AH692))</f>
        <v/>
      </c>
      <c r="AI694" s="27" t="str">
        <f>IF(AI692="","",DSUM('Rozpis zápasů'!$F$1:$O$162,$B694,AI691:AI692))</f>
        <v/>
      </c>
      <c r="AJ694" s="6" t="str">
        <f>IF(AJ692="","",DSUM('Rozpis zápasů'!$F$1:$O$162,$B694,AJ691:AJ692))</f>
        <v/>
      </c>
      <c r="AK694" s="6" t="str">
        <f>IF(AK692="","",DSUM('Rozpis zápasů'!$F$1:$O$162,$B694,AK691:AK692))</f>
        <v/>
      </c>
      <c r="AL694" s="6" t="str">
        <f>IF(AL692="","",DSUM('Rozpis zápasů'!$F$1:$O$162,$B694,AL691:AL692))</f>
        <v/>
      </c>
      <c r="AM694" s="6" t="str">
        <f>IF(AM692="","",DSUM('Rozpis zápasů'!$F$1:$O$162,$B694,AM691:AM692))</f>
        <v/>
      </c>
      <c r="AN694" s="6" t="str">
        <f>IF(AN692="","",DSUM('Rozpis zápasů'!$F$1:$O$162,$B694,AN691:AN692))</f>
        <v/>
      </c>
      <c r="AO694" s="6" t="str">
        <f>IF(AO692="","",DSUM('Rozpis zápasů'!$F$1:$O$162,$B694,AO691:AO692))</f>
        <v/>
      </c>
      <c r="AP694" s="9" t="str">
        <f>IF(AP692="","",DSUM('Rozpis zápasů'!$F$1:$O$162,$B694,AP691:AP692))</f>
        <v/>
      </c>
      <c r="AQ694" s="27" t="str">
        <f>IF(AQ692="","",DSUM('Rozpis zápasů'!$F$1:$O$162,$B694,AQ691:AQ692))</f>
        <v/>
      </c>
      <c r="AR694" s="6" t="str">
        <f>IF(AR692="","",DSUM('Rozpis zápasů'!$F$1:$O$162,$B694,AR691:AR692))</f>
        <v/>
      </c>
      <c r="AS694" s="6" t="str">
        <f>IF(AS692="","",DSUM('Rozpis zápasů'!$F$1:$O$162,$B694,AS691:AS692))</f>
        <v/>
      </c>
      <c r="AT694" s="6" t="str">
        <f>IF(AT692="","",DSUM('Rozpis zápasů'!$F$1:$O$162,$B694,AT691:AT692))</f>
        <v/>
      </c>
      <c r="AU694" s="6" t="str">
        <f>IF(AU692="","",DSUM('Rozpis zápasů'!$F$1:$O$162,$B694,AU691:AU692))</f>
        <v/>
      </c>
      <c r="AV694" s="6" t="str">
        <f>IF(AV692="","",DSUM('Rozpis zápasů'!$F$1:$O$162,$B694,AV691:AV692))</f>
        <v/>
      </c>
      <c r="AW694" s="6" t="str">
        <f>IF(AW692="","",DSUM('Rozpis zápasů'!$F$1:$O$162,$B694,AW691:AW692))</f>
        <v/>
      </c>
      <c r="AX694" s="9" t="str">
        <f>IF(AX692="","",DSUM('Rozpis zápasů'!$F$1:$O$162,$B694,AX691:AX692))</f>
        <v/>
      </c>
      <c r="AY694" s="27" t="str">
        <f>IF(AY692="","",DSUM('Rozpis zápasů'!$F$1:$O$162,$B694,AY691:AY692))</f>
        <v/>
      </c>
      <c r="AZ694" s="6" t="str">
        <f>IF(AZ692="","",DSUM('Rozpis zápasů'!$F$1:$O$162,$B694,AZ691:AZ692))</f>
        <v/>
      </c>
      <c r="BA694" s="6" t="str">
        <f>IF(BA692="","",DSUM('Rozpis zápasů'!$F$1:$O$162,$B694,BA691:BA692))</f>
        <v/>
      </c>
      <c r="BB694" s="6" t="str">
        <f>IF(BB692="","",DSUM('Rozpis zápasů'!$F$1:$O$162,$B694,BB691:BB692))</f>
        <v/>
      </c>
      <c r="BC694" s="6" t="str">
        <f>IF(BC692="","",DSUM('Rozpis zápasů'!$F$1:$O$162,$B694,BC691:BC692))</f>
        <v/>
      </c>
      <c r="BD694" s="6" t="str">
        <f>IF(BD692="","",DSUM('Rozpis zápasů'!$F$1:$O$162,$B694,BD691:BD692))</f>
        <v/>
      </c>
      <c r="BE694" s="6" t="str">
        <f>IF(BE692="","",DSUM('Rozpis zápasů'!$F$1:$O$162,$B694,BE691:BE692))</f>
        <v/>
      </c>
      <c r="BF694" s="9" t="str">
        <f>IF(BF692="","",DSUM('Rozpis zápasů'!$F$1:$O$162,$B694,BF691:BF692))</f>
        <v/>
      </c>
      <c r="BG694" s="27" t="str">
        <f>IF(BG692="","",DSUM('Rozpis zápasů'!$F$1:$O$162,$B694,BG691:BG692))</f>
        <v/>
      </c>
      <c r="BH694" s="6" t="str">
        <f>IF(BH692="","",DSUM('Rozpis zápasů'!$F$1:$O$162,$B694,BH691:BH692))</f>
        <v/>
      </c>
      <c r="BI694" s="6" t="str">
        <f>IF(BI692="","",DSUM('Rozpis zápasů'!$F$1:$O$162,$B694,BI691:BI692))</f>
        <v/>
      </c>
      <c r="BJ694" s="6" t="str">
        <f>IF(BJ692="","",DSUM('Rozpis zápasů'!$F$1:$O$162,$B694,BJ691:BJ692))</f>
        <v/>
      </c>
      <c r="BK694" s="6" t="str">
        <f>IF(BK692="","",DSUM('Rozpis zápasů'!$F$1:$O$162,$B694,BK691:BK692))</f>
        <v/>
      </c>
      <c r="BL694" s="6" t="str">
        <f>IF(BL692="","",DSUM('Rozpis zápasů'!$F$1:$O$162,$B694,BL691:BL692))</f>
        <v/>
      </c>
      <c r="BM694" s="6" t="str">
        <f>IF(BM692="","",DSUM('Rozpis zápasů'!$F$1:$O$162,$B694,BM691:BM692))</f>
        <v/>
      </c>
      <c r="BN694" s="9" t="str">
        <f>IF(BN692="","",DSUM('Rozpis zápasů'!$F$1:$O$162,$B694,BN691:BN692))</f>
        <v/>
      </c>
    </row>
    <row r="695" spans="1:66" ht="16.5" thickBot="1" x14ac:dyDescent="0.3">
      <c r="A695" s="277" t="s">
        <v>30</v>
      </c>
      <c r="B695" s="278" t="s">
        <v>21</v>
      </c>
      <c r="C695" s="13" t="str">
        <f>IF(C693="","",DSUM('Rozpis zápasů'!$F$1:$O$162,$B695,C691:C692))</f>
        <v/>
      </c>
      <c r="D695" s="10" t="str">
        <f>IF(D693="","",DSUM('Rozpis zápasů'!$F$1:$O$162,$B695,D691:D692))</f>
        <v/>
      </c>
      <c r="E695" s="10" t="str">
        <f>IF(E693="","",DSUM('Rozpis zápasů'!$F$1:$O$162,$B695,E691:E692))</f>
        <v/>
      </c>
      <c r="F695" s="10" t="str">
        <f>IF(F693="","",DSUM('Rozpis zápasů'!$F$1:$O$162,$B695,F691:F692))</f>
        <v/>
      </c>
      <c r="G695" s="10" t="str">
        <f>IF(G693="","",DSUM('Rozpis zápasů'!$F$1:$O$162,$B695,G691:G692))</f>
        <v/>
      </c>
      <c r="H695" s="10" t="str">
        <f>IF(H693="","",DSUM('Rozpis zápasů'!$F$1:$O$162,$B695,H691:H692))</f>
        <v/>
      </c>
      <c r="I695" s="10" t="str">
        <f>IF(I693="","",DSUM('Rozpis zápasů'!$F$1:$O$162,$B695,I691:I692))</f>
        <v/>
      </c>
      <c r="J695" s="11" t="str">
        <f>IF(J693="","",DSUM('Rozpis zápasů'!$F$1:$O$162,$B695,J691:J692))</f>
        <v/>
      </c>
      <c r="K695" s="13" t="str">
        <f>IF(K693="","",DSUM('Rozpis zápasů'!$F$1:$O$162,$B695,K691:K692))</f>
        <v/>
      </c>
      <c r="L695" s="10" t="str">
        <f>IF(L693="","",DSUM('Rozpis zápasů'!$F$1:$O$162,$B695,L691:L692))</f>
        <v/>
      </c>
      <c r="M695" s="10" t="str">
        <f>IF(M693="","",DSUM('Rozpis zápasů'!$F$1:$O$162,$B695,M691:M692))</f>
        <v/>
      </c>
      <c r="N695" s="10" t="str">
        <f>IF(N693="","",DSUM('Rozpis zápasů'!$F$1:$O$162,$B695,N691:N692))</f>
        <v/>
      </c>
      <c r="O695" s="10" t="str">
        <f>IF(O693="","",DSUM('Rozpis zápasů'!$F$1:$O$162,$B695,O691:O692))</f>
        <v/>
      </c>
      <c r="P695" s="10" t="str">
        <f>IF(P693="","",DSUM('Rozpis zápasů'!$F$1:$O$162,$B695,P691:P692))</f>
        <v/>
      </c>
      <c r="Q695" s="10" t="str">
        <f>IF(Q693="","",DSUM('Rozpis zápasů'!$F$1:$O$162,$B695,Q691:Q692))</f>
        <v/>
      </c>
      <c r="R695" s="11" t="str">
        <f>IF(R693="","",DSUM('Rozpis zápasů'!$F$1:$O$162,$B695,R691:R692))</f>
        <v/>
      </c>
      <c r="S695" s="13" t="str">
        <f>IF(S693="","",DSUM('Rozpis zápasů'!$F$1:$O$162,$B695,S691:S692))</f>
        <v/>
      </c>
      <c r="T695" s="10" t="str">
        <f>IF(T693="","",DSUM('Rozpis zápasů'!$F$1:$O$162,$B695,T691:T692))</f>
        <v/>
      </c>
      <c r="U695" s="10" t="str">
        <f>IF(U693="","",DSUM('Rozpis zápasů'!$F$1:$O$162,$B695,U691:U692))</f>
        <v/>
      </c>
      <c r="V695" s="10" t="str">
        <f>IF(V693="","",DSUM('Rozpis zápasů'!$F$1:$O$162,$B695,V691:V692))</f>
        <v/>
      </c>
      <c r="W695" s="10" t="str">
        <f>IF(W693="","",DSUM('Rozpis zápasů'!$F$1:$O$162,$B695,W691:W692))</f>
        <v/>
      </c>
      <c r="X695" s="10" t="str">
        <f>IF(X693="","",DSUM('Rozpis zápasů'!$F$1:$O$162,$B695,X691:X692))</f>
        <v/>
      </c>
      <c r="Y695" s="10" t="str">
        <f>IF(Y693="","",DSUM('Rozpis zápasů'!$F$1:$O$162,$B695,Y691:Y692))</f>
        <v/>
      </c>
      <c r="Z695" s="11" t="str">
        <f>IF(Z693="","",DSUM('Rozpis zápasů'!$F$1:$O$162,$B695,Z691:Z692))</f>
        <v/>
      </c>
      <c r="AA695" s="13" t="str">
        <f>IF(AA693="","",DSUM('Rozpis zápasů'!$F$1:$O$162,$B695,AA691:AA692))</f>
        <v/>
      </c>
      <c r="AB695" s="10" t="str">
        <f>IF(AB693="","",DSUM('Rozpis zápasů'!$F$1:$O$162,$B695,AB691:AB692))</f>
        <v/>
      </c>
      <c r="AC695" s="10" t="str">
        <f>IF(AC693="","",DSUM('Rozpis zápasů'!$F$1:$O$162,$B695,AC691:AC692))</f>
        <v/>
      </c>
      <c r="AD695" s="10" t="str">
        <f>IF(AD693="","",DSUM('Rozpis zápasů'!$F$1:$O$162,$B695,AD691:AD692))</f>
        <v/>
      </c>
      <c r="AE695" s="10" t="str">
        <f>IF(AE693="","",DSUM('Rozpis zápasů'!$F$1:$O$162,$B695,AE691:AE692))</f>
        <v/>
      </c>
      <c r="AF695" s="10" t="str">
        <f>IF(AF693="","",DSUM('Rozpis zápasů'!$F$1:$O$162,$B695,AF691:AF692))</f>
        <v/>
      </c>
      <c r="AG695" s="10" t="str">
        <f>IF(AG693="","",DSUM('Rozpis zápasů'!$F$1:$O$162,$B695,AG691:AG692))</f>
        <v/>
      </c>
      <c r="AH695" s="11" t="str">
        <f>IF(AH693="","",DSUM('Rozpis zápasů'!$F$1:$O$162,$B695,AH691:AH692))</f>
        <v/>
      </c>
      <c r="AI695" s="13" t="str">
        <f>IF(AI693="","",DSUM('Rozpis zápasů'!$F$1:$O$162,$B695,AI691:AI692))</f>
        <v/>
      </c>
      <c r="AJ695" s="10" t="str">
        <f>IF(AJ693="","",DSUM('Rozpis zápasů'!$F$1:$O$162,$B695,AJ691:AJ692))</f>
        <v/>
      </c>
      <c r="AK695" s="10" t="str">
        <f>IF(AK693="","",DSUM('Rozpis zápasů'!$F$1:$O$162,$B695,AK691:AK692))</f>
        <v/>
      </c>
      <c r="AL695" s="10" t="str">
        <f>IF(AL693="","",DSUM('Rozpis zápasů'!$F$1:$O$162,$B695,AL691:AL692))</f>
        <v/>
      </c>
      <c r="AM695" s="10" t="str">
        <f>IF(AM693="","",DSUM('Rozpis zápasů'!$F$1:$O$162,$B695,AM691:AM692))</f>
        <v/>
      </c>
      <c r="AN695" s="10" t="str">
        <f>IF(AN693="","",DSUM('Rozpis zápasů'!$F$1:$O$162,$B695,AN691:AN692))</f>
        <v/>
      </c>
      <c r="AO695" s="10" t="str">
        <f>IF(AO693="","",DSUM('Rozpis zápasů'!$F$1:$O$162,$B695,AO691:AO692))</f>
        <v/>
      </c>
      <c r="AP695" s="11" t="str">
        <f>IF(AP693="","",DSUM('Rozpis zápasů'!$F$1:$O$162,$B695,AP691:AP692))</f>
        <v/>
      </c>
      <c r="AQ695" s="13" t="str">
        <f>IF(AQ693="","",DSUM('Rozpis zápasů'!$F$1:$O$162,$B695,AQ691:AQ692))</f>
        <v/>
      </c>
      <c r="AR695" s="10" t="str">
        <f>IF(AR693="","",DSUM('Rozpis zápasů'!$F$1:$O$162,$B695,AR691:AR692))</f>
        <v/>
      </c>
      <c r="AS695" s="10" t="str">
        <f>IF(AS693="","",DSUM('Rozpis zápasů'!$F$1:$O$162,$B695,AS691:AS692))</f>
        <v/>
      </c>
      <c r="AT695" s="10" t="str">
        <f>IF(AT693="","",DSUM('Rozpis zápasů'!$F$1:$O$162,$B695,AT691:AT692))</f>
        <v/>
      </c>
      <c r="AU695" s="10" t="str">
        <f>IF(AU693="","",DSUM('Rozpis zápasů'!$F$1:$O$162,$B695,AU691:AU692))</f>
        <v/>
      </c>
      <c r="AV695" s="10" t="str">
        <f>IF(AV693="","",DSUM('Rozpis zápasů'!$F$1:$O$162,$B695,AV691:AV692))</f>
        <v/>
      </c>
      <c r="AW695" s="10" t="str">
        <f>IF(AW693="","",DSUM('Rozpis zápasů'!$F$1:$O$162,$B695,AW691:AW692))</f>
        <v/>
      </c>
      <c r="AX695" s="11" t="str">
        <f>IF(AX693="","",DSUM('Rozpis zápasů'!$F$1:$O$162,$B695,AX691:AX692))</f>
        <v/>
      </c>
      <c r="AY695" s="13" t="str">
        <f>IF(AY693="","",DSUM('Rozpis zápasů'!$F$1:$O$162,$B695,AY691:AY692))</f>
        <v/>
      </c>
      <c r="AZ695" s="10" t="str">
        <f>IF(AZ693="","",DSUM('Rozpis zápasů'!$F$1:$O$162,$B695,AZ691:AZ692))</f>
        <v/>
      </c>
      <c r="BA695" s="10" t="str">
        <f>IF(BA693="","",DSUM('Rozpis zápasů'!$F$1:$O$162,$B695,BA691:BA692))</f>
        <v/>
      </c>
      <c r="BB695" s="10" t="str">
        <f>IF(BB693="","",DSUM('Rozpis zápasů'!$F$1:$O$162,$B695,BB691:BB692))</f>
        <v/>
      </c>
      <c r="BC695" s="10" t="str">
        <f>IF(BC693="","",DSUM('Rozpis zápasů'!$F$1:$O$162,$B695,BC691:BC692))</f>
        <v/>
      </c>
      <c r="BD695" s="10" t="str">
        <f>IF(BD693="","",DSUM('Rozpis zápasů'!$F$1:$O$162,$B695,BD691:BD692))</f>
        <v/>
      </c>
      <c r="BE695" s="10" t="str">
        <f>IF(BE693="","",DSUM('Rozpis zápasů'!$F$1:$O$162,$B695,BE691:BE692))</f>
        <v/>
      </c>
      <c r="BF695" s="11" t="str">
        <f>IF(BF693="","",DSUM('Rozpis zápasů'!$F$1:$O$162,$B695,BF691:BF692))</f>
        <v/>
      </c>
      <c r="BG695" s="13" t="str">
        <f>IF(BG693="","",DSUM('Rozpis zápasů'!$F$1:$O$162,$B695,BG691:BG692))</f>
        <v/>
      </c>
      <c r="BH695" s="10" t="str">
        <f>IF(BH693="","",DSUM('Rozpis zápasů'!$F$1:$O$162,$B695,BH691:BH692))</f>
        <v/>
      </c>
      <c r="BI695" s="10" t="str">
        <f>IF(BI693="","",DSUM('Rozpis zápasů'!$F$1:$O$162,$B695,BI691:BI692))</f>
        <v/>
      </c>
      <c r="BJ695" s="10" t="str">
        <f>IF(BJ693="","",DSUM('Rozpis zápasů'!$F$1:$O$162,$B695,BJ691:BJ692))</f>
        <v/>
      </c>
      <c r="BK695" s="10" t="str">
        <f>IF(BK693="","",DSUM('Rozpis zápasů'!$F$1:$O$162,$B695,BK691:BK692))</f>
        <v/>
      </c>
      <c r="BL695" s="10" t="str">
        <f>IF(BL693="","",DSUM('Rozpis zápasů'!$F$1:$O$162,$B695,BL691:BL692))</f>
        <v/>
      </c>
      <c r="BM695" s="10" t="str">
        <f>IF(BM693="","",DSUM('Rozpis zápasů'!$F$1:$O$162,$B695,BM691:BM692))</f>
        <v/>
      </c>
      <c r="BN695" s="11" t="str">
        <f>IF(BN693="","",DSUM('Rozpis zápasů'!$F$1:$O$162,$B695,BN691:BN692))</f>
        <v/>
      </c>
    </row>
    <row r="696" spans="1:66" x14ac:dyDescent="0.25">
      <c r="A696" s="2096"/>
      <c r="B696" s="2097"/>
      <c r="C696" s="271" t="s">
        <v>19</v>
      </c>
      <c r="D696" s="272" t="s">
        <v>19</v>
      </c>
      <c r="E696" s="272" t="s">
        <v>19</v>
      </c>
      <c r="F696" s="272" t="s">
        <v>19</v>
      </c>
      <c r="G696" s="272" t="s">
        <v>19</v>
      </c>
      <c r="H696" s="272" t="s">
        <v>19</v>
      </c>
      <c r="I696" s="272" t="s">
        <v>19</v>
      </c>
      <c r="J696" s="273" t="s">
        <v>19</v>
      </c>
      <c r="K696" s="271" t="s">
        <v>19</v>
      </c>
      <c r="L696" s="272" t="s">
        <v>19</v>
      </c>
      <c r="M696" s="272" t="s">
        <v>19</v>
      </c>
      <c r="N696" s="272" t="s">
        <v>19</v>
      </c>
      <c r="O696" s="272" t="s">
        <v>19</v>
      </c>
      <c r="P696" s="272" t="s">
        <v>19</v>
      </c>
      <c r="Q696" s="272" t="s">
        <v>19</v>
      </c>
      <c r="R696" s="273" t="s">
        <v>19</v>
      </c>
      <c r="S696" s="271" t="s">
        <v>19</v>
      </c>
      <c r="T696" s="272" t="s">
        <v>19</v>
      </c>
      <c r="U696" s="272" t="s">
        <v>19</v>
      </c>
      <c r="V696" s="272" t="s">
        <v>19</v>
      </c>
      <c r="W696" s="272" t="s">
        <v>19</v>
      </c>
      <c r="X696" s="272" t="s">
        <v>19</v>
      </c>
      <c r="Y696" s="272" t="s">
        <v>19</v>
      </c>
      <c r="Z696" s="273" t="s">
        <v>19</v>
      </c>
      <c r="AA696" s="271" t="s">
        <v>19</v>
      </c>
      <c r="AB696" s="272" t="s">
        <v>19</v>
      </c>
      <c r="AC696" s="272" t="s">
        <v>19</v>
      </c>
      <c r="AD696" s="272" t="s">
        <v>19</v>
      </c>
      <c r="AE696" s="272" t="s">
        <v>19</v>
      </c>
      <c r="AF696" s="272" t="s">
        <v>19</v>
      </c>
      <c r="AG696" s="272" t="s">
        <v>19</v>
      </c>
      <c r="AH696" s="273" t="s">
        <v>19</v>
      </c>
      <c r="AI696" s="271" t="s">
        <v>19</v>
      </c>
      <c r="AJ696" s="272" t="s">
        <v>19</v>
      </c>
      <c r="AK696" s="272" t="s">
        <v>19</v>
      </c>
      <c r="AL696" s="272" t="s">
        <v>19</v>
      </c>
      <c r="AM696" s="272" t="s">
        <v>19</v>
      </c>
      <c r="AN696" s="272" t="s">
        <v>19</v>
      </c>
      <c r="AO696" s="272" t="s">
        <v>19</v>
      </c>
      <c r="AP696" s="273" t="s">
        <v>19</v>
      </c>
      <c r="AQ696" s="271" t="s">
        <v>19</v>
      </c>
      <c r="AR696" s="272" t="s">
        <v>19</v>
      </c>
      <c r="AS696" s="272" t="s">
        <v>19</v>
      </c>
      <c r="AT696" s="272" t="s">
        <v>19</v>
      </c>
      <c r="AU696" s="272" t="s">
        <v>19</v>
      </c>
      <c r="AV696" s="272" t="s">
        <v>19</v>
      </c>
      <c r="AW696" s="272" t="s">
        <v>19</v>
      </c>
      <c r="AX696" s="273" t="s">
        <v>19</v>
      </c>
      <c r="AY696" s="271" t="s">
        <v>19</v>
      </c>
      <c r="AZ696" s="272" t="s">
        <v>19</v>
      </c>
      <c r="BA696" s="272" t="s">
        <v>19</v>
      </c>
      <c r="BB696" s="272" t="s">
        <v>19</v>
      </c>
      <c r="BC696" s="272" t="s">
        <v>19</v>
      </c>
      <c r="BD696" s="272" t="s">
        <v>19</v>
      </c>
      <c r="BE696" s="272" t="s">
        <v>19</v>
      </c>
      <c r="BF696" s="273" t="s">
        <v>19</v>
      </c>
      <c r="BG696" s="271" t="s">
        <v>19</v>
      </c>
      <c r="BH696" s="272" t="s">
        <v>19</v>
      </c>
      <c r="BI696" s="272" t="s">
        <v>19</v>
      </c>
      <c r="BJ696" s="272" t="s">
        <v>19</v>
      </c>
      <c r="BK696" s="272" t="s">
        <v>19</v>
      </c>
      <c r="BL696" s="272" t="s">
        <v>19</v>
      </c>
      <c r="BM696" s="272" t="s">
        <v>19</v>
      </c>
      <c r="BN696" s="273" t="s">
        <v>19</v>
      </c>
    </row>
    <row r="697" spans="1:66" x14ac:dyDescent="0.25">
      <c r="A697" s="2098"/>
      <c r="B697" s="2099"/>
      <c r="C697" s="978" t="str">
        <f>C692</f>
        <v/>
      </c>
      <c r="D697" s="979" t="str">
        <f t="shared" ref="D697:BN697" si="2914">D692</f>
        <v/>
      </c>
      <c r="E697" s="979" t="str">
        <f t="shared" si="2914"/>
        <v/>
      </c>
      <c r="F697" s="979" t="str">
        <f t="shared" si="2914"/>
        <v/>
      </c>
      <c r="G697" s="979" t="str">
        <f t="shared" si="2914"/>
        <v/>
      </c>
      <c r="H697" s="979" t="str">
        <f t="shared" si="2914"/>
        <v/>
      </c>
      <c r="I697" s="979" t="str">
        <f t="shared" si="2914"/>
        <v/>
      </c>
      <c r="J697" s="980" t="str">
        <f t="shared" si="2914"/>
        <v/>
      </c>
      <c r="K697" s="978" t="str">
        <f t="shared" si="2914"/>
        <v/>
      </c>
      <c r="L697" s="979" t="str">
        <f t="shared" si="2914"/>
        <v/>
      </c>
      <c r="M697" s="979" t="str">
        <f t="shared" si="2914"/>
        <v/>
      </c>
      <c r="N697" s="979" t="str">
        <f t="shared" si="2914"/>
        <v/>
      </c>
      <c r="O697" s="979" t="str">
        <f t="shared" si="2914"/>
        <v/>
      </c>
      <c r="P697" s="979" t="str">
        <f t="shared" si="2914"/>
        <v/>
      </c>
      <c r="Q697" s="979" t="str">
        <f t="shared" si="2914"/>
        <v/>
      </c>
      <c r="R697" s="980" t="str">
        <f t="shared" si="2914"/>
        <v/>
      </c>
      <c r="S697" s="978" t="str">
        <f t="shared" si="2914"/>
        <v/>
      </c>
      <c r="T697" s="979" t="str">
        <f t="shared" si="2914"/>
        <v/>
      </c>
      <c r="U697" s="979" t="str">
        <f t="shared" si="2914"/>
        <v/>
      </c>
      <c r="V697" s="979" t="str">
        <f t="shared" si="2914"/>
        <v/>
      </c>
      <c r="W697" s="979" t="str">
        <f t="shared" si="2914"/>
        <v/>
      </c>
      <c r="X697" s="979" t="str">
        <f t="shared" si="2914"/>
        <v/>
      </c>
      <c r="Y697" s="979" t="str">
        <f t="shared" si="2914"/>
        <v/>
      </c>
      <c r="Z697" s="980" t="str">
        <f t="shared" si="2914"/>
        <v/>
      </c>
      <c r="AA697" s="978" t="str">
        <f t="shared" si="2914"/>
        <v/>
      </c>
      <c r="AB697" s="979" t="str">
        <f t="shared" si="2914"/>
        <v/>
      </c>
      <c r="AC697" s="979" t="str">
        <f t="shared" si="2914"/>
        <v/>
      </c>
      <c r="AD697" s="979" t="str">
        <f t="shared" si="2914"/>
        <v/>
      </c>
      <c r="AE697" s="979" t="str">
        <f t="shared" si="2914"/>
        <v/>
      </c>
      <c r="AF697" s="979" t="str">
        <f t="shared" si="2914"/>
        <v/>
      </c>
      <c r="AG697" s="979" t="str">
        <f t="shared" si="2914"/>
        <v/>
      </c>
      <c r="AH697" s="980" t="str">
        <f t="shared" si="2914"/>
        <v/>
      </c>
      <c r="AI697" s="978" t="str">
        <f t="shared" si="2914"/>
        <v/>
      </c>
      <c r="AJ697" s="979" t="str">
        <f t="shared" si="2914"/>
        <v/>
      </c>
      <c r="AK697" s="979" t="str">
        <f t="shared" si="2914"/>
        <v/>
      </c>
      <c r="AL697" s="979" t="str">
        <f t="shared" si="2914"/>
        <v/>
      </c>
      <c r="AM697" s="979" t="str">
        <f t="shared" si="2914"/>
        <v/>
      </c>
      <c r="AN697" s="979" t="str">
        <f t="shared" si="2914"/>
        <v/>
      </c>
      <c r="AO697" s="979" t="str">
        <f t="shared" si="2914"/>
        <v/>
      </c>
      <c r="AP697" s="980" t="str">
        <f t="shared" si="2914"/>
        <v/>
      </c>
      <c r="AQ697" s="978" t="str">
        <f t="shared" si="2914"/>
        <v/>
      </c>
      <c r="AR697" s="979" t="str">
        <f t="shared" si="2914"/>
        <v/>
      </c>
      <c r="AS697" s="979" t="str">
        <f t="shared" si="2914"/>
        <v/>
      </c>
      <c r="AT697" s="979" t="str">
        <f t="shared" si="2914"/>
        <v/>
      </c>
      <c r="AU697" s="979" t="str">
        <f t="shared" si="2914"/>
        <v/>
      </c>
      <c r="AV697" s="979" t="str">
        <f t="shared" si="2914"/>
        <v/>
      </c>
      <c r="AW697" s="979" t="str">
        <f t="shared" si="2914"/>
        <v/>
      </c>
      <c r="AX697" s="980" t="str">
        <f t="shared" si="2914"/>
        <v/>
      </c>
      <c r="AY697" s="978" t="str">
        <f t="shared" si="2914"/>
        <v/>
      </c>
      <c r="AZ697" s="979" t="str">
        <f t="shared" si="2914"/>
        <v/>
      </c>
      <c r="BA697" s="979" t="str">
        <f t="shared" si="2914"/>
        <v/>
      </c>
      <c r="BB697" s="979" t="str">
        <f t="shared" si="2914"/>
        <v/>
      </c>
      <c r="BC697" s="979" t="str">
        <f t="shared" si="2914"/>
        <v/>
      </c>
      <c r="BD697" s="979" t="str">
        <f t="shared" si="2914"/>
        <v/>
      </c>
      <c r="BE697" s="979" t="str">
        <f t="shared" si="2914"/>
        <v/>
      </c>
      <c r="BF697" s="980" t="str">
        <f t="shared" si="2914"/>
        <v/>
      </c>
      <c r="BG697" s="978" t="str">
        <f t="shared" si="2914"/>
        <v/>
      </c>
      <c r="BH697" s="979" t="str">
        <f t="shared" si="2914"/>
        <v/>
      </c>
      <c r="BI697" s="979" t="str">
        <f t="shared" si="2914"/>
        <v/>
      </c>
      <c r="BJ697" s="979" t="str">
        <f t="shared" si="2914"/>
        <v/>
      </c>
      <c r="BK697" s="979" t="str">
        <f t="shared" si="2914"/>
        <v/>
      </c>
      <c r="BL697" s="979" t="str">
        <f t="shared" si="2914"/>
        <v/>
      </c>
      <c r="BM697" s="979" t="str">
        <f t="shared" si="2914"/>
        <v/>
      </c>
      <c r="BN697" s="980" t="str">
        <f t="shared" si="2914"/>
        <v/>
      </c>
    </row>
    <row r="698" spans="1:66" ht="15.75" x14ac:dyDescent="0.25">
      <c r="A698" s="275" t="s">
        <v>27</v>
      </c>
      <c r="B698" s="279" t="s">
        <v>59</v>
      </c>
      <c r="C698" s="27" t="str">
        <f>IF(C697="","",DSUM('Rozpis zápasů'!$F$1:$O$162,$B698,C696:C697))</f>
        <v/>
      </c>
      <c r="D698" s="6" t="str">
        <f>IF(D697="","",DSUM('Rozpis zápasů'!$F$1:$O$162,$B698,D696:D697))</f>
        <v/>
      </c>
      <c r="E698" s="6" t="str">
        <f>IF(E697="","",DSUM('Rozpis zápasů'!$F$1:$O$162,$B698,E696:E697))</f>
        <v/>
      </c>
      <c r="F698" s="6" t="str">
        <f>IF(F697="","",DSUM('Rozpis zápasů'!$F$1:$O$162,$B698,F696:F697))</f>
        <v/>
      </c>
      <c r="G698" s="6" t="str">
        <f>IF(G697="","",DSUM('Rozpis zápasů'!$F$1:$O$162,$B698,G696:G697))</f>
        <v/>
      </c>
      <c r="H698" s="6" t="str">
        <f>IF(H697="","",DSUM('Rozpis zápasů'!$F$1:$O$162,$B698,H696:H697))</f>
        <v/>
      </c>
      <c r="I698" s="6" t="str">
        <f>IF(I697="","",DSUM('Rozpis zápasů'!$F$1:$O$162,$B698,I696:I697))</f>
        <v/>
      </c>
      <c r="J698" s="9" t="str">
        <f>IF(J697="","",DSUM('Rozpis zápasů'!$F$1:$O$162,$B698,J696:J697))</f>
        <v/>
      </c>
      <c r="K698" s="27" t="str">
        <f>IF(K697="","",DSUM('Rozpis zápasů'!$F$1:$O$162,$B698,K696:K697))</f>
        <v/>
      </c>
      <c r="L698" s="6" t="str">
        <f>IF(L697="","",DSUM('Rozpis zápasů'!$F$1:$O$162,$B698,L696:L697))</f>
        <v/>
      </c>
      <c r="M698" s="6" t="str">
        <f>IF(M697="","",DSUM('Rozpis zápasů'!$F$1:$O$162,$B698,M696:M697))</f>
        <v/>
      </c>
      <c r="N698" s="6" t="str">
        <f>IF(N697="","",DSUM('Rozpis zápasů'!$F$1:$O$162,$B698,N696:N697))</f>
        <v/>
      </c>
      <c r="O698" s="6" t="str">
        <f>IF(O697="","",DSUM('Rozpis zápasů'!$F$1:$O$162,$B698,O696:O697))</f>
        <v/>
      </c>
      <c r="P698" s="6" t="str">
        <f>IF(P697="","",DSUM('Rozpis zápasů'!$F$1:$O$162,$B698,P696:P697))</f>
        <v/>
      </c>
      <c r="Q698" s="6" t="str">
        <f>IF(Q697="","",DSUM('Rozpis zápasů'!$F$1:$O$162,$B698,Q696:Q697))</f>
        <v/>
      </c>
      <c r="R698" s="9" t="str">
        <f>IF(R697="","",DSUM('Rozpis zápasů'!$F$1:$O$162,$B698,R696:R697))</f>
        <v/>
      </c>
      <c r="S698" s="27" t="str">
        <f>IF(S697="","",DSUM('Rozpis zápasů'!$F$1:$O$162,$B698,S696:S697))</f>
        <v/>
      </c>
      <c r="T698" s="6" t="str">
        <f>IF(T697="","",DSUM('Rozpis zápasů'!$F$1:$O$162,$B698,T696:T697))</f>
        <v/>
      </c>
      <c r="U698" s="6" t="str">
        <f>IF(U697="","",DSUM('Rozpis zápasů'!$F$1:$O$162,$B698,U696:U697))</f>
        <v/>
      </c>
      <c r="V698" s="6" t="str">
        <f>IF(V697="","",DSUM('Rozpis zápasů'!$F$1:$O$162,$B698,V696:V697))</f>
        <v/>
      </c>
      <c r="W698" s="6" t="str">
        <f>IF(W697="","",DSUM('Rozpis zápasů'!$F$1:$O$162,$B698,W696:W697))</f>
        <v/>
      </c>
      <c r="X698" s="6" t="str">
        <f>IF(X697="","",DSUM('Rozpis zápasů'!$F$1:$O$162,$B698,X696:X697))</f>
        <v/>
      </c>
      <c r="Y698" s="6" t="str">
        <f>IF(Y697="","",DSUM('Rozpis zápasů'!$F$1:$O$162,$B698,Y696:Y697))</f>
        <v/>
      </c>
      <c r="Z698" s="9" t="str">
        <f>IF(Z697="","",DSUM('Rozpis zápasů'!$F$1:$O$162,$B698,Z696:Z697))</f>
        <v/>
      </c>
      <c r="AA698" s="27" t="str">
        <f>IF(AA697="","",DSUM('Rozpis zápasů'!$F$1:$O$162,$B698,AA696:AA697))</f>
        <v/>
      </c>
      <c r="AB698" s="6" t="str">
        <f>IF(AB697="","",DSUM('Rozpis zápasů'!$F$1:$O$162,$B698,AB696:AB697))</f>
        <v/>
      </c>
      <c r="AC698" s="6" t="str">
        <f>IF(AC697="","",DSUM('Rozpis zápasů'!$F$1:$O$162,$B698,AC696:AC697))</f>
        <v/>
      </c>
      <c r="AD698" s="6" t="str">
        <f>IF(AD697="","",DSUM('Rozpis zápasů'!$F$1:$O$162,$B698,AD696:AD697))</f>
        <v/>
      </c>
      <c r="AE698" s="6" t="str">
        <f>IF(AE697="","",DSUM('Rozpis zápasů'!$F$1:$O$162,$B698,AE696:AE697))</f>
        <v/>
      </c>
      <c r="AF698" s="6" t="str">
        <f>IF(AF697="","",DSUM('Rozpis zápasů'!$F$1:$O$162,$B698,AF696:AF697))</f>
        <v/>
      </c>
      <c r="AG698" s="6" t="str">
        <f>IF(AG697="","",DSUM('Rozpis zápasů'!$F$1:$O$162,$B698,AG696:AG697))</f>
        <v/>
      </c>
      <c r="AH698" s="9" t="str">
        <f>IF(AH697="","",DSUM('Rozpis zápasů'!$F$1:$O$162,$B698,AH696:AH697))</f>
        <v/>
      </c>
      <c r="AI698" s="27" t="str">
        <f>IF(AI697="","",DSUM('Rozpis zápasů'!$F$1:$O$162,$B698,AI696:AI697))</f>
        <v/>
      </c>
      <c r="AJ698" s="6" t="str">
        <f>IF(AJ697="","",DSUM('Rozpis zápasů'!$F$1:$O$162,$B698,AJ696:AJ697))</f>
        <v/>
      </c>
      <c r="AK698" s="6" t="str">
        <f>IF(AK697="","",DSUM('Rozpis zápasů'!$F$1:$O$162,$B698,AK696:AK697))</f>
        <v/>
      </c>
      <c r="AL698" s="6" t="str">
        <f>IF(AL697="","",DSUM('Rozpis zápasů'!$F$1:$O$162,$B698,AL696:AL697))</f>
        <v/>
      </c>
      <c r="AM698" s="6" t="str">
        <f>IF(AM697="","",DSUM('Rozpis zápasů'!$F$1:$O$162,$B698,AM696:AM697))</f>
        <v/>
      </c>
      <c r="AN698" s="6" t="str">
        <f>IF(AN697="","",DSUM('Rozpis zápasů'!$F$1:$O$162,$B698,AN696:AN697))</f>
        <v/>
      </c>
      <c r="AO698" s="6" t="str">
        <f>IF(AO697="","",DSUM('Rozpis zápasů'!$F$1:$O$162,$B698,AO696:AO697))</f>
        <v/>
      </c>
      <c r="AP698" s="9" t="str">
        <f>IF(AP697="","",DSUM('Rozpis zápasů'!$F$1:$O$162,$B698,AP696:AP697))</f>
        <v/>
      </c>
      <c r="AQ698" s="27" t="str">
        <f>IF(AQ697="","",DSUM('Rozpis zápasů'!$F$1:$O$162,$B698,AQ696:AQ697))</f>
        <v/>
      </c>
      <c r="AR698" s="6" t="str">
        <f>IF(AR697="","",DSUM('Rozpis zápasů'!$F$1:$O$162,$B698,AR696:AR697))</f>
        <v/>
      </c>
      <c r="AS698" s="6" t="str">
        <f>IF(AS697="","",DSUM('Rozpis zápasů'!$F$1:$O$162,$B698,AS696:AS697))</f>
        <v/>
      </c>
      <c r="AT698" s="6" t="str">
        <f>IF(AT697="","",DSUM('Rozpis zápasů'!$F$1:$O$162,$B698,AT696:AT697))</f>
        <v/>
      </c>
      <c r="AU698" s="6" t="str">
        <f>IF(AU697="","",DSUM('Rozpis zápasů'!$F$1:$O$162,$B698,AU696:AU697))</f>
        <v/>
      </c>
      <c r="AV698" s="6" t="str">
        <f>IF(AV697="","",DSUM('Rozpis zápasů'!$F$1:$O$162,$B698,AV696:AV697))</f>
        <v/>
      </c>
      <c r="AW698" s="6" t="str">
        <f>IF(AW697="","",DSUM('Rozpis zápasů'!$F$1:$O$162,$B698,AW696:AW697))</f>
        <v/>
      </c>
      <c r="AX698" s="9" t="str">
        <f>IF(AX697="","",DSUM('Rozpis zápasů'!$F$1:$O$162,$B698,AX696:AX697))</f>
        <v/>
      </c>
      <c r="AY698" s="27" t="str">
        <f>IF(AY697="","",DSUM('Rozpis zápasů'!$F$1:$O$162,$B698,AY696:AY697))</f>
        <v/>
      </c>
      <c r="AZ698" s="6" t="str">
        <f>IF(AZ697="","",DSUM('Rozpis zápasů'!$F$1:$O$162,$B698,AZ696:AZ697))</f>
        <v/>
      </c>
      <c r="BA698" s="6" t="str">
        <f>IF(BA697="","",DSUM('Rozpis zápasů'!$F$1:$O$162,$B698,BA696:BA697))</f>
        <v/>
      </c>
      <c r="BB698" s="6" t="str">
        <f>IF(BB697="","",DSUM('Rozpis zápasů'!$F$1:$O$162,$B698,BB696:BB697))</f>
        <v/>
      </c>
      <c r="BC698" s="6" t="str">
        <f>IF(BC697="","",DSUM('Rozpis zápasů'!$F$1:$O$162,$B698,BC696:BC697))</f>
        <v/>
      </c>
      <c r="BD698" s="6" t="str">
        <f>IF(BD697="","",DSUM('Rozpis zápasů'!$F$1:$O$162,$B698,BD696:BD697))</f>
        <v/>
      </c>
      <c r="BE698" s="6" t="str">
        <f>IF(BE697="","",DSUM('Rozpis zápasů'!$F$1:$O$162,$B698,BE696:BE697))</f>
        <v/>
      </c>
      <c r="BF698" s="9" t="str">
        <f>IF(BF697="","",DSUM('Rozpis zápasů'!$F$1:$O$162,$B698,BF696:BF697))</f>
        <v/>
      </c>
      <c r="BG698" s="27" t="str">
        <f>IF(BG697="","",DSUM('Rozpis zápasů'!$F$1:$O$162,$B698,BG696:BG697))</f>
        <v/>
      </c>
      <c r="BH698" s="6" t="str">
        <f>IF(BH697="","",DSUM('Rozpis zápasů'!$F$1:$O$162,$B698,BH696:BH697))</f>
        <v/>
      </c>
      <c r="BI698" s="6" t="str">
        <f>IF(BI697="","",DSUM('Rozpis zápasů'!$F$1:$O$162,$B698,BI696:BI697))</f>
        <v/>
      </c>
      <c r="BJ698" s="6" t="str">
        <f>IF(BJ697="","",DSUM('Rozpis zápasů'!$F$1:$O$162,$B698,BJ696:BJ697))</f>
        <v/>
      </c>
      <c r="BK698" s="6" t="str">
        <f>IF(BK697="","",DSUM('Rozpis zápasů'!$F$1:$O$162,$B698,BK696:BK697))</f>
        <v/>
      </c>
      <c r="BL698" s="6" t="str">
        <f>IF(BL697="","",DSUM('Rozpis zápasů'!$F$1:$O$162,$B698,BL696:BL697))</f>
        <v/>
      </c>
      <c r="BM698" s="6" t="str">
        <f>IF(BM697="","",DSUM('Rozpis zápasů'!$F$1:$O$162,$B698,BM696:BM697))</f>
        <v/>
      </c>
      <c r="BN698" s="9" t="str">
        <f>IF(BN697="","",DSUM('Rozpis zápasů'!$F$1:$O$162,$B698,BN696:BN697))</f>
        <v/>
      </c>
    </row>
    <row r="699" spans="1:66" ht="15.75" x14ac:dyDescent="0.25">
      <c r="A699" s="275" t="s">
        <v>29</v>
      </c>
      <c r="B699" s="279" t="s">
        <v>21</v>
      </c>
      <c r="C699" s="27" t="str">
        <f>IF(C697="","",DSUM('Rozpis zápasů'!$F$1:$O$162,$B699,C696:C697))</f>
        <v/>
      </c>
      <c r="D699" s="6" t="str">
        <f>IF(D697="","",DSUM('Rozpis zápasů'!$F$1:$O$162,$B699,D696:D697))</f>
        <v/>
      </c>
      <c r="E699" s="6" t="str">
        <f>IF(E697="","",DSUM('Rozpis zápasů'!$F$1:$O$162,$B699,E696:E697))</f>
        <v/>
      </c>
      <c r="F699" s="6" t="str">
        <f>IF(F697="","",DSUM('Rozpis zápasů'!$F$1:$O$162,$B699,F696:F697))</f>
        <v/>
      </c>
      <c r="G699" s="6" t="str">
        <f>IF(G697="","",DSUM('Rozpis zápasů'!$F$1:$O$162,$B699,G696:G697))</f>
        <v/>
      </c>
      <c r="H699" s="6" t="str">
        <f>IF(H697="","",DSUM('Rozpis zápasů'!$F$1:$O$162,$B699,H696:H697))</f>
        <v/>
      </c>
      <c r="I699" s="6" t="str">
        <f>IF(I697="","",DSUM('Rozpis zápasů'!$F$1:$O$162,$B699,I696:I697))</f>
        <v/>
      </c>
      <c r="J699" s="9" t="str">
        <f>IF(J697="","",DSUM('Rozpis zápasů'!$F$1:$O$162,$B699,J696:J697))</f>
        <v/>
      </c>
      <c r="K699" s="27" t="str">
        <f>IF(K697="","",DSUM('Rozpis zápasů'!$F$1:$O$162,$B699,K696:K697))</f>
        <v/>
      </c>
      <c r="L699" s="6" t="str">
        <f>IF(L697="","",DSUM('Rozpis zápasů'!$F$1:$O$162,$B699,L696:L697))</f>
        <v/>
      </c>
      <c r="M699" s="6" t="str">
        <f>IF(M697="","",DSUM('Rozpis zápasů'!$F$1:$O$162,$B699,M696:M697))</f>
        <v/>
      </c>
      <c r="N699" s="6" t="str">
        <f>IF(N697="","",DSUM('Rozpis zápasů'!$F$1:$O$162,$B699,N696:N697))</f>
        <v/>
      </c>
      <c r="O699" s="6" t="str">
        <f>IF(O697="","",DSUM('Rozpis zápasů'!$F$1:$O$162,$B699,O696:O697))</f>
        <v/>
      </c>
      <c r="P699" s="6" t="str">
        <f>IF(P697="","",DSUM('Rozpis zápasů'!$F$1:$O$162,$B699,P696:P697))</f>
        <v/>
      </c>
      <c r="Q699" s="6" t="str">
        <f>IF(Q697="","",DSUM('Rozpis zápasů'!$F$1:$O$162,$B699,Q696:Q697))</f>
        <v/>
      </c>
      <c r="R699" s="9" t="str">
        <f>IF(R697="","",DSUM('Rozpis zápasů'!$F$1:$O$162,$B699,R696:R697))</f>
        <v/>
      </c>
      <c r="S699" s="27" t="str">
        <f>IF(S697="","",DSUM('Rozpis zápasů'!$F$1:$O$162,$B699,S696:S697))</f>
        <v/>
      </c>
      <c r="T699" s="6" t="str">
        <f>IF(T697="","",DSUM('Rozpis zápasů'!$F$1:$O$162,$B699,T696:T697))</f>
        <v/>
      </c>
      <c r="U699" s="6" t="str">
        <f>IF(U697="","",DSUM('Rozpis zápasů'!$F$1:$O$162,$B699,U696:U697))</f>
        <v/>
      </c>
      <c r="V699" s="6" t="str">
        <f>IF(V697="","",DSUM('Rozpis zápasů'!$F$1:$O$162,$B699,V696:V697))</f>
        <v/>
      </c>
      <c r="W699" s="6" t="str">
        <f>IF(W697="","",DSUM('Rozpis zápasů'!$F$1:$O$162,$B699,W696:W697))</f>
        <v/>
      </c>
      <c r="X699" s="6" t="str">
        <f>IF(X697="","",DSUM('Rozpis zápasů'!$F$1:$O$162,$B699,X696:X697))</f>
        <v/>
      </c>
      <c r="Y699" s="6" t="str">
        <f>IF(Y697="","",DSUM('Rozpis zápasů'!$F$1:$O$162,$B699,Y696:Y697))</f>
        <v/>
      </c>
      <c r="Z699" s="9" t="str">
        <f>IF(Z697="","",DSUM('Rozpis zápasů'!$F$1:$O$162,$B699,Z696:Z697))</f>
        <v/>
      </c>
      <c r="AA699" s="27" t="str">
        <f>IF(AA697="","",DSUM('Rozpis zápasů'!$F$1:$O$162,$B699,AA696:AA697))</f>
        <v/>
      </c>
      <c r="AB699" s="6" t="str">
        <f>IF(AB697="","",DSUM('Rozpis zápasů'!$F$1:$O$162,$B699,AB696:AB697))</f>
        <v/>
      </c>
      <c r="AC699" s="6" t="str">
        <f>IF(AC697="","",DSUM('Rozpis zápasů'!$F$1:$O$162,$B699,AC696:AC697))</f>
        <v/>
      </c>
      <c r="AD699" s="6" t="str">
        <f>IF(AD697="","",DSUM('Rozpis zápasů'!$F$1:$O$162,$B699,AD696:AD697))</f>
        <v/>
      </c>
      <c r="AE699" s="6" t="str">
        <f>IF(AE697="","",DSUM('Rozpis zápasů'!$F$1:$O$162,$B699,AE696:AE697))</f>
        <v/>
      </c>
      <c r="AF699" s="6" t="str">
        <f>IF(AF697="","",DSUM('Rozpis zápasů'!$F$1:$O$162,$B699,AF696:AF697))</f>
        <v/>
      </c>
      <c r="AG699" s="6" t="str">
        <f>IF(AG697="","",DSUM('Rozpis zápasů'!$F$1:$O$162,$B699,AG696:AG697))</f>
        <v/>
      </c>
      <c r="AH699" s="9" t="str">
        <f>IF(AH697="","",DSUM('Rozpis zápasů'!$F$1:$O$162,$B699,AH696:AH697))</f>
        <v/>
      </c>
      <c r="AI699" s="27" t="str">
        <f>IF(AI697="","",DSUM('Rozpis zápasů'!$F$1:$O$162,$B699,AI696:AI697))</f>
        <v/>
      </c>
      <c r="AJ699" s="6" t="str">
        <f>IF(AJ697="","",DSUM('Rozpis zápasů'!$F$1:$O$162,$B699,AJ696:AJ697))</f>
        <v/>
      </c>
      <c r="AK699" s="6" t="str">
        <f>IF(AK697="","",DSUM('Rozpis zápasů'!$F$1:$O$162,$B699,AK696:AK697))</f>
        <v/>
      </c>
      <c r="AL699" s="6" t="str">
        <f>IF(AL697="","",DSUM('Rozpis zápasů'!$F$1:$O$162,$B699,AL696:AL697))</f>
        <v/>
      </c>
      <c r="AM699" s="6" t="str">
        <f>IF(AM697="","",DSUM('Rozpis zápasů'!$F$1:$O$162,$B699,AM696:AM697))</f>
        <v/>
      </c>
      <c r="AN699" s="6" t="str">
        <f>IF(AN697="","",DSUM('Rozpis zápasů'!$F$1:$O$162,$B699,AN696:AN697))</f>
        <v/>
      </c>
      <c r="AO699" s="6" t="str">
        <f>IF(AO697="","",DSUM('Rozpis zápasů'!$F$1:$O$162,$B699,AO696:AO697))</f>
        <v/>
      </c>
      <c r="AP699" s="9" t="str">
        <f>IF(AP697="","",DSUM('Rozpis zápasů'!$F$1:$O$162,$B699,AP696:AP697))</f>
        <v/>
      </c>
      <c r="AQ699" s="27" t="str">
        <f>IF(AQ697="","",DSUM('Rozpis zápasů'!$F$1:$O$162,$B699,AQ696:AQ697))</f>
        <v/>
      </c>
      <c r="AR699" s="6" t="str">
        <f>IF(AR697="","",DSUM('Rozpis zápasů'!$F$1:$O$162,$B699,AR696:AR697))</f>
        <v/>
      </c>
      <c r="AS699" s="6" t="str">
        <f>IF(AS697="","",DSUM('Rozpis zápasů'!$F$1:$O$162,$B699,AS696:AS697))</f>
        <v/>
      </c>
      <c r="AT699" s="6" t="str">
        <f>IF(AT697="","",DSUM('Rozpis zápasů'!$F$1:$O$162,$B699,AT696:AT697))</f>
        <v/>
      </c>
      <c r="AU699" s="6" t="str">
        <f>IF(AU697="","",DSUM('Rozpis zápasů'!$F$1:$O$162,$B699,AU696:AU697))</f>
        <v/>
      </c>
      <c r="AV699" s="6" t="str">
        <f>IF(AV697="","",DSUM('Rozpis zápasů'!$F$1:$O$162,$B699,AV696:AV697))</f>
        <v/>
      </c>
      <c r="AW699" s="6" t="str">
        <f>IF(AW697="","",DSUM('Rozpis zápasů'!$F$1:$O$162,$B699,AW696:AW697))</f>
        <v/>
      </c>
      <c r="AX699" s="9" t="str">
        <f>IF(AX697="","",DSUM('Rozpis zápasů'!$F$1:$O$162,$B699,AX696:AX697))</f>
        <v/>
      </c>
      <c r="AY699" s="27" t="str">
        <f>IF(AY697="","",DSUM('Rozpis zápasů'!$F$1:$O$162,$B699,AY696:AY697))</f>
        <v/>
      </c>
      <c r="AZ699" s="6" t="str">
        <f>IF(AZ697="","",DSUM('Rozpis zápasů'!$F$1:$O$162,$B699,AZ696:AZ697))</f>
        <v/>
      </c>
      <c r="BA699" s="6" t="str">
        <f>IF(BA697="","",DSUM('Rozpis zápasů'!$F$1:$O$162,$B699,BA696:BA697))</f>
        <v/>
      </c>
      <c r="BB699" s="6" t="str">
        <f>IF(BB697="","",DSUM('Rozpis zápasů'!$F$1:$O$162,$B699,BB696:BB697))</f>
        <v/>
      </c>
      <c r="BC699" s="6" t="str">
        <f>IF(BC697="","",DSUM('Rozpis zápasů'!$F$1:$O$162,$B699,BC696:BC697))</f>
        <v/>
      </c>
      <c r="BD699" s="6" t="str">
        <f>IF(BD697="","",DSUM('Rozpis zápasů'!$F$1:$O$162,$B699,BD696:BD697))</f>
        <v/>
      </c>
      <c r="BE699" s="6" t="str">
        <f>IF(BE697="","",DSUM('Rozpis zápasů'!$F$1:$O$162,$B699,BE696:BE697))</f>
        <v/>
      </c>
      <c r="BF699" s="9" t="str">
        <f>IF(BF697="","",DSUM('Rozpis zápasů'!$F$1:$O$162,$B699,BF696:BF697))</f>
        <v/>
      </c>
      <c r="BG699" s="27" t="str">
        <f>IF(BG697="","",DSUM('Rozpis zápasů'!$F$1:$O$162,$B699,BG696:BG697))</f>
        <v/>
      </c>
      <c r="BH699" s="6" t="str">
        <f>IF(BH697="","",DSUM('Rozpis zápasů'!$F$1:$O$162,$B699,BH696:BH697))</f>
        <v/>
      </c>
      <c r="BI699" s="6" t="str">
        <f>IF(BI697="","",DSUM('Rozpis zápasů'!$F$1:$O$162,$B699,BI696:BI697))</f>
        <v/>
      </c>
      <c r="BJ699" s="6" t="str">
        <f>IF(BJ697="","",DSUM('Rozpis zápasů'!$F$1:$O$162,$B699,BJ696:BJ697))</f>
        <v/>
      </c>
      <c r="BK699" s="6" t="str">
        <f>IF(BK697="","",DSUM('Rozpis zápasů'!$F$1:$O$162,$B699,BK696:BK697))</f>
        <v/>
      </c>
      <c r="BL699" s="6" t="str">
        <f>IF(BL697="","",DSUM('Rozpis zápasů'!$F$1:$O$162,$B699,BL696:BL697))</f>
        <v/>
      </c>
      <c r="BM699" s="6" t="str">
        <f>IF(BM697="","",DSUM('Rozpis zápasů'!$F$1:$O$162,$B699,BM696:BM697))</f>
        <v/>
      </c>
      <c r="BN699" s="9" t="str">
        <f>IF(BN697="","",DSUM('Rozpis zápasů'!$F$1:$O$162,$B699,BN696:BN697))</f>
        <v/>
      </c>
    </row>
    <row r="700" spans="1:66" ht="16.5" thickBot="1" x14ac:dyDescent="0.3">
      <c r="A700" s="277" t="s">
        <v>31</v>
      </c>
      <c r="B700" s="280" t="s">
        <v>20</v>
      </c>
      <c r="C700" s="13" t="str">
        <f>IF(C697="","",DSUM('Rozpis zápasů'!$F$1:$O$162,$B700,C696:C697))</f>
        <v/>
      </c>
      <c r="D700" s="10" t="str">
        <f>IF(D697="","",DSUM('Rozpis zápasů'!$F$1:$O$162,$B700,D696:D697))</f>
        <v/>
      </c>
      <c r="E700" s="10" t="str">
        <f>IF(E697="","",DSUM('Rozpis zápasů'!$F$1:$O$162,$B700,E696:E697))</f>
        <v/>
      </c>
      <c r="F700" s="10" t="str">
        <f>IF(F697="","",DSUM('Rozpis zápasů'!$F$1:$O$162,$B700,F696:F697))</f>
        <v/>
      </c>
      <c r="G700" s="10" t="str">
        <f>IF(G697="","",DSUM('Rozpis zápasů'!$F$1:$O$162,$B700,G696:G697))</f>
        <v/>
      </c>
      <c r="H700" s="10" t="str">
        <f>IF(H697="","",DSUM('Rozpis zápasů'!$F$1:$O$162,$B700,H696:H697))</f>
        <v/>
      </c>
      <c r="I700" s="10" t="str">
        <f>IF(I697="","",DSUM('Rozpis zápasů'!$F$1:$O$162,$B700,I696:I697))</f>
        <v/>
      </c>
      <c r="J700" s="11" t="str">
        <f>IF(J697="","",DSUM('Rozpis zápasů'!$F$1:$O$162,$B700,J696:J697))</f>
        <v/>
      </c>
      <c r="K700" s="13" t="str">
        <f>IF(K697="","",DSUM('Rozpis zápasů'!$F$1:$O$162,$B700,K696:K697))</f>
        <v/>
      </c>
      <c r="L700" s="10" t="str">
        <f>IF(L697="","",DSUM('Rozpis zápasů'!$F$1:$O$162,$B700,L696:L697))</f>
        <v/>
      </c>
      <c r="M700" s="10" t="str">
        <f>IF(M697="","",DSUM('Rozpis zápasů'!$F$1:$O$162,$B700,M696:M697))</f>
        <v/>
      </c>
      <c r="N700" s="10" t="str">
        <f>IF(N697="","",DSUM('Rozpis zápasů'!$F$1:$O$162,$B700,N696:N697))</f>
        <v/>
      </c>
      <c r="O700" s="10" t="str">
        <f>IF(O697="","",DSUM('Rozpis zápasů'!$F$1:$O$162,$B700,O696:O697))</f>
        <v/>
      </c>
      <c r="P700" s="10" t="str">
        <f>IF(P697="","",DSUM('Rozpis zápasů'!$F$1:$O$162,$B700,P696:P697))</f>
        <v/>
      </c>
      <c r="Q700" s="10" t="str">
        <f>IF(Q697="","",DSUM('Rozpis zápasů'!$F$1:$O$162,$B700,Q696:Q697))</f>
        <v/>
      </c>
      <c r="R700" s="11" t="str">
        <f>IF(R697="","",DSUM('Rozpis zápasů'!$F$1:$O$162,$B700,R696:R697))</f>
        <v/>
      </c>
      <c r="S700" s="13" t="str">
        <f>IF(S697="","",DSUM('Rozpis zápasů'!$F$1:$O$162,$B700,S696:S697))</f>
        <v/>
      </c>
      <c r="T700" s="10" t="str">
        <f>IF(T697="","",DSUM('Rozpis zápasů'!$F$1:$O$162,$B700,T696:T697))</f>
        <v/>
      </c>
      <c r="U700" s="10" t="str">
        <f>IF(U697="","",DSUM('Rozpis zápasů'!$F$1:$O$162,$B700,U696:U697))</f>
        <v/>
      </c>
      <c r="V700" s="10" t="str">
        <f>IF(V697="","",DSUM('Rozpis zápasů'!$F$1:$O$162,$B700,V696:V697))</f>
        <v/>
      </c>
      <c r="W700" s="10" t="str">
        <f>IF(W697="","",DSUM('Rozpis zápasů'!$F$1:$O$162,$B700,W696:W697))</f>
        <v/>
      </c>
      <c r="X700" s="10" t="str">
        <f>IF(X697="","",DSUM('Rozpis zápasů'!$F$1:$O$162,$B700,X696:X697))</f>
        <v/>
      </c>
      <c r="Y700" s="10" t="str">
        <f>IF(Y697="","",DSUM('Rozpis zápasů'!$F$1:$O$162,$B700,Y696:Y697))</f>
        <v/>
      </c>
      <c r="Z700" s="11" t="str">
        <f>IF(Z697="","",DSUM('Rozpis zápasů'!$F$1:$O$162,$B700,Z696:Z697))</f>
        <v/>
      </c>
      <c r="AA700" s="13" t="str">
        <f>IF(AA697="","",DSUM('Rozpis zápasů'!$F$1:$O$162,$B700,AA696:AA697))</f>
        <v/>
      </c>
      <c r="AB700" s="10" t="str">
        <f>IF(AB697="","",DSUM('Rozpis zápasů'!$F$1:$O$162,$B700,AB696:AB697))</f>
        <v/>
      </c>
      <c r="AC700" s="10" t="str">
        <f>IF(AC697="","",DSUM('Rozpis zápasů'!$F$1:$O$162,$B700,AC696:AC697))</f>
        <v/>
      </c>
      <c r="AD700" s="10" t="str">
        <f>IF(AD697="","",DSUM('Rozpis zápasů'!$F$1:$O$162,$B700,AD696:AD697))</f>
        <v/>
      </c>
      <c r="AE700" s="10" t="str">
        <f>IF(AE697="","",DSUM('Rozpis zápasů'!$F$1:$O$162,$B700,AE696:AE697))</f>
        <v/>
      </c>
      <c r="AF700" s="10" t="str">
        <f>IF(AF697="","",DSUM('Rozpis zápasů'!$F$1:$O$162,$B700,AF696:AF697))</f>
        <v/>
      </c>
      <c r="AG700" s="10" t="str">
        <f>IF(AG697="","",DSUM('Rozpis zápasů'!$F$1:$O$162,$B700,AG696:AG697))</f>
        <v/>
      </c>
      <c r="AH700" s="11" t="str">
        <f>IF(AH697="","",DSUM('Rozpis zápasů'!$F$1:$O$162,$B700,AH696:AH697))</f>
        <v/>
      </c>
      <c r="AI700" s="13" t="str">
        <f>IF(AI697="","",DSUM('Rozpis zápasů'!$F$1:$O$162,$B700,AI696:AI697))</f>
        <v/>
      </c>
      <c r="AJ700" s="10" t="str">
        <f>IF(AJ697="","",DSUM('Rozpis zápasů'!$F$1:$O$162,$B700,AJ696:AJ697))</f>
        <v/>
      </c>
      <c r="AK700" s="10" t="str">
        <f>IF(AK697="","",DSUM('Rozpis zápasů'!$F$1:$O$162,$B700,AK696:AK697))</f>
        <v/>
      </c>
      <c r="AL700" s="10" t="str">
        <f>IF(AL697="","",DSUM('Rozpis zápasů'!$F$1:$O$162,$B700,AL696:AL697))</f>
        <v/>
      </c>
      <c r="AM700" s="10" t="str">
        <f>IF(AM697="","",DSUM('Rozpis zápasů'!$F$1:$O$162,$B700,AM696:AM697))</f>
        <v/>
      </c>
      <c r="AN700" s="10" t="str">
        <f>IF(AN697="","",DSUM('Rozpis zápasů'!$F$1:$O$162,$B700,AN696:AN697))</f>
        <v/>
      </c>
      <c r="AO700" s="10" t="str">
        <f>IF(AO697="","",DSUM('Rozpis zápasů'!$F$1:$O$162,$B700,AO696:AO697))</f>
        <v/>
      </c>
      <c r="AP700" s="11" t="str">
        <f>IF(AP697="","",DSUM('Rozpis zápasů'!$F$1:$O$162,$B700,AP696:AP697))</f>
        <v/>
      </c>
      <c r="AQ700" s="13" t="str">
        <f>IF(AQ697="","",DSUM('Rozpis zápasů'!$F$1:$O$162,$B700,AQ696:AQ697))</f>
        <v/>
      </c>
      <c r="AR700" s="10" t="str">
        <f>IF(AR697="","",DSUM('Rozpis zápasů'!$F$1:$O$162,$B700,AR696:AR697))</f>
        <v/>
      </c>
      <c r="AS700" s="10" t="str">
        <f>IF(AS697="","",DSUM('Rozpis zápasů'!$F$1:$O$162,$B700,AS696:AS697))</f>
        <v/>
      </c>
      <c r="AT700" s="10" t="str">
        <f>IF(AT697="","",DSUM('Rozpis zápasů'!$F$1:$O$162,$B700,AT696:AT697))</f>
        <v/>
      </c>
      <c r="AU700" s="10" t="str">
        <f>IF(AU697="","",DSUM('Rozpis zápasů'!$F$1:$O$162,$B700,AU696:AU697))</f>
        <v/>
      </c>
      <c r="AV700" s="10" t="str">
        <f>IF(AV697="","",DSUM('Rozpis zápasů'!$F$1:$O$162,$B700,AV696:AV697))</f>
        <v/>
      </c>
      <c r="AW700" s="10" t="str">
        <f>IF(AW697="","",DSUM('Rozpis zápasů'!$F$1:$O$162,$B700,AW696:AW697))</f>
        <v/>
      </c>
      <c r="AX700" s="11" t="str">
        <f>IF(AX697="","",DSUM('Rozpis zápasů'!$F$1:$O$162,$B700,AX696:AX697))</f>
        <v/>
      </c>
      <c r="AY700" s="13" t="str">
        <f>IF(AY697="","",DSUM('Rozpis zápasů'!$F$1:$O$162,$B700,AY696:AY697))</f>
        <v/>
      </c>
      <c r="AZ700" s="10" t="str">
        <f>IF(AZ697="","",DSUM('Rozpis zápasů'!$F$1:$O$162,$B700,AZ696:AZ697))</f>
        <v/>
      </c>
      <c r="BA700" s="10" t="str">
        <f>IF(BA697="","",DSUM('Rozpis zápasů'!$F$1:$O$162,$B700,BA696:BA697))</f>
        <v/>
      </c>
      <c r="BB700" s="10" t="str">
        <f>IF(BB697="","",DSUM('Rozpis zápasů'!$F$1:$O$162,$B700,BB696:BB697))</f>
        <v/>
      </c>
      <c r="BC700" s="10" t="str">
        <f>IF(BC697="","",DSUM('Rozpis zápasů'!$F$1:$O$162,$B700,BC696:BC697))</f>
        <v/>
      </c>
      <c r="BD700" s="10" t="str">
        <f>IF(BD697="","",DSUM('Rozpis zápasů'!$F$1:$O$162,$B700,BD696:BD697))</f>
        <v/>
      </c>
      <c r="BE700" s="10" t="str">
        <f>IF(BE697="","",DSUM('Rozpis zápasů'!$F$1:$O$162,$B700,BE696:BE697))</f>
        <v/>
      </c>
      <c r="BF700" s="11" t="str">
        <f>IF(BF697="","",DSUM('Rozpis zápasů'!$F$1:$O$162,$B700,BF696:BF697))</f>
        <v/>
      </c>
      <c r="BG700" s="13" t="str">
        <f>IF(BG697="","",DSUM('Rozpis zápasů'!$F$1:$O$162,$B700,BG696:BG697))</f>
        <v/>
      </c>
      <c r="BH700" s="10" t="str">
        <f>IF(BH697="","",DSUM('Rozpis zápasů'!$F$1:$O$162,$B700,BH696:BH697))</f>
        <v/>
      </c>
      <c r="BI700" s="10" t="str">
        <f>IF(BI697="","",DSUM('Rozpis zápasů'!$F$1:$O$162,$B700,BI696:BI697))</f>
        <v/>
      </c>
      <c r="BJ700" s="10" t="str">
        <f>IF(BJ697="","",DSUM('Rozpis zápasů'!$F$1:$O$162,$B700,BJ696:BJ697))</f>
        <v/>
      </c>
      <c r="BK700" s="10" t="str">
        <f>IF(BK697="","",DSUM('Rozpis zápasů'!$F$1:$O$162,$B700,BK696:BK697))</f>
        <v/>
      </c>
      <c r="BL700" s="10" t="str">
        <f>IF(BL697="","",DSUM('Rozpis zápasů'!$F$1:$O$162,$B700,BL696:BL697))</f>
        <v/>
      </c>
      <c r="BM700" s="10" t="str">
        <f>IF(BM697="","",DSUM('Rozpis zápasů'!$F$1:$O$162,$B700,BM696:BM697))</f>
        <v/>
      </c>
      <c r="BN700" s="11" t="str">
        <f>IF(BN697="","",DSUM('Rozpis zápasů'!$F$1:$O$162,$B700,BN696:BN697))</f>
        <v/>
      </c>
    </row>
    <row r="701" spans="1:66" ht="15.75" x14ac:dyDescent="0.25">
      <c r="A701" s="2100" t="s">
        <v>138</v>
      </c>
      <c r="B701" s="2101"/>
      <c r="C701" s="28">
        <f t="shared" ref="C701:BN701" si="2915">SUM(C698,C693)</f>
        <v>0</v>
      </c>
      <c r="D701" s="29">
        <f t="shared" si="2915"/>
        <v>0</v>
      </c>
      <c r="E701" s="29">
        <f t="shared" si="2915"/>
        <v>0</v>
      </c>
      <c r="F701" s="29">
        <f t="shared" si="2915"/>
        <v>0</v>
      </c>
      <c r="G701" s="29">
        <f t="shared" si="2915"/>
        <v>0</v>
      </c>
      <c r="H701" s="29">
        <f t="shared" si="2915"/>
        <v>0</v>
      </c>
      <c r="I701" s="29">
        <f t="shared" si="2915"/>
        <v>0</v>
      </c>
      <c r="J701" s="30">
        <f t="shared" si="2915"/>
        <v>0</v>
      </c>
      <c r="K701" s="28">
        <f t="shared" si="2915"/>
        <v>0</v>
      </c>
      <c r="L701" s="29">
        <f t="shared" si="2915"/>
        <v>0</v>
      </c>
      <c r="M701" s="29">
        <f t="shared" si="2915"/>
        <v>0</v>
      </c>
      <c r="N701" s="29">
        <f t="shared" si="2915"/>
        <v>0</v>
      </c>
      <c r="O701" s="29">
        <f t="shared" si="2915"/>
        <v>0</v>
      </c>
      <c r="P701" s="29">
        <f t="shared" si="2915"/>
        <v>0</v>
      </c>
      <c r="Q701" s="29">
        <f t="shared" si="2915"/>
        <v>0</v>
      </c>
      <c r="R701" s="30">
        <f t="shared" si="2915"/>
        <v>0</v>
      </c>
      <c r="S701" s="28">
        <f t="shared" si="2915"/>
        <v>0</v>
      </c>
      <c r="T701" s="29">
        <f t="shared" si="2915"/>
        <v>0</v>
      </c>
      <c r="U701" s="29">
        <f t="shared" si="2915"/>
        <v>0</v>
      </c>
      <c r="V701" s="29">
        <f t="shared" si="2915"/>
        <v>0</v>
      </c>
      <c r="W701" s="29">
        <f t="shared" si="2915"/>
        <v>0</v>
      </c>
      <c r="X701" s="29">
        <f t="shared" si="2915"/>
        <v>0</v>
      </c>
      <c r="Y701" s="29">
        <f t="shared" si="2915"/>
        <v>0</v>
      </c>
      <c r="Z701" s="30">
        <f t="shared" si="2915"/>
        <v>0</v>
      </c>
      <c r="AA701" s="28">
        <f t="shared" si="2915"/>
        <v>0</v>
      </c>
      <c r="AB701" s="29">
        <f t="shared" si="2915"/>
        <v>0</v>
      </c>
      <c r="AC701" s="29">
        <f t="shared" si="2915"/>
        <v>0</v>
      </c>
      <c r="AD701" s="29">
        <f t="shared" si="2915"/>
        <v>0</v>
      </c>
      <c r="AE701" s="29">
        <f t="shared" si="2915"/>
        <v>0</v>
      </c>
      <c r="AF701" s="29">
        <f t="shared" si="2915"/>
        <v>0</v>
      </c>
      <c r="AG701" s="29">
        <f t="shared" si="2915"/>
        <v>0</v>
      </c>
      <c r="AH701" s="30">
        <f t="shared" si="2915"/>
        <v>0</v>
      </c>
      <c r="AI701" s="28">
        <f t="shared" si="2915"/>
        <v>0</v>
      </c>
      <c r="AJ701" s="29">
        <f t="shared" si="2915"/>
        <v>0</v>
      </c>
      <c r="AK701" s="29">
        <f t="shared" si="2915"/>
        <v>0</v>
      </c>
      <c r="AL701" s="29">
        <f t="shared" si="2915"/>
        <v>0</v>
      </c>
      <c r="AM701" s="29">
        <f t="shared" si="2915"/>
        <v>0</v>
      </c>
      <c r="AN701" s="29">
        <f t="shared" si="2915"/>
        <v>0</v>
      </c>
      <c r="AO701" s="29">
        <f t="shared" si="2915"/>
        <v>0</v>
      </c>
      <c r="AP701" s="30">
        <f t="shared" si="2915"/>
        <v>0</v>
      </c>
      <c r="AQ701" s="28">
        <f t="shared" si="2915"/>
        <v>0</v>
      </c>
      <c r="AR701" s="29">
        <f t="shared" si="2915"/>
        <v>0</v>
      </c>
      <c r="AS701" s="29">
        <f t="shared" si="2915"/>
        <v>0</v>
      </c>
      <c r="AT701" s="29">
        <f t="shared" si="2915"/>
        <v>0</v>
      </c>
      <c r="AU701" s="29">
        <f t="shared" si="2915"/>
        <v>0</v>
      </c>
      <c r="AV701" s="29">
        <f t="shared" si="2915"/>
        <v>0</v>
      </c>
      <c r="AW701" s="29">
        <f t="shared" si="2915"/>
        <v>0</v>
      </c>
      <c r="AX701" s="30">
        <f t="shared" si="2915"/>
        <v>0</v>
      </c>
      <c r="AY701" s="28">
        <f t="shared" si="2915"/>
        <v>0</v>
      </c>
      <c r="AZ701" s="29">
        <f t="shared" si="2915"/>
        <v>0</v>
      </c>
      <c r="BA701" s="29">
        <f t="shared" si="2915"/>
        <v>0</v>
      </c>
      <c r="BB701" s="29">
        <f t="shared" si="2915"/>
        <v>0</v>
      </c>
      <c r="BC701" s="29">
        <f t="shared" si="2915"/>
        <v>0</v>
      </c>
      <c r="BD701" s="29">
        <f t="shared" si="2915"/>
        <v>0</v>
      </c>
      <c r="BE701" s="29">
        <f t="shared" si="2915"/>
        <v>0</v>
      </c>
      <c r="BF701" s="30">
        <f t="shared" si="2915"/>
        <v>0</v>
      </c>
      <c r="BG701" s="28">
        <f t="shared" si="2915"/>
        <v>0</v>
      </c>
      <c r="BH701" s="29">
        <f t="shared" si="2915"/>
        <v>0</v>
      </c>
      <c r="BI701" s="29">
        <f t="shared" si="2915"/>
        <v>0</v>
      </c>
      <c r="BJ701" s="29">
        <f t="shared" si="2915"/>
        <v>0</v>
      </c>
      <c r="BK701" s="29">
        <f t="shared" si="2915"/>
        <v>0</v>
      </c>
      <c r="BL701" s="29">
        <f t="shared" si="2915"/>
        <v>0</v>
      </c>
      <c r="BM701" s="29">
        <f t="shared" si="2915"/>
        <v>0</v>
      </c>
      <c r="BN701" s="30">
        <f t="shared" si="2915"/>
        <v>0</v>
      </c>
    </row>
    <row r="702" spans="1:66" ht="15.75" x14ac:dyDescent="0.25">
      <c r="A702" s="2102" t="s">
        <v>139</v>
      </c>
      <c r="B702" s="2103"/>
      <c r="C702" s="31">
        <f t="shared" ref="C702:BN702" si="2916">SUM(C699,C694)</f>
        <v>0</v>
      </c>
      <c r="D702" s="32">
        <f t="shared" si="2916"/>
        <v>0</v>
      </c>
      <c r="E702" s="32">
        <f t="shared" si="2916"/>
        <v>0</v>
      </c>
      <c r="F702" s="32">
        <f t="shared" si="2916"/>
        <v>0</v>
      </c>
      <c r="G702" s="32">
        <f t="shared" si="2916"/>
        <v>0</v>
      </c>
      <c r="H702" s="32">
        <f t="shared" si="2916"/>
        <v>0</v>
      </c>
      <c r="I702" s="32">
        <f t="shared" si="2916"/>
        <v>0</v>
      </c>
      <c r="J702" s="33">
        <f t="shared" si="2916"/>
        <v>0</v>
      </c>
      <c r="K702" s="31">
        <f t="shared" si="2916"/>
        <v>0</v>
      </c>
      <c r="L702" s="32">
        <f t="shared" si="2916"/>
        <v>0</v>
      </c>
      <c r="M702" s="32">
        <f t="shared" si="2916"/>
        <v>0</v>
      </c>
      <c r="N702" s="32">
        <f t="shared" si="2916"/>
        <v>0</v>
      </c>
      <c r="O702" s="32">
        <f t="shared" si="2916"/>
        <v>0</v>
      </c>
      <c r="P702" s="32">
        <f t="shared" si="2916"/>
        <v>0</v>
      </c>
      <c r="Q702" s="32">
        <f t="shared" si="2916"/>
        <v>0</v>
      </c>
      <c r="R702" s="33">
        <f t="shared" si="2916"/>
        <v>0</v>
      </c>
      <c r="S702" s="31">
        <f t="shared" si="2916"/>
        <v>0</v>
      </c>
      <c r="T702" s="32">
        <f t="shared" si="2916"/>
        <v>0</v>
      </c>
      <c r="U702" s="32">
        <f t="shared" si="2916"/>
        <v>0</v>
      </c>
      <c r="V702" s="32">
        <f t="shared" si="2916"/>
        <v>0</v>
      </c>
      <c r="W702" s="32">
        <f t="shared" si="2916"/>
        <v>0</v>
      </c>
      <c r="X702" s="32">
        <f t="shared" si="2916"/>
        <v>0</v>
      </c>
      <c r="Y702" s="32">
        <f t="shared" si="2916"/>
        <v>0</v>
      </c>
      <c r="Z702" s="33">
        <f t="shared" si="2916"/>
        <v>0</v>
      </c>
      <c r="AA702" s="31">
        <f t="shared" si="2916"/>
        <v>0</v>
      </c>
      <c r="AB702" s="32">
        <f t="shared" si="2916"/>
        <v>0</v>
      </c>
      <c r="AC702" s="32">
        <f t="shared" si="2916"/>
        <v>0</v>
      </c>
      <c r="AD702" s="32">
        <f t="shared" si="2916"/>
        <v>0</v>
      </c>
      <c r="AE702" s="32">
        <f t="shared" si="2916"/>
        <v>0</v>
      </c>
      <c r="AF702" s="32">
        <f t="shared" si="2916"/>
        <v>0</v>
      </c>
      <c r="AG702" s="32">
        <f t="shared" si="2916"/>
        <v>0</v>
      </c>
      <c r="AH702" s="33">
        <f t="shared" si="2916"/>
        <v>0</v>
      </c>
      <c r="AI702" s="31">
        <f t="shared" si="2916"/>
        <v>0</v>
      </c>
      <c r="AJ702" s="32">
        <f t="shared" si="2916"/>
        <v>0</v>
      </c>
      <c r="AK702" s="32">
        <f t="shared" si="2916"/>
        <v>0</v>
      </c>
      <c r="AL702" s="32">
        <f t="shared" si="2916"/>
        <v>0</v>
      </c>
      <c r="AM702" s="32">
        <f t="shared" si="2916"/>
        <v>0</v>
      </c>
      <c r="AN702" s="32">
        <f t="shared" si="2916"/>
        <v>0</v>
      </c>
      <c r="AO702" s="32">
        <f t="shared" si="2916"/>
        <v>0</v>
      </c>
      <c r="AP702" s="33">
        <f t="shared" si="2916"/>
        <v>0</v>
      </c>
      <c r="AQ702" s="31">
        <f t="shared" si="2916"/>
        <v>0</v>
      </c>
      <c r="AR702" s="32">
        <f t="shared" si="2916"/>
        <v>0</v>
      </c>
      <c r="AS702" s="32">
        <f t="shared" si="2916"/>
        <v>0</v>
      </c>
      <c r="AT702" s="32">
        <f t="shared" si="2916"/>
        <v>0</v>
      </c>
      <c r="AU702" s="32">
        <f t="shared" si="2916"/>
        <v>0</v>
      </c>
      <c r="AV702" s="32">
        <f t="shared" si="2916"/>
        <v>0</v>
      </c>
      <c r="AW702" s="32">
        <f t="shared" si="2916"/>
        <v>0</v>
      </c>
      <c r="AX702" s="33">
        <f t="shared" si="2916"/>
        <v>0</v>
      </c>
      <c r="AY702" s="31">
        <f t="shared" si="2916"/>
        <v>0</v>
      </c>
      <c r="AZ702" s="32">
        <f t="shared" si="2916"/>
        <v>0</v>
      </c>
      <c r="BA702" s="32">
        <f t="shared" si="2916"/>
        <v>0</v>
      </c>
      <c r="BB702" s="32">
        <f t="shared" si="2916"/>
        <v>0</v>
      </c>
      <c r="BC702" s="32">
        <f t="shared" si="2916"/>
        <v>0</v>
      </c>
      <c r="BD702" s="32">
        <f t="shared" si="2916"/>
        <v>0</v>
      </c>
      <c r="BE702" s="32">
        <f t="shared" si="2916"/>
        <v>0</v>
      </c>
      <c r="BF702" s="33">
        <f t="shared" si="2916"/>
        <v>0</v>
      </c>
      <c r="BG702" s="31">
        <f t="shared" si="2916"/>
        <v>0</v>
      </c>
      <c r="BH702" s="32">
        <f t="shared" si="2916"/>
        <v>0</v>
      </c>
      <c r="BI702" s="32">
        <f t="shared" si="2916"/>
        <v>0</v>
      </c>
      <c r="BJ702" s="32">
        <f t="shared" si="2916"/>
        <v>0</v>
      </c>
      <c r="BK702" s="32">
        <f t="shared" si="2916"/>
        <v>0</v>
      </c>
      <c r="BL702" s="32">
        <f t="shared" si="2916"/>
        <v>0</v>
      </c>
      <c r="BM702" s="32">
        <f t="shared" si="2916"/>
        <v>0</v>
      </c>
      <c r="BN702" s="33">
        <f t="shared" si="2916"/>
        <v>0</v>
      </c>
    </row>
    <row r="703" spans="1:66" ht="15.75" x14ac:dyDescent="0.25">
      <c r="A703" s="2102" t="s">
        <v>140</v>
      </c>
      <c r="B703" s="2103"/>
      <c r="C703" s="31">
        <f t="shared" ref="C703:BN703" si="2917">SUM(C700,C695)</f>
        <v>0</v>
      </c>
      <c r="D703" s="32">
        <f t="shared" si="2917"/>
        <v>0</v>
      </c>
      <c r="E703" s="32">
        <f t="shared" si="2917"/>
        <v>0</v>
      </c>
      <c r="F703" s="32">
        <f t="shared" si="2917"/>
        <v>0</v>
      </c>
      <c r="G703" s="32">
        <f t="shared" si="2917"/>
        <v>0</v>
      </c>
      <c r="H703" s="32">
        <f t="shared" si="2917"/>
        <v>0</v>
      </c>
      <c r="I703" s="32">
        <f t="shared" si="2917"/>
        <v>0</v>
      </c>
      <c r="J703" s="33">
        <f t="shared" si="2917"/>
        <v>0</v>
      </c>
      <c r="K703" s="31">
        <f t="shared" si="2917"/>
        <v>0</v>
      </c>
      <c r="L703" s="32">
        <f t="shared" si="2917"/>
        <v>0</v>
      </c>
      <c r="M703" s="32">
        <f t="shared" si="2917"/>
        <v>0</v>
      </c>
      <c r="N703" s="32">
        <f t="shared" si="2917"/>
        <v>0</v>
      </c>
      <c r="O703" s="32">
        <f t="shared" si="2917"/>
        <v>0</v>
      </c>
      <c r="P703" s="32">
        <f t="shared" si="2917"/>
        <v>0</v>
      </c>
      <c r="Q703" s="32">
        <f t="shared" si="2917"/>
        <v>0</v>
      </c>
      <c r="R703" s="33">
        <f t="shared" si="2917"/>
        <v>0</v>
      </c>
      <c r="S703" s="31">
        <f t="shared" si="2917"/>
        <v>0</v>
      </c>
      <c r="T703" s="32">
        <f t="shared" si="2917"/>
        <v>0</v>
      </c>
      <c r="U703" s="32">
        <f t="shared" si="2917"/>
        <v>0</v>
      </c>
      <c r="V703" s="32">
        <f t="shared" si="2917"/>
        <v>0</v>
      </c>
      <c r="W703" s="32">
        <f t="shared" si="2917"/>
        <v>0</v>
      </c>
      <c r="X703" s="32">
        <f t="shared" si="2917"/>
        <v>0</v>
      </c>
      <c r="Y703" s="32">
        <f t="shared" si="2917"/>
        <v>0</v>
      </c>
      <c r="Z703" s="33">
        <f t="shared" si="2917"/>
        <v>0</v>
      </c>
      <c r="AA703" s="31">
        <f t="shared" si="2917"/>
        <v>0</v>
      </c>
      <c r="AB703" s="32">
        <f t="shared" si="2917"/>
        <v>0</v>
      </c>
      <c r="AC703" s="32">
        <f t="shared" si="2917"/>
        <v>0</v>
      </c>
      <c r="AD703" s="32">
        <f t="shared" si="2917"/>
        <v>0</v>
      </c>
      <c r="AE703" s="32">
        <f t="shared" si="2917"/>
        <v>0</v>
      </c>
      <c r="AF703" s="32">
        <f t="shared" si="2917"/>
        <v>0</v>
      </c>
      <c r="AG703" s="32">
        <f t="shared" si="2917"/>
        <v>0</v>
      </c>
      <c r="AH703" s="33">
        <f t="shared" si="2917"/>
        <v>0</v>
      </c>
      <c r="AI703" s="31">
        <f t="shared" si="2917"/>
        <v>0</v>
      </c>
      <c r="AJ703" s="32">
        <f t="shared" si="2917"/>
        <v>0</v>
      </c>
      <c r="AK703" s="32">
        <f t="shared" si="2917"/>
        <v>0</v>
      </c>
      <c r="AL703" s="32">
        <f t="shared" si="2917"/>
        <v>0</v>
      </c>
      <c r="AM703" s="32">
        <f t="shared" si="2917"/>
        <v>0</v>
      </c>
      <c r="AN703" s="32">
        <f t="shared" si="2917"/>
        <v>0</v>
      </c>
      <c r="AO703" s="32">
        <f t="shared" si="2917"/>
        <v>0</v>
      </c>
      <c r="AP703" s="33">
        <f t="shared" si="2917"/>
        <v>0</v>
      </c>
      <c r="AQ703" s="31">
        <f t="shared" si="2917"/>
        <v>0</v>
      </c>
      <c r="AR703" s="32">
        <f t="shared" si="2917"/>
        <v>0</v>
      </c>
      <c r="AS703" s="32">
        <f t="shared" si="2917"/>
        <v>0</v>
      </c>
      <c r="AT703" s="32">
        <f t="shared" si="2917"/>
        <v>0</v>
      </c>
      <c r="AU703" s="32">
        <f t="shared" si="2917"/>
        <v>0</v>
      </c>
      <c r="AV703" s="32">
        <f t="shared" si="2917"/>
        <v>0</v>
      </c>
      <c r="AW703" s="32">
        <f t="shared" si="2917"/>
        <v>0</v>
      </c>
      <c r="AX703" s="33">
        <f t="shared" si="2917"/>
        <v>0</v>
      </c>
      <c r="AY703" s="31">
        <f t="shared" si="2917"/>
        <v>0</v>
      </c>
      <c r="AZ703" s="32">
        <f t="shared" si="2917"/>
        <v>0</v>
      </c>
      <c r="BA703" s="32">
        <f t="shared" si="2917"/>
        <v>0</v>
      </c>
      <c r="BB703" s="32">
        <f t="shared" si="2917"/>
        <v>0</v>
      </c>
      <c r="BC703" s="32">
        <f t="shared" si="2917"/>
        <v>0</v>
      </c>
      <c r="BD703" s="32">
        <f t="shared" si="2917"/>
        <v>0</v>
      </c>
      <c r="BE703" s="32">
        <f t="shared" si="2917"/>
        <v>0</v>
      </c>
      <c r="BF703" s="33">
        <f t="shared" si="2917"/>
        <v>0</v>
      </c>
      <c r="BG703" s="31">
        <f t="shared" si="2917"/>
        <v>0</v>
      </c>
      <c r="BH703" s="32">
        <f t="shared" si="2917"/>
        <v>0</v>
      </c>
      <c r="BI703" s="32">
        <f t="shared" si="2917"/>
        <v>0</v>
      </c>
      <c r="BJ703" s="32">
        <f t="shared" si="2917"/>
        <v>0</v>
      </c>
      <c r="BK703" s="32">
        <f t="shared" si="2917"/>
        <v>0</v>
      </c>
      <c r="BL703" s="32">
        <f t="shared" si="2917"/>
        <v>0</v>
      </c>
      <c r="BM703" s="32">
        <f t="shared" si="2917"/>
        <v>0</v>
      </c>
      <c r="BN703" s="33">
        <f t="shared" si="2917"/>
        <v>0</v>
      </c>
    </row>
    <row r="704" spans="1:66" ht="15.75" x14ac:dyDescent="0.25">
      <c r="A704" s="2102" t="s">
        <v>141</v>
      </c>
      <c r="B704" s="2103"/>
      <c r="C704" s="49" t="str">
        <f t="shared" ref="C704:BN704" si="2918">IF(C692="","",C702-C703)</f>
        <v/>
      </c>
      <c r="D704" s="50" t="str">
        <f t="shared" si="2918"/>
        <v/>
      </c>
      <c r="E704" s="50" t="str">
        <f t="shared" si="2918"/>
        <v/>
      </c>
      <c r="F704" s="50" t="str">
        <f t="shared" si="2918"/>
        <v/>
      </c>
      <c r="G704" s="50" t="str">
        <f t="shared" si="2918"/>
        <v/>
      </c>
      <c r="H704" s="50" t="str">
        <f t="shared" si="2918"/>
        <v/>
      </c>
      <c r="I704" s="50" t="str">
        <f t="shared" si="2918"/>
        <v/>
      </c>
      <c r="J704" s="51" t="str">
        <f t="shared" si="2918"/>
        <v/>
      </c>
      <c r="K704" s="49" t="str">
        <f t="shared" si="2918"/>
        <v/>
      </c>
      <c r="L704" s="50" t="str">
        <f t="shared" si="2918"/>
        <v/>
      </c>
      <c r="M704" s="50" t="str">
        <f t="shared" si="2918"/>
        <v/>
      </c>
      <c r="N704" s="50" t="str">
        <f t="shared" si="2918"/>
        <v/>
      </c>
      <c r="O704" s="50" t="str">
        <f t="shared" si="2918"/>
        <v/>
      </c>
      <c r="P704" s="50" t="str">
        <f t="shared" si="2918"/>
        <v/>
      </c>
      <c r="Q704" s="50" t="str">
        <f t="shared" si="2918"/>
        <v/>
      </c>
      <c r="R704" s="51" t="str">
        <f t="shared" si="2918"/>
        <v/>
      </c>
      <c r="S704" s="49" t="str">
        <f t="shared" si="2918"/>
        <v/>
      </c>
      <c r="T704" s="50" t="str">
        <f t="shared" si="2918"/>
        <v/>
      </c>
      <c r="U704" s="50" t="str">
        <f t="shared" si="2918"/>
        <v/>
      </c>
      <c r="V704" s="50" t="str">
        <f t="shared" si="2918"/>
        <v/>
      </c>
      <c r="W704" s="50" t="str">
        <f t="shared" si="2918"/>
        <v/>
      </c>
      <c r="X704" s="50" t="str">
        <f t="shared" si="2918"/>
        <v/>
      </c>
      <c r="Y704" s="50" t="str">
        <f t="shared" si="2918"/>
        <v/>
      </c>
      <c r="Z704" s="51" t="str">
        <f t="shared" si="2918"/>
        <v/>
      </c>
      <c r="AA704" s="49" t="str">
        <f t="shared" si="2918"/>
        <v/>
      </c>
      <c r="AB704" s="50" t="str">
        <f t="shared" si="2918"/>
        <v/>
      </c>
      <c r="AC704" s="50" t="str">
        <f t="shared" si="2918"/>
        <v/>
      </c>
      <c r="AD704" s="50" t="str">
        <f t="shared" si="2918"/>
        <v/>
      </c>
      <c r="AE704" s="50" t="str">
        <f t="shared" si="2918"/>
        <v/>
      </c>
      <c r="AF704" s="50" t="str">
        <f t="shared" si="2918"/>
        <v/>
      </c>
      <c r="AG704" s="50" t="str">
        <f t="shared" si="2918"/>
        <v/>
      </c>
      <c r="AH704" s="51" t="str">
        <f t="shared" si="2918"/>
        <v/>
      </c>
      <c r="AI704" s="49" t="str">
        <f t="shared" si="2918"/>
        <v/>
      </c>
      <c r="AJ704" s="50" t="str">
        <f t="shared" si="2918"/>
        <v/>
      </c>
      <c r="AK704" s="50" t="str">
        <f t="shared" si="2918"/>
        <v/>
      </c>
      <c r="AL704" s="50" t="str">
        <f t="shared" si="2918"/>
        <v/>
      </c>
      <c r="AM704" s="50" t="str">
        <f t="shared" si="2918"/>
        <v/>
      </c>
      <c r="AN704" s="50" t="str">
        <f t="shared" si="2918"/>
        <v/>
      </c>
      <c r="AO704" s="50" t="str">
        <f t="shared" si="2918"/>
        <v/>
      </c>
      <c r="AP704" s="51" t="str">
        <f t="shared" si="2918"/>
        <v/>
      </c>
      <c r="AQ704" s="49" t="str">
        <f t="shared" si="2918"/>
        <v/>
      </c>
      <c r="AR704" s="50" t="str">
        <f t="shared" si="2918"/>
        <v/>
      </c>
      <c r="AS704" s="50" t="str">
        <f t="shared" si="2918"/>
        <v/>
      </c>
      <c r="AT704" s="50" t="str">
        <f t="shared" si="2918"/>
        <v/>
      </c>
      <c r="AU704" s="50" t="str">
        <f t="shared" si="2918"/>
        <v/>
      </c>
      <c r="AV704" s="50" t="str">
        <f t="shared" si="2918"/>
        <v/>
      </c>
      <c r="AW704" s="50" t="str">
        <f t="shared" si="2918"/>
        <v/>
      </c>
      <c r="AX704" s="51" t="str">
        <f t="shared" si="2918"/>
        <v/>
      </c>
      <c r="AY704" s="49" t="str">
        <f t="shared" si="2918"/>
        <v/>
      </c>
      <c r="AZ704" s="50" t="str">
        <f t="shared" si="2918"/>
        <v/>
      </c>
      <c r="BA704" s="50" t="str">
        <f t="shared" si="2918"/>
        <v/>
      </c>
      <c r="BB704" s="50" t="str">
        <f t="shared" si="2918"/>
        <v/>
      </c>
      <c r="BC704" s="50" t="str">
        <f t="shared" si="2918"/>
        <v/>
      </c>
      <c r="BD704" s="50" t="str">
        <f t="shared" si="2918"/>
        <v/>
      </c>
      <c r="BE704" s="50" t="str">
        <f t="shared" si="2918"/>
        <v/>
      </c>
      <c r="BF704" s="51" t="str">
        <f t="shared" si="2918"/>
        <v/>
      </c>
      <c r="BG704" s="49" t="str">
        <f t="shared" si="2918"/>
        <v/>
      </c>
      <c r="BH704" s="50" t="str">
        <f t="shared" si="2918"/>
        <v/>
      </c>
      <c r="BI704" s="50" t="str">
        <f t="shared" si="2918"/>
        <v/>
      </c>
      <c r="BJ704" s="50" t="str">
        <f t="shared" si="2918"/>
        <v/>
      </c>
      <c r="BK704" s="50" t="str">
        <f t="shared" si="2918"/>
        <v/>
      </c>
      <c r="BL704" s="50" t="str">
        <f t="shared" si="2918"/>
        <v/>
      </c>
      <c r="BM704" s="50" t="str">
        <f t="shared" si="2918"/>
        <v/>
      </c>
      <c r="BN704" s="51" t="str">
        <f t="shared" si="2918"/>
        <v/>
      </c>
    </row>
    <row r="705" spans="1:66" ht="30.75" customHeight="1" thickBot="1" x14ac:dyDescent="0.3">
      <c r="A705" s="2104" t="s">
        <v>142</v>
      </c>
      <c r="B705" s="2105"/>
      <c r="C705" s="67" t="str">
        <f t="shared" ref="C705:BN705" si="2919">IF(C692="","",IF(C703=0,MAX($C$123:$J$123)+1,C702/C703))</f>
        <v/>
      </c>
      <c r="D705" s="68" t="str">
        <f t="shared" si="2919"/>
        <v/>
      </c>
      <c r="E705" s="68" t="str">
        <f t="shared" si="2919"/>
        <v/>
      </c>
      <c r="F705" s="68" t="str">
        <f t="shared" si="2919"/>
        <v/>
      </c>
      <c r="G705" s="68" t="str">
        <f t="shared" si="2919"/>
        <v/>
      </c>
      <c r="H705" s="68" t="str">
        <f t="shared" si="2919"/>
        <v/>
      </c>
      <c r="I705" s="68" t="str">
        <f t="shared" si="2919"/>
        <v/>
      </c>
      <c r="J705" s="69" t="str">
        <f t="shared" si="2919"/>
        <v/>
      </c>
      <c r="K705" s="67" t="str">
        <f t="shared" si="2919"/>
        <v/>
      </c>
      <c r="L705" s="68" t="str">
        <f t="shared" si="2919"/>
        <v/>
      </c>
      <c r="M705" s="68" t="str">
        <f t="shared" si="2919"/>
        <v/>
      </c>
      <c r="N705" s="68" t="str">
        <f t="shared" si="2919"/>
        <v/>
      </c>
      <c r="O705" s="68" t="str">
        <f t="shared" si="2919"/>
        <v/>
      </c>
      <c r="P705" s="68" t="str">
        <f t="shared" si="2919"/>
        <v/>
      </c>
      <c r="Q705" s="68" t="str">
        <f t="shared" si="2919"/>
        <v/>
      </c>
      <c r="R705" s="69" t="str">
        <f t="shared" si="2919"/>
        <v/>
      </c>
      <c r="S705" s="67" t="str">
        <f t="shared" si="2919"/>
        <v/>
      </c>
      <c r="T705" s="68" t="str">
        <f t="shared" si="2919"/>
        <v/>
      </c>
      <c r="U705" s="68" t="str">
        <f t="shared" si="2919"/>
        <v/>
      </c>
      <c r="V705" s="68" t="str">
        <f t="shared" si="2919"/>
        <v/>
      </c>
      <c r="W705" s="68" t="str">
        <f t="shared" si="2919"/>
        <v/>
      </c>
      <c r="X705" s="68" t="str">
        <f t="shared" si="2919"/>
        <v/>
      </c>
      <c r="Y705" s="68" t="str">
        <f t="shared" si="2919"/>
        <v/>
      </c>
      <c r="Z705" s="69" t="str">
        <f t="shared" si="2919"/>
        <v/>
      </c>
      <c r="AA705" s="67" t="str">
        <f t="shared" si="2919"/>
        <v/>
      </c>
      <c r="AB705" s="68" t="str">
        <f t="shared" si="2919"/>
        <v/>
      </c>
      <c r="AC705" s="68" t="str">
        <f t="shared" si="2919"/>
        <v/>
      </c>
      <c r="AD705" s="68" t="str">
        <f t="shared" si="2919"/>
        <v/>
      </c>
      <c r="AE705" s="68" t="str">
        <f t="shared" si="2919"/>
        <v/>
      </c>
      <c r="AF705" s="68" t="str">
        <f t="shared" si="2919"/>
        <v/>
      </c>
      <c r="AG705" s="68" t="str">
        <f t="shared" si="2919"/>
        <v/>
      </c>
      <c r="AH705" s="69" t="str">
        <f t="shared" si="2919"/>
        <v/>
      </c>
      <c r="AI705" s="67" t="str">
        <f t="shared" si="2919"/>
        <v/>
      </c>
      <c r="AJ705" s="68" t="str">
        <f t="shared" si="2919"/>
        <v/>
      </c>
      <c r="AK705" s="68" t="str">
        <f t="shared" si="2919"/>
        <v/>
      </c>
      <c r="AL705" s="68" t="str">
        <f t="shared" si="2919"/>
        <v/>
      </c>
      <c r="AM705" s="68" t="str">
        <f t="shared" si="2919"/>
        <v/>
      </c>
      <c r="AN705" s="68" t="str">
        <f t="shared" si="2919"/>
        <v/>
      </c>
      <c r="AO705" s="68" t="str">
        <f t="shared" si="2919"/>
        <v/>
      </c>
      <c r="AP705" s="69" t="str">
        <f t="shared" si="2919"/>
        <v/>
      </c>
      <c r="AQ705" s="67" t="str">
        <f t="shared" si="2919"/>
        <v/>
      </c>
      <c r="AR705" s="68" t="str">
        <f t="shared" si="2919"/>
        <v/>
      </c>
      <c r="AS705" s="68" t="str">
        <f t="shared" si="2919"/>
        <v/>
      </c>
      <c r="AT705" s="68" t="str">
        <f t="shared" si="2919"/>
        <v/>
      </c>
      <c r="AU705" s="68" t="str">
        <f t="shared" si="2919"/>
        <v/>
      </c>
      <c r="AV705" s="68" t="str">
        <f t="shared" si="2919"/>
        <v/>
      </c>
      <c r="AW705" s="68" t="str">
        <f t="shared" si="2919"/>
        <v/>
      </c>
      <c r="AX705" s="69" t="str">
        <f t="shared" si="2919"/>
        <v/>
      </c>
      <c r="AY705" s="67" t="str">
        <f t="shared" si="2919"/>
        <v/>
      </c>
      <c r="AZ705" s="68" t="str">
        <f t="shared" si="2919"/>
        <v/>
      </c>
      <c r="BA705" s="68" t="str">
        <f t="shared" si="2919"/>
        <v/>
      </c>
      <c r="BB705" s="68" t="str">
        <f t="shared" si="2919"/>
        <v/>
      </c>
      <c r="BC705" s="68" t="str">
        <f t="shared" si="2919"/>
        <v/>
      </c>
      <c r="BD705" s="68" t="str">
        <f t="shared" si="2919"/>
        <v/>
      </c>
      <c r="BE705" s="68" t="str">
        <f t="shared" si="2919"/>
        <v/>
      </c>
      <c r="BF705" s="69" t="str">
        <f t="shared" si="2919"/>
        <v/>
      </c>
      <c r="BG705" s="67" t="str">
        <f t="shared" si="2919"/>
        <v/>
      </c>
      <c r="BH705" s="68" t="str">
        <f t="shared" si="2919"/>
        <v/>
      </c>
      <c r="BI705" s="68" t="str">
        <f t="shared" si="2919"/>
        <v/>
      </c>
      <c r="BJ705" s="68" t="str">
        <f t="shared" si="2919"/>
        <v/>
      </c>
      <c r="BK705" s="68" t="str">
        <f t="shared" si="2919"/>
        <v/>
      </c>
      <c r="BL705" s="68" t="str">
        <f t="shared" si="2919"/>
        <v/>
      </c>
      <c r="BM705" s="68" t="str">
        <f t="shared" si="2919"/>
        <v/>
      </c>
      <c r="BN705" s="69" t="str">
        <f t="shared" si="2919"/>
        <v/>
      </c>
    </row>
    <row r="706" spans="1:66" ht="15.75" x14ac:dyDescent="0.25">
      <c r="A706" s="2106" t="s">
        <v>37</v>
      </c>
      <c r="B706" s="2107"/>
      <c r="C706" s="975" t="str">
        <f t="shared" ref="C706:J706" si="2920">IF(C692="","",RANK(C682,$C682:$J682,0))</f>
        <v/>
      </c>
      <c r="D706" s="976" t="str">
        <f t="shared" si="2920"/>
        <v/>
      </c>
      <c r="E706" s="976" t="str">
        <f t="shared" si="2920"/>
        <v/>
      </c>
      <c r="F706" s="976" t="str">
        <f t="shared" si="2920"/>
        <v/>
      </c>
      <c r="G706" s="976" t="str">
        <f t="shared" si="2920"/>
        <v/>
      </c>
      <c r="H706" s="976" t="str">
        <f t="shared" si="2920"/>
        <v/>
      </c>
      <c r="I706" s="976" t="str">
        <f t="shared" si="2920"/>
        <v/>
      </c>
      <c r="J706" s="977" t="str">
        <f t="shared" si="2920"/>
        <v/>
      </c>
      <c r="K706" s="975" t="str">
        <f t="shared" ref="K706:R706" si="2921">IF(K692="","",RANK(C682,$C682:$J682,0))</f>
        <v/>
      </c>
      <c r="L706" s="976" t="str">
        <f t="shared" si="2921"/>
        <v/>
      </c>
      <c r="M706" s="976" t="str">
        <f t="shared" si="2921"/>
        <v/>
      </c>
      <c r="N706" s="976" t="str">
        <f t="shared" si="2921"/>
        <v/>
      </c>
      <c r="O706" s="976" t="str">
        <f t="shared" si="2921"/>
        <v/>
      </c>
      <c r="P706" s="976" t="str">
        <f t="shared" si="2921"/>
        <v/>
      </c>
      <c r="Q706" s="976" t="str">
        <f t="shared" si="2921"/>
        <v/>
      </c>
      <c r="R706" s="977" t="str">
        <f t="shared" si="2921"/>
        <v/>
      </c>
      <c r="S706" s="975" t="str">
        <f t="shared" ref="S706:Z706" si="2922">IF(S692="","",RANK(C682,$C682:$J682,0))</f>
        <v/>
      </c>
      <c r="T706" s="976" t="str">
        <f t="shared" si="2922"/>
        <v/>
      </c>
      <c r="U706" s="976" t="str">
        <f t="shared" si="2922"/>
        <v/>
      </c>
      <c r="V706" s="976" t="str">
        <f t="shared" si="2922"/>
        <v/>
      </c>
      <c r="W706" s="976" t="str">
        <f t="shared" si="2922"/>
        <v/>
      </c>
      <c r="X706" s="976" t="str">
        <f t="shared" si="2922"/>
        <v/>
      </c>
      <c r="Y706" s="976" t="str">
        <f t="shared" si="2922"/>
        <v/>
      </c>
      <c r="Z706" s="984" t="str">
        <f t="shared" si="2922"/>
        <v/>
      </c>
      <c r="AA706" s="975" t="str">
        <f t="shared" ref="AA706:AH706" si="2923">IF(AA692="","",RANK(C682,$C682:$J682,0))</f>
        <v/>
      </c>
      <c r="AB706" s="976" t="str">
        <f t="shared" si="2923"/>
        <v/>
      </c>
      <c r="AC706" s="976" t="str">
        <f t="shared" si="2923"/>
        <v/>
      </c>
      <c r="AD706" s="976" t="str">
        <f t="shared" si="2923"/>
        <v/>
      </c>
      <c r="AE706" s="976" t="str">
        <f t="shared" si="2923"/>
        <v/>
      </c>
      <c r="AF706" s="976" t="str">
        <f t="shared" si="2923"/>
        <v/>
      </c>
      <c r="AG706" s="976" t="str">
        <f t="shared" si="2923"/>
        <v/>
      </c>
      <c r="AH706" s="977" t="str">
        <f t="shared" si="2923"/>
        <v/>
      </c>
      <c r="AI706" s="975" t="str">
        <f t="shared" ref="AI706:AP706" si="2924">IF(AI692="","",RANK(C682,$C682:$J682,0))</f>
        <v/>
      </c>
      <c r="AJ706" s="976" t="str">
        <f t="shared" si="2924"/>
        <v/>
      </c>
      <c r="AK706" s="976" t="str">
        <f t="shared" si="2924"/>
        <v/>
      </c>
      <c r="AL706" s="976" t="str">
        <f t="shared" si="2924"/>
        <v/>
      </c>
      <c r="AM706" s="976" t="str">
        <f t="shared" si="2924"/>
        <v/>
      </c>
      <c r="AN706" s="976" t="str">
        <f t="shared" si="2924"/>
        <v/>
      </c>
      <c r="AO706" s="976" t="str">
        <f t="shared" si="2924"/>
        <v/>
      </c>
      <c r="AP706" s="977" t="str">
        <f t="shared" si="2924"/>
        <v/>
      </c>
      <c r="AQ706" s="975" t="str">
        <f t="shared" ref="AQ706:AX706" si="2925">IF(AQ692="","",RANK(C682,$C682:$J682,0))</f>
        <v/>
      </c>
      <c r="AR706" s="976" t="str">
        <f t="shared" si="2925"/>
        <v/>
      </c>
      <c r="AS706" s="976" t="str">
        <f t="shared" si="2925"/>
        <v/>
      </c>
      <c r="AT706" s="976" t="str">
        <f t="shared" si="2925"/>
        <v/>
      </c>
      <c r="AU706" s="976" t="str">
        <f t="shared" si="2925"/>
        <v/>
      </c>
      <c r="AV706" s="976" t="str">
        <f t="shared" si="2925"/>
        <v/>
      </c>
      <c r="AW706" s="976" t="str">
        <f t="shared" si="2925"/>
        <v/>
      </c>
      <c r="AX706" s="977" t="str">
        <f t="shared" si="2925"/>
        <v/>
      </c>
      <c r="AY706" s="975" t="str">
        <f t="shared" ref="AY706:BF706" si="2926">IF(AY692="","",RANK(C682,$C682:$J682,0))</f>
        <v/>
      </c>
      <c r="AZ706" s="976" t="str">
        <f t="shared" si="2926"/>
        <v/>
      </c>
      <c r="BA706" s="976" t="str">
        <f t="shared" si="2926"/>
        <v/>
      </c>
      <c r="BB706" s="976" t="str">
        <f t="shared" si="2926"/>
        <v/>
      </c>
      <c r="BC706" s="976" t="str">
        <f t="shared" si="2926"/>
        <v/>
      </c>
      <c r="BD706" s="976" t="str">
        <f t="shared" si="2926"/>
        <v/>
      </c>
      <c r="BE706" s="976" t="str">
        <f t="shared" si="2926"/>
        <v/>
      </c>
      <c r="BF706" s="977" t="str">
        <f t="shared" si="2926"/>
        <v/>
      </c>
      <c r="BG706" s="975" t="str">
        <f t="shared" ref="BG706:BN706" si="2927">IF(BG692="","",RANK(C682,$C682:$J682,0))</f>
        <v/>
      </c>
      <c r="BH706" s="976" t="str">
        <f t="shared" si="2927"/>
        <v/>
      </c>
      <c r="BI706" s="976" t="str">
        <f t="shared" si="2927"/>
        <v/>
      </c>
      <c r="BJ706" s="976" t="str">
        <f t="shared" si="2927"/>
        <v/>
      </c>
      <c r="BK706" s="976" t="str">
        <f t="shared" si="2927"/>
        <v/>
      </c>
      <c r="BL706" s="976" t="str">
        <f t="shared" si="2927"/>
        <v/>
      </c>
      <c r="BM706" s="976" t="str">
        <f t="shared" si="2927"/>
        <v/>
      </c>
      <c r="BN706" s="977" t="str">
        <f t="shared" si="2927"/>
        <v/>
      </c>
    </row>
    <row r="707" spans="1:66" ht="15.75" x14ac:dyDescent="0.25">
      <c r="A707" s="2084" t="s">
        <v>38</v>
      </c>
      <c r="B707" s="2085"/>
      <c r="C707" s="978" t="str">
        <f t="shared" ref="C707:J707" si="2928">IF(C692="","",RANK(C683,$C683:$J683,0))</f>
        <v/>
      </c>
      <c r="D707" s="979" t="str">
        <f t="shared" si="2928"/>
        <v/>
      </c>
      <c r="E707" s="979" t="str">
        <f t="shared" si="2928"/>
        <v/>
      </c>
      <c r="F707" s="979" t="str">
        <f t="shared" si="2928"/>
        <v/>
      </c>
      <c r="G707" s="979" t="str">
        <f t="shared" si="2928"/>
        <v/>
      </c>
      <c r="H707" s="979" t="str">
        <f t="shared" si="2928"/>
        <v/>
      </c>
      <c r="I707" s="979" t="str">
        <f t="shared" si="2928"/>
        <v/>
      </c>
      <c r="J707" s="980" t="str">
        <f t="shared" si="2928"/>
        <v/>
      </c>
      <c r="K707" s="978" t="str">
        <f t="shared" ref="K707:R707" si="2929">IF(K692="","",RANK(C683,$C683:$J683,0))</f>
        <v/>
      </c>
      <c r="L707" s="979" t="str">
        <f t="shared" si="2929"/>
        <v/>
      </c>
      <c r="M707" s="979" t="str">
        <f t="shared" si="2929"/>
        <v/>
      </c>
      <c r="N707" s="979" t="str">
        <f t="shared" si="2929"/>
        <v/>
      </c>
      <c r="O707" s="979" t="str">
        <f t="shared" si="2929"/>
        <v/>
      </c>
      <c r="P707" s="979" t="str">
        <f t="shared" si="2929"/>
        <v/>
      </c>
      <c r="Q707" s="979" t="str">
        <f t="shared" si="2929"/>
        <v/>
      </c>
      <c r="R707" s="980" t="str">
        <f t="shared" si="2929"/>
        <v/>
      </c>
      <c r="S707" s="978" t="str">
        <f t="shared" ref="S707:Z707" si="2930">IF(S692="","",RANK(C683,$C683:$J683,0))</f>
        <v/>
      </c>
      <c r="T707" s="979" t="str">
        <f t="shared" si="2930"/>
        <v/>
      </c>
      <c r="U707" s="979" t="str">
        <f t="shared" si="2930"/>
        <v/>
      </c>
      <c r="V707" s="979" t="str">
        <f t="shared" si="2930"/>
        <v/>
      </c>
      <c r="W707" s="979" t="str">
        <f t="shared" si="2930"/>
        <v/>
      </c>
      <c r="X707" s="979" t="str">
        <f t="shared" si="2930"/>
        <v/>
      </c>
      <c r="Y707" s="979" t="str">
        <f t="shared" si="2930"/>
        <v/>
      </c>
      <c r="Z707" s="985" t="str">
        <f t="shared" si="2930"/>
        <v/>
      </c>
      <c r="AA707" s="978" t="str">
        <f t="shared" ref="AA707:AH707" si="2931">IF(AA692="","",RANK(C683,$C683:$J683,0))</f>
        <v/>
      </c>
      <c r="AB707" s="979" t="str">
        <f t="shared" si="2931"/>
        <v/>
      </c>
      <c r="AC707" s="979" t="str">
        <f t="shared" si="2931"/>
        <v/>
      </c>
      <c r="AD707" s="979" t="str">
        <f t="shared" si="2931"/>
        <v/>
      </c>
      <c r="AE707" s="979" t="str">
        <f t="shared" si="2931"/>
        <v/>
      </c>
      <c r="AF707" s="979" t="str">
        <f t="shared" si="2931"/>
        <v/>
      </c>
      <c r="AG707" s="979" t="str">
        <f t="shared" si="2931"/>
        <v/>
      </c>
      <c r="AH707" s="980" t="str">
        <f t="shared" si="2931"/>
        <v/>
      </c>
      <c r="AI707" s="978" t="str">
        <f t="shared" ref="AI707:AP707" si="2932">IF(AI692="","",RANK(C683,$C683:$J683,0))</f>
        <v/>
      </c>
      <c r="AJ707" s="979" t="str">
        <f t="shared" si="2932"/>
        <v/>
      </c>
      <c r="AK707" s="979" t="str">
        <f t="shared" si="2932"/>
        <v/>
      </c>
      <c r="AL707" s="979" t="str">
        <f t="shared" si="2932"/>
        <v/>
      </c>
      <c r="AM707" s="979" t="str">
        <f t="shared" si="2932"/>
        <v/>
      </c>
      <c r="AN707" s="979" t="str">
        <f t="shared" si="2932"/>
        <v/>
      </c>
      <c r="AO707" s="979" t="str">
        <f t="shared" si="2932"/>
        <v/>
      </c>
      <c r="AP707" s="980" t="str">
        <f t="shared" si="2932"/>
        <v/>
      </c>
      <c r="AQ707" s="978" t="str">
        <f t="shared" ref="AQ707:AX707" si="2933">IF(AQ692="","",RANK(C683,$C683:$J683,0))</f>
        <v/>
      </c>
      <c r="AR707" s="979" t="str">
        <f t="shared" si="2933"/>
        <v/>
      </c>
      <c r="AS707" s="979" t="str">
        <f t="shared" si="2933"/>
        <v/>
      </c>
      <c r="AT707" s="979" t="str">
        <f t="shared" si="2933"/>
        <v/>
      </c>
      <c r="AU707" s="979" t="str">
        <f t="shared" si="2933"/>
        <v/>
      </c>
      <c r="AV707" s="979" t="str">
        <f t="shared" si="2933"/>
        <v/>
      </c>
      <c r="AW707" s="979" t="str">
        <f t="shared" si="2933"/>
        <v/>
      </c>
      <c r="AX707" s="980" t="str">
        <f t="shared" si="2933"/>
        <v/>
      </c>
      <c r="AY707" s="978" t="str">
        <f t="shared" ref="AY707:BF707" si="2934">IF(AY692="","",RANK(C683,$C683:$J683,0))</f>
        <v/>
      </c>
      <c r="AZ707" s="979" t="str">
        <f t="shared" si="2934"/>
        <v/>
      </c>
      <c r="BA707" s="979" t="str">
        <f t="shared" si="2934"/>
        <v/>
      </c>
      <c r="BB707" s="979" t="str">
        <f t="shared" si="2934"/>
        <v/>
      </c>
      <c r="BC707" s="979" t="str">
        <f t="shared" si="2934"/>
        <v/>
      </c>
      <c r="BD707" s="979" t="str">
        <f t="shared" si="2934"/>
        <v/>
      </c>
      <c r="BE707" s="979" t="str">
        <f t="shared" si="2934"/>
        <v/>
      </c>
      <c r="BF707" s="980" t="str">
        <f t="shared" si="2934"/>
        <v/>
      </c>
      <c r="BG707" s="978" t="str">
        <f t="shared" ref="BG707:BN707" si="2935">IF(BG692="","",RANK(C683,$C683:$J683,0))</f>
        <v/>
      </c>
      <c r="BH707" s="979" t="str">
        <f t="shared" si="2935"/>
        <v/>
      </c>
      <c r="BI707" s="979" t="str">
        <f t="shared" si="2935"/>
        <v/>
      </c>
      <c r="BJ707" s="979" t="str">
        <f t="shared" si="2935"/>
        <v/>
      </c>
      <c r="BK707" s="979" t="str">
        <f t="shared" si="2935"/>
        <v/>
      </c>
      <c r="BL707" s="979" t="str">
        <f t="shared" si="2935"/>
        <v/>
      </c>
      <c r="BM707" s="979" t="str">
        <f t="shared" si="2935"/>
        <v/>
      </c>
      <c r="BN707" s="980" t="str">
        <f t="shared" si="2935"/>
        <v/>
      </c>
    </row>
    <row r="708" spans="1:66" ht="15.75" x14ac:dyDescent="0.25">
      <c r="A708" s="2084" t="s">
        <v>39</v>
      </c>
      <c r="B708" s="2085"/>
      <c r="C708" s="978" t="str">
        <f t="shared" ref="C708:J708" si="2936">IF(C692="","",RANK(C684,$C684:$J684,1))</f>
        <v/>
      </c>
      <c r="D708" s="979" t="str">
        <f t="shared" si="2936"/>
        <v/>
      </c>
      <c r="E708" s="979" t="str">
        <f t="shared" si="2936"/>
        <v/>
      </c>
      <c r="F708" s="979" t="str">
        <f t="shared" si="2936"/>
        <v/>
      </c>
      <c r="G708" s="979" t="str">
        <f t="shared" si="2936"/>
        <v/>
      </c>
      <c r="H708" s="979" t="str">
        <f t="shared" si="2936"/>
        <v/>
      </c>
      <c r="I708" s="979" t="str">
        <f t="shared" si="2936"/>
        <v/>
      </c>
      <c r="J708" s="980" t="str">
        <f t="shared" si="2936"/>
        <v/>
      </c>
      <c r="K708" s="978" t="str">
        <f t="shared" ref="K708:R708" si="2937">IF(K692="","",RANK(C684,$C684:$J684,1))</f>
        <v/>
      </c>
      <c r="L708" s="979" t="str">
        <f t="shared" si="2937"/>
        <v/>
      </c>
      <c r="M708" s="979" t="str">
        <f t="shared" si="2937"/>
        <v/>
      </c>
      <c r="N708" s="979" t="str">
        <f t="shared" si="2937"/>
        <v/>
      </c>
      <c r="O708" s="979" t="str">
        <f t="shared" si="2937"/>
        <v/>
      </c>
      <c r="P708" s="979" t="str">
        <f t="shared" si="2937"/>
        <v/>
      </c>
      <c r="Q708" s="979" t="str">
        <f t="shared" si="2937"/>
        <v/>
      </c>
      <c r="R708" s="980" t="str">
        <f t="shared" si="2937"/>
        <v/>
      </c>
      <c r="S708" s="978" t="str">
        <f t="shared" ref="S708:Z708" si="2938">IF(S692="","",RANK(C684,$C684:$J684,1))</f>
        <v/>
      </c>
      <c r="T708" s="979" t="str">
        <f t="shared" si="2938"/>
        <v/>
      </c>
      <c r="U708" s="979" t="str">
        <f t="shared" si="2938"/>
        <v/>
      </c>
      <c r="V708" s="979" t="str">
        <f t="shared" si="2938"/>
        <v/>
      </c>
      <c r="W708" s="979" t="str">
        <f t="shared" si="2938"/>
        <v/>
      </c>
      <c r="X708" s="979" t="str">
        <f t="shared" si="2938"/>
        <v/>
      </c>
      <c r="Y708" s="979" t="str">
        <f t="shared" si="2938"/>
        <v/>
      </c>
      <c r="Z708" s="985" t="str">
        <f t="shared" si="2938"/>
        <v/>
      </c>
      <c r="AA708" s="978" t="str">
        <f t="shared" ref="AA708:AH708" si="2939">IF(AA692="","",RANK(C684,$C684:$J684,1))</f>
        <v/>
      </c>
      <c r="AB708" s="979" t="str">
        <f t="shared" si="2939"/>
        <v/>
      </c>
      <c r="AC708" s="979" t="str">
        <f t="shared" si="2939"/>
        <v/>
      </c>
      <c r="AD708" s="979" t="str">
        <f t="shared" si="2939"/>
        <v/>
      </c>
      <c r="AE708" s="979" t="str">
        <f t="shared" si="2939"/>
        <v/>
      </c>
      <c r="AF708" s="979" t="str">
        <f t="shared" si="2939"/>
        <v/>
      </c>
      <c r="AG708" s="979" t="str">
        <f t="shared" si="2939"/>
        <v/>
      </c>
      <c r="AH708" s="980" t="str">
        <f t="shared" si="2939"/>
        <v/>
      </c>
      <c r="AI708" s="978" t="str">
        <f t="shared" ref="AI708:AP708" si="2940">IF(AI692="","",RANK(C684,$C684:$J684,1))</f>
        <v/>
      </c>
      <c r="AJ708" s="979" t="str">
        <f t="shared" si="2940"/>
        <v/>
      </c>
      <c r="AK708" s="979" t="str">
        <f t="shared" si="2940"/>
        <v/>
      </c>
      <c r="AL708" s="979" t="str">
        <f t="shared" si="2940"/>
        <v/>
      </c>
      <c r="AM708" s="979" t="str">
        <f t="shared" si="2940"/>
        <v/>
      </c>
      <c r="AN708" s="979" t="str">
        <f t="shared" si="2940"/>
        <v/>
      </c>
      <c r="AO708" s="979" t="str">
        <f t="shared" si="2940"/>
        <v/>
      </c>
      <c r="AP708" s="980" t="str">
        <f t="shared" si="2940"/>
        <v/>
      </c>
      <c r="AQ708" s="978" t="str">
        <f t="shared" ref="AQ708:AX708" si="2941">IF(AQ692="","",RANK(C684,$C684:$J684,1))</f>
        <v/>
      </c>
      <c r="AR708" s="979" t="str">
        <f t="shared" si="2941"/>
        <v/>
      </c>
      <c r="AS708" s="979" t="str">
        <f t="shared" si="2941"/>
        <v/>
      </c>
      <c r="AT708" s="979" t="str">
        <f t="shared" si="2941"/>
        <v/>
      </c>
      <c r="AU708" s="979" t="str">
        <f t="shared" si="2941"/>
        <v/>
      </c>
      <c r="AV708" s="979" t="str">
        <f t="shared" si="2941"/>
        <v/>
      </c>
      <c r="AW708" s="979" t="str">
        <f t="shared" si="2941"/>
        <v/>
      </c>
      <c r="AX708" s="980" t="str">
        <f t="shared" si="2941"/>
        <v/>
      </c>
      <c r="AY708" s="978" t="str">
        <f t="shared" ref="AY708:BF708" si="2942">IF(AY692="","",RANK(C684,$C684:$J684,1))</f>
        <v/>
      </c>
      <c r="AZ708" s="979" t="str">
        <f t="shared" si="2942"/>
        <v/>
      </c>
      <c r="BA708" s="979" t="str">
        <f t="shared" si="2942"/>
        <v/>
      </c>
      <c r="BB708" s="979" t="str">
        <f t="shared" si="2942"/>
        <v/>
      </c>
      <c r="BC708" s="979" t="str">
        <f t="shared" si="2942"/>
        <v/>
      </c>
      <c r="BD708" s="979" t="str">
        <f t="shared" si="2942"/>
        <v/>
      </c>
      <c r="BE708" s="979" t="str">
        <f t="shared" si="2942"/>
        <v/>
      </c>
      <c r="BF708" s="980" t="str">
        <f t="shared" si="2942"/>
        <v/>
      </c>
      <c r="BG708" s="978" t="str">
        <f t="shared" ref="BG708:BN708" si="2943">IF(BG692="","",RANK(C684,$C684:$J684,1))</f>
        <v/>
      </c>
      <c r="BH708" s="979" t="str">
        <f t="shared" si="2943"/>
        <v/>
      </c>
      <c r="BI708" s="979" t="str">
        <f t="shared" si="2943"/>
        <v/>
      </c>
      <c r="BJ708" s="979" t="str">
        <f t="shared" si="2943"/>
        <v/>
      </c>
      <c r="BK708" s="979" t="str">
        <f t="shared" si="2943"/>
        <v/>
      </c>
      <c r="BL708" s="979" t="str">
        <f t="shared" si="2943"/>
        <v/>
      </c>
      <c r="BM708" s="979" t="str">
        <f t="shared" si="2943"/>
        <v/>
      </c>
      <c r="BN708" s="980" t="str">
        <f t="shared" si="2943"/>
        <v/>
      </c>
    </row>
    <row r="709" spans="1:66" ht="15.75" x14ac:dyDescent="0.25">
      <c r="A709" s="2084" t="s">
        <v>32</v>
      </c>
      <c r="B709" s="2085"/>
      <c r="C709" s="978" t="str">
        <f t="shared" ref="C709:J709" si="2944">IF(C692="","",RANK(C685,$C685:$J685,0))</f>
        <v/>
      </c>
      <c r="D709" s="979" t="str">
        <f t="shared" si="2944"/>
        <v/>
      </c>
      <c r="E709" s="979" t="str">
        <f t="shared" si="2944"/>
        <v/>
      </c>
      <c r="F709" s="979" t="str">
        <f t="shared" si="2944"/>
        <v/>
      </c>
      <c r="G709" s="979" t="str">
        <f t="shared" si="2944"/>
        <v/>
      </c>
      <c r="H709" s="979" t="str">
        <f t="shared" si="2944"/>
        <v/>
      </c>
      <c r="I709" s="979" t="str">
        <f t="shared" si="2944"/>
        <v/>
      </c>
      <c r="J709" s="980" t="str">
        <f t="shared" si="2944"/>
        <v/>
      </c>
      <c r="K709" s="978" t="str">
        <f t="shared" ref="K709:R709" si="2945">IF(K692="","",RANK(C685,$C685:$J685,0))</f>
        <v/>
      </c>
      <c r="L709" s="979" t="str">
        <f t="shared" si="2945"/>
        <v/>
      </c>
      <c r="M709" s="979" t="str">
        <f t="shared" si="2945"/>
        <v/>
      </c>
      <c r="N709" s="979" t="str">
        <f t="shared" si="2945"/>
        <v/>
      </c>
      <c r="O709" s="979" t="str">
        <f t="shared" si="2945"/>
        <v/>
      </c>
      <c r="P709" s="979" t="str">
        <f t="shared" si="2945"/>
        <v/>
      </c>
      <c r="Q709" s="979" t="str">
        <f t="shared" si="2945"/>
        <v/>
      </c>
      <c r="R709" s="980" t="str">
        <f t="shared" si="2945"/>
        <v/>
      </c>
      <c r="S709" s="978" t="str">
        <f t="shared" ref="S709:Z709" si="2946">IF(S692="","",RANK(C685,$C685:$J685,0))</f>
        <v/>
      </c>
      <c r="T709" s="979" t="str">
        <f t="shared" si="2946"/>
        <v/>
      </c>
      <c r="U709" s="979" t="str">
        <f t="shared" si="2946"/>
        <v/>
      </c>
      <c r="V709" s="979" t="str">
        <f t="shared" si="2946"/>
        <v/>
      </c>
      <c r="W709" s="979" t="str">
        <f t="shared" si="2946"/>
        <v/>
      </c>
      <c r="X709" s="979" t="str">
        <f t="shared" si="2946"/>
        <v/>
      </c>
      <c r="Y709" s="979" t="str">
        <f t="shared" si="2946"/>
        <v/>
      </c>
      <c r="Z709" s="985" t="str">
        <f t="shared" si="2946"/>
        <v/>
      </c>
      <c r="AA709" s="978" t="str">
        <f t="shared" ref="AA709:AH709" si="2947">IF(AA692="","",RANK(C685,$C685:$J685,0))</f>
        <v/>
      </c>
      <c r="AB709" s="979" t="str">
        <f t="shared" si="2947"/>
        <v/>
      </c>
      <c r="AC709" s="979" t="str">
        <f t="shared" si="2947"/>
        <v/>
      </c>
      <c r="AD709" s="979" t="str">
        <f t="shared" si="2947"/>
        <v/>
      </c>
      <c r="AE709" s="979" t="str">
        <f t="shared" si="2947"/>
        <v/>
      </c>
      <c r="AF709" s="979" t="str">
        <f t="shared" si="2947"/>
        <v/>
      </c>
      <c r="AG709" s="979" t="str">
        <f t="shared" si="2947"/>
        <v/>
      </c>
      <c r="AH709" s="980" t="str">
        <f t="shared" si="2947"/>
        <v/>
      </c>
      <c r="AI709" s="978" t="str">
        <f t="shared" ref="AI709:AP709" si="2948">IF(AI692="","",RANK(C685,$C685:$J685,0))</f>
        <v/>
      </c>
      <c r="AJ709" s="979" t="str">
        <f t="shared" si="2948"/>
        <v/>
      </c>
      <c r="AK709" s="979" t="str">
        <f t="shared" si="2948"/>
        <v/>
      </c>
      <c r="AL709" s="979" t="str">
        <f t="shared" si="2948"/>
        <v/>
      </c>
      <c r="AM709" s="979" t="str">
        <f t="shared" si="2948"/>
        <v/>
      </c>
      <c r="AN709" s="979" t="str">
        <f t="shared" si="2948"/>
        <v/>
      </c>
      <c r="AO709" s="979" t="str">
        <f t="shared" si="2948"/>
        <v/>
      </c>
      <c r="AP709" s="980" t="str">
        <f t="shared" si="2948"/>
        <v/>
      </c>
      <c r="AQ709" s="978" t="str">
        <f t="shared" ref="AQ709:AX709" si="2949">IF(AQ692="","",RANK(C685,$C685:$J685,0))</f>
        <v/>
      </c>
      <c r="AR709" s="979" t="str">
        <f t="shared" si="2949"/>
        <v/>
      </c>
      <c r="AS709" s="979" t="str">
        <f t="shared" si="2949"/>
        <v/>
      </c>
      <c r="AT709" s="979" t="str">
        <f t="shared" si="2949"/>
        <v/>
      </c>
      <c r="AU709" s="979" t="str">
        <f t="shared" si="2949"/>
        <v/>
      </c>
      <c r="AV709" s="979" t="str">
        <f t="shared" si="2949"/>
        <v/>
      </c>
      <c r="AW709" s="979" t="str">
        <f t="shared" si="2949"/>
        <v/>
      </c>
      <c r="AX709" s="980" t="str">
        <f t="shared" si="2949"/>
        <v/>
      </c>
      <c r="AY709" s="978" t="str">
        <f t="shared" ref="AY709:BF709" si="2950">IF(AY692="","",RANK(C685,$C685:$J685,0))</f>
        <v/>
      </c>
      <c r="AZ709" s="979" t="str">
        <f t="shared" si="2950"/>
        <v/>
      </c>
      <c r="BA709" s="979" t="str">
        <f t="shared" si="2950"/>
        <v/>
      </c>
      <c r="BB709" s="979" t="str">
        <f t="shared" si="2950"/>
        <v/>
      </c>
      <c r="BC709" s="979" t="str">
        <f t="shared" si="2950"/>
        <v/>
      </c>
      <c r="BD709" s="979" t="str">
        <f t="shared" si="2950"/>
        <v/>
      </c>
      <c r="BE709" s="979" t="str">
        <f t="shared" si="2950"/>
        <v/>
      </c>
      <c r="BF709" s="980" t="str">
        <f t="shared" si="2950"/>
        <v/>
      </c>
      <c r="BG709" s="978" t="str">
        <f t="shared" ref="BG709:BN709" si="2951">IF(BG692="","",RANK(C685,$C685:$J685,0))</f>
        <v/>
      </c>
      <c r="BH709" s="979" t="str">
        <f t="shared" si="2951"/>
        <v/>
      </c>
      <c r="BI709" s="979" t="str">
        <f t="shared" si="2951"/>
        <v/>
      </c>
      <c r="BJ709" s="979" t="str">
        <f t="shared" si="2951"/>
        <v/>
      </c>
      <c r="BK709" s="979" t="str">
        <f t="shared" si="2951"/>
        <v/>
      </c>
      <c r="BL709" s="979" t="str">
        <f t="shared" si="2951"/>
        <v/>
      </c>
      <c r="BM709" s="979" t="str">
        <f t="shared" si="2951"/>
        <v/>
      </c>
      <c r="BN709" s="980" t="str">
        <f t="shared" si="2951"/>
        <v/>
      </c>
    </row>
    <row r="710" spans="1:66" ht="16.5" thickBot="1" x14ac:dyDescent="0.3">
      <c r="A710" s="2086" t="s">
        <v>137</v>
      </c>
      <c r="B710" s="2087"/>
      <c r="C710" s="986" t="str">
        <f t="shared" ref="C710:J710" si="2952">IF(C692="","",RANK(C686,$C686:$J686,0))</f>
        <v/>
      </c>
      <c r="D710" s="987" t="str">
        <f t="shared" si="2952"/>
        <v/>
      </c>
      <c r="E710" s="987" t="str">
        <f t="shared" si="2952"/>
        <v/>
      </c>
      <c r="F710" s="987" t="str">
        <f t="shared" si="2952"/>
        <v/>
      </c>
      <c r="G710" s="987" t="str">
        <f t="shared" si="2952"/>
        <v/>
      </c>
      <c r="H710" s="987" t="str">
        <f t="shared" si="2952"/>
        <v/>
      </c>
      <c r="I710" s="987" t="str">
        <f t="shared" si="2952"/>
        <v/>
      </c>
      <c r="J710" s="988" t="str">
        <f t="shared" si="2952"/>
        <v/>
      </c>
      <c r="K710" s="986" t="str">
        <f t="shared" ref="K710:R710" si="2953">IF(K692="","",RANK(C686,$C686:$J686,0))</f>
        <v/>
      </c>
      <c r="L710" s="987" t="str">
        <f t="shared" si="2953"/>
        <v/>
      </c>
      <c r="M710" s="987" t="str">
        <f t="shared" si="2953"/>
        <v/>
      </c>
      <c r="N710" s="987" t="str">
        <f t="shared" si="2953"/>
        <v/>
      </c>
      <c r="O710" s="987" t="str">
        <f t="shared" si="2953"/>
        <v/>
      </c>
      <c r="P710" s="987" t="str">
        <f t="shared" si="2953"/>
        <v/>
      </c>
      <c r="Q710" s="987" t="str">
        <f t="shared" si="2953"/>
        <v/>
      </c>
      <c r="R710" s="988" t="str">
        <f t="shared" si="2953"/>
        <v/>
      </c>
      <c r="S710" s="981" t="str">
        <f t="shared" ref="S710:Z710" si="2954">IF(S692="","",RANK(C686,$C686:$J686,0))</f>
        <v/>
      </c>
      <c r="T710" s="982" t="str">
        <f t="shared" si="2954"/>
        <v/>
      </c>
      <c r="U710" s="982" t="str">
        <f t="shared" si="2954"/>
        <v/>
      </c>
      <c r="V710" s="982" t="str">
        <f t="shared" si="2954"/>
        <v/>
      </c>
      <c r="W710" s="982" t="str">
        <f t="shared" si="2954"/>
        <v/>
      </c>
      <c r="X710" s="982" t="str">
        <f t="shared" si="2954"/>
        <v/>
      </c>
      <c r="Y710" s="982" t="str">
        <f t="shared" si="2954"/>
        <v/>
      </c>
      <c r="Z710" s="989" t="str">
        <f t="shared" si="2954"/>
        <v/>
      </c>
      <c r="AA710" s="981" t="str">
        <f t="shared" ref="AA710:AH710" si="2955">IF(AA692="","",RANK(C686,$C686:$J686,0))</f>
        <v/>
      </c>
      <c r="AB710" s="982" t="str">
        <f t="shared" si="2955"/>
        <v/>
      </c>
      <c r="AC710" s="982" t="str">
        <f t="shared" si="2955"/>
        <v/>
      </c>
      <c r="AD710" s="982" t="str">
        <f t="shared" si="2955"/>
        <v/>
      </c>
      <c r="AE710" s="982" t="str">
        <f t="shared" si="2955"/>
        <v/>
      </c>
      <c r="AF710" s="982" t="str">
        <f t="shared" si="2955"/>
        <v/>
      </c>
      <c r="AG710" s="982" t="str">
        <f t="shared" si="2955"/>
        <v/>
      </c>
      <c r="AH710" s="983" t="str">
        <f t="shared" si="2955"/>
        <v/>
      </c>
      <c r="AI710" s="981" t="str">
        <f t="shared" ref="AI710:AP710" si="2956">IF(AI692="","",RANK(C686,$C686:$J686,0))</f>
        <v/>
      </c>
      <c r="AJ710" s="982" t="str">
        <f t="shared" si="2956"/>
        <v/>
      </c>
      <c r="AK710" s="982" t="str">
        <f t="shared" si="2956"/>
        <v/>
      </c>
      <c r="AL710" s="982" t="str">
        <f t="shared" si="2956"/>
        <v/>
      </c>
      <c r="AM710" s="982" t="str">
        <f t="shared" si="2956"/>
        <v/>
      </c>
      <c r="AN710" s="982" t="str">
        <f t="shared" si="2956"/>
        <v/>
      </c>
      <c r="AO710" s="982" t="str">
        <f t="shared" si="2956"/>
        <v/>
      </c>
      <c r="AP710" s="983" t="str">
        <f t="shared" si="2956"/>
        <v/>
      </c>
      <c r="AQ710" s="981" t="str">
        <f t="shared" ref="AQ710:AX710" si="2957">IF(AQ692="","",RANK(C686,$C686:$J686,0))</f>
        <v/>
      </c>
      <c r="AR710" s="982" t="str">
        <f t="shared" si="2957"/>
        <v/>
      </c>
      <c r="AS710" s="982" t="str">
        <f t="shared" si="2957"/>
        <v/>
      </c>
      <c r="AT710" s="982" t="str">
        <f t="shared" si="2957"/>
        <v/>
      </c>
      <c r="AU710" s="982" t="str">
        <f t="shared" si="2957"/>
        <v/>
      </c>
      <c r="AV710" s="982" t="str">
        <f t="shared" si="2957"/>
        <v/>
      </c>
      <c r="AW710" s="982" t="str">
        <f t="shared" si="2957"/>
        <v/>
      </c>
      <c r="AX710" s="983" t="str">
        <f t="shared" si="2957"/>
        <v/>
      </c>
      <c r="AY710" s="981" t="str">
        <f t="shared" ref="AY710:BF710" si="2958">IF(AY692="","",RANK(C686,$C686:$J686,0))</f>
        <v/>
      </c>
      <c r="AZ710" s="982" t="str">
        <f t="shared" si="2958"/>
        <v/>
      </c>
      <c r="BA710" s="982" t="str">
        <f t="shared" si="2958"/>
        <v/>
      </c>
      <c r="BB710" s="982" t="str">
        <f t="shared" si="2958"/>
        <v/>
      </c>
      <c r="BC710" s="982" t="str">
        <f t="shared" si="2958"/>
        <v/>
      </c>
      <c r="BD710" s="982" t="str">
        <f t="shared" si="2958"/>
        <v/>
      </c>
      <c r="BE710" s="982" t="str">
        <f t="shared" si="2958"/>
        <v/>
      </c>
      <c r="BF710" s="983" t="str">
        <f t="shared" si="2958"/>
        <v/>
      </c>
      <c r="BG710" s="981" t="str">
        <f t="shared" ref="BG710:BN710" si="2959">IF(BG692="","",RANK(C686,$C686:$J686,0))</f>
        <v/>
      </c>
      <c r="BH710" s="982" t="str">
        <f t="shared" si="2959"/>
        <v/>
      </c>
      <c r="BI710" s="982" t="str">
        <f t="shared" si="2959"/>
        <v/>
      </c>
      <c r="BJ710" s="982" t="str">
        <f t="shared" si="2959"/>
        <v/>
      </c>
      <c r="BK710" s="982" t="str">
        <f t="shared" si="2959"/>
        <v/>
      </c>
      <c r="BL710" s="982" t="str">
        <f t="shared" si="2959"/>
        <v/>
      </c>
      <c r="BM710" s="982" t="str">
        <f t="shared" si="2959"/>
        <v/>
      </c>
      <c r="BN710" s="983" t="str">
        <f t="shared" si="2959"/>
        <v/>
      </c>
    </row>
    <row r="711" spans="1:66" ht="15.75" x14ac:dyDescent="0.25">
      <c r="A711" s="2088" t="s">
        <v>40</v>
      </c>
      <c r="B711" s="2089"/>
      <c r="C711" s="966" t="str">
        <f t="shared" ref="C711:J711" si="2960">IF(C692="","",RANK(C701,$C701:$J701,0))</f>
        <v/>
      </c>
      <c r="D711" s="967" t="str">
        <f t="shared" si="2960"/>
        <v/>
      </c>
      <c r="E711" s="967" t="str">
        <f t="shared" si="2960"/>
        <v/>
      </c>
      <c r="F711" s="967" t="str">
        <f t="shared" si="2960"/>
        <v/>
      </c>
      <c r="G711" s="967" t="str">
        <f t="shared" si="2960"/>
        <v/>
      </c>
      <c r="H711" s="967" t="str">
        <f t="shared" si="2960"/>
        <v/>
      </c>
      <c r="I711" s="967" t="str">
        <f t="shared" si="2960"/>
        <v/>
      </c>
      <c r="J711" s="968" t="str">
        <f t="shared" si="2960"/>
        <v/>
      </c>
      <c r="K711" s="966" t="str">
        <f t="shared" ref="K711:R711" si="2961">IF(K692="","",RANK(K701,$K701:$R701,0))</f>
        <v/>
      </c>
      <c r="L711" s="967" t="str">
        <f t="shared" si="2961"/>
        <v/>
      </c>
      <c r="M711" s="967" t="str">
        <f t="shared" si="2961"/>
        <v/>
      </c>
      <c r="N711" s="967" t="str">
        <f t="shared" si="2961"/>
        <v/>
      </c>
      <c r="O711" s="967" t="str">
        <f t="shared" si="2961"/>
        <v/>
      </c>
      <c r="P711" s="967" t="str">
        <f t="shared" si="2961"/>
        <v/>
      </c>
      <c r="Q711" s="967" t="str">
        <f t="shared" si="2961"/>
        <v/>
      </c>
      <c r="R711" s="968" t="str">
        <f t="shared" si="2961"/>
        <v/>
      </c>
      <c r="S711" s="966" t="str">
        <f t="shared" ref="S711:Z711" si="2962">IF(S692="","",RANK(S701,$S701:$Z701,0))</f>
        <v/>
      </c>
      <c r="T711" s="967" t="str">
        <f t="shared" si="2962"/>
        <v/>
      </c>
      <c r="U711" s="967" t="str">
        <f t="shared" si="2962"/>
        <v/>
      </c>
      <c r="V711" s="967" t="str">
        <f t="shared" si="2962"/>
        <v/>
      </c>
      <c r="W711" s="967" t="str">
        <f t="shared" si="2962"/>
        <v/>
      </c>
      <c r="X711" s="967" t="str">
        <f t="shared" si="2962"/>
        <v/>
      </c>
      <c r="Y711" s="967" t="str">
        <f t="shared" si="2962"/>
        <v/>
      </c>
      <c r="Z711" s="968" t="str">
        <f t="shared" si="2962"/>
        <v/>
      </c>
      <c r="AA711" s="966" t="str">
        <f t="shared" ref="AA711:AH711" si="2963">IF(AA692="","",RANK(AA701,$AA701:$AH701,0))</f>
        <v/>
      </c>
      <c r="AB711" s="967" t="str">
        <f t="shared" si="2963"/>
        <v/>
      </c>
      <c r="AC711" s="967" t="str">
        <f t="shared" si="2963"/>
        <v/>
      </c>
      <c r="AD711" s="967" t="str">
        <f t="shared" si="2963"/>
        <v/>
      </c>
      <c r="AE711" s="967" t="str">
        <f t="shared" si="2963"/>
        <v/>
      </c>
      <c r="AF711" s="967" t="str">
        <f t="shared" si="2963"/>
        <v/>
      </c>
      <c r="AG711" s="967" t="str">
        <f t="shared" si="2963"/>
        <v/>
      </c>
      <c r="AH711" s="968" t="str">
        <f t="shared" si="2963"/>
        <v/>
      </c>
      <c r="AI711" s="966" t="str">
        <f t="shared" ref="AI711:AP711" si="2964">IF(AI692="","",RANK(AI701,$AI701:$AP701,0))</f>
        <v/>
      </c>
      <c r="AJ711" s="967" t="str">
        <f t="shared" si="2964"/>
        <v/>
      </c>
      <c r="AK711" s="967" t="str">
        <f t="shared" si="2964"/>
        <v/>
      </c>
      <c r="AL711" s="967" t="str">
        <f t="shared" si="2964"/>
        <v/>
      </c>
      <c r="AM711" s="967" t="str">
        <f t="shared" si="2964"/>
        <v/>
      </c>
      <c r="AN711" s="967" t="str">
        <f t="shared" si="2964"/>
        <v/>
      </c>
      <c r="AO711" s="967" t="str">
        <f t="shared" si="2964"/>
        <v/>
      </c>
      <c r="AP711" s="968" t="str">
        <f t="shared" si="2964"/>
        <v/>
      </c>
      <c r="AQ711" s="966" t="str">
        <f t="shared" ref="AQ711:AX711" si="2965">IF(AQ692="","",RANK(AQ701,$AQ701:$AX701,0))</f>
        <v/>
      </c>
      <c r="AR711" s="967" t="str">
        <f t="shared" si="2965"/>
        <v/>
      </c>
      <c r="AS711" s="967" t="str">
        <f t="shared" si="2965"/>
        <v/>
      </c>
      <c r="AT711" s="967" t="str">
        <f t="shared" si="2965"/>
        <v/>
      </c>
      <c r="AU711" s="967" t="str">
        <f t="shared" si="2965"/>
        <v/>
      </c>
      <c r="AV711" s="967" t="str">
        <f t="shared" si="2965"/>
        <v/>
      </c>
      <c r="AW711" s="967" t="str">
        <f t="shared" si="2965"/>
        <v/>
      </c>
      <c r="AX711" s="968" t="str">
        <f t="shared" si="2965"/>
        <v/>
      </c>
      <c r="AY711" s="966" t="str">
        <f t="shared" ref="AY711:BF711" si="2966">IF(AY692="","",RANK(AY701,$AY701:$BF701,0))</f>
        <v/>
      </c>
      <c r="AZ711" s="967" t="str">
        <f t="shared" si="2966"/>
        <v/>
      </c>
      <c r="BA711" s="967" t="str">
        <f t="shared" si="2966"/>
        <v/>
      </c>
      <c r="BB711" s="967" t="str">
        <f t="shared" si="2966"/>
        <v/>
      </c>
      <c r="BC711" s="967" t="str">
        <f t="shared" si="2966"/>
        <v/>
      </c>
      <c r="BD711" s="967" t="str">
        <f t="shared" si="2966"/>
        <v/>
      </c>
      <c r="BE711" s="967" t="str">
        <f t="shared" si="2966"/>
        <v/>
      </c>
      <c r="BF711" s="968" t="str">
        <f t="shared" si="2966"/>
        <v/>
      </c>
      <c r="BG711" s="966" t="str">
        <f t="shared" ref="BG711:BN711" si="2967">IF(BG692="","",RANK(BG701,$BG701:$BN701,0))</f>
        <v/>
      </c>
      <c r="BH711" s="967" t="str">
        <f t="shared" si="2967"/>
        <v/>
      </c>
      <c r="BI711" s="967" t="str">
        <f t="shared" si="2967"/>
        <v/>
      </c>
      <c r="BJ711" s="967" t="str">
        <f t="shared" si="2967"/>
        <v/>
      </c>
      <c r="BK711" s="967" t="str">
        <f t="shared" si="2967"/>
        <v/>
      </c>
      <c r="BL711" s="967" t="str">
        <f t="shared" si="2967"/>
        <v/>
      </c>
      <c r="BM711" s="967" t="str">
        <f t="shared" si="2967"/>
        <v/>
      </c>
      <c r="BN711" s="968" t="str">
        <f t="shared" si="2967"/>
        <v/>
      </c>
    </row>
    <row r="712" spans="1:66" ht="15.75" x14ac:dyDescent="0.25">
      <c r="A712" s="2090" t="s">
        <v>34</v>
      </c>
      <c r="B712" s="2091"/>
      <c r="C712" s="969" t="str">
        <f t="shared" ref="C712:J712" si="2968">IF(C692="","",RANK(C702,$C702:$J702,0))</f>
        <v/>
      </c>
      <c r="D712" s="970" t="str">
        <f t="shared" si="2968"/>
        <v/>
      </c>
      <c r="E712" s="970" t="str">
        <f t="shared" si="2968"/>
        <v/>
      </c>
      <c r="F712" s="970" t="str">
        <f t="shared" si="2968"/>
        <v/>
      </c>
      <c r="G712" s="970" t="str">
        <f t="shared" si="2968"/>
        <v/>
      </c>
      <c r="H712" s="970" t="str">
        <f t="shared" si="2968"/>
        <v/>
      </c>
      <c r="I712" s="970" t="str">
        <f t="shared" si="2968"/>
        <v/>
      </c>
      <c r="J712" s="971" t="str">
        <f t="shared" si="2968"/>
        <v/>
      </c>
      <c r="K712" s="969" t="str">
        <f t="shared" ref="K712:R712" si="2969">IF(K692="","",RANK(K702,$K702:$R702,0))</f>
        <v/>
      </c>
      <c r="L712" s="970" t="str">
        <f t="shared" si="2969"/>
        <v/>
      </c>
      <c r="M712" s="970" t="str">
        <f t="shared" si="2969"/>
        <v/>
      </c>
      <c r="N712" s="970" t="str">
        <f t="shared" si="2969"/>
        <v/>
      </c>
      <c r="O712" s="970" t="str">
        <f t="shared" si="2969"/>
        <v/>
      </c>
      <c r="P712" s="970" t="str">
        <f t="shared" si="2969"/>
        <v/>
      </c>
      <c r="Q712" s="970" t="str">
        <f t="shared" si="2969"/>
        <v/>
      </c>
      <c r="R712" s="971" t="str">
        <f t="shared" si="2969"/>
        <v/>
      </c>
      <c r="S712" s="969" t="str">
        <f t="shared" ref="S712:Z712" si="2970">IF(S692="","",RANK(S702,$S702:$Z702,0))</f>
        <v/>
      </c>
      <c r="T712" s="970" t="str">
        <f t="shared" si="2970"/>
        <v/>
      </c>
      <c r="U712" s="970" t="str">
        <f t="shared" si="2970"/>
        <v/>
      </c>
      <c r="V712" s="970" t="str">
        <f t="shared" si="2970"/>
        <v/>
      </c>
      <c r="W712" s="970" t="str">
        <f t="shared" si="2970"/>
        <v/>
      </c>
      <c r="X712" s="970" t="str">
        <f t="shared" si="2970"/>
        <v/>
      </c>
      <c r="Y712" s="970" t="str">
        <f t="shared" si="2970"/>
        <v/>
      </c>
      <c r="Z712" s="971" t="str">
        <f t="shared" si="2970"/>
        <v/>
      </c>
      <c r="AA712" s="969" t="str">
        <f t="shared" ref="AA712:AH712" si="2971">IF(AA692="","",RANK(AA702,$AA702:$AH702,0))</f>
        <v/>
      </c>
      <c r="AB712" s="970" t="str">
        <f t="shared" si="2971"/>
        <v/>
      </c>
      <c r="AC712" s="970" t="str">
        <f t="shared" si="2971"/>
        <v/>
      </c>
      <c r="AD712" s="970" t="str">
        <f t="shared" si="2971"/>
        <v/>
      </c>
      <c r="AE712" s="970" t="str">
        <f t="shared" si="2971"/>
        <v/>
      </c>
      <c r="AF712" s="970" t="str">
        <f t="shared" si="2971"/>
        <v/>
      </c>
      <c r="AG712" s="970" t="str">
        <f t="shared" si="2971"/>
        <v/>
      </c>
      <c r="AH712" s="971" t="str">
        <f t="shared" si="2971"/>
        <v/>
      </c>
      <c r="AI712" s="969" t="str">
        <f t="shared" ref="AI712:AP712" si="2972">IF(AI692="","",RANK(AI702,$AI702:$AP702,0))</f>
        <v/>
      </c>
      <c r="AJ712" s="970" t="str">
        <f t="shared" si="2972"/>
        <v/>
      </c>
      <c r="AK712" s="970" t="str">
        <f t="shared" si="2972"/>
        <v/>
      </c>
      <c r="AL712" s="970" t="str">
        <f t="shared" si="2972"/>
        <v/>
      </c>
      <c r="AM712" s="970" t="str">
        <f t="shared" si="2972"/>
        <v/>
      </c>
      <c r="AN712" s="970" t="str">
        <f t="shared" si="2972"/>
        <v/>
      </c>
      <c r="AO712" s="970" t="str">
        <f t="shared" si="2972"/>
        <v/>
      </c>
      <c r="AP712" s="971" t="str">
        <f t="shared" si="2972"/>
        <v/>
      </c>
      <c r="AQ712" s="969" t="str">
        <f t="shared" ref="AQ712:AX712" si="2973">IF(AQ692="","",RANK(AQ702,$AQ702:$AX702,0))</f>
        <v/>
      </c>
      <c r="AR712" s="970" t="str">
        <f t="shared" si="2973"/>
        <v/>
      </c>
      <c r="AS712" s="970" t="str">
        <f t="shared" si="2973"/>
        <v/>
      </c>
      <c r="AT712" s="970" t="str">
        <f t="shared" si="2973"/>
        <v/>
      </c>
      <c r="AU712" s="970" t="str">
        <f t="shared" si="2973"/>
        <v/>
      </c>
      <c r="AV712" s="970" t="str">
        <f t="shared" si="2973"/>
        <v/>
      </c>
      <c r="AW712" s="970" t="str">
        <f t="shared" si="2973"/>
        <v/>
      </c>
      <c r="AX712" s="971" t="str">
        <f t="shared" si="2973"/>
        <v/>
      </c>
      <c r="AY712" s="969" t="str">
        <f t="shared" ref="AY712:BF712" si="2974">IF(AY692="","",RANK(AY702,$AY702:$BF702,0))</f>
        <v/>
      </c>
      <c r="AZ712" s="970" t="str">
        <f t="shared" si="2974"/>
        <v/>
      </c>
      <c r="BA712" s="970" t="str">
        <f t="shared" si="2974"/>
        <v/>
      </c>
      <c r="BB712" s="970" t="str">
        <f t="shared" si="2974"/>
        <v/>
      </c>
      <c r="BC712" s="970" t="str">
        <f t="shared" si="2974"/>
        <v/>
      </c>
      <c r="BD712" s="970" t="str">
        <f t="shared" si="2974"/>
        <v/>
      </c>
      <c r="BE712" s="970" t="str">
        <f t="shared" si="2974"/>
        <v/>
      </c>
      <c r="BF712" s="971" t="str">
        <f t="shared" si="2974"/>
        <v/>
      </c>
      <c r="BG712" s="969" t="str">
        <f t="shared" ref="BG712:BN712" si="2975">IF(BG692="","",RANK(BG702,$BG702:$BN702,0))</f>
        <v/>
      </c>
      <c r="BH712" s="970" t="str">
        <f t="shared" si="2975"/>
        <v/>
      </c>
      <c r="BI712" s="970" t="str">
        <f t="shared" si="2975"/>
        <v/>
      </c>
      <c r="BJ712" s="970" t="str">
        <f t="shared" si="2975"/>
        <v/>
      </c>
      <c r="BK712" s="970" t="str">
        <f t="shared" si="2975"/>
        <v/>
      </c>
      <c r="BL712" s="970" t="str">
        <f t="shared" si="2975"/>
        <v/>
      </c>
      <c r="BM712" s="970" t="str">
        <f t="shared" si="2975"/>
        <v/>
      </c>
      <c r="BN712" s="971" t="str">
        <f t="shared" si="2975"/>
        <v/>
      </c>
    </row>
    <row r="713" spans="1:66" ht="15.75" x14ac:dyDescent="0.25">
      <c r="A713" s="2090" t="s">
        <v>35</v>
      </c>
      <c r="B713" s="2091"/>
      <c r="C713" s="969" t="str">
        <f t="shared" ref="C713:J713" si="2976">IF(C692="","",RANK(C703,$C703:$J703,1))</f>
        <v/>
      </c>
      <c r="D713" s="970" t="str">
        <f t="shared" si="2976"/>
        <v/>
      </c>
      <c r="E713" s="970" t="str">
        <f t="shared" si="2976"/>
        <v/>
      </c>
      <c r="F713" s="970" t="str">
        <f t="shared" si="2976"/>
        <v/>
      </c>
      <c r="G713" s="970" t="str">
        <f t="shared" si="2976"/>
        <v/>
      </c>
      <c r="H713" s="970" t="str">
        <f t="shared" si="2976"/>
        <v/>
      </c>
      <c r="I713" s="970" t="str">
        <f t="shared" si="2976"/>
        <v/>
      </c>
      <c r="J713" s="971" t="str">
        <f t="shared" si="2976"/>
        <v/>
      </c>
      <c r="K713" s="969" t="str">
        <f t="shared" ref="K713:R713" si="2977">IF(K692="","",RANK(K703,$K703:$R703,1))</f>
        <v/>
      </c>
      <c r="L713" s="970" t="str">
        <f t="shared" si="2977"/>
        <v/>
      </c>
      <c r="M713" s="970" t="str">
        <f t="shared" si="2977"/>
        <v/>
      </c>
      <c r="N713" s="970" t="str">
        <f t="shared" si="2977"/>
        <v/>
      </c>
      <c r="O713" s="970" t="str">
        <f t="shared" si="2977"/>
        <v/>
      </c>
      <c r="P713" s="970" t="str">
        <f t="shared" si="2977"/>
        <v/>
      </c>
      <c r="Q713" s="970" t="str">
        <f t="shared" si="2977"/>
        <v/>
      </c>
      <c r="R713" s="971" t="str">
        <f t="shared" si="2977"/>
        <v/>
      </c>
      <c r="S713" s="969" t="str">
        <f t="shared" ref="S713:Z713" si="2978">IF(S692="","",RANK(S703,$S703:$Z703,1))</f>
        <v/>
      </c>
      <c r="T713" s="970" t="str">
        <f t="shared" si="2978"/>
        <v/>
      </c>
      <c r="U713" s="970" t="str">
        <f t="shared" si="2978"/>
        <v/>
      </c>
      <c r="V713" s="970" t="str">
        <f t="shared" si="2978"/>
        <v/>
      </c>
      <c r="W713" s="970" t="str">
        <f t="shared" si="2978"/>
        <v/>
      </c>
      <c r="X713" s="970" t="str">
        <f t="shared" si="2978"/>
        <v/>
      </c>
      <c r="Y713" s="970" t="str">
        <f t="shared" si="2978"/>
        <v/>
      </c>
      <c r="Z713" s="971" t="str">
        <f t="shared" si="2978"/>
        <v/>
      </c>
      <c r="AA713" s="969" t="str">
        <f t="shared" ref="AA713:AH713" si="2979">IF(AA692="","",RANK(AA703,$AA703:$AH703,1))</f>
        <v/>
      </c>
      <c r="AB713" s="970" t="str">
        <f t="shared" si="2979"/>
        <v/>
      </c>
      <c r="AC713" s="970" t="str">
        <f t="shared" si="2979"/>
        <v/>
      </c>
      <c r="AD713" s="970" t="str">
        <f t="shared" si="2979"/>
        <v/>
      </c>
      <c r="AE713" s="970" t="str">
        <f t="shared" si="2979"/>
        <v/>
      </c>
      <c r="AF713" s="970" t="str">
        <f t="shared" si="2979"/>
        <v/>
      </c>
      <c r="AG713" s="970" t="str">
        <f t="shared" si="2979"/>
        <v/>
      </c>
      <c r="AH713" s="971" t="str">
        <f t="shared" si="2979"/>
        <v/>
      </c>
      <c r="AI713" s="969" t="str">
        <f t="shared" ref="AI713:AP713" si="2980">IF(AI692="","",RANK(AI703,$AI703:$AP703,1))</f>
        <v/>
      </c>
      <c r="AJ713" s="970" t="str">
        <f t="shared" si="2980"/>
        <v/>
      </c>
      <c r="AK713" s="970" t="str">
        <f t="shared" si="2980"/>
        <v/>
      </c>
      <c r="AL713" s="970" t="str">
        <f t="shared" si="2980"/>
        <v/>
      </c>
      <c r="AM713" s="970" t="str">
        <f t="shared" si="2980"/>
        <v/>
      </c>
      <c r="AN713" s="970" t="str">
        <f t="shared" si="2980"/>
        <v/>
      </c>
      <c r="AO713" s="970" t="str">
        <f t="shared" si="2980"/>
        <v/>
      </c>
      <c r="AP713" s="971" t="str">
        <f t="shared" si="2980"/>
        <v/>
      </c>
      <c r="AQ713" s="969" t="str">
        <f t="shared" ref="AQ713:AX713" si="2981">IF(AQ692="","",RANK(AQ703,$AQ703:$AX703,1))</f>
        <v/>
      </c>
      <c r="AR713" s="970" t="str">
        <f t="shared" si="2981"/>
        <v/>
      </c>
      <c r="AS713" s="970" t="str">
        <f t="shared" si="2981"/>
        <v/>
      </c>
      <c r="AT713" s="970" t="str">
        <f t="shared" si="2981"/>
        <v/>
      </c>
      <c r="AU713" s="970" t="str">
        <f t="shared" si="2981"/>
        <v/>
      </c>
      <c r="AV713" s="970" t="str">
        <f t="shared" si="2981"/>
        <v/>
      </c>
      <c r="AW713" s="970" t="str">
        <f t="shared" si="2981"/>
        <v/>
      </c>
      <c r="AX713" s="971" t="str">
        <f t="shared" si="2981"/>
        <v/>
      </c>
      <c r="AY713" s="969" t="str">
        <f t="shared" ref="AY713:BF713" si="2982">IF(AY692="","",RANK(AY703,$AY703:$BF703,1))</f>
        <v/>
      </c>
      <c r="AZ713" s="970" t="str">
        <f t="shared" si="2982"/>
        <v/>
      </c>
      <c r="BA713" s="970" t="str">
        <f t="shared" si="2982"/>
        <v/>
      </c>
      <c r="BB713" s="970" t="str">
        <f t="shared" si="2982"/>
        <v/>
      </c>
      <c r="BC713" s="970" t="str">
        <f t="shared" si="2982"/>
        <v/>
      </c>
      <c r="BD713" s="970" t="str">
        <f t="shared" si="2982"/>
        <v/>
      </c>
      <c r="BE713" s="970" t="str">
        <f t="shared" si="2982"/>
        <v/>
      </c>
      <c r="BF713" s="971" t="str">
        <f t="shared" si="2982"/>
        <v/>
      </c>
      <c r="BG713" s="969" t="str">
        <f t="shared" ref="BG713:BN713" si="2983">IF(BG692="","",RANK(BG703,$BG703:$BN703,1))</f>
        <v/>
      </c>
      <c r="BH713" s="970" t="str">
        <f t="shared" si="2983"/>
        <v/>
      </c>
      <c r="BI713" s="970" t="str">
        <f t="shared" si="2983"/>
        <v/>
      </c>
      <c r="BJ713" s="970" t="str">
        <f t="shared" si="2983"/>
        <v/>
      </c>
      <c r="BK713" s="970" t="str">
        <f t="shared" si="2983"/>
        <v/>
      </c>
      <c r="BL713" s="970" t="str">
        <f t="shared" si="2983"/>
        <v/>
      </c>
      <c r="BM713" s="970" t="str">
        <f t="shared" si="2983"/>
        <v/>
      </c>
      <c r="BN713" s="971" t="str">
        <f t="shared" si="2983"/>
        <v/>
      </c>
    </row>
    <row r="714" spans="1:66" ht="15.75" x14ac:dyDescent="0.25">
      <c r="A714" s="2090" t="s">
        <v>36</v>
      </c>
      <c r="B714" s="2091"/>
      <c r="C714" s="969" t="str">
        <f t="shared" ref="C714:J714" si="2984">IF(C692="","",RANK(C704,$C704:$J704,0))</f>
        <v/>
      </c>
      <c r="D714" s="970" t="str">
        <f t="shared" si="2984"/>
        <v/>
      </c>
      <c r="E714" s="970" t="str">
        <f t="shared" si="2984"/>
        <v/>
      </c>
      <c r="F714" s="970" t="str">
        <f t="shared" si="2984"/>
        <v/>
      </c>
      <c r="G714" s="970" t="str">
        <f t="shared" si="2984"/>
        <v/>
      </c>
      <c r="H714" s="970" t="str">
        <f t="shared" si="2984"/>
        <v/>
      </c>
      <c r="I714" s="970" t="str">
        <f t="shared" si="2984"/>
        <v/>
      </c>
      <c r="J714" s="971" t="str">
        <f t="shared" si="2984"/>
        <v/>
      </c>
      <c r="K714" s="969" t="str">
        <f t="shared" ref="K714:R714" si="2985">IF(K692="","",RANK(K704,$K704:$R704,0))</f>
        <v/>
      </c>
      <c r="L714" s="970" t="str">
        <f t="shared" si="2985"/>
        <v/>
      </c>
      <c r="M714" s="970" t="str">
        <f t="shared" si="2985"/>
        <v/>
      </c>
      <c r="N714" s="970" t="str">
        <f t="shared" si="2985"/>
        <v/>
      </c>
      <c r="O714" s="970" t="str">
        <f t="shared" si="2985"/>
        <v/>
      </c>
      <c r="P714" s="970" t="str">
        <f t="shared" si="2985"/>
        <v/>
      </c>
      <c r="Q714" s="970" t="str">
        <f t="shared" si="2985"/>
        <v/>
      </c>
      <c r="R714" s="971" t="str">
        <f t="shared" si="2985"/>
        <v/>
      </c>
      <c r="S714" s="969" t="str">
        <f t="shared" ref="S714:Z714" si="2986">IF(S692="","",RANK(S704,$S704:$Z704,0))</f>
        <v/>
      </c>
      <c r="T714" s="970" t="str">
        <f t="shared" si="2986"/>
        <v/>
      </c>
      <c r="U714" s="970" t="str">
        <f t="shared" si="2986"/>
        <v/>
      </c>
      <c r="V714" s="970" t="str">
        <f t="shared" si="2986"/>
        <v/>
      </c>
      <c r="W714" s="970" t="str">
        <f t="shared" si="2986"/>
        <v/>
      </c>
      <c r="X714" s="970" t="str">
        <f t="shared" si="2986"/>
        <v/>
      </c>
      <c r="Y714" s="970" t="str">
        <f t="shared" si="2986"/>
        <v/>
      </c>
      <c r="Z714" s="971" t="str">
        <f t="shared" si="2986"/>
        <v/>
      </c>
      <c r="AA714" s="969" t="str">
        <f t="shared" ref="AA714:AH714" si="2987">IF(AA692="","",RANK(AA704,$AA704:$AH704,0))</f>
        <v/>
      </c>
      <c r="AB714" s="970" t="str">
        <f t="shared" si="2987"/>
        <v/>
      </c>
      <c r="AC714" s="970" t="str">
        <f t="shared" si="2987"/>
        <v/>
      </c>
      <c r="AD714" s="970" t="str">
        <f t="shared" si="2987"/>
        <v/>
      </c>
      <c r="AE714" s="970" t="str">
        <f t="shared" si="2987"/>
        <v/>
      </c>
      <c r="AF714" s="970" t="str">
        <f t="shared" si="2987"/>
        <v/>
      </c>
      <c r="AG714" s="970" t="str">
        <f t="shared" si="2987"/>
        <v/>
      </c>
      <c r="AH714" s="971" t="str">
        <f t="shared" si="2987"/>
        <v/>
      </c>
      <c r="AI714" s="969" t="str">
        <f t="shared" ref="AI714:AP714" si="2988">IF(AI692="","",RANK(AI704,$AI704:$AP704,0))</f>
        <v/>
      </c>
      <c r="AJ714" s="970" t="str">
        <f t="shared" si="2988"/>
        <v/>
      </c>
      <c r="AK714" s="970" t="str">
        <f t="shared" si="2988"/>
        <v/>
      </c>
      <c r="AL714" s="970" t="str">
        <f t="shared" si="2988"/>
        <v/>
      </c>
      <c r="AM714" s="970" t="str">
        <f t="shared" si="2988"/>
        <v/>
      </c>
      <c r="AN714" s="970" t="str">
        <f t="shared" si="2988"/>
        <v/>
      </c>
      <c r="AO714" s="970" t="str">
        <f t="shared" si="2988"/>
        <v/>
      </c>
      <c r="AP714" s="971" t="str">
        <f t="shared" si="2988"/>
        <v/>
      </c>
      <c r="AQ714" s="969" t="str">
        <f t="shared" ref="AQ714:AX714" si="2989">IF(AQ692="","",RANK(AQ704,$AQ704:$AX704,0))</f>
        <v/>
      </c>
      <c r="AR714" s="970" t="str">
        <f t="shared" si="2989"/>
        <v/>
      </c>
      <c r="AS714" s="970" t="str">
        <f t="shared" si="2989"/>
        <v/>
      </c>
      <c r="AT714" s="970" t="str">
        <f t="shared" si="2989"/>
        <v/>
      </c>
      <c r="AU714" s="970" t="str">
        <f t="shared" si="2989"/>
        <v/>
      </c>
      <c r="AV714" s="970" t="str">
        <f t="shared" si="2989"/>
        <v/>
      </c>
      <c r="AW714" s="970" t="str">
        <f t="shared" si="2989"/>
        <v/>
      </c>
      <c r="AX714" s="971" t="str">
        <f t="shared" si="2989"/>
        <v/>
      </c>
      <c r="AY714" s="969" t="str">
        <f t="shared" ref="AY714:BF714" si="2990">IF(AY692="","",RANK(AY704,$AY704:$BF704,0))</f>
        <v/>
      </c>
      <c r="AZ714" s="970" t="str">
        <f t="shared" si="2990"/>
        <v/>
      </c>
      <c r="BA714" s="970" t="str">
        <f t="shared" si="2990"/>
        <v/>
      </c>
      <c r="BB714" s="970" t="str">
        <f t="shared" si="2990"/>
        <v/>
      </c>
      <c r="BC714" s="970" t="str">
        <f t="shared" si="2990"/>
        <v/>
      </c>
      <c r="BD714" s="970" t="str">
        <f t="shared" si="2990"/>
        <v/>
      </c>
      <c r="BE714" s="970" t="str">
        <f t="shared" si="2990"/>
        <v/>
      </c>
      <c r="BF714" s="971" t="str">
        <f t="shared" si="2990"/>
        <v/>
      </c>
      <c r="BG714" s="969" t="str">
        <f t="shared" ref="BG714:BN714" si="2991">IF(BG692="","",RANK(BG704,$BG704:$BN704,0))</f>
        <v/>
      </c>
      <c r="BH714" s="970" t="str">
        <f t="shared" si="2991"/>
        <v/>
      </c>
      <c r="BI714" s="970" t="str">
        <f t="shared" si="2991"/>
        <v/>
      </c>
      <c r="BJ714" s="970" t="str">
        <f t="shared" si="2991"/>
        <v/>
      </c>
      <c r="BK714" s="970" t="str">
        <f t="shared" si="2991"/>
        <v/>
      </c>
      <c r="BL714" s="970" t="str">
        <f t="shared" si="2991"/>
        <v/>
      </c>
      <c r="BM714" s="970" t="str">
        <f t="shared" si="2991"/>
        <v/>
      </c>
      <c r="BN714" s="971" t="str">
        <f t="shared" si="2991"/>
        <v/>
      </c>
    </row>
    <row r="715" spans="1:66" ht="16.5" thickBot="1" x14ac:dyDescent="0.3">
      <c r="A715" s="2092" t="s">
        <v>136</v>
      </c>
      <c r="B715" s="2093"/>
      <c r="C715" s="972" t="str">
        <f t="shared" ref="C715:J715" si="2992">IF(C692="","",RANK(C705,$C705:$J705,0))</f>
        <v/>
      </c>
      <c r="D715" s="973" t="str">
        <f t="shared" si="2992"/>
        <v/>
      </c>
      <c r="E715" s="973" t="str">
        <f t="shared" si="2992"/>
        <v/>
      </c>
      <c r="F715" s="973" t="str">
        <f t="shared" si="2992"/>
        <v/>
      </c>
      <c r="G715" s="973" t="str">
        <f t="shared" si="2992"/>
        <v/>
      </c>
      <c r="H715" s="973" t="str">
        <f t="shared" si="2992"/>
        <v/>
      </c>
      <c r="I715" s="973" t="str">
        <f t="shared" si="2992"/>
        <v/>
      </c>
      <c r="J715" s="974" t="str">
        <f t="shared" si="2992"/>
        <v/>
      </c>
      <c r="K715" s="972" t="str">
        <f t="shared" ref="K715:R715" si="2993">IF(K692="","",RANK(K705,$K705:$R705,0))</f>
        <v/>
      </c>
      <c r="L715" s="973" t="str">
        <f t="shared" si="2993"/>
        <v/>
      </c>
      <c r="M715" s="973" t="str">
        <f t="shared" si="2993"/>
        <v/>
      </c>
      <c r="N715" s="973" t="str">
        <f t="shared" si="2993"/>
        <v/>
      </c>
      <c r="O715" s="973" t="str">
        <f t="shared" si="2993"/>
        <v/>
      </c>
      <c r="P715" s="973" t="str">
        <f t="shared" si="2993"/>
        <v/>
      </c>
      <c r="Q715" s="973" t="str">
        <f t="shared" si="2993"/>
        <v/>
      </c>
      <c r="R715" s="974" t="str">
        <f t="shared" si="2993"/>
        <v/>
      </c>
      <c r="S715" s="972" t="str">
        <f t="shared" ref="S715:Z715" si="2994">IF(S692="","",RANK(S705,$S705:$Z705,0))</f>
        <v/>
      </c>
      <c r="T715" s="973" t="str">
        <f t="shared" si="2994"/>
        <v/>
      </c>
      <c r="U715" s="973" t="str">
        <f t="shared" si="2994"/>
        <v/>
      </c>
      <c r="V715" s="973" t="str">
        <f t="shared" si="2994"/>
        <v/>
      </c>
      <c r="W715" s="973" t="str">
        <f t="shared" si="2994"/>
        <v/>
      </c>
      <c r="X715" s="973" t="str">
        <f t="shared" si="2994"/>
        <v/>
      </c>
      <c r="Y715" s="973" t="str">
        <f t="shared" si="2994"/>
        <v/>
      </c>
      <c r="Z715" s="974" t="str">
        <f t="shared" si="2994"/>
        <v/>
      </c>
      <c r="AA715" s="972" t="str">
        <f t="shared" ref="AA715:AH715" si="2995">IF(AA692="","",RANK(AA705,$AA705:$AH705,0))</f>
        <v/>
      </c>
      <c r="AB715" s="973" t="str">
        <f t="shared" si="2995"/>
        <v/>
      </c>
      <c r="AC715" s="973" t="str">
        <f t="shared" si="2995"/>
        <v/>
      </c>
      <c r="AD715" s="973" t="str">
        <f t="shared" si="2995"/>
        <v/>
      </c>
      <c r="AE715" s="973" t="str">
        <f t="shared" si="2995"/>
        <v/>
      </c>
      <c r="AF715" s="973" t="str">
        <f t="shared" si="2995"/>
        <v/>
      </c>
      <c r="AG715" s="973" t="str">
        <f t="shared" si="2995"/>
        <v/>
      </c>
      <c r="AH715" s="974" t="str">
        <f t="shared" si="2995"/>
        <v/>
      </c>
      <c r="AI715" s="972" t="str">
        <f t="shared" ref="AI715:AP715" si="2996">IF(AI692="","",RANK(AI705,$AI705:$AP705,0))</f>
        <v/>
      </c>
      <c r="AJ715" s="973" t="str">
        <f t="shared" si="2996"/>
        <v/>
      </c>
      <c r="AK715" s="973" t="str">
        <f t="shared" si="2996"/>
        <v/>
      </c>
      <c r="AL715" s="973" t="str">
        <f t="shared" si="2996"/>
        <v/>
      </c>
      <c r="AM715" s="973" t="str">
        <f t="shared" si="2996"/>
        <v/>
      </c>
      <c r="AN715" s="973" t="str">
        <f t="shared" si="2996"/>
        <v/>
      </c>
      <c r="AO715" s="973" t="str">
        <f t="shared" si="2996"/>
        <v/>
      </c>
      <c r="AP715" s="974" t="str">
        <f t="shared" si="2996"/>
        <v/>
      </c>
      <c r="AQ715" s="972" t="str">
        <f t="shared" ref="AQ715:AX715" si="2997">IF(AQ692="","",RANK(AQ705,$AQ705:$AX705,0))</f>
        <v/>
      </c>
      <c r="AR715" s="973" t="str">
        <f t="shared" si="2997"/>
        <v/>
      </c>
      <c r="AS715" s="973" t="str">
        <f t="shared" si="2997"/>
        <v/>
      </c>
      <c r="AT715" s="973" t="str">
        <f t="shared" si="2997"/>
        <v/>
      </c>
      <c r="AU715" s="973" t="str">
        <f t="shared" si="2997"/>
        <v/>
      </c>
      <c r="AV715" s="973" t="str">
        <f t="shared" si="2997"/>
        <v/>
      </c>
      <c r="AW715" s="973" t="str">
        <f t="shared" si="2997"/>
        <v/>
      </c>
      <c r="AX715" s="974" t="str">
        <f t="shared" si="2997"/>
        <v/>
      </c>
      <c r="AY715" s="972" t="str">
        <f t="shared" ref="AY715:BF715" si="2998">IF(AY692="","",RANK(AY705,$AY705:$BF705,0))</f>
        <v/>
      </c>
      <c r="AZ715" s="973" t="str">
        <f t="shared" si="2998"/>
        <v/>
      </c>
      <c r="BA715" s="973" t="str">
        <f t="shared" si="2998"/>
        <v/>
      </c>
      <c r="BB715" s="973" t="str">
        <f t="shared" si="2998"/>
        <v/>
      </c>
      <c r="BC715" s="973" t="str">
        <f t="shared" si="2998"/>
        <v/>
      </c>
      <c r="BD715" s="973" t="str">
        <f t="shared" si="2998"/>
        <v/>
      </c>
      <c r="BE715" s="973" t="str">
        <f t="shared" si="2998"/>
        <v/>
      </c>
      <c r="BF715" s="974" t="str">
        <f t="shared" si="2998"/>
        <v/>
      </c>
      <c r="BG715" s="972" t="str">
        <f t="shared" ref="BG715:BN715" si="2999">IF(BG692="","",RANK(BG705,$BG705:$BN705,0))</f>
        <v/>
      </c>
      <c r="BH715" s="973" t="str">
        <f t="shared" si="2999"/>
        <v/>
      </c>
      <c r="BI715" s="973" t="str">
        <f t="shared" si="2999"/>
        <v/>
      </c>
      <c r="BJ715" s="973" t="str">
        <f t="shared" si="2999"/>
        <v/>
      </c>
      <c r="BK715" s="973" t="str">
        <f t="shared" si="2999"/>
        <v/>
      </c>
      <c r="BL715" s="973" t="str">
        <f t="shared" si="2999"/>
        <v/>
      </c>
      <c r="BM715" s="973" t="str">
        <f t="shared" si="2999"/>
        <v/>
      </c>
      <c r="BN715" s="974" t="str">
        <f t="shared" si="2999"/>
        <v/>
      </c>
    </row>
    <row r="716" spans="1:66" s="20" customFormat="1" ht="88.5" customHeight="1" thickBot="1" x14ac:dyDescent="0.25">
      <c r="A716" s="2094" t="s">
        <v>33</v>
      </c>
      <c r="B716" s="2095"/>
      <c r="C716" s="55" t="str">
        <f>IF(C692="","",(C706*'pravidla turnaje'!$C$9)+(C707*'pravidla turnaje'!$C$10)+(C708*'pravidla turnaje'!$C$11)+(C709*'pravidla turnaje'!$C$12)+(C710*'pravidla turnaje'!$C$13)+(C711*'pravidla turnaje'!$C$14)+(C712*'pravidla turnaje'!$C$15)+(C713*'pravidla turnaje'!$C$16)+(C714*'pravidla turnaje'!$C$17)+(C715*'pravidla turnaje'!$C$18)+'rozstřely-skore'!C716)</f>
        <v/>
      </c>
      <c r="D716" s="56" t="str">
        <f>IF(D692="","",(D706*'pravidla turnaje'!$C$9)+(D707*'pravidla turnaje'!$C$10)+(D708*'pravidla turnaje'!$C$11)+(D709*'pravidla turnaje'!$C$12)+(D710*'pravidla turnaje'!$C$13)+(D711*'pravidla turnaje'!$C$14)+(D712*'pravidla turnaje'!$C$15)+(D713*'pravidla turnaje'!$C$16)+(D714*'pravidla turnaje'!$C$17)+(D715*'pravidla turnaje'!$C$18)+'rozstřely-skore'!D716)</f>
        <v/>
      </c>
      <c r="E716" s="56" t="str">
        <f>IF(E692="","",(E706*'pravidla turnaje'!$C$9)+(E707*'pravidla turnaje'!$C$10)+(E708*'pravidla turnaje'!$C$11)+(E709*'pravidla turnaje'!$C$12)+(E710*'pravidla turnaje'!$C$13)+(E711*'pravidla turnaje'!$C$14)+(E712*'pravidla turnaje'!$C$15)+(E713*'pravidla turnaje'!$C$16)+(E714*'pravidla turnaje'!$C$17)+(E715*'pravidla turnaje'!$C$18)+'rozstřely-skore'!E716)</f>
        <v/>
      </c>
      <c r="F716" s="56" t="str">
        <f>IF(F692="","",(F706*'pravidla turnaje'!$C$9)+(F707*'pravidla turnaje'!$C$10)+(F708*'pravidla turnaje'!$C$11)+(F709*'pravidla turnaje'!$C$12)+(F710*'pravidla turnaje'!$C$13)+(F711*'pravidla turnaje'!$C$14)+(F712*'pravidla turnaje'!$C$15)+(F713*'pravidla turnaje'!$C$16)+(F714*'pravidla turnaje'!$C$17)+(F715*'pravidla turnaje'!$C$18)+'rozstřely-skore'!F716)</f>
        <v/>
      </c>
      <c r="G716" s="56" t="str">
        <f>IF(G692="","",(G706*'pravidla turnaje'!$C$9)+(G707*'pravidla turnaje'!$C$10)+(G708*'pravidla turnaje'!$C$11)+(G709*'pravidla turnaje'!$C$12)+(G710*'pravidla turnaje'!$C$13)+(G711*'pravidla turnaje'!$C$14)+(G712*'pravidla turnaje'!$C$15)+(G713*'pravidla turnaje'!$C$16)+(G714*'pravidla turnaje'!$C$17)+(G715*'pravidla turnaje'!$C$18)+'rozstřely-skore'!G716)</f>
        <v/>
      </c>
      <c r="H716" s="56" t="str">
        <f>IF(H692="","",(H706*'pravidla turnaje'!$C$9)+(H707*'pravidla turnaje'!$C$10)+(H708*'pravidla turnaje'!$C$11)+(H709*'pravidla turnaje'!$C$12)+(H710*'pravidla turnaje'!$C$13)+(H711*'pravidla turnaje'!$C$14)+(H712*'pravidla turnaje'!$C$15)+(H713*'pravidla turnaje'!$C$16)+(H714*'pravidla turnaje'!$C$17)+(H715*'pravidla turnaje'!$C$18)+'rozstřely-skore'!H716)</f>
        <v/>
      </c>
      <c r="I716" s="56" t="str">
        <f>IF(I692="","",(I706*'pravidla turnaje'!$C$9)+(I707*'pravidla turnaje'!$C$10)+(I708*'pravidla turnaje'!$C$11)+(I709*'pravidla turnaje'!$C$12)+(I710*'pravidla turnaje'!$C$13)+(I711*'pravidla turnaje'!$C$14)+(I712*'pravidla turnaje'!$C$15)+(I713*'pravidla turnaje'!$C$16)+(I714*'pravidla turnaje'!$C$17)+(I715*'pravidla turnaje'!$C$18)+'rozstřely-skore'!I716)</f>
        <v/>
      </c>
      <c r="J716" s="57" t="str">
        <f>IF(J692="","",(J706*'pravidla turnaje'!$C$9)+(J707*'pravidla turnaje'!$C$10)+(J708*'pravidla turnaje'!$C$11)+(J709*'pravidla turnaje'!$C$12)+(J710*'pravidla turnaje'!$C$13)+(J711*'pravidla turnaje'!$C$14)+(J712*'pravidla turnaje'!$C$15)+(J713*'pravidla turnaje'!$C$16)+(J714*'pravidla turnaje'!$C$17)+(J715*'pravidla turnaje'!$C$18)+'rozstřely-skore'!J716)</f>
        <v/>
      </c>
      <c r="K716" s="55" t="str">
        <f>IF(K692="","",(K706*'pravidla turnaje'!$C$9)+(K707*'pravidla turnaje'!$C$10)+(K708*'pravidla turnaje'!$C$11)+(K709*'pravidla turnaje'!$C$12)+(K710*'pravidla turnaje'!$C$13)+(K711*'pravidla turnaje'!$C$14)+(K712*'pravidla turnaje'!$C$15)+(K713*'pravidla turnaje'!$C$16)+(K714*'pravidla turnaje'!$C$17)+(K715*'pravidla turnaje'!$C$18)+'rozstřely-skore'!K716)</f>
        <v/>
      </c>
      <c r="L716" s="56" t="str">
        <f>IF(L692="","",(L706*'pravidla turnaje'!$C$9)+(L707*'pravidla turnaje'!$C$10)+(L708*'pravidla turnaje'!$C$11)+(L709*'pravidla turnaje'!$C$12)+(L710*'pravidla turnaje'!$C$13)+(L711*'pravidla turnaje'!$C$14)+(L712*'pravidla turnaje'!$C$15)+(L713*'pravidla turnaje'!$C$16)+(L714*'pravidla turnaje'!$C$17)+(L715*'pravidla turnaje'!$C$18)+'rozstřely-skore'!L716)</f>
        <v/>
      </c>
      <c r="M716" s="56" t="str">
        <f>IF(M692="","",(M706*'pravidla turnaje'!$C$9)+(M707*'pravidla turnaje'!$C$10)+(M708*'pravidla turnaje'!$C$11)+(M709*'pravidla turnaje'!$C$12)+(M710*'pravidla turnaje'!$C$13)+(M711*'pravidla turnaje'!$C$14)+(M712*'pravidla turnaje'!$C$15)+(M713*'pravidla turnaje'!$C$16)+(M714*'pravidla turnaje'!$C$17)+(M715*'pravidla turnaje'!$C$18)+'rozstřely-skore'!M716)</f>
        <v/>
      </c>
      <c r="N716" s="56" t="str">
        <f>IF(N692="","",(N706*'pravidla turnaje'!$C$9)+(N707*'pravidla turnaje'!$C$10)+(N708*'pravidla turnaje'!$C$11)+(N709*'pravidla turnaje'!$C$12)+(N710*'pravidla turnaje'!$C$13)+(N711*'pravidla turnaje'!$C$14)+(N712*'pravidla turnaje'!$C$15)+(N713*'pravidla turnaje'!$C$16)+(N714*'pravidla turnaje'!$C$17)+(N715*'pravidla turnaje'!$C$18)+'rozstřely-skore'!N716)</f>
        <v/>
      </c>
      <c r="O716" s="56" t="str">
        <f>IF(O692="","",(O706*'pravidla turnaje'!$C$9)+(O707*'pravidla turnaje'!$C$10)+(O708*'pravidla turnaje'!$C$11)+(O709*'pravidla turnaje'!$C$12)+(O710*'pravidla turnaje'!$C$13)+(O711*'pravidla turnaje'!$C$14)+(O712*'pravidla turnaje'!$C$15)+(O713*'pravidla turnaje'!$C$16)+(O714*'pravidla turnaje'!$C$17)+(O715*'pravidla turnaje'!$C$18)+'rozstřely-skore'!O716)</f>
        <v/>
      </c>
      <c r="P716" s="56" t="str">
        <f>IF(P692="","",(P706*'pravidla turnaje'!$C$9)+(P707*'pravidla turnaje'!$C$10)+(P708*'pravidla turnaje'!$C$11)+(P709*'pravidla turnaje'!$C$12)+(P710*'pravidla turnaje'!$C$13)+(P711*'pravidla turnaje'!$C$14)+(P712*'pravidla turnaje'!$C$15)+(P713*'pravidla turnaje'!$C$16)+(P714*'pravidla turnaje'!$C$17)+(P715*'pravidla turnaje'!$C$18)+'rozstřely-skore'!P716)</f>
        <v/>
      </c>
      <c r="Q716" s="56" t="str">
        <f>IF(Q692="","",(Q706*'pravidla turnaje'!$C$9)+(Q707*'pravidla turnaje'!$C$10)+(Q708*'pravidla turnaje'!$C$11)+(Q709*'pravidla turnaje'!$C$12)+(Q710*'pravidla turnaje'!$C$13)+(Q711*'pravidla turnaje'!$C$14)+(Q712*'pravidla turnaje'!$C$15)+(Q713*'pravidla turnaje'!$C$16)+(Q714*'pravidla turnaje'!$C$17)+(Q715*'pravidla turnaje'!$C$18)+'rozstřely-skore'!Q716)</f>
        <v/>
      </c>
      <c r="R716" s="57" t="str">
        <f>IF(R692="","",(R706*'pravidla turnaje'!$C$9)+(R707*'pravidla turnaje'!$C$10)+(R708*'pravidla turnaje'!$C$11)+(R709*'pravidla turnaje'!$C$12)+(R710*'pravidla turnaje'!$C$13)+(R711*'pravidla turnaje'!$C$14)+(R712*'pravidla turnaje'!$C$15)+(R713*'pravidla turnaje'!$C$16)+(R714*'pravidla turnaje'!$C$17)+(R715*'pravidla turnaje'!$C$18)+'rozstřely-skore'!R716)</f>
        <v/>
      </c>
      <c r="S716" s="55" t="str">
        <f>IF(S692="","",(S706*'pravidla turnaje'!$C$9)+(S707*'pravidla turnaje'!$C$10)+(S708*'pravidla turnaje'!$C$11)+(S709*'pravidla turnaje'!$C$12)+(S710*'pravidla turnaje'!$C$13)+(S711*'pravidla turnaje'!$C$14)+(S712*'pravidla turnaje'!$C$15)+(S713*'pravidla turnaje'!$C$16)+(S714*'pravidla turnaje'!$C$17)+(S715*'pravidla turnaje'!$C$18)+'rozstřely-skore'!S716)</f>
        <v/>
      </c>
      <c r="T716" s="56" t="str">
        <f>IF(T692="","",(T706*'pravidla turnaje'!$C$9)+(T707*'pravidla turnaje'!$C$10)+(T708*'pravidla turnaje'!$C$11)+(T709*'pravidla turnaje'!$C$12)+(T710*'pravidla turnaje'!$C$13)+(T711*'pravidla turnaje'!$C$14)+(T712*'pravidla turnaje'!$C$15)+(T713*'pravidla turnaje'!$C$16)+(T714*'pravidla turnaje'!$C$17)+(T715*'pravidla turnaje'!$C$18)+'rozstřely-skore'!T716)</f>
        <v/>
      </c>
      <c r="U716" s="56" t="str">
        <f>IF(U692="","",(U706*'pravidla turnaje'!$C$9)+(U707*'pravidla turnaje'!$C$10)+(U708*'pravidla turnaje'!$C$11)+(U709*'pravidla turnaje'!$C$12)+(U710*'pravidla turnaje'!$C$13)+(U711*'pravidla turnaje'!$C$14)+(U712*'pravidla turnaje'!$C$15)+(U713*'pravidla turnaje'!$C$16)+(U714*'pravidla turnaje'!$C$17)+(U715*'pravidla turnaje'!$C$18)+'rozstřely-skore'!U716)</f>
        <v/>
      </c>
      <c r="V716" s="56" t="str">
        <f>IF(V692="","",(V706*'pravidla turnaje'!$C$9)+(V707*'pravidla turnaje'!$C$10)+(V708*'pravidla turnaje'!$C$11)+(V709*'pravidla turnaje'!$C$12)+(V710*'pravidla turnaje'!$C$13)+(V711*'pravidla turnaje'!$C$14)+(V712*'pravidla turnaje'!$C$15)+(V713*'pravidla turnaje'!$C$16)+(V714*'pravidla turnaje'!$C$17)+(V715*'pravidla turnaje'!$C$18)+'rozstřely-skore'!V716)</f>
        <v/>
      </c>
      <c r="W716" s="56" t="str">
        <f>IF(W692="","",(W706*'pravidla turnaje'!$C$9)+(W707*'pravidla turnaje'!$C$10)+(W708*'pravidla turnaje'!$C$11)+(W709*'pravidla turnaje'!$C$12)+(W710*'pravidla turnaje'!$C$13)+(W711*'pravidla turnaje'!$C$14)+(W712*'pravidla turnaje'!$C$15)+(W713*'pravidla turnaje'!$C$16)+(W714*'pravidla turnaje'!$C$17)+(W715*'pravidla turnaje'!$C$18)+'rozstřely-skore'!W716)</f>
        <v/>
      </c>
      <c r="X716" s="56" t="str">
        <f>IF(X692="","",(X706*'pravidla turnaje'!$C$9)+(X707*'pravidla turnaje'!$C$10)+(X708*'pravidla turnaje'!$C$11)+(X709*'pravidla turnaje'!$C$12)+(X710*'pravidla turnaje'!$C$13)+(X711*'pravidla turnaje'!$C$14)+(X712*'pravidla turnaje'!$C$15)+(X713*'pravidla turnaje'!$C$16)+(X714*'pravidla turnaje'!$C$17)+(X715*'pravidla turnaje'!$C$18)+'rozstřely-skore'!X716)</f>
        <v/>
      </c>
      <c r="Y716" s="56" t="str">
        <f>IF(Y692="","",(Y706*'pravidla turnaje'!$C$9)+(Y707*'pravidla turnaje'!$C$10)+(Y708*'pravidla turnaje'!$C$11)+(Y709*'pravidla turnaje'!$C$12)+(Y710*'pravidla turnaje'!$C$13)+(Y711*'pravidla turnaje'!$C$14)+(Y712*'pravidla turnaje'!$C$15)+(Y713*'pravidla turnaje'!$C$16)+(Y714*'pravidla turnaje'!$C$17)+(Y715*'pravidla turnaje'!$C$18)+'rozstřely-skore'!Y716)</f>
        <v/>
      </c>
      <c r="Z716" s="57" t="str">
        <f>IF(Z692="","",(Z706*'pravidla turnaje'!$C$9)+(Z707*'pravidla turnaje'!$C$10)+(Z708*'pravidla turnaje'!$C$11)+(Z709*'pravidla turnaje'!$C$12)+(Z710*'pravidla turnaje'!$C$13)+(Z711*'pravidla turnaje'!$C$14)+(Z712*'pravidla turnaje'!$C$15)+(Z713*'pravidla turnaje'!$C$16)+(Z714*'pravidla turnaje'!$C$17)+(Z715*'pravidla turnaje'!$C$18)+'rozstřely-skore'!Z716)</f>
        <v/>
      </c>
      <c r="AA716" s="55" t="str">
        <f>IF(AA692="","",(AA706*'pravidla turnaje'!$C$9)+(AA707*'pravidla turnaje'!$C$10)+(AA708*'pravidla turnaje'!$C$11)+(AA709*'pravidla turnaje'!$C$12)+(AA710*'pravidla turnaje'!$C$13)+(AA711*'pravidla turnaje'!$C$14)+(AA712*'pravidla turnaje'!$C$15)+(AA713*'pravidla turnaje'!$C$16)+(AA714*'pravidla turnaje'!$C$17)+(AA715*'pravidla turnaje'!$C$18)+'rozstřely-skore'!AA716)</f>
        <v/>
      </c>
      <c r="AB716" s="56" t="str">
        <f>IF(AB692="","",(AB706*'pravidla turnaje'!$C$9)+(AB707*'pravidla turnaje'!$C$10)+(AB708*'pravidla turnaje'!$C$11)+(AB709*'pravidla turnaje'!$C$12)+(AB710*'pravidla turnaje'!$C$13)+(AB711*'pravidla turnaje'!$C$14)+(AB712*'pravidla turnaje'!$C$15)+(AB713*'pravidla turnaje'!$C$16)+(AB714*'pravidla turnaje'!$C$17)+(AB715*'pravidla turnaje'!$C$18)+'rozstřely-skore'!AB716)</f>
        <v/>
      </c>
      <c r="AC716" s="56" t="str">
        <f>IF(AC692="","",(AC706*'pravidla turnaje'!$C$9)+(AC707*'pravidla turnaje'!$C$10)+(AC708*'pravidla turnaje'!$C$11)+(AC709*'pravidla turnaje'!$C$12)+(AC710*'pravidla turnaje'!$C$13)+(AC711*'pravidla turnaje'!$C$14)+(AC712*'pravidla turnaje'!$C$15)+(AC713*'pravidla turnaje'!$C$16)+(AC714*'pravidla turnaje'!$C$17)+(AC715*'pravidla turnaje'!$C$18)+'rozstřely-skore'!AC716)</f>
        <v/>
      </c>
      <c r="AD716" s="56" t="str">
        <f>IF(AD692="","",(AD706*'pravidla turnaje'!$C$9)+(AD707*'pravidla turnaje'!$C$10)+(AD708*'pravidla turnaje'!$C$11)+(AD709*'pravidla turnaje'!$C$12)+(AD710*'pravidla turnaje'!$C$13)+(AD711*'pravidla turnaje'!$C$14)+(AD712*'pravidla turnaje'!$C$15)+(AD713*'pravidla turnaje'!$C$16)+(AD714*'pravidla turnaje'!$C$17)+(AD715*'pravidla turnaje'!$C$18)+'rozstřely-skore'!AD716)</f>
        <v/>
      </c>
      <c r="AE716" s="56" t="str">
        <f>IF(AE692="","",(AE706*'pravidla turnaje'!$C$9)+(AE707*'pravidla turnaje'!$C$10)+(AE708*'pravidla turnaje'!$C$11)+(AE709*'pravidla turnaje'!$C$12)+(AE710*'pravidla turnaje'!$C$13)+(AE711*'pravidla turnaje'!$C$14)+(AE712*'pravidla turnaje'!$C$15)+(AE713*'pravidla turnaje'!$C$16)+(AE714*'pravidla turnaje'!$C$17)+(AE715*'pravidla turnaje'!$C$18)+'rozstřely-skore'!AE716)</f>
        <v/>
      </c>
      <c r="AF716" s="56" t="str">
        <f>IF(AF692="","",(AF706*'pravidla turnaje'!$C$9)+(AF707*'pravidla turnaje'!$C$10)+(AF708*'pravidla turnaje'!$C$11)+(AF709*'pravidla turnaje'!$C$12)+(AF710*'pravidla turnaje'!$C$13)+(AF711*'pravidla turnaje'!$C$14)+(AF712*'pravidla turnaje'!$C$15)+(AF713*'pravidla turnaje'!$C$16)+(AF714*'pravidla turnaje'!$C$17)+(AF715*'pravidla turnaje'!$C$18)+'rozstřely-skore'!AF716)</f>
        <v/>
      </c>
      <c r="AG716" s="56" t="str">
        <f>IF(AG692="","",(AG706*'pravidla turnaje'!$C$9)+(AG707*'pravidla turnaje'!$C$10)+(AG708*'pravidla turnaje'!$C$11)+(AG709*'pravidla turnaje'!$C$12)+(AG710*'pravidla turnaje'!$C$13)+(AG711*'pravidla turnaje'!$C$14)+(AG712*'pravidla turnaje'!$C$15)+(AG713*'pravidla turnaje'!$C$16)+(AG714*'pravidla turnaje'!$C$17)+(AG715*'pravidla turnaje'!$C$18)+'rozstřely-skore'!AG716)</f>
        <v/>
      </c>
      <c r="AH716" s="57" t="str">
        <f>IF(AH692="","",(AH706*'pravidla turnaje'!$C$9)+(AH707*'pravidla turnaje'!$C$10)+(AH708*'pravidla turnaje'!$C$11)+(AH709*'pravidla turnaje'!$C$12)+(AH710*'pravidla turnaje'!$C$13)+(AH711*'pravidla turnaje'!$C$14)+(AH712*'pravidla turnaje'!$C$15)+(AH713*'pravidla turnaje'!$C$16)+(AH714*'pravidla turnaje'!$C$17)+(AH715*'pravidla turnaje'!$C$18)+'rozstřely-skore'!AH716)</f>
        <v/>
      </c>
      <c r="AI716" s="55" t="str">
        <f>IF(AI692="","",(AI706*'pravidla turnaje'!$C$9)+(AI707*'pravidla turnaje'!$C$10)+(AI708*'pravidla turnaje'!$C$11)+(AI709*'pravidla turnaje'!$C$12)+(AI710*'pravidla turnaje'!$C$13)+(AI711*'pravidla turnaje'!$C$14)+(AI712*'pravidla turnaje'!$C$15)+(AI713*'pravidla turnaje'!$C$16)+(AI714*'pravidla turnaje'!$C$17)+(AI715*'pravidla turnaje'!$C$18)+'rozstřely-skore'!AI716)</f>
        <v/>
      </c>
      <c r="AJ716" s="56" t="str">
        <f>IF(AJ692="","",(AJ706*'pravidla turnaje'!$C$9)+(AJ707*'pravidla turnaje'!$C$10)+(AJ708*'pravidla turnaje'!$C$11)+(AJ709*'pravidla turnaje'!$C$12)+(AJ710*'pravidla turnaje'!$C$13)+(AJ711*'pravidla turnaje'!$C$14)+(AJ712*'pravidla turnaje'!$C$15)+(AJ713*'pravidla turnaje'!$C$16)+(AJ714*'pravidla turnaje'!$C$17)+(AJ715*'pravidla turnaje'!$C$18)+'rozstřely-skore'!AJ716)</f>
        <v/>
      </c>
      <c r="AK716" s="56" t="str">
        <f>IF(AK692="","",(AK706*'pravidla turnaje'!$C$9)+(AK707*'pravidla turnaje'!$C$10)+(AK708*'pravidla turnaje'!$C$11)+(AK709*'pravidla turnaje'!$C$12)+(AK710*'pravidla turnaje'!$C$13)+(AK711*'pravidla turnaje'!$C$14)+(AK712*'pravidla turnaje'!$C$15)+(AK713*'pravidla turnaje'!$C$16)+(AK714*'pravidla turnaje'!$C$17)+(AK715*'pravidla turnaje'!$C$18)+'rozstřely-skore'!AK716)</f>
        <v/>
      </c>
      <c r="AL716" s="56" t="str">
        <f>IF(AL692="","",(AL706*'pravidla turnaje'!$C$9)+(AL707*'pravidla turnaje'!$C$10)+(AL708*'pravidla turnaje'!$C$11)+(AL709*'pravidla turnaje'!$C$12)+(AL710*'pravidla turnaje'!$C$13)+(AL711*'pravidla turnaje'!$C$14)+(AL712*'pravidla turnaje'!$C$15)+(AL713*'pravidla turnaje'!$C$16)+(AL714*'pravidla turnaje'!$C$17)+(AL715*'pravidla turnaje'!$C$18)+'rozstřely-skore'!AL716)</f>
        <v/>
      </c>
      <c r="AM716" s="56" t="str">
        <f>IF(AM692="","",(AM706*'pravidla turnaje'!$C$9)+(AM707*'pravidla turnaje'!$C$10)+(AM708*'pravidla turnaje'!$C$11)+(AM709*'pravidla turnaje'!$C$12)+(AM710*'pravidla turnaje'!$C$13)+(AM711*'pravidla turnaje'!$C$14)+(AM712*'pravidla turnaje'!$C$15)+(AM713*'pravidla turnaje'!$C$16)+(AM714*'pravidla turnaje'!$C$17)+(AM715*'pravidla turnaje'!$C$18)+'rozstřely-skore'!AM716)</f>
        <v/>
      </c>
      <c r="AN716" s="56" t="str">
        <f>IF(AN692="","",(AN706*'pravidla turnaje'!$C$9)+(AN707*'pravidla turnaje'!$C$10)+(AN708*'pravidla turnaje'!$C$11)+(AN709*'pravidla turnaje'!$C$12)+(AN710*'pravidla turnaje'!$C$13)+(AN711*'pravidla turnaje'!$C$14)+(AN712*'pravidla turnaje'!$C$15)+(AN713*'pravidla turnaje'!$C$16)+(AN714*'pravidla turnaje'!$C$17)+(AN715*'pravidla turnaje'!$C$18)+'rozstřely-skore'!AN716)</f>
        <v/>
      </c>
      <c r="AO716" s="56" t="str">
        <f>IF(AO692="","",(AO706*'pravidla turnaje'!$C$9)+(AO707*'pravidla turnaje'!$C$10)+(AO708*'pravidla turnaje'!$C$11)+(AO709*'pravidla turnaje'!$C$12)+(AO710*'pravidla turnaje'!$C$13)+(AO711*'pravidla turnaje'!$C$14)+(AO712*'pravidla turnaje'!$C$15)+(AO713*'pravidla turnaje'!$C$16)+(AO714*'pravidla turnaje'!$C$17)+(AO715*'pravidla turnaje'!$C$18)+'rozstřely-skore'!AO716)</f>
        <v/>
      </c>
      <c r="AP716" s="57" t="str">
        <f>IF(AP692="","",(AP706*'pravidla turnaje'!$C$9)+(AP707*'pravidla turnaje'!$C$10)+(AP708*'pravidla turnaje'!$C$11)+(AP709*'pravidla turnaje'!$C$12)+(AP710*'pravidla turnaje'!$C$13)+(AP711*'pravidla turnaje'!$C$14)+(AP712*'pravidla turnaje'!$C$15)+(AP713*'pravidla turnaje'!$C$16)+(AP714*'pravidla turnaje'!$C$17)+(AP715*'pravidla turnaje'!$C$18)+'rozstřely-skore'!AP716)</f>
        <v/>
      </c>
      <c r="AQ716" s="55" t="str">
        <f>IF(AQ692="","",(AQ706*'pravidla turnaje'!$C$9)+(AQ707*'pravidla turnaje'!$C$10)+(AQ708*'pravidla turnaje'!$C$11)+(AQ709*'pravidla turnaje'!$C$12)+(AQ710*'pravidla turnaje'!$C$13)+(AQ711*'pravidla turnaje'!$C$14)+(AQ712*'pravidla turnaje'!$C$15)+(AQ713*'pravidla turnaje'!$C$16)+(AQ714*'pravidla turnaje'!$C$17)+(AQ715*'pravidla turnaje'!$C$18)+'rozstřely-skore'!AQ716)</f>
        <v/>
      </c>
      <c r="AR716" s="56" t="str">
        <f>IF(AR692="","",(AR706*'pravidla turnaje'!$C$9)+(AR707*'pravidla turnaje'!$C$10)+(AR708*'pravidla turnaje'!$C$11)+(AR709*'pravidla turnaje'!$C$12)+(AR710*'pravidla turnaje'!$C$13)+(AR711*'pravidla turnaje'!$C$14)+(AR712*'pravidla turnaje'!$C$15)+(AR713*'pravidla turnaje'!$C$16)+(AR714*'pravidla turnaje'!$C$17)+(AR715*'pravidla turnaje'!$C$18)+'rozstřely-skore'!AR716)</f>
        <v/>
      </c>
      <c r="AS716" s="56" t="str">
        <f>IF(AS692="","",(AS706*'pravidla turnaje'!$C$9)+(AS707*'pravidla turnaje'!$C$10)+(AS708*'pravidla turnaje'!$C$11)+(AS709*'pravidla turnaje'!$C$12)+(AS710*'pravidla turnaje'!$C$13)+(AS711*'pravidla turnaje'!$C$14)+(AS712*'pravidla turnaje'!$C$15)+(AS713*'pravidla turnaje'!$C$16)+(AS714*'pravidla turnaje'!$C$17)+(AS715*'pravidla turnaje'!$C$18)+'rozstřely-skore'!AS716)</f>
        <v/>
      </c>
      <c r="AT716" s="56" t="str">
        <f>IF(AT692="","",(AT706*'pravidla turnaje'!$C$9)+(AT707*'pravidla turnaje'!$C$10)+(AT708*'pravidla turnaje'!$C$11)+(AT709*'pravidla turnaje'!$C$12)+(AT710*'pravidla turnaje'!$C$13)+(AT711*'pravidla turnaje'!$C$14)+(AT712*'pravidla turnaje'!$C$15)+(AT713*'pravidla turnaje'!$C$16)+(AT714*'pravidla turnaje'!$C$17)+(AT715*'pravidla turnaje'!$C$18)+'rozstřely-skore'!AT716)</f>
        <v/>
      </c>
      <c r="AU716" s="56" t="str">
        <f>IF(AU692="","",(AU706*'pravidla turnaje'!$C$9)+(AU707*'pravidla turnaje'!$C$10)+(AU708*'pravidla turnaje'!$C$11)+(AU709*'pravidla turnaje'!$C$12)+(AU710*'pravidla turnaje'!$C$13)+(AU711*'pravidla turnaje'!$C$14)+(AU712*'pravidla turnaje'!$C$15)+(AU713*'pravidla turnaje'!$C$16)+(AU714*'pravidla turnaje'!$C$17)+(AU715*'pravidla turnaje'!$C$18)+'rozstřely-skore'!AU716)</f>
        <v/>
      </c>
      <c r="AV716" s="56" t="str">
        <f>IF(AV692="","",(AV706*'pravidla turnaje'!$C$9)+(AV707*'pravidla turnaje'!$C$10)+(AV708*'pravidla turnaje'!$C$11)+(AV709*'pravidla turnaje'!$C$12)+(AV710*'pravidla turnaje'!$C$13)+(AV711*'pravidla turnaje'!$C$14)+(AV712*'pravidla turnaje'!$C$15)+(AV713*'pravidla turnaje'!$C$16)+(AV714*'pravidla turnaje'!$C$17)+(AV715*'pravidla turnaje'!$C$18)+'rozstřely-skore'!AV716)</f>
        <v/>
      </c>
      <c r="AW716" s="56" t="str">
        <f>IF(AW692="","",(AW706*'pravidla turnaje'!$C$9)+(AW707*'pravidla turnaje'!$C$10)+(AW708*'pravidla turnaje'!$C$11)+(AW709*'pravidla turnaje'!$C$12)+(AW710*'pravidla turnaje'!$C$13)+(AW711*'pravidla turnaje'!$C$14)+(AW712*'pravidla turnaje'!$C$15)+(AW713*'pravidla turnaje'!$C$16)+(AW714*'pravidla turnaje'!$C$17)+(AW715*'pravidla turnaje'!$C$18)+'rozstřely-skore'!AW716)</f>
        <v/>
      </c>
      <c r="AX716" s="57" t="str">
        <f>IF(AX692="","",(AX706*'pravidla turnaje'!$C$9)+(AX707*'pravidla turnaje'!$C$10)+(AX708*'pravidla turnaje'!$C$11)+(AX709*'pravidla turnaje'!$C$12)+(AX710*'pravidla turnaje'!$C$13)+(AX711*'pravidla turnaje'!$C$14)+(AX712*'pravidla turnaje'!$C$15)+(AX713*'pravidla turnaje'!$C$16)+(AX714*'pravidla turnaje'!$C$17)+(AX715*'pravidla turnaje'!$C$18)+'rozstřely-skore'!AX716)</f>
        <v/>
      </c>
      <c r="AY716" s="55" t="str">
        <f>IF(AY692="","",(AY706*'pravidla turnaje'!$C$9)+(AY707*'pravidla turnaje'!$C$10)+(AY708*'pravidla turnaje'!$C$11)+(AY709*'pravidla turnaje'!$C$12)+(AY710*'pravidla turnaje'!$C$13)+(AY711*'pravidla turnaje'!$C$14)+(AY712*'pravidla turnaje'!$C$15)+(AY713*'pravidla turnaje'!$C$16)+(AY714*'pravidla turnaje'!$C$17)+(AY715*'pravidla turnaje'!$C$18)+'rozstřely-skore'!AY716)</f>
        <v/>
      </c>
      <c r="AZ716" s="56" t="str">
        <f>IF(AZ692="","",(AZ706*'pravidla turnaje'!$C$9)+(AZ707*'pravidla turnaje'!$C$10)+(AZ708*'pravidla turnaje'!$C$11)+(AZ709*'pravidla turnaje'!$C$12)+(AZ710*'pravidla turnaje'!$C$13)+(AZ711*'pravidla turnaje'!$C$14)+(AZ712*'pravidla turnaje'!$C$15)+(AZ713*'pravidla turnaje'!$C$16)+(AZ714*'pravidla turnaje'!$C$17)+(AZ715*'pravidla turnaje'!$C$18)+'rozstřely-skore'!AZ716)</f>
        <v/>
      </c>
      <c r="BA716" s="56" t="str">
        <f>IF(BA692="","",(BA706*'pravidla turnaje'!$C$9)+(BA707*'pravidla turnaje'!$C$10)+(BA708*'pravidla turnaje'!$C$11)+(BA709*'pravidla turnaje'!$C$12)+(BA710*'pravidla turnaje'!$C$13)+(BA711*'pravidla turnaje'!$C$14)+(BA712*'pravidla turnaje'!$C$15)+(BA713*'pravidla turnaje'!$C$16)+(BA714*'pravidla turnaje'!$C$17)+(BA715*'pravidla turnaje'!$C$18)+'rozstřely-skore'!BA716)</f>
        <v/>
      </c>
      <c r="BB716" s="56" t="str">
        <f>IF(BB692="","",(BB706*'pravidla turnaje'!$C$9)+(BB707*'pravidla turnaje'!$C$10)+(BB708*'pravidla turnaje'!$C$11)+(BB709*'pravidla turnaje'!$C$12)+(BB710*'pravidla turnaje'!$C$13)+(BB711*'pravidla turnaje'!$C$14)+(BB712*'pravidla turnaje'!$C$15)+(BB713*'pravidla turnaje'!$C$16)+(BB714*'pravidla turnaje'!$C$17)+(BB715*'pravidla turnaje'!$C$18)+'rozstřely-skore'!BB716)</f>
        <v/>
      </c>
      <c r="BC716" s="56" t="str">
        <f>IF(BC692="","",(BC706*'pravidla turnaje'!$C$9)+(BC707*'pravidla turnaje'!$C$10)+(BC708*'pravidla turnaje'!$C$11)+(BC709*'pravidla turnaje'!$C$12)+(BC710*'pravidla turnaje'!$C$13)+(BC711*'pravidla turnaje'!$C$14)+(BC712*'pravidla turnaje'!$C$15)+(BC713*'pravidla turnaje'!$C$16)+(BC714*'pravidla turnaje'!$C$17)+(BC715*'pravidla turnaje'!$C$18)+'rozstřely-skore'!BC716)</f>
        <v/>
      </c>
      <c r="BD716" s="56" t="str">
        <f>IF(BD692="","",(BD706*'pravidla turnaje'!$C$9)+(BD707*'pravidla turnaje'!$C$10)+(BD708*'pravidla turnaje'!$C$11)+(BD709*'pravidla turnaje'!$C$12)+(BD710*'pravidla turnaje'!$C$13)+(BD711*'pravidla turnaje'!$C$14)+(BD712*'pravidla turnaje'!$C$15)+(BD713*'pravidla turnaje'!$C$16)+(BD714*'pravidla turnaje'!$C$17)+(BD715*'pravidla turnaje'!$C$18)+'rozstřely-skore'!BD716)</f>
        <v/>
      </c>
      <c r="BE716" s="56" t="str">
        <f>IF(BE692="","",(BE706*'pravidla turnaje'!$C$9)+(BE707*'pravidla turnaje'!$C$10)+(BE708*'pravidla turnaje'!$C$11)+(BE709*'pravidla turnaje'!$C$12)+(BE710*'pravidla turnaje'!$C$13)+(BE711*'pravidla turnaje'!$C$14)+(BE712*'pravidla turnaje'!$C$15)+(BE713*'pravidla turnaje'!$C$16)+(BE714*'pravidla turnaje'!$C$17)+(BE715*'pravidla turnaje'!$C$18)+'rozstřely-skore'!BE716)</f>
        <v/>
      </c>
      <c r="BF716" s="57" t="str">
        <f>IF(BF692="","",(BF706*'pravidla turnaje'!$C$9)+(BF707*'pravidla turnaje'!$C$10)+(BF708*'pravidla turnaje'!$C$11)+(BF709*'pravidla turnaje'!$C$12)+(BF710*'pravidla turnaje'!$C$13)+(BF711*'pravidla turnaje'!$C$14)+(BF712*'pravidla turnaje'!$C$15)+(BF713*'pravidla turnaje'!$C$16)+(BF714*'pravidla turnaje'!$C$17)+(BF715*'pravidla turnaje'!$C$18)+'rozstřely-skore'!BF716)</f>
        <v/>
      </c>
      <c r="BG716" s="55" t="str">
        <f>IF(BG692="","",(BG706*'pravidla turnaje'!$C$9)+(BG707*'pravidla turnaje'!$C$10)+(BG708*'pravidla turnaje'!$C$11)+(BG709*'pravidla turnaje'!$C$12)+(BG710*'pravidla turnaje'!$C$13)+(BG711*'pravidla turnaje'!$C$14)+(BG712*'pravidla turnaje'!$C$15)+(BG713*'pravidla turnaje'!$C$16)+(BG714*'pravidla turnaje'!$C$17)+(BG715*'pravidla turnaje'!$C$18)+'rozstřely-skore'!BG716)</f>
        <v/>
      </c>
      <c r="BH716" s="56" t="str">
        <f>IF(BH692="","",(BH706*'pravidla turnaje'!$C$9)+(BH707*'pravidla turnaje'!$C$10)+(BH708*'pravidla turnaje'!$C$11)+(BH709*'pravidla turnaje'!$C$12)+(BH710*'pravidla turnaje'!$C$13)+(BH711*'pravidla turnaje'!$C$14)+(BH712*'pravidla turnaje'!$C$15)+(BH713*'pravidla turnaje'!$C$16)+(BH714*'pravidla turnaje'!$C$17)+(BH715*'pravidla turnaje'!$C$18)+'rozstřely-skore'!BH716)</f>
        <v/>
      </c>
      <c r="BI716" s="56" t="str">
        <f>IF(BI692="","",(BI706*'pravidla turnaje'!$C$9)+(BI707*'pravidla turnaje'!$C$10)+(BI708*'pravidla turnaje'!$C$11)+(BI709*'pravidla turnaje'!$C$12)+(BI710*'pravidla turnaje'!$C$13)+(BI711*'pravidla turnaje'!$C$14)+(BI712*'pravidla turnaje'!$C$15)+(BI713*'pravidla turnaje'!$C$16)+(BI714*'pravidla turnaje'!$C$17)+(BI715*'pravidla turnaje'!$C$18)+'rozstřely-skore'!BI716)</f>
        <v/>
      </c>
      <c r="BJ716" s="56" t="str">
        <f>IF(BJ692="","",(BJ706*'pravidla turnaje'!$C$9)+(BJ707*'pravidla turnaje'!$C$10)+(BJ708*'pravidla turnaje'!$C$11)+(BJ709*'pravidla turnaje'!$C$12)+(BJ710*'pravidla turnaje'!$C$13)+(BJ711*'pravidla turnaje'!$C$14)+(BJ712*'pravidla turnaje'!$C$15)+(BJ713*'pravidla turnaje'!$C$16)+(BJ714*'pravidla turnaje'!$C$17)+(BJ715*'pravidla turnaje'!$C$18)+'rozstřely-skore'!BJ716)</f>
        <v/>
      </c>
      <c r="BK716" s="56" t="str">
        <f>IF(BK692="","",(BK706*'pravidla turnaje'!$C$9)+(BK707*'pravidla turnaje'!$C$10)+(BK708*'pravidla turnaje'!$C$11)+(BK709*'pravidla turnaje'!$C$12)+(BK710*'pravidla turnaje'!$C$13)+(BK711*'pravidla turnaje'!$C$14)+(BK712*'pravidla turnaje'!$C$15)+(BK713*'pravidla turnaje'!$C$16)+(BK714*'pravidla turnaje'!$C$17)+(BK715*'pravidla turnaje'!$C$18)+'rozstřely-skore'!BK716)</f>
        <v/>
      </c>
      <c r="BL716" s="56" t="str">
        <f>IF(BL692="","",(BL706*'pravidla turnaje'!$C$9)+(BL707*'pravidla turnaje'!$C$10)+(BL708*'pravidla turnaje'!$C$11)+(BL709*'pravidla turnaje'!$C$12)+(BL710*'pravidla turnaje'!$C$13)+(BL711*'pravidla turnaje'!$C$14)+(BL712*'pravidla turnaje'!$C$15)+(BL713*'pravidla turnaje'!$C$16)+(BL714*'pravidla turnaje'!$C$17)+(BL715*'pravidla turnaje'!$C$18)+'rozstřely-skore'!BL716)</f>
        <v/>
      </c>
      <c r="BM716" s="56" t="str">
        <f>IF(BM692="","",(BM706*'pravidla turnaje'!$C$9)+(BM707*'pravidla turnaje'!$C$10)+(BM708*'pravidla turnaje'!$C$11)+(BM709*'pravidla turnaje'!$C$12)+(BM710*'pravidla turnaje'!$C$13)+(BM711*'pravidla turnaje'!$C$14)+(BM712*'pravidla turnaje'!$C$15)+(BM713*'pravidla turnaje'!$C$16)+(BM714*'pravidla turnaje'!$C$17)+(BM715*'pravidla turnaje'!$C$18)+'rozstřely-skore'!BM716)</f>
        <v/>
      </c>
      <c r="BN716" s="57" t="str">
        <f>IF(BN692="","",(BN706*'pravidla turnaje'!$C$9)+(BN707*'pravidla turnaje'!$C$10)+(BN708*'pravidla turnaje'!$C$11)+(BN709*'pravidla turnaje'!$C$12)+(BN710*'pravidla turnaje'!$C$13)+(BN711*'pravidla turnaje'!$C$14)+(BN712*'pravidla turnaje'!$C$15)+(BN713*'pravidla turnaje'!$C$16)+(BN714*'pravidla turnaje'!$C$17)+(BN715*'pravidla turnaje'!$C$18)+'rozstřely-skore'!BN716)</f>
        <v/>
      </c>
    </row>
    <row r="717" spans="1:66" ht="20.25" customHeight="1" x14ac:dyDescent="0.25"/>
    <row r="718" spans="1:66" ht="5.25" customHeight="1" x14ac:dyDescent="0.25"/>
    <row r="719" spans="1:66" ht="5.25" customHeight="1" x14ac:dyDescent="0.25"/>
    <row r="720" spans="1:66" ht="5.25" customHeight="1" thickBot="1" x14ac:dyDescent="0.3">
      <c r="C720" s="961"/>
      <c r="D720" s="961"/>
      <c r="E720" s="961"/>
      <c r="F720" s="961"/>
      <c r="G720" s="961"/>
      <c r="H720" s="961"/>
      <c r="I720" s="961"/>
      <c r="J720" s="961"/>
    </row>
    <row r="721" spans="1:66" ht="30.75" customHeight="1" x14ac:dyDescent="0.25">
      <c r="A721" s="2115" t="str">
        <f>CONCATENATE("skupina ",VLOOKUP(C721-1,'pravidla turnaje'!$A$64:$B$83,2,0))</f>
        <v>skupina Y</v>
      </c>
      <c r="B721" s="2124"/>
      <c r="C721" s="924">
        <v>191</v>
      </c>
      <c r="D721" s="925">
        <v>192</v>
      </c>
      <c r="E721" s="925">
        <v>193</v>
      </c>
      <c r="F721" s="925">
        <v>194</v>
      </c>
      <c r="G721" s="925">
        <v>195</v>
      </c>
      <c r="H721" s="925">
        <v>196</v>
      </c>
      <c r="I721" s="925">
        <v>197</v>
      </c>
      <c r="J721" s="1015">
        <v>198</v>
      </c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38"/>
      <c r="AI721" s="38"/>
      <c r="AJ721" s="38"/>
      <c r="AK721" s="38"/>
      <c r="AL721" s="38"/>
      <c r="AM721" s="38"/>
      <c r="AN721" s="38"/>
      <c r="AO721" s="38"/>
      <c r="AP721" s="38"/>
      <c r="AQ721" s="38"/>
      <c r="AR721" s="38"/>
      <c r="AS721" s="38"/>
      <c r="AT721" s="38"/>
      <c r="AU721" s="38"/>
      <c r="AV721" s="38"/>
      <c r="AW721" s="38"/>
      <c r="AX721" s="38"/>
      <c r="AY721" s="38"/>
      <c r="AZ721" s="38"/>
      <c r="BA721" s="38"/>
      <c r="BB721" s="38"/>
      <c r="BC721" s="38"/>
      <c r="BD721" s="38"/>
      <c r="BE721" s="38"/>
      <c r="BF721" s="38"/>
      <c r="BG721" s="38"/>
      <c r="BH721" s="38"/>
      <c r="BI721" s="38"/>
      <c r="BJ721" s="38"/>
      <c r="BK721" s="38"/>
      <c r="BL721" s="38"/>
      <c r="BM721" s="38"/>
      <c r="BN721" s="38"/>
    </row>
    <row r="722" spans="1:66" ht="15.75" x14ac:dyDescent="0.25">
      <c r="A722" s="2125" t="s">
        <v>22</v>
      </c>
      <c r="B722" s="2126"/>
      <c r="C722" s="1016" t="str">
        <f>VLOOKUP(C$721,Tabulka!$B$4:$Q$239,11,0)</f>
        <v/>
      </c>
      <c r="D722" s="951" t="str">
        <f>VLOOKUP(D$721,Tabulka!$B$4:$Q$239,11,0)</f>
        <v/>
      </c>
      <c r="E722" s="951" t="str">
        <f>VLOOKUP(E$721,Tabulka!$B$4:$Q$239,11,0)</f>
        <v/>
      </c>
      <c r="F722" s="951" t="str">
        <f>VLOOKUP(F$721,Tabulka!$B$4:$Q$239,11,0)</f>
        <v/>
      </c>
      <c r="G722" s="951" t="str">
        <f>VLOOKUP(G$721,Tabulka!$B$4:$Q$239,11,0)</f>
        <v/>
      </c>
      <c r="H722" s="951" t="str">
        <f>VLOOKUP(H$721,Tabulka!$B$4:$Q$239,11,0)</f>
        <v/>
      </c>
      <c r="I722" s="951" t="str">
        <f>VLOOKUP(I$721,Tabulka!$B$4:$Q$239,11,0)</f>
        <v/>
      </c>
      <c r="J722" s="1017" t="str">
        <f>VLOOKUP(J$721,Tabulka!$B$4:$Q$239,11,0)</f>
        <v/>
      </c>
      <c r="K722" s="39"/>
      <c r="L722" s="39"/>
      <c r="M722" s="39"/>
      <c r="N722" s="39"/>
      <c r="O722" s="39"/>
      <c r="P722" s="39"/>
      <c r="Q722" s="39"/>
      <c r="R722" s="39"/>
    </row>
    <row r="723" spans="1:66" ht="15.75" x14ac:dyDescent="0.25">
      <c r="A723" s="2125" t="s">
        <v>23</v>
      </c>
      <c r="B723" s="2126"/>
      <c r="C723" s="1016" t="str">
        <f>VLOOKUP(C$721,Tabulka!$B$4:$Q$239,12,0)</f>
        <v/>
      </c>
      <c r="D723" s="951" t="str">
        <f>VLOOKUP(D$721,Tabulka!$B$4:$Q$239,12,0)</f>
        <v/>
      </c>
      <c r="E723" s="951" t="str">
        <f>VLOOKUP(E$721,Tabulka!$B$4:$Q$239,12,0)</f>
        <v/>
      </c>
      <c r="F723" s="951" t="str">
        <f>VLOOKUP(F$721,Tabulka!$B$4:$Q$239,12,0)</f>
        <v/>
      </c>
      <c r="G723" s="951" t="str">
        <f>VLOOKUP(G$721,Tabulka!$B$4:$Q$239,12,0)</f>
        <v/>
      </c>
      <c r="H723" s="951" t="str">
        <f>VLOOKUP(H$721,Tabulka!$B$4:$Q$239,12,0)</f>
        <v/>
      </c>
      <c r="I723" s="951" t="str">
        <f>VLOOKUP(I$721,Tabulka!$B$4:$Q$239,12,0)</f>
        <v/>
      </c>
      <c r="J723" s="1017" t="str">
        <f>VLOOKUP(J$721,Tabulka!$B$4:$Q$239,12,0)</f>
        <v/>
      </c>
      <c r="K723" s="39"/>
      <c r="L723" s="39"/>
      <c r="M723" s="39"/>
      <c r="N723" s="39"/>
      <c r="O723" s="39"/>
      <c r="P723" s="39"/>
      <c r="Q723" s="39"/>
      <c r="R723" s="39"/>
    </row>
    <row r="724" spans="1:66" ht="15.75" x14ac:dyDescent="0.25">
      <c r="A724" s="2125" t="s">
        <v>24</v>
      </c>
      <c r="B724" s="2126"/>
      <c r="C724" s="1016" t="str">
        <f>VLOOKUP(C$721,Tabulka!$B$4:$Q$239,13,0)</f>
        <v/>
      </c>
      <c r="D724" s="951" t="str">
        <f>VLOOKUP(D$721,Tabulka!$B$4:$Q$239,13,0)</f>
        <v/>
      </c>
      <c r="E724" s="951" t="str">
        <f>VLOOKUP(E$721,Tabulka!$B$4:$Q$239,13,0)</f>
        <v/>
      </c>
      <c r="F724" s="951" t="str">
        <f>VLOOKUP(F$721,Tabulka!$B$4:$Q$239,13,0)</f>
        <v/>
      </c>
      <c r="G724" s="951" t="str">
        <f>VLOOKUP(G$721,Tabulka!$B$4:$Q$239,13,0)</f>
        <v/>
      </c>
      <c r="H724" s="951" t="str">
        <f>VLOOKUP(H$721,Tabulka!$B$4:$Q$239,13,0)</f>
        <v/>
      </c>
      <c r="I724" s="951" t="str">
        <f>VLOOKUP(I$721,Tabulka!$B$4:$Q$239,13,0)</f>
        <v/>
      </c>
      <c r="J724" s="1017" t="str">
        <f>VLOOKUP(J$721,Tabulka!$B$4:$Q$239,13,0)</f>
        <v/>
      </c>
      <c r="K724" s="39"/>
      <c r="L724" s="39"/>
      <c r="M724" s="39"/>
      <c r="N724" s="39"/>
      <c r="O724" s="39"/>
      <c r="P724" s="39"/>
      <c r="Q724" s="39"/>
      <c r="R724" s="39"/>
    </row>
    <row r="725" spans="1:66" ht="15.75" x14ac:dyDescent="0.25">
      <c r="A725" s="2125" t="s">
        <v>8</v>
      </c>
      <c r="B725" s="2126"/>
      <c r="C725" s="1016" t="str">
        <f>VLOOKUP(C$721,Tabulka!$B$4:$Q$239,14,0)</f>
        <v/>
      </c>
      <c r="D725" s="951" t="str">
        <f>VLOOKUP(D$721,Tabulka!$B$4:$Q$239,14,0)</f>
        <v/>
      </c>
      <c r="E725" s="951" t="str">
        <f>VLOOKUP(E$721,Tabulka!$B$4:$Q$239,14,0)</f>
        <v/>
      </c>
      <c r="F725" s="951" t="str">
        <f>VLOOKUP(F$721,Tabulka!$B$4:$Q$239,14,0)</f>
        <v/>
      </c>
      <c r="G725" s="951" t="str">
        <f>VLOOKUP(G$721,Tabulka!$B$4:$Q$239,14,0)</f>
        <v/>
      </c>
      <c r="H725" s="951" t="str">
        <f>VLOOKUP(H$721,Tabulka!$B$4:$Q$239,14,0)</f>
        <v/>
      </c>
      <c r="I725" s="951" t="str">
        <f>VLOOKUP(I$721,Tabulka!$B$4:$Q$239,14,0)</f>
        <v/>
      </c>
      <c r="J725" s="1017" t="str">
        <f>VLOOKUP(J$721,Tabulka!$B$4:$Q$239,14,0)</f>
        <v/>
      </c>
      <c r="K725" s="40"/>
      <c r="L725" s="40"/>
      <c r="M725" s="40"/>
      <c r="N725" s="40"/>
      <c r="O725" s="40"/>
      <c r="P725" s="40"/>
      <c r="Q725" s="40"/>
      <c r="R725" s="40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</row>
    <row r="726" spans="1:66" ht="37.5" customHeight="1" x14ac:dyDescent="0.25">
      <c r="A726" s="2125" t="s">
        <v>135</v>
      </c>
      <c r="B726" s="2126"/>
      <c r="C726" s="1018" t="str">
        <f>IFERROR(IF(C724=0,MAX($C$123:$J$123)+1,C723/C724),"")</f>
        <v/>
      </c>
      <c r="D726" s="952" t="str">
        <f t="shared" ref="D726:J726" si="3000">IFERROR(IF(D724=0,MAX($C$123:$J$123)+1,D723/D724),"")</f>
        <v/>
      </c>
      <c r="E726" s="952" t="str">
        <f t="shared" si="3000"/>
        <v/>
      </c>
      <c r="F726" s="952" t="str">
        <f t="shared" si="3000"/>
        <v/>
      </c>
      <c r="G726" s="952" t="str">
        <f t="shared" si="3000"/>
        <v/>
      </c>
      <c r="H726" s="952" t="str">
        <f t="shared" si="3000"/>
        <v/>
      </c>
      <c r="I726" s="952" t="str">
        <f t="shared" si="3000"/>
        <v/>
      </c>
      <c r="J726" s="1019" t="str">
        <f t="shared" si="3000"/>
        <v/>
      </c>
      <c r="K726" s="40"/>
      <c r="L726" s="40"/>
      <c r="M726" s="40"/>
      <c r="N726" s="40"/>
      <c r="O726" s="40"/>
      <c r="P726" s="40"/>
      <c r="Q726" s="40"/>
      <c r="R726" s="40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</row>
    <row r="727" spans="1:66" ht="76.5" customHeight="1" x14ac:dyDescent="0.25">
      <c r="A727" s="2109" t="s">
        <v>33</v>
      </c>
      <c r="B727" s="2122"/>
      <c r="C727" s="1020">
        <f t="shared" ref="C727" si="3001">IF(MIN(C756,K756,S756,AA756,AI756,AQ756,AY756,BG756)=0,MAX($C756:$BN756)+1,MIN(C756,K756,S756,AA756,AI756,AQ756,AY756,BG756))</f>
        <v>1</v>
      </c>
      <c r="D727" s="79">
        <f t="shared" ref="D727" si="3002">IF(MIN(D756,L756,T756,AB756,AJ756,AR756,AZ756,BH756)=0,MAX($C756:$BN756)+1,MIN(D756,L756,T756,AB756,AJ756,AR756,AZ756,BH756))</f>
        <v>1</v>
      </c>
      <c r="E727" s="79">
        <f t="shared" ref="E727" si="3003">IF(MIN(E756,M756,U756,AC756,AK756,AS756,BA756,BI756)=0,MAX($C756:$BN756)+1,MIN(E756,M756,U756,AC756,AK756,AS756,BA756,BI756))</f>
        <v>1</v>
      </c>
      <c r="F727" s="79">
        <f t="shared" ref="F727" si="3004">IF(MIN(F756,N756,V756,AD756,AL756,AT756,BB756,BJ756)=0,MAX($C756:$BN756)+1,MIN(F756,N756,V756,AD756,AL756,AT756,BB756,BJ756))</f>
        <v>1</v>
      </c>
      <c r="G727" s="79">
        <f t="shared" ref="G727" si="3005">IF(MIN(G756,O756,W756,AE756,AM756,AU756,BC756,BK756)=0,MAX($C756:$BN756)+1,MIN(G756,O756,W756,AE756,AM756,AU756,BC756,BK756))</f>
        <v>1</v>
      </c>
      <c r="H727" s="79">
        <f t="shared" ref="H727" si="3006">IF(MIN(H756,P756,X756,AF756,AN756,AV756,BD756,BL756)=0,MAX($C756:$BN756)+1,MIN(H756,P756,X756,AF756,AN756,AV756,BD756,BL756))</f>
        <v>1</v>
      </c>
      <c r="I727" s="79">
        <f t="shared" ref="I727" si="3007">IF(MIN(I756,Q756,Y756,AG756,AO756,AW756,BE756,BM756)=0,MAX($C756:$BN756)+1,MIN(I756,Q756,Y756,AG756,AO756,AW756,BE756,BM756))</f>
        <v>1</v>
      </c>
      <c r="J727" s="1021">
        <f t="shared" ref="J727" si="3008">IF(MIN(J756,R756,Z756,AH756,AP756,AX756,BF756,BN756)=0,MAX($C756:$BN756)+1,MIN(J756,R756,Z756,AH756,AP756,AX756,BF756,BN756))</f>
        <v>1</v>
      </c>
    </row>
    <row r="728" spans="1:66" ht="21" customHeight="1" thickBot="1" x14ac:dyDescent="0.3">
      <c r="A728" s="2111" t="s">
        <v>25</v>
      </c>
      <c r="B728" s="2123"/>
      <c r="C728" s="52">
        <f t="shared" ref="C728:J728" si="3009">RANK(C727,$C727:$J727,1)</f>
        <v>1</v>
      </c>
      <c r="D728" s="53">
        <f t="shared" si="3009"/>
        <v>1</v>
      </c>
      <c r="E728" s="53">
        <f t="shared" si="3009"/>
        <v>1</v>
      </c>
      <c r="F728" s="53">
        <f t="shared" si="3009"/>
        <v>1</v>
      </c>
      <c r="G728" s="53">
        <f t="shared" si="3009"/>
        <v>1</v>
      </c>
      <c r="H728" s="53">
        <f t="shared" si="3009"/>
        <v>1</v>
      </c>
      <c r="I728" s="53">
        <f t="shared" si="3009"/>
        <v>1</v>
      </c>
      <c r="J728" s="54">
        <f t="shared" si="3009"/>
        <v>1</v>
      </c>
    </row>
    <row r="729" spans="1:66" x14ac:dyDescent="0.25">
      <c r="A729" s="66"/>
      <c r="C729" s="34">
        <v>1</v>
      </c>
      <c r="D729" s="48">
        <f t="shared" ref="D729" si="3010">C729</f>
        <v>1</v>
      </c>
      <c r="E729" s="48">
        <f t="shared" ref="E729" si="3011">D729</f>
        <v>1</v>
      </c>
      <c r="F729" s="48">
        <f t="shared" ref="F729" si="3012">E729</f>
        <v>1</v>
      </c>
      <c r="G729" s="48">
        <f t="shared" ref="G729" si="3013">F729</f>
        <v>1</v>
      </c>
      <c r="H729" s="48">
        <f t="shared" ref="H729" si="3014">G729</f>
        <v>1</v>
      </c>
      <c r="I729" s="48">
        <f t="shared" ref="I729" si="3015">H729</f>
        <v>1</v>
      </c>
      <c r="J729" s="48">
        <f t="shared" ref="J729" si="3016">I729</f>
        <v>1</v>
      </c>
      <c r="K729" s="35">
        <v>2</v>
      </c>
      <c r="L729" s="48">
        <f t="shared" ref="L729" si="3017">K729</f>
        <v>2</v>
      </c>
      <c r="M729" s="48">
        <f t="shared" ref="M729" si="3018">L729</f>
        <v>2</v>
      </c>
      <c r="N729" s="48">
        <f t="shared" ref="N729" si="3019">M729</f>
        <v>2</v>
      </c>
      <c r="O729" s="48">
        <f t="shared" ref="O729" si="3020">N729</f>
        <v>2</v>
      </c>
      <c r="P729" s="48">
        <f t="shared" ref="P729" si="3021">O729</f>
        <v>2</v>
      </c>
      <c r="Q729" s="48">
        <f t="shared" ref="Q729" si="3022">P729</f>
        <v>2</v>
      </c>
      <c r="R729" s="48">
        <f t="shared" ref="R729" si="3023">Q729</f>
        <v>2</v>
      </c>
      <c r="S729" s="25">
        <v>3</v>
      </c>
      <c r="T729" s="48">
        <f t="shared" ref="T729" si="3024">S729</f>
        <v>3</v>
      </c>
      <c r="U729" s="48">
        <f t="shared" ref="U729" si="3025">T729</f>
        <v>3</v>
      </c>
      <c r="V729" s="48">
        <f t="shared" ref="V729" si="3026">U729</f>
        <v>3</v>
      </c>
      <c r="W729" s="48">
        <f t="shared" ref="W729" si="3027">V729</f>
        <v>3</v>
      </c>
      <c r="X729" s="48">
        <f t="shared" ref="X729" si="3028">W729</f>
        <v>3</v>
      </c>
      <c r="Y729" s="48">
        <f t="shared" ref="Y729" si="3029">X729</f>
        <v>3</v>
      </c>
      <c r="Z729" s="48">
        <f t="shared" ref="Z729" si="3030">Y729</f>
        <v>3</v>
      </c>
      <c r="AA729" s="25">
        <v>4</v>
      </c>
      <c r="AB729" s="48">
        <f t="shared" ref="AB729" si="3031">AA729</f>
        <v>4</v>
      </c>
      <c r="AC729" s="48">
        <f t="shared" ref="AC729" si="3032">AB729</f>
        <v>4</v>
      </c>
      <c r="AD729" s="48">
        <f t="shared" ref="AD729" si="3033">AC729</f>
        <v>4</v>
      </c>
      <c r="AE729" s="48">
        <f t="shared" ref="AE729" si="3034">AD729</f>
        <v>4</v>
      </c>
      <c r="AF729" s="48">
        <f t="shared" ref="AF729" si="3035">AE729</f>
        <v>4</v>
      </c>
      <c r="AG729" s="48">
        <f t="shared" ref="AG729" si="3036">AF729</f>
        <v>4</v>
      </c>
      <c r="AH729" s="48">
        <f t="shared" ref="AH729" si="3037">AG729</f>
        <v>4</v>
      </c>
      <c r="AI729" s="25">
        <v>5</v>
      </c>
      <c r="AJ729" s="48">
        <f t="shared" ref="AJ729" si="3038">AI729</f>
        <v>5</v>
      </c>
      <c r="AK729" s="48">
        <f t="shared" ref="AK729" si="3039">AJ729</f>
        <v>5</v>
      </c>
      <c r="AL729" s="48">
        <f t="shared" ref="AL729" si="3040">AK729</f>
        <v>5</v>
      </c>
      <c r="AM729" s="48">
        <f t="shared" ref="AM729" si="3041">AL729</f>
        <v>5</v>
      </c>
      <c r="AN729" s="48">
        <f t="shared" ref="AN729" si="3042">AM729</f>
        <v>5</v>
      </c>
      <c r="AO729" s="48">
        <f t="shared" ref="AO729" si="3043">AN729</f>
        <v>5</v>
      </c>
      <c r="AP729" s="48">
        <f t="shared" ref="AP729" si="3044">AO729</f>
        <v>5</v>
      </c>
      <c r="AQ729" s="25">
        <v>6</v>
      </c>
      <c r="AR729" s="48">
        <f t="shared" ref="AR729" si="3045">AQ729</f>
        <v>6</v>
      </c>
      <c r="AS729" s="48">
        <f t="shared" ref="AS729" si="3046">AR729</f>
        <v>6</v>
      </c>
      <c r="AT729" s="48">
        <f t="shared" ref="AT729" si="3047">AS729</f>
        <v>6</v>
      </c>
      <c r="AU729" s="48">
        <f t="shared" ref="AU729" si="3048">AT729</f>
        <v>6</v>
      </c>
      <c r="AV729" s="48">
        <f t="shared" ref="AV729" si="3049">AU729</f>
        <v>6</v>
      </c>
      <c r="AW729" s="48">
        <f t="shared" ref="AW729" si="3050">AV729</f>
        <v>6</v>
      </c>
      <c r="AX729" s="48">
        <f t="shared" ref="AX729" si="3051">AW729</f>
        <v>6</v>
      </c>
      <c r="AY729" s="25">
        <v>7</v>
      </c>
      <c r="AZ729" s="48">
        <f t="shared" ref="AZ729" si="3052">AY729</f>
        <v>7</v>
      </c>
      <c r="BA729" s="48">
        <f t="shared" ref="BA729" si="3053">AZ729</f>
        <v>7</v>
      </c>
      <c r="BB729" s="48">
        <f t="shared" ref="BB729" si="3054">BA729</f>
        <v>7</v>
      </c>
      <c r="BC729" s="48">
        <f t="shared" ref="BC729" si="3055">BB729</f>
        <v>7</v>
      </c>
      <c r="BD729" s="48">
        <f t="shared" ref="BD729" si="3056">BC729</f>
        <v>7</v>
      </c>
      <c r="BE729" s="48">
        <f t="shared" ref="BE729" si="3057">BD729</f>
        <v>7</v>
      </c>
      <c r="BF729" s="48">
        <f t="shared" ref="BF729" si="3058">BE729</f>
        <v>7</v>
      </c>
      <c r="BG729" s="25">
        <v>8</v>
      </c>
      <c r="BH729" s="48">
        <f t="shared" ref="BH729" si="3059">BG729</f>
        <v>8</v>
      </c>
      <c r="BI729" s="48">
        <f t="shared" ref="BI729" si="3060">BH729</f>
        <v>8</v>
      </c>
      <c r="BJ729" s="48">
        <f t="shared" ref="BJ729" si="3061">BI729</f>
        <v>8</v>
      </c>
      <c r="BK729" s="48">
        <f t="shared" ref="BK729" si="3062">BJ729</f>
        <v>8</v>
      </c>
      <c r="BL729" s="48">
        <f t="shared" ref="BL729" si="3063">BK729</f>
        <v>8</v>
      </c>
      <c r="BM729" s="48">
        <f t="shared" ref="BM729" si="3064">BL729</f>
        <v>8</v>
      </c>
      <c r="BN729" s="48">
        <f t="shared" ref="BN729" si="3065">BM729</f>
        <v>8</v>
      </c>
    </row>
    <row r="730" spans="1:66" ht="21.75" thickBot="1" x14ac:dyDescent="0.3">
      <c r="A730" s="66"/>
      <c r="C730" s="953">
        <f>C721</f>
        <v>191</v>
      </c>
      <c r="D730" s="953">
        <f t="shared" ref="D730:J730" si="3066">D721</f>
        <v>192</v>
      </c>
      <c r="E730" s="953">
        <f t="shared" si="3066"/>
        <v>193</v>
      </c>
      <c r="F730" s="953">
        <f t="shared" si="3066"/>
        <v>194</v>
      </c>
      <c r="G730" s="953">
        <f t="shared" si="3066"/>
        <v>195</v>
      </c>
      <c r="H730" s="953">
        <f t="shared" si="3066"/>
        <v>196</v>
      </c>
      <c r="I730" s="953">
        <f t="shared" si="3066"/>
        <v>197</v>
      </c>
      <c r="J730" s="953">
        <f t="shared" si="3066"/>
        <v>198</v>
      </c>
      <c r="K730" s="953">
        <f t="shared" ref="K730" si="3067">C730</f>
        <v>191</v>
      </c>
      <c r="L730" s="953">
        <f t="shared" ref="L730" si="3068">D730</f>
        <v>192</v>
      </c>
      <c r="M730" s="953">
        <f t="shared" ref="M730" si="3069">E730</f>
        <v>193</v>
      </c>
      <c r="N730" s="953">
        <f t="shared" ref="N730" si="3070">F730</f>
        <v>194</v>
      </c>
      <c r="O730" s="953">
        <f t="shared" ref="O730" si="3071">G730</f>
        <v>195</v>
      </c>
      <c r="P730" s="953">
        <f t="shared" ref="P730" si="3072">H730</f>
        <v>196</v>
      </c>
      <c r="Q730" s="953">
        <f t="shared" ref="Q730" si="3073">I730</f>
        <v>197</v>
      </c>
      <c r="R730" s="953">
        <f t="shared" ref="R730" si="3074">J730</f>
        <v>198</v>
      </c>
      <c r="S730" s="953">
        <f t="shared" ref="S730" si="3075">K730</f>
        <v>191</v>
      </c>
      <c r="T730" s="953">
        <f t="shared" ref="T730" si="3076">L730</f>
        <v>192</v>
      </c>
      <c r="U730" s="953">
        <f t="shared" ref="U730" si="3077">M730</f>
        <v>193</v>
      </c>
      <c r="V730" s="953">
        <f t="shared" ref="V730" si="3078">N730</f>
        <v>194</v>
      </c>
      <c r="W730" s="953">
        <f t="shared" ref="W730" si="3079">O730</f>
        <v>195</v>
      </c>
      <c r="X730" s="953">
        <f t="shared" ref="X730" si="3080">P730</f>
        <v>196</v>
      </c>
      <c r="Y730" s="953">
        <f t="shared" ref="Y730" si="3081">Q730</f>
        <v>197</v>
      </c>
      <c r="Z730" s="953">
        <f t="shared" ref="Z730" si="3082">R730</f>
        <v>198</v>
      </c>
      <c r="AA730" s="953">
        <f t="shared" ref="AA730" si="3083">S730</f>
        <v>191</v>
      </c>
      <c r="AB730" s="953">
        <f t="shared" ref="AB730" si="3084">T730</f>
        <v>192</v>
      </c>
      <c r="AC730" s="953">
        <f t="shared" ref="AC730" si="3085">U730</f>
        <v>193</v>
      </c>
      <c r="AD730" s="953">
        <f t="shared" ref="AD730" si="3086">V730</f>
        <v>194</v>
      </c>
      <c r="AE730" s="953">
        <f t="shared" ref="AE730" si="3087">W730</f>
        <v>195</v>
      </c>
      <c r="AF730" s="953">
        <f t="shared" ref="AF730" si="3088">X730</f>
        <v>196</v>
      </c>
      <c r="AG730" s="953">
        <f t="shared" ref="AG730" si="3089">Y730</f>
        <v>197</v>
      </c>
      <c r="AH730" s="953">
        <f t="shared" ref="AH730" si="3090">Z730</f>
        <v>198</v>
      </c>
      <c r="AI730" s="953">
        <f t="shared" ref="AI730" si="3091">AA730</f>
        <v>191</v>
      </c>
      <c r="AJ730" s="953">
        <f t="shared" ref="AJ730" si="3092">AB730</f>
        <v>192</v>
      </c>
      <c r="AK730" s="953">
        <f t="shared" ref="AK730" si="3093">AC730</f>
        <v>193</v>
      </c>
      <c r="AL730" s="953">
        <f t="shared" ref="AL730" si="3094">AD730</f>
        <v>194</v>
      </c>
      <c r="AM730" s="953">
        <f t="shared" ref="AM730" si="3095">AE730</f>
        <v>195</v>
      </c>
      <c r="AN730" s="953">
        <f t="shared" ref="AN730" si="3096">AF730</f>
        <v>196</v>
      </c>
      <c r="AO730" s="953">
        <f t="shared" ref="AO730" si="3097">AG730</f>
        <v>197</v>
      </c>
      <c r="AP730" s="953">
        <f t="shared" ref="AP730" si="3098">AH730</f>
        <v>198</v>
      </c>
      <c r="AQ730" s="953">
        <f t="shared" ref="AQ730" si="3099">AI730</f>
        <v>191</v>
      </c>
      <c r="AR730" s="953">
        <f t="shared" ref="AR730" si="3100">AJ730</f>
        <v>192</v>
      </c>
      <c r="AS730" s="953">
        <f t="shared" ref="AS730" si="3101">AK730</f>
        <v>193</v>
      </c>
      <c r="AT730" s="953">
        <f t="shared" ref="AT730" si="3102">AL730</f>
        <v>194</v>
      </c>
      <c r="AU730" s="953">
        <f t="shared" ref="AU730" si="3103">AM730</f>
        <v>195</v>
      </c>
      <c r="AV730" s="953">
        <f t="shared" ref="AV730" si="3104">AN730</f>
        <v>196</v>
      </c>
      <c r="AW730" s="953">
        <f t="shared" ref="AW730" si="3105">AO730</f>
        <v>197</v>
      </c>
      <c r="AX730" s="953">
        <f t="shared" ref="AX730" si="3106">AP730</f>
        <v>198</v>
      </c>
      <c r="AY730" s="953">
        <f t="shared" ref="AY730" si="3107">AQ730</f>
        <v>191</v>
      </c>
      <c r="AZ730" s="953">
        <f t="shared" ref="AZ730" si="3108">AR730</f>
        <v>192</v>
      </c>
      <c r="BA730" s="953">
        <f t="shared" ref="BA730" si="3109">AS730</f>
        <v>193</v>
      </c>
      <c r="BB730" s="953">
        <f t="shared" ref="BB730" si="3110">AT730</f>
        <v>194</v>
      </c>
      <c r="BC730" s="953">
        <f t="shared" ref="BC730" si="3111">AU730</f>
        <v>195</v>
      </c>
      <c r="BD730" s="953">
        <f t="shared" ref="BD730" si="3112">AV730</f>
        <v>196</v>
      </c>
      <c r="BE730" s="953">
        <f t="shared" ref="BE730" si="3113">AW730</f>
        <v>197</v>
      </c>
      <c r="BF730" s="953">
        <f t="shared" ref="BF730" si="3114">AX730</f>
        <v>198</v>
      </c>
      <c r="BG730" s="953">
        <f t="shared" ref="BG730" si="3115">AY730</f>
        <v>191</v>
      </c>
      <c r="BH730" s="953">
        <f t="shared" ref="BH730" si="3116">AZ730</f>
        <v>192</v>
      </c>
      <c r="BI730" s="953">
        <f t="shared" ref="BI730" si="3117">BA730</f>
        <v>193</v>
      </c>
      <c r="BJ730" s="953">
        <f t="shared" ref="BJ730" si="3118">BB730</f>
        <v>194</v>
      </c>
      <c r="BK730" s="953">
        <f t="shared" ref="BK730" si="3119">BC730</f>
        <v>195</v>
      </c>
      <c r="BL730" s="953">
        <f t="shared" ref="BL730" si="3120">BD730</f>
        <v>196</v>
      </c>
      <c r="BM730" s="953">
        <f t="shared" ref="BM730" si="3121">BE730</f>
        <v>197</v>
      </c>
      <c r="BN730" s="953">
        <f t="shared" ref="BN730" si="3122">BF730</f>
        <v>198</v>
      </c>
    </row>
    <row r="731" spans="1:66" x14ac:dyDescent="0.25">
      <c r="A731" s="2113"/>
      <c r="B731" s="2114"/>
      <c r="C731" s="26" t="s">
        <v>18</v>
      </c>
      <c r="D731" s="7" t="s">
        <v>18</v>
      </c>
      <c r="E731" s="7" t="s">
        <v>18</v>
      </c>
      <c r="F731" s="7" t="s">
        <v>18</v>
      </c>
      <c r="G731" s="7" t="s">
        <v>18</v>
      </c>
      <c r="H731" s="7" t="s">
        <v>18</v>
      </c>
      <c r="I731" s="7" t="s">
        <v>18</v>
      </c>
      <c r="J731" s="8" t="s">
        <v>18</v>
      </c>
      <c r="K731" s="26" t="s">
        <v>18</v>
      </c>
      <c r="L731" s="7" t="s">
        <v>18</v>
      </c>
      <c r="M731" s="7" t="s">
        <v>18</v>
      </c>
      <c r="N731" s="7" t="s">
        <v>18</v>
      </c>
      <c r="O731" s="7" t="s">
        <v>18</v>
      </c>
      <c r="P731" s="7" t="s">
        <v>18</v>
      </c>
      <c r="Q731" s="7" t="s">
        <v>18</v>
      </c>
      <c r="R731" s="8" t="s">
        <v>18</v>
      </c>
      <c r="S731" s="26" t="s">
        <v>18</v>
      </c>
      <c r="T731" s="7" t="s">
        <v>18</v>
      </c>
      <c r="U731" s="7" t="s">
        <v>18</v>
      </c>
      <c r="V731" s="7" t="s">
        <v>18</v>
      </c>
      <c r="W731" s="7" t="s">
        <v>18</v>
      </c>
      <c r="X731" s="7" t="s">
        <v>18</v>
      </c>
      <c r="Y731" s="7" t="s">
        <v>18</v>
      </c>
      <c r="Z731" s="8" t="s">
        <v>18</v>
      </c>
      <c r="AA731" s="26" t="s">
        <v>18</v>
      </c>
      <c r="AB731" s="7" t="s">
        <v>18</v>
      </c>
      <c r="AC731" s="7" t="s">
        <v>18</v>
      </c>
      <c r="AD731" s="7" t="s">
        <v>18</v>
      </c>
      <c r="AE731" s="7" t="s">
        <v>18</v>
      </c>
      <c r="AF731" s="7" t="s">
        <v>18</v>
      </c>
      <c r="AG731" s="7" t="s">
        <v>18</v>
      </c>
      <c r="AH731" s="8" t="s">
        <v>18</v>
      </c>
      <c r="AI731" s="26" t="s">
        <v>18</v>
      </c>
      <c r="AJ731" s="7" t="s">
        <v>18</v>
      </c>
      <c r="AK731" s="7" t="s">
        <v>18</v>
      </c>
      <c r="AL731" s="7" t="s">
        <v>18</v>
      </c>
      <c r="AM731" s="7" t="s">
        <v>18</v>
      </c>
      <c r="AN731" s="7" t="s">
        <v>18</v>
      </c>
      <c r="AO731" s="7" t="s">
        <v>18</v>
      </c>
      <c r="AP731" s="8" t="s">
        <v>18</v>
      </c>
      <c r="AQ731" s="26" t="s">
        <v>18</v>
      </c>
      <c r="AR731" s="7" t="s">
        <v>18</v>
      </c>
      <c r="AS731" s="7" t="s">
        <v>18</v>
      </c>
      <c r="AT731" s="7" t="s">
        <v>18</v>
      </c>
      <c r="AU731" s="7" t="s">
        <v>18</v>
      </c>
      <c r="AV731" s="7" t="s">
        <v>18</v>
      </c>
      <c r="AW731" s="7" t="s">
        <v>18</v>
      </c>
      <c r="AX731" s="8" t="s">
        <v>18</v>
      </c>
      <c r="AY731" s="26" t="s">
        <v>18</v>
      </c>
      <c r="AZ731" s="7" t="s">
        <v>18</v>
      </c>
      <c r="BA731" s="7" t="s">
        <v>18</v>
      </c>
      <c r="BB731" s="7" t="s">
        <v>18</v>
      </c>
      <c r="BC731" s="7" t="s">
        <v>18</v>
      </c>
      <c r="BD731" s="7" t="s">
        <v>18</v>
      </c>
      <c r="BE731" s="7" t="s">
        <v>18</v>
      </c>
      <c r="BF731" s="8" t="s">
        <v>18</v>
      </c>
      <c r="BG731" s="26" t="s">
        <v>18</v>
      </c>
      <c r="BH731" s="7" t="s">
        <v>18</v>
      </c>
      <c r="BI731" s="7" t="s">
        <v>18</v>
      </c>
      <c r="BJ731" s="7" t="s">
        <v>18</v>
      </c>
      <c r="BK731" s="7" t="s">
        <v>18</v>
      </c>
      <c r="BL731" s="7" t="s">
        <v>18</v>
      </c>
      <c r="BM731" s="7" t="s">
        <v>18</v>
      </c>
      <c r="BN731" s="8" t="s">
        <v>18</v>
      </c>
    </row>
    <row r="732" spans="1:66" x14ac:dyDescent="0.25">
      <c r="A732" s="2098"/>
      <c r="B732" s="2099"/>
      <c r="C732" s="978" t="str">
        <f>IF(VLOOKUP(C730,Tabulka!$B$4:$Y$239,16,0)=C729,C730,"")</f>
        <v/>
      </c>
      <c r="D732" s="979" t="str">
        <f>IF(VLOOKUP(D730,Tabulka!$B$4:$Y$239,16,0)=D729,D730,"")</f>
        <v/>
      </c>
      <c r="E732" s="979" t="str">
        <f>IF(VLOOKUP(E730,Tabulka!$B$4:$Y$239,16,0)=E729,E730,"")</f>
        <v/>
      </c>
      <c r="F732" s="979" t="str">
        <f>IF(VLOOKUP(F730,Tabulka!$B$4:$Y$239,16,0)=F729,F730,"")</f>
        <v/>
      </c>
      <c r="G732" s="979" t="str">
        <f>IF(VLOOKUP(G730,Tabulka!$B$4:$Y$239,16,0)=G729,G730,"")</f>
        <v/>
      </c>
      <c r="H732" s="979" t="str">
        <f>IF(VLOOKUP(H730,Tabulka!$B$4:$Y$239,16,0)=H729,H730,"")</f>
        <v/>
      </c>
      <c r="I732" s="979" t="str">
        <f>IF(VLOOKUP(I730,Tabulka!$B$4:$Y$239,16,0)=I729,I730,"")</f>
        <v/>
      </c>
      <c r="J732" s="980" t="str">
        <f>IF(VLOOKUP(J730,Tabulka!$B$4:$Y$239,16,0)=J729,J730,"")</f>
        <v/>
      </c>
      <c r="K732" s="978" t="str">
        <f>IF(VLOOKUP(K730,Tabulka!$B$4:$Y$239,16,0)=K729,K730,"")</f>
        <v/>
      </c>
      <c r="L732" s="979" t="str">
        <f>IF(VLOOKUP(L730,Tabulka!$B$4:$Y$239,16,0)=L729,L730,"")</f>
        <v/>
      </c>
      <c r="M732" s="979" t="str">
        <f>IF(VLOOKUP(M730,Tabulka!$B$4:$Y$239,16,0)=M729,M730,"")</f>
        <v/>
      </c>
      <c r="N732" s="979" t="str">
        <f>IF(VLOOKUP(N730,Tabulka!$B$4:$Y$239,16,0)=N729,N730,"")</f>
        <v/>
      </c>
      <c r="O732" s="979" t="str">
        <f>IF(VLOOKUP(O730,Tabulka!$B$4:$Y$239,16,0)=O729,O730,"")</f>
        <v/>
      </c>
      <c r="P732" s="979" t="str">
        <f>IF(VLOOKUP(P730,Tabulka!$B$4:$Y$239,16,0)=P729,P730,"")</f>
        <v/>
      </c>
      <c r="Q732" s="979" t="str">
        <f>IF(VLOOKUP(Q730,Tabulka!$B$4:$Y$239,16,0)=Q729,Q730,"")</f>
        <v/>
      </c>
      <c r="R732" s="980" t="str">
        <f>IF(VLOOKUP(R730,Tabulka!$B$4:$Y$239,16,0)=R729,R730,"")</f>
        <v/>
      </c>
      <c r="S732" s="978" t="str">
        <f>IF(VLOOKUP(S730,Tabulka!$B$4:$Y$239,16,0)=S729,S730,"")</f>
        <v/>
      </c>
      <c r="T732" s="979" t="str">
        <f>IF(VLOOKUP(T730,Tabulka!$B$4:$Y$239,16,0)=T729,T730,"")</f>
        <v/>
      </c>
      <c r="U732" s="979" t="str">
        <f>IF(VLOOKUP(U730,Tabulka!$B$4:$Y$239,16,0)=U729,U730,"")</f>
        <v/>
      </c>
      <c r="V732" s="979" t="str">
        <f>IF(VLOOKUP(V730,Tabulka!$B$4:$Y$239,16,0)=V729,V730,"")</f>
        <v/>
      </c>
      <c r="W732" s="979" t="str">
        <f>IF(VLOOKUP(W730,Tabulka!$B$4:$Y$239,16,0)=W729,W730,"")</f>
        <v/>
      </c>
      <c r="X732" s="979" t="str">
        <f>IF(VLOOKUP(X730,Tabulka!$B$4:$Y$239,16,0)=X729,X730,"")</f>
        <v/>
      </c>
      <c r="Y732" s="979" t="str">
        <f>IF(VLOOKUP(Y730,Tabulka!$B$4:$Y$239,16,0)=Y729,Y730,"")</f>
        <v/>
      </c>
      <c r="Z732" s="980" t="str">
        <f>IF(VLOOKUP(Z730,Tabulka!$B$4:$Y$239,16,0)=Z729,Z730,"")</f>
        <v/>
      </c>
      <c r="AA732" s="978" t="str">
        <f>IF(VLOOKUP(AA730,Tabulka!$B$4:$Y$239,16,0)=AA729,AA730,"")</f>
        <v/>
      </c>
      <c r="AB732" s="979" t="str">
        <f>IF(VLOOKUP(AB730,Tabulka!$B$4:$Y$239,16,0)=AB729,AB730,"")</f>
        <v/>
      </c>
      <c r="AC732" s="979" t="str">
        <f>IF(VLOOKUP(AC730,Tabulka!$B$4:$Y$239,16,0)=AC729,AC730,"")</f>
        <v/>
      </c>
      <c r="AD732" s="979" t="str">
        <f>IF(VLOOKUP(AD730,Tabulka!$B$4:$Y$239,16,0)=AD729,AD730,"")</f>
        <v/>
      </c>
      <c r="AE732" s="979" t="str">
        <f>IF(VLOOKUP(AE730,Tabulka!$B$4:$Y$239,16,0)=AE729,AE730,"")</f>
        <v/>
      </c>
      <c r="AF732" s="979" t="str">
        <f>IF(VLOOKUP(AF730,Tabulka!$B$4:$Y$239,16,0)=AF729,AF730,"")</f>
        <v/>
      </c>
      <c r="AG732" s="979" t="str">
        <f>IF(VLOOKUP(AG730,Tabulka!$B$4:$Y$239,16,0)=AG729,AG730,"")</f>
        <v/>
      </c>
      <c r="AH732" s="980" t="str">
        <f>IF(VLOOKUP(AH730,Tabulka!$B$4:$Y$239,16,0)=AH729,AH730,"")</f>
        <v/>
      </c>
      <c r="AI732" s="978" t="str">
        <f>IF(VLOOKUP(AI730,Tabulka!$B$4:$Y$239,16,0)=AI729,AI730,"")</f>
        <v/>
      </c>
      <c r="AJ732" s="979" t="str">
        <f>IF(VLOOKUP(AJ730,Tabulka!$B$4:$Y$239,16,0)=AJ729,AJ730,"")</f>
        <v/>
      </c>
      <c r="AK732" s="979" t="str">
        <f>IF(VLOOKUP(AK730,Tabulka!$B$4:$Y$239,16,0)=AK729,AK730,"")</f>
        <v/>
      </c>
      <c r="AL732" s="979" t="str">
        <f>IF(VLOOKUP(AL730,Tabulka!$B$4:$Y$239,16,0)=AL729,AL730,"")</f>
        <v/>
      </c>
      <c r="AM732" s="979" t="str">
        <f>IF(VLOOKUP(AM730,Tabulka!$B$4:$Y$239,16,0)=AM729,AM730,"")</f>
        <v/>
      </c>
      <c r="AN732" s="979" t="str">
        <f>IF(VLOOKUP(AN730,Tabulka!$B$4:$Y$239,16,0)=AN729,AN730,"")</f>
        <v/>
      </c>
      <c r="AO732" s="979" t="str">
        <f>IF(VLOOKUP(AO730,Tabulka!$B$4:$Y$239,16,0)=AO729,AO730,"")</f>
        <v/>
      </c>
      <c r="AP732" s="980" t="str">
        <f>IF(VLOOKUP(AP730,Tabulka!$B$4:$Y$239,16,0)=AP729,AP730,"")</f>
        <v/>
      </c>
      <c r="AQ732" s="978" t="str">
        <f>IF(VLOOKUP(AQ730,Tabulka!$B$4:$Y$239,16,0)=AQ729,AQ730,"")</f>
        <v/>
      </c>
      <c r="AR732" s="979" t="str">
        <f>IF(VLOOKUP(AR730,Tabulka!$B$4:$Y$239,16,0)=AR729,AR730,"")</f>
        <v/>
      </c>
      <c r="AS732" s="979" t="str">
        <f>IF(VLOOKUP(AS730,Tabulka!$B$4:$Y$239,16,0)=AS729,AS730,"")</f>
        <v/>
      </c>
      <c r="AT732" s="979" t="str">
        <f>IF(VLOOKUP(AT730,Tabulka!$B$4:$Y$239,16,0)=AT729,AT730,"")</f>
        <v/>
      </c>
      <c r="AU732" s="979" t="str">
        <f>IF(VLOOKUP(AU730,Tabulka!$B$4:$Y$239,16,0)=AU729,AU730,"")</f>
        <v/>
      </c>
      <c r="AV732" s="979" t="str">
        <f>IF(VLOOKUP(AV730,Tabulka!$B$4:$Y$239,16,0)=AV729,AV730,"")</f>
        <v/>
      </c>
      <c r="AW732" s="979" t="str">
        <f>IF(VLOOKUP(AW730,Tabulka!$B$4:$Y$239,16,0)=AW729,AW730,"")</f>
        <v/>
      </c>
      <c r="AX732" s="980" t="str">
        <f>IF(VLOOKUP(AX730,Tabulka!$B$4:$Y$239,16,0)=AX729,AX730,"")</f>
        <v/>
      </c>
      <c r="AY732" s="978" t="str">
        <f>IF(VLOOKUP(AY730,Tabulka!$B$4:$Y$239,16,0)=AY729,AY730,"")</f>
        <v/>
      </c>
      <c r="AZ732" s="979" t="str">
        <f>IF(VLOOKUP(AZ730,Tabulka!$B$4:$Y$239,16,0)=AZ729,AZ730,"")</f>
        <v/>
      </c>
      <c r="BA732" s="979" t="str">
        <f>IF(VLOOKUP(BA730,Tabulka!$B$4:$Y$239,16,0)=BA729,BA730,"")</f>
        <v/>
      </c>
      <c r="BB732" s="979" t="str">
        <f>IF(VLOOKUP(BB730,Tabulka!$B$4:$Y$239,16,0)=BB729,BB730,"")</f>
        <v/>
      </c>
      <c r="BC732" s="979" t="str">
        <f>IF(VLOOKUP(BC730,Tabulka!$B$4:$Y$239,16,0)=BC729,BC730,"")</f>
        <v/>
      </c>
      <c r="BD732" s="979" t="str">
        <f>IF(VLOOKUP(BD730,Tabulka!$B$4:$Y$239,16,0)=BD729,BD730,"")</f>
        <v/>
      </c>
      <c r="BE732" s="979" t="str">
        <f>IF(VLOOKUP(BE730,Tabulka!$B$4:$Y$239,16,0)=BE729,BE730,"")</f>
        <v/>
      </c>
      <c r="BF732" s="980" t="str">
        <f>IF(VLOOKUP(BF730,Tabulka!$B$4:$Y$239,16,0)=BF729,BF730,"")</f>
        <v/>
      </c>
      <c r="BG732" s="978" t="str">
        <f>IF(VLOOKUP(BG730,Tabulka!$B$4:$Y$239,16,0)=BG729,BG730,"")</f>
        <v/>
      </c>
      <c r="BH732" s="979" t="str">
        <f>IF(VLOOKUP(BH730,Tabulka!$B$4:$Y$239,16,0)=BH729,BH730,"")</f>
        <v/>
      </c>
      <c r="BI732" s="979" t="str">
        <f>IF(VLOOKUP(BI730,Tabulka!$B$4:$Y$239,16,0)=BI729,BI730,"")</f>
        <v/>
      </c>
      <c r="BJ732" s="979" t="str">
        <f>IF(VLOOKUP(BJ730,Tabulka!$B$4:$Y$239,16,0)=BJ729,BJ730,"")</f>
        <v/>
      </c>
      <c r="BK732" s="979" t="str">
        <f>IF(VLOOKUP(BK730,Tabulka!$B$4:$Y$239,16,0)=BK729,BK730,"")</f>
        <v/>
      </c>
      <c r="BL732" s="979" t="str">
        <f>IF(VLOOKUP(BL730,Tabulka!$B$4:$Y$239,16,0)=BL729,BL730,"")</f>
        <v/>
      </c>
      <c r="BM732" s="979" t="str">
        <f>IF(VLOOKUP(BM730,Tabulka!$B$4:$Y$239,16,0)=BM729,BM730,"")</f>
        <v/>
      </c>
      <c r="BN732" s="980" t="str">
        <f>IF(VLOOKUP(BN730,Tabulka!$B$4:$Y$239,16,0)=BN729,BN730,"")</f>
        <v/>
      </c>
    </row>
    <row r="733" spans="1:66" ht="15.75" x14ac:dyDescent="0.25">
      <c r="A733" s="275" t="s">
        <v>26</v>
      </c>
      <c r="B733" s="276" t="s">
        <v>58</v>
      </c>
      <c r="C733" s="27" t="str">
        <f>IF(C732="","",DSUM('Rozpis zápasů'!$F$1:$O$162,$B733,C731:C732))</f>
        <v/>
      </c>
      <c r="D733" s="6" t="str">
        <f>IF(D732="","",DSUM('Rozpis zápasů'!$F$1:$O$162,$B733,D731:D732))</f>
        <v/>
      </c>
      <c r="E733" s="6" t="str">
        <f>IF(E732="","",DSUM('Rozpis zápasů'!$F$1:$O$162,$B733,E731:E732))</f>
        <v/>
      </c>
      <c r="F733" s="6" t="str">
        <f>IF(F732="","",DSUM('Rozpis zápasů'!$F$1:$O$162,$B733,F731:F732))</f>
        <v/>
      </c>
      <c r="G733" s="6" t="str">
        <f>IF(G732="","",DSUM('Rozpis zápasů'!$F$1:$O$162,$B733,G731:G732))</f>
        <v/>
      </c>
      <c r="H733" s="6" t="str">
        <f>IF(H732="","",DSUM('Rozpis zápasů'!$F$1:$O$162,$B733,H731:H732))</f>
        <v/>
      </c>
      <c r="I733" s="6" t="str">
        <f>IF(I732="","",DSUM('Rozpis zápasů'!$F$1:$O$162,$B733,I731:I732))</f>
        <v/>
      </c>
      <c r="J733" s="9" t="str">
        <f>IF(J732="","",DSUM('Rozpis zápasů'!$F$1:$O$162,$B733,J731:J732))</f>
        <v/>
      </c>
      <c r="K733" s="27" t="str">
        <f>IF(K732="","",DSUM('Rozpis zápasů'!$F$1:$O$162,$B733,K731:K732))</f>
        <v/>
      </c>
      <c r="L733" s="6" t="str">
        <f>IF(L732="","",DSUM('Rozpis zápasů'!$F$1:$O$162,$B733,L731:L732))</f>
        <v/>
      </c>
      <c r="M733" s="6" t="str">
        <f>IF(M732="","",DSUM('Rozpis zápasů'!$F$1:$O$162,$B733,M731:M732))</f>
        <v/>
      </c>
      <c r="N733" s="6" t="str">
        <f>IF(N732="","",DSUM('Rozpis zápasů'!$F$1:$O$162,$B733,N731:N732))</f>
        <v/>
      </c>
      <c r="O733" s="6" t="str">
        <f>IF(O732="","",DSUM('Rozpis zápasů'!$F$1:$O$162,$B733,O731:O732))</f>
        <v/>
      </c>
      <c r="P733" s="6" t="str">
        <f>IF(P732="","",DSUM('Rozpis zápasů'!$F$1:$O$162,$B733,P731:P732))</f>
        <v/>
      </c>
      <c r="Q733" s="6" t="str">
        <f>IF(Q732="","",DSUM('Rozpis zápasů'!$F$1:$O$162,$B733,Q731:Q732))</f>
        <v/>
      </c>
      <c r="R733" s="9" t="str">
        <f>IF(R732="","",DSUM('Rozpis zápasů'!$F$1:$O$162,$B733,R731:R732))</f>
        <v/>
      </c>
      <c r="S733" s="27" t="str">
        <f>IF(S732="","",DSUM('Rozpis zápasů'!$F$1:$O$162,$B733,S731:S732))</f>
        <v/>
      </c>
      <c r="T733" s="6" t="str">
        <f>IF(T732="","",DSUM('Rozpis zápasů'!$F$1:$O$162,$B733,T731:T732))</f>
        <v/>
      </c>
      <c r="U733" s="6" t="str">
        <f>IF(U732="","",DSUM('Rozpis zápasů'!$F$1:$O$162,$B733,U731:U732))</f>
        <v/>
      </c>
      <c r="V733" s="6" t="str">
        <f>IF(V732="","",DSUM('Rozpis zápasů'!$F$1:$O$162,$B733,V731:V732))</f>
        <v/>
      </c>
      <c r="W733" s="6" t="str">
        <f>IF(W732="","",DSUM('Rozpis zápasů'!$F$1:$O$162,$B733,W731:W732))</f>
        <v/>
      </c>
      <c r="X733" s="6" t="str">
        <f>IF(X732="","",DSUM('Rozpis zápasů'!$F$1:$O$162,$B733,X731:X732))</f>
        <v/>
      </c>
      <c r="Y733" s="6" t="str">
        <f>IF(Y732="","",DSUM('Rozpis zápasů'!$F$1:$O$162,$B733,Y731:Y732))</f>
        <v/>
      </c>
      <c r="Z733" s="9" t="str">
        <f>IF(Z732="","",DSUM('Rozpis zápasů'!$F$1:$O$162,$B733,Z731:Z732))</f>
        <v/>
      </c>
      <c r="AA733" s="27" t="str">
        <f>IF(AA732="","",DSUM('Rozpis zápasů'!$F$1:$O$162,$B733,AA731:AA732))</f>
        <v/>
      </c>
      <c r="AB733" s="6" t="str">
        <f>IF(AB732="","",DSUM('Rozpis zápasů'!$F$1:$O$162,$B733,AB731:AB732))</f>
        <v/>
      </c>
      <c r="AC733" s="6" t="str">
        <f>IF(AC732="","",DSUM('Rozpis zápasů'!$F$1:$O$162,$B733,AC731:AC732))</f>
        <v/>
      </c>
      <c r="AD733" s="6" t="str">
        <f>IF(AD732="","",DSUM('Rozpis zápasů'!$F$1:$O$162,$B733,AD731:AD732))</f>
        <v/>
      </c>
      <c r="AE733" s="6" t="str">
        <f>IF(AE732="","",DSUM('Rozpis zápasů'!$F$1:$O$162,$B733,AE731:AE732))</f>
        <v/>
      </c>
      <c r="AF733" s="6" t="str">
        <f>IF(AF732="","",DSUM('Rozpis zápasů'!$F$1:$O$162,$B733,AF731:AF732))</f>
        <v/>
      </c>
      <c r="AG733" s="6" t="str">
        <f>IF(AG732="","",DSUM('Rozpis zápasů'!$F$1:$O$162,$B733,AG731:AG732))</f>
        <v/>
      </c>
      <c r="AH733" s="9" t="str">
        <f>IF(AH732="","",DSUM('Rozpis zápasů'!$F$1:$O$162,$B733,AH731:AH732))</f>
        <v/>
      </c>
      <c r="AI733" s="27" t="str">
        <f>IF(AI732="","",DSUM('Rozpis zápasů'!$F$1:$O$162,$B733,AI731:AI732))</f>
        <v/>
      </c>
      <c r="AJ733" s="6" t="str">
        <f>IF(AJ732="","",DSUM('Rozpis zápasů'!$F$1:$O$162,$B733,AJ731:AJ732))</f>
        <v/>
      </c>
      <c r="AK733" s="6" t="str">
        <f>IF(AK732="","",DSUM('Rozpis zápasů'!$F$1:$O$162,$B733,AK731:AK732))</f>
        <v/>
      </c>
      <c r="AL733" s="6" t="str">
        <f>IF(AL732="","",DSUM('Rozpis zápasů'!$F$1:$O$162,$B733,AL731:AL732))</f>
        <v/>
      </c>
      <c r="AM733" s="6" t="str">
        <f>IF(AM732="","",DSUM('Rozpis zápasů'!$F$1:$O$162,$B733,AM731:AM732))</f>
        <v/>
      </c>
      <c r="AN733" s="6" t="str">
        <f>IF(AN732="","",DSUM('Rozpis zápasů'!$F$1:$O$162,$B733,AN731:AN732))</f>
        <v/>
      </c>
      <c r="AO733" s="6" t="str">
        <f>IF(AO732="","",DSUM('Rozpis zápasů'!$F$1:$O$162,$B733,AO731:AO732))</f>
        <v/>
      </c>
      <c r="AP733" s="9" t="str">
        <f>IF(AP732="","",DSUM('Rozpis zápasů'!$F$1:$O$162,$B733,AP731:AP732))</f>
        <v/>
      </c>
      <c r="AQ733" s="27" t="str">
        <f>IF(AQ732="","",DSUM('Rozpis zápasů'!$F$1:$O$162,$B733,AQ731:AQ732))</f>
        <v/>
      </c>
      <c r="AR733" s="6" t="str">
        <f>IF(AR732="","",DSUM('Rozpis zápasů'!$F$1:$O$162,$B733,AR731:AR732))</f>
        <v/>
      </c>
      <c r="AS733" s="6" t="str">
        <f>IF(AS732="","",DSUM('Rozpis zápasů'!$F$1:$O$162,$B733,AS731:AS732))</f>
        <v/>
      </c>
      <c r="AT733" s="6" t="str">
        <f>IF(AT732="","",DSUM('Rozpis zápasů'!$F$1:$O$162,$B733,AT731:AT732))</f>
        <v/>
      </c>
      <c r="AU733" s="6" t="str">
        <f>IF(AU732="","",DSUM('Rozpis zápasů'!$F$1:$O$162,$B733,AU731:AU732))</f>
        <v/>
      </c>
      <c r="AV733" s="6" t="str">
        <f>IF(AV732="","",DSUM('Rozpis zápasů'!$F$1:$O$162,$B733,AV731:AV732))</f>
        <v/>
      </c>
      <c r="AW733" s="6" t="str">
        <f>IF(AW732="","",DSUM('Rozpis zápasů'!$F$1:$O$162,$B733,AW731:AW732))</f>
        <v/>
      </c>
      <c r="AX733" s="9" t="str">
        <f>IF(AX732="","",DSUM('Rozpis zápasů'!$F$1:$O$162,$B733,AX731:AX732))</f>
        <v/>
      </c>
      <c r="AY733" s="27" t="str">
        <f>IF(AY732="","",DSUM('Rozpis zápasů'!$F$1:$O$162,$B733,AY731:AY732))</f>
        <v/>
      </c>
      <c r="AZ733" s="6" t="str">
        <f>IF(AZ732="","",DSUM('Rozpis zápasů'!$F$1:$O$162,$B733,AZ731:AZ732))</f>
        <v/>
      </c>
      <c r="BA733" s="6" t="str">
        <f>IF(BA732="","",DSUM('Rozpis zápasů'!$F$1:$O$162,$B733,BA731:BA732))</f>
        <v/>
      </c>
      <c r="BB733" s="6" t="str">
        <f>IF(BB732="","",DSUM('Rozpis zápasů'!$F$1:$O$162,$B733,BB731:BB732))</f>
        <v/>
      </c>
      <c r="BC733" s="6" t="str">
        <f>IF(BC732="","",DSUM('Rozpis zápasů'!$F$1:$O$162,$B733,BC731:BC732))</f>
        <v/>
      </c>
      <c r="BD733" s="6" t="str">
        <f>IF(BD732="","",DSUM('Rozpis zápasů'!$F$1:$O$162,$B733,BD731:BD732))</f>
        <v/>
      </c>
      <c r="BE733" s="6" t="str">
        <f>IF(BE732="","",DSUM('Rozpis zápasů'!$F$1:$O$162,$B733,BE731:BE732))</f>
        <v/>
      </c>
      <c r="BF733" s="9" t="str">
        <f>IF(BF732="","",DSUM('Rozpis zápasů'!$F$1:$O$162,$B733,BF731:BF732))</f>
        <v/>
      </c>
      <c r="BG733" s="27" t="str">
        <f>IF(BG732="","",DSUM('Rozpis zápasů'!$F$1:$O$162,$B733,BG731:BG732))</f>
        <v/>
      </c>
      <c r="BH733" s="6" t="str">
        <f>IF(BH732="","",DSUM('Rozpis zápasů'!$F$1:$O$162,$B733,BH731:BH732))</f>
        <v/>
      </c>
      <c r="BI733" s="6" t="str">
        <f>IF(BI732="","",DSUM('Rozpis zápasů'!$F$1:$O$162,$B733,BI731:BI732))</f>
        <v/>
      </c>
      <c r="BJ733" s="6" t="str">
        <f>IF(BJ732="","",DSUM('Rozpis zápasů'!$F$1:$O$162,$B733,BJ731:BJ732))</f>
        <v/>
      </c>
      <c r="BK733" s="6" t="str">
        <f>IF(BK732="","",DSUM('Rozpis zápasů'!$F$1:$O$162,$B733,BK731:BK732))</f>
        <v/>
      </c>
      <c r="BL733" s="6" t="str">
        <f>IF(BL732="","",DSUM('Rozpis zápasů'!$F$1:$O$162,$B733,BL731:BL732))</f>
        <v/>
      </c>
      <c r="BM733" s="6" t="str">
        <f>IF(BM732="","",DSUM('Rozpis zápasů'!$F$1:$O$162,$B733,BM731:BM732))</f>
        <v/>
      </c>
      <c r="BN733" s="9" t="str">
        <f>IF(BN732="","",DSUM('Rozpis zápasů'!$F$1:$O$162,$B733,BN731:BN732))</f>
        <v/>
      </c>
    </row>
    <row r="734" spans="1:66" ht="15.75" x14ac:dyDescent="0.25">
      <c r="A734" s="275" t="s">
        <v>28</v>
      </c>
      <c r="B734" s="276" t="s">
        <v>20</v>
      </c>
      <c r="C734" s="27" t="str">
        <f>IF(C732="","",DSUM('Rozpis zápasů'!$F$1:$O$162,$B734,C731:C732))</f>
        <v/>
      </c>
      <c r="D734" s="6" t="str">
        <f>IF(D732="","",DSUM('Rozpis zápasů'!$F$1:$O$162,$B734,D731:D732))</f>
        <v/>
      </c>
      <c r="E734" s="6" t="str">
        <f>IF(E732="","",DSUM('Rozpis zápasů'!$F$1:$O$162,$B734,E731:E732))</f>
        <v/>
      </c>
      <c r="F734" s="6" t="str">
        <f>IF(F732="","",DSUM('Rozpis zápasů'!$F$1:$O$162,$B734,F731:F732))</f>
        <v/>
      </c>
      <c r="G734" s="6" t="str">
        <f>IF(G732="","",DSUM('Rozpis zápasů'!$F$1:$O$162,$B734,G731:G732))</f>
        <v/>
      </c>
      <c r="H734" s="6" t="str">
        <f>IF(H732="","",DSUM('Rozpis zápasů'!$F$1:$O$162,$B734,H731:H732))</f>
        <v/>
      </c>
      <c r="I734" s="6" t="str">
        <f>IF(I732="","",DSUM('Rozpis zápasů'!$F$1:$O$162,$B734,I731:I732))</f>
        <v/>
      </c>
      <c r="J734" s="9" t="str">
        <f>IF(J732="","",DSUM('Rozpis zápasů'!$F$1:$O$162,$B734,J731:J732))</f>
        <v/>
      </c>
      <c r="K734" s="27" t="str">
        <f>IF(K732="","",DSUM('Rozpis zápasů'!$F$1:$O$162,$B734,K731:K732))</f>
        <v/>
      </c>
      <c r="L734" s="6" t="str">
        <f>IF(L732="","",DSUM('Rozpis zápasů'!$F$1:$O$162,$B734,L731:L732))</f>
        <v/>
      </c>
      <c r="M734" s="6" t="str">
        <f>IF(M732="","",DSUM('Rozpis zápasů'!$F$1:$O$162,$B734,M731:M732))</f>
        <v/>
      </c>
      <c r="N734" s="6" t="str">
        <f>IF(N732="","",DSUM('Rozpis zápasů'!$F$1:$O$162,$B734,N731:N732))</f>
        <v/>
      </c>
      <c r="O734" s="6" t="str">
        <f>IF(O732="","",DSUM('Rozpis zápasů'!$F$1:$O$162,$B734,O731:O732))</f>
        <v/>
      </c>
      <c r="P734" s="6" t="str">
        <f>IF(P732="","",DSUM('Rozpis zápasů'!$F$1:$O$162,$B734,P731:P732))</f>
        <v/>
      </c>
      <c r="Q734" s="6" t="str">
        <f>IF(Q732="","",DSUM('Rozpis zápasů'!$F$1:$O$162,$B734,Q731:Q732))</f>
        <v/>
      </c>
      <c r="R734" s="9" t="str">
        <f>IF(R732="","",DSUM('Rozpis zápasů'!$F$1:$O$162,$B734,R731:R732))</f>
        <v/>
      </c>
      <c r="S734" s="27" t="str">
        <f>IF(S732="","",DSUM('Rozpis zápasů'!$F$1:$O$162,$B734,S731:S732))</f>
        <v/>
      </c>
      <c r="T734" s="6" t="str">
        <f>IF(T732="","",DSUM('Rozpis zápasů'!$F$1:$O$162,$B734,T731:T732))</f>
        <v/>
      </c>
      <c r="U734" s="6" t="str">
        <f>IF(U732="","",DSUM('Rozpis zápasů'!$F$1:$O$162,$B734,U731:U732))</f>
        <v/>
      </c>
      <c r="V734" s="6" t="str">
        <f>IF(V732="","",DSUM('Rozpis zápasů'!$F$1:$O$162,$B734,V731:V732))</f>
        <v/>
      </c>
      <c r="W734" s="6" t="str">
        <f>IF(W732="","",DSUM('Rozpis zápasů'!$F$1:$O$162,$B734,W731:W732))</f>
        <v/>
      </c>
      <c r="X734" s="6" t="str">
        <f>IF(X732="","",DSUM('Rozpis zápasů'!$F$1:$O$162,$B734,X731:X732))</f>
        <v/>
      </c>
      <c r="Y734" s="6" t="str">
        <f>IF(Y732="","",DSUM('Rozpis zápasů'!$F$1:$O$162,$B734,Y731:Y732))</f>
        <v/>
      </c>
      <c r="Z734" s="9" t="str">
        <f>IF(Z732="","",DSUM('Rozpis zápasů'!$F$1:$O$162,$B734,Z731:Z732))</f>
        <v/>
      </c>
      <c r="AA734" s="27" t="str">
        <f>IF(AA732="","",DSUM('Rozpis zápasů'!$F$1:$O$162,$B734,AA731:AA732))</f>
        <v/>
      </c>
      <c r="AB734" s="6" t="str">
        <f>IF(AB732="","",DSUM('Rozpis zápasů'!$F$1:$O$162,$B734,AB731:AB732))</f>
        <v/>
      </c>
      <c r="AC734" s="6" t="str">
        <f>IF(AC732="","",DSUM('Rozpis zápasů'!$F$1:$O$162,$B734,AC731:AC732))</f>
        <v/>
      </c>
      <c r="AD734" s="6" t="str">
        <f>IF(AD732="","",DSUM('Rozpis zápasů'!$F$1:$O$162,$B734,AD731:AD732))</f>
        <v/>
      </c>
      <c r="AE734" s="6" t="str">
        <f>IF(AE732="","",DSUM('Rozpis zápasů'!$F$1:$O$162,$B734,AE731:AE732))</f>
        <v/>
      </c>
      <c r="AF734" s="6" t="str">
        <f>IF(AF732="","",DSUM('Rozpis zápasů'!$F$1:$O$162,$B734,AF731:AF732))</f>
        <v/>
      </c>
      <c r="AG734" s="6" t="str">
        <f>IF(AG732="","",DSUM('Rozpis zápasů'!$F$1:$O$162,$B734,AG731:AG732))</f>
        <v/>
      </c>
      <c r="AH734" s="9" t="str">
        <f>IF(AH732="","",DSUM('Rozpis zápasů'!$F$1:$O$162,$B734,AH731:AH732))</f>
        <v/>
      </c>
      <c r="AI734" s="27" t="str">
        <f>IF(AI732="","",DSUM('Rozpis zápasů'!$F$1:$O$162,$B734,AI731:AI732))</f>
        <v/>
      </c>
      <c r="AJ734" s="6" t="str">
        <f>IF(AJ732="","",DSUM('Rozpis zápasů'!$F$1:$O$162,$B734,AJ731:AJ732))</f>
        <v/>
      </c>
      <c r="AK734" s="6" t="str">
        <f>IF(AK732="","",DSUM('Rozpis zápasů'!$F$1:$O$162,$B734,AK731:AK732))</f>
        <v/>
      </c>
      <c r="AL734" s="6" t="str">
        <f>IF(AL732="","",DSUM('Rozpis zápasů'!$F$1:$O$162,$B734,AL731:AL732))</f>
        <v/>
      </c>
      <c r="AM734" s="6" t="str">
        <f>IF(AM732="","",DSUM('Rozpis zápasů'!$F$1:$O$162,$B734,AM731:AM732))</f>
        <v/>
      </c>
      <c r="AN734" s="6" t="str">
        <f>IF(AN732="","",DSUM('Rozpis zápasů'!$F$1:$O$162,$B734,AN731:AN732))</f>
        <v/>
      </c>
      <c r="AO734" s="6" t="str">
        <f>IF(AO732="","",DSUM('Rozpis zápasů'!$F$1:$O$162,$B734,AO731:AO732))</f>
        <v/>
      </c>
      <c r="AP734" s="9" t="str">
        <f>IF(AP732="","",DSUM('Rozpis zápasů'!$F$1:$O$162,$B734,AP731:AP732))</f>
        <v/>
      </c>
      <c r="AQ734" s="27" t="str">
        <f>IF(AQ732="","",DSUM('Rozpis zápasů'!$F$1:$O$162,$B734,AQ731:AQ732))</f>
        <v/>
      </c>
      <c r="AR734" s="6" t="str">
        <f>IF(AR732="","",DSUM('Rozpis zápasů'!$F$1:$O$162,$B734,AR731:AR732))</f>
        <v/>
      </c>
      <c r="AS734" s="6" t="str">
        <f>IF(AS732="","",DSUM('Rozpis zápasů'!$F$1:$O$162,$B734,AS731:AS732))</f>
        <v/>
      </c>
      <c r="AT734" s="6" t="str">
        <f>IF(AT732="","",DSUM('Rozpis zápasů'!$F$1:$O$162,$B734,AT731:AT732))</f>
        <v/>
      </c>
      <c r="AU734" s="6" t="str">
        <f>IF(AU732="","",DSUM('Rozpis zápasů'!$F$1:$O$162,$B734,AU731:AU732))</f>
        <v/>
      </c>
      <c r="AV734" s="6" t="str">
        <f>IF(AV732="","",DSUM('Rozpis zápasů'!$F$1:$O$162,$B734,AV731:AV732))</f>
        <v/>
      </c>
      <c r="AW734" s="6" t="str">
        <f>IF(AW732="","",DSUM('Rozpis zápasů'!$F$1:$O$162,$B734,AW731:AW732))</f>
        <v/>
      </c>
      <c r="AX734" s="9" t="str">
        <f>IF(AX732="","",DSUM('Rozpis zápasů'!$F$1:$O$162,$B734,AX731:AX732))</f>
        <v/>
      </c>
      <c r="AY734" s="27" t="str">
        <f>IF(AY732="","",DSUM('Rozpis zápasů'!$F$1:$O$162,$B734,AY731:AY732))</f>
        <v/>
      </c>
      <c r="AZ734" s="6" t="str">
        <f>IF(AZ732="","",DSUM('Rozpis zápasů'!$F$1:$O$162,$B734,AZ731:AZ732))</f>
        <v/>
      </c>
      <c r="BA734" s="6" t="str">
        <f>IF(BA732="","",DSUM('Rozpis zápasů'!$F$1:$O$162,$B734,BA731:BA732))</f>
        <v/>
      </c>
      <c r="BB734" s="6" t="str">
        <f>IF(BB732="","",DSUM('Rozpis zápasů'!$F$1:$O$162,$B734,BB731:BB732))</f>
        <v/>
      </c>
      <c r="BC734" s="6" t="str">
        <f>IF(BC732="","",DSUM('Rozpis zápasů'!$F$1:$O$162,$B734,BC731:BC732))</f>
        <v/>
      </c>
      <c r="BD734" s="6" t="str">
        <f>IF(BD732="","",DSUM('Rozpis zápasů'!$F$1:$O$162,$B734,BD731:BD732))</f>
        <v/>
      </c>
      <c r="BE734" s="6" t="str">
        <f>IF(BE732="","",DSUM('Rozpis zápasů'!$F$1:$O$162,$B734,BE731:BE732))</f>
        <v/>
      </c>
      <c r="BF734" s="9" t="str">
        <f>IF(BF732="","",DSUM('Rozpis zápasů'!$F$1:$O$162,$B734,BF731:BF732))</f>
        <v/>
      </c>
      <c r="BG734" s="27" t="str">
        <f>IF(BG732="","",DSUM('Rozpis zápasů'!$F$1:$O$162,$B734,BG731:BG732))</f>
        <v/>
      </c>
      <c r="BH734" s="6" t="str">
        <f>IF(BH732="","",DSUM('Rozpis zápasů'!$F$1:$O$162,$B734,BH731:BH732))</f>
        <v/>
      </c>
      <c r="BI734" s="6" t="str">
        <f>IF(BI732="","",DSUM('Rozpis zápasů'!$F$1:$O$162,$B734,BI731:BI732))</f>
        <v/>
      </c>
      <c r="BJ734" s="6" t="str">
        <f>IF(BJ732="","",DSUM('Rozpis zápasů'!$F$1:$O$162,$B734,BJ731:BJ732))</f>
        <v/>
      </c>
      <c r="BK734" s="6" t="str">
        <f>IF(BK732="","",DSUM('Rozpis zápasů'!$F$1:$O$162,$B734,BK731:BK732))</f>
        <v/>
      </c>
      <c r="BL734" s="6" t="str">
        <f>IF(BL732="","",DSUM('Rozpis zápasů'!$F$1:$O$162,$B734,BL731:BL732))</f>
        <v/>
      </c>
      <c r="BM734" s="6" t="str">
        <f>IF(BM732="","",DSUM('Rozpis zápasů'!$F$1:$O$162,$B734,BM731:BM732))</f>
        <v/>
      </c>
      <c r="BN734" s="9" t="str">
        <f>IF(BN732="","",DSUM('Rozpis zápasů'!$F$1:$O$162,$B734,BN731:BN732))</f>
        <v/>
      </c>
    </row>
    <row r="735" spans="1:66" ht="16.5" thickBot="1" x14ac:dyDescent="0.3">
      <c r="A735" s="277" t="s">
        <v>30</v>
      </c>
      <c r="B735" s="278" t="s">
        <v>21</v>
      </c>
      <c r="C735" s="13" t="str">
        <f>IF(C733="","",DSUM('Rozpis zápasů'!$F$1:$O$162,$B735,C731:C732))</f>
        <v/>
      </c>
      <c r="D735" s="10" t="str">
        <f>IF(D733="","",DSUM('Rozpis zápasů'!$F$1:$O$162,$B735,D731:D732))</f>
        <v/>
      </c>
      <c r="E735" s="10" t="str">
        <f>IF(E733="","",DSUM('Rozpis zápasů'!$F$1:$O$162,$B735,E731:E732))</f>
        <v/>
      </c>
      <c r="F735" s="10" t="str">
        <f>IF(F733="","",DSUM('Rozpis zápasů'!$F$1:$O$162,$B735,F731:F732))</f>
        <v/>
      </c>
      <c r="G735" s="10" t="str">
        <f>IF(G733="","",DSUM('Rozpis zápasů'!$F$1:$O$162,$B735,G731:G732))</f>
        <v/>
      </c>
      <c r="H735" s="10" t="str">
        <f>IF(H733="","",DSUM('Rozpis zápasů'!$F$1:$O$162,$B735,H731:H732))</f>
        <v/>
      </c>
      <c r="I735" s="10" t="str">
        <f>IF(I733="","",DSUM('Rozpis zápasů'!$F$1:$O$162,$B735,I731:I732))</f>
        <v/>
      </c>
      <c r="J735" s="11" t="str">
        <f>IF(J733="","",DSUM('Rozpis zápasů'!$F$1:$O$162,$B735,J731:J732))</f>
        <v/>
      </c>
      <c r="K735" s="13" t="str">
        <f>IF(K733="","",DSUM('Rozpis zápasů'!$F$1:$O$162,$B735,K731:K732))</f>
        <v/>
      </c>
      <c r="L735" s="10" t="str">
        <f>IF(L733="","",DSUM('Rozpis zápasů'!$F$1:$O$162,$B735,L731:L732))</f>
        <v/>
      </c>
      <c r="M735" s="10" t="str">
        <f>IF(M733="","",DSUM('Rozpis zápasů'!$F$1:$O$162,$B735,M731:M732))</f>
        <v/>
      </c>
      <c r="N735" s="10" t="str">
        <f>IF(N733="","",DSUM('Rozpis zápasů'!$F$1:$O$162,$B735,N731:N732))</f>
        <v/>
      </c>
      <c r="O735" s="10" t="str">
        <f>IF(O733="","",DSUM('Rozpis zápasů'!$F$1:$O$162,$B735,O731:O732))</f>
        <v/>
      </c>
      <c r="P735" s="10" t="str">
        <f>IF(P733="","",DSUM('Rozpis zápasů'!$F$1:$O$162,$B735,P731:P732))</f>
        <v/>
      </c>
      <c r="Q735" s="10" t="str">
        <f>IF(Q733="","",DSUM('Rozpis zápasů'!$F$1:$O$162,$B735,Q731:Q732))</f>
        <v/>
      </c>
      <c r="R735" s="11" t="str">
        <f>IF(R733="","",DSUM('Rozpis zápasů'!$F$1:$O$162,$B735,R731:R732))</f>
        <v/>
      </c>
      <c r="S735" s="13" t="str">
        <f>IF(S733="","",DSUM('Rozpis zápasů'!$F$1:$O$162,$B735,S731:S732))</f>
        <v/>
      </c>
      <c r="T735" s="10" t="str">
        <f>IF(T733="","",DSUM('Rozpis zápasů'!$F$1:$O$162,$B735,T731:T732))</f>
        <v/>
      </c>
      <c r="U735" s="10" t="str">
        <f>IF(U733="","",DSUM('Rozpis zápasů'!$F$1:$O$162,$B735,U731:U732))</f>
        <v/>
      </c>
      <c r="V735" s="10" t="str">
        <f>IF(V733="","",DSUM('Rozpis zápasů'!$F$1:$O$162,$B735,V731:V732))</f>
        <v/>
      </c>
      <c r="W735" s="10" t="str">
        <f>IF(W733="","",DSUM('Rozpis zápasů'!$F$1:$O$162,$B735,W731:W732))</f>
        <v/>
      </c>
      <c r="X735" s="10" t="str">
        <f>IF(X733="","",DSUM('Rozpis zápasů'!$F$1:$O$162,$B735,X731:X732))</f>
        <v/>
      </c>
      <c r="Y735" s="10" t="str">
        <f>IF(Y733="","",DSUM('Rozpis zápasů'!$F$1:$O$162,$B735,Y731:Y732))</f>
        <v/>
      </c>
      <c r="Z735" s="11" t="str">
        <f>IF(Z733="","",DSUM('Rozpis zápasů'!$F$1:$O$162,$B735,Z731:Z732))</f>
        <v/>
      </c>
      <c r="AA735" s="13" t="str">
        <f>IF(AA733="","",DSUM('Rozpis zápasů'!$F$1:$O$162,$B735,AA731:AA732))</f>
        <v/>
      </c>
      <c r="AB735" s="10" t="str">
        <f>IF(AB733="","",DSUM('Rozpis zápasů'!$F$1:$O$162,$B735,AB731:AB732))</f>
        <v/>
      </c>
      <c r="AC735" s="10" t="str">
        <f>IF(AC733="","",DSUM('Rozpis zápasů'!$F$1:$O$162,$B735,AC731:AC732))</f>
        <v/>
      </c>
      <c r="AD735" s="10" t="str">
        <f>IF(AD733="","",DSUM('Rozpis zápasů'!$F$1:$O$162,$B735,AD731:AD732))</f>
        <v/>
      </c>
      <c r="AE735" s="10" t="str">
        <f>IF(AE733="","",DSUM('Rozpis zápasů'!$F$1:$O$162,$B735,AE731:AE732))</f>
        <v/>
      </c>
      <c r="AF735" s="10" t="str">
        <f>IF(AF733="","",DSUM('Rozpis zápasů'!$F$1:$O$162,$B735,AF731:AF732))</f>
        <v/>
      </c>
      <c r="AG735" s="10" t="str">
        <f>IF(AG733="","",DSUM('Rozpis zápasů'!$F$1:$O$162,$B735,AG731:AG732))</f>
        <v/>
      </c>
      <c r="AH735" s="11" t="str">
        <f>IF(AH733="","",DSUM('Rozpis zápasů'!$F$1:$O$162,$B735,AH731:AH732))</f>
        <v/>
      </c>
      <c r="AI735" s="13" t="str">
        <f>IF(AI733="","",DSUM('Rozpis zápasů'!$F$1:$O$162,$B735,AI731:AI732))</f>
        <v/>
      </c>
      <c r="AJ735" s="10" t="str">
        <f>IF(AJ733="","",DSUM('Rozpis zápasů'!$F$1:$O$162,$B735,AJ731:AJ732))</f>
        <v/>
      </c>
      <c r="AK735" s="10" t="str">
        <f>IF(AK733="","",DSUM('Rozpis zápasů'!$F$1:$O$162,$B735,AK731:AK732))</f>
        <v/>
      </c>
      <c r="AL735" s="10" t="str">
        <f>IF(AL733="","",DSUM('Rozpis zápasů'!$F$1:$O$162,$B735,AL731:AL732))</f>
        <v/>
      </c>
      <c r="AM735" s="10" t="str">
        <f>IF(AM733="","",DSUM('Rozpis zápasů'!$F$1:$O$162,$B735,AM731:AM732))</f>
        <v/>
      </c>
      <c r="AN735" s="10" t="str">
        <f>IF(AN733="","",DSUM('Rozpis zápasů'!$F$1:$O$162,$B735,AN731:AN732))</f>
        <v/>
      </c>
      <c r="AO735" s="10" t="str">
        <f>IF(AO733="","",DSUM('Rozpis zápasů'!$F$1:$O$162,$B735,AO731:AO732))</f>
        <v/>
      </c>
      <c r="AP735" s="11" t="str">
        <f>IF(AP733="","",DSUM('Rozpis zápasů'!$F$1:$O$162,$B735,AP731:AP732))</f>
        <v/>
      </c>
      <c r="AQ735" s="13" t="str">
        <f>IF(AQ733="","",DSUM('Rozpis zápasů'!$F$1:$O$162,$B735,AQ731:AQ732))</f>
        <v/>
      </c>
      <c r="AR735" s="10" t="str">
        <f>IF(AR733="","",DSUM('Rozpis zápasů'!$F$1:$O$162,$B735,AR731:AR732))</f>
        <v/>
      </c>
      <c r="AS735" s="10" t="str">
        <f>IF(AS733="","",DSUM('Rozpis zápasů'!$F$1:$O$162,$B735,AS731:AS732))</f>
        <v/>
      </c>
      <c r="AT735" s="10" t="str">
        <f>IF(AT733="","",DSUM('Rozpis zápasů'!$F$1:$O$162,$B735,AT731:AT732))</f>
        <v/>
      </c>
      <c r="AU735" s="10" t="str">
        <f>IF(AU733="","",DSUM('Rozpis zápasů'!$F$1:$O$162,$B735,AU731:AU732))</f>
        <v/>
      </c>
      <c r="AV735" s="10" t="str">
        <f>IF(AV733="","",DSUM('Rozpis zápasů'!$F$1:$O$162,$B735,AV731:AV732))</f>
        <v/>
      </c>
      <c r="AW735" s="10" t="str">
        <f>IF(AW733="","",DSUM('Rozpis zápasů'!$F$1:$O$162,$B735,AW731:AW732))</f>
        <v/>
      </c>
      <c r="AX735" s="11" t="str">
        <f>IF(AX733="","",DSUM('Rozpis zápasů'!$F$1:$O$162,$B735,AX731:AX732))</f>
        <v/>
      </c>
      <c r="AY735" s="13" t="str">
        <f>IF(AY733="","",DSUM('Rozpis zápasů'!$F$1:$O$162,$B735,AY731:AY732))</f>
        <v/>
      </c>
      <c r="AZ735" s="10" t="str">
        <f>IF(AZ733="","",DSUM('Rozpis zápasů'!$F$1:$O$162,$B735,AZ731:AZ732))</f>
        <v/>
      </c>
      <c r="BA735" s="10" t="str">
        <f>IF(BA733="","",DSUM('Rozpis zápasů'!$F$1:$O$162,$B735,BA731:BA732))</f>
        <v/>
      </c>
      <c r="BB735" s="10" t="str">
        <f>IF(BB733="","",DSUM('Rozpis zápasů'!$F$1:$O$162,$B735,BB731:BB732))</f>
        <v/>
      </c>
      <c r="BC735" s="10" t="str">
        <f>IF(BC733="","",DSUM('Rozpis zápasů'!$F$1:$O$162,$B735,BC731:BC732))</f>
        <v/>
      </c>
      <c r="BD735" s="10" t="str">
        <f>IF(BD733="","",DSUM('Rozpis zápasů'!$F$1:$O$162,$B735,BD731:BD732))</f>
        <v/>
      </c>
      <c r="BE735" s="10" t="str">
        <f>IF(BE733="","",DSUM('Rozpis zápasů'!$F$1:$O$162,$B735,BE731:BE732))</f>
        <v/>
      </c>
      <c r="BF735" s="11" t="str">
        <f>IF(BF733="","",DSUM('Rozpis zápasů'!$F$1:$O$162,$B735,BF731:BF732))</f>
        <v/>
      </c>
      <c r="BG735" s="13" t="str">
        <f>IF(BG733="","",DSUM('Rozpis zápasů'!$F$1:$O$162,$B735,BG731:BG732))</f>
        <v/>
      </c>
      <c r="BH735" s="10" t="str">
        <f>IF(BH733="","",DSUM('Rozpis zápasů'!$F$1:$O$162,$B735,BH731:BH732))</f>
        <v/>
      </c>
      <c r="BI735" s="10" t="str">
        <f>IF(BI733="","",DSUM('Rozpis zápasů'!$F$1:$O$162,$B735,BI731:BI732))</f>
        <v/>
      </c>
      <c r="BJ735" s="10" t="str">
        <f>IF(BJ733="","",DSUM('Rozpis zápasů'!$F$1:$O$162,$B735,BJ731:BJ732))</f>
        <v/>
      </c>
      <c r="BK735" s="10" t="str">
        <f>IF(BK733="","",DSUM('Rozpis zápasů'!$F$1:$O$162,$B735,BK731:BK732))</f>
        <v/>
      </c>
      <c r="BL735" s="10" t="str">
        <f>IF(BL733="","",DSUM('Rozpis zápasů'!$F$1:$O$162,$B735,BL731:BL732))</f>
        <v/>
      </c>
      <c r="BM735" s="10" t="str">
        <f>IF(BM733="","",DSUM('Rozpis zápasů'!$F$1:$O$162,$B735,BM731:BM732))</f>
        <v/>
      </c>
      <c r="BN735" s="11" t="str">
        <f>IF(BN733="","",DSUM('Rozpis zápasů'!$F$1:$O$162,$B735,BN731:BN732))</f>
        <v/>
      </c>
    </row>
    <row r="736" spans="1:66" x14ac:dyDescent="0.25">
      <c r="A736" s="2096"/>
      <c r="B736" s="2097"/>
      <c r="C736" s="271" t="s">
        <v>19</v>
      </c>
      <c r="D736" s="272" t="s">
        <v>19</v>
      </c>
      <c r="E736" s="272" t="s">
        <v>19</v>
      </c>
      <c r="F736" s="272" t="s">
        <v>19</v>
      </c>
      <c r="G736" s="272" t="s">
        <v>19</v>
      </c>
      <c r="H736" s="272" t="s">
        <v>19</v>
      </c>
      <c r="I736" s="272" t="s">
        <v>19</v>
      </c>
      <c r="J736" s="273" t="s">
        <v>19</v>
      </c>
      <c r="K736" s="271" t="s">
        <v>19</v>
      </c>
      <c r="L736" s="272" t="s">
        <v>19</v>
      </c>
      <c r="M736" s="272" t="s">
        <v>19</v>
      </c>
      <c r="N736" s="272" t="s">
        <v>19</v>
      </c>
      <c r="O736" s="272" t="s">
        <v>19</v>
      </c>
      <c r="P736" s="272" t="s">
        <v>19</v>
      </c>
      <c r="Q736" s="272" t="s">
        <v>19</v>
      </c>
      <c r="R736" s="273" t="s">
        <v>19</v>
      </c>
      <c r="S736" s="271" t="s">
        <v>19</v>
      </c>
      <c r="T736" s="272" t="s">
        <v>19</v>
      </c>
      <c r="U736" s="272" t="s">
        <v>19</v>
      </c>
      <c r="V736" s="272" t="s">
        <v>19</v>
      </c>
      <c r="W736" s="272" t="s">
        <v>19</v>
      </c>
      <c r="X736" s="272" t="s">
        <v>19</v>
      </c>
      <c r="Y736" s="272" t="s">
        <v>19</v>
      </c>
      <c r="Z736" s="273" t="s">
        <v>19</v>
      </c>
      <c r="AA736" s="271" t="s">
        <v>19</v>
      </c>
      <c r="AB736" s="272" t="s">
        <v>19</v>
      </c>
      <c r="AC736" s="272" t="s">
        <v>19</v>
      </c>
      <c r="AD736" s="272" t="s">
        <v>19</v>
      </c>
      <c r="AE736" s="272" t="s">
        <v>19</v>
      </c>
      <c r="AF736" s="272" t="s">
        <v>19</v>
      </c>
      <c r="AG736" s="272" t="s">
        <v>19</v>
      </c>
      <c r="AH736" s="273" t="s">
        <v>19</v>
      </c>
      <c r="AI736" s="271" t="s">
        <v>19</v>
      </c>
      <c r="AJ736" s="272" t="s">
        <v>19</v>
      </c>
      <c r="AK736" s="272" t="s">
        <v>19</v>
      </c>
      <c r="AL736" s="272" t="s">
        <v>19</v>
      </c>
      <c r="AM736" s="272" t="s">
        <v>19</v>
      </c>
      <c r="AN736" s="272" t="s">
        <v>19</v>
      </c>
      <c r="AO736" s="272" t="s">
        <v>19</v>
      </c>
      <c r="AP736" s="273" t="s">
        <v>19</v>
      </c>
      <c r="AQ736" s="271" t="s">
        <v>19</v>
      </c>
      <c r="AR736" s="272" t="s">
        <v>19</v>
      </c>
      <c r="AS736" s="272" t="s">
        <v>19</v>
      </c>
      <c r="AT736" s="272" t="s">
        <v>19</v>
      </c>
      <c r="AU736" s="272" t="s">
        <v>19</v>
      </c>
      <c r="AV736" s="272" t="s">
        <v>19</v>
      </c>
      <c r="AW736" s="272" t="s">
        <v>19</v>
      </c>
      <c r="AX736" s="273" t="s">
        <v>19</v>
      </c>
      <c r="AY736" s="271" t="s">
        <v>19</v>
      </c>
      <c r="AZ736" s="272" t="s">
        <v>19</v>
      </c>
      <c r="BA736" s="272" t="s">
        <v>19</v>
      </c>
      <c r="BB736" s="272" t="s">
        <v>19</v>
      </c>
      <c r="BC736" s="272" t="s">
        <v>19</v>
      </c>
      <c r="BD736" s="272" t="s">
        <v>19</v>
      </c>
      <c r="BE736" s="272" t="s">
        <v>19</v>
      </c>
      <c r="BF736" s="273" t="s">
        <v>19</v>
      </c>
      <c r="BG736" s="271" t="s">
        <v>19</v>
      </c>
      <c r="BH736" s="272" t="s">
        <v>19</v>
      </c>
      <c r="BI736" s="272" t="s">
        <v>19</v>
      </c>
      <c r="BJ736" s="272" t="s">
        <v>19</v>
      </c>
      <c r="BK736" s="272" t="s">
        <v>19</v>
      </c>
      <c r="BL736" s="272" t="s">
        <v>19</v>
      </c>
      <c r="BM736" s="272" t="s">
        <v>19</v>
      </c>
      <c r="BN736" s="273" t="s">
        <v>19</v>
      </c>
    </row>
    <row r="737" spans="1:66" x14ac:dyDescent="0.25">
      <c r="A737" s="2098"/>
      <c r="B737" s="2099"/>
      <c r="C737" s="978" t="str">
        <f>C732</f>
        <v/>
      </c>
      <c r="D737" s="979" t="str">
        <f t="shared" ref="D737:BN737" si="3123">D732</f>
        <v/>
      </c>
      <c r="E737" s="979" t="str">
        <f t="shared" si="3123"/>
        <v/>
      </c>
      <c r="F737" s="979" t="str">
        <f t="shared" si="3123"/>
        <v/>
      </c>
      <c r="G737" s="979" t="str">
        <f t="shared" si="3123"/>
        <v/>
      </c>
      <c r="H737" s="979" t="str">
        <f t="shared" si="3123"/>
        <v/>
      </c>
      <c r="I737" s="979" t="str">
        <f t="shared" si="3123"/>
        <v/>
      </c>
      <c r="J737" s="980" t="str">
        <f t="shared" si="3123"/>
        <v/>
      </c>
      <c r="K737" s="978" t="str">
        <f t="shared" si="3123"/>
        <v/>
      </c>
      <c r="L737" s="979" t="str">
        <f t="shared" si="3123"/>
        <v/>
      </c>
      <c r="M737" s="979" t="str">
        <f t="shared" si="3123"/>
        <v/>
      </c>
      <c r="N737" s="979" t="str">
        <f t="shared" si="3123"/>
        <v/>
      </c>
      <c r="O737" s="979" t="str">
        <f t="shared" si="3123"/>
        <v/>
      </c>
      <c r="P737" s="979" t="str">
        <f t="shared" si="3123"/>
        <v/>
      </c>
      <c r="Q737" s="979" t="str">
        <f t="shared" si="3123"/>
        <v/>
      </c>
      <c r="R737" s="980" t="str">
        <f t="shared" si="3123"/>
        <v/>
      </c>
      <c r="S737" s="978" t="str">
        <f t="shared" si="3123"/>
        <v/>
      </c>
      <c r="T737" s="979" t="str">
        <f t="shared" si="3123"/>
        <v/>
      </c>
      <c r="U737" s="979" t="str">
        <f t="shared" si="3123"/>
        <v/>
      </c>
      <c r="V737" s="979" t="str">
        <f t="shared" si="3123"/>
        <v/>
      </c>
      <c r="W737" s="979" t="str">
        <f t="shared" si="3123"/>
        <v/>
      </c>
      <c r="X737" s="979" t="str">
        <f t="shared" si="3123"/>
        <v/>
      </c>
      <c r="Y737" s="979" t="str">
        <f t="shared" si="3123"/>
        <v/>
      </c>
      <c r="Z737" s="980" t="str">
        <f t="shared" si="3123"/>
        <v/>
      </c>
      <c r="AA737" s="978" t="str">
        <f t="shared" si="3123"/>
        <v/>
      </c>
      <c r="AB737" s="979" t="str">
        <f t="shared" si="3123"/>
        <v/>
      </c>
      <c r="AC737" s="979" t="str">
        <f t="shared" si="3123"/>
        <v/>
      </c>
      <c r="AD737" s="979" t="str">
        <f t="shared" si="3123"/>
        <v/>
      </c>
      <c r="AE737" s="979" t="str">
        <f t="shared" si="3123"/>
        <v/>
      </c>
      <c r="AF737" s="979" t="str">
        <f t="shared" si="3123"/>
        <v/>
      </c>
      <c r="AG737" s="979" t="str">
        <f t="shared" si="3123"/>
        <v/>
      </c>
      <c r="AH737" s="980" t="str">
        <f t="shared" si="3123"/>
        <v/>
      </c>
      <c r="AI737" s="978" t="str">
        <f t="shared" si="3123"/>
        <v/>
      </c>
      <c r="AJ737" s="979" t="str">
        <f t="shared" si="3123"/>
        <v/>
      </c>
      <c r="AK737" s="979" t="str">
        <f t="shared" si="3123"/>
        <v/>
      </c>
      <c r="AL737" s="979" t="str">
        <f t="shared" si="3123"/>
        <v/>
      </c>
      <c r="AM737" s="979" t="str">
        <f t="shared" si="3123"/>
        <v/>
      </c>
      <c r="AN737" s="979" t="str">
        <f t="shared" si="3123"/>
        <v/>
      </c>
      <c r="AO737" s="979" t="str">
        <f t="shared" si="3123"/>
        <v/>
      </c>
      <c r="AP737" s="980" t="str">
        <f t="shared" si="3123"/>
        <v/>
      </c>
      <c r="AQ737" s="978" t="str">
        <f t="shared" si="3123"/>
        <v/>
      </c>
      <c r="AR737" s="979" t="str">
        <f t="shared" si="3123"/>
        <v/>
      </c>
      <c r="AS737" s="979" t="str">
        <f t="shared" si="3123"/>
        <v/>
      </c>
      <c r="AT737" s="979" t="str">
        <f t="shared" si="3123"/>
        <v/>
      </c>
      <c r="AU737" s="979" t="str">
        <f t="shared" si="3123"/>
        <v/>
      </c>
      <c r="AV737" s="979" t="str">
        <f t="shared" si="3123"/>
        <v/>
      </c>
      <c r="AW737" s="979" t="str">
        <f t="shared" si="3123"/>
        <v/>
      </c>
      <c r="AX737" s="980" t="str">
        <f t="shared" si="3123"/>
        <v/>
      </c>
      <c r="AY737" s="978" t="str">
        <f t="shared" si="3123"/>
        <v/>
      </c>
      <c r="AZ737" s="979" t="str">
        <f t="shared" si="3123"/>
        <v/>
      </c>
      <c r="BA737" s="979" t="str">
        <f t="shared" si="3123"/>
        <v/>
      </c>
      <c r="BB737" s="979" t="str">
        <f t="shared" si="3123"/>
        <v/>
      </c>
      <c r="BC737" s="979" t="str">
        <f t="shared" si="3123"/>
        <v/>
      </c>
      <c r="BD737" s="979" t="str">
        <f t="shared" si="3123"/>
        <v/>
      </c>
      <c r="BE737" s="979" t="str">
        <f t="shared" si="3123"/>
        <v/>
      </c>
      <c r="BF737" s="980" t="str">
        <f t="shared" si="3123"/>
        <v/>
      </c>
      <c r="BG737" s="978" t="str">
        <f t="shared" si="3123"/>
        <v/>
      </c>
      <c r="BH737" s="979" t="str">
        <f t="shared" si="3123"/>
        <v/>
      </c>
      <c r="BI737" s="979" t="str">
        <f t="shared" si="3123"/>
        <v/>
      </c>
      <c r="BJ737" s="979" t="str">
        <f t="shared" si="3123"/>
        <v/>
      </c>
      <c r="BK737" s="979" t="str">
        <f t="shared" si="3123"/>
        <v/>
      </c>
      <c r="BL737" s="979" t="str">
        <f t="shared" si="3123"/>
        <v/>
      </c>
      <c r="BM737" s="979" t="str">
        <f t="shared" si="3123"/>
        <v/>
      </c>
      <c r="BN737" s="980" t="str">
        <f t="shared" si="3123"/>
        <v/>
      </c>
    </row>
    <row r="738" spans="1:66" ht="15.75" x14ac:dyDescent="0.25">
      <c r="A738" s="275" t="s">
        <v>27</v>
      </c>
      <c r="B738" s="279" t="s">
        <v>59</v>
      </c>
      <c r="C738" s="27" t="str">
        <f>IF(C737="","",DSUM('Rozpis zápasů'!$F$1:$O$162,$B738,C736:C737))</f>
        <v/>
      </c>
      <c r="D738" s="6" t="str">
        <f>IF(D737="","",DSUM('Rozpis zápasů'!$F$1:$O$162,$B738,D736:D737))</f>
        <v/>
      </c>
      <c r="E738" s="6" t="str">
        <f>IF(E737="","",DSUM('Rozpis zápasů'!$F$1:$O$162,$B738,E736:E737))</f>
        <v/>
      </c>
      <c r="F738" s="6" t="str">
        <f>IF(F737="","",DSUM('Rozpis zápasů'!$F$1:$O$162,$B738,F736:F737))</f>
        <v/>
      </c>
      <c r="G738" s="6" t="str">
        <f>IF(G737="","",DSUM('Rozpis zápasů'!$F$1:$O$162,$B738,G736:G737))</f>
        <v/>
      </c>
      <c r="H738" s="6" t="str">
        <f>IF(H737="","",DSUM('Rozpis zápasů'!$F$1:$O$162,$B738,H736:H737))</f>
        <v/>
      </c>
      <c r="I738" s="6" t="str">
        <f>IF(I737="","",DSUM('Rozpis zápasů'!$F$1:$O$162,$B738,I736:I737))</f>
        <v/>
      </c>
      <c r="J738" s="9" t="str">
        <f>IF(J737="","",DSUM('Rozpis zápasů'!$F$1:$O$162,$B738,J736:J737))</f>
        <v/>
      </c>
      <c r="K738" s="27" t="str">
        <f>IF(K737="","",DSUM('Rozpis zápasů'!$F$1:$O$162,$B738,K736:K737))</f>
        <v/>
      </c>
      <c r="L738" s="6" t="str">
        <f>IF(L737="","",DSUM('Rozpis zápasů'!$F$1:$O$162,$B738,L736:L737))</f>
        <v/>
      </c>
      <c r="M738" s="6" t="str">
        <f>IF(M737="","",DSUM('Rozpis zápasů'!$F$1:$O$162,$B738,M736:M737))</f>
        <v/>
      </c>
      <c r="N738" s="6" t="str">
        <f>IF(N737="","",DSUM('Rozpis zápasů'!$F$1:$O$162,$B738,N736:N737))</f>
        <v/>
      </c>
      <c r="O738" s="6" t="str">
        <f>IF(O737="","",DSUM('Rozpis zápasů'!$F$1:$O$162,$B738,O736:O737))</f>
        <v/>
      </c>
      <c r="P738" s="6" t="str">
        <f>IF(P737="","",DSUM('Rozpis zápasů'!$F$1:$O$162,$B738,P736:P737))</f>
        <v/>
      </c>
      <c r="Q738" s="6" t="str">
        <f>IF(Q737="","",DSUM('Rozpis zápasů'!$F$1:$O$162,$B738,Q736:Q737))</f>
        <v/>
      </c>
      <c r="R738" s="9" t="str">
        <f>IF(R737="","",DSUM('Rozpis zápasů'!$F$1:$O$162,$B738,R736:R737))</f>
        <v/>
      </c>
      <c r="S738" s="27" t="str">
        <f>IF(S737="","",DSUM('Rozpis zápasů'!$F$1:$O$162,$B738,S736:S737))</f>
        <v/>
      </c>
      <c r="T738" s="6" t="str">
        <f>IF(T737="","",DSUM('Rozpis zápasů'!$F$1:$O$162,$B738,T736:T737))</f>
        <v/>
      </c>
      <c r="U738" s="6" t="str">
        <f>IF(U737="","",DSUM('Rozpis zápasů'!$F$1:$O$162,$B738,U736:U737))</f>
        <v/>
      </c>
      <c r="V738" s="6" t="str">
        <f>IF(V737="","",DSUM('Rozpis zápasů'!$F$1:$O$162,$B738,V736:V737))</f>
        <v/>
      </c>
      <c r="W738" s="6" t="str">
        <f>IF(W737="","",DSUM('Rozpis zápasů'!$F$1:$O$162,$B738,W736:W737))</f>
        <v/>
      </c>
      <c r="X738" s="6" t="str">
        <f>IF(X737="","",DSUM('Rozpis zápasů'!$F$1:$O$162,$B738,X736:X737))</f>
        <v/>
      </c>
      <c r="Y738" s="6" t="str">
        <f>IF(Y737="","",DSUM('Rozpis zápasů'!$F$1:$O$162,$B738,Y736:Y737))</f>
        <v/>
      </c>
      <c r="Z738" s="9" t="str">
        <f>IF(Z737="","",DSUM('Rozpis zápasů'!$F$1:$O$162,$B738,Z736:Z737))</f>
        <v/>
      </c>
      <c r="AA738" s="27" t="str">
        <f>IF(AA737="","",DSUM('Rozpis zápasů'!$F$1:$O$162,$B738,AA736:AA737))</f>
        <v/>
      </c>
      <c r="AB738" s="6" t="str">
        <f>IF(AB737="","",DSUM('Rozpis zápasů'!$F$1:$O$162,$B738,AB736:AB737))</f>
        <v/>
      </c>
      <c r="AC738" s="6" t="str">
        <f>IF(AC737="","",DSUM('Rozpis zápasů'!$F$1:$O$162,$B738,AC736:AC737))</f>
        <v/>
      </c>
      <c r="AD738" s="6" t="str">
        <f>IF(AD737="","",DSUM('Rozpis zápasů'!$F$1:$O$162,$B738,AD736:AD737))</f>
        <v/>
      </c>
      <c r="AE738" s="6" t="str">
        <f>IF(AE737="","",DSUM('Rozpis zápasů'!$F$1:$O$162,$B738,AE736:AE737))</f>
        <v/>
      </c>
      <c r="AF738" s="6" t="str">
        <f>IF(AF737="","",DSUM('Rozpis zápasů'!$F$1:$O$162,$B738,AF736:AF737))</f>
        <v/>
      </c>
      <c r="AG738" s="6" t="str">
        <f>IF(AG737="","",DSUM('Rozpis zápasů'!$F$1:$O$162,$B738,AG736:AG737))</f>
        <v/>
      </c>
      <c r="AH738" s="9" t="str">
        <f>IF(AH737="","",DSUM('Rozpis zápasů'!$F$1:$O$162,$B738,AH736:AH737))</f>
        <v/>
      </c>
      <c r="AI738" s="27" t="str">
        <f>IF(AI737="","",DSUM('Rozpis zápasů'!$F$1:$O$162,$B738,AI736:AI737))</f>
        <v/>
      </c>
      <c r="AJ738" s="6" t="str">
        <f>IF(AJ737="","",DSUM('Rozpis zápasů'!$F$1:$O$162,$B738,AJ736:AJ737))</f>
        <v/>
      </c>
      <c r="AK738" s="6" t="str">
        <f>IF(AK737="","",DSUM('Rozpis zápasů'!$F$1:$O$162,$B738,AK736:AK737))</f>
        <v/>
      </c>
      <c r="AL738" s="6" t="str">
        <f>IF(AL737="","",DSUM('Rozpis zápasů'!$F$1:$O$162,$B738,AL736:AL737))</f>
        <v/>
      </c>
      <c r="AM738" s="6" t="str">
        <f>IF(AM737="","",DSUM('Rozpis zápasů'!$F$1:$O$162,$B738,AM736:AM737))</f>
        <v/>
      </c>
      <c r="AN738" s="6" t="str">
        <f>IF(AN737="","",DSUM('Rozpis zápasů'!$F$1:$O$162,$B738,AN736:AN737))</f>
        <v/>
      </c>
      <c r="AO738" s="6" t="str">
        <f>IF(AO737="","",DSUM('Rozpis zápasů'!$F$1:$O$162,$B738,AO736:AO737))</f>
        <v/>
      </c>
      <c r="AP738" s="9" t="str">
        <f>IF(AP737="","",DSUM('Rozpis zápasů'!$F$1:$O$162,$B738,AP736:AP737))</f>
        <v/>
      </c>
      <c r="AQ738" s="27" t="str">
        <f>IF(AQ737="","",DSUM('Rozpis zápasů'!$F$1:$O$162,$B738,AQ736:AQ737))</f>
        <v/>
      </c>
      <c r="AR738" s="6" t="str">
        <f>IF(AR737="","",DSUM('Rozpis zápasů'!$F$1:$O$162,$B738,AR736:AR737))</f>
        <v/>
      </c>
      <c r="AS738" s="6" t="str">
        <f>IF(AS737="","",DSUM('Rozpis zápasů'!$F$1:$O$162,$B738,AS736:AS737))</f>
        <v/>
      </c>
      <c r="AT738" s="6" t="str">
        <f>IF(AT737="","",DSUM('Rozpis zápasů'!$F$1:$O$162,$B738,AT736:AT737))</f>
        <v/>
      </c>
      <c r="AU738" s="6" t="str">
        <f>IF(AU737="","",DSUM('Rozpis zápasů'!$F$1:$O$162,$B738,AU736:AU737))</f>
        <v/>
      </c>
      <c r="AV738" s="6" t="str">
        <f>IF(AV737="","",DSUM('Rozpis zápasů'!$F$1:$O$162,$B738,AV736:AV737))</f>
        <v/>
      </c>
      <c r="AW738" s="6" t="str">
        <f>IF(AW737="","",DSUM('Rozpis zápasů'!$F$1:$O$162,$B738,AW736:AW737))</f>
        <v/>
      </c>
      <c r="AX738" s="9" t="str">
        <f>IF(AX737="","",DSUM('Rozpis zápasů'!$F$1:$O$162,$B738,AX736:AX737))</f>
        <v/>
      </c>
      <c r="AY738" s="27" t="str">
        <f>IF(AY737="","",DSUM('Rozpis zápasů'!$F$1:$O$162,$B738,AY736:AY737))</f>
        <v/>
      </c>
      <c r="AZ738" s="6" t="str">
        <f>IF(AZ737="","",DSUM('Rozpis zápasů'!$F$1:$O$162,$B738,AZ736:AZ737))</f>
        <v/>
      </c>
      <c r="BA738" s="6" t="str">
        <f>IF(BA737="","",DSUM('Rozpis zápasů'!$F$1:$O$162,$B738,BA736:BA737))</f>
        <v/>
      </c>
      <c r="BB738" s="6" t="str">
        <f>IF(BB737="","",DSUM('Rozpis zápasů'!$F$1:$O$162,$B738,BB736:BB737))</f>
        <v/>
      </c>
      <c r="BC738" s="6" t="str">
        <f>IF(BC737="","",DSUM('Rozpis zápasů'!$F$1:$O$162,$B738,BC736:BC737))</f>
        <v/>
      </c>
      <c r="BD738" s="6" t="str">
        <f>IF(BD737="","",DSUM('Rozpis zápasů'!$F$1:$O$162,$B738,BD736:BD737))</f>
        <v/>
      </c>
      <c r="BE738" s="6" t="str">
        <f>IF(BE737="","",DSUM('Rozpis zápasů'!$F$1:$O$162,$B738,BE736:BE737))</f>
        <v/>
      </c>
      <c r="BF738" s="9" t="str">
        <f>IF(BF737="","",DSUM('Rozpis zápasů'!$F$1:$O$162,$B738,BF736:BF737))</f>
        <v/>
      </c>
      <c r="BG738" s="27" t="str">
        <f>IF(BG737="","",DSUM('Rozpis zápasů'!$F$1:$O$162,$B738,BG736:BG737))</f>
        <v/>
      </c>
      <c r="BH738" s="6" t="str">
        <f>IF(BH737="","",DSUM('Rozpis zápasů'!$F$1:$O$162,$B738,BH736:BH737))</f>
        <v/>
      </c>
      <c r="BI738" s="6" t="str">
        <f>IF(BI737="","",DSUM('Rozpis zápasů'!$F$1:$O$162,$B738,BI736:BI737))</f>
        <v/>
      </c>
      <c r="BJ738" s="6" t="str">
        <f>IF(BJ737="","",DSUM('Rozpis zápasů'!$F$1:$O$162,$B738,BJ736:BJ737))</f>
        <v/>
      </c>
      <c r="BK738" s="6" t="str">
        <f>IF(BK737="","",DSUM('Rozpis zápasů'!$F$1:$O$162,$B738,BK736:BK737))</f>
        <v/>
      </c>
      <c r="BL738" s="6" t="str">
        <f>IF(BL737="","",DSUM('Rozpis zápasů'!$F$1:$O$162,$B738,BL736:BL737))</f>
        <v/>
      </c>
      <c r="BM738" s="6" t="str">
        <f>IF(BM737="","",DSUM('Rozpis zápasů'!$F$1:$O$162,$B738,BM736:BM737))</f>
        <v/>
      </c>
      <c r="BN738" s="9" t="str">
        <f>IF(BN737="","",DSUM('Rozpis zápasů'!$F$1:$O$162,$B738,BN736:BN737))</f>
        <v/>
      </c>
    </row>
    <row r="739" spans="1:66" ht="15.75" x14ac:dyDescent="0.25">
      <c r="A739" s="275" t="s">
        <v>29</v>
      </c>
      <c r="B739" s="279" t="s">
        <v>21</v>
      </c>
      <c r="C739" s="27" t="str">
        <f>IF(C737="","",DSUM('Rozpis zápasů'!$F$1:$O$162,$B739,C736:C737))</f>
        <v/>
      </c>
      <c r="D739" s="6" t="str">
        <f>IF(D737="","",DSUM('Rozpis zápasů'!$F$1:$O$162,$B739,D736:D737))</f>
        <v/>
      </c>
      <c r="E739" s="6" t="str">
        <f>IF(E737="","",DSUM('Rozpis zápasů'!$F$1:$O$162,$B739,E736:E737))</f>
        <v/>
      </c>
      <c r="F739" s="6" t="str">
        <f>IF(F737="","",DSUM('Rozpis zápasů'!$F$1:$O$162,$B739,F736:F737))</f>
        <v/>
      </c>
      <c r="G739" s="6" t="str">
        <f>IF(G737="","",DSUM('Rozpis zápasů'!$F$1:$O$162,$B739,G736:G737))</f>
        <v/>
      </c>
      <c r="H739" s="6" t="str">
        <f>IF(H737="","",DSUM('Rozpis zápasů'!$F$1:$O$162,$B739,H736:H737))</f>
        <v/>
      </c>
      <c r="I739" s="6" t="str">
        <f>IF(I737="","",DSUM('Rozpis zápasů'!$F$1:$O$162,$B739,I736:I737))</f>
        <v/>
      </c>
      <c r="J739" s="9" t="str">
        <f>IF(J737="","",DSUM('Rozpis zápasů'!$F$1:$O$162,$B739,J736:J737))</f>
        <v/>
      </c>
      <c r="K739" s="27" t="str">
        <f>IF(K737="","",DSUM('Rozpis zápasů'!$F$1:$O$162,$B739,K736:K737))</f>
        <v/>
      </c>
      <c r="L739" s="6" t="str">
        <f>IF(L737="","",DSUM('Rozpis zápasů'!$F$1:$O$162,$B739,L736:L737))</f>
        <v/>
      </c>
      <c r="M739" s="6" t="str">
        <f>IF(M737="","",DSUM('Rozpis zápasů'!$F$1:$O$162,$B739,M736:M737))</f>
        <v/>
      </c>
      <c r="N739" s="6" t="str">
        <f>IF(N737="","",DSUM('Rozpis zápasů'!$F$1:$O$162,$B739,N736:N737))</f>
        <v/>
      </c>
      <c r="O739" s="6" t="str">
        <f>IF(O737="","",DSUM('Rozpis zápasů'!$F$1:$O$162,$B739,O736:O737))</f>
        <v/>
      </c>
      <c r="P739" s="6" t="str">
        <f>IF(P737="","",DSUM('Rozpis zápasů'!$F$1:$O$162,$B739,P736:P737))</f>
        <v/>
      </c>
      <c r="Q739" s="6" t="str">
        <f>IF(Q737="","",DSUM('Rozpis zápasů'!$F$1:$O$162,$B739,Q736:Q737))</f>
        <v/>
      </c>
      <c r="R739" s="9" t="str">
        <f>IF(R737="","",DSUM('Rozpis zápasů'!$F$1:$O$162,$B739,R736:R737))</f>
        <v/>
      </c>
      <c r="S739" s="27" t="str">
        <f>IF(S737="","",DSUM('Rozpis zápasů'!$F$1:$O$162,$B739,S736:S737))</f>
        <v/>
      </c>
      <c r="T739" s="6" t="str">
        <f>IF(T737="","",DSUM('Rozpis zápasů'!$F$1:$O$162,$B739,T736:T737))</f>
        <v/>
      </c>
      <c r="U739" s="6" t="str">
        <f>IF(U737="","",DSUM('Rozpis zápasů'!$F$1:$O$162,$B739,U736:U737))</f>
        <v/>
      </c>
      <c r="V739" s="6" t="str">
        <f>IF(V737="","",DSUM('Rozpis zápasů'!$F$1:$O$162,$B739,V736:V737))</f>
        <v/>
      </c>
      <c r="W739" s="6" t="str">
        <f>IF(W737="","",DSUM('Rozpis zápasů'!$F$1:$O$162,$B739,W736:W737))</f>
        <v/>
      </c>
      <c r="X739" s="6" t="str">
        <f>IF(X737="","",DSUM('Rozpis zápasů'!$F$1:$O$162,$B739,X736:X737))</f>
        <v/>
      </c>
      <c r="Y739" s="6" t="str">
        <f>IF(Y737="","",DSUM('Rozpis zápasů'!$F$1:$O$162,$B739,Y736:Y737))</f>
        <v/>
      </c>
      <c r="Z739" s="9" t="str">
        <f>IF(Z737="","",DSUM('Rozpis zápasů'!$F$1:$O$162,$B739,Z736:Z737))</f>
        <v/>
      </c>
      <c r="AA739" s="27" t="str">
        <f>IF(AA737="","",DSUM('Rozpis zápasů'!$F$1:$O$162,$B739,AA736:AA737))</f>
        <v/>
      </c>
      <c r="AB739" s="6" t="str">
        <f>IF(AB737="","",DSUM('Rozpis zápasů'!$F$1:$O$162,$B739,AB736:AB737))</f>
        <v/>
      </c>
      <c r="AC739" s="6" t="str">
        <f>IF(AC737="","",DSUM('Rozpis zápasů'!$F$1:$O$162,$B739,AC736:AC737))</f>
        <v/>
      </c>
      <c r="AD739" s="6" t="str">
        <f>IF(AD737="","",DSUM('Rozpis zápasů'!$F$1:$O$162,$B739,AD736:AD737))</f>
        <v/>
      </c>
      <c r="AE739" s="6" t="str">
        <f>IF(AE737="","",DSUM('Rozpis zápasů'!$F$1:$O$162,$B739,AE736:AE737))</f>
        <v/>
      </c>
      <c r="AF739" s="6" t="str">
        <f>IF(AF737="","",DSUM('Rozpis zápasů'!$F$1:$O$162,$B739,AF736:AF737))</f>
        <v/>
      </c>
      <c r="AG739" s="6" t="str">
        <f>IF(AG737="","",DSUM('Rozpis zápasů'!$F$1:$O$162,$B739,AG736:AG737))</f>
        <v/>
      </c>
      <c r="AH739" s="9" t="str">
        <f>IF(AH737="","",DSUM('Rozpis zápasů'!$F$1:$O$162,$B739,AH736:AH737))</f>
        <v/>
      </c>
      <c r="AI739" s="27" t="str">
        <f>IF(AI737="","",DSUM('Rozpis zápasů'!$F$1:$O$162,$B739,AI736:AI737))</f>
        <v/>
      </c>
      <c r="AJ739" s="6" t="str">
        <f>IF(AJ737="","",DSUM('Rozpis zápasů'!$F$1:$O$162,$B739,AJ736:AJ737))</f>
        <v/>
      </c>
      <c r="AK739" s="6" t="str">
        <f>IF(AK737="","",DSUM('Rozpis zápasů'!$F$1:$O$162,$B739,AK736:AK737))</f>
        <v/>
      </c>
      <c r="AL739" s="6" t="str">
        <f>IF(AL737="","",DSUM('Rozpis zápasů'!$F$1:$O$162,$B739,AL736:AL737))</f>
        <v/>
      </c>
      <c r="AM739" s="6" t="str">
        <f>IF(AM737="","",DSUM('Rozpis zápasů'!$F$1:$O$162,$B739,AM736:AM737))</f>
        <v/>
      </c>
      <c r="AN739" s="6" t="str">
        <f>IF(AN737="","",DSUM('Rozpis zápasů'!$F$1:$O$162,$B739,AN736:AN737))</f>
        <v/>
      </c>
      <c r="AO739" s="6" t="str">
        <f>IF(AO737="","",DSUM('Rozpis zápasů'!$F$1:$O$162,$B739,AO736:AO737))</f>
        <v/>
      </c>
      <c r="AP739" s="9" t="str">
        <f>IF(AP737="","",DSUM('Rozpis zápasů'!$F$1:$O$162,$B739,AP736:AP737))</f>
        <v/>
      </c>
      <c r="AQ739" s="27" t="str">
        <f>IF(AQ737="","",DSUM('Rozpis zápasů'!$F$1:$O$162,$B739,AQ736:AQ737))</f>
        <v/>
      </c>
      <c r="AR739" s="6" t="str">
        <f>IF(AR737="","",DSUM('Rozpis zápasů'!$F$1:$O$162,$B739,AR736:AR737))</f>
        <v/>
      </c>
      <c r="AS739" s="6" t="str">
        <f>IF(AS737="","",DSUM('Rozpis zápasů'!$F$1:$O$162,$B739,AS736:AS737))</f>
        <v/>
      </c>
      <c r="AT739" s="6" t="str">
        <f>IF(AT737="","",DSUM('Rozpis zápasů'!$F$1:$O$162,$B739,AT736:AT737))</f>
        <v/>
      </c>
      <c r="AU739" s="6" t="str">
        <f>IF(AU737="","",DSUM('Rozpis zápasů'!$F$1:$O$162,$B739,AU736:AU737))</f>
        <v/>
      </c>
      <c r="AV739" s="6" t="str">
        <f>IF(AV737="","",DSUM('Rozpis zápasů'!$F$1:$O$162,$B739,AV736:AV737))</f>
        <v/>
      </c>
      <c r="AW739" s="6" t="str">
        <f>IF(AW737="","",DSUM('Rozpis zápasů'!$F$1:$O$162,$B739,AW736:AW737))</f>
        <v/>
      </c>
      <c r="AX739" s="9" t="str">
        <f>IF(AX737="","",DSUM('Rozpis zápasů'!$F$1:$O$162,$B739,AX736:AX737))</f>
        <v/>
      </c>
      <c r="AY739" s="27" t="str">
        <f>IF(AY737="","",DSUM('Rozpis zápasů'!$F$1:$O$162,$B739,AY736:AY737))</f>
        <v/>
      </c>
      <c r="AZ739" s="6" t="str">
        <f>IF(AZ737="","",DSUM('Rozpis zápasů'!$F$1:$O$162,$B739,AZ736:AZ737))</f>
        <v/>
      </c>
      <c r="BA739" s="6" t="str">
        <f>IF(BA737="","",DSUM('Rozpis zápasů'!$F$1:$O$162,$B739,BA736:BA737))</f>
        <v/>
      </c>
      <c r="BB739" s="6" t="str">
        <f>IF(BB737="","",DSUM('Rozpis zápasů'!$F$1:$O$162,$B739,BB736:BB737))</f>
        <v/>
      </c>
      <c r="BC739" s="6" t="str">
        <f>IF(BC737="","",DSUM('Rozpis zápasů'!$F$1:$O$162,$B739,BC736:BC737))</f>
        <v/>
      </c>
      <c r="BD739" s="6" t="str">
        <f>IF(BD737="","",DSUM('Rozpis zápasů'!$F$1:$O$162,$B739,BD736:BD737))</f>
        <v/>
      </c>
      <c r="BE739" s="6" t="str">
        <f>IF(BE737="","",DSUM('Rozpis zápasů'!$F$1:$O$162,$B739,BE736:BE737))</f>
        <v/>
      </c>
      <c r="BF739" s="9" t="str">
        <f>IF(BF737="","",DSUM('Rozpis zápasů'!$F$1:$O$162,$B739,BF736:BF737))</f>
        <v/>
      </c>
      <c r="BG739" s="27" t="str">
        <f>IF(BG737="","",DSUM('Rozpis zápasů'!$F$1:$O$162,$B739,BG736:BG737))</f>
        <v/>
      </c>
      <c r="BH739" s="6" t="str">
        <f>IF(BH737="","",DSUM('Rozpis zápasů'!$F$1:$O$162,$B739,BH736:BH737))</f>
        <v/>
      </c>
      <c r="BI739" s="6" t="str">
        <f>IF(BI737="","",DSUM('Rozpis zápasů'!$F$1:$O$162,$B739,BI736:BI737))</f>
        <v/>
      </c>
      <c r="BJ739" s="6" t="str">
        <f>IF(BJ737="","",DSUM('Rozpis zápasů'!$F$1:$O$162,$B739,BJ736:BJ737))</f>
        <v/>
      </c>
      <c r="BK739" s="6" t="str">
        <f>IF(BK737="","",DSUM('Rozpis zápasů'!$F$1:$O$162,$B739,BK736:BK737))</f>
        <v/>
      </c>
      <c r="BL739" s="6" t="str">
        <f>IF(BL737="","",DSUM('Rozpis zápasů'!$F$1:$O$162,$B739,BL736:BL737))</f>
        <v/>
      </c>
      <c r="BM739" s="6" t="str">
        <f>IF(BM737="","",DSUM('Rozpis zápasů'!$F$1:$O$162,$B739,BM736:BM737))</f>
        <v/>
      </c>
      <c r="BN739" s="9" t="str">
        <f>IF(BN737="","",DSUM('Rozpis zápasů'!$F$1:$O$162,$B739,BN736:BN737))</f>
        <v/>
      </c>
    </row>
    <row r="740" spans="1:66" ht="16.5" thickBot="1" x14ac:dyDescent="0.3">
      <c r="A740" s="277" t="s">
        <v>31</v>
      </c>
      <c r="B740" s="280" t="s">
        <v>20</v>
      </c>
      <c r="C740" s="13" t="str">
        <f>IF(C737="","",DSUM('Rozpis zápasů'!$F$1:$O$162,$B740,C736:C737))</f>
        <v/>
      </c>
      <c r="D740" s="10" t="str">
        <f>IF(D737="","",DSUM('Rozpis zápasů'!$F$1:$O$162,$B740,D736:D737))</f>
        <v/>
      </c>
      <c r="E740" s="10" t="str">
        <f>IF(E737="","",DSUM('Rozpis zápasů'!$F$1:$O$162,$B740,E736:E737))</f>
        <v/>
      </c>
      <c r="F740" s="10" t="str">
        <f>IF(F737="","",DSUM('Rozpis zápasů'!$F$1:$O$162,$B740,F736:F737))</f>
        <v/>
      </c>
      <c r="G740" s="10" t="str">
        <f>IF(G737="","",DSUM('Rozpis zápasů'!$F$1:$O$162,$B740,G736:G737))</f>
        <v/>
      </c>
      <c r="H740" s="10" t="str">
        <f>IF(H737="","",DSUM('Rozpis zápasů'!$F$1:$O$162,$B740,H736:H737))</f>
        <v/>
      </c>
      <c r="I740" s="10" t="str">
        <f>IF(I737="","",DSUM('Rozpis zápasů'!$F$1:$O$162,$B740,I736:I737))</f>
        <v/>
      </c>
      <c r="J740" s="11" t="str">
        <f>IF(J737="","",DSUM('Rozpis zápasů'!$F$1:$O$162,$B740,J736:J737))</f>
        <v/>
      </c>
      <c r="K740" s="13" t="str">
        <f>IF(K737="","",DSUM('Rozpis zápasů'!$F$1:$O$162,$B740,K736:K737))</f>
        <v/>
      </c>
      <c r="L740" s="10" t="str">
        <f>IF(L737="","",DSUM('Rozpis zápasů'!$F$1:$O$162,$B740,L736:L737))</f>
        <v/>
      </c>
      <c r="M740" s="10" t="str">
        <f>IF(M737="","",DSUM('Rozpis zápasů'!$F$1:$O$162,$B740,M736:M737))</f>
        <v/>
      </c>
      <c r="N740" s="10" t="str">
        <f>IF(N737="","",DSUM('Rozpis zápasů'!$F$1:$O$162,$B740,N736:N737))</f>
        <v/>
      </c>
      <c r="O740" s="10" t="str">
        <f>IF(O737="","",DSUM('Rozpis zápasů'!$F$1:$O$162,$B740,O736:O737))</f>
        <v/>
      </c>
      <c r="P740" s="10" t="str">
        <f>IF(P737="","",DSUM('Rozpis zápasů'!$F$1:$O$162,$B740,P736:P737))</f>
        <v/>
      </c>
      <c r="Q740" s="10" t="str">
        <f>IF(Q737="","",DSUM('Rozpis zápasů'!$F$1:$O$162,$B740,Q736:Q737))</f>
        <v/>
      </c>
      <c r="R740" s="11" t="str">
        <f>IF(R737="","",DSUM('Rozpis zápasů'!$F$1:$O$162,$B740,R736:R737))</f>
        <v/>
      </c>
      <c r="S740" s="13" t="str">
        <f>IF(S737="","",DSUM('Rozpis zápasů'!$F$1:$O$162,$B740,S736:S737))</f>
        <v/>
      </c>
      <c r="T740" s="10" t="str">
        <f>IF(T737="","",DSUM('Rozpis zápasů'!$F$1:$O$162,$B740,T736:T737))</f>
        <v/>
      </c>
      <c r="U740" s="10" t="str">
        <f>IF(U737="","",DSUM('Rozpis zápasů'!$F$1:$O$162,$B740,U736:U737))</f>
        <v/>
      </c>
      <c r="V740" s="10" t="str">
        <f>IF(V737="","",DSUM('Rozpis zápasů'!$F$1:$O$162,$B740,V736:V737))</f>
        <v/>
      </c>
      <c r="W740" s="10" t="str">
        <f>IF(W737="","",DSUM('Rozpis zápasů'!$F$1:$O$162,$B740,W736:W737))</f>
        <v/>
      </c>
      <c r="X740" s="10" t="str">
        <f>IF(X737="","",DSUM('Rozpis zápasů'!$F$1:$O$162,$B740,X736:X737))</f>
        <v/>
      </c>
      <c r="Y740" s="10" t="str">
        <f>IF(Y737="","",DSUM('Rozpis zápasů'!$F$1:$O$162,$B740,Y736:Y737))</f>
        <v/>
      </c>
      <c r="Z740" s="11" t="str">
        <f>IF(Z737="","",DSUM('Rozpis zápasů'!$F$1:$O$162,$B740,Z736:Z737))</f>
        <v/>
      </c>
      <c r="AA740" s="13" t="str">
        <f>IF(AA737="","",DSUM('Rozpis zápasů'!$F$1:$O$162,$B740,AA736:AA737))</f>
        <v/>
      </c>
      <c r="AB740" s="10" t="str">
        <f>IF(AB737="","",DSUM('Rozpis zápasů'!$F$1:$O$162,$B740,AB736:AB737))</f>
        <v/>
      </c>
      <c r="AC740" s="10" t="str">
        <f>IF(AC737="","",DSUM('Rozpis zápasů'!$F$1:$O$162,$B740,AC736:AC737))</f>
        <v/>
      </c>
      <c r="AD740" s="10" t="str">
        <f>IF(AD737="","",DSUM('Rozpis zápasů'!$F$1:$O$162,$B740,AD736:AD737))</f>
        <v/>
      </c>
      <c r="AE740" s="10" t="str">
        <f>IF(AE737="","",DSUM('Rozpis zápasů'!$F$1:$O$162,$B740,AE736:AE737))</f>
        <v/>
      </c>
      <c r="AF740" s="10" t="str">
        <f>IF(AF737="","",DSUM('Rozpis zápasů'!$F$1:$O$162,$B740,AF736:AF737))</f>
        <v/>
      </c>
      <c r="AG740" s="10" t="str">
        <f>IF(AG737="","",DSUM('Rozpis zápasů'!$F$1:$O$162,$B740,AG736:AG737))</f>
        <v/>
      </c>
      <c r="AH740" s="11" t="str">
        <f>IF(AH737="","",DSUM('Rozpis zápasů'!$F$1:$O$162,$B740,AH736:AH737))</f>
        <v/>
      </c>
      <c r="AI740" s="13" t="str">
        <f>IF(AI737="","",DSUM('Rozpis zápasů'!$F$1:$O$162,$B740,AI736:AI737))</f>
        <v/>
      </c>
      <c r="AJ740" s="10" t="str">
        <f>IF(AJ737="","",DSUM('Rozpis zápasů'!$F$1:$O$162,$B740,AJ736:AJ737))</f>
        <v/>
      </c>
      <c r="AK740" s="10" t="str">
        <f>IF(AK737="","",DSUM('Rozpis zápasů'!$F$1:$O$162,$B740,AK736:AK737))</f>
        <v/>
      </c>
      <c r="AL740" s="10" t="str">
        <f>IF(AL737="","",DSUM('Rozpis zápasů'!$F$1:$O$162,$B740,AL736:AL737))</f>
        <v/>
      </c>
      <c r="AM740" s="10" t="str">
        <f>IF(AM737="","",DSUM('Rozpis zápasů'!$F$1:$O$162,$B740,AM736:AM737))</f>
        <v/>
      </c>
      <c r="AN740" s="10" t="str">
        <f>IF(AN737="","",DSUM('Rozpis zápasů'!$F$1:$O$162,$B740,AN736:AN737))</f>
        <v/>
      </c>
      <c r="AO740" s="10" t="str">
        <f>IF(AO737="","",DSUM('Rozpis zápasů'!$F$1:$O$162,$B740,AO736:AO737))</f>
        <v/>
      </c>
      <c r="AP740" s="11" t="str">
        <f>IF(AP737="","",DSUM('Rozpis zápasů'!$F$1:$O$162,$B740,AP736:AP737))</f>
        <v/>
      </c>
      <c r="AQ740" s="13" t="str">
        <f>IF(AQ737="","",DSUM('Rozpis zápasů'!$F$1:$O$162,$B740,AQ736:AQ737))</f>
        <v/>
      </c>
      <c r="AR740" s="10" t="str">
        <f>IF(AR737="","",DSUM('Rozpis zápasů'!$F$1:$O$162,$B740,AR736:AR737))</f>
        <v/>
      </c>
      <c r="AS740" s="10" t="str">
        <f>IF(AS737="","",DSUM('Rozpis zápasů'!$F$1:$O$162,$B740,AS736:AS737))</f>
        <v/>
      </c>
      <c r="AT740" s="10" t="str">
        <f>IF(AT737="","",DSUM('Rozpis zápasů'!$F$1:$O$162,$B740,AT736:AT737))</f>
        <v/>
      </c>
      <c r="AU740" s="10" t="str">
        <f>IF(AU737="","",DSUM('Rozpis zápasů'!$F$1:$O$162,$B740,AU736:AU737))</f>
        <v/>
      </c>
      <c r="AV740" s="10" t="str">
        <f>IF(AV737="","",DSUM('Rozpis zápasů'!$F$1:$O$162,$B740,AV736:AV737))</f>
        <v/>
      </c>
      <c r="AW740" s="10" t="str">
        <f>IF(AW737="","",DSUM('Rozpis zápasů'!$F$1:$O$162,$B740,AW736:AW737))</f>
        <v/>
      </c>
      <c r="AX740" s="11" t="str">
        <f>IF(AX737="","",DSUM('Rozpis zápasů'!$F$1:$O$162,$B740,AX736:AX737))</f>
        <v/>
      </c>
      <c r="AY740" s="13" t="str">
        <f>IF(AY737="","",DSUM('Rozpis zápasů'!$F$1:$O$162,$B740,AY736:AY737))</f>
        <v/>
      </c>
      <c r="AZ740" s="10" t="str">
        <f>IF(AZ737="","",DSUM('Rozpis zápasů'!$F$1:$O$162,$B740,AZ736:AZ737))</f>
        <v/>
      </c>
      <c r="BA740" s="10" t="str">
        <f>IF(BA737="","",DSUM('Rozpis zápasů'!$F$1:$O$162,$B740,BA736:BA737))</f>
        <v/>
      </c>
      <c r="BB740" s="10" t="str">
        <f>IF(BB737="","",DSUM('Rozpis zápasů'!$F$1:$O$162,$B740,BB736:BB737))</f>
        <v/>
      </c>
      <c r="BC740" s="10" t="str">
        <f>IF(BC737="","",DSUM('Rozpis zápasů'!$F$1:$O$162,$B740,BC736:BC737))</f>
        <v/>
      </c>
      <c r="BD740" s="10" t="str">
        <f>IF(BD737="","",DSUM('Rozpis zápasů'!$F$1:$O$162,$B740,BD736:BD737))</f>
        <v/>
      </c>
      <c r="BE740" s="10" t="str">
        <f>IF(BE737="","",DSUM('Rozpis zápasů'!$F$1:$O$162,$B740,BE736:BE737))</f>
        <v/>
      </c>
      <c r="BF740" s="11" t="str">
        <f>IF(BF737="","",DSUM('Rozpis zápasů'!$F$1:$O$162,$B740,BF736:BF737))</f>
        <v/>
      </c>
      <c r="BG740" s="13" t="str">
        <f>IF(BG737="","",DSUM('Rozpis zápasů'!$F$1:$O$162,$B740,BG736:BG737))</f>
        <v/>
      </c>
      <c r="BH740" s="10" t="str">
        <f>IF(BH737="","",DSUM('Rozpis zápasů'!$F$1:$O$162,$B740,BH736:BH737))</f>
        <v/>
      </c>
      <c r="BI740" s="10" t="str">
        <f>IF(BI737="","",DSUM('Rozpis zápasů'!$F$1:$O$162,$B740,BI736:BI737))</f>
        <v/>
      </c>
      <c r="BJ740" s="10" t="str">
        <f>IF(BJ737="","",DSUM('Rozpis zápasů'!$F$1:$O$162,$B740,BJ736:BJ737))</f>
        <v/>
      </c>
      <c r="BK740" s="10" t="str">
        <f>IF(BK737="","",DSUM('Rozpis zápasů'!$F$1:$O$162,$B740,BK736:BK737))</f>
        <v/>
      </c>
      <c r="BL740" s="10" t="str">
        <f>IF(BL737="","",DSUM('Rozpis zápasů'!$F$1:$O$162,$B740,BL736:BL737))</f>
        <v/>
      </c>
      <c r="BM740" s="10" t="str">
        <f>IF(BM737="","",DSUM('Rozpis zápasů'!$F$1:$O$162,$B740,BM736:BM737))</f>
        <v/>
      </c>
      <c r="BN740" s="11" t="str">
        <f>IF(BN737="","",DSUM('Rozpis zápasů'!$F$1:$O$162,$B740,BN736:BN737))</f>
        <v/>
      </c>
    </row>
    <row r="741" spans="1:66" ht="15.75" x14ac:dyDescent="0.25">
      <c r="A741" s="2100" t="s">
        <v>138</v>
      </c>
      <c r="B741" s="2101"/>
      <c r="C741" s="28">
        <f t="shared" ref="C741:BN741" si="3124">SUM(C738,C733)</f>
        <v>0</v>
      </c>
      <c r="D741" s="29">
        <f t="shared" si="3124"/>
        <v>0</v>
      </c>
      <c r="E741" s="29">
        <f t="shared" si="3124"/>
        <v>0</v>
      </c>
      <c r="F741" s="29">
        <f t="shared" si="3124"/>
        <v>0</v>
      </c>
      <c r="G741" s="29">
        <f t="shared" si="3124"/>
        <v>0</v>
      </c>
      <c r="H741" s="29">
        <f t="shared" si="3124"/>
        <v>0</v>
      </c>
      <c r="I741" s="29">
        <f t="shared" si="3124"/>
        <v>0</v>
      </c>
      <c r="J741" s="30">
        <f t="shared" si="3124"/>
        <v>0</v>
      </c>
      <c r="K741" s="28">
        <f t="shared" si="3124"/>
        <v>0</v>
      </c>
      <c r="L741" s="29">
        <f t="shared" si="3124"/>
        <v>0</v>
      </c>
      <c r="M741" s="29">
        <f t="shared" si="3124"/>
        <v>0</v>
      </c>
      <c r="N741" s="29">
        <f t="shared" si="3124"/>
        <v>0</v>
      </c>
      <c r="O741" s="29">
        <f t="shared" si="3124"/>
        <v>0</v>
      </c>
      <c r="P741" s="29">
        <f t="shared" si="3124"/>
        <v>0</v>
      </c>
      <c r="Q741" s="29">
        <f t="shared" si="3124"/>
        <v>0</v>
      </c>
      <c r="R741" s="30">
        <f t="shared" si="3124"/>
        <v>0</v>
      </c>
      <c r="S741" s="28">
        <f t="shared" si="3124"/>
        <v>0</v>
      </c>
      <c r="T741" s="29">
        <f t="shared" si="3124"/>
        <v>0</v>
      </c>
      <c r="U741" s="29">
        <f t="shared" si="3124"/>
        <v>0</v>
      </c>
      <c r="V741" s="29">
        <f t="shared" si="3124"/>
        <v>0</v>
      </c>
      <c r="W741" s="29">
        <f t="shared" si="3124"/>
        <v>0</v>
      </c>
      <c r="X741" s="29">
        <f t="shared" si="3124"/>
        <v>0</v>
      </c>
      <c r="Y741" s="29">
        <f t="shared" si="3124"/>
        <v>0</v>
      </c>
      <c r="Z741" s="30">
        <f t="shared" si="3124"/>
        <v>0</v>
      </c>
      <c r="AA741" s="28">
        <f t="shared" si="3124"/>
        <v>0</v>
      </c>
      <c r="AB741" s="29">
        <f t="shared" si="3124"/>
        <v>0</v>
      </c>
      <c r="AC741" s="29">
        <f t="shared" si="3124"/>
        <v>0</v>
      </c>
      <c r="AD741" s="29">
        <f t="shared" si="3124"/>
        <v>0</v>
      </c>
      <c r="AE741" s="29">
        <f t="shared" si="3124"/>
        <v>0</v>
      </c>
      <c r="AF741" s="29">
        <f t="shared" si="3124"/>
        <v>0</v>
      </c>
      <c r="AG741" s="29">
        <f t="shared" si="3124"/>
        <v>0</v>
      </c>
      <c r="AH741" s="30">
        <f t="shared" si="3124"/>
        <v>0</v>
      </c>
      <c r="AI741" s="28">
        <f t="shared" si="3124"/>
        <v>0</v>
      </c>
      <c r="AJ741" s="29">
        <f t="shared" si="3124"/>
        <v>0</v>
      </c>
      <c r="AK741" s="29">
        <f t="shared" si="3124"/>
        <v>0</v>
      </c>
      <c r="AL741" s="29">
        <f t="shared" si="3124"/>
        <v>0</v>
      </c>
      <c r="AM741" s="29">
        <f t="shared" si="3124"/>
        <v>0</v>
      </c>
      <c r="AN741" s="29">
        <f t="shared" si="3124"/>
        <v>0</v>
      </c>
      <c r="AO741" s="29">
        <f t="shared" si="3124"/>
        <v>0</v>
      </c>
      <c r="AP741" s="30">
        <f t="shared" si="3124"/>
        <v>0</v>
      </c>
      <c r="AQ741" s="28">
        <f t="shared" si="3124"/>
        <v>0</v>
      </c>
      <c r="AR741" s="29">
        <f t="shared" si="3124"/>
        <v>0</v>
      </c>
      <c r="AS741" s="29">
        <f t="shared" si="3124"/>
        <v>0</v>
      </c>
      <c r="AT741" s="29">
        <f t="shared" si="3124"/>
        <v>0</v>
      </c>
      <c r="AU741" s="29">
        <f t="shared" si="3124"/>
        <v>0</v>
      </c>
      <c r="AV741" s="29">
        <f t="shared" si="3124"/>
        <v>0</v>
      </c>
      <c r="AW741" s="29">
        <f t="shared" si="3124"/>
        <v>0</v>
      </c>
      <c r="AX741" s="30">
        <f t="shared" si="3124"/>
        <v>0</v>
      </c>
      <c r="AY741" s="28">
        <f t="shared" si="3124"/>
        <v>0</v>
      </c>
      <c r="AZ741" s="29">
        <f t="shared" si="3124"/>
        <v>0</v>
      </c>
      <c r="BA741" s="29">
        <f t="shared" si="3124"/>
        <v>0</v>
      </c>
      <c r="BB741" s="29">
        <f t="shared" si="3124"/>
        <v>0</v>
      </c>
      <c r="BC741" s="29">
        <f t="shared" si="3124"/>
        <v>0</v>
      </c>
      <c r="BD741" s="29">
        <f t="shared" si="3124"/>
        <v>0</v>
      </c>
      <c r="BE741" s="29">
        <f t="shared" si="3124"/>
        <v>0</v>
      </c>
      <c r="BF741" s="30">
        <f t="shared" si="3124"/>
        <v>0</v>
      </c>
      <c r="BG741" s="28">
        <f t="shared" si="3124"/>
        <v>0</v>
      </c>
      <c r="BH741" s="29">
        <f t="shared" si="3124"/>
        <v>0</v>
      </c>
      <c r="BI741" s="29">
        <f t="shared" si="3124"/>
        <v>0</v>
      </c>
      <c r="BJ741" s="29">
        <f t="shared" si="3124"/>
        <v>0</v>
      </c>
      <c r="BK741" s="29">
        <f t="shared" si="3124"/>
        <v>0</v>
      </c>
      <c r="BL741" s="29">
        <f t="shared" si="3124"/>
        <v>0</v>
      </c>
      <c r="BM741" s="29">
        <f t="shared" si="3124"/>
        <v>0</v>
      </c>
      <c r="BN741" s="30">
        <f t="shared" si="3124"/>
        <v>0</v>
      </c>
    </row>
    <row r="742" spans="1:66" ht="15.75" x14ac:dyDescent="0.25">
      <c r="A742" s="2102" t="s">
        <v>139</v>
      </c>
      <c r="B742" s="2103"/>
      <c r="C742" s="31">
        <f t="shared" ref="C742:BN742" si="3125">SUM(C739,C734)</f>
        <v>0</v>
      </c>
      <c r="D742" s="32">
        <f t="shared" si="3125"/>
        <v>0</v>
      </c>
      <c r="E742" s="32">
        <f t="shared" si="3125"/>
        <v>0</v>
      </c>
      <c r="F742" s="32">
        <f t="shared" si="3125"/>
        <v>0</v>
      </c>
      <c r="G742" s="32">
        <f t="shared" si="3125"/>
        <v>0</v>
      </c>
      <c r="H742" s="32">
        <f t="shared" si="3125"/>
        <v>0</v>
      </c>
      <c r="I742" s="32">
        <f t="shared" si="3125"/>
        <v>0</v>
      </c>
      <c r="J742" s="33">
        <f t="shared" si="3125"/>
        <v>0</v>
      </c>
      <c r="K742" s="31">
        <f t="shared" si="3125"/>
        <v>0</v>
      </c>
      <c r="L742" s="32">
        <f t="shared" si="3125"/>
        <v>0</v>
      </c>
      <c r="M742" s="32">
        <f t="shared" si="3125"/>
        <v>0</v>
      </c>
      <c r="N742" s="32">
        <f t="shared" si="3125"/>
        <v>0</v>
      </c>
      <c r="O742" s="32">
        <f t="shared" si="3125"/>
        <v>0</v>
      </c>
      <c r="P742" s="32">
        <f t="shared" si="3125"/>
        <v>0</v>
      </c>
      <c r="Q742" s="32">
        <f t="shared" si="3125"/>
        <v>0</v>
      </c>
      <c r="R742" s="33">
        <f t="shared" si="3125"/>
        <v>0</v>
      </c>
      <c r="S742" s="31">
        <f t="shared" si="3125"/>
        <v>0</v>
      </c>
      <c r="T742" s="32">
        <f t="shared" si="3125"/>
        <v>0</v>
      </c>
      <c r="U742" s="32">
        <f t="shared" si="3125"/>
        <v>0</v>
      </c>
      <c r="V742" s="32">
        <f t="shared" si="3125"/>
        <v>0</v>
      </c>
      <c r="W742" s="32">
        <f t="shared" si="3125"/>
        <v>0</v>
      </c>
      <c r="X742" s="32">
        <f t="shared" si="3125"/>
        <v>0</v>
      </c>
      <c r="Y742" s="32">
        <f t="shared" si="3125"/>
        <v>0</v>
      </c>
      <c r="Z742" s="33">
        <f t="shared" si="3125"/>
        <v>0</v>
      </c>
      <c r="AA742" s="31">
        <f t="shared" si="3125"/>
        <v>0</v>
      </c>
      <c r="AB742" s="32">
        <f t="shared" si="3125"/>
        <v>0</v>
      </c>
      <c r="AC742" s="32">
        <f t="shared" si="3125"/>
        <v>0</v>
      </c>
      <c r="AD742" s="32">
        <f t="shared" si="3125"/>
        <v>0</v>
      </c>
      <c r="AE742" s="32">
        <f t="shared" si="3125"/>
        <v>0</v>
      </c>
      <c r="AF742" s="32">
        <f t="shared" si="3125"/>
        <v>0</v>
      </c>
      <c r="AG742" s="32">
        <f t="shared" si="3125"/>
        <v>0</v>
      </c>
      <c r="AH742" s="33">
        <f t="shared" si="3125"/>
        <v>0</v>
      </c>
      <c r="AI742" s="31">
        <f t="shared" si="3125"/>
        <v>0</v>
      </c>
      <c r="AJ742" s="32">
        <f t="shared" si="3125"/>
        <v>0</v>
      </c>
      <c r="AK742" s="32">
        <f t="shared" si="3125"/>
        <v>0</v>
      </c>
      <c r="AL742" s="32">
        <f t="shared" si="3125"/>
        <v>0</v>
      </c>
      <c r="AM742" s="32">
        <f t="shared" si="3125"/>
        <v>0</v>
      </c>
      <c r="AN742" s="32">
        <f t="shared" si="3125"/>
        <v>0</v>
      </c>
      <c r="AO742" s="32">
        <f t="shared" si="3125"/>
        <v>0</v>
      </c>
      <c r="AP742" s="33">
        <f t="shared" si="3125"/>
        <v>0</v>
      </c>
      <c r="AQ742" s="31">
        <f t="shared" si="3125"/>
        <v>0</v>
      </c>
      <c r="AR742" s="32">
        <f t="shared" si="3125"/>
        <v>0</v>
      </c>
      <c r="AS742" s="32">
        <f t="shared" si="3125"/>
        <v>0</v>
      </c>
      <c r="AT742" s="32">
        <f t="shared" si="3125"/>
        <v>0</v>
      </c>
      <c r="AU742" s="32">
        <f t="shared" si="3125"/>
        <v>0</v>
      </c>
      <c r="AV742" s="32">
        <f t="shared" si="3125"/>
        <v>0</v>
      </c>
      <c r="AW742" s="32">
        <f t="shared" si="3125"/>
        <v>0</v>
      </c>
      <c r="AX742" s="33">
        <f t="shared" si="3125"/>
        <v>0</v>
      </c>
      <c r="AY742" s="31">
        <f t="shared" si="3125"/>
        <v>0</v>
      </c>
      <c r="AZ742" s="32">
        <f t="shared" si="3125"/>
        <v>0</v>
      </c>
      <c r="BA742" s="32">
        <f t="shared" si="3125"/>
        <v>0</v>
      </c>
      <c r="BB742" s="32">
        <f t="shared" si="3125"/>
        <v>0</v>
      </c>
      <c r="BC742" s="32">
        <f t="shared" si="3125"/>
        <v>0</v>
      </c>
      <c r="BD742" s="32">
        <f t="shared" si="3125"/>
        <v>0</v>
      </c>
      <c r="BE742" s="32">
        <f t="shared" si="3125"/>
        <v>0</v>
      </c>
      <c r="BF742" s="33">
        <f t="shared" si="3125"/>
        <v>0</v>
      </c>
      <c r="BG742" s="31">
        <f t="shared" si="3125"/>
        <v>0</v>
      </c>
      <c r="BH742" s="32">
        <f t="shared" si="3125"/>
        <v>0</v>
      </c>
      <c r="BI742" s="32">
        <f t="shared" si="3125"/>
        <v>0</v>
      </c>
      <c r="BJ742" s="32">
        <f t="shared" si="3125"/>
        <v>0</v>
      </c>
      <c r="BK742" s="32">
        <f t="shared" si="3125"/>
        <v>0</v>
      </c>
      <c r="BL742" s="32">
        <f t="shared" si="3125"/>
        <v>0</v>
      </c>
      <c r="BM742" s="32">
        <f t="shared" si="3125"/>
        <v>0</v>
      </c>
      <c r="BN742" s="33">
        <f t="shared" si="3125"/>
        <v>0</v>
      </c>
    </row>
    <row r="743" spans="1:66" ht="15.75" x14ac:dyDescent="0.25">
      <c r="A743" s="2102" t="s">
        <v>140</v>
      </c>
      <c r="B743" s="2103"/>
      <c r="C743" s="31">
        <f t="shared" ref="C743:BN743" si="3126">SUM(C740,C735)</f>
        <v>0</v>
      </c>
      <c r="D743" s="32">
        <f t="shared" si="3126"/>
        <v>0</v>
      </c>
      <c r="E743" s="32">
        <f t="shared" si="3126"/>
        <v>0</v>
      </c>
      <c r="F743" s="32">
        <f t="shared" si="3126"/>
        <v>0</v>
      </c>
      <c r="G743" s="32">
        <f t="shared" si="3126"/>
        <v>0</v>
      </c>
      <c r="H743" s="32">
        <f t="shared" si="3126"/>
        <v>0</v>
      </c>
      <c r="I743" s="32">
        <f t="shared" si="3126"/>
        <v>0</v>
      </c>
      <c r="J743" s="33">
        <f t="shared" si="3126"/>
        <v>0</v>
      </c>
      <c r="K743" s="31">
        <f t="shared" si="3126"/>
        <v>0</v>
      </c>
      <c r="L743" s="32">
        <f t="shared" si="3126"/>
        <v>0</v>
      </c>
      <c r="M743" s="32">
        <f t="shared" si="3126"/>
        <v>0</v>
      </c>
      <c r="N743" s="32">
        <f t="shared" si="3126"/>
        <v>0</v>
      </c>
      <c r="O743" s="32">
        <f t="shared" si="3126"/>
        <v>0</v>
      </c>
      <c r="P743" s="32">
        <f t="shared" si="3126"/>
        <v>0</v>
      </c>
      <c r="Q743" s="32">
        <f t="shared" si="3126"/>
        <v>0</v>
      </c>
      <c r="R743" s="33">
        <f t="shared" si="3126"/>
        <v>0</v>
      </c>
      <c r="S743" s="31">
        <f t="shared" si="3126"/>
        <v>0</v>
      </c>
      <c r="T743" s="32">
        <f t="shared" si="3126"/>
        <v>0</v>
      </c>
      <c r="U743" s="32">
        <f t="shared" si="3126"/>
        <v>0</v>
      </c>
      <c r="V743" s="32">
        <f t="shared" si="3126"/>
        <v>0</v>
      </c>
      <c r="W743" s="32">
        <f t="shared" si="3126"/>
        <v>0</v>
      </c>
      <c r="X743" s="32">
        <f t="shared" si="3126"/>
        <v>0</v>
      </c>
      <c r="Y743" s="32">
        <f t="shared" si="3126"/>
        <v>0</v>
      </c>
      <c r="Z743" s="33">
        <f t="shared" si="3126"/>
        <v>0</v>
      </c>
      <c r="AA743" s="31">
        <f t="shared" si="3126"/>
        <v>0</v>
      </c>
      <c r="AB743" s="32">
        <f t="shared" si="3126"/>
        <v>0</v>
      </c>
      <c r="AC743" s="32">
        <f t="shared" si="3126"/>
        <v>0</v>
      </c>
      <c r="AD743" s="32">
        <f t="shared" si="3126"/>
        <v>0</v>
      </c>
      <c r="AE743" s="32">
        <f t="shared" si="3126"/>
        <v>0</v>
      </c>
      <c r="AF743" s="32">
        <f t="shared" si="3126"/>
        <v>0</v>
      </c>
      <c r="AG743" s="32">
        <f t="shared" si="3126"/>
        <v>0</v>
      </c>
      <c r="AH743" s="33">
        <f t="shared" si="3126"/>
        <v>0</v>
      </c>
      <c r="AI743" s="31">
        <f t="shared" si="3126"/>
        <v>0</v>
      </c>
      <c r="AJ743" s="32">
        <f t="shared" si="3126"/>
        <v>0</v>
      </c>
      <c r="AK743" s="32">
        <f t="shared" si="3126"/>
        <v>0</v>
      </c>
      <c r="AL743" s="32">
        <f t="shared" si="3126"/>
        <v>0</v>
      </c>
      <c r="AM743" s="32">
        <f t="shared" si="3126"/>
        <v>0</v>
      </c>
      <c r="AN743" s="32">
        <f t="shared" si="3126"/>
        <v>0</v>
      </c>
      <c r="AO743" s="32">
        <f t="shared" si="3126"/>
        <v>0</v>
      </c>
      <c r="AP743" s="33">
        <f t="shared" si="3126"/>
        <v>0</v>
      </c>
      <c r="AQ743" s="31">
        <f t="shared" si="3126"/>
        <v>0</v>
      </c>
      <c r="AR743" s="32">
        <f t="shared" si="3126"/>
        <v>0</v>
      </c>
      <c r="AS743" s="32">
        <f t="shared" si="3126"/>
        <v>0</v>
      </c>
      <c r="AT743" s="32">
        <f t="shared" si="3126"/>
        <v>0</v>
      </c>
      <c r="AU743" s="32">
        <f t="shared" si="3126"/>
        <v>0</v>
      </c>
      <c r="AV743" s="32">
        <f t="shared" si="3126"/>
        <v>0</v>
      </c>
      <c r="AW743" s="32">
        <f t="shared" si="3126"/>
        <v>0</v>
      </c>
      <c r="AX743" s="33">
        <f t="shared" si="3126"/>
        <v>0</v>
      </c>
      <c r="AY743" s="31">
        <f t="shared" si="3126"/>
        <v>0</v>
      </c>
      <c r="AZ743" s="32">
        <f t="shared" si="3126"/>
        <v>0</v>
      </c>
      <c r="BA743" s="32">
        <f t="shared" si="3126"/>
        <v>0</v>
      </c>
      <c r="BB743" s="32">
        <f t="shared" si="3126"/>
        <v>0</v>
      </c>
      <c r="BC743" s="32">
        <f t="shared" si="3126"/>
        <v>0</v>
      </c>
      <c r="BD743" s="32">
        <f t="shared" si="3126"/>
        <v>0</v>
      </c>
      <c r="BE743" s="32">
        <f t="shared" si="3126"/>
        <v>0</v>
      </c>
      <c r="BF743" s="33">
        <f t="shared" si="3126"/>
        <v>0</v>
      </c>
      <c r="BG743" s="31">
        <f t="shared" si="3126"/>
        <v>0</v>
      </c>
      <c r="BH743" s="32">
        <f t="shared" si="3126"/>
        <v>0</v>
      </c>
      <c r="BI743" s="32">
        <f t="shared" si="3126"/>
        <v>0</v>
      </c>
      <c r="BJ743" s="32">
        <f t="shared" si="3126"/>
        <v>0</v>
      </c>
      <c r="BK743" s="32">
        <f t="shared" si="3126"/>
        <v>0</v>
      </c>
      <c r="BL743" s="32">
        <f t="shared" si="3126"/>
        <v>0</v>
      </c>
      <c r="BM743" s="32">
        <f t="shared" si="3126"/>
        <v>0</v>
      </c>
      <c r="BN743" s="33">
        <f t="shared" si="3126"/>
        <v>0</v>
      </c>
    </row>
    <row r="744" spans="1:66" ht="15.75" x14ac:dyDescent="0.25">
      <c r="A744" s="2102" t="s">
        <v>141</v>
      </c>
      <c r="B744" s="2103"/>
      <c r="C744" s="49" t="str">
        <f t="shared" ref="C744:BN744" si="3127">IF(C732="","",C742-C743)</f>
        <v/>
      </c>
      <c r="D744" s="50" t="str">
        <f t="shared" si="3127"/>
        <v/>
      </c>
      <c r="E744" s="50" t="str">
        <f t="shared" si="3127"/>
        <v/>
      </c>
      <c r="F744" s="50" t="str">
        <f t="shared" si="3127"/>
        <v/>
      </c>
      <c r="G744" s="50" t="str">
        <f t="shared" si="3127"/>
        <v/>
      </c>
      <c r="H744" s="50" t="str">
        <f t="shared" si="3127"/>
        <v/>
      </c>
      <c r="I744" s="50" t="str">
        <f t="shared" si="3127"/>
        <v/>
      </c>
      <c r="J744" s="51" t="str">
        <f t="shared" si="3127"/>
        <v/>
      </c>
      <c r="K744" s="49" t="str">
        <f t="shared" si="3127"/>
        <v/>
      </c>
      <c r="L744" s="50" t="str">
        <f t="shared" si="3127"/>
        <v/>
      </c>
      <c r="M744" s="50" t="str">
        <f t="shared" si="3127"/>
        <v/>
      </c>
      <c r="N744" s="50" t="str">
        <f t="shared" si="3127"/>
        <v/>
      </c>
      <c r="O744" s="50" t="str">
        <f t="shared" si="3127"/>
        <v/>
      </c>
      <c r="P744" s="50" t="str">
        <f t="shared" si="3127"/>
        <v/>
      </c>
      <c r="Q744" s="50" t="str">
        <f t="shared" si="3127"/>
        <v/>
      </c>
      <c r="R744" s="51" t="str">
        <f t="shared" si="3127"/>
        <v/>
      </c>
      <c r="S744" s="49" t="str">
        <f t="shared" si="3127"/>
        <v/>
      </c>
      <c r="T744" s="50" t="str">
        <f t="shared" si="3127"/>
        <v/>
      </c>
      <c r="U744" s="50" t="str">
        <f t="shared" si="3127"/>
        <v/>
      </c>
      <c r="V744" s="50" t="str">
        <f t="shared" si="3127"/>
        <v/>
      </c>
      <c r="W744" s="50" t="str">
        <f t="shared" si="3127"/>
        <v/>
      </c>
      <c r="X744" s="50" t="str">
        <f t="shared" si="3127"/>
        <v/>
      </c>
      <c r="Y744" s="50" t="str">
        <f t="shared" si="3127"/>
        <v/>
      </c>
      <c r="Z744" s="51" t="str">
        <f t="shared" si="3127"/>
        <v/>
      </c>
      <c r="AA744" s="49" t="str">
        <f t="shared" si="3127"/>
        <v/>
      </c>
      <c r="AB744" s="50" t="str">
        <f t="shared" si="3127"/>
        <v/>
      </c>
      <c r="AC744" s="50" t="str">
        <f t="shared" si="3127"/>
        <v/>
      </c>
      <c r="AD744" s="50" t="str">
        <f t="shared" si="3127"/>
        <v/>
      </c>
      <c r="AE744" s="50" t="str">
        <f t="shared" si="3127"/>
        <v/>
      </c>
      <c r="AF744" s="50" t="str">
        <f t="shared" si="3127"/>
        <v/>
      </c>
      <c r="AG744" s="50" t="str">
        <f t="shared" si="3127"/>
        <v/>
      </c>
      <c r="AH744" s="51" t="str">
        <f t="shared" si="3127"/>
        <v/>
      </c>
      <c r="AI744" s="49" t="str">
        <f t="shared" si="3127"/>
        <v/>
      </c>
      <c r="AJ744" s="50" t="str">
        <f t="shared" si="3127"/>
        <v/>
      </c>
      <c r="AK744" s="50" t="str">
        <f t="shared" si="3127"/>
        <v/>
      </c>
      <c r="AL744" s="50" t="str">
        <f t="shared" si="3127"/>
        <v/>
      </c>
      <c r="AM744" s="50" t="str">
        <f t="shared" si="3127"/>
        <v/>
      </c>
      <c r="AN744" s="50" t="str">
        <f t="shared" si="3127"/>
        <v/>
      </c>
      <c r="AO744" s="50" t="str">
        <f t="shared" si="3127"/>
        <v/>
      </c>
      <c r="AP744" s="51" t="str">
        <f t="shared" si="3127"/>
        <v/>
      </c>
      <c r="AQ744" s="49" t="str">
        <f t="shared" si="3127"/>
        <v/>
      </c>
      <c r="AR744" s="50" t="str">
        <f t="shared" si="3127"/>
        <v/>
      </c>
      <c r="AS744" s="50" t="str">
        <f t="shared" si="3127"/>
        <v/>
      </c>
      <c r="AT744" s="50" t="str">
        <f t="shared" si="3127"/>
        <v/>
      </c>
      <c r="AU744" s="50" t="str">
        <f t="shared" si="3127"/>
        <v/>
      </c>
      <c r="AV744" s="50" t="str">
        <f t="shared" si="3127"/>
        <v/>
      </c>
      <c r="AW744" s="50" t="str">
        <f t="shared" si="3127"/>
        <v/>
      </c>
      <c r="AX744" s="51" t="str">
        <f t="shared" si="3127"/>
        <v/>
      </c>
      <c r="AY744" s="49" t="str">
        <f t="shared" si="3127"/>
        <v/>
      </c>
      <c r="AZ744" s="50" t="str">
        <f t="shared" si="3127"/>
        <v/>
      </c>
      <c r="BA744" s="50" t="str">
        <f t="shared" si="3127"/>
        <v/>
      </c>
      <c r="BB744" s="50" t="str">
        <f t="shared" si="3127"/>
        <v/>
      </c>
      <c r="BC744" s="50" t="str">
        <f t="shared" si="3127"/>
        <v/>
      </c>
      <c r="BD744" s="50" t="str">
        <f t="shared" si="3127"/>
        <v/>
      </c>
      <c r="BE744" s="50" t="str">
        <f t="shared" si="3127"/>
        <v/>
      </c>
      <c r="BF744" s="51" t="str">
        <f t="shared" si="3127"/>
        <v/>
      </c>
      <c r="BG744" s="49" t="str">
        <f t="shared" si="3127"/>
        <v/>
      </c>
      <c r="BH744" s="50" t="str">
        <f t="shared" si="3127"/>
        <v/>
      </c>
      <c r="BI744" s="50" t="str">
        <f t="shared" si="3127"/>
        <v/>
      </c>
      <c r="BJ744" s="50" t="str">
        <f t="shared" si="3127"/>
        <v/>
      </c>
      <c r="BK744" s="50" t="str">
        <f t="shared" si="3127"/>
        <v/>
      </c>
      <c r="BL744" s="50" t="str">
        <f t="shared" si="3127"/>
        <v/>
      </c>
      <c r="BM744" s="50" t="str">
        <f t="shared" si="3127"/>
        <v/>
      </c>
      <c r="BN744" s="51" t="str">
        <f t="shared" si="3127"/>
        <v/>
      </c>
    </row>
    <row r="745" spans="1:66" ht="30.75" customHeight="1" thickBot="1" x14ac:dyDescent="0.3">
      <c r="A745" s="2104" t="s">
        <v>142</v>
      </c>
      <c r="B745" s="2105"/>
      <c r="C745" s="67" t="str">
        <f t="shared" ref="C745:BN745" si="3128">IF(C732="","",IF(C743=0,MAX($C$123:$J$123)+1,C742/C743))</f>
        <v/>
      </c>
      <c r="D745" s="68" t="str">
        <f t="shared" si="3128"/>
        <v/>
      </c>
      <c r="E745" s="68" t="str">
        <f t="shared" si="3128"/>
        <v/>
      </c>
      <c r="F745" s="68" t="str">
        <f t="shared" si="3128"/>
        <v/>
      </c>
      <c r="G745" s="68" t="str">
        <f t="shared" si="3128"/>
        <v/>
      </c>
      <c r="H745" s="68" t="str">
        <f t="shared" si="3128"/>
        <v/>
      </c>
      <c r="I745" s="68" t="str">
        <f t="shared" si="3128"/>
        <v/>
      </c>
      <c r="J745" s="69" t="str">
        <f t="shared" si="3128"/>
        <v/>
      </c>
      <c r="K745" s="67" t="str">
        <f t="shared" si="3128"/>
        <v/>
      </c>
      <c r="L745" s="68" t="str">
        <f t="shared" si="3128"/>
        <v/>
      </c>
      <c r="M745" s="68" t="str">
        <f t="shared" si="3128"/>
        <v/>
      </c>
      <c r="N745" s="68" t="str">
        <f t="shared" si="3128"/>
        <v/>
      </c>
      <c r="O745" s="68" t="str">
        <f t="shared" si="3128"/>
        <v/>
      </c>
      <c r="P745" s="68" t="str">
        <f t="shared" si="3128"/>
        <v/>
      </c>
      <c r="Q745" s="68" t="str">
        <f t="shared" si="3128"/>
        <v/>
      </c>
      <c r="R745" s="69" t="str">
        <f t="shared" si="3128"/>
        <v/>
      </c>
      <c r="S745" s="67" t="str">
        <f t="shared" si="3128"/>
        <v/>
      </c>
      <c r="T745" s="68" t="str">
        <f t="shared" si="3128"/>
        <v/>
      </c>
      <c r="U745" s="68" t="str">
        <f t="shared" si="3128"/>
        <v/>
      </c>
      <c r="V745" s="68" t="str">
        <f t="shared" si="3128"/>
        <v/>
      </c>
      <c r="W745" s="68" t="str">
        <f t="shared" si="3128"/>
        <v/>
      </c>
      <c r="X745" s="68" t="str">
        <f t="shared" si="3128"/>
        <v/>
      </c>
      <c r="Y745" s="68" t="str">
        <f t="shared" si="3128"/>
        <v/>
      </c>
      <c r="Z745" s="69" t="str">
        <f t="shared" si="3128"/>
        <v/>
      </c>
      <c r="AA745" s="67" t="str">
        <f t="shared" si="3128"/>
        <v/>
      </c>
      <c r="AB745" s="68" t="str">
        <f t="shared" si="3128"/>
        <v/>
      </c>
      <c r="AC745" s="68" t="str">
        <f t="shared" si="3128"/>
        <v/>
      </c>
      <c r="AD745" s="68" t="str">
        <f t="shared" si="3128"/>
        <v/>
      </c>
      <c r="AE745" s="68" t="str">
        <f t="shared" si="3128"/>
        <v/>
      </c>
      <c r="AF745" s="68" t="str">
        <f t="shared" si="3128"/>
        <v/>
      </c>
      <c r="AG745" s="68" t="str">
        <f t="shared" si="3128"/>
        <v/>
      </c>
      <c r="AH745" s="69" t="str">
        <f t="shared" si="3128"/>
        <v/>
      </c>
      <c r="AI745" s="67" t="str">
        <f t="shared" si="3128"/>
        <v/>
      </c>
      <c r="AJ745" s="68" t="str">
        <f t="shared" si="3128"/>
        <v/>
      </c>
      <c r="AK745" s="68" t="str">
        <f t="shared" si="3128"/>
        <v/>
      </c>
      <c r="AL745" s="68" t="str">
        <f t="shared" si="3128"/>
        <v/>
      </c>
      <c r="AM745" s="68" t="str">
        <f t="shared" si="3128"/>
        <v/>
      </c>
      <c r="AN745" s="68" t="str">
        <f t="shared" si="3128"/>
        <v/>
      </c>
      <c r="AO745" s="68" t="str">
        <f t="shared" si="3128"/>
        <v/>
      </c>
      <c r="AP745" s="69" t="str">
        <f t="shared" si="3128"/>
        <v/>
      </c>
      <c r="AQ745" s="67" t="str">
        <f t="shared" si="3128"/>
        <v/>
      </c>
      <c r="AR745" s="68" t="str">
        <f t="shared" si="3128"/>
        <v/>
      </c>
      <c r="AS745" s="68" t="str">
        <f t="shared" si="3128"/>
        <v/>
      </c>
      <c r="AT745" s="68" t="str">
        <f t="shared" si="3128"/>
        <v/>
      </c>
      <c r="AU745" s="68" t="str">
        <f t="shared" si="3128"/>
        <v/>
      </c>
      <c r="AV745" s="68" t="str">
        <f t="shared" si="3128"/>
        <v/>
      </c>
      <c r="AW745" s="68" t="str">
        <f t="shared" si="3128"/>
        <v/>
      </c>
      <c r="AX745" s="69" t="str">
        <f t="shared" si="3128"/>
        <v/>
      </c>
      <c r="AY745" s="67" t="str">
        <f t="shared" si="3128"/>
        <v/>
      </c>
      <c r="AZ745" s="68" t="str">
        <f t="shared" si="3128"/>
        <v/>
      </c>
      <c r="BA745" s="68" t="str">
        <f t="shared" si="3128"/>
        <v/>
      </c>
      <c r="BB745" s="68" t="str">
        <f t="shared" si="3128"/>
        <v/>
      </c>
      <c r="BC745" s="68" t="str">
        <f t="shared" si="3128"/>
        <v/>
      </c>
      <c r="BD745" s="68" t="str">
        <f t="shared" si="3128"/>
        <v/>
      </c>
      <c r="BE745" s="68" t="str">
        <f t="shared" si="3128"/>
        <v/>
      </c>
      <c r="BF745" s="69" t="str">
        <f t="shared" si="3128"/>
        <v/>
      </c>
      <c r="BG745" s="67" t="str">
        <f t="shared" si="3128"/>
        <v/>
      </c>
      <c r="BH745" s="68" t="str">
        <f t="shared" si="3128"/>
        <v/>
      </c>
      <c r="BI745" s="68" t="str">
        <f t="shared" si="3128"/>
        <v/>
      </c>
      <c r="BJ745" s="68" t="str">
        <f t="shared" si="3128"/>
        <v/>
      </c>
      <c r="BK745" s="68" t="str">
        <f t="shared" si="3128"/>
        <v/>
      </c>
      <c r="BL745" s="68" t="str">
        <f t="shared" si="3128"/>
        <v/>
      </c>
      <c r="BM745" s="68" t="str">
        <f t="shared" si="3128"/>
        <v/>
      </c>
      <c r="BN745" s="69" t="str">
        <f t="shared" si="3128"/>
        <v/>
      </c>
    </row>
    <row r="746" spans="1:66" ht="15.75" x14ac:dyDescent="0.25">
      <c r="A746" s="2106" t="s">
        <v>37</v>
      </c>
      <c r="B746" s="2107"/>
      <c r="C746" s="975" t="str">
        <f t="shared" ref="C746:J746" si="3129">IF(C732="","",RANK(C722,$C722:$J722,0))</f>
        <v/>
      </c>
      <c r="D746" s="976" t="str">
        <f t="shared" si="3129"/>
        <v/>
      </c>
      <c r="E746" s="976" t="str">
        <f t="shared" si="3129"/>
        <v/>
      </c>
      <c r="F746" s="976" t="str">
        <f t="shared" si="3129"/>
        <v/>
      </c>
      <c r="G746" s="976" t="str">
        <f t="shared" si="3129"/>
        <v/>
      </c>
      <c r="H746" s="976" t="str">
        <f t="shared" si="3129"/>
        <v/>
      </c>
      <c r="I746" s="976" t="str">
        <f t="shared" si="3129"/>
        <v/>
      </c>
      <c r="J746" s="977" t="str">
        <f t="shared" si="3129"/>
        <v/>
      </c>
      <c r="K746" s="975" t="str">
        <f t="shared" ref="K746:R746" si="3130">IF(K732="","",RANK(C722,$C722:$J722,0))</f>
        <v/>
      </c>
      <c r="L746" s="976" t="str">
        <f t="shared" si="3130"/>
        <v/>
      </c>
      <c r="M746" s="976" t="str">
        <f t="shared" si="3130"/>
        <v/>
      </c>
      <c r="N746" s="976" t="str">
        <f t="shared" si="3130"/>
        <v/>
      </c>
      <c r="O746" s="976" t="str">
        <f t="shared" si="3130"/>
        <v/>
      </c>
      <c r="P746" s="976" t="str">
        <f t="shared" si="3130"/>
        <v/>
      </c>
      <c r="Q746" s="976" t="str">
        <f t="shared" si="3130"/>
        <v/>
      </c>
      <c r="R746" s="977" t="str">
        <f t="shared" si="3130"/>
        <v/>
      </c>
      <c r="S746" s="975" t="str">
        <f t="shared" ref="S746:Z746" si="3131">IF(S732="","",RANK(C722,$C722:$J722,0))</f>
        <v/>
      </c>
      <c r="T746" s="976" t="str">
        <f t="shared" si="3131"/>
        <v/>
      </c>
      <c r="U746" s="976" t="str">
        <f t="shared" si="3131"/>
        <v/>
      </c>
      <c r="V746" s="976" t="str">
        <f t="shared" si="3131"/>
        <v/>
      </c>
      <c r="W746" s="976" t="str">
        <f t="shared" si="3131"/>
        <v/>
      </c>
      <c r="X746" s="976" t="str">
        <f t="shared" si="3131"/>
        <v/>
      </c>
      <c r="Y746" s="976" t="str">
        <f t="shared" si="3131"/>
        <v/>
      </c>
      <c r="Z746" s="984" t="str">
        <f t="shared" si="3131"/>
        <v/>
      </c>
      <c r="AA746" s="975" t="str">
        <f t="shared" ref="AA746:AH746" si="3132">IF(AA732="","",RANK(C722,$C722:$J722,0))</f>
        <v/>
      </c>
      <c r="AB746" s="976" t="str">
        <f t="shared" si="3132"/>
        <v/>
      </c>
      <c r="AC746" s="976" t="str">
        <f t="shared" si="3132"/>
        <v/>
      </c>
      <c r="AD746" s="976" t="str">
        <f t="shared" si="3132"/>
        <v/>
      </c>
      <c r="AE746" s="976" t="str">
        <f t="shared" si="3132"/>
        <v/>
      </c>
      <c r="AF746" s="976" t="str">
        <f t="shared" si="3132"/>
        <v/>
      </c>
      <c r="AG746" s="976" t="str">
        <f t="shared" si="3132"/>
        <v/>
      </c>
      <c r="AH746" s="977" t="str">
        <f t="shared" si="3132"/>
        <v/>
      </c>
      <c r="AI746" s="975" t="str">
        <f t="shared" ref="AI746:AP746" si="3133">IF(AI732="","",RANK(C722,$C722:$J722,0))</f>
        <v/>
      </c>
      <c r="AJ746" s="976" t="str">
        <f t="shared" si="3133"/>
        <v/>
      </c>
      <c r="AK746" s="976" t="str">
        <f t="shared" si="3133"/>
        <v/>
      </c>
      <c r="AL746" s="976" t="str">
        <f t="shared" si="3133"/>
        <v/>
      </c>
      <c r="AM746" s="976" t="str">
        <f t="shared" si="3133"/>
        <v/>
      </c>
      <c r="AN746" s="976" t="str">
        <f t="shared" si="3133"/>
        <v/>
      </c>
      <c r="AO746" s="976" t="str">
        <f t="shared" si="3133"/>
        <v/>
      </c>
      <c r="AP746" s="977" t="str">
        <f t="shared" si="3133"/>
        <v/>
      </c>
      <c r="AQ746" s="975" t="str">
        <f t="shared" ref="AQ746:AX746" si="3134">IF(AQ732="","",RANK(C722,$C722:$J722,0))</f>
        <v/>
      </c>
      <c r="AR746" s="976" t="str">
        <f t="shared" si="3134"/>
        <v/>
      </c>
      <c r="AS746" s="976" t="str">
        <f t="shared" si="3134"/>
        <v/>
      </c>
      <c r="AT746" s="976" t="str">
        <f t="shared" si="3134"/>
        <v/>
      </c>
      <c r="AU746" s="976" t="str">
        <f t="shared" si="3134"/>
        <v/>
      </c>
      <c r="AV746" s="976" t="str">
        <f t="shared" si="3134"/>
        <v/>
      </c>
      <c r="AW746" s="976" t="str">
        <f t="shared" si="3134"/>
        <v/>
      </c>
      <c r="AX746" s="977" t="str">
        <f t="shared" si="3134"/>
        <v/>
      </c>
      <c r="AY746" s="975" t="str">
        <f t="shared" ref="AY746:BF746" si="3135">IF(AY732="","",RANK(C722,$C722:$J722,0))</f>
        <v/>
      </c>
      <c r="AZ746" s="976" t="str">
        <f t="shared" si="3135"/>
        <v/>
      </c>
      <c r="BA746" s="976" t="str">
        <f t="shared" si="3135"/>
        <v/>
      </c>
      <c r="BB746" s="976" t="str">
        <f t="shared" si="3135"/>
        <v/>
      </c>
      <c r="BC746" s="976" t="str">
        <f t="shared" si="3135"/>
        <v/>
      </c>
      <c r="BD746" s="976" t="str">
        <f t="shared" si="3135"/>
        <v/>
      </c>
      <c r="BE746" s="976" t="str">
        <f t="shared" si="3135"/>
        <v/>
      </c>
      <c r="BF746" s="977" t="str">
        <f t="shared" si="3135"/>
        <v/>
      </c>
      <c r="BG746" s="975" t="str">
        <f t="shared" ref="BG746:BN746" si="3136">IF(BG732="","",RANK(C722,$C722:$J722,0))</f>
        <v/>
      </c>
      <c r="BH746" s="976" t="str">
        <f t="shared" si="3136"/>
        <v/>
      </c>
      <c r="BI746" s="976" t="str">
        <f t="shared" si="3136"/>
        <v/>
      </c>
      <c r="BJ746" s="976" t="str">
        <f t="shared" si="3136"/>
        <v/>
      </c>
      <c r="BK746" s="976" t="str">
        <f t="shared" si="3136"/>
        <v/>
      </c>
      <c r="BL746" s="976" t="str">
        <f t="shared" si="3136"/>
        <v/>
      </c>
      <c r="BM746" s="976" t="str">
        <f t="shared" si="3136"/>
        <v/>
      </c>
      <c r="BN746" s="977" t="str">
        <f t="shared" si="3136"/>
        <v/>
      </c>
    </row>
    <row r="747" spans="1:66" ht="15.75" x14ac:dyDescent="0.25">
      <c r="A747" s="2084" t="s">
        <v>38</v>
      </c>
      <c r="B747" s="2085"/>
      <c r="C747" s="978" t="str">
        <f t="shared" ref="C747:J747" si="3137">IF(C732="","",RANK(C723,$C723:$J723,0))</f>
        <v/>
      </c>
      <c r="D747" s="979" t="str">
        <f t="shared" si="3137"/>
        <v/>
      </c>
      <c r="E747" s="979" t="str">
        <f t="shared" si="3137"/>
        <v/>
      </c>
      <c r="F747" s="979" t="str">
        <f t="shared" si="3137"/>
        <v/>
      </c>
      <c r="G747" s="979" t="str">
        <f t="shared" si="3137"/>
        <v/>
      </c>
      <c r="H747" s="979" t="str">
        <f t="shared" si="3137"/>
        <v/>
      </c>
      <c r="I747" s="979" t="str">
        <f t="shared" si="3137"/>
        <v/>
      </c>
      <c r="J747" s="980" t="str">
        <f t="shared" si="3137"/>
        <v/>
      </c>
      <c r="K747" s="978" t="str">
        <f t="shared" ref="K747:R747" si="3138">IF(K732="","",RANK(C723,$C723:$J723,0))</f>
        <v/>
      </c>
      <c r="L747" s="979" t="str">
        <f t="shared" si="3138"/>
        <v/>
      </c>
      <c r="M747" s="979" t="str">
        <f t="shared" si="3138"/>
        <v/>
      </c>
      <c r="N747" s="979" t="str">
        <f t="shared" si="3138"/>
        <v/>
      </c>
      <c r="O747" s="979" t="str">
        <f t="shared" si="3138"/>
        <v/>
      </c>
      <c r="P747" s="979" t="str">
        <f t="shared" si="3138"/>
        <v/>
      </c>
      <c r="Q747" s="979" t="str">
        <f t="shared" si="3138"/>
        <v/>
      </c>
      <c r="R747" s="980" t="str">
        <f t="shared" si="3138"/>
        <v/>
      </c>
      <c r="S747" s="978" t="str">
        <f t="shared" ref="S747:Z747" si="3139">IF(S732="","",RANK(C723,$C723:$J723,0))</f>
        <v/>
      </c>
      <c r="T747" s="979" t="str">
        <f t="shared" si="3139"/>
        <v/>
      </c>
      <c r="U747" s="979" t="str">
        <f t="shared" si="3139"/>
        <v/>
      </c>
      <c r="V747" s="979" t="str">
        <f t="shared" si="3139"/>
        <v/>
      </c>
      <c r="W747" s="979" t="str">
        <f t="shared" si="3139"/>
        <v/>
      </c>
      <c r="X747" s="979" t="str">
        <f t="shared" si="3139"/>
        <v/>
      </c>
      <c r="Y747" s="979" t="str">
        <f t="shared" si="3139"/>
        <v/>
      </c>
      <c r="Z747" s="985" t="str">
        <f t="shared" si="3139"/>
        <v/>
      </c>
      <c r="AA747" s="978" t="str">
        <f t="shared" ref="AA747:AH747" si="3140">IF(AA732="","",RANK(C723,$C723:$J723,0))</f>
        <v/>
      </c>
      <c r="AB747" s="979" t="str">
        <f t="shared" si="3140"/>
        <v/>
      </c>
      <c r="AC747" s="979" t="str">
        <f t="shared" si="3140"/>
        <v/>
      </c>
      <c r="AD747" s="979" t="str">
        <f t="shared" si="3140"/>
        <v/>
      </c>
      <c r="AE747" s="979" t="str">
        <f t="shared" si="3140"/>
        <v/>
      </c>
      <c r="AF747" s="979" t="str">
        <f t="shared" si="3140"/>
        <v/>
      </c>
      <c r="AG747" s="979" t="str">
        <f t="shared" si="3140"/>
        <v/>
      </c>
      <c r="AH747" s="980" t="str">
        <f t="shared" si="3140"/>
        <v/>
      </c>
      <c r="AI747" s="978" t="str">
        <f t="shared" ref="AI747:AP747" si="3141">IF(AI732="","",RANK(C723,$C723:$J723,0))</f>
        <v/>
      </c>
      <c r="AJ747" s="979" t="str">
        <f t="shared" si="3141"/>
        <v/>
      </c>
      <c r="AK747" s="979" t="str">
        <f t="shared" si="3141"/>
        <v/>
      </c>
      <c r="AL747" s="979" t="str">
        <f t="shared" si="3141"/>
        <v/>
      </c>
      <c r="AM747" s="979" t="str">
        <f t="shared" si="3141"/>
        <v/>
      </c>
      <c r="AN747" s="979" t="str">
        <f t="shared" si="3141"/>
        <v/>
      </c>
      <c r="AO747" s="979" t="str">
        <f t="shared" si="3141"/>
        <v/>
      </c>
      <c r="AP747" s="980" t="str">
        <f t="shared" si="3141"/>
        <v/>
      </c>
      <c r="AQ747" s="978" t="str">
        <f t="shared" ref="AQ747:AX747" si="3142">IF(AQ732="","",RANK(C723,$C723:$J723,0))</f>
        <v/>
      </c>
      <c r="AR747" s="979" t="str">
        <f t="shared" si="3142"/>
        <v/>
      </c>
      <c r="AS747" s="979" t="str">
        <f t="shared" si="3142"/>
        <v/>
      </c>
      <c r="AT747" s="979" t="str">
        <f t="shared" si="3142"/>
        <v/>
      </c>
      <c r="AU747" s="979" t="str">
        <f t="shared" si="3142"/>
        <v/>
      </c>
      <c r="AV747" s="979" t="str">
        <f t="shared" si="3142"/>
        <v/>
      </c>
      <c r="AW747" s="979" t="str">
        <f t="shared" si="3142"/>
        <v/>
      </c>
      <c r="AX747" s="980" t="str">
        <f t="shared" si="3142"/>
        <v/>
      </c>
      <c r="AY747" s="978" t="str">
        <f t="shared" ref="AY747:BF747" si="3143">IF(AY732="","",RANK(C723,$C723:$J723,0))</f>
        <v/>
      </c>
      <c r="AZ747" s="979" t="str">
        <f t="shared" si="3143"/>
        <v/>
      </c>
      <c r="BA747" s="979" t="str">
        <f t="shared" si="3143"/>
        <v/>
      </c>
      <c r="BB747" s="979" t="str">
        <f t="shared" si="3143"/>
        <v/>
      </c>
      <c r="BC747" s="979" t="str">
        <f t="shared" si="3143"/>
        <v/>
      </c>
      <c r="BD747" s="979" t="str">
        <f t="shared" si="3143"/>
        <v/>
      </c>
      <c r="BE747" s="979" t="str">
        <f t="shared" si="3143"/>
        <v/>
      </c>
      <c r="BF747" s="980" t="str">
        <f t="shared" si="3143"/>
        <v/>
      </c>
      <c r="BG747" s="978" t="str">
        <f t="shared" ref="BG747:BN747" si="3144">IF(BG732="","",RANK(C723,$C723:$J723,0))</f>
        <v/>
      </c>
      <c r="BH747" s="979" t="str">
        <f t="shared" si="3144"/>
        <v/>
      </c>
      <c r="BI747" s="979" t="str">
        <f t="shared" si="3144"/>
        <v/>
      </c>
      <c r="BJ747" s="979" t="str">
        <f t="shared" si="3144"/>
        <v/>
      </c>
      <c r="BK747" s="979" t="str">
        <f t="shared" si="3144"/>
        <v/>
      </c>
      <c r="BL747" s="979" t="str">
        <f t="shared" si="3144"/>
        <v/>
      </c>
      <c r="BM747" s="979" t="str">
        <f t="shared" si="3144"/>
        <v/>
      </c>
      <c r="BN747" s="980" t="str">
        <f t="shared" si="3144"/>
        <v/>
      </c>
    </row>
    <row r="748" spans="1:66" ht="15.75" x14ac:dyDescent="0.25">
      <c r="A748" s="2084" t="s">
        <v>39</v>
      </c>
      <c r="B748" s="2085"/>
      <c r="C748" s="978" t="str">
        <f t="shared" ref="C748:J748" si="3145">IF(C732="","",RANK(C724,$C724:$J724,1))</f>
        <v/>
      </c>
      <c r="D748" s="979" t="str">
        <f t="shared" si="3145"/>
        <v/>
      </c>
      <c r="E748" s="979" t="str">
        <f t="shared" si="3145"/>
        <v/>
      </c>
      <c r="F748" s="979" t="str">
        <f t="shared" si="3145"/>
        <v/>
      </c>
      <c r="G748" s="979" t="str">
        <f t="shared" si="3145"/>
        <v/>
      </c>
      <c r="H748" s="979" t="str">
        <f t="shared" si="3145"/>
        <v/>
      </c>
      <c r="I748" s="979" t="str">
        <f t="shared" si="3145"/>
        <v/>
      </c>
      <c r="J748" s="980" t="str">
        <f t="shared" si="3145"/>
        <v/>
      </c>
      <c r="K748" s="978" t="str">
        <f t="shared" ref="K748:R748" si="3146">IF(K732="","",RANK(C724,$C724:$J724,1))</f>
        <v/>
      </c>
      <c r="L748" s="979" t="str">
        <f t="shared" si="3146"/>
        <v/>
      </c>
      <c r="M748" s="979" t="str">
        <f t="shared" si="3146"/>
        <v/>
      </c>
      <c r="N748" s="979" t="str">
        <f t="shared" si="3146"/>
        <v/>
      </c>
      <c r="O748" s="979" t="str">
        <f t="shared" si="3146"/>
        <v/>
      </c>
      <c r="P748" s="979" t="str">
        <f t="shared" si="3146"/>
        <v/>
      </c>
      <c r="Q748" s="979" t="str">
        <f t="shared" si="3146"/>
        <v/>
      </c>
      <c r="R748" s="980" t="str">
        <f t="shared" si="3146"/>
        <v/>
      </c>
      <c r="S748" s="978" t="str">
        <f t="shared" ref="S748:Z748" si="3147">IF(S732="","",RANK(C724,$C724:$J724,1))</f>
        <v/>
      </c>
      <c r="T748" s="979" t="str">
        <f t="shared" si="3147"/>
        <v/>
      </c>
      <c r="U748" s="979" t="str">
        <f t="shared" si="3147"/>
        <v/>
      </c>
      <c r="V748" s="979" t="str">
        <f t="shared" si="3147"/>
        <v/>
      </c>
      <c r="W748" s="979" t="str">
        <f t="shared" si="3147"/>
        <v/>
      </c>
      <c r="X748" s="979" t="str">
        <f t="shared" si="3147"/>
        <v/>
      </c>
      <c r="Y748" s="979" t="str">
        <f t="shared" si="3147"/>
        <v/>
      </c>
      <c r="Z748" s="985" t="str">
        <f t="shared" si="3147"/>
        <v/>
      </c>
      <c r="AA748" s="978" t="str">
        <f t="shared" ref="AA748:AH748" si="3148">IF(AA732="","",RANK(C724,$C724:$J724,1))</f>
        <v/>
      </c>
      <c r="AB748" s="979" t="str">
        <f t="shared" si="3148"/>
        <v/>
      </c>
      <c r="AC748" s="979" t="str">
        <f t="shared" si="3148"/>
        <v/>
      </c>
      <c r="AD748" s="979" t="str">
        <f t="shared" si="3148"/>
        <v/>
      </c>
      <c r="AE748" s="979" t="str">
        <f t="shared" si="3148"/>
        <v/>
      </c>
      <c r="AF748" s="979" t="str">
        <f t="shared" si="3148"/>
        <v/>
      </c>
      <c r="AG748" s="979" t="str">
        <f t="shared" si="3148"/>
        <v/>
      </c>
      <c r="AH748" s="980" t="str">
        <f t="shared" si="3148"/>
        <v/>
      </c>
      <c r="AI748" s="978" t="str">
        <f t="shared" ref="AI748:AP748" si="3149">IF(AI732="","",RANK(C724,$C724:$J724,1))</f>
        <v/>
      </c>
      <c r="AJ748" s="979" t="str">
        <f t="shared" si="3149"/>
        <v/>
      </c>
      <c r="AK748" s="979" t="str">
        <f t="shared" si="3149"/>
        <v/>
      </c>
      <c r="AL748" s="979" t="str">
        <f t="shared" si="3149"/>
        <v/>
      </c>
      <c r="AM748" s="979" t="str">
        <f t="shared" si="3149"/>
        <v/>
      </c>
      <c r="AN748" s="979" t="str">
        <f t="shared" si="3149"/>
        <v/>
      </c>
      <c r="AO748" s="979" t="str">
        <f t="shared" si="3149"/>
        <v/>
      </c>
      <c r="AP748" s="980" t="str">
        <f t="shared" si="3149"/>
        <v/>
      </c>
      <c r="AQ748" s="978" t="str">
        <f t="shared" ref="AQ748:AX748" si="3150">IF(AQ732="","",RANK(C724,$C724:$J724,1))</f>
        <v/>
      </c>
      <c r="AR748" s="979" t="str">
        <f t="shared" si="3150"/>
        <v/>
      </c>
      <c r="AS748" s="979" t="str">
        <f t="shared" si="3150"/>
        <v/>
      </c>
      <c r="AT748" s="979" t="str">
        <f t="shared" si="3150"/>
        <v/>
      </c>
      <c r="AU748" s="979" t="str">
        <f t="shared" si="3150"/>
        <v/>
      </c>
      <c r="AV748" s="979" t="str">
        <f t="shared" si="3150"/>
        <v/>
      </c>
      <c r="AW748" s="979" t="str">
        <f t="shared" si="3150"/>
        <v/>
      </c>
      <c r="AX748" s="980" t="str">
        <f t="shared" si="3150"/>
        <v/>
      </c>
      <c r="AY748" s="978" t="str">
        <f t="shared" ref="AY748:BF748" si="3151">IF(AY732="","",RANK(C724,$C724:$J724,1))</f>
        <v/>
      </c>
      <c r="AZ748" s="979" t="str">
        <f t="shared" si="3151"/>
        <v/>
      </c>
      <c r="BA748" s="979" t="str">
        <f t="shared" si="3151"/>
        <v/>
      </c>
      <c r="BB748" s="979" t="str">
        <f t="shared" si="3151"/>
        <v/>
      </c>
      <c r="BC748" s="979" t="str">
        <f t="shared" si="3151"/>
        <v/>
      </c>
      <c r="BD748" s="979" t="str">
        <f t="shared" si="3151"/>
        <v/>
      </c>
      <c r="BE748" s="979" t="str">
        <f t="shared" si="3151"/>
        <v/>
      </c>
      <c r="BF748" s="980" t="str">
        <f t="shared" si="3151"/>
        <v/>
      </c>
      <c r="BG748" s="978" t="str">
        <f t="shared" ref="BG748:BN748" si="3152">IF(BG732="","",RANK(C724,$C724:$J724,1))</f>
        <v/>
      </c>
      <c r="BH748" s="979" t="str">
        <f t="shared" si="3152"/>
        <v/>
      </c>
      <c r="BI748" s="979" t="str">
        <f t="shared" si="3152"/>
        <v/>
      </c>
      <c r="BJ748" s="979" t="str">
        <f t="shared" si="3152"/>
        <v/>
      </c>
      <c r="BK748" s="979" t="str">
        <f t="shared" si="3152"/>
        <v/>
      </c>
      <c r="BL748" s="979" t="str">
        <f t="shared" si="3152"/>
        <v/>
      </c>
      <c r="BM748" s="979" t="str">
        <f t="shared" si="3152"/>
        <v/>
      </c>
      <c r="BN748" s="980" t="str">
        <f t="shared" si="3152"/>
        <v/>
      </c>
    </row>
    <row r="749" spans="1:66" ht="15.75" x14ac:dyDescent="0.25">
      <c r="A749" s="2084" t="s">
        <v>32</v>
      </c>
      <c r="B749" s="2085"/>
      <c r="C749" s="978" t="str">
        <f t="shared" ref="C749:J749" si="3153">IF(C732="","",RANK(C725,$C725:$J725,0))</f>
        <v/>
      </c>
      <c r="D749" s="979" t="str">
        <f t="shared" si="3153"/>
        <v/>
      </c>
      <c r="E749" s="979" t="str">
        <f t="shared" si="3153"/>
        <v/>
      </c>
      <c r="F749" s="979" t="str">
        <f t="shared" si="3153"/>
        <v/>
      </c>
      <c r="G749" s="979" t="str">
        <f t="shared" si="3153"/>
        <v/>
      </c>
      <c r="H749" s="979" t="str">
        <f t="shared" si="3153"/>
        <v/>
      </c>
      <c r="I749" s="979" t="str">
        <f t="shared" si="3153"/>
        <v/>
      </c>
      <c r="J749" s="980" t="str">
        <f t="shared" si="3153"/>
        <v/>
      </c>
      <c r="K749" s="978" t="str">
        <f t="shared" ref="K749:R749" si="3154">IF(K732="","",RANK(C725,$C725:$J725,0))</f>
        <v/>
      </c>
      <c r="L749" s="979" t="str">
        <f t="shared" si="3154"/>
        <v/>
      </c>
      <c r="M749" s="979" t="str">
        <f t="shared" si="3154"/>
        <v/>
      </c>
      <c r="N749" s="979" t="str">
        <f t="shared" si="3154"/>
        <v/>
      </c>
      <c r="O749" s="979" t="str">
        <f t="shared" si="3154"/>
        <v/>
      </c>
      <c r="P749" s="979" t="str">
        <f t="shared" si="3154"/>
        <v/>
      </c>
      <c r="Q749" s="979" t="str">
        <f t="shared" si="3154"/>
        <v/>
      </c>
      <c r="R749" s="980" t="str">
        <f t="shared" si="3154"/>
        <v/>
      </c>
      <c r="S749" s="978" t="str">
        <f t="shared" ref="S749:Z749" si="3155">IF(S732="","",RANK(C725,$C725:$J725,0))</f>
        <v/>
      </c>
      <c r="T749" s="979" t="str">
        <f t="shared" si="3155"/>
        <v/>
      </c>
      <c r="U749" s="979" t="str">
        <f t="shared" si="3155"/>
        <v/>
      </c>
      <c r="V749" s="979" t="str">
        <f t="shared" si="3155"/>
        <v/>
      </c>
      <c r="W749" s="979" t="str">
        <f t="shared" si="3155"/>
        <v/>
      </c>
      <c r="X749" s="979" t="str">
        <f t="shared" si="3155"/>
        <v/>
      </c>
      <c r="Y749" s="979" t="str">
        <f t="shared" si="3155"/>
        <v/>
      </c>
      <c r="Z749" s="985" t="str">
        <f t="shared" si="3155"/>
        <v/>
      </c>
      <c r="AA749" s="978" t="str">
        <f t="shared" ref="AA749:AH749" si="3156">IF(AA732="","",RANK(C725,$C725:$J725,0))</f>
        <v/>
      </c>
      <c r="AB749" s="979" t="str">
        <f t="shared" si="3156"/>
        <v/>
      </c>
      <c r="AC749" s="979" t="str">
        <f t="shared" si="3156"/>
        <v/>
      </c>
      <c r="AD749" s="979" t="str">
        <f t="shared" si="3156"/>
        <v/>
      </c>
      <c r="AE749" s="979" t="str">
        <f t="shared" si="3156"/>
        <v/>
      </c>
      <c r="AF749" s="979" t="str">
        <f t="shared" si="3156"/>
        <v/>
      </c>
      <c r="AG749" s="979" t="str">
        <f t="shared" si="3156"/>
        <v/>
      </c>
      <c r="AH749" s="980" t="str">
        <f t="shared" si="3156"/>
        <v/>
      </c>
      <c r="AI749" s="978" t="str">
        <f t="shared" ref="AI749:AP749" si="3157">IF(AI732="","",RANK(C725,$C725:$J725,0))</f>
        <v/>
      </c>
      <c r="AJ749" s="979" t="str">
        <f t="shared" si="3157"/>
        <v/>
      </c>
      <c r="AK749" s="979" t="str">
        <f t="shared" si="3157"/>
        <v/>
      </c>
      <c r="AL749" s="979" t="str">
        <f t="shared" si="3157"/>
        <v/>
      </c>
      <c r="AM749" s="979" t="str">
        <f t="shared" si="3157"/>
        <v/>
      </c>
      <c r="AN749" s="979" t="str">
        <f t="shared" si="3157"/>
        <v/>
      </c>
      <c r="AO749" s="979" t="str">
        <f t="shared" si="3157"/>
        <v/>
      </c>
      <c r="AP749" s="980" t="str">
        <f t="shared" si="3157"/>
        <v/>
      </c>
      <c r="AQ749" s="978" t="str">
        <f t="shared" ref="AQ749:AX749" si="3158">IF(AQ732="","",RANK(C725,$C725:$J725,0))</f>
        <v/>
      </c>
      <c r="AR749" s="979" t="str">
        <f t="shared" si="3158"/>
        <v/>
      </c>
      <c r="AS749" s="979" t="str">
        <f t="shared" si="3158"/>
        <v/>
      </c>
      <c r="AT749" s="979" t="str">
        <f t="shared" si="3158"/>
        <v/>
      </c>
      <c r="AU749" s="979" t="str">
        <f t="shared" si="3158"/>
        <v/>
      </c>
      <c r="AV749" s="979" t="str">
        <f t="shared" si="3158"/>
        <v/>
      </c>
      <c r="AW749" s="979" t="str">
        <f t="shared" si="3158"/>
        <v/>
      </c>
      <c r="AX749" s="980" t="str">
        <f t="shared" si="3158"/>
        <v/>
      </c>
      <c r="AY749" s="978" t="str">
        <f t="shared" ref="AY749:BF749" si="3159">IF(AY732="","",RANK(C725,$C725:$J725,0))</f>
        <v/>
      </c>
      <c r="AZ749" s="979" t="str">
        <f t="shared" si="3159"/>
        <v/>
      </c>
      <c r="BA749" s="979" t="str">
        <f t="shared" si="3159"/>
        <v/>
      </c>
      <c r="BB749" s="979" t="str">
        <f t="shared" si="3159"/>
        <v/>
      </c>
      <c r="BC749" s="979" t="str">
        <f t="shared" si="3159"/>
        <v/>
      </c>
      <c r="BD749" s="979" t="str">
        <f t="shared" si="3159"/>
        <v/>
      </c>
      <c r="BE749" s="979" t="str">
        <f t="shared" si="3159"/>
        <v/>
      </c>
      <c r="BF749" s="980" t="str">
        <f t="shared" si="3159"/>
        <v/>
      </c>
      <c r="BG749" s="978" t="str">
        <f t="shared" ref="BG749:BN749" si="3160">IF(BG732="","",RANK(C725,$C725:$J725,0))</f>
        <v/>
      </c>
      <c r="BH749" s="979" t="str">
        <f t="shared" si="3160"/>
        <v/>
      </c>
      <c r="BI749" s="979" t="str">
        <f t="shared" si="3160"/>
        <v/>
      </c>
      <c r="BJ749" s="979" t="str">
        <f t="shared" si="3160"/>
        <v/>
      </c>
      <c r="BK749" s="979" t="str">
        <f t="shared" si="3160"/>
        <v/>
      </c>
      <c r="BL749" s="979" t="str">
        <f t="shared" si="3160"/>
        <v/>
      </c>
      <c r="BM749" s="979" t="str">
        <f t="shared" si="3160"/>
        <v/>
      </c>
      <c r="BN749" s="980" t="str">
        <f t="shared" si="3160"/>
        <v/>
      </c>
    </row>
    <row r="750" spans="1:66" ht="16.5" thickBot="1" x14ac:dyDescent="0.3">
      <c r="A750" s="2086" t="s">
        <v>137</v>
      </c>
      <c r="B750" s="2087"/>
      <c r="C750" s="986" t="str">
        <f t="shared" ref="C750:J750" si="3161">IF(C732="","",RANK(C726,$C726:$J726,0))</f>
        <v/>
      </c>
      <c r="D750" s="987" t="str">
        <f t="shared" si="3161"/>
        <v/>
      </c>
      <c r="E750" s="987" t="str">
        <f t="shared" si="3161"/>
        <v/>
      </c>
      <c r="F750" s="987" t="str">
        <f t="shared" si="3161"/>
        <v/>
      </c>
      <c r="G750" s="987" t="str">
        <f t="shared" si="3161"/>
        <v/>
      </c>
      <c r="H750" s="987" t="str">
        <f t="shared" si="3161"/>
        <v/>
      </c>
      <c r="I750" s="987" t="str">
        <f t="shared" si="3161"/>
        <v/>
      </c>
      <c r="J750" s="988" t="str">
        <f t="shared" si="3161"/>
        <v/>
      </c>
      <c r="K750" s="986" t="str">
        <f t="shared" ref="K750:R750" si="3162">IF(K732="","",RANK(C726,$C726:$J726,0))</f>
        <v/>
      </c>
      <c r="L750" s="987" t="str">
        <f t="shared" si="3162"/>
        <v/>
      </c>
      <c r="M750" s="987" t="str">
        <f t="shared" si="3162"/>
        <v/>
      </c>
      <c r="N750" s="987" t="str">
        <f t="shared" si="3162"/>
        <v/>
      </c>
      <c r="O750" s="987" t="str">
        <f t="shared" si="3162"/>
        <v/>
      </c>
      <c r="P750" s="987" t="str">
        <f t="shared" si="3162"/>
        <v/>
      </c>
      <c r="Q750" s="987" t="str">
        <f t="shared" si="3162"/>
        <v/>
      </c>
      <c r="R750" s="988" t="str">
        <f t="shared" si="3162"/>
        <v/>
      </c>
      <c r="S750" s="981" t="str">
        <f t="shared" ref="S750:Z750" si="3163">IF(S732="","",RANK(C726,$C726:$J726,0))</f>
        <v/>
      </c>
      <c r="T750" s="982" t="str">
        <f t="shared" si="3163"/>
        <v/>
      </c>
      <c r="U750" s="982" t="str">
        <f t="shared" si="3163"/>
        <v/>
      </c>
      <c r="V750" s="982" t="str">
        <f t="shared" si="3163"/>
        <v/>
      </c>
      <c r="W750" s="982" t="str">
        <f t="shared" si="3163"/>
        <v/>
      </c>
      <c r="X750" s="982" t="str">
        <f t="shared" si="3163"/>
        <v/>
      </c>
      <c r="Y750" s="982" t="str">
        <f t="shared" si="3163"/>
        <v/>
      </c>
      <c r="Z750" s="989" t="str">
        <f t="shared" si="3163"/>
        <v/>
      </c>
      <c r="AA750" s="981" t="str">
        <f t="shared" ref="AA750:AH750" si="3164">IF(AA732="","",RANK(C726,$C726:$J726,0))</f>
        <v/>
      </c>
      <c r="AB750" s="982" t="str">
        <f t="shared" si="3164"/>
        <v/>
      </c>
      <c r="AC750" s="982" t="str">
        <f t="shared" si="3164"/>
        <v/>
      </c>
      <c r="AD750" s="982" t="str">
        <f t="shared" si="3164"/>
        <v/>
      </c>
      <c r="AE750" s="982" t="str">
        <f t="shared" si="3164"/>
        <v/>
      </c>
      <c r="AF750" s="982" t="str">
        <f t="shared" si="3164"/>
        <v/>
      </c>
      <c r="AG750" s="982" t="str">
        <f t="shared" si="3164"/>
        <v/>
      </c>
      <c r="AH750" s="983" t="str">
        <f t="shared" si="3164"/>
        <v/>
      </c>
      <c r="AI750" s="981" t="str">
        <f t="shared" ref="AI750:AP750" si="3165">IF(AI732="","",RANK(C726,$C726:$J726,0))</f>
        <v/>
      </c>
      <c r="AJ750" s="982" t="str">
        <f t="shared" si="3165"/>
        <v/>
      </c>
      <c r="AK750" s="982" t="str">
        <f t="shared" si="3165"/>
        <v/>
      </c>
      <c r="AL750" s="982" t="str">
        <f t="shared" si="3165"/>
        <v/>
      </c>
      <c r="AM750" s="982" t="str">
        <f t="shared" si="3165"/>
        <v/>
      </c>
      <c r="AN750" s="982" t="str">
        <f t="shared" si="3165"/>
        <v/>
      </c>
      <c r="AO750" s="982" t="str">
        <f t="shared" si="3165"/>
        <v/>
      </c>
      <c r="AP750" s="983" t="str">
        <f t="shared" si="3165"/>
        <v/>
      </c>
      <c r="AQ750" s="981" t="str">
        <f t="shared" ref="AQ750:AX750" si="3166">IF(AQ732="","",RANK(C726,$C726:$J726,0))</f>
        <v/>
      </c>
      <c r="AR750" s="982" t="str">
        <f t="shared" si="3166"/>
        <v/>
      </c>
      <c r="AS750" s="982" t="str">
        <f t="shared" si="3166"/>
        <v/>
      </c>
      <c r="AT750" s="982" t="str">
        <f t="shared" si="3166"/>
        <v/>
      </c>
      <c r="AU750" s="982" t="str">
        <f t="shared" si="3166"/>
        <v/>
      </c>
      <c r="AV750" s="982" t="str">
        <f t="shared" si="3166"/>
        <v/>
      </c>
      <c r="AW750" s="982" t="str">
        <f t="shared" si="3166"/>
        <v/>
      </c>
      <c r="AX750" s="983" t="str">
        <f t="shared" si="3166"/>
        <v/>
      </c>
      <c r="AY750" s="981" t="str">
        <f t="shared" ref="AY750:BF750" si="3167">IF(AY732="","",RANK(C726,$C726:$J726,0))</f>
        <v/>
      </c>
      <c r="AZ750" s="982" t="str">
        <f t="shared" si="3167"/>
        <v/>
      </c>
      <c r="BA750" s="982" t="str">
        <f t="shared" si="3167"/>
        <v/>
      </c>
      <c r="BB750" s="982" t="str">
        <f t="shared" si="3167"/>
        <v/>
      </c>
      <c r="BC750" s="982" t="str">
        <f t="shared" si="3167"/>
        <v/>
      </c>
      <c r="BD750" s="982" t="str">
        <f t="shared" si="3167"/>
        <v/>
      </c>
      <c r="BE750" s="982" t="str">
        <f t="shared" si="3167"/>
        <v/>
      </c>
      <c r="BF750" s="983" t="str">
        <f t="shared" si="3167"/>
        <v/>
      </c>
      <c r="BG750" s="981" t="str">
        <f t="shared" ref="BG750:BN750" si="3168">IF(BG732="","",RANK(C726,$C726:$J726,0))</f>
        <v/>
      </c>
      <c r="BH750" s="982" t="str">
        <f t="shared" si="3168"/>
        <v/>
      </c>
      <c r="BI750" s="982" t="str">
        <f t="shared" si="3168"/>
        <v/>
      </c>
      <c r="BJ750" s="982" t="str">
        <f t="shared" si="3168"/>
        <v/>
      </c>
      <c r="BK750" s="982" t="str">
        <f t="shared" si="3168"/>
        <v/>
      </c>
      <c r="BL750" s="982" t="str">
        <f t="shared" si="3168"/>
        <v/>
      </c>
      <c r="BM750" s="982" t="str">
        <f t="shared" si="3168"/>
        <v/>
      </c>
      <c r="BN750" s="983" t="str">
        <f t="shared" si="3168"/>
        <v/>
      </c>
    </row>
    <row r="751" spans="1:66" ht="15.75" x14ac:dyDescent="0.25">
      <c r="A751" s="2088" t="s">
        <v>40</v>
      </c>
      <c r="B751" s="2089"/>
      <c r="C751" s="966" t="str">
        <f t="shared" ref="C751:J751" si="3169">IF(C732="","",RANK(C741,$C741:$J741,0))</f>
        <v/>
      </c>
      <c r="D751" s="967" t="str">
        <f t="shared" si="3169"/>
        <v/>
      </c>
      <c r="E751" s="967" t="str">
        <f t="shared" si="3169"/>
        <v/>
      </c>
      <c r="F751" s="967" t="str">
        <f t="shared" si="3169"/>
        <v/>
      </c>
      <c r="G751" s="967" t="str">
        <f t="shared" si="3169"/>
        <v/>
      </c>
      <c r="H751" s="967" t="str">
        <f t="shared" si="3169"/>
        <v/>
      </c>
      <c r="I751" s="967" t="str">
        <f t="shared" si="3169"/>
        <v/>
      </c>
      <c r="J751" s="968" t="str">
        <f t="shared" si="3169"/>
        <v/>
      </c>
      <c r="K751" s="966" t="str">
        <f t="shared" ref="K751:R751" si="3170">IF(K732="","",RANK(K741,$K741:$R741,0))</f>
        <v/>
      </c>
      <c r="L751" s="967" t="str">
        <f t="shared" si="3170"/>
        <v/>
      </c>
      <c r="M751" s="967" t="str">
        <f t="shared" si="3170"/>
        <v/>
      </c>
      <c r="N751" s="967" t="str">
        <f t="shared" si="3170"/>
        <v/>
      </c>
      <c r="O751" s="967" t="str">
        <f t="shared" si="3170"/>
        <v/>
      </c>
      <c r="P751" s="967" t="str">
        <f t="shared" si="3170"/>
        <v/>
      </c>
      <c r="Q751" s="967" t="str">
        <f t="shared" si="3170"/>
        <v/>
      </c>
      <c r="R751" s="968" t="str">
        <f t="shared" si="3170"/>
        <v/>
      </c>
      <c r="S751" s="966" t="str">
        <f t="shared" ref="S751:Z751" si="3171">IF(S732="","",RANK(S741,$S741:$Z741,0))</f>
        <v/>
      </c>
      <c r="T751" s="967" t="str">
        <f t="shared" si="3171"/>
        <v/>
      </c>
      <c r="U751" s="967" t="str">
        <f t="shared" si="3171"/>
        <v/>
      </c>
      <c r="V751" s="967" t="str">
        <f t="shared" si="3171"/>
        <v/>
      </c>
      <c r="W751" s="967" t="str">
        <f t="shared" si="3171"/>
        <v/>
      </c>
      <c r="X751" s="967" t="str">
        <f t="shared" si="3171"/>
        <v/>
      </c>
      <c r="Y751" s="967" t="str">
        <f t="shared" si="3171"/>
        <v/>
      </c>
      <c r="Z751" s="968" t="str">
        <f t="shared" si="3171"/>
        <v/>
      </c>
      <c r="AA751" s="966" t="str">
        <f t="shared" ref="AA751:AH751" si="3172">IF(AA732="","",RANK(AA741,$AA741:$AH741,0))</f>
        <v/>
      </c>
      <c r="AB751" s="967" t="str">
        <f t="shared" si="3172"/>
        <v/>
      </c>
      <c r="AC751" s="967" t="str">
        <f t="shared" si="3172"/>
        <v/>
      </c>
      <c r="AD751" s="967" t="str">
        <f t="shared" si="3172"/>
        <v/>
      </c>
      <c r="AE751" s="967" t="str">
        <f t="shared" si="3172"/>
        <v/>
      </c>
      <c r="AF751" s="967" t="str">
        <f t="shared" si="3172"/>
        <v/>
      </c>
      <c r="AG751" s="967" t="str">
        <f t="shared" si="3172"/>
        <v/>
      </c>
      <c r="AH751" s="968" t="str">
        <f t="shared" si="3172"/>
        <v/>
      </c>
      <c r="AI751" s="966" t="str">
        <f t="shared" ref="AI751:AP751" si="3173">IF(AI732="","",RANK(AI741,$AI741:$AP741,0))</f>
        <v/>
      </c>
      <c r="AJ751" s="967" t="str">
        <f t="shared" si="3173"/>
        <v/>
      </c>
      <c r="AK751" s="967" t="str">
        <f t="shared" si="3173"/>
        <v/>
      </c>
      <c r="AL751" s="967" t="str">
        <f t="shared" si="3173"/>
        <v/>
      </c>
      <c r="AM751" s="967" t="str">
        <f t="shared" si="3173"/>
        <v/>
      </c>
      <c r="AN751" s="967" t="str">
        <f t="shared" si="3173"/>
        <v/>
      </c>
      <c r="AO751" s="967" t="str">
        <f t="shared" si="3173"/>
        <v/>
      </c>
      <c r="AP751" s="968" t="str">
        <f t="shared" si="3173"/>
        <v/>
      </c>
      <c r="AQ751" s="966" t="str">
        <f t="shared" ref="AQ751:AX751" si="3174">IF(AQ732="","",RANK(AQ741,$AQ741:$AX741,0))</f>
        <v/>
      </c>
      <c r="AR751" s="967" t="str">
        <f t="shared" si="3174"/>
        <v/>
      </c>
      <c r="AS751" s="967" t="str">
        <f t="shared" si="3174"/>
        <v/>
      </c>
      <c r="AT751" s="967" t="str">
        <f t="shared" si="3174"/>
        <v/>
      </c>
      <c r="AU751" s="967" t="str">
        <f t="shared" si="3174"/>
        <v/>
      </c>
      <c r="AV751" s="967" t="str">
        <f t="shared" si="3174"/>
        <v/>
      </c>
      <c r="AW751" s="967" t="str">
        <f t="shared" si="3174"/>
        <v/>
      </c>
      <c r="AX751" s="968" t="str">
        <f t="shared" si="3174"/>
        <v/>
      </c>
      <c r="AY751" s="966" t="str">
        <f t="shared" ref="AY751:BF751" si="3175">IF(AY732="","",RANK(AY741,$AY741:$BF741,0))</f>
        <v/>
      </c>
      <c r="AZ751" s="967" t="str">
        <f t="shared" si="3175"/>
        <v/>
      </c>
      <c r="BA751" s="967" t="str">
        <f t="shared" si="3175"/>
        <v/>
      </c>
      <c r="BB751" s="967" t="str">
        <f t="shared" si="3175"/>
        <v/>
      </c>
      <c r="BC751" s="967" t="str">
        <f t="shared" si="3175"/>
        <v/>
      </c>
      <c r="BD751" s="967" t="str">
        <f t="shared" si="3175"/>
        <v/>
      </c>
      <c r="BE751" s="967" t="str">
        <f t="shared" si="3175"/>
        <v/>
      </c>
      <c r="BF751" s="968" t="str">
        <f t="shared" si="3175"/>
        <v/>
      </c>
      <c r="BG751" s="966" t="str">
        <f t="shared" ref="BG751:BN751" si="3176">IF(BG732="","",RANK(BG741,$BG741:$BN741,0))</f>
        <v/>
      </c>
      <c r="BH751" s="967" t="str">
        <f t="shared" si="3176"/>
        <v/>
      </c>
      <c r="BI751" s="967" t="str">
        <f t="shared" si="3176"/>
        <v/>
      </c>
      <c r="BJ751" s="967" t="str">
        <f t="shared" si="3176"/>
        <v/>
      </c>
      <c r="BK751" s="967" t="str">
        <f t="shared" si="3176"/>
        <v/>
      </c>
      <c r="BL751" s="967" t="str">
        <f t="shared" si="3176"/>
        <v/>
      </c>
      <c r="BM751" s="967" t="str">
        <f t="shared" si="3176"/>
        <v/>
      </c>
      <c r="BN751" s="968" t="str">
        <f t="shared" si="3176"/>
        <v/>
      </c>
    </row>
    <row r="752" spans="1:66" ht="15.75" x14ac:dyDescent="0.25">
      <c r="A752" s="2090" t="s">
        <v>34</v>
      </c>
      <c r="B752" s="2091"/>
      <c r="C752" s="969" t="str">
        <f t="shared" ref="C752:J752" si="3177">IF(C732="","",RANK(C742,$C742:$J742,0))</f>
        <v/>
      </c>
      <c r="D752" s="970" t="str">
        <f t="shared" si="3177"/>
        <v/>
      </c>
      <c r="E752" s="970" t="str">
        <f t="shared" si="3177"/>
        <v/>
      </c>
      <c r="F752" s="970" t="str">
        <f t="shared" si="3177"/>
        <v/>
      </c>
      <c r="G752" s="970" t="str">
        <f t="shared" si="3177"/>
        <v/>
      </c>
      <c r="H752" s="970" t="str">
        <f t="shared" si="3177"/>
        <v/>
      </c>
      <c r="I752" s="970" t="str">
        <f t="shared" si="3177"/>
        <v/>
      </c>
      <c r="J752" s="971" t="str">
        <f t="shared" si="3177"/>
        <v/>
      </c>
      <c r="K752" s="969" t="str">
        <f t="shared" ref="K752:R752" si="3178">IF(K732="","",RANK(K742,$K742:$R742,0))</f>
        <v/>
      </c>
      <c r="L752" s="970" t="str">
        <f t="shared" si="3178"/>
        <v/>
      </c>
      <c r="M752" s="970" t="str">
        <f t="shared" si="3178"/>
        <v/>
      </c>
      <c r="N752" s="970" t="str">
        <f t="shared" si="3178"/>
        <v/>
      </c>
      <c r="O752" s="970" t="str">
        <f t="shared" si="3178"/>
        <v/>
      </c>
      <c r="P752" s="970" t="str">
        <f t="shared" si="3178"/>
        <v/>
      </c>
      <c r="Q752" s="970" t="str">
        <f t="shared" si="3178"/>
        <v/>
      </c>
      <c r="R752" s="971" t="str">
        <f t="shared" si="3178"/>
        <v/>
      </c>
      <c r="S752" s="969" t="str">
        <f t="shared" ref="S752:Z752" si="3179">IF(S732="","",RANK(S742,$S742:$Z742,0))</f>
        <v/>
      </c>
      <c r="T752" s="970" t="str">
        <f t="shared" si="3179"/>
        <v/>
      </c>
      <c r="U752" s="970" t="str">
        <f t="shared" si="3179"/>
        <v/>
      </c>
      <c r="V752" s="970" t="str">
        <f t="shared" si="3179"/>
        <v/>
      </c>
      <c r="W752" s="970" t="str">
        <f t="shared" si="3179"/>
        <v/>
      </c>
      <c r="X752" s="970" t="str">
        <f t="shared" si="3179"/>
        <v/>
      </c>
      <c r="Y752" s="970" t="str">
        <f t="shared" si="3179"/>
        <v/>
      </c>
      <c r="Z752" s="971" t="str">
        <f t="shared" si="3179"/>
        <v/>
      </c>
      <c r="AA752" s="969" t="str">
        <f t="shared" ref="AA752:AH752" si="3180">IF(AA732="","",RANK(AA742,$AA742:$AH742,0))</f>
        <v/>
      </c>
      <c r="AB752" s="970" t="str">
        <f t="shared" si="3180"/>
        <v/>
      </c>
      <c r="AC752" s="970" t="str">
        <f t="shared" si="3180"/>
        <v/>
      </c>
      <c r="AD752" s="970" t="str">
        <f t="shared" si="3180"/>
        <v/>
      </c>
      <c r="AE752" s="970" t="str">
        <f t="shared" si="3180"/>
        <v/>
      </c>
      <c r="AF752" s="970" t="str">
        <f t="shared" si="3180"/>
        <v/>
      </c>
      <c r="AG752" s="970" t="str">
        <f t="shared" si="3180"/>
        <v/>
      </c>
      <c r="AH752" s="971" t="str">
        <f t="shared" si="3180"/>
        <v/>
      </c>
      <c r="AI752" s="969" t="str">
        <f t="shared" ref="AI752:AP752" si="3181">IF(AI732="","",RANK(AI742,$AI742:$AP742,0))</f>
        <v/>
      </c>
      <c r="AJ752" s="970" t="str">
        <f t="shared" si="3181"/>
        <v/>
      </c>
      <c r="AK752" s="970" t="str">
        <f t="shared" si="3181"/>
        <v/>
      </c>
      <c r="AL752" s="970" t="str">
        <f t="shared" si="3181"/>
        <v/>
      </c>
      <c r="AM752" s="970" t="str">
        <f t="shared" si="3181"/>
        <v/>
      </c>
      <c r="AN752" s="970" t="str">
        <f t="shared" si="3181"/>
        <v/>
      </c>
      <c r="AO752" s="970" t="str">
        <f t="shared" si="3181"/>
        <v/>
      </c>
      <c r="AP752" s="971" t="str">
        <f t="shared" si="3181"/>
        <v/>
      </c>
      <c r="AQ752" s="969" t="str">
        <f t="shared" ref="AQ752:AX752" si="3182">IF(AQ732="","",RANK(AQ742,$AQ742:$AX742,0))</f>
        <v/>
      </c>
      <c r="AR752" s="970" t="str">
        <f t="shared" si="3182"/>
        <v/>
      </c>
      <c r="AS752" s="970" t="str">
        <f t="shared" si="3182"/>
        <v/>
      </c>
      <c r="AT752" s="970" t="str">
        <f t="shared" si="3182"/>
        <v/>
      </c>
      <c r="AU752" s="970" t="str">
        <f t="shared" si="3182"/>
        <v/>
      </c>
      <c r="AV752" s="970" t="str">
        <f t="shared" si="3182"/>
        <v/>
      </c>
      <c r="AW752" s="970" t="str">
        <f t="shared" si="3182"/>
        <v/>
      </c>
      <c r="AX752" s="971" t="str">
        <f t="shared" si="3182"/>
        <v/>
      </c>
      <c r="AY752" s="969" t="str">
        <f t="shared" ref="AY752:BF752" si="3183">IF(AY732="","",RANK(AY742,$AY742:$BF742,0))</f>
        <v/>
      </c>
      <c r="AZ752" s="970" t="str">
        <f t="shared" si="3183"/>
        <v/>
      </c>
      <c r="BA752" s="970" t="str">
        <f t="shared" si="3183"/>
        <v/>
      </c>
      <c r="BB752" s="970" t="str">
        <f t="shared" si="3183"/>
        <v/>
      </c>
      <c r="BC752" s="970" t="str">
        <f t="shared" si="3183"/>
        <v/>
      </c>
      <c r="BD752" s="970" t="str">
        <f t="shared" si="3183"/>
        <v/>
      </c>
      <c r="BE752" s="970" t="str">
        <f t="shared" si="3183"/>
        <v/>
      </c>
      <c r="BF752" s="971" t="str">
        <f t="shared" si="3183"/>
        <v/>
      </c>
      <c r="BG752" s="969" t="str">
        <f t="shared" ref="BG752:BN752" si="3184">IF(BG732="","",RANK(BG742,$BG742:$BN742,0))</f>
        <v/>
      </c>
      <c r="BH752" s="970" t="str">
        <f t="shared" si="3184"/>
        <v/>
      </c>
      <c r="BI752" s="970" t="str">
        <f t="shared" si="3184"/>
        <v/>
      </c>
      <c r="BJ752" s="970" t="str">
        <f t="shared" si="3184"/>
        <v/>
      </c>
      <c r="BK752" s="970" t="str">
        <f t="shared" si="3184"/>
        <v/>
      </c>
      <c r="BL752" s="970" t="str">
        <f t="shared" si="3184"/>
        <v/>
      </c>
      <c r="BM752" s="970" t="str">
        <f t="shared" si="3184"/>
        <v/>
      </c>
      <c r="BN752" s="971" t="str">
        <f t="shared" si="3184"/>
        <v/>
      </c>
    </row>
    <row r="753" spans="1:66" ht="15.75" x14ac:dyDescent="0.25">
      <c r="A753" s="2090" t="s">
        <v>35</v>
      </c>
      <c r="B753" s="2091"/>
      <c r="C753" s="969" t="str">
        <f t="shared" ref="C753:J753" si="3185">IF(C732="","",RANK(C743,$C743:$J743,1))</f>
        <v/>
      </c>
      <c r="D753" s="970" t="str">
        <f t="shared" si="3185"/>
        <v/>
      </c>
      <c r="E753" s="970" t="str">
        <f t="shared" si="3185"/>
        <v/>
      </c>
      <c r="F753" s="970" t="str">
        <f t="shared" si="3185"/>
        <v/>
      </c>
      <c r="G753" s="970" t="str">
        <f t="shared" si="3185"/>
        <v/>
      </c>
      <c r="H753" s="970" t="str">
        <f t="shared" si="3185"/>
        <v/>
      </c>
      <c r="I753" s="970" t="str">
        <f t="shared" si="3185"/>
        <v/>
      </c>
      <c r="J753" s="971" t="str">
        <f t="shared" si="3185"/>
        <v/>
      </c>
      <c r="K753" s="969" t="str">
        <f t="shared" ref="K753:R753" si="3186">IF(K732="","",RANK(K743,$K743:$R743,1))</f>
        <v/>
      </c>
      <c r="L753" s="970" t="str">
        <f t="shared" si="3186"/>
        <v/>
      </c>
      <c r="M753" s="970" t="str">
        <f t="shared" si="3186"/>
        <v/>
      </c>
      <c r="N753" s="970" t="str">
        <f t="shared" si="3186"/>
        <v/>
      </c>
      <c r="O753" s="970" t="str">
        <f t="shared" si="3186"/>
        <v/>
      </c>
      <c r="P753" s="970" t="str">
        <f t="shared" si="3186"/>
        <v/>
      </c>
      <c r="Q753" s="970" t="str">
        <f t="shared" si="3186"/>
        <v/>
      </c>
      <c r="R753" s="971" t="str">
        <f t="shared" si="3186"/>
        <v/>
      </c>
      <c r="S753" s="969" t="str">
        <f t="shared" ref="S753:Z753" si="3187">IF(S732="","",RANK(S743,$S743:$Z743,1))</f>
        <v/>
      </c>
      <c r="T753" s="970" t="str">
        <f t="shared" si="3187"/>
        <v/>
      </c>
      <c r="U753" s="970" t="str">
        <f t="shared" si="3187"/>
        <v/>
      </c>
      <c r="V753" s="970" t="str">
        <f t="shared" si="3187"/>
        <v/>
      </c>
      <c r="W753" s="970" t="str">
        <f t="shared" si="3187"/>
        <v/>
      </c>
      <c r="X753" s="970" t="str">
        <f t="shared" si="3187"/>
        <v/>
      </c>
      <c r="Y753" s="970" t="str">
        <f t="shared" si="3187"/>
        <v/>
      </c>
      <c r="Z753" s="971" t="str">
        <f t="shared" si="3187"/>
        <v/>
      </c>
      <c r="AA753" s="969" t="str">
        <f t="shared" ref="AA753:AH753" si="3188">IF(AA732="","",RANK(AA743,$AA743:$AH743,1))</f>
        <v/>
      </c>
      <c r="AB753" s="970" t="str">
        <f t="shared" si="3188"/>
        <v/>
      </c>
      <c r="AC753" s="970" t="str">
        <f t="shared" si="3188"/>
        <v/>
      </c>
      <c r="AD753" s="970" t="str">
        <f t="shared" si="3188"/>
        <v/>
      </c>
      <c r="AE753" s="970" t="str">
        <f t="shared" si="3188"/>
        <v/>
      </c>
      <c r="AF753" s="970" t="str">
        <f t="shared" si="3188"/>
        <v/>
      </c>
      <c r="AG753" s="970" t="str">
        <f t="shared" si="3188"/>
        <v/>
      </c>
      <c r="AH753" s="971" t="str">
        <f t="shared" si="3188"/>
        <v/>
      </c>
      <c r="AI753" s="969" t="str">
        <f t="shared" ref="AI753:AP753" si="3189">IF(AI732="","",RANK(AI743,$AI743:$AP743,1))</f>
        <v/>
      </c>
      <c r="AJ753" s="970" t="str">
        <f t="shared" si="3189"/>
        <v/>
      </c>
      <c r="AK753" s="970" t="str">
        <f t="shared" si="3189"/>
        <v/>
      </c>
      <c r="AL753" s="970" t="str">
        <f t="shared" si="3189"/>
        <v/>
      </c>
      <c r="AM753" s="970" t="str">
        <f t="shared" si="3189"/>
        <v/>
      </c>
      <c r="AN753" s="970" t="str">
        <f t="shared" si="3189"/>
        <v/>
      </c>
      <c r="AO753" s="970" t="str">
        <f t="shared" si="3189"/>
        <v/>
      </c>
      <c r="AP753" s="971" t="str">
        <f t="shared" si="3189"/>
        <v/>
      </c>
      <c r="AQ753" s="969" t="str">
        <f t="shared" ref="AQ753:AX753" si="3190">IF(AQ732="","",RANK(AQ743,$AQ743:$AX743,1))</f>
        <v/>
      </c>
      <c r="AR753" s="970" t="str">
        <f t="shared" si="3190"/>
        <v/>
      </c>
      <c r="AS753" s="970" t="str">
        <f t="shared" si="3190"/>
        <v/>
      </c>
      <c r="AT753" s="970" t="str">
        <f t="shared" si="3190"/>
        <v/>
      </c>
      <c r="AU753" s="970" t="str">
        <f t="shared" si="3190"/>
        <v/>
      </c>
      <c r="AV753" s="970" t="str">
        <f t="shared" si="3190"/>
        <v/>
      </c>
      <c r="AW753" s="970" t="str">
        <f t="shared" si="3190"/>
        <v/>
      </c>
      <c r="AX753" s="971" t="str">
        <f t="shared" si="3190"/>
        <v/>
      </c>
      <c r="AY753" s="969" t="str">
        <f t="shared" ref="AY753:BF753" si="3191">IF(AY732="","",RANK(AY743,$AY743:$BF743,1))</f>
        <v/>
      </c>
      <c r="AZ753" s="970" t="str">
        <f t="shared" si="3191"/>
        <v/>
      </c>
      <c r="BA753" s="970" t="str">
        <f t="shared" si="3191"/>
        <v/>
      </c>
      <c r="BB753" s="970" t="str">
        <f t="shared" si="3191"/>
        <v/>
      </c>
      <c r="BC753" s="970" t="str">
        <f t="shared" si="3191"/>
        <v/>
      </c>
      <c r="BD753" s="970" t="str">
        <f t="shared" si="3191"/>
        <v/>
      </c>
      <c r="BE753" s="970" t="str">
        <f t="shared" si="3191"/>
        <v/>
      </c>
      <c r="BF753" s="971" t="str">
        <f t="shared" si="3191"/>
        <v/>
      </c>
      <c r="BG753" s="969" t="str">
        <f t="shared" ref="BG753:BN753" si="3192">IF(BG732="","",RANK(BG743,$BG743:$BN743,1))</f>
        <v/>
      </c>
      <c r="BH753" s="970" t="str">
        <f t="shared" si="3192"/>
        <v/>
      </c>
      <c r="BI753" s="970" t="str">
        <f t="shared" si="3192"/>
        <v/>
      </c>
      <c r="BJ753" s="970" t="str">
        <f t="shared" si="3192"/>
        <v/>
      </c>
      <c r="BK753" s="970" t="str">
        <f t="shared" si="3192"/>
        <v/>
      </c>
      <c r="BL753" s="970" t="str">
        <f t="shared" si="3192"/>
        <v/>
      </c>
      <c r="BM753" s="970" t="str">
        <f t="shared" si="3192"/>
        <v/>
      </c>
      <c r="BN753" s="971" t="str">
        <f t="shared" si="3192"/>
        <v/>
      </c>
    </row>
    <row r="754" spans="1:66" ht="15.75" x14ac:dyDescent="0.25">
      <c r="A754" s="2090" t="s">
        <v>36</v>
      </c>
      <c r="B754" s="2091"/>
      <c r="C754" s="969" t="str">
        <f t="shared" ref="C754:J754" si="3193">IF(C732="","",RANK(C744,$C744:$J744,0))</f>
        <v/>
      </c>
      <c r="D754" s="970" t="str">
        <f t="shared" si="3193"/>
        <v/>
      </c>
      <c r="E754" s="970" t="str">
        <f t="shared" si="3193"/>
        <v/>
      </c>
      <c r="F754" s="970" t="str">
        <f t="shared" si="3193"/>
        <v/>
      </c>
      <c r="G754" s="970" t="str">
        <f t="shared" si="3193"/>
        <v/>
      </c>
      <c r="H754" s="970" t="str">
        <f t="shared" si="3193"/>
        <v/>
      </c>
      <c r="I754" s="970" t="str">
        <f t="shared" si="3193"/>
        <v/>
      </c>
      <c r="J754" s="971" t="str">
        <f t="shared" si="3193"/>
        <v/>
      </c>
      <c r="K754" s="969" t="str">
        <f t="shared" ref="K754:R754" si="3194">IF(K732="","",RANK(K744,$K744:$R744,0))</f>
        <v/>
      </c>
      <c r="L754" s="970" t="str">
        <f t="shared" si="3194"/>
        <v/>
      </c>
      <c r="M754" s="970" t="str">
        <f t="shared" si="3194"/>
        <v/>
      </c>
      <c r="N754" s="970" t="str">
        <f t="shared" si="3194"/>
        <v/>
      </c>
      <c r="O754" s="970" t="str">
        <f t="shared" si="3194"/>
        <v/>
      </c>
      <c r="P754" s="970" t="str">
        <f t="shared" si="3194"/>
        <v/>
      </c>
      <c r="Q754" s="970" t="str">
        <f t="shared" si="3194"/>
        <v/>
      </c>
      <c r="R754" s="971" t="str">
        <f t="shared" si="3194"/>
        <v/>
      </c>
      <c r="S754" s="969" t="str">
        <f t="shared" ref="S754:Z754" si="3195">IF(S732="","",RANK(S744,$S744:$Z744,0))</f>
        <v/>
      </c>
      <c r="T754" s="970" t="str">
        <f t="shared" si="3195"/>
        <v/>
      </c>
      <c r="U754" s="970" t="str">
        <f t="shared" si="3195"/>
        <v/>
      </c>
      <c r="V754" s="970" t="str">
        <f t="shared" si="3195"/>
        <v/>
      </c>
      <c r="W754" s="970" t="str">
        <f t="shared" si="3195"/>
        <v/>
      </c>
      <c r="X754" s="970" t="str">
        <f t="shared" si="3195"/>
        <v/>
      </c>
      <c r="Y754" s="970" t="str">
        <f t="shared" si="3195"/>
        <v/>
      </c>
      <c r="Z754" s="971" t="str">
        <f t="shared" si="3195"/>
        <v/>
      </c>
      <c r="AA754" s="969" t="str">
        <f t="shared" ref="AA754:AH754" si="3196">IF(AA732="","",RANK(AA744,$AA744:$AH744,0))</f>
        <v/>
      </c>
      <c r="AB754" s="970" t="str">
        <f t="shared" si="3196"/>
        <v/>
      </c>
      <c r="AC754" s="970" t="str">
        <f t="shared" si="3196"/>
        <v/>
      </c>
      <c r="AD754" s="970" t="str">
        <f t="shared" si="3196"/>
        <v/>
      </c>
      <c r="AE754" s="970" t="str">
        <f t="shared" si="3196"/>
        <v/>
      </c>
      <c r="AF754" s="970" t="str">
        <f t="shared" si="3196"/>
        <v/>
      </c>
      <c r="AG754" s="970" t="str">
        <f t="shared" si="3196"/>
        <v/>
      </c>
      <c r="AH754" s="971" t="str">
        <f t="shared" si="3196"/>
        <v/>
      </c>
      <c r="AI754" s="969" t="str">
        <f t="shared" ref="AI754:AP754" si="3197">IF(AI732="","",RANK(AI744,$AI744:$AP744,0))</f>
        <v/>
      </c>
      <c r="AJ754" s="970" t="str">
        <f t="shared" si="3197"/>
        <v/>
      </c>
      <c r="AK754" s="970" t="str">
        <f t="shared" si="3197"/>
        <v/>
      </c>
      <c r="AL754" s="970" t="str">
        <f t="shared" si="3197"/>
        <v/>
      </c>
      <c r="AM754" s="970" t="str">
        <f t="shared" si="3197"/>
        <v/>
      </c>
      <c r="AN754" s="970" t="str">
        <f t="shared" si="3197"/>
        <v/>
      </c>
      <c r="AO754" s="970" t="str">
        <f t="shared" si="3197"/>
        <v/>
      </c>
      <c r="AP754" s="971" t="str">
        <f t="shared" si="3197"/>
        <v/>
      </c>
      <c r="AQ754" s="969" t="str">
        <f t="shared" ref="AQ754:AX754" si="3198">IF(AQ732="","",RANK(AQ744,$AQ744:$AX744,0))</f>
        <v/>
      </c>
      <c r="AR754" s="970" t="str">
        <f t="shared" si="3198"/>
        <v/>
      </c>
      <c r="AS754" s="970" t="str">
        <f t="shared" si="3198"/>
        <v/>
      </c>
      <c r="AT754" s="970" t="str">
        <f t="shared" si="3198"/>
        <v/>
      </c>
      <c r="AU754" s="970" t="str">
        <f t="shared" si="3198"/>
        <v/>
      </c>
      <c r="AV754" s="970" t="str">
        <f t="shared" si="3198"/>
        <v/>
      </c>
      <c r="AW754" s="970" t="str">
        <f t="shared" si="3198"/>
        <v/>
      </c>
      <c r="AX754" s="971" t="str">
        <f t="shared" si="3198"/>
        <v/>
      </c>
      <c r="AY754" s="969" t="str">
        <f t="shared" ref="AY754:BF754" si="3199">IF(AY732="","",RANK(AY744,$AY744:$BF744,0))</f>
        <v/>
      </c>
      <c r="AZ754" s="970" t="str">
        <f t="shared" si="3199"/>
        <v/>
      </c>
      <c r="BA754" s="970" t="str">
        <f t="shared" si="3199"/>
        <v/>
      </c>
      <c r="BB754" s="970" t="str">
        <f t="shared" si="3199"/>
        <v/>
      </c>
      <c r="BC754" s="970" t="str">
        <f t="shared" si="3199"/>
        <v/>
      </c>
      <c r="BD754" s="970" t="str">
        <f t="shared" si="3199"/>
        <v/>
      </c>
      <c r="BE754" s="970" t="str">
        <f t="shared" si="3199"/>
        <v/>
      </c>
      <c r="BF754" s="971" t="str">
        <f t="shared" si="3199"/>
        <v/>
      </c>
      <c r="BG754" s="969" t="str">
        <f t="shared" ref="BG754:BN754" si="3200">IF(BG732="","",RANK(BG744,$BG744:$BN744,0))</f>
        <v/>
      </c>
      <c r="BH754" s="970" t="str">
        <f t="shared" si="3200"/>
        <v/>
      </c>
      <c r="BI754" s="970" t="str">
        <f t="shared" si="3200"/>
        <v/>
      </c>
      <c r="BJ754" s="970" t="str">
        <f t="shared" si="3200"/>
        <v/>
      </c>
      <c r="BK754" s="970" t="str">
        <f t="shared" si="3200"/>
        <v/>
      </c>
      <c r="BL754" s="970" t="str">
        <f t="shared" si="3200"/>
        <v/>
      </c>
      <c r="BM754" s="970" t="str">
        <f t="shared" si="3200"/>
        <v/>
      </c>
      <c r="BN754" s="971" t="str">
        <f t="shared" si="3200"/>
        <v/>
      </c>
    </row>
    <row r="755" spans="1:66" ht="16.5" thickBot="1" x14ac:dyDescent="0.3">
      <c r="A755" s="2092" t="s">
        <v>136</v>
      </c>
      <c r="B755" s="2093"/>
      <c r="C755" s="972" t="str">
        <f t="shared" ref="C755:J755" si="3201">IF(C732="","",RANK(C745,$C745:$J745,0))</f>
        <v/>
      </c>
      <c r="D755" s="973" t="str">
        <f t="shared" si="3201"/>
        <v/>
      </c>
      <c r="E755" s="973" t="str">
        <f t="shared" si="3201"/>
        <v/>
      </c>
      <c r="F755" s="973" t="str">
        <f t="shared" si="3201"/>
        <v/>
      </c>
      <c r="G755" s="973" t="str">
        <f t="shared" si="3201"/>
        <v/>
      </c>
      <c r="H755" s="973" t="str">
        <f t="shared" si="3201"/>
        <v/>
      </c>
      <c r="I755" s="973" t="str">
        <f t="shared" si="3201"/>
        <v/>
      </c>
      <c r="J755" s="974" t="str">
        <f t="shared" si="3201"/>
        <v/>
      </c>
      <c r="K755" s="972" t="str">
        <f t="shared" ref="K755:R755" si="3202">IF(K732="","",RANK(K745,$K745:$R745,0))</f>
        <v/>
      </c>
      <c r="L755" s="973" t="str">
        <f t="shared" si="3202"/>
        <v/>
      </c>
      <c r="M755" s="973" t="str">
        <f t="shared" si="3202"/>
        <v/>
      </c>
      <c r="N755" s="973" t="str">
        <f t="shared" si="3202"/>
        <v/>
      </c>
      <c r="O755" s="973" t="str">
        <f t="shared" si="3202"/>
        <v/>
      </c>
      <c r="P755" s="973" t="str">
        <f t="shared" si="3202"/>
        <v/>
      </c>
      <c r="Q755" s="973" t="str">
        <f t="shared" si="3202"/>
        <v/>
      </c>
      <c r="R755" s="974" t="str">
        <f t="shared" si="3202"/>
        <v/>
      </c>
      <c r="S755" s="972" t="str">
        <f t="shared" ref="S755:Z755" si="3203">IF(S732="","",RANK(S745,$S745:$Z745,0))</f>
        <v/>
      </c>
      <c r="T755" s="973" t="str">
        <f t="shared" si="3203"/>
        <v/>
      </c>
      <c r="U755" s="973" t="str">
        <f t="shared" si="3203"/>
        <v/>
      </c>
      <c r="V755" s="973" t="str">
        <f t="shared" si="3203"/>
        <v/>
      </c>
      <c r="W755" s="973" t="str">
        <f t="shared" si="3203"/>
        <v/>
      </c>
      <c r="X755" s="973" t="str">
        <f t="shared" si="3203"/>
        <v/>
      </c>
      <c r="Y755" s="973" t="str">
        <f t="shared" si="3203"/>
        <v/>
      </c>
      <c r="Z755" s="974" t="str">
        <f t="shared" si="3203"/>
        <v/>
      </c>
      <c r="AA755" s="972" t="str">
        <f t="shared" ref="AA755:AH755" si="3204">IF(AA732="","",RANK(AA745,$AA745:$AH745,0))</f>
        <v/>
      </c>
      <c r="AB755" s="973" t="str">
        <f t="shared" si="3204"/>
        <v/>
      </c>
      <c r="AC755" s="973" t="str">
        <f t="shared" si="3204"/>
        <v/>
      </c>
      <c r="AD755" s="973" t="str">
        <f t="shared" si="3204"/>
        <v/>
      </c>
      <c r="AE755" s="973" t="str">
        <f t="shared" si="3204"/>
        <v/>
      </c>
      <c r="AF755" s="973" t="str">
        <f t="shared" si="3204"/>
        <v/>
      </c>
      <c r="AG755" s="973" t="str">
        <f t="shared" si="3204"/>
        <v/>
      </c>
      <c r="AH755" s="974" t="str">
        <f t="shared" si="3204"/>
        <v/>
      </c>
      <c r="AI755" s="972" t="str">
        <f t="shared" ref="AI755:AP755" si="3205">IF(AI732="","",RANK(AI745,$AI745:$AP745,0))</f>
        <v/>
      </c>
      <c r="AJ755" s="973" t="str">
        <f t="shared" si="3205"/>
        <v/>
      </c>
      <c r="AK755" s="973" t="str">
        <f t="shared" si="3205"/>
        <v/>
      </c>
      <c r="AL755" s="973" t="str">
        <f t="shared" si="3205"/>
        <v/>
      </c>
      <c r="AM755" s="973" t="str">
        <f t="shared" si="3205"/>
        <v/>
      </c>
      <c r="AN755" s="973" t="str">
        <f t="shared" si="3205"/>
        <v/>
      </c>
      <c r="AO755" s="973" t="str">
        <f t="shared" si="3205"/>
        <v/>
      </c>
      <c r="AP755" s="974" t="str">
        <f t="shared" si="3205"/>
        <v/>
      </c>
      <c r="AQ755" s="972" t="str">
        <f t="shared" ref="AQ755:AX755" si="3206">IF(AQ732="","",RANK(AQ745,$AQ745:$AX745,0))</f>
        <v/>
      </c>
      <c r="AR755" s="973" t="str">
        <f t="shared" si="3206"/>
        <v/>
      </c>
      <c r="AS755" s="973" t="str">
        <f t="shared" si="3206"/>
        <v/>
      </c>
      <c r="AT755" s="973" t="str">
        <f t="shared" si="3206"/>
        <v/>
      </c>
      <c r="AU755" s="973" t="str">
        <f t="shared" si="3206"/>
        <v/>
      </c>
      <c r="AV755" s="973" t="str">
        <f t="shared" si="3206"/>
        <v/>
      </c>
      <c r="AW755" s="973" t="str">
        <f t="shared" si="3206"/>
        <v/>
      </c>
      <c r="AX755" s="974" t="str">
        <f t="shared" si="3206"/>
        <v/>
      </c>
      <c r="AY755" s="972" t="str">
        <f t="shared" ref="AY755:BF755" si="3207">IF(AY732="","",RANK(AY745,$AY745:$BF745,0))</f>
        <v/>
      </c>
      <c r="AZ755" s="973" t="str">
        <f t="shared" si="3207"/>
        <v/>
      </c>
      <c r="BA755" s="973" t="str">
        <f t="shared" si="3207"/>
        <v/>
      </c>
      <c r="BB755" s="973" t="str">
        <f t="shared" si="3207"/>
        <v/>
      </c>
      <c r="BC755" s="973" t="str">
        <f t="shared" si="3207"/>
        <v/>
      </c>
      <c r="BD755" s="973" t="str">
        <f t="shared" si="3207"/>
        <v/>
      </c>
      <c r="BE755" s="973" t="str">
        <f t="shared" si="3207"/>
        <v/>
      </c>
      <c r="BF755" s="974" t="str">
        <f t="shared" si="3207"/>
        <v/>
      </c>
      <c r="BG755" s="972" t="str">
        <f t="shared" ref="BG755:BN755" si="3208">IF(BG732="","",RANK(BG745,$BG745:$BN745,0))</f>
        <v/>
      </c>
      <c r="BH755" s="973" t="str">
        <f t="shared" si="3208"/>
        <v/>
      </c>
      <c r="BI755" s="973" t="str">
        <f t="shared" si="3208"/>
        <v/>
      </c>
      <c r="BJ755" s="973" t="str">
        <f t="shared" si="3208"/>
        <v/>
      </c>
      <c r="BK755" s="973" t="str">
        <f t="shared" si="3208"/>
        <v/>
      </c>
      <c r="BL755" s="973" t="str">
        <f t="shared" si="3208"/>
        <v/>
      </c>
      <c r="BM755" s="973" t="str">
        <f t="shared" si="3208"/>
        <v/>
      </c>
      <c r="BN755" s="974" t="str">
        <f t="shared" si="3208"/>
        <v/>
      </c>
    </row>
    <row r="756" spans="1:66" s="20" customFormat="1" ht="88.5" customHeight="1" thickBot="1" x14ac:dyDescent="0.25">
      <c r="A756" s="2094" t="s">
        <v>33</v>
      </c>
      <c r="B756" s="2095"/>
      <c r="C756" s="55" t="str">
        <f>IF(C732="","",(C746*'pravidla turnaje'!$C$9)+(C747*'pravidla turnaje'!$C$10)+(C748*'pravidla turnaje'!$C$11)+(C749*'pravidla turnaje'!$C$12)+(C750*'pravidla turnaje'!$C$13)+(C751*'pravidla turnaje'!$C$14)+(C752*'pravidla turnaje'!$C$15)+(C753*'pravidla turnaje'!$C$16)+(C754*'pravidla turnaje'!$C$17)+(C755*'pravidla turnaje'!$C$18)+'rozstřely-skore'!C756)</f>
        <v/>
      </c>
      <c r="D756" s="56" t="str">
        <f>IF(D732="","",(D746*'pravidla turnaje'!$C$9)+(D747*'pravidla turnaje'!$C$10)+(D748*'pravidla turnaje'!$C$11)+(D749*'pravidla turnaje'!$C$12)+(D750*'pravidla turnaje'!$C$13)+(D751*'pravidla turnaje'!$C$14)+(D752*'pravidla turnaje'!$C$15)+(D753*'pravidla turnaje'!$C$16)+(D754*'pravidla turnaje'!$C$17)+(D755*'pravidla turnaje'!$C$18)+'rozstřely-skore'!D756)</f>
        <v/>
      </c>
      <c r="E756" s="56" t="str">
        <f>IF(E732="","",(E746*'pravidla turnaje'!$C$9)+(E747*'pravidla turnaje'!$C$10)+(E748*'pravidla turnaje'!$C$11)+(E749*'pravidla turnaje'!$C$12)+(E750*'pravidla turnaje'!$C$13)+(E751*'pravidla turnaje'!$C$14)+(E752*'pravidla turnaje'!$C$15)+(E753*'pravidla turnaje'!$C$16)+(E754*'pravidla turnaje'!$C$17)+(E755*'pravidla turnaje'!$C$18)+'rozstřely-skore'!E756)</f>
        <v/>
      </c>
      <c r="F756" s="56" t="str">
        <f>IF(F732="","",(F746*'pravidla turnaje'!$C$9)+(F747*'pravidla turnaje'!$C$10)+(F748*'pravidla turnaje'!$C$11)+(F749*'pravidla turnaje'!$C$12)+(F750*'pravidla turnaje'!$C$13)+(F751*'pravidla turnaje'!$C$14)+(F752*'pravidla turnaje'!$C$15)+(F753*'pravidla turnaje'!$C$16)+(F754*'pravidla turnaje'!$C$17)+(F755*'pravidla turnaje'!$C$18)+'rozstřely-skore'!F756)</f>
        <v/>
      </c>
      <c r="G756" s="56" t="str">
        <f>IF(G732="","",(G746*'pravidla turnaje'!$C$9)+(G747*'pravidla turnaje'!$C$10)+(G748*'pravidla turnaje'!$C$11)+(G749*'pravidla turnaje'!$C$12)+(G750*'pravidla turnaje'!$C$13)+(G751*'pravidla turnaje'!$C$14)+(G752*'pravidla turnaje'!$C$15)+(G753*'pravidla turnaje'!$C$16)+(G754*'pravidla turnaje'!$C$17)+(G755*'pravidla turnaje'!$C$18)+'rozstřely-skore'!G756)</f>
        <v/>
      </c>
      <c r="H756" s="56" t="str">
        <f>IF(H732="","",(H746*'pravidla turnaje'!$C$9)+(H747*'pravidla turnaje'!$C$10)+(H748*'pravidla turnaje'!$C$11)+(H749*'pravidla turnaje'!$C$12)+(H750*'pravidla turnaje'!$C$13)+(H751*'pravidla turnaje'!$C$14)+(H752*'pravidla turnaje'!$C$15)+(H753*'pravidla turnaje'!$C$16)+(H754*'pravidla turnaje'!$C$17)+(H755*'pravidla turnaje'!$C$18)+'rozstřely-skore'!H756)</f>
        <v/>
      </c>
      <c r="I756" s="56" t="str">
        <f>IF(I732="","",(I746*'pravidla turnaje'!$C$9)+(I747*'pravidla turnaje'!$C$10)+(I748*'pravidla turnaje'!$C$11)+(I749*'pravidla turnaje'!$C$12)+(I750*'pravidla turnaje'!$C$13)+(I751*'pravidla turnaje'!$C$14)+(I752*'pravidla turnaje'!$C$15)+(I753*'pravidla turnaje'!$C$16)+(I754*'pravidla turnaje'!$C$17)+(I755*'pravidla turnaje'!$C$18)+'rozstřely-skore'!I756)</f>
        <v/>
      </c>
      <c r="J756" s="57" t="str">
        <f>IF(J732="","",(J746*'pravidla turnaje'!$C$9)+(J747*'pravidla turnaje'!$C$10)+(J748*'pravidla turnaje'!$C$11)+(J749*'pravidla turnaje'!$C$12)+(J750*'pravidla turnaje'!$C$13)+(J751*'pravidla turnaje'!$C$14)+(J752*'pravidla turnaje'!$C$15)+(J753*'pravidla turnaje'!$C$16)+(J754*'pravidla turnaje'!$C$17)+(J755*'pravidla turnaje'!$C$18)+'rozstřely-skore'!J756)</f>
        <v/>
      </c>
      <c r="K756" s="55" t="str">
        <f>IF(K732="","",(K746*'pravidla turnaje'!$C$9)+(K747*'pravidla turnaje'!$C$10)+(K748*'pravidla turnaje'!$C$11)+(K749*'pravidla turnaje'!$C$12)+(K750*'pravidla turnaje'!$C$13)+(K751*'pravidla turnaje'!$C$14)+(K752*'pravidla turnaje'!$C$15)+(K753*'pravidla turnaje'!$C$16)+(K754*'pravidla turnaje'!$C$17)+(K755*'pravidla turnaje'!$C$18)+'rozstřely-skore'!K756)</f>
        <v/>
      </c>
      <c r="L756" s="56" t="str">
        <f>IF(L732="","",(L746*'pravidla turnaje'!$C$9)+(L747*'pravidla turnaje'!$C$10)+(L748*'pravidla turnaje'!$C$11)+(L749*'pravidla turnaje'!$C$12)+(L750*'pravidla turnaje'!$C$13)+(L751*'pravidla turnaje'!$C$14)+(L752*'pravidla turnaje'!$C$15)+(L753*'pravidla turnaje'!$C$16)+(L754*'pravidla turnaje'!$C$17)+(L755*'pravidla turnaje'!$C$18)+'rozstřely-skore'!L756)</f>
        <v/>
      </c>
      <c r="M756" s="56" t="str">
        <f>IF(M732="","",(M746*'pravidla turnaje'!$C$9)+(M747*'pravidla turnaje'!$C$10)+(M748*'pravidla turnaje'!$C$11)+(M749*'pravidla turnaje'!$C$12)+(M750*'pravidla turnaje'!$C$13)+(M751*'pravidla turnaje'!$C$14)+(M752*'pravidla turnaje'!$C$15)+(M753*'pravidla turnaje'!$C$16)+(M754*'pravidla turnaje'!$C$17)+(M755*'pravidla turnaje'!$C$18)+'rozstřely-skore'!M756)</f>
        <v/>
      </c>
      <c r="N756" s="56" t="str">
        <f>IF(N732="","",(N746*'pravidla turnaje'!$C$9)+(N747*'pravidla turnaje'!$C$10)+(N748*'pravidla turnaje'!$C$11)+(N749*'pravidla turnaje'!$C$12)+(N750*'pravidla turnaje'!$C$13)+(N751*'pravidla turnaje'!$C$14)+(N752*'pravidla turnaje'!$C$15)+(N753*'pravidla turnaje'!$C$16)+(N754*'pravidla turnaje'!$C$17)+(N755*'pravidla turnaje'!$C$18)+'rozstřely-skore'!N756)</f>
        <v/>
      </c>
      <c r="O756" s="56" t="str">
        <f>IF(O732="","",(O746*'pravidla turnaje'!$C$9)+(O747*'pravidla turnaje'!$C$10)+(O748*'pravidla turnaje'!$C$11)+(O749*'pravidla turnaje'!$C$12)+(O750*'pravidla turnaje'!$C$13)+(O751*'pravidla turnaje'!$C$14)+(O752*'pravidla turnaje'!$C$15)+(O753*'pravidla turnaje'!$C$16)+(O754*'pravidla turnaje'!$C$17)+(O755*'pravidla turnaje'!$C$18)+'rozstřely-skore'!O756)</f>
        <v/>
      </c>
      <c r="P756" s="56" t="str">
        <f>IF(P732="","",(P746*'pravidla turnaje'!$C$9)+(P747*'pravidla turnaje'!$C$10)+(P748*'pravidla turnaje'!$C$11)+(P749*'pravidla turnaje'!$C$12)+(P750*'pravidla turnaje'!$C$13)+(P751*'pravidla turnaje'!$C$14)+(P752*'pravidla turnaje'!$C$15)+(P753*'pravidla turnaje'!$C$16)+(P754*'pravidla turnaje'!$C$17)+(P755*'pravidla turnaje'!$C$18)+'rozstřely-skore'!P756)</f>
        <v/>
      </c>
      <c r="Q756" s="56" t="str">
        <f>IF(Q732="","",(Q746*'pravidla turnaje'!$C$9)+(Q747*'pravidla turnaje'!$C$10)+(Q748*'pravidla turnaje'!$C$11)+(Q749*'pravidla turnaje'!$C$12)+(Q750*'pravidla turnaje'!$C$13)+(Q751*'pravidla turnaje'!$C$14)+(Q752*'pravidla turnaje'!$C$15)+(Q753*'pravidla turnaje'!$C$16)+(Q754*'pravidla turnaje'!$C$17)+(Q755*'pravidla turnaje'!$C$18)+'rozstřely-skore'!Q756)</f>
        <v/>
      </c>
      <c r="R756" s="57" t="str">
        <f>IF(R732="","",(R746*'pravidla turnaje'!$C$9)+(R747*'pravidla turnaje'!$C$10)+(R748*'pravidla turnaje'!$C$11)+(R749*'pravidla turnaje'!$C$12)+(R750*'pravidla turnaje'!$C$13)+(R751*'pravidla turnaje'!$C$14)+(R752*'pravidla turnaje'!$C$15)+(R753*'pravidla turnaje'!$C$16)+(R754*'pravidla turnaje'!$C$17)+(R755*'pravidla turnaje'!$C$18)+'rozstřely-skore'!R756)</f>
        <v/>
      </c>
      <c r="S756" s="55" t="str">
        <f>IF(S732="","",(S746*'pravidla turnaje'!$C$9)+(S747*'pravidla turnaje'!$C$10)+(S748*'pravidla turnaje'!$C$11)+(S749*'pravidla turnaje'!$C$12)+(S750*'pravidla turnaje'!$C$13)+(S751*'pravidla turnaje'!$C$14)+(S752*'pravidla turnaje'!$C$15)+(S753*'pravidla turnaje'!$C$16)+(S754*'pravidla turnaje'!$C$17)+(S755*'pravidla turnaje'!$C$18)+'rozstřely-skore'!S756)</f>
        <v/>
      </c>
      <c r="T756" s="56" t="str">
        <f>IF(T732="","",(T746*'pravidla turnaje'!$C$9)+(T747*'pravidla turnaje'!$C$10)+(T748*'pravidla turnaje'!$C$11)+(T749*'pravidla turnaje'!$C$12)+(T750*'pravidla turnaje'!$C$13)+(T751*'pravidla turnaje'!$C$14)+(T752*'pravidla turnaje'!$C$15)+(T753*'pravidla turnaje'!$C$16)+(T754*'pravidla turnaje'!$C$17)+(T755*'pravidla turnaje'!$C$18)+'rozstřely-skore'!T756)</f>
        <v/>
      </c>
      <c r="U756" s="56" t="str">
        <f>IF(U732="","",(U746*'pravidla turnaje'!$C$9)+(U747*'pravidla turnaje'!$C$10)+(U748*'pravidla turnaje'!$C$11)+(U749*'pravidla turnaje'!$C$12)+(U750*'pravidla turnaje'!$C$13)+(U751*'pravidla turnaje'!$C$14)+(U752*'pravidla turnaje'!$C$15)+(U753*'pravidla turnaje'!$C$16)+(U754*'pravidla turnaje'!$C$17)+(U755*'pravidla turnaje'!$C$18)+'rozstřely-skore'!U756)</f>
        <v/>
      </c>
      <c r="V756" s="56" t="str">
        <f>IF(V732="","",(V746*'pravidla turnaje'!$C$9)+(V747*'pravidla turnaje'!$C$10)+(V748*'pravidla turnaje'!$C$11)+(V749*'pravidla turnaje'!$C$12)+(V750*'pravidla turnaje'!$C$13)+(V751*'pravidla turnaje'!$C$14)+(V752*'pravidla turnaje'!$C$15)+(V753*'pravidla turnaje'!$C$16)+(V754*'pravidla turnaje'!$C$17)+(V755*'pravidla turnaje'!$C$18)+'rozstřely-skore'!V756)</f>
        <v/>
      </c>
      <c r="W756" s="56" t="str">
        <f>IF(W732="","",(W746*'pravidla turnaje'!$C$9)+(W747*'pravidla turnaje'!$C$10)+(W748*'pravidla turnaje'!$C$11)+(W749*'pravidla turnaje'!$C$12)+(W750*'pravidla turnaje'!$C$13)+(W751*'pravidla turnaje'!$C$14)+(W752*'pravidla turnaje'!$C$15)+(W753*'pravidla turnaje'!$C$16)+(W754*'pravidla turnaje'!$C$17)+(W755*'pravidla turnaje'!$C$18)+'rozstřely-skore'!W756)</f>
        <v/>
      </c>
      <c r="X756" s="56" t="str">
        <f>IF(X732="","",(X746*'pravidla turnaje'!$C$9)+(X747*'pravidla turnaje'!$C$10)+(X748*'pravidla turnaje'!$C$11)+(X749*'pravidla turnaje'!$C$12)+(X750*'pravidla turnaje'!$C$13)+(X751*'pravidla turnaje'!$C$14)+(X752*'pravidla turnaje'!$C$15)+(X753*'pravidla turnaje'!$C$16)+(X754*'pravidla turnaje'!$C$17)+(X755*'pravidla turnaje'!$C$18)+'rozstřely-skore'!X756)</f>
        <v/>
      </c>
      <c r="Y756" s="56" t="str">
        <f>IF(Y732="","",(Y746*'pravidla turnaje'!$C$9)+(Y747*'pravidla turnaje'!$C$10)+(Y748*'pravidla turnaje'!$C$11)+(Y749*'pravidla turnaje'!$C$12)+(Y750*'pravidla turnaje'!$C$13)+(Y751*'pravidla turnaje'!$C$14)+(Y752*'pravidla turnaje'!$C$15)+(Y753*'pravidla turnaje'!$C$16)+(Y754*'pravidla turnaje'!$C$17)+(Y755*'pravidla turnaje'!$C$18)+'rozstřely-skore'!Y756)</f>
        <v/>
      </c>
      <c r="Z756" s="57" t="str">
        <f>IF(Z732="","",(Z746*'pravidla turnaje'!$C$9)+(Z747*'pravidla turnaje'!$C$10)+(Z748*'pravidla turnaje'!$C$11)+(Z749*'pravidla turnaje'!$C$12)+(Z750*'pravidla turnaje'!$C$13)+(Z751*'pravidla turnaje'!$C$14)+(Z752*'pravidla turnaje'!$C$15)+(Z753*'pravidla turnaje'!$C$16)+(Z754*'pravidla turnaje'!$C$17)+(Z755*'pravidla turnaje'!$C$18)+'rozstřely-skore'!Z756)</f>
        <v/>
      </c>
      <c r="AA756" s="55" t="str">
        <f>IF(AA732="","",(AA746*'pravidla turnaje'!$C$9)+(AA747*'pravidla turnaje'!$C$10)+(AA748*'pravidla turnaje'!$C$11)+(AA749*'pravidla turnaje'!$C$12)+(AA750*'pravidla turnaje'!$C$13)+(AA751*'pravidla turnaje'!$C$14)+(AA752*'pravidla turnaje'!$C$15)+(AA753*'pravidla turnaje'!$C$16)+(AA754*'pravidla turnaje'!$C$17)+(AA755*'pravidla turnaje'!$C$18)+'rozstřely-skore'!AA756)</f>
        <v/>
      </c>
      <c r="AB756" s="56" t="str">
        <f>IF(AB732="","",(AB746*'pravidla turnaje'!$C$9)+(AB747*'pravidla turnaje'!$C$10)+(AB748*'pravidla turnaje'!$C$11)+(AB749*'pravidla turnaje'!$C$12)+(AB750*'pravidla turnaje'!$C$13)+(AB751*'pravidla turnaje'!$C$14)+(AB752*'pravidla turnaje'!$C$15)+(AB753*'pravidla turnaje'!$C$16)+(AB754*'pravidla turnaje'!$C$17)+(AB755*'pravidla turnaje'!$C$18)+'rozstřely-skore'!AB756)</f>
        <v/>
      </c>
      <c r="AC756" s="56" t="str">
        <f>IF(AC732="","",(AC746*'pravidla turnaje'!$C$9)+(AC747*'pravidla turnaje'!$C$10)+(AC748*'pravidla turnaje'!$C$11)+(AC749*'pravidla turnaje'!$C$12)+(AC750*'pravidla turnaje'!$C$13)+(AC751*'pravidla turnaje'!$C$14)+(AC752*'pravidla turnaje'!$C$15)+(AC753*'pravidla turnaje'!$C$16)+(AC754*'pravidla turnaje'!$C$17)+(AC755*'pravidla turnaje'!$C$18)+'rozstřely-skore'!AC756)</f>
        <v/>
      </c>
      <c r="AD756" s="56" t="str">
        <f>IF(AD732="","",(AD746*'pravidla turnaje'!$C$9)+(AD747*'pravidla turnaje'!$C$10)+(AD748*'pravidla turnaje'!$C$11)+(AD749*'pravidla turnaje'!$C$12)+(AD750*'pravidla turnaje'!$C$13)+(AD751*'pravidla turnaje'!$C$14)+(AD752*'pravidla turnaje'!$C$15)+(AD753*'pravidla turnaje'!$C$16)+(AD754*'pravidla turnaje'!$C$17)+(AD755*'pravidla turnaje'!$C$18)+'rozstřely-skore'!AD756)</f>
        <v/>
      </c>
      <c r="AE756" s="56" t="str">
        <f>IF(AE732="","",(AE746*'pravidla turnaje'!$C$9)+(AE747*'pravidla turnaje'!$C$10)+(AE748*'pravidla turnaje'!$C$11)+(AE749*'pravidla turnaje'!$C$12)+(AE750*'pravidla turnaje'!$C$13)+(AE751*'pravidla turnaje'!$C$14)+(AE752*'pravidla turnaje'!$C$15)+(AE753*'pravidla turnaje'!$C$16)+(AE754*'pravidla turnaje'!$C$17)+(AE755*'pravidla turnaje'!$C$18)+'rozstřely-skore'!AE756)</f>
        <v/>
      </c>
      <c r="AF756" s="56" t="str">
        <f>IF(AF732="","",(AF746*'pravidla turnaje'!$C$9)+(AF747*'pravidla turnaje'!$C$10)+(AF748*'pravidla turnaje'!$C$11)+(AF749*'pravidla turnaje'!$C$12)+(AF750*'pravidla turnaje'!$C$13)+(AF751*'pravidla turnaje'!$C$14)+(AF752*'pravidla turnaje'!$C$15)+(AF753*'pravidla turnaje'!$C$16)+(AF754*'pravidla turnaje'!$C$17)+(AF755*'pravidla turnaje'!$C$18)+'rozstřely-skore'!AF756)</f>
        <v/>
      </c>
      <c r="AG756" s="56" t="str">
        <f>IF(AG732="","",(AG746*'pravidla turnaje'!$C$9)+(AG747*'pravidla turnaje'!$C$10)+(AG748*'pravidla turnaje'!$C$11)+(AG749*'pravidla turnaje'!$C$12)+(AG750*'pravidla turnaje'!$C$13)+(AG751*'pravidla turnaje'!$C$14)+(AG752*'pravidla turnaje'!$C$15)+(AG753*'pravidla turnaje'!$C$16)+(AG754*'pravidla turnaje'!$C$17)+(AG755*'pravidla turnaje'!$C$18)+'rozstřely-skore'!AG756)</f>
        <v/>
      </c>
      <c r="AH756" s="57" t="str">
        <f>IF(AH732="","",(AH746*'pravidla turnaje'!$C$9)+(AH747*'pravidla turnaje'!$C$10)+(AH748*'pravidla turnaje'!$C$11)+(AH749*'pravidla turnaje'!$C$12)+(AH750*'pravidla turnaje'!$C$13)+(AH751*'pravidla turnaje'!$C$14)+(AH752*'pravidla turnaje'!$C$15)+(AH753*'pravidla turnaje'!$C$16)+(AH754*'pravidla turnaje'!$C$17)+(AH755*'pravidla turnaje'!$C$18)+'rozstřely-skore'!AH756)</f>
        <v/>
      </c>
      <c r="AI756" s="55" t="str">
        <f>IF(AI732="","",(AI746*'pravidla turnaje'!$C$9)+(AI747*'pravidla turnaje'!$C$10)+(AI748*'pravidla turnaje'!$C$11)+(AI749*'pravidla turnaje'!$C$12)+(AI750*'pravidla turnaje'!$C$13)+(AI751*'pravidla turnaje'!$C$14)+(AI752*'pravidla turnaje'!$C$15)+(AI753*'pravidla turnaje'!$C$16)+(AI754*'pravidla turnaje'!$C$17)+(AI755*'pravidla turnaje'!$C$18)+'rozstřely-skore'!AI756)</f>
        <v/>
      </c>
      <c r="AJ756" s="56" t="str">
        <f>IF(AJ732="","",(AJ746*'pravidla turnaje'!$C$9)+(AJ747*'pravidla turnaje'!$C$10)+(AJ748*'pravidla turnaje'!$C$11)+(AJ749*'pravidla turnaje'!$C$12)+(AJ750*'pravidla turnaje'!$C$13)+(AJ751*'pravidla turnaje'!$C$14)+(AJ752*'pravidla turnaje'!$C$15)+(AJ753*'pravidla turnaje'!$C$16)+(AJ754*'pravidla turnaje'!$C$17)+(AJ755*'pravidla turnaje'!$C$18)+'rozstřely-skore'!AJ756)</f>
        <v/>
      </c>
      <c r="AK756" s="56" t="str">
        <f>IF(AK732="","",(AK746*'pravidla turnaje'!$C$9)+(AK747*'pravidla turnaje'!$C$10)+(AK748*'pravidla turnaje'!$C$11)+(AK749*'pravidla turnaje'!$C$12)+(AK750*'pravidla turnaje'!$C$13)+(AK751*'pravidla turnaje'!$C$14)+(AK752*'pravidla turnaje'!$C$15)+(AK753*'pravidla turnaje'!$C$16)+(AK754*'pravidla turnaje'!$C$17)+(AK755*'pravidla turnaje'!$C$18)+'rozstřely-skore'!AK756)</f>
        <v/>
      </c>
      <c r="AL756" s="56" t="str">
        <f>IF(AL732="","",(AL746*'pravidla turnaje'!$C$9)+(AL747*'pravidla turnaje'!$C$10)+(AL748*'pravidla turnaje'!$C$11)+(AL749*'pravidla turnaje'!$C$12)+(AL750*'pravidla turnaje'!$C$13)+(AL751*'pravidla turnaje'!$C$14)+(AL752*'pravidla turnaje'!$C$15)+(AL753*'pravidla turnaje'!$C$16)+(AL754*'pravidla turnaje'!$C$17)+(AL755*'pravidla turnaje'!$C$18)+'rozstřely-skore'!AL756)</f>
        <v/>
      </c>
      <c r="AM756" s="56" t="str">
        <f>IF(AM732="","",(AM746*'pravidla turnaje'!$C$9)+(AM747*'pravidla turnaje'!$C$10)+(AM748*'pravidla turnaje'!$C$11)+(AM749*'pravidla turnaje'!$C$12)+(AM750*'pravidla turnaje'!$C$13)+(AM751*'pravidla turnaje'!$C$14)+(AM752*'pravidla turnaje'!$C$15)+(AM753*'pravidla turnaje'!$C$16)+(AM754*'pravidla turnaje'!$C$17)+(AM755*'pravidla turnaje'!$C$18)+'rozstřely-skore'!AM756)</f>
        <v/>
      </c>
      <c r="AN756" s="56" t="str">
        <f>IF(AN732="","",(AN746*'pravidla turnaje'!$C$9)+(AN747*'pravidla turnaje'!$C$10)+(AN748*'pravidla turnaje'!$C$11)+(AN749*'pravidla turnaje'!$C$12)+(AN750*'pravidla turnaje'!$C$13)+(AN751*'pravidla turnaje'!$C$14)+(AN752*'pravidla turnaje'!$C$15)+(AN753*'pravidla turnaje'!$C$16)+(AN754*'pravidla turnaje'!$C$17)+(AN755*'pravidla turnaje'!$C$18)+'rozstřely-skore'!AN756)</f>
        <v/>
      </c>
      <c r="AO756" s="56" t="str">
        <f>IF(AO732="","",(AO746*'pravidla turnaje'!$C$9)+(AO747*'pravidla turnaje'!$C$10)+(AO748*'pravidla turnaje'!$C$11)+(AO749*'pravidla turnaje'!$C$12)+(AO750*'pravidla turnaje'!$C$13)+(AO751*'pravidla turnaje'!$C$14)+(AO752*'pravidla turnaje'!$C$15)+(AO753*'pravidla turnaje'!$C$16)+(AO754*'pravidla turnaje'!$C$17)+(AO755*'pravidla turnaje'!$C$18)+'rozstřely-skore'!AO756)</f>
        <v/>
      </c>
      <c r="AP756" s="57" t="str">
        <f>IF(AP732="","",(AP746*'pravidla turnaje'!$C$9)+(AP747*'pravidla turnaje'!$C$10)+(AP748*'pravidla turnaje'!$C$11)+(AP749*'pravidla turnaje'!$C$12)+(AP750*'pravidla turnaje'!$C$13)+(AP751*'pravidla turnaje'!$C$14)+(AP752*'pravidla turnaje'!$C$15)+(AP753*'pravidla turnaje'!$C$16)+(AP754*'pravidla turnaje'!$C$17)+(AP755*'pravidla turnaje'!$C$18)+'rozstřely-skore'!AP756)</f>
        <v/>
      </c>
      <c r="AQ756" s="55" t="str">
        <f>IF(AQ732="","",(AQ746*'pravidla turnaje'!$C$9)+(AQ747*'pravidla turnaje'!$C$10)+(AQ748*'pravidla turnaje'!$C$11)+(AQ749*'pravidla turnaje'!$C$12)+(AQ750*'pravidla turnaje'!$C$13)+(AQ751*'pravidla turnaje'!$C$14)+(AQ752*'pravidla turnaje'!$C$15)+(AQ753*'pravidla turnaje'!$C$16)+(AQ754*'pravidla turnaje'!$C$17)+(AQ755*'pravidla turnaje'!$C$18)+'rozstřely-skore'!AQ756)</f>
        <v/>
      </c>
      <c r="AR756" s="56" t="str">
        <f>IF(AR732="","",(AR746*'pravidla turnaje'!$C$9)+(AR747*'pravidla turnaje'!$C$10)+(AR748*'pravidla turnaje'!$C$11)+(AR749*'pravidla turnaje'!$C$12)+(AR750*'pravidla turnaje'!$C$13)+(AR751*'pravidla turnaje'!$C$14)+(AR752*'pravidla turnaje'!$C$15)+(AR753*'pravidla turnaje'!$C$16)+(AR754*'pravidla turnaje'!$C$17)+(AR755*'pravidla turnaje'!$C$18)+'rozstřely-skore'!AR756)</f>
        <v/>
      </c>
      <c r="AS756" s="56" t="str">
        <f>IF(AS732="","",(AS746*'pravidla turnaje'!$C$9)+(AS747*'pravidla turnaje'!$C$10)+(AS748*'pravidla turnaje'!$C$11)+(AS749*'pravidla turnaje'!$C$12)+(AS750*'pravidla turnaje'!$C$13)+(AS751*'pravidla turnaje'!$C$14)+(AS752*'pravidla turnaje'!$C$15)+(AS753*'pravidla turnaje'!$C$16)+(AS754*'pravidla turnaje'!$C$17)+(AS755*'pravidla turnaje'!$C$18)+'rozstřely-skore'!AS756)</f>
        <v/>
      </c>
      <c r="AT756" s="56" t="str">
        <f>IF(AT732="","",(AT746*'pravidla turnaje'!$C$9)+(AT747*'pravidla turnaje'!$C$10)+(AT748*'pravidla turnaje'!$C$11)+(AT749*'pravidla turnaje'!$C$12)+(AT750*'pravidla turnaje'!$C$13)+(AT751*'pravidla turnaje'!$C$14)+(AT752*'pravidla turnaje'!$C$15)+(AT753*'pravidla turnaje'!$C$16)+(AT754*'pravidla turnaje'!$C$17)+(AT755*'pravidla turnaje'!$C$18)+'rozstřely-skore'!AT756)</f>
        <v/>
      </c>
      <c r="AU756" s="56" t="str">
        <f>IF(AU732="","",(AU746*'pravidla turnaje'!$C$9)+(AU747*'pravidla turnaje'!$C$10)+(AU748*'pravidla turnaje'!$C$11)+(AU749*'pravidla turnaje'!$C$12)+(AU750*'pravidla turnaje'!$C$13)+(AU751*'pravidla turnaje'!$C$14)+(AU752*'pravidla turnaje'!$C$15)+(AU753*'pravidla turnaje'!$C$16)+(AU754*'pravidla turnaje'!$C$17)+(AU755*'pravidla turnaje'!$C$18)+'rozstřely-skore'!AU756)</f>
        <v/>
      </c>
      <c r="AV756" s="56" t="str">
        <f>IF(AV732="","",(AV746*'pravidla turnaje'!$C$9)+(AV747*'pravidla turnaje'!$C$10)+(AV748*'pravidla turnaje'!$C$11)+(AV749*'pravidla turnaje'!$C$12)+(AV750*'pravidla turnaje'!$C$13)+(AV751*'pravidla turnaje'!$C$14)+(AV752*'pravidla turnaje'!$C$15)+(AV753*'pravidla turnaje'!$C$16)+(AV754*'pravidla turnaje'!$C$17)+(AV755*'pravidla turnaje'!$C$18)+'rozstřely-skore'!AV756)</f>
        <v/>
      </c>
      <c r="AW756" s="56" t="str">
        <f>IF(AW732="","",(AW746*'pravidla turnaje'!$C$9)+(AW747*'pravidla turnaje'!$C$10)+(AW748*'pravidla turnaje'!$C$11)+(AW749*'pravidla turnaje'!$C$12)+(AW750*'pravidla turnaje'!$C$13)+(AW751*'pravidla turnaje'!$C$14)+(AW752*'pravidla turnaje'!$C$15)+(AW753*'pravidla turnaje'!$C$16)+(AW754*'pravidla turnaje'!$C$17)+(AW755*'pravidla turnaje'!$C$18)+'rozstřely-skore'!AW756)</f>
        <v/>
      </c>
      <c r="AX756" s="57" t="str">
        <f>IF(AX732="","",(AX746*'pravidla turnaje'!$C$9)+(AX747*'pravidla turnaje'!$C$10)+(AX748*'pravidla turnaje'!$C$11)+(AX749*'pravidla turnaje'!$C$12)+(AX750*'pravidla turnaje'!$C$13)+(AX751*'pravidla turnaje'!$C$14)+(AX752*'pravidla turnaje'!$C$15)+(AX753*'pravidla turnaje'!$C$16)+(AX754*'pravidla turnaje'!$C$17)+(AX755*'pravidla turnaje'!$C$18)+'rozstřely-skore'!AX756)</f>
        <v/>
      </c>
      <c r="AY756" s="55" t="str">
        <f>IF(AY732="","",(AY746*'pravidla turnaje'!$C$9)+(AY747*'pravidla turnaje'!$C$10)+(AY748*'pravidla turnaje'!$C$11)+(AY749*'pravidla turnaje'!$C$12)+(AY750*'pravidla turnaje'!$C$13)+(AY751*'pravidla turnaje'!$C$14)+(AY752*'pravidla turnaje'!$C$15)+(AY753*'pravidla turnaje'!$C$16)+(AY754*'pravidla turnaje'!$C$17)+(AY755*'pravidla turnaje'!$C$18)+'rozstřely-skore'!AY756)</f>
        <v/>
      </c>
      <c r="AZ756" s="56" t="str">
        <f>IF(AZ732="","",(AZ746*'pravidla turnaje'!$C$9)+(AZ747*'pravidla turnaje'!$C$10)+(AZ748*'pravidla turnaje'!$C$11)+(AZ749*'pravidla turnaje'!$C$12)+(AZ750*'pravidla turnaje'!$C$13)+(AZ751*'pravidla turnaje'!$C$14)+(AZ752*'pravidla turnaje'!$C$15)+(AZ753*'pravidla turnaje'!$C$16)+(AZ754*'pravidla turnaje'!$C$17)+(AZ755*'pravidla turnaje'!$C$18)+'rozstřely-skore'!AZ756)</f>
        <v/>
      </c>
      <c r="BA756" s="56" t="str">
        <f>IF(BA732="","",(BA746*'pravidla turnaje'!$C$9)+(BA747*'pravidla turnaje'!$C$10)+(BA748*'pravidla turnaje'!$C$11)+(BA749*'pravidla turnaje'!$C$12)+(BA750*'pravidla turnaje'!$C$13)+(BA751*'pravidla turnaje'!$C$14)+(BA752*'pravidla turnaje'!$C$15)+(BA753*'pravidla turnaje'!$C$16)+(BA754*'pravidla turnaje'!$C$17)+(BA755*'pravidla turnaje'!$C$18)+'rozstřely-skore'!BA756)</f>
        <v/>
      </c>
      <c r="BB756" s="56" t="str">
        <f>IF(BB732="","",(BB746*'pravidla turnaje'!$C$9)+(BB747*'pravidla turnaje'!$C$10)+(BB748*'pravidla turnaje'!$C$11)+(BB749*'pravidla turnaje'!$C$12)+(BB750*'pravidla turnaje'!$C$13)+(BB751*'pravidla turnaje'!$C$14)+(BB752*'pravidla turnaje'!$C$15)+(BB753*'pravidla turnaje'!$C$16)+(BB754*'pravidla turnaje'!$C$17)+(BB755*'pravidla turnaje'!$C$18)+'rozstřely-skore'!BB756)</f>
        <v/>
      </c>
      <c r="BC756" s="56" t="str">
        <f>IF(BC732="","",(BC746*'pravidla turnaje'!$C$9)+(BC747*'pravidla turnaje'!$C$10)+(BC748*'pravidla turnaje'!$C$11)+(BC749*'pravidla turnaje'!$C$12)+(BC750*'pravidla turnaje'!$C$13)+(BC751*'pravidla turnaje'!$C$14)+(BC752*'pravidla turnaje'!$C$15)+(BC753*'pravidla turnaje'!$C$16)+(BC754*'pravidla turnaje'!$C$17)+(BC755*'pravidla turnaje'!$C$18)+'rozstřely-skore'!BC756)</f>
        <v/>
      </c>
      <c r="BD756" s="56" t="str">
        <f>IF(BD732="","",(BD746*'pravidla turnaje'!$C$9)+(BD747*'pravidla turnaje'!$C$10)+(BD748*'pravidla turnaje'!$C$11)+(BD749*'pravidla turnaje'!$C$12)+(BD750*'pravidla turnaje'!$C$13)+(BD751*'pravidla turnaje'!$C$14)+(BD752*'pravidla turnaje'!$C$15)+(BD753*'pravidla turnaje'!$C$16)+(BD754*'pravidla turnaje'!$C$17)+(BD755*'pravidla turnaje'!$C$18)+'rozstřely-skore'!BD756)</f>
        <v/>
      </c>
      <c r="BE756" s="56" t="str">
        <f>IF(BE732="","",(BE746*'pravidla turnaje'!$C$9)+(BE747*'pravidla turnaje'!$C$10)+(BE748*'pravidla turnaje'!$C$11)+(BE749*'pravidla turnaje'!$C$12)+(BE750*'pravidla turnaje'!$C$13)+(BE751*'pravidla turnaje'!$C$14)+(BE752*'pravidla turnaje'!$C$15)+(BE753*'pravidla turnaje'!$C$16)+(BE754*'pravidla turnaje'!$C$17)+(BE755*'pravidla turnaje'!$C$18)+'rozstřely-skore'!BE756)</f>
        <v/>
      </c>
      <c r="BF756" s="57" t="str">
        <f>IF(BF732="","",(BF746*'pravidla turnaje'!$C$9)+(BF747*'pravidla turnaje'!$C$10)+(BF748*'pravidla turnaje'!$C$11)+(BF749*'pravidla turnaje'!$C$12)+(BF750*'pravidla turnaje'!$C$13)+(BF751*'pravidla turnaje'!$C$14)+(BF752*'pravidla turnaje'!$C$15)+(BF753*'pravidla turnaje'!$C$16)+(BF754*'pravidla turnaje'!$C$17)+(BF755*'pravidla turnaje'!$C$18)+'rozstřely-skore'!BF756)</f>
        <v/>
      </c>
      <c r="BG756" s="55" t="str">
        <f>IF(BG732="","",(BG746*'pravidla turnaje'!$C$9)+(BG747*'pravidla turnaje'!$C$10)+(BG748*'pravidla turnaje'!$C$11)+(BG749*'pravidla turnaje'!$C$12)+(BG750*'pravidla turnaje'!$C$13)+(BG751*'pravidla turnaje'!$C$14)+(BG752*'pravidla turnaje'!$C$15)+(BG753*'pravidla turnaje'!$C$16)+(BG754*'pravidla turnaje'!$C$17)+(BG755*'pravidla turnaje'!$C$18)+'rozstřely-skore'!BG756)</f>
        <v/>
      </c>
      <c r="BH756" s="56" t="str">
        <f>IF(BH732="","",(BH746*'pravidla turnaje'!$C$9)+(BH747*'pravidla turnaje'!$C$10)+(BH748*'pravidla turnaje'!$C$11)+(BH749*'pravidla turnaje'!$C$12)+(BH750*'pravidla turnaje'!$C$13)+(BH751*'pravidla turnaje'!$C$14)+(BH752*'pravidla turnaje'!$C$15)+(BH753*'pravidla turnaje'!$C$16)+(BH754*'pravidla turnaje'!$C$17)+(BH755*'pravidla turnaje'!$C$18)+'rozstřely-skore'!BH756)</f>
        <v/>
      </c>
      <c r="BI756" s="56" t="str">
        <f>IF(BI732="","",(BI746*'pravidla turnaje'!$C$9)+(BI747*'pravidla turnaje'!$C$10)+(BI748*'pravidla turnaje'!$C$11)+(BI749*'pravidla turnaje'!$C$12)+(BI750*'pravidla turnaje'!$C$13)+(BI751*'pravidla turnaje'!$C$14)+(BI752*'pravidla turnaje'!$C$15)+(BI753*'pravidla turnaje'!$C$16)+(BI754*'pravidla turnaje'!$C$17)+(BI755*'pravidla turnaje'!$C$18)+'rozstřely-skore'!BI756)</f>
        <v/>
      </c>
      <c r="BJ756" s="56" t="str">
        <f>IF(BJ732="","",(BJ746*'pravidla turnaje'!$C$9)+(BJ747*'pravidla turnaje'!$C$10)+(BJ748*'pravidla turnaje'!$C$11)+(BJ749*'pravidla turnaje'!$C$12)+(BJ750*'pravidla turnaje'!$C$13)+(BJ751*'pravidla turnaje'!$C$14)+(BJ752*'pravidla turnaje'!$C$15)+(BJ753*'pravidla turnaje'!$C$16)+(BJ754*'pravidla turnaje'!$C$17)+(BJ755*'pravidla turnaje'!$C$18)+'rozstřely-skore'!BJ756)</f>
        <v/>
      </c>
      <c r="BK756" s="56" t="str">
        <f>IF(BK732="","",(BK746*'pravidla turnaje'!$C$9)+(BK747*'pravidla turnaje'!$C$10)+(BK748*'pravidla turnaje'!$C$11)+(BK749*'pravidla turnaje'!$C$12)+(BK750*'pravidla turnaje'!$C$13)+(BK751*'pravidla turnaje'!$C$14)+(BK752*'pravidla turnaje'!$C$15)+(BK753*'pravidla turnaje'!$C$16)+(BK754*'pravidla turnaje'!$C$17)+(BK755*'pravidla turnaje'!$C$18)+'rozstřely-skore'!BK756)</f>
        <v/>
      </c>
      <c r="BL756" s="56" t="str">
        <f>IF(BL732="","",(BL746*'pravidla turnaje'!$C$9)+(BL747*'pravidla turnaje'!$C$10)+(BL748*'pravidla turnaje'!$C$11)+(BL749*'pravidla turnaje'!$C$12)+(BL750*'pravidla turnaje'!$C$13)+(BL751*'pravidla turnaje'!$C$14)+(BL752*'pravidla turnaje'!$C$15)+(BL753*'pravidla turnaje'!$C$16)+(BL754*'pravidla turnaje'!$C$17)+(BL755*'pravidla turnaje'!$C$18)+'rozstřely-skore'!BL756)</f>
        <v/>
      </c>
      <c r="BM756" s="56" t="str">
        <f>IF(BM732="","",(BM746*'pravidla turnaje'!$C$9)+(BM747*'pravidla turnaje'!$C$10)+(BM748*'pravidla turnaje'!$C$11)+(BM749*'pravidla turnaje'!$C$12)+(BM750*'pravidla turnaje'!$C$13)+(BM751*'pravidla turnaje'!$C$14)+(BM752*'pravidla turnaje'!$C$15)+(BM753*'pravidla turnaje'!$C$16)+(BM754*'pravidla turnaje'!$C$17)+(BM755*'pravidla turnaje'!$C$18)+'rozstřely-skore'!BM756)</f>
        <v/>
      </c>
      <c r="BN756" s="57" t="str">
        <f>IF(BN732="","",(BN746*'pravidla turnaje'!$C$9)+(BN747*'pravidla turnaje'!$C$10)+(BN748*'pravidla turnaje'!$C$11)+(BN749*'pravidla turnaje'!$C$12)+(BN750*'pravidla turnaje'!$C$13)+(BN751*'pravidla turnaje'!$C$14)+(BN752*'pravidla turnaje'!$C$15)+(BN753*'pravidla turnaje'!$C$16)+(BN754*'pravidla turnaje'!$C$17)+(BN755*'pravidla turnaje'!$C$18)+'rozstřely-skore'!BN756)</f>
        <v/>
      </c>
    </row>
    <row r="757" spans="1:66" ht="5.25" customHeight="1" x14ac:dyDescent="0.25">
      <c r="C757" s="961"/>
      <c r="D757" s="961"/>
      <c r="E757" s="961"/>
      <c r="F757" s="961"/>
      <c r="G757" s="961"/>
      <c r="H757" s="961"/>
      <c r="I757" s="961"/>
      <c r="J757" s="961"/>
    </row>
    <row r="758" spans="1:66" ht="5.25" customHeight="1" x14ac:dyDescent="0.25">
      <c r="C758" s="961"/>
      <c r="D758" s="961"/>
      <c r="E758" s="961"/>
      <c r="F758" s="961"/>
      <c r="G758" s="961"/>
      <c r="H758" s="961"/>
      <c r="I758" s="961"/>
      <c r="J758" s="961"/>
    </row>
    <row r="759" spans="1:66" ht="5.25" customHeight="1" x14ac:dyDescent="0.25">
      <c r="C759" s="961"/>
      <c r="D759" s="961"/>
      <c r="E759" s="961"/>
      <c r="F759" s="961"/>
      <c r="G759" s="961"/>
      <c r="H759" s="961"/>
      <c r="I759" s="961"/>
      <c r="J759" s="961"/>
    </row>
    <row r="760" spans="1:66" ht="5.25" customHeight="1" thickBot="1" x14ac:dyDescent="0.3">
      <c r="C760" s="961"/>
      <c r="D760" s="961"/>
      <c r="E760" s="961"/>
      <c r="F760" s="961"/>
      <c r="G760" s="961"/>
      <c r="H760" s="961"/>
      <c r="I760" s="961"/>
      <c r="J760" s="961"/>
    </row>
    <row r="761" spans="1:66" ht="30.75" customHeight="1" x14ac:dyDescent="0.25">
      <c r="A761" s="2115" t="str">
        <f>CONCATENATE("skupina ",VLOOKUP(C761-1,'pravidla turnaje'!$A$64:$B$83,2,0))</f>
        <v>skupina Z</v>
      </c>
      <c r="B761" s="2124"/>
      <c r="C761" s="924">
        <v>201</v>
      </c>
      <c r="D761" s="925">
        <v>202</v>
      </c>
      <c r="E761" s="925">
        <v>203</v>
      </c>
      <c r="F761" s="925">
        <v>204</v>
      </c>
      <c r="G761" s="925">
        <v>205</v>
      </c>
      <c r="H761" s="925">
        <v>206</v>
      </c>
      <c r="I761" s="925">
        <v>207</v>
      </c>
      <c r="J761" s="1015">
        <v>208</v>
      </c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38"/>
      <c r="AJ761" s="38"/>
      <c r="AK761" s="38"/>
      <c r="AL761" s="38"/>
      <c r="AM761" s="38"/>
      <c r="AN761" s="38"/>
      <c r="AO761" s="38"/>
      <c r="AP761" s="38"/>
      <c r="AQ761" s="38"/>
      <c r="AR761" s="38"/>
      <c r="AS761" s="38"/>
      <c r="AT761" s="38"/>
      <c r="AU761" s="38"/>
      <c r="AV761" s="38"/>
      <c r="AW761" s="38"/>
      <c r="AX761" s="38"/>
      <c r="AY761" s="38"/>
      <c r="AZ761" s="38"/>
      <c r="BA761" s="38"/>
      <c r="BB761" s="38"/>
      <c r="BC761" s="38"/>
      <c r="BD761" s="38"/>
      <c r="BE761" s="38"/>
      <c r="BF761" s="38"/>
      <c r="BG761" s="38"/>
      <c r="BH761" s="38"/>
      <c r="BI761" s="38"/>
      <c r="BJ761" s="38"/>
      <c r="BK761" s="38"/>
      <c r="BL761" s="38"/>
      <c r="BM761" s="38"/>
      <c r="BN761" s="38"/>
    </row>
    <row r="762" spans="1:66" ht="15.75" x14ac:dyDescent="0.25">
      <c r="A762" s="2125" t="s">
        <v>22</v>
      </c>
      <c r="B762" s="2126"/>
      <c r="C762" s="1016" t="str">
        <f>VLOOKUP(C$761,Tabulka!$B$4:$Q$239,11,0)</f>
        <v/>
      </c>
      <c r="D762" s="951" t="str">
        <f>VLOOKUP(D$761,Tabulka!$B$4:$Q$239,11,0)</f>
        <v/>
      </c>
      <c r="E762" s="951" t="str">
        <f>VLOOKUP(E$761,Tabulka!$B$4:$Q$239,11,0)</f>
        <v/>
      </c>
      <c r="F762" s="951" t="str">
        <f>VLOOKUP(F$761,Tabulka!$B$4:$Q$239,11,0)</f>
        <v/>
      </c>
      <c r="G762" s="951" t="str">
        <f>VLOOKUP(G$761,Tabulka!$B$4:$Q$239,11,0)</f>
        <v/>
      </c>
      <c r="H762" s="951" t="str">
        <f>VLOOKUP(H$761,Tabulka!$B$4:$Q$239,11,0)</f>
        <v/>
      </c>
      <c r="I762" s="951" t="str">
        <f>VLOOKUP(I$761,Tabulka!$B$4:$Q$239,11,0)</f>
        <v/>
      </c>
      <c r="J762" s="1017" t="str">
        <f>VLOOKUP(J$761,Tabulka!$B$4:$Q$239,11,0)</f>
        <v/>
      </c>
      <c r="K762" s="39"/>
      <c r="L762" s="39"/>
      <c r="M762" s="39"/>
      <c r="N762" s="39"/>
      <c r="O762" s="39"/>
      <c r="P762" s="39"/>
      <c r="Q762" s="39"/>
      <c r="R762" s="39"/>
    </row>
    <row r="763" spans="1:66" ht="15.75" x14ac:dyDescent="0.25">
      <c r="A763" s="2125" t="s">
        <v>23</v>
      </c>
      <c r="B763" s="2126"/>
      <c r="C763" s="1016" t="str">
        <f>VLOOKUP(C$761,Tabulka!$B$4:$Q$239,12,0)</f>
        <v/>
      </c>
      <c r="D763" s="951" t="str">
        <f>VLOOKUP(D$761,Tabulka!$B$4:$Q$239,12,0)</f>
        <v/>
      </c>
      <c r="E763" s="951" t="str">
        <f>VLOOKUP(E$761,Tabulka!$B$4:$Q$239,12,0)</f>
        <v/>
      </c>
      <c r="F763" s="951" t="str">
        <f>VLOOKUP(F$761,Tabulka!$B$4:$Q$239,12,0)</f>
        <v/>
      </c>
      <c r="G763" s="951" t="str">
        <f>VLOOKUP(G$761,Tabulka!$B$4:$Q$239,12,0)</f>
        <v/>
      </c>
      <c r="H763" s="951" t="str">
        <f>VLOOKUP(H$761,Tabulka!$B$4:$Q$239,12,0)</f>
        <v/>
      </c>
      <c r="I763" s="951" t="str">
        <f>VLOOKUP(I$761,Tabulka!$B$4:$Q$239,12,0)</f>
        <v/>
      </c>
      <c r="J763" s="1017" t="str">
        <f>VLOOKUP(J$761,Tabulka!$B$4:$Q$239,12,0)</f>
        <v/>
      </c>
      <c r="K763" s="39"/>
      <c r="L763" s="39"/>
      <c r="M763" s="39"/>
      <c r="N763" s="39"/>
      <c r="O763" s="39"/>
      <c r="P763" s="39"/>
      <c r="Q763" s="39"/>
      <c r="R763" s="39"/>
    </row>
    <row r="764" spans="1:66" ht="15.75" x14ac:dyDescent="0.25">
      <c r="A764" s="2125" t="s">
        <v>24</v>
      </c>
      <c r="B764" s="2126"/>
      <c r="C764" s="1016" t="str">
        <f>VLOOKUP(C$761,Tabulka!$B$4:$Q$239,13,0)</f>
        <v/>
      </c>
      <c r="D764" s="951" t="str">
        <f>VLOOKUP(D$761,Tabulka!$B$4:$Q$239,13,0)</f>
        <v/>
      </c>
      <c r="E764" s="951" t="str">
        <f>VLOOKUP(E$761,Tabulka!$B$4:$Q$239,13,0)</f>
        <v/>
      </c>
      <c r="F764" s="951" t="str">
        <f>VLOOKUP(F$761,Tabulka!$B$4:$Q$239,13,0)</f>
        <v/>
      </c>
      <c r="G764" s="951" t="str">
        <f>VLOOKUP(G$761,Tabulka!$B$4:$Q$239,13,0)</f>
        <v/>
      </c>
      <c r="H764" s="951" t="str">
        <f>VLOOKUP(H$761,Tabulka!$B$4:$Q$239,13,0)</f>
        <v/>
      </c>
      <c r="I764" s="951" t="str">
        <f>VLOOKUP(I$761,Tabulka!$B$4:$Q$239,13,0)</f>
        <v/>
      </c>
      <c r="J764" s="1017" t="str">
        <f>VLOOKUP(J$761,Tabulka!$B$4:$Q$239,13,0)</f>
        <v/>
      </c>
      <c r="K764" s="39"/>
      <c r="L764" s="39"/>
      <c r="M764" s="39"/>
      <c r="N764" s="39"/>
      <c r="O764" s="39"/>
      <c r="P764" s="39"/>
      <c r="Q764" s="39"/>
      <c r="R764" s="39"/>
    </row>
    <row r="765" spans="1:66" ht="15.75" x14ac:dyDescent="0.25">
      <c r="A765" s="2125" t="s">
        <v>8</v>
      </c>
      <c r="B765" s="2126"/>
      <c r="C765" s="1016" t="str">
        <f>VLOOKUP(C$761,Tabulka!$B$4:$Q$239,14,0)</f>
        <v/>
      </c>
      <c r="D765" s="951" t="str">
        <f>VLOOKUP(D$761,Tabulka!$B$4:$Q$239,14,0)</f>
        <v/>
      </c>
      <c r="E765" s="951" t="str">
        <f>VLOOKUP(E$761,Tabulka!$B$4:$Q$239,14,0)</f>
        <v/>
      </c>
      <c r="F765" s="951" t="str">
        <f>VLOOKUP(F$761,Tabulka!$B$4:$Q$239,14,0)</f>
        <v/>
      </c>
      <c r="G765" s="951" t="str">
        <f>VLOOKUP(G$761,Tabulka!$B$4:$Q$239,14,0)</f>
        <v/>
      </c>
      <c r="H765" s="951" t="str">
        <f>VLOOKUP(H$761,Tabulka!$B$4:$Q$239,14,0)</f>
        <v/>
      </c>
      <c r="I765" s="951" t="str">
        <f>VLOOKUP(I$761,Tabulka!$B$4:$Q$239,14,0)</f>
        <v/>
      </c>
      <c r="J765" s="1017" t="str">
        <f>VLOOKUP(J$761,Tabulka!$B$4:$Q$239,14,0)</f>
        <v/>
      </c>
      <c r="K765" s="40"/>
      <c r="L765" s="40"/>
      <c r="M765" s="40"/>
      <c r="N765" s="40"/>
      <c r="O765" s="40"/>
      <c r="P765" s="40"/>
      <c r="Q765" s="40"/>
      <c r="R765" s="40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</row>
    <row r="766" spans="1:66" ht="37.5" customHeight="1" x14ac:dyDescent="0.25">
      <c r="A766" s="2125" t="s">
        <v>135</v>
      </c>
      <c r="B766" s="2126"/>
      <c r="C766" s="1018" t="str">
        <f>IFERROR(IF(C764=0,MAX($C$123:$J$123)+1,C763/C764),"")</f>
        <v/>
      </c>
      <c r="D766" s="952" t="str">
        <f t="shared" ref="D766:J766" si="3209">IFERROR(IF(D764=0,MAX($C$123:$J$123)+1,D763/D764),"")</f>
        <v/>
      </c>
      <c r="E766" s="952" t="str">
        <f t="shared" si="3209"/>
        <v/>
      </c>
      <c r="F766" s="952" t="str">
        <f t="shared" si="3209"/>
        <v/>
      </c>
      <c r="G766" s="952" t="str">
        <f t="shared" si="3209"/>
        <v/>
      </c>
      <c r="H766" s="952" t="str">
        <f t="shared" si="3209"/>
        <v/>
      </c>
      <c r="I766" s="952" t="str">
        <f t="shared" si="3209"/>
        <v/>
      </c>
      <c r="J766" s="1019" t="str">
        <f t="shared" si="3209"/>
        <v/>
      </c>
      <c r="K766" s="40"/>
      <c r="L766" s="40"/>
      <c r="M766" s="40"/>
      <c r="N766" s="40"/>
      <c r="O766" s="40"/>
      <c r="P766" s="40"/>
      <c r="Q766" s="40"/>
      <c r="R766" s="40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</row>
    <row r="767" spans="1:66" ht="76.5" customHeight="1" x14ac:dyDescent="0.25">
      <c r="A767" s="2109" t="s">
        <v>33</v>
      </c>
      <c r="B767" s="2122"/>
      <c r="C767" s="1020">
        <f t="shared" ref="C767:J767" si="3210">IF(MIN(C796,K796,S796,AA796,AI796,AQ796,AY796,BG796)=0,MAX($C796:$BN796)+1,MIN(C796,K796,S796,AA796,AI796,AQ796,AY796,BG796))</f>
        <v>1</v>
      </c>
      <c r="D767" s="79">
        <f t="shared" si="3210"/>
        <v>1</v>
      </c>
      <c r="E767" s="79">
        <f t="shared" si="3210"/>
        <v>1</v>
      </c>
      <c r="F767" s="79">
        <f t="shared" si="3210"/>
        <v>1</v>
      </c>
      <c r="G767" s="79">
        <f t="shared" si="3210"/>
        <v>1</v>
      </c>
      <c r="H767" s="79">
        <f t="shared" si="3210"/>
        <v>1</v>
      </c>
      <c r="I767" s="79">
        <f t="shared" si="3210"/>
        <v>1</v>
      </c>
      <c r="J767" s="1021">
        <f t="shared" si="3210"/>
        <v>1</v>
      </c>
    </row>
    <row r="768" spans="1:66" ht="21" customHeight="1" thickBot="1" x14ac:dyDescent="0.3">
      <c r="A768" s="2111" t="s">
        <v>25</v>
      </c>
      <c r="B768" s="2123"/>
      <c r="C768" s="52">
        <f t="shared" ref="C768:J768" si="3211">RANK(C767,$C767:$J767,1)</f>
        <v>1</v>
      </c>
      <c r="D768" s="53">
        <f t="shared" si="3211"/>
        <v>1</v>
      </c>
      <c r="E768" s="53">
        <f t="shared" si="3211"/>
        <v>1</v>
      </c>
      <c r="F768" s="53">
        <f t="shared" si="3211"/>
        <v>1</v>
      </c>
      <c r="G768" s="53">
        <f t="shared" si="3211"/>
        <v>1</v>
      </c>
      <c r="H768" s="53">
        <f t="shared" si="3211"/>
        <v>1</v>
      </c>
      <c r="I768" s="53">
        <f t="shared" si="3211"/>
        <v>1</v>
      </c>
      <c r="J768" s="54">
        <f t="shared" si="3211"/>
        <v>1</v>
      </c>
    </row>
    <row r="769" spans="1:66" x14ac:dyDescent="0.25">
      <c r="A769" s="66"/>
      <c r="C769" s="34">
        <v>1</v>
      </c>
      <c r="D769" s="48">
        <f t="shared" ref="D769:J769" si="3212">C769</f>
        <v>1</v>
      </c>
      <c r="E769" s="48">
        <f t="shared" si="3212"/>
        <v>1</v>
      </c>
      <c r="F769" s="48">
        <f t="shared" si="3212"/>
        <v>1</v>
      </c>
      <c r="G769" s="48">
        <f t="shared" si="3212"/>
        <v>1</v>
      </c>
      <c r="H769" s="48">
        <f t="shared" si="3212"/>
        <v>1</v>
      </c>
      <c r="I769" s="48">
        <f t="shared" si="3212"/>
        <v>1</v>
      </c>
      <c r="J769" s="48">
        <f t="shared" si="3212"/>
        <v>1</v>
      </c>
      <c r="K769" s="35">
        <v>2</v>
      </c>
      <c r="L769" s="48">
        <f t="shared" ref="L769:R769" si="3213">K769</f>
        <v>2</v>
      </c>
      <c r="M769" s="48">
        <f t="shared" si="3213"/>
        <v>2</v>
      </c>
      <c r="N769" s="48">
        <f t="shared" si="3213"/>
        <v>2</v>
      </c>
      <c r="O769" s="48">
        <f t="shared" si="3213"/>
        <v>2</v>
      </c>
      <c r="P769" s="48">
        <f t="shared" si="3213"/>
        <v>2</v>
      </c>
      <c r="Q769" s="48">
        <f t="shared" si="3213"/>
        <v>2</v>
      </c>
      <c r="R769" s="48">
        <f t="shared" si="3213"/>
        <v>2</v>
      </c>
      <c r="S769" s="25">
        <v>3</v>
      </c>
      <c r="T769" s="48">
        <f t="shared" ref="T769:Z769" si="3214">S769</f>
        <v>3</v>
      </c>
      <c r="U769" s="48">
        <f t="shared" si="3214"/>
        <v>3</v>
      </c>
      <c r="V769" s="48">
        <f t="shared" si="3214"/>
        <v>3</v>
      </c>
      <c r="W769" s="48">
        <f t="shared" si="3214"/>
        <v>3</v>
      </c>
      <c r="X769" s="48">
        <f t="shared" si="3214"/>
        <v>3</v>
      </c>
      <c r="Y769" s="48">
        <f t="shared" si="3214"/>
        <v>3</v>
      </c>
      <c r="Z769" s="48">
        <f t="shared" si="3214"/>
        <v>3</v>
      </c>
      <c r="AA769" s="25">
        <v>4</v>
      </c>
      <c r="AB769" s="48">
        <f t="shared" ref="AB769:AH769" si="3215">AA769</f>
        <v>4</v>
      </c>
      <c r="AC769" s="48">
        <f t="shared" si="3215"/>
        <v>4</v>
      </c>
      <c r="AD769" s="48">
        <f t="shared" si="3215"/>
        <v>4</v>
      </c>
      <c r="AE769" s="48">
        <f t="shared" si="3215"/>
        <v>4</v>
      </c>
      <c r="AF769" s="48">
        <f t="shared" si="3215"/>
        <v>4</v>
      </c>
      <c r="AG769" s="48">
        <f t="shared" si="3215"/>
        <v>4</v>
      </c>
      <c r="AH769" s="48">
        <f t="shared" si="3215"/>
        <v>4</v>
      </c>
      <c r="AI769" s="25">
        <v>5</v>
      </c>
      <c r="AJ769" s="48">
        <f t="shared" ref="AJ769:AP769" si="3216">AI769</f>
        <v>5</v>
      </c>
      <c r="AK769" s="48">
        <f t="shared" si="3216"/>
        <v>5</v>
      </c>
      <c r="AL769" s="48">
        <f t="shared" si="3216"/>
        <v>5</v>
      </c>
      <c r="AM769" s="48">
        <f t="shared" si="3216"/>
        <v>5</v>
      </c>
      <c r="AN769" s="48">
        <f t="shared" si="3216"/>
        <v>5</v>
      </c>
      <c r="AO769" s="48">
        <f t="shared" si="3216"/>
        <v>5</v>
      </c>
      <c r="AP769" s="48">
        <f t="shared" si="3216"/>
        <v>5</v>
      </c>
      <c r="AQ769" s="25">
        <v>6</v>
      </c>
      <c r="AR769" s="48">
        <f t="shared" ref="AR769:AX769" si="3217">AQ769</f>
        <v>6</v>
      </c>
      <c r="AS769" s="48">
        <f t="shared" si="3217"/>
        <v>6</v>
      </c>
      <c r="AT769" s="48">
        <f t="shared" si="3217"/>
        <v>6</v>
      </c>
      <c r="AU769" s="48">
        <f t="shared" si="3217"/>
        <v>6</v>
      </c>
      <c r="AV769" s="48">
        <f t="shared" si="3217"/>
        <v>6</v>
      </c>
      <c r="AW769" s="48">
        <f t="shared" si="3217"/>
        <v>6</v>
      </c>
      <c r="AX769" s="48">
        <f t="shared" si="3217"/>
        <v>6</v>
      </c>
      <c r="AY769" s="25">
        <v>7</v>
      </c>
      <c r="AZ769" s="48">
        <f t="shared" ref="AZ769:BF769" si="3218">AY769</f>
        <v>7</v>
      </c>
      <c r="BA769" s="48">
        <f t="shared" si="3218"/>
        <v>7</v>
      </c>
      <c r="BB769" s="48">
        <f t="shared" si="3218"/>
        <v>7</v>
      </c>
      <c r="BC769" s="48">
        <f t="shared" si="3218"/>
        <v>7</v>
      </c>
      <c r="BD769" s="48">
        <f t="shared" si="3218"/>
        <v>7</v>
      </c>
      <c r="BE769" s="48">
        <f t="shared" si="3218"/>
        <v>7</v>
      </c>
      <c r="BF769" s="48">
        <f t="shared" si="3218"/>
        <v>7</v>
      </c>
      <c r="BG769" s="25">
        <v>8</v>
      </c>
      <c r="BH769" s="48">
        <f t="shared" ref="BH769:BN769" si="3219">BG769</f>
        <v>8</v>
      </c>
      <c r="BI769" s="48">
        <f t="shared" si="3219"/>
        <v>8</v>
      </c>
      <c r="BJ769" s="48">
        <f t="shared" si="3219"/>
        <v>8</v>
      </c>
      <c r="BK769" s="48">
        <f t="shared" si="3219"/>
        <v>8</v>
      </c>
      <c r="BL769" s="48">
        <f t="shared" si="3219"/>
        <v>8</v>
      </c>
      <c r="BM769" s="48">
        <f t="shared" si="3219"/>
        <v>8</v>
      </c>
      <c r="BN769" s="48">
        <f t="shared" si="3219"/>
        <v>8</v>
      </c>
    </row>
    <row r="770" spans="1:66" ht="21.75" thickBot="1" x14ac:dyDescent="0.3">
      <c r="A770" s="66"/>
      <c r="C770" s="953">
        <f>C761</f>
        <v>201</v>
      </c>
      <c r="D770" s="953">
        <f t="shared" ref="D770:J770" si="3220">D761</f>
        <v>202</v>
      </c>
      <c r="E770" s="953">
        <f t="shared" si="3220"/>
        <v>203</v>
      </c>
      <c r="F770" s="953">
        <f t="shared" si="3220"/>
        <v>204</v>
      </c>
      <c r="G770" s="953">
        <f t="shared" si="3220"/>
        <v>205</v>
      </c>
      <c r="H770" s="953">
        <f t="shared" si="3220"/>
        <v>206</v>
      </c>
      <c r="I770" s="953">
        <f t="shared" si="3220"/>
        <v>207</v>
      </c>
      <c r="J770" s="953">
        <f t="shared" si="3220"/>
        <v>208</v>
      </c>
      <c r="K770" s="953">
        <f t="shared" ref="K770:AP770" si="3221">C770</f>
        <v>201</v>
      </c>
      <c r="L770" s="953">
        <f t="shared" si="3221"/>
        <v>202</v>
      </c>
      <c r="M770" s="953">
        <f t="shared" si="3221"/>
        <v>203</v>
      </c>
      <c r="N770" s="953">
        <f t="shared" si="3221"/>
        <v>204</v>
      </c>
      <c r="O770" s="953">
        <f t="shared" si="3221"/>
        <v>205</v>
      </c>
      <c r="P770" s="953">
        <f t="shared" si="3221"/>
        <v>206</v>
      </c>
      <c r="Q770" s="953">
        <f t="shared" si="3221"/>
        <v>207</v>
      </c>
      <c r="R770" s="953">
        <f t="shared" si="3221"/>
        <v>208</v>
      </c>
      <c r="S770" s="953">
        <f t="shared" si="3221"/>
        <v>201</v>
      </c>
      <c r="T770" s="953">
        <f t="shared" si="3221"/>
        <v>202</v>
      </c>
      <c r="U770" s="953">
        <f t="shared" si="3221"/>
        <v>203</v>
      </c>
      <c r="V770" s="953">
        <f t="shared" si="3221"/>
        <v>204</v>
      </c>
      <c r="W770" s="953">
        <f t="shared" si="3221"/>
        <v>205</v>
      </c>
      <c r="X770" s="953">
        <f t="shared" si="3221"/>
        <v>206</v>
      </c>
      <c r="Y770" s="953">
        <f t="shared" si="3221"/>
        <v>207</v>
      </c>
      <c r="Z770" s="953">
        <f t="shared" si="3221"/>
        <v>208</v>
      </c>
      <c r="AA770" s="953">
        <f t="shared" si="3221"/>
        <v>201</v>
      </c>
      <c r="AB770" s="953">
        <f t="shared" si="3221"/>
        <v>202</v>
      </c>
      <c r="AC770" s="953">
        <f t="shared" si="3221"/>
        <v>203</v>
      </c>
      <c r="AD770" s="953">
        <f t="shared" si="3221"/>
        <v>204</v>
      </c>
      <c r="AE770" s="953">
        <f t="shared" si="3221"/>
        <v>205</v>
      </c>
      <c r="AF770" s="953">
        <f t="shared" si="3221"/>
        <v>206</v>
      </c>
      <c r="AG770" s="953">
        <f t="shared" si="3221"/>
        <v>207</v>
      </c>
      <c r="AH770" s="953">
        <f t="shared" si="3221"/>
        <v>208</v>
      </c>
      <c r="AI770" s="953">
        <f t="shared" si="3221"/>
        <v>201</v>
      </c>
      <c r="AJ770" s="953">
        <f t="shared" si="3221"/>
        <v>202</v>
      </c>
      <c r="AK770" s="953">
        <f t="shared" si="3221"/>
        <v>203</v>
      </c>
      <c r="AL770" s="953">
        <f t="shared" si="3221"/>
        <v>204</v>
      </c>
      <c r="AM770" s="953">
        <f t="shared" si="3221"/>
        <v>205</v>
      </c>
      <c r="AN770" s="953">
        <f t="shared" si="3221"/>
        <v>206</v>
      </c>
      <c r="AO770" s="953">
        <f t="shared" si="3221"/>
        <v>207</v>
      </c>
      <c r="AP770" s="953">
        <f t="shared" si="3221"/>
        <v>208</v>
      </c>
      <c r="AQ770" s="953">
        <f t="shared" ref="AQ770:BN770" si="3222">AI770</f>
        <v>201</v>
      </c>
      <c r="AR770" s="953">
        <f t="shared" si="3222"/>
        <v>202</v>
      </c>
      <c r="AS770" s="953">
        <f t="shared" si="3222"/>
        <v>203</v>
      </c>
      <c r="AT770" s="953">
        <f t="shared" si="3222"/>
        <v>204</v>
      </c>
      <c r="AU770" s="953">
        <f t="shared" si="3222"/>
        <v>205</v>
      </c>
      <c r="AV770" s="953">
        <f t="shared" si="3222"/>
        <v>206</v>
      </c>
      <c r="AW770" s="953">
        <f t="shared" si="3222"/>
        <v>207</v>
      </c>
      <c r="AX770" s="953">
        <f t="shared" si="3222"/>
        <v>208</v>
      </c>
      <c r="AY770" s="953">
        <f t="shared" si="3222"/>
        <v>201</v>
      </c>
      <c r="AZ770" s="953">
        <f t="shared" si="3222"/>
        <v>202</v>
      </c>
      <c r="BA770" s="953">
        <f t="shared" si="3222"/>
        <v>203</v>
      </c>
      <c r="BB770" s="953">
        <f t="shared" si="3222"/>
        <v>204</v>
      </c>
      <c r="BC770" s="953">
        <f t="shared" si="3222"/>
        <v>205</v>
      </c>
      <c r="BD770" s="953">
        <f t="shared" si="3222"/>
        <v>206</v>
      </c>
      <c r="BE770" s="953">
        <f t="shared" si="3222"/>
        <v>207</v>
      </c>
      <c r="BF770" s="953">
        <f t="shared" si="3222"/>
        <v>208</v>
      </c>
      <c r="BG770" s="953">
        <f t="shared" si="3222"/>
        <v>201</v>
      </c>
      <c r="BH770" s="953">
        <f t="shared" si="3222"/>
        <v>202</v>
      </c>
      <c r="BI770" s="953">
        <f t="shared" si="3222"/>
        <v>203</v>
      </c>
      <c r="BJ770" s="953">
        <f t="shared" si="3222"/>
        <v>204</v>
      </c>
      <c r="BK770" s="953">
        <f t="shared" si="3222"/>
        <v>205</v>
      </c>
      <c r="BL770" s="953">
        <f t="shared" si="3222"/>
        <v>206</v>
      </c>
      <c r="BM770" s="953">
        <f t="shared" si="3222"/>
        <v>207</v>
      </c>
      <c r="BN770" s="953">
        <f t="shared" si="3222"/>
        <v>208</v>
      </c>
    </row>
    <row r="771" spans="1:66" x14ac:dyDescent="0.25">
      <c r="A771" s="2113"/>
      <c r="B771" s="2114"/>
      <c r="C771" s="26" t="s">
        <v>18</v>
      </c>
      <c r="D771" s="7" t="s">
        <v>18</v>
      </c>
      <c r="E771" s="7" t="s">
        <v>18</v>
      </c>
      <c r="F771" s="7" t="s">
        <v>18</v>
      </c>
      <c r="G771" s="7" t="s">
        <v>18</v>
      </c>
      <c r="H771" s="7" t="s">
        <v>18</v>
      </c>
      <c r="I771" s="7" t="s">
        <v>18</v>
      </c>
      <c r="J771" s="8" t="s">
        <v>18</v>
      </c>
      <c r="K771" s="26" t="s">
        <v>18</v>
      </c>
      <c r="L771" s="7" t="s">
        <v>18</v>
      </c>
      <c r="M771" s="7" t="s">
        <v>18</v>
      </c>
      <c r="N771" s="7" t="s">
        <v>18</v>
      </c>
      <c r="O771" s="7" t="s">
        <v>18</v>
      </c>
      <c r="P771" s="7" t="s">
        <v>18</v>
      </c>
      <c r="Q771" s="7" t="s">
        <v>18</v>
      </c>
      <c r="R771" s="8" t="s">
        <v>18</v>
      </c>
      <c r="S771" s="26" t="s">
        <v>18</v>
      </c>
      <c r="T771" s="7" t="s">
        <v>18</v>
      </c>
      <c r="U771" s="7" t="s">
        <v>18</v>
      </c>
      <c r="V771" s="7" t="s">
        <v>18</v>
      </c>
      <c r="W771" s="7" t="s">
        <v>18</v>
      </c>
      <c r="X771" s="7" t="s">
        <v>18</v>
      </c>
      <c r="Y771" s="7" t="s">
        <v>18</v>
      </c>
      <c r="Z771" s="8" t="s">
        <v>18</v>
      </c>
      <c r="AA771" s="26" t="s">
        <v>18</v>
      </c>
      <c r="AB771" s="7" t="s">
        <v>18</v>
      </c>
      <c r="AC771" s="7" t="s">
        <v>18</v>
      </c>
      <c r="AD771" s="7" t="s">
        <v>18</v>
      </c>
      <c r="AE771" s="7" t="s">
        <v>18</v>
      </c>
      <c r="AF771" s="7" t="s">
        <v>18</v>
      </c>
      <c r="AG771" s="7" t="s">
        <v>18</v>
      </c>
      <c r="AH771" s="8" t="s">
        <v>18</v>
      </c>
      <c r="AI771" s="26" t="s">
        <v>18</v>
      </c>
      <c r="AJ771" s="7" t="s">
        <v>18</v>
      </c>
      <c r="AK771" s="7" t="s">
        <v>18</v>
      </c>
      <c r="AL771" s="7" t="s">
        <v>18</v>
      </c>
      <c r="AM771" s="7" t="s">
        <v>18</v>
      </c>
      <c r="AN771" s="7" t="s">
        <v>18</v>
      </c>
      <c r="AO771" s="7" t="s">
        <v>18</v>
      </c>
      <c r="AP771" s="8" t="s">
        <v>18</v>
      </c>
      <c r="AQ771" s="26" t="s">
        <v>18</v>
      </c>
      <c r="AR771" s="7" t="s">
        <v>18</v>
      </c>
      <c r="AS771" s="7" t="s">
        <v>18</v>
      </c>
      <c r="AT771" s="7" t="s">
        <v>18</v>
      </c>
      <c r="AU771" s="7" t="s">
        <v>18</v>
      </c>
      <c r="AV771" s="7" t="s">
        <v>18</v>
      </c>
      <c r="AW771" s="7" t="s">
        <v>18</v>
      </c>
      <c r="AX771" s="8" t="s">
        <v>18</v>
      </c>
      <c r="AY771" s="26" t="s">
        <v>18</v>
      </c>
      <c r="AZ771" s="7" t="s">
        <v>18</v>
      </c>
      <c r="BA771" s="7" t="s">
        <v>18</v>
      </c>
      <c r="BB771" s="7" t="s">
        <v>18</v>
      </c>
      <c r="BC771" s="7" t="s">
        <v>18</v>
      </c>
      <c r="BD771" s="7" t="s">
        <v>18</v>
      </c>
      <c r="BE771" s="7" t="s">
        <v>18</v>
      </c>
      <c r="BF771" s="8" t="s">
        <v>18</v>
      </c>
      <c r="BG771" s="26" t="s">
        <v>18</v>
      </c>
      <c r="BH771" s="7" t="s">
        <v>18</v>
      </c>
      <c r="BI771" s="7" t="s">
        <v>18</v>
      </c>
      <c r="BJ771" s="7" t="s">
        <v>18</v>
      </c>
      <c r="BK771" s="7" t="s">
        <v>18</v>
      </c>
      <c r="BL771" s="7" t="s">
        <v>18</v>
      </c>
      <c r="BM771" s="7" t="s">
        <v>18</v>
      </c>
      <c r="BN771" s="8" t="s">
        <v>18</v>
      </c>
    </row>
    <row r="772" spans="1:66" x14ac:dyDescent="0.25">
      <c r="A772" s="2098"/>
      <c r="B772" s="2099"/>
      <c r="C772" s="978" t="str">
        <f>IF(VLOOKUP(C770,Tabulka!$B$4:$Y$239,16,0)=C769,C770,"")</f>
        <v/>
      </c>
      <c r="D772" s="979" t="str">
        <f>IF(VLOOKUP(D770,Tabulka!$B$4:$Y$239,16,0)=D769,D770,"")</f>
        <v/>
      </c>
      <c r="E772" s="979" t="str">
        <f>IF(VLOOKUP(E770,Tabulka!$B$4:$Y$239,16,0)=E769,E770,"")</f>
        <v/>
      </c>
      <c r="F772" s="979" t="str">
        <f>IF(VLOOKUP(F770,Tabulka!$B$4:$Y$239,16,0)=F769,F770,"")</f>
        <v/>
      </c>
      <c r="G772" s="979" t="str">
        <f>IF(VLOOKUP(G770,Tabulka!$B$4:$Y$239,16,0)=G769,G770,"")</f>
        <v/>
      </c>
      <c r="H772" s="979" t="str">
        <f>IF(VLOOKUP(H770,Tabulka!$B$4:$Y$239,16,0)=H769,H770,"")</f>
        <v/>
      </c>
      <c r="I772" s="979" t="str">
        <f>IF(VLOOKUP(I770,Tabulka!$B$4:$Y$239,16,0)=I769,I770,"")</f>
        <v/>
      </c>
      <c r="J772" s="980" t="str">
        <f>IF(VLOOKUP(J770,Tabulka!$B$4:$Y$239,16,0)=J769,J770,"")</f>
        <v/>
      </c>
      <c r="K772" s="978" t="str">
        <f>IF(VLOOKUP(K770,Tabulka!$B$4:$Y$239,16,0)=K769,K770,"")</f>
        <v/>
      </c>
      <c r="L772" s="979" t="str">
        <f>IF(VLOOKUP(L770,Tabulka!$B$4:$Y$239,16,0)=L769,L770,"")</f>
        <v/>
      </c>
      <c r="M772" s="979" t="str">
        <f>IF(VLOOKUP(M770,Tabulka!$B$4:$Y$239,16,0)=M769,M770,"")</f>
        <v/>
      </c>
      <c r="N772" s="979" t="str">
        <f>IF(VLOOKUP(N770,Tabulka!$B$4:$Y$239,16,0)=N769,N770,"")</f>
        <v/>
      </c>
      <c r="O772" s="979" t="str">
        <f>IF(VLOOKUP(O770,Tabulka!$B$4:$Y$239,16,0)=O769,O770,"")</f>
        <v/>
      </c>
      <c r="P772" s="979" t="str">
        <f>IF(VLOOKUP(P770,Tabulka!$B$4:$Y$239,16,0)=P769,P770,"")</f>
        <v/>
      </c>
      <c r="Q772" s="979" t="str">
        <f>IF(VLOOKUP(Q770,Tabulka!$B$4:$Y$239,16,0)=Q769,Q770,"")</f>
        <v/>
      </c>
      <c r="R772" s="980" t="str">
        <f>IF(VLOOKUP(R770,Tabulka!$B$4:$Y$239,16,0)=R769,R770,"")</f>
        <v/>
      </c>
      <c r="S772" s="978" t="str">
        <f>IF(VLOOKUP(S770,Tabulka!$B$4:$Y$239,16,0)=S769,S770,"")</f>
        <v/>
      </c>
      <c r="T772" s="979" t="str">
        <f>IF(VLOOKUP(T770,Tabulka!$B$4:$Y$239,16,0)=T769,T770,"")</f>
        <v/>
      </c>
      <c r="U772" s="979" t="str">
        <f>IF(VLOOKUP(U770,Tabulka!$B$4:$Y$239,16,0)=U769,U770,"")</f>
        <v/>
      </c>
      <c r="V772" s="979" t="str">
        <f>IF(VLOOKUP(V770,Tabulka!$B$4:$Y$239,16,0)=V769,V770,"")</f>
        <v/>
      </c>
      <c r="W772" s="979" t="str">
        <f>IF(VLOOKUP(W770,Tabulka!$B$4:$Y$239,16,0)=W769,W770,"")</f>
        <v/>
      </c>
      <c r="X772" s="979" t="str">
        <f>IF(VLOOKUP(X770,Tabulka!$B$4:$Y$239,16,0)=X769,X770,"")</f>
        <v/>
      </c>
      <c r="Y772" s="979" t="str">
        <f>IF(VLOOKUP(Y770,Tabulka!$B$4:$Y$239,16,0)=Y769,Y770,"")</f>
        <v/>
      </c>
      <c r="Z772" s="980" t="str">
        <f>IF(VLOOKUP(Z770,Tabulka!$B$4:$Y$239,16,0)=Z769,Z770,"")</f>
        <v/>
      </c>
      <c r="AA772" s="978" t="str">
        <f>IF(VLOOKUP(AA770,Tabulka!$B$4:$Y$239,16,0)=AA769,AA770,"")</f>
        <v/>
      </c>
      <c r="AB772" s="979" t="str">
        <f>IF(VLOOKUP(AB770,Tabulka!$B$4:$Y$239,16,0)=AB769,AB770,"")</f>
        <v/>
      </c>
      <c r="AC772" s="979" t="str">
        <f>IF(VLOOKUP(AC770,Tabulka!$B$4:$Y$239,16,0)=AC769,AC770,"")</f>
        <v/>
      </c>
      <c r="AD772" s="979" t="str">
        <f>IF(VLOOKUP(AD770,Tabulka!$B$4:$Y$239,16,0)=AD769,AD770,"")</f>
        <v/>
      </c>
      <c r="AE772" s="979" t="str">
        <f>IF(VLOOKUP(AE770,Tabulka!$B$4:$Y$239,16,0)=AE769,AE770,"")</f>
        <v/>
      </c>
      <c r="AF772" s="979" t="str">
        <f>IF(VLOOKUP(AF770,Tabulka!$B$4:$Y$239,16,0)=AF769,AF770,"")</f>
        <v/>
      </c>
      <c r="AG772" s="979" t="str">
        <f>IF(VLOOKUP(AG770,Tabulka!$B$4:$Y$239,16,0)=AG769,AG770,"")</f>
        <v/>
      </c>
      <c r="AH772" s="980" t="str">
        <f>IF(VLOOKUP(AH770,Tabulka!$B$4:$Y$239,16,0)=AH769,AH770,"")</f>
        <v/>
      </c>
      <c r="AI772" s="978" t="str">
        <f>IF(VLOOKUP(AI770,Tabulka!$B$4:$Y$239,16,0)=AI769,AI770,"")</f>
        <v/>
      </c>
      <c r="AJ772" s="979" t="str">
        <f>IF(VLOOKUP(AJ770,Tabulka!$B$4:$Y$239,16,0)=AJ769,AJ770,"")</f>
        <v/>
      </c>
      <c r="AK772" s="979" t="str">
        <f>IF(VLOOKUP(AK770,Tabulka!$B$4:$Y$239,16,0)=AK769,AK770,"")</f>
        <v/>
      </c>
      <c r="AL772" s="979" t="str">
        <f>IF(VLOOKUP(AL770,Tabulka!$B$4:$Y$239,16,0)=AL769,AL770,"")</f>
        <v/>
      </c>
      <c r="AM772" s="979" t="str">
        <f>IF(VLOOKUP(AM770,Tabulka!$B$4:$Y$239,16,0)=AM769,AM770,"")</f>
        <v/>
      </c>
      <c r="AN772" s="979" t="str">
        <f>IF(VLOOKUP(AN770,Tabulka!$B$4:$Y$239,16,0)=AN769,AN770,"")</f>
        <v/>
      </c>
      <c r="AO772" s="979" t="str">
        <f>IF(VLOOKUP(AO770,Tabulka!$B$4:$Y$239,16,0)=AO769,AO770,"")</f>
        <v/>
      </c>
      <c r="AP772" s="980" t="str">
        <f>IF(VLOOKUP(AP770,Tabulka!$B$4:$Y$239,16,0)=AP769,AP770,"")</f>
        <v/>
      </c>
      <c r="AQ772" s="978" t="str">
        <f>IF(VLOOKUP(AQ770,Tabulka!$B$4:$Y$239,16,0)=AQ769,AQ770,"")</f>
        <v/>
      </c>
      <c r="AR772" s="979" t="str">
        <f>IF(VLOOKUP(AR770,Tabulka!$B$4:$Y$239,16,0)=AR769,AR770,"")</f>
        <v/>
      </c>
      <c r="AS772" s="979" t="str">
        <f>IF(VLOOKUP(AS770,Tabulka!$B$4:$Y$239,16,0)=AS769,AS770,"")</f>
        <v/>
      </c>
      <c r="AT772" s="979" t="str">
        <f>IF(VLOOKUP(AT770,Tabulka!$B$4:$Y$239,16,0)=AT769,AT770,"")</f>
        <v/>
      </c>
      <c r="AU772" s="979" t="str">
        <f>IF(VLOOKUP(AU770,Tabulka!$B$4:$Y$239,16,0)=AU769,AU770,"")</f>
        <v/>
      </c>
      <c r="AV772" s="979" t="str">
        <f>IF(VLOOKUP(AV770,Tabulka!$B$4:$Y$239,16,0)=AV769,AV770,"")</f>
        <v/>
      </c>
      <c r="AW772" s="979" t="str">
        <f>IF(VLOOKUP(AW770,Tabulka!$B$4:$Y$239,16,0)=AW769,AW770,"")</f>
        <v/>
      </c>
      <c r="AX772" s="980" t="str">
        <f>IF(VLOOKUP(AX770,Tabulka!$B$4:$Y$239,16,0)=AX769,AX770,"")</f>
        <v/>
      </c>
      <c r="AY772" s="978" t="str">
        <f>IF(VLOOKUP(AY770,Tabulka!$B$4:$Y$239,16,0)=AY769,AY770,"")</f>
        <v/>
      </c>
      <c r="AZ772" s="979" t="str">
        <f>IF(VLOOKUP(AZ770,Tabulka!$B$4:$Y$239,16,0)=AZ769,AZ770,"")</f>
        <v/>
      </c>
      <c r="BA772" s="979" t="str">
        <f>IF(VLOOKUP(BA770,Tabulka!$B$4:$Y$239,16,0)=BA769,BA770,"")</f>
        <v/>
      </c>
      <c r="BB772" s="979" t="str">
        <f>IF(VLOOKUP(BB770,Tabulka!$B$4:$Y$239,16,0)=BB769,BB770,"")</f>
        <v/>
      </c>
      <c r="BC772" s="979" t="str">
        <f>IF(VLOOKUP(BC770,Tabulka!$B$4:$Y$239,16,0)=BC769,BC770,"")</f>
        <v/>
      </c>
      <c r="BD772" s="979" t="str">
        <f>IF(VLOOKUP(BD770,Tabulka!$B$4:$Y$239,16,0)=BD769,BD770,"")</f>
        <v/>
      </c>
      <c r="BE772" s="979" t="str">
        <f>IF(VLOOKUP(BE770,Tabulka!$B$4:$Y$239,16,0)=BE769,BE770,"")</f>
        <v/>
      </c>
      <c r="BF772" s="980" t="str">
        <f>IF(VLOOKUP(BF770,Tabulka!$B$4:$Y$239,16,0)=BF769,BF770,"")</f>
        <v/>
      </c>
      <c r="BG772" s="978" t="str">
        <f>IF(VLOOKUP(BG770,Tabulka!$B$4:$Y$239,16,0)=BG769,BG770,"")</f>
        <v/>
      </c>
      <c r="BH772" s="979" t="str">
        <f>IF(VLOOKUP(BH770,Tabulka!$B$4:$Y$239,16,0)=BH769,BH770,"")</f>
        <v/>
      </c>
      <c r="BI772" s="979" t="str">
        <f>IF(VLOOKUP(BI770,Tabulka!$B$4:$Y$239,16,0)=BI769,BI770,"")</f>
        <v/>
      </c>
      <c r="BJ772" s="979" t="str">
        <f>IF(VLOOKUP(BJ770,Tabulka!$B$4:$Y$239,16,0)=BJ769,BJ770,"")</f>
        <v/>
      </c>
      <c r="BK772" s="979" t="str">
        <f>IF(VLOOKUP(BK770,Tabulka!$B$4:$Y$239,16,0)=BK769,BK770,"")</f>
        <v/>
      </c>
      <c r="BL772" s="979" t="str">
        <f>IF(VLOOKUP(BL770,Tabulka!$B$4:$Y$239,16,0)=BL769,BL770,"")</f>
        <v/>
      </c>
      <c r="BM772" s="979" t="str">
        <f>IF(VLOOKUP(BM770,Tabulka!$B$4:$Y$239,16,0)=BM769,BM770,"")</f>
        <v/>
      </c>
      <c r="BN772" s="980" t="str">
        <f>IF(VLOOKUP(BN770,Tabulka!$B$4:$Y$239,16,0)=BN769,BN770,"")</f>
        <v/>
      </c>
    </row>
    <row r="773" spans="1:66" ht="15.75" x14ac:dyDescent="0.25">
      <c r="A773" s="275" t="s">
        <v>26</v>
      </c>
      <c r="B773" s="276" t="s">
        <v>58</v>
      </c>
      <c r="C773" s="27" t="str">
        <f>IF(C772="","",DSUM('Rozpis zápasů'!$F$1:$O$162,$B773,C771:C772))</f>
        <v/>
      </c>
      <c r="D773" s="6" t="str">
        <f>IF(D772="","",DSUM('Rozpis zápasů'!$F$1:$O$162,$B773,D771:D772))</f>
        <v/>
      </c>
      <c r="E773" s="6" t="str">
        <f>IF(E772="","",DSUM('Rozpis zápasů'!$F$1:$O$162,$B773,E771:E772))</f>
        <v/>
      </c>
      <c r="F773" s="6" t="str">
        <f>IF(F772="","",DSUM('Rozpis zápasů'!$F$1:$O$162,$B773,F771:F772))</f>
        <v/>
      </c>
      <c r="G773" s="6" t="str">
        <f>IF(G772="","",DSUM('Rozpis zápasů'!$F$1:$O$162,$B773,G771:G772))</f>
        <v/>
      </c>
      <c r="H773" s="6" t="str">
        <f>IF(H772="","",DSUM('Rozpis zápasů'!$F$1:$O$162,$B773,H771:H772))</f>
        <v/>
      </c>
      <c r="I773" s="6" t="str">
        <f>IF(I772="","",DSUM('Rozpis zápasů'!$F$1:$O$162,$B773,I771:I772))</f>
        <v/>
      </c>
      <c r="J773" s="9" t="str">
        <f>IF(J772="","",DSUM('Rozpis zápasů'!$F$1:$O$162,$B773,J771:J772))</f>
        <v/>
      </c>
      <c r="K773" s="27" t="str">
        <f>IF(K772="","",DSUM('Rozpis zápasů'!$F$1:$O$162,$B773,K771:K772))</f>
        <v/>
      </c>
      <c r="L773" s="6" t="str">
        <f>IF(L772="","",DSUM('Rozpis zápasů'!$F$1:$O$162,$B773,L771:L772))</f>
        <v/>
      </c>
      <c r="M773" s="6" t="str">
        <f>IF(M772="","",DSUM('Rozpis zápasů'!$F$1:$O$162,$B773,M771:M772))</f>
        <v/>
      </c>
      <c r="N773" s="6" t="str">
        <f>IF(N772="","",DSUM('Rozpis zápasů'!$F$1:$O$162,$B773,N771:N772))</f>
        <v/>
      </c>
      <c r="O773" s="6" t="str">
        <f>IF(O772="","",DSUM('Rozpis zápasů'!$F$1:$O$162,$B773,O771:O772))</f>
        <v/>
      </c>
      <c r="P773" s="6" t="str">
        <f>IF(P772="","",DSUM('Rozpis zápasů'!$F$1:$O$162,$B773,P771:P772))</f>
        <v/>
      </c>
      <c r="Q773" s="6" t="str">
        <f>IF(Q772="","",DSUM('Rozpis zápasů'!$F$1:$O$162,$B773,Q771:Q772))</f>
        <v/>
      </c>
      <c r="R773" s="9" t="str">
        <f>IF(R772="","",DSUM('Rozpis zápasů'!$F$1:$O$162,$B773,R771:R772))</f>
        <v/>
      </c>
      <c r="S773" s="27" t="str">
        <f>IF(S772="","",DSUM('Rozpis zápasů'!$F$1:$O$162,$B773,S771:S772))</f>
        <v/>
      </c>
      <c r="T773" s="6" t="str">
        <f>IF(T772="","",DSUM('Rozpis zápasů'!$F$1:$O$162,$B773,T771:T772))</f>
        <v/>
      </c>
      <c r="U773" s="6" t="str">
        <f>IF(U772="","",DSUM('Rozpis zápasů'!$F$1:$O$162,$B773,U771:U772))</f>
        <v/>
      </c>
      <c r="V773" s="6" t="str">
        <f>IF(V772="","",DSUM('Rozpis zápasů'!$F$1:$O$162,$B773,V771:V772))</f>
        <v/>
      </c>
      <c r="W773" s="6" t="str">
        <f>IF(W772="","",DSUM('Rozpis zápasů'!$F$1:$O$162,$B773,W771:W772))</f>
        <v/>
      </c>
      <c r="X773" s="6" t="str">
        <f>IF(X772="","",DSUM('Rozpis zápasů'!$F$1:$O$162,$B773,X771:X772))</f>
        <v/>
      </c>
      <c r="Y773" s="6" t="str">
        <f>IF(Y772="","",DSUM('Rozpis zápasů'!$F$1:$O$162,$B773,Y771:Y772))</f>
        <v/>
      </c>
      <c r="Z773" s="9" t="str">
        <f>IF(Z772="","",DSUM('Rozpis zápasů'!$F$1:$O$162,$B773,Z771:Z772))</f>
        <v/>
      </c>
      <c r="AA773" s="27" t="str">
        <f>IF(AA772="","",DSUM('Rozpis zápasů'!$F$1:$O$162,$B773,AA771:AA772))</f>
        <v/>
      </c>
      <c r="AB773" s="6" t="str">
        <f>IF(AB772="","",DSUM('Rozpis zápasů'!$F$1:$O$162,$B773,AB771:AB772))</f>
        <v/>
      </c>
      <c r="AC773" s="6" t="str">
        <f>IF(AC772="","",DSUM('Rozpis zápasů'!$F$1:$O$162,$B773,AC771:AC772))</f>
        <v/>
      </c>
      <c r="AD773" s="6" t="str">
        <f>IF(AD772="","",DSUM('Rozpis zápasů'!$F$1:$O$162,$B773,AD771:AD772))</f>
        <v/>
      </c>
      <c r="AE773" s="6" t="str">
        <f>IF(AE772="","",DSUM('Rozpis zápasů'!$F$1:$O$162,$B773,AE771:AE772))</f>
        <v/>
      </c>
      <c r="AF773" s="6" t="str">
        <f>IF(AF772="","",DSUM('Rozpis zápasů'!$F$1:$O$162,$B773,AF771:AF772))</f>
        <v/>
      </c>
      <c r="AG773" s="6" t="str">
        <f>IF(AG772="","",DSUM('Rozpis zápasů'!$F$1:$O$162,$B773,AG771:AG772))</f>
        <v/>
      </c>
      <c r="AH773" s="9" t="str">
        <f>IF(AH772="","",DSUM('Rozpis zápasů'!$F$1:$O$162,$B773,AH771:AH772))</f>
        <v/>
      </c>
      <c r="AI773" s="27" t="str">
        <f>IF(AI772="","",DSUM('Rozpis zápasů'!$F$1:$O$162,$B773,AI771:AI772))</f>
        <v/>
      </c>
      <c r="AJ773" s="6" t="str">
        <f>IF(AJ772="","",DSUM('Rozpis zápasů'!$F$1:$O$162,$B773,AJ771:AJ772))</f>
        <v/>
      </c>
      <c r="AK773" s="6" t="str">
        <f>IF(AK772="","",DSUM('Rozpis zápasů'!$F$1:$O$162,$B773,AK771:AK772))</f>
        <v/>
      </c>
      <c r="AL773" s="6" t="str">
        <f>IF(AL772="","",DSUM('Rozpis zápasů'!$F$1:$O$162,$B773,AL771:AL772))</f>
        <v/>
      </c>
      <c r="AM773" s="6" t="str">
        <f>IF(AM772="","",DSUM('Rozpis zápasů'!$F$1:$O$162,$B773,AM771:AM772))</f>
        <v/>
      </c>
      <c r="AN773" s="6" t="str">
        <f>IF(AN772="","",DSUM('Rozpis zápasů'!$F$1:$O$162,$B773,AN771:AN772))</f>
        <v/>
      </c>
      <c r="AO773" s="6" t="str">
        <f>IF(AO772="","",DSUM('Rozpis zápasů'!$F$1:$O$162,$B773,AO771:AO772))</f>
        <v/>
      </c>
      <c r="AP773" s="9" t="str">
        <f>IF(AP772="","",DSUM('Rozpis zápasů'!$F$1:$O$162,$B773,AP771:AP772))</f>
        <v/>
      </c>
      <c r="AQ773" s="27" t="str">
        <f>IF(AQ772="","",DSUM('Rozpis zápasů'!$F$1:$O$162,$B773,AQ771:AQ772))</f>
        <v/>
      </c>
      <c r="AR773" s="6" t="str">
        <f>IF(AR772="","",DSUM('Rozpis zápasů'!$F$1:$O$162,$B773,AR771:AR772))</f>
        <v/>
      </c>
      <c r="AS773" s="6" t="str">
        <f>IF(AS772="","",DSUM('Rozpis zápasů'!$F$1:$O$162,$B773,AS771:AS772))</f>
        <v/>
      </c>
      <c r="AT773" s="6" t="str">
        <f>IF(AT772="","",DSUM('Rozpis zápasů'!$F$1:$O$162,$B773,AT771:AT772))</f>
        <v/>
      </c>
      <c r="AU773" s="6" t="str">
        <f>IF(AU772="","",DSUM('Rozpis zápasů'!$F$1:$O$162,$B773,AU771:AU772))</f>
        <v/>
      </c>
      <c r="AV773" s="6" t="str">
        <f>IF(AV772="","",DSUM('Rozpis zápasů'!$F$1:$O$162,$B773,AV771:AV772))</f>
        <v/>
      </c>
      <c r="AW773" s="6" t="str">
        <f>IF(AW772="","",DSUM('Rozpis zápasů'!$F$1:$O$162,$B773,AW771:AW772))</f>
        <v/>
      </c>
      <c r="AX773" s="9" t="str">
        <f>IF(AX772="","",DSUM('Rozpis zápasů'!$F$1:$O$162,$B773,AX771:AX772))</f>
        <v/>
      </c>
      <c r="AY773" s="27" t="str">
        <f>IF(AY772="","",DSUM('Rozpis zápasů'!$F$1:$O$162,$B773,AY771:AY772))</f>
        <v/>
      </c>
      <c r="AZ773" s="6" t="str">
        <f>IF(AZ772="","",DSUM('Rozpis zápasů'!$F$1:$O$162,$B773,AZ771:AZ772))</f>
        <v/>
      </c>
      <c r="BA773" s="6" t="str">
        <f>IF(BA772="","",DSUM('Rozpis zápasů'!$F$1:$O$162,$B773,BA771:BA772))</f>
        <v/>
      </c>
      <c r="BB773" s="6" t="str">
        <f>IF(BB772="","",DSUM('Rozpis zápasů'!$F$1:$O$162,$B773,BB771:BB772))</f>
        <v/>
      </c>
      <c r="BC773" s="6" t="str">
        <f>IF(BC772="","",DSUM('Rozpis zápasů'!$F$1:$O$162,$B773,BC771:BC772))</f>
        <v/>
      </c>
      <c r="BD773" s="6" t="str">
        <f>IF(BD772="","",DSUM('Rozpis zápasů'!$F$1:$O$162,$B773,BD771:BD772))</f>
        <v/>
      </c>
      <c r="BE773" s="6" t="str">
        <f>IF(BE772="","",DSUM('Rozpis zápasů'!$F$1:$O$162,$B773,BE771:BE772))</f>
        <v/>
      </c>
      <c r="BF773" s="9" t="str">
        <f>IF(BF772="","",DSUM('Rozpis zápasů'!$F$1:$O$162,$B773,BF771:BF772))</f>
        <v/>
      </c>
      <c r="BG773" s="27" t="str">
        <f>IF(BG772="","",DSUM('Rozpis zápasů'!$F$1:$O$162,$B773,BG771:BG772))</f>
        <v/>
      </c>
      <c r="BH773" s="6" t="str">
        <f>IF(BH772="","",DSUM('Rozpis zápasů'!$F$1:$O$162,$B773,BH771:BH772))</f>
        <v/>
      </c>
      <c r="BI773" s="6" t="str">
        <f>IF(BI772="","",DSUM('Rozpis zápasů'!$F$1:$O$162,$B773,BI771:BI772))</f>
        <v/>
      </c>
      <c r="BJ773" s="6" t="str">
        <f>IF(BJ772="","",DSUM('Rozpis zápasů'!$F$1:$O$162,$B773,BJ771:BJ772))</f>
        <v/>
      </c>
      <c r="BK773" s="6" t="str">
        <f>IF(BK772="","",DSUM('Rozpis zápasů'!$F$1:$O$162,$B773,BK771:BK772))</f>
        <v/>
      </c>
      <c r="BL773" s="6" t="str">
        <f>IF(BL772="","",DSUM('Rozpis zápasů'!$F$1:$O$162,$B773,BL771:BL772))</f>
        <v/>
      </c>
      <c r="BM773" s="6" t="str">
        <f>IF(BM772="","",DSUM('Rozpis zápasů'!$F$1:$O$162,$B773,BM771:BM772))</f>
        <v/>
      </c>
      <c r="BN773" s="9" t="str">
        <f>IF(BN772="","",DSUM('Rozpis zápasů'!$F$1:$O$162,$B773,BN771:BN772))</f>
        <v/>
      </c>
    </row>
    <row r="774" spans="1:66" ht="15.75" x14ac:dyDescent="0.25">
      <c r="A774" s="275" t="s">
        <v>28</v>
      </c>
      <c r="B774" s="276" t="s">
        <v>20</v>
      </c>
      <c r="C774" s="27" t="str">
        <f>IF(C772="","",DSUM('Rozpis zápasů'!$F$1:$O$162,$B774,C771:C772))</f>
        <v/>
      </c>
      <c r="D774" s="6" t="str">
        <f>IF(D772="","",DSUM('Rozpis zápasů'!$F$1:$O$162,$B774,D771:D772))</f>
        <v/>
      </c>
      <c r="E774" s="6" t="str">
        <f>IF(E772="","",DSUM('Rozpis zápasů'!$F$1:$O$162,$B774,E771:E772))</f>
        <v/>
      </c>
      <c r="F774" s="6" t="str">
        <f>IF(F772="","",DSUM('Rozpis zápasů'!$F$1:$O$162,$B774,F771:F772))</f>
        <v/>
      </c>
      <c r="G774" s="6" t="str">
        <f>IF(G772="","",DSUM('Rozpis zápasů'!$F$1:$O$162,$B774,G771:G772))</f>
        <v/>
      </c>
      <c r="H774" s="6" t="str">
        <f>IF(H772="","",DSUM('Rozpis zápasů'!$F$1:$O$162,$B774,H771:H772))</f>
        <v/>
      </c>
      <c r="I774" s="6" t="str">
        <f>IF(I772="","",DSUM('Rozpis zápasů'!$F$1:$O$162,$B774,I771:I772))</f>
        <v/>
      </c>
      <c r="J774" s="9" t="str">
        <f>IF(J772="","",DSUM('Rozpis zápasů'!$F$1:$O$162,$B774,J771:J772))</f>
        <v/>
      </c>
      <c r="K774" s="27" t="str">
        <f>IF(K772="","",DSUM('Rozpis zápasů'!$F$1:$O$162,$B774,K771:K772))</f>
        <v/>
      </c>
      <c r="L774" s="6" t="str">
        <f>IF(L772="","",DSUM('Rozpis zápasů'!$F$1:$O$162,$B774,L771:L772))</f>
        <v/>
      </c>
      <c r="M774" s="6" t="str">
        <f>IF(M772="","",DSUM('Rozpis zápasů'!$F$1:$O$162,$B774,M771:M772))</f>
        <v/>
      </c>
      <c r="N774" s="6" t="str">
        <f>IF(N772="","",DSUM('Rozpis zápasů'!$F$1:$O$162,$B774,N771:N772))</f>
        <v/>
      </c>
      <c r="O774" s="6" t="str">
        <f>IF(O772="","",DSUM('Rozpis zápasů'!$F$1:$O$162,$B774,O771:O772))</f>
        <v/>
      </c>
      <c r="P774" s="6" t="str">
        <f>IF(P772="","",DSUM('Rozpis zápasů'!$F$1:$O$162,$B774,P771:P772))</f>
        <v/>
      </c>
      <c r="Q774" s="6" t="str">
        <f>IF(Q772="","",DSUM('Rozpis zápasů'!$F$1:$O$162,$B774,Q771:Q772))</f>
        <v/>
      </c>
      <c r="R774" s="9" t="str">
        <f>IF(R772="","",DSUM('Rozpis zápasů'!$F$1:$O$162,$B774,R771:R772))</f>
        <v/>
      </c>
      <c r="S774" s="27" t="str">
        <f>IF(S772="","",DSUM('Rozpis zápasů'!$F$1:$O$162,$B774,S771:S772))</f>
        <v/>
      </c>
      <c r="T774" s="6" t="str">
        <f>IF(T772="","",DSUM('Rozpis zápasů'!$F$1:$O$162,$B774,T771:T772))</f>
        <v/>
      </c>
      <c r="U774" s="6" t="str">
        <f>IF(U772="","",DSUM('Rozpis zápasů'!$F$1:$O$162,$B774,U771:U772))</f>
        <v/>
      </c>
      <c r="V774" s="6" t="str">
        <f>IF(V772="","",DSUM('Rozpis zápasů'!$F$1:$O$162,$B774,V771:V772))</f>
        <v/>
      </c>
      <c r="W774" s="6" t="str">
        <f>IF(W772="","",DSUM('Rozpis zápasů'!$F$1:$O$162,$B774,W771:W772))</f>
        <v/>
      </c>
      <c r="X774" s="6" t="str">
        <f>IF(X772="","",DSUM('Rozpis zápasů'!$F$1:$O$162,$B774,X771:X772))</f>
        <v/>
      </c>
      <c r="Y774" s="6" t="str">
        <f>IF(Y772="","",DSUM('Rozpis zápasů'!$F$1:$O$162,$B774,Y771:Y772))</f>
        <v/>
      </c>
      <c r="Z774" s="9" t="str">
        <f>IF(Z772="","",DSUM('Rozpis zápasů'!$F$1:$O$162,$B774,Z771:Z772))</f>
        <v/>
      </c>
      <c r="AA774" s="27" t="str">
        <f>IF(AA772="","",DSUM('Rozpis zápasů'!$F$1:$O$162,$B774,AA771:AA772))</f>
        <v/>
      </c>
      <c r="AB774" s="6" t="str">
        <f>IF(AB772="","",DSUM('Rozpis zápasů'!$F$1:$O$162,$B774,AB771:AB772))</f>
        <v/>
      </c>
      <c r="AC774" s="6" t="str">
        <f>IF(AC772="","",DSUM('Rozpis zápasů'!$F$1:$O$162,$B774,AC771:AC772))</f>
        <v/>
      </c>
      <c r="AD774" s="6" t="str">
        <f>IF(AD772="","",DSUM('Rozpis zápasů'!$F$1:$O$162,$B774,AD771:AD772))</f>
        <v/>
      </c>
      <c r="AE774" s="6" t="str">
        <f>IF(AE772="","",DSUM('Rozpis zápasů'!$F$1:$O$162,$B774,AE771:AE772))</f>
        <v/>
      </c>
      <c r="AF774" s="6" t="str">
        <f>IF(AF772="","",DSUM('Rozpis zápasů'!$F$1:$O$162,$B774,AF771:AF772))</f>
        <v/>
      </c>
      <c r="AG774" s="6" t="str">
        <f>IF(AG772="","",DSUM('Rozpis zápasů'!$F$1:$O$162,$B774,AG771:AG772))</f>
        <v/>
      </c>
      <c r="AH774" s="9" t="str">
        <f>IF(AH772="","",DSUM('Rozpis zápasů'!$F$1:$O$162,$B774,AH771:AH772))</f>
        <v/>
      </c>
      <c r="AI774" s="27" t="str">
        <f>IF(AI772="","",DSUM('Rozpis zápasů'!$F$1:$O$162,$B774,AI771:AI772))</f>
        <v/>
      </c>
      <c r="AJ774" s="6" t="str">
        <f>IF(AJ772="","",DSUM('Rozpis zápasů'!$F$1:$O$162,$B774,AJ771:AJ772))</f>
        <v/>
      </c>
      <c r="AK774" s="6" t="str">
        <f>IF(AK772="","",DSUM('Rozpis zápasů'!$F$1:$O$162,$B774,AK771:AK772))</f>
        <v/>
      </c>
      <c r="AL774" s="6" t="str">
        <f>IF(AL772="","",DSUM('Rozpis zápasů'!$F$1:$O$162,$B774,AL771:AL772))</f>
        <v/>
      </c>
      <c r="AM774" s="6" t="str">
        <f>IF(AM772="","",DSUM('Rozpis zápasů'!$F$1:$O$162,$B774,AM771:AM772))</f>
        <v/>
      </c>
      <c r="AN774" s="6" t="str">
        <f>IF(AN772="","",DSUM('Rozpis zápasů'!$F$1:$O$162,$B774,AN771:AN772))</f>
        <v/>
      </c>
      <c r="AO774" s="6" t="str">
        <f>IF(AO772="","",DSUM('Rozpis zápasů'!$F$1:$O$162,$B774,AO771:AO772))</f>
        <v/>
      </c>
      <c r="AP774" s="9" t="str">
        <f>IF(AP772="","",DSUM('Rozpis zápasů'!$F$1:$O$162,$B774,AP771:AP772))</f>
        <v/>
      </c>
      <c r="AQ774" s="27" t="str">
        <f>IF(AQ772="","",DSUM('Rozpis zápasů'!$F$1:$O$162,$B774,AQ771:AQ772))</f>
        <v/>
      </c>
      <c r="AR774" s="6" t="str">
        <f>IF(AR772="","",DSUM('Rozpis zápasů'!$F$1:$O$162,$B774,AR771:AR772))</f>
        <v/>
      </c>
      <c r="AS774" s="6" t="str">
        <f>IF(AS772="","",DSUM('Rozpis zápasů'!$F$1:$O$162,$B774,AS771:AS772))</f>
        <v/>
      </c>
      <c r="AT774" s="6" t="str">
        <f>IF(AT772="","",DSUM('Rozpis zápasů'!$F$1:$O$162,$B774,AT771:AT772))</f>
        <v/>
      </c>
      <c r="AU774" s="6" t="str">
        <f>IF(AU772="","",DSUM('Rozpis zápasů'!$F$1:$O$162,$B774,AU771:AU772))</f>
        <v/>
      </c>
      <c r="AV774" s="6" t="str">
        <f>IF(AV772="","",DSUM('Rozpis zápasů'!$F$1:$O$162,$B774,AV771:AV772))</f>
        <v/>
      </c>
      <c r="AW774" s="6" t="str">
        <f>IF(AW772="","",DSUM('Rozpis zápasů'!$F$1:$O$162,$B774,AW771:AW772))</f>
        <v/>
      </c>
      <c r="AX774" s="9" t="str">
        <f>IF(AX772="","",DSUM('Rozpis zápasů'!$F$1:$O$162,$B774,AX771:AX772))</f>
        <v/>
      </c>
      <c r="AY774" s="27" t="str">
        <f>IF(AY772="","",DSUM('Rozpis zápasů'!$F$1:$O$162,$B774,AY771:AY772))</f>
        <v/>
      </c>
      <c r="AZ774" s="6" t="str">
        <f>IF(AZ772="","",DSUM('Rozpis zápasů'!$F$1:$O$162,$B774,AZ771:AZ772))</f>
        <v/>
      </c>
      <c r="BA774" s="6" t="str">
        <f>IF(BA772="","",DSUM('Rozpis zápasů'!$F$1:$O$162,$B774,BA771:BA772))</f>
        <v/>
      </c>
      <c r="BB774" s="6" t="str">
        <f>IF(BB772="","",DSUM('Rozpis zápasů'!$F$1:$O$162,$B774,BB771:BB772))</f>
        <v/>
      </c>
      <c r="BC774" s="6" t="str">
        <f>IF(BC772="","",DSUM('Rozpis zápasů'!$F$1:$O$162,$B774,BC771:BC772))</f>
        <v/>
      </c>
      <c r="BD774" s="6" t="str">
        <f>IF(BD772="","",DSUM('Rozpis zápasů'!$F$1:$O$162,$B774,BD771:BD772))</f>
        <v/>
      </c>
      <c r="BE774" s="6" t="str">
        <f>IF(BE772="","",DSUM('Rozpis zápasů'!$F$1:$O$162,$B774,BE771:BE772))</f>
        <v/>
      </c>
      <c r="BF774" s="9" t="str">
        <f>IF(BF772="","",DSUM('Rozpis zápasů'!$F$1:$O$162,$B774,BF771:BF772))</f>
        <v/>
      </c>
      <c r="BG774" s="27" t="str">
        <f>IF(BG772="","",DSUM('Rozpis zápasů'!$F$1:$O$162,$B774,BG771:BG772))</f>
        <v/>
      </c>
      <c r="BH774" s="6" t="str">
        <f>IF(BH772="","",DSUM('Rozpis zápasů'!$F$1:$O$162,$B774,BH771:BH772))</f>
        <v/>
      </c>
      <c r="BI774" s="6" t="str">
        <f>IF(BI772="","",DSUM('Rozpis zápasů'!$F$1:$O$162,$B774,BI771:BI772))</f>
        <v/>
      </c>
      <c r="BJ774" s="6" t="str">
        <f>IF(BJ772="","",DSUM('Rozpis zápasů'!$F$1:$O$162,$B774,BJ771:BJ772))</f>
        <v/>
      </c>
      <c r="BK774" s="6" t="str">
        <f>IF(BK772="","",DSUM('Rozpis zápasů'!$F$1:$O$162,$B774,BK771:BK772))</f>
        <v/>
      </c>
      <c r="BL774" s="6" t="str">
        <f>IF(BL772="","",DSUM('Rozpis zápasů'!$F$1:$O$162,$B774,BL771:BL772))</f>
        <v/>
      </c>
      <c r="BM774" s="6" t="str">
        <f>IF(BM772="","",DSUM('Rozpis zápasů'!$F$1:$O$162,$B774,BM771:BM772))</f>
        <v/>
      </c>
      <c r="BN774" s="9" t="str">
        <f>IF(BN772="","",DSUM('Rozpis zápasů'!$F$1:$O$162,$B774,BN771:BN772))</f>
        <v/>
      </c>
    </row>
    <row r="775" spans="1:66" ht="16.5" thickBot="1" x14ac:dyDescent="0.3">
      <c r="A775" s="277" t="s">
        <v>30</v>
      </c>
      <c r="B775" s="278" t="s">
        <v>21</v>
      </c>
      <c r="C775" s="13" t="str">
        <f>IF(C773="","",DSUM('Rozpis zápasů'!$F$1:$O$162,$B775,C771:C772))</f>
        <v/>
      </c>
      <c r="D775" s="10" t="str">
        <f>IF(D773="","",DSUM('Rozpis zápasů'!$F$1:$O$162,$B775,D771:D772))</f>
        <v/>
      </c>
      <c r="E775" s="10" t="str">
        <f>IF(E773="","",DSUM('Rozpis zápasů'!$F$1:$O$162,$B775,E771:E772))</f>
        <v/>
      </c>
      <c r="F775" s="10" t="str">
        <f>IF(F773="","",DSUM('Rozpis zápasů'!$F$1:$O$162,$B775,F771:F772))</f>
        <v/>
      </c>
      <c r="G775" s="10" t="str">
        <f>IF(G773="","",DSUM('Rozpis zápasů'!$F$1:$O$162,$B775,G771:G772))</f>
        <v/>
      </c>
      <c r="H775" s="10" t="str">
        <f>IF(H773="","",DSUM('Rozpis zápasů'!$F$1:$O$162,$B775,H771:H772))</f>
        <v/>
      </c>
      <c r="I775" s="10" t="str">
        <f>IF(I773="","",DSUM('Rozpis zápasů'!$F$1:$O$162,$B775,I771:I772))</f>
        <v/>
      </c>
      <c r="J775" s="11" t="str">
        <f>IF(J773="","",DSUM('Rozpis zápasů'!$F$1:$O$162,$B775,J771:J772))</f>
        <v/>
      </c>
      <c r="K775" s="13" t="str">
        <f>IF(K773="","",DSUM('Rozpis zápasů'!$F$1:$O$162,$B775,K771:K772))</f>
        <v/>
      </c>
      <c r="L775" s="10" t="str">
        <f>IF(L773="","",DSUM('Rozpis zápasů'!$F$1:$O$162,$B775,L771:L772))</f>
        <v/>
      </c>
      <c r="M775" s="10" t="str">
        <f>IF(M773="","",DSUM('Rozpis zápasů'!$F$1:$O$162,$B775,M771:M772))</f>
        <v/>
      </c>
      <c r="N775" s="10" t="str">
        <f>IF(N773="","",DSUM('Rozpis zápasů'!$F$1:$O$162,$B775,N771:N772))</f>
        <v/>
      </c>
      <c r="O775" s="10" t="str">
        <f>IF(O773="","",DSUM('Rozpis zápasů'!$F$1:$O$162,$B775,O771:O772))</f>
        <v/>
      </c>
      <c r="P775" s="10" t="str">
        <f>IF(P773="","",DSUM('Rozpis zápasů'!$F$1:$O$162,$B775,P771:P772))</f>
        <v/>
      </c>
      <c r="Q775" s="10" t="str">
        <f>IF(Q773="","",DSUM('Rozpis zápasů'!$F$1:$O$162,$B775,Q771:Q772))</f>
        <v/>
      </c>
      <c r="R775" s="11" t="str">
        <f>IF(R773="","",DSUM('Rozpis zápasů'!$F$1:$O$162,$B775,R771:R772))</f>
        <v/>
      </c>
      <c r="S775" s="13" t="str">
        <f>IF(S773="","",DSUM('Rozpis zápasů'!$F$1:$O$162,$B775,S771:S772))</f>
        <v/>
      </c>
      <c r="T775" s="10" t="str">
        <f>IF(T773="","",DSUM('Rozpis zápasů'!$F$1:$O$162,$B775,T771:T772))</f>
        <v/>
      </c>
      <c r="U775" s="10" t="str">
        <f>IF(U773="","",DSUM('Rozpis zápasů'!$F$1:$O$162,$B775,U771:U772))</f>
        <v/>
      </c>
      <c r="V775" s="10" t="str">
        <f>IF(V773="","",DSUM('Rozpis zápasů'!$F$1:$O$162,$B775,V771:V772))</f>
        <v/>
      </c>
      <c r="W775" s="10" t="str">
        <f>IF(W773="","",DSUM('Rozpis zápasů'!$F$1:$O$162,$B775,W771:W772))</f>
        <v/>
      </c>
      <c r="X775" s="10" t="str">
        <f>IF(X773="","",DSUM('Rozpis zápasů'!$F$1:$O$162,$B775,X771:X772))</f>
        <v/>
      </c>
      <c r="Y775" s="10" t="str">
        <f>IF(Y773="","",DSUM('Rozpis zápasů'!$F$1:$O$162,$B775,Y771:Y772))</f>
        <v/>
      </c>
      <c r="Z775" s="11" t="str">
        <f>IF(Z773="","",DSUM('Rozpis zápasů'!$F$1:$O$162,$B775,Z771:Z772))</f>
        <v/>
      </c>
      <c r="AA775" s="13" t="str">
        <f>IF(AA773="","",DSUM('Rozpis zápasů'!$F$1:$O$162,$B775,AA771:AA772))</f>
        <v/>
      </c>
      <c r="AB775" s="10" t="str">
        <f>IF(AB773="","",DSUM('Rozpis zápasů'!$F$1:$O$162,$B775,AB771:AB772))</f>
        <v/>
      </c>
      <c r="AC775" s="10" t="str">
        <f>IF(AC773="","",DSUM('Rozpis zápasů'!$F$1:$O$162,$B775,AC771:AC772))</f>
        <v/>
      </c>
      <c r="AD775" s="10" t="str">
        <f>IF(AD773="","",DSUM('Rozpis zápasů'!$F$1:$O$162,$B775,AD771:AD772))</f>
        <v/>
      </c>
      <c r="AE775" s="10" t="str">
        <f>IF(AE773="","",DSUM('Rozpis zápasů'!$F$1:$O$162,$B775,AE771:AE772))</f>
        <v/>
      </c>
      <c r="AF775" s="10" t="str">
        <f>IF(AF773="","",DSUM('Rozpis zápasů'!$F$1:$O$162,$B775,AF771:AF772))</f>
        <v/>
      </c>
      <c r="AG775" s="10" t="str">
        <f>IF(AG773="","",DSUM('Rozpis zápasů'!$F$1:$O$162,$B775,AG771:AG772))</f>
        <v/>
      </c>
      <c r="AH775" s="11" t="str">
        <f>IF(AH773="","",DSUM('Rozpis zápasů'!$F$1:$O$162,$B775,AH771:AH772))</f>
        <v/>
      </c>
      <c r="AI775" s="13" t="str">
        <f>IF(AI773="","",DSUM('Rozpis zápasů'!$F$1:$O$162,$B775,AI771:AI772))</f>
        <v/>
      </c>
      <c r="AJ775" s="10" t="str">
        <f>IF(AJ773="","",DSUM('Rozpis zápasů'!$F$1:$O$162,$B775,AJ771:AJ772))</f>
        <v/>
      </c>
      <c r="AK775" s="10" t="str">
        <f>IF(AK773="","",DSUM('Rozpis zápasů'!$F$1:$O$162,$B775,AK771:AK772))</f>
        <v/>
      </c>
      <c r="AL775" s="10" t="str">
        <f>IF(AL773="","",DSUM('Rozpis zápasů'!$F$1:$O$162,$B775,AL771:AL772))</f>
        <v/>
      </c>
      <c r="AM775" s="10" t="str">
        <f>IF(AM773="","",DSUM('Rozpis zápasů'!$F$1:$O$162,$B775,AM771:AM772))</f>
        <v/>
      </c>
      <c r="AN775" s="10" t="str">
        <f>IF(AN773="","",DSUM('Rozpis zápasů'!$F$1:$O$162,$B775,AN771:AN772))</f>
        <v/>
      </c>
      <c r="AO775" s="10" t="str">
        <f>IF(AO773="","",DSUM('Rozpis zápasů'!$F$1:$O$162,$B775,AO771:AO772))</f>
        <v/>
      </c>
      <c r="AP775" s="11" t="str">
        <f>IF(AP773="","",DSUM('Rozpis zápasů'!$F$1:$O$162,$B775,AP771:AP772))</f>
        <v/>
      </c>
      <c r="AQ775" s="13" t="str">
        <f>IF(AQ773="","",DSUM('Rozpis zápasů'!$F$1:$O$162,$B775,AQ771:AQ772))</f>
        <v/>
      </c>
      <c r="AR775" s="10" t="str">
        <f>IF(AR773="","",DSUM('Rozpis zápasů'!$F$1:$O$162,$B775,AR771:AR772))</f>
        <v/>
      </c>
      <c r="AS775" s="10" t="str">
        <f>IF(AS773="","",DSUM('Rozpis zápasů'!$F$1:$O$162,$B775,AS771:AS772))</f>
        <v/>
      </c>
      <c r="AT775" s="10" t="str">
        <f>IF(AT773="","",DSUM('Rozpis zápasů'!$F$1:$O$162,$B775,AT771:AT772))</f>
        <v/>
      </c>
      <c r="AU775" s="10" t="str">
        <f>IF(AU773="","",DSUM('Rozpis zápasů'!$F$1:$O$162,$B775,AU771:AU772))</f>
        <v/>
      </c>
      <c r="AV775" s="10" t="str">
        <f>IF(AV773="","",DSUM('Rozpis zápasů'!$F$1:$O$162,$B775,AV771:AV772))</f>
        <v/>
      </c>
      <c r="AW775" s="10" t="str">
        <f>IF(AW773="","",DSUM('Rozpis zápasů'!$F$1:$O$162,$B775,AW771:AW772))</f>
        <v/>
      </c>
      <c r="AX775" s="11" t="str">
        <f>IF(AX773="","",DSUM('Rozpis zápasů'!$F$1:$O$162,$B775,AX771:AX772))</f>
        <v/>
      </c>
      <c r="AY775" s="13" t="str">
        <f>IF(AY773="","",DSUM('Rozpis zápasů'!$F$1:$O$162,$B775,AY771:AY772))</f>
        <v/>
      </c>
      <c r="AZ775" s="10" t="str">
        <f>IF(AZ773="","",DSUM('Rozpis zápasů'!$F$1:$O$162,$B775,AZ771:AZ772))</f>
        <v/>
      </c>
      <c r="BA775" s="10" t="str">
        <f>IF(BA773="","",DSUM('Rozpis zápasů'!$F$1:$O$162,$B775,BA771:BA772))</f>
        <v/>
      </c>
      <c r="BB775" s="10" t="str">
        <f>IF(BB773="","",DSUM('Rozpis zápasů'!$F$1:$O$162,$B775,BB771:BB772))</f>
        <v/>
      </c>
      <c r="BC775" s="10" t="str">
        <f>IF(BC773="","",DSUM('Rozpis zápasů'!$F$1:$O$162,$B775,BC771:BC772))</f>
        <v/>
      </c>
      <c r="BD775" s="10" t="str">
        <f>IF(BD773="","",DSUM('Rozpis zápasů'!$F$1:$O$162,$B775,BD771:BD772))</f>
        <v/>
      </c>
      <c r="BE775" s="10" t="str">
        <f>IF(BE773="","",DSUM('Rozpis zápasů'!$F$1:$O$162,$B775,BE771:BE772))</f>
        <v/>
      </c>
      <c r="BF775" s="11" t="str">
        <f>IF(BF773="","",DSUM('Rozpis zápasů'!$F$1:$O$162,$B775,BF771:BF772))</f>
        <v/>
      </c>
      <c r="BG775" s="13" t="str">
        <f>IF(BG773="","",DSUM('Rozpis zápasů'!$F$1:$O$162,$B775,BG771:BG772))</f>
        <v/>
      </c>
      <c r="BH775" s="10" t="str">
        <f>IF(BH773="","",DSUM('Rozpis zápasů'!$F$1:$O$162,$B775,BH771:BH772))</f>
        <v/>
      </c>
      <c r="BI775" s="10" t="str">
        <f>IF(BI773="","",DSUM('Rozpis zápasů'!$F$1:$O$162,$B775,BI771:BI772))</f>
        <v/>
      </c>
      <c r="BJ775" s="10" t="str">
        <f>IF(BJ773="","",DSUM('Rozpis zápasů'!$F$1:$O$162,$B775,BJ771:BJ772))</f>
        <v/>
      </c>
      <c r="BK775" s="10" t="str">
        <f>IF(BK773="","",DSUM('Rozpis zápasů'!$F$1:$O$162,$B775,BK771:BK772))</f>
        <v/>
      </c>
      <c r="BL775" s="10" t="str">
        <f>IF(BL773="","",DSUM('Rozpis zápasů'!$F$1:$O$162,$B775,BL771:BL772))</f>
        <v/>
      </c>
      <c r="BM775" s="10" t="str">
        <f>IF(BM773="","",DSUM('Rozpis zápasů'!$F$1:$O$162,$B775,BM771:BM772))</f>
        <v/>
      </c>
      <c r="BN775" s="11" t="str">
        <f>IF(BN773="","",DSUM('Rozpis zápasů'!$F$1:$O$162,$B775,BN771:BN772))</f>
        <v/>
      </c>
    </row>
    <row r="776" spans="1:66" x14ac:dyDescent="0.25">
      <c r="A776" s="2096"/>
      <c r="B776" s="2097"/>
      <c r="C776" s="271" t="s">
        <v>19</v>
      </c>
      <c r="D776" s="272" t="s">
        <v>19</v>
      </c>
      <c r="E776" s="272" t="s">
        <v>19</v>
      </c>
      <c r="F776" s="272" t="s">
        <v>19</v>
      </c>
      <c r="G776" s="272" t="s">
        <v>19</v>
      </c>
      <c r="H776" s="272" t="s">
        <v>19</v>
      </c>
      <c r="I776" s="272" t="s">
        <v>19</v>
      </c>
      <c r="J776" s="273" t="s">
        <v>19</v>
      </c>
      <c r="K776" s="271" t="s">
        <v>19</v>
      </c>
      <c r="L776" s="272" t="s">
        <v>19</v>
      </c>
      <c r="M776" s="272" t="s">
        <v>19</v>
      </c>
      <c r="N776" s="272" t="s">
        <v>19</v>
      </c>
      <c r="O776" s="272" t="s">
        <v>19</v>
      </c>
      <c r="P776" s="272" t="s">
        <v>19</v>
      </c>
      <c r="Q776" s="272" t="s">
        <v>19</v>
      </c>
      <c r="R776" s="273" t="s">
        <v>19</v>
      </c>
      <c r="S776" s="271" t="s">
        <v>19</v>
      </c>
      <c r="T776" s="272" t="s">
        <v>19</v>
      </c>
      <c r="U776" s="272" t="s">
        <v>19</v>
      </c>
      <c r="V776" s="272" t="s">
        <v>19</v>
      </c>
      <c r="W776" s="272" t="s">
        <v>19</v>
      </c>
      <c r="X776" s="272" t="s">
        <v>19</v>
      </c>
      <c r="Y776" s="272" t="s">
        <v>19</v>
      </c>
      <c r="Z776" s="273" t="s">
        <v>19</v>
      </c>
      <c r="AA776" s="271" t="s">
        <v>19</v>
      </c>
      <c r="AB776" s="272" t="s">
        <v>19</v>
      </c>
      <c r="AC776" s="272" t="s">
        <v>19</v>
      </c>
      <c r="AD776" s="272" t="s">
        <v>19</v>
      </c>
      <c r="AE776" s="272" t="s">
        <v>19</v>
      </c>
      <c r="AF776" s="272" t="s">
        <v>19</v>
      </c>
      <c r="AG776" s="272" t="s">
        <v>19</v>
      </c>
      <c r="AH776" s="273" t="s">
        <v>19</v>
      </c>
      <c r="AI776" s="271" t="s">
        <v>19</v>
      </c>
      <c r="AJ776" s="272" t="s">
        <v>19</v>
      </c>
      <c r="AK776" s="272" t="s">
        <v>19</v>
      </c>
      <c r="AL776" s="272" t="s">
        <v>19</v>
      </c>
      <c r="AM776" s="272" t="s">
        <v>19</v>
      </c>
      <c r="AN776" s="272" t="s">
        <v>19</v>
      </c>
      <c r="AO776" s="272" t="s">
        <v>19</v>
      </c>
      <c r="AP776" s="273" t="s">
        <v>19</v>
      </c>
      <c r="AQ776" s="271" t="s">
        <v>19</v>
      </c>
      <c r="AR776" s="272" t="s">
        <v>19</v>
      </c>
      <c r="AS776" s="272" t="s">
        <v>19</v>
      </c>
      <c r="AT776" s="272" t="s">
        <v>19</v>
      </c>
      <c r="AU776" s="272" t="s">
        <v>19</v>
      </c>
      <c r="AV776" s="272" t="s">
        <v>19</v>
      </c>
      <c r="AW776" s="272" t="s">
        <v>19</v>
      </c>
      <c r="AX776" s="273" t="s">
        <v>19</v>
      </c>
      <c r="AY776" s="271" t="s">
        <v>19</v>
      </c>
      <c r="AZ776" s="272" t="s">
        <v>19</v>
      </c>
      <c r="BA776" s="272" t="s">
        <v>19</v>
      </c>
      <c r="BB776" s="272" t="s">
        <v>19</v>
      </c>
      <c r="BC776" s="272" t="s">
        <v>19</v>
      </c>
      <c r="BD776" s="272" t="s">
        <v>19</v>
      </c>
      <c r="BE776" s="272" t="s">
        <v>19</v>
      </c>
      <c r="BF776" s="273" t="s">
        <v>19</v>
      </c>
      <c r="BG776" s="271" t="s">
        <v>19</v>
      </c>
      <c r="BH776" s="272" t="s">
        <v>19</v>
      </c>
      <c r="BI776" s="272" t="s">
        <v>19</v>
      </c>
      <c r="BJ776" s="272" t="s">
        <v>19</v>
      </c>
      <c r="BK776" s="272" t="s">
        <v>19</v>
      </c>
      <c r="BL776" s="272" t="s">
        <v>19</v>
      </c>
      <c r="BM776" s="272" t="s">
        <v>19</v>
      </c>
      <c r="BN776" s="273" t="s">
        <v>19</v>
      </c>
    </row>
    <row r="777" spans="1:66" x14ac:dyDescent="0.25">
      <c r="A777" s="2098"/>
      <c r="B777" s="2099"/>
      <c r="C777" s="978" t="str">
        <f>C772</f>
        <v/>
      </c>
      <c r="D777" s="979" t="str">
        <f t="shared" ref="D777:BN777" si="3223">D772</f>
        <v/>
      </c>
      <c r="E777" s="979" t="str">
        <f t="shared" si="3223"/>
        <v/>
      </c>
      <c r="F777" s="979" t="str">
        <f t="shared" si="3223"/>
        <v/>
      </c>
      <c r="G777" s="979" t="str">
        <f t="shared" si="3223"/>
        <v/>
      </c>
      <c r="H777" s="979" t="str">
        <f t="shared" si="3223"/>
        <v/>
      </c>
      <c r="I777" s="979" t="str">
        <f t="shared" si="3223"/>
        <v/>
      </c>
      <c r="J777" s="980" t="str">
        <f t="shared" si="3223"/>
        <v/>
      </c>
      <c r="K777" s="978" t="str">
        <f t="shared" si="3223"/>
        <v/>
      </c>
      <c r="L777" s="979" t="str">
        <f t="shared" si="3223"/>
        <v/>
      </c>
      <c r="M777" s="979" t="str">
        <f t="shared" si="3223"/>
        <v/>
      </c>
      <c r="N777" s="979" t="str">
        <f t="shared" si="3223"/>
        <v/>
      </c>
      <c r="O777" s="979" t="str">
        <f t="shared" si="3223"/>
        <v/>
      </c>
      <c r="P777" s="979" t="str">
        <f t="shared" si="3223"/>
        <v/>
      </c>
      <c r="Q777" s="979" t="str">
        <f t="shared" si="3223"/>
        <v/>
      </c>
      <c r="R777" s="980" t="str">
        <f t="shared" si="3223"/>
        <v/>
      </c>
      <c r="S777" s="978" t="str">
        <f t="shared" si="3223"/>
        <v/>
      </c>
      <c r="T777" s="979" t="str">
        <f t="shared" si="3223"/>
        <v/>
      </c>
      <c r="U777" s="979" t="str">
        <f t="shared" si="3223"/>
        <v/>
      </c>
      <c r="V777" s="979" t="str">
        <f t="shared" si="3223"/>
        <v/>
      </c>
      <c r="W777" s="979" t="str">
        <f t="shared" si="3223"/>
        <v/>
      </c>
      <c r="X777" s="979" t="str">
        <f t="shared" si="3223"/>
        <v/>
      </c>
      <c r="Y777" s="979" t="str">
        <f t="shared" si="3223"/>
        <v/>
      </c>
      <c r="Z777" s="980" t="str">
        <f t="shared" si="3223"/>
        <v/>
      </c>
      <c r="AA777" s="978" t="str">
        <f t="shared" si="3223"/>
        <v/>
      </c>
      <c r="AB777" s="979" t="str">
        <f t="shared" si="3223"/>
        <v/>
      </c>
      <c r="AC777" s="979" t="str">
        <f t="shared" si="3223"/>
        <v/>
      </c>
      <c r="AD777" s="979" t="str">
        <f t="shared" si="3223"/>
        <v/>
      </c>
      <c r="AE777" s="979" t="str">
        <f t="shared" si="3223"/>
        <v/>
      </c>
      <c r="AF777" s="979" t="str">
        <f t="shared" si="3223"/>
        <v/>
      </c>
      <c r="AG777" s="979" t="str">
        <f t="shared" si="3223"/>
        <v/>
      </c>
      <c r="AH777" s="980" t="str">
        <f t="shared" si="3223"/>
        <v/>
      </c>
      <c r="AI777" s="978" t="str">
        <f t="shared" si="3223"/>
        <v/>
      </c>
      <c r="AJ777" s="979" t="str">
        <f t="shared" si="3223"/>
        <v/>
      </c>
      <c r="AK777" s="979" t="str">
        <f t="shared" si="3223"/>
        <v/>
      </c>
      <c r="AL777" s="979" t="str">
        <f t="shared" si="3223"/>
        <v/>
      </c>
      <c r="AM777" s="979" t="str">
        <f t="shared" si="3223"/>
        <v/>
      </c>
      <c r="AN777" s="979" t="str">
        <f t="shared" si="3223"/>
        <v/>
      </c>
      <c r="AO777" s="979" t="str">
        <f t="shared" si="3223"/>
        <v/>
      </c>
      <c r="AP777" s="980" t="str">
        <f t="shared" si="3223"/>
        <v/>
      </c>
      <c r="AQ777" s="978" t="str">
        <f t="shared" si="3223"/>
        <v/>
      </c>
      <c r="AR777" s="979" t="str">
        <f t="shared" si="3223"/>
        <v/>
      </c>
      <c r="AS777" s="979" t="str">
        <f t="shared" si="3223"/>
        <v/>
      </c>
      <c r="AT777" s="979" t="str">
        <f t="shared" si="3223"/>
        <v/>
      </c>
      <c r="AU777" s="979" t="str">
        <f t="shared" si="3223"/>
        <v/>
      </c>
      <c r="AV777" s="979" t="str">
        <f t="shared" si="3223"/>
        <v/>
      </c>
      <c r="AW777" s="979" t="str">
        <f t="shared" si="3223"/>
        <v/>
      </c>
      <c r="AX777" s="980" t="str">
        <f t="shared" si="3223"/>
        <v/>
      </c>
      <c r="AY777" s="978" t="str">
        <f t="shared" si="3223"/>
        <v/>
      </c>
      <c r="AZ777" s="979" t="str">
        <f t="shared" si="3223"/>
        <v/>
      </c>
      <c r="BA777" s="979" t="str">
        <f t="shared" si="3223"/>
        <v/>
      </c>
      <c r="BB777" s="979" t="str">
        <f t="shared" si="3223"/>
        <v/>
      </c>
      <c r="BC777" s="979" t="str">
        <f t="shared" si="3223"/>
        <v/>
      </c>
      <c r="BD777" s="979" t="str">
        <f t="shared" si="3223"/>
        <v/>
      </c>
      <c r="BE777" s="979" t="str">
        <f t="shared" si="3223"/>
        <v/>
      </c>
      <c r="BF777" s="980" t="str">
        <f t="shared" si="3223"/>
        <v/>
      </c>
      <c r="BG777" s="978" t="str">
        <f t="shared" si="3223"/>
        <v/>
      </c>
      <c r="BH777" s="979" t="str">
        <f t="shared" si="3223"/>
        <v/>
      </c>
      <c r="BI777" s="979" t="str">
        <f t="shared" si="3223"/>
        <v/>
      </c>
      <c r="BJ777" s="979" t="str">
        <f t="shared" si="3223"/>
        <v/>
      </c>
      <c r="BK777" s="979" t="str">
        <f t="shared" si="3223"/>
        <v/>
      </c>
      <c r="BL777" s="979" t="str">
        <f t="shared" si="3223"/>
        <v/>
      </c>
      <c r="BM777" s="979" t="str">
        <f t="shared" si="3223"/>
        <v/>
      </c>
      <c r="BN777" s="980" t="str">
        <f t="shared" si="3223"/>
        <v/>
      </c>
    </row>
    <row r="778" spans="1:66" ht="15.75" x14ac:dyDescent="0.25">
      <c r="A778" s="275" t="s">
        <v>27</v>
      </c>
      <c r="B778" s="279" t="s">
        <v>59</v>
      </c>
      <c r="C778" s="27" t="str">
        <f>IF(C777="","",DSUM('Rozpis zápasů'!$F$1:$O$162,$B778,C776:C777))</f>
        <v/>
      </c>
      <c r="D778" s="6" t="str">
        <f>IF(D777="","",DSUM('Rozpis zápasů'!$F$1:$O$162,$B778,D776:D777))</f>
        <v/>
      </c>
      <c r="E778" s="6" t="str">
        <f>IF(E777="","",DSUM('Rozpis zápasů'!$F$1:$O$162,$B778,E776:E777))</f>
        <v/>
      </c>
      <c r="F778" s="6" t="str">
        <f>IF(F777="","",DSUM('Rozpis zápasů'!$F$1:$O$162,$B778,F776:F777))</f>
        <v/>
      </c>
      <c r="G778" s="6" t="str">
        <f>IF(G777="","",DSUM('Rozpis zápasů'!$F$1:$O$162,$B778,G776:G777))</f>
        <v/>
      </c>
      <c r="H778" s="6" t="str">
        <f>IF(H777="","",DSUM('Rozpis zápasů'!$F$1:$O$162,$B778,H776:H777))</f>
        <v/>
      </c>
      <c r="I778" s="6" t="str">
        <f>IF(I777="","",DSUM('Rozpis zápasů'!$F$1:$O$162,$B778,I776:I777))</f>
        <v/>
      </c>
      <c r="J778" s="9" t="str">
        <f>IF(J777="","",DSUM('Rozpis zápasů'!$F$1:$O$162,$B778,J776:J777))</f>
        <v/>
      </c>
      <c r="K778" s="27" t="str">
        <f>IF(K777="","",DSUM('Rozpis zápasů'!$F$1:$O$162,$B778,K776:K777))</f>
        <v/>
      </c>
      <c r="L778" s="6" t="str">
        <f>IF(L777="","",DSUM('Rozpis zápasů'!$F$1:$O$162,$B778,L776:L777))</f>
        <v/>
      </c>
      <c r="M778" s="6" t="str">
        <f>IF(M777="","",DSUM('Rozpis zápasů'!$F$1:$O$162,$B778,M776:M777))</f>
        <v/>
      </c>
      <c r="N778" s="6" t="str">
        <f>IF(N777="","",DSUM('Rozpis zápasů'!$F$1:$O$162,$B778,N776:N777))</f>
        <v/>
      </c>
      <c r="O778" s="6" t="str">
        <f>IF(O777="","",DSUM('Rozpis zápasů'!$F$1:$O$162,$B778,O776:O777))</f>
        <v/>
      </c>
      <c r="P778" s="6" t="str">
        <f>IF(P777="","",DSUM('Rozpis zápasů'!$F$1:$O$162,$B778,P776:P777))</f>
        <v/>
      </c>
      <c r="Q778" s="6" t="str">
        <f>IF(Q777="","",DSUM('Rozpis zápasů'!$F$1:$O$162,$B778,Q776:Q777))</f>
        <v/>
      </c>
      <c r="R778" s="9" t="str">
        <f>IF(R777="","",DSUM('Rozpis zápasů'!$F$1:$O$162,$B778,R776:R777))</f>
        <v/>
      </c>
      <c r="S778" s="27" t="str">
        <f>IF(S777="","",DSUM('Rozpis zápasů'!$F$1:$O$162,$B778,S776:S777))</f>
        <v/>
      </c>
      <c r="T778" s="6" t="str">
        <f>IF(T777="","",DSUM('Rozpis zápasů'!$F$1:$O$162,$B778,T776:T777))</f>
        <v/>
      </c>
      <c r="U778" s="6" t="str">
        <f>IF(U777="","",DSUM('Rozpis zápasů'!$F$1:$O$162,$B778,U776:U777))</f>
        <v/>
      </c>
      <c r="V778" s="6" t="str">
        <f>IF(V777="","",DSUM('Rozpis zápasů'!$F$1:$O$162,$B778,V776:V777))</f>
        <v/>
      </c>
      <c r="W778" s="6" t="str">
        <f>IF(W777="","",DSUM('Rozpis zápasů'!$F$1:$O$162,$B778,W776:W777))</f>
        <v/>
      </c>
      <c r="X778" s="6" t="str">
        <f>IF(X777="","",DSUM('Rozpis zápasů'!$F$1:$O$162,$B778,X776:X777))</f>
        <v/>
      </c>
      <c r="Y778" s="6" t="str">
        <f>IF(Y777="","",DSUM('Rozpis zápasů'!$F$1:$O$162,$B778,Y776:Y777))</f>
        <v/>
      </c>
      <c r="Z778" s="9" t="str">
        <f>IF(Z777="","",DSUM('Rozpis zápasů'!$F$1:$O$162,$B778,Z776:Z777))</f>
        <v/>
      </c>
      <c r="AA778" s="27" t="str">
        <f>IF(AA777="","",DSUM('Rozpis zápasů'!$F$1:$O$162,$B778,AA776:AA777))</f>
        <v/>
      </c>
      <c r="AB778" s="6" t="str">
        <f>IF(AB777="","",DSUM('Rozpis zápasů'!$F$1:$O$162,$B778,AB776:AB777))</f>
        <v/>
      </c>
      <c r="AC778" s="6" t="str">
        <f>IF(AC777="","",DSUM('Rozpis zápasů'!$F$1:$O$162,$B778,AC776:AC777))</f>
        <v/>
      </c>
      <c r="AD778" s="6" t="str">
        <f>IF(AD777="","",DSUM('Rozpis zápasů'!$F$1:$O$162,$B778,AD776:AD777))</f>
        <v/>
      </c>
      <c r="AE778" s="6" t="str">
        <f>IF(AE777="","",DSUM('Rozpis zápasů'!$F$1:$O$162,$B778,AE776:AE777))</f>
        <v/>
      </c>
      <c r="AF778" s="6" t="str">
        <f>IF(AF777="","",DSUM('Rozpis zápasů'!$F$1:$O$162,$B778,AF776:AF777))</f>
        <v/>
      </c>
      <c r="AG778" s="6" t="str">
        <f>IF(AG777="","",DSUM('Rozpis zápasů'!$F$1:$O$162,$B778,AG776:AG777))</f>
        <v/>
      </c>
      <c r="AH778" s="9" t="str">
        <f>IF(AH777="","",DSUM('Rozpis zápasů'!$F$1:$O$162,$B778,AH776:AH777))</f>
        <v/>
      </c>
      <c r="AI778" s="27" t="str">
        <f>IF(AI777="","",DSUM('Rozpis zápasů'!$F$1:$O$162,$B778,AI776:AI777))</f>
        <v/>
      </c>
      <c r="AJ778" s="6" t="str">
        <f>IF(AJ777="","",DSUM('Rozpis zápasů'!$F$1:$O$162,$B778,AJ776:AJ777))</f>
        <v/>
      </c>
      <c r="AK778" s="6" t="str">
        <f>IF(AK777="","",DSUM('Rozpis zápasů'!$F$1:$O$162,$B778,AK776:AK777))</f>
        <v/>
      </c>
      <c r="AL778" s="6" t="str">
        <f>IF(AL777="","",DSUM('Rozpis zápasů'!$F$1:$O$162,$B778,AL776:AL777))</f>
        <v/>
      </c>
      <c r="AM778" s="6" t="str">
        <f>IF(AM777="","",DSUM('Rozpis zápasů'!$F$1:$O$162,$B778,AM776:AM777))</f>
        <v/>
      </c>
      <c r="AN778" s="6" t="str">
        <f>IF(AN777="","",DSUM('Rozpis zápasů'!$F$1:$O$162,$B778,AN776:AN777))</f>
        <v/>
      </c>
      <c r="AO778" s="6" t="str">
        <f>IF(AO777="","",DSUM('Rozpis zápasů'!$F$1:$O$162,$B778,AO776:AO777))</f>
        <v/>
      </c>
      <c r="AP778" s="9" t="str">
        <f>IF(AP777="","",DSUM('Rozpis zápasů'!$F$1:$O$162,$B778,AP776:AP777))</f>
        <v/>
      </c>
      <c r="AQ778" s="27" t="str">
        <f>IF(AQ777="","",DSUM('Rozpis zápasů'!$F$1:$O$162,$B778,AQ776:AQ777))</f>
        <v/>
      </c>
      <c r="AR778" s="6" t="str">
        <f>IF(AR777="","",DSUM('Rozpis zápasů'!$F$1:$O$162,$B778,AR776:AR777))</f>
        <v/>
      </c>
      <c r="AS778" s="6" t="str">
        <f>IF(AS777="","",DSUM('Rozpis zápasů'!$F$1:$O$162,$B778,AS776:AS777))</f>
        <v/>
      </c>
      <c r="AT778" s="6" t="str">
        <f>IF(AT777="","",DSUM('Rozpis zápasů'!$F$1:$O$162,$B778,AT776:AT777))</f>
        <v/>
      </c>
      <c r="AU778" s="6" t="str">
        <f>IF(AU777="","",DSUM('Rozpis zápasů'!$F$1:$O$162,$B778,AU776:AU777))</f>
        <v/>
      </c>
      <c r="AV778" s="6" t="str">
        <f>IF(AV777="","",DSUM('Rozpis zápasů'!$F$1:$O$162,$B778,AV776:AV777))</f>
        <v/>
      </c>
      <c r="AW778" s="6" t="str">
        <f>IF(AW777="","",DSUM('Rozpis zápasů'!$F$1:$O$162,$B778,AW776:AW777))</f>
        <v/>
      </c>
      <c r="AX778" s="9" t="str">
        <f>IF(AX777="","",DSUM('Rozpis zápasů'!$F$1:$O$162,$B778,AX776:AX777))</f>
        <v/>
      </c>
      <c r="AY778" s="27" t="str">
        <f>IF(AY777="","",DSUM('Rozpis zápasů'!$F$1:$O$162,$B778,AY776:AY777))</f>
        <v/>
      </c>
      <c r="AZ778" s="6" t="str">
        <f>IF(AZ777="","",DSUM('Rozpis zápasů'!$F$1:$O$162,$B778,AZ776:AZ777))</f>
        <v/>
      </c>
      <c r="BA778" s="6" t="str">
        <f>IF(BA777="","",DSUM('Rozpis zápasů'!$F$1:$O$162,$B778,BA776:BA777))</f>
        <v/>
      </c>
      <c r="BB778" s="6" t="str">
        <f>IF(BB777="","",DSUM('Rozpis zápasů'!$F$1:$O$162,$B778,BB776:BB777))</f>
        <v/>
      </c>
      <c r="BC778" s="6" t="str">
        <f>IF(BC777="","",DSUM('Rozpis zápasů'!$F$1:$O$162,$B778,BC776:BC777))</f>
        <v/>
      </c>
      <c r="BD778" s="6" t="str">
        <f>IF(BD777="","",DSUM('Rozpis zápasů'!$F$1:$O$162,$B778,BD776:BD777))</f>
        <v/>
      </c>
      <c r="BE778" s="6" t="str">
        <f>IF(BE777="","",DSUM('Rozpis zápasů'!$F$1:$O$162,$B778,BE776:BE777))</f>
        <v/>
      </c>
      <c r="BF778" s="9" t="str">
        <f>IF(BF777="","",DSUM('Rozpis zápasů'!$F$1:$O$162,$B778,BF776:BF777))</f>
        <v/>
      </c>
      <c r="BG778" s="27" t="str">
        <f>IF(BG777="","",DSUM('Rozpis zápasů'!$F$1:$O$162,$B778,BG776:BG777))</f>
        <v/>
      </c>
      <c r="BH778" s="6" t="str">
        <f>IF(BH777="","",DSUM('Rozpis zápasů'!$F$1:$O$162,$B778,BH776:BH777))</f>
        <v/>
      </c>
      <c r="BI778" s="6" t="str">
        <f>IF(BI777="","",DSUM('Rozpis zápasů'!$F$1:$O$162,$B778,BI776:BI777))</f>
        <v/>
      </c>
      <c r="BJ778" s="6" t="str">
        <f>IF(BJ777="","",DSUM('Rozpis zápasů'!$F$1:$O$162,$B778,BJ776:BJ777))</f>
        <v/>
      </c>
      <c r="BK778" s="6" t="str">
        <f>IF(BK777="","",DSUM('Rozpis zápasů'!$F$1:$O$162,$B778,BK776:BK777))</f>
        <v/>
      </c>
      <c r="BL778" s="6" t="str">
        <f>IF(BL777="","",DSUM('Rozpis zápasů'!$F$1:$O$162,$B778,BL776:BL777))</f>
        <v/>
      </c>
      <c r="BM778" s="6" t="str">
        <f>IF(BM777="","",DSUM('Rozpis zápasů'!$F$1:$O$162,$B778,BM776:BM777))</f>
        <v/>
      </c>
      <c r="BN778" s="9" t="str">
        <f>IF(BN777="","",DSUM('Rozpis zápasů'!$F$1:$O$162,$B778,BN776:BN777))</f>
        <v/>
      </c>
    </row>
    <row r="779" spans="1:66" ht="15.75" x14ac:dyDescent="0.25">
      <c r="A779" s="275" t="s">
        <v>29</v>
      </c>
      <c r="B779" s="279" t="s">
        <v>21</v>
      </c>
      <c r="C779" s="27" t="str">
        <f>IF(C777="","",DSUM('Rozpis zápasů'!$F$1:$O$162,$B779,C776:C777))</f>
        <v/>
      </c>
      <c r="D779" s="6" t="str">
        <f>IF(D777="","",DSUM('Rozpis zápasů'!$F$1:$O$162,$B779,D776:D777))</f>
        <v/>
      </c>
      <c r="E779" s="6" t="str">
        <f>IF(E777="","",DSUM('Rozpis zápasů'!$F$1:$O$162,$B779,E776:E777))</f>
        <v/>
      </c>
      <c r="F779" s="6" t="str">
        <f>IF(F777="","",DSUM('Rozpis zápasů'!$F$1:$O$162,$B779,F776:F777))</f>
        <v/>
      </c>
      <c r="G779" s="6" t="str">
        <f>IF(G777="","",DSUM('Rozpis zápasů'!$F$1:$O$162,$B779,G776:G777))</f>
        <v/>
      </c>
      <c r="H779" s="6" t="str">
        <f>IF(H777="","",DSUM('Rozpis zápasů'!$F$1:$O$162,$B779,H776:H777))</f>
        <v/>
      </c>
      <c r="I779" s="6" t="str">
        <f>IF(I777="","",DSUM('Rozpis zápasů'!$F$1:$O$162,$B779,I776:I777))</f>
        <v/>
      </c>
      <c r="J779" s="9" t="str">
        <f>IF(J777="","",DSUM('Rozpis zápasů'!$F$1:$O$162,$B779,J776:J777))</f>
        <v/>
      </c>
      <c r="K779" s="27" t="str">
        <f>IF(K777="","",DSUM('Rozpis zápasů'!$F$1:$O$162,$B779,K776:K777))</f>
        <v/>
      </c>
      <c r="L779" s="6" t="str">
        <f>IF(L777="","",DSUM('Rozpis zápasů'!$F$1:$O$162,$B779,L776:L777))</f>
        <v/>
      </c>
      <c r="M779" s="6" t="str">
        <f>IF(M777="","",DSUM('Rozpis zápasů'!$F$1:$O$162,$B779,M776:M777))</f>
        <v/>
      </c>
      <c r="N779" s="6" t="str">
        <f>IF(N777="","",DSUM('Rozpis zápasů'!$F$1:$O$162,$B779,N776:N777))</f>
        <v/>
      </c>
      <c r="O779" s="6" t="str">
        <f>IF(O777="","",DSUM('Rozpis zápasů'!$F$1:$O$162,$B779,O776:O777))</f>
        <v/>
      </c>
      <c r="P779" s="6" t="str">
        <f>IF(P777="","",DSUM('Rozpis zápasů'!$F$1:$O$162,$B779,P776:P777))</f>
        <v/>
      </c>
      <c r="Q779" s="6" t="str">
        <f>IF(Q777="","",DSUM('Rozpis zápasů'!$F$1:$O$162,$B779,Q776:Q777))</f>
        <v/>
      </c>
      <c r="R779" s="9" t="str">
        <f>IF(R777="","",DSUM('Rozpis zápasů'!$F$1:$O$162,$B779,R776:R777))</f>
        <v/>
      </c>
      <c r="S779" s="27" t="str">
        <f>IF(S777="","",DSUM('Rozpis zápasů'!$F$1:$O$162,$B779,S776:S777))</f>
        <v/>
      </c>
      <c r="T779" s="6" t="str">
        <f>IF(T777="","",DSUM('Rozpis zápasů'!$F$1:$O$162,$B779,T776:T777))</f>
        <v/>
      </c>
      <c r="U779" s="6" t="str">
        <f>IF(U777="","",DSUM('Rozpis zápasů'!$F$1:$O$162,$B779,U776:U777))</f>
        <v/>
      </c>
      <c r="V779" s="6" t="str">
        <f>IF(V777="","",DSUM('Rozpis zápasů'!$F$1:$O$162,$B779,V776:V777))</f>
        <v/>
      </c>
      <c r="W779" s="6" t="str">
        <f>IF(W777="","",DSUM('Rozpis zápasů'!$F$1:$O$162,$B779,W776:W777))</f>
        <v/>
      </c>
      <c r="X779" s="6" t="str">
        <f>IF(X777="","",DSUM('Rozpis zápasů'!$F$1:$O$162,$B779,X776:X777))</f>
        <v/>
      </c>
      <c r="Y779" s="6" t="str">
        <f>IF(Y777="","",DSUM('Rozpis zápasů'!$F$1:$O$162,$B779,Y776:Y777))</f>
        <v/>
      </c>
      <c r="Z779" s="9" t="str">
        <f>IF(Z777="","",DSUM('Rozpis zápasů'!$F$1:$O$162,$B779,Z776:Z777))</f>
        <v/>
      </c>
      <c r="AA779" s="27" t="str">
        <f>IF(AA777="","",DSUM('Rozpis zápasů'!$F$1:$O$162,$B779,AA776:AA777))</f>
        <v/>
      </c>
      <c r="AB779" s="6" t="str">
        <f>IF(AB777="","",DSUM('Rozpis zápasů'!$F$1:$O$162,$B779,AB776:AB777))</f>
        <v/>
      </c>
      <c r="AC779" s="6" t="str">
        <f>IF(AC777="","",DSUM('Rozpis zápasů'!$F$1:$O$162,$B779,AC776:AC777))</f>
        <v/>
      </c>
      <c r="AD779" s="6" t="str">
        <f>IF(AD777="","",DSUM('Rozpis zápasů'!$F$1:$O$162,$B779,AD776:AD777))</f>
        <v/>
      </c>
      <c r="AE779" s="6" t="str">
        <f>IF(AE777="","",DSUM('Rozpis zápasů'!$F$1:$O$162,$B779,AE776:AE777))</f>
        <v/>
      </c>
      <c r="AF779" s="6" t="str">
        <f>IF(AF777="","",DSUM('Rozpis zápasů'!$F$1:$O$162,$B779,AF776:AF777))</f>
        <v/>
      </c>
      <c r="AG779" s="6" t="str">
        <f>IF(AG777="","",DSUM('Rozpis zápasů'!$F$1:$O$162,$B779,AG776:AG777))</f>
        <v/>
      </c>
      <c r="AH779" s="9" t="str">
        <f>IF(AH777="","",DSUM('Rozpis zápasů'!$F$1:$O$162,$B779,AH776:AH777))</f>
        <v/>
      </c>
      <c r="AI779" s="27" t="str">
        <f>IF(AI777="","",DSUM('Rozpis zápasů'!$F$1:$O$162,$B779,AI776:AI777))</f>
        <v/>
      </c>
      <c r="AJ779" s="6" t="str">
        <f>IF(AJ777="","",DSUM('Rozpis zápasů'!$F$1:$O$162,$B779,AJ776:AJ777))</f>
        <v/>
      </c>
      <c r="AK779" s="6" t="str">
        <f>IF(AK777="","",DSUM('Rozpis zápasů'!$F$1:$O$162,$B779,AK776:AK777))</f>
        <v/>
      </c>
      <c r="AL779" s="6" t="str">
        <f>IF(AL777="","",DSUM('Rozpis zápasů'!$F$1:$O$162,$B779,AL776:AL777))</f>
        <v/>
      </c>
      <c r="AM779" s="6" t="str">
        <f>IF(AM777="","",DSUM('Rozpis zápasů'!$F$1:$O$162,$B779,AM776:AM777))</f>
        <v/>
      </c>
      <c r="AN779" s="6" t="str">
        <f>IF(AN777="","",DSUM('Rozpis zápasů'!$F$1:$O$162,$B779,AN776:AN777))</f>
        <v/>
      </c>
      <c r="AO779" s="6" t="str">
        <f>IF(AO777="","",DSUM('Rozpis zápasů'!$F$1:$O$162,$B779,AO776:AO777))</f>
        <v/>
      </c>
      <c r="AP779" s="9" t="str">
        <f>IF(AP777="","",DSUM('Rozpis zápasů'!$F$1:$O$162,$B779,AP776:AP777))</f>
        <v/>
      </c>
      <c r="AQ779" s="27" t="str">
        <f>IF(AQ777="","",DSUM('Rozpis zápasů'!$F$1:$O$162,$B779,AQ776:AQ777))</f>
        <v/>
      </c>
      <c r="AR779" s="6" t="str">
        <f>IF(AR777="","",DSUM('Rozpis zápasů'!$F$1:$O$162,$B779,AR776:AR777))</f>
        <v/>
      </c>
      <c r="AS779" s="6" t="str">
        <f>IF(AS777="","",DSUM('Rozpis zápasů'!$F$1:$O$162,$B779,AS776:AS777))</f>
        <v/>
      </c>
      <c r="AT779" s="6" t="str">
        <f>IF(AT777="","",DSUM('Rozpis zápasů'!$F$1:$O$162,$B779,AT776:AT777))</f>
        <v/>
      </c>
      <c r="AU779" s="6" t="str">
        <f>IF(AU777="","",DSUM('Rozpis zápasů'!$F$1:$O$162,$B779,AU776:AU777))</f>
        <v/>
      </c>
      <c r="AV779" s="6" t="str">
        <f>IF(AV777="","",DSUM('Rozpis zápasů'!$F$1:$O$162,$B779,AV776:AV777))</f>
        <v/>
      </c>
      <c r="AW779" s="6" t="str">
        <f>IF(AW777="","",DSUM('Rozpis zápasů'!$F$1:$O$162,$B779,AW776:AW777))</f>
        <v/>
      </c>
      <c r="AX779" s="9" t="str">
        <f>IF(AX777="","",DSUM('Rozpis zápasů'!$F$1:$O$162,$B779,AX776:AX777))</f>
        <v/>
      </c>
      <c r="AY779" s="27" t="str">
        <f>IF(AY777="","",DSUM('Rozpis zápasů'!$F$1:$O$162,$B779,AY776:AY777))</f>
        <v/>
      </c>
      <c r="AZ779" s="6" t="str">
        <f>IF(AZ777="","",DSUM('Rozpis zápasů'!$F$1:$O$162,$B779,AZ776:AZ777))</f>
        <v/>
      </c>
      <c r="BA779" s="6" t="str">
        <f>IF(BA777="","",DSUM('Rozpis zápasů'!$F$1:$O$162,$B779,BA776:BA777))</f>
        <v/>
      </c>
      <c r="BB779" s="6" t="str">
        <f>IF(BB777="","",DSUM('Rozpis zápasů'!$F$1:$O$162,$B779,BB776:BB777))</f>
        <v/>
      </c>
      <c r="BC779" s="6" t="str">
        <f>IF(BC777="","",DSUM('Rozpis zápasů'!$F$1:$O$162,$B779,BC776:BC777))</f>
        <v/>
      </c>
      <c r="BD779" s="6" t="str">
        <f>IF(BD777="","",DSUM('Rozpis zápasů'!$F$1:$O$162,$B779,BD776:BD777))</f>
        <v/>
      </c>
      <c r="BE779" s="6" t="str">
        <f>IF(BE777="","",DSUM('Rozpis zápasů'!$F$1:$O$162,$B779,BE776:BE777))</f>
        <v/>
      </c>
      <c r="BF779" s="9" t="str">
        <f>IF(BF777="","",DSUM('Rozpis zápasů'!$F$1:$O$162,$B779,BF776:BF777))</f>
        <v/>
      </c>
      <c r="BG779" s="27" t="str">
        <f>IF(BG777="","",DSUM('Rozpis zápasů'!$F$1:$O$162,$B779,BG776:BG777))</f>
        <v/>
      </c>
      <c r="BH779" s="6" t="str">
        <f>IF(BH777="","",DSUM('Rozpis zápasů'!$F$1:$O$162,$B779,BH776:BH777))</f>
        <v/>
      </c>
      <c r="BI779" s="6" t="str">
        <f>IF(BI777="","",DSUM('Rozpis zápasů'!$F$1:$O$162,$B779,BI776:BI777))</f>
        <v/>
      </c>
      <c r="BJ779" s="6" t="str">
        <f>IF(BJ777="","",DSUM('Rozpis zápasů'!$F$1:$O$162,$B779,BJ776:BJ777))</f>
        <v/>
      </c>
      <c r="BK779" s="6" t="str">
        <f>IF(BK777="","",DSUM('Rozpis zápasů'!$F$1:$O$162,$B779,BK776:BK777))</f>
        <v/>
      </c>
      <c r="BL779" s="6" t="str">
        <f>IF(BL777="","",DSUM('Rozpis zápasů'!$F$1:$O$162,$B779,BL776:BL777))</f>
        <v/>
      </c>
      <c r="BM779" s="6" t="str">
        <f>IF(BM777="","",DSUM('Rozpis zápasů'!$F$1:$O$162,$B779,BM776:BM777))</f>
        <v/>
      </c>
      <c r="BN779" s="9" t="str">
        <f>IF(BN777="","",DSUM('Rozpis zápasů'!$F$1:$O$162,$B779,BN776:BN777))</f>
        <v/>
      </c>
    </row>
    <row r="780" spans="1:66" ht="16.5" thickBot="1" x14ac:dyDescent="0.3">
      <c r="A780" s="277" t="s">
        <v>31</v>
      </c>
      <c r="B780" s="280" t="s">
        <v>20</v>
      </c>
      <c r="C780" s="13" t="str">
        <f>IF(C777="","",DSUM('Rozpis zápasů'!$F$1:$O$162,$B780,C776:C777))</f>
        <v/>
      </c>
      <c r="D780" s="10" t="str">
        <f>IF(D777="","",DSUM('Rozpis zápasů'!$F$1:$O$162,$B780,D776:D777))</f>
        <v/>
      </c>
      <c r="E780" s="10" t="str">
        <f>IF(E777="","",DSUM('Rozpis zápasů'!$F$1:$O$162,$B780,E776:E777))</f>
        <v/>
      </c>
      <c r="F780" s="10" t="str">
        <f>IF(F777="","",DSUM('Rozpis zápasů'!$F$1:$O$162,$B780,F776:F777))</f>
        <v/>
      </c>
      <c r="G780" s="10" t="str">
        <f>IF(G777="","",DSUM('Rozpis zápasů'!$F$1:$O$162,$B780,G776:G777))</f>
        <v/>
      </c>
      <c r="H780" s="10" t="str">
        <f>IF(H777="","",DSUM('Rozpis zápasů'!$F$1:$O$162,$B780,H776:H777))</f>
        <v/>
      </c>
      <c r="I780" s="10" t="str">
        <f>IF(I777="","",DSUM('Rozpis zápasů'!$F$1:$O$162,$B780,I776:I777))</f>
        <v/>
      </c>
      <c r="J780" s="11" t="str">
        <f>IF(J777="","",DSUM('Rozpis zápasů'!$F$1:$O$162,$B780,J776:J777))</f>
        <v/>
      </c>
      <c r="K780" s="13" t="str">
        <f>IF(K777="","",DSUM('Rozpis zápasů'!$F$1:$O$162,$B780,K776:K777))</f>
        <v/>
      </c>
      <c r="L780" s="10" t="str">
        <f>IF(L777="","",DSUM('Rozpis zápasů'!$F$1:$O$162,$B780,L776:L777))</f>
        <v/>
      </c>
      <c r="M780" s="10" t="str">
        <f>IF(M777="","",DSUM('Rozpis zápasů'!$F$1:$O$162,$B780,M776:M777))</f>
        <v/>
      </c>
      <c r="N780" s="10" t="str">
        <f>IF(N777="","",DSUM('Rozpis zápasů'!$F$1:$O$162,$B780,N776:N777))</f>
        <v/>
      </c>
      <c r="O780" s="10" t="str">
        <f>IF(O777="","",DSUM('Rozpis zápasů'!$F$1:$O$162,$B780,O776:O777))</f>
        <v/>
      </c>
      <c r="P780" s="10" t="str">
        <f>IF(P777="","",DSUM('Rozpis zápasů'!$F$1:$O$162,$B780,P776:P777))</f>
        <v/>
      </c>
      <c r="Q780" s="10" t="str">
        <f>IF(Q777="","",DSUM('Rozpis zápasů'!$F$1:$O$162,$B780,Q776:Q777))</f>
        <v/>
      </c>
      <c r="R780" s="11" t="str">
        <f>IF(R777="","",DSUM('Rozpis zápasů'!$F$1:$O$162,$B780,R776:R777))</f>
        <v/>
      </c>
      <c r="S780" s="13" t="str">
        <f>IF(S777="","",DSUM('Rozpis zápasů'!$F$1:$O$162,$B780,S776:S777))</f>
        <v/>
      </c>
      <c r="T780" s="10" t="str">
        <f>IF(T777="","",DSUM('Rozpis zápasů'!$F$1:$O$162,$B780,T776:T777))</f>
        <v/>
      </c>
      <c r="U780" s="10" t="str">
        <f>IF(U777="","",DSUM('Rozpis zápasů'!$F$1:$O$162,$B780,U776:U777))</f>
        <v/>
      </c>
      <c r="V780" s="10" t="str">
        <f>IF(V777="","",DSUM('Rozpis zápasů'!$F$1:$O$162,$B780,V776:V777))</f>
        <v/>
      </c>
      <c r="W780" s="10" t="str">
        <f>IF(W777="","",DSUM('Rozpis zápasů'!$F$1:$O$162,$B780,W776:W777))</f>
        <v/>
      </c>
      <c r="X780" s="10" t="str">
        <f>IF(X777="","",DSUM('Rozpis zápasů'!$F$1:$O$162,$B780,X776:X777))</f>
        <v/>
      </c>
      <c r="Y780" s="10" t="str">
        <f>IF(Y777="","",DSUM('Rozpis zápasů'!$F$1:$O$162,$B780,Y776:Y777))</f>
        <v/>
      </c>
      <c r="Z780" s="11" t="str">
        <f>IF(Z777="","",DSUM('Rozpis zápasů'!$F$1:$O$162,$B780,Z776:Z777))</f>
        <v/>
      </c>
      <c r="AA780" s="13" t="str">
        <f>IF(AA777="","",DSUM('Rozpis zápasů'!$F$1:$O$162,$B780,AA776:AA777))</f>
        <v/>
      </c>
      <c r="AB780" s="10" t="str">
        <f>IF(AB777="","",DSUM('Rozpis zápasů'!$F$1:$O$162,$B780,AB776:AB777))</f>
        <v/>
      </c>
      <c r="AC780" s="10" t="str">
        <f>IF(AC777="","",DSUM('Rozpis zápasů'!$F$1:$O$162,$B780,AC776:AC777))</f>
        <v/>
      </c>
      <c r="AD780" s="10" t="str">
        <f>IF(AD777="","",DSUM('Rozpis zápasů'!$F$1:$O$162,$B780,AD776:AD777))</f>
        <v/>
      </c>
      <c r="AE780" s="10" t="str">
        <f>IF(AE777="","",DSUM('Rozpis zápasů'!$F$1:$O$162,$B780,AE776:AE777))</f>
        <v/>
      </c>
      <c r="AF780" s="10" t="str">
        <f>IF(AF777="","",DSUM('Rozpis zápasů'!$F$1:$O$162,$B780,AF776:AF777))</f>
        <v/>
      </c>
      <c r="AG780" s="10" t="str">
        <f>IF(AG777="","",DSUM('Rozpis zápasů'!$F$1:$O$162,$B780,AG776:AG777))</f>
        <v/>
      </c>
      <c r="AH780" s="11" t="str">
        <f>IF(AH777="","",DSUM('Rozpis zápasů'!$F$1:$O$162,$B780,AH776:AH777))</f>
        <v/>
      </c>
      <c r="AI780" s="13" t="str">
        <f>IF(AI777="","",DSUM('Rozpis zápasů'!$F$1:$O$162,$B780,AI776:AI777))</f>
        <v/>
      </c>
      <c r="AJ780" s="10" t="str">
        <f>IF(AJ777="","",DSUM('Rozpis zápasů'!$F$1:$O$162,$B780,AJ776:AJ777))</f>
        <v/>
      </c>
      <c r="AK780" s="10" t="str">
        <f>IF(AK777="","",DSUM('Rozpis zápasů'!$F$1:$O$162,$B780,AK776:AK777))</f>
        <v/>
      </c>
      <c r="AL780" s="10" t="str">
        <f>IF(AL777="","",DSUM('Rozpis zápasů'!$F$1:$O$162,$B780,AL776:AL777))</f>
        <v/>
      </c>
      <c r="AM780" s="10" t="str">
        <f>IF(AM777="","",DSUM('Rozpis zápasů'!$F$1:$O$162,$B780,AM776:AM777))</f>
        <v/>
      </c>
      <c r="AN780" s="10" t="str">
        <f>IF(AN777="","",DSUM('Rozpis zápasů'!$F$1:$O$162,$B780,AN776:AN777))</f>
        <v/>
      </c>
      <c r="AO780" s="10" t="str">
        <f>IF(AO777="","",DSUM('Rozpis zápasů'!$F$1:$O$162,$B780,AO776:AO777))</f>
        <v/>
      </c>
      <c r="AP780" s="11" t="str">
        <f>IF(AP777="","",DSUM('Rozpis zápasů'!$F$1:$O$162,$B780,AP776:AP777))</f>
        <v/>
      </c>
      <c r="AQ780" s="13" t="str">
        <f>IF(AQ777="","",DSUM('Rozpis zápasů'!$F$1:$O$162,$B780,AQ776:AQ777))</f>
        <v/>
      </c>
      <c r="AR780" s="10" t="str">
        <f>IF(AR777="","",DSUM('Rozpis zápasů'!$F$1:$O$162,$B780,AR776:AR777))</f>
        <v/>
      </c>
      <c r="AS780" s="10" t="str">
        <f>IF(AS777="","",DSUM('Rozpis zápasů'!$F$1:$O$162,$B780,AS776:AS777))</f>
        <v/>
      </c>
      <c r="AT780" s="10" t="str">
        <f>IF(AT777="","",DSUM('Rozpis zápasů'!$F$1:$O$162,$B780,AT776:AT777))</f>
        <v/>
      </c>
      <c r="AU780" s="10" t="str">
        <f>IF(AU777="","",DSUM('Rozpis zápasů'!$F$1:$O$162,$B780,AU776:AU777))</f>
        <v/>
      </c>
      <c r="AV780" s="10" t="str">
        <f>IF(AV777="","",DSUM('Rozpis zápasů'!$F$1:$O$162,$B780,AV776:AV777))</f>
        <v/>
      </c>
      <c r="AW780" s="10" t="str">
        <f>IF(AW777="","",DSUM('Rozpis zápasů'!$F$1:$O$162,$B780,AW776:AW777))</f>
        <v/>
      </c>
      <c r="AX780" s="11" t="str">
        <f>IF(AX777="","",DSUM('Rozpis zápasů'!$F$1:$O$162,$B780,AX776:AX777))</f>
        <v/>
      </c>
      <c r="AY780" s="13" t="str">
        <f>IF(AY777="","",DSUM('Rozpis zápasů'!$F$1:$O$162,$B780,AY776:AY777))</f>
        <v/>
      </c>
      <c r="AZ780" s="10" t="str">
        <f>IF(AZ777="","",DSUM('Rozpis zápasů'!$F$1:$O$162,$B780,AZ776:AZ777))</f>
        <v/>
      </c>
      <c r="BA780" s="10" t="str">
        <f>IF(BA777="","",DSUM('Rozpis zápasů'!$F$1:$O$162,$B780,BA776:BA777))</f>
        <v/>
      </c>
      <c r="BB780" s="10" t="str">
        <f>IF(BB777="","",DSUM('Rozpis zápasů'!$F$1:$O$162,$B780,BB776:BB777))</f>
        <v/>
      </c>
      <c r="BC780" s="10" t="str">
        <f>IF(BC777="","",DSUM('Rozpis zápasů'!$F$1:$O$162,$B780,BC776:BC777))</f>
        <v/>
      </c>
      <c r="BD780" s="10" t="str">
        <f>IF(BD777="","",DSUM('Rozpis zápasů'!$F$1:$O$162,$B780,BD776:BD777))</f>
        <v/>
      </c>
      <c r="BE780" s="10" t="str">
        <f>IF(BE777="","",DSUM('Rozpis zápasů'!$F$1:$O$162,$B780,BE776:BE777))</f>
        <v/>
      </c>
      <c r="BF780" s="11" t="str">
        <f>IF(BF777="","",DSUM('Rozpis zápasů'!$F$1:$O$162,$B780,BF776:BF777))</f>
        <v/>
      </c>
      <c r="BG780" s="13" t="str">
        <f>IF(BG777="","",DSUM('Rozpis zápasů'!$F$1:$O$162,$B780,BG776:BG777))</f>
        <v/>
      </c>
      <c r="BH780" s="10" t="str">
        <f>IF(BH777="","",DSUM('Rozpis zápasů'!$F$1:$O$162,$B780,BH776:BH777))</f>
        <v/>
      </c>
      <c r="BI780" s="10" t="str">
        <f>IF(BI777="","",DSUM('Rozpis zápasů'!$F$1:$O$162,$B780,BI776:BI777))</f>
        <v/>
      </c>
      <c r="BJ780" s="10" t="str">
        <f>IF(BJ777="","",DSUM('Rozpis zápasů'!$F$1:$O$162,$B780,BJ776:BJ777))</f>
        <v/>
      </c>
      <c r="BK780" s="10" t="str">
        <f>IF(BK777="","",DSUM('Rozpis zápasů'!$F$1:$O$162,$B780,BK776:BK777))</f>
        <v/>
      </c>
      <c r="BL780" s="10" t="str">
        <f>IF(BL777="","",DSUM('Rozpis zápasů'!$F$1:$O$162,$B780,BL776:BL777))</f>
        <v/>
      </c>
      <c r="BM780" s="10" t="str">
        <f>IF(BM777="","",DSUM('Rozpis zápasů'!$F$1:$O$162,$B780,BM776:BM777))</f>
        <v/>
      </c>
      <c r="BN780" s="11" t="str">
        <f>IF(BN777="","",DSUM('Rozpis zápasů'!$F$1:$O$162,$B780,BN776:BN777))</f>
        <v/>
      </c>
    </row>
    <row r="781" spans="1:66" ht="15.75" x14ac:dyDescent="0.25">
      <c r="A781" s="2100" t="s">
        <v>138</v>
      </c>
      <c r="B781" s="2101"/>
      <c r="C781" s="28">
        <f t="shared" ref="C781:BN781" si="3224">SUM(C778,C773)</f>
        <v>0</v>
      </c>
      <c r="D781" s="29">
        <f t="shared" si="3224"/>
        <v>0</v>
      </c>
      <c r="E781" s="29">
        <f t="shared" si="3224"/>
        <v>0</v>
      </c>
      <c r="F781" s="29">
        <f t="shared" si="3224"/>
        <v>0</v>
      </c>
      <c r="G781" s="29">
        <f t="shared" si="3224"/>
        <v>0</v>
      </c>
      <c r="H781" s="29">
        <f t="shared" si="3224"/>
        <v>0</v>
      </c>
      <c r="I781" s="29">
        <f t="shared" si="3224"/>
        <v>0</v>
      </c>
      <c r="J781" s="30">
        <f t="shared" si="3224"/>
        <v>0</v>
      </c>
      <c r="K781" s="28">
        <f t="shared" si="3224"/>
        <v>0</v>
      </c>
      <c r="L781" s="29">
        <f t="shared" si="3224"/>
        <v>0</v>
      </c>
      <c r="M781" s="29">
        <f t="shared" si="3224"/>
        <v>0</v>
      </c>
      <c r="N781" s="29">
        <f t="shared" si="3224"/>
        <v>0</v>
      </c>
      <c r="O781" s="29">
        <f t="shared" si="3224"/>
        <v>0</v>
      </c>
      <c r="P781" s="29">
        <f t="shared" si="3224"/>
        <v>0</v>
      </c>
      <c r="Q781" s="29">
        <f t="shared" si="3224"/>
        <v>0</v>
      </c>
      <c r="R781" s="30">
        <f t="shared" si="3224"/>
        <v>0</v>
      </c>
      <c r="S781" s="28">
        <f t="shared" si="3224"/>
        <v>0</v>
      </c>
      <c r="T781" s="29">
        <f t="shared" si="3224"/>
        <v>0</v>
      </c>
      <c r="U781" s="29">
        <f t="shared" si="3224"/>
        <v>0</v>
      </c>
      <c r="V781" s="29">
        <f t="shared" si="3224"/>
        <v>0</v>
      </c>
      <c r="W781" s="29">
        <f t="shared" si="3224"/>
        <v>0</v>
      </c>
      <c r="X781" s="29">
        <f t="shared" si="3224"/>
        <v>0</v>
      </c>
      <c r="Y781" s="29">
        <f t="shared" si="3224"/>
        <v>0</v>
      </c>
      <c r="Z781" s="30">
        <f t="shared" si="3224"/>
        <v>0</v>
      </c>
      <c r="AA781" s="28">
        <f t="shared" si="3224"/>
        <v>0</v>
      </c>
      <c r="AB781" s="29">
        <f t="shared" si="3224"/>
        <v>0</v>
      </c>
      <c r="AC781" s="29">
        <f t="shared" si="3224"/>
        <v>0</v>
      </c>
      <c r="AD781" s="29">
        <f t="shared" si="3224"/>
        <v>0</v>
      </c>
      <c r="AE781" s="29">
        <f t="shared" si="3224"/>
        <v>0</v>
      </c>
      <c r="AF781" s="29">
        <f t="shared" si="3224"/>
        <v>0</v>
      </c>
      <c r="AG781" s="29">
        <f t="shared" si="3224"/>
        <v>0</v>
      </c>
      <c r="AH781" s="30">
        <f t="shared" si="3224"/>
        <v>0</v>
      </c>
      <c r="AI781" s="28">
        <f t="shared" si="3224"/>
        <v>0</v>
      </c>
      <c r="AJ781" s="29">
        <f t="shared" si="3224"/>
        <v>0</v>
      </c>
      <c r="AK781" s="29">
        <f t="shared" si="3224"/>
        <v>0</v>
      </c>
      <c r="AL781" s="29">
        <f t="shared" si="3224"/>
        <v>0</v>
      </c>
      <c r="AM781" s="29">
        <f t="shared" si="3224"/>
        <v>0</v>
      </c>
      <c r="AN781" s="29">
        <f t="shared" si="3224"/>
        <v>0</v>
      </c>
      <c r="AO781" s="29">
        <f t="shared" si="3224"/>
        <v>0</v>
      </c>
      <c r="AP781" s="30">
        <f t="shared" si="3224"/>
        <v>0</v>
      </c>
      <c r="AQ781" s="28">
        <f t="shared" si="3224"/>
        <v>0</v>
      </c>
      <c r="AR781" s="29">
        <f t="shared" si="3224"/>
        <v>0</v>
      </c>
      <c r="AS781" s="29">
        <f t="shared" si="3224"/>
        <v>0</v>
      </c>
      <c r="AT781" s="29">
        <f t="shared" si="3224"/>
        <v>0</v>
      </c>
      <c r="AU781" s="29">
        <f t="shared" si="3224"/>
        <v>0</v>
      </c>
      <c r="AV781" s="29">
        <f t="shared" si="3224"/>
        <v>0</v>
      </c>
      <c r="AW781" s="29">
        <f t="shared" si="3224"/>
        <v>0</v>
      </c>
      <c r="AX781" s="30">
        <f t="shared" si="3224"/>
        <v>0</v>
      </c>
      <c r="AY781" s="28">
        <f t="shared" si="3224"/>
        <v>0</v>
      </c>
      <c r="AZ781" s="29">
        <f t="shared" si="3224"/>
        <v>0</v>
      </c>
      <c r="BA781" s="29">
        <f t="shared" si="3224"/>
        <v>0</v>
      </c>
      <c r="BB781" s="29">
        <f t="shared" si="3224"/>
        <v>0</v>
      </c>
      <c r="BC781" s="29">
        <f t="shared" si="3224"/>
        <v>0</v>
      </c>
      <c r="BD781" s="29">
        <f t="shared" si="3224"/>
        <v>0</v>
      </c>
      <c r="BE781" s="29">
        <f t="shared" si="3224"/>
        <v>0</v>
      </c>
      <c r="BF781" s="30">
        <f t="shared" si="3224"/>
        <v>0</v>
      </c>
      <c r="BG781" s="28">
        <f t="shared" si="3224"/>
        <v>0</v>
      </c>
      <c r="BH781" s="29">
        <f t="shared" si="3224"/>
        <v>0</v>
      </c>
      <c r="BI781" s="29">
        <f t="shared" si="3224"/>
        <v>0</v>
      </c>
      <c r="BJ781" s="29">
        <f t="shared" si="3224"/>
        <v>0</v>
      </c>
      <c r="BK781" s="29">
        <f t="shared" si="3224"/>
        <v>0</v>
      </c>
      <c r="BL781" s="29">
        <f t="shared" si="3224"/>
        <v>0</v>
      </c>
      <c r="BM781" s="29">
        <f t="shared" si="3224"/>
        <v>0</v>
      </c>
      <c r="BN781" s="30">
        <f t="shared" si="3224"/>
        <v>0</v>
      </c>
    </row>
    <row r="782" spans="1:66" ht="15.75" x14ac:dyDescent="0.25">
      <c r="A782" s="2102" t="s">
        <v>139</v>
      </c>
      <c r="B782" s="2103"/>
      <c r="C782" s="31">
        <f t="shared" ref="C782:BN782" si="3225">SUM(C779,C774)</f>
        <v>0</v>
      </c>
      <c r="D782" s="32">
        <f t="shared" si="3225"/>
        <v>0</v>
      </c>
      <c r="E782" s="32">
        <f t="shared" si="3225"/>
        <v>0</v>
      </c>
      <c r="F782" s="32">
        <f t="shared" si="3225"/>
        <v>0</v>
      </c>
      <c r="G782" s="32">
        <f t="shared" si="3225"/>
        <v>0</v>
      </c>
      <c r="H782" s="32">
        <f t="shared" si="3225"/>
        <v>0</v>
      </c>
      <c r="I782" s="32">
        <f t="shared" si="3225"/>
        <v>0</v>
      </c>
      <c r="J782" s="33">
        <f t="shared" si="3225"/>
        <v>0</v>
      </c>
      <c r="K782" s="31">
        <f t="shared" si="3225"/>
        <v>0</v>
      </c>
      <c r="L782" s="32">
        <f t="shared" si="3225"/>
        <v>0</v>
      </c>
      <c r="M782" s="32">
        <f t="shared" si="3225"/>
        <v>0</v>
      </c>
      <c r="N782" s="32">
        <f t="shared" si="3225"/>
        <v>0</v>
      </c>
      <c r="O782" s="32">
        <f t="shared" si="3225"/>
        <v>0</v>
      </c>
      <c r="P782" s="32">
        <f t="shared" si="3225"/>
        <v>0</v>
      </c>
      <c r="Q782" s="32">
        <f t="shared" si="3225"/>
        <v>0</v>
      </c>
      <c r="R782" s="33">
        <f t="shared" si="3225"/>
        <v>0</v>
      </c>
      <c r="S782" s="31">
        <f t="shared" si="3225"/>
        <v>0</v>
      </c>
      <c r="T782" s="32">
        <f t="shared" si="3225"/>
        <v>0</v>
      </c>
      <c r="U782" s="32">
        <f t="shared" si="3225"/>
        <v>0</v>
      </c>
      <c r="V782" s="32">
        <f t="shared" si="3225"/>
        <v>0</v>
      </c>
      <c r="W782" s="32">
        <f t="shared" si="3225"/>
        <v>0</v>
      </c>
      <c r="X782" s="32">
        <f t="shared" si="3225"/>
        <v>0</v>
      </c>
      <c r="Y782" s="32">
        <f t="shared" si="3225"/>
        <v>0</v>
      </c>
      <c r="Z782" s="33">
        <f t="shared" si="3225"/>
        <v>0</v>
      </c>
      <c r="AA782" s="31">
        <f t="shared" si="3225"/>
        <v>0</v>
      </c>
      <c r="AB782" s="32">
        <f t="shared" si="3225"/>
        <v>0</v>
      </c>
      <c r="AC782" s="32">
        <f t="shared" si="3225"/>
        <v>0</v>
      </c>
      <c r="AD782" s="32">
        <f t="shared" si="3225"/>
        <v>0</v>
      </c>
      <c r="AE782" s="32">
        <f t="shared" si="3225"/>
        <v>0</v>
      </c>
      <c r="AF782" s="32">
        <f t="shared" si="3225"/>
        <v>0</v>
      </c>
      <c r="AG782" s="32">
        <f t="shared" si="3225"/>
        <v>0</v>
      </c>
      <c r="AH782" s="33">
        <f t="shared" si="3225"/>
        <v>0</v>
      </c>
      <c r="AI782" s="31">
        <f t="shared" si="3225"/>
        <v>0</v>
      </c>
      <c r="AJ782" s="32">
        <f t="shared" si="3225"/>
        <v>0</v>
      </c>
      <c r="AK782" s="32">
        <f t="shared" si="3225"/>
        <v>0</v>
      </c>
      <c r="AL782" s="32">
        <f t="shared" si="3225"/>
        <v>0</v>
      </c>
      <c r="AM782" s="32">
        <f t="shared" si="3225"/>
        <v>0</v>
      </c>
      <c r="AN782" s="32">
        <f t="shared" si="3225"/>
        <v>0</v>
      </c>
      <c r="AO782" s="32">
        <f t="shared" si="3225"/>
        <v>0</v>
      </c>
      <c r="AP782" s="33">
        <f t="shared" si="3225"/>
        <v>0</v>
      </c>
      <c r="AQ782" s="31">
        <f t="shared" si="3225"/>
        <v>0</v>
      </c>
      <c r="AR782" s="32">
        <f t="shared" si="3225"/>
        <v>0</v>
      </c>
      <c r="AS782" s="32">
        <f t="shared" si="3225"/>
        <v>0</v>
      </c>
      <c r="AT782" s="32">
        <f t="shared" si="3225"/>
        <v>0</v>
      </c>
      <c r="AU782" s="32">
        <f t="shared" si="3225"/>
        <v>0</v>
      </c>
      <c r="AV782" s="32">
        <f t="shared" si="3225"/>
        <v>0</v>
      </c>
      <c r="AW782" s="32">
        <f t="shared" si="3225"/>
        <v>0</v>
      </c>
      <c r="AX782" s="33">
        <f t="shared" si="3225"/>
        <v>0</v>
      </c>
      <c r="AY782" s="31">
        <f t="shared" si="3225"/>
        <v>0</v>
      </c>
      <c r="AZ782" s="32">
        <f t="shared" si="3225"/>
        <v>0</v>
      </c>
      <c r="BA782" s="32">
        <f t="shared" si="3225"/>
        <v>0</v>
      </c>
      <c r="BB782" s="32">
        <f t="shared" si="3225"/>
        <v>0</v>
      </c>
      <c r="BC782" s="32">
        <f t="shared" si="3225"/>
        <v>0</v>
      </c>
      <c r="BD782" s="32">
        <f t="shared" si="3225"/>
        <v>0</v>
      </c>
      <c r="BE782" s="32">
        <f t="shared" si="3225"/>
        <v>0</v>
      </c>
      <c r="BF782" s="33">
        <f t="shared" si="3225"/>
        <v>0</v>
      </c>
      <c r="BG782" s="31">
        <f t="shared" si="3225"/>
        <v>0</v>
      </c>
      <c r="BH782" s="32">
        <f t="shared" si="3225"/>
        <v>0</v>
      </c>
      <c r="BI782" s="32">
        <f t="shared" si="3225"/>
        <v>0</v>
      </c>
      <c r="BJ782" s="32">
        <f t="shared" si="3225"/>
        <v>0</v>
      </c>
      <c r="BK782" s="32">
        <f t="shared" si="3225"/>
        <v>0</v>
      </c>
      <c r="BL782" s="32">
        <f t="shared" si="3225"/>
        <v>0</v>
      </c>
      <c r="BM782" s="32">
        <f t="shared" si="3225"/>
        <v>0</v>
      </c>
      <c r="BN782" s="33">
        <f t="shared" si="3225"/>
        <v>0</v>
      </c>
    </row>
    <row r="783" spans="1:66" ht="15.75" x14ac:dyDescent="0.25">
      <c r="A783" s="2102" t="s">
        <v>140</v>
      </c>
      <c r="B783" s="2103"/>
      <c r="C783" s="31">
        <f t="shared" ref="C783:BN783" si="3226">SUM(C780,C775)</f>
        <v>0</v>
      </c>
      <c r="D783" s="32">
        <f t="shared" si="3226"/>
        <v>0</v>
      </c>
      <c r="E783" s="32">
        <f t="shared" si="3226"/>
        <v>0</v>
      </c>
      <c r="F783" s="32">
        <f t="shared" si="3226"/>
        <v>0</v>
      </c>
      <c r="G783" s="32">
        <f t="shared" si="3226"/>
        <v>0</v>
      </c>
      <c r="H783" s="32">
        <f t="shared" si="3226"/>
        <v>0</v>
      </c>
      <c r="I783" s="32">
        <f t="shared" si="3226"/>
        <v>0</v>
      </c>
      <c r="J783" s="33">
        <f t="shared" si="3226"/>
        <v>0</v>
      </c>
      <c r="K783" s="31">
        <f t="shared" si="3226"/>
        <v>0</v>
      </c>
      <c r="L783" s="32">
        <f t="shared" si="3226"/>
        <v>0</v>
      </c>
      <c r="M783" s="32">
        <f t="shared" si="3226"/>
        <v>0</v>
      </c>
      <c r="N783" s="32">
        <f t="shared" si="3226"/>
        <v>0</v>
      </c>
      <c r="O783" s="32">
        <f t="shared" si="3226"/>
        <v>0</v>
      </c>
      <c r="P783" s="32">
        <f t="shared" si="3226"/>
        <v>0</v>
      </c>
      <c r="Q783" s="32">
        <f t="shared" si="3226"/>
        <v>0</v>
      </c>
      <c r="R783" s="33">
        <f t="shared" si="3226"/>
        <v>0</v>
      </c>
      <c r="S783" s="31">
        <f t="shared" si="3226"/>
        <v>0</v>
      </c>
      <c r="T783" s="32">
        <f t="shared" si="3226"/>
        <v>0</v>
      </c>
      <c r="U783" s="32">
        <f t="shared" si="3226"/>
        <v>0</v>
      </c>
      <c r="V783" s="32">
        <f t="shared" si="3226"/>
        <v>0</v>
      </c>
      <c r="W783" s="32">
        <f t="shared" si="3226"/>
        <v>0</v>
      </c>
      <c r="X783" s="32">
        <f t="shared" si="3226"/>
        <v>0</v>
      </c>
      <c r="Y783" s="32">
        <f t="shared" si="3226"/>
        <v>0</v>
      </c>
      <c r="Z783" s="33">
        <f t="shared" si="3226"/>
        <v>0</v>
      </c>
      <c r="AA783" s="31">
        <f t="shared" si="3226"/>
        <v>0</v>
      </c>
      <c r="AB783" s="32">
        <f t="shared" si="3226"/>
        <v>0</v>
      </c>
      <c r="AC783" s="32">
        <f t="shared" si="3226"/>
        <v>0</v>
      </c>
      <c r="AD783" s="32">
        <f t="shared" si="3226"/>
        <v>0</v>
      </c>
      <c r="AE783" s="32">
        <f t="shared" si="3226"/>
        <v>0</v>
      </c>
      <c r="AF783" s="32">
        <f t="shared" si="3226"/>
        <v>0</v>
      </c>
      <c r="AG783" s="32">
        <f t="shared" si="3226"/>
        <v>0</v>
      </c>
      <c r="AH783" s="33">
        <f t="shared" si="3226"/>
        <v>0</v>
      </c>
      <c r="AI783" s="31">
        <f t="shared" si="3226"/>
        <v>0</v>
      </c>
      <c r="AJ783" s="32">
        <f t="shared" si="3226"/>
        <v>0</v>
      </c>
      <c r="AK783" s="32">
        <f t="shared" si="3226"/>
        <v>0</v>
      </c>
      <c r="AL783" s="32">
        <f t="shared" si="3226"/>
        <v>0</v>
      </c>
      <c r="AM783" s="32">
        <f t="shared" si="3226"/>
        <v>0</v>
      </c>
      <c r="AN783" s="32">
        <f t="shared" si="3226"/>
        <v>0</v>
      </c>
      <c r="AO783" s="32">
        <f t="shared" si="3226"/>
        <v>0</v>
      </c>
      <c r="AP783" s="33">
        <f t="shared" si="3226"/>
        <v>0</v>
      </c>
      <c r="AQ783" s="31">
        <f t="shared" si="3226"/>
        <v>0</v>
      </c>
      <c r="AR783" s="32">
        <f t="shared" si="3226"/>
        <v>0</v>
      </c>
      <c r="AS783" s="32">
        <f t="shared" si="3226"/>
        <v>0</v>
      </c>
      <c r="AT783" s="32">
        <f t="shared" si="3226"/>
        <v>0</v>
      </c>
      <c r="AU783" s="32">
        <f t="shared" si="3226"/>
        <v>0</v>
      </c>
      <c r="AV783" s="32">
        <f t="shared" si="3226"/>
        <v>0</v>
      </c>
      <c r="AW783" s="32">
        <f t="shared" si="3226"/>
        <v>0</v>
      </c>
      <c r="AX783" s="33">
        <f t="shared" si="3226"/>
        <v>0</v>
      </c>
      <c r="AY783" s="31">
        <f t="shared" si="3226"/>
        <v>0</v>
      </c>
      <c r="AZ783" s="32">
        <f t="shared" si="3226"/>
        <v>0</v>
      </c>
      <c r="BA783" s="32">
        <f t="shared" si="3226"/>
        <v>0</v>
      </c>
      <c r="BB783" s="32">
        <f t="shared" si="3226"/>
        <v>0</v>
      </c>
      <c r="BC783" s="32">
        <f t="shared" si="3226"/>
        <v>0</v>
      </c>
      <c r="BD783" s="32">
        <f t="shared" si="3226"/>
        <v>0</v>
      </c>
      <c r="BE783" s="32">
        <f t="shared" si="3226"/>
        <v>0</v>
      </c>
      <c r="BF783" s="33">
        <f t="shared" si="3226"/>
        <v>0</v>
      </c>
      <c r="BG783" s="31">
        <f t="shared" si="3226"/>
        <v>0</v>
      </c>
      <c r="BH783" s="32">
        <f t="shared" si="3226"/>
        <v>0</v>
      </c>
      <c r="BI783" s="32">
        <f t="shared" si="3226"/>
        <v>0</v>
      </c>
      <c r="BJ783" s="32">
        <f t="shared" si="3226"/>
        <v>0</v>
      </c>
      <c r="BK783" s="32">
        <f t="shared" si="3226"/>
        <v>0</v>
      </c>
      <c r="BL783" s="32">
        <f t="shared" si="3226"/>
        <v>0</v>
      </c>
      <c r="BM783" s="32">
        <f t="shared" si="3226"/>
        <v>0</v>
      </c>
      <c r="BN783" s="33">
        <f t="shared" si="3226"/>
        <v>0</v>
      </c>
    </row>
    <row r="784" spans="1:66" ht="15.75" x14ac:dyDescent="0.25">
      <c r="A784" s="2102" t="s">
        <v>141</v>
      </c>
      <c r="B784" s="2103"/>
      <c r="C784" s="49" t="str">
        <f t="shared" ref="C784:BN784" si="3227">IF(C772="","",C782-C783)</f>
        <v/>
      </c>
      <c r="D784" s="50" t="str">
        <f t="shared" si="3227"/>
        <v/>
      </c>
      <c r="E784" s="50" t="str">
        <f t="shared" si="3227"/>
        <v/>
      </c>
      <c r="F784" s="50" t="str">
        <f t="shared" si="3227"/>
        <v/>
      </c>
      <c r="G784" s="50" t="str">
        <f t="shared" si="3227"/>
        <v/>
      </c>
      <c r="H784" s="50" t="str">
        <f t="shared" si="3227"/>
        <v/>
      </c>
      <c r="I784" s="50" t="str">
        <f t="shared" si="3227"/>
        <v/>
      </c>
      <c r="J784" s="51" t="str">
        <f t="shared" si="3227"/>
        <v/>
      </c>
      <c r="K784" s="49" t="str">
        <f t="shared" si="3227"/>
        <v/>
      </c>
      <c r="L784" s="50" t="str">
        <f t="shared" si="3227"/>
        <v/>
      </c>
      <c r="M784" s="50" t="str">
        <f t="shared" si="3227"/>
        <v/>
      </c>
      <c r="N784" s="50" t="str">
        <f t="shared" si="3227"/>
        <v/>
      </c>
      <c r="O784" s="50" t="str">
        <f t="shared" si="3227"/>
        <v/>
      </c>
      <c r="P784" s="50" t="str">
        <f t="shared" si="3227"/>
        <v/>
      </c>
      <c r="Q784" s="50" t="str">
        <f t="shared" si="3227"/>
        <v/>
      </c>
      <c r="R784" s="51" t="str">
        <f t="shared" si="3227"/>
        <v/>
      </c>
      <c r="S784" s="49" t="str">
        <f t="shared" si="3227"/>
        <v/>
      </c>
      <c r="T784" s="50" t="str">
        <f t="shared" si="3227"/>
        <v/>
      </c>
      <c r="U784" s="50" t="str">
        <f t="shared" si="3227"/>
        <v/>
      </c>
      <c r="V784" s="50" t="str">
        <f t="shared" si="3227"/>
        <v/>
      </c>
      <c r="W784" s="50" t="str">
        <f t="shared" si="3227"/>
        <v/>
      </c>
      <c r="X784" s="50" t="str">
        <f t="shared" si="3227"/>
        <v/>
      </c>
      <c r="Y784" s="50" t="str">
        <f t="shared" si="3227"/>
        <v/>
      </c>
      <c r="Z784" s="51" t="str">
        <f t="shared" si="3227"/>
        <v/>
      </c>
      <c r="AA784" s="49" t="str">
        <f t="shared" si="3227"/>
        <v/>
      </c>
      <c r="AB784" s="50" t="str">
        <f t="shared" si="3227"/>
        <v/>
      </c>
      <c r="AC784" s="50" t="str">
        <f t="shared" si="3227"/>
        <v/>
      </c>
      <c r="AD784" s="50" t="str">
        <f t="shared" si="3227"/>
        <v/>
      </c>
      <c r="AE784" s="50" t="str">
        <f t="shared" si="3227"/>
        <v/>
      </c>
      <c r="AF784" s="50" t="str">
        <f t="shared" si="3227"/>
        <v/>
      </c>
      <c r="AG784" s="50" t="str">
        <f t="shared" si="3227"/>
        <v/>
      </c>
      <c r="AH784" s="51" t="str">
        <f t="shared" si="3227"/>
        <v/>
      </c>
      <c r="AI784" s="49" t="str">
        <f t="shared" si="3227"/>
        <v/>
      </c>
      <c r="AJ784" s="50" t="str">
        <f t="shared" si="3227"/>
        <v/>
      </c>
      <c r="AK784" s="50" t="str">
        <f t="shared" si="3227"/>
        <v/>
      </c>
      <c r="AL784" s="50" t="str">
        <f t="shared" si="3227"/>
        <v/>
      </c>
      <c r="AM784" s="50" t="str">
        <f t="shared" si="3227"/>
        <v/>
      </c>
      <c r="AN784" s="50" t="str">
        <f t="shared" si="3227"/>
        <v/>
      </c>
      <c r="AO784" s="50" t="str">
        <f t="shared" si="3227"/>
        <v/>
      </c>
      <c r="AP784" s="51" t="str">
        <f t="shared" si="3227"/>
        <v/>
      </c>
      <c r="AQ784" s="49" t="str">
        <f t="shared" si="3227"/>
        <v/>
      </c>
      <c r="AR784" s="50" t="str">
        <f t="shared" si="3227"/>
        <v/>
      </c>
      <c r="AS784" s="50" t="str">
        <f t="shared" si="3227"/>
        <v/>
      </c>
      <c r="AT784" s="50" t="str">
        <f t="shared" si="3227"/>
        <v/>
      </c>
      <c r="AU784" s="50" t="str">
        <f t="shared" si="3227"/>
        <v/>
      </c>
      <c r="AV784" s="50" t="str">
        <f t="shared" si="3227"/>
        <v/>
      </c>
      <c r="AW784" s="50" t="str">
        <f t="shared" si="3227"/>
        <v/>
      </c>
      <c r="AX784" s="51" t="str">
        <f t="shared" si="3227"/>
        <v/>
      </c>
      <c r="AY784" s="49" t="str">
        <f t="shared" si="3227"/>
        <v/>
      </c>
      <c r="AZ784" s="50" t="str">
        <f t="shared" si="3227"/>
        <v/>
      </c>
      <c r="BA784" s="50" t="str">
        <f t="shared" si="3227"/>
        <v/>
      </c>
      <c r="BB784" s="50" t="str">
        <f t="shared" si="3227"/>
        <v/>
      </c>
      <c r="BC784" s="50" t="str">
        <f t="shared" si="3227"/>
        <v/>
      </c>
      <c r="BD784" s="50" t="str">
        <f t="shared" si="3227"/>
        <v/>
      </c>
      <c r="BE784" s="50" t="str">
        <f t="shared" si="3227"/>
        <v/>
      </c>
      <c r="BF784" s="51" t="str">
        <f t="shared" si="3227"/>
        <v/>
      </c>
      <c r="BG784" s="49" t="str">
        <f t="shared" si="3227"/>
        <v/>
      </c>
      <c r="BH784" s="50" t="str">
        <f t="shared" si="3227"/>
        <v/>
      </c>
      <c r="BI784" s="50" t="str">
        <f t="shared" si="3227"/>
        <v/>
      </c>
      <c r="BJ784" s="50" t="str">
        <f t="shared" si="3227"/>
        <v/>
      </c>
      <c r="BK784" s="50" t="str">
        <f t="shared" si="3227"/>
        <v/>
      </c>
      <c r="BL784" s="50" t="str">
        <f t="shared" si="3227"/>
        <v/>
      </c>
      <c r="BM784" s="50" t="str">
        <f t="shared" si="3227"/>
        <v/>
      </c>
      <c r="BN784" s="51" t="str">
        <f t="shared" si="3227"/>
        <v/>
      </c>
    </row>
    <row r="785" spans="1:66" ht="30.75" customHeight="1" thickBot="1" x14ac:dyDescent="0.3">
      <c r="A785" s="2104" t="s">
        <v>142</v>
      </c>
      <c r="B785" s="2105"/>
      <c r="C785" s="67" t="str">
        <f t="shared" ref="C785:BN785" si="3228">IF(C772="","",IF(C783=0,MAX($C$123:$J$123)+1,C782/C783))</f>
        <v/>
      </c>
      <c r="D785" s="68" t="str">
        <f t="shared" si="3228"/>
        <v/>
      </c>
      <c r="E785" s="68" t="str">
        <f t="shared" si="3228"/>
        <v/>
      </c>
      <c r="F785" s="68" t="str">
        <f t="shared" si="3228"/>
        <v/>
      </c>
      <c r="G785" s="68" t="str">
        <f t="shared" si="3228"/>
        <v/>
      </c>
      <c r="H785" s="68" t="str">
        <f t="shared" si="3228"/>
        <v/>
      </c>
      <c r="I785" s="68" t="str">
        <f t="shared" si="3228"/>
        <v/>
      </c>
      <c r="J785" s="69" t="str">
        <f t="shared" si="3228"/>
        <v/>
      </c>
      <c r="K785" s="67" t="str">
        <f t="shared" si="3228"/>
        <v/>
      </c>
      <c r="L785" s="68" t="str">
        <f t="shared" si="3228"/>
        <v/>
      </c>
      <c r="M785" s="68" t="str">
        <f t="shared" si="3228"/>
        <v/>
      </c>
      <c r="N785" s="68" t="str">
        <f t="shared" si="3228"/>
        <v/>
      </c>
      <c r="O785" s="68" t="str">
        <f t="shared" si="3228"/>
        <v/>
      </c>
      <c r="P785" s="68" t="str">
        <f t="shared" si="3228"/>
        <v/>
      </c>
      <c r="Q785" s="68" t="str">
        <f t="shared" si="3228"/>
        <v/>
      </c>
      <c r="R785" s="69" t="str">
        <f t="shared" si="3228"/>
        <v/>
      </c>
      <c r="S785" s="67" t="str">
        <f t="shared" si="3228"/>
        <v/>
      </c>
      <c r="T785" s="68" t="str">
        <f t="shared" si="3228"/>
        <v/>
      </c>
      <c r="U785" s="68" t="str">
        <f t="shared" si="3228"/>
        <v/>
      </c>
      <c r="V785" s="68" t="str">
        <f t="shared" si="3228"/>
        <v/>
      </c>
      <c r="W785" s="68" t="str">
        <f t="shared" si="3228"/>
        <v/>
      </c>
      <c r="X785" s="68" t="str">
        <f t="shared" si="3228"/>
        <v/>
      </c>
      <c r="Y785" s="68" t="str">
        <f t="shared" si="3228"/>
        <v/>
      </c>
      <c r="Z785" s="69" t="str">
        <f t="shared" si="3228"/>
        <v/>
      </c>
      <c r="AA785" s="67" t="str">
        <f t="shared" si="3228"/>
        <v/>
      </c>
      <c r="AB785" s="68" t="str">
        <f t="shared" si="3228"/>
        <v/>
      </c>
      <c r="AC785" s="68" t="str">
        <f t="shared" si="3228"/>
        <v/>
      </c>
      <c r="AD785" s="68" t="str">
        <f t="shared" si="3228"/>
        <v/>
      </c>
      <c r="AE785" s="68" t="str">
        <f t="shared" si="3228"/>
        <v/>
      </c>
      <c r="AF785" s="68" t="str">
        <f t="shared" si="3228"/>
        <v/>
      </c>
      <c r="AG785" s="68" t="str">
        <f t="shared" si="3228"/>
        <v/>
      </c>
      <c r="AH785" s="69" t="str">
        <f t="shared" si="3228"/>
        <v/>
      </c>
      <c r="AI785" s="67" t="str">
        <f t="shared" si="3228"/>
        <v/>
      </c>
      <c r="AJ785" s="68" t="str">
        <f t="shared" si="3228"/>
        <v/>
      </c>
      <c r="AK785" s="68" t="str">
        <f t="shared" si="3228"/>
        <v/>
      </c>
      <c r="AL785" s="68" t="str">
        <f t="shared" si="3228"/>
        <v/>
      </c>
      <c r="AM785" s="68" t="str">
        <f t="shared" si="3228"/>
        <v/>
      </c>
      <c r="AN785" s="68" t="str">
        <f t="shared" si="3228"/>
        <v/>
      </c>
      <c r="AO785" s="68" t="str">
        <f t="shared" si="3228"/>
        <v/>
      </c>
      <c r="AP785" s="69" t="str">
        <f t="shared" si="3228"/>
        <v/>
      </c>
      <c r="AQ785" s="67" t="str">
        <f t="shared" si="3228"/>
        <v/>
      </c>
      <c r="AR785" s="68" t="str">
        <f t="shared" si="3228"/>
        <v/>
      </c>
      <c r="AS785" s="68" t="str">
        <f t="shared" si="3228"/>
        <v/>
      </c>
      <c r="AT785" s="68" t="str">
        <f t="shared" si="3228"/>
        <v/>
      </c>
      <c r="AU785" s="68" t="str">
        <f t="shared" si="3228"/>
        <v/>
      </c>
      <c r="AV785" s="68" t="str">
        <f t="shared" si="3228"/>
        <v/>
      </c>
      <c r="AW785" s="68" t="str">
        <f t="shared" si="3228"/>
        <v/>
      </c>
      <c r="AX785" s="69" t="str">
        <f t="shared" si="3228"/>
        <v/>
      </c>
      <c r="AY785" s="67" t="str">
        <f t="shared" si="3228"/>
        <v/>
      </c>
      <c r="AZ785" s="68" t="str">
        <f t="shared" si="3228"/>
        <v/>
      </c>
      <c r="BA785" s="68" t="str">
        <f t="shared" si="3228"/>
        <v/>
      </c>
      <c r="BB785" s="68" t="str">
        <f t="shared" si="3228"/>
        <v/>
      </c>
      <c r="BC785" s="68" t="str">
        <f t="shared" si="3228"/>
        <v/>
      </c>
      <c r="BD785" s="68" t="str">
        <f t="shared" si="3228"/>
        <v/>
      </c>
      <c r="BE785" s="68" t="str">
        <f t="shared" si="3228"/>
        <v/>
      </c>
      <c r="BF785" s="69" t="str">
        <f t="shared" si="3228"/>
        <v/>
      </c>
      <c r="BG785" s="67" t="str">
        <f t="shared" si="3228"/>
        <v/>
      </c>
      <c r="BH785" s="68" t="str">
        <f t="shared" si="3228"/>
        <v/>
      </c>
      <c r="BI785" s="68" t="str">
        <f t="shared" si="3228"/>
        <v/>
      </c>
      <c r="BJ785" s="68" t="str">
        <f t="shared" si="3228"/>
        <v/>
      </c>
      <c r="BK785" s="68" t="str">
        <f t="shared" si="3228"/>
        <v/>
      </c>
      <c r="BL785" s="68" t="str">
        <f t="shared" si="3228"/>
        <v/>
      </c>
      <c r="BM785" s="68" t="str">
        <f t="shared" si="3228"/>
        <v/>
      </c>
      <c r="BN785" s="69" t="str">
        <f t="shared" si="3228"/>
        <v/>
      </c>
    </row>
    <row r="786" spans="1:66" ht="15.75" x14ac:dyDescent="0.25">
      <c r="A786" s="2106" t="s">
        <v>37</v>
      </c>
      <c r="B786" s="2107"/>
      <c r="C786" s="975" t="str">
        <f t="shared" ref="C786:J786" si="3229">IF(C772="","",RANK(C762,$C762:$J762,0))</f>
        <v/>
      </c>
      <c r="D786" s="976" t="str">
        <f t="shared" si="3229"/>
        <v/>
      </c>
      <c r="E786" s="976" t="str">
        <f t="shared" si="3229"/>
        <v/>
      </c>
      <c r="F786" s="976" t="str">
        <f t="shared" si="3229"/>
        <v/>
      </c>
      <c r="G786" s="976" t="str">
        <f t="shared" si="3229"/>
        <v/>
      </c>
      <c r="H786" s="976" t="str">
        <f t="shared" si="3229"/>
        <v/>
      </c>
      <c r="I786" s="976" t="str">
        <f t="shared" si="3229"/>
        <v/>
      </c>
      <c r="J786" s="977" t="str">
        <f t="shared" si="3229"/>
        <v/>
      </c>
      <c r="K786" s="975" t="str">
        <f t="shared" ref="K786:R786" si="3230">IF(K772="","",RANK(C762,$C762:$J762,0))</f>
        <v/>
      </c>
      <c r="L786" s="976" t="str">
        <f t="shared" si="3230"/>
        <v/>
      </c>
      <c r="M786" s="976" t="str">
        <f t="shared" si="3230"/>
        <v/>
      </c>
      <c r="N786" s="976" t="str">
        <f t="shared" si="3230"/>
        <v/>
      </c>
      <c r="O786" s="976" t="str">
        <f t="shared" si="3230"/>
        <v/>
      </c>
      <c r="P786" s="976" t="str">
        <f t="shared" si="3230"/>
        <v/>
      </c>
      <c r="Q786" s="976" t="str">
        <f t="shared" si="3230"/>
        <v/>
      </c>
      <c r="R786" s="977" t="str">
        <f t="shared" si="3230"/>
        <v/>
      </c>
      <c r="S786" s="975" t="str">
        <f t="shared" ref="S786:Z786" si="3231">IF(S772="","",RANK(C762,$C762:$J762,0))</f>
        <v/>
      </c>
      <c r="T786" s="976" t="str">
        <f t="shared" si="3231"/>
        <v/>
      </c>
      <c r="U786" s="976" t="str">
        <f t="shared" si="3231"/>
        <v/>
      </c>
      <c r="V786" s="976" t="str">
        <f t="shared" si="3231"/>
        <v/>
      </c>
      <c r="W786" s="976" t="str">
        <f t="shared" si="3231"/>
        <v/>
      </c>
      <c r="X786" s="976" t="str">
        <f t="shared" si="3231"/>
        <v/>
      </c>
      <c r="Y786" s="976" t="str">
        <f t="shared" si="3231"/>
        <v/>
      </c>
      <c r="Z786" s="984" t="str">
        <f t="shared" si="3231"/>
        <v/>
      </c>
      <c r="AA786" s="975" t="str">
        <f t="shared" ref="AA786:AH786" si="3232">IF(AA772="","",RANK(C762,$C762:$J762,0))</f>
        <v/>
      </c>
      <c r="AB786" s="976" t="str">
        <f t="shared" si="3232"/>
        <v/>
      </c>
      <c r="AC786" s="976" t="str">
        <f t="shared" si="3232"/>
        <v/>
      </c>
      <c r="AD786" s="976" t="str">
        <f t="shared" si="3232"/>
        <v/>
      </c>
      <c r="AE786" s="976" t="str">
        <f t="shared" si="3232"/>
        <v/>
      </c>
      <c r="AF786" s="976" t="str">
        <f t="shared" si="3232"/>
        <v/>
      </c>
      <c r="AG786" s="976" t="str">
        <f t="shared" si="3232"/>
        <v/>
      </c>
      <c r="AH786" s="977" t="str">
        <f t="shared" si="3232"/>
        <v/>
      </c>
      <c r="AI786" s="975" t="str">
        <f t="shared" ref="AI786:AP786" si="3233">IF(AI772="","",RANK(C762,$C762:$J762,0))</f>
        <v/>
      </c>
      <c r="AJ786" s="976" t="str">
        <f t="shared" si="3233"/>
        <v/>
      </c>
      <c r="AK786" s="976" t="str">
        <f t="shared" si="3233"/>
        <v/>
      </c>
      <c r="AL786" s="976" t="str">
        <f t="shared" si="3233"/>
        <v/>
      </c>
      <c r="AM786" s="976" t="str">
        <f t="shared" si="3233"/>
        <v/>
      </c>
      <c r="AN786" s="976" t="str">
        <f t="shared" si="3233"/>
        <v/>
      </c>
      <c r="AO786" s="976" t="str">
        <f t="shared" si="3233"/>
        <v/>
      </c>
      <c r="AP786" s="977" t="str">
        <f t="shared" si="3233"/>
        <v/>
      </c>
      <c r="AQ786" s="975" t="str">
        <f t="shared" ref="AQ786:AX786" si="3234">IF(AQ772="","",RANK(C762,$C762:$J762,0))</f>
        <v/>
      </c>
      <c r="AR786" s="976" t="str">
        <f t="shared" si="3234"/>
        <v/>
      </c>
      <c r="AS786" s="976" t="str">
        <f t="shared" si="3234"/>
        <v/>
      </c>
      <c r="AT786" s="976" t="str">
        <f t="shared" si="3234"/>
        <v/>
      </c>
      <c r="AU786" s="976" t="str">
        <f t="shared" si="3234"/>
        <v/>
      </c>
      <c r="AV786" s="976" t="str">
        <f t="shared" si="3234"/>
        <v/>
      </c>
      <c r="AW786" s="976" t="str">
        <f t="shared" si="3234"/>
        <v/>
      </c>
      <c r="AX786" s="977" t="str">
        <f t="shared" si="3234"/>
        <v/>
      </c>
      <c r="AY786" s="975" t="str">
        <f t="shared" ref="AY786:BF786" si="3235">IF(AY772="","",RANK(C762,$C762:$J762,0))</f>
        <v/>
      </c>
      <c r="AZ786" s="976" t="str">
        <f t="shared" si="3235"/>
        <v/>
      </c>
      <c r="BA786" s="976" t="str">
        <f t="shared" si="3235"/>
        <v/>
      </c>
      <c r="BB786" s="976" t="str">
        <f t="shared" si="3235"/>
        <v/>
      </c>
      <c r="BC786" s="976" t="str">
        <f t="shared" si="3235"/>
        <v/>
      </c>
      <c r="BD786" s="976" t="str">
        <f t="shared" si="3235"/>
        <v/>
      </c>
      <c r="BE786" s="976" t="str">
        <f t="shared" si="3235"/>
        <v/>
      </c>
      <c r="BF786" s="977" t="str">
        <f t="shared" si="3235"/>
        <v/>
      </c>
      <c r="BG786" s="975" t="str">
        <f t="shared" ref="BG786:BN786" si="3236">IF(BG772="","",RANK(C762,$C762:$J762,0))</f>
        <v/>
      </c>
      <c r="BH786" s="976" t="str">
        <f t="shared" si="3236"/>
        <v/>
      </c>
      <c r="BI786" s="976" t="str">
        <f t="shared" si="3236"/>
        <v/>
      </c>
      <c r="BJ786" s="976" t="str">
        <f t="shared" si="3236"/>
        <v/>
      </c>
      <c r="BK786" s="976" t="str">
        <f t="shared" si="3236"/>
        <v/>
      </c>
      <c r="BL786" s="976" t="str">
        <f t="shared" si="3236"/>
        <v/>
      </c>
      <c r="BM786" s="976" t="str">
        <f t="shared" si="3236"/>
        <v/>
      </c>
      <c r="BN786" s="977" t="str">
        <f t="shared" si="3236"/>
        <v/>
      </c>
    </row>
    <row r="787" spans="1:66" ht="15.75" x14ac:dyDescent="0.25">
      <c r="A787" s="2084" t="s">
        <v>38</v>
      </c>
      <c r="B787" s="2085"/>
      <c r="C787" s="978" t="str">
        <f t="shared" ref="C787:J787" si="3237">IF(C772="","",RANK(C763,$C763:$J763,0))</f>
        <v/>
      </c>
      <c r="D787" s="979" t="str">
        <f t="shared" si="3237"/>
        <v/>
      </c>
      <c r="E787" s="979" t="str">
        <f t="shared" si="3237"/>
        <v/>
      </c>
      <c r="F787" s="979" t="str">
        <f t="shared" si="3237"/>
        <v/>
      </c>
      <c r="G787" s="979" t="str">
        <f t="shared" si="3237"/>
        <v/>
      </c>
      <c r="H787" s="979" t="str">
        <f t="shared" si="3237"/>
        <v/>
      </c>
      <c r="I787" s="979" t="str">
        <f t="shared" si="3237"/>
        <v/>
      </c>
      <c r="J787" s="980" t="str">
        <f t="shared" si="3237"/>
        <v/>
      </c>
      <c r="K787" s="978" t="str">
        <f t="shared" ref="K787:R787" si="3238">IF(K772="","",RANK(C763,$C763:$J763,0))</f>
        <v/>
      </c>
      <c r="L787" s="979" t="str">
        <f t="shared" si="3238"/>
        <v/>
      </c>
      <c r="M787" s="979" t="str">
        <f t="shared" si="3238"/>
        <v/>
      </c>
      <c r="N787" s="979" t="str">
        <f t="shared" si="3238"/>
        <v/>
      </c>
      <c r="O787" s="979" t="str">
        <f t="shared" si="3238"/>
        <v/>
      </c>
      <c r="P787" s="979" t="str">
        <f t="shared" si="3238"/>
        <v/>
      </c>
      <c r="Q787" s="979" t="str">
        <f t="shared" si="3238"/>
        <v/>
      </c>
      <c r="R787" s="980" t="str">
        <f t="shared" si="3238"/>
        <v/>
      </c>
      <c r="S787" s="978" t="str">
        <f t="shared" ref="S787:Z787" si="3239">IF(S772="","",RANK(C763,$C763:$J763,0))</f>
        <v/>
      </c>
      <c r="T787" s="979" t="str">
        <f t="shared" si="3239"/>
        <v/>
      </c>
      <c r="U787" s="979" t="str">
        <f t="shared" si="3239"/>
        <v/>
      </c>
      <c r="V787" s="979" t="str">
        <f t="shared" si="3239"/>
        <v/>
      </c>
      <c r="W787" s="979" t="str">
        <f t="shared" si="3239"/>
        <v/>
      </c>
      <c r="X787" s="979" t="str">
        <f t="shared" si="3239"/>
        <v/>
      </c>
      <c r="Y787" s="979" t="str">
        <f t="shared" si="3239"/>
        <v/>
      </c>
      <c r="Z787" s="985" t="str">
        <f t="shared" si="3239"/>
        <v/>
      </c>
      <c r="AA787" s="978" t="str">
        <f t="shared" ref="AA787:AH787" si="3240">IF(AA772="","",RANK(C763,$C763:$J763,0))</f>
        <v/>
      </c>
      <c r="AB787" s="979" t="str">
        <f t="shared" si="3240"/>
        <v/>
      </c>
      <c r="AC787" s="979" t="str">
        <f t="shared" si="3240"/>
        <v/>
      </c>
      <c r="AD787" s="979" t="str">
        <f t="shared" si="3240"/>
        <v/>
      </c>
      <c r="AE787" s="979" t="str">
        <f t="shared" si="3240"/>
        <v/>
      </c>
      <c r="AF787" s="979" t="str">
        <f t="shared" si="3240"/>
        <v/>
      </c>
      <c r="AG787" s="979" t="str">
        <f t="shared" si="3240"/>
        <v/>
      </c>
      <c r="AH787" s="980" t="str">
        <f t="shared" si="3240"/>
        <v/>
      </c>
      <c r="AI787" s="978" t="str">
        <f t="shared" ref="AI787:AP787" si="3241">IF(AI772="","",RANK(C763,$C763:$J763,0))</f>
        <v/>
      </c>
      <c r="AJ787" s="979" t="str">
        <f t="shared" si="3241"/>
        <v/>
      </c>
      <c r="AK787" s="979" t="str">
        <f t="shared" si="3241"/>
        <v/>
      </c>
      <c r="AL787" s="979" t="str">
        <f t="shared" si="3241"/>
        <v/>
      </c>
      <c r="AM787" s="979" t="str">
        <f t="shared" si="3241"/>
        <v/>
      </c>
      <c r="AN787" s="979" t="str">
        <f t="shared" si="3241"/>
        <v/>
      </c>
      <c r="AO787" s="979" t="str">
        <f t="shared" si="3241"/>
        <v/>
      </c>
      <c r="AP787" s="980" t="str">
        <f t="shared" si="3241"/>
        <v/>
      </c>
      <c r="AQ787" s="978" t="str">
        <f t="shared" ref="AQ787:AX787" si="3242">IF(AQ772="","",RANK(C763,$C763:$J763,0))</f>
        <v/>
      </c>
      <c r="AR787" s="979" t="str">
        <f t="shared" si="3242"/>
        <v/>
      </c>
      <c r="AS787" s="979" t="str">
        <f t="shared" si="3242"/>
        <v/>
      </c>
      <c r="AT787" s="979" t="str">
        <f t="shared" si="3242"/>
        <v/>
      </c>
      <c r="AU787" s="979" t="str">
        <f t="shared" si="3242"/>
        <v/>
      </c>
      <c r="AV787" s="979" t="str">
        <f t="shared" si="3242"/>
        <v/>
      </c>
      <c r="AW787" s="979" t="str">
        <f t="shared" si="3242"/>
        <v/>
      </c>
      <c r="AX787" s="980" t="str">
        <f t="shared" si="3242"/>
        <v/>
      </c>
      <c r="AY787" s="978" t="str">
        <f t="shared" ref="AY787:BF787" si="3243">IF(AY772="","",RANK(C763,$C763:$J763,0))</f>
        <v/>
      </c>
      <c r="AZ787" s="979" t="str">
        <f t="shared" si="3243"/>
        <v/>
      </c>
      <c r="BA787" s="979" t="str">
        <f t="shared" si="3243"/>
        <v/>
      </c>
      <c r="BB787" s="979" t="str">
        <f t="shared" si="3243"/>
        <v/>
      </c>
      <c r="BC787" s="979" t="str">
        <f t="shared" si="3243"/>
        <v/>
      </c>
      <c r="BD787" s="979" t="str">
        <f t="shared" si="3243"/>
        <v/>
      </c>
      <c r="BE787" s="979" t="str">
        <f t="shared" si="3243"/>
        <v/>
      </c>
      <c r="BF787" s="980" t="str">
        <f t="shared" si="3243"/>
        <v/>
      </c>
      <c r="BG787" s="978" t="str">
        <f t="shared" ref="BG787:BN787" si="3244">IF(BG772="","",RANK(C763,$C763:$J763,0))</f>
        <v/>
      </c>
      <c r="BH787" s="979" t="str">
        <f t="shared" si="3244"/>
        <v/>
      </c>
      <c r="BI787" s="979" t="str">
        <f t="shared" si="3244"/>
        <v/>
      </c>
      <c r="BJ787" s="979" t="str">
        <f t="shared" si="3244"/>
        <v/>
      </c>
      <c r="BK787" s="979" t="str">
        <f t="shared" si="3244"/>
        <v/>
      </c>
      <c r="BL787" s="979" t="str">
        <f t="shared" si="3244"/>
        <v/>
      </c>
      <c r="BM787" s="979" t="str">
        <f t="shared" si="3244"/>
        <v/>
      </c>
      <c r="BN787" s="980" t="str">
        <f t="shared" si="3244"/>
        <v/>
      </c>
    </row>
    <row r="788" spans="1:66" ht="15.75" x14ac:dyDescent="0.25">
      <c r="A788" s="2084" t="s">
        <v>39</v>
      </c>
      <c r="B788" s="2085"/>
      <c r="C788" s="978" t="str">
        <f t="shared" ref="C788:J788" si="3245">IF(C772="","",RANK(C764,$C764:$J764,1))</f>
        <v/>
      </c>
      <c r="D788" s="979" t="str">
        <f t="shared" si="3245"/>
        <v/>
      </c>
      <c r="E788" s="979" t="str">
        <f t="shared" si="3245"/>
        <v/>
      </c>
      <c r="F788" s="979" t="str">
        <f t="shared" si="3245"/>
        <v/>
      </c>
      <c r="G788" s="979" t="str">
        <f t="shared" si="3245"/>
        <v/>
      </c>
      <c r="H788" s="979" t="str">
        <f t="shared" si="3245"/>
        <v/>
      </c>
      <c r="I788" s="979" t="str">
        <f t="shared" si="3245"/>
        <v/>
      </c>
      <c r="J788" s="980" t="str">
        <f t="shared" si="3245"/>
        <v/>
      </c>
      <c r="K788" s="978" t="str">
        <f t="shared" ref="K788:R788" si="3246">IF(K772="","",RANK(C764,$C764:$J764,1))</f>
        <v/>
      </c>
      <c r="L788" s="979" t="str">
        <f t="shared" si="3246"/>
        <v/>
      </c>
      <c r="M788" s="979" t="str">
        <f t="shared" si="3246"/>
        <v/>
      </c>
      <c r="N788" s="979" t="str">
        <f t="shared" si="3246"/>
        <v/>
      </c>
      <c r="O788" s="979" t="str">
        <f t="shared" si="3246"/>
        <v/>
      </c>
      <c r="P788" s="979" t="str">
        <f t="shared" si="3246"/>
        <v/>
      </c>
      <c r="Q788" s="979" t="str">
        <f t="shared" si="3246"/>
        <v/>
      </c>
      <c r="R788" s="980" t="str">
        <f t="shared" si="3246"/>
        <v/>
      </c>
      <c r="S788" s="978" t="str">
        <f t="shared" ref="S788:Z788" si="3247">IF(S772="","",RANK(C764,$C764:$J764,1))</f>
        <v/>
      </c>
      <c r="T788" s="979" t="str">
        <f t="shared" si="3247"/>
        <v/>
      </c>
      <c r="U788" s="979" t="str">
        <f t="shared" si="3247"/>
        <v/>
      </c>
      <c r="V788" s="979" t="str">
        <f t="shared" si="3247"/>
        <v/>
      </c>
      <c r="W788" s="979" t="str">
        <f t="shared" si="3247"/>
        <v/>
      </c>
      <c r="X788" s="979" t="str">
        <f t="shared" si="3247"/>
        <v/>
      </c>
      <c r="Y788" s="979" t="str">
        <f t="shared" si="3247"/>
        <v/>
      </c>
      <c r="Z788" s="985" t="str">
        <f t="shared" si="3247"/>
        <v/>
      </c>
      <c r="AA788" s="978" t="str">
        <f t="shared" ref="AA788:AH788" si="3248">IF(AA772="","",RANK(C764,$C764:$J764,1))</f>
        <v/>
      </c>
      <c r="AB788" s="979" t="str">
        <f t="shared" si="3248"/>
        <v/>
      </c>
      <c r="AC788" s="979" t="str">
        <f t="shared" si="3248"/>
        <v/>
      </c>
      <c r="AD788" s="979" t="str">
        <f t="shared" si="3248"/>
        <v/>
      </c>
      <c r="AE788" s="979" t="str">
        <f t="shared" si="3248"/>
        <v/>
      </c>
      <c r="AF788" s="979" t="str">
        <f t="shared" si="3248"/>
        <v/>
      </c>
      <c r="AG788" s="979" t="str">
        <f t="shared" si="3248"/>
        <v/>
      </c>
      <c r="AH788" s="980" t="str">
        <f t="shared" si="3248"/>
        <v/>
      </c>
      <c r="AI788" s="978" t="str">
        <f t="shared" ref="AI788:AP788" si="3249">IF(AI772="","",RANK(C764,$C764:$J764,1))</f>
        <v/>
      </c>
      <c r="AJ788" s="979" t="str">
        <f t="shared" si="3249"/>
        <v/>
      </c>
      <c r="AK788" s="979" t="str">
        <f t="shared" si="3249"/>
        <v/>
      </c>
      <c r="AL788" s="979" t="str">
        <f t="shared" si="3249"/>
        <v/>
      </c>
      <c r="AM788" s="979" t="str">
        <f t="shared" si="3249"/>
        <v/>
      </c>
      <c r="AN788" s="979" t="str">
        <f t="shared" si="3249"/>
        <v/>
      </c>
      <c r="AO788" s="979" t="str">
        <f t="shared" si="3249"/>
        <v/>
      </c>
      <c r="AP788" s="980" t="str">
        <f t="shared" si="3249"/>
        <v/>
      </c>
      <c r="AQ788" s="978" t="str">
        <f t="shared" ref="AQ788:AX788" si="3250">IF(AQ772="","",RANK(C764,$C764:$J764,1))</f>
        <v/>
      </c>
      <c r="AR788" s="979" t="str">
        <f t="shared" si="3250"/>
        <v/>
      </c>
      <c r="AS788" s="979" t="str">
        <f t="shared" si="3250"/>
        <v/>
      </c>
      <c r="AT788" s="979" t="str">
        <f t="shared" si="3250"/>
        <v/>
      </c>
      <c r="AU788" s="979" t="str">
        <f t="shared" si="3250"/>
        <v/>
      </c>
      <c r="AV788" s="979" t="str">
        <f t="shared" si="3250"/>
        <v/>
      </c>
      <c r="AW788" s="979" t="str">
        <f t="shared" si="3250"/>
        <v/>
      </c>
      <c r="AX788" s="980" t="str">
        <f t="shared" si="3250"/>
        <v/>
      </c>
      <c r="AY788" s="978" t="str">
        <f t="shared" ref="AY788:BF788" si="3251">IF(AY772="","",RANK(C764,$C764:$J764,1))</f>
        <v/>
      </c>
      <c r="AZ788" s="979" t="str">
        <f t="shared" si="3251"/>
        <v/>
      </c>
      <c r="BA788" s="979" t="str">
        <f t="shared" si="3251"/>
        <v/>
      </c>
      <c r="BB788" s="979" t="str">
        <f t="shared" si="3251"/>
        <v/>
      </c>
      <c r="BC788" s="979" t="str">
        <f t="shared" si="3251"/>
        <v/>
      </c>
      <c r="BD788" s="979" t="str">
        <f t="shared" si="3251"/>
        <v/>
      </c>
      <c r="BE788" s="979" t="str">
        <f t="shared" si="3251"/>
        <v/>
      </c>
      <c r="BF788" s="980" t="str">
        <f t="shared" si="3251"/>
        <v/>
      </c>
      <c r="BG788" s="978" t="str">
        <f t="shared" ref="BG788:BN788" si="3252">IF(BG772="","",RANK(C764,$C764:$J764,1))</f>
        <v/>
      </c>
      <c r="BH788" s="979" t="str">
        <f t="shared" si="3252"/>
        <v/>
      </c>
      <c r="BI788" s="979" t="str">
        <f t="shared" si="3252"/>
        <v/>
      </c>
      <c r="BJ788" s="979" t="str">
        <f t="shared" si="3252"/>
        <v/>
      </c>
      <c r="BK788" s="979" t="str">
        <f t="shared" si="3252"/>
        <v/>
      </c>
      <c r="BL788" s="979" t="str">
        <f t="shared" si="3252"/>
        <v/>
      </c>
      <c r="BM788" s="979" t="str">
        <f t="shared" si="3252"/>
        <v/>
      </c>
      <c r="BN788" s="980" t="str">
        <f t="shared" si="3252"/>
        <v/>
      </c>
    </row>
    <row r="789" spans="1:66" ht="15.75" x14ac:dyDescent="0.25">
      <c r="A789" s="2084" t="s">
        <v>32</v>
      </c>
      <c r="B789" s="2085"/>
      <c r="C789" s="978" t="str">
        <f t="shared" ref="C789:J789" si="3253">IF(C772="","",RANK(C765,$C765:$J765,0))</f>
        <v/>
      </c>
      <c r="D789" s="979" t="str">
        <f t="shared" si="3253"/>
        <v/>
      </c>
      <c r="E789" s="979" t="str">
        <f t="shared" si="3253"/>
        <v/>
      </c>
      <c r="F789" s="979" t="str">
        <f t="shared" si="3253"/>
        <v/>
      </c>
      <c r="G789" s="979" t="str">
        <f t="shared" si="3253"/>
        <v/>
      </c>
      <c r="H789" s="979" t="str">
        <f t="shared" si="3253"/>
        <v/>
      </c>
      <c r="I789" s="979" t="str">
        <f t="shared" si="3253"/>
        <v/>
      </c>
      <c r="J789" s="980" t="str">
        <f t="shared" si="3253"/>
        <v/>
      </c>
      <c r="K789" s="978" t="str">
        <f t="shared" ref="K789:R789" si="3254">IF(K772="","",RANK(C765,$C765:$J765,0))</f>
        <v/>
      </c>
      <c r="L789" s="979" t="str">
        <f t="shared" si="3254"/>
        <v/>
      </c>
      <c r="M789" s="979" t="str">
        <f t="shared" si="3254"/>
        <v/>
      </c>
      <c r="N789" s="979" t="str">
        <f t="shared" si="3254"/>
        <v/>
      </c>
      <c r="O789" s="979" t="str">
        <f t="shared" si="3254"/>
        <v/>
      </c>
      <c r="P789" s="979" t="str">
        <f t="shared" si="3254"/>
        <v/>
      </c>
      <c r="Q789" s="979" t="str">
        <f t="shared" si="3254"/>
        <v/>
      </c>
      <c r="R789" s="980" t="str">
        <f t="shared" si="3254"/>
        <v/>
      </c>
      <c r="S789" s="978" t="str">
        <f t="shared" ref="S789:Z789" si="3255">IF(S772="","",RANK(C765,$C765:$J765,0))</f>
        <v/>
      </c>
      <c r="T789" s="979" t="str">
        <f t="shared" si="3255"/>
        <v/>
      </c>
      <c r="U789" s="979" t="str">
        <f t="shared" si="3255"/>
        <v/>
      </c>
      <c r="V789" s="979" t="str">
        <f t="shared" si="3255"/>
        <v/>
      </c>
      <c r="W789" s="979" t="str">
        <f t="shared" si="3255"/>
        <v/>
      </c>
      <c r="X789" s="979" t="str">
        <f t="shared" si="3255"/>
        <v/>
      </c>
      <c r="Y789" s="979" t="str">
        <f t="shared" si="3255"/>
        <v/>
      </c>
      <c r="Z789" s="985" t="str">
        <f t="shared" si="3255"/>
        <v/>
      </c>
      <c r="AA789" s="978" t="str">
        <f t="shared" ref="AA789:AH789" si="3256">IF(AA772="","",RANK(C765,$C765:$J765,0))</f>
        <v/>
      </c>
      <c r="AB789" s="979" t="str">
        <f t="shared" si="3256"/>
        <v/>
      </c>
      <c r="AC789" s="979" t="str">
        <f t="shared" si="3256"/>
        <v/>
      </c>
      <c r="AD789" s="979" t="str">
        <f t="shared" si="3256"/>
        <v/>
      </c>
      <c r="AE789" s="979" t="str">
        <f t="shared" si="3256"/>
        <v/>
      </c>
      <c r="AF789" s="979" t="str">
        <f t="shared" si="3256"/>
        <v/>
      </c>
      <c r="AG789" s="979" t="str">
        <f t="shared" si="3256"/>
        <v/>
      </c>
      <c r="AH789" s="980" t="str">
        <f t="shared" si="3256"/>
        <v/>
      </c>
      <c r="AI789" s="978" t="str">
        <f t="shared" ref="AI789:AP789" si="3257">IF(AI772="","",RANK(C765,$C765:$J765,0))</f>
        <v/>
      </c>
      <c r="AJ789" s="979" t="str">
        <f t="shared" si="3257"/>
        <v/>
      </c>
      <c r="AK789" s="979" t="str">
        <f t="shared" si="3257"/>
        <v/>
      </c>
      <c r="AL789" s="979" t="str">
        <f t="shared" si="3257"/>
        <v/>
      </c>
      <c r="AM789" s="979" t="str">
        <f t="shared" si="3257"/>
        <v/>
      </c>
      <c r="AN789" s="979" t="str">
        <f t="shared" si="3257"/>
        <v/>
      </c>
      <c r="AO789" s="979" t="str">
        <f t="shared" si="3257"/>
        <v/>
      </c>
      <c r="AP789" s="980" t="str">
        <f t="shared" si="3257"/>
        <v/>
      </c>
      <c r="AQ789" s="978" t="str">
        <f t="shared" ref="AQ789:AX789" si="3258">IF(AQ772="","",RANK(C765,$C765:$J765,0))</f>
        <v/>
      </c>
      <c r="AR789" s="979" t="str">
        <f t="shared" si="3258"/>
        <v/>
      </c>
      <c r="AS789" s="979" t="str">
        <f t="shared" si="3258"/>
        <v/>
      </c>
      <c r="AT789" s="979" t="str">
        <f t="shared" si="3258"/>
        <v/>
      </c>
      <c r="AU789" s="979" t="str">
        <f t="shared" si="3258"/>
        <v/>
      </c>
      <c r="AV789" s="979" t="str">
        <f t="shared" si="3258"/>
        <v/>
      </c>
      <c r="AW789" s="979" t="str">
        <f t="shared" si="3258"/>
        <v/>
      </c>
      <c r="AX789" s="980" t="str">
        <f t="shared" si="3258"/>
        <v/>
      </c>
      <c r="AY789" s="978" t="str">
        <f t="shared" ref="AY789:BF789" si="3259">IF(AY772="","",RANK(C765,$C765:$J765,0))</f>
        <v/>
      </c>
      <c r="AZ789" s="979" t="str">
        <f t="shared" si="3259"/>
        <v/>
      </c>
      <c r="BA789" s="979" t="str">
        <f t="shared" si="3259"/>
        <v/>
      </c>
      <c r="BB789" s="979" t="str">
        <f t="shared" si="3259"/>
        <v/>
      </c>
      <c r="BC789" s="979" t="str">
        <f t="shared" si="3259"/>
        <v/>
      </c>
      <c r="BD789" s="979" t="str">
        <f t="shared" si="3259"/>
        <v/>
      </c>
      <c r="BE789" s="979" t="str">
        <f t="shared" si="3259"/>
        <v/>
      </c>
      <c r="BF789" s="980" t="str">
        <f t="shared" si="3259"/>
        <v/>
      </c>
      <c r="BG789" s="978" t="str">
        <f t="shared" ref="BG789:BN789" si="3260">IF(BG772="","",RANK(C765,$C765:$J765,0))</f>
        <v/>
      </c>
      <c r="BH789" s="979" t="str">
        <f t="shared" si="3260"/>
        <v/>
      </c>
      <c r="BI789" s="979" t="str">
        <f t="shared" si="3260"/>
        <v/>
      </c>
      <c r="BJ789" s="979" t="str">
        <f t="shared" si="3260"/>
        <v/>
      </c>
      <c r="BK789" s="979" t="str">
        <f t="shared" si="3260"/>
        <v/>
      </c>
      <c r="BL789" s="979" t="str">
        <f t="shared" si="3260"/>
        <v/>
      </c>
      <c r="BM789" s="979" t="str">
        <f t="shared" si="3260"/>
        <v/>
      </c>
      <c r="BN789" s="980" t="str">
        <f t="shared" si="3260"/>
        <v/>
      </c>
    </row>
    <row r="790" spans="1:66" ht="16.5" thickBot="1" x14ac:dyDescent="0.3">
      <c r="A790" s="2086" t="s">
        <v>137</v>
      </c>
      <c r="B790" s="2087"/>
      <c r="C790" s="986" t="str">
        <f t="shared" ref="C790:J790" si="3261">IF(C772="","",RANK(C766,$C766:$J766,0))</f>
        <v/>
      </c>
      <c r="D790" s="987" t="str">
        <f t="shared" si="3261"/>
        <v/>
      </c>
      <c r="E790" s="987" t="str">
        <f t="shared" si="3261"/>
        <v/>
      </c>
      <c r="F790" s="987" t="str">
        <f t="shared" si="3261"/>
        <v/>
      </c>
      <c r="G790" s="987" t="str">
        <f t="shared" si="3261"/>
        <v/>
      </c>
      <c r="H790" s="987" t="str">
        <f t="shared" si="3261"/>
        <v/>
      </c>
      <c r="I790" s="987" t="str">
        <f t="shared" si="3261"/>
        <v/>
      </c>
      <c r="J790" s="988" t="str">
        <f t="shared" si="3261"/>
        <v/>
      </c>
      <c r="K790" s="986" t="str">
        <f t="shared" ref="K790:R790" si="3262">IF(K772="","",RANK(C766,$C766:$J766,0))</f>
        <v/>
      </c>
      <c r="L790" s="987" t="str">
        <f t="shared" si="3262"/>
        <v/>
      </c>
      <c r="M790" s="987" t="str">
        <f t="shared" si="3262"/>
        <v/>
      </c>
      <c r="N790" s="987" t="str">
        <f t="shared" si="3262"/>
        <v/>
      </c>
      <c r="O790" s="987" t="str">
        <f t="shared" si="3262"/>
        <v/>
      </c>
      <c r="P790" s="987" t="str">
        <f t="shared" si="3262"/>
        <v/>
      </c>
      <c r="Q790" s="987" t="str">
        <f t="shared" si="3262"/>
        <v/>
      </c>
      <c r="R790" s="988" t="str">
        <f t="shared" si="3262"/>
        <v/>
      </c>
      <c r="S790" s="981" t="str">
        <f t="shared" ref="S790:Z790" si="3263">IF(S772="","",RANK(C766,$C766:$J766,0))</f>
        <v/>
      </c>
      <c r="T790" s="982" t="str">
        <f t="shared" si="3263"/>
        <v/>
      </c>
      <c r="U790" s="982" t="str">
        <f t="shared" si="3263"/>
        <v/>
      </c>
      <c r="V790" s="982" t="str">
        <f t="shared" si="3263"/>
        <v/>
      </c>
      <c r="W790" s="982" t="str">
        <f t="shared" si="3263"/>
        <v/>
      </c>
      <c r="X790" s="982" t="str">
        <f t="shared" si="3263"/>
        <v/>
      </c>
      <c r="Y790" s="982" t="str">
        <f t="shared" si="3263"/>
        <v/>
      </c>
      <c r="Z790" s="989" t="str">
        <f t="shared" si="3263"/>
        <v/>
      </c>
      <c r="AA790" s="981" t="str">
        <f t="shared" ref="AA790:AH790" si="3264">IF(AA772="","",RANK(C766,$C766:$J766,0))</f>
        <v/>
      </c>
      <c r="AB790" s="982" t="str">
        <f t="shared" si="3264"/>
        <v/>
      </c>
      <c r="AC790" s="982" t="str">
        <f t="shared" si="3264"/>
        <v/>
      </c>
      <c r="AD790" s="982" t="str">
        <f t="shared" si="3264"/>
        <v/>
      </c>
      <c r="AE790" s="982" t="str">
        <f t="shared" si="3264"/>
        <v/>
      </c>
      <c r="AF790" s="982" t="str">
        <f t="shared" si="3264"/>
        <v/>
      </c>
      <c r="AG790" s="982" t="str">
        <f t="shared" si="3264"/>
        <v/>
      </c>
      <c r="AH790" s="983" t="str">
        <f t="shared" si="3264"/>
        <v/>
      </c>
      <c r="AI790" s="981" t="str">
        <f t="shared" ref="AI790:AP790" si="3265">IF(AI772="","",RANK(C766,$C766:$J766,0))</f>
        <v/>
      </c>
      <c r="AJ790" s="982" t="str">
        <f t="shared" si="3265"/>
        <v/>
      </c>
      <c r="AK790" s="982" t="str">
        <f t="shared" si="3265"/>
        <v/>
      </c>
      <c r="AL790" s="982" t="str">
        <f t="shared" si="3265"/>
        <v/>
      </c>
      <c r="AM790" s="982" t="str">
        <f t="shared" si="3265"/>
        <v/>
      </c>
      <c r="AN790" s="982" t="str">
        <f t="shared" si="3265"/>
        <v/>
      </c>
      <c r="AO790" s="982" t="str">
        <f t="shared" si="3265"/>
        <v/>
      </c>
      <c r="AP790" s="983" t="str">
        <f t="shared" si="3265"/>
        <v/>
      </c>
      <c r="AQ790" s="981" t="str">
        <f t="shared" ref="AQ790:AX790" si="3266">IF(AQ772="","",RANK(C766,$C766:$J766,0))</f>
        <v/>
      </c>
      <c r="AR790" s="982" t="str">
        <f t="shared" si="3266"/>
        <v/>
      </c>
      <c r="AS790" s="982" t="str">
        <f t="shared" si="3266"/>
        <v/>
      </c>
      <c r="AT790" s="982" t="str">
        <f t="shared" si="3266"/>
        <v/>
      </c>
      <c r="AU790" s="982" t="str">
        <f t="shared" si="3266"/>
        <v/>
      </c>
      <c r="AV790" s="982" t="str">
        <f t="shared" si="3266"/>
        <v/>
      </c>
      <c r="AW790" s="982" t="str">
        <f t="shared" si="3266"/>
        <v/>
      </c>
      <c r="AX790" s="983" t="str">
        <f t="shared" si="3266"/>
        <v/>
      </c>
      <c r="AY790" s="981" t="str">
        <f t="shared" ref="AY790:BF790" si="3267">IF(AY772="","",RANK(C766,$C766:$J766,0))</f>
        <v/>
      </c>
      <c r="AZ790" s="982" t="str">
        <f t="shared" si="3267"/>
        <v/>
      </c>
      <c r="BA790" s="982" t="str">
        <f t="shared" si="3267"/>
        <v/>
      </c>
      <c r="BB790" s="982" t="str">
        <f t="shared" si="3267"/>
        <v/>
      </c>
      <c r="BC790" s="982" t="str">
        <f t="shared" si="3267"/>
        <v/>
      </c>
      <c r="BD790" s="982" t="str">
        <f t="shared" si="3267"/>
        <v/>
      </c>
      <c r="BE790" s="982" t="str">
        <f t="shared" si="3267"/>
        <v/>
      </c>
      <c r="BF790" s="983" t="str">
        <f t="shared" si="3267"/>
        <v/>
      </c>
      <c r="BG790" s="981" t="str">
        <f t="shared" ref="BG790:BN790" si="3268">IF(BG772="","",RANK(C766,$C766:$J766,0))</f>
        <v/>
      </c>
      <c r="BH790" s="982" t="str">
        <f t="shared" si="3268"/>
        <v/>
      </c>
      <c r="BI790" s="982" t="str">
        <f t="shared" si="3268"/>
        <v/>
      </c>
      <c r="BJ790" s="982" t="str">
        <f t="shared" si="3268"/>
        <v/>
      </c>
      <c r="BK790" s="982" t="str">
        <f t="shared" si="3268"/>
        <v/>
      </c>
      <c r="BL790" s="982" t="str">
        <f t="shared" si="3268"/>
        <v/>
      </c>
      <c r="BM790" s="982" t="str">
        <f t="shared" si="3268"/>
        <v/>
      </c>
      <c r="BN790" s="983" t="str">
        <f t="shared" si="3268"/>
        <v/>
      </c>
    </row>
    <row r="791" spans="1:66" ht="15.75" x14ac:dyDescent="0.25">
      <c r="A791" s="2088" t="s">
        <v>40</v>
      </c>
      <c r="B791" s="2089"/>
      <c r="C791" s="966" t="str">
        <f t="shared" ref="C791:J791" si="3269">IF(C772="","",RANK(C781,$C781:$J781,0))</f>
        <v/>
      </c>
      <c r="D791" s="967" t="str">
        <f t="shared" si="3269"/>
        <v/>
      </c>
      <c r="E791" s="967" t="str">
        <f t="shared" si="3269"/>
        <v/>
      </c>
      <c r="F791" s="967" t="str">
        <f t="shared" si="3269"/>
        <v/>
      </c>
      <c r="G791" s="967" t="str">
        <f t="shared" si="3269"/>
        <v/>
      </c>
      <c r="H791" s="967" t="str">
        <f t="shared" si="3269"/>
        <v/>
      </c>
      <c r="I791" s="967" t="str">
        <f t="shared" si="3269"/>
        <v/>
      </c>
      <c r="J791" s="968" t="str">
        <f t="shared" si="3269"/>
        <v/>
      </c>
      <c r="K791" s="966" t="str">
        <f t="shared" ref="K791:R791" si="3270">IF(K772="","",RANK(K781,$K781:$R781,0))</f>
        <v/>
      </c>
      <c r="L791" s="967" t="str">
        <f t="shared" si="3270"/>
        <v/>
      </c>
      <c r="M791" s="967" t="str">
        <f t="shared" si="3270"/>
        <v/>
      </c>
      <c r="N791" s="967" t="str">
        <f t="shared" si="3270"/>
        <v/>
      </c>
      <c r="O791" s="967" t="str">
        <f t="shared" si="3270"/>
        <v/>
      </c>
      <c r="P791" s="967" t="str">
        <f t="shared" si="3270"/>
        <v/>
      </c>
      <c r="Q791" s="967" t="str">
        <f t="shared" si="3270"/>
        <v/>
      </c>
      <c r="R791" s="968" t="str">
        <f t="shared" si="3270"/>
        <v/>
      </c>
      <c r="S791" s="966" t="str">
        <f t="shared" ref="S791:Z791" si="3271">IF(S772="","",RANK(S781,$S781:$Z781,0))</f>
        <v/>
      </c>
      <c r="T791" s="967" t="str">
        <f t="shared" si="3271"/>
        <v/>
      </c>
      <c r="U791" s="967" t="str">
        <f t="shared" si="3271"/>
        <v/>
      </c>
      <c r="V791" s="967" t="str">
        <f t="shared" si="3271"/>
        <v/>
      </c>
      <c r="W791" s="967" t="str">
        <f t="shared" si="3271"/>
        <v/>
      </c>
      <c r="X791" s="967" t="str">
        <f t="shared" si="3271"/>
        <v/>
      </c>
      <c r="Y791" s="967" t="str">
        <f t="shared" si="3271"/>
        <v/>
      </c>
      <c r="Z791" s="968" t="str">
        <f t="shared" si="3271"/>
        <v/>
      </c>
      <c r="AA791" s="966" t="str">
        <f t="shared" ref="AA791:AH791" si="3272">IF(AA772="","",RANK(AA781,$AA781:$AH781,0))</f>
        <v/>
      </c>
      <c r="AB791" s="967" t="str">
        <f t="shared" si="3272"/>
        <v/>
      </c>
      <c r="AC791" s="967" t="str">
        <f t="shared" si="3272"/>
        <v/>
      </c>
      <c r="AD791" s="967" t="str">
        <f t="shared" si="3272"/>
        <v/>
      </c>
      <c r="AE791" s="967" t="str">
        <f t="shared" si="3272"/>
        <v/>
      </c>
      <c r="AF791" s="967" t="str">
        <f t="shared" si="3272"/>
        <v/>
      </c>
      <c r="AG791" s="967" t="str">
        <f t="shared" si="3272"/>
        <v/>
      </c>
      <c r="AH791" s="968" t="str">
        <f t="shared" si="3272"/>
        <v/>
      </c>
      <c r="AI791" s="966" t="str">
        <f t="shared" ref="AI791:AP791" si="3273">IF(AI772="","",RANK(AI781,$AI781:$AP781,0))</f>
        <v/>
      </c>
      <c r="AJ791" s="967" t="str">
        <f t="shared" si="3273"/>
        <v/>
      </c>
      <c r="AK791" s="967" t="str">
        <f t="shared" si="3273"/>
        <v/>
      </c>
      <c r="AL791" s="967" t="str">
        <f t="shared" si="3273"/>
        <v/>
      </c>
      <c r="AM791" s="967" t="str">
        <f t="shared" si="3273"/>
        <v/>
      </c>
      <c r="AN791" s="967" t="str">
        <f t="shared" si="3273"/>
        <v/>
      </c>
      <c r="AO791" s="967" t="str">
        <f t="shared" si="3273"/>
        <v/>
      </c>
      <c r="AP791" s="968" t="str">
        <f t="shared" si="3273"/>
        <v/>
      </c>
      <c r="AQ791" s="966" t="str">
        <f t="shared" ref="AQ791:AX791" si="3274">IF(AQ772="","",RANK(AQ781,$AQ781:$AX781,0))</f>
        <v/>
      </c>
      <c r="AR791" s="967" t="str">
        <f t="shared" si="3274"/>
        <v/>
      </c>
      <c r="AS791" s="967" t="str">
        <f t="shared" si="3274"/>
        <v/>
      </c>
      <c r="AT791" s="967" t="str">
        <f t="shared" si="3274"/>
        <v/>
      </c>
      <c r="AU791" s="967" t="str">
        <f t="shared" si="3274"/>
        <v/>
      </c>
      <c r="AV791" s="967" t="str">
        <f t="shared" si="3274"/>
        <v/>
      </c>
      <c r="AW791" s="967" t="str">
        <f t="shared" si="3274"/>
        <v/>
      </c>
      <c r="AX791" s="968" t="str">
        <f t="shared" si="3274"/>
        <v/>
      </c>
      <c r="AY791" s="966" t="str">
        <f t="shared" ref="AY791:BF791" si="3275">IF(AY772="","",RANK(AY781,$AY781:$BF781,0))</f>
        <v/>
      </c>
      <c r="AZ791" s="967" t="str">
        <f t="shared" si="3275"/>
        <v/>
      </c>
      <c r="BA791" s="967" t="str">
        <f t="shared" si="3275"/>
        <v/>
      </c>
      <c r="BB791" s="967" t="str">
        <f t="shared" si="3275"/>
        <v/>
      </c>
      <c r="BC791" s="967" t="str">
        <f t="shared" si="3275"/>
        <v/>
      </c>
      <c r="BD791" s="967" t="str">
        <f t="shared" si="3275"/>
        <v/>
      </c>
      <c r="BE791" s="967" t="str">
        <f t="shared" si="3275"/>
        <v/>
      </c>
      <c r="BF791" s="968" t="str">
        <f t="shared" si="3275"/>
        <v/>
      </c>
      <c r="BG791" s="966" t="str">
        <f t="shared" ref="BG791:BN791" si="3276">IF(BG772="","",RANK(BG781,$BG781:$BN781,0))</f>
        <v/>
      </c>
      <c r="BH791" s="967" t="str">
        <f t="shared" si="3276"/>
        <v/>
      </c>
      <c r="BI791" s="967" t="str">
        <f t="shared" si="3276"/>
        <v/>
      </c>
      <c r="BJ791" s="967" t="str">
        <f t="shared" si="3276"/>
        <v/>
      </c>
      <c r="BK791" s="967" t="str">
        <f t="shared" si="3276"/>
        <v/>
      </c>
      <c r="BL791" s="967" t="str">
        <f t="shared" si="3276"/>
        <v/>
      </c>
      <c r="BM791" s="967" t="str">
        <f t="shared" si="3276"/>
        <v/>
      </c>
      <c r="BN791" s="968" t="str">
        <f t="shared" si="3276"/>
        <v/>
      </c>
    </row>
    <row r="792" spans="1:66" ht="15.75" x14ac:dyDescent="0.25">
      <c r="A792" s="2090" t="s">
        <v>34</v>
      </c>
      <c r="B792" s="2091"/>
      <c r="C792" s="969" t="str">
        <f t="shared" ref="C792:J792" si="3277">IF(C772="","",RANK(C782,$C782:$J782,0))</f>
        <v/>
      </c>
      <c r="D792" s="970" t="str">
        <f t="shared" si="3277"/>
        <v/>
      </c>
      <c r="E792" s="970" t="str">
        <f t="shared" si="3277"/>
        <v/>
      </c>
      <c r="F792" s="970" t="str">
        <f t="shared" si="3277"/>
        <v/>
      </c>
      <c r="G792" s="970" t="str">
        <f t="shared" si="3277"/>
        <v/>
      </c>
      <c r="H792" s="970" t="str">
        <f t="shared" si="3277"/>
        <v/>
      </c>
      <c r="I792" s="970" t="str">
        <f t="shared" si="3277"/>
        <v/>
      </c>
      <c r="J792" s="971" t="str">
        <f t="shared" si="3277"/>
        <v/>
      </c>
      <c r="K792" s="969" t="str">
        <f t="shared" ref="K792:R792" si="3278">IF(K772="","",RANK(K782,$K782:$R782,0))</f>
        <v/>
      </c>
      <c r="L792" s="970" t="str">
        <f t="shared" si="3278"/>
        <v/>
      </c>
      <c r="M792" s="970" t="str">
        <f t="shared" si="3278"/>
        <v/>
      </c>
      <c r="N792" s="970" t="str">
        <f t="shared" si="3278"/>
        <v/>
      </c>
      <c r="O792" s="970" t="str">
        <f t="shared" si="3278"/>
        <v/>
      </c>
      <c r="P792" s="970" t="str">
        <f t="shared" si="3278"/>
        <v/>
      </c>
      <c r="Q792" s="970" t="str">
        <f t="shared" si="3278"/>
        <v/>
      </c>
      <c r="R792" s="971" t="str">
        <f t="shared" si="3278"/>
        <v/>
      </c>
      <c r="S792" s="969" t="str">
        <f t="shared" ref="S792:Z792" si="3279">IF(S772="","",RANK(S782,$S782:$Z782,0))</f>
        <v/>
      </c>
      <c r="T792" s="970" t="str">
        <f t="shared" si="3279"/>
        <v/>
      </c>
      <c r="U792" s="970" t="str">
        <f t="shared" si="3279"/>
        <v/>
      </c>
      <c r="V792" s="970" t="str">
        <f t="shared" si="3279"/>
        <v/>
      </c>
      <c r="W792" s="970" t="str">
        <f t="shared" si="3279"/>
        <v/>
      </c>
      <c r="X792" s="970" t="str">
        <f t="shared" si="3279"/>
        <v/>
      </c>
      <c r="Y792" s="970" t="str">
        <f t="shared" si="3279"/>
        <v/>
      </c>
      <c r="Z792" s="971" t="str">
        <f t="shared" si="3279"/>
        <v/>
      </c>
      <c r="AA792" s="969" t="str">
        <f t="shared" ref="AA792:AH792" si="3280">IF(AA772="","",RANK(AA782,$AA782:$AH782,0))</f>
        <v/>
      </c>
      <c r="AB792" s="970" t="str">
        <f t="shared" si="3280"/>
        <v/>
      </c>
      <c r="AC792" s="970" t="str">
        <f t="shared" si="3280"/>
        <v/>
      </c>
      <c r="AD792" s="970" t="str">
        <f t="shared" si="3280"/>
        <v/>
      </c>
      <c r="AE792" s="970" t="str">
        <f t="shared" si="3280"/>
        <v/>
      </c>
      <c r="AF792" s="970" t="str">
        <f t="shared" si="3280"/>
        <v/>
      </c>
      <c r="AG792" s="970" t="str">
        <f t="shared" si="3280"/>
        <v/>
      </c>
      <c r="AH792" s="971" t="str">
        <f t="shared" si="3280"/>
        <v/>
      </c>
      <c r="AI792" s="969" t="str">
        <f t="shared" ref="AI792:AP792" si="3281">IF(AI772="","",RANK(AI782,$AI782:$AP782,0))</f>
        <v/>
      </c>
      <c r="AJ792" s="970" t="str">
        <f t="shared" si="3281"/>
        <v/>
      </c>
      <c r="AK792" s="970" t="str">
        <f t="shared" si="3281"/>
        <v/>
      </c>
      <c r="AL792" s="970" t="str">
        <f t="shared" si="3281"/>
        <v/>
      </c>
      <c r="AM792" s="970" t="str">
        <f t="shared" si="3281"/>
        <v/>
      </c>
      <c r="AN792" s="970" t="str">
        <f t="shared" si="3281"/>
        <v/>
      </c>
      <c r="AO792" s="970" t="str">
        <f t="shared" si="3281"/>
        <v/>
      </c>
      <c r="AP792" s="971" t="str">
        <f t="shared" si="3281"/>
        <v/>
      </c>
      <c r="AQ792" s="969" t="str">
        <f t="shared" ref="AQ792:AX792" si="3282">IF(AQ772="","",RANK(AQ782,$AQ782:$AX782,0))</f>
        <v/>
      </c>
      <c r="AR792" s="970" t="str">
        <f t="shared" si="3282"/>
        <v/>
      </c>
      <c r="AS792" s="970" t="str">
        <f t="shared" si="3282"/>
        <v/>
      </c>
      <c r="AT792" s="970" t="str">
        <f t="shared" si="3282"/>
        <v/>
      </c>
      <c r="AU792" s="970" t="str">
        <f t="shared" si="3282"/>
        <v/>
      </c>
      <c r="AV792" s="970" t="str">
        <f t="shared" si="3282"/>
        <v/>
      </c>
      <c r="AW792" s="970" t="str">
        <f t="shared" si="3282"/>
        <v/>
      </c>
      <c r="AX792" s="971" t="str">
        <f t="shared" si="3282"/>
        <v/>
      </c>
      <c r="AY792" s="969" t="str">
        <f t="shared" ref="AY792:BF792" si="3283">IF(AY772="","",RANK(AY782,$AY782:$BF782,0))</f>
        <v/>
      </c>
      <c r="AZ792" s="970" t="str">
        <f t="shared" si="3283"/>
        <v/>
      </c>
      <c r="BA792" s="970" t="str">
        <f t="shared" si="3283"/>
        <v/>
      </c>
      <c r="BB792" s="970" t="str">
        <f t="shared" si="3283"/>
        <v/>
      </c>
      <c r="BC792" s="970" t="str">
        <f t="shared" si="3283"/>
        <v/>
      </c>
      <c r="BD792" s="970" t="str">
        <f t="shared" si="3283"/>
        <v/>
      </c>
      <c r="BE792" s="970" t="str">
        <f t="shared" si="3283"/>
        <v/>
      </c>
      <c r="BF792" s="971" t="str">
        <f t="shared" si="3283"/>
        <v/>
      </c>
      <c r="BG792" s="969" t="str">
        <f t="shared" ref="BG792:BN792" si="3284">IF(BG772="","",RANK(BG782,$BG782:$BN782,0))</f>
        <v/>
      </c>
      <c r="BH792" s="970" t="str">
        <f t="shared" si="3284"/>
        <v/>
      </c>
      <c r="BI792" s="970" t="str">
        <f t="shared" si="3284"/>
        <v/>
      </c>
      <c r="BJ792" s="970" t="str">
        <f t="shared" si="3284"/>
        <v/>
      </c>
      <c r="BK792" s="970" t="str">
        <f t="shared" si="3284"/>
        <v/>
      </c>
      <c r="BL792" s="970" t="str">
        <f t="shared" si="3284"/>
        <v/>
      </c>
      <c r="BM792" s="970" t="str">
        <f t="shared" si="3284"/>
        <v/>
      </c>
      <c r="BN792" s="971" t="str">
        <f t="shared" si="3284"/>
        <v/>
      </c>
    </row>
    <row r="793" spans="1:66" ht="15.75" x14ac:dyDescent="0.25">
      <c r="A793" s="2090" t="s">
        <v>35</v>
      </c>
      <c r="B793" s="2091"/>
      <c r="C793" s="969" t="str">
        <f t="shared" ref="C793:J793" si="3285">IF(C772="","",RANK(C783,$C783:$J783,1))</f>
        <v/>
      </c>
      <c r="D793" s="970" t="str">
        <f t="shared" si="3285"/>
        <v/>
      </c>
      <c r="E793" s="970" t="str">
        <f t="shared" si="3285"/>
        <v/>
      </c>
      <c r="F793" s="970" t="str">
        <f t="shared" si="3285"/>
        <v/>
      </c>
      <c r="G793" s="970" t="str">
        <f t="shared" si="3285"/>
        <v/>
      </c>
      <c r="H793" s="970" t="str">
        <f t="shared" si="3285"/>
        <v/>
      </c>
      <c r="I793" s="970" t="str">
        <f t="shared" si="3285"/>
        <v/>
      </c>
      <c r="J793" s="971" t="str">
        <f t="shared" si="3285"/>
        <v/>
      </c>
      <c r="K793" s="969" t="str">
        <f t="shared" ref="K793:R793" si="3286">IF(K772="","",RANK(K783,$K783:$R783,1))</f>
        <v/>
      </c>
      <c r="L793" s="970" t="str">
        <f t="shared" si="3286"/>
        <v/>
      </c>
      <c r="M793" s="970" t="str">
        <f t="shared" si="3286"/>
        <v/>
      </c>
      <c r="N793" s="970" t="str">
        <f t="shared" si="3286"/>
        <v/>
      </c>
      <c r="O793" s="970" t="str">
        <f t="shared" si="3286"/>
        <v/>
      </c>
      <c r="P793" s="970" t="str">
        <f t="shared" si="3286"/>
        <v/>
      </c>
      <c r="Q793" s="970" t="str">
        <f t="shared" si="3286"/>
        <v/>
      </c>
      <c r="R793" s="971" t="str">
        <f t="shared" si="3286"/>
        <v/>
      </c>
      <c r="S793" s="969" t="str">
        <f t="shared" ref="S793:Z793" si="3287">IF(S772="","",RANK(S783,$S783:$Z783,1))</f>
        <v/>
      </c>
      <c r="T793" s="970" t="str">
        <f t="shared" si="3287"/>
        <v/>
      </c>
      <c r="U793" s="970" t="str">
        <f t="shared" si="3287"/>
        <v/>
      </c>
      <c r="V793" s="970" t="str">
        <f t="shared" si="3287"/>
        <v/>
      </c>
      <c r="W793" s="970" t="str">
        <f t="shared" si="3287"/>
        <v/>
      </c>
      <c r="X793" s="970" t="str">
        <f t="shared" si="3287"/>
        <v/>
      </c>
      <c r="Y793" s="970" t="str">
        <f t="shared" si="3287"/>
        <v/>
      </c>
      <c r="Z793" s="971" t="str">
        <f t="shared" si="3287"/>
        <v/>
      </c>
      <c r="AA793" s="969" t="str">
        <f t="shared" ref="AA793:AH793" si="3288">IF(AA772="","",RANK(AA783,$AA783:$AH783,1))</f>
        <v/>
      </c>
      <c r="AB793" s="970" t="str">
        <f t="shared" si="3288"/>
        <v/>
      </c>
      <c r="AC793" s="970" t="str">
        <f t="shared" si="3288"/>
        <v/>
      </c>
      <c r="AD793" s="970" t="str">
        <f t="shared" si="3288"/>
        <v/>
      </c>
      <c r="AE793" s="970" t="str">
        <f t="shared" si="3288"/>
        <v/>
      </c>
      <c r="AF793" s="970" t="str">
        <f t="shared" si="3288"/>
        <v/>
      </c>
      <c r="AG793" s="970" t="str">
        <f t="shared" si="3288"/>
        <v/>
      </c>
      <c r="AH793" s="971" t="str">
        <f t="shared" si="3288"/>
        <v/>
      </c>
      <c r="AI793" s="969" t="str">
        <f t="shared" ref="AI793:AP793" si="3289">IF(AI772="","",RANK(AI783,$AI783:$AP783,1))</f>
        <v/>
      </c>
      <c r="AJ793" s="970" t="str">
        <f t="shared" si="3289"/>
        <v/>
      </c>
      <c r="AK793" s="970" t="str">
        <f t="shared" si="3289"/>
        <v/>
      </c>
      <c r="AL793" s="970" t="str">
        <f t="shared" si="3289"/>
        <v/>
      </c>
      <c r="AM793" s="970" t="str">
        <f t="shared" si="3289"/>
        <v/>
      </c>
      <c r="AN793" s="970" t="str">
        <f t="shared" si="3289"/>
        <v/>
      </c>
      <c r="AO793" s="970" t="str">
        <f t="shared" si="3289"/>
        <v/>
      </c>
      <c r="AP793" s="971" t="str">
        <f t="shared" si="3289"/>
        <v/>
      </c>
      <c r="AQ793" s="969" t="str">
        <f t="shared" ref="AQ793:AX793" si="3290">IF(AQ772="","",RANK(AQ783,$AQ783:$AX783,1))</f>
        <v/>
      </c>
      <c r="AR793" s="970" t="str">
        <f t="shared" si="3290"/>
        <v/>
      </c>
      <c r="AS793" s="970" t="str">
        <f t="shared" si="3290"/>
        <v/>
      </c>
      <c r="AT793" s="970" t="str">
        <f t="shared" si="3290"/>
        <v/>
      </c>
      <c r="AU793" s="970" t="str">
        <f t="shared" si="3290"/>
        <v/>
      </c>
      <c r="AV793" s="970" t="str">
        <f t="shared" si="3290"/>
        <v/>
      </c>
      <c r="AW793" s="970" t="str">
        <f t="shared" si="3290"/>
        <v/>
      </c>
      <c r="AX793" s="971" t="str">
        <f t="shared" si="3290"/>
        <v/>
      </c>
      <c r="AY793" s="969" t="str">
        <f t="shared" ref="AY793:BF793" si="3291">IF(AY772="","",RANK(AY783,$AY783:$BF783,1))</f>
        <v/>
      </c>
      <c r="AZ793" s="970" t="str">
        <f t="shared" si="3291"/>
        <v/>
      </c>
      <c r="BA793" s="970" t="str">
        <f t="shared" si="3291"/>
        <v/>
      </c>
      <c r="BB793" s="970" t="str">
        <f t="shared" si="3291"/>
        <v/>
      </c>
      <c r="BC793" s="970" t="str">
        <f t="shared" si="3291"/>
        <v/>
      </c>
      <c r="BD793" s="970" t="str">
        <f t="shared" si="3291"/>
        <v/>
      </c>
      <c r="BE793" s="970" t="str">
        <f t="shared" si="3291"/>
        <v/>
      </c>
      <c r="BF793" s="971" t="str">
        <f t="shared" si="3291"/>
        <v/>
      </c>
      <c r="BG793" s="969" t="str">
        <f t="shared" ref="BG793:BN793" si="3292">IF(BG772="","",RANK(BG783,$BG783:$BN783,1))</f>
        <v/>
      </c>
      <c r="BH793" s="970" t="str">
        <f t="shared" si="3292"/>
        <v/>
      </c>
      <c r="BI793" s="970" t="str">
        <f t="shared" si="3292"/>
        <v/>
      </c>
      <c r="BJ793" s="970" t="str">
        <f t="shared" si="3292"/>
        <v/>
      </c>
      <c r="BK793" s="970" t="str">
        <f t="shared" si="3292"/>
        <v/>
      </c>
      <c r="BL793" s="970" t="str">
        <f t="shared" si="3292"/>
        <v/>
      </c>
      <c r="BM793" s="970" t="str">
        <f t="shared" si="3292"/>
        <v/>
      </c>
      <c r="BN793" s="971" t="str">
        <f t="shared" si="3292"/>
        <v/>
      </c>
    </row>
    <row r="794" spans="1:66" ht="15.75" x14ac:dyDescent="0.25">
      <c r="A794" s="2090" t="s">
        <v>36</v>
      </c>
      <c r="B794" s="2091"/>
      <c r="C794" s="969" t="str">
        <f t="shared" ref="C794:J794" si="3293">IF(C772="","",RANK(C784,$C784:$J784,0))</f>
        <v/>
      </c>
      <c r="D794" s="970" t="str">
        <f t="shared" si="3293"/>
        <v/>
      </c>
      <c r="E794" s="970" t="str">
        <f t="shared" si="3293"/>
        <v/>
      </c>
      <c r="F794" s="970" t="str">
        <f t="shared" si="3293"/>
        <v/>
      </c>
      <c r="G794" s="970" t="str">
        <f t="shared" si="3293"/>
        <v/>
      </c>
      <c r="H794" s="970" t="str">
        <f t="shared" si="3293"/>
        <v/>
      </c>
      <c r="I794" s="970" t="str">
        <f t="shared" si="3293"/>
        <v/>
      </c>
      <c r="J794" s="971" t="str">
        <f t="shared" si="3293"/>
        <v/>
      </c>
      <c r="K794" s="969" t="str">
        <f t="shared" ref="K794:R794" si="3294">IF(K772="","",RANK(K784,$K784:$R784,0))</f>
        <v/>
      </c>
      <c r="L794" s="970" t="str">
        <f t="shared" si="3294"/>
        <v/>
      </c>
      <c r="M794" s="970" t="str">
        <f t="shared" si="3294"/>
        <v/>
      </c>
      <c r="N794" s="970" t="str">
        <f t="shared" si="3294"/>
        <v/>
      </c>
      <c r="O794" s="970" t="str">
        <f t="shared" si="3294"/>
        <v/>
      </c>
      <c r="P794" s="970" t="str">
        <f t="shared" si="3294"/>
        <v/>
      </c>
      <c r="Q794" s="970" t="str">
        <f t="shared" si="3294"/>
        <v/>
      </c>
      <c r="R794" s="971" t="str">
        <f t="shared" si="3294"/>
        <v/>
      </c>
      <c r="S794" s="969" t="str">
        <f t="shared" ref="S794:Z794" si="3295">IF(S772="","",RANK(S784,$S784:$Z784,0))</f>
        <v/>
      </c>
      <c r="T794" s="970" t="str">
        <f t="shared" si="3295"/>
        <v/>
      </c>
      <c r="U794" s="970" t="str">
        <f t="shared" si="3295"/>
        <v/>
      </c>
      <c r="V794" s="970" t="str">
        <f t="shared" si="3295"/>
        <v/>
      </c>
      <c r="W794" s="970" t="str">
        <f t="shared" si="3295"/>
        <v/>
      </c>
      <c r="X794" s="970" t="str">
        <f t="shared" si="3295"/>
        <v/>
      </c>
      <c r="Y794" s="970" t="str">
        <f t="shared" si="3295"/>
        <v/>
      </c>
      <c r="Z794" s="971" t="str">
        <f t="shared" si="3295"/>
        <v/>
      </c>
      <c r="AA794" s="969" t="str">
        <f t="shared" ref="AA794:AH794" si="3296">IF(AA772="","",RANK(AA784,$AA784:$AH784,0))</f>
        <v/>
      </c>
      <c r="AB794" s="970" t="str">
        <f t="shared" si="3296"/>
        <v/>
      </c>
      <c r="AC794" s="970" t="str">
        <f t="shared" si="3296"/>
        <v/>
      </c>
      <c r="AD794" s="970" t="str">
        <f t="shared" si="3296"/>
        <v/>
      </c>
      <c r="AE794" s="970" t="str">
        <f t="shared" si="3296"/>
        <v/>
      </c>
      <c r="AF794" s="970" t="str">
        <f t="shared" si="3296"/>
        <v/>
      </c>
      <c r="AG794" s="970" t="str">
        <f t="shared" si="3296"/>
        <v/>
      </c>
      <c r="AH794" s="971" t="str">
        <f t="shared" si="3296"/>
        <v/>
      </c>
      <c r="AI794" s="969" t="str">
        <f t="shared" ref="AI794:AP794" si="3297">IF(AI772="","",RANK(AI784,$AI784:$AP784,0))</f>
        <v/>
      </c>
      <c r="AJ794" s="970" t="str">
        <f t="shared" si="3297"/>
        <v/>
      </c>
      <c r="AK794" s="970" t="str">
        <f t="shared" si="3297"/>
        <v/>
      </c>
      <c r="AL794" s="970" t="str">
        <f t="shared" si="3297"/>
        <v/>
      </c>
      <c r="AM794" s="970" t="str">
        <f t="shared" si="3297"/>
        <v/>
      </c>
      <c r="AN794" s="970" t="str">
        <f t="shared" si="3297"/>
        <v/>
      </c>
      <c r="AO794" s="970" t="str">
        <f t="shared" si="3297"/>
        <v/>
      </c>
      <c r="AP794" s="971" t="str">
        <f t="shared" si="3297"/>
        <v/>
      </c>
      <c r="AQ794" s="969" t="str">
        <f t="shared" ref="AQ794:AX794" si="3298">IF(AQ772="","",RANK(AQ784,$AQ784:$AX784,0))</f>
        <v/>
      </c>
      <c r="AR794" s="970" t="str">
        <f t="shared" si="3298"/>
        <v/>
      </c>
      <c r="AS794" s="970" t="str">
        <f t="shared" si="3298"/>
        <v/>
      </c>
      <c r="AT794" s="970" t="str">
        <f t="shared" si="3298"/>
        <v/>
      </c>
      <c r="AU794" s="970" t="str">
        <f t="shared" si="3298"/>
        <v/>
      </c>
      <c r="AV794" s="970" t="str">
        <f t="shared" si="3298"/>
        <v/>
      </c>
      <c r="AW794" s="970" t="str">
        <f t="shared" si="3298"/>
        <v/>
      </c>
      <c r="AX794" s="971" t="str">
        <f t="shared" si="3298"/>
        <v/>
      </c>
      <c r="AY794" s="969" t="str">
        <f t="shared" ref="AY794:BF794" si="3299">IF(AY772="","",RANK(AY784,$AY784:$BF784,0))</f>
        <v/>
      </c>
      <c r="AZ794" s="970" t="str">
        <f t="shared" si="3299"/>
        <v/>
      </c>
      <c r="BA794" s="970" t="str">
        <f t="shared" si="3299"/>
        <v/>
      </c>
      <c r="BB794" s="970" t="str">
        <f t="shared" si="3299"/>
        <v/>
      </c>
      <c r="BC794" s="970" t="str">
        <f t="shared" si="3299"/>
        <v/>
      </c>
      <c r="BD794" s="970" t="str">
        <f t="shared" si="3299"/>
        <v/>
      </c>
      <c r="BE794" s="970" t="str">
        <f t="shared" si="3299"/>
        <v/>
      </c>
      <c r="BF794" s="971" t="str">
        <f t="shared" si="3299"/>
        <v/>
      </c>
      <c r="BG794" s="969" t="str">
        <f t="shared" ref="BG794:BN794" si="3300">IF(BG772="","",RANK(BG784,$BG784:$BN784,0))</f>
        <v/>
      </c>
      <c r="BH794" s="970" t="str">
        <f t="shared" si="3300"/>
        <v/>
      </c>
      <c r="BI794" s="970" t="str">
        <f t="shared" si="3300"/>
        <v/>
      </c>
      <c r="BJ794" s="970" t="str">
        <f t="shared" si="3300"/>
        <v/>
      </c>
      <c r="BK794" s="970" t="str">
        <f t="shared" si="3300"/>
        <v/>
      </c>
      <c r="BL794" s="970" t="str">
        <f t="shared" si="3300"/>
        <v/>
      </c>
      <c r="BM794" s="970" t="str">
        <f t="shared" si="3300"/>
        <v/>
      </c>
      <c r="BN794" s="971" t="str">
        <f t="shared" si="3300"/>
        <v/>
      </c>
    </row>
    <row r="795" spans="1:66" ht="16.5" thickBot="1" x14ac:dyDescent="0.3">
      <c r="A795" s="2092" t="s">
        <v>136</v>
      </c>
      <c r="B795" s="2093"/>
      <c r="C795" s="972" t="str">
        <f t="shared" ref="C795:J795" si="3301">IF(C772="","",RANK(C785,$C785:$J785,0))</f>
        <v/>
      </c>
      <c r="D795" s="973" t="str">
        <f t="shared" si="3301"/>
        <v/>
      </c>
      <c r="E795" s="973" t="str">
        <f t="shared" si="3301"/>
        <v/>
      </c>
      <c r="F795" s="973" t="str">
        <f t="shared" si="3301"/>
        <v/>
      </c>
      <c r="G795" s="973" t="str">
        <f t="shared" si="3301"/>
        <v/>
      </c>
      <c r="H795" s="973" t="str">
        <f t="shared" si="3301"/>
        <v/>
      </c>
      <c r="I795" s="973" t="str">
        <f t="shared" si="3301"/>
        <v/>
      </c>
      <c r="J795" s="974" t="str">
        <f t="shared" si="3301"/>
        <v/>
      </c>
      <c r="K795" s="972" t="str">
        <f t="shared" ref="K795:R795" si="3302">IF(K772="","",RANK(K785,$K785:$R785,0))</f>
        <v/>
      </c>
      <c r="L795" s="973" t="str">
        <f t="shared" si="3302"/>
        <v/>
      </c>
      <c r="M795" s="973" t="str">
        <f t="shared" si="3302"/>
        <v/>
      </c>
      <c r="N795" s="973" t="str">
        <f t="shared" si="3302"/>
        <v/>
      </c>
      <c r="O795" s="973" t="str">
        <f t="shared" si="3302"/>
        <v/>
      </c>
      <c r="P795" s="973" t="str">
        <f t="shared" si="3302"/>
        <v/>
      </c>
      <c r="Q795" s="973" t="str">
        <f t="shared" si="3302"/>
        <v/>
      </c>
      <c r="R795" s="974" t="str">
        <f t="shared" si="3302"/>
        <v/>
      </c>
      <c r="S795" s="972" t="str">
        <f t="shared" ref="S795:Z795" si="3303">IF(S772="","",RANK(S785,$S785:$Z785,0))</f>
        <v/>
      </c>
      <c r="T795" s="973" t="str">
        <f t="shared" si="3303"/>
        <v/>
      </c>
      <c r="U795" s="973" t="str">
        <f t="shared" si="3303"/>
        <v/>
      </c>
      <c r="V795" s="973" t="str">
        <f t="shared" si="3303"/>
        <v/>
      </c>
      <c r="W795" s="973" t="str">
        <f t="shared" si="3303"/>
        <v/>
      </c>
      <c r="X795" s="973" t="str">
        <f t="shared" si="3303"/>
        <v/>
      </c>
      <c r="Y795" s="973" t="str">
        <f t="shared" si="3303"/>
        <v/>
      </c>
      <c r="Z795" s="974" t="str">
        <f t="shared" si="3303"/>
        <v/>
      </c>
      <c r="AA795" s="972" t="str">
        <f t="shared" ref="AA795:AH795" si="3304">IF(AA772="","",RANK(AA785,$AA785:$AH785,0))</f>
        <v/>
      </c>
      <c r="AB795" s="973" t="str">
        <f t="shared" si="3304"/>
        <v/>
      </c>
      <c r="AC795" s="973" t="str">
        <f t="shared" si="3304"/>
        <v/>
      </c>
      <c r="AD795" s="973" t="str">
        <f t="shared" si="3304"/>
        <v/>
      </c>
      <c r="AE795" s="973" t="str">
        <f t="shared" si="3304"/>
        <v/>
      </c>
      <c r="AF795" s="973" t="str">
        <f t="shared" si="3304"/>
        <v/>
      </c>
      <c r="AG795" s="973" t="str">
        <f t="shared" si="3304"/>
        <v/>
      </c>
      <c r="AH795" s="974" t="str">
        <f t="shared" si="3304"/>
        <v/>
      </c>
      <c r="AI795" s="972" t="str">
        <f t="shared" ref="AI795:AP795" si="3305">IF(AI772="","",RANK(AI785,$AI785:$AP785,0))</f>
        <v/>
      </c>
      <c r="AJ795" s="973" t="str">
        <f t="shared" si="3305"/>
        <v/>
      </c>
      <c r="AK795" s="973" t="str">
        <f t="shared" si="3305"/>
        <v/>
      </c>
      <c r="AL795" s="973" t="str">
        <f t="shared" si="3305"/>
        <v/>
      </c>
      <c r="AM795" s="973" t="str">
        <f t="shared" si="3305"/>
        <v/>
      </c>
      <c r="AN795" s="973" t="str">
        <f t="shared" si="3305"/>
        <v/>
      </c>
      <c r="AO795" s="973" t="str">
        <f t="shared" si="3305"/>
        <v/>
      </c>
      <c r="AP795" s="974" t="str">
        <f t="shared" si="3305"/>
        <v/>
      </c>
      <c r="AQ795" s="972" t="str">
        <f t="shared" ref="AQ795:AX795" si="3306">IF(AQ772="","",RANK(AQ785,$AQ785:$AX785,0))</f>
        <v/>
      </c>
      <c r="AR795" s="973" t="str">
        <f t="shared" si="3306"/>
        <v/>
      </c>
      <c r="AS795" s="973" t="str">
        <f t="shared" si="3306"/>
        <v/>
      </c>
      <c r="AT795" s="973" t="str">
        <f t="shared" si="3306"/>
        <v/>
      </c>
      <c r="AU795" s="973" t="str">
        <f t="shared" si="3306"/>
        <v/>
      </c>
      <c r="AV795" s="973" t="str">
        <f t="shared" si="3306"/>
        <v/>
      </c>
      <c r="AW795" s="973" t="str">
        <f t="shared" si="3306"/>
        <v/>
      </c>
      <c r="AX795" s="974" t="str">
        <f t="shared" si="3306"/>
        <v/>
      </c>
      <c r="AY795" s="972" t="str">
        <f t="shared" ref="AY795:BF795" si="3307">IF(AY772="","",RANK(AY785,$AY785:$BF785,0))</f>
        <v/>
      </c>
      <c r="AZ795" s="973" t="str">
        <f t="shared" si="3307"/>
        <v/>
      </c>
      <c r="BA795" s="973" t="str">
        <f t="shared" si="3307"/>
        <v/>
      </c>
      <c r="BB795" s="973" t="str">
        <f t="shared" si="3307"/>
        <v/>
      </c>
      <c r="BC795" s="973" t="str">
        <f t="shared" si="3307"/>
        <v/>
      </c>
      <c r="BD795" s="973" t="str">
        <f t="shared" si="3307"/>
        <v/>
      </c>
      <c r="BE795" s="973" t="str">
        <f t="shared" si="3307"/>
        <v/>
      </c>
      <c r="BF795" s="974" t="str">
        <f t="shared" si="3307"/>
        <v/>
      </c>
      <c r="BG795" s="972" t="str">
        <f t="shared" ref="BG795:BN795" si="3308">IF(BG772="","",RANK(BG785,$BG785:$BN785,0))</f>
        <v/>
      </c>
      <c r="BH795" s="973" t="str">
        <f t="shared" si="3308"/>
        <v/>
      </c>
      <c r="BI795" s="973" t="str">
        <f t="shared" si="3308"/>
        <v/>
      </c>
      <c r="BJ795" s="973" t="str">
        <f t="shared" si="3308"/>
        <v/>
      </c>
      <c r="BK795" s="973" t="str">
        <f t="shared" si="3308"/>
        <v/>
      </c>
      <c r="BL795" s="973" t="str">
        <f t="shared" si="3308"/>
        <v/>
      </c>
      <c r="BM795" s="973" t="str">
        <f t="shared" si="3308"/>
        <v/>
      </c>
      <c r="BN795" s="974" t="str">
        <f t="shared" si="3308"/>
        <v/>
      </c>
    </row>
    <row r="796" spans="1:66" s="20" customFormat="1" ht="88.5" customHeight="1" thickBot="1" x14ac:dyDescent="0.25">
      <c r="A796" s="2094" t="s">
        <v>33</v>
      </c>
      <c r="B796" s="2095"/>
      <c r="C796" s="55" t="str">
        <f>IF(C772="","",(C786*'pravidla turnaje'!$C$9)+(C787*'pravidla turnaje'!$C$10)+(C788*'pravidla turnaje'!$C$11)+(C789*'pravidla turnaje'!$C$12)+(C790*'pravidla turnaje'!$C$13)+(C791*'pravidla turnaje'!$C$14)+(C792*'pravidla turnaje'!$C$15)+(C793*'pravidla turnaje'!$C$16)+(C794*'pravidla turnaje'!$C$17)+(C795*'pravidla turnaje'!$C$18)+'rozstřely-skore'!C796)</f>
        <v/>
      </c>
      <c r="D796" s="56" t="str">
        <f>IF(D772="","",(D786*'pravidla turnaje'!$C$9)+(D787*'pravidla turnaje'!$C$10)+(D788*'pravidla turnaje'!$C$11)+(D789*'pravidla turnaje'!$C$12)+(D790*'pravidla turnaje'!$C$13)+(D791*'pravidla turnaje'!$C$14)+(D792*'pravidla turnaje'!$C$15)+(D793*'pravidla turnaje'!$C$16)+(D794*'pravidla turnaje'!$C$17)+(D795*'pravidla turnaje'!$C$18)+'rozstřely-skore'!D796)</f>
        <v/>
      </c>
      <c r="E796" s="56" t="str">
        <f>IF(E772="","",(E786*'pravidla turnaje'!$C$9)+(E787*'pravidla turnaje'!$C$10)+(E788*'pravidla turnaje'!$C$11)+(E789*'pravidla turnaje'!$C$12)+(E790*'pravidla turnaje'!$C$13)+(E791*'pravidla turnaje'!$C$14)+(E792*'pravidla turnaje'!$C$15)+(E793*'pravidla turnaje'!$C$16)+(E794*'pravidla turnaje'!$C$17)+(E795*'pravidla turnaje'!$C$18)+'rozstřely-skore'!E796)</f>
        <v/>
      </c>
      <c r="F796" s="56" t="str">
        <f>IF(F772="","",(F786*'pravidla turnaje'!$C$9)+(F787*'pravidla turnaje'!$C$10)+(F788*'pravidla turnaje'!$C$11)+(F789*'pravidla turnaje'!$C$12)+(F790*'pravidla turnaje'!$C$13)+(F791*'pravidla turnaje'!$C$14)+(F792*'pravidla turnaje'!$C$15)+(F793*'pravidla turnaje'!$C$16)+(F794*'pravidla turnaje'!$C$17)+(F795*'pravidla turnaje'!$C$18)+'rozstřely-skore'!F796)</f>
        <v/>
      </c>
      <c r="G796" s="56" t="str">
        <f>IF(G772="","",(G786*'pravidla turnaje'!$C$9)+(G787*'pravidla turnaje'!$C$10)+(G788*'pravidla turnaje'!$C$11)+(G789*'pravidla turnaje'!$C$12)+(G790*'pravidla turnaje'!$C$13)+(G791*'pravidla turnaje'!$C$14)+(G792*'pravidla turnaje'!$C$15)+(G793*'pravidla turnaje'!$C$16)+(G794*'pravidla turnaje'!$C$17)+(G795*'pravidla turnaje'!$C$18)+'rozstřely-skore'!G796)</f>
        <v/>
      </c>
      <c r="H796" s="56" t="str">
        <f>IF(H772="","",(H786*'pravidla turnaje'!$C$9)+(H787*'pravidla turnaje'!$C$10)+(H788*'pravidla turnaje'!$C$11)+(H789*'pravidla turnaje'!$C$12)+(H790*'pravidla turnaje'!$C$13)+(H791*'pravidla turnaje'!$C$14)+(H792*'pravidla turnaje'!$C$15)+(H793*'pravidla turnaje'!$C$16)+(H794*'pravidla turnaje'!$C$17)+(H795*'pravidla turnaje'!$C$18)+'rozstřely-skore'!H796)</f>
        <v/>
      </c>
      <c r="I796" s="56" t="str">
        <f>IF(I772="","",(I786*'pravidla turnaje'!$C$9)+(I787*'pravidla turnaje'!$C$10)+(I788*'pravidla turnaje'!$C$11)+(I789*'pravidla turnaje'!$C$12)+(I790*'pravidla turnaje'!$C$13)+(I791*'pravidla turnaje'!$C$14)+(I792*'pravidla turnaje'!$C$15)+(I793*'pravidla turnaje'!$C$16)+(I794*'pravidla turnaje'!$C$17)+(I795*'pravidla turnaje'!$C$18)+'rozstřely-skore'!I796)</f>
        <v/>
      </c>
      <c r="J796" s="57" t="str">
        <f>IF(J772="","",(J786*'pravidla turnaje'!$C$9)+(J787*'pravidla turnaje'!$C$10)+(J788*'pravidla turnaje'!$C$11)+(J789*'pravidla turnaje'!$C$12)+(J790*'pravidla turnaje'!$C$13)+(J791*'pravidla turnaje'!$C$14)+(J792*'pravidla turnaje'!$C$15)+(J793*'pravidla turnaje'!$C$16)+(J794*'pravidla turnaje'!$C$17)+(J795*'pravidla turnaje'!$C$18)+'rozstřely-skore'!J796)</f>
        <v/>
      </c>
      <c r="K796" s="55" t="str">
        <f>IF(K772="","",(K786*'pravidla turnaje'!$C$9)+(K787*'pravidla turnaje'!$C$10)+(K788*'pravidla turnaje'!$C$11)+(K789*'pravidla turnaje'!$C$12)+(K790*'pravidla turnaje'!$C$13)+(K791*'pravidla turnaje'!$C$14)+(K792*'pravidla turnaje'!$C$15)+(K793*'pravidla turnaje'!$C$16)+(K794*'pravidla turnaje'!$C$17)+(K795*'pravidla turnaje'!$C$18)+'rozstřely-skore'!K796)</f>
        <v/>
      </c>
      <c r="L796" s="56" t="str">
        <f>IF(L772="","",(L786*'pravidla turnaje'!$C$9)+(L787*'pravidla turnaje'!$C$10)+(L788*'pravidla turnaje'!$C$11)+(L789*'pravidla turnaje'!$C$12)+(L790*'pravidla turnaje'!$C$13)+(L791*'pravidla turnaje'!$C$14)+(L792*'pravidla turnaje'!$C$15)+(L793*'pravidla turnaje'!$C$16)+(L794*'pravidla turnaje'!$C$17)+(L795*'pravidla turnaje'!$C$18)+'rozstřely-skore'!L796)</f>
        <v/>
      </c>
      <c r="M796" s="56" t="str">
        <f>IF(M772="","",(M786*'pravidla turnaje'!$C$9)+(M787*'pravidla turnaje'!$C$10)+(M788*'pravidla turnaje'!$C$11)+(M789*'pravidla turnaje'!$C$12)+(M790*'pravidla turnaje'!$C$13)+(M791*'pravidla turnaje'!$C$14)+(M792*'pravidla turnaje'!$C$15)+(M793*'pravidla turnaje'!$C$16)+(M794*'pravidla turnaje'!$C$17)+(M795*'pravidla turnaje'!$C$18)+'rozstřely-skore'!M796)</f>
        <v/>
      </c>
      <c r="N796" s="56" t="str">
        <f>IF(N772="","",(N786*'pravidla turnaje'!$C$9)+(N787*'pravidla turnaje'!$C$10)+(N788*'pravidla turnaje'!$C$11)+(N789*'pravidla turnaje'!$C$12)+(N790*'pravidla turnaje'!$C$13)+(N791*'pravidla turnaje'!$C$14)+(N792*'pravidla turnaje'!$C$15)+(N793*'pravidla turnaje'!$C$16)+(N794*'pravidla turnaje'!$C$17)+(N795*'pravidla turnaje'!$C$18)+'rozstřely-skore'!N796)</f>
        <v/>
      </c>
      <c r="O796" s="56" t="str">
        <f>IF(O772="","",(O786*'pravidla turnaje'!$C$9)+(O787*'pravidla turnaje'!$C$10)+(O788*'pravidla turnaje'!$C$11)+(O789*'pravidla turnaje'!$C$12)+(O790*'pravidla turnaje'!$C$13)+(O791*'pravidla turnaje'!$C$14)+(O792*'pravidla turnaje'!$C$15)+(O793*'pravidla turnaje'!$C$16)+(O794*'pravidla turnaje'!$C$17)+(O795*'pravidla turnaje'!$C$18)+'rozstřely-skore'!O796)</f>
        <v/>
      </c>
      <c r="P796" s="56" t="str">
        <f>IF(P772="","",(P786*'pravidla turnaje'!$C$9)+(P787*'pravidla turnaje'!$C$10)+(P788*'pravidla turnaje'!$C$11)+(P789*'pravidla turnaje'!$C$12)+(P790*'pravidla turnaje'!$C$13)+(P791*'pravidla turnaje'!$C$14)+(P792*'pravidla turnaje'!$C$15)+(P793*'pravidla turnaje'!$C$16)+(P794*'pravidla turnaje'!$C$17)+(P795*'pravidla turnaje'!$C$18)+'rozstřely-skore'!P796)</f>
        <v/>
      </c>
      <c r="Q796" s="56" t="str">
        <f>IF(Q772="","",(Q786*'pravidla turnaje'!$C$9)+(Q787*'pravidla turnaje'!$C$10)+(Q788*'pravidla turnaje'!$C$11)+(Q789*'pravidla turnaje'!$C$12)+(Q790*'pravidla turnaje'!$C$13)+(Q791*'pravidla turnaje'!$C$14)+(Q792*'pravidla turnaje'!$C$15)+(Q793*'pravidla turnaje'!$C$16)+(Q794*'pravidla turnaje'!$C$17)+(Q795*'pravidla turnaje'!$C$18)+'rozstřely-skore'!Q796)</f>
        <v/>
      </c>
      <c r="R796" s="57" t="str">
        <f>IF(R772="","",(R786*'pravidla turnaje'!$C$9)+(R787*'pravidla turnaje'!$C$10)+(R788*'pravidla turnaje'!$C$11)+(R789*'pravidla turnaje'!$C$12)+(R790*'pravidla turnaje'!$C$13)+(R791*'pravidla turnaje'!$C$14)+(R792*'pravidla turnaje'!$C$15)+(R793*'pravidla turnaje'!$C$16)+(R794*'pravidla turnaje'!$C$17)+(R795*'pravidla turnaje'!$C$18)+'rozstřely-skore'!R796)</f>
        <v/>
      </c>
      <c r="S796" s="55" t="str">
        <f>IF(S772="","",(S786*'pravidla turnaje'!$C$9)+(S787*'pravidla turnaje'!$C$10)+(S788*'pravidla turnaje'!$C$11)+(S789*'pravidla turnaje'!$C$12)+(S790*'pravidla turnaje'!$C$13)+(S791*'pravidla turnaje'!$C$14)+(S792*'pravidla turnaje'!$C$15)+(S793*'pravidla turnaje'!$C$16)+(S794*'pravidla turnaje'!$C$17)+(S795*'pravidla turnaje'!$C$18)+'rozstřely-skore'!S796)</f>
        <v/>
      </c>
      <c r="T796" s="56" t="str">
        <f>IF(T772="","",(T786*'pravidla turnaje'!$C$9)+(T787*'pravidla turnaje'!$C$10)+(T788*'pravidla turnaje'!$C$11)+(T789*'pravidla turnaje'!$C$12)+(T790*'pravidla turnaje'!$C$13)+(T791*'pravidla turnaje'!$C$14)+(T792*'pravidla turnaje'!$C$15)+(T793*'pravidla turnaje'!$C$16)+(T794*'pravidla turnaje'!$C$17)+(T795*'pravidla turnaje'!$C$18)+'rozstřely-skore'!T796)</f>
        <v/>
      </c>
      <c r="U796" s="56" t="str">
        <f>IF(U772="","",(U786*'pravidla turnaje'!$C$9)+(U787*'pravidla turnaje'!$C$10)+(U788*'pravidla turnaje'!$C$11)+(U789*'pravidla turnaje'!$C$12)+(U790*'pravidla turnaje'!$C$13)+(U791*'pravidla turnaje'!$C$14)+(U792*'pravidla turnaje'!$C$15)+(U793*'pravidla turnaje'!$C$16)+(U794*'pravidla turnaje'!$C$17)+(U795*'pravidla turnaje'!$C$18)+'rozstřely-skore'!U796)</f>
        <v/>
      </c>
      <c r="V796" s="56" t="str">
        <f>IF(V772="","",(V786*'pravidla turnaje'!$C$9)+(V787*'pravidla turnaje'!$C$10)+(V788*'pravidla turnaje'!$C$11)+(V789*'pravidla turnaje'!$C$12)+(V790*'pravidla turnaje'!$C$13)+(V791*'pravidla turnaje'!$C$14)+(V792*'pravidla turnaje'!$C$15)+(V793*'pravidla turnaje'!$C$16)+(V794*'pravidla turnaje'!$C$17)+(V795*'pravidla turnaje'!$C$18)+'rozstřely-skore'!V796)</f>
        <v/>
      </c>
      <c r="W796" s="56" t="str">
        <f>IF(W772="","",(W786*'pravidla turnaje'!$C$9)+(W787*'pravidla turnaje'!$C$10)+(W788*'pravidla turnaje'!$C$11)+(W789*'pravidla turnaje'!$C$12)+(W790*'pravidla turnaje'!$C$13)+(W791*'pravidla turnaje'!$C$14)+(W792*'pravidla turnaje'!$C$15)+(W793*'pravidla turnaje'!$C$16)+(W794*'pravidla turnaje'!$C$17)+(W795*'pravidla turnaje'!$C$18)+'rozstřely-skore'!W796)</f>
        <v/>
      </c>
      <c r="X796" s="56" t="str">
        <f>IF(X772="","",(X786*'pravidla turnaje'!$C$9)+(X787*'pravidla turnaje'!$C$10)+(X788*'pravidla turnaje'!$C$11)+(X789*'pravidla turnaje'!$C$12)+(X790*'pravidla turnaje'!$C$13)+(X791*'pravidla turnaje'!$C$14)+(X792*'pravidla turnaje'!$C$15)+(X793*'pravidla turnaje'!$C$16)+(X794*'pravidla turnaje'!$C$17)+(X795*'pravidla turnaje'!$C$18)+'rozstřely-skore'!X796)</f>
        <v/>
      </c>
      <c r="Y796" s="56" t="str">
        <f>IF(Y772="","",(Y786*'pravidla turnaje'!$C$9)+(Y787*'pravidla turnaje'!$C$10)+(Y788*'pravidla turnaje'!$C$11)+(Y789*'pravidla turnaje'!$C$12)+(Y790*'pravidla turnaje'!$C$13)+(Y791*'pravidla turnaje'!$C$14)+(Y792*'pravidla turnaje'!$C$15)+(Y793*'pravidla turnaje'!$C$16)+(Y794*'pravidla turnaje'!$C$17)+(Y795*'pravidla turnaje'!$C$18)+'rozstřely-skore'!Y796)</f>
        <v/>
      </c>
      <c r="Z796" s="57" t="str">
        <f>IF(Z772="","",(Z786*'pravidla turnaje'!$C$9)+(Z787*'pravidla turnaje'!$C$10)+(Z788*'pravidla turnaje'!$C$11)+(Z789*'pravidla turnaje'!$C$12)+(Z790*'pravidla turnaje'!$C$13)+(Z791*'pravidla turnaje'!$C$14)+(Z792*'pravidla turnaje'!$C$15)+(Z793*'pravidla turnaje'!$C$16)+(Z794*'pravidla turnaje'!$C$17)+(Z795*'pravidla turnaje'!$C$18)+'rozstřely-skore'!Z796)</f>
        <v/>
      </c>
      <c r="AA796" s="55" t="str">
        <f>IF(AA772="","",(AA786*'pravidla turnaje'!$C$9)+(AA787*'pravidla turnaje'!$C$10)+(AA788*'pravidla turnaje'!$C$11)+(AA789*'pravidla turnaje'!$C$12)+(AA790*'pravidla turnaje'!$C$13)+(AA791*'pravidla turnaje'!$C$14)+(AA792*'pravidla turnaje'!$C$15)+(AA793*'pravidla turnaje'!$C$16)+(AA794*'pravidla turnaje'!$C$17)+(AA795*'pravidla turnaje'!$C$18)+'rozstřely-skore'!AA796)</f>
        <v/>
      </c>
      <c r="AB796" s="56" t="str">
        <f>IF(AB772="","",(AB786*'pravidla turnaje'!$C$9)+(AB787*'pravidla turnaje'!$C$10)+(AB788*'pravidla turnaje'!$C$11)+(AB789*'pravidla turnaje'!$C$12)+(AB790*'pravidla turnaje'!$C$13)+(AB791*'pravidla turnaje'!$C$14)+(AB792*'pravidla turnaje'!$C$15)+(AB793*'pravidla turnaje'!$C$16)+(AB794*'pravidla turnaje'!$C$17)+(AB795*'pravidla turnaje'!$C$18)+'rozstřely-skore'!AB796)</f>
        <v/>
      </c>
      <c r="AC796" s="56" t="str">
        <f>IF(AC772="","",(AC786*'pravidla turnaje'!$C$9)+(AC787*'pravidla turnaje'!$C$10)+(AC788*'pravidla turnaje'!$C$11)+(AC789*'pravidla turnaje'!$C$12)+(AC790*'pravidla turnaje'!$C$13)+(AC791*'pravidla turnaje'!$C$14)+(AC792*'pravidla turnaje'!$C$15)+(AC793*'pravidla turnaje'!$C$16)+(AC794*'pravidla turnaje'!$C$17)+(AC795*'pravidla turnaje'!$C$18)+'rozstřely-skore'!AC796)</f>
        <v/>
      </c>
      <c r="AD796" s="56" t="str">
        <f>IF(AD772="","",(AD786*'pravidla turnaje'!$C$9)+(AD787*'pravidla turnaje'!$C$10)+(AD788*'pravidla turnaje'!$C$11)+(AD789*'pravidla turnaje'!$C$12)+(AD790*'pravidla turnaje'!$C$13)+(AD791*'pravidla turnaje'!$C$14)+(AD792*'pravidla turnaje'!$C$15)+(AD793*'pravidla turnaje'!$C$16)+(AD794*'pravidla turnaje'!$C$17)+(AD795*'pravidla turnaje'!$C$18)+'rozstřely-skore'!AD796)</f>
        <v/>
      </c>
      <c r="AE796" s="56" t="str">
        <f>IF(AE772="","",(AE786*'pravidla turnaje'!$C$9)+(AE787*'pravidla turnaje'!$C$10)+(AE788*'pravidla turnaje'!$C$11)+(AE789*'pravidla turnaje'!$C$12)+(AE790*'pravidla turnaje'!$C$13)+(AE791*'pravidla turnaje'!$C$14)+(AE792*'pravidla turnaje'!$C$15)+(AE793*'pravidla turnaje'!$C$16)+(AE794*'pravidla turnaje'!$C$17)+(AE795*'pravidla turnaje'!$C$18)+'rozstřely-skore'!AE796)</f>
        <v/>
      </c>
      <c r="AF796" s="56" t="str">
        <f>IF(AF772="","",(AF786*'pravidla turnaje'!$C$9)+(AF787*'pravidla turnaje'!$C$10)+(AF788*'pravidla turnaje'!$C$11)+(AF789*'pravidla turnaje'!$C$12)+(AF790*'pravidla turnaje'!$C$13)+(AF791*'pravidla turnaje'!$C$14)+(AF792*'pravidla turnaje'!$C$15)+(AF793*'pravidla turnaje'!$C$16)+(AF794*'pravidla turnaje'!$C$17)+(AF795*'pravidla turnaje'!$C$18)+'rozstřely-skore'!AF796)</f>
        <v/>
      </c>
      <c r="AG796" s="56" t="str">
        <f>IF(AG772="","",(AG786*'pravidla turnaje'!$C$9)+(AG787*'pravidla turnaje'!$C$10)+(AG788*'pravidla turnaje'!$C$11)+(AG789*'pravidla turnaje'!$C$12)+(AG790*'pravidla turnaje'!$C$13)+(AG791*'pravidla turnaje'!$C$14)+(AG792*'pravidla turnaje'!$C$15)+(AG793*'pravidla turnaje'!$C$16)+(AG794*'pravidla turnaje'!$C$17)+(AG795*'pravidla turnaje'!$C$18)+'rozstřely-skore'!AG796)</f>
        <v/>
      </c>
      <c r="AH796" s="57" t="str">
        <f>IF(AH772="","",(AH786*'pravidla turnaje'!$C$9)+(AH787*'pravidla turnaje'!$C$10)+(AH788*'pravidla turnaje'!$C$11)+(AH789*'pravidla turnaje'!$C$12)+(AH790*'pravidla turnaje'!$C$13)+(AH791*'pravidla turnaje'!$C$14)+(AH792*'pravidla turnaje'!$C$15)+(AH793*'pravidla turnaje'!$C$16)+(AH794*'pravidla turnaje'!$C$17)+(AH795*'pravidla turnaje'!$C$18)+'rozstřely-skore'!AH796)</f>
        <v/>
      </c>
      <c r="AI796" s="55" t="str">
        <f>IF(AI772="","",(AI786*'pravidla turnaje'!$C$9)+(AI787*'pravidla turnaje'!$C$10)+(AI788*'pravidla turnaje'!$C$11)+(AI789*'pravidla turnaje'!$C$12)+(AI790*'pravidla turnaje'!$C$13)+(AI791*'pravidla turnaje'!$C$14)+(AI792*'pravidla turnaje'!$C$15)+(AI793*'pravidla turnaje'!$C$16)+(AI794*'pravidla turnaje'!$C$17)+(AI795*'pravidla turnaje'!$C$18)+'rozstřely-skore'!AI796)</f>
        <v/>
      </c>
      <c r="AJ796" s="56" t="str">
        <f>IF(AJ772="","",(AJ786*'pravidla turnaje'!$C$9)+(AJ787*'pravidla turnaje'!$C$10)+(AJ788*'pravidla turnaje'!$C$11)+(AJ789*'pravidla turnaje'!$C$12)+(AJ790*'pravidla turnaje'!$C$13)+(AJ791*'pravidla turnaje'!$C$14)+(AJ792*'pravidla turnaje'!$C$15)+(AJ793*'pravidla turnaje'!$C$16)+(AJ794*'pravidla turnaje'!$C$17)+(AJ795*'pravidla turnaje'!$C$18)+'rozstřely-skore'!AJ796)</f>
        <v/>
      </c>
      <c r="AK796" s="56" t="str">
        <f>IF(AK772="","",(AK786*'pravidla turnaje'!$C$9)+(AK787*'pravidla turnaje'!$C$10)+(AK788*'pravidla turnaje'!$C$11)+(AK789*'pravidla turnaje'!$C$12)+(AK790*'pravidla turnaje'!$C$13)+(AK791*'pravidla turnaje'!$C$14)+(AK792*'pravidla turnaje'!$C$15)+(AK793*'pravidla turnaje'!$C$16)+(AK794*'pravidla turnaje'!$C$17)+(AK795*'pravidla turnaje'!$C$18)+'rozstřely-skore'!AK796)</f>
        <v/>
      </c>
      <c r="AL796" s="56" t="str">
        <f>IF(AL772="","",(AL786*'pravidla turnaje'!$C$9)+(AL787*'pravidla turnaje'!$C$10)+(AL788*'pravidla turnaje'!$C$11)+(AL789*'pravidla turnaje'!$C$12)+(AL790*'pravidla turnaje'!$C$13)+(AL791*'pravidla turnaje'!$C$14)+(AL792*'pravidla turnaje'!$C$15)+(AL793*'pravidla turnaje'!$C$16)+(AL794*'pravidla turnaje'!$C$17)+(AL795*'pravidla turnaje'!$C$18)+'rozstřely-skore'!AL796)</f>
        <v/>
      </c>
      <c r="AM796" s="56" t="str">
        <f>IF(AM772="","",(AM786*'pravidla turnaje'!$C$9)+(AM787*'pravidla turnaje'!$C$10)+(AM788*'pravidla turnaje'!$C$11)+(AM789*'pravidla turnaje'!$C$12)+(AM790*'pravidla turnaje'!$C$13)+(AM791*'pravidla turnaje'!$C$14)+(AM792*'pravidla turnaje'!$C$15)+(AM793*'pravidla turnaje'!$C$16)+(AM794*'pravidla turnaje'!$C$17)+(AM795*'pravidla turnaje'!$C$18)+'rozstřely-skore'!AM796)</f>
        <v/>
      </c>
      <c r="AN796" s="56" t="str">
        <f>IF(AN772="","",(AN786*'pravidla turnaje'!$C$9)+(AN787*'pravidla turnaje'!$C$10)+(AN788*'pravidla turnaje'!$C$11)+(AN789*'pravidla turnaje'!$C$12)+(AN790*'pravidla turnaje'!$C$13)+(AN791*'pravidla turnaje'!$C$14)+(AN792*'pravidla turnaje'!$C$15)+(AN793*'pravidla turnaje'!$C$16)+(AN794*'pravidla turnaje'!$C$17)+(AN795*'pravidla turnaje'!$C$18)+'rozstřely-skore'!AN796)</f>
        <v/>
      </c>
      <c r="AO796" s="56" t="str">
        <f>IF(AO772="","",(AO786*'pravidla turnaje'!$C$9)+(AO787*'pravidla turnaje'!$C$10)+(AO788*'pravidla turnaje'!$C$11)+(AO789*'pravidla turnaje'!$C$12)+(AO790*'pravidla turnaje'!$C$13)+(AO791*'pravidla turnaje'!$C$14)+(AO792*'pravidla turnaje'!$C$15)+(AO793*'pravidla turnaje'!$C$16)+(AO794*'pravidla turnaje'!$C$17)+(AO795*'pravidla turnaje'!$C$18)+'rozstřely-skore'!AO796)</f>
        <v/>
      </c>
      <c r="AP796" s="57" t="str">
        <f>IF(AP772="","",(AP786*'pravidla turnaje'!$C$9)+(AP787*'pravidla turnaje'!$C$10)+(AP788*'pravidla turnaje'!$C$11)+(AP789*'pravidla turnaje'!$C$12)+(AP790*'pravidla turnaje'!$C$13)+(AP791*'pravidla turnaje'!$C$14)+(AP792*'pravidla turnaje'!$C$15)+(AP793*'pravidla turnaje'!$C$16)+(AP794*'pravidla turnaje'!$C$17)+(AP795*'pravidla turnaje'!$C$18)+'rozstřely-skore'!AP796)</f>
        <v/>
      </c>
      <c r="AQ796" s="55" t="str">
        <f>IF(AQ772="","",(AQ786*'pravidla turnaje'!$C$9)+(AQ787*'pravidla turnaje'!$C$10)+(AQ788*'pravidla turnaje'!$C$11)+(AQ789*'pravidla turnaje'!$C$12)+(AQ790*'pravidla turnaje'!$C$13)+(AQ791*'pravidla turnaje'!$C$14)+(AQ792*'pravidla turnaje'!$C$15)+(AQ793*'pravidla turnaje'!$C$16)+(AQ794*'pravidla turnaje'!$C$17)+(AQ795*'pravidla turnaje'!$C$18)+'rozstřely-skore'!AQ796)</f>
        <v/>
      </c>
      <c r="AR796" s="56" t="str">
        <f>IF(AR772="","",(AR786*'pravidla turnaje'!$C$9)+(AR787*'pravidla turnaje'!$C$10)+(AR788*'pravidla turnaje'!$C$11)+(AR789*'pravidla turnaje'!$C$12)+(AR790*'pravidla turnaje'!$C$13)+(AR791*'pravidla turnaje'!$C$14)+(AR792*'pravidla turnaje'!$C$15)+(AR793*'pravidla turnaje'!$C$16)+(AR794*'pravidla turnaje'!$C$17)+(AR795*'pravidla turnaje'!$C$18)+'rozstřely-skore'!AR796)</f>
        <v/>
      </c>
      <c r="AS796" s="56" t="str">
        <f>IF(AS772="","",(AS786*'pravidla turnaje'!$C$9)+(AS787*'pravidla turnaje'!$C$10)+(AS788*'pravidla turnaje'!$C$11)+(AS789*'pravidla turnaje'!$C$12)+(AS790*'pravidla turnaje'!$C$13)+(AS791*'pravidla turnaje'!$C$14)+(AS792*'pravidla turnaje'!$C$15)+(AS793*'pravidla turnaje'!$C$16)+(AS794*'pravidla turnaje'!$C$17)+(AS795*'pravidla turnaje'!$C$18)+'rozstřely-skore'!AS796)</f>
        <v/>
      </c>
      <c r="AT796" s="56" t="str">
        <f>IF(AT772="","",(AT786*'pravidla turnaje'!$C$9)+(AT787*'pravidla turnaje'!$C$10)+(AT788*'pravidla turnaje'!$C$11)+(AT789*'pravidla turnaje'!$C$12)+(AT790*'pravidla turnaje'!$C$13)+(AT791*'pravidla turnaje'!$C$14)+(AT792*'pravidla turnaje'!$C$15)+(AT793*'pravidla turnaje'!$C$16)+(AT794*'pravidla turnaje'!$C$17)+(AT795*'pravidla turnaje'!$C$18)+'rozstřely-skore'!AT796)</f>
        <v/>
      </c>
      <c r="AU796" s="56" t="str">
        <f>IF(AU772="","",(AU786*'pravidla turnaje'!$C$9)+(AU787*'pravidla turnaje'!$C$10)+(AU788*'pravidla turnaje'!$C$11)+(AU789*'pravidla turnaje'!$C$12)+(AU790*'pravidla turnaje'!$C$13)+(AU791*'pravidla turnaje'!$C$14)+(AU792*'pravidla turnaje'!$C$15)+(AU793*'pravidla turnaje'!$C$16)+(AU794*'pravidla turnaje'!$C$17)+(AU795*'pravidla turnaje'!$C$18)+'rozstřely-skore'!AU796)</f>
        <v/>
      </c>
      <c r="AV796" s="56" t="str">
        <f>IF(AV772="","",(AV786*'pravidla turnaje'!$C$9)+(AV787*'pravidla turnaje'!$C$10)+(AV788*'pravidla turnaje'!$C$11)+(AV789*'pravidla turnaje'!$C$12)+(AV790*'pravidla turnaje'!$C$13)+(AV791*'pravidla turnaje'!$C$14)+(AV792*'pravidla turnaje'!$C$15)+(AV793*'pravidla turnaje'!$C$16)+(AV794*'pravidla turnaje'!$C$17)+(AV795*'pravidla turnaje'!$C$18)+'rozstřely-skore'!AV796)</f>
        <v/>
      </c>
      <c r="AW796" s="56" t="str">
        <f>IF(AW772="","",(AW786*'pravidla turnaje'!$C$9)+(AW787*'pravidla turnaje'!$C$10)+(AW788*'pravidla turnaje'!$C$11)+(AW789*'pravidla turnaje'!$C$12)+(AW790*'pravidla turnaje'!$C$13)+(AW791*'pravidla turnaje'!$C$14)+(AW792*'pravidla turnaje'!$C$15)+(AW793*'pravidla turnaje'!$C$16)+(AW794*'pravidla turnaje'!$C$17)+(AW795*'pravidla turnaje'!$C$18)+'rozstřely-skore'!AW796)</f>
        <v/>
      </c>
      <c r="AX796" s="57" t="str">
        <f>IF(AX772="","",(AX786*'pravidla turnaje'!$C$9)+(AX787*'pravidla turnaje'!$C$10)+(AX788*'pravidla turnaje'!$C$11)+(AX789*'pravidla turnaje'!$C$12)+(AX790*'pravidla turnaje'!$C$13)+(AX791*'pravidla turnaje'!$C$14)+(AX792*'pravidla turnaje'!$C$15)+(AX793*'pravidla turnaje'!$C$16)+(AX794*'pravidla turnaje'!$C$17)+(AX795*'pravidla turnaje'!$C$18)+'rozstřely-skore'!AX796)</f>
        <v/>
      </c>
      <c r="AY796" s="55" t="str">
        <f>IF(AY772="","",(AY786*'pravidla turnaje'!$C$9)+(AY787*'pravidla turnaje'!$C$10)+(AY788*'pravidla turnaje'!$C$11)+(AY789*'pravidla turnaje'!$C$12)+(AY790*'pravidla turnaje'!$C$13)+(AY791*'pravidla turnaje'!$C$14)+(AY792*'pravidla turnaje'!$C$15)+(AY793*'pravidla turnaje'!$C$16)+(AY794*'pravidla turnaje'!$C$17)+(AY795*'pravidla turnaje'!$C$18)+'rozstřely-skore'!AY796)</f>
        <v/>
      </c>
      <c r="AZ796" s="56" t="str">
        <f>IF(AZ772="","",(AZ786*'pravidla turnaje'!$C$9)+(AZ787*'pravidla turnaje'!$C$10)+(AZ788*'pravidla turnaje'!$C$11)+(AZ789*'pravidla turnaje'!$C$12)+(AZ790*'pravidla turnaje'!$C$13)+(AZ791*'pravidla turnaje'!$C$14)+(AZ792*'pravidla turnaje'!$C$15)+(AZ793*'pravidla turnaje'!$C$16)+(AZ794*'pravidla turnaje'!$C$17)+(AZ795*'pravidla turnaje'!$C$18)+'rozstřely-skore'!AZ796)</f>
        <v/>
      </c>
      <c r="BA796" s="56" t="str">
        <f>IF(BA772="","",(BA786*'pravidla turnaje'!$C$9)+(BA787*'pravidla turnaje'!$C$10)+(BA788*'pravidla turnaje'!$C$11)+(BA789*'pravidla turnaje'!$C$12)+(BA790*'pravidla turnaje'!$C$13)+(BA791*'pravidla turnaje'!$C$14)+(BA792*'pravidla turnaje'!$C$15)+(BA793*'pravidla turnaje'!$C$16)+(BA794*'pravidla turnaje'!$C$17)+(BA795*'pravidla turnaje'!$C$18)+'rozstřely-skore'!BA796)</f>
        <v/>
      </c>
      <c r="BB796" s="56" t="str">
        <f>IF(BB772="","",(BB786*'pravidla turnaje'!$C$9)+(BB787*'pravidla turnaje'!$C$10)+(BB788*'pravidla turnaje'!$C$11)+(BB789*'pravidla turnaje'!$C$12)+(BB790*'pravidla turnaje'!$C$13)+(BB791*'pravidla turnaje'!$C$14)+(BB792*'pravidla turnaje'!$C$15)+(BB793*'pravidla turnaje'!$C$16)+(BB794*'pravidla turnaje'!$C$17)+(BB795*'pravidla turnaje'!$C$18)+'rozstřely-skore'!BB796)</f>
        <v/>
      </c>
      <c r="BC796" s="56" t="str">
        <f>IF(BC772="","",(BC786*'pravidla turnaje'!$C$9)+(BC787*'pravidla turnaje'!$C$10)+(BC788*'pravidla turnaje'!$C$11)+(BC789*'pravidla turnaje'!$C$12)+(BC790*'pravidla turnaje'!$C$13)+(BC791*'pravidla turnaje'!$C$14)+(BC792*'pravidla turnaje'!$C$15)+(BC793*'pravidla turnaje'!$C$16)+(BC794*'pravidla turnaje'!$C$17)+(BC795*'pravidla turnaje'!$C$18)+'rozstřely-skore'!BC796)</f>
        <v/>
      </c>
      <c r="BD796" s="56" t="str">
        <f>IF(BD772="","",(BD786*'pravidla turnaje'!$C$9)+(BD787*'pravidla turnaje'!$C$10)+(BD788*'pravidla turnaje'!$C$11)+(BD789*'pravidla turnaje'!$C$12)+(BD790*'pravidla turnaje'!$C$13)+(BD791*'pravidla turnaje'!$C$14)+(BD792*'pravidla turnaje'!$C$15)+(BD793*'pravidla turnaje'!$C$16)+(BD794*'pravidla turnaje'!$C$17)+(BD795*'pravidla turnaje'!$C$18)+'rozstřely-skore'!BD796)</f>
        <v/>
      </c>
      <c r="BE796" s="56" t="str">
        <f>IF(BE772="","",(BE786*'pravidla turnaje'!$C$9)+(BE787*'pravidla turnaje'!$C$10)+(BE788*'pravidla turnaje'!$C$11)+(BE789*'pravidla turnaje'!$C$12)+(BE790*'pravidla turnaje'!$C$13)+(BE791*'pravidla turnaje'!$C$14)+(BE792*'pravidla turnaje'!$C$15)+(BE793*'pravidla turnaje'!$C$16)+(BE794*'pravidla turnaje'!$C$17)+(BE795*'pravidla turnaje'!$C$18)+'rozstřely-skore'!BE796)</f>
        <v/>
      </c>
      <c r="BF796" s="57" t="str">
        <f>IF(BF772="","",(BF786*'pravidla turnaje'!$C$9)+(BF787*'pravidla turnaje'!$C$10)+(BF788*'pravidla turnaje'!$C$11)+(BF789*'pravidla turnaje'!$C$12)+(BF790*'pravidla turnaje'!$C$13)+(BF791*'pravidla turnaje'!$C$14)+(BF792*'pravidla turnaje'!$C$15)+(BF793*'pravidla turnaje'!$C$16)+(BF794*'pravidla turnaje'!$C$17)+(BF795*'pravidla turnaje'!$C$18)+'rozstřely-skore'!BF796)</f>
        <v/>
      </c>
      <c r="BG796" s="55" t="str">
        <f>IF(BG772="","",(BG786*'pravidla turnaje'!$C$9)+(BG787*'pravidla turnaje'!$C$10)+(BG788*'pravidla turnaje'!$C$11)+(BG789*'pravidla turnaje'!$C$12)+(BG790*'pravidla turnaje'!$C$13)+(BG791*'pravidla turnaje'!$C$14)+(BG792*'pravidla turnaje'!$C$15)+(BG793*'pravidla turnaje'!$C$16)+(BG794*'pravidla turnaje'!$C$17)+(BG795*'pravidla turnaje'!$C$18)+'rozstřely-skore'!BG796)</f>
        <v/>
      </c>
      <c r="BH796" s="56" t="str">
        <f>IF(BH772="","",(BH786*'pravidla turnaje'!$C$9)+(BH787*'pravidla turnaje'!$C$10)+(BH788*'pravidla turnaje'!$C$11)+(BH789*'pravidla turnaje'!$C$12)+(BH790*'pravidla turnaje'!$C$13)+(BH791*'pravidla turnaje'!$C$14)+(BH792*'pravidla turnaje'!$C$15)+(BH793*'pravidla turnaje'!$C$16)+(BH794*'pravidla turnaje'!$C$17)+(BH795*'pravidla turnaje'!$C$18)+'rozstřely-skore'!BH796)</f>
        <v/>
      </c>
      <c r="BI796" s="56" t="str">
        <f>IF(BI772="","",(BI786*'pravidla turnaje'!$C$9)+(BI787*'pravidla turnaje'!$C$10)+(BI788*'pravidla turnaje'!$C$11)+(BI789*'pravidla turnaje'!$C$12)+(BI790*'pravidla turnaje'!$C$13)+(BI791*'pravidla turnaje'!$C$14)+(BI792*'pravidla turnaje'!$C$15)+(BI793*'pravidla turnaje'!$C$16)+(BI794*'pravidla turnaje'!$C$17)+(BI795*'pravidla turnaje'!$C$18)+'rozstřely-skore'!BI796)</f>
        <v/>
      </c>
      <c r="BJ796" s="56" t="str">
        <f>IF(BJ772="","",(BJ786*'pravidla turnaje'!$C$9)+(BJ787*'pravidla turnaje'!$C$10)+(BJ788*'pravidla turnaje'!$C$11)+(BJ789*'pravidla turnaje'!$C$12)+(BJ790*'pravidla turnaje'!$C$13)+(BJ791*'pravidla turnaje'!$C$14)+(BJ792*'pravidla turnaje'!$C$15)+(BJ793*'pravidla turnaje'!$C$16)+(BJ794*'pravidla turnaje'!$C$17)+(BJ795*'pravidla turnaje'!$C$18)+'rozstřely-skore'!BJ796)</f>
        <v/>
      </c>
      <c r="BK796" s="56" t="str">
        <f>IF(BK772="","",(BK786*'pravidla turnaje'!$C$9)+(BK787*'pravidla turnaje'!$C$10)+(BK788*'pravidla turnaje'!$C$11)+(BK789*'pravidla turnaje'!$C$12)+(BK790*'pravidla turnaje'!$C$13)+(BK791*'pravidla turnaje'!$C$14)+(BK792*'pravidla turnaje'!$C$15)+(BK793*'pravidla turnaje'!$C$16)+(BK794*'pravidla turnaje'!$C$17)+(BK795*'pravidla turnaje'!$C$18)+'rozstřely-skore'!BK796)</f>
        <v/>
      </c>
      <c r="BL796" s="56" t="str">
        <f>IF(BL772="","",(BL786*'pravidla turnaje'!$C$9)+(BL787*'pravidla turnaje'!$C$10)+(BL788*'pravidla turnaje'!$C$11)+(BL789*'pravidla turnaje'!$C$12)+(BL790*'pravidla turnaje'!$C$13)+(BL791*'pravidla turnaje'!$C$14)+(BL792*'pravidla turnaje'!$C$15)+(BL793*'pravidla turnaje'!$C$16)+(BL794*'pravidla turnaje'!$C$17)+(BL795*'pravidla turnaje'!$C$18)+'rozstřely-skore'!BL796)</f>
        <v/>
      </c>
      <c r="BM796" s="56" t="str">
        <f>IF(BM772="","",(BM786*'pravidla turnaje'!$C$9)+(BM787*'pravidla turnaje'!$C$10)+(BM788*'pravidla turnaje'!$C$11)+(BM789*'pravidla turnaje'!$C$12)+(BM790*'pravidla turnaje'!$C$13)+(BM791*'pravidla turnaje'!$C$14)+(BM792*'pravidla turnaje'!$C$15)+(BM793*'pravidla turnaje'!$C$16)+(BM794*'pravidla turnaje'!$C$17)+(BM795*'pravidla turnaje'!$C$18)+'rozstřely-skore'!BM796)</f>
        <v/>
      </c>
      <c r="BN796" s="57" t="str">
        <f>IF(BN772="","",(BN786*'pravidla turnaje'!$C$9)+(BN787*'pravidla turnaje'!$C$10)+(BN788*'pravidla turnaje'!$C$11)+(BN789*'pravidla turnaje'!$C$12)+(BN790*'pravidla turnaje'!$C$13)+(BN791*'pravidla turnaje'!$C$14)+(BN792*'pravidla turnaje'!$C$15)+(BN793*'pravidla turnaje'!$C$16)+(BN794*'pravidla turnaje'!$C$17)+(BN795*'pravidla turnaje'!$C$18)+'rozstřely-skore'!BN796)</f>
        <v/>
      </c>
    </row>
  </sheetData>
  <customSheetViews>
    <customSheetView guid="{FB621A27-659F-404F-9975-FABB12D78706}" state="hidden">
      <selection sqref="A1:B1"/>
      <pageMargins left="0.7" right="0.7" top="0.78740157499999996" bottom="0.78740157499999996" header="0.3" footer="0.3"/>
      <pageSetup paperSize="9" orientation="portrait"/>
    </customSheetView>
  </customSheetViews>
  <mergeCells count="560">
    <mergeCell ref="A711:B711"/>
    <mergeCell ref="A712:B712"/>
    <mergeCell ref="A713:B713"/>
    <mergeCell ref="A714:B714"/>
    <mergeCell ref="A715:B715"/>
    <mergeCell ref="A716:B716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685:B685"/>
    <mergeCell ref="A686:B686"/>
    <mergeCell ref="A687:B687"/>
    <mergeCell ref="A688:B688"/>
    <mergeCell ref="A691:B691"/>
    <mergeCell ref="A692:B692"/>
    <mergeCell ref="A696:B696"/>
    <mergeCell ref="A697:B697"/>
    <mergeCell ref="A701:B701"/>
    <mergeCell ref="A672:B672"/>
    <mergeCell ref="A673:B673"/>
    <mergeCell ref="A674:B674"/>
    <mergeCell ref="A675:B675"/>
    <mergeCell ref="A676:B676"/>
    <mergeCell ref="A681:B681"/>
    <mergeCell ref="A682:B682"/>
    <mergeCell ref="A683:B683"/>
    <mergeCell ref="A684:B684"/>
    <mergeCell ref="A756:B756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51:B651"/>
    <mergeCell ref="A652:B652"/>
    <mergeCell ref="A656:B656"/>
    <mergeCell ref="A657:B657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32:B732"/>
    <mergeCell ref="A736:B736"/>
    <mergeCell ref="A737:B737"/>
    <mergeCell ref="A741:B741"/>
    <mergeCell ref="A742:B742"/>
    <mergeCell ref="A743:B743"/>
    <mergeCell ref="A744:B744"/>
    <mergeCell ref="A745:B745"/>
    <mergeCell ref="A746:B746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31:B731"/>
    <mergeCell ref="A22:B22"/>
    <mergeCell ref="A23:B23"/>
    <mergeCell ref="A24:B24"/>
    <mergeCell ref="A25:B25"/>
    <mergeCell ref="A1:B1"/>
    <mergeCell ref="A2:B2"/>
    <mergeCell ref="A3:B3"/>
    <mergeCell ref="A4:B4"/>
    <mergeCell ref="A5:B5"/>
    <mergeCell ref="A6:B6"/>
    <mergeCell ref="A7:B7"/>
    <mergeCell ref="A11:B11"/>
    <mergeCell ref="A16:B16"/>
    <mergeCell ref="A8:B8"/>
    <mergeCell ref="A69:B69"/>
    <mergeCell ref="A34:B34"/>
    <mergeCell ref="A35:B35"/>
    <mergeCell ref="A12:B12"/>
    <mergeCell ref="A17:B17"/>
    <mergeCell ref="A36:B36"/>
    <mergeCell ref="A51:B51"/>
    <mergeCell ref="A48:B48"/>
    <mergeCell ref="A32:B32"/>
    <mergeCell ref="A33:B33"/>
    <mergeCell ref="A41:B41"/>
    <mergeCell ref="A42:B42"/>
    <mergeCell ref="A43:B43"/>
    <mergeCell ref="A44:B44"/>
    <mergeCell ref="A45:B45"/>
    <mergeCell ref="A46:B46"/>
    <mergeCell ref="A47:B47"/>
    <mergeCell ref="A26:B26"/>
    <mergeCell ref="A27:B27"/>
    <mergeCell ref="A28:B28"/>
    <mergeCell ref="A29:B29"/>
    <mergeCell ref="A30:B30"/>
    <mergeCell ref="A31:B31"/>
    <mergeCell ref="A21:B21"/>
    <mergeCell ref="A52:B52"/>
    <mergeCell ref="A56:B56"/>
    <mergeCell ref="A57:B57"/>
    <mergeCell ref="A81:B81"/>
    <mergeCell ref="A82:B82"/>
    <mergeCell ref="A83:B83"/>
    <mergeCell ref="A84:B84"/>
    <mergeCell ref="A85:B85"/>
    <mergeCell ref="A86:B86"/>
    <mergeCell ref="A74:B74"/>
    <mergeCell ref="A75:B75"/>
    <mergeCell ref="A76:B76"/>
    <mergeCell ref="A70:B70"/>
    <mergeCell ref="A71:B71"/>
    <mergeCell ref="A72:B72"/>
    <mergeCell ref="A73:B73"/>
    <mergeCell ref="A67:B67"/>
    <mergeCell ref="A61:B61"/>
    <mergeCell ref="A62:B62"/>
    <mergeCell ref="A63:B63"/>
    <mergeCell ref="A64:B64"/>
    <mergeCell ref="A65:B65"/>
    <mergeCell ref="A66:B66"/>
    <mergeCell ref="A68:B68"/>
    <mergeCell ref="A101:B101"/>
    <mergeCell ref="A102:B102"/>
    <mergeCell ref="A103:B103"/>
    <mergeCell ref="A104:B104"/>
    <mergeCell ref="A87:B87"/>
    <mergeCell ref="A88:B88"/>
    <mergeCell ref="A91:B91"/>
    <mergeCell ref="A92:B92"/>
    <mergeCell ref="A96:B96"/>
    <mergeCell ref="A97:B97"/>
    <mergeCell ref="A109:B109"/>
    <mergeCell ref="A110:B110"/>
    <mergeCell ref="A111:B111"/>
    <mergeCell ref="A112:B112"/>
    <mergeCell ref="A113:B113"/>
    <mergeCell ref="A114:B114"/>
    <mergeCell ref="A121:B121"/>
    <mergeCell ref="A122:B122"/>
    <mergeCell ref="A105:B105"/>
    <mergeCell ref="A106:B106"/>
    <mergeCell ref="A107:B107"/>
    <mergeCell ref="A108:B108"/>
    <mergeCell ref="A127:B127"/>
    <mergeCell ref="A128:B128"/>
    <mergeCell ref="A141:B141"/>
    <mergeCell ref="A142:B142"/>
    <mergeCell ref="A143:B143"/>
    <mergeCell ref="A144:B144"/>
    <mergeCell ref="A115:B115"/>
    <mergeCell ref="A116:B116"/>
    <mergeCell ref="A123:B123"/>
    <mergeCell ref="A124:B124"/>
    <mergeCell ref="A125:B125"/>
    <mergeCell ref="A126:B126"/>
    <mergeCell ref="A131:B131"/>
    <mergeCell ref="A132:B132"/>
    <mergeCell ref="A136:B136"/>
    <mergeCell ref="A137:B137"/>
    <mergeCell ref="A151:B151"/>
    <mergeCell ref="A152:B152"/>
    <mergeCell ref="A153:B153"/>
    <mergeCell ref="A154:B154"/>
    <mergeCell ref="A155:B155"/>
    <mergeCell ref="A156:B156"/>
    <mergeCell ref="A145:B145"/>
    <mergeCell ref="A146:B146"/>
    <mergeCell ref="A147:B147"/>
    <mergeCell ref="A148:B148"/>
    <mergeCell ref="A149:B149"/>
    <mergeCell ref="A150:B15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71:B171"/>
    <mergeCell ref="A172:B172"/>
    <mergeCell ref="A176:B176"/>
    <mergeCell ref="A177:B177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11:B211"/>
    <mergeCell ref="A212:B212"/>
    <mergeCell ref="A216:B216"/>
    <mergeCell ref="A217:B217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51:B251"/>
    <mergeCell ref="A252:B252"/>
    <mergeCell ref="A256:B256"/>
    <mergeCell ref="A257:B257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761:B761"/>
    <mergeCell ref="A762:B762"/>
    <mergeCell ref="A763:B763"/>
    <mergeCell ref="A764:B764"/>
    <mergeCell ref="A765:B765"/>
    <mergeCell ref="A766:B766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71:B371"/>
    <mergeCell ref="A372:B372"/>
    <mergeCell ref="A376:B376"/>
    <mergeCell ref="A377:B377"/>
    <mergeCell ref="A381:B381"/>
    <mergeCell ref="A382:B382"/>
    <mergeCell ref="A383:B383"/>
    <mergeCell ref="A767:B767"/>
    <mergeCell ref="A768:B768"/>
    <mergeCell ref="A771:B771"/>
    <mergeCell ref="A772:B772"/>
    <mergeCell ref="A776:B776"/>
    <mergeCell ref="A777:B777"/>
    <mergeCell ref="A781:B781"/>
    <mergeCell ref="A782:B782"/>
    <mergeCell ref="A783:B783"/>
    <mergeCell ref="A793:B793"/>
    <mergeCell ref="A794:B794"/>
    <mergeCell ref="A795:B795"/>
    <mergeCell ref="A796:B796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11:B411"/>
    <mergeCell ref="A412:B412"/>
    <mergeCell ref="A416:B416"/>
    <mergeCell ref="A417:B417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51:B451"/>
    <mergeCell ref="A452:B452"/>
    <mergeCell ref="A456:B456"/>
    <mergeCell ref="A457:B457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91:B491"/>
    <mergeCell ref="A492:B492"/>
    <mergeCell ref="A496:B496"/>
    <mergeCell ref="A497:B497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307:B307"/>
    <mergeCell ref="A308:B308"/>
    <mergeCell ref="A309:B309"/>
    <mergeCell ref="A310:B310"/>
    <mergeCell ref="A346:B346"/>
    <mergeCell ref="A347:B347"/>
    <mergeCell ref="A348:B348"/>
    <mergeCell ref="A349:B349"/>
    <mergeCell ref="A350:B35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31:B331"/>
    <mergeCell ref="A332:B332"/>
    <mergeCell ref="A336:B336"/>
    <mergeCell ref="A337:B337"/>
    <mergeCell ref="A341:B341"/>
    <mergeCell ref="A342:B342"/>
    <mergeCell ref="A343:B343"/>
    <mergeCell ref="A292:B292"/>
    <mergeCell ref="A296:B296"/>
    <mergeCell ref="A297:B297"/>
    <mergeCell ref="A301:B301"/>
    <mergeCell ref="A302:B302"/>
    <mergeCell ref="A303:B303"/>
    <mergeCell ref="A304:B304"/>
    <mergeCell ref="A305:B305"/>
    <mergeCell ref="A306:B306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91:B291"/>
    <mergeCell ref="A311:B311"/>
    <mergeCell ref="A312:B312"/>
    <mergeCell ref="A313:B313"/>
    <mergeCell ref="A314:B314"/>
    <mergeCell ref="A315:B315"/>
    <mergeCell ref="A316:B316"/>
    <mergeCell ref="A521:B521"/>
    <mergeCell ref="A522:B522"/>
    <mergeCell ref="A523:B523"/>
    <mergeCell ref="A355:B355"/>
    <mergeCell ref="A356:B356"/>
    <mergeCell ref="A351:B351"/>
    <mergeCell ref="A352:B352"/>
    <mergeCell ref="A353:B353"/>
    <mergeCell ref="A354:B354"/>
    <mergeCell ref="A510:B510"/>
    <mergeCell ref="A511:B511"/>
    <mergeCell ref="A512:B512"/>
    <mergeCell ref="A513:B513"/>
    <mergeCell ref="A514:B514"/>
    <mergeCell ref="A515:B515"/>
    <mergeCell ref="A516:B516"/>
    <mergeCell ref="A344:B344"/>
    <mergeCell ref="A345:B345"/>
    <mergeCell ref="A524:B524"/>
    <mergeCell ref="A525:B525"/>
    <mergeCell ref="A526:B526"/>
    <mergeCell ref="A527:B527"/>
    <mergeCell ref="A528:B528"/>
    <mergeCell ref="A531:B531"/>
    <mergeCell ref="A532:B532"/>
    <mergeCell ref="A536:B536"/>
    <mergeCell ref="A537:B537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61:B561"/>
    <mergeCell ref="A562:B562"/>
    <mergeCell ref="A563:B563"/>
    <mergeCell ref="A564:B564"/>
    <mergeCell ref="A565:B565"/>
    <mergeCell ref="A566:B566"/>
    <mergeCell ref="A567:B567"/>
    <mergeCell ref="A568:B568"/>
    <mergeCell ref="A571:B571"/>
    <mergeCell ref="A572:B572"/>
    <mergeCell ref="A576:B576"/>
    <mergeCell ref="A577:B577"/>
    <mergeCell ref="A581:B581"/>
    <mergeCell ref="A582:B582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601:B601"/>
    <mergeCell ref="A602:B602"/>
    <mergeCell ref="A603:B603"/>
    <mergeCell ref="A604:B604"/>
    <mergeCell ref="A605:B605"/>
    <mergeCell ref="A606:B606"/>
    <mergeCell ref="A607:B607"/>
    <mergeCell ref="A608:B608"/>
    <mergeCell ref="A611:B611"/>
    <mergeCell ref="A612:B612"/>
    <mergeCell ref="A616:B616"/>
    <mergeCell ref="A617:B617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</mergeCells>
  <conditionalFormatting sqref="K81:BN81">
    <cfRule type="containsText" dxfId="105" priority="46" stopIfTrue="1" operator="containsText" text="USK">
      <formula>NOT(ISERROR(SEARCH("USK",K81)))</formula>
    </cfRule>
  </conditionalFormatting>
  <conditionalFormatting sqref="K121:BN121">
    <cfRule type="containsText" dxfId="104" priority="43" stopIfTrue="1" operator="containsText" text="USK">
      <formula>NOT(ISERROR(SEARCH("USK",K121)))</formula>
    </cfRule>
  </conditionalFormatting>
  <conditionalFormatting sqref="K41:BN41">
    <cfRule type="containsText" dxfId="103" priority="36" stopIfTrue="1" operator="containsText" text="USK">
      <formula>NOT(ISERROR(SEARCH("USK",K41)))</formula>
    </cfRule>
  </conditionalFormatting>
  <conditionalFormatting sqref="C81:J81">
    <cfRule type="containsText" dxfId="102" priority="39" stopIfTrue="1" operator="containsText" text="USK">
      <formula>NOT(ISERROR(SEARCH("USK",C81)))</formula>
    </cfRule>
  </conditionalFormatting>
  <conditionalFormatting sqref="C121:J121">
    <cfRule type="containsText" dxfId="101" priority="38" stopIfTrue="1" operator="containsText" text="USK">
      <formula>NOT(ISERROR(SEARCH("USK",C121)))</formula>
    </cfRule>
  </conditionalFormatting>
  <conditionalFormatting sqref="K1:BN1">
    <cfRule type="containsText" dxfId="100" priority="37" stopIfTrue="1" operator="containsText" text="USK">
      <formula>NOT(ISERROR(SEARCH("USK",K1)))</formula>
    </cfRule>
  </conditionalFormatting>
  <conditionalFormatting sqref="C1:J1">
    <cfRule type="containsText" dxfId="99" priority="35" stopIfTrue="1" operator="containsText" text="USK">
      <formula>NOT(ISERROR(SEARCH("USK",C1)))</formula>
    </cfRule>
  </conditionalFormatting>
  <conditionalFormatting sqref="C41:J41">
    <cfRule type="containsText" dxfId="98" priority="34" stopIfTrue="1" operator="containsText" text="USK">
      <formula>NOT(ISERROR(SEARCH("USK",C41)))</formula>
    </cfRule>
  </conditionalFormatting>
  <conditionalFormatting sqref="K241:BN241">
    <cfRule type="containsText" dxfId="97" priority="33" stopIfTrue="1" operator="containsText" text="USK">
      <formula>NOT(ISERROR(SEARCH("USK",K241)))</formula>
    </cfRule>
  </conditionalFormatting>
  <conditionalFormatting sqref="K761:BN761">
    <cfRule type="containsText" dxfId="96" priority="32" stopIfTrue="1" operator="containsText" text="USK">
      <formula>NOT(ISERROR(SEARCH("USK",K761)))</formula>
    </cfRule>
  </conditionalFormatting>
  <conditionalFormatting sqref="K201:BN201">
    <cfRule type="containsText" dxfId="95" priority="28" stopIfTrue="1" operator="containsText" text="USK">
      <formula>NOT(ISERROR(SEARCH("USK",K201)))</formula>
    </cfRule>
  </conditionalFormatting>
  <conditionalFormatting sqref="C241:J241">
    <cfRule type="containsText" dxfId="94" priority="31" stopIfTrue="1" operator="containsText" text="USK">
      <formula>NOT(ISERROR(SEARCH("USK",C241)))</formula>
    </cfRule>
  </conditionalFormatting>
  <conditionalFormatting sqref="C761:J761">
    <cfRule type="containsText" dxfId="93" priority="30" stopIfTrue="1" operator="containsText" text="USK">
      <formula>NOT(ISERROR(SEARCH("USK",C761)))</formula>
    </cfRule>
  </conditionalFormatting>
  <conditionalFormatting sqref="K161:BN161">
    <cfRule type="containsText" dxfId="92" priority="29" stopIfTrue="1" operator="containsText" text="USK">
      <formula>NOT(ISERROR(SEARCH("USK",K161)))</formula>
    </cfRule>
  </conditionalFormatting>
  <conditionalFormatting sqref="C161:J161">
    <cfRule type="containsText" dxfId="91" priority="27" stopIfTrue="1" operator="containsText" text="USK">
      <formula>NOT(ISERROR(SEARCH("USK",C161)))</formula>
    </cfRule>
  </conditionalFormatting>
  <conditionalFormatting sqref="C201:J201">
    <cfRule type="containsText" dxfId="90" priority="26" stopIfTrue="1" operator="containsText" text="USK">
      <formula>NOT(ISERROR(SEARCH("USK",C201)))</formula>
    </cfRule>
  </conditionalFormatting>
  <conditionalFormatting sqref="K401:BN401">
    <cfRule type="containsText" dxfId="89" priority="25" stopIfTrue="1" operator="containsText" text="USK">
      <formula>NOT(ISERROR(SEARCH("USK",K401)))</formula>
    </cfRule>
  </conditionalFormatting>
  <conditionalFormatting sqref="K441:BN441">
    <cfRule type="containsText" dxfId="88" priority="24" stopIfTrue="1" operator="containsText" text="USK">
      <formula>NOT(ISERROR(SEARCH("USK",K441)))</formula>
    </cfRule>
  </conditionalFormatting>
  <conditionalFormatting sqref="K361:BN361">
    <cfRule type="containsText" dxfId="87" priority="21" stopIfTrue="1" operator="containsText" text="USK">
      <formula>NOT(ISERROR(SEARCH("USK",K361)))</formula>
    </cfRule>
  </conditionalFormatting>
  <conditionalFormatting sqref="C401:J401">
    <cfRule type="containsText" dxfId="86" priority="23" stopIfTrue="1" operator="containsText" text="USK">
      <formula>NOT(ISERROR(SEARCH("USK",C401)))</formula>
    </cfRule>
  </conditionalFormatting>
  <conditionalFormatting sqref="C441:J441">
    <cfRule type="containsText" dxfId="85" priority="22" stopIfTrue="1" operator="containsText" text="USK">
      <formula>NOT(ISERROR(SEARCH("USK",C441)))</formula>
    </cfRule>
  </conditionalFormatting>
  <conditionalFormatting sqref="K481:BN481">
    <cfRule type="containsText" dxfId="84" priority="19" stopIfTrue="1" operator="containsText" text="USK">
      <formula>NOT(ISERROR(SEARCH("USK",K481)))</formula>
    </cfRule>
  </conditionalFormatting>
  <conditionalFormatting sqref="C361:J361">
    <cfRule type="containsText" dxfId="83" priority="13" stopIfTrue="1" operator="containsText" text="USK">
      <formula>NOT(ISERROR(SEARCH("USK",C361)))</formula>
    </cfRule>
  </conditionalFormatting>
  <conditionalFormatting sqref="C481:J481">
    <cfRule type="containsText" dxfId="82" priority="18" stopIfTrue="1" operator="containsText" text="USK">
      <formula>NOT(ISERROR(SEARCH("USK",C481)))</formula>
    </cfRule>
  </conditionalFormatting>
  <conditionalFormatting sqref="K321:BN321">
    <cfRule type="containsText" dxfId="81" priority="17" stopIfTrue="1" operator="containsText" text="USK">
      <formula>NOT(ISERROR(SEARCH("USK",K321)))</formula>
    </cfRule>
  </conditionalFormatting>
  <conditionalFormatting sqref="C321:J321">
    <cfRule type="containsText" dxfId="80" priority="16" stopIfTrue="1" operator="containsText" text="USK">
      <formula>NOT(ISERROR(SEARCH("USK",C321)))</formula>
    </cfRule>
  </conditionalFormatting>
  <conditionalFormatting sqref="K281:BN281">
    <cfRule type="containsText" dxfId="79" priority="15" stopIfTrue="1" operator="containsText" text="USK">
      <formula>NOT(ISERROR(SEARCH("USK",K281)))</formula>
    </cfRule>
  </conditionalFormatting>
  <conditionalFormatting sqref="C281:J281">
    <cfRule type="containsText" dxfId="78" priority="14" stopIfTrue="1" operator="containsText" text="USK">
      <formula>NOT(ISERROR(SEARCH("USK",C281)))</formula>
    </cfRule>
  </conditionalFormatting>
  <conditionalFormatting sqref="K561:BN561">
    <cfRule type="containsText" dxfId="77" priority="12" stopIfTrue="1" operator="containsText" text="USK">
      <formula>NOT(ISERROR(SEARCH("USK",K561)))</formula>
    </cfRule>
  </conditionalFormatting>
  <conditionalFormatting sqref="K601:BN601">
    <cfRule type="containsText" dxfId="76" priority="11" stopIfTrue="1" operator="containsText" text="USK">
      <formula>NOT(ISERROR(SEARCH("USK",K601)))</formula>
    </cfRule>
  </conditionalFormatting>
  <conditionalFormatting sqref="K521:BN521">
    <cfRule type="containsText" dxfId="75" priority="8" stopIfTrue="1" operator="containsText" text="USK">
      <formula>NOT(ISERROR(SEARCH("USK",K521)))</formula>
    </cfRule>
  </conditionalFormatting>
  <conditionalFormatting sqref="C561:J561">
    <cfRule type="containsText" dxfId="74" priority="10" stopIfTrue="1" operator="containsText" text="USK">
      <formula>NOT(ISERROR(SEARCH("USK",C561)))</formula>
    </cfRule>
  </conditionalFormatting>
  <conditionalFormatting sqref="C601:J601">
    <cfRule type="containsText" dxfId="73" priority="9" stopIfTrue="1" operator="containsText" text="USK">
      <formula>NOT(ISERROR(SEARCH("USK",C601)))</formula>
    </cfRule>
  </conditionalFormatting>
  <conditionalFormatting sqref="C521:J521">
    <cfRule type="containsText" dxfId="72" priority="7" stopIfTrue="1" operator="containsText" text="USK">
      <formula>NOT(ISERROR(SEARCH("USK",C521)))</formula>
    </cfRule>
  </conditionalFormatting>
  <conditionalFormatting sqref="K721:BN721">
    <cfRule type="containsText" dxfId="71" priority="6" stopIfTrue="1" operator="containsText" text="USK">
      <formula>NOT(ISERROR(SEARCH("USK",K721)))</formula>
    </cfRule>
  </conditionalFormatting>
  <conditionalFormatting sqref="C721:J721">
    <cfRule type="containsText" dxfId="70" priority="5" stopIfTrue="1" operator="containsText" text="USK">
      <formula>NOT(ISERROR(SEARCH("USK",C721)))</formula>
    </cfRule>
  </conditionalFormatting>
  <conditionalFormatting sqref="K681:BN681">
    <cfRule type="containsText" dxfId="69" priority="4" stopIfTrue="1" operator="containsText" text="USK">
      <formula>NOT(ISERROR(SEARCH("USK",K681)))</formula>
    </cfRule>
  </conditionalFormatting>
  <conditionalFormatting sqref="C681:J681">
    <cfRule type="containsText" dxfId="68" priority="3" stopIfTrue="1" operator="containsText" text="USK">
      <formula>NOT(ISERROR(SEARCH("USK",C681)))</formula>
    </cfRule>
  </conditionalFormatting>
  <conditionalFormatting sqref="K641:BN641">
    <cfRule type="containsText" dxfId="67" priority="2" stopIfTrue="1" operator="containsText" text="USK">
      <formula>NOT(ISERROR(SEARCH("USK",K641)))</formula>
    </cfRule>
  </conditionalFormatting>
  <conditionalFormatting sqref="C641:J641">
    <cfRule type="containsText" dxfId="66" priority="1" stopIfTrue="1" operator="containsText" text="USK">
      <formula>NOT(ISERROR(SEARCH("USK",C641)))</formula>
    </cfRule>
  </conditionalFormatting>
  <pageMargins left="0.7" right="0.7" top="0.78740157499999996" bottom="0.78740157499999996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796"/>
  <sheetViews>
    <sheetView workbookViewId="0">
      <selection sqref="A1:B1"/>
    </sheetView>
  </sheetViews>
  <sheetFormatPr defaultColWidth="8.85546875" defaultRowHeight="15" x14ac:dyDescent="0.25"/>
  <cols>
    <col min="1" max="1" width="16.28515625" customWidth="1"/>
    <col min="2" max="2" width="7" style="3" customWidth="1"/>
    <col min="3" max="6" width="3.42578125" style="1" customWidth="1"/>
    <col min="7" max="7" width="3.7109375" style="1" customWidth="1"/>
    <col min="8" max="10" width="3.42578125" style="1" customWidth="1"/>
    <col min="11" max="11" width="3.140625" customWidth="1"/>
    <col min="12" max="12" width="3.7109375" customWidth="1"/>
    <col min="13" max="13" width="3.140625" customWidth="1"/>
    <col min="14" max="14" width="3.42578125" customWidth="1"/>
    <col min="15" max="18" width="3.140625" customWidth="1"/>
    <col min="19" max="29" width="3" customWidth="1"/>
    <col min="30" max="30" width="3.7109375" customWidth="1"/>
    <col min="31" max="66" width="3" customWidth="1"/>
  </cols>
  <sheetData>
    <row r="1" spans="1:66" ht="15.75" x14ac:dyDescent="0.25">
      <c r="A1" s="2115" t="str">
        <f>CONCATENATE("skupina ",VLOOKUP(C1-1,'pravidla turnaje'!$A$64:$B$83,2,0))</f>
        <v>skupina A</v>
      </c>
      <c r="B1" s="2116"/>
      <c r="C1" s="80">
        <v>11</v>
      </c>
      <c r="D1" s="81">
        <v>12</v>
      </c>
      <c r="E1" s="81">
        <v>13</v>
      </c>
      <c r="F1" s="81">
        <v>14</v>
      </c>
      <c r="G1" s="81">
        <v>15</v>
      </c>
      <c r="H1" s="81">
        <v>16</v>
      </c>
      <c r="I1" s="81">
        <v>17</v>
      </c>
      <c r="J1" s="82">
        <v>18</v>
      </c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</row>
    <row r="2" spans="1:66" ht="15.75" x14ac:dyDescent="0.25">
      <c r="A2" s="2119" t="s">
        <v>22</v>
      </c>
      <c r="B2" s="2119"/>
      <c r="C2" s="74">
        <f ca="1">VLOOKUP(C$1,'Tabulka-skore'!$B$4:$Q$239,11,0)</f>
        <v>0</v>
      </c>
      <c r="D2" s="74">
        <f ca="1">VLOOKUP(D$1,'Tabulka-skore'!$B$4:$Q$239,11,0)</f>
        <v>0</v>
      </c>
      <c r="E2" s="74">
        <f ca="1">VLOOKUP(E$1,'Tabulka-skore'!$B$4:$Q$239,11,0)</f>
        <v>0</v>
      </c>
      <c r="F2" s="74">
        <f ca="1">VLOOKUP(F$1,'Tabulka-skore'!$B$4:$Q$239,11,0)</f>
        <v>0</v>
      </c>
      <c r="G2" s="74">
        <f ca="1">VLOOKUP(G$1,'Tabulka-skore'!$B$4:$Q$239,11,0)</f>
        <v>0</v>
      </c>
      <c r="H2" s="74">
        <f ca="1">VLOOKUP(H$1,'Tabulka-skore'!$B$4:$Q$239,11,0)</f>
        <v>0</v>
      </c>
      <c r="I2" s="74" t="str">
        <f>VLOOKUP(I$1,'Tabulka-skore'!$B$4:$Q$239,11,0)</f>
        <v/>
      </c>
      <c r="J2" s="74" t="str">
        <f>VLOOKUP(J$1,'Tabulka-skore'!$B$4:$Q$239,11,0)</f>
        <v/>
      </c>
      <c r="K2" s="39"/>
      <c r="L2" s="39"/>
      <c r="M2" s="39"/>
      <c r="N2" s="39"/>
      <c r="O2" s="39"/>
      <c r="P2" s="39"/>
      <c r="Q2" s="39"/>
      <c r="R2" s="39"/>
    </row>
    <row r="3" spans="1:66" ht="15.75" x14ac:dyDescent="0.25">
      <c r="A3" s="2119" t="s">
        <v>23</v>
      </c>
      <c r="B3" s="2119"/>
      <c r="C3" s="74">
        <f ca="1">VLOOKUP(C$1,'Tabulka-skore'!$B$4:$Q$239,12,0)</f>
        <v>20</v>
      </c>
      <c r="D3" s="74">
        <f ca="1">VLOOKUP(D$1,'Tabulka-skore'!$B$4:$Q$239,12,0)</f>
        <v>28</v>
      </c>
      <c r="E3" s="74">
        <f ca="1">VLOOKUP(E$1,'Tabulka-skore'!$B$4:$Q$239,12,0)</f>
        <v>17</v>
      </c>
      <c r="F3" s="74">
        <f ca="1">VLOOKUP(F$1,'Tabulka-skore'!$B$4:$Q$239,12,0)</f>
        <v>22</v>
      </c>
      <c r="G3" s="74">
        <f ca="1">VLOOKUP(G$1,'Tabulka-skore'!$B$4:$Q$239,12,0)</f>
        <v>12</v>
      </c>
      <c r="H3" s="74">
        <f ca="1">VLOOKUP(H$1,'Tabulka-skore'!$B$4:$Q$239,12,0)</f>
        <v>20</v>
      </c>
      <c r="I3" s="74" t="str">
        <f>VLOOKUP(I$1,'Tabulka-skore'!$B$4:$Q$239,12,0)</f>
        <v/>
      </c>
      <c r="J3" s="74" t="str">
        <f>VLOOKUP(J$1,'Tabulka-skore'!$B$4:$Q$239,12,0)</f>
        <v/>
      </c>
      <c r="K3" s="39"/>
      <c r="L3" s="39"/>
      <c r="M3" s="39"/>
      <c r="N3" s="39"/>
      <c r="O3" s="39"/>
      <c r="P3" s="39"/>
      <c r="Q3" s="39"/>
      <c r="R3" s="39"/>
    </row>
    <row r="4" spans="1:66" ht="15.75" x14ac:dyDescent="0.25">
      <c r="A4" s="2119" t="s">
        <v>24</v>
      </c>
      <c r="B4" s="2119"/>
      <c r="C4" s="74">
        <f ca="1">VLOOKUP(C$1,'Tabulka-skore'!$B$4:$Q$239,13,0)</f>
        <v>9</v>
      </c>
      <c r="D4" s="74">
        <f ca="1">VLOOKUP(D$1,'Tabulka-skore'!$B$4:$Q$239,13,0)</f>
        <v>14</v>
      </c>
      <c r="E4" s="74">
        <f ca="1">VLOOKUP(E$1,'Tabulka-skore'!$B$4:$Q$239,13,0)</f>
        <v>31</v>
      </c>
      <c r="F4" s="74">
        <f ca="1">VLOOKUP(F$1,'Tabulka-skore'!$B$4:$Q$239,13,0)</f>
        <v>17</v>
      </c>
      <c r="G4" s="74">
        <f ca="1">VLOOKUP(G$1,'Tabulka-skore'!$B$4:$Q$239,13,0)</f>
        <v>24</v>
      </c>
      <c r="H4" s="74">
        <f ca="1">VLOOKUP(H$1,'Tabulka-skore'!$B$4:$Q$239,13,0)</f>
        <v>24</v>
      </c>
      <c r="I4" s="74" t="str">
        <f>VLOOKUP(I$1,'Tabulka-skore'!$B$4:$Q$239,13,0)</f>
        <v/>
      </c>
      <c r="J4" s="74" t="str">
        <f>VLOOKUP(J$1,'Tabulka-skore'!$B$4:$Q$239,13,0)</f>
        <v/>
      </c>
      <c r="K4" s="39"/>
      <c r="L4" s="39"/>
      <c r="M4" s="39"/>
      <c r="N4" s="39"/>
      <c r="O4" s="39"/>
      <c r="P4" s="39"/>
      <c r="Q4" s="39"/>
      <c r="R4" s="39"/>
    </row>
    <row r="5" spans="1:66" ht="15.75" x14ac:dyDescent="0.25">
      <c r="A5" s="2119" t="s">
        <v>8</v>
      </c>
      <c r="B5" s="2119"/>
      <c r="C5" s="74">
        <f ca="1">VLOOKUP(C$1,'Tabulka-skore'!$B$4:$Q$239,14,0)</f>
        <v>11</v>
      </c>
      <c r="D5" s="74">
        <f ca="1">VLOOKUP(D$1,'Tabulka-skore'!$B$4:$Q$239,14,0)</f>
        <v>14</v>
      </c>
      <c r="E5" s="74">
        <f ca="1">VLOOKUP(E$1,'Tabulka-skore'!$B$4:$Q$239,14,0)</f>
        <v>-14</v>
      </c>
      <c r="F5" s="74">
        <f ca="1">VLOOKUP(F$1,'Tabulka-skore'!$B$4:$Q$239,14,0)</f>
        <v>5</v>
      </c>
      <c r="G5" s="74">
        <f ca="1">VLOOKUP(G$1,'Tabulka-skore'!$B$4:$Q$239,14,0)</f>
        <v>-12</v>
      </c>
      <c r="H5" s="74">
        <f ca="1">VLOOKUP(H$1,'Tabulka-skore'!$B$4:$Q$239,14,0)</f>
        <v>-4</v>
      </c>
      <c r="I5" s="74" t="str">
        <f>VLOOKUP(I$1,'Tabulka-skore'!$B$4:$Q$239,14,0)</f>
        <v/>
      </c>
      <c r="J5" s="74" t="str">
        <f>VLOOKUP(J$1,'Tabulka-skore'!$B$4:$Q$239,14,0)</f>
        <v/>
      </c>
      <c r="K5" s="40"/>
      <c r="L5" s="40"/>
      <c r="M5" s="40"/>
      <c r="N5" s="40"/>
      <c r="O5" s="40"/>
      <c r="P5" s="40"/>
      <c r="Q5" s="40"/>
      <c r="R5" s="40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</row>
    <row r="6" spans="1:66" ht="38.25" customHeight="1" x14ac:dyDescent="0.25">
      <c r="A6" s="2119" t="s">
        <v>135</v>
      </c>
      <c r="B6" s="2119"/>
      <c r="C6" s="78">
        <f t="shared" ref="C6:J6" ca="1" si="0">IFERROR(IF(C4=0,MAX($C$3:$J$3)+1,C3/C4),"")</f>
        <v>2.2222222222222223</v>
      </c>
      <c r="D6" s="78">
        <f t="shared" ca="1" si="0"/>
        <v>2</v>
      </c>
      <c r="E6" s="78">
        <f t="shared" ca="1" si="0"/>
        <v>0.54838709677419351</v>
      </c>
      <c r="F6" s="78">
        <f t="shared" ca="1" si="0"/>
        <v>1.2941176470588236</v>
      </c>
      <c r="G6" s="78">
        <f t="shared" ca="1" si="0"/>
        <v>0.5</v>
      </c>
      <c r="H6" s="78">
        <f t="shared" ca="1" si="0"/>
        <v>0.83333333333333337</v>
      </c>
      <c r="I6" s="78" t="str">
        <f t="shared" si="0"/>
        <v/>
      </c>
      <c r="J6" s="78" t="str">
        <f t="shared" si="0"/>
        <v/>
      </c>
      <c r="K6" s="40"/>
      <c r="L6" s="40"/>
      <c r="M6" s="40"/>
      <c r="N6" s="40"/>
      <c r="O6" s="40"/>
      <c r="P6" s="40"/>
      <c r="Q6" s="40"/>
      <c r="R6" s="40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</row>
    <row r="7" spans="1:66" ht="77.25" customHeight="1" x14ac:dyDescent="0.25">
      <c r="A7" s="2109" t="s">
        <v>33</v>
      </c>
      <c r="B7" s="2110"/>
      <c r="C7" s="79">
        <f t="shared" ref="C7:J7" ca="1" si="1">IF(MIN(C36,K36,S36,AA36,AI36,AQ36,AY36,BG36)=0,MAX($C36:$BN36)+1,MIN(C36,K36,S36,AA36,AI36,AQ36,AY36,BG36))</f>
        <v>1123</v>
      </c>
      <c r="D7" s="79">
        <f t="shared" ca="1" si="1"/>
        <v>1111</v>
      </c>
      <c r="E7" s="79">
        <f t="shared" ca="1" si="1"/>
        <v>1165</v>
      </c>
      <c r="F7" s="79">
        <f t="shared" ca="1" si="1"/>
        <v>1132</v>
      </c>
      <c r="G7" s="79">
        <f t="shared" ca="1" si="1"/>
        <v>1156</v>
      </c>
      <c r="H7" s="79">
        <f t="shared" ca="1" si="1"/>
        <v>1143</v>
      </c>
      <c r="I7" s="79">
        <f t="shared" ca="1" si="1"/>
        <v>1166</v>
      </c>
      <c r="J7" s="79">
        <f t="shared" ca="1" si="1"/>
        <v>1166</v>
      </c>
    </row>
    <row r="8" spans="1:66" ht="21.75" customHeight="1" thickBot="1" x14ac:dyDescent="0.3">
      <c r="A8" s="2111" t="s">
        <v>25</v>
      </c>
      <c r="B8" s="2112"/>
      <c r="C8" s="52">
        <f t="shared" ref="C8:J8" ca="1" si="2">RANK(C7,$C7:$J7,1)</f>
        <v>2</v>
      </c>
      <c r="D8" s="53">
        <f t="shared" ca="1" si="2"/>
        <v>1</v>
      </c>
      <c r="E8" s="53">
        <f t="shared" ca="1" si="2"/>
        <v>6</v>
      </c>
      <c r="F8" s="53">
        <f t="shared" ca="1" si="2"/>
        <v>3</v>
      </c>
      <c r="G8" s="53">
        <f t="shared" ca="1" si="2"/>
        <v>5</v>
      </c>
      <c r="H8" s="53">
        <f t="shared" ca="1" si="2"/>
        <v>4</v>
      </c>
      <c r="I8" s="53">
        <f t="shared" ca="1" si="2"/>
        <v>7</v>
      </c>
      <c r="J8" s="54">
        <f t="shared" ca="1" si="2"/>
        <v>7</v>
      </c>
    </row>
    <row r="9" spans="1:66" x14ac:dyDescent="0.25">
      <c r="B9" s="66"/>
      <c r="C9" s="34">
        <v>1</v>
      </c>
      <c r="D9" s="48">
        <f t="shared" ref="D9:J9" si="3">C9</f>
        <v>1</v>
      </c>
      <c r="E9" s="48">
        <f t="shared" si="3"/>
        <v>1</v>
      </c>
      <c r="F9" s="48">
        <f t="shared" si="3"/>
        <v>1</v>
      </c>
      <c r="G9" s="48">
        <f t="shared" si="3"/>
        <v>1</v>
      </c>
      <c r="H9" s="48">
        <f t="shared" si="3"/>
        <v>1</v>
      </c>
      <c r="I9" s="48">
        <f t="shared" si="3"/>
        <v>1</v>
      </c>
      <c r="J9" s="48">
        <f t="shared" si="3"/>
        <v>1</v>
      </c>
      <c r="K9" s="35">
        <v>2</v>
      </c>
      <c r="L9" s="48">
        <f t="shared" ref="L9:R9" si="4">K9</f>
        <v>2</v>
      </c>
      <c r="M9" s="48">
        <f t="shared" si="4"/>
        <v>2</v>
      </c>
      <c r="N9" s="48">
        <f t="shared" si="4"/>
        <v>2</v>
      </c>
      <c r="O9" s="48">
        <f t="shared" si="4"/>
        <v>2</v>
      </c>
      <c r="P9" s="48">
        <f t="shared" si="4"/>
        <v>2</v>
      </c>
      <c r="Q9" s="48">
        <f t="shared" si="4"/>
        <v>2</v>
      </c>
      <c r="R9" s="48">
        <f t="shared" si="4"/>
        <v>2</v>
      </c>
      <c r="S9" s="25">
        <v>3</v>
      </c>
      <c r="T9" s="48">
        <f t="shared" ref="T9:Z9" si="5">S9</f>
        <v>3</v>
      </c>
      <c r="U9" s="48">
        <f t="shared" si="5"/>
        <v>3</v>
      </c>
      <c r="V9" s="48">
        <f t="shared" si="5"/>
        <v>3</v>
      </c>
      <c r="W9" s="48">
        <f t="shared" si="5"/>
        <v>3</v>
      </c>
      <c r="X9" s="48">
        <f t="shared" si="5"/>
        <v>3</v>
      </c>
      <c r="Y9" s="48">
        <f t="shared" si="5"/>
        <v>3</v>
      </c>
      <c r="Z9" s="48">
        <f t="shared" si="5"/>
        <v>3</v>
      </c>
      <c r="AA9" s="25">
        <v>4</v>
      </c>
      <c r="AB9" s="48">
        <f t="shared" ref="AB9:AH9" si="6">AA9</f>
        <v>4</v>
      </c>
      <c r="AC9" s="48">
        <f t="shared" si="6"/>
        <v>4</v>
      </c>
      <c r="AD9" s="48">
        <f t="shared" si="6"/>
        <v>4</v>
      </c>
      <c r="AE9" s="48">
        <f t="shared" si="6"/>
        <v>4</v>
      </c>
      <c r="AF9" s="48">
        <f t="shared" si="6"/>
        <v>4</v>
      </c>
      <c r="AG9" s="48">
        <f t="shared" si="6"/>
        <v>4</v>
      </c>
      <c r="AH9" s="48">
        <f t="shared" si="6"/>
        <v>4</v>
      </c>
      <c r="AI9" s="25">
        <v>5</v>
      </c>
      <c r="AJ9" s="48">
        <f t="shared" ref="AJ9:AP9" si="7">AI9</f>
        <v>5</v>
      </c>
      <c r="AK9" s="48">
        <f t="shared" si="7"/>
        <v>5</v>
      </c>
      <c r="AL9" s="48">
        <f t="shared" si="7"/>
        <v>5</v>
      </c>
      <c r="AM9" s="48">
        <f t="shared" si="7"/>
        <v>5</v>
      </c>
      <c r="AN9" s="48">
        <f t="shared" si="7"/>
        <v>5</v>
      </c>
      <c r="AO9" s="48">
        <f t="shared" si="7"/>
        <v>5</v>
      </c>
      <c r="AP9" s="48">
        <f t="shared" si="7"/>
        <v>5</v>
      </c>
      <c r="AQ9" s="25">
        <v>6</v>
      </c>
      <c r="AR9" s="48">
        <f t="shared" ref="AR9:AX9" si="8">AQ9</f>
        <v>6</v>
      </c>
      <c r="AS9" s="48">
        <f t="shared" si="8"/>
        <v>6</v>
      </c>
      <c r="AT9" s="48">
        <f t="shared" si="8"/>
        <v>6</v>
      </c>
      <c r="AU9" s="48">
        <f t="shared" si="8"/>
        <v>6</v>
      </c>
      <c r="AV9" s="48">
        <f t="shared" si="8"/>
        <v>6</v>
      </c>
      <c r="AW9" s="48">
        <f t="shared" si="8"/>
        <v>6</v>
      </c>
      <c r="AX9" s="48">
        <f t="shared" si="8"/>
        <v>6</v>
      </c>
      <c r="AY9" s="25">
        <v>7</v>
      </c>
      <c r="AZ9" s="48">
        <f t="shared" ref="AZ9:BF9" si="9">AY9</f>
        <v>7</v>
      </c>
      <c r="BA9" s="48">
        <f t="shared" si="9"/>
        <v>7</v>
      </c>
      <c r="BB9" s="48">
        <f t="shared" si="9"/>
        <v>7</v>
      </c>
      <c r="BC9" s="48">
        <f t="shared" si="9"/>
        <v>7</v>
      </c>
      <c r="BD9" s="48">
        <f t="shared" si="9"/>
        <v>7</v>
      </c>
      <c r="BE9" s="48">
        <f t="shared" si="9"/>
        <v>7</v>
      </c>
      <c r="BF9" s="48">
        <f t="shared" si="9"/>
        <v>7</v>
      </c>
      <c r="BG9" s="25">
        <v>8</v>
      </c>
      <c r="BH9" s="48">
        <f t="shared" ref="BH9:BN9" si="10">BG9</f>
        <v>8</v>
      </c>
      <c r="BI9" s="48">
        <f t="shared" si="10"/>
        <v>8</v>
      </c>
      <c r="BJ9" s="48">
        <f t="shared" si="10"/>
        <v>8</v>
      </c>
      <c r="BK9" s="48">
        <f t="shared" si="10"/>
        <v>8</v>
      </c>
      <c r="BL9" s="48">
        <f t="shared" si="10"/>
        <v>8</v>
      </c>
      <c r="BM9" s="48">
        <f t="shared" si="10"/>
        <v>8</v>
      </c>
      <c r="BN9" s="48">
        <f t="shared" si="10"/>
        <v>8</v>
      </c>
    </row>
    <row r="10" spans="1:66" ht="15.75" thickBot="1" x14ac:dyDescent="0.3">
      <c r="B10" s="274"/>
      <c r="C10" s="58">
        <f t="shared" ref="C10:J10" si="11">C1</f>
        <v>11</v>
      </c>
      <c r="D10" s="58">
        <f t="shared" si="11"/>
        <v>12</v>
      </c>
      <c r="E10" s="58">
        <f t="shared" si="11"/>
        <v>13</v>
      </c>
      <c r="F10" s="58">
        <f t="shared" si="11"/>
        <v>14</v>
      </c>
      <c r="G10" s="58">
        <f t="shared" si="11"/>
        <v>15</v>
      </c>
      <c r="H10" s="58">
        <f t="shared" si="11"/>
        <v>16</v>
      </c>
      <c r="I10" s="58">
        <f t="shared" si="11"/>
        <v>17</v>
      </c>
      <c r="J10" s="58">
        <f t="shared" si="11"/>
        <v>18</v>
      </c>
      <c r="K10" s="47">
        <f t="shared" ref="K10:AP10" si="12">C10</f>
        <v>11</v>
      </c>
      <c r="L10" s="47">
        <f t="shared" si="12"/>
        <v>12</v>
      </c>
      <c r="M10" s="47">
        <f t="shared" si="12"/>
        <v>13</v>
      </c>
      <c r="N10" s="47">
        <f t="shared" si="12"/>
        <v>14</v>
      </c>
      <c r="O10" s="47">
        <f t="shared" si="12"/>
        <v>15</v>
      </c>
      <c r="P10" s="47">
        <f t="shared" si="12"/>
        <v>16</v>
      </c>
      <c r="Q10" s="47">
        <f t="shared" si="12"/>
        <v>17</v>
      </c>
      <c r="R10" s="47">
        <f t="shared" si="12"/>
        <v>18</v>
      </c>
      <c r="S10" s="47">
        <f t="shared" si="12"/>
        <v>11</v>
      </c>
      <c r="T10" s="47">
        <f t="shared" si="12"/>
        <v>12</v>
      </c>
      <c r="U10" s="47">
        <f t="shared" si="12"/>
        <v>13</v>
      </c>
      <c r="V10" s="47">
        <f t="shared" si="12"/>
        <v>14</v>
      </c>
      <c r="W10" s="47">
        <f t="shared" si="12"/>
        <v>15</v>
      </c>
      <c r="X10" s="47">
        <f t="shared" si="12"/>
        <v>16</v>
      </c>
      <c r="Y10" s="47">
        <f t="shared" si="12"/>
        <v>17</v>
      </c>
      <c r="Z10" s="47">
        <f t="shared" si="12"/>
        <v>18</v>
      </c>
      <c r="AA10" s="47">
        <f t="shared" si="12"/>
        <v>11</v>
      </c>
      <c r="AB10" s="47">
        <f t="shared" si="12"/>
        <v>12</v>
      </c>
      <c r="AC10" s="47">
        <f t="shared" si="12"/>
        <v>13</v>
      </c>
      <c r="AD10" s="47">
        <f t="shared" si="12"/>
        <v>14</v>
      </c>
      <c r="AE10" s="47">
        <f t="shared" si="12"/>
        <v>15</v>
      </c>
      <c r="AF10" s="47">
        <f t="shared" si="12"/>
        <v>16</v>
      </c>
      <c r="AG10" s="47">
        <f t="shared" si="12"/>
        <v>17</v>
      </c>
      <c r="AH10" s="47">
        <f t="shared" si="12"/>
        <v>18</v>
      </c>
      <c r="AI10" s="47">
        <f t="shared" si="12"/>
        <v>11</v>
      </c>
      <c r="AJ10" s="47">
        <f t="shared" si="12"/>
        <v>12</v>
      </c>
      <c r="AK10" s="47">
        <f t="shared" si="12"/>
        <v>13</v>
      </c>
      <c r="AL10" s="47">
        <f t="shared" si="12"/>
        <v>14</v>
      </c>
      <c r="AM10" s="47">
        <f t="shared" si="12"/>
        <v>15</v>
      </c>
      <c r="AN10" s="47">
        <f t="shared" si="12"/>
        <v>16</v>
      </c>
      <c r="AO10" s="47">
        <f t="shared" si="12"/>
        <v>17</v>
      </c>
      <c r="AP10" s="47">
        <f t="shared" si="12"/>
        <v>18</v>
      </c>
      <c r="AQ10" s="47">
        <f t="shared" ref="AQ10:BN10" si="13">AI10</f>
        <v>11</v>
      </c>
      <c r="AR10" s="47">
        <f t="shared" si="13"/>
        <v>12</v>
      </c>
      <c r="AS10" s="47">
        <f t="shared" si="13"/>
        <v>13</v>
      </c>
      <c r="AT10" s="47">
        <f t="shared" si="13"/>
        <v>14</v>
      </c>
      <c r="AU10" s="47">
        <f t="shared" si="13"/>
        <v>15</v>
      </c>
      <c r="AV10" s="47">
        <f t="shared" si="13"/>
        <v>16</v>
      </c>
      <c r="AW10" s="47">
        <f t="shared" si="13"/>
        <v>17</v>
      </c>
      <c r="AX10" s="47">
        <f t="shared" si="13"/>
        <v>18</v>
      </c>
      <c r="AY10" s="47">
        <f t="shared" si="13"/>
        <v>11</v>
      </c>
      <c r="AZ10" s="47">
        <f t="shared" si="13"/>
        <v>12</v>
      </c>
      <c r="BA10" s="47">
        <f t="shared" si="13"/>
        <v>13</v>
      </c>
      <c r="BB10" s="47">
        <f t="shared" si="13"/>
        <v>14</v>
      </c>
      <c r="BC10" s="47">
        <f t="shared" si="13"/>
        <v>15</v>
      </c>
      <c r="BD10" s="47">
        <f t="shared" si="13"/>
        <v>16</v>
      </c>
      <c r="BE10" s="47">
        <f t="shared" si="13"/>
        <v>17</v>
      </c>
      <c r="BF10" s="47">
        <f t="shared" si="13"/>
        <v>18</v>
      </c>
      <c r="BG10" s="47">
        <f t="shared" si="13"/>
        <v>11</v>
      </c>
      <c r="BH10" s="47">
        <f t="shared" si="13"/>
        <v>12</v>
      </c>
      <c r="BI10" s="47">
        <f t="shared" si="13"/>
        <v>13</v>
      </c>
      <c r="BJ10" s="47">
        <f t="shared" si="13"/>
        <v>14</v>
      </c>
      <c r="BK10" s="47">
        <f t="shared" si="13"/>
        <v>15</v>
      </c>
      <c r="BL10" s="47">
        <f t="shared" si="13"/>
        <v>16</v>
      </c>
      <c r="BM10" s="47">
        <f t="shared" si="13"/>
        <v>17</v>
      </c>
      <c r="BN10" s="47">
        <f t="shared" si="13"/>
        <v>18</v>
      </c>
    </row>
    <row r="11" spans="1:66" x14ac:dyDescent="0.25">
      <c r="A11" s="2113"/>
      <c r="B11" s="2114"/>
      <c r="C11" s="26" t="s">
        <v>18</v>
      </c>
      <c r="D11" s="7" t="s">
        <v>18</v>
      </c>
      <c r="E11" s="7" t="s">
        <v>18</v>
      </c>
      <c r="F11" s="7" t="s">
        <v>18</v>
      </c>
      <c r="G11" s="7" t="s">
        <v>18</v>
      </c>
      <c r="H11" s="7" t="s">
        <v>18</v>
      </c>
      <c r="I11" s="7" t="s">
        <v>18</v>
      </c>
      <c r="J11" s="8" t="s">
        <v>18</v>
      </c>
      <c r="K11" s="26" t="s">
        <v>18</v>
      </c>
      <c r="L11" s="7" t="s">
        <v>18</v>
      </c>
      <c r="M11" s="7" t="s">
        <v>18</v>
      </c>
      <c r="N11" s="7" t="s">
        <v>18</v>
      </c>
      <c r="O11" s="7" t="s">
        <v>18</v>
      </c>
      <c r="P11" s="7" t="s">
        <v>18</v>
      </c>
      <c r="Q11" s="7" t="s">
        <v>18</v>
      </c>
      <c r="R11" s="8" t="s">
        <v>18</v>
      </c>
      <c r="S11" s="26" t="s">
        <v>18</v>
      </c>
      <c r="T11" s="7" t="s">
        <v>18</v>
      </c>
      <c r="U11" s="7" t="s">
        <v>18</v>
      </c>
      <c r="V11" s="7" t="s">
        <v>18</v>
      </c>
      <c r="W11" s="7" t="s">
        <v>18</v>
      </c>
      <c r="X11" s="7" t="s">
        <v>18</v>
      </c>
      <c r="Y11" s="7" t="s">
        <v>18</v>
      </c>
      <c r="Z11" s="8" t="s">
        <v>18</v>
      </c>
      <c r="AA11" s="26" t="s">
        <v>18</v>
      </c>
      <c r="AB11" s="7" t="s">
        <v>18</v>
      </c>
      <c r="AC11" s="7" t="s">
        <v>18</v>
      </c>
      <c r="AD11" s="7" t="s">
        <v>18</v>
      </c>
      <c r="AE11" s="7" t="s">
        <v>18</v>
      </c>
      <c r="AF11" s="7" t="s">
        <v>18</v>
      </c>
      <c r="AG11" s="7" t="s">
        <v>18</v>
      </c>
      <c r="AH11" s="8" t="s">
        <v>18</v>
      </c>
      <c r="AI11" s="26" t="s">
        <v>18</v>
      </c>
      <c r="AJ11" s="7" t="s">
        <v>18</v>
      </c>
      <c r="AK11" s="7" t="s">
        <v>18</v>
      </c>
      <c r="AL11" s="7" t="s">
        <v>18</v>
      </c>
      <c r="AM11" s="7" t="s">
        <v>18</v>
      </c>
      <c r="AN11" s="7" t="s">
        <v>18</v>
      </c>
      <c r="AO11" s="7" t="s">
        <v>18</v>
      </c>
      <c r="AP11" s="8" t="s">
        <v>18</v>
      </c>
      <c r="AQ11" s="26" t="s">
        <v>18</v>
      </c>
      <c r="AR11" s="7" t="s">
        <v>18</v>
      </c>
      <c r="AS11" s="7" t="s">
        <v>18</v>
      </c>
      <c r="AT11" s="7" t="s">
        <v>18</v>
      </c>
      <c r="AU11" s="7" t="s">
        <v>18</v>
      </c>
      <c r="AV11" s="7" t="s">
        <v>18</v>
      </c>
      <c r="AW11" s="7" t="s">
        <v>18</v>
      </c>
      <c r="AX11" s="8" t="s">
        <v>18</v>
      </c>
      <c r="AY11" s="26" t="s">
        <v>18</v>
      </c>
      <c r="AZ11" s="7" t="s">
        <v>18</v>
      </c>
      <c r="BA11" s="7" t="s">
        <v>18</v>
      </c>
      <c r="BB11" s="7" t="s">
        <v>18</v>
      </c>
      <c r="BC11" s="7" t="s">
        <v>18</v>
      </c>
      <c r="BD11" s="7" t="s">
        <v>18</v>
      </c>
      <c r="BE11" s="7" t="s">
        <v>18</v>
      </c>
      <c r="BF11" s="8" t="s">
        <v>18</v>
      </c>
      <c r="BG11" s="26" t="s">
        <v>18</v>
      </c>
      <c r="BH11" s="7" t="s">
        <v>18</v>
      </c>
      <c r="BI11" s="7" t="s">
        <v>18</v>
      </c>
      <c r="BJ11" s="7" t="s">
        <v>18</v>
      </c>
      <c r="BK11" s="7" t="s">
        <v>18</v>
      </c>
      <c r="BL11" s="7" t="s">
        <v>18</v>
      </c>
      <c r="BM11" s="7" t="s">
        <v>18</v>
      </c>
      <c r="BN11" s="8" t="s">
        <v>18</v>
      </c>
    </row>
    <row r="12" spans="1:66" x14ac:dyDescent="0.25">
      <c r="A12" s="2098"/>
      <c r="B12" s="2099"/>
      <c r="C12" s="969" t="str">
        <f>IF(VLOOKUP(C10,'Tabulka-skore'!$B$4:$V$239,16,0)=C9,C10,"")</f>
        <v/>
      </c>
      <c r="D12" s="970">
        <f>IF(VLOOKUP(D10,'Tabulka-skore'!$B$4:$V$239,16,0)=D9,D10,"")</f>
        <v>12</v>
      </c>
      <c r="E12" s="970" t="str">
        <f>IF(VLOOKUP(E10,'Tabulka-skore'!$B$4:$V$239,16,0)=E9,E10,"")</f>
        <v/>
      </c>
      <c r="F12" s="970" t="str">
        <f>IF(VLOOKUP(F10,'Tabulka-skore'!$B$4:$V$239,16,0)=F9,F10,"")</f>
        <v/>
      </c>
      <c r="G12" s="970" t="str">
        <f>IF(VLOOKUP(G10,'Tabulka-skore'!$B$4:$V$239,16,0)=G9,G10,"")</f>
        <v/>
      </c>
      <c r="H12" s="970" t="str">
        <f>IF(VLOOKUP(H10,'Tabulka-skore'!$B$4:$V$239,16,0)=H9,H10,"")</f>
        <v/>
      </c>
      <c r="I12" s="970" t="str">
        <f>IF(VLOOKUP(I10,'Tabulka-skore'!$B$4:$V$239,16,0)=I9,I10,"")</f>
        <v/>
      </c>
      <c r="J12" s="971" t="str">
        <f>IF(VLOOKUP(J10,'Tabulka-skore'!$B$4:$V$239,16,0)=J9,J10,"")</f>
        <v/>
      </c>
      <c r="K12" s="969">
        <f>IF(VLOOKUP(K10,'Tabulka-skore'!$B$4:$V$239,16,0)=K9,K10,"")</f>
        <v>11</v>
      </c>
      <c r="L12" s="970" t="str">
        <f>IF(VLOOKUP(L10,'Tabulka-skore'!$B$4:$V$239,16,0)=L9,L10,"")</f>
        <v/>
      </c>
      <c r="M12" s="970" t="str">
        <f>IF(VLOOKUP(M10,'Tabulka-skore'!$B$4:$V$239,16,0)=M9,M10,"")</f>
        <v/>
      </c>
      <c r="N12" s="970" t="str">
        <f>IF(VLOOKUP(N10,'Tabulka-skore'!$B$4:$V$239,16,0)=N9,N10,"")</f>
        <v/>
      </c>
      <c r="O12" s="970" t="str">
        <f>IF(VLOOKUP(O10,'Tabulka-skore'!$B$4:$V$239,16,0)=O9,O10,"")</f>
        <v/>
      </c>
      <c r="P12" s="970" t="str">
        <f>IF(VLOOKUP(P10,'Tabulka-skore'!$B$4:$V$239,16,0)=P9,P10,"")</f>
        <v/>
      </c>
      <c r="Q12" s="970" t="str">
        <f>IF(VLOOKUP(Q10,'Tabulka-skore'!$B$4:$V$239,16,0)=Q9,Q10,"")</f>
        <v/>
      </c>
      <c r="R12" s="971" t="str">
        <f>IF(VLOOKUP(R10,'Tabulka-skore'!$B$4:$V$239,16,0)=R9,R10,"")</f>
        <v/>
      </c>
      <c r="S12" s="969" t="str">
        <f>IF(VLOOKUP(S10,'Tabulka-skore'!$B$4:$V$239,16,0)=S9,S10,"")</f>
        <v/>
      </c>
      <c r="T12" s="970" t="str">
        <f>IF(VLOOKUP(T10,'Tabulka-skore'!$B$4:$V$239,16,0)=T9,T10,"")</f>
        <v/>
      </c>
      <c r="U12" s="970" t="str">
        <f>IF(VLOOKUP(U10,'Tabulka-skore'!$B$4:$V$239,16,0)=U9,U10,"")</f>
        <v/>
      </c>
      <c r="V12" s="970">
        <f>IF(VLOOKUP(V10,'Tabulka-skore'!$B$4:$V$239,16,0)=V9,V10,"")</f>
        <v>14</v>
      </c>
      <c r="W12" s="970" t="str">
        <f>IF(VLOOKUP(W10,'Tabulka-skore'!$B$4:$V$239,16,0)=W9,W10,"")</f>
        <v/>
      </c>
      <c r="X12" s="970" t="str">
        <f>IF(VLOOKUP(X10,'Tabulka-skore'!$B$4:$V$239,16,0)=X9,X10,"")</f>
        <v/>
      </c>
      <c r="Y12" s="970" t="str">
        <f>IF(VLOOKUP(Y10,'Tabulka-skore'!$B$4:$V$239,16,0)=Y9,Y10,"")</f>
        <v/>
      </c>
      <c r="Z12" s="971" t="str">
        <f>IF(VLOOKUP(Z10,'Tabulka-skore'!$B$4:$V$239,16,0)=Z9,Z10,"")</f>
        <v/>
      </c>
      <c r="AA12" s="969" t="str">
        <f>IF(VLOOKUP(AA10,'Tabulka-skore'!$B$4:$V$239,16,0)=AA9,AA10,"")</f>
        <v/>
      </c>
      <c r="AB12" s="970" t="str">
        <f>IF(VLOOKUP(AB10,'Tabulka-skore'!$B$4:$V$239,16,0)=AB9,AB10,"")</f>
        <v/>
      </c>
      <c r="AC12" s="970" t="str">
        <f>IF(VLOOKUP(AC10,'Tabulka-skore'!$B$4:$V$239,16,0)=AC9,AC10,"")</f>
        <v/>
      </c>
      <c r="AD12" s="970" t="str">
        <f>IF(VLOOKUP(AD10,'Tabulka-skore'!$B$4:$V$239,16,0)=AD9,AD10,"")</f>
        <v/>
      </c>
      <c r="AE12" s="970" t="str">
        <f>IF(VLOOKUP(AE10,'Tabulka-skore'!$B$4:$V$239,16,0)=AE9,AE10,"")</f>
        <v/>
      </c>
      <c r="AF12" s="970">
        <f>IF(VLOOKUP(AF10,'Tabulka-skore'!$B$4:$V$239,16,0)=AF9,AF10,"")</f>
        <v>16</v>
      </c>
      <c r="AG12" s="970" t="str">
        <f>IF(VLOOKUP(AG10,'Tabulka-skore'!$B$4:$V$239,16,0)=AG9,AG10,"")</f>
        <v/>
      </c>
      <c r="AH12" s="971" t="str">
        <f>IF(VLOOKUP(AH10,'Tabulka-skore'!$B$4:$V$239,16,0)=AH9,AH10,"")</f>
        <v/>
      </c>
      <c r="AI12" s="969" t="str">
        <f>IF(VLOOKUP(AI10,'Tabulka-skore'!$B$4:$V$239,16,0)=AI9,AI10,"")</f>
        <v/>
      </c>
      <c r="AJ12" s="970" t="str">
        <f>IF(VLOOKUP(AJ10,'Tabulka-skore'!$B$4:$V$239,16,0)=AJ9,AJ10,"")</f>
        <v/>
      </c>
      <c r="AK12" s="970" t="str">
        <f>IF(VLOOKUP(AK10,'Tabulka-skore'!$B$4:$V$239,16,0)=AK9,AK10,"")</f>
        <v/>
      </c>
      <c r="AL12" s="970" t="str">
        <f>IF(VLOOKUP(AL10,'Tabulka-skore'!$B$4:$V$239,16,0)=AL9,AL10,"")</f>
        <v/>
      </c>
      <c r="AM12" s="970">
        <f>IF(VLOOKUP(AM10,'Tabulka-skore'!$B$4:$V$239,16,0)=AM9,AM10,"")</f>
        <v>15</v>
      </c>
      <c r="AN12" s="970" t="str">
        <f>IF(VLOOKUP(AN10,'Tabulka-skore'!$B$4:$V$239,16,0)=AN9,AN10,"")</f>
        <v/>
      </c>
      <c r="AO12" s="970" t="str">
        <f>IF(VLOOKUP(AO10,'Tabulka-skore'!$B$4:$V$239,16,0)=AO9,AO10,"")</f>
        <v/>
      </c>
      <c r="AP12" s="971" t="str">
        <f>IF(VLOOKUP(AP10,'Tabulka-skore'!$B$4:$V$239,16,0)=AP9,AP10,"")</f>
        <v/>
      </c>
      <c r="AQ12" s="969" t="str">
        <f>IF(VLOOKUP(AQ10,'Tabulka-skore'!$B$4:$V$239,16,0)=AQ9,AQ10,"")</f>
        <v/>
      </c>
      <c r="AR12" s="970" t="str">
        <f>IF(VLOOKUP(AR10,'Tabulka-skore'!$B$4:$V$239,16,0)=AR9,AR10,"")</f>
        <v/>
      </c>
      <c r="AS12" s="970">
        <f>IF(VLOOKUP(AS10,'Tabulka-skore'!$B$4:$V$239,16,0)=AS9,AS10,"")</f>
        <v>13</v>
      </c>
      <c r="AT12" s="970" t="str">
        <f>IF(VLOOKUP(AT10,'Tabulka-skore'!$B$4:$V$239,16,0)=AT9,AT10,"")</f>
        <v/>
      </c>
      <c r="AU12" s="970" t="str">
        <f>IF(VLOOKUP(AU10,'Tabulka-skore'!$B$4:$V$239,16,0)=AU9,AU10,"")</f>
        <v/>
      </c>
      <c r="AV12" s="970" t="str">
        <f>IF(VLOOKUP(AV10,'Tabulka-skore'!$B$4:$V$239,16,0)=AV9,AV10,"")</f>
        <v/>
      </c>
      <c r="AW12" s="970" t="str">
        <f>IF(VLOOKUP(AW10,'Tabulka-skore'!$B$4:$V$239,16,0)=AW9,AW10,"")</f>
        <v/>
      </c>
      <c r="AX12" s="971" t="str">
        <f>IF(VLOOKUP(AX10,'Tabulka-skore'!$B$4:$V$239,16,0)=AX9,AX10,"")</f>
        <v/>
      </c>
      <c r="AY12" s="969" t="str">
        <f>IF(VLOOKUP(AY10,'Tabulka-skore'!$B$4:$V$239,16,0)=AY9,AY10,"")</f>
        <v/>
      </c>
      <c r="AZ12" s="970" t="str">
        <f>IF(VLOOKUP(AZ10,'Tabulka-skore'!$B$4:$V$239,16,0)=AZ9,AZ10,"")</f>
        <v/>
      </c>
      <c r="BA12" s="970" t="str">
        <f>IF(VLOOKUP(BA10,'Tabulka-skore'!$B$4:$V$239,16,0)=BA9,BA10,"")</f>
        <v/>
      </c>
      <c r="BB12" s="970" t="str">
        <f>IF(VLOOKUP(BB10,'Tabulka-skore'!$B$4:$V$239,16,0)=BB9,BB10,"")</f>
        <v/>
      </c>
      <c r="BC12" s="970" t="str">
        <f>IF(VLOOKUP(BC10,'Tabulka-skore'!$B$4:$V$239,16,0)=BC9,BC10,"")</f>
        <v/>
      </c>
      <c r="BD12" s="970" t="str">
        <f>IF(VLOOKUP(BD10,'Tabulka-skore'!$B$4:$V$239,16,0)=BD9,BD10,"")</f>
        <v/>
      </c>
      <c r="BE12" s="970" t="str">
        <f>IF(VLOOKUP(BE10,'Tabulka-skore'!$B$4:$V$239,16,0)=BE9,BE10,"")</f>
        <v/>
      </c>
      <c r="BF12" s="971" t="str">
        <f>IF(VLOOKUP(BF10,'Tabulka-skore'!$B$4:$V$239,16,0)=BF9,BF10,"")</f>
        <v/>
      </c>
      <c r="BG12" s="969" t="str">
        <f>IF(VLOOKUP(BG10,'Tabulka-skore'!$B$4:$V$239,16,0)=BG9,BG10,"")</f>
        <v/>
      </c>
      <c r="BH12" s="970" t="str">
        <f>IF(VLOOKUP(BH10,'Tabulka-skore'!$B$4:$V$239,16,0)=BH9,BH10,"")</f>
        <v/>
      </c>
      <c r="BI12" s="970" t="str">
        <f>IF(VLOOKUP(BI10,'Tabulka-skore'!$B$4:$V$239,16,0)=BI9,BI10,"")</f>
        <v/>
      </c>
      <c r="BJ12" s="970" t="str">
        <f>IF(VLOOKUP(BJ10,'Tabulka-skore'!$B$4:$V$239,16,0)=BJ9,BJ10,"")</f>
        <v/>
      </c>
      <c r="BK12" s="970" t="str">
        <f>IF(VLOOKUP(BK10,'Tabulka-skore'!$B$4:$V$239,16,0)=BK9,BK10,"")</f>
        <v/>
      </c>
      <c r="BL12" s="970" t="str">
        <f>IF(VLOOKUP(BL10,'Tabulka-skore'!$B$4:$V$239,16,0)=BL9,BL10,"")</f>
        <v/>
      </c>
      <c r="BM12" s="970" t="str">
        <f>IF(VLOOKUP(BM10,'Tabulka-skore'!$B$4:$V$239,16,0)=BM9,BM10,"")</f>
        <v/>
      </c>
      <c r="BN12" s="971" t="str">
        <f>IF(VLOOKUP(BN10,'Tabulka-skore'!$B$4:$V$239,16,0)=BN9,BN10,"")</f>
        <v/>
      </c>
    </row>
    <row r="13" spans="1:66" ht="15.75" x14ac:dyDescent="0.25">
      <c r="A13" s="275" t="s">
        <v>26</v>
      </c>
      <c r="B13" s="276" t="s">
        <v>58</v>
      </c>
      <c r="C13" s="27" t="str">
        <f>IF(C12="","",DSUM('Rozpis-skore'!$C$1:$L$162,$B13,C11:C12))</f>
        <v/>
      </c>
      <c r="D13" s="6">
        <f>IF(D12="","",DSUM('Rozpis-skore'!$C$1:$L$162,$B13,D11:D12))</f>
        <v>0</v>
      </c>
      <c r="E13" s="6" t="str">
        <f>IF(E12="","",DSUM('Rozpis-skore'!$C$1:$L$162,$B13,E11:E12))</f>
        <v/>
      </c>
      <c r="F13" s="6" t="str">
        <f>IF(F12="","",DSUM('Rozpis-skore'!$C$1:$L$162,$B13,F11:F12))</f>
        <v/>
      </c>
      <c r="G13" s="6" t="str">
        <f>IF(G12="","",DSUM('Rozpis-skore'!$C$1:$L$162,$B13,G11:G12))</f>
        <v/>
      </c>
      <c r="H13" s="6" t="str">
        <f>IF(H12="","",DSUM('Rozpis-skore'!$C$1:$L$162,$B13,H11:H12))</f>
        <v/>
      </c>
      <c r="I13" s="6" t="str">
        <f>IF(I12="","",DSUM('Rozpis-skore'!$C$1:$L$162,$B13,I11:I12))</f>
        <v/>
      </c>
      <c r="J13" s="9" t="str">
        <f>IF(J12="","",DSUM('Rozpis-skore'!$C$1:$L$162,$B13,J11:J12))</f>
        <v/>
      </c>
      <c r="K13" s="27">
        <f>IF(K12="","",DSUM('Rozpis-skore'!$C$1:$L$162,$B13,K11:K12))</f>
        <v>0</v>
      </c>
      <c r="L13" s="6" t="str">
        <f>IF(L12="","",DSUM('Rozpis-skore'!$C$1:$L$162,$B13,L11:L12))</f>
        <v/>
      </c>
      <c r="M13" s="6" t="str">
        <f>IF(M12="","",DSUM('Rozpis-skore'!$C$1:$L$162,$B13,M11:M12))</f>
        <v/>
      </c>
      <c r="N13" s="6" t="str">
        <f>IF(N12="","",DSUM('Rozpis-skore'!$C$1:$L$162,$B13,N11:N12))</f>
        <v/>
      </c>
      <c r="O13" s="6" t="str">
        <f>IF(O12="","",DSUM('Rozpis-skore'!$C$1:$L$162,$B13,O11:O12))</f>
        <v/>
      </c>
      <c r="P13" s="6" t="str">
        <f>IF(P12="","",DSUM('Rozpis-skore'!$C$1:$L$162,$B13,P11:P12))</f>
        <v/>
      </c>
      <c r="Q13" s="6" t="str">
        <f>IF(Q12="","",DSUM('Rozpis-skore'!$C$1:$L$162,$B13,Q11:Q12))</f>
        <v/>
      </c>
      <c r="R13" s="9" t="str">
        <f>IF(R12="","",DSUM('Rozpis-skore'!$C$1:$L$162,$B13,R11:R12))</f>
        <v/>
      </c>
      <c r="S13" s="27" t="str">
        <f>IF(S12="","",DSUM('Rozpis-skore'!$C$1:$L$162,$B13,S11:S12))</f>
        <v/>
      </c>
      <c r="T13" s="6" t="str">
        <f>IF(T12="","",DSUM('Rozpis-skore'!$C$1:$L$162,$B13,T11:T12))</f>
        <v/>
      </c>
      <c r="U13" s="6" t="str">
        <f>IF(U12="","",DSUM('Rozpis-skore'!$C$1:$L$162,$B13,U11:U12))</f>
        <v/>
      </c>
      <c r="V13" s="6">
        <f>IF(V12="","",DSUM('Rozpis-skore'!$C$1:$L$162,$B13,V11:V12))</f>
        <v>0</v>
      </c>
      <c r="W13" s="6" t="str">
        <f>IF(W12="","",DSUM('Rozpis-skore'!$C$1:$L$162,$B13,W11:W12))</f>
        <v/>
      </c>
      <c r="X13" s="6" t="str">
        <f>IF(X12="","",DSUM('Rozpis-skore'!$C$1:$L$162,$B13,X11:X12))</f>
        <v/>
      </c>
      <c r="Y13" s="6" t="str">
        <f>IF(Y12="","",DSUM('Rozpis-skore'!$C$1:$L$162,$B13,Y11:Y12))</f>
        <v/>
      </c>
      <c r="Z13" s="9" t="str">
        <f>IF(Z12="","",DSUM('Rozpis-skore'!$C$1:$L$162,$B13,Z11:Z12))</f>
        <v/>
      </c>
      <c r="AA13" s="27" t="str">
        <f>IF(AA12="","",DSUM('Rozpis-skore'!$C$1:$L$162,$B13,AA11:AA12))</f>
        <v/>
      </c>
      <c r="AB13" s="6" t="str">
        <f>IF(AB12="","",DSUM('Rozpis-skore'!$C$1:$L$162,$B13,AB11:AB12))</f>
        <v/>
      </c>
      <c r="AC13" s="6" t="str">
        <f>IF(AC12="","",DSUM('Rozpis-skore'!$C$1:$L$162,$B13,AC11:AC12))</f>
        <v/>
      </c>
      <c r="AD13" s="6" t="str">
        <f>IF(AD12="","",DSUM('Rozpis-skore'!$C$1:$L$162,$B13,AD11:AD12))</f>
        <v/>
      </c>
      <c r="AE13" s="6" t="str">
        <f>IF(AE12="","",DSUM('Rozpis-skore'!$C$1:$L$162,$B13,AE11:AE12))</f>
        <v/>
      </c>
      <c r="AF13" s="6">
        <f>IF(AF12="","",DSUM('Rozpis-skore'!$C$1:$L$162,$B13,AF11:AF12))</f>
        <v>0</v>
      </c>
      <c r="AG13" s="6" t="str">
        <f>IF(AG12="","",DSUM('Rozpis-skore'!$C$1:$L$162,$B13,AG11:AG12))</f>
        <v/>
      </c>
      <c r="AH13" s="9" t="str">
        <f>IF(AH12="","",DSUM('Rozpis-skore'!$C$1:$L$162,$B13,AH11:AH12))</f>
        <v/>
      </c>
      <c r="AI13" s="27" t="str">
        <f>IF(AI12="","",DSUM('Rozpis-skore'!$C$1:$L$162,$B13,AI11:AI12))</f>
        <v/>
      </c>
      <c r="AJ13" s="6" t="str">
        <f>IF(AJ12="","",DSUM('Rozpis-skore'!$C$1:$L$162,$B13,AJ11:AJ12))</f>
        <v/>
      </c>
      <c r="AK13" s="6" t="str">
        <f>IF(AK12="","",DSUM('Rozpis-skore'!$C$1:$L$162,$B13,AK11:AK12))</f>
        <v/>
      </c>
      <c r="AL13" s="6" t="str">
        <f>IF(AL12="","",DSUM('Rozpis-skore'!$C$1:$L$162,$B13,AL11:AL12))</f>
        <v/>
      </c>
      <c r="AM13" s="6">
        <f>IF(AM12="","",DSUM('Rozpis-skore'!$C$1:$L$162,$B13,AM11:AM12))</f>
        <v>0</v>
      </c>
      <c r="AN13" s="6" t="str">
        <f>IF(AN12="","",DSUM('Rozpis-skore'!$C$1:$L$162,$B13,AN11:AN12))</f>
        <v/>
      </c>
      <c r="AO13" s="6" t="str">
        <f>IF(AO12="","",DSUM('Rozpis-skore'!$C$1:$L$162,$B13,AO11:AO12))</f>
        <v/>
      </c>
      <c r="AP13" s="9" t="str">
        <f>IF(AP12="","",DSUM('Rozpis-skore'!$C$1:$L$162,$B13,AP11:AP12))</f>
        <v/>
      </c>
      <c r="AQ13" s="27" t="str">
        <f>IF(AQ12="","",DSUM('Rozpis-skore'!$C$1:$L$162,$B13,AQ11:AQ12))</f>
        <v/>
      </c>
      <c r="AR13" s="6" t="str">
        <f>IF(AR12="","",DSUM('Rozpis-skore'!$C$1:$L$162,$B13,AR11:AR12))</f>
        <v/>
      </c>
      <c r="AS13" s="6">
        <f>IF(AS12="","",DSUM('Rozpis-skore'!$C$1:$L$162,$B13,AS11:AS12))</f>
        <v>0</v>
      </c>
      <c r="AT13" s="6" t="str">
        <f>IF(AT12="","",DSUM('Rozpis-skore'!$C$1:$L$162,$B13,AT11:AT12))</f>
        <v/>
      </c>
      <c r="AU13" s="6" t="str">
        <f>IF(AU12="","",DSUM('Rozpis-skore'!$C$1:$L$162,$B13,AU11:AU12))</f>
        <v/>
      </c>
      <c r="AV13" s="6" t="str">
        <f>IF(AV12="","",DSUM('Rozpis-skore'!$C$1:$L$162,$B13,AV11:AV12))</f>
        <v/>
      </c>
      <c r="AW13" s="6" t="str">
        <f>IF(AW12="","",DSUM('Rozpis-skore'!$C$1:$L$162,$B13,AW11:AW12))</f>
        <v/>
      </c>
      <c r="AX13" s="9" t="str">
        <f>IF(AX12="","",DSUM('Rozpis-skore'!$C$1:$L$162,$B13,AX11:AX12))</f>
        <v/>
      </c>
      <c r="AY13" s="27" t="str">
        <f>IF(AY12="","",DSUM('Rozpis-skore'!$C$1:$L$162,$B13,AY11:AY12))</f>
        <v/>
      </c>
      <c r="AZ13" s="6" t="str">
        <f>IF(AZ12="","",DSUM('Rozpis-skore'!$C$1:$L$162,$B13,AZ11:AZ12))</f>
        <v/>
      </c>
      <c r="BA13" s="6" t="str">
        <f>IF(BA12="","",DSUM('Rozpis-skore'!$C$1:$L$162,$B13,BA11:BA12))</f>
        <v/>
      </c>
      <c r="BB13" s="6" t="str">
        <f>IF(BB12="","",DSUM('Rozpis-skore'!$C$1:$L$162,$B13,BB11:BB12))</f>
        <v/>
      </c>
      <c r="BC13" s="6" t="str">
        <f>IF(BC12="","",DSUM('Rozpis-skore'!$C$1:$L$162,$B13,BC11:BC12))</f>
        <v/>
      </c>
      <c r="BD13" s="6" t="str">
        <f>IF(BD12="","",DSUM('Rozpis-skore'!$C$1:$L$162,$B13,BD11:BD12))</f>
        <v/>
      </c>
      <c r="BE13" s="6" t="str">
        <f>IF(BE12="","",DSUM('Rozpis-skore'!$C$1:$L$162,$B13,BE11:BE12))</f>
        <v/>
      </c>
      <c r="BF13" s="9" t="str">
        <f>IF(BF12="","",DSUM('Rozpis-skore'!$C$1:$L$162,$B13,BF11:BF12))</f>
        <v/>
      </c>
      <c r="BG13" s="27" t="str">
        <f>IF(BG12="","",DSUM('Rozpis-skore'!$C$1:$L$162,$B13,BG11:BG12))</f>
        <v/>
      </c>
      <c r="BH13" s="6" t="str">
        <f>IF(BH12="","",DSUM('Rozpis-skore'!$C$1:$L$162,$B13,BH11:BH12))</f>
        <v/>
      </c>
      <c r="BI13" s="6" t="str">
        <f>IF(BI12="","",DSUM('Rozpis-skore'!$C$1:$L$162,$B13,BI11:BI12))</f>
        <v/>
      </c>
      <c r="BJ13" s="6" t="str">
        <f>IF(BJ12="","",DSUM('Rozpis-skore'!$C$1:$L$162,$B13,BJ11:BJ12))</f>
        <v/>
      </c>
      <c r="BK13" s="6" t="str">
        <f>IF(BK12="","",DSUM('Rozpis-skore'!$C$1:$L$162,$B13,BK11:BK12))</f>
        <v/>
      </c>
      <c r="BL13" s="6" t="str">
        <f>IF(BL12="","",DSUM('Rozpis-skore'!$C$1:$L$162,$B13,BL11:BL12))</f>
        <v/>
      </c>
      <c r="BM13" s="6" t="str">
        <f>IF(BM12="","",DSUM('Rozpis-skore'!$C$1:$L$162,$B13,BM11:BM12))</f>
        <v/>
      </c>
      <c r="BN13" s="9" t="str">
        <f>IF(BN12="","",DSUM('Rozpis-skore'!$C$1:$L$162,$B13,BN11:BN12))</f>
        <v/>
      </c>
    </row>
    <row r="14" spans="1:66" ht="15.75" x14ac:dyDescent="0.25">
      <c r="A14" s="275" t="s">
        <v>28</v>
      </c>
      <c r="B14" s="276" t="s">
        <v>20</v>
      </c>
      <c r="C14" s="27" t="str">
        <f>IF(C12="","",DSUM('Rozpis-skore'!$C$1:$L$162,$B14,C11:C12))</f>
        <v/>
      </c>
      <c r="D14" s="6">
        <f>IF(D12="","",DSUM('Rozpis-skore'!$C$1:$L$162,$B14,D11:D12))</f>
        <v>0</v>
      </c>
      <c r="E14" s="6" t="str">
        <f>IF(E12="","",DSUM('Rozpis-skore'!$C$1:$L$162,$B14,E11:E12))</f>
        <v/>
      </c>
      <c r="F14" s="6" t="str">
        <f>IF(F12="","",DSUM('Rozpis-skore'!$C$1:$L$162,$B14,F11:F12))</f>
        <v/>
      </c>
      <c r="G14" s="6" t="str">
        <f>IF(G12="","",DSUM('Rozpis-skore'!$C$1:$L$162,$B14,G11:G12))</f>
        <v/>
      </c>
      <c r="H14" s="6" t="str">
        <f>IF(H12="","",DSUM('Rozpis-skore'!$C$1:$L$162,$B14,H11:H12))</f>
        <v/>
      </c>
      <c r="I14" s="6" t="str">
        <f>IF(I12="","",DSUM('Rozpis-skore'!$C$1:$L$162,$B14,I11:I12))</f>
        <v/>
      </c>
      <c r="J14" s="9" t="str">
        <f>IF(J12="","",DSUM('Rozpis-skore'!$C$1:$L$162,$B14,J11:J12))</f>
        <v/>
      </c>
      <c r="K14" s="27">
        <f>IF(K12="","",DSUM('Rozpis-skore'!$C$1:$L$162,$B14,K11:K12))</f>
        <v>0</v>
      </c>
      <c r="L14" s="6" t="str">
        <f>IF(L12="","",DSUM('Rozpis-skore'!$C$1:$L$162,$B14,L11:L12))</f>
        <v/>
      </c>
      <c r="M14" s="6" t="str">
        <f>IF(M12="","",DSUM('Rozpis-skore'!$C$1:$L$162,$B14,M11:M12))</f>
        <v/>
      </c>
      <c r="N14" s="6" t="str">
        <f>IF(N12="","",DSUM('Rozpis-skore'!$C$1:$L$162,$B14,N11:N12))</f>
        <v/>
      </c>
      <c r="O14" s="6" t="str">
        <f>IF(O12="","",DSUM('Rozpis-skore'!$C$1:$L$162,$B14,O11:O12))</f>
        <v/>
      </c>
      <c r="P14" s="6" t="str">
        <f>IF(P12="","",DSUM('Rozpis-skore'!$C$1:$L$162,$B14,P11:P12))</f>
        <v/>
      </c>
      <c r="Q14" s="6" t="str">
        <f>IF(Q12="","",DSUM('Rozpis-skore'!$C$1:$L$162,$B14,Q11:Q12))</f>
        <v/>
      </c>
      <c r="R14" s="9" t="str">
        <f>IF(R12="","",DSUM('Rozpis-skore'!$C$1:$L$162,$B14,R11:R12))</f>
        <v/>
      </c>
      <c r="S14" s="27" t="str">
        <f>IF(S12="","",DSUM('Rozpis-skore'!$C$1:$L$162,$B14,S11:S12))</f>
        <v/>
      </c>
      <c r="T14" s="6" t="str">
        <f>IF(T12="","",DSUM('Rozpis-skore'!$C$1:$L$162,$B14,T11:T12))</f>
        <v/>
      </c>
      <c r="U14" s="6" t="str">
        <f>IF(U12="","",DSUM('Rozpis-skore'!$C$1:$L$162,$B14,U11:U12))</f>
        <v/>
      </c>
      <c r="V14" s="6">
        <f>IF(V12="","",DSUM('Rozpis-skore'!$C$1:$L$162,$B14,V11:V12))</f>
        <v>0</v>
      </c>
      <c r="W14" s="6" t="str">
        <f>IF(W12="","",DSUM('Rozpis-skore'!$C$1:$L$162,$B14,W11:W12))</f>
        <v/>
      </c>
      <c r="X14" s="6" t="str">
        <f>IF(X12="","",DSUM('Rozpis-skore'!$C$1:$L$162,$B14,X11:X12))</f>
        <v/>
      </c>
      <c r="Y14" s="6" t="str">
        <f>IF(Y12="","",DSUM('Rozpis-skore'!$C$1:$L$162,$B14,Y11:Y12))</f>
        <v/>
      </c>
      <c r="Z14" s="9" t="str">
        <f>IF(Z12="","",DSUM('Rozpis-skore'!$C$1:$L$162,$B14,Z11:Z12))</f>
        <v/>
      </c>
      <c r="AA14" s="27" t="str">
        <f>IF(AA12="","",DSUM('Rozpis-skore'!$C$1:$L$162,$B14,AA11:AA12))</f>
        <v/>
      </c>
      <c r="AB14" s="6" t="str">
        <f>IF(AB12="","",DSUM('Rozpis-skore'!$C$1:$L$162,$B14,AB11:AB12))</f>
        <v/>
      </c>
      <c r="AC14" s="6" t="str">
        <f>IF(AC12="","",DSUM('Rozpis-skore'!$C$1:$L$162,$B14,AC11:AC12))</f>
        <v/>
      </c>
      <c r="AD14" s="6" t="str">
        <f>IF(AD12="","",DSUM('Rozpis-skore'!$C$1:$L$162,$B14,AD11:AD12))</f>
        <v/>
      </c>
      <c r="AE14" s="6" t="str">
        <f>IF(AE12="","",DSUM('Rozpis-skore'!$C$1:$L$162,$B14,AE11:AE12))</f>
        <v/>
      </c>
      <c r="AF14" s="6">
        <f>IF(AF12="","",DSUM('Rozpis-skore'!$C$1:$L$162,$B14,AF11:AF12))</f>
        <v>0</v>
      </c>
      <c r="AG14" s="6" t="str">
        <f>IF(AG12="","",DSUM('Rozpis-skore'!$C$1:$L$162,$B14,AG11:AG12))</f>
        <v/>
      </c>
      <c r="AH14" s="9" t="str">
        <f>IF(AH12="","",DSUM('Rozpis-skore'!$C$1:$L$162,$B14,AH11:AH12))</f>
        <v/>
      </c>
      <c r="AI14" s="27" t="str">
        <f>IF(AI12="","",DSUM('Rozpis-skore'!$C$1:$L$162,$B14,AI11:AI12))</f>
        <v/>
      </c>
      <c r="AJ14" s="6" t="str">
        <f>IF(AJ12="","",DSUM('Rozpis-skore'!$C$1:$L$162,$B14,AJ11:AJ12))</f>
        <v/>
      </c>
      <c r="AK14" s="6" t="str">
        <f>IF(AK12="","",DSUM('Rozpis-skore'!$C$1:$L$162,$B14,AK11:AK12))</f>
        <v/>
      </c>
      <c r="AL14" s="6" t="str">
        <f>IF(AL12="","",DSUM('Rozpis-skore'!$C$1:$L$162,$B14,AL11:AL12))</f>
        <v/>
      </c>
      <c r="AM14" s="6">
        <f>IF(AM12="","",DSUM('Rozpis-skore'!$C$1:$L$162,$B14,AM11:AM12))</f>
        <v>0</v>
      </c>
      <c r="AN14" s="6" t="str">
        <f>IF(AN12="","",DSUM('Rozpis-skore'!$C$1:$L$162,$B14,AN11:AN12))</f>
        <v/>
      </c>
      <c r="AO14" s="6" t="str">
        <f>IF(AO12="","",DSUM('Rozpis-skore'!$C$1:$L$162,$B14,AO11:AO12))</f>
        <v/>
      </c>
      <c r="AP14" s="9" t="str">
        <f>IF(AP12="","",DSUM('Rozpis-skore'!$C$1:$L$162,$B14,AP11:AP12))</f>
        <v/>
      </c>
      <c r="AQ14" s="27" t="str">
        <f>IF(AQ12="","",DSUM('Rozpis-skore'!$C$1:$L$162,$B14,AQ11:AQ12))</f>
        <v/>
      </c>
      <c r="AR14" s="6" t="str">
        <f>IF(AR12="","",DSUM('Rozpis-skore'!$C$1:$L$162,$B14,AR11:AR12))</f>
        <v/>
      </c>
      <c r="AS14" s="6">
        <f>IF(AS12="","",DSUM('Rozpis-skore'!$C$1:$L$162,$B14,AS11:AS12))</f>
        <v>0</v>
      </c>
      <c r="AT14" s="6" t="str">
        <f>IF(AT12="","",DSUM('Rozpis-skore'!$C$1:$L$162,$B14,AT11:AT12))</f>
        <v/>
      </c>
      <c r="AU14" s="6" t="str">
        <f>IF(AU12="","",DSUM('Rozpis-skore'!$C$1:$L$162,$B14,AU11:AU12))</f>
        <v/>
      </c>
      <c r="AV14" s="6" t="str">
        <f>IF(AV12="","",DSUM('Rozpis-skore'!$C$1:$L$162,$B14,AV11:AV12))</f>
        <v/>
      </c>
      <c r="AW14" s="6" t="str">
        <f>IF(AW12="","",DSUM('Rozpis-skore'!$C$1:$L$162,$B14,AW11:AW12))</f>
        <v/>
      </c>
      <c r="AX14" s="9" t="str">
        <f>IF(AX12="","",DSUM('Rozpis-skore'!$C$1:$L$162,$B14,AX11:AX12))</f>
        <v/>
      </c>
      <c r="AY14" s="27" t="str">
        <f>IF(AY12="","",DSUM('Rozpis-skore'!$C$1:$L$162,$B14,AY11:AY12))</f>
        <v/>
      </c>
      <c r="AZ14" s="6" t="str">
        <f>IF(AZ12="","",DSUM('Rozpis-skore'!$C$1:$L$162,$B14,AZ11:AZ12))</f>
        <v/>
      </c>
      <c r="BA14" s="6" t="str">
        <f>IF(BA12="","",DSUM('Rozpis-skore'!$C$1:$L$162,$B14,BA11:BA12))</f>
        <v/>
      </c>
      <c r="BB14" s="6" t="str">
        <f>IF(BB12="","",DSUM('Rozpis-skore'!$C$1:$L$162,$B14,BB11:BB12))</f>
        <v/>
      </c>
      <c r="BC14" s="6" t="str">
        <f>IF(BC12="","",DSUM('Rozpis-skore'!$C$1:$L$162,$B14,BC11:BC12))</f>
        <v/>
      </c>
      <c r="BD14" s="6" t="str">
        <f>IF(BD12="","",DSUM('Rozpis-skore'!$C$1:$L$162,$B14,BD11:BD12))</f>
        <v/>
      </c>
      <c r="BE14" s="6" t="str">
        <f>IF(BE12="","",DSUM('Rozpis-skore'!$C$1:$L$162,$B14,BE11:BE12))</f>
        <v/>
      </c>
      <c r="BF14" s="9" t="str">
        <f>IF(BF12="","",DSUM('Rozpis-skore'!$C$1:$L$162,$B14,BF11:BF12))</f>
        <v/>
      </c>
      <c r="BG14" s="27" t="str">
        <f>IF(BG12="","",DSUM('Rozpis-skore'!$C$1:$L$162,$B14,BG11:BG12))</f>
        <v/>
      </c>
      <c r="BH14" s="6" t="str">
        <f>IF(BH12="","",DSUM('Rozpis-skore'!$C$1:$L$162,$B14,BH11:BH12))</f>
        <v/>
      </c>
      <c r="BI14" s="6" t="str">
        <f>IF(BI12="","",DSUM('Rozpis-skore'!$C$1:$L$162,$B14,BI11:BI12))</f>
        <v/>
      </c>
      <c r="BJ14" s="6" t="str">
        <f>IF(BJ12="","",DSUM('Rozpis-skore'!$C$1:$L$162,$B14,BJ11:BJ12))</f>
        <v/>
      </c>
      <c r="BK14" s="6" t="str">
        <f>IF(BK12="","",DSUM('Rozpis-skore'!$C$1:$L$162,$B14,BK11:BK12))</f>
        <v/>
      </c>
      <c r="BL14" s="6" t="str">
        <f>IF(BL12="","",DSUM('Rozpis-skore'!$C$1:$L$162,$B14,BL11:BL12))</f>
        <v/>
      </c>
      <c r="BM14" s="6" t="str">
        <f>IF(BM12="","",DSUM('Rozpis-skore'!$C$1:$L$162,$B14,BM11:BM12))</f>
        <v/>
      </c>
      <c r="BN14" s="9" t="str">
        <f>IF(BN12="","",DSUM('Rozpis-skore'!$C$1:$L$162,$B14,BN11:BN12))</f>
        <v/>
      </c>
    </row>
    <row r="15" spans="1:66" ht="16.5" thickBot="1" x14ac:dyDescent="0.3">
      <c r="A15" s="277" t="s">
        <v>29</v>
      </c>
      <c r="B15" s="278" t="s">
        <v>21</v>
      </c>
      <c r="C15" s="13" t="str">
        <f>IF(C12="","",DSUM('Rozpis-skore'!$C$1:$L$162,$B15,C11:C12))</f>
        <v/>
      </c>
      <c r="D15" s="10">
        <f>IF(D12="","",DSUM('Rozpis-skore'!$C$1:$L$162,$B15,D11:D12))</f>
        <v>0</v>
      </c>
      <c r="E15" s="10" t="str">
        <f>IF(E12="","",DSUM('Rozpis-skore'!$C$1:$L$162,$B15,E11:E12))</f>
        <v/>
      </c>
      <c r="F15" s="10" t="str">
        <f>IF(F12="","",DSUM('Rozpis-skore'!$C$1:$L$162,$B15,F11:F12))</f>
        <v/>
      </c>
      <c r="G15" s="10" t="str">
        <f>IF(G12="","",DSUM('Rozpis-skore'!$C$1:$L$162,$B15,G11:G12))</f>
        <v/>
      </c>
      <c r="H15" s="10" t="str">
        <f>IF(H12="","",DSUM('Rozpis-skore'!$C$1:$L$162,$B15,H11:H12))</f>
        <v/>
      </c>
      <c r="I15" s="10" t="str">
        <f>IF(I12="","",DSUM('Rozpis-skore'!$C$1:$L$162,$B15,I11:I12))</f>
        <v/>
      </c>
      <c r="J15" s="11" t="str">
        <f>IF(J12="","",DSUM('Rozpis-skore'!$C$1:$L$162,$B15,J11:J12))</f>
        <v/>
      </c>
      <c r="K15" s="13">
        <f>IF(K12="","",DSUM('Rozpis-skore'!$C$1:$L$162,$B15,K11:K12))</f>
        <v>0</v>
      </c>
      <c r="L15" s="10" t="str">
        <f>IF(L12="","",DSUM('Rozpis-skore'!$C$1:$L$162,$B15,L11:L12))</f>
        <v/>
      </c>
      <c r="M15" s="10" t="str">
        <f>IF(M12="","",DSUM('Rozpis-skore'!$C$1:$L$162,$B15,M11:M12))</f>
        <v/>
      </c>
      <c r="N15" s="10" t="str">
        <f>IF(N12="","",DSUM('Rozpis-skore'!$C$1:$L$162,$B15,N11:N12))</f>
        <v/>
      </c>
      <c r="O15" s="10" t="str">
        <f>IF(O12="","",DSUM('Rozpis-skore'!$C$1:$L$162,$B15,O11:O12))</f>
        <v/>
      </c>
      <c r="P15" s="10" t="str">
        <f>IF(P12="","",DSUM('Rozpis-skore'!$C$1:$L$162,$B15,P11:P12))</f>
        <v/>
      </c>
      <c r="Q15" s="10" t="str">
        <f>IF(Q12="","",DSUM('Rozpis-skore'!$C$1:$L$162,$B15,Q11:Q12))</f>
        <v/>
      </c>
      <c r="R15" s="11" t="str">
        <f>IF(R12="","",DSUM('Rozpis-skore'!$C$1:$L$162,$B15,R11:R12))</f>
        <v/>
      </c>
      <c r="S15" s="13" t="str">
        <f>IF(S12="","",DSUM('Rozpis-skore'!$C$1:$L$162,$B15,S11:S12))</f>
        <v/>
      </c>
      <c r="T15" s="10" t="str">
        <f>IF(T12="","",DSUM('Rozpis-skore'!$C$1:$L$162,$B15,T11:T12))</f>
        <v/>
      </c>
      <c r="U15" s="10" t="str">
        <f>IF(U12="","",DSUM('Rozpis-skore'!$C$1:$L$162,$B15,U11:U12))</f>
        <v/>
      </c>
      <c r="V15" s="10">
        <f>IF(V12="","",DSUM('Rozpis-skore'!$C$1:$L$162,$B15,V11:V12))</f>
        <v>0</v>
      </c>
      <c r="W15" s="10" t="str">
        <f>IF(W12="","",DSUM('Rozpis-skore'!$C$1:$L$162,$B15,W11:W12))</f>
        <v/>
      </c>
      <c r="X15" s="10" t="str">
        <f>IF(X12="","",DSUM('Rozpis-skore'!$C$1:$L$162,$B15,X11:X12))</f>
        <v/>
      </c>
      <c r="Y15" s="10" t="str">
        <f>IF(Y12="","",DSUM('Rozpis-skore'!$C$1:$L$162,$B15,Y11:Y12))</f>
        <v/>
      </c>
      <c r="Z15" s="11" t="str">
        <f>IF(Z12="","",DSUM('Rozpis-skore'!$C$1:$L$162,$B15,Z11:Z12))</f>
        <v/>
      </c>
      <c r="AA15" s="13" t="str">
        <f>IF(AA12="","",DSUM('Rozpis-skore'!$C$1:$L$162,$B15,AA11:AA12))</f>
        <v/>
      </c>
      <c r="AB15" s="10" t="str">
        <f>IF(AB12="","",DSUM('Rozpis-skore'!$C$1:$L$162,$B15,AB11:AB12))</f>
        <v/>
      </c>
      <c r="AC15" s="10" t="str">
        <f>IF(AC12="","",DSUM('Rozpis-skore'!$C$1:$L$162,$B15,AC11:AC12))</f>
        <v/>
      </c>
      <c r="AD15" s="10" t="str">
        <f>IF(AD12="","",DSUM('Rozpis-skore'!$C$1:$L$162,$B15,AD11:AD12))</f>
        <v/>
      </c>
      <c r="AE15" s="10" t="str">
        <f>IF(AE12="","",DSUM('Rozpis-skore'!$C$1:$L$162,$B15,AE11:AE12))</f>
        <v/>
      </c>
      <c r="AF15" s="10">
        <f>IF(AF12="","",DSUM('Rozpis-skore'!$C$1:$L$162,$B15,AF11:AF12))</f>
        <v>0</v>
      </c>
      <c r="AG15" s="10" t="str">
        <f>IF(AG12="","",DSUM('Rozpis-skore'!$C$1:$L$162,$B15,AG11:AG12))</f>
        <v/>
      </c>
      <c r="AH15" s="11" t="str">
        <f>IF(AH12="","",DSUM('Rozpis-skore'!$C$1:$L$162,$B15,AH11:AH12))</f>
        <v/>
      </c>
      <c r="AI15" s="13" t="str">
        <f>IF(AI12="","",DSUM('Rozpis-skore'!$C$1:$L$162,$B15,AI11:AI12))</f>
        <v/>
      </c>
      <c r="AJ15" s="10" t="str">
        <f>IF(AJ12="","",DSUM('Rozpis-skore'!$C$1:$L$162,$B15,AJ11:AJ12))</f>
        <v/>
      </c>
      <c r="AK15" s="10" t="str">
        <f>IF(AK12="","",DSUM('Rozpis-skore'!$C$1:$L$162,$B15,AK11:AK12))</f>
        <v/>
      </c>
      <c r="AL15" s="10" t="str">
        <f>IF(AL12="","",DSUM('Rozpis-skore'!$C$1:$L$162,$B15,AL11:AL12))</f>
        <v/>
      </c>
      <c r="AM15" s="10">
        <f>IF(AM12="","",DSUM('Rozpis-skore'!$C$1:$L$162,$B15,AM11:AM12))</f>
        <v>0</v>
      </c>
      <c r="AN15" s="10" t="str">
        <f>IF(AN12="","",DSUM('Rozpis-skore'!$C$1:$L$162,$B15,AN11:AN12))</f>
        <v/>
      </c>
      <c r="AO15" s="10" t="str">
        <f>IF(AO12="","",DSUM('Rozpis-skore'!$C$1:$L$162,$B15,AO11:AO12))</f>
        <v/>
      </c>
      <c r="AP15" s="11" t="str">
        <f>IF(AP12="","",DSUM('Rozpis-skore'!$C$1:$L$162,$B15,AP11:AP12))</f>
        <v/>
      </c>
      <c r="AQ15" s="13" t="str">
        <f>IF(AQ12="","",DSUM('Rozpis-skore'!$C$1:$L$162,$B15,AQ11:AQ12))</f>
        <v/>
      </c>
      <c r="AR15" s="10" t="str">
        <f>IF(AR12="","",DSUM('Rozpis-skore'!$C$1:$L$162,$B15,AR11:AR12))</f>
        <v/>
      </c>
      <c r="AS15" s="10">
        <f>IF(AS12="","",DSUM('Rozpis-skore'!$C$1:$L$162,$B15,AS11:AS12))</f>
        <v>0</v>
      </c>
      <c r="AT15" s="10" t="str">
        <f>IF(AT12="","",DSUM('Rozpis-skore'!$C$1:$L$162,$B15,AT11:AT12))</f>
        <v/>
      </c>
      <c r="AU15" s="10" t="str">
        <f>IF(AU12="","",DSUM('Rozpis-skore'!$C$1:$L$162,$B15,AU11:AU12))</f>
        <v/>
      </c>
      <c r="AV15" s="10" t="str">
        <f>IF(AV12="","",DSUM('Rozpis-skore'!$C$1:$L$162,$B15,AV11:AV12))</f>
        <v/>
      </c>
      <c r="AW15" s="10" t="str">
        <f>IF(AW12="","",DSUM('Rozpis-skore'!$C$1:$L$162,$B15,AW11:AW12))</f>
        <v/>
      </c>
      <c r="AX15" s="11" t="str">
        <f>IF(AX12="","",DSUM('Rozpis-skore'!$C$1:$L$162,$B15,AX11:AX12))</f>
        <v/>
      </c>
      <c r="AY15" s="13" t="str">
        <f>IF(AY12="","",DSUM('Rozpis-skore'!$C$1:$L$162,$B15,AY11:AY12))</f>
        <v/>
      </c>
      <c r="AZ15" s="10" t="str">
        <f>IF(AZ12="","",DSUM('Rozpis-skore'!$C$1:$L$162,$B15,AZ11:AZ12))</f>
        <v/>
      </c>
      <c r="BA15" s="10" t="str">
        <f>IF(BA12="","",DSUM('Rozpis-skore'!$C$1:$L$162,$B15,BA11:BA12))</f>
        <v/>
      </c>
      <c r="BB15" s="10" t="str">
        <f>IF(BB12="","",DSUM('Rozpis-skore'!$C$1:$L$162,$B15,BB11:BB12))</f>
        <v/>
      </c>
      <c r="BC15" s="10" t="str">
        <f>IF(BC12="","",DSUM('Rozpis-skore'!$C$1:$L$162,$B15,BC11:BC12))</f>
        <v/>
      </c>
      <c r="BD15" s="10" t="str">
        <f>IF(BD12="","",DSUM('Rozpis-skore'!$C$1:$L$162,$B15,BD11:BD12))</f>
        <v/>
      </c>
      <c r="BE15" s="10" t="str">
        <f>IF(BE12="","",DSUM('Rozpis-skore'!$C$1:$L$162,$B15,BE11:BE12))</f>
        <v/>
      </c>
      <c r="BF15" s="11" t="str">
        <f>IF(BF12="","",DSUM('Rozpis-skore'!$C$1:$L$162,$B15,BF11:BF12))</f>
        <v/>
      </c>
      <c r="BG15" s="13" t="str">
        <f>IF(BG12="","",DSUM('Rozpis-skore'!$C$1:$L$162,$B15,BG11:BG12))</f>
        <v/>
      </c>
      <c r="BH15" s="10" t="str">
        <f>IF(BH12="","",DSUM('Rozpis-skore'!$C$1:$L$162,$B15,BH11:BH12))</f>
        <v/>
      </c>
      <c r="BI15" s="10" t="str">
        <f>IF(BI12="","",DSUM('Rozpis-skore'!$C$1:$L$162,$B15,BI11:BI12))</f>
        <v/>
      </c>
      <c r="BJ15" s="10" t="str">
        <f>IF(BJ12="","",DSUM('Rozpis-skore'!$C$1:$L$162,$B15,BJ11:BJ12))</f>
        <v/>
      </c>
      <c r="BK15" s="10" t="str">
        <f>IF(BK12="","",DSUM('Rozpis-skore'!$C$1:$L$162,$B15,BK11:BK12))</f>
        <v/>
      </c>
      <c r="BL15" s="10" t="str">
        <f>IF(BL12="","",DSUM('Rozpis-skore'!$C$1:$L$162,$B15,BL11:BL12))</f>
        <v/>
      </c>
      <c r="BM15" s="10" t="str">
        <f>IF(BM12="","",DSUM('Rozpis-skore'!$C$1:$L$162,$B15,BM11:BM12))</f>
        <v/>
      </c>
      <c r="BN15" s="11" t="str">
        <f>IF(BN12="","",DSUM('Rozpis-skore'!$C$1:$L$162,$B15,BN11:BN12))</f>
        <v/>
      </c>
    </row>
    <row r="16" spans="1:66" x14ac:dyDescent="0.25">
      <c r="A16" s="2096"/>
      <c r="B16" s="2097"/>
      <c r="C16" s="271" t="s">
        <v>19</v>
      </c>
      <c r="D16" s="272" t="s">
        <v>19</v>
      </c>
      <c r="E16" s="272" t="s">
        <v>19</v>
      </c>
      <c r="F16" s="272" t="s">
        <v>19</v>
      </c>
      <c r="G16" s="272" t="s">
        <v>19</v>
      </c>
      <c r="H16" s="272" t="s">
        <v>19</v>
      </c>
      <c r="I16" s="272" t="s">
        <v>19</v>
      </c>
      <c r="J16" s="273" t="s">
        <v>19</v>
      </c>
      <c r="K16" s="271" t="s">
        <v>19</v>
      </c>
      <c r="L16" s="272" t="s">
        <v>19</v>
      </c>
      <c r="M16" s="272" t="s">
        <v>19</v>
      </c>
      <c r="N16" s="272" t="s">
        <v>19</v>
      </c>
      <c r="O16" s="272" t="s">
        <v>19</v>
      </c>
      <c r="P16" s="272" t="s">
        <v>19</v>
      </c>
      <c r="Q16" s="272" t="s">
        <v>19</v>
      </c>
      <c r="R16" s="273" t="s">
        <v>19</v>
      </c>
      <c r="S16" s="271" t="s">
        <v>19</v>
      </c>
      <c r="T16" s="272" t="s">
        <v>19</v>
      </c>
      <c r="U16" s="272" t="s">
        <v>19</v>
      </c>
      <c r="V16" s="272" t="s">
        <v>19</v>
      </c>
      <c r="W16" s="272" t="s">
        <v>19</v>
      </c>
      <c r="X16" s="272" t="s">
        <v>19</v>
      </c>
      <c r="Y16" s="272" t="s">
        <v>19</v>
      </c>
      <c r="Z16" s="273" t="s">
        <v>19</v>
      </c>
      <c r="AA16" s="271" t="s">
        <v>19</v>
      </c>
      <c r="AB16" s="272" t="s">
        <v>19</v>
      </c>
      <c r="AC16" s="272" t="s">
        <v>19</v>
      </c>
      <c r="AD16" s="272" t="s">
        <v>19</v>
      </c>
      <c r="AE16" s="272" t="s">
        <v>19</v>
      </c>
      <c r="AF16" s="272" t="s">
        <v>19</v>
      </c>
      <c r="AG16" s="272" t="s">
        <v>19</v>
      </c>
      <c r="AH16" s="273" t="s">
        <v>19</v>
      </c>
      <c r="AI16" s="271" t="s">
        <v>19</v>
      </c>
      <c r="AJ16" s="272" t="s">
        <v>19</v>
      </c>
      <c r="AK16" s="272" t="s">
        <v>19</v>
      </c>
      <c r="AL16" s="272" t="s">
        <v>19</v>
      </c>
      <c r="AM16" s="272" t="s">
        <v>19</v>
      </c>
      <c r="AN16" s="272" t="s">
        <v>19</v>
      </c>
      <c r="AO16" s="272" t="s">
        <v>19</v>
      </c>
      <c r="AP16" s="273" t="s">
        <v>19</v>
      </c>
      <c r="AQ16" s="271" t="s">
        <v>19</v>
      </c>
      <c r="AR16" s="272" t="s">
        <v>19</v>
      </c>
      <c r="AS16" s="272" t="s">
        <v>19</v>
      </c>
      <c r="AT16" s="272" t="s">
        <v>19</v>
      </c>
      <c r="AU16" s="272" t="s">
        <v>19</v>
      </c>
      <c r="AV16" s="272" t="s">
        <v>19</v>
      </c>
      <c r="AW16" s="272" t="s">
        <v>19</v>
      </c>
      <c r="AX16" s="273" t="s">
        <v>19</v>
      </c>
      <c r="AY16" s="271" t="s">
        <v>19</v>
      </c>
      <c r="AZ16" s="272" t="s">
        <v>19</v>
      </c>
      <c r="BA16" s="272" t="s">
        <v>19</v>
      </c>
      <c r="BB16" s="272" t="s">
        <v>19</v>
      </c>
      <c r="BC16" s="272" t="s">
        <v>19</v>
      </c>
      <c r="BD16" s="272" t="s">
        <v>19</v>
      </c>
      <c r="BE16" s="272" t="s">
        <v>19</v>
      </c>
      <c r="BF16" s="273" t="s">
        <v>19</v>
      </c>
      <c r="BG16" s="271" t="s">
        <v>19</v>
      </c>
      <c r="BH16" s="272" t="s">
        <v>19</v>
      </c>
      <c r="BI16" s="272" t="s">
        <v>19</v>
      </c>
      <c r="BJ16" s="272" t="s">
        <v>19</v>
      </c>
      <c r="BK16" s="272" t="s">
        <v>19</v>
      </c>
      <c r="BL16" s="272" t="s">
        <v>19</v>
      </c>
      <c r="BM16" s="272" t="s">
        <v>19</v>
      </c>
      <c r="BN16" s="273" t="s">
        <v>19</v>
      </c>
    </row>
    <row r="17" spans="1:66" x14ac:dyDescent="0.25">
      <c r="A17" s="2098"/>
      <c r="B17" s="2099"/>
      <c r="C17" s="969" t="str">
        <f>C12</f>
        <v/>
      </c>
      <c r="D17" s="970">
        <f t="shared" ref="D17:BN17" si="14">D12</f>
        <v>12</v>
      </c>
      <c r="E17" s="970" t="str">
        <f t="shared" si="14"/>
        <v/>
      </c>
      <c r="F17" s="970" t="str">
        <f t="shared" si="14"/>
        <v/>
      </c>
      <c r="G17" s="970" t="str">
        <f t="shared" si="14"/>
        <v/>
      </c>
      <c r="H17" s="970" t="str">
        <f t="shared" si="14"/>
        <v/>
      </c>
      <c r="I17" s="970" t="str">
        <f t="shared" si="14"/>
        <v/>
      </c>
      <c r="J17" s="971" t="str">
        <f t="shared" si="14"/>
        <v/>
      </c>
      <c r="K17" s="969">
        <f t="shared" si="14"/>
        <v>11</v>
      </c>
      <c r="L17" s="970" t="str">
        <f t="shared" si="14"/>
        <v/>
      </c>
      <c r="M17" s="970" t="str">
        <f t="shared" si="14"/>
        <v/>
      </c>
      <c r="N17" s="970" t="str">
        <f t="shared" si="14"/>
        <v/>
      </c>
      <c r="O17" s="970" t="str">
        <f t="shared" si="14"/>
        <v/>
      </c>
      <c r="P17" s="970" t="str">
        <f t="shared" si="14"/>
        <v/>
      </c>
      <c r="Q17" s="970" t="str">
        <f t="shared" si="14"/>
        <v/>
      </c>
      <c r="R17" s="971" t="str">
        <f t="shared" si="14"/>
        <v/>
      </c>
      <c r="S17" s="969" t="str">
        <f t="shared" si="14"/>
        <v/>
      </c>
      <c r="T17" s="970" t="str">
        <f t="shared" si="14"/>
        <v/>
      </c>
      <c r="U17" s="970" t="str">
        <f t="shared" si="14"/>
        <v/>
      </c>
      <c r="V17" s="970">
        <f t="shared" si="14"/>
        <v>14</v>
      </c>
      <c r="W17" s="970" t="str">
        <f t="shared" si="14"/>
        <v/>
      </c>
      <c r="X17" s="970" t="str">
        <f t="shared" si="14"/>
        <v/>
      </c>
      <c r="Y17" s="970" t="str">
        <f t="shared" si="14"/>
        <v/>
      </c>
      <c r="Z17" s="971" t="str">
        <f t="shared" si="14"/>
        <v/>
      </c>
      <c r="AA17" s="969" t="str">
        <f t="shared" si="14"/>
        <v/>
      </c>
      <c r="AB17" s="970" t="str">
        <f t="shared" si="14"/>
        <v/>
      </c>
      <c r="AC17" s="970" t="str">
        <f t="shared" si="14"/>
        <v/>
      </c>
      <c r="AD17" s="970" t="str">
        <f t="shared" si="14"/>
        <v/>
      </c>
      <c r="AE17" s="970" t="str">
        <f t="shared" si="14"/>
        <v/>
      </c>
      <c r="AF17" s="970">
        <f t="shared" si="14"/>
        <v>16</v>
      </c>
      <c r="AG17" s="970" t="str">
        <f t="shared" si="14"/>
        <v/>
      </c>
      <c r="AH17" s="971" t="str">
        <f t="shared" si="14"/>
        <v/>
      </c>
      <c r="AI17" s="969" t="str">
        <f t="shared" si="14"/>
        <v/>
      </c>
      <c r="AJ17" s="970" t="str">
        <f t="shared" si="14"/>
        <v/>
      </c>
      <c r="AK17" s="970" t="str">
        <f t="shared" si="14"/>
        <v/>
      </c>
      <c r="AL17" s="970" t="str">
        <f t="shared" si="14"/>
        <v/>
      </c>
      <c r="AM17" s="970">
        <f t="shared" si="14"/>
        <v>15</v>
      </c>
      <c r="AN17" s="970" t="str">
        <f t="shared" si="14"/>
        <v/>
      </c>
      <c r="AO17" s="970" t="str">
        <f t="shared" si="14"/>
        <v/>
      </c>
      <c r="AP17" s="971" t="str">
        <f t="shared" si="14"/>
        <v/>
      </c>
      <c r="AQ17" s="969" t="str">
        <f t="shared" si="14"/>
        <v/>
      </c>
      <c r="AR17" s="970" t="str">
        <f t="shared" si="14"/>
        <v/>
      </c>
      <c r="AS17" s="970">
        <f t="shared" si="14"/>
        <v>13</v>
      </c>
      <c r="AT17" s="970" t="str">
        <f t="shared" si="14"/>
        <v/>
      </c>
      <c r="AU17" s="970" t="str">
        <f t="shared" si="14"/>
        <v/>
      </c>
      <c r="AV17" s="970" t="str">
        <f t="shared" si="14"/>
        <v/>
      </c>
      <c r="AW17" s="970" t="str">
        <f t="shared" si="14"/>
        <v/>
      </c>
      <c r="AX17" s="971" t="str">
        <f t="shared" si="14"/>
        <v/>
      </c>
      <c r="AY17" s="969" t="str">
        <f t="shared" si="14"/>
        <v/>
      </c>
      <c r="AZ17" s="970" t="str">
        <f t="shared" si="14"/>
        <v/>
      </c>
      <c r="BA17" s="970" t="str">
        <f t="shared" si="14"/>
        <v/>
      </c>
      <c r="BB17" s="970" t="str">
        <f t="shared" si="14"/>
        <v/>
      </c>
      <c r="BC17" s="970" t="str">
        <f t="shared" si="14"/>
        <v/>
      </c>
      <c r="BD17" s="970" t="str">
        <f t="shared" si="14"/>
        <v/>
      </c>
      <c r="BE17" s="970" t="str">
        <f t="shared" si="14"/>
        <v/>
      </c>
      <c r="BF17" s="971" t="str">
        <f t="shared" si="14"/>
        <v/>
      </c>
      <c r="BG17" s="969" t="str">
        <f t="shared" si="14"/>
        <v/>
      </c>
      <c r="BH17" s="970" t="str">
        <f t="shared" si="14"/>
        <v/>
      </c>
      <c r="BI17" s="970" t="str">
        <f t="shared" si="14"/>
        <v/>
      </c>
      <c r="BJ17" s="970" t="str">
        <f t="shared" si="14"/>
        <v/>
      </c>
      <c r="BK17" s="970" t="str">
        <f t="shared" si="14"/>
        <v/>
      </c>
      <c r="BL17" s="970" t="str">
        <f t="shared" si="14"/>
        <v/>
      </c>
      <c r="BM17" s="970" t="str">
        <f t="shared" si="14"/>
        <v/>
      </c>
      <c r="BN17" s="971" t="str">
        <f t="shared" si="14"/>
        <v/>
      </c>
    </row>
    <row r="18" spans="1:66" ht="15.75" x14ac:dyDescent="0.25">
      <c r="A18" s="275" t="s">
        <v>27</v>
      </c>
      <c r="B18" s="279" t="s">
        <v>59</v>
      </c>
      <c r="C18" s="27" t="str">
        <f>IF(C17="","",DSUM('Rozpis-skore'!$C$1:$L$162,$B18,C16:C17))</f>
        <v/>
      </c>
      <c r="D18" s="6">
        <f>IF(D17="","",DSUM('Rozpis-skore'!$C$1:$L$162,$B18,D16:D17))</f>
        <v>0</v>
      </c>
      <c r="E18" s="6" t="str">
        <f>IF(E17="","",DSUM('Rozpis-skore'!$C$1:$L$162,$B18,E16:E17))</f>
        <v/>
      </c>
      <c r="F18" s="6" t="str">
        <f>IF(F17="","",DSUM('Rozpis-skore'!$C$1:$L$162,$B18,F16:F17))</f>
        <v/>
      </c>
      <c r="G18" s="6" t="str">
        <f>IF(G17="","",DSUM('Rozpis-skore'!$C$1:$L$162,$B18,G16:G17))</f>
        <v/>
      </c>
      <c r="H18" s="6" t="str">
        <f>IF(H17="","",DSUM('Rozpis-skore'!$C$1:$L$162,$B18,H16:H17))</f>
        <v/>
      </c>
      <c r="I18" s="6" t="str">
        <f>IF(I17="","",DSUM('Rozpis-skore'!$C$1:$L$162,$B18,I16:I17))</f>
        <v/>
      </c>
      <c r="J18" s="9" t="str">
        <f>IF(J17="","",DSUM('Rozpis-skore'!$C$1:$L$162,$B18,J16:J17))</f>
        <v/>
      </c>
      <c r="K18" s="27">
        <f>IF(K17="","",DSUM('Rozpis-skore'!$C$1:$L$162,$B18,K16:K17))</f>
        <v>0</v>
      </c>
      <c r="L18" s="6" t="str">
        <f>IF(L17="","",DSUM('Rozpis-skore'!$C$1:$L$162,$B18,L16:L17))</f>
        <v/>
      </c>
      <c r="M18" s="6" t="str">
        <f>IF(M17="","",DSUM('Rozpis-skore'!$C$1:$L$162,$B18,M16:M17))</f>
        <v/>
      </c>
      <c r="N18" s="6" t="str">
        <f>IF(N17="","",DSUM('Rozpis-skore'!$C$1:$L$162,$B18,N16:N17))</f>
        <v/>
      </c>
      <c r="O18" s="6" t="str">
        <f>IF(O17="","",DSUM('Rozpis-skore'!$C$1:$L$162,$B18,O16:O17))</f>
        <v/>
      </c>
      <c r="P18" s="6" t="str">
        <f>IF(P17="","",DSUM('Rozpis-skore'!$C$1:$L$162,$B18,P16:P17))</f>
        <v/>
      </c>
      <c r="Q18" s="6" t="str">
        <f>IF(Q17="","",DSUM('Rozpis-skore'!$C$1:$L$162,$B18,Q16:Q17))</f>
        <v/>
      </c>
      <c r="R18" s="9" t="str">
        <f>IF(R17="","",DSUM('Rozpis-skore'!$C$1:$L$162,$B18,R16:R17))</f>
        <v/>
      </c>
      <c r="S18" s="27" t="str">
        <f>IF(S17="","",DSUM('Rozpis-skore'!$C$1:$L$162,$B18,S16:S17))</f>
        <v/>
      </c>
      <c r="T18" s="6" t="str">
        <f>IF(T17="","",DSUM('Rozpis-skore'!$C$1:$L$162,$B18,T16:T17))</f>
        <v/>
      </c>
      <c r="U18" s="6" t="str">
        <f>IF(U17="","",DSUM('Rozpis-skore'!$C$1:$L$162,$B18,U16:U17))</f>
        <v/>
      </c>
      <c r="V18" s="6">
        <f>IF(V17="","",DSUM('Rozpis-skore'!$C$1:$L$162,$B18,V16:V17))</f>
        <v>0</v>
      </c>
      <c r="W18" s="6" t="str">
        <f>IF(W17="","",DSUM('Rozpis-skore'!$C$1:$L$162,$B18,W16:W17))</f>
        <v/>
      </c>
      <c r="X18" s="6" t="str">
        <f>IF(X17="","",DSUM('Rozpis-skore'!$C$1:$L$162,$B18,X16:X17))</f>
        <v/>
      </c>
      <c r="Y18" s="6" t="str">
        <f>IF(Y17="","",DSUM('Rozpis-skore'!$C$1:$L$162,$B18,Y16:Y17))</f>
        <v/>
      </c>
      <c r="Z18" s="9" t="str">
        <f>IF(Z17="","",DSUM('Rozpis-skore'!$C$1:$L$162,$B18,Z16:Z17))</f>
        <v/>
      </c>
      <c r="AA18" s="27" t="str">
        <f>IF(AA17="","",DSUM('Rozpis-skore'!$C$1:$L$162,$B18,AA16:AA17))</f>
        <v/>
      </c>
      <c r="AB18" s="6" t="str">
        <f>IF(AB17="","",DSUM('Rozpis-skore'!$C$1:$L$162,$B18,AB16:AB17))</f>
        <v/>
      </c>
      <c r="AC18" s="6" t="str">
        <f>IF(AC17="","",DSUM('Rozpis-skore'!$C$1:$L$162,$B18,AC16:AC17))</f>
        <v/>
      </c>
      <c r="AD18" s="6" t="str">
        <f>IF(AD17="","",DSUM('Rozpis-skore'!$C$1:$L$162,$B18,AD16:AD17))</f>
        <v/>
      </c>
      <c r="AE18" s="6" t="str">
        <f>IF(AE17="","",DSUM('Rozpis-skore'!$C$1:$L$162,$B18,AE16:AE17))</f>
        <v/>
      </c>
      <c r="AF18" s="6">
        <f>IF(AF17="","",DSUM('Rozpis-skore'!$C$1:$L$162,$B18,AF16:AF17))</f>
        <v>0</v>
      </c>
      <c r="AG18" s="6" t="str">
        <f>IF(AG17="","",DSUM('Rozpis-skore'!$C$1:$L$162,$B18,AG16:AG17))</f>
        <v/>
      </c>
      <c r="AH18" s="9" t="str">
        <f>IF(AH17="","",DSUM('Rozpis-skore'!$C$1:$L$162,$B18,AH16:AH17))</f>
        <v/>
      </c>
      <c r="AI18" s="27" t="str">
        <f>IF(AI17="","",DSUM('Rozpis-skore'!$C$1:$L$162,$B18,AI16:AI17))</f>
        <v/>
      </c>
      <c r="AJ18" s="6" t="str">
        <f>IF(AJ17="","",DSUM('Rozpis-skore'!$C$1:$L$162,$B18,AJ16:AJ17))</f>
        <v/>
      </c>
      <c r="AK18" s="6" t="str">
        <f>IF(AK17="","",DSUM('Rozpis-skore'!$C$1:$L$162,$B18,AK16:AK17))</f>
        <v/>
      </c>
      <c r="AL18" s="6" t="str">
        <f>IF(AL17="","",DSUM('Rozpis-skore'!$C$1:$L$162,$B18,AL16:AL17))</f>
        <v/>
      </c>
      <c r="AM18" s="6">
        <f>IF(AM17="","",DSUM('Rozpis-skore'!$C$1:$L$162,$B18,AM16:AM17))</f>
        <v>0</v>
      </c>
      <c r="AN18" s="6" t="str">
        <f>IF(AN17="","",DSUM('Rozpis-skore'!$C$1:$L$162,$B18,AN16:AN17))</f>
        <v/>
      </c>
      <c r="AO18" s="6" t="str">
        <f>IF(AO17="","",DSUM('Rozpis-skore'!$C$1:$L$162,$B18,AO16:AO17))</f>
        <v/>
      </c>
      <c r="AP18" s="9" t="str">
        <f>IF(AP17="","",DSUM('Rozpis-skore'!$C$1:$L$162,$B18,AP16:AP17))</f>
        <v/>
      </c>
      <c r="AQ18" s="27" t="str">
        <f>IF(AQ17="","",DSUM('Rozpis-skore'!$C$1:$L$162,$B18,AQ16:AQ17))</f>
        <v/>
      </c>
      <c r="AR18" s="6" t="str">
        <f>IF(AR17="","",DSUM('Rozpis-skore'!$C$1:$L$162,$B18,AR16:AR17))</f>
        <v/>
      </c>
      <c r="AS18" s="6">
        <f>IF(AS17="","",DSUM('Rozpis-skore'!$C$1:$L$162,$B18,AS16:AS17))</f>
        <v>0</v>
      </c>
      <c r="AT18" s="6" t="str">
        <f>IF(AT17="","",DSUM('Rozpis-skore'!$C$1:$L$162,$B18,AT16:AT17))</f>
        <v/>
      </c>
      <c r="AU18" s="6" t="str">
        <f>IF(AU17="","",DSUM('Rozpis-skore'!$C$1:$L$162,$B18,AU16:AU17))</f>
        <v/>
      </c>
      <c r="AV18" s="6" t="str">
        <f>IF(AV17="","",DSUM('Rozpis-skore'!$C$1:$L$162,$B18,AV16:AV17))</f>
        <v/>
      </c>
      <c r="AW18" s="6" t="str">
        <f>IF(AW17="","",DSUM('Rozpis-skore'!$C$1:$L$162,$B18,AW16:AW17))</f>
        <v/>
      </c>
      <c r="AX18" s="9" t="str">
        <f>IF(AX17="","",DSUM('Rozpis-skore'!$C$1:$L$162,$B18,AX16:AX17))</f>
        <v/>
      </c>
      <c r="AY18" s="27" t="str">
        <f>IF(AY17="","",DSUM('Rozpis-skore'!$C$1:$L$162,$B18,AY16:AY17))</f>
        <v/>
      </c>
      <c r="AZ18" s="6" t="str">
        <f>IF(AZ17="","",DSUM('Rozpis-skore'!$C$1:$L$162,$B18,AZ16:AZ17))</f>
        <v/>
      </c>
      <c r="BA18" s="6" t="str">
        <f>IF(BA17="","",DSUM('Rozpis-skore'!$C$1:$L$162,$B18,BA16:BA17))</f>
        <v/>
      </c>
      <c r="BB18" s="6" t="str">
        <f>IF(BB17="","",DSUM('Rozpis-skore'!$C$1:$L$162,$B18,BB16:BB17))</f>
        <v/>
      </c>
      <c r="BC18" s="6" t="str">
        <f>IF(BC17="","",DSUM('Rozpis-skore'!$C$1:$L$162,$B18,BC16:BC17))</f>
        <v/>
      </c>
      <c r="BD18" s="6" t="str">
        <f>IF(BD17="","",DSUM('Rozpis-skore'!$C$1:$L$162,$B18,BD16:BD17))</f>
        <v/>
      </c>
      <c r="BE18" s="6" t="str">
        <f>IF(BE17="","",DSUM('Rozpis-skore'!$C$1:$L$162,$B18,BE16:BE17))</f>
        <v/>
      </c>
      <c r="BF18" s="9" t="str">
        <f>IF(BF17="","",DSUM('Rozpis-skore'!$C$1:$L$162,$B18,BF16:BF17))</f>
        <v/>
      </c>
      <c r="BG18" s="27" t="str">
        <f>IF(BG17="","",DSUM('Rozpis-skore'!$C$1:$L$162,$B18,BG16:BG17))</f>
        <v/>
      </c>
      <c r="BH18" s="6" t="str">
        <f>IF(BH17="","",DSUM('Rozpis-skore'!$C$1:$L$162,$B18,BH16:BH17))</f>
        <v/>
      </c>
      <c r="BI18" s="6" t="str">
        <f>IF(BI17="","",DSUM('Rozpis-skore'!$C$1:$L$162,$B18,BI16:BI17))</f>
        <v/>
      </c>
      <c r="BJ18" s="6" t="str">
        <f>IF(BJ17="","",DSUM('Rozpis-skore'!$C$1:$L$162,$B18,BJ16:BJ17))</f>
        <v/>
      </c>
      <c r="BK18" s="6" t="str">
        <f>IF(BK17="","",DSUM('Rozpis-skore'!$C$1:$L$162,$B18,BK16:BK17))</f>
        <v/>
      </c>
      <c r="BL18" s="6" t="str">
        <f>IF(BL17="","",DSUM('Rozpis-skore'!$C$1:$L$162,$B18,BL16:BL17))</f>
        <v/>
      </c>
      <c r="BM18" s="6" t="str">
        <f>IF(BM17="","",DSUM('Rozpis-skore'!$C$1:$L$162,$B18,BM16:BM17))</f>
        <v/>
      </c>
      <c r="BN18" s="9" t="str">
        <f>IF(BN17="","",DSUM('Rozpis-skore'!$C$1:$L$162,$B18,BN16:BN17))</f>
        <v/>
      </c>
    </row>
    <row r="19" spans="1:66" ht="15.75" x14ac:dyDescent="0.25">
      <c r="A19" s="275" t="s">
        <v>30</v>
      </c>
      <c r="B19" s="279" t="s">
        <v>21</v>
      </c>
      <c r="C19" s="27" t="str">
        <f>IF(C17="","",DSUM('Rozpis-skore'!$C$1:$L$162,$B19,C16:C17))</f>
        <v/>
      </c>
      <c r="D19" s="6">
        <f>IF(D17="","",DSUM('Rozpis-skore'!$C$1:$L$162,$B19,D16:D17))</f>
        <v>0</v>
      </c>
      <c r="E19" s="6" t="str">
        <f>IF(E17="","",DSUM('Rozpis-skore'!$C$1:$L$162,$B19,E16:E17))</f>
        <v/>
      </c>
      <c r="F19" s="6" t="str">
        <f>IF(F17="","",DSUM('Rozpis-skore'!$C$1:$L$162,$B19,F16:F17))</f>
        <v/>
      </c>
      <c r="G19" s="6" t="str">
        <f>IF(G17="","",DSUM('Rozpis-skore'!$C$1:$L$162,$B19,G16:G17))</f>
        <v/>
      </c>
      <c r="H19" s="6" t="str">
        <f>IF(H17="","",DSUM('Rozpis-skore'!$C$1:$L$162,$B19,H16:H17))</f>
        <v/>
      </c>
      <c r="I19" s="6" t="str">
        <f>IF(I17="","",DSUM('Rozpis-skore'!$C$1:$L$162,$B19,I16:I17))</f>
        <v/>
      </c>
      <c r="J19" s="9" t="str">
        <f>IF(J17="","",DSUM('Rozpis-skore'!$C$1:$L$162,$B19,J16:J17))</f>
        <v/>
      </c>
      <c r="K19" s="27">
        <f>IF(K17="","",DSUM('Rozpis-skore'!$C$1:$L$162,$B19,K16:K17))</f>
        <v>0</v>
      </c>
      <c r="L19" s="6" t="str">
        <f>IF(L17="","",DSUM('Rozpis-skore'!$C$1:$L$162,$B19,L16:L17))</f>
        <v/>
      </c>
      <c r="M19" s="6" t="str">
        <f>IF(M17="","",DSUM('Rozpis-skore'!$C$1:$L$162,$B19,M16:M17))</f>
        <v/>
      </c>
      <c r="N19" s="6" t="str">
        <f>IF(N17="","",DSUM('Rozpis-skore'!$C$1:$L$162,$B19,N16:N17))</f>
        <v/>
      </c>
      <c r="O19" s="6" t="str">
        <f>IF(O17="","",DSUM('Rozpis-skore'!$C$1:$L$162,$B19,O16:O17))</f>
        <v/>
      </c>
      <c r="P19" s="6" t="str">
        <f>IF(P17="","",DSUM('Rozpis-skore'!$C$1:$L$162,$B19,P16:P17))</f>
        <v/>
      </c>
      <c r="Q19" s="6" t="str">
        <f>IF(Q17="","",DSUM('Rozpis-skore'!$C$1:$L$162,$B19,Q16:Q17))</f>
        <v/>
      </c>
      <c r="R19" s="9" t="str">
        <f>IF(R17="","",DSUM('Rozpis-skore'!$C$1:$L$162,$B19,R16:R17))</f>
        <v/>
      </c>
      <c r="S19" s="27" t="str">
        <f>IF(S17="","",DSUM('Rozpis-skore'!$C$1:$L$162,$B19,S16:S17))</f>
        <v/>
      </c>
      <c r="T19" s="6" t="str">
        <f>IF(T17="","",DSUM('Rozpis-skore'!$C$1:$L$162,$B19,T16:T17))</f>
        <v/>
      </c>
      <c r="U19" s="6" t="str">
        <f>IF(U17="","",DSUM('Rozpis-skore'!$C$1:$L$162,$B19,U16:U17))</f>
        <v/>
      </c>
      <c r="V19" s="6">
        <f>IF(V17="","",DSUM('Rozpis-skore'!$C$1:$L$162,$B19,V16:V17))</f>
        <v>0</v>
      </c>
      <c r="W19" s="6" t="str">
        <f>IF(W17="","",DSUM('Rozpis-skore'!$C$1:$L$162,$B19,W16:W17))</f>
        <v/>
      </c>
      <c r="X19" s="6" t="str">
        <f>IF(X17="","",DSUM('Rozpis-skore'!$C$1:$L$162,$B19,X16:X17))</f>
        <v/>
      </c>
      <c r="Y19" s="6" t="str">
        <f>IF(Y17="","",DSUM('Rozpis-skore'!$C$1:$L$162,$B19,Y16:Y17))</f>
        <v/>
      </c>
      <c r="Z19" s="9" t="str">
        <f>IF(Z17="","",DSUM('Rozpis-skore'!$C$1:$L$162,$B19,Z16:Z17))</f>
        <v/>
      </c>
      <c r="AA19" s="27" t="str">
        <f>IF(AA17="","",DSUM('Rozpis-skore'!$C$1:$L$162,$B19,AA16:AA17))</f>
        <v/>
      </c>
      <c r="AB19" s="6" t="str">
        <f>IF(AB17="","",DSUM('Rozpis-skore'!$C$1:$L$162,$B19,AB16:AB17))</f>
        <v/>
      </c>
      <c r="AC19" s="6" t="str">
        <f>IF(AC17="","",DSUM('Rozpis-skore'!$C$1:$L$162,$B19,AC16:AC17))</f>
        <v/>
      </c>
      <c r="AD19" s="6" t="str">
        <f>IF(AD17="","",DSUM('Rozpis-skore'!$C$1:$L$162,$B19,AD16:AD17))</f>
        <v/>
      </c>
      <c r="AE19" s="6" t="str">
        <f>IF(AE17="","",DSUM('Rozpis-skore'!$C$1:$L$162,$B19,AE16:AE17))</f>
        <v/>
      </c>
      <c r="AF19" s="6">
        <f>IF(AF17="","",DSUM('Rozpis-skore'!$C$1:$L$162,$B19,AF16:AF17))</f>
        <v>0</v>
      </c>
      <c r="AG19" s="6" t="str">
        <f>IF(AG17="","",DSUM('Rozpis-skore'!$C$1:$L$162,$B19,AG16:AG17))</f>
        <v/>
      </c>
      <c r="AH19" s="9" t="str">
        <f>IF(AH17="","",DSUM('Rozpis-skore'!$C$1:$L$162,$B19,AH16:AH17))</f>
        <v/>
      </c>
      <c r="AI19" s="27" t="str">
        <f>IF(AI17="","",DSUM('Rozpis-skore'!$C$1:$L$162,$B19,AI16:AI17))</f>
        <v/>
      </c>
      <c r="AJ19" s="6" t="str">
        <f>IF(AJ17="","",DSUM('Rozpis-skore'!$C$1:$L$162,$B19,AJ16:AJ17))</f>
        <v/>
      </c>
      <c r="AK19" s="6" t="str">
        <f>IF(AK17="","",DSUM('Rozpis-skore'!$C$1:$L$162,$B19,AK16:AK17))</f>
        <v/>
      </c>
      <c r="AL19" s="6" t="str">
        <f>IF(AL17="","",DSUM('Rozpis-skore'!$C$1:$L$162,$B19,AL16:AL17))</f>
        <v/>
      </c>
      <c r="AM19" s="6">
        <f>IF(AM17="","",DSUM('Rozpis-skore'!$C$1:$L$162,$B19,AM16:AM17))</f>
        <v>0</v>
      </c>
      <c r="AN19" s="6" t="str">
        <f>IF(AN17="","",DSUM('Rozpis-skore'!$C$1:$L$162,$B19,AN16:AN17))</f>
        <v/>
      </c>
      <c r="AO19" s="6" t="str">
        <f>IF(AO17="","",DSUM('Rozpis-skore'!$C$1:$L$162,$B19,AO16:AO17))</f>
        <v/>
      </c>
      <c r="AP19" s="9" t="str">
        <f>IF(AP17="","",DSUM('Rozpis-skore'!$C$1:$L$162,$B19,AP16:AP17))</f>
        <v/>
      </c>
      <c r="AQ19" s="27" t="str">
        <f>IF(AQ17="","",DSUM('Rozpis-skore'!$C$1:$L$162,$B19,AQ16:AQ17))</f>
        <v/>
      </c>
      <c r="AR19" s="6" t="str">
        <f>IF(AR17="","",DSUM('Rozpis-skore'!$C$1:$L$162,$B19,AR16:AR17))</f>
        <v/>
      </c>
      <c r="AS19" s="6">
        <f>IF(AS17="","",DSUM('Rozpis-skore'!$C$1:$L$162,$B19,AS16:AS17))</f>
        <v>0</v>
      </c>
      <c r="AT19" s="6" t="str">
        <f>IF(AT17="","",DSUM('Rozpis-skore'!$C$1:$L$162,$B19,AT16:AT17))</f>
        <v/>
      </c>
      <c r="AU19" s="6" t="str">
        <f>IF(AU17="","",DSUM('Rozpis-skore'!$C$1:$L$162,$B19,AU16:AU17))</f>
        <v/>
      </c>
      <c r="AV19" s="6" t="str">
        <f>IF(AV17="","",DSUM('Rozpis-skore'!$C$1:$L$162,$B19,AV16:AV17))</f>
        <v/>
      </c>
      <c r="AW19" s="6" t="str">
        <f>IF(AW17="","",DSUM('Rozpis-skore'!$C$1:$L$162,$B19,AW16:AW17))</f>
        <v/>
      </c>
      <c r="AX19" s="9" t="str">
        <f>IF(AX17="","",DSUM('Rozpis-skore'!$C$1:$L$162,$B19,AX16:AX17))</f>
        <v/>
      </c>
      <c r="AY19" s="27" t="str">
        <f>IF(AY17="","",DSUM('Rozpis-skore'!$C$1:$L$162,$B19,AY16:AY17))</f>
        <v/>
      </c>
      <c r="AZ19" s="6" t="str">
        <f>IF(AZ17="","",DSUM('Rozpis-skore'!$C$1:$L$162,$B19,AZ16:AZ17))</f>
        <v/>
      </c>
      <c r="BA19" s="6" t="str">
        <f>IF(BA17="","",DSUM('Rozpis-skore'!$C$1:$L$162,$B19,BA16:BA17))</f>
        <v/>
      </c>
      <c r="BB19" s="6" t="str">
        <f>IF(BB17="","",DSUM('Rozpis-skore'!$C$1:$L$162,$B19,BB16:BB17))</f>
        <v/>
      </c>
      <c r="BC19" s="6" t="str">
        <f>IF(BC17="","",DSUM('Rozpis-skore'!$C$1:$L$162,$B19,BC16:BC17))</f>
        <v/>
      </c>
      <c r="BD19" s="6" t="str">
        <f>IF(BD17="","",DSUM('Rozpis-skore'!$C$1:$L$162,$B19,BD16:BD17))</f>
        <v/>
      </c>
      <c r="BE19" s="6" t="str">
        <f>IF(BE17="","",DSUM('Rozpis-skore'!$C$1:$L$162,$B19,BE16:BE17))</f>
        <v/>
      </c>
      <c r="BF19" s="9" t="str">
        <f>IF(BF17="","",DSUM('Rozpis-skore'!$C$1:$L$162,$B19,BF16:BF17))</f>
        <v/>
      </c>
      <c r="BG19" s="27" t="str">
        <f>IF(BG17="","",DSUM('Rozpis-skore'!$C$1:$L$162,$B19,BG16:BG17))</f>
        <v/>
      </c>
      <c r="BH19" s="6" t="str">
        <f>IF(BH17="","",DSUM('Rozpis-skore'!$C$1:$L$162,$B19,BH16:BH17))</f>
        <v/>
      </c>
      <c r="BI19" s="6" t="str">
        <f>IF(BI17="","",DSUM('Rozpis-skore'!$C$1:$L$162,$B19,BI16:BI17))</f>
        <v/>
      </c>
      <c r="BJ19" s="6" t="str">
        <f>IF(BJ17="","",DSUM('Rozpis-skore'!$C$1:$L$162,$B19,BJ16:BJ17))</f>
        <v/>
      </c>
      <c r="BK19" s="6" t="str">
        <f>IF(BK17="","",DSUM('Rozpis-skore'!$C$1:$L$162,$B19,BK16:BK17))</f>
        <v/>
      </c>
      <c r="BL19" s="6" t="str">
        <f>IF(BL17="","",DSUM('Rozpis-skore'!$C$1:$L$162,$B19,BL16:BL17))</f>
        <v/>
      </c>
      <c r="BM19" s="6" t="str">
        <f>IF(BM17="","",DSUM('Rozpis-skore'!$C$1:$L$162,$B19,BM16:BM17))</f>
        <v/>
      </c>
      <c r="BN19" s="9" t="str">
        <f>IF(BN17="","",DSUM('Rozpis-skore'!$C$1:$L$162,$B19,BN16:BN17))</f>
        <v/>
      </c>
    </row>
    <row r="20" spans="1:66" ht="16.5" thickBot="1" x14ac:dyDescent="0.3">
      <c r="A20" s="277" t="s">
        <v>31</v>
      </c>
      <c r="B20" s="280" t="s">
        <v>20</v>
      </c>
      <c r="C20" s="13" t="str">
        <f>IF(C17="","",DSUM('Rozpis-skore'!$C$1:$L$162,$B20,C16:C17))</f>
        <v/>
      </c>
      <c r="D20" s="10">
        <f>IF(D17="","",DSUM('Rozpis-skore'!$C$1:$L$162,$B20,D16:D17))</f>
        <v>0</v>
      </c>
      <c r="E20" s="10" t="str">
        <f>IF(E17="","",DSUM('Rozpis-skore'!$C$1:$L$162,$B20,E16:E17))</f>
        <v/>
      </c>
      <c r="F20" s="10" t="str">
        <f>IF(F17="","",DSUM('Rozpis-skore'!$C$1:$L$162,$B20,F16:F17))</f>
        <v/>
      </c>
      <c r="G20" s="10" t="str">
        <f>IF(G17="","",DSUM('Rozpis-skore'!$C$1:$L$162,$B20,G16:G17))</f>
        <v/>
      </c>
      <c r="H20" s="10" t="str">
        <f>IF(H17="","",DSUM('Rozpis-skore'!$C$1:$L$162,$B20,H16:H17))</f>
        <v/>
      </c>
      <c r="I20" s="10" t="str">
        <f>IF(I17="","",DSUM('Rozpis-skore'!$C$1:$L$162,$B20,I16:I17))</f>
        <v/>
      </c>
      <c r="J20" s="11" t="str">
        <f>IF(J17="","",DSUM('Rozpis-skore'!$C$1:$L$162,$B20,J16:J17))</f>
        <v/>
      </c>
      <c r="K20" s="13">
        <f>IF(K17="","",DSUM('Rozpis-skore'!$C$1:$L$162,$B20,K16:K17))</f>
        <v>0</v>
      </c>
      <c r="L20" s="10" t="str">
        <f>IF(L17="","",DSUM('Rozpis-skore'!$C$1:$L$162,$B20,L16:L17))</f>
        <v/>
      </c>
      <c r="M20" s="10" t="str">
        <f>IF(M17="","",DSUM('Rozpis-skore'!$C$1:$L$162,$B20,M16:M17))</f>
        <v/>
      </c>
      <c r="N20" s="10" t="str">
        <f>IF(N17="","",DSUM('Rozpis-skore'!$C$1:$L$162,$B20,N16:N17))</f>
        <v/>
      </c>
      <c r="O20" s="10" t="str">
        <f>IF(O17="","",DSUM('Rozpis-skore'!$C$1:$L$162,$B20,O16:O17))</f>
        <v/>
      </c>
      <c r="P20" s="10" t="str">
        <f>IF(P17="","",DSUM('Rozpis-skore'!$C$1:$L$162,$B20,P16:P17))</f>
        <v/>
      </c>
      <c r="Q20" s="10" t="str">
        <f>IF(Q17="","",DSUM('Rozpis-skore'!$C$1:$L$162,$B20,Q16:Q17))</f>
        <v/>
      </c>
      <c r="R20" s="11" t="str">
        <f>IF(R17="","",DSUM('Rozpis-skore'!$C$1:$L$162,$B20,R16:R17))</f>
        <v/>
      </c>
      <c r="S20" s="13" t="str">
        <f>IF(S17="","",DSUM('Rozpis-skore'!$C$1:$L$162,$B20,S16:S17))</f>
        <v/>
      </c>
      <c r="T20" s="10" t="str">
        <f>IF(T17="","",DSUM('Rozpis-skore'!$C$1:$L$162,$B20,T16:T17))</f>
        <v/>
      </c>
      <c r="U20" s="10" t="str">
        <f>IF(U17="","",DSUM('Rozpis-skore'!$C$1:$L$162,$B20,U16:U17))</f>
        <v/>
      </c>
      <c r="V20" s="10">
        <f>IF(V17="","",DSUM('Rozpis-skore'!$C$1:$L$162,$B20,V16:V17))</f>
        <v>0</v>
      </c>
      <c r="W20" s="10" t="str">
        <f>IF(W17="","",DSUM('Rozpis-skore'!$C$1:$L$162,$B20,W16:W17))</f>
        <v/>
      </c>
      <c r="X20" s="10" t="str">
        <f>IF(X17="","",DSUM('Rozpis-skore'!$C$1:$L$162,$B20,X16:X17))</f>
        <v/>
      </c>
      <c r="Y20" s="10" t="str">
        <f>IF(Y17="","",DSUM('Rozpis-skore'!$C$1:$L$162,$B20,Y16:Y17))</f>
        <v/>
      </c>
      <c r="Z20" s="11" t="str">
        <f>IF(Z17="","",DSUM('Rozpis-skore'!$C$1:$L$162,$B20,Z16:Z17))</f>
        <v/>
      </c>
      <c r="AA20" s="13" t="str">
        <f>IF(AA17="","",DSUM('Rozpis-skore'!$C$1:$L$162,$B20,AA16:AA17))</f>
        <v/>
      </c>
      <c r="AB20" s="10" t="str">
        <f>IF(AB17="","",DSUM('Rozpis-skore'!$C$1:$L$162,$B20,AB16:AB17))</f>
        <v/>
      </c>
      <c r="AC20" s="10" t="str">
        <f>IF(AC17="","",DSUM('Rozpis-skore'!$C$1:$L$162,$B20,AC16:AC17))</f>
        <v/>
      </c>
      <c r="AD20" s="10" t="str">
        <f>IF(AD17="","",DSUM('Rozpis-skore'!$C$1:$L$162,$B20,AD16:AD17))</f>
        <v/>
      </c>
      <c r="AE20" s="10" t="str">
        <f>IF(AE17="","",DSUM('Rozpis-skore'!$C$1:$L$162,$B20,AE16:AE17))</f>
        <v/>
      </c>
      <c r="AF20" s="10">
        <f>IF(AF17="","",DSUM('Rozpis-skore'!$C$1:$L$162,$B20,AF16:AF17))</f>
        <v>0</v>
      </c>
      <c r="AG20" s="10" t="str">
        <f>IF(AG17="","",DSUM('Rozpis-skore'!$C$1:$L$162,$B20,AG16:AG17))</f>
        <v/>
      </c>
      <c r="AH20" s="11" t="str">
        <f>IF(AH17="","",DSUM('Rozpis-skore'!$C$1:$L$162,$B20,AH16:AH17))</f>
        <v/>
      </c>
      <c r="AI20" s="13" t="str">
        <f>IF(AI17="","",DSUM('Rozpis-skore'!$C$1:$L$162,$B20,AI16:AI17))</f>
        <v/>
      </c>
      <c r="AJ20" s="10" t="str">
        <f>IF(AJ17="","",DSUM('Rozpis-skore'!$C$1:$L$162,$B20,AJ16:AJ17))</f>
        <v/>
      </c>
      <c r="AK20" s="10" t="str">
        <f>IF(AK17="","",DSUM('Rozpis-skore'!$C$1:$L$162,$B20,AK16:AK17))</f>
        <v/>
      </c>
      <c r="AL20" s="10" t="str">
        <f>IF(AL17="","",DSUM('Rozpis-skore'!$C$1:$L$162,$B20,AL16:AL17))</f>
        <v/>
      </c>
      <c r="AM20" s="10">
        <f>IF(AM17="","",DSUM('Rozpis-skore'!$C$1:$L$162,$B20,AM16:AM17))</f>
        <v>0</v>
      </c>
      <c r="AN20" s="10" t="str">
        <f>IF(AN17="","",DSUM('Rozpis-skore'!$C$1:$L$162,$B20,AN16:AN17))</f>
        <v/>
      </c>
      <c r="AO20" s="10" t="str">
        <f>IF(AO17="","",DSUM('Rozpis-skore'!$C$1:$L$162,$B20,AO16:AO17))</f>
        <v/>
      </c>
      <c r="AP20" s="11" t="str">
        <f>IF(AP17="","",DSUM('Rozpis-skore'!$C$1:$L$162,$B20,AP16:AP17))</f>
        <v/>
      </c>
      <c r="AQ20" s="13" t="str">
        <f>IF(AQ17="","",DSUM('Rozpis-skore'!$C$1:$L$162,$B20,AQ16:AQ17))</f>
        <v/>
      </c>
      <c r="AR20" s="10" t="str">
        <f>IF(AR17="","",DSUM('Rozpis-skore'!$C$1:$L$162,$B20,AR16:AR17))</f>
        <v/>
      </c>
      <c r="AS20" s="10">
        <f>IF(AS17="","",DSUM('Rozpis-skore'!$C$1:$L$162,$B20,AS16:AS17))</f>
        <v>0</v>
      </c>
      <c r="AT20" s="10" t="str">
        <f>IF(AT17="","",DSUM('Rozpis-skore'!$C$1:$L$162,$B20,AT16:AT17))</f>
        <v/>
      </c>
      <c r="AU20" s="10" t="str">
        <f>IF(AU17="","",DSUM('Rozpis-skore'!$C$1:$L$162,$B20,AU16:AU17))</f>
        <v/>
      </c>
      <c r="AV20" s="10" t="str">
        <f>IF(AV17="","",DSUM('Rozpis-skore'!$C$1:$L$162,$B20,AV16:AV17))</f>
        <v/>
      </c>
      <c r="AW20" s="10" t="str">
        <f>IF(AW17="","",DSUM('Rozpis-skore'!$C$1:$L$162,$B20,AW16:AW17))</f>
        <v/>
      </c>
      <c r="AX20" s="11" t="str">
        <f>IF(AX17="","",DSUM('Rozpis-skore'!$C$1:$L$162,$B20,AX16:AX17))</f>
        <v/>
      </c>
      <c r="AY20" s="13" t="str">
        <f>IF(AY17="","",DSUM('Rozpis-skore'!$C$1:$L$162,$B20,AY16:AY17))</f>
        <v/>
      </c>
      <c r="AZ20" s="10" t="str">
        <f>IF(AZ17="","",DSUM('Rozpis-skore'!$C$1:$L$162,$B20,AZ16:AZ17))</f>
        <v/>
      </c>
      <c r="BA20" s="10" t="str">
        <f>IF(BA17="","",DSUM('Rozpis-skore'!$C$1:$L$162,$B20,BA16:BA17))</f>
        <v/>
      </c>
      <c r="BB20" s="10" t="str">
        <f>IF(BB17="","",DSUM('Rozpis-skore'!$C$1:$L$162,$B20,BB16:BB17))</f>
        <v/>
      </c>
      <c r="BC20" s="10" t="str">
        <f>IF(BC17="","",DSUM('Rozpis-skore'!$C$1:$L$162,$B20,BC16:BC17))</f>
        <v/>
      </c>
      <c r="BD20" s="10" t="str">
        <f>IF(BD17="","",DSUM('Rozpis-skore'!$C$1:$L$162,$B20,BD16:BD17))</f>
        <v/>
      </c>
      <c r="BE20" s="10" t="str">
        <f>IF(BE17="","",DSUM('Rozpis-skore'!$C$1:$L$162,$B20,BE16:BE17))</f>
        <v/>
      </c>
      <c r="BF20" s="11" t="str">
        <f>IF(BF17="","",DSUM('Rozpis-skore'!$C$1:$L$162,$B20,BF16:BF17))</f>
        <v/>
      </c>
      <c r="BG20" s="13" t="str">
        <f>IF(BG17="","",DSUM('Rozpis-skore'!$C$1:$L$162,$B20,BG16:BG17))</f>
        <v/>
      </c>
      <c r="BH20" s="10" t="str">
        <f>IF(BH17="","",DSUM('Rozpis-skore'!$C$1:$L$162,$B20,BH16:BH17))</f>
        <v/>
      </c>
      <c r="BI20" s="10" t="str">
        <f>IF(BI17="","",DSUM('Rozpis-skore'!$C$1:$L$162,$B20,BI16:BI17))</f>
        <v/>
      </c>
      <c r="BJ20" s="10" t="str">
        <f>IF(BJ17="","",DSUM('Rozpis-skore'!$C$1:$L$162,$B20,BJ16:BJ17))</f>
        <v/>
      </c>
      <c r="BK20" s="10" t="str">
        <f>IF(BK17="","",DSUM('Rozpis-skore'!$C$1:$L$162,$B20,BK16:BK17))</f>
        <v/>
      </c>
      <c r="BL20" s="10" t="str">
        <f>IF(BL17="","",DSUM('Rozpis-skore'!$C$1:$L$162,$B20,BL16:BL17))</f>
        <v/>
      </c>
      <c r="BM20" s="10" t="str">
        <f>IF(BM17="","",DSUM('Rozpis-skore'!$C$1:$L$162,$B20,BM16:BM17))</f>
        <v/>
      </c>
      <c r="BN20" s="11" t="str">
        <f>IF(BN17="","",DSUM('Rozpis-skore'!$C$1:$L$162,$B20,BN16:BN17))</f>
        <v/>
      </c>
    </row>
    <row r="21" spans="1:66" ht="15.75" x14ac:dyDescent="0.25">
      <c r="A21" s="2100" t="s">
        <v>138</v>
      </c>
      <c r="B21" s="2101"/>
      <c r="C21" s="28">
        <f t="shared" ref="C21:AH21" si="15">SUM(C18,C13)</f>
        <v>0</v>
      </c>
      <c r="D21" s="29">
        <f t="shared" si="15"/>
        <v>0</v>
      </c>
      <c r="E21" s="29">
        <f t="shared" si="15"/>
        <v>0</v>
      </c>
      <c r="F21" s="29">
        <f t="shared" si="15"/>
        <v>0</v>
      </c>
      <c r="G21" s="29">
        <f t="shared" si="15"/>
        <v>0</v>
      </c>
      <c r="H21" s="29">
        <f t="shared" si="15"/>
        <v>0</v>
      </c>
      <c r="I21" s="29">
        <f t="shared" si="15"/>
        <v>0</v>
      </c>
      <c r="J21" s="30">
        <f t="shared" si="15"/>
        <v>0</v>
      </c>
      <c r="K21" s="28">
        <f t="shared" si="15"/>
        <v>0</v>
      </c>
      <c r="L21" s="29">
        <f t="shared" si="15"/>
        <v>0</v>
      </c>
      <c r="M21" s="29">
        <f t="shared" si="15"/>
        <v>0</v>
      </c>
      <c r="N21" s="29">
        <f t="shared" si="15"/>
        <v>0</v>
      </c>
      <c r="O21" s="29">
        <f t="shared" si="15"/>
        <v>0</v>
      </c>
      <c r="P21" s="29">
        <f t="shared" si="15"/>
        <v>0</v>
      </c>
      <c r="Q21" s="29">
        <f t="shared" si="15"/>
        <v>0</v>
      </c>
      <c r="R21" s="30">
        <f t="shared" si="15"/>
        <v>0</v>
      </c>
      <c r="S21" s="28">
        <f t="shared" si="15"/>
        <v>0</v>
      </c>
      <c r="T21" s="29">
        <f t="shared" si="15"/>
        <v>0</v>
      </c>
      <c r="U21" s="29">
        <f t="shared" si="15"/>
        <v>0</v>
      </c>
      <c r="V21" s="29">
        <f t="shared" si="15"/>
        <v>0</v>
      </c>
      <c r="W21" s="29">
        <f t="shared" si="15"/>
        <v>0</v>
      </c>
      <c r="X21" s="29">
        <f t="shared" si="15"/>
        <v>0</v>
      </c>
      <c r="Y21" s="29">
        <f t="shared" si="15"/>
        <v>0</v>
      </c>
      <c r="Z21" s="30">
        <f t="shared" si="15"/>
        <v>0</v>
      </c>
      <c r="AA21" s="28">
        <f t="shared" si="15"/>
        <v>0</v>
      </c>
      <c r="AB21" s="29">
        <f t="shared" si="15"/>
        <v>0</v>
      </c>
      <c r="AC21" s="29">
        <f t="shared" si="15"/>
        <v>0</v>
      </c>
      <c r="AD21" s="29">
        <f t="shared" si="15"/>
        <v>0</v>
      </c>
      <c r="AE21" s="29">
        <f t="shared" si="15"/>
        <v>0</v>
      </c>
      <c r="AF21" s="29">
        <f t="shared" si="15"/>
        <v>0</v>
      </c>
      <c r="AG21" s="29">
        <f t="shared" si="15"/>
        <v>0</v>
      </c>
      <c r="AH21" s="30">
        <f t="shared" si="15"/>
        <v>0</v>
      </c>
      <c r="AI21" s="28">
        <f t="shared" ref="AI21:BN21" si="16">SUM(AI18,AI13)</f>
        <v>0</v>
      </c>
      <c r="AJ21" s="29">
        <f t="shared" si="16"/>
        <v>0</v>
      </c>
      <c r="AK21" s="29">
        <f t="shared" si="16"/>
        <v>0</v>
      </c>
      <c r="AL21" s="29">
        <f t="shared" si="16"/>
        <v>0</v>
      </c>
      <c r="AM21" s="29">
        <f t="shared" si="16"/>
        <v>0</v>
      </c>
      <c r="AN21" s="29">
        <f t="shared" si="16"/>
        <v>0</v>
      </c>
      <c r="AO21" s="29">
        <f t="shared" si="16"/>
        <v>0</v>
      </c>
      <c r="AP21" s="30">
        <f t="shared" si="16"/>
        <v>0</v>
      </c>
      <c r="AQ21" s="28">
        <f t="shared" si="16"/>
        <v>0</v>
      </c>
      <c r="AR21" s="29">
        <f t="shared" si="16"/>
        <v>0</v>
      </c>
      <c r="AS21" s="29">
        <f t="shared" si="16"/>
        <v>0</v>
      </c>
      <c r="AT21" s="29">
        <f t="shared" si="16"/>
        <v>0</v>
      </c>
      <c r="AU21" s="29">
        <f t="shared" si="16"/>
        <v>0</v>
      </c>
      <c r="AV21" s="29">
        <f t="shared" si="16"/>
        <v>0</v>
      </c>
      <c r="AW21" s="29">
        <f t="shared" si="16"/>
        <v>0</v>
      </c>
      <c r="AX21" s="30">
        <f t="shared" si="16"/>
        <v>0</v>
      </c>
      <c r="AY21" s="28">
        <f t="shared" si="16"/>
        <v>0</v>
      </c>
      <c r="AZ21" s="29">
        <f t="shared" si="16"/>
        <v>0</v>
      </c>
      <c r="BA21" s="29">
        <f t="shared" si="16"/>
        <v>0</v>
      </c>
      <c r="BB21" s="29">
        <f t="shared" si="16"/>
        <v>0</v>
      </c>
      <c r="BC21" s="29">
        <f t="shared" si="16"/>
        <v>0</v>
      </c>
      <c r="BD21" s="29">
        <f t="shared" si="16"/>
        <v>0</v>
      </c>
      <c r="BE21" s="29">
        <f t="shared" si="16"/>
        <v>0</v>
      </c>
      <c r="BF21" s="30">
        <f t="shared" si="16"/>
        <v>0</v>
      </c>
      <c r="BG21" s="28">
        <f t="shared" si="16"/>
        <v>0</v>
      </c>
      <c r="BH21" s="29">
        <f t="shared" si="16"/>
        <v>0</v>
      </c>
      <c r="BI21" s="29">
        <f t="shared" si="16"/>
        <v>0</v>
      </c>
      <c r="BJ21" s="29">
        <f t="shared" si="16"/>
        <v>0</v>
      </c>
      <c r="BK21" s="29">
        <f t="shared" si="16"/>
        <v>0</v>
      </c>
      <c r="BL21" s="29">
        <f t="shared" si="16"/>
        <v>0</v>
      </c>
      <c r="BM21" s="29">
        <f t="shared" si="16"/>
        <v>0</v>
      </c>
      <c r="BN21" s="30">
        <f t="shared" si="16"/>
        <v>0</v>
      </c>
    </row>
    <row r="22" spans="1:66" ht="15.75" x14ac:dyDescent="0.25">
      <c r="A22" s="2102" t="s">
        <v>139</v>
      </c>
      <c r="B22" s="2103"/>
      <c r="C22" s="31">
        <f t="shared" ref="C22:AH22" si="17">SUM(C19,C14)</f>
        <v>0</v>
      </c>
      <c r="D22" s="32">
        <f t="shared" si="17"/>
        <v>0</v>
      </c>
      <c r="E22" s="32">
        <f t="shared" si="17"/>
        <v>0</v>
      </c>
      <c r="F22" s="32">
        <f t="shared" si="17"/>
        <v>0</v>
      </c>
      <c r="G22" s="32">
        <f t="shared" si="17"/>
        <v>0</v>
      </c>
      <c r="H22" s="32">
        <f t="shared" si="17"/>
        <v>0</v>
      </c>
      <c r="I22" s="32">
        <f t="shared" si="17"/>
        <v>0</v>
      </c>
      <c r="J22" s="33">
        <f t="shared" si="17"/>
        <v>0</v>
      </c>
      <c r="K22" s="31">
        <f t="shared" si="17"/>
        <v>0</v>
      </c>
      <c r="L22" s="32">
        <f t="shared" si="17"/>
        <v>0</v>
      </c>
      <c r="M22" s="32">
        <f t="shared" si="17"/>
        <v>0</v>
      </c>
      <c r="N22" s="32">
        <f t="shared" si="17"/>
        <v>0</v>
      </c>
      <c r="O22" s="32">
        <f t="shared" si="17"/>
        <v>0</v>
      </c>
      <c r="P22" s="32">
        <f t="shared" si="17"/>
        <v>0</v>
      </c>
      <c r="Q22" s="32">
        <f t="shared" si="17"/>
        <v>0</v>
      </c>
      <c r="R22" s="33">
        <f t="shared" si="17"/>
        <v>0</v>
      </c>
      <c r="S22" s="31">
        <f t="shared" si="17"/>
        <v>0</v>
      </c>
      <c r="T22" s="32">
        <f t="shared" si="17"/>
        <v>0</v>
      </c>
      <c r="U22" s="32">
        <f t="shared" si="17"/>
        <v>0</v>
      </c>
      <c r="V22" s="32">
        <f t="shared" si="17"/>
        <v>0</v>
      </c>
      <c r="W22" s="32">
        <f t="shared" si="17"/>
        <v>0</v>
      </c>
      <c r="X22" s="32">
        <f t="shared" si="17"/>
        <v>0</v>
      </c>
      <c r="Y22" s="32">
        <f t="shared" si="17"/>
        <v>0</v>
      </c>
      <c r="Z22" s="33">
        <f t="shared" si="17"/>
        <v>0</v>
      </c>
      <c r="AA22" s="31">
        <f t="shared" si="17"/>
        <v>0</v>
      </c>
      <c r="AB22" s="32">
        <f t="shared" si="17"/>
        <v>0</v>
      </c>
      <c r="AC22" s="32">
        <f t="shared" si="17"/>
        <v>0</v>
      </c>
      <c r="AD22" s="32">
        <f t="shared" si="17"/>
        <v>0</v>
      </c>
      <c r="AE22" s="32">
        <f t="shared" si="17"/>
        <v>0</v>
      </c>
      <c r="AF22" s="32">
        <f t="shared" si="17"/>
        <v>0</v>
      </c>
      <c r="AG22" s="32">
        <f t="shared" si="17"/>
        <v>0</v>
      </c>
      <c r="AH22" s="33">
        <f t="shared" si="17"/>
        <v>0</v>
      </c>
      <c r="AI22" s="31">
        <f t="shared" ref="AI22:BN22" si="18">SUM(AI19,AI14)</f>
        <v>0</v>
      </c>
      <c r="AJ22" s="32">
        <f t="shared" si="18"/>
        <v>0</v>
      </c>
      <c r="AK22" s="32">
        <f t="shared" si="18"/>
        <v>0</v>
      </c>
      <c r="AL22" s="32">
        <f t="shared" si="18"/>
        <v>0</v>
      </c>
      <c r="AM22" s="32">
        <f t="shared" si="18"/>
        <v>0</v>
      </c>
      <c r="AN22" s="32">
        <f t="shared" si="18"/>
        <v>0</v>
      </c>
      <c r="AO22" s="32">
        <f t="shared" si="18"/>
        <v>0</v>
      </c>
      <c r="AP22" s="33">
        <f t="shared" si="18"/>
        <v>0</v>
      </c>
      <c r="AQ22" s="31">
        <f t="shared" si="18"/>
        <v>0</v>
      </c>
      <c r="AR22" s="32">
        <f t="shared" si="18"/>
        <v>0</v>
      </c>
      <c r="AS22" s="32">
        <f t="shared" si="18"/>
        <v>0</v>
      </c>
      <c r="AT22" s="32">
        <f t="shared" si="18"/>
        <v>0</v>
      </c>
      <c r="AU22" s="32">
        <f t="shared" si="18"/>
        <v>0</v>
      </c>
      <c r="AV22" s="32">
        <f t="shared" si="18"/>
        <v>0</v>
      </c>
      <c r="AW22" s="32">
        <f t="shared" si="18"/>
        <v>0</v>
      </c>
      <c r="AX22" s="33">
        <f t="shared" si="18"/>
        <v>0</v>
      </c>
      <c r="AY22" s="31">
        <f t="shared" si="18"/>
        <v>0</v>
      </c>
      <c r="AZ22" s="32">
        <f t="shared" si="18"/>
        <v>0</v>
      </c>
      <c r="BA22" s="32">
        <f t="shared" si="18"/>
        <v>0</v>
      </c>
      <c r="BB22" s="32">
        <f t="shared" si="18"/>
        <v>0</v>
      </c>
      <c r="BC22" s="32">
        <f t="shared" si="18"/>
        <v>0</v>
      </c>
      <c r="BD22" s="32">
        <f t="shared" si="18"/>
        <v>0</v>
      </c>
      <c r="BE22" s="32">
        <f t="shared" si="18"/>
        <v>0</v>
      </c>
      <c r="BF22" s="33">
        <f t="shared" si="18"/>
        <v>0</v>
      </c>
      <c r="BG22" s="31">
        <f t="shared" si="18"/>
        <v>0</v>
      </c>
      <c r="BH22" s="32">
        <f t="shared" si="18"/>
        <v>0</v>
      </c>
      <c r="BI22" s="32">
        <f t="shared" si="18"/>
        <v>0</v>
      </c>
      <c r="BJ22" s="32">
        <f t="shared" si="18"/>
        <v>0</v>
      </c>
      <c r="BK22" s="32">
        <f t="shared" si="18"/>
        <v>0</v>
      </c>
      <c r="BL22" s="32">
        <f t="shared" si="18"/>
        <v>0</v>
      </c>
      <c r="BM22" s="32">
        <f t="shared" si="18"/>
        <v>0</v>
      </c>
      <c r="BN22" s="33">
        <f t="shared" si="18"/>
        <v>0</v>
      </c>
    </row>
    <row r="23" spans="1:66" ht="15.75" x14ac:dyDescent="0.25">
      <c r="A23" s="2102" t="s">
        <v>140</v>
      </c>
      <c r="B23" s="2103"/>
      <c r="C23" s="31">
        <f t="shared" ref="C23:AH23" si="19">SUM(C20,C15)</f>
        <v>0</v>
      </c>
      <c r="D23" s="32">
        <f t="shared" si="19"/>
        <v>0</v>
      </c>
      <c r="E23" s="32">
        <f t="shared" si="19"/>
        <v>0</v>
      </c>
      <c r="F23" s="32">
        <f t="shared" si="19"/>
        <v>0</v>
      </c>
      <c r="G23" s="32">
        <f t="shared" si="19"/>
        <v>0</v>
      </c>
      <c r="H23" s="32">
        <f t="shared" si="19"/>
        <v>0</v>
      </c>
      <c r="I23" s="32">
        <f t="shared" si="19"/>
        <v>0</v>
      </c>
      <c r="J23" s="33">
        <f t="shared" si="19"/>
        <v>0</v>
      </c>
      <c r="K23" s="31">
        <f t="shared" si="19"/>
        <v>0</v>
      </c>
      <c r="L23" s="32">
        <f t="shared" si="19"/>
        <v>0</v>
      </c>
      <c r="M23" s="32">
        <f t="shared" si="19"/>
        <v>0</v>
      </c>
      <c r="N23" s="32">
        <f t="shared" si="19"/>
        <v>0</v>
      </c>
      <c r="O23" s="32">
        <f t="shared" si="19"/>
        <v>0</v>
      </c>
      <c r="P23" s="32">
        <f t="shared" si="19"/>
        <v>0</v>
      </c>
      <c r="Q23" s="32">
        <f t="shared" si="19"/>
        <v>0</v>
      </c>
      <c r="R23" s="33">
        <f t="shared" si="19"/>
        <v>0</v>
      </c>
      <c r="S23" s="31">
        <f t="shared" si="19"/>
        <v>0</v>
      </c>
      <c r="T23" s="32">
        <f t="shared" si="19"/>
        <v>0</v>
      </c>
      <c r="U23" s="32">
        <f t="shared" si="19"/>
        <v>0</v>
      </c>
      <c r="V23" s="32">
        <f t="shared" si="19"/>
        <v>0</v>
      </c>
      <c r="W23" s="32">
        <f t="shared" si="19"/>
        <v>0</v>
      </c>
      <c r="X23" s="32">
        <f t="shared" si="19"/>
        <v>0</v>
      </c>
      <c r="Y23" s="32">
        <f t="shared" si="19"/>
        <v>0</v>
      </c>
      <c r="Z23" s="33">
        <f t="shared" si="19"/>
        <v>0</v>
      </c>
      <c r="AA23" s="31">
        <f t="shared" si="19"/>
        <v>0</v>
      </c>
      <c r="AB23" s="32">
        <f t="shared" si="19"/>
        <v>0</v>
      </c>
      <c r="AC23" s="32">
        <f t="shared" si="19"/>
        <v>0</v>
      </c>
      <c r="AD23" s="32">
        <f t="shared" si="19"/>
        <v>0</v>
      </c>
      <c r="AE23" s="32">
        <f t="shared" si="19"/>
        <v>0</v>
      </c>
      <c r="AF23" s="32">
        <f t="shared" si="19"/>
        <v>0</v>
      </c>
      <c r="AG23" s="32">
        <f t="shared" si="19"/>
        <v>0</v>
      </c>
      <c r="AH23" s="33">
        <f t="shared" si="19"/>
        <v>0</v>
      </c>
      <c r="AI23" s="31">
        <f t="shared" ref="AI23:BN23" si="20">SUM(AI20,AI15)</f>
        <v>0</v>
      </c>
      <c r="AJ23" s="32">
        <f t="shared" si="20"/>
        <v>0</v>
      </c>
      <c r="AK23" s="32">
        <f t="shared" si="20"/>
        <v>0</v>
      </c>
      <c r="AL23" s="32">
        <f t="shared" si="20"/>
        <v>0</v>
      </c>
      <c r="AM23" s="32">
        <f t="shared" si="20"/>
        <v>0</v>
      </c>
      <c r="AN23" s="32">
        <f t="shared" si="20"/>
        <v>0</v>
      </c>
      <c r="AO23" s="32">
        <f t="shared" si="20"/>
        <v>0</v>
      </c>
      <c r="AP23" s="33">
        <f t="shared" si="20"/>
        <v>0</v>
      </c>
      <c r="AQ23" s="31">
        <f t="shared" si="20"/>
        <v>0</v>
      </c>
      <c r="AR23" s="32">
        <f t="shared" si="20"/>
        <v>0</v>
      </c>
      <c r="AS23" s="32">
        <f t="shared" si="20"/>
        <v>0</v>
      </c>
      <c r="AT23" s="32">
        <f t="shared" si="20"/>
        <v>0</v>
      </c>
      <c r="AU23" s="32">
        <f t="shared" si="20"/>
        <v>0</v>
      </c>
      <c r="AV23" s="32">
        <f t="shared" si="20"/>
        <v>0</v>
      </c>
      <c r="AW23" s="32">
        <f t="shared" si="20"/>
        <v>0</v>
      </c>
      <c r="AX23" s="33">
        <f t="shared" si="20"/>
        <v>0</v>
      </c>
      <c r="AY23" s="31">
        <f t="shared" si="20"/>
        <v>0</v>
      </c>
      <c r="AZ23" s="32">
        <f t="shared" si="20"/>
        <v>0</v>
      </c>
      <c r="BA23" s="32">
        <f t="shared" si="20"/>
        <v>0</v>
      </c>
      <c r="BB23" s="32">
        <f t="shared" si="20"/>
        <v>0</v>
      </c>
      <c r="BC23" s="32">
        <f t="shared" si="20"/>
        <v>0</v>
      </c>
      <c r="BD23" s="32">
        <f t="shared" si="20"/>
        <v>0</v>
      </c>
      <c r="BE23" s="32">
        <f t="shared" si="20"/>
        <v>0</v>
      </c>
      <c r="BF23" s="33">
        <f t="shared" si="20"/>
        <v>0</v>
      </c>
      <c r="BG23" s="31">
        <f t="shared" si="20"/>
        <v>0</v>
      </c>
      <c r="BH23" s="32">
        <f t="shared" si="20"/>
        <v>0</v>
      </c>
      <c r="BI23" s="32">
        <f t="shared" si="20"/>
        <v>0</v>
      </c>
      <c r="BJ23" s="32">
        <f t="shared" si="20"/>
        <v>0</v>
      </c>
      <c r="BK23" s="32">
        <f t="shared" si="20"/>
        <v>0</v>
      </c>
      <c r="BL23" s="32">
        <f t="shared" si="20"/>
        <v>0</v>
      </c>
      <c r="BM23" s="32">
        <f t="shared" si="20"/>
        <v>0</v>
      </c>
      <c r="BN23" s="33">
        <f t="shared" si="20"/>
        <v>0</v>
      </c>
    </row>
    <row r="24" spans="1:66" ht="15.75" x14ac:dyDescent="0.25">
      <c r="A24" s="2102" t="s">
        <v>141</v>
      </c>
      <c r="B24" s="2103"/>
      <c r="C24" s="49" t="str">
        <f t="shared" ref="C24:AH24" si="21">IF(C12="","",C22-C23)</f>
        <v/>
      </c>
      <c r="D24" s="50">
        <f t="shared" si="21"/>
        <v>0</v>
      </c>
      <c r="E24" s="50" t="str">
        <f t="shared" si="21"/>
        <v/>
      </c>
      <c r="F24" s="50" t="str">
        <f t="shared" si="21"/>
        <v/>
      </c>
      <c r="G24" s="50" t="str">
        <f t="shared" si="21"/>
        <v/>
      </c>
      <c r="H24" s="50" t="str">
        <f t="shared" si="21"/>
        <v/>
      </c>
      <c r="I24" s="50" t="str">
        <f t="shared" si="21"/>
        <v/>
      </c>
      <c r="J24" s="51" t="str">
        <f t="shared" si="21"/>
        <v/>
      </c>
      <c r="K24" s="49">
        <f t="shared" si="21"/>
        <v>0</v>
      </c>
      <c r="L24" s="50" t="str">
        <f t="shared" si="21"/>
        <v/>
      </c>
      <c r="M24" s="50" t="str">
        <f t="shared" si="21"/>
        <v/>
      </c>
      <c r="N24" s="50" t="str">
        <f t="shared" si="21"/>
        <v/>
      </c>
      <c r="O24" s="50" t="str">
        <f t="shared" si="21"/>
        <v/>
      </c>
      <c r="P24" s="50" t="str">
        <f t="shared" si="21"/>
        <v/>
      </c>
      <c r="Q24" s="50" t="str">
        <f t="shared" si="21"/>
        <v/>
      </c>
      <c r="R24" s="51" t="str">
        <f t="shared" si="21"/>
        <v/>
      </c>
      <c r="S24" s="49" t="str">
        <f t="shared" si="21"/>
        <v/>
      </c>
      <c r="T24" s="50" t="str">
        <f t="shared" si="21"/>
        <v/>
      </c>
      <c r="U24" s="50" t="str">
        <f t="shared" si="21"/>
        <v/>
      </c>
      <c r="V24" s="50">
        <f t="shared" si="21"/>
        <v>0</v>
      </c>
      <c r="W24" s="50" t="str">
        <f t="shared" si="21"/>
        <v/>
      </c>
      <c r="X24" s="50" t="str">
        <f t="shared" si="21"/>
        <v/>
      </c>
      <c r="Y24" s="50" t="str">
        <f t="shared" si="21"/>
        <v/>
      </c>
      <c r="Z24" s="51" t="str">
        <f t="shared" si="21"/>
        <v/>
      </c>
      <c r="AA24" s="49" t="str">
        <f t="shared" si="21"/>
        <v/>
      </c>
      <c r="AB24" s="50" t="str">
        <f t="shared" si="21"/>
        <v/>
      </c>
      <c r="AC24" s="50" t="str">
        <f t="shared" si="21"/>
        <v/>
      </c>
      <c r="AD24" s="50" t="str">
        <f t="shared" si="21"/>
        <v/>
      </c>
      <c r="AE24" s="50" t="str">
        <f t="shared" si="21"/>
        <v/>
      </c>
      <c r="AF24" s="50">
        <f t="shared" si="21"/>
        <v>0</v>
      </c>
      <c r="AG24" s="50" t="str">
        <f t="shared" si="21"/>
        <v/>
      </c>
      <c r="AH24" s="51" t="str">
        <f t="shared" si="21"/>
        <v/>
      </c>
      <c r="AI24" s="49" t="str">
        <f t="shared" ref="AI24:BN24" si="22">IF(AI12="","",AI22-AI23)</f>
        <v/>
      </c>
      <c r="AJ24" s="50" t="str">
        <f t="shared" si="22"/>
        <v/>
      </c>
      <c r="AK24" s="50" t="str">
        <f t="shared" si="22"/>
        <v/>
      </c>
      <c r="AL24" s="50" t="str">
        <f t="shared" si="22"/>
        <v/>
      </c>
      <c r="AM24" s="50">
        <f t="shared" si="22"/>
        <v>0</v>
      </c>
      <c r="AN24" s="50" t="str">
        <f t="shared" si="22"/>
        <v/>
      </c>
      <c r="AO24" s="50" t="str">
        <f t="shared" si="22"/>
        <v/>
      </c>
      <c r="AP24" s="51" t="str">
        <f t="shared" si="22"/>
        <v/>
      </c>
      <c r="AQ24" s="49" t="str">
        <f t="shared" si="22"/>
        <v/>
      </c>
      <c r="AR24" s="50" t="str">
        <f t="shared" si="22"/>
        <v/>
      </c>
      <c r="AS24" s="50">
        <f t="shared" si="22"/>
        <v>0</v>
      </c>
      <c r="AT24" s="50" t="str">
        <f t="shared" si="22"/>
        <v/>
      </c>
      <c r="AU24" s="50" t="str">
        <f t="shared" si="22"/>
        <v/>
      </c>
      <c r="AV24" s="50" t="str">
        <f t="shared" si="22"/>
        <v/>
      </c>
      <c r="AW24" s="50" t="str">
        <f t="shared" si="22"/>
        <v/>
      </c>
      <c r="AX24" s="51" t="str">
        <f t="shared" si="22"/>
        <v/>
      </c>
      <c r="AY24" s="49" t="str">
        <f t="shared" si="22"/>
        <v/>
      </c>
      <c r="AZ24" s="50" t="str">
        <f t="shared" si="22"/>
        <v/>
      </c>
      <c r="BA24" s="50" t="str">
        <f t="shared" si="22"/>
        <v/>
      </c>
      <c r="BB24" s="50" t="str">
        <f t="shared" si="22"/>
        <v/>
      </c>
      <c r="BC24" s="50" t="str">
        <f t="shared" si="22"/>
        <v/>
      </c>
      <c r="BD24" s="50" t="str">
        <f t="shared" si="22"/>
        <v/>
      </c>
      <c r="BE24" s="50" t="str">
        <f t="shared" si="22"/>
        <v/>
      </c>
      <c r="BF24" s="51" t="str">
        <f t="shared" si="22"/>
        <v/>
      </c>
      <c r="BG24" s="49" t="str">
        <f t="shared" si="22"/>
        <v/>
      </c>
      <c r="BH24" s="50" t="str">
        <f t="shared" si="22"/>
        <v/>
      </c>
      <c r="BI24" s="50" t="str">
        <f t="shared" si="22"/>
        <v/>
      </c>
      <c r="BJ24" s="50" t="str">
        <f t="shared" si="22"/>
        <v/>
      </c>
      <c r="BK24" s="50" t="str">
        <f t="shared" si="22"/>
        <v/>
      </c>
      <c r="BL24" s="50" t="str">
        <f t="shared" si="22"/>
        <v/>
      </c>
      <c r="BM24" s="50" t="str">
        <f t="shared" si="22"/>
        <v/>
      </c>
      <c r="BN24" s="51" t="str">
        <f t="shared" si="22"/>
        <v/>
      </c>
    </row>
    <row r="25" spans="1:66" ht="30.75" customHeight="1" thickBot="1" x14ac:dyDescent="0.3">
      <c r="A25" s="2104" t="s">
        <v>142</v>
      </c>
      <c r="B25" s="2105"/>
      <c r="C25" s="67" t="str">
        <f t="shared" ref="C25:AH25" si="23">IF(C12="","",IF(C23=0,MAX($C$3:$J$3)+1,C22/C23))</f>
        <v/>
      </c>
      <c r="D25" s="68">
        <f t="shared" ca="1" si="23"/>
        <v>29</v>
      </c>
      <c r="E25" s="68" t="str">
        <f t="shared" si="23"/>
        <v/>
      </c>
      <c r="F25" s="68" t="str">
        <f t="shared" si="23"/>
        <v/>
      </c>
      <c r="G25" s="68" t="str">
        <f t="shared" si="23"/>
        <v/>
      </c>
      <c r="H25" s="68" t="str">
        <f t="shared" si="23"/>
        <v/>
      </c>
      <c r="I25" s="68" t="str">
        <f t="shared" si="23"/>
        <v/>
      </c>
      <c r="J25" s="69" t="str">
        <f t="shared" si="23"/>
        <v/>
      </c>
      <c r="K25" s="67">
        <f t="shared" ca="1" si="23"/>
        <v>29</v>
      </c>
      <c r="L25" s="68" t="str">
        <f t="shared" si="23"/>
        <v/>
      </c>
      <c r="M25" s="68" t="str">
        <f t="shared" si="23"/>
        <v/>
      </c>
      <c r="N25" s="68" t="str">
        <f t="shared" si="23"/>
        <v/>
      </c>
      <c r="O25" s="68" t="str">
        <f t="shared" si="23"/>
        <v/>
      </c>
      <c r="P25" s="68" t="str">
        <f t="shared" si="23"/>
        <v/>
      </c>
      <c r="Q25" s="68" t="str">
        <f t="shared" si="23"/>
        <v/>
      </c>
      <c r="R25" s="69" t="str">
        <f t="shared" si="23"/>
        <v/>
      </c>
      <c r="S25" s="67" t="str">
        <f t="shared" si="23"/>
        <v/>
      </c>
      <c r="T25" s="68" t="str">
        <f t="shared" si="23"/>
        <v/>
      </c>
      <c r="U25" s="68" t="str">
        <f t="shared" si="23"/>
        <v/>
      </c>
      <c r="V25" s="68">
        <f t="shared" ca="1" si="23"/>
        <v>29</v>
      </c>
      <c r="W25" s="68" t="str">
        <f t="shared" si="23"/>
        <v/>
      </c>
      <c r="X25" s="68" t="str">
        <f t="shared" si="23"/>
        <v/>
      </c>
      <c r="Y25" s="68" t="str">
        <f t="shared" si="23"/>
        <v/>
      </c>
      <c r="Z25" s="69" t="str">
        <f t="shared" si="23"/>
        <v/>
      </c>
      <c r="AA25" s="67" t="str">
        <f t="shared" si="23"/>
        <v/>
      </c>
      <c r="AB25" s="68" t="str">
        <f t="shared" si="23"/>
        <v/>
      </c>
      <c r="AC25" s="68" t="str">
        <f t="shared" si="23"/>
        <v/>
      </c>
      <c r="AD25" s="68" t="str">
        <f t="shared" si="23"/>
        <v/>
      </c>
      <c r="AE25" s="68" t="str">
        <f t="shared" si="23"/>
        <v/>
      </c>
      <c r="AF25" s="68">
        <f t="shared" ca="1" si="23"/>
        <v>29</v>
      </c>
      <c r="AG25" s="68" t="str">
        <f t="shared" si="23"/>
        <v/>
      </c>
      <c r="AH25" s="69" t="str">
        <f t="shared" si="23"/>
        <v/>
      </c>
      <c r="AI25" s="67" t="str">
        <f t="shared" ref="AI25:BN25" si="24">IF(AI12="","",IF(AI23=0,MAX($C$3:$J$3)+1,AI22/AI23))</f>
        <v/>
      </c>
      <c r="AJ25" s="68" t="str">
        <f t="shared" si="24"/>
        <v/>
      </c>
      <c r="AK25" s="68" t="str">
        <f t="shared" si="24"/>
        <v/>
      </c>
      <c r="AL25" s="68" t="str">
        <f t="shared" si="24"/>
        <v/>
      </c>
      <c r="AM25" s="68">
        <f t="shared" ca="1" si="24"/>
        <v>29</v>
      </c>
      <c r="AN25" s="68" t="str">
        <f t="shared" si="24"/>
        <v/>
      </c>
      <c r="AO25" s="68" t="str">
        <f t="shared" si="24"/>
        <v/>
      </c>
      <c r="AP25" s="69" t="str">
        <f t="shared" si="24"/>
        <v/>
      </c>
      <c r="AQ25" s="67" t="str">
        <f t="shared" si="24"/>
        <v/>
      </c>
      <c r="AR25" s="68" t="str">
        <f t="shared" si="24"/>
        <v/>
      </c>
      <c r="AS25" s="68">
        <f t="shared" ca="1" si="24"/>
        <v>29</v>
      </c>
      <c r="AT25" s="68" t="str">
        <f t="shared" si="24"/>
        <v/>
      </c>
      <c r="AU25" s="68" t="str">
        <f t="shared" si="24"/>
        <v/>
      </c>
      <c r="AV25" s="68" t="str">
        <f t="shared" si="24"/>
        <v/>
      </c>
      <c r="AW25" s="68" t="str">
        <f t="shared" si="24"/>
        <v/>
      </c>
      <c r="AX25" s="69" t="str">
        <f t="shared" si="24"/>
        <v/>
      </c>
      <c r="AY25" s="67" t="str">
        <f t="shared" si="24"/>
        <v/>
      </c>
      <c r="AZ25" s="68" t="str">
        <f t="shared" si="24"/>
        <v/>
      </c>
      <c r="BA25" s="68" t="str">
        <f t="shared" si="24"/>
        <v/>
      </c>
      <c r="BB25" s="68" t="str">
        <f t="shared" si="24"/>
        <v/>
      </c>
      <c r="BC25" s="68" t="str">
        <f t="shared" si="24"/>
        <v/>
      </c>
      <c r="BD25" s="68" t="str">
        <f t="shared" si="24"/>
        <v/>
      </c>
      <c r="BE25" s="68" t="str">
        <f t="shared" si="24"/>
        <v/>
      </c>
      <c r="BF25" s="69" t="str">
        <f t="shared" si="24"/>
        <v/>
      </c>
      <c r="BG25" s="67" t="str">
        <f t="shared" si="24"/>
        <v/>
      </c>
      <c r="BH25" s="68" t="str">
        <f t="shared" si="24"/>
        <v/>
      </c>
      <c r="BI25" s="68" t="str">
        <f t="shared" si="24"/>
        <v/>
      </c>
      <c r="BJ25" s="68" t="str">
        <f t="shared" si="24"/>
        <v/>
      </c>
      <c r="BK25" s="68" t="str">
        <f t="shared" si="24"/>
        <v/>
      </c>
      <c r="BL25" s="68" t="str">
        <f t="shared" si="24"/>
        <v/>
      </c>
      <c r="BM25" s="68" t="str">
        <f t="shared" si="24"/>
        <v/>
      </c>
      <c r="BN25" s="69" t="str">
        <f t="shared" si="24"/>
        <v/>
      </c>
    </row>
    <row r="26" spans="1:66" ht="15.75" x14ac:dyDescent="0.25">
      <c r="A26" s="2106" t="s">
        <v>37</v>
      </c>
      <c r="B26" s="2107"/>
      <c r="C26" s="975" t="str">
        <f t="shared" ref="C26:J26" si="25">IF(C12="","",RANK(C2,$C2:$J2,0))</f>
        <v/>
      </c>
      <c r="D26" s="976">
        <f t="shared" ca="1" si="25"/>
        <v>1</v>
      </c>
      <c r="E26" s="976" t="str">
        <f t="shared" si="25"/>
        <v/>
      </c>
      <c r="F26" s="976" t="str">
        <f t="shared" si="25"/>
        <v/>
      </c>
      <c r="G26" s="976" t="str">
        <f t="shared" si="25"/>
        <v/>
      </c>
      <c r="H26" s="976" t="str">
        <f t="shared" si="25"/>
        <v/>
      </c>
      <c r="I26" s="976" t="str">
        <f t="shared" si="25"/>
        <v/>
      </c>
      <c r="J26" s="977" t="str">
        <f t="shared" si="25"/>
        <v/>
      </c>
      <c r="K26" s="975">
        <f t="shared" ref="K26:R26" ca="1" si="26">IF(K12="","",RANK(C2,$C2:$J2,0))</f>
        <v>1</v>
      </c>
      <c r="L26" s="976" t="str">
        <f t="shared" si="26"/>
        <v/>
      </c>
      <c r="M26" s="976" t="str">
        <f t="shared" si="26"/>
        <v/>
      </c>
      <c r="N26" s="976" t="str">
        <f t="shared" si="26"/>
        <v/>
      </c>
      <c r="O26" s="976" t="str">
        <f t="shared" si="26"/>
        <v/>
      </c>
      <c r="P26" s="976" t="str">
        <f t="shared" si="26"/>
        <v/>
      </c>
      <c r="Q26" s="976" t="str">
        <f t="shared" si="26"/>
        <v/>
      </c>
      <c r="R26" s="977" t="str">
        <f t="shared" si="26"/>
        <v/>
      </c>
      <c r="S26" s="975" t="str">
        <f t="shared" ref="S26:Z26" si="27">IF(S12="","",RANK(C2,$C2:$J2,0))</f>
        <v/>
      </c>
      <c r="T26" s="976" t="str">
        <f t="shared" si="27"/>
        <v/>
      </c>
      <c r="U26" s="976" t="str">
        <f t="shared" si="27"/>
        <v/>
      </c>
      <c r="V26" s="976">
        <f t="shared" ca="1" si="27"/>
        <v>1</v>
      </c>
      <c r="W26" s="976" t="str">
        <f t="shared" si="27"/>
        <v/>
      </c>
      <c r="X26" s="976" t="str">
        <f t="shared" si="27"/>
        <v/>
      </c>
      <c r="Y26" s="976" t="str">
        <f t="shared" si="27"/>
        <v/>
      </c>
      <c r="Z26" s="984" t="str">
        <f t="shared" si="27"/>
        <v/>
      </c>
      <c r="AA26" s="975" t="str">
        <f t="shared" ref="AA26:AH26" si="28">IF(AA12="","",RANK(C2,$C2:$J2,0))</f>
        <v/>
      </c>
      <c r="AB26" s="976" t="str">
        <f t="shared" si="28"/>
        <v/>
      </c>
      <c r="AC26" s="976" t="str">
        <f t="shared" si="28"/>
        <v/>
      </c>
      <c r="AD26" s="976" t="str">
        <f t="shared" si="28"/>
        <v/>
      </c>
      <c r="AE26" s="976" t="str">
        <f t="shared" si="28"/>
        <v/>
      </c>
      <c r="AF26" s="976">
        <f t="shared" ca="1" si="28"/>
        <v>1</v>
      </c>
      <c r="AG26" s="976" t="str">
        <f t="shared" si="28"/>
        <v/>
      </c>
      <c r="AH26" s="977" t="str">
        <f t="shared" si="28"/>
        <v/>
      </c>
      <c r="AI26" s="975" t="str">
        <f t="shared" ref="AI26:AP26" si="29">IF(AI12="","",RANK(C2,$C2:$J2,0))</f>
        <v/>
      </c>
      <c r="AJ26" s="976" t="str">
        <f t="shared" si="29"/>
        <v/>
      </c>
      <c r="AK26" s="976" t="str">
        <f t="shared" si="29"/>
        <v/>
      </c>
      <c r="AL26" s="976" t="str">
        <f t="shared" si="29"/>
        <v/>
      </c>
      <c r="AM26" s="976">
        <f t="shared" ca="1" si="29"/>
        <v>1</v>
      </c>
      <c r="AN26" s="976" t="str">
        <f t="shared" si="29"/>
        <v/>
      </c>
      <c r="AO26" s="976" t="str">
        <f t="shared" si="29"/>
        <v/>
      </c>
      <c r="AP26" s="977" t="str">
        <f t="shared" si="29"/>
        <v/>
      </c>
      <c r="AQ26" s="975" t="str">
        <f t="shared" ref="AQ26:AX26" si="30">IF(AQ12="","",RANK(C2,$C2:$J2,0))</f>
        <v/>
      </c>
      <c r="AR26" s="976" t="str">
        <f t="shared" si="30"/>
        <v/>
      </c>
      <c r="AS26" s="976">
        <f t="shared" ca="1" si="30"/>
        <v>1</v>
      </c>
      <c r="AT26" s="976" t="str">
        <f t="shared" si="30"/>
        <v/>
      </c>
      <c r="AU26" s="976" t="str">
        <f t="shared" si="30"/>
        <v/>
      </c>
      <c r="AV26" s="976" t="str">
        <f t="shared" si="30"/>
        <v/>
      </c>
      <c r="AW26" s="976" t="str">
        <f t="shared" si="30"/>
        <v/>
      </c>
      <c r="AX26" s="977" t="str">
        <f t="shared" si="30"/>
        <v/>
      </c>
      <c r="AY26" s="975" t="str">
        <f t="shared" ref="AY26:BF26" si="31">IF(AY12="","",RANK(C2,$C2:$J2,0))</f>
        <v/>
      </c>
      <c r="AZ26" s="976" t="str">
        <f t="shared" si="31"/>
        <v/>
      </c>
      <c r="BA26" s="976" t="str">
        <f t="shared" si="31"/>
        <v/>
      </c>
      <c r="BB26" s="976" t="str">
        <f t="shared" si="31"/>
        <v/>
      </c>
      <c r="BC26" s="976" t="str">
        <f t="shared" si="31"/>
        <v/>
      </c>
      <c r="BD26" s="976" t="str">
        <f t="shared" si="31"/>
        <v/>
      </c>
      <c r="BE26" s="976" t="str">
        <f t="shared" si="31"/>
        <v/>
      </c>
      <c r="BF26" s="977" t="str">
        <f t="shared" si="31"/>
        <v/>
      </c>
      <c r="BG26" s="975" t="str">
        <f t="shared" ref="BG26:BN26" si="32">IF(BG12="","",RANK(C2,$C2:$J2,0))</f>
        <v/>
      </c>
      <c r="BH26" s="976" t="str">
        <f t="shared" si="32"/>
        <v/>
      </c>
      <c r="BI26" s="976" t="str">
        <f t="shared" si="32"/>
        <v/>
      </c>
      <c r="BJ26" s="976" t="str">
        <f t="shared" si="32"/>
        <v/>
      </c>
      <c r="BK26" s="976" t="str">
        <f t="shared" si="32"/>
        <v/>
      </c>
      <c r="BL26" s="976" t="str">
        <f t="shared" si="32"/>
        <v/>
      </c>
      <c r="BM26" s="976" t="str">
        <f t="shared" si="32"/>
        <v/>
      </c>
      <c r="BN26" s="977" t="str">
        <f t="shared" si="32"/>
        <v/>
      </c>
    </row>
    <row r="27" spans="1:66" ht="15.75" x14ac:dyDescent="0.25">
      <c r="A27" s="2084" t="s">
        <v>38</v>
      </c>
      <c r="B27" s="2085"/>
      <c r="C27" s="978" t="str">
        <f t="shared" ref="C27:J27" si="33">IF(C12="","",RANK(C3,$C3:$J3,0))</f>
        <v/>
      </c>
      <c r="D27" s="979">
        <f t="shared" ca="1" si="33"/>
        <v>1</v>
      </c>
      <c r="E27" s="979" t="str">
        <f t="shared" si="33"/>
        <v/>
      </c>
      <c r="F27" s="979" t="str">
        <f t="shared" si="33"/>
        <v/>
      </c>
      <c r="G27" s="979" t="str">
        <f t="shared" si="33"/>
        <v/>
      </c>
      <c r="H27" s="979" t="str">
        <f t="shared" si="33"/>
        <v/>
      </c>
      <c r="I27" s="979" t="str">
        <f t="shared" si="33"/>
        <v/>
      </c>
      <c r="J27" s="980" t="str">
        <f t="shared" si="33"/>
        <v/>
      </c>
      <c r="K27" s="978">
        <f t="shared" ref="K27:R27" ca="1" si="34">IF(K12="","",RANK(C3,$C3:$J3,0))</f>
        <v>3</v>
      </c>
      <c r="L27" s="979" t="str">
        <f t="shared" si="34"/>
        <v/>
      </c>
      <c r="M27" s="979" t="str">
        <f t="shared" si="34"/>
        <v/>
      </c>
      <c r="N27" s="979" t="str">
        <f t="shared" si="34"/>
        <v/>
      </c>
      <c r="O27" s="979" t="str">
        <f t="shared" si="34"/>
        <v/>
      </c>
      <c r="P27" s="979" t="str">
        <f t="shared" si="34"/>
        <v/>
      </c>
      <c r="Q27" s="979" t="str">
        <f t="shared" si="34"/>
        <v/>
      </c>
      <c r="R27" s="980" t="str">
        <f t="shared" si="34"/>
        <v/>
      </c>
      <c r="S27" s="978" t="str">
        <f t="shared" ref="S27:Z27" si="35">IF(S12="","",RANK(C3,$C3:$J3,0))</f>
        <v/>
      </c>
      <c r="T27" s="979" t="str">
        <f t="shared" si="35"/>
        <v/>
      </c>
      <c r="U27" s="979" t="str">
        <f t="shared" si="35"/>
        <v/>
      </c>
      <c r="V27" s="979">
        <f t="shared" ca="1" si="35"/>
        <v>2</v>
      </c>
      <c r="W27" s="979" t="str">
        <f t="shared" si="35"/>
        <v/>
      </c>
      <c r="X27" s="979" t="str">
        <f t="shared" si="35"/>
        <v/>
      </c>
      <c r="Y27" s="979" t="str">
        <f t="shared" si="35"/>
        <v/>
      </c>
      <c r="Z27" s="985" t="str">
        <f t="shared" si="35"/>
        <v/>
      </c>
      <c r="AA27" s="978" t="str">
        <f t="shared" ref="AA27:AH27" si="36">IF(AA12="","",RANK(C3,$C3:$J3,0))</f>
        <v/>
      </c>
      <c r="AB27" s="979" t="str">
        <f t="shared" si="36"/>
        <v/>
      </c>
      <c r="AC27" s="979" t="str">
        <f t="shared" si="36"/>
        <v/>
      </c>
      <c r="AD27" s="979" t="str">
        <f t="shared" si="36"/>
        <v/>
      </c>
      <c r="AE27" s="979" t="str">
        <f t="shared" si="36"/>
        <v/>
      </c>
      <c r="AF27" s="979">
        <f t="shared" ca="1" si="36"/>
        <v>3</v>
      </c>
      <c r="AG27" s="979" t="str">
        <f t="shared" si="36"/>
        <v/>
      </c>
      <c r="AH27" s="980" t="str">
        <f t="shared" si="36"/>
        <v/>
      </c>
      <c r="AI27" s="978" t="str">
        <f t="shared" ref="AI27:AP27" si="37">IF(AI12="","",RANK(C3,$C3:$J3,0))</f>
        <v/>
      </c>
      <c r="AJ27" s="979" t="str">
        <f t="shared" si="37"/>
        <v/>
      </c>
      <c r="AK27" s="979" t="str">
        <f t="shared" si="37"/>
        <v/>
      </c>
      <c r="AL27" s="979" t="str">
        <f t="shared" si="37"/>
        <v/>
      </c>
      <c r="AM27" s="979">
        <f t="shared" ca="1" si="37"/>
        <v>6</v>
      </c>
      <c r="AN27" s="979" t="str">
        <f t="shared" si="37"/>
        <v/>
      </c>
      <c r="AO27" s="979" t="str">
        <f t="shared" si="37"/>
        <v/>
      </c>
      <c r="AP27" s="980" t="str">
        <f t="shared" si="37"/>
        <v/>
      </c>
      <c r="AQ27" s="978" t="str">
        <f t="shared" ref="AQ27:AX27" si="38">IF(AQ12="","",RANK(C3,$C3:$J3,0))</f>
        <v/>
      </c>
      <c r="AR27" s="979" t="str">
        <f t="shared" si="38"/>
        <v/>
      </c>
      <c r="AS27" s="979">
        <f t="shared" ca="1" si="38"/>
        <v>5</v>
      </c>
      <c r="AT27" s="979" t="str">
        <f t="shared" si="38"/>
        <v/>
      </c>
      <c r="AU27" s="979" t="str">
        <f t="shared" si="38"/>
        <v/>
      </c>
      <c r="AV27" s="979" t="str">
        <f t="shared" si="38"/>
        <v/>
      </c>
      <c r="AW27" s="979" t="str">
        <f t="shared" si="38"/>
        <v/>
      </c>
      <c r="AX27" s="980" t="str">
        <f t="shared" si="38"/>
        <v/>
      </c>
      <c r="AY27" s="978" t="str">
        <f t="shared" ref="AY27:BF27" si="39">IF(AY12="","",RANK(C3,$C3:$J3,0))</f>
        <v/>
      </c>
      <c r="AZ27" s="979" t="str">
        <f t="shared" si="39"/>
        <v/>
      </c>
      <c r="BA27" s="979" t="str">
        <f t="shared" si="39"/>
        <v/>
      </c>
      <c r="BB27" s="979" t="str">
        <f t="shared" si="39"/>
        <v/>
      </c>
      <c r="BC27" s="979" t="str">
        <f t="shared" si="39"/>
        <v/>
      </c>
      <c r="BD27" s="979" t="str">
        <f t="shared" si="39"/>
        <v/>
      </c>
      <c r="BE27" s="979" t="str">
        <f t="shared" si="39"/>
        <v/>
      </c>
      <c r="BF27" s="980" t="str">
        <f t="shared" si="39"/>
        <v/>
      </c>
      <c r="BG27" s="978" t="str">
        <f t="shared" ref="BG27:BN27" si="40">IF(BG12="","",RANK(C3,$C3:$J3,0))</f>
        <v/>
      </c>
      <c r="BH27" s="979" t="str">
        <f t="shared" si="40"/>
        <v/>
      </c>
      <c r="BI27" s="979" t="str">
        <f t="shared" si="40"/>
        <v/>
      </c>
      <c r="BJ27" s="979" t="str">
        <f t="shared" si="40"/>
        <v/>
      </c>
      <c r="BK27" s="979" t="str">
        <f t="shared" si="40"/>
        <v/>
      </c>
      <c r="BL27" s="979" t="str">
        <f t="shared" si="40"/>
        <v/>
      </c>
      <c r="BM27" s="979" t="str">
        <f t="shared" si="40"/>
        <v/>
      </c>
      <c r="BN27" s="980" t="str">
        <f t="shared" si="40"/>
        <v/>
      </c>
    </row>
    <row r="28" spans="1:66" ht="15.75" x14ac:dyDescent="0.25">
      <c r="A28" s="2084" t="s">
        <v>39</v>
      </c>
      <c r="B28" s="2085"/>
      <c r="C28" s="978" t="str">
        <f t="shared" ref="C28:J28" si="41">IF(C12="","",RANK(C4,$C4:$J4,1))</f>
        <v/>
      </c>
      <c r="D28" s="979">
        <f t="shared" ca="1" si="41"/>
        <v>2</v>
      </c>
      <c r="E28" s="979" t="str">
        <f t="shared" si="41"/>
        <v/>
      </c>
      <c r="F28" s="979" t="str">
        <f t="shared" si="41"/>
        <v/>
      </c>
      <c r="G28" s="979" t="str">
        <f t="shared" si="41"/>
        <v/>
      </c>
      <c r="H28" s="979" t="str">
        <f t="shared" si="41"/>
        <v/>
      </c>
      <c r="I28" s="979" t="str">
        <f t="shared" si="41"/>
        <v/>
      </c>
      <c r="J28" s="980" t="str">
        <f t="shared" si="41"/>
        <v/>
      </c>
      <c r="K28" s="978">
        <f t="shared" ref="K28:R28" ca="1" si="42">IF(K12="","",RANK(C4,$C4:$J4,1))</f>
        <v>1</v>
      </c>
      <c r="L28" s="979" t="str">
        <f t="shared" si="42"/>
        <v/>
      </c>
      <c r="M28" s="979" t="str">
        <f t="shared" si="42"/>
        <v/>
      </c>
      <c r="N28" s="979" t="str">
        <f t="shared" si="42"/>
        <v/>
      </c>
      <c r="O28" s="979" t="str">
        <f t="shared" si="42"/>
        <v/>
      </c>
      <c r="P28" s="979" t="str">
        <f t="shared" si="42"/>
        <v/>
      </c>
      <c r="Q28" s="979" t="str">
        <f t="shared" si="42"/>
        <v/>
      </c>
      <c r="R28" s="980" t="str">
        <f t="shared" si="42"/>
        <v/>
      </c>
      <c r="S28" s="978" t="str">
        <f t="shared" ref="S28:Z28" si="43">IF(S12="","",RANK(C4,$C4:$J4,1))</f>
        <v/>
      </c>
      <c r="T28" s="979" t="str">
        <f t="shared" si="43"/>
        <v/>
      </c>
      <c r="U28" s="979" t="str">
        <f t="shared" si="43"/>
        <v/>
      </c>
      <c r="V28" s="979">
        <f t="shared" ca="1" si="43"/>
        <v>3</v>
      </c>
      <c r="W28" s="979" t="str">
        <f t="shared" si="43"/>
        <v/>
      </c>
      <c r="X28" s="979" t="str">
        <f t="shared" si="43"/>
        <v/>
      </c>
      <c r="Y28" s="979" t="str">
        <f t="shared" si="43"/>
        <v/>
      </c>
      <c r="Z28" s="985" t="str">
        <f t="shared" si="43"/>
        <v/>
      </c>
      <c r="AA28" s="978" t="str">
        <f t="shared" ref="AA28:AH28" si="44">IF(AA12="","",RANK(C4,$C4:$J4,1))</f>
        <v/>
      </c>
      <c r="AB28" s="979" t="str">
        <f t="shared" si="44"/>
        <v/>
      </c>
      <c r="AC28" s="979" t="str">
        <f t="shared" si="44"/>
        <v/>
      </c>
      <c r="AD28" s="979" t="str">
        <f t="shared" si="44"/>
        <v/>
      </c>
      <c r="AE28" s="979" t="str">
        <f t="shared" si="44"/>
        <v/>
      </c>
      <c r="AF28" s="979">
        <f t="shared" ca="1" si="44"/>
        <v>4</v>
      </c>
      <c r="AG28" s="979" t="str">
        <f t="shared" si="44"/>
        <v/>
      </c>
      <c r="AH28" s="980" t="str">
        <f t="shared" si="44"/>
        <v/>
      </c>
      <c r="AI28" s="978" t="str">
        <f t="shared" ref="AI28:AP28" si="45">IF(AI12="","",RANK(C4,$C4:$J4,1))</f>
        <v/>
      </c>
      <c r="AJ28" s="979" t="str">
        <f t="shared" si="45"/>
        <v/>
      </c>
      <c r="AK28" s="979" t="str">
        <f t="shared" si="45"/>
        <v/>
      </c>
      <c r="AL28" s="979" t="str">
        <f t="shared" si="45"/>
        <v/>
      </c>
      <c r="AM28" s="979">
        <f t="shared" ca="1" si="45"/>
        <v>4</v>
      </c>
      <c r="AN28" s="979" t="str">
        <f t="shared" si="45"/>
        <v/>
      </c>
      <c r="AO28" s="979" t="str">
        <f t="shared" si="45"/>
        <v/>
      </c>
      <c r="AP28" s="980" t="str">
        <f t="shared" si="45"/>
        <v/>
      </c>
      <c r="AQ28" s="978" t="str">
        <f t="shared" ref="AQ28:AX28" si="46">IF(AQ12="","",RANK(C4,$C4:$J4,1))</f>
        <v/>
      </c>
      <c r="AR28" s="979" t="str">
        <f t="shared" si="46"/>
        <v/>
      </c>
      <c r="AS28" s="979">
        <f t="shared" ca="1" si="46"/>
        <v>6</v>
      </c>
      <c r="AT28" s="979" t="str">
        <f t="shared" si="46"/>
        <v/>
      </c>
      <c r="AU28" s="979" t="str">
        <f t="shared" si="46"/>
        <v/>
      </c>
      <c r="AV28" s="979" t="str">
        <f t="shared" si="46"/>
        <v/>
      </c>
      <c r="AW28" s="979" t="str">
        <f t="shared" si="46"/>
        <v/>
      </c>
      <c r="AX28" s="980" t="str">
        <f t="shared" si="46"/>
        <v/>
      </c>
      <c r="AY28" s="978" t="str">
        <f t="shared" ref="AY28:BF28" si="47">IF(AY12="","",RANK(C4,$C4:$J4,1))</f>
        <v/>
      </c>
      <c r="AZ28" s="979" t="str">
        <f t="shared" si="47"/>
        <v/>
      </c>
      <c r="BA28" s="979" t="str">
        <f t="shared" si="47"/>
        <v/>
      </c>
      <c r="BB28" s="979" t="str">
        <f t="shared" si="47"/>
        <v/>
      </c>
      <c r="BC28" s="979" t="str">
        <f t="shared" si="47"/>
        <v/>
      </c>
      <c r="BD28" s="979" t="str">
        <f t="shared" si="47"/>
        <v/>
      </c>
      <c r="BE28" s="979" t="str">
        <f t="shared" si="47"/>
        <v/>
      </c>
      <c r="BF28" s="980" t="str">
        <f t="shared" si="47"/>
        <v/>
      </c>
      <c r="BG28" s="978" t="str">
        <f t="shared" ref="BG28:BN28" si="48">IF(BG12="","",RANK(C4,$C4:$J4,1))</f>
        <v/>
      </c>
      <c r="BH28" s="979" t="str">
        <f t="shared" si="48"/>
        <v/>
      </c>
      <c r="BI28" s="979" t="str">
        <f t="shared" si="48"/>
        <v/>
      </c>
      <c r="BJ28" s="979" t="str">
        <f t="shared" si="48"/>
        <v/>
      </c>
      <c r="BK28" s="979" t="str">
        <f t="shared" si="48"/>
        <v/>
      </c>
      <c r="BL28" s="979" t="str">
        <f t="shared" si="48"/>
        <v/>
      </c>
      <c r="BM28" s="979" t="str">
        <f t="shared" si="48"/>
        <v/>
      </c>
      <c r="BN28" s="980" t="str">
        <f t="shared" si="48"/>
        <v/>
      </c>
    </row>
    <row r="29" spans="1:66" ht="15.75" x14ac:dyDescent="0.25">
      <c r="A29" s="2084" t="s">
        <v>32</v>
      </c>
      <c r="B29" s="2085"/>
      <c r="C29" s="978" t="str">
        <f t="shared" ref="C29:J29" si="49">IF(C12="","",RANK(C5,$C5:$J5,0))</f>
        <v/>
      </c>
      <c r="D29" s="979">
        <f t="shared" ca="1" si="49"/>
        <v>1</v>
      </c>
      <c r="E29" s="979" t="str">
        <f t="shared" si="49"/>
        <v/>
      </c>
      <c r="F29" s="979" t="str">
        <f t="shared" si="49"/>
        <v/>
      </c>
      <c r="G29" s="979" t="str">
        <f t="shared" si="49"/>
        <v/>
      </c>
      <c r="H29" s="979" t="str">
        <f t="shared" si="49"/>
        <v/>
      </c>
      <c r="I29" s="979" t="str">
        <f t="shared" si="49"/>
        <v/>
      </c>
      <c r="J29" s="980" t="str">
        <f t="shared" si="49"/>
        <v/>
      </c>
      <c r="K29" s="978">
        <f t="shared" ref="K29:R29" ca="1" si="50">IF(K12="","",RANK(C5,$C5:$J5,0))</f>
        <v>2</v>
      </c>
      <c r="L29" s="979" t="str">
        <f t="shared" si="50"/>
        <v/>
      </c>
      <c r="M29" s="979" t="str">
        <f t="shared" si="50"/>
        <v/>
      </c>
      <c r="N29" s="979" t="str">
        <f t="shared" si="50"/>
        <v/>
      </c>
      <c r="O29" s="979" t="str">
        <f t="shared" si="50"/>
        <v/>
      </c>
      <c r="P29" s="979" t="str">
        <f t="shared" si="50"/>
        <v/>
      </c>
      <c r="Q29" s="979" t="str">
        <f t="shared" si="50"/>
        <v/>
      </c>
      <c r="R29" s="980" t="str">
        <f t="shared" si="50"/>
        <v/>
      </c>
      <c r="S29" s="978" t="str">
        <f t="shared" ref="S29:Z29" si="51">IF(S12="","",RANK(C5,$C5:$J5,0))</f>
        <v/>
      </c>
      <c r="T29" s="979" t="str">
        <f t="shared" si="51"/>
        <v/>
      </c>
      <c r="U29" s="979" t="str">
        <f t="shared" si="51"/>
        <v/>
      </c>
      <c r="V29" s="979">
        <f t="shared" ca="1" si="51"/>
        <v>3</v>
      </c>
      <c r="W29" s="979" t="str">
        <f t="shared" si="51"/>
        <v/>
      </c>
      <c r="X29" s="979" t="str">
        <f t="shared" si="51"/>
        <v/>
      </c>
      <c r="Y29" s="979" t="str">
        <f t="shared" si="51"/>
        <v/>
      </c>
      <c r="Z29" s="985" t="str">
        <f t="shared" si="51"/>
        <v/>
      </c>
      <c r="AA29" s="978" t="str">
        <f t="shared" ref="AA29:AH29" si="52">IF(AA12="","",RANK(C5,$C5:$J5,0))</f>
        <v/>
      </c>
      <c r="AB29" s="979" t="str">
        <f t="shared" si="52"/>
        <v/>
      </c>
      <c r="AC29" s="979" t="str">
        <f t="shared" si="52"/>
        <v/>
      </c>
      <c r="AD29" s="979" t="str">
        <f t="shared" si="52"/>
        <v/>
      </c>
      <c r="AE29" s="979" t="str">
        <f t="shared" si="52"/>
        <v/>
      </c>
      <c r="AF29" s="979">
        <f t="shared" ca="1" si="52"/>
        <v>4</v>
      </c>
      <c r="AG29" s="979" t="str">
        <f t="shared" si="52"/>
        <v/>
      </c>
      <c r="AH29" s="980" t="str">
        <f t="shared" si="52"/>
        <v/>
      </c>
      <c r="AI29" s="978" t="str">
        <f t="shared" ref="AI29:AP29" si="53">IF(AI12="","",RANK(C5,$C5:$J5,0))</f>
        <v/>
      </c>
      <c r="AJ29" s="979" t="str">
        <f t="shared" si="53"/>
        <v/>
      </c>
      <c r="AK29" s="979" t="str">
        <f t="shared" si="53"/>
        <v/>
      </c>
      <c r="AL29" s="979" t="str">
        <f t="shared" si="53"/>
        <v/>
      </c>
      <c r="AM29" s="979">
        <f t="shared" ca="1" si="53"/>
        <v>5</v>
      </c>
      <c r="AN29" s="979" t="str">
        <f t="shared" si="53"/>
        <v/>
      </c>
      <c r="AO29" s="979" t="str">
        <f t="shared" si="53"/>
        <v/>
      </c>
      <c r="AP29" s="980" t="str">
        <f t="shared" si="53"/>
        <v/>
      </c>
      <c r="AQ29" s="978" t="str">
        <f t="shared" ref="AQ29:AX29" si="54">IF(AQ12="","",RANK(C5,$C5:$J5,0))</f>
        <v/>
      </c>
      <c r="AR29" s="979" t="str">
        <f t="shared" si="54"/>
        <v/>
      </c>
      <c r="AS29" s="979">
        <f t="shared" ca="1" si="54"/>
        <v>6</v>
      </c>
      <c r="AT29" s="979" t="str">
        <f t="shared" si="54"/>
        <v/>
      </c>
      <c r="AU29" s="979" t="str">
        <f t="shared" si="54"/>
        <v/>
      </c>
      <c r="AV29" s="979" t="str">
        <f t="shared" si="54"/>
        <v/>
      </c>
      <c r="AW29" s="979" t="str">
        <f t="shared" si="54"/>
        <v/>
      </c>
      <c r="AX29" s="980" t="str">
        <f t="shared" si="54"/>
        <v/>
      </c>
      <c r="AY29" s="978" t="str">
        <f t="shared" ref="AY29:BF29" si="55">IF(AY12="","",RANK(C5,$C5:$J5,0))</f>
        <v/>
      </c>
      <c r="AZ29" s="979" t="str">
        <f t="shared" si="55"/>
        <v/>
      </c>
      <c r="BA29" s="979" t="str">
        <f t="shared" si="55"/>
        <v/>
      </c>
      <c r="BB29" s="979" t="str">
        <f t="shared" si="55"/>
        <v/>
      </c>
      <c r="BC29" s="979" t="str">
        <f t="shared" si="55"/>
        <v/>
      </c>
      <c r="BD29" s="979" t="str">
        <f t="shared" si="55"/>
        <v/>
      </c>
      <c r="BE29" s="979" t="str">
        <f t="shared" si="55"/>
        <v/>
      </c>
      <c r="BF29" s="980" t="str">
        <f t="shared" si="55"/>
        <v/>
      </c>
      <c r="BG29" s="978" t="str">
        <f t="shared" ref="BG29:BN29" si="56">IF(BG12="","",RANK(C5,$C5:$J5,0))</f>
        <v/>
      </c>
      <c r="BH29" s="979" t="str">
        <f t="shared" si="56"/>
        <v/>
      </c>
      <c r="BI29" s="979" t="str">
        <f t="shared" si="56"/>
        <v/>
      </c>
      <c r="BJ29" s="979" t="str">
        <f t="shared" si="56"/>
        <v/>
      </c>
      <c r="BK29" s="979" t="str">
        <f t="shared" si="56"/>
        <v/>
      </c>
      <c r="BL29" s="979" t="str">
        <f t="shared" si="56"/>
        <v/>
      </c>
      <c r="BM29" s="979" t="str">
        <f t="shared" si="56"/>
        <v/>
      </c>
      <c r="BN29" s="980" t="str">
        <f t="shared" si="56"/>
        <v/>
      </c>
    </row>
    <row r="30" spans="1:66" ht="16.5" thickBot="1" x14ac:dyDescent="0.3">
      <c r="A30" s="2086" t="s">
        <v>137</v>
      </c>
      <c r="B30" s="2087"/>
      <c r="C30" s="986" t="str">
        <f t="shared" ref="C30:J30" si="57">IF(C12="","",RANK(C6,$C6:$J6,0))</f>
        <v/>
      </c>
      <c r="D30" s="987">
        <f t="shared" ca="1" si="57"/>
        <v>2</v>
      </c>
      <c r="E30" s="987" t="str">
        <f t="shared" si="57"/>
        <v/>
      </c>
      <c r="F30" s="987" t="str">
        <f t="shared" si="57"/>
        <v/>
      </c>
      <c r="G30" s="987" t="str">
        <f t="shared" si="57"/>
        <v/>
      </c>
      <c r="H30" s="987" t="str">
        <f t="shared" si="57"/>
        <v/>
      </c>
      <c r="I30" s="987" t="str">
        <f t="shared" si="57"/>
        <v/>
      </c>
      <c r="J30" s="988" t="str">
        <f t="shared" si="57"/>
        <v/>
      </c>
      <c r="K30" s="986">
        <f t="shared" ref="K30:R30" ca="1" si="58">IF(K12="","",RANK(C6,$C6:$J6,0))</f>
        <v>1</v>
      </c>
      <c r="L30" s="987" t="str">
        <f t="shared" si="58"/>
        <v/>
      </c>
      <c r="M30" s="987" t="str">
        <f t="shared" si="58"/>
        <v/>
      </c>
      <c r="N30" s="987" t="str">
        <f t="shared" si="58"/>
        <v/>
      </c>
      <c r="O30" s="987" t="str">
        <f t="shared" si="58"/>
        <v/>
      </c>
      <c r="P30" s="987" t="str">
        <f t="shared" si="58"/>
        <v/>
      </c>
      <c r="Q30" s="987" t="str">
        <f t="shared" si="58"/>
        <v/>
      </c>
      <c r="R30" s="988" t="str">
        <f t="shared" si="58"/>
        <v/>
      </c>
      <c r="S30" s="981" t="str">
        <f t="shared" ref="S30:Z30" si="59">IF(S12="","",RANK(C6,$C6:$J6,0))</f>
        <v/>
      </c>
      <c r="T30" s="982" t="str">
        <f t="shared" si="59"/>
        <v/>
      </c>
      <c r="U30" s="982" t="str">
        <f t="shared" si="59"/>
        <v/>
      </c>
      <c r="V30" s="982">
        <f t="shared" ca="1" si="59"/>
        <v>3</v>
      </c>
      <c r="W30" s="982" t="str">
        <f t="shared" si="59"/>
        <v/>
      </c>
      <c r="X30" s="982" t="str">
        <f t="shared" si="59"/>
        <v/>
      </c>
      <c r="Y30" s="982" t="str">
        <f t="shared" si="59"/>
        <v/>
      </c>
      <c r="Z30" s="989" t="str">
        <f t="shared" si="59"/>
        <v/>
      </c>
      <c r="AA30" s="981" t="str">
        <f t="shared" ref="AA30:AH30" si="60">IF(AA12="","",RANK(C6,$C6:$J6,0))</f>
        <v/>
      </c>
      <c r="AB30" s="982" t="str">
        <f t="shared" si="60"/>
        <v/>
      </c>
      <c r="AC30" s="982" t="str">
        <f t="shared" si="60"/>
        <v/>
      </c>
      <c r="AD30" s="982" t="str">
        <f t="shared" si="60"/>
        <v/>
      </c>
      <c r="AE30" s="982" t="str">
        <f t="shared" si="60"/>
        <v/>
      </c>
      <c r="AF30" s="982">
        <f t="shared" ca="1" si="60"/>
        <v>4</v>
      </c>
      <c r="AG30" s="982" t="str">
        <f t="shared" si="60"/>
        <v/>
      </c>
      <c r="AH30" s="983" t="str">
        <f t="shared" si="60"/>
        <v/>
      </c>
      <c r="AI30" s="981" t="str">
        <f t="shared" ref="AI30:AP30" si="61">IF(AI12="","",RANK(C6,$C6:$J6,0))</f>
        <v/>
      </c>
      <c r="AJ30" s="982" t="str">
        <f t="shared" si="61"/>
        <v/>
      </c>
      <c r="AK30" s="982" t="str">
        <f t="shared" si="61"/>
        <v/>
      </c>
      <c r="AL30" s="982" t="str">
        <f t="shared" si="61"/>
        <v/>
      </c>
      <c r="AM30" s="982">
        <f t="shared" ca="1" si="61"/>
        <v>6</v>
      </c>
      <c r="AN30" s="982" t="str">
        <f t="shared" si="61"/>
        <v/>
      </c>
      <c r="AO30" s="982" t="str">
        <f t="shared" si="61"/>
        <v/>
      </c>
      <c r="AP30" s="983" t="str">
        <f t="shared" si="61"/>
        <v/>
      </c>
      <c r="AQ30" s="981" t="str">
        <f t="shared" ref="AQ30:AX30" si="62">IF(AQ12="","",RANK(C6,$C6:$J6,0))</f>
        <v/>
      </c>
      <c r="AR30" s="982" t="str">
        <f t="shared" si="62"/>
        <v/>
      </c>
      <c r="AS30" s="982">
        <f t="shared" ca="1" si="62"/>
        <v>5</v>
      </c>
      <c r="AT30" s="982" t="str">
        <f t="shared" si="62"/>
        <v/>
      </c>
      <c r="AU30" s="982" t="str">
        <f t="shared" si="62"/>
        <v/>
      </c>
      <c r="AV30" s="982" t="str">
        <f t="shared" si="62"/>
        <v/>
      </c>
      <c r="AW30" s="982" t="str">
        <f t="shared" si="62"/>
        <v/>
      </c>
      <c r="AX30" s="983" t="str">
        <f t="shared" si="62"/>
        <v/>
      </c>
      <c r="AY30" s="981" t="str">
        <f t="shared" ref="AY30:BF30" si="63">IF(AY12="","",RANK(C6,$C6:$J6,0))</f>
        <v/>
      </c>
      <c r="AZ30" s="982" t="str">
        <f t="shared" si="63"/>
        <v/>
      </c>
      <c r="BA30" s="982" t="str">
        <f t="shared" si="63"/>
        <v/>
      </c>
      <c r="BB30" s="982" t="str">
        <f t="shared" si="63"/>
        <v/>
      </c>
      <c r="BC30" s="982" t="str">
        <f t="shared" si="63"/>
        <v/>
      </c>
      <c r="BD30" s="982" t="str">
        <f t="shared" si="63"/>
        <v/>
      </c>
      <c r="BE30" s="982" t="str">
        <f t="shared" si="63"/>
        <v/>
      </c>
      <c r="BF30" s="983" t="str">
        <f t="shared" si="63"/>
        <v/>
      </c>
      <c r="BG30" s="981" t="str">
        <f t="shared" ref="BG30:BN30" si="64">IF(BG12="","",RANK(C6,$C6:$J6,0))</f>
        <v/>
      </c>
      <c r="BH30" s="982" t="str">
        <f t="shared" si="64"/>
        <v/>
      </c>
      <c r="BI30" s="982" t="str">
        <f t="shared" si="64"/>
        <v/>
      </c>
      <c r="BJ30" s="982" t="str">
        <f t="shared" si="64"/>
        <v/>
      </c>
      <c r="BK30" s="982" t="str">
        <f t="shared" si="64"/>
        <v/>
      </c>
      <c r="BL30" s="982" t="str">
        <f t="shared" si="64"/>
        <v/>
      </c>
      <c r="BM30" s="982" t="str">
        <f t="shared" si="64"/>
        <v/>
      </c>
      <c r="BN30" s="983" t="str">
        <f t="shared" si="64"/>
        <v/>
      </c>
    </row>
    <row r="31" spans="1:66" ht="15.75" x14ac:dyDescent="0.25">
      <c r="A31" s="2088" t="s">
        <v>40</v>
      </c>
      <c r="B31" s="2089"/>
      <c r="C31" s="966" t="str">
        <f t="shared" ref="C31:J31" si="65">IF(C12="","",RANK(C21,$C21:$J21,0))</f>
        <v/>
      </c>
      <c r="D31" s="967">
        <f t="shared" si="65"/>
        <v>1</v>
      </c>
      <c r="E31" s="967" t="str">
        <f t="shared" si="65"/>
        <v/>
      </c>
      <c r="F31" s="967" t="str">
        <f t="shared" si="65"/>
        <v/>
      </c>
      <c r="G31" s="967" t="str">
        <f t="shared" si="65"/>
        <v/>
      </c>
      <c r="H31" s="967" t="str">
        <f t="shared" si="65"/>
        <v/>
      </c>
      <c r="I31" s="967" t="str">
        <f t="shared" si="65"/>
        <v/>
      </c>
      <c r="J31" s="968" t="str">
        <f t="shared" si="65"/>
        <v/>
      </c>
      <c r="K31" s="966">
        <f t="shared" ref="K31:R31" si="66">IF(K12="","",RANK(K21,$K21:$R21,0))</f>
        <v>1</v>
      </c>
      <c r="L31" s="967" t="str">
        <f t="shared" si="66"/>
        <v/>
      </c>
      <c r="M31" s="967" t="str">
        <f t="shared" si="66"/>
        <v/>
      </c>
      <c r="N31" s="967" t="str">
        <f t="shared" si="66"/>
        <v/>
      </c>
      <c r="O31" s="967" t="str">
        <f t="shared" si="66"/>
        <v/>
      </c>
      <c r="P31" s="967" t="str">
        <f t="shared" si="66"/>
        <v/>
      </c>
      <c r="Q31" s="967" t="str">
        <f t="shared" si="66"/>
        <v/>
      </c>
      <c r="R31" s="968" t="str">
        <f t="shared" si="66"/>
        <v/>
      </c>
      <c r="S31" s="966" t="str">
        <f t="shared" ref="S31:Z31" si="67">IF(S12="","",RANK(S21,$S21:$Z21,0))</f>
        <v/>
      </c>
      <c r="T31" s="967" t="str">
        <f t="shared" si="67"/>
        <v/>
      </c>
      <c r="U31" s="967" t="str">
        <f t="shared" si="67"/>
        <v/>
      </c>
      <c r="V31" s="967">
        <f t="shared" si="67"/>
        <v>1</v>
      </c>
      <c r="W31" s="967" t="str">
        <f t="shared" si="67"/>
        <v/>
      </c>
      <c r="X31" s="967" t="str">
        <f t="shared" si="67"/>
        <v/>
      </c>
      <c r="Y31" s="967" t="str">
        <f t="shared" si="67"/>
        <v/>
      </c>
      <c r="Z31" s="968" t="str">
        <f t="shared" si="67"/>
        <v/>
      </c>
      <c r="AA31" s="966" t="str">
        <f t="shared" ref="AA31:AH31" si="68">IF(AA12="","",RANK(AA21,$AA21:$AH21,0))</f>
        <v/>
      </c>
      <c r="AB31" s="967" t="str">
        <f t="shared" si="68"/>
        <v/>
      </c>
      <c r="AC31" s="967" t="str">
        <f t="shared" si="68"/>
        <v/>
      </c>
      <c r="AD31" s="967" t="str">
        <f t="shared" si="68"/>
        <v/>
      </c>
      <c r="AE31" s="967" t="str">
        <f t="shared" si="68"/>
        <v/>
      </c>
      <c r="AF31" s="967">
        <f t="shared" si="68"/>
        <v>1</v>
      </c>
      <c r="AG31" s="967" t="str">
        <f t="shared" si="68"/>
        <v/>
      </c>
      <c r="AH31" s="968" t="str">
        <f t="shared" si="68"/>
        <v/>
      </c>
      <c r="AI31" s="966" t="str">
        <f t="shared" ref="AI31:AP31" si="69">IF(AI12="","",RANK(AI21,$AI21:$AP21,0))</f>
        <v/>
      </c>
      <c r="AJ31" s="967" t="str">
        <f t="shared" si="69"/>
        <v/>
      </c>
      <c r="AK31" s="967" t="str">
        <f t="shared" si="69"/>
        <v/>
      </c>
      <c r="AL31" s="967" t="str">
        <f t="shared" si="69"/>
        <v/>
      </c>
      <c r="AM31" s="967">
        <f t="shared" si="69"/>
        <v>1</v>
      </c>
      <c r="AN31" s="967" t="str">
        <f t="shared" si="69"/>
        <v/>
      </c>
      <c r="AO31" s="967" t="str">
        <f t="shared" si="69"/>
        <v/>
      </c>
      <c r="AP31" s="968" t="str">
        <f t="shared" si="69"/>
        <v/>
      </c>
      <c r="AQ31" s="966" t="str">
        <f t="shared" ref="AQ31:AX31" si="70">IF(AQ12="","",RANK(AQ21,$AQ21:$AX21,0))</f>
        <v/>
      </c>
      <c r="AR31" s="967" t="str">
        <f t="shared" si="70"/>
        <v/>
      </c>
      <c r="AS31" s="967">
        <f t="shared" si="70"/>
        <v>1</v>
      </c>
      <c r="AT31" s="967" t="str">
        <f t="shared" si="70"/>
        <v/>
      </c>
      <c r="AU31" s="967" t="str">
        <f t="shared" si="70"/>
        <v/>
      </c>
      <c r="AV31" s="967" t="str">
        <f t="shared" si="70"/>
        <v/>
      </c>
      <c r="AW31" s="967" t="str">
        <f t="shared" si="70"/>
        <v/>
      </c>
      <c r="AX31" s="968" t="str">
        <f t="shared" si="70"/>
        <v/>
      </c>
      <c r="AY31" s="966" t="str">
        <f t="shared" ref="AY31:BF31" si="71">IF(AY12="","",RANK(AY21,$AY21:$BF21,0))</f>
        <v/>
      </c>
      <c r="AZ31" s="967" t="str">
        <f t="shared" si="71"/>
        <v/>
      </c>
      <c r="BA31" s="967" t="str">
        <f t="shared" si="71"/>
        <v/>
      </c>
      <c r="BB31" s="967" t="str">
        <f t="shared" si="71"/>
        <v/>
      </c>
      <c r="BC31" s="967" t="str">
        <f t="shared" si="71"/>
        <v/>
      </c>
      <c r="BD31" s="967" t="str">
        <f t="shared" si="71"/>
        <v/>
      </c>
      <c r="BE31" s="967" t="str">
        <f t="shared" si="71"/>
        <v/>
      </c>
      <c r="BF31" s="968" t="str">
        <f t="shared" si="71"/>
        <v/>
      </c>
      <c r="BG31" s="966" t="str">
        <f t="shared" ref="BG31:BN31" si="72">IF(BG12="","",RANK(BG21,$BG21:$BN21,0))</f>
        <v/>
      </c>
      <c r="BH31" s="967" t="str">
        <f t="shared" si="72"/>
        <v/>
      </c>
      <c r="BI31" s="967" t="str">
        <f t="shared" si="72"/>
        <v/>
      </c>
      <c r="BJ31" s="967" t="str">
        <f t="shared" si="72"/>
        <v/>
      </c>
      <c r="BK31" s="967" t="str">
        <f t="shared" si="72"/>
        <v/>
      </c>
      <c r="BL31" s="967" t="str">
        <f t="shared" si="72"/>
        <v/>
      </c>
      <c r="BM31" s="967" t="str">
        <f t="shared" si="72"/>
        <v/>
      </c>
      <c r="BN31" s="968" t="str">
        <f t="shared" si="72"/>
        <v/>
      </c>
    </row>
    <row r="32" spans="1:66" ht="15.75" x14ac:dyDescent="0.25">
      <c r="A32" s="2090" t="s">
        <v>34</v>
      </c>
      <c r="B32" s="2091"/>
      <c r="C32" s="969" t="str">
        <f t="shared" ref="C32:J32" si="73">IF(C12="","",RANK(C22,$C22:$J22,0))</f>
        <v/>
      </c>
      <c r="D32" s="970">
        <f t="shared" si="73"/>
        <v>1</v>
      </c>
      <c r="E32" s="970" t="str">
        <f t="shared" si="73"/>
        <v/>
      </c>
      <c r="F32" s="970" t="str">
        <f t="shared" si="73"/>
        <v/>
      </c>
      <c r="G32" s="970" t="str">
        <f t="shared" si="73"/>
        <v/>
      </c>
      <c r="H32" s="970" t="str">
        <f t="shared" si="73"/>
        <v/>
      </c>
      <c r="I32" s="970" t="str">
        <f t="shared" si="73"/>
        <v/>
      </c>
      <c r="J32" s="971" t="str">
        <f t="shared" si="73"/>
        <v/>
      </c>
      <c r="K32" s="969">
        <f t="shared" ref="K32:R32" si="74">IF(K12="","",RANK(K22,$K22:$R22,0))</f>
        <v>1</v>
      </c>
      <c r="L32" s="970" t="str">
        <f t="shared" si="74"/>
        <v/>
      </c>
      <c r="M32" s="970" t="str">
        <f t="shared" si="74"/>
        <v/>
      </c>
      <c r="N32" s="970" t="str">
        <f t="shared" si="74"/>
        <v/>
      </c>
      <c r="O32" s="970" t="str">
        <f t="shared" si="74"/>
        <v/>
      </c>
      <c r="P32" s="970" t="str">
        <f t="shared" si="74"/>
        <v/>
      </c>
      <c r="Q32" s="970" t="str">
        <f t="shared" si="74"/>
        <v/>
      </c>
      <c r="R32" s="971" t="str">
        <f t="shared" si="74"/>
        <v/>
      </c>
      <c r="S32" s="969" t="str">
        <f t="shared" ref="S32:Z32" si="75">IF(S12="","",RANK(S22,$S22:$Z22,0))</f>
        <v/>
      </c>
      <c r="T32" s="970" t="str">
        <f t="shared" si="75"/>
        <v/>
      </c>
      <c r="U32" s="970" t="str">
        <f t="shared" si="75"/>
        <v/>
      </c>
      <c r="V32" s="970">
        <f t="shared" si="75"/>
        <v>1</v>
      </c>
      <c r="W32" s="970" t="str">
        <f t="shared" si="75"/>
        <v/>
      </c>
      <c r="X32" s="970" t="str">
        <f t="shared" si="75"/>
        <v/>
      </c>
      <c r="Y32" s="970" t="str">
        <f t="shared" si="75"/>
        <v/>
      </c>
      <c r="Z32" s="971" t="str">
        <f t="shared" si="75"/>
        <v/>
      </c>
      <c r="AA32" s="969" t="str">
        <f t="shared" ref="AA32:AH32" si="76">IF(AA12="","",RANK(AA22,$AA22:$AH22,0))</f>
        <v/>
      </c>
      <c r="AB32" s="970" t="str">
        <f t="shared" si="76"/>
        <v/>
      </c>
      <c r="AC32" s="970" t="str">
        <f t="shared" si="76"/>
        <v/>
      </c>
      <c r="AD32" s="970" t="str">
        <f t="shared" si="76"/>
        <v/>
      </c>
      <c r="AE32" s="970" t="str">
        <f t="shared" si="76"/>
        <v/>
      </c>
      <c r="AF32" s="970">
        <f t="shared" si="76"/>
        <v>1</v>
      </c>
      <c r="AG32" s="970" t="str">
        <f t="shared" si="76"/>
        <v/>
      </c>
      <c r="AH32" s="971" t="str">
        <f t="shared" si="76"/>
        <v/>
      </c>
      <c r="AI32" s="969" t="str">
        <f t="shared" ref="AI32:AP32" si="77">IF(AI12="","",RANK(AI22,$AI22:$AP22,0))</f>
        <v/>
      </c>
      <c r="AJ32" s="970" t="str">
        <f t="shared" si="77"/>
        <v/>
      </c>
      <c r="AK32" s="970" t="str">
        <f t="shared" si="77"/>
        <v/>
      </c>
      <c r="AL32" s="970" t="str">
        <f t="shared" si="77"/>
        <v/>
      </c>
      <c r="AM32" s="970">
        <f t="shared" si="77"/>
        <v>1</v>
      </c>
      <c r="AN32" s="970" t="str">
        <f t="shared" si="77"/>
        <v/>
      </c>
      <c r="AO32" s="970" t="str">
        <f t="shared" si="77"/>
        <v/>
      </c>
      <c r="AP32" s="971" t="str">
        <f t="shared" si="77"/>
        <v/>
      </c>
      <c r="AQ32" s="969" t="str">
        <f t="shared" ref="AQ32:AX32" si="78">IF(AQ12="","",RANK(AQ22,$AQ22:$AX22,0))</f>
        <v/>
      </c>
      <c r="AR32" s="970" t="str">
        <f t="shared" si="78"/>
        <v/>
      </c>
      <c r="AS32" s="970">
        <f t="shared" si="78"/>
        <v>1</v>
      </c>
      <c r="AT32" s="970" t="str">
        <f t="shared" si="78"/>
        <v/>
      </c>
      <c r="AU32" s="970" t="str">
        <f t="shared" si="78"/>
        <v/>
      </c>
      <c r="AV32" s="970" t="str">
        <f t="shared" si="78"/>
        <v/>
      </c>
      <c r="AW32" s="970" t="str">
        <f t="shared" si="78"/>
        <v/>
      </c>
      <c r="AX32" s="971" t="str">
        <f t="shared" si="78"/>
        <v/>
      </c>
      <c r="AY32" s="969" t="str">
        <f t="shared" ref="AY32:BF32" si="79">IF(AY12="","",RANK(AY22,$AY22:$BF22,0))</f>
        <v/>
      </c>
      <c r="AZ32" s="970" t="str">
        <f t="shared" si="79"/>
        <v/>
      </c>
      <c r="BA32" s="970" t="str">
        <f t="shared" si="79"/>
        <v/>
      </c>
      <c r="BB32" s="970" t="str">
        <f t="shared" si="79"/>
        <v/>
      </c>
      <c r="BC32" s="970" t="str">
        <f t="shared" si="79"/>
        <v/>
      </c>
      <c r="BD32" s="970" t="str">
        <f t="shared" si="79"/>
        <v/>
      </c>
      <c r="BE32" s="970" t="str">
        <f t="shared" si="79"/>
        <v/>
      </c>
      <c r="BF32" s="971" t="str">
        <f t="shared" si="79"/>
        <v/>
      </c>
      <c r="BG32" s="969" t="str">
        <f t="shared" ref="BG32:BN32" si="80">IF(BG12="","",RANK(BG22,$BG22:$BN22,0))</f>
        <v/>
      </c>
      <c r="BH32" s="970" t="str">
        <f t="shared" si="80"/>
        <v/>
      </c>
      <c r="BI32" s="970" t="str">
        <f t="shared" si="80"/>
        <v/>
      </c>
      <c r="BJ32" s="970" t="str">
        <f t="shared" si="80"/>
        <v/>
      </c>
      <c r="BK32" s="970" t="str">
        <f t="shared" si="80"/>
        <v/>
      </c>
      <c r="BL32" s="970" t="str">
        <f t="shared" si="80"/>
        <v/>
      </c>
      <c r="BM32" s="970" t="str">
        <f t="shared" si="80"/>
        <v/>
      </c>
      <c r="BN32" s="971" t="str">
        <f t="shared" si="80"/>
        <v/>
      </c>
    </row>
    <row r="33" spans="1:66" ht="15.75" x14ac:dyDescent="0.25">
      <c r="A33" s="2090" t="s">
        <v>35</v>
      </c>
      <c r="B33" s="2091"/>
      <c r="C33" s="969" t="str">
        <f t="shared" ref="C33:J33" si="81">IF(C12="","",RANK(C23,$C23:$J23,1))</f>
        <v/>
      </c>
      <c r="D33" s="970">
        <f t="shared" si="81"/>
        <v>1</v>
      </c>
      <c r="E33" s="970" t="str">
        <f t="shared" si="81"/>
        <v/>
      </c>
      <c r="F33" s="970" t="str">
        <f t="shared" si="81"/>
        <v/>
      </c>
      <c r="G33" s="970" t="str">
        <f t="shared" si="81"/>
        <v/>
      </c>
      <c r="H33" s="970" t="str">
        <f t="shared" si="81"/>
        <v/>
      </c>
      <c r="I33" s="970" t="str">
        <f t="shared" si="81"/>
        <v/>
      </c>
      <c r="J33" s="971" t="str">
        <f t="shared" si="81"/>
        <v/>
      </c>
      <c r="K33" s="969">
        <f t="shared" ref="K33:R33" si="82">IF(K12="","",RANK(K23,$K23:$R23,1))</f>
        <v>1</v>
      </c>
      <c r="L33" s="970" t="str">
        <f t="shared" si="82"/>
        <v/>
      </c>
      <c r="M33" s="970" t="str">
        <f t="shared" si="82"/>
        <v/>
      </c>
      <c r="N33" s="970" t="str">
        <f t="shared" si="82"/>
        <v/>
      </c>
      <c r="O33" s="970" t="str">
        <f t="shared" si="82"/>
        <v/>
      </c>
      <c r="P33" s="970" t="str">
        <f t="shared" si="82"/>
        <v/>
      </c>
      <c r="Q33" s="970" t="str">
        <f t="shared" si="82"/>
        <v/>
      </c>
      <c r="R33" s="971" t="str">
        <f t="shared" si="82"/>
        <v/>
      </c>
      <c r="S33" s="969" t="str">
        <f t="shared" ref="S33:Z33" si="83">IF(S12="","",RANK(S23,$S23:$Z23,1))</f>
        <v/>
      </c>
      <c r="T33" s="970" t="str">
        <f t="shared" si="83"/>
        <v/>
      </c>
      <c r="U33" s="970" t="str">
        <f t="shared" si="83"/>
        <v/>
      </c>
      <c r="V33" s="970">
        <f t="shared" si="83"/>
        <v>1</v>
      </c>
      <c r="W33" s="970" t="str">
        <f t="shared" si="83"/>
        <v/>
      </c>
      <c r="X33" s="970" t="str">
        <f t="shared" si="83"/>
        <v/>
      </c>
      <c r="Y33" s="970" t="str">
        <f t="shared" si="83"/>
        <v/>
      </c>
      <c r="Z33" s="971" t="str">
        <f t="shared" si="83"/>
        <v/>
      </c>
      <c r="AA33" s="969" t="str">
        <f t="shared" ref="AA33:AH33" si="84">IF(AA12="","",RANK(AA23,$AA23:$AH23,1))</f>
        <v/>
      </c>
      <c r="AB33" s="970" t="str">
        <f t="shared" si="84"/>
        <v/>
      </c>
      <c r="AC33" s="970" t="str">
        <f t="shared" si="84"/>
        <v/>
      </c>
      <c r="AD33" s="970" t="str">
        <f t="shared" si="84"/>
        <v/>
      </c>
      <c r="AE33" s="970" t="str">
        <f t="shared" si="84"/>
        <v/>
      </c>
      <c r="AF33" s="970">
        <f t="shared" si="84"/>
        <v>1</v>
      </c>
      <c r="AG33" s="970" t="str">
        <f t="shared" si="84"/>
        <v/>
      </c>
      <c r="AH33" s="971" t="str">
        <f t="shared" si="84"/>
        <v/>
      </c>
      <c r="AI33" s="969" t="str">
        <f t="shared" ref="AI33:AP33" si="85">IF(AI12="","",RANK(AI23,$AI23:$AP23,1))</f>
        <v/>
      </c>
      <c r="AJ33" s="970" t="str">
        <f t="shared" si="85"/>
        <v/>
      </c>
      <c r="AK33" s="970" t="str">
        <f t="shared" si="85"/>
        <v/>
      </c>
      <c r="AL33" s="970" t="str">
        <f t="shared" si="85"/>
        <v/>
      </c>
      <c r="AM33" s="970">
        <f t="shared" si="85"/>
        <v>1</v>
      </c>
      <c r="AN33" s="970" t="str">
        <f t="shared" si="85"/>
        <v/>
      </c>
      <c r="AO33" s="970" t="str">
        <f t="shared" si="85"/>
        <v/>
      </c>
      <c r="AP33" s="971" t="str">
        <f t="shared" si="85"/>
        <v/>
      </c>
      <c r="AQ33" s="969" t="str">
        <f t="shared" ref="AQ33:AX33" si="86">IF(AQ12="","",RANK(AQ23,$AQ23:$AX23,1))</f>
        <v/>
      </c>
      <c r="AR33" s="970" t="str">
        <f t="shared" si="86"/>
        <v/>
      </c>
      <c r="AS33" s="970">
        <f t="shared" si="86"/>
        <v>1</v>
      </c>
      <c r="AT33" s="970" t="str">
        <f t="shared" si="86"/>
        <v/>
      </c>
      <c r="AU33" s="970" t="str">
        <f t="shared" si="86"/>
        <v/>
      </c>
      <c r="AV33" s="970" t="str">
        <f t="shared" si="86"/>
        <v/>
      </c>
      <c r="AW33" s="970" t="str">
        <f t="shared" si="86"/>
        <v/>
      </c>
      <c r="AX33" s="971" t="str">
        <f t="shared" si="86"/>
        <v/>
      </c>
      <c r="AY33" s="969" t="str">
        <f t="shared" ref="AY33:BF33" si="87">IF(AY12="","",RANK(AY23,$AY23:$BF23,1))</f>
        <v/>
      </c>
      <c r="AZ33" s="970" t="str">
        <f t="shared" si="87"/>
        <v/>
      </c>
      <c r="BA33" s="970" t="str">
        <f t="shared" si="87"/>
        <v/>
      </c>
      <c r="BB33" s="970" t="str">
        <f t="shared" si="87"/>
        <v/>
      </c>
      <c r="BC33" s="970" t="str">
        <f t="shared" si="87"/>
        <v/>
      </c>
      <c r="BD33" s="970" t="str">
        <f t="shared" si="87"/>
        <v/>
      </c>
      <c r="BE33" s="970" t="str">
        <f t="shared" si="87"/>
        <v/>
      </c>
      <c r="BF33" s="971" t="str">
        <f t="shared" si="87"/>
        <v/>
      </c>
      <c r="BG33" s="969" t="str">
        <f t="shared" ref="BG33:BN33" si="88">IF(BG12="","",RANK(BG23,$BG23:$BN23,1))</f>
        <v/>
      </c>
      <c r="BH33" s="970" t="str">
        <f t="shared" si="88"/>
        <v/>
      </c>
      <c r="BI33" s="970" t="str">
        <f t="shared" si="88"/>
        <v/>
      </c>
      <c r="BJ33" s="970" t="str">
        <f t="shared" si="88"/>
        <v/>
      </c>
      <c r="BK33" s="970" t="str">
        <f t="shared" si="88"/>
        <v/>
      </c>
      <c r="BL33" s="970" t="str">
        <f t="shared" si="88"/>
        <v/>
      </c>
      <c r="BM33" s="970" t="str">
        <f t="shared" si="88"/>
        <v/>
      </c>
      <c r="BN33" s="971" t="str">
        <f t="shared" si="88"/>
        <v/>
      </c>
    </row>
    <row r="34" spans="1:66" ht="15.75" x14ac:dyDescent="0.25">
      <c r="A34" s="2090" t="s">
        <v>36</v>
      </c>
      <c r="B34" s="2091"/>
      <c r="C34" s="969" t="str">
        <f t="shared" ref="C34:J34" si="89">IF(C12="","",RANK(C24,$C24:$J24,0))</f>
        <v/>
      </c>
      <c r="D34" s="970">
        <f t="shared" si="89"/>
        <v>1</v>
      </c>
      <c r="E34" s="970" t="str">
        <f t="shared" si="89"/>
        <v/>
      </c>
      <c r="F34" s="970" t="str">
        <f t="shared" si="89"/>
        <v/>
      </c>
      <c r="G34" s="970" t="str">
        <f t="shared" si="89"/>
        <v/>
      </c>
      <c r="H34" s="970" t="str">
        <f t="shared" si="89"/>
        <v/>
      </c>
      <c r="I34" s="970" t="str">
        <f t="shared" si="89"/>
        <v/>
      </c>
      <c r="J34" s="971" t="str">
        <f t="shared" si="89"/>
        <v/>
      </c>
      <c r="K34" s="969">
        <f t="shared" ref="K34:R34" si="90">IF(K12="","",RANK(K24,$K24:$R24,0))</f>
        <v>1</v>
      </c>
      <c r="L34" s="970" t="str">
        <f t="shared" si="90"/>
        <v/>
      </c>
      <c r="M34" s="970" t="str">
        <f t="shared" si="90"/>
        <v/>
      </c>
      <c r="N34" s="970" t="str">
        <f t="shared" si="90"/>
        <v/>
      </c>
      <c r="O34" s="970" t="str">
        <f t="shared" si="90"/>
        <v/>
      </c>
      <c r="P34" s="970" t="str">
        <f t="shared" si="90"/>
        <v/>
      </c>
      <c r="Q34" s="970" t="str">
        <f t="shared" si="90"/>
        <v/>
      </c>
      <c r="R34" s="971" t="str">
        <f t="shared" si="90"/>
        <v/>
      </c>
      <c r="S34" s="969" t="str">
        <f t="shared" ref="S34:Z34" si="91">IF(S12="","",RANK(S24,$S24:$Z24,0))</f>
        <v/>
      </c>
      <c r="T34" s="970" t="str">
        <f t="shared" si="91"/>
        <v/>
      </c>
      <c r="U34" s="970" t="str">
        <f t="shared" si="91"/>
        <v/>
      </c>
      <c r="V34" s="970">
        <f t="shared" si="91"/>
        <v>1</v>
      </c>
      <c r="W34" s="970" t="str">
        <f t="shared" si="91"/>
        <v/>
      </c>
      <c r="X34" s="970" t="str">
        <f t="shared" si="91"/>
        <v/>
      </c>
      <c r="Y34" s="970" t="str">
        <f t="shared" si="91"/>
        <v/>
      </c>
      <c r="Z34" s="971" t="str">
        <f t="shared" si="91"/>
        <v/>
      </c>
      <c r="AA34" s="969" t="str">
        <f t="shared" ref="AA34:AH34" si="92">IF(AA12="","",RANK(AA24,$AA24:$AH24,0))</f>
        <v/>
      </c>
      <c r="AB34" s="970" t="str">
        <f t="shared" si="92"/>
        <v/>
      </c>
      <c r="AC34" s="970" t="str">
        <f t="shared" si="92"/>
        <v/>
      </c>
      <c r="AD34" s="970" t="str">
        <f t="shared" si="92"/>
        <v/>
      </c>
      <c r="AE34" s="970" t="str">
        <f t="shared" si="92"/>
        <v/>
      </c>
      <c r="AF34" s="970">
        <f t="shared" si="92"/>
        <v>1</v>
      </c>
      <c r="AG34" s="970" t="str">
        <f t="shared" si="92"/>
        <v/>
      </c>
      <c r="AH34" s="971" t="str">
        <f t="shared" si="92"/>
        <v/>
      </c>
      <c r="AI34" s="969" t="str">
        <f t="shared" ref="AI34:AP34" si="93">IF(AI12="","",RANK(AI24,$AI24:$AP24,0))</f>
        <v/>
      </c>
      <c r="AJ34" s="970" t="str">
        <f t="shared" si="93"/>
        <v/>
      </c>
      <c r="AK34" s="970" t="str">
        <f t="shared" si="93"/>
        <v/>
      </c>
      <c r="AL34" s="970" t="str">
        <f t="shared" si="93"/>
        <v/>
      </c>
      <c r="AM34" s="970">
        <f t="shared" si="93"/>
        <v>1</v>
      </c>
      <c r="AN34" s="970" t="str">
        <f t="shared" si="93"/>
        <v/>
      </c>
      <c r="AO34" s="970" t="str">
        <f t="shared" si="93"/>
        <v/>
      </c>
      <c r="AP34" s="971" t="str">
        <f t="shared" si="93"/>
        <v/>
      </c>
      <c r="AQ34" s="969" t="str">
        <f t="shared" ref="AQ34:AX34" si="94">IF(AQ12="","",RANK(AQ24,$AQ24:$AX24,0))</f>
        <v/>
      </c>
      <c r="AR34" s="970" t="str">
        <f t="shared" si="94"/>
        <v/>
      </c>
      <c r="AS34" s="970">
        <f t="shared" si="94"/>
        <v>1</v>
      </c>
      <c r="AT34" s="970" t="str">
        <f t="shared" si="94"/>
        <v/>
      </c>
      <c r="AU34" s="970" t="str">
        <f t="shared" si="94"/>
        <v/>
      </c>
      <c r="AV34" s="970" t="str">
        <f t="shared" si="94"/>
        <v/>
      </c>
      <c r="AW34" s="970" t="str">
        <f t="shared" si="94"/>
        <v/>
      </c>
      <c r="AX34" s="971" t="str">
        <f t="shared" si="94"/>
        <v/>
      </c>
      <c r="AY34" s="969" t="str">
        <f t="shared" ref="AY34:BF34" si="95">IF(AY12="","",RANK(AY24,$AY24:$BF24,0))</f>
        <v/>
      </c>
      <c r="AZ34" s="970" t="str">
        <f t="shared" si="95"/>
        <v/>
      </c>
      <c r="BA34" s="970" t="str">
        <f t="shared" si="95"/>
        <v/>
      </c>
      <c r="BB34" s="970" t="str">
        <f t="shared" si="95"/>
        <v/>
      </c>
      <c r="BC34" s="970" t="str">
        <f t="shared" si="95"/>
        <v/>
      </c>
      <c r="BD34" s="970" t="str">
        <f t="shared" si="95"/>
        <v/>
      </c>
      <c r="BE34" s="970" t="str">
        <f t="shared" si="95"/>
        <v/>
      </c>
      <c r="BF34" s="971" t="str">
        <f t="shared" si="95"/>
        <v/>
      </c>
      <c r="BG34" s="969" t="str">
        <f t="shared" ref="BG34:BN34" si="96">IF(BG12="","",RANK(BG24,$BG24:$BN24,0))</f>
        <v/>
      </c>
      <c r="BH34" s="970" t="str">
        <f t="shared" si="96"/>
        <v/>
      </c>
      <c r="BI34" s="970" t="str">
        <f t="shared" si="96"/>
        <v/>
      </c>
      <c r="BJ34" s="970" t="str">
        <f t="shared" si="96"/>
        <v/>
      </c>
      <c r="BK34" s="970" t="str">
        <f t="shared" si="96"/>
        <v/>
      </c>
      <c r="BL34" s="970" t="str">
        <f t="shared" si="96"/>
        <v/>
      </c>
      <c r="BM34" s="970" t="str">
        <f t="shared" si="96"/>
        <v/>
      </c>
      <c r="BN34" s="971" t="str">
        <f t="shared" si="96"/>
        <v/>
      </c>
    </row>
    <row r="35" spans="1:66" ht="16.5" thickBot="1" x14ac:dyDescent="0.3">
      <c r="A35" s="2092" t="s">
        <v>136</v>
      </c>
      <c r="B35" s="2093"/>
      <c r="C35" s="972" t="str">
        <f t="shared" ref="C35:J35" si="97">IF(C12="","",RANK(C25,$C25:$J25,0))</f>
        <v/>
      </c>
      <c r="D35" s="973">
        <f t="shared" ca="1" si="97"/>
        <v>1</v>
      </c>
      <c r="E35" s="973" t="str">
        <f t="shared" si="97"/>
        <v/>
      </c>
      <c r="F35" s="973" t="str">
        <f t="shared" si="97"/>
        <v/>
      </c>
      <c r="G35" s="973" t="str">
        <f t="shared" si="97"/>
        <v/>
      </c>
      <c r="H35" s="973" t="str">
        <f t="shared" si="97"/>
        <v/>
      </c>
      <c r="I35" s="973" t="str">
        <f t="shared" si="97"/>
        <v/>
      </c>
      <c r="J35" s="974" t="str">
        <f t="shared" si="97"/>
        <v/>
      </c>
      <c r="K35" s="972">
        <f t="shared" ref="K35:R35" ca="1" si="98">IF(K12="","",RANK(K25,$K25:$R25,0))</f>
        <v>1</v>
      </c>
      <c r="L35" s="973" t="str">
        <f t="shared" si="98"/>
        <v/>
      </c>
      <c r="M35" s="973" t="str">
        <f t="shared" si="98"/>
        <v/>
      </c>
      <c r="N35" s="973" t="str">
        <f t="shared" si="98"/>
        <v/>
      </c>
      <c r="O35" s="973" t="str">
        <f t="shared" si="98"/>
        <v/>
      </c>
      <c r="P35" s="973" t="str">
        <f t="shared" si="98"/>
        <v/>
      </c>
      <c r="Q35" s="973" t="str">
        <f t="shared" si="98"/>
        <v/>
      </c>
      <c r="R35" s="974" t="str">
        <f t="shared" si="98"/>
        <v/>
      </c>
      <c r="S35" s="972" t="str">
        <f t="shared" ref="S35:Z35" si="99">IF(S12="","",RANK(S25,$S25:$Z25,0))</f>
        <v/>
      </c>
      <c r="T35" s="973" t="str">
        <f t="shared" si="99"/>
        <v/>
      </c>
      <c r="U35" s="973" t="str">
        <f t="shared" si="99"/>
        <v/>
      </c>
      <c r="V35" s="973">
        <f t="shared" ca="1" si="99"/>
        <v>1</v>
      </c>
      <c r="W35" s="973" t="str">
        <f t="shared" si="99"/>
        <v/>
      </c>
      <c r="X35" s="973" t="str">
        <f t="shared" si="99"/>
        <v/>
      </c>
      <c r="Y35" s="973" t="str">
        <f t="shared" si="99"/>
        <v/>
      </c>
      <c r="Z35" s="974" t="str">
        <f t="shared" si="99"/>
        <v/>
      </c>
      <c r="AA35" s="972" t="str">
        <f t="shared" ref="AA35:AH35" si="100">IF(AA12="","",RANK(AA25,$AA25:$AH25,0))</f>
        <v/>
      </c>
      <c r="AB35" s="973" t="str">
        <f t="shared" si="100"/>
        <v/>
      </c>
      <c r="AC35" s="973" t="str">
        <f t="shared" si="100"/>
        <v/>
      </c>
      <c r="AD35" s="973" t="str">
        <f t="shared" si="100"/>
        <v/>
      </c>
      <c r="AE35" s="973" t="str">
        <f t="shared" si="100"/>
        <v/>
      </c>
      <c r="AF35" s="973">
        <f t="shared" ca="1" si="100"/>
        <v>1</v>
      </c>
      <c r="AG35" s="973" t="str">
        <f t="shared" si="100"/>
        <v/>
      </c>
      <c r="AH35" s="974" t="str">
        <f t="shared" si="100"/>
        <v/>
      </c>
      <c r="AI35" s="972" t="str">
        <f t="shared" ref="AI35:AP35" si="101">IF(AI12="","",RANK(AI25,$AI25:$AP25,0))</f>
        <v/>
      </c>
      <c r="AJ35" s="973" t="str">
        <f t="shared" si="101"/>
        <v/>
      </c>
      <c r="AK35" s="973" t="str">
        <f t="shared" si="101"/>
        <v/>
      </c>
      <c r="AL35" s="973" t="str">
        <f t="shared" si="101"/>
        <v/>
      </c>
      <c r="AM35" s="973">
        <f t="shared" ca="1" si="101"/>
        <v>1</v>
      </c>
      <c r="AN35" s="973" t="str">
        <f t="shared" si="101"/>
        <v/>
      </c>
      <c r="AO35" s="973" t="str">
        <f t="shared" si="101"/>
        <v/>
      </c>
      <c r="AP35" s="974" t="str">
        <f t="shared" si="101"/>
        <v/>
      </c>
      <c r="AQ35" s="972" t="str">
        <f t="shared" ref="AQ35:AX35" si="102">IF(AQ12="","",RANK(AQ25,$AQ25:$AX25,0))</f>
        <v/>
      </c>
      <c r="AR35" s="973" t="str">
        <f t="shared" si="102"/>
        <v/>
      </c>
      <c r="AS35" s="973">
        <f t="shared" ca="1" si="102"/>
        <v>1</v>
      </c>
      <c r="AT35" s="973" t="str">
        <f t="shared" si="102"/>
        <v/>
      </c>
      <c r="AU35" s="973" t="str">
        <f t="shared" si="102"/>
        <v/>
      </c>
      <c r="AV35" s="973" t="str">
        <f t="shared" si="102"/>
        <v/>
      </c>
      <c r="AW35" s="973" t="str">
        <f t="shared" si="102"/>
        <v/>
      </c>
      <c r="AX35" s="974" t="str">
        <f t="shared" si="102"/>
        <v/>
      </c>
      <c r="AY35" s="972" t="str">
        <f t="shared" ref="AY35:BF35" si="103">IF(AY12="","",RANK(AY25,$AY25:$BF25,0))</f>
        <v/>
      </c>
      <c r="AZ35" s="973" t="str">
        <f t="shared" si="103"/>
        <v/>
      </c>
      <c r="BA35" s="973" t="str">
        <f t="shared" si="103"/>
        <v/>
      </c>
      <c r="BB35" s="973" t="str">
        <f t="shared" si="103"/>
        <v/>
      </c>
      <c r="BC35" s="973" t="str">
        <f t="shared" si="103"/>
        <v/>
      </c>
      <c r="BD35" s="973" t="str">
        <f t="shared" si="103"/>
        <v/>
      </c>
      <c r="BE35" s="973" t="str">
        <f t="shared" si="103"/>
        <v/>
      </c>
      <c r="BF35" s="974" t="str">
        <f t="shared" si="103"/>
        <v/>
      </c>
      <c r="BG35" s="972" t="str">
        <f t="shared" ref="BG35:BN35" si="104">IF(BG12="","",RANK(BG25,$BG25:$BN25,0))</f>
        <v/>
      </c>
      <c r="BH35" s="973" t="str">
        <f t="shared" si="104"/>
        <v/>
      </c>
      <c r="BI35" s="973" t="str">
        <f t="shared" si="104"/>
        <v/>
      </c>
      <c r="BJ35" s="973" t="str">
        <f t="shared" si="104"/>
        <v/>
      </c>
      <c r="BK35" s="973" t="str">
        <f t="shared" si="104"/>
        <v/>
      </c>
      <c r="BL35" s="973" t="str">
        <f t="shared" si="104"/>
        <v/>
      </c>
      <c r="BM35" s="973" t="str">
        <f t="shared" si="104"/>
        <v/>
      </c>
      <c r="BN35" s="974" t="str">
        <f t="shared" si="104"/>
        <v/>
      </c>
    </row>
    <row r="36" spans="1:66" s="20" customFormat="1" ht="88.5" customHeight="1" thickBot="1" x14ac:dyDescent="0.25">
      <c r="A36" s="2094" t="s">
        <v>33</v>
      </c>
      <c r="B36" s="2095"/>
      <c r="C36" s="55" t="str">
        <f>IF(C12="","",(C26*'pravidla turnaje'!$C$19)+(C27*'pravidla turnaje'!$C$20)+(C28*'pravidla turnaje'!$C$21)+(C29*'pravidla turnaje'!$C$22)+(C30*'pravidla turnaje'!$C$23)+(C31*'pravidla turnaje'!$C$24)+(C32*'pravidla turnaje'!$C$25)+(C33*'pravidla turnaje'!$C$26)+(C34*'pravidla turnaje'!$C$27)+(C35*'pravidla turnaje'!$C$28))</f>
        <v/>
      </c>
      <c r="D36" s="56">
        <f ca="1">IF(D12="","",(D26*'pravidla turnaje'!$C$19)+(D27*'pravidla turnaje'!$C$20)+(D28*'pravidla turnaje'!$C$21)+(D29*'pravidla turnaje'!$C$22)+(D30*'pravidla turnaje'!$C$23)+(D31*'pravidla turnaje'!$C$24)+(D32*'pravidla turnaje'!$C$25)+(D33*'pravidla turnaje'!$C$26)+(D34*'pravidla turnaje'!$C$27)+(D35*'pravidla turnaje'!$C$28))</f>
        <v>1111</v>
      </c>
      <c r="E36" s="56" t="str">
        <f>IF(E12="","",(E26*'pravidla turnaje'!$C$19)+(E27*'pravidla turnaje'!$C$20)+(E28*'pravidla turnaje'!$C$21)+(E29*'pravidla turnaje'!$C$22)+(E30*'pravidla turnaje'!$C$23)+(E31*'pravidla turnaje'!$C$24)+(E32*'pravidla turnaje'!$C$25)+(E33*'pravidla turnaje'!$C$26)+(E34*'pravidla turnaje'!$C$27)+(E35*'pravidla turnaje'!$C$28))</f>
        <v/>
      </c>
      <c r="F36" s="56" t="str">
        <f>IF(F12="","",(F26*'pravidla turnaje'!$C$19)+(F27*'pravidla turnaje'!$C$20)+(F28*'pravidla turnaje'!$C$21)+(F29*'pravidla turnaje'!$C$22)+(F30*'pravidla turnaje'!$C$23)+(F31*'pravidla turnaje'!$C$24)+(F32*'pravidla turnaje'!$C$25)+(F33*'pravidla turnaje'!$C$26)+(F34*'pravidla turnaje'!$C$27)+(F35*'pravidla turnaje'!$C$28))</f>
        <v/>
      </c>
      <c r="G36" s="56" t="str">
        <f>IF(G12="","",(G26*'pravidla turnaje'!$C$19)+(G27*'pravidla turnaje'!$C$20)+(G28*'pravidla turnaje'!$C$21)+(G29*'pravidla turnaje'!$C$22)+(G30*'pravidla turnaje'!$C$23)+(G31*'pravidla turnaje'!$C$24)+(G32*'pravidla turnaje'!$C$25)+(G33*'pravidla turnaje'!$C$26)+(G34*'pravidla turnaje'!$C$27)+(G35*'pravidla turnaje'!$C$28))</f>
        <v/>
      </c>
      <c r="H36" s="56" t="str">
        <f>IF(H12="","",(H26*'pravidla turnaje'!$C$19)+(H27*'pravidla turnaje'!$C$20)+(H28*'pravidla turnaje'!$C$21)+(H29*'pravidla turnaje'!$C$22)+(H30*'pravidla turnaje'!$C$23)+(H31*'pravidla turnaje'!$C$24)+(H32*'pravidla turnaje'!$C$25)+(H33*'pravidla turnaje'!$C$26)+(H34*'pravidla turnaje'!$C$27)+(H35*'pravidla turnaje'!$C$28))</f>
        <v/>
      </c>
      <c r="I36" s="56" t="str">
        <f>IF(I12="","",(I26*'pravidla turnaje'!$C$19)+(I27*'pravidla turnaje'!$C$20)+(I28*'pravidla turnaje'!$C$21)+(I29*'pravidla turnaje'!$C$22)+(I30*'pravidla turnaje'!$C$23)+(I31*'pravidla turnaje'!$C$24)+(I32*'pravidla turnaje'!$C$25)+(I33*'pravidla turnaje'!$C$26)+(I34*'pravidla turnaje'!$C$27)+(I35*'pravidla turnaje'!$C$28))</f>
        <v/>
      </c>
      <c r="J36" s="57" t="str">
        <f>IF(J12="","",(J26*'pravidla turnaje'!$C$19)+(J27*'pravidla turnaje'!$C$20)+(J28*'pravidla turnaje'!$C$21)+(J29*'pravidla turnaje'!$C$22)+(J30*'pravidla turnaje'!$C$23)+(J31*'pravidla turnaje'!$C$24)+(J32*'pravidla turnaje'!$C$25)+(J33*'pravidla turnaje'!$C$26)+(J34*'pravidla turnaje'!$C$27)+(J35*'pravidla turnaje'!$C$28))</f>
        <v/>
      </c>
      <c r="K36" s="55">
        <f ca="1">IF(K12="","",(K26*'pravidla turnaje'!$C$19)+(K27*'pravidla turnaje'!$C$20)+(K28*'pravidla turnaje'!$C$21)+(K29*'pravidla turnaje'!$C$22)+(K30*'pravidla turnaje'!$C$23)+(K31*'pravidla turnaje'!$C$24)+(K32*'pravidla turnaje'!$C$25)+(K33*'pravidla turnaje'!$C$26)+(K34*'pravidla turnaje'!$C$27)+(K35*'pravidla turnaje'!$C$28))</f>
        <v>1123</v>
      </c>
      <c r="L36" s="56" t="str">
        <f>IF(L12="","",(L26*'pravidla turnaje'!$C$19)+(L27*'pravidla turnaje'!$C$20)+(L28*'pravidla turnaje'!$C$21)+(L29*'pravidla turnaje'!$C$22)+(L30*'pravidla turnaje'!$C$23)+(L31*'pravidla turnaje'!$C$24)+(L32*'pravidla turnaje'!$C$25)+(L33*'pravidla turnaje'!$C$26)+(L34*'pravidla turnaje'!$C$27)+(L35*'pravidla turnaje'!$C$28))</f>
        <v/>
      </c>
      <c r="M36" s="56" t="str">
        <f>IF(M12="","",(M26*'pravidla turnaje'!$C$19)+(M27*'pravidla turnaje'!$C$20)+(M28*'pravidla turnaje'!$C$21)+(M29*'pravidla turnaje'!$C$22)+(M30*'pravidla turnaje'!$C$23)+(M31*'pravidla turnaje'!$C$24)+(M32*'pravidla turnaje'!$C$25)+(M33*'pravidla turnaje'!$C$26)+(M34*'pravidla turnaje'!$C$27)+(M35*'pravidla turnaje'!$C$28))</f>
        <v/>
      </c>
      <c r="N36" s="56" t="str">
        <f>IF(N12="","",(N26*'pravidla turnaje'!$C$19)+(N27*'pravidla turnaje'!$C$20)+(N28*'pravidla turnaje'!$C$21)+(N29*'pravidla turnaje'!$C$22)+(N30*'pravidla turnaje'!$C$23)+(N31*'pravidla turnaje'!$C$24)+(N32*'pravidla turnaje'!$C$25)+(N33*'pravidla turnaje'!$C$26)+(N34*'pravidla turnaje'!$C$27)+(N35*'pravidla turnaje'!$C$28))</f>
        <v/>
      </c>
      <c r="O36" s="56" t="str">
        <f>IF(O12="","",(O26*'pravidla turnaje'!$C$19)+(O27*'pravidla turnaje'!$C$20)+(O28*'pravidla turnaje'!$C$21)+(O29*'pravidla turnaje'!$C$22)+(O30*'pravidla turnaje'!$C$23)+(O31*'pravidla turnaje'!$C$24)+(O32*'pravidla turnaje'!$C$25)+(O33*'pravidla turnaje'!$C$26)+(O34*'pravidla turnaje'!$C$27)+(O35*'pravidla turnaje'!$C$28))</f>
        <v/>
      </c>
      <c r="P36" s="56" t="str">
        <f>IF(P12="","",(P26*'pravidla turnaje'!$C$19)+(P27*'pravidla turnaje'!$C$20)+(P28*'pravidla turnaje'!$C$21)+(P29*'pravidla turnaje'!$C$22)+(P30*'pravidla turnaje'!$C$23)+(P31*'pravidla turnaje'!$C$24)+(P32*'pravidla turnaje'!$C$25)+(P33*'pravidla turnaje'!$C$26)+(P34*'pravidla turnaje'!$C$27)+(P35*'pravidla turnaje'!$C$28))</f>
        <v/>
      </c>
      <c r="Q36" s="56" t="str">
        <f>IF(Q12="","",(Q26*'pravidla turnaje'!$C$19)+(Q27*'pravidla turnaje'!$C$20)+(Q28*'pravidla turnaje'!$C$21)+(Q29*'pravidla turnaje'!$C$22)+(Q30*'pravidla turnaje'!$C$23)+(Q31*'pravidla turnaje'!$C$24)+(Q32*'pravidla turnaje'!$C$25)+(Q33*'pravidla turnaje'!$C$26)+(Q34*'pravidla turnaje'!$C$27)+(Q35*'pravidla turnaje'!$C$28))</f>
        <v/>
      </c>
      <c r="R36" s="57" t="str">
        <f>IF(R12="","",(R26*'pravidla turnaje'!$C$19)+(R27*'pravidla turnaje'!$C$20)+(R28*'pravidla turnaje'!$C$21)+(R29*'pravidla turnaje'!$C$22)+(R30*'pravidla turnaje'!$C$23)+(R31*'pravidla turnaje'!$C$24)+(R32*'pravidla turnaje'!$C$25)+(R33*'pravidla turnaje'!$C$26)+(R34*'pravidla turnaje'!$C$27)+(R35*'pravidla turnaje'!$C$28))</f>
        <v/>
      </c>
      <c r="S36" s="55" t="str">
        <f>IF(S12="","",(S26*'pravidla turnaje'!$C$19)+(S27*'pravidla turnaje'!$C$20)+(S28*'pravidla turnaje'!$C$21)+(S29*'pravidla turnaje'!$C$22)+(S30*'pravidla turnaje'!$C$23)+(S31*'pravidla turnaje'!$C$24)+(S32*'pravidla turnaje'!$C$25)+(S33*'pravidla turnaje'!$C$26)+(S34*'pravidla turnaje'!$C$27)+(S35*'pravidla turnaje'!$C$28))</f>
        <v/>
      </c>
      <c r="T36" s="56" t="str">
        <f>IF(T12="","",(T26*'pravidla turnaje'!$C$19)+(T27*'pravidla turnaje'!$C$20)+(T28*'pravidla turnaje'!$C$21)+(T29*'pravidla turnaje'!$C$22)+(T30*'pravidla turnaje'!$C$23)+(T31*'pravidla turnaje'!$C$24)+(T32*'pravidla turnaje'!$C$25)+(T33*'pravidla turnaje'!$C$26)+(T34*'pravidla turnaje'!$C$27)+(T35*'pravidla turnaje'!$C$28))</f>
        <v/>
      </c>
      <c r="U36" s="56" t="str">
        <f>IF(U12="","",(U26*'pravidla turnaje'!$C$19)+(U27*'pravidla turnaje'!$C$20)+(U28*'pravidla turnaje'!$C$21)+(U29*'pravidla turnaje'!$C$22)+(U30*'pravidla turnaje'!$C$23)+(U31*'pravidla turnaje'!$C$24)+(U32*'pravidla turnaje'!$C$25)+(U33*'pravidla turnaje'!$C$26)+(U34*'pravidla turnaje'!$C$27)+(U35*'pravidla turnaje'!$C$28))</f>
        <v/>
      </c>
      <c r="V36" s="56">
        <f ca="1">IF(V12="","",(V26*'pravidla turnaje'!$C$19)+(V27*'pravidla turnaje'!$C$20)+(V28*'pravidla turnaje'!$C$21)+(V29*'pravidla turnaje'!$C$22)+(V30*'pravidla turnaje'!$C$23)+(V31*'pravidla turnaje'!$C$24)+(V32*'pravidla turnaje'!$C$25)+(V33*'pravidla turnaje'!$C$26)+(V34*'pravidla turnaje'!$C$27)+(V35*'pravidla turnaje'!$C$28))</f>
        <v>1132</v>
      </c>
      <c r="W36" s="56" t="str">
        <f>IF(W12="","",(W26*'pravidla turnaje'!$C$19)+(W27*'pravidla turnaje'!$C$20)+(W28*'pravidla turnaje'!$C$21)+(W29*'pravidla turnaje'!$C$22)+(W30*'pravidla turnaje'!$C$23)+(W31*'pravidla turnaje'!$C$24)+(W32*'pravidla turnaje'!$C$25)+(W33*'pravidla turnaje'!$C$26)+(W34*'pravidla turnaje'!$C$27)+(W35*'pravidla turnaje'!$C$28))</f>
        <v/>
      </c>
      <c r="X36" s="56" t="str">
        <f>IF(X12="","",(X26*'pravidla turnaje'!$C$19)+(X27*'pravidla turnaje'!$C$20)+(X28*'pravidla turnaje'!$C$21)+(X29*'pravidla turnaje'!$C$22)+(X30*'pravidla turnaje'!$C$23)+(X31*'pravidla turnaje'!$C$24)+(X32*'pravidla turnaje'!$C$25)+(X33*'pravidla turnaje'!$C$26)+(X34*'pravidla turnaje'!$C$27)+(X35*'pravidla turnaje'!$C$28))</f>
        <v/>
      </c>
      <c r="Y36" s="56" t="str">
        <f>IF(Y12="","",(Y26*'pravidla turnaje'!$C$19)+(Y27*'pravidla turnaje'!$C$20)+(Y28*'pravidla turnaje'!$C$21)+(Y29*'pravidla turnaje'!$C$22)+(Y30*'pravidla turnaje'!$C$23)+(Y31*'pravidla turnaje'!$C$24)+(Y32*'pravidla turnaje'!$C$25)+(Y33*'pravidla turnaje'!$C$26)+(Y34*'pravidla turnaje'!$C$27)+(Y35*'pravidla turnaje'!$C$28))</f>
        <v/>
      </c>
      <c r="Z36" s="57" t="str">
        <f>IF(Z12="","",(Z26*'pravidla turnaje'!$C$19)+(Z27*'pravidla turnaje'!$C$20)+(Z28*'pravidla turnaje'!$C$21)+(Z29*'pravidla turnaje'!$C$22)+(Z30*'pravidla turnaje'!$C$23)+(Z31*'pravidla turnaje'!$C$24)+(Z32*'pravidla turnaje'!$C$25)+(Z33*'pravidla turnaje'!$C$26)+(Z34*'pravidla turnaje'!$C$27)+(Z35*'pravidla turnaje'!$C$28))</f>
        <v/>
      </c>
      <c r="AA36" s="55" t="str">
        <f>IF(AA12="","",(AA26*'pravidla turnaje'!$C$19)+(AA27*'pravidla turnaje'!$C$20)+(AA28*'pravidla turnaje'!$C$21)+(AA29*'pravidla turnaje'!$C$22)+(AA30*'pravidla turnaje'!$C$23)+(AA31*'pravidla turnaje'!$C$24)+(AA32*'pravidla turnaje'!$C$25)+(AA33*'pravidla turnaje'!$C$26)+(AA34*'pravidla turnaje'!$C$27)+(AA35*'pravidla turnaje'!$C$28))</f>
        <v/>
      </c>
      <c r="AB36" s="56" t="str">
        <f>IF(AB12="","",(AB26*'pravidla turnaje'!$C$19)+(AB27*'pravidla turnaje'!$C$20)+(AB28*'pravidla turnaje'!$C$21)+(AB29*'pravidla turnaje'!$C$22)+(AB30*'pravidla turnaje'!$C$23)+(AB31*'pravidla turnaje'!$C$24)+(AB32*'pravidla turnaje'!$C$25)+(AB33*'pravidla turnaje'!$C$26)+(AB34*'pravidla turnaje'!$C$27)+(AB35*'pravidla turnaje'!$C$28))</f>
        <v/>
      </c>
      <c r="AC36" s="56" t="str">
        <f>IF(AC12="","",(AC26*'pravidla turnaje'!$C$19)+(AC27*'pravidla turnaje'!$C$20)+(AC28*'pravidla turnaje'!$C$21)+(AC29*'pravidla turnaje'!$C$22)+(AC30*'pravidla turnaje'!$C$23)+(AC31*'pravidla turnaje'!$C$24)+(AC32*'pravidla turnaje'!$C$25)+(AC33*'pravidla turnaje'!$C$26)+(AC34*'pravidla turnaje'!$C$27)+(AC35*'pravidla turnaje'!$C$28))</f>
        <v/>
      </c>
      <c r="AD36" s="56" t="str">
        <f>IF(AD12="","",(AD26*'pravidla turnaje'!$C$19)+(AD27*'pravidla turnaje'!$C$20)+(AD28*'pravidla turnaje'!$C$21)+(AD29*'pravidla turnaje'!$C$22)+(AD30*'pravidla turnaje'!$C$23)+(AD31*'pravidla turnaje'!$C$24)+(AD32*'pravidla turnaje'!$C$25)+(AD33*'pravidla turnaje'!$C$26)+(AD34*'pravidla turnaje'!$C$27)+(AD35*'pravidla turnaje'!$C$28))</f>
        <v/>
      </c>
      <c r="AE36" s="56" t="str">
        <f>IF(AE12="","",(AE26*'pravidla turnaje'!$C$19)+(AE27*'pravidla turnaje'!$C$20)+(AE28*'pravidla turnaje'!$C$21)+(AE29*'pravidla turnaje'!$C$22)+(AE30*'pravidla turnaje'!$C$23)+(AE31*'pravidla turnaje'!$C$24)+(AE32*'pravidla turnaje'!$C$25)+(AE33*'pravidla turnaje'!$C$26)+(AE34*'pravidla turnaje'!$C$27)+(AE35*'pravidla turnaje'!$C$28))</f>
        <v/>
      </c>
      <c r="AF36" s="56">
        <f ca="1">IF(AF12="","",(AF26*'pravidla turnaje'!$C$19)+(AF27*'pravidla turnaje'!$C$20)+(AF28*'pravidla turnaje'!$C$21)+(AF29*'pravidla turnaje'!$C$22)+(AF30*'pravidla turnaje'!$C$23)+(AF31*'pravidla turnaje'!$C$24)+(AF32*'pravidla turnaje'!$C$25)+(AF33*'pravidla turnaje'!$C$26)+(AF34*'pravidla turnaje'!$C$27)+(AF35*'pravidla turnaje'!$C$28))</f>
        <v>1143</v>
      </c>
      <c r="AG36" s="56" t="str">
        <f>IF(AG12="","",(AG26*'pravidla turnaje'!$C$19)+(AG27*'pravidla turnaje'!$C$20)+(AG28*'pravidla turnaje'!$C$21)+(AG29*'pravidla turnaje'!$C$22)+(AG30*'pravidla turnaje'!$C$23)+(AG31*'pravidla turnaje'!$C$24)+(AG32*'pravidla turnaje'!$C$25)+(AG33*'pravidla turnaje'!$C$26)+(AG34*'pravidla turnaje'!$C$27)+(AG35*'pravidla turnaje'!$C$28))</f>
        <v/>
      </c>
      <c r="AH36" s="57" t="str">
        <f>IF(AH12="","",(AH26*'pravidla turnaje'!$C$19)+(AH27*'pravidla turnaje'!$C$20)+(AH28*'pravidla turnaje'!$C$21)+(AH29*'pravidla turnaje'!$C$22)+(AH30*'pravidla turnaje'!$C$23)+(AH31*'pravidla turnaje'!$C$24)+(AH32*'pravidla turnaje'!$C$25)+(AH33*'pravidla turnaje'!$C$26)+(AH34*'pravidla turnaje'!$C$27)+(AH35*'pravidla turnaje'!$C$28))</f>
        <v/>
      </c>
      <c r="AI36" s="55" t="str">
        <f>IF(AI12="","",(AI26*'pravidla turnaje'!$C$19)+(AI27*'pravidla turnaje'!$C$20)+(AI28*'pravidla turnaje'!$C$21)+(AI29*'pravidla turnaje'!$C$22)+(AI30*'pravidla turnaje'!$C$23)+(AI31*'pravidla turnaje'!$C$24)+(AI32*'pravidla turnaje'!$C$25)+(AI33*'pravidla turnaje'!$C$26)+(AI34*'pravidla turnaje'!$C$27)+(AI35*'pravidla turnaje'!$C$28))</f>
        <v/>
      </c>
      <c r="AJ36" s="56" t="str">
        <f>IF(AJ12="","",(AJ26*'pravidla turnaje'!$C$19)+(AJ27*'pravidla turnaje'!$C$20)+(AJ28*'pravidla turnaje'!$C$21)+(AJ29*'pravidla turnaje'!$C$22)+(AJ30*'pravidla turnaje'!$C$23)+(AJ31*'pravidla turnaje'!$C$24)+(AJ32*'pravidla turnaje'!$C$25)+(AJ33*'pravidla turnaje'!$C$26)+(AJ34*'pravidla turnaje'!$C$27)+(AJ35*'pravidla turnaje'!$C$28))</f>
        <v/>
      </c>
      <c r="AK36" s="56" t="str">
        <f>IF(AK12="","",(AK26*'pravidla turnaje'!$C$19)+(AK27*'pravidla turnaje'!$C$20)+(AK28*'pravidla turnaje'!$C$21)+(AK29*'pravidla turnaje'!$C$22)+(AK30*'pravidla turnaje'!$C$23)+(AK31*'pravidla turnaje'!$C$24)+(AK32*'pravidla turnaje'!$C$25)+(AK33*'pravidla turnaje'!$C$26)+(AK34*'pravidla turnaje'!$C$27)+(AK35*'pravidla turnaje'!$C$28))</f>
        <v/>
      </c>
      <c r="AL36" s="56" t="str">
        <f>IF(AL12="","",(AL26*'pravidla turnaje'!$C$19)+(AL27*'pravidla turnaje'!$C$20)+(AL28*'pravidla turnaje'!$C$21)+(AL29*'pravidla turnaje'!$C$22)+(AL30*'pravidla turnaje'!$C$23)+(AL31*'pravidla turnaje'!$C$24)+(AL32*'pravidla turnaje'!$C$25)+(AL33*'pravidla turnaje'!$C$26)+(AL34*'pravidla turnaje'!$C$27)+(AL35*'pravidla turnaje'!$C$28))</f>
        <v/>
      </c>
      <c r="AM36" s="56">
        <f ca="1">IF(AM12="","",(AM26*'pravidla turnaje'!$C$19)+(AM27*'pravidla turnaje'!$C$20)+(AM28*'pravidla turnaje'!$C$21)+(AM29*'pravidla turnaje'!$C$22)+(AM30*'pravidla turnaje'!$C$23)+(AM31*'pravidla turnaje'!$C$24)+(AM32*'pravidla turnaje'!$C$25)+(AM33*'pravidla turnaje'!$C$26)+(AM34*'pravidla turnaje'!$C$27)+(AM35*'pravidla turnaje'!$C$28))</f>
        <v>1156</v>
      </c>
      <c r="AN36" s="56" t="str">
        <f>IF(AN12="","",(AN26*'pravidla turnaje'!$C$19)+(AN27*'pravidla turnaje'!$C$20)+(AN28*'pravidla turnaje'!$C$21)+(AN29*'pravidla turnaje'!$C$22)+(AN30*'pravidla turnaje'!$C$23)+(AN31*'pravidla turnaje'!$C$24)+(AN32*'pravidla turnaje'!$C$25)+(AN33*'pravidla turnaje'!$C$26)+(AN34*'pravidla turnaje'!$C$27)+(AN35*'pravidla turnaje'!$C$28))</f>
        <v/>
      </c>
      <c r="AO36" s="56" t="str">
        <f>IF(AO12="","",(AO26*'pravidla turnaje'!$C$19)+(AO27*'pravidla turnaje'!$C$20)+(AO28*'pravidla turnaje'!$C$21)+(AO29*'pravidla turnaje'!$C$22)+(AO30*'pravidla turnaje'!$C$23)+(AO31*'pravidla turnaje'!$C$24)+(AO32*'pravidla turnaje'!$C$25)+(AO33*'pravidla turnaje'!$C$26)+(AO34*'pravidla turnaje'!$C$27)+(AO35*'pravidla turnaje'!$C$28))</f>
        <v/>
      </c>
      <c r="AP36" s="57" t="str">
        <f>IF(AP12="","",(AP26*'pravidla turnaje'!$C$19)+(AP27*'pravidla turnaje'!$C$20)+(AP28*'pravidla turnaje'!$C$21)+(AP29*'pravidla turnaje'!$C$22)+(AP30*'pravidla turnaje'!$C$23)+(AP31*'pravidla turnaje'!$C$24)+(AP32*'pravidla turnaje'!$C$25)+(AP33*'pravidla turnaje'!$C$26)+(AP34*'pravidla turnaje'!$C$27)+(AP35*'pravidla turnaje'!$C$28))</f>
        <v/>
      </c>
      <c r="AQ36" s="55" t="str">
        <f>IF(AQ12="","",(AQ26*'pravidla turnaje'!$C$19)+(AQ27*'pravidla turnaje'!$C$20)+(AQ28*'pravidla turnaje'!$C$21)+(AQ29*'pravidla turnaje'!$C$22)+(AQ30*'pravidla turnaje'!$C$23)+(AQ31*'pravidla turnaje'!$C$24)+(AQ32*'pravidla turnaje'!$C$25)+(AQ33*'pravidla turnaje'!$C$26)+(AQ34*'pravidla turnaje'!$C$27)+(AQ35*'pravidla turnaje'!$C$28))</f>
        <v/>
      </c>
      <c r="AR36" s="56" t="str">
        <f>IF(AR12="","",(AR26*'pravidla turnaje'!$C$19)+(AR27*'pravidla turnaje'!$C$20)+(AR28*'pravidla turnaje'!$C$21)+(AR29*'pravidla turnaje'!$C$22)+(AR30*'pravidla turnaje'!$C$23)+(AR31*'pravidla turnaje'!$C$24)+(AR32*'pravidla turnaje'!$C$25)+(AR33*'pravidla turnaje'!$C$26)+(AR34*'pravidla turnaje'!$C$27)+(AR35*'pravidla turnaje'!$C$28))</f>
        <v/>
      </c>
      <c r="AS36" s="56">
        <f ca="1">IF(AS12="","",(AS26*'pravidla turnaje'!$C$19)+(AS27*'pravidla turnaje'!$C$20)+(AS28*'pravidla turnaje'!$C$21)+(AS29*'pravidla turnaje'!$C$22)+(AS30*'pravidla turnaje'!$C$23)+(AS31*'pravidla turnaje'!$C$24)+(AS32*'pravidla turnaje'!$C$25)+(AS33*'pravidla turnaje'!$C$26)+(AS34*'pravidla turnaje'!$C$27)+(AS35*'pravidla turnaje'!$C$28))</f>
        <v>1165</v>
      </c>
      <c r="AT36" s="56" t="str">
        <f>IF(AT12="","",(AT26*'pravidla turnaje'!$C$19)+(AT27*'pravidla turnaje'!$C$20)+(AT28*'pravidla turnaje'!$C$21)+(AT29*'pravidla turnaje'!$C$22)+(AT30*'pravidla turnaje'!$C$23)+(AT31*'pravidla turnaje'!$C$24)+(AT32*'pravidla turnaje'!$C$25)+(AT33*'pravidla turnaje'!$C$26)+(AT34*'pravidla turnaje'!$C$27)+(AT35*'pravidla turnaje'!$C$28))</f>
        <v/>
      </c>
      <c r="AU36" s="56" t="str">
        <f>IF(AU12="","",(AU26*'pravidla turnaje'!$C$19)+(AU27*'pravidla turnaje'!$C$20)+(AU28*'pravidla turnaje'!$C$21)+(AU29*'pravidla turnaje'!$C$22)+(AU30*'pravidla turnaje'!$C$23)+(AU31*'pravidla turnaje'!$C$24)+(AU32*'pravidla turnaje'!$C$25)+(AU33*'pravidla turnaje'!$C$26)+(AU34*'pravidla turnaje'!$C$27)+(AU35*'pravidla turnaje'!$C$28))</f>
        <v/>
      </c>
      <c r="AV36" s="56" t="str">
        <f>IF(AV12="","",(AV26*'pravidla turnaje'!$C$19)+(AV27*'pravidla turnaje'!$C$20)+(AV28*'pravidla turnaje'!$C$21)+(AV29*'pravidla turnaje'!$C$22)+(AV30*'pravidla turnaje'!$C$23)+(AV31*'pravidla turnaje'!$C$24)+(AV32*'pravidla turnaje'!$C$25)+(AV33*'pravidla turnaje'!$C$26)+(AV34*'pravidla turnaje'!$C$27)+(AV35*'pravidla turnaje'!$C$28))</f>
        <v/>
      </c>
      <c r="AW36" s="56" t="str">
        <f>IF(AW12="","",(AW26*'pravidla turnaje'!$C$19)+(AW27*'pravidla turnaje'!$C$20)+(AW28*'pravidla turnaje'!$C$21)+(AW29*'pravidla turnaje'!$C$22)+(AW30*'pravidla turnaje'!$C$23)+(AW31*'pravidla turnaje'!$C$24)+(AW32*'pravidla turnaje'!$C$25)+(AW33*'pravidla turnaje'!$C$26)+(AW34*'pravidla turnaje'!$C$27)+(AW35*'pravidla turnaje'!$C$28))</f>
        <v/>
      </c>
      <c r="AX36" s="57" t="str">
        <f>IF(AX12="","",(AX26*'pravidla turnaje'!$C$19)+(AX27*'pravidla turnaje'!$C$20)+(AX28*'pravidla turnaje'!$C$21)+(AX29*'pravidla turnaje'!$C$22)+(AX30*'pravidla turnaje'!$C$23)+(AX31*'pravidla turnaje'!$C$24)+(AX32*'pravidla turnaje'!$C$25)+(AX33*'pravidla turnaje'!$C$26)+(AX34*'pravidla turnaje'!$C$27)+(AX35*'pravidla turnaje'!$C$28))</f>
        <v/>
      </c>
      <c r="AY36" s="55" t="str">
        <f>IF(AY12="","",(AY26*'pravidla turnaje'!$C$19)+(AY27*'pravidla turnaje'!$C$20)+(AY28*'pravidla turnaje'!$C$21)+(AY29*'pravidla turnaje'!$C$22)+(AY30*'pravidla turnaje'!$C$23)+(AY31*'pravidla turnaje'!$C$24)+(AY32*'pravidla turnaje'!$C$25)+(AY33*'pravidla turnaje'!$C$26)+(AY34*'pravidla turnaje'!$C$27)+(AY35*'pravidla turnaje'!$C$28))</f>
        <v/>
      </c>
      <c r="AZ36" s="56" t="str">
        <f>IF(AZ12="","",(AZ26*'pravidla turnaje'!$C$19)+(AZ27*'pravidla turnaje'!$C$20)+(AZ28*'pravidla turnaje'!$C$21)+(AZ29*'pravidla turnaje'!$C$22)+(AZ30*'pravidla turnaje'!$C$23)+(AZ31*'pravidla turnaje'!$C$24)+(AZ32*'pravidla turnaje'!$C$25)+(AZ33*'pravidla turnaje'!$C$26)+(AZ34*'pravidla turnaje'!$C$27)+(AZ35*'pravidla turnaje'!$C$28))</f>
        <v/>
      </c>
      <c r="BA36" s="56" t="str">
        <f>IF(BA12="","",(BA26*'pravidla turnaje'!$C$19)+(BA27*'pravidla turnaje'!$C$20)+(BA28*'pravidla turnaje'!$C$21)+(BA29*'pravidla turnaje'!$C$22)+(BA30*'pravidla turnaje'!$C$23)+(BA31*'pravidla turnaje'!$C$24)+(BA32*'pravidla turnaje'!$C$25)+(BA33*'pravidla turnaje'!$C$26)+(BA34*'pravidla turnaje'!$C$27)+(BA35*'pravidla turnaje'!$C$28))</f>
        <v/>
      </c>
      <c r="BB36" s="56" t="str">
        <f>IF(BB12="","",(BB26*'pravidla turnaje'!$C$19)+(BB27*'pravidla turnaje'!$C$20)+(BB28*'pravidla turnaje'!$C$21)+(BB29*'pravidla turnaje'!$C$22)+(BB30*'pravidla turnaje'!$C$23)+(BB31*'pravidla turnaje'!$C$24)+(BB32*'pravidla turnaje'!$C$25)+(BB33*'pravidla turnaje'!$C$26)+(BB34*'pravidla turnaje'!$C$27)+(BB35*'pravidla turnaje'!$C$28))</f>
        <v/>
      </c>
      <c r="BC36" s="56" t="str">
        <f>IF(BC12="","",(BC26*'pravidla turnaje'!$C$19)+(BC27*'pravidla turnaje'!$C$20)+(BC28*'pravidla turnaje'!$C$21)+(BC29*'pravidla turnaje'!$C$22)+(BC30*'pravidla turnaje'!$C$23)+(BC31*'pravidla turnaje'!$C$24)+(BC32*'pravidla turnaje'!$C$25)+(BC33*'pravidla turnaje'!$C$26)+(BC34*'pravidla turnaje'!$C$27)+(BC35*'pravidla turnaje'!$C$28))</f>
        <v/>
      </c>
      <c r="BD36" s="56" t="str">
        <f>IF(BD12="","",(BD26*'pravidla turnaje'!$C$19)+(BD27*'pravidla turnaje'!$C$20)+(BD28*'pravidla turnaje'!$C$21)+(BD29*'pravidla turnaje'!$C$22)+(BD30*'pravidla turnaje'!$C$23)+(BD31*'pravidla turnaje'!$C$24)+(BD32*'pravidla turnaje'!$C$25)+(BD33*'pravidla turnaje'!$C$26)+(BD34*'pravidla turnaje'!$C$27)+(BD35*'pravidla turnaje'!$C$28))</f>
        <v/>
      </c>
      <c r="BE36" s="56" t="str">
        <f>IF(BE12="","",(BE26*'pravidla turnaje'!$C$19)+(BE27*'pravidla turnaje'!$C$20)+(BE28*'pravidla turnaje'!$C$21)+(BE29*'pravidla turnaje'!$C$22)+(BE30*'pravidla turnaje'!$C$23)+(BE31*'pravidla turnaje'!$C$24)+(BE32*'pravidla turnaje'!$C$25)+(BE33*'pravidla turnaje'!$C$26)+(BE34*'pravidla turnaje'!$C$27)+(BE35*'pravidla turnaje'!$C$28))</f>
        <v/>
      </c>
      <c r="BF36" s="57" t="str">
        <f>IF(BF12="","",(BF26*'pravidla turnaje'!$C$19)+(BF27*'pravidla turnaje'!$C$20)+(BF28*'pravidla turnaje'!$C$21)+(BF29*'pravidla turnaje'!$C$22)+(BF30*'pravidla turnaje'!$C$23)+(BF31*'pravidla turnaje'!$C$24)+(BF32*'pravidla turnaje'!$C$25)+(BF33*'pravidla turnaje'!$C$26)+(BF34*'pravidla turnaje'!$C$27)+(BF35*'pravidla turnaje'!$C$28))</f>
        <v/>
      </c>
      <c r="BG36" s="55" t="str">
        <f>IF(BG12="","",(BG26*'pravidla turnaje'!$C$19)+(BG27*'pravidla turnaje'!$C$20)+(BG28*'pravidla turnaje'!$C$21)+(BG29*'pravidla turnaje'!$C$22)+(BG30*'pravidla turnaje'!$C$23)+(BG31*'pravidla turnaje'!$C$24)+(BG32*'pravidla turnaje'!$C$25)+(BG33*'pravidla turnaje'!$C$26)+(BG34*'pravidla turnaje'!$C$27)+(BG35*'pravidla turnaje'!$C$28))</f>
        <v/>
      </c>
      <c r="BH36" s="56" t="str">
        <f>IF(BH12="","",(BH26*'pravidla turnaje'!$C$19)+(BH27*'pravidla turnaje'!$C$20)+(BH28*'pravidla turnaje'!$C$21)+(BH29*'pravidla turnaje'!$C$22)+(BH30*'pravidla turnaje'!$C$23)+(BH31*'pravidla turnaje'!$C$24)+(BH32*'pravidla turnaje'!$C$25)+(BH33*'pravidla turnaje'!$C$26)+(BH34*'pravidla turnaje'!$C$27)+(BH35*'pravidla turnaje'!$C$28))</f>
        <v/>
      </c>
      <c r="BI36" s="56" t="str">
        <f>IF(BI12="","",(BI26*'pravidla turnaje'!$C$19)+(BI27*'pravidla turnaje'!$C$20)+(BI28*'pravidla turnaje'!$C$21)+(BI29*'pravidla turnaje'!$C$22)+(BI30*'pravidla turnaje'!$C$23)+(BI31*'pravidla turnaje'!$C$24)+(BI32*'pravidla turnaje'!$C$25)+(BI33*'pravidla turnaje'!$C$26)+(BI34*'pravidla turnaje'!$C$27)+(BI35*'pravidla turnaje'!$C$28))</f>
        <v/>
      </c>
      <c r="BJ36" s="56" t="str">
        <f>IF(BJ12="","",(BJ26*'pravidla turnaje'!$C$19)+(BJ27*'pravidla turnaje'!$C$20)+(BJ28*'pravidla turnaje'!$C$21)+(BJ29*'pravidla turnaje'!$C$22)+(BJ30*'pravidla turnaje'!$C$23)+(BJ31*'pravidla turnaje'!$C$24)+(BJ32*'pravidla turnaje'!$C$25)+(BJ33*'pravidla turnaje'!$C$26)+(BJ34*'pravidla turnaje'!$C$27)+(BJ35*'pravidla turnaje'!$C$28))</f>
        <v/>
      </c>
      <c r="BK36" s="56" t="str">
        <f>IF(BK12="","",(BK26*'pravidla turnaje'!$C$19)+(BK27*'pravidla turnaje'!$C$20)+(BK28*'pravidla turnaje'!$C$21)+(BK29*'pravidla turnaje'!$C$22)+(BK30*'pravidla turnaje'!$C$23)+(BK31*'pravidla turnaje'!$C$24)+(BK32*'pravidla turnaje'!$C$25)+(BK33*'pravidla turnaje'!$C$26)+(BK34*'pravidla turnaje'!$C$27)+(BK35*'pravidla turnaje'!$C$28))</f>
        <v/>
      </c>
      <c r="BL36" s="56" t="str">
        <f>IF(BL12="","",(BL26*'pravidla turnaje'!$C$19)+(BL27*'pravidla turnaje'!$C$20)+(BL28*'pravidla turnaje'!$C$21)+(BL29*'pravidla turnaje'!$C$22)+(BL30*'pravidla turnaje'!$C$23)+(BL31*'pravidla turnaje'!$C$24)+(BL32*'pravidla turnaje'!$C$25)+(BL33*'pravidla turnaje'!$C$26)+(BL34*'pravidla turnaje'!$C$27)+(BL35*'pravidla turnaje'!$C$28))</f>
        <v/>
      </c>
      <c r="BM36" s="56" t="str">
        <f>IF(BM12="","",(BM26*'pravidla turnaje'!$C$19)+(BM27*'pravidla turnaje'!$C$20)+(BM28*'pravidla turnaje'!$C$21)+(BM29*'pravidla turnaje'!$C$22)+(BM30*'pravidla turnaje'!$C$23)+(BM31*'pravidla turnaje'!$C$24)+(BM32*'pravidla turnaje'!$C$25)+(BM33*'pravidla turnaje'!$C$26)+(BM34*'pravidla turnaje'!$C$27)+(BM35*'pravidla turnaje'!$C$28))</f>
        <v/>
      </c>
      <c r="BN36" s="57" t="str">
        <f>IF(BN12="","",(BN26*'pravidla turnaje'!$C$19)+(BN27*'pravidla turnaje'!$C$20)+(BN28*'pravidla turnaje'!$C$21)+(BN29*'pravidla turnaje'!$C$22)+(BN30*'pravidla turnaje'!$C$23)+(BN31*'pravidla turnaje'!$C$24)+(BN32*'pravidla turnaje'!$C$25)+(BN33*'pravidla turnaje'!$C$26)+(BN34*'pravidla turnaje'!$C$27)+(BN35*'pravidla turnaje'!$C$28))</f>
        <v/>
      </c>
    </row>
    <row r="37" spans="1:66" ht="5.25" customHeight="1" x14ac:dyDescent="0.25"/>
    <row r="38" spans="1:66" ht="5.25" customHeight="1" x14ac:dyDescent="0.25"/>
    <row r="39" spans="1:66" ht="5.25" customHeight="1" x14ac:dyDescent="0.25"/>
    <row r="40" spans="1:66" ht="5.25" customHeight="1" thickBot="1" x14ac:dyDescent="0.3"/>
    <row r="41" spans="1:66" ht="15.75" x14ac:dyDescent="0.25">
      <c r="A41" s="2115" t="str">
        <f>CONCATENATE("skupina ",VLOOKUP(C41-1,'pravidla turnaje'!$A$64:$B$83,2,0))</f>
        <v>skupina B</v>
      </c>
      <c r="B41" s="2116"/>
      <c r="C41" s="80">
        <v>21</v>
      </c>
      <c r="D41" s="81">
        <v>22</v>
      </c>
      <c r="E41" s="81">
        <v>23</v>
      </c>
      <c r="F41" s="81">
        <v>24</v>
      </c>
      <c r="G41" s="81">
        <v>25</v>
      </c>
      <c r="H41" s="81">
        <v>26</v>
      </c>
      <c r="I41" s="81">
        <v>27</v>
      </c>
      <c r="J41" s="82">
        <v>28</v>
      </c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</row>
    <row r="42" spans="1:66" ht="15.75" x14ac:dyDescent="0.25">
      <c r="A42" s="2118" t="s">
        <v>22</v>
      </c>
      <c r="B42" s="2118"/>
      <c r="C42" s="76">
        <f ca="1">VLOOKUP(C$41,'Tabulka-skore'!$B$4:$Q$239,11,0)</f>
        <v>0</v>
      </c>
      <c r="D42" s="76">
        <f ca="1">VLOOKUP(D$41,'Tabulka-skore'!$B$4:$Q$239,11,0)</f>
        <v>0</v>
      </c>
      <c r="E42" s="76">
        <f ca="1">VLOOKUP(E$41,'Tabulka-skore'!$B$4:$Q$239,11,0)</f>
        <v>0</v>
      </c>
      <c r="F42" s="76">
        <f ca="1">VLOOKUP(F$41,'Tabulka-skore'!$B$4:$Q$239,11,0)</f>
        <v>0</v>
      </c>
      <c r="G42" s="76">
        <f ca="1">VLOOKUP(G$41,'Tabulka-skore'!$B$4:$Q$239,11,0)</f>
        <v>0</v>
      </c>
      <c r="H42" s="76">
        <f ca="1">VLOOKUP(H$41,'Tabulka-skore'!$B$4:$Q$239,11,0)</f>
        <v>0</v>
      </c>
      <c r="I42" s="76" t="str">
        <f>VLOOKUP(I$41,'Tabulka-skore'!$B$4:$Q$239,11,0)</f>
        <v/>
      </c>
      <c r="J42" s="76" t="str">
        <f>VLOOKUP(J$41,'Tabulka-skore'!$B$4:$Q$239,11,0)</f>
        <v/>
      </c>
      <c r="K42" s="39"/>
      <c r="L42" s="39"/>
      <c r="M42" s="39"/>
      <c r="N42" s="39"/>
      <c r="O42" s="39"/>
      <c r="P42" s="39"/>
      <c r="Q42" s="39"/>
      <c r="R42" s="39"/>
    </row>
    <row r="43" spans="1:66" ht="15.75" x14ac:dyDescent="0.25">
      <c r="A43" s="2118" t="s">
        <v>23</v>
      </c>
      <c r="B43" s="2118"/>
      <c r="C43" s="76">
        <f ca="1">VLOOKUP(C$41,'Tabulka-skore'!$B$4:$Q$239,12,0)</f>
        <v>18</v>
      </c>
      <c r="D43" s="76">
        <f ca="1">VLOOKUP(D$41,'Tabulka-skore'!$B$4:$Q$239,12,0)</f>
        <v>24</v>
      </c>
      <c r="E43" s="76">
        <f ca="1">VLOOKUP(E$41,'Tabulka-skore'!$B$4:$Q$239,12,0)</f>
        <v>22</v>
      </c>
      <c r="F43" s="76">
        <f ca="1">VLOOKUP(F$41,'Tabulka-skore'!$B$4:$Q$239,12,0)</f>
        <v>21</v>
      </c>
      <c r="G43" s="76">
        <f ca="1">VLOOKUP(G$41,'Tabulka-skore'!$B$4:$Q$239,12,0)</f>
        <v>14</v>
      </c>
      <c r="H43" s="76">
        <f ca="1">VLOOKUP(H$41,'Tabulka-skore'!$B$4:$Q$239,12,0)</f>
        <v>26</v>
      </c>
      <c r="I43" s="76" t="str">
        <f>VLOOKUP(I$41,'Tabulka-skore'!$B$4:$Q$239,12,0)</f>
        <v/>
      </c>
      <c r="J43" s="76" t="str">
        <f>VLOOKUP(J$41,'Tabulka-skore'!$B$4:$Q$239,12,0)</f>
        <v/>
      </c>
      <c r="K43" s="39"/>
      <c r="L43" s="39"/>
      <c r="M43" s="39"/>
      <c r="N43" s="39"/>
      <c r="O43" s="39"/>
      <c r="P43" s="39"/>
      <c r="Q43" s="39"/>
      <c r="R43" s="39"/>
    </row>
    <row r="44" spans="1:66" ht="15.75" x14ac:dyDescent="0.25">
      <c r="A44" s="2118" t="s">
        <v>24</v>
      </c>
      <c r="B44" s="2118"/>
      <c r="C44" s="76">
        <f ca="1">VLOOKUP(C$41,'Tabulka-skore'!$B$4:$Q$239,13,0)</f>
        <v>28</v>
      </c>
      <c r="D44" s="76">
        <f ca="1">VLOOKUP(D$41,'Tabulka-skore'!$B$4:$Q$239,13,0)</f>
        <v>10</v>
      </c>
      <c r="E44" s="76">
        <f ca="1">VLOOKUP(E$41,'Tabulka-skore'!$B$4:$Q$239,13,0)</f>
        <v>12</v>
      </c>
      <c r="F44" s="76">
        <f ca="1">VLOOKUP(F$41,'Tabulka-skore'!$B$4:$Q$239,13,0)</f>
        <v>28</v>
      </c>
      <c r="G44" s="76">
        <f ca="1">VLOOKUP(G$41,'Tabulka-skore'!$B$4:$Q$239,13,0)</f>
        <v>24</v>
      </c>
      <c r="H44" s="76">
        <f ca="1">VLOOKUP(H$41,'Tabulka-skore'!$B$4:$Q$239,13,0)</f>
        <v>23</v>
      </c>
      <c r="I44" s="76" t="str">
        <f>VLOOKUP(I$41,'Tabulka-skore'!$B$4:$Q$239,13,0)</f>
        <v/>
      </c>
      <c r="J44" s="76" t="str">
        <f>VLOOKUP(J$41,'Tabulka-skore'!$B$4:$Q$239,13,0)</f>
        <v/>
      </c>
      <c r="K44" s="39"/>
      <c r="L44" s="39"/>
      <c r="M44" s="39"/>
      <c r="N44" s="39"/>
      <c r="O44" s="39"/>
      <c r="P44" s="39"/>
      <c r="Q44" s="39"/>
      <c r="R44" s="39"/>
    </row>
    <row r="45" spans="1:66" ht="15.75" x14ac:dyDescent="0.25">
      <c r="A45" s="2118" t="s">
        <v>8</v>
      </c>
      <c r="B45" s="2118"/>
      <c r="C45" s="76">
        <f ca="1">VLOOKUP(C$41,'Tabulka-skore'!$B$4:$Q$239,14,0)</f>
        <v>-10</v>
      </c>
      <c r="D45" s="76">
        <f ca="1">VLOOKUP(D$41,'Tabulka-skore'!$B$4:$Q$239,14,0)</f>
        <v>14</v>
      </c>
      <c r="E45" s="76">
        <f ca="1">VLOOKUP(E$41,'Tabulka-skore'!$B$4:$Q$239,14,0)</f>
        <v>10</v>
      </c>
      <c r="F45" s="76">
        <f ca="1">VLOOKUP(F$41,'Tabulka-skore'!$B$4:$Q$239,14,0)</f>
        <v>-7</v>
      </c>
      <c r="G45" s="76">
        <f ca="1">VLOOKUP(G$41,'Tabulka-skore'!$B$4:$Q$239,14,0)</f>
        <v>-10</v>
      </c>
      <c r="H45" s="76">
        <f ca="1">VLOOKUP(H$41,'Tabulka-skore'!$B$4:$Q$239,14,0)</f>
        <v>3</v>
      </c>
      <c r="I45" s="76" t="str">
        <f>VLOOKUP(I$41,'Tabulka-skore'!$B$4:$Q$239,14,0)</f>
        <v/>
      </c>
      <c r="J45" s="76" t="str">
        <f>VLOOKUP(J$41,'Tabulka-skore'!$B$4:$Q$239,14,0)</f>
        <v/>
      </c>
      <c r="K45" s="40"/>
      <c r="L45" s="40"/>
      <c r="M45" s="40"/>
      <c r="N45" s="40"/>
      <c r="O45" s="40"/>
      <c r="P45" s="40"/>
      <c r="Q45" s="40"/>
      <c r="R45" s="40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</row>
    <row r="46" spans="1:66" ht="37.5" customHeight="1" x14ac:dyDescent="0.25">
      <c r="A46" s="2118" t="s">
        <v>135</v>
      </c>
      <c r="B46" s="2118"/>
      <c r="C46" s="77">
        <f t="shared" ref="C46:J46" ca="1" si="105">IFERROR(IF(C44=0,MAX($C$43:$J$43)+1,C43/C44),"")</f>
        <v>0.6428571428571429</v>
      </c>
      <c r="D46" s="77">
        <f t="shared" ca="1" si="105"/>
        <v>2.4</v>
      </c>
      <c r="E46" s="77">
        <f t="shared" ca="1" si="105"/>
        <v>1.8333333333333333</v>
      </c>
      <c r="F46" s="77">
        <f t="shared" ca="1" si="105"/>
        <v>0.75</v>
      </c>
      <c r="G46" s="77">
        <f t="shared" ca="1" si="105"/>
        <v>0.58333333333333337</v>
      </c>
      <c r="H46" s="77">
        <f t="shared" ca="1" si="105"/>
        <v>1.1304347826086956</v>
      </c>
      <c r="I46" s="77" t="str">
        <f t="shared" si="105"/>
        <v/>
      </c>
      <c r="J46" s="77" t="str">
        <f t="shared" si="105"/>
        <v/>
      </c>
      <c r="K46" s="40"/>
      <c r="L46" s="40"/>
      <c r="M46" s="40"/>
      <c r="N46" s="40"/>
      <c r="O46" s="40"/>
      <c r="P46" s="40"/>
      <c r="Q46" s="40"/>
      <c r="R46" s="40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</row>
    <row r="47" spans="1:66" ht="76.5" customHeight="1" x14ac:dyDescent="0.25">
      <c r="A47" s="2109" t="s">
        <v>33</v>
      </c>
      <c r="B47" s="2110"/>
      <c r="C47" s="79">
        <f t="shared" ref="C47:J47" ca="1" si="106">IF(MIN(C76,K76,S76,AA76,AI76,AQ76,AY76,BG76)=0,MAX($C76:$BN76)+1,MIN(C76,K76,S76,AA76,AI76,AQ76,AY76,BG76))</f>
        <v>2255</v>
      </c>
      <c r="D47" s="79">
        <f t="shared" ca="1" si="106"/>
        <v>2212</v>
      </c>
      <c r="E47" s="79">
        <f t="shared" ca="1" si="106"/>
        <v>1123</v>
      </c>
      <c r="F47" s="79">
        <f t="shared" ca="1" si="106"/>
        <v>1144</v>
      </c>
      <c r="G47" s="79">
        <f t="shared" ca="1" si="106"/>
        <v>1156</v>
      </c>
      <c r="H47" s="79">
        <f t="shared" ca="1" si="106"/>
        <v>1131</v>
      </c>
      <c r="I47" s="79">
        <f t="shared" ca="1" si="106"/>
        <v>2256</v>
      </c>
      <c r="J47" s="79">
        <f t="shared" ca="1" si="106"/>
        <v>2256</v>
      </c>
    </row>
    <row r="48" spans="1:66" ht="21" customHeight="1" thickBot="1" x14ac:dyDescent="0.3">
      <c r="A48" s="2111" t="s">
        <v>25</v>
      </c>
      <c r="B48" s="2112"/>
      <c r="C48" s="52">
        <f t="shared" ref="C48:J48" ca="1" si="107">RANK(C47,$C47:$J47,1)</f>
        <v>6</v>
      </c>
      <c r="D48" s="53">
        <f t="shared" ca="1" si="107"/>
        <v>5</v>
      </c>
      <c r="E48" s="53">
        <f t="shared" ca="1" si="107"/>
        <v>1</v>
      </c>
      <c r="F48" s="53">
        <f t="shared" ca="1" si="107"/>
        <v>3</v>
      </c>
      <c r="G48" s="53">
        <f t="shared" ca="1" si="107"/>
        <v>4</v>
      </c>
      <c r="H48" s="53">
        <f t="shared" ca="1" si="107"/>
        <v>2</v>
      </c>
      <c r="I48" s="53">
        <f t="shared" ca="1" si="107"/>
        <v>7</v>
      </c>
      <c r="J48" s="54">
        <f t="shared" ca="1" si="107"/>
        <v>7</v>
      </c>
    </row>
    <row r="49" spans="1:66" x14ac:dyDescent="0.25">
      <c r="A49" s="66"/>
      <c r="C49" s="34">
        <v>1</v>
      </c>
      <c r="D49" s="48">
        <f t="shared" ref="D49:J49" si="108">C49</f>
        <v>1</v>
      </c>
      <c r="E49" s="48">
        <f t="shared" si="108"/>
        <v>1</v>
      </c>
      <c r="F49" s="48">
        <f t="shared" si="108"/>
        <v>1</v>
      </c>
      <c r="G49" s="48">
        <f t="shared" si="108"/>
        <v>1</v>
      </c>
      <c r="H49" s="48">
        <f t="shared" si="108"/>
        <v>1</v>
      </c>
      <c r="I49" s="48">
        <f t="shared" si="108"/>
        <v>1</v>
      </c>
      <c r="J49" s="48">
        <f t="shared" si="108"/>
        <v>1</v>
      </c>
      <c r="K49" s="35">
        <v>2</v>
      </c>
      <c r="L49" s="48">
        <f t="shared" ref="L49:R49" si="109">K49</f>
        <v>2</v>
      </c>
      <c r="M49" s="48">
        <f t="shared" si="109"/>
        <v>2</v>
      </c>
      <c r="N49" s="48">
        <f t="shared" si="109"/>
        <v>2</v>
      </c>
      <c r="O49" s="48">
        <f t="shared" si="109"/>
        <v>2</v>
      </c>
      <c r="P49" s="48">
        <f t="shared" si="109"/>
        <v>2</v>
      </c>
      <c r="Q49" s="48">
        <f t="shared" si="109"/>
        <v>2</v>
      </c>
      <c r="R49" s="48">
        <f t="shared" si="109"/>
        <v>2</v>
      </c>
      <c r="S49" s="25">
        <v>3</v>
      </c>
      <c r="T49" s="48">
        <f t="shared" ref="T49:Z49" si="110">S49</f>
        <v>3</v>
      </c>
      <c r="U49" s="48">
        <f t="shared" si="110"/>
        <v>3</v>
      </c>
      <c r="V49" s="48">
        <f t="shared" si="110"/>
        <v>3</v>
      </c>
      <c r="W49" s="48">
        <f t="shared" si="110"/>
        <v>3</v>
      </c>
      <c r="X49" s="48">
        <f t="shared" si="110"/>
        <v>3</v>
      </c>
      <c r="Y49" s="48">
        <f t="shared" si="110"/>
        <v>3</v>
      </c>
      <c r="Z49" s="48">
        <f t="shared" si="110"/>
        <v>3</v>
      </c>
      <c r="AA49" s="25">
        <v>4</v>
      </c>
      <c r="AB49" s="48">
        <f t="shared" ref="AB49:AH49" si="111">AA49</f>
        <v>4</v>
      </c>
      <c r="AC49" s="48">
        <f t="shared" si="111"/>
        <v>4</v>
      </c>
      <c r="AD49" s="48">
        <f t="shared" si="111"/>
        <v>4</v>
      </c>
      <c r="AE49" s="48">
        <f t="shared" si="111"/>
        <v>4</v>
      </c>
      <c r="AF49" s="48">
        <f t="shared" si="111"/>
        <v>4</v>
      </c>
      <c r="AG49" s="48">
        <f t="shared" si="111"/>
        <v>4</v>
      </c>
      <c r="AH49" s="48">
        <f t="shared" si="111"/>
        <v>4</v>
      </c>
      <c r="AI49" s="25">
        <v>5</v>
      </c>
      <c r="AJ49" s="48">
        <f t="shared" ref="AJ49:AP49" si="112">AI49</f>
        <v>5</v>
      </c>
      <c r="AK49" s="48">
        <f t="shared" si="112"/>
        <v>5</v>
      </c>
      <c r="AL49" s="48">
        <f t="shared" si="112"/>
        <v>5</v>
      </c>
      <c r="AM49" s="48">
        <f t="shared" si="112"/>
        <v>5</v>
      </c>
      <c r="AN49" s="48">
        <f t="shared" si="112"/>
        <v>5</v>
      </c>
      <c r="AO49" s="48">
        <f t="shared" si="112"/>
        <v>5</v>
      </c>
      <c r="AP49" s="48">
        <f t="shared" si="112"/>
        <v>5</v>
      </c>
      <c r="AQ49" s="25">
        <v>6</v>
      </c>
      <c r="AR49" s="48">
        <f t="shared" ref="AR49:AX49" si="113">AQ49</f>
        <v>6</v>
      </c>
      <c r="AS49" s="48">
        <f t="shared" si="113"/>
        <v>6</v>
      </c>
      <c r="AT49" s="48">
        <f t="shared" si="113"/>
        <v>6</v>
      </c>
      <c r="AU49" s="48">
        <f t="shared" si="113"/>
        <v>6</v>
      </c>
      <c r="AV49" s="48">
        <f t="shared" si="113"/>
        <v>6</v>
      </c>
      <c r="AW49" s="48">
        <f t="shared" si="113"/>
        <v>6</v>
      </c>
      <c r="AX49" s="48">
        <f t="shared" si="113"/>
        <v>6</v>
      </c>
      <c r="AY49" s="25">
        <v>7</v>
      </c>
      <c r="AZ49" s="48">
        <f t="shared" ref="AZ49:BF49" si="114">AY49</f>
        <v>7</v>
      </c>
      <c r="BA49" s="48">
        <f t="shared" si="114"/>
        <v>7</v>
      </c>
      <c r="BB49" s="48">
        <f t="shared" si="114"/>
        <v>7</v>
      </c>
      <c r="BC49" s="48">
        <f t="shared" si="114"/>
        <v>7</v>
      </c>
      <c r="BD49" s="48">
        <f t="shared" si="114"/>
        <v>7</v>
      </c>
      <c r="BE49" s="48">
        <f t="shared" si="114"/>
        <v>7</v>
      </c>
      <c r="BF49" s="48">
        <f t="shared" si="114"/>
        <v>7</v>
      </c>
      <c r="BG49" s="25">
        <v>8</v>
      </c>
      <c r="BH49" s="48">
        <f t="shared" ref="BH49:BN49" si="115">BG49</f>
        <v>8</v>
      </c>
      <c r="BI49" s="48">
        <f t="shared" si="115"/>
        <v>8</v>
      </c>
      <c r="BJ49" s="48">
        <f t="shared" si="115"/>
        <v>8</v>
      </c>
      <c r="BK49" s="48">
        <f t="shared" si="115"/>
        <v>8</v>
      </c>
      <c r="BL49" s="48">
        <f t="shared" si="115"/>
        <v>8</v>
      </c>
      <c r="BM49" s="48">
        <f t="shared" si="115"/>
        <v>8</v>
      </c>
      <c r="BN49" s="48">
        <f t="shared" si="115"/>
        <v>8</v>
      </c>
    </row>
    <row r="50" spans="1:66" ht="15.75" thickBot="1" x14ac:dyDescent="0.3">
      <c r="A50" s="66"/>
      <c r="C50" s="58">
        <f t="shared" ref="C50:J50" si="116">C41</f>
        <v>21</v>
      </c>
      <c r="D50" s="58">
        <f t="shared" si="116"/>
        <v>22</v>
      </c>
      <c r="E50" s="58">
        <f t="shared" si="116"/>
        <v>23</v>
      </c>
      <c r="F50" s="58">
        <f t="shared" si="116"/>
        <v>24</v>
      </c>
      <c r="G50" s="58">
        <f t="shared" si="116"/>
        <v>25</v>
      </c>
      <c r="H50" s="58">
        <f t="shared" si="116"/>
        <v>26</v>
      </c>
      <c r="I50" s="58">
        <f t="shared" si="116"/>
        <v>27</v>
      </c>
      <c r="J50" s="58">
        <f t="shared" si="116"/>
        <v>28</v>
      </c>
      <c r="K50" s="58">
        <f t="shared" ref="K50:AP50" si="117">C50</f>
        <v>21</v>
      </c>
      <c r="L50" s="58">
        <f t="shared" si="117"/>
        <v>22</v>
      </c>
      <c r="M50" s="58">
        <f t="shared" si="117"/>
        <v>23</v>
      </c>
      <c r="N50" s="58">
        <f t="shared" si="117"/>
        <v>24</v>
      </c>
      <c r="O50" s="58">
        <f t="shared" si="117"/>
        <v>25</v>
      </c>
      <c r="P50" s="58">
        <f t="shared" si="117"/>
        <v>26</v>
      </c>
      <c r="Q50" s="58">
        <f t="shared" si="117"/>
        <v>27</v>
      </c>
      <c r="R50" s="58">
        <f t="shared" si="117"/>
        <v>28</v>
      </c>
      <c r="S50" s="58">
        <f t="shared" si="117"/>
        <v>21</v>
      </c>
      <c r="T50" s="58">
        <f t="shared" si="117"/>
        <v>22</v>
      </c>
      <c r="U50" s="58">
        <f t="shared" si="117"/>
        <v>23</v>
      </c>
      <c r="V50" s="58">
        <f t="shared" si="117"/>
        <v>24</v>
      </c>
      <c r="W50" s="58">
        <f t="shared" si="117"/>
        <v>25</v>
      </c>
      <c r="X50" s="58">
        <f t="shared" si="117"/>
        <v>26</v>
      </c>
      <c r="Y50" s="58">
        <f t="shared" si="117"/>
        <v>27</v>
      </c>
      <c r="Z50" s="58">
        <f t="shared" si="117"/>
        <v>28</v>
      </c>
      <c r="AA50" s="58">
        <f t="shared" si="117"/>
        <v>21</v>
      </c>
      <c r="AB50" s="58">
        <f t="shared" si="117"/>
        <v>22</v>
      </c>
      <c r="AC50" s="58">
        <f t="shared" si="117"/>
        <v>23</v>
      </c>
      <c r="AD50" s="58">
        <f t="shared" si="117"/>
        <v>24</v>
      </c>
      <c r="AE50" s="58">
        <f t="shared" si="117"/>
        <v>25</v>
      </c>
      <c r="AF50" s="58">
        <f t="shared" si="117"/>
        <v>26</v>
      </c>
      <c r="AG50" s="58">
        <f t="shared" si="117"/>
        <v>27</v>
      </c>
      <c r="AH50" s="58">
        <f t="shared" si="117"/>
        <v>28</v>
      </c>
      <c r="AI50" s="58">
        <f t="shared" si="117"/>
        <v>21</v>
      </c>
      <c r="AJ50" s="58">
        <f t="shared" si="117"/>
        <v>22</v>
      </c>
      <c r="AK50" s="58">
        <f t="shared" si="117"/>
        <v>23</v>
      </c>
      <c r="AL50" s="58">
        <f t="shared" si="117"/>
        <v>24</v>
      </c>
      <c r="AM50" s="58">
        <f t="shared" si="117"/>
        <v>25</v>
      </c>
      <c r="AN50" s="58">
        <f t="shared" si="117"/>
        <v>26</v>
      </c>
      <c r="AO50" s="58">
        <f t="shared" si="117"/>
        <v>27</v>
      </c>
      <c r="AP50" s="58">
        <f t="shared" si="117"/>
        <v>28</v>
      </c>
      <c r="AQ50" s="58">
        <f t="shared" ref="AQ50:BN50" si="118">AI50</f>
        <v>21</v>
      </c>
      <c r="AR50" s="58">
        <f t="shared" si="118"/>
        <v>22</v>
      </c>
      <c r="AS50" s="58">
        <f t="shared" si="118"/>
        <v>23</v>
      </c>
      <c r="AT50" s="58">
        <f t="shared" si="118"/>
        <v>24</v>
      </c>
      <c r="AU50" s="58">
        <f t="shared" si="118"/>
        <v>25</v>
      </c>
      <c r="AV50" s="58">
        <f t="shared" si="118"/>
        <v>26</v>
      </c>
      <c r="AW50" s="58">
        <f t="shared" si="118"/>
        <v>27</v>
      </c>
      <c r="AX50" s="58">
        <f t="shared" si="118"/>
        <v>28</v>
      </c>
      <c r="AY50" s="58">
        <f t="shared" si="118"/>
        <v>21</v>
      </c>
      <c r="AZ50" s="58">
        <f t="shared" si="118"/>
        <v>22</v>
      </c>
      <c r="BA50" s="58">
        <f t="shared" si="118"/>
        <v>23</v>
      </c>
      <c r="BB50" s="58">
        <f t="shared" si="118"/>
        <v>24</v>
      </c>
      <c r="BC50" s="58">
        <f t="shared" si="118"/>
        <v>25</v>
      </c>
      <c r="BD50" s="58">
        <f t="shared" si="118"/>
        <v>26</v>
      </c>
      <c r="BE50" s="58">
        <f t="shared" si="118"/>
        <v>27</v>
      </c>
      <c r="BF50" s="58">
        <f t="shared" si="118"/>
        <v>28</v>
      </c>
      <c r="BG50" s="58">
        <f t="shared" si="118"/>
        <v>21</v>
      </c>
      <c r="BH50" s="58">
        <f t="shared" si="118"/>
        <v>22</v>
      </c>
      <c r="BI50" s="58">
        <f t="shared" si="118"/>
        <v>23</v>
      </c>
      <c r="BJ50" s="58">
        <f t="shared" si="118"/>
        <v>24</v>
      </c>
      <c r="BK50" s="58">
        <f t="shared" si="118"/>
        <v>25</v>
      </c>
      <c r="BL50" s="58">
        <f t="shared" si="118"/>
        <v>26</v>
      </c>
      <c r="BM50" s="58">
        <f t="shared" si="118"/>
        <v>27</v>
      </c>
      <c r="BN50" s="58">
        <f t="shared" si="118"/>
        <v>28</v>
      </c>
    </row>
    <row r="51" spans="1:66" x14ac:dyDescent="0.25">
      <c r="A51" s="2113"/>
      <c r="B51" s="2114"/>
      <c r="C51" s="26" t="s">
        <v>18</v>
      </c>
      <c r="D51" s="7" t="s">
        <v>18</v>
      </c>
      <c r="E51" s="7" t="s">
        <v>18</v>
      </c>
      <c r="F51" s="7" t="s">
        <v>18</v>
      </c>
      <c r="G51" s="7" t="s">
        <v>18</v>
      </c>
      <c r="H51" s="7" t="s">
        <v>18</v>
      </c>
      <c r="I51" s="7" t="s">
        <v>18</v>
      </c>
      <c r="J51" s="8" t="s">
        <v>18</v>
      </c>
      <c r="K51" s="26" t="s">
        <v>18</v>
      </c>
      <c r="L51" s="7" t="s">
        <v>18</v>
      </c>
      <c r="M51" s="7" t="s">
        <v>18</v>
      </c>
      <c r="N51" s="7" t="s">
        <v>18</v>
      </c>
      <c r="O51" s="7" t="s">
        <v>18</v>
      </c>
      <c r="P51" s="7" t="s">
        <v>18</v>
      </c>
      <c r="Q51" s="7" t="s">
        <v>18</v>
      </c>
      <c r="R51" s="8" t="s">
        <v>18</v>
      </c>
      <c r="S51" s="26" t="s">
        <v>18</v>
      </c>
      <c r="T51" s="7" t="s">
        <v>18</v>
      </c>
      <c r="U51" s="7" t="s">
        <v>18</v>
      </c>
      <c r="V51" s="7" t="s">
        <v>18</v>
      </c>
      <c r="W51" s="7" t="s">
        <v>18</v>
      </c>
      <c r="X51" s="7" t="s">
        <v>18</v>
      </c>
      <c r="Y51" s="7" t="s">
        <v>18</v>
      </c>
      <c r="Z51" s="8" t="s">
        <v>18</v>
      </c>
      <c r="AA51" s="26" t="s">
        <v>18</v>
      </c>
      <c r="AB51" s="7" t="s">
        <v>18</v>
      </c>
      <c r="AC51" s="7" t="s">
        <v>18</v>
      </c>
      <c r="AD51" s="7" t="s">
        <v>18</v>
      </c>
      <c r="AE51" s="7" t="s">
        <v>18</v>
      </c>
      <c r="AF51" s="7" t="s">
        <v>18</v>
      </c>
      <c r="AG51" s="7" t="s">
        <v>18</v>
      </c>
      <c r="AH51" s="8" t="s">
        <v>18</v>
      </c>
      <c r="AI51" s="26" t="s">
        <v>18</v>
      </c>
      <c r="AJ51" s="7" t="s">
        <v>18</v>
      </c>
      <c r="AK51" s="7" t="s">
        <v>18</v>
      </c>
      <c r="AL51" s="7" t="s">
        <v>18</v>
      </c>
      <c r="AM51" s="7" t="s">
        <v>18</v>
      </c>
      <c r="AN51" s="7" t="s">
        <v>18</v>
      </c>
      <c r="AO51" s="7" t="s">
        <v>18</v>
      </c>
      <c r="AP51" s="8" t="s">
        <v>18</v>
      </c>
      <c r="AQ51" s="26" t="s">
        <v>18</v>
      </c>
      <c r="AR51" s="7" t="s">
        <v>18</v>
      </c>
      <c r="AS51" s="7" t="s">
        <v>18</v>
      </c>
      <c r="AT51" s="7" t="s">
        <v>18</v>
      </c>
      <c r="AU51" s="7" t="s">
        <v>18</v>
      </c>
      <c r="AV51" s="7" t="s">
        <v>18</v>
      </c>
      <c r="AW51" s="7" t="s">
        <v>18</v>
      </c>
      <c r="AX51" s="8" t="s">
        <v>18</v>
      </c>
      <c r="AY51" s="26" t="s">
        <v>18</v>
      </c>
      <c r="AZ51" s="7" t="s">
        <v>18</v>
      </c>
      <c r="BA51" s="7" t="s">
        <v>18</v>
      </c>
      <c r="BB51" s="7" t="s">
        <v>18</v>
      </c>
      <c r="BC51" s="7" t="s">
        <v>18</v>
      </c>
      <c r="BD51" s="7" t="s">
        <v>18</v>
      </c>
      <c r="BE51" s="7" t="s">
        <v>18</v>
      </c>
      <c r="BF51" s="8" t="s">
        <v>18</v>
      </c>
      <c r="BG51" s="26" t="s">
        <v>18</v>
      </c>
      <c r="BH51" s="7" t="s">
        <v>18</v>
      </c>
      <c r="BI51" s="7" t="s">
        <v>18</v>
      </c>
      <c r="BJ51" s="7" t="s">
        <v>18</v>
      </c>
      <c r="BK51" s="7" t="s">
        <v>18</v>
      </c>
      <c r="BL51" s="7" t="s">
        <v>18</v>
      </c>
      <c r="BM51" s="7" t="s">
        <v>18</v>
      </c>
      <c r="BN51" s="8" t="s">
        <v>18</v>
      </c>
    </row>
    <row r="52" spans="1:66" x14ac:dyDescent="0.25">
      <c r="A52" s="2098"/>
      <c r="B52" s="2099"/>
      <c r="C52" s="969" t="str">
        <f>IF(VLOOKUP(C50,'Tabulka-skore'!$B$4:$V$239,16,0)=C49,C50,"")</f>
        <v/>
      </c>
      <c r="D52" s="970">
        <f>IF(VLOOKUP(D50,'Tabulka-skore'!$B$4:$V$239,16,0)=D49,D50,"")</f>
        <v>22</v>
      </c>
      <c r="E52" s="970">
        <f>IF(VLOOKUP(E50,'Tabulka-skore'!$B$4:$V$239,16,0)=E49,E50,"")</f>
        <v>23</v>
      </c>
      <c r="F52" s="970" t="str">
        <f>IF(VLOOKUP(F50,'Tabulka-skore'!$B$4:$V$239,16,0)=F49,F50,"")</f>
        <v/>
      </c>
      <c r="G52" s="970" t="str">
        <f>IF(VLOOKUP(G50,'Tabulka-skore'!$B$4:$V$239,16,0)=G49,G50,"")</f>
        <v/>
      </c>
      <c r="H52" s="970" t="str">
        <f>IF(VLOOKUP(H50,'Tabulka-skore'!$B$4:$V$239,16,0)=H49,H50,"")</f>
        <v/>
      </c>
      <c r="I52" s="970" t="str">
        <f>IF(VLOOKUP(I50,'Tabulka-skore'!$B$4:$V$239,16,0)=I49,I50,"")</f>
        <v/>
      </c>
      <c r="J52" s="971" t="str">
        <f>IF(VLOOKUP(J50,'Tabulka-skore'!$B$4:$V$239,16,0)=J49,J50,"")</f>
        <v/>
      </c>
      <c r="K52" s="969" t="str">
        <f>IF(VLOOKUP(K50,'Tabulka-skore'!$B$4:$V$239,16,0)=K49,K50,"")</f>
        <v/>
      </c>
      <c r="L52" s="970" t="str">
        <f>IF(VLOOKUP(L50,'Tabulka-skore'!$B$4:$V$239,16,0)=L49,L50,"")</f>
        <v/>
      </c>
      <c r="M52" s="970" t="str">
        <f>IF(VLOOKUP(M50,'Tabulka-skore'!$B$4:$V$239,16,0)=M49,M50,"")</f>
        <v/>
      </c>
      <c r="N52" s="970" t="str">
        <f>IF(VLOOKUP(N50,'Tabulka-skore'!$B$4:$V$239,16,0)=N49,N50,"")</f>
        <v/>
      </c>
      <c r="O52" s="970" t="str">
        <f>IF(VLOOKUP(O50,'Tabulka-skore'!$B$4:$V$239,16,0)=O49,O50,"")</f>
        <v/>
      </c>
      <c r="P52" s="970" t="str">
        <f>IF(VLOOKUP(P50,'Tabulka-skore'!$B$4:$V$239,16,0)=P49,P50,"")</f>
        <v/>
      </c>
      <c r="Q52" s="970" t="str">
        <f>IF(VLOOKUP(Q50,'Tabulka-skore'!$B$4:$V$239,16,0)=Q49,Q50,"")</f>
        <v/>
      </c>
      <c r="R52" s="971" t="str">
        <f>IF(VLOOKUP(R50,'Tabulka-skore'!$B$4:$V$239,16,0)=R49,R50,"")</f>
        <v/>
      </c>
      <c r="S52" s="969" t="str">
        <f>IF(VLOOKUP(S50,'Tabulka-skore'!$B$4:$V$239,16,0)=S49,S50,"")</f>
        <v/>
      </c>
      <c r="T52" s="970" t="str">
        <f>IF(VLOOKUP(T50,'Tabulka-skore'!$B$4:$V$239,16,0)=T49,T50,"")</f>
        <v/>
      </c>
      <c r="U52" s="970" t="str">
        <f>IF(VLOOKUP(U50,'Tabulka-skore'!$B$4:$V$239,16,0)=U49,U50,"")</f>
        <v/>
      </c>
      <c r="V52" s="970" t="str">
        <f>IF(VLOOKUP(V50,'Tabulka-skore'!$B$4:$V$239,16,0)=V49,V50,"")</f>
        <v/>
      </c>
      <c r="W52" s="970" t="str">
        <f>IF(VLOOKUP(W50,'Tabulka-skore'!$B$4:$V$239,16,0)=W49,W50,"")</f>
        <v/>
      </c>
      <c r="X52" s="970">
        <f>IF(VLOOKUP(X50,'Tabulka-skore'!$B$4:$V$239,16,0)=X49,X50,"")</f>
        <v>26</v>
      </c>
      <c r="Y52" s="970" t="str">
        <f>IF(VLOOKUP(Y50,'Tabulka-skore'!$B$4:$V$239,16,0)=Y49,Y50,"")</f>
        <v/>
      </c>
      <c r="Z52" s="971" t="str">
        <f>IF(VLOOKUP(Z50,'Tabulka-skore'!$B$4:$V$239,16,0)=Z49,Z50,"")</f>
        <v/>
      </c>
      <c r="AA52" s="969" t="str">
        <f>IF(VLOOKUP(AA50,'Tabulka-skore'!$B$4:$V$239,16,0)=AA49,AA50,"")</f>
        <v/>
      </c>
      <c r="AB52" s="970" t="str">
        <f>IF(VLOOKUP(AB50,'Tabulka-skore'!$B$4:$V$239,16,0)=AB49,AB50,"")</f>
        <v/>
      </c>
      <c r="AC52" s="970" t="str">
        <f>IF(VLOOKUP(AC50,'Tabulka-skore'!$B$4:$V$239,16,0)=AC49,AC50,"")</f>
        <v/>
      </c>
      <c r="AD52" s="970">
        <f>IF(VLOOKUP(AD50,'Tabulka-skore'!$B$4:$V$239,16,0)=AD49,AD50,"")</f>
        <v>24</v>
      </c>
      <c r="AE52" s="970" t="str">
        <f>IF(VLOOKUP(AE50,'Tabulka-skore'!$B$4:$V$239,16,0)=AE49,AE50,"")</f>
        <v/>
      </c>
      <c r="AF52" s="970" t="str">
        <f>IF(VLOOKUP(AF50,'Tabulka-skore'!$B$4:$V$239,16,0)=AF49,AF50,"")</f>
        <v/>
      </c>
      <c r="AG52" s="970" t="str">
        <f>IF(VLOOKUP(AG50,'Tabulka-skore'!$B$4:$V$239,16,0)=AG49,AG50,"")</f>
        <v/>
      </c>
      <c r="AH52" s="971" t="str">
        <f>IF(VLOOKUP(AH50,'Tabulka-skore'!$B$4:$V$239,16,0)=AH49,AH50,"")</f>
        <v/>
      </c>
      <c r="AI52" s="969">
        <f>IF(VLOOKUP(AI50,'Tabulka-skore'!$B$4:$V$239,16,0)=AI49,AI50,"")</f>
        <v>21</v>
      </c>
      <c r="AJ52" s="970" t="str">
        <f>IF(VLOOKUP(AJ50,'Tabulka-skore'!$B$4:$V$239,16,0)=AJ49,AJ50,"")</f>
        <v/>
      </c>
      <c r="AK52" s="970" t="str">
        <f>IF(VLOOKUP(AK50,'Tabulka-skore'!$B$4:$V$239,16,0)=AK49,AK50,"")</f>
        <v/>
      </c>
      <c r="AL52" s="970" t="str">
        <f>IF(VLOOKUP(AL50,'Tabulka-skore'!$B$4:$V$239,16,0)=AL49,AL50,"")</f>
        <v/>
      </c>
      <c r="AM52" s="970">
        <f>IF(VLOOKUP(AM50,'Tabulka-skore'!$B$4:$V$239,16,0)=AM49,AM50,"")</f>
        <v>25</v>
      </c>
      <c r="AN52" s="970" t="str">
        <f>IF(VLOOKUP(AN50,'Tabulka-skore'!$B$4:$V$239,16,0)=AN49,AN50,"")</f>
        <v/>
      </c>
      <c r="AO52" s="970" t="str">
        <f>IF(VLOOKUP(AO50,'Tabulka-skore'!$B$4:$V$239,16,0)=AO49,AO50,"")</f>
        <v/>
      </c>
      <c r="AP52" s="971" t="str">
        <f>IF(VLOOKUP(AP50,'Tabulka-skore'!$B$4:$V$239,16,0)=AP49,AP50,"")</f>
        <v/>
      </c>
      <c r="AQ52" s="969" t="str">
        <f>IF(VLOOKUP(AQ50,'Tabulka-skore'!$B$4:$V$239,16,0)=AQ49,AQ50,"")</f>
        <v/>
      </c>
      <c r="AR52" s="970" t="str">
        <f>IF(VLOOKUP(AR50,'Tabulka-skore'!$B$4:$V$239,16,0)=AR49,AR50,"")</f>
        <v/>
      </c>
      <c r="AS52" s="970" t="str">
        <f>IF(VLOOKUP(AS50,'Tabulka-skore'!$B$4:$V$239,16,0)=AS49,AS50,"")</f>
        <v/>
      </c>
      <c r="AT52" s="970" t="str">
        <f>IF(VLOOKUP(AT50,'Tabulka-skore'!$B$4:$V$239,16,0)=AT49,AT50,"")</f>
        <v/>
      </c>
      <c r="AU52" s="970" t="str">
        <f>IF(VLOOKUP(AU50,'Tabulka-skore'!$B$4:$V$239,16,0)=AU49,AU50,"")</f>
        <v/>
      </c>
      <c r="AV52" s="970" t="str">
        <f>IF(VLOOKUP(AV50,'Tabulka-skore'!$B$4:$V$239,16,0)=AV49,AV50,"")</f>
        <v/>
      </c>
      <c r="AW52" s="970" t="str">
        <f>IF(VLOOKUP(AW50,'Tabulka-skore'!$B$4:$V$239,16,0)=AW49,AW50,"")</f>
        <v/>
      </c>
      <c r="AX52" s="971" t="str">
        <f>IF(VLOOKUP(AX50,'Tabulka-skore'!$B$4:$V$239,16,0)=AX49,AX50,"")</f>
        <v/>
      </c>
      <c r="AY52" s="969" t="str">
        <f>IF(VLOOKUP(AY50,'Tabulka-skore'!$B$4:$V$239,16,0)=AY49,AY50,"")</f>
        <v/>
      </c>
      <c r="AZ52" s="970" t="str">
        <f>IF(VLOOKUP(AZ50,'Tabulka-skore'!$B$4:$V$239,16,0)=AZ49,AZ50,"")</f>
        <v/>
      </c>
      <c r="BA52" s="970" t="str">
        <f>IF(VLOOKUP(BA50,'Tabulka-skore'!$B$4:$V$239,16,0)=BA49,BA50,"")</f>
        <v/>
      </c>
      <c r="BB52" s="970" t="str">
        <f>IF(VLOOKUP(BB50,'Tabulka-skore'!$B$4:$V$239,16,0)=BB49,BB50,"")</f>
        <v/>
      </c>
      <c r="BC52" s="970" t="str">
        <f>IF(VLOOKUP(BC50,'Tabulka-skore'!$B$4:$V$239,16,0)=BC49,BC50,"")</f>
        <v/>
      </c>
      <c r="BD52" s="970" t="str">
        <f>IF(VLOOKUP(BD50,'Tabulka-skore'!$B$4:$V$239,16,0)=BD49,BD50,"")</f>
        <v/>
      </c>
      <c r="BE52" s="970" t="str">
        <f>IF(VLOOKUP(BE50,'Tabulka-skore'!$B$4:$V$239,16,0)=BE49,BE50,"")</f>
        <v/>
      </c>
      <c r="BF52" s="971" t="str">
        <f>IF(VLOOKUP(BF50,'Tabulka-skore'!$B$4:$V$239,16,0)=BF49,BF50,"")</f>
        <v/>
      </c>
      <c r="BG52" s="969" t="str">
        <f>IF(VLOOKUP(BG50,'Tabulka-skore'!$B$4:$V$239,16,0)=BG49,BG50,"")</f>
        <v/>
      </c>
      <c r="BH52" s="970" t="str">
        <f>IF(VLOOKUP(BH50,'Tabulka-skore'!$B$4:$V$239,16,0)=BH49,BH50,"")</f>
        <v/>
      </c>
      <c r="BI52" s="970" t="str">
        <f>IF(VLOOKUP(BI50,'Tabulka-skore'!$B$4:$V$239,16,0)=BI49,BI50,"")</f>
        <v/>
      </c>
      <c r="BJ52" s="970" t="str">
        <f>IF(VLOOKUP(BJ50,'Tabulka-skore'!$B$4:$V$239,16,0)=BJ49,BJ50,"")</f>
        <v/>
      </c>
      <c r="BK52" s="970" t="str">
        <f>IF(VLOOKUP(BK50,'Tabulka-skore'!$B$4:$V$239,16,0)=BK49,BK50,"")</f>
        <v/>
      </c>
      <c r="BL52" s="970" t="str">
        <f>IF(VLOOKUP(BL50,'Tabulka-skore'!$B$4:$V$239,16,0)=BL49,BL50,"")</f>
        <v/>
      </c>
      <c r="BM52" s="970" t="str">
        <f>IF(VLOOKUP(BM50,'Tabulka-skore'!$B$4:$V$239,16,0)=BM49,BM50,"")</f>
        <v/>
      </c>
      <c r="BN52" s="971" t="str">
        <f>IF(VLOOKUP(BN50,'Tabulka-skore'!$B$4:$V$239,16,0)=BN49,BN50,"")</f>
        <v/>
      </c>
    </row>
    <row r="53" spans="1:66" ht="15.75" x14ac:dyDescent="0.25">
      <c r="A53" s="275" t="s">
        <v>26</v>
      </c>
      <c r="B53" s="276" t="s">
        <v>58</v>
      </c>
      <c r="C53" s="27" t="str">
        <f>IF(C52="","",DSUM('Rozpis-skore'!$C$1:$L$162,$B53,C51:C52))</f>
        <v/>
      </c>
      <c r="D53" s="6">
        <f>IF(D52="","",DSUM('Rozpis-skore'!$C$1:$L$162,$B53,D51:D52))</f>
        <v>0</v>
      </c>
      <c r="E53" s="6">
        <f>IF(E52="","",DSUM('Rozpis-skore'!$C$1:$L$162,$B53,E51:E52))</f>
        <v>0</v>
      </c>
      <c r="F53" s="6" t="str">
        <f>IF(F52="","",DSUM('Rozpis-skore'!$C$1:$L$162,$B53,F51:F52))</f>
        <v/>
      </c>
      <c r="G53" s="6" t="str">
        <f>IF(G52="","",DSUM('Rozpis-skore'!$C$1:$L$162,$B53,G51:G52))</f>
        <v/>
      </c>
      <c r="H53" s="6" t="str">
        <f>IF(H52="","",DSUM('Rozpis-skore'!$C$1:$L$162,$B53,H51:H52))</f>
        <v/>
      </c>
      <c r="I53" s="6" t="str">
        <f>IF(I52="","",DSUM('Rozpis-skore'!$C$1:$L$162,$B53,I51:I52))</f>
        <v/>
      </c>
      <c r="J53" s="9" t="str">
        <f>IF(J52="","",DSUM('Rozpis-skore'!$C$1:$L$162,$B53,J51:J52))</f>
        <v/>
      </c>
      <c r="K53" s="27" t="str">
        <f>IF(K52="","",DSUM('Rozpis-skore'!$C$1:$L$162,$B53,K51:K52))</f>
        <v/>
      </c>
      <c r="L53" s="6" t="str">
        <f>IF(L52="","",DSUM('Rozpis-skore'!$C$1:$L$162,$B53,L51:L52))</f>
        <v/>
      </c>
      <c r="M53" s="6" t="str">
        <f>IF(M52="","",DSUM('Rozpis-skore'!$C$1:$L$162,$B53,M51:M52))</f>
        <v/>
      </c>
      <c r="N53" s="6" t="str">
        <f>IF(N52="","",DSUM('Rozpis-skore'!$C$1:$L$162,$B53,N51:N52))</f>
        <v/>
      </c>
      <c r="O53" s="6" t="str">
        <f>IF(O52="","",DSUM('Rozpis-skore'!$C$1:$L$162,$B53,O51:O52))</f>
        <v/>
      </c>
      <c r="P53" s="6" t="str">
        <f>IF(P52="","",DSUM('Rozpis-skore'!$C$1:$L$162,$B53,P51:P52))</f>
        <v/>
      </c>
      <c r="Q53" s="6" t="str">
        <f>IF(Q52="","",DSUM('Rozpis-skore'!$C$1:$L$162,$B53,Q51:Q52))</f>
        <v/>
      </c>
      <c r="R53" s="9" t="str">
        <f>IF(R52="","",DSUM('Rozpis-skore'!$C$1:$L$162,$B53,R51:R52))</f>
        <v/>
      </c>
      <c r="S53" s="27" t="str">
        <f>IF(S52="","",DSUM('Rozpis-skore'!$C$1:$L$162,$B53,S51:S52))</f>
        <v/>
      </c>
      <c r="T53" s="6" t="str">
        <f>IF(T52="","",DSUM('Rozpis-skore'!$C$1:$L$162,$B53,T51:T52))</f>
        <v/>
      </c>
      <c r="U53" s="6" t="str">
        <f>IF(U52="","",DSUM('Rozpis-skore'!$C$1:$L$162,$B53,U51:U52))</f>
        <v/>
      </c>
      <c r="V53" s="6" t="str">
        <f>IF(V52="","",DSUM('Rozpis-skore'!$C$1:$L$162,$B53,V51:V52))</f>
        <v/>
      </c>
      <c r="W53" s="6" t="str">
        <f>IF(W52="","",DSUM('Rozpis-skore'!$C$1:$L$162,$B53,W51:W52))</f>
        <v/>
      </c>
      <c r="X53" s="6">
        <f>IF(X52="","",DSUM('Rozpis-skore'!$C$1:$L$162,$B53,X51:X52))</f>
        <v>0</v>
      </c>
      <c r="Y53" s="6" t="str">
        <f>IF(Y52="","",DSUM('Rozpis-skore'!$C$1:$L$162,$B53,Y51:Y52))</f>
        <v/>
      </c>
      <c r="Z53" s="9" t="str">
        <f>IF(Z52="","",DSUM('Rozpis-skore'!$C$1:$L$162,$B53,Z51:Z52))</f>
        <v/>
      </c>
      <c r="AA53" s="27" t="str">
        <f>IF(AA52="","",DSUM('Rozpis-skore'!$C$1:$L$162,$B53,AA51:AA52))</f>
        <v/>
      </c>
      <c r="AB53" s="6" t="str">
        <f>IF(AB52="","",DSUM('Rozpis-skore'!$C$1:$L$162,$B53,AB51:AB52))</f>
        <v/>
      </c>
      <c r="AC53" s="6" t="str">
        <f>IF(AC52="","",DSUM('Rozpis-skore'!$C$1:$L$162,$B53,AC51:AC52))</f>
        <v/>
      </c>
      <c r="AD53" s="6">
        <f>IF(AD52="","",DSUM('Rozpis-skore'!$C$1:$L$162,$B53,AD51:AD52))</f>
        <v>0</v>
      </c>
      <c r="AE53" s="6" t="str">
        <f>IF(AE52="","",DSUM('Rozpis-skore'!$C$1:$L$162,$B53,AE51:AE52))</f>
        <v/>
      </c>
      <c r="AF53" s="6" t="str">
        <f>IF(AF52="","",DSUM('Rozpis-skore'!$C$1:$L$162,$B53,AF51:AF52))</f>
        <v/>
      </c>
      <c r="AG53" s="6" t="str">
        <f>IF(AG52="","",DSUM('Rozpis-skore'!$C$1:$L$162,$B53,AG51:AG52))</f>
        <v/>
      </c>
      <c r="AH53" s="9" t="str">
        <f>IF(AH52="","",DSUM('Rozpis-skore'!$C$1:$L$162,$B53,AH51:AH52))</f>
        <v/>
      </c>
      <c r="AI53" s="27">
        <f>IF(AI52="","",DSUM('Rozpis-skore'!$C$1:$L$162,$B53,AI51:AI52))</f>
        <v>0</v>
      </c>
      <c r="AJ53" s="6" t="str">
        <f>IF(AJ52="","",DSUM('Rozpis-skore'!$C$1:$L$162,$B53,AJ51:AJ52))</f>
        <v/>
      </c>
      <c r="AK53" s="6" t="str">
        <f>IF(AK52="","",DSUM('Rozpis-skore'!$C$1:$L$162,$B53,AK51:AK52))</f>
        <v/>
      </c>
      <c r="AL53" s="6" t="str">
        <f>IF(AL52="","",DSUM('Rozpis-skore'!$C$1:$L$162,$B53,AL51:AL52))</f>
        <v/>
      </c>
      <c r="AM53" s="6">
        <f>IF(AM52="","",DSUM('Rozpis-skore'!$C$1:$L$162,$B53,AM51:AM52))</f>
        <v>0</v>
      </c>
      <c r="AN53" s="6" t="str">
        <f>IF(AN52="","",DSUM('Rozpis-skore'!$C$1:$L$162,$B53,AN51:AN52))</f>
        <v/>
      </c>
      <c r="AO53" s="6" t="str">
        <f>IF(AO52="","",DSUM('Rozpis-skore'!$C$1:$L$162,$B53,AO51:AO52))</f>
        <v/>
      </c>
      <c r="AP53" s="9" t="str">
        <f>IF(AP52="","",DSUM('Rozpis-skore'!$C$1:$L$162,$B53,AP51:AP52))</f>
        <v/>
      </c>
      <c r="AQ53" s="27" t="str">
        <f>IF(AQ52="","",DSUM('Rozpis-skore'!$C$1:$L$162,$B53,AQ51:AQ52))</f>
        <v/>
      </c>
      <c r="AR53" s="6" t="str">
        <f>IF(AR52="","",DSUM('Rozpis-skore'!$C$1:$L$162,$B53,AR51:AR52))</f>
        <v/>
      </c>
      <c r="AS53" s="6" t="str">
        <f>IF(AS52="","",DSUM('Rozpis-skore'!$C$1:$L$162,$B53,AS51:AS52))</f>
        <v/>
      </c>
      <c r="AT53" s="6" t="str">
        <f>IF(AT52="","",DSUM('Rozpis-skore'!$C$1:$L$162,$B53,AT51:AT52))</f>
        <v/>
      </c>
      <c r="AU53" s="6" t="str">
        <f>IF(AU52="","",DSUM('Rozpis-skore'!$C$1:$L$162,$B53,AU51:AU52))</f>
        <v/>
      </c>
      <c r="AV53" s="6" t="str">
        <f>IF(AV52="","",DSUM('Rozpis-skore'!$C$1:$L$162,$B53,AV51:AV52))</f>
        <v/>
      </c>
      <c r="AW53" s="6" t="str">
        <f>IF(AW52="","",DSUM('Rozpis-skore'!$C$1:$L$162,$B53,AW51:AW52))</f>
        <v/>
      </c>
      <c r="AX53" s="9" t="str">
        <f>IF(AX52="","",DSUM('Rozpis-skore'!$C$1:$L$162,$B53,AX51:AX52))</f>
        <v/>
      </c>
      <c r="AY53" s="27" t="str">
        <f>IF(AY52="","",DSUM('Rozpis-skore'!$C$1:$L$162,$B53,AY51:AY52))</f>
        <v/>
      </c>
      <c r="AZ53" s="6" t="str">
        <f>IF(AZ52="","",DSUM('Rozpis-skore'!$C$1:$L$162,$B53,AZ51:AZ52))</f>
        <v/>
      </c>
      <c r="BA53" s="6" t="str">
        <f>IF(BA52="","",DSUM('Rozpis-skore'!$C$1:$L$162,$B53,BA51:BA52))</f>
        <v/>
      </c>
      <c r="BB53" s="6" t="str">
        <f>IF(BB52="","",DSUM('Rozpis-skore'!$C$1:$L$162,$B53,BB51:BB52))</f>
        <v/>
      </c>
      <c r="BC53" s="6" t="str">
        <f>IF(BC52="","",DSUM('Rozpis-skore'!$C$1:$L$162,$B53,BC51:BC52))</f>
        <v/>
      </c>
      <c r="BD53" s="6" t="str">
        <f>IF(BD52="","",DSUM('Rozpis-skore'!$C$1:$L$162,$B53,BD51:BD52))</f>
        <v/>
      </c>
      <c r="BE53" s="6" t="str">
        <f>IF(BE52="","",DSUM('Rozpis-skore'!$C$1:$L$162,$B53,BE51:BE52))</f>
        <v/>
      </c>
      <c r="BF53" s="9" t="str">
        <f>IF(BF52="","",DSUM('Rozpis-skore'!$C$1:$L$162,$B53,BF51:BF52))</f>
        <v/>
      </c>
      <c r="BG53" s="27" t="str">
        <f>IF(BG52="","",DSUM('Rozpis-skore'!$C$1:$L$162,$B53,BG51:BG52))</f>
        <v/>
      </c>
      <c r="BH53" s="6" t="str">
        <f>IF(BH52="","",DSUM('Rozpis-skore'!$C$1:$L$162,$B53,BH51:BH52))</f>
        <v/>
      </c>
      <c r="BI53" s="6" t="str">
        <f>IF(BI52="","",DSUM('Rozpis-skore'!$C$1:$L$162,$B53,BI51:BI52))</f>
        <v/>
      </c>
      <c r="BJ53" s="6" t="str">
        <f>IF(BJ52="","",DSUM('Rozpis-skore'!$C$1:$L$162,$B53,BJ51:BJ52))</f>
        <v/>
      </c>
      <c r="BK53" s="6" t="str">
        <f>IF(BK52="","",DSUM('Rozpis-skore'!$C$1:$L$162,$B53,BK51:BK52))</f>
        <v/>
      </c>
      <c r="BL53" s="6" t="str">
        <f>IF(BL52="","",DSUM('Rozpis-skore'!$C$1:$L$162,$B53,BL51:BL52))</f>
        <v/>
      </c>
      <c r="BM53" s="6" t="str">
        <f>IF(BM52="","",DSUM('Rozpis-skore'!$C$1:$L$162,$B53,BM51:BM52))</f>
        <v/>
      </c>
      <c r="BN53" s="9" t="str">
        <f>IF(BN52="","",DSUM('Rozpis-skore'!$C$1:$L$162,$B53,BN51:BN52))</f>
        <v/>
      </c>
    </row>
    <row r="54" spans="1:66" ht="15.75" x14ac:dyDescent="0.25">
      <c r="A54" s="275" t="s">
        <v>28</v>
      </c>
      <c r="B54" s="276" t="s">
        <v>20</v>
      </c>
      <c r="C54" s="27" t="str">
        <f>IF(C52="","",DSUM('Rozpis-skore'!$C$1:$L$162,$B54,C51:C52))</f>
        <v/>
      </c>
      <c r="D54" s="6">
        <f>IF(D52="","",DSUM('Rozpis-skore'!$C$1:$L$162,$B54,D51:D52))</f>
        <v>0</v>
      </c>
      <c r="E54" s="6">
        <f>IF(E52="","",DSUM('Rozpis-skore'!$C$1:$L$162,$B54,E51:E52))</f>
        <v>6</v>
      </c>
      <c r="F54" s="6" t="str">
        <f>IF(F52="","",DSUM('Rozpis-skore'!$C$1:$L$162,$B54,F51:F52))</f>
        <v/>
      </c>
      <c r="G54" s="6" t="str">
        <f>IF(G52="","",DSUM('Rozpis-skore'!$C$1:$L$162,$B54,G51:G52))</f>
        <v/>
      </c>
      <c r="H54" s="6" t="str">
        <f>IF(H52="","",DSUM('Rozpis-skore'!$C$1:$L$162,$B54,H51:H52))</f>
        <v/>
      </c>
      <c r="I54" s="6" t="str">
        <f>IF(I52="","",DSUM('Rozpis-skore'!$C$1:$L$162,$B54,I51:I52))</f>
        <v/>
      </c>
      <c r="J54" s="9" t="str">
        <f>IF(J52="","",DSUM('Rozpis-skore'!$C$1:$L$162,$B54,J51:J52))</f>
        <v/>
      </c>
      <c r="K54" s="27" t="str">
        <f>IF(K52="","",DSUM('Rozpis-skore'!$C$1:$L$162,$B54,K51:K52))</f>
        <v/>
      </c>
      <c r="L54" s="6" t="str">
        <f>IF(L52="","",DSUM('Rozpis-skore'!$C$1:$L$162,$B54,L51:L52))</f>
        <v/>
      </c>
      <c r="M54" s="6" t="str">
        <f>IF(M52="","",DSUM('Rozpis-skore'!$C$1:$L$162,$B54,M51:M52))</f>
        <v/>
      </c>
      <c r="N54" s="6" t="str">
        <f>IF(N52="","",DSUM('Rozpis-skore'!$C$1:$L$162,$B54,N51:N52))</f>
        <v/>
      </c>
      <c r="O54" s="6" t="str">
        <f>IF(O52="","",DSUM('Rozpis-skore'!$C$1:$L$162,$B54,O51:O52))</f>
        <v/>
      </c>
      <c r="P54" s="6" t="str">
        <f>IF(P52="","",DSUM('Rozpis-skore'!$C$1:$L$162,$B54,P51:P52))</f>
        <v/>
      </c>
      <c r="Q54" s="6" t="str">
        <f>IF(Q52="","",DSUM('Rozpis-skore'!$C$1:$L$162,$B54,Q51:Q52))</f>
        <v/>
      </c>
      <c r="R54" s="9" t="str">
        <f>IF(R52="","",DSUM('Rozpis-skore'!$C$1:$L$162,$B54,R51:R52))</f>
        <v/>
      </c>
      <c r="S54" s="27" t="str">
        <f>IF(S52="","",DSUM('Rozpis-skore'!$C$1:$L$162,$B54,S51:S52))</f>
        <v/>
      </c>
      <c r="T54" s="6" t="str">
        <f>IF(T52="","",DSUM('Rozpis-skore'!$C$1:$L$162,$B54,T51:T52))</f>
        <v/>
      </c>
      <c r="U54" s="6" t="str">
        <f>IF(U52="","",DSUM('Rozpis-skore'!$C$1:$L$162,$B54,U51:U52))</f>
        <v/>
      </c>
      <c r="V54" s="6" t="str">
        <f>IF(V52="","",DSUM('Rozpis-skore'!$C$1:$L$162,$B54,V51:V52))</f>
        <v/>
      </c>
      <c r="W54" s="6" t="str">
        <f>IF(W52="","",DSUM('Rozpis-skore'!$C$1:$L$162,$B54,W51:W52))</f>
        <v/>
      </c>
      <c r="X54" s="6">
        <f>IF(X52="","",DSUM('Rozpis-skore'!$C$1:$L$162,$B54,X51:X52))</f>
        <v>0</v>
      </c>
      <c r="Y54" s="6" t="str">
        <f>IF(Y52="","",DSUM('Rozpis-skore'!$C$1:$L$162,$B54,Y51:Y52))</f>
        <v/>
      </c>
      <c r="Z54" s="9" t="str">
        <f>IF(Z52="","",DSUM('Rozpis-skore'!$C$1:$L$162,$B54,Z51:Z52))</f>
        <v/>
      </c>
      <c r="AA54" s="27" t="str">
        <f>IF(AA52="","",DSUM('Rozpis-skore'!$C$1:$L$162,$B54,AA51:AA52))</f>
        <v/>
      </c>
      <c r="AB54" s="6" t="str">
        <f>IF(AB52="","",DSUM('Rozpis-skore'!$C$1:$L$162,$B54,AB51:AB52))</f>
        <v/>
      </c>
      <c r="AC54" s="6" t="str">
        <f>IF(AC52="","",DSUM('Rozpis-skore'!$C$1:$L$162,$B54,AC51:AC52))</f>
        <v/>
      </c>
      <c r="AD54" s="6">
        <f>IF(AD52="","",DSUM('Rozpis-skore'!$C$1:$L$162,$B54,AD51:AD52))</f>
        <v>0</v>
      </c>
      <c r="AE54" s="6" t="str">
        <f>IF(AE52="","",DSUM('Rozpis-skore'!$C$1:$L$162,$B54,AE51:AE52))</f>
        <v/>
      </c>
      <c r="AF54" s="6" t="str">
        <f>IF(AF52="","",DSUM('Rozpis-skore'!$C$1:$L$162,$B54,AF51:AF52))</f>
        <v/>
      </c>
      <c r="AG54" s="6" t="str">
        <f>IF(AG52="","",DSUM('Rozpis-skore'!$C$1:$L$162,$B54,AG51:AG52))</f>
        <v/>
      </c>
      <c r="AH54" s="9" t="str">
        <f>IF(AH52="","",DSUM('Rozpis-skore'!$C$1:$L$162,$B54,AH51:AH52))</f>
        <v/>
      </c>
      <c r="AI54" s="27">
        <f>IF(AI52="","",DSUM('Rozpis-skore'!$C$1:$L$162,$B54,AI51:AI52))</f>
        <v>0</v>
      </c>
      <c r="AJ54" s="6" t="str">
        <f>IF(AJ52="","",DSUM('Rozpis-skore'!$C$1:$L$162,$B54,AJ51:AJ52))</f>
        <v/>
      </c>
      <c r="AK54" s="6" t="str">
        <f>IF(AK52="","",DSUM('Rozpis-skore'!$C$1:$L$162,$B54,AK51:AK52))</f>
        <v/>
      </c>
      <c r="AL54" s="6" t="str">
        <f>IF(AL52="","",DSUM('Rozpis-skore'!$C$1:$L$162,$B54,AL51:AL52))</f>
        <v/>
      </c>
      <c r="AM54" s="6">
        <f>IF(AM52="","",DSUM('Rozpis-skore'!$C$1:$L$162,$B54,AM51:AM52))</f>
        <v>6</v>
      </c>
      <c r="AN54" s="6" t="str">
        <f>IF(AN52="","",DSUM('Rozpis-skore'!$C$1:$L$162,$B54,AN51:AN52))</f>
        <v/>
      </c>
      <c r="AO54" s="6" t="str">
        <f>IF(AO52="","",DSUM('Rozpis-skore'!$C$1:$L$162,$B54,AO51:AO52))</f>
        <v/>
      </c>
      <c r="AP54" s="9" t="str">
        <f>IF(AP52="","",DSUM('Rozpis-skore'!$C$1:$L$162,$B54,AP51:AP52))</f>
        <v/>
      </c>
      <c r="AQ54" s="27" t="str">
        <f>IF(AQ52="","",DSUM('Rozpis-skore'!$C$1:$L$162,$B54,AQ51:AQ52))</f>
        <v/>
      </c>
      <c r="AR54" s="6" t="str">
        <f>IF(AR52="","",DSUM('Rozpis-skore'!$C$1:$L$162,$B54,AR51:AR52))</f>
        <v/>
      </c>
      <c r="AS54" s="6" t="str">
        <f>IF(AS52="","",DSUM('Rozpis-skore'!$C$1:$L$162,$B54,AS51:AS52))</f>
        <v/>
      </c>
      <c r="AT54" s="6" t="str">
        <f>IF(AT52="","",DSUM('Rozpis-skore'!$C$1:$L$162,$B54,AT51:AT52))</f>
        <v/>
      </c>
      <c r="AU54" s="6" t="str">
        <f>IF(AU52="","",DSUM('Rozpis-skore'!$C$1:$L$162,$B54,AU51:AU52))</f>
        <v/>
      </c>
      <c r="AV54" s="6" t="str">
        <f>IF(AV52="","",DSUM('Rozpis-skore'!$C$1:$L$162,$B54,AV51:AV52))</f>
        <v/>
      </c>
      <c r="AW54" s="6" t="str">
        <f>IF(AW52="","",DSUM('Rozpis-skore'!$C$1:$L$162,$B54,AW51:AW52))</f>
        <v/>
      </c>
      <c r="AX54" s="9" t="str">
        <f>IF(AX52="","",DSUM('Rozpis-skore'!$C$1:$L$162,$B54,AX51:AX52))</f>
        <v/>
      </c>
      <c r="AY54" s="27" t="str">
        <f>IF(AY52="","",DSUM('Rozpis-skore'!$C$1:$L$162,$B54,AY51:AY52))</f>
        <v/>
      </c>
      <c r="AZ54" s="6" t="str">
        <f>IF(AZ52="","",DSUM('Rozpis-skore'!$C$1:$L$162,$B54,AZ51:AZ52))</f>
        <v/>
      </c>
      <c r="BA54" s="6" t="str">
        <f>IF(BA52="","",DSUM('Rozpis-skore'!$C$1:$L$162,$B54,BA51:BA52))</f>
        <v/>
      </c>
      <c r="BB54" s="6" t="str">
        <f>IF(BB52="","",DSUM('Rozpis-skore'!$C$1:$L$162,$B54,BB51:BB52))</f>
        <v/>
      </c>
      <c r="BC54" s="6" t="str">
        <f>IF(BC52="","",DSUM('Rozpis-skore'!$C$1:$L$162,$B54,BC51:BC52))</f>
        <v/>
      </c>
      <c r="BD54" s="6" t="str">
        <f>IF(BD52="","",DSUM('Rozpis-skore'!$C$1:$L$162,$B54,BD51:BD52))</f>
        <v/>
      </c>
      <c r="BE54" s="6" t="str">
        <f>IF(BE52="","",DSUM('Rozpis-skore'!$C$1:$L$162,$B54,BE51:BE52))</f>
        <v/>
      </c>
      <c r="BF54" s="9" t="str">
        <f>IF(BF52="","",DSUM('Rozpis-skore'!$C$1:$L$162,$B54,BF51:BF52))</f>
        <v/>
      </c>
      <c r="BG54" s="27" t="str">
        <f>IF(BG52="","",DSUM('Rozpis-skore'!$C$1:$L$162,$B54,BG51:BG52))</f>
        <v/>
      </c>
      <c r="BH54" s="6" t="str">
        <f>IF(BH52="","",DSUM('Rozpis-skore'!$C$1:$L$162,$B54,BH51:BH52))</f>
        <v/>
      </c>
      <c r="BI54" s="6" t="str">
        <f>IF(BI52="","",DSUM('Rozpis-skore'!$C$1:$L$162,$B54,BI51:BI52))</f>
        <v/>
      </c>
      <c r="BJ54" s="6" t="str">
        <f>IF(BJ52="","",DSUM('Rozpis-skore'!$C$1:$L$162,$B54,BJ51:BJ52))</f>
        <v/>
      </c>
      <c r="BK54" s="6" t="str">
        <f>IF(BK52="","",DSUM('Rozpis-skore'!$C$1:$L$162,$B54,BK51:BK52))</f>
        <v/>
      </c>
      <c r="BL54" s="6" t="str">
        <f>IF(BL52="","",DSUM('Rozpis-skore'!$C$1:$L$162,$B54,BL51:BL52))</f>
        <v/>
      </c>
      <c r="BM54" s="6" t="str">
        <f>IF(BM52="","",DSUM('Rozpis-skore'!$C$1:$L$162,$B54,BM51:BM52))</f>
        <v/>
      </c>
      <c r="BN54" s="9" t="str">
        <f>IF(BN52="","",DSUM('Rozpis-skore'!$C$1:$L$162,$B54,BN51:BN52))</f>
        <v/>
      </c>
    </row>
    <row r="55" spans="1:66" ht="16.5" thickBot="1" x14ac:dyDescent="0.3">
      <c r="A55" s="277" t="s">
        <v>30</v>
      </c>
      <c r="B55" s="278" t="s">
        <v>21</v>
      </c>
      <c r="C55" s="13" t="str">
        <f>IF(C52="","",DSUM('Rozpis-skore'!$C$1:$L$162,$B55,C51:C52))</f>
        <v/>
      </c>
      <c r="D55" s="10">
        <f>IF(D52="","",DSUM('Rozpis-skore'!$C$1:$L$162,$B55,D51:D52))</f>
        <v>0</v>
      </c>
      <c r="E55" s="10">
        <f>IF(E52="","",DSUM('Rozpis-skore'!$C$1:$L$162,$B55,E51:E52))</f>
        <v>4</v>
      </c>
      <c r="F55" s="10" t="str">
        <f>IF(F52="","",DSUM('Rozpis-skore'!$C$1:$L$162,$B55,F51:F52))</f>
        <v/>
      </c>
      <c r="G55" s="10" t="str">
        <f>IF(G52="","",DSUM('Rozpis-skore'!$C$1:$L$162,$B55,G51:G52))</f>
        <v/>
      </c>
      <c r="H55" s="10" t="str">
        <f>IF(H52="","",DSUM('Rozpis-skore'!$C$1:$L$162,$B55,H51:H52))</f>
        <v/>
      </c>
      <c r="I55" s="10" t="str">
        <f>IF(I52="","",DSUM('Rozpis-skore'!$C$1:$L$162,$B55,I51:I52))</f>
        <v/>
      </c>
      <c r="J55" s="11" t="str">
        <f>IF(J52="","",DSUM('Rozpis-skore'!$C$1:$L$162,$B55,J51:J52))</f>
        <v/>
      </c>
      <c r="K55" s="13" t="str">
        <f>IF(K52="","",DSUM('Rozpis-skore'!$C$1:$L$162,$B55,K51:K52))</f>
        <v/>
      </c>
      <c r="L55" s="10" t="str">
        <f>IF(L52="","",DSUM('Rozpis-skore'!$C$1:$L$162,$B55,L51:L52))</f>
        <v/>
      </c>
      <c r="M55" s="10" t="str">
        <f>IF(M52="","",DSUM('Rozpis-skore'!$C$1:$L$162,$B55,M51:M52))</f>
        <v/>
      </c>
      <c r="N55" s="10" t="str">
        <f>IF(N52="","",DSUM('Rozpis-skore'!$C$1:$L$162,$B55,N51:N52))</f>
        <v/>
      </c>
      <c r="O55" s="10" t="str">
        <f>IF(O52="","",DSUM('Rozpis-skore'!$C$1:$L$162,$B55,O51:O52))</f>
        <v/>
      </c>
      <c r="P55" s="10" t="str">
        <f>IF(P52="","",DSUM('Rozpis-skore'!$C$1:$L$162,$B55,P51:P52))</f>
        <v/>
      </c>
      <c r="Q55" s="10" t="str">
        <f>IF(Q52="","",DSUM('Rozpis-skore'!$C$1:$L$162,$B55,Q51:Q52))</f>
        <v/>
      </c>
      <c r="R55" s="11" t="str">
        <f>IF(R52="","",DSUM('Rozpis-skore'!$C$1:$L$162,$B55,R51:R52))</f>
        <v/>
      </c>
      <c r="S55" s="13" t="str">
        <f>IF(S52="","",DSUM('Rozpis-skore'!$C$1:$L$162,$B55,S51:S52))</f>
        <v/>
      </c>
      <c r="T55" s="10" t="str">
        <f>IF(T52="","",DSUM('Rozpis-skore'!$C$1:$L$162,$B55,T51:T52))</f>
        <v/>
      </c>
      <c r="U55" s="10" t="str">
        <f>IF(U52="","",DSUM('Rozpis-skore'!$C$1:$L$162,$B55,U51:U52))</f>
        <v/>
      </c>
      <c r="V55" s="10" t="str">
        <f>IF(V52="","",DSUM('Rozpis-skore'!$C$1:$L$162,$B55,V51:V52))</f>
        <v/>
      </c>
      <c r="W55" s="10" t="str">
        <f>IF(W52="","",DSUM('Rozpis-skore'!$C$1:$L$162,$B55,W51:W52))</f>
        <v/>
      </c>
      <c r="X55" s="10">
        <f>IF(X52="","",DSUM('Rozpis-skore'!$C$1:$L$162,$B55,X51:X52))</f>
        <v>0</v>
      </c>
      <c r="Y55" s="10" t="str">
        <f>IF(Y52="","",DSUM('Rozpis-skore'!$C$1:$L$162,$B55,Y51:Y52))</f>
        <v/>
      </c>
      <c r="Z55" s="11" t="str">
        <f>IF(Z52="","",DSUM('Rozpis-skore'!$C$1:$L$162,$B55,Z51:Z52))</f>
        <v/>
      </c>
      <c r="AA55" s="13" t="str">
        <f>IF(AA52="","",DSUM('Rozpis-skore'!$C$1:$L$162,$B55,AA51:AA52))</f>
        <v/>
      </c>
      <c r="AB55" s="10" t="str">
        <f>IF(AB52="","",DSUM('Rozpis-skore'!$C$1:$L$162,$B55,AB51:AB52))</f>
        <v/>
      </c>
      <c r="AC55" s="10" t="str">
        <f>IF(AC52="","",DSUM('Rozpis-skore'!$C$1:$L$162,$B55,AC51:AC52))</f>
        <v/>
      </c>
      <c r="AD55" s="10">
        <f>IF(AD52="","",DSUM('Rozpis-skore'!$C$1:$L$162,$B55,AD51:AD52))</f>
        <v>0</v>
      </c>
      <c r="AE55" s="10" t="str">
        <f>IF(AE52="","",DSUM('Rozpis-skore'!$C$1:$L$162,$B55,AE51:AE52))</f>
        <v/>
      </c>
      <c r="AF55" s="10" t="str">
        <f>IF(AF52="","",DSUM('Rozpis-skore'!$C$1:$L$162,$B55,AF51:AF52))</f>
        <v/>
      </c>
      <c r="AG55" s="10" t="str">
        <f>IF(AG52="","",DSUM('Rozpis-skore'!$C$1:$L$162,$B55,AG51:AG52))</f>
        <v/>
      </c>
      <c r="AH55" s="11" t="str">
        <f>IF(AH52="","",DSUM('Rozpis-skore'!$C$1:$L$162,$B55,AH51:AH52))</f>
        <v/>
      </c>
      <c r="AI55" s="13">
        <f>IF(AI52="","",DSUM('Rozpis-skore'!$C$1:$L$162,$B55,AI51:AI52))</f>
        <v>0</v>
      </c>
      <c r="AJ55" s="10" t="str">
        <f>IF(AJ52="","",DSUM('Rozpis-skore'!$C$1:$L$162,$B55,AJ51:AJ52))</f>
        <v/>
      </c>
      <c r="AK55" s="10" t="str">
        <f>IF(AK52="","",DSUM('Rozpis-skore'!$C$1:$L$162,$B55,AK51:AK52))</f>
        <v/>
      </c>
      <c r="AL55" s="10" t="str">
        <f>IF(AL52="","",DSUM('Rozpis-skore'!$C$1:$L$162,$B55,AL51:AL52))</f>
        <v/>
      </c>
      <c r="AM55" s="10">
        <f>IF(AM52="","",DSUM('Rozpis-skore'!$C$1:$L$162,$B55,AM51:AM52))</f>
        <v>4</v>
      </c>
      <c r="AN55" s="10" t="str">
        <f>IF(AN52="","",DSUM('Rozpis-skore'!$C$1:$L$162,$B55,AN51:AN52))</f>
        <v/>
      </c>
      <c r="AO55" s="10" t="str">
        <f>IF(AO52="","",DSUM('Rozpis-skore'!$C$1:$L$162,$B55,AO51:AO52))</f>
        <v/>
      </c>
      <c r="AP55" s="11" t="str">
        <f>IF(AP52="","",DSUM('Rozpis-skore'!$C$1:$L$162,$B55,AP51:AP52))</f>
        <v/>
      </c>
      <c r="AQ55" s="13" t="str">
        <f>IF(AQ52="","",DSUM('Rozpis-skore'!$C$1:$L$162,$B55,AQ51:AQ52))</f>
        <v/>
      </c>
      <c r="AR55" s="10" t="str">
        <f>IF(AR52="","",DSUM('Rozpis-skore'!$C$1:$L$162,$B55,AR51:AR52))</f>
        <v/>
      </c>
      <c r="AS55" s="10" t="str">
        <f>IF(AS52="","",DSUM('Rozpis-skore'!$C$1:$L$162,$B55,AS51:AS52))</f>
        <v/>
      </c>
      <c r="AT55" s="10" t="str">
        <f>IF(AT52="","",DSUM('Rozpis-skore'!$C$1:$L$162,$B55,AT51:AT52))</f>
        <v/>
      </c>
      <c r="AU55" s="10" t="str">
        <f>IF(AU52="","",DSUM('Rozpis-skore'!$C$1:$L$162,$B55,AU51:AU52))</f>
        <v/>
      </c>
      <c r="AV55" s="10" t="str">
        <f>IF(AV52="","",DSUM('Rozpis-skore'!$C$1:$L$162,$B55,AV51:AV52))</f>
        <v/>
      </c>
      <c r="AW55" s="10" t="str">
        <f>IF(AW52="","",DSUM('Rozpis-skore'!$C$1:$L$162,$B55,AW51:AW52))</f>
        <v/>
      </c>
      <c r="AX55" s="11" t="str">
        <f>IF(AX52="","",DSUM('Rozpis-skore'!$C$1:$L$162,$B55,AX51:AX52))</f>
        <v/>
      </c>
      <c r="AY55" s="13" t="str">
        <f>IF(AY52="","",DSUM('Rozpis-skore'!$C$1:$L$162,$B55,AY51:AY52))</f>
        <v/>
      </c>
      <c r="AZ55" s="10" t="str">
        <f>IF(AZ52="","",DSUM('Rozpis-skore'!$C$1:$L$162,$B55,AZ51:AZ52))</f>
        <v/>
      </c>
      <c r="BA55" s="10" t="str">
        <f>IF(BA52="","",DSUM('Rozpis-skore'!$C$1:$L$162,$B55,BA51:BA52))</f>
        <v/>
      </c>
      <c r="BB55" s="10" t="str">
        <f>IF(BB52="","",DSUM('Rozpis-skore'!$C$1:$L$162,$B55,BB51:BB52))</f>
        <v/>
      </c>
      <c r="BC55" s="10" t="str">
        <f>IF(BC52="","",DSUM('Rozpis-skore'!$C$1:$L$162,$B55,BC51:BC52))</f>
        <v/>
      </c>
      <c r="BD55" s="10" t="str">
        <f>IF(BD52="","",DSUM('Rozpis-skore'!$C$1:$L$162,$B55,BD51:BD52))</f>
        <v/>
      </c>
      <c r="BE55" s="10" t="str">
        <f>IF(BE52="","",DSUM('Rozpis-skore'!$C$1:$L$162,$B55,BE51:BE52))</f>
        <v/>
      </c>
      <c r="BF55" s="11" t="str">
        <f>IF(BF52="","",DSUM('Rozpis-skore'!$C$1:$L$162,$B55,BF51:BF52))</f>
        <v/>
      </c>
      <c r="BG55" s="13" t="str">
        <f>IF(BG52="","",DSUM('Rozpis-skore'!$C$1:$L$162,$B55,BG51:BG52))</f>
        <v/>
      </c>
      <c r="BH55" s="10" t="str">
        <f>IF(BH52="","",DSUM('Rozpis-skore'!$C$1:$L$162,$B55,BH51:BH52))</f>
        <v/>
      </c>
      <c r="BI55" s="10" t="str">
        <f>IF(BI52="","",DSUM('Rozpis-skore'!$C$1:$L$162,$B55,BI51:BI52))</f>
        <v/>
      </c>
      <c r="BJ55" s="10" t="str">
        <f>IF(BJ52="","",DSUM('Rozpis-skore'!$C$1:$L$162,$B55,BJ51:BJ52))</f>
        <v/>
      </c>
      <c r="BK55" s="10" t="str">
        <f>IF(BK52="","",DSUM('Rozpis-skore'!$C$1:$L$162,$B55,BK51:BK52))</f>
        <v/>
      </c>
      <c r="BL55" s="10" t="str">
        <f>IF(BL52="","",DSUM('Rozpis-skore'!$C$1:$L$162,$B55,BL51:BL52))</f>
        <v/>
      </c>
      <c r="BM55" s="10" t="str">
        <f>IF(BM52="","",DSUM('Rozpis-skore'!$C$1:$L$162,$B55,BM51:BM52))</f>
        <v/>
      </c>
      <c r="BN55" s="11" t="str">
        <f>IF(BN52="","",DSUM('Rozpis-skore'!$C$1:$L$162,$B55,BN51:BN52))</f>
        <v/>
      </c>
    </row>
    <row r="56" spans="1:66" x14ac:dyDescent="0.25">
      <c r="A56" s="2096"/>
      <c r="B56" s="2097"/>
      <c r="C56" s="271" t="s">
        <v>19</v>
      </c>
      <c r="D56" s="272" t="s">
        <v>19</v>
      </c>
      <c r="E56" s="272" t="s">
        <v>19</v>
      </c>
      <c r="F56" s="272" t="s">
        <v>19</v>
      </c>
      <c r="G56" s="272" t="s">
        <v>19</v>
      </c>
      <c r="H56" s="272" t="s">
        <v>19</v>
      </c>
      <c r="I56" s="272" t="s">
        <v>19</v>
      </c>
      <c r="J56" s="273" t="s">
        <v>19</v>
      </c>
      <c r="K56" s="271" t="s">
        <v>19</v>
      </c>
      <c r="L56" s="272" t="s">
        <v>19</v>
      </c>
      <c r="M56" s="272" t="s">
        <v>19</v>
      </c>
      <c r="N56" s="272" t="s">
        <v>19</v>
      </c>
      <c r="O56" s="272" t="s">
        <v>19</v>
      </c>
      <c r="P56" s="272" t="s">
        <v>19</v>
      </c>
      <c r="Q56" s="272" t="s">
        <v>19</v>
      </c>
      <c r="R56" s="273" t="s">
        <v>19</v>
      </c>
      <c r="S56" s="271" t="s">
        <v>19</v>
      </c>
      <c r="T56" s="272" t="s">
        <v>19</v>
      </c>
      <c r="U56" s="272" t="s">
        <v>19</v>
      </c>
      <c r="V56" s="272" t="s">
        <v>19</v>
      </c>
      <c r="W56" s="272" t="s">
        <v>19</v>
      </c>
      <c r="X56" s="272" t="s">
        <v>19</v>
      </c>
      <c r="Y56" s="272" t="s">
        <v>19</v>
      </c>
      <c r="Z56" s="273" t="s">
        <v>19</v>
      </c>
      <c r="AA56" s="271" t="s">
        <v>19</v>
      </c>
      <c r="AB56" s="272" t="s">
        <v>19</v>
      </c>
      <c r="AC56" s="272" t="s">
        <v>19</v>
      </c>
      <c r="AD56" s="272" t="s">
        <v>19</v>
      </c>
      <c r="AE56" s="272" t="s">
        <v>19</v>
      </c>
      <c r="AF56" s="272" t="s">
        <v>19</v>
      </c>
      <c r="AG56" s="272" t="s">
        <v>19</v>
      </c>
      <c r="AH56" s="273" t="s">
        <v>19</v>
      </c>
      <c r="AI56" s="271" t="s">
        <v>19</v>
      </c>
      <c r="AJ56" s="272" t="s">
        <v>19</v>
      </c>
      <c r="AK56" s="272" t="s">
        <v>19</v>
      </c>
      <c r="AL56" s="272" t="s">
        <v>19</v>
      </c>
      <c r="AM56" s="272" t="s">
        <v>19</v>
      </c>
      <c r="AN56" s="272" t="s">
        <v>19</v>
      </c>
      <c r="AO56" s="272" t="s">
        <v>19</v>
      </c>
      <c r="AP56" s="273" t="s">
        <v>19</v>
      </c>
      <c r="AQ56" s="271" t="s">
        <v>19</v>
      </c>
      <c r="AR56" s="272" t="s">
        <v>19</v>
      </c>
      <c r="AS56" s="272" t="s">
        <v>19</v>
      </c>
      <c r="AT56" s="272" t="s">
        <v>19</v>
      </c>
      <c r="AU56" s="272" t="s">
        <v>19</v>
      </c>
      <c r="AV56" s="272" t="s">
        <v>19</v>
      </c>
      <c r="AW56" s="272" t="s">
        <v>19</v>
      </c>
      <c r="AX56" s="273" t="s">
        <v>19</v>
      </c>
      <c r="AY56" s="271" t="s">
        <v>19</v>
      </c>
      <c r="AZ56" s="272" t="s">
        <v>19</v>
      </c>
      <c r="BA56" s="272" t="s">
        <v>19</v>
      </c>
      <c r="BB56" s="272" t="s">
        <v>19</v>
      </c>
      <c r="BC56" s="272" t="s">
        <v>19</v>
      </c>
      <c r="BD56" s="272" t="s">
        <v>19</v>
      </c>
      <c r="BE56" s="272" t="s">
        <v>19</v>
      </c>
      <c r="BF56" s="273" t="s">
        <v>19</v>
      </c>
      <c r="BG56" s="271" t="s">
        <v>19</v>
      </c>
      <c r="BH56" s="272" t="s">
        <v>19</v>
      </c>
      <c r="BI56" s="272" t="s">
        <v>19</v>
      </c>
      <c r="BJ56" s="272" t="s">
        <v>19</v>
      </c>
      <c r="BK56" s="272" t="s">
        <v>19</v>
      </c>
      <c r="BL56" s="272" t="s">
        <v>19</v>
      </c>
      <c r="BM56" s="272" t="s">
        <v>19</v>
      </c>
      <c r="BN56" s="273" t="s">
        <v>19</v>
      </c>
    </row>
    <row r="57" spans="1:66" x14ac:dyDescent="0.25">
      <c r="A57" s="2098"/>
      <c r="B57" s="2099"/>
      <c r="C57" s="969" t="str">
        <f>C52</f>
        <v/>
      </c>
      <c r="D57" s="970">
        <f t="shared" ref="D57:BN57" si="119">D52</f>
        <v>22</v>
      </c>
      <c r="E57" s="970">
        <f t="shared" si="119"/>
        <v>23</v>
      </c>
      <c r="F57" s="970" t="str">
        <f t="shared" si="119"/>
        <v/>
      </c>
      <c r="G57" s="970" t="str">
        <f t="shared" si="119"/>
        <v/>
      </c>
      <c r="H57" s="970" t="str">
        <f t="shared" si="119"/>
        <v/>
      </c>
      <c r="I57" s="970" t="str">
        <f t="shared" si="119"/>
        <v/>
      </c>
      <c r="J57" s="971" t="str">
        <f t="shared" si="119"/>
        <v/>
      </c>
      <c r="K57" s="969" t="str">
        <f t="shared" si="119"/>
        <v/>
      </c>
      <c r="L57" s="970" t="str">
        <f t="shared" si="119"/>
        <v/>
      </c>
      <c r="M57" s="970" t="str">
        <f t="shared" si="119"/>
        <v/>
      </c>
      <c r="N57" s="970" t="str">
        <f t="shared" si="119"/>
        <v/>
      </c>
      <c r="O57" s="970" t="str">
        <f t="shared" si="119"/>
        <v/>
      </c>
      <c r="P57" s="970" t="str">
        <f t="shared" si="119"/>
        <v/>
      </c>
      <c r="Q57" s="970" t="str">
        <f t="shared" si="119"/>
        <v/>
      </c>
      <c r="R57" s="971" t="str">
        <f t="shared" si="119"/>
        <v/>
      </c>
      <c r="S57" s="969" t="str">
        <f t="shared" si="119"/>
        <v/>
      </c>
      <c r="T57" s="970" t="str">
        <f t="shared" si="119"/>
        <v/>
      </c>
      <c r="U57" s="970" t="str">
        <f t="shared" si="119"/>
        <v/>
      </c>
      <c r="V57" s="970" t="str">
        <f t="shared" si="119"/>
        <v/>
      </c>
      <c r="W57" s="970" t="str">
        <f t="shared" si="119"/>
        <v/>
      </c>
      <c r="X57" s="970">
        <f t="shared" si="119"/>
        <v>26</v>
      </c>
      <c r="Y57" s="970" t="str">
        <f t="shared" si="119"/>
        <v/>
      </c>
      <c r="Z57" s="971" t="str">
        <f t="shared" si="119"/>
        <v/>
      </c>
      <c r="AA57" s="969" t="str">
        <f t="shared" si="119"/>
        <v/>
      </c>
      <c r="AB57" s="970" t="str">
        <f t="shared" si="119"/>
        <v/>
      </c>
      <c r="AC57" s="970" t="str">
        <f t="shared" si="119"/>
        <v/>
      </c>
      <c r="AD57" s="970">
        <f t="shared" si="119"/>
        <v>24</v>
      </c>
      <c r="AE57" s="970" t="str">
        <f t="shared" si="119"/>
        <v/>
      </c>
      <c r="AF57" s="970" t="str">
        <f t="shared" si="119"/>
        <v/>
      </c>
      <c r="AG57" s="970" t="str">
        <f t="shared" si="119"/>
        <v/>
      </c>
      <c r="AH57" s="971" t="str">
        <f t="shared" si="119"/>
        <v/>
      </c>
      <c r="AI57" s="969">
        <f t="shared" si="119"/>
        <v>21</v>
      </c>
      <c r="AJ57" s="970" t="str">
        <f t="shared" si="119"/>
        <v/>
      </c>
      <c r="AK57" s="970" t="str">
        <f t="shared" si="119"/>
        <v/>
      </c>
      <c r="AL57" s="970" t="str">
        <f t="shared" si="119"/>
        <v/>
      </c>
      <c r="AM57" s="970">
        <f t="shared" si="119"/>
        <v>25</v>
      </c>
      <c r="AN57" s="970" t="str">
        <f t="shared" si="119"/>
        <v/>
      </c>
      <c r="AO57" s="970" t="str">
        <f t="shared" si="119"/>
        <v/>
      </c>
      <c r="AP57" s="971" t="str">
        <f t="shared" si="119"/>
        <v/>
      </c>
      <c r="AQ57" s="969" t="str">
        <f t="shared" si="119"/>
        <v/>
      </c>
      <c r="AR57" s="970" t="str">
        <f t="shared" si="119"/>
        <v/>
      </c>
      <c r="AS57" s="970" t="str">
        <f t="shared" si="119"/>
        <v/>
      </c>
      <c r="AT57" s="970" t="str">
        <f t="shared" si="119"/>
        <v/>
      </c>
      <c r="AU57" s="970" t="str">
        <f t="shared" si="119"/>
        <v/>
      </c>
      <c r="AV57" s="970" t="str">
        <f t="shared" si="119"/>
        <v/>
      </c>
      <c r="AW57" s="970" t="str">
        <f t="shared" si="119"/>
        <v/>
      </c>
      <c r="AX57" s="971" t="str">
        <f t="shared" si="119"/>
        <v/>
      </c>
      <c r="AY57" s="969" t="str">
        <f t="shared" si="119"/>
        <v/>
      </c>
      <c r="AZ57" s="970" t="str">
        <f t="shared" si="119"/>
        <v/>
      </c>
      <c r="BA57" s="970" t="str">
        <f t="shared" si="119"/>
        <v/>
      </c>
      <c r="BB57" s="970" t="str">
        <f t="shared" si="119"/>
        <v/>
      </c>
      <c r="BC57" s="970" t="str">
        <f t="shared" si="119"/>
        <v/>
      </c>
      <c r="BD57" s="970" t="str">
        <f t="shared" si="119"/>
        <v/>
      </c>
      <c r="BE57" s="970" t="str">
        <f t="shared" si="119"/>
        <v/>
      </c>
      <c r="BF57" s="971" t="str">
        <f t="shared" si="119"/>
        <v/>
      </c>
      <c r="BG57" s="969" t="str">
        <f t="shared" si="119"/>
        <v/>
      </c>
      <c r="BH57" s="970" t="str">
        <f t="shared" si="119"/>
        <v/>
      </c>
      <c r="BI57" s="970" t="str">
        <f t="shared" si="119"/>
        <v/>
      </c>
      <c r="BJ57" s="970" t="str">
        <f t="shared" si="119"/>
        <v/>
      </c>
      <c r="BK57" s="970" t="str">
        <f t="shared" si="119"/>
        <v/>
      </c>
      <c r="BL57" s="970" t="str">
        <f t="shared" si="119"/>
        <v/>
      </c>
      <c r="BM57" s="970" t="str">
        <f t="shared" si="119"/>
        <v/>
      </c>
      <c r="BN57" s="971" t="str">
        <f t="shared" si="119"/>
        <v/>
      </c>
    </row>
    <row r="58" spans="1:66" ht="15.75" x14ac:dyDescent="0.25">
      <c r="A58" s="275" t="s">
        <v>27</v>
      </c>
      <c r="B58" s="279" t="s">
        <v>59</v>
      </c>
      <c r="C58" s="27" t="str">
        <f>IF(C57="","",DSUM('Rozpis-skore'!$C$1:$L$162,$B58,C56:C57))</f>
        <v/>
      </c>
      <c r="D58" s="6">
        <f>IF(D57="","",DSUM('Rozpis-skore'!$C$1:$L$162,$B58,D56:D57))</f>
        <v>0</v>
      </c>
      <c r="E58" s="6">
        <f>IF(E57="","",DSUM('Rozpis-skore'!$C$1:$L$162,$B58,E56:E57))</f>
        <v>0</v>
      </c>
      <c r="F58" s="6" t="str">
        <f>IF(F57="","",DSUM('Rozpis-skore'!$C$1:$L$162,$B58,F56:F57))</f>
        <v/>
      </c>
      <c r="G58" s="6" t="str">
        <f>IF(G57="","",DSUM('Rozpis-skore'!$C$1:$L$162,$B58,G56:G57))</f>
        <v/>
      </c>
      <c r="H58" s="6" t="str">
        <f>IF(H57="","",DSUM('Rozpis-skore'!$C$1:$L$162,$B58,H56:H57))</f>
        <v/>
      </c>
      <c r="I58" s="6" t="str">
        <f>IF(I57="","",DSUM('Rozpis-skore'!$C$1:$L$162,$B58,I56:I57))</f>
        <v/>
      </c>
      <c r="J58" s="9" t="str">
        <f>IF(J57="","",DSUM('Rozpis-skore'!$C$1:$L$162,$B58,J56:J57))</f>
        <v/>
      </c>
      <c r="K58" s="27" t="str">
        <f>IF(K57="","",DSUM('Rozpis-skore'!$C$1:$L$162,$B58,K56:K57))</f>
        <v/>
      </c>
      <c r="L58" s="6" t="str">
        <f>IF(L57="","",DSUM('Rozpis-skore'!$C$1:$L$162,$B58,L56:L57))</f>
        <v/>
      </c>
      <c r="M58" s="6" t="str">
        <f>IF(M57="","",DSUM('Rozpis-skore'!$C$1:$L$162,$B58,M56:M57))</f>
        <v/>
      </c>
      <c r="N58" s="6" t="str">
        <f>IF(N57="","",DSUM('Rozpis-skore'!$C$1:$L$162,$B58,N56:N57))</f>
        <v/>
      </c>
      <c r="O58" s="6" t="str">
        <f>IF(O57="","",DSUM('Rozpis-skore'!$C$1:$L$162,$B58,O56:O57))</f>
        <v/>
      </c>
      <c r="P58" s="6" t="str">
        <f>IF(P57="","",DSUM('Rozpis-skore'!$C$1:$L$162,$B58,P56:P57))</f>
        <v/>
      </c>
      <c r="Q58" s="6" t="str">
        <f>IF(Q57="","",DSUM('Rozpis-skore'!$C$1:$L$162,$B58,Q56:Q57))</f>
        <v/>
      </c>
      <c r="R58" s="9" t="str">
        <f>IF(R57="","",DSUM('Rozpis-skore'!$C$1:$L$162,$B58,R56:R57))</f>
        <v/>
      </c>
      <c r="S58" s="27" t="str">
        <f>IF(S57="","",DSUM('Rozpis-skore'!$C$1:$L$162,$B58,S56:S57))</f>
        <v/>
      </c>
      <c r="T58" s="6" t="str">
        <f>IF(T57="","",DSUM('Rozpis-skore'!$C$1:$L$162,$B58,T56:T57))</f>
        <v/>
      </c>
      <c r="U58" s="6" t="str">
        <f>IF(U57="","",DSUM('Rozpis-skore'!$C$1:$L$162,$B58,U56:U57))</f>
        <v/>
      </c>
      <c r="V58" s="6" t="str">
        <f>IF(V57="","",DSUM('Rozpis-skore'!$C$1:$L$162,$B58,V56:V57))</f>
        <v/>
      </c>
      <c r="W58" s="6" t="str">
        <f>IF(W57="","",DSUM('Rozpis-skore'!$C$1:$L$162,$B58,W56:W57))</f>
        <v/>
      </c>
      <c r="X58" s="6">
        <f>IF(X57="","",DSUM('Rozpis-skore'!$C$1:$L$162,$B58,X56:X57))</f>
        <v>0</v>
      </c>
      <c r="Y58" s="6" t="str">
        <f>IF(Y57="","",DSUM('Rozpis-skore'!$C$1:$L$162,$B58,Y56:Y57))</f>
        <v/>
      </c>
      <c r="Z58" s="9" t="str">
        <f>IF(Z57="","",DSUM('Rozpis-skore'!$C$1:$L$162,$B58,Z56:Z57))</f>
        <v/>
      </c>
      <c r="AA58" s="27" t="str">
        <f>IF(AA57="","",DSUM('Rozpis-skore'!$C$1:$L$162,$B58,AA56:AA57))</f>
        <v/>
      </c>
      <c r="AB58" s="6" t="str">
        <f>IF(AB57="","",DSUM('Rozpis-skore'!$C$1:$L$162,$B58,AB56:AB57))</f>
        <v/>
      </c>
      <c r="AC58" s="6" t="str">
        <f>IF(AC57="","",DSUM('Rozpis-skore'!$C$1:$L$162,$B58,AC56:AC57))</f>
        <v/>
      </c>
      <c r="AD58" s="6">
        <f>IF(AD57="","",DSUM('Rozpis-skore'!$C$1:$L$162,$B58,AD56:AD57))</f>
        <v>0</v>
      </c>
      <c r="AE58" s="6" t="str">
        <f>IF(AE57="","",DSUM('Rozpis-skore'!$C$1:$L$162,$B58,AE56:AE57))</f>
        <v/>
      </c>
      <c r="AF58" s="6" t="str">
        <f>IF(AF57="","",DSUM('Rozpis-skore'!$C$1:$L$162,$B58,AF56:AF57))</f>
        <v/>
      </c>
      <c r="AG58" s="6" t="str">
        <f>IF(AG57="","",DSUM('Rozpis-skore'!$C$1:$L$162,$B58,AG56:AG57))</f>
        <v/>
      </c>
      <c r="AH58" s="9" t="str">
        <f>IF(AH57="","",DSUM('Rozpis-skore'!$C$1:$L$162,$B58,AH56:AH57))</f>
        <v/>
      </c>
      <c r="AI58" s="27">
        <f>IF(AI57="","",DSUM('Rozpis-skore'!$C$1:$L$162,$B58,AI56:AI57))</f>
        <v>0</v>
      </c>
      <c r="AJ58" s="6" t="str">
        <f>IF(AJ57="","",DSUM('Rozpis-skore'!$C$1:$L$162,$B58,AJ56:AJ57))</f>
        <v/>
      </c>
      <c r="AK58" s="6" t="str">
        <f>IF(AK57="","",DSUM('Rozpis-skore'!$C$1:$L$162,$B58,AK56:AK57))</f>
        <v/>
      </c>
      <c r="AL58" s="6" t="str">
        <f>IF(AL57="","",DSUM('Rozpis-skore'!$C$1:$L$162,$B58,AL56:AL57))</f>
        <v/>
      </c>
      <c r="AM58" s="6">
        <f>IF(AM57="","",DSUM('Rozpis-skore'!$C$1:$L$162,$B58,AM56:AM57))</f>
        <v>0</v>
      </c>
      <c r="AN58" s="6" t="str">
        <f>IF(AN57="","",DSUM('Rozpis-skore'!$C$1:$L$162,$B58,AN56:AN57))</f>
        <v/>
      </c>
      <c r="AO58" s="6" t="str">
        <f>IF(AO57="","",DSUM('Rozpis-skore'!$C$1:$L$162,$B58,AO56:AO57))</f>
        <v/>
      </c>
      <c r="AP58" s="9" t="str">
        <f>IF(AP57="","",DSUM('Rozpis-skore'!$C$1:$L$162,$B58,AP56:AP57))</f>
        <v/>
      </c>
      <c r="AQ58" s="27" t="str">
        <f>IF(AQ57="","",DSUM('Rozpis-skore'!$C$1:$L$162,$B58,AQ56:AQ57))</f>
        <v/>
      </c>
      <c r="AR58" s="6" t="str">
        <f>IF(AR57="","",DSUM('Rozpis-skore'!$C$1:$L$162,$B58,AR56:AR57))</f>
        <v/>
      </c>
      <c r="AS58" s="6" t="str">
        <f>IF(AS57="","",DSUM('Rozpis-skore'!$C$1:$L$162,$B58,AS56:AS57))</f>
        <v/>
      </c>
      <c r="AT58" s="6" t="str">
        <f>IF(AT57="","",DSUM('Rozpis-skore'!$C$1:$L$162,$B58,AT56:AT57))</f>
        <v/>
      </c>
      <c r="AU58" s="6" t="str">
        <f>IF(AU57="","",DSUM('Rozpis-skore'!$C$1:$L$162,$B58,AU56:AU57))</f>
        <v/>
      </c>
      <c r="AV58" s="6" t="str">
        <f>IF(AV57="","",DSUM('Rozpis-skore'!$C$1:$L$162,$B58,AV56:AV57))</f>
        <v/>
      </c>
      <c r="AW58" s="6" t="str">
        <f>IF(AW57="","",DSUM('Rozpis-skore'!$C$1:$L$162,$B58,AW56:AW57))</f>
        <v/>
      </c>
      <c r="AX58" s="9" t="str">
        <f>IF(AX57="","",DSUM('Rozpis-skore'!$C$1:$L$162,$B58,AX56:AX57))</f>
        <v/>
      </c>
      <c r="AY58" s="27" t="str">
        <f>IF(AY57="","",DSUM('Rozpis-skore'!$C$1:$L$162,$B58,AY56:AY57))</f>
        <v/>
      </c>
      <c r="AZ58" s="6" t="str">
        <f>IF(AZ57="","",DSUM('Rozpis-skore'!$C$1:$L$162,$B58,AZ56:AZ57))</f>
        <v/>
      </c>
      <c r="BA58" s="6" t="str">
        <f>IF(BA57="","",DSUM('Rozpis-skore'!$C$1:$L$162,$B58,BA56:BA57))</f>
        <v/>
      </c>
      <c r="BB58" s="6" t="str">
        <f>IF(BB57="","",DSUM('Rozpis-skore'!$C$1:$L$162,$B58,BB56:BB57))</f>
        <v/>
      </c>
      <c r="BC58" s="6" t="str">
        <f>IF(BC57="","",DSUM('Rozpis-skore'!$C$1:$L$162,$B58,BC56:BC57))</f>
        <v/>
      </c>
      <c r="BD58" s="6" t="str">
        <f>IF(BD57="","",DSUM('Rozpis-skore'!$C$1:$L$162,$B58,BD56:BD57))</f>
        <v/>
      </c>
      <c r="BE58" s="6" t="str">
        <f>IF(BE57="","",DSUM('Rozpis-skore'!$C$1:$L$162,$B58,BE56:BE57))</f>
        <v/>
      </c>
      <c r="BF58" s="9" t="str">
        <f>IF(BF57="","",DSUM('Rozpis-skore'!$C$1:$L$162,$B58,BF56:BF57))</f>
        <v/>
      </c>
      <c r="BG58" s="27" t="str">
        <f>IF(BG57="","",DSUM('Rozpis-skore'!$C$1:$L$162,$B58,BG56:BG57))</f>
        <v/>
      </c>
      <c r="BH58" s="6" t="str">
        <f>IF(BH57="","",DSUM('Rozpis-skore'!$C$1:$L$162,$B58,BH56:BH57))</f>
        <v/>
      </c>
      <c r="BI58" s="6" t="str">
        <f>IF(BI57="","",DSUM('Rozpis-skore'!$C$1:$L$162,$B58,BI56:BI57))</f>
        <v/>
      </c>
      <c r="BJ58" s="6" t="str">
        <f>IF(BJ57="","",DSUM('Rozpis-skore'!$C$1:$L$162,$B58,BJ56:BJ57))</f>
        <v/>
      </c>
      <c r="BK58" s="6" t="str">
        <f>IF(BK57="","",DSUM('Rozpis-skore'!$C$1:$L$162,$B58,BK56:BK57))</f>
        <v/>
      </c>
      <c r="BL58" s="6" t="str">
        <f>IF(BL57="","",DSUM('Rozpis-skore'!$C$1:$L$162,$B58,BL56:BL57))</f>
        <v/>
      </c>
      <c r="BM58" s="6" t="str">
        <f>IF(BM57="","",DSUM('Rozpis-skore'!$C$1:$L$162,$B58,BM56:BM57))</f>
        <v/>
      </c>
      <c r="BN58" s="9" t="str">
        <f>IF(BN57="","",DSUM('Rozpis-skore'!$C$1:$L$162,$B58,BN56:BN57))</f>
        <v/>
      </c>
    </row>
    <row r="59" spans="1:66" ht="15.75" x14ac:dyDescent="0.25">
      <c r="A59" s="275" t="s">
        <v>29</v>
      </c>
      <c r="B59" s="279" t="s">
        <v>21</v>
      </c>
      <c r="C59" s="27" t="str">
        <f>IF(C57="","",DSUM('Rozpis-skore'!$C$1:$L$162,$B59,C56:C57))</f>
        <v/>
      </c>
      <c r="D59" s="6">
        <f>IF(D57="","",DSUM('Rozpis-skore'!$C$1:$L$162,$B59,D56:D57))</f>
        <v>4</v>
      </c>
      <c r="E59" s="6">
        <f>IF(E57="","",DSUM('Rozpis-skore'!$C$1:$L$162,$B59,E56:E57))</f>
        <v>0</v>
      </c>
      <c r="F59" s="6" t="str">
        <f>IF(F57="","",DSUM('Rozpis-skore'!$C$1:$L$162,$B59,F56:F57))</f>
        <v/>
      </c>
      <c r="G59" s="6" t="str">
        <f>IF(G57="","",DSUM('Rozpis-skore'!$C$1:$L$162,$B59,G56:G57))</f>
        <v/>
      </c>
      <c r="H59" s="6" t="str">
        <f>IF(H57="","",DSUM('Rozpis-skore'!$C$1:$L$162,$B59,H56:H57))</f>
        <v/>
      </c>
      <c r="I59" s="6" t="str">
        <f>IF(I57="","",DSUM('Rozpis-skore'!$C$1:$L$162,$B59,I56:I57))</f>
        <v/>
      </c>
      <c r="J59" s="9" t="str">
        <f>IF(J57="","",DSUM('Rozpis-skore'!$C$1:$L$162,$B59,J56:J57))</f>
        <v/>
      </c>
      <c r="K59" s="27" t="str">
        <f>IF(K57="","",DSUM('Rozpis-skore'!$C$1:$L$162,$B59,K56:K57))</f>
        <v/>
      </c>
      <c r="L59" s="6" t="str">
        <f>IF(L57="","",DSUM('Rozpis-skore'!$C$1:$L$162,$B59,L56:L57))</f>
        <v/>
      </c>
      <c r="M59" s="6" t="str">
        <f>IF(M57="","",DSUM('Rozpis-skore'!$C$1:$L$162,$B59,M56:M57))</f>
        <v/>
      </c>
      <c r="N59" s="6" t="str">
        <f>IF(N57="","",DSUM('Rozpis-skore'!$C$1:$L$162,$B59,N56:N57))</f>
        <v/>
      </c>
      <c r="O59" s="6" t="str">
        <f>IF(O57="","",DSUM('Rozpis-skore'!$C$1:$L$162,$B59,O56:O57))</f>
        <v/>
      </c>
      <c r="P59" s="6" t="str">
        <f>IF(P57="","",DSUM('Rozpis-skore'!$C$1:$L$162,$B59,P56:P57))</f>
        <v/>
      </c>
      <c r="Q59" s="6" t="str">
        <f>IF(Q57="","",DSUM('Rozpis-skore'!$C$1:$L$162,$B59,Q56:Q57))</f>
        <v/>
      </c>
      <c r="R59" s="9" t="str">
        <f>IF(R57="","",DSUM('Rozpis-skore'!$C$1:$L$162,$B59,R56:R57))</f>
        <v/>
      </c>
      <c r="S59" s="27" t="str">
        <f>IF(S57="","",DSUM('Rozpis-skore'!$C$1:$L$162,$B59,S56:S57))</f>
        <v/>
      </c>
      <c r="T59" s="6" t="str">
        <f>IF(T57="","",DSUM('Rozpis-skore'!$C$1:$L$162,$B59,T56:T57))</f>
        <v/>
      </c>
      <c r="U59" s="6" t="str">
        <f>IF(U57="","",DSUM('Rozpis-skore'!$C$1:$L$162,$B59,U56:U57))</f>
        <v/>
      </c>
      <c r="V59" s="6" t="str">
        <f>IF(V57="","",DSUM('Rozpis-skore'!$C$1:$L$162,$B59,V56:V57))</f>
        <v/>
      </c>
      <c r="W59" s="6" t="str">
        <f>IF(W57="","",DSUM('Rozpis-skore'!$C$1:$L$162,$B59,W56:W57))</f>
        <v/>
      </c>
      <c r="X59" s="6">
        <f>IF(X57="","",DSUM('Rozpis-skore'!$C$1:$L$162,$B59,X56:X57))</f>
        <v>0</v>
      </c>
      <c r="Y59" s="6" t="str">
        <f>IF(Y57="","",DSUM('Rozpis-skore'!$C$1:$L$162,$B59,Y56:Y57))</f>
        <v/>
      </c>
      <c r="Z59" s="9" t="str">
        <f>IF(Z57="","",DSUM('Rozpis-skore'!$C$1:$L$162,$B59,Z56:Z57))</f>
        <v/>
      </c>
      <c r="AA59" s="27" t="str">
        <f>IF(AA57="","",DSUM('Rozpis-skore'!$C$1:$L$162,$B59,AA56:AA57))</f>
        <v/>
      </c>
      <c r="AB59" s="6" t="str">
        <f>IF(AB57="","",DSUM('Rozpis-skore'!$C$1:$L$162,$B59,AB56:AB57))</f>
        <v/>
      </c>
      <c r="AC59" s="6" t="str">
        <f>IF(AC57="","",DSUM('Rozpis-skore'!$C$1:$L$162,$B59,AC56:AC57))</f>
        <v/>
      </c>
      <c r="AD59" s="6">
        <f>IF(AD57="","",DSUM('Rozpis-skore'!$C$1:$L$162,$B59,AD56:AD57))</f>
        <v>0</v>
      </c>
      <c r="AE59" s="6" t="str">
        <f>IF(AE57="","",DSUM('Rozpis-skore'!$C$1:$L$162,$B59,AE56:AE57))</f>
        <v/>
      </c>
      <c r="AF59" s="6" t="str">
        <f>IF(AF57="","",DSUM('Rozpis-skore'!$C$1:$L$162,$B59,AF56:AF57))</f>
        <v/>
      </c>
      <c r="AG59" s="6" t="str">
        <f>IF(AG57="","",DSUM('Rozpis-skore'!$C$1:$L$162,$B59,AG56:AG57))</f>
        <v/>
      </c>
      <c r="AH59" s="9" t="str">
        <f>IF(AH57="","",DSUM('Rozpis-skore'!$C$1:$L$162,$B59,AH56:AH57))</f>
        <v/>
      </c>
      <c r="AI59" s="27">
        <f>IF(AI57="","",DSUM('Rozpis-skore'!$C$1:$L$162,$B59,AI56:AI57))</f>
        <v>4</v>
      </c>
      <c r="AJ59" s="6" t="str">
        <f>IF(AJ57="","",DSUM('Rozpis-skore'!$C$1:$L$162,$B59,AJ56:AJ57))</f>
        <v/>
      </c>
      <c r="AK59" s="6" t="str">
        <f>IF(AK57="","",DSUM('Rozpis-skore'!$C$1:$L$162,$B59,AK56:AK57))</f>
        <v/>
      </c>
      <c r="AL59" s="6" t="str">
        <f>IF(AL57="","",DSUM('Rozpis-skore'!$C$1:$L$162,$B59,AL56:AL57))</f>
        <v/>
      </c>
      <c r="AM59" s="6">
        <f>IF(AM57="","",DSUM('Rozpis-skore'!$C$1:$L$162,$B59,AM56:AM57))</f>
        <v>0</v>
      </c>
      <c r="AN59" s="6" t="str">
        <f>IF(AN57="","",DSUM('Rozpis-skore'!$C$1:$L$162,$B59,AN56:AN57))</f>
        <v/>
      </c>
      <c r="AO59" s="6" t="str">
        <f>IF(AO57="","",DSUM('Rozpis-skore'!$C$1:$L$162,$B59,AO56:AO57))</f>
        <v/>
      </c>
      <c r="AP59" s="9" t="str">
        <f>IF(AP57="","",DSUM('Rozpis-skore'!$C$1:$L$162,$B59,AP56:AP57))</f>
        <v/>
      </c>
      <c r="AQ59" s="27" t="str">
        <f>IF(AQ57="","",DSUM('Rozpis-skore'!$C$1:$L$162,$B59,AQ56:AQ57))</f>
        <v/>
      </c>
      <c r="AR59" s="6" t="str">
        <f>IF(AR57="","",DSUM('Rozpis-skore'!$C$1:$L$162,$B59,AR56:AR57))</f>
        <v/>
      </c>
      <c r="AS59" s="6" t="str">
        <f>IF(AS57="","",DSUM('Rozpis-skore'!$C$1:$L$162,$B59,AS56:AS57))</f>
        <v/>
      </c>
      <c r="AT59" s="6" t="str">
        <f>IF(AT57="","",DSUM('Rozpis-skore'!$C$1:$L$162,$B59,AT56:AT57))</f>
        <v/>
      </c>
      <c r="AU59" s="6" t="str">
        <f>IF(AU57="","",DSUM('Rozpis-skore'!$C$1:$L$162,$B59,AU56:AU57))</f>
        <v/>
      </c>
      <c r="AV59" s="6" t="str">
        <f>IF(AV57="","",DSUM('Rozpis-skore'!$C$1:$L$162,$B59,AV56:AV57))</f>
        <v/>
      </c>
      <c r="AW59" s="6" t="str">
        <f>IF(AW57="","",DSUM('Rozpis-skore'!$C$1:$L$162,$B59,AW56:AW57))</f>
        <v/>
      </c>
      <c r="AX59" s="9" t="str">
        <f>IF(AX57="","",DSUM('Rozpis-skore'!$C$1:$L$162,$B59,AX56:AX57))</f>
        <v/>
      </c>
      <c r="AY59" s="27" t="str">
        <f>IF(AY57="","",DSUM('Rozpis-skore'!$C$1:$L$162,$B59,AY56:AY57))</f>
        <v/>
      </c>
      <c r="AZ59" s="6" t="str">
        <f>IF(AZ57="","",DSUM('Rozpis-skore'!$C$1:$L$162,$B59,AZ56:AZ57))</f>
        <v/>
      </c>
      <c r="BA59" s="6" t="str">
        <f>IF(BA57="","",DSUM('Rozpis-skore'!$C$1:$L$162,$B59,BA56:BA57))</f>
        <v/>
      </c>
      <c r="BB59" s="6" t="str">
        <f>IF(BB57="","",DSUM('Rozpis-skore'!$C$1:$L$162,$B59,BB56:BB57))</f>
        <v/>
      </c>
      <c r="BC59" s="6" t="str">
        <f>IF(BC57="","",DSUM('Rozpis-skore'!$C$1:$L$162,$B59,BC56:BC57))</f>
        <v/>
      </c>
      <c r="BD59" s="6" t="str">
        <f>IF(BD57="","",DSUM('Rozpis-skore'!$C$1:$L$162,$B59,BD56:BD57))</f>
        <v/>
      </c>
      <c r="BE59" s="6" t="str">
        <f>IF(BE57="","",DSUM('Rozpis-skore'!$C$1:$L$162,$B59,BE56:BE57))</f>
        <v/>
      </c>
      <c r="BF59" s="9" t="str">
        <f>IF(BF57="","",DSUM('Rozpis-skore'!$C$1:$L$162,$B59,BF56:BF57))</f>
        <v/>
      </c>
      <c r="BG59" s="27" t="str">
        <f>IF(BG57="","",DSUM('Rozpis-skore'!$C$1:$L$162,$B59,BG56:BG57))</f>
        <v/>
      </c>
      <c r="BH59" s="6" t="str">
        <f>IF(BH57="","",DSUM('Rozpis-skore'!$C$1:$L$162,$B59,BH56:BH57))</f>
        <v/>
      </c>
      <c r="BI59" s="6" t="str">
        <f>IF(BI57="","",DSUM('Rozpis-skore'!$C$1:$L$162,$B59,BI56:BI57))</f>
        <v/>
      </c>
      <c r="BJ59" s="6" t="str">
        <f>IF(BJ57="","",DSUM('Rozpis-skore'!$C$1:$L$162,$B59,BJ56:BJ57))</f>
        <v/>
      </c>
      <c r="BK59" s="6" t="str">
        <f>IF(BK57="","",DSUM('Rozpis-skore'!$C$1:$L$162,$B59,BK56:BK57))</f>
        <v/>
      </c>
      <c r="BL59" s="6" t="str">
        <f>IF(BL57="","",DSUM('Rozpis-skore'!$C$1:$L$162,$B59,BL56:BL57))</f>
        <v/>
      </c>
      <c r="BM59" s="6" t="str">
        <f>IF(BM57="","",DSUM('Rozpis-skore'!$C$1:$L$162,$B59,BM56:BM57))</f>
        <v/>
      </c>
      <c r="BN59" s="9" t="str">
        <f>IF(BN57="","",DSUM('Rozpis-skore'!$C$1:$L$162,$B59,BN56:BN57))</f>
        <v/>
      </c>
    </row>
    <row r="60" spans="1:66" ht="16.5" thickBot="1" x14ac:dyDescent="0.3">
      <c r="A60" s="277" t="s">
        <v>31</v>
      </c>
      <c r="B60" s="280" t="s">
        <v>20</v>
      </c>
      <c r="C60" s="13" t="str">
        <f>IF(C57="","",DSUM('Rozpis-skore'!$C$1:$L$162,$B60,C56:C57))</f>
        <v/>
      </c>
      <c r="D60" s="10">
        <f>IF(D57="","",DSUM('Rozpis-skore'!$C$1:$L$162,$B60,D56:D57))</f>
        <v>6</v>
      </c>
      <c r="E60" s="10">
        <f>IF(E57="","",DSUM('Rozpis-skore'!$C$1:$L$162,$B60,E56:E57))</f>
        <v>0</v>
      </c>
      <c r="F60" s="10" t="str">
        <f>IF(F57="","",DSUM('Rozpis-skore'!$C$1:$L$162,$B60,F56:F57))</f>
        <v/>
      </c>
      <c r="G60" s="10" t="str">
        <f>IF(G57="","",DSUM('Rozpis-skore'!$C$1:$L$162,$B60,G56:G57))</f>
        <v/>
      </c>
      <c r="H60" s="10" t="str">
        <f>IF(H57="","",DSUM('Rozpis-skore'!$C$1:$L$162,$B60,H56:H57))</f>
        <v/>
      </c>
      <c r="I60" s="10" t="str">
        <f>IF(I57="","",DSUM('Rozpis-skore'!$C$1:$L$162,$B60,I56:I57))</f>
        <v/>
      </c>
      <c r="J60" s="11" t="str">
        <f>IF(J57="","",DSUM('Rozpis-skore'!$C$1:$L$162,$B60,J56:J57))</f>
        <v/>
      </c>
      <c r="K60" s="13" t="str">
        <f>IF(K57="","",DSUM('Rozpis-skore'!$C$1:$L$162,$B60,K56:K57))</f>
        <v/>
      </c>
      <c r="L60" s="10" t="str">
        <f>IF(L57="","",DSUM('Rozpis-skore'!$C$1:$L$162,$B60,L56:L57))</f>
        <v/>
      </c>
      <c r="M60" s="10" t="str">
        <f>IF(M57="","",DSUM('Rozpis-skore'!$C$1:$L$162,$B60,M56:M57))</f>
        <v/>
      </c>
      <c r="N60" s="10" t="str">
        <f>IF(N57="","",DSUM('Rozpis-skore'!$C$1:$L$162,$B60,N56:N57))</f>
        <v/>
      </c>
      <c r="O60" s="10" t="str">
        <f>IF(O57="","",DSUM('Rozpis-skore'!$C$1:$L$162,$B60,O56:O57))</f>
        <v/>
      </c>
      <c r="P60" s="10" t="str">
        <f>IF(P57="","",DSUM('Rozpis-skore'!$C$1:$L$162,$B60,P56:P57))</f>
        <v/>
      </c>
      <c r="Q60" s="10" t="str">
        <f>IF(Q57="","",DSUM('Rozpis-skore'!$C$1:$L$162,$B60,Q56:Q57))</f>
        <v/>
      </c>
      <c r="R60" s="11" t="str">
        <f>IF(R57="","",DSUM('Rozpis-skore'!$C$1:$L$162,$B60,R56:R57))</f>
        <v/>
      </c>
      <c r="S60" s="13" t="str">
        <f>IF(S57="","",DSUM('Rozpis-skore'!$C$1:$L$162,$B60,S56:S57))</f>
        <v/>
      </c>
      <c r="T60" s="10" t="str">
        <f>IF(T57="","",DSUM('Rozpis-skore'!$C$1:$L$162,$B60,T56:T57))</f>
        <v/>
      </c>
      <c r="U60" s="10" t="str">
        <f>IF(U57="","",DSUM('Rozpis-skore'!$C$1:$L$162,$B60,U56:U57))</f>
        <v/>
      </c>
      <c r="V60" s="10" t="str">
        <f>IF(V57="","",DSUM('Rozpis-skore'!$C$1:$L$162,$B60,V56:V57))</f>
        <v/>
      </c>
      <c r="W60" s="10" t="str">
        <f>IF(W57="","",DSUM('Rozpis-skore'!$C$1:$L$162,$B60,W56:W57))</f>
        <v/>
      </c>
      <c r="X60" s="10">
        <f>IF(X57="","",DSUM('Rozpis-skore'!$C$1:$L$162,$B60,X56:X57))</f>
        <v>0</v>
      </c>
      <c r="Y60" s="10" t="str">
        <f>IF(Y57="","",DSUM('Rozpis-skore'!$C$1:$L$162,$B60,Y56:Y57))</f>
        <v/>
      </c>
      <c r="Z60" s="11" t="str">
        <f>IF(Z57="","",DSUM('Rozpis-skore'!$C$1:$L$162,$B60,Z56:Z57))</f>
        <v/>
      </c>
      <c r="AA60" s="13" t="str">
        <f>IF(AA57="","",DSUM('Rozpis-skore'!$C$1:$L$162,$B60,AA56:AA57))</f>
        <v/>
      </c>
      <c r="AB60" s="10" t="str">
        <f>IF(AB57="","",DSUM('Rozpis-skore'!$C$1:$L$162,$B60,AB56:AB57))</f>
        <v/>
      </c>
      <c r="AC60" s="10" t="str">
        <f>IF(AC57="","",DSUM('Rozpis-skore'!$C$1:$L$162,$B60,AC56:AC57))</f>
        <v/>
      </c>
      <c r="AD60" s="10">
        <f>IF(AD57="","",DSUM('Rozpis-skore'!$C$1:$L$162,$B60,AD56:AD57))</f>
        <v>0</v>
      </c>
      <c r="AE60" s="10" t="str">
        <f>IF(AE57="","",DSUM('Rozpis-skore'!$C$1:$L$162,$B60,AE56:AE57))</f>
        <v/>
      </c>
      <c r="AF60" s="10" t="str">
        <f>IF(AF57="","",DSUM('Rozpis-skore'!$C$1:$L$162,$B60,AF56:AF57))</f>
        <v/>
      </c>
      <c r="AG60" s="10" t="str">
        <f>IF(AG57="","",DSUM('Rozpis-skore'!$C$1:$L$162,$B60,AG56:AG57))</f>
        <v/>
      </c>
      <c r="AH60" s="11" t="str">
        <f>IF(AH57="","",DSUM('Rozpis-skore'!$C$1:$L$162,$B60,AH56:AH57))</f>
        <v/>
      </c>
      <c r="AI60" s="13">
        <f>IF(AI57="","",DSUM('Rozpis-skore'!$C$1:$L$162,$B60,AI56:AI57))</f>
        <v>6</v>
      </c>
      <c r="AJ60" s="10" t="str">
        <f>IF(AJ57="","",DSUM('Rozpis-skore'!$C$1:$L$162,$B60,AJ56:AJ57))</f>
        <v/>
      </c>
      <c r="AK60" s="10" t="str">
        <f>IF(AK57="","",DSUM('Rozpis-skore'!$C$1:$L$162,$B60,AK56:AK57))</f>
        <v/>
      </c>
      <c r="AL60" s="10" t="str">
        <f>IF(AL57="","",DSUM('Rozpis-skore'!$C$1:$L$162,$B60,AL56:AL57))</f>
        <v/>
      </c>
      <c r="AM60" s="10">
        <f>IF(AM57="","",DSUM('Rozpis-skore'!$C$1:$L$162,$B60,AM56:AM57))</f>
        <v>0</v>
      </c>
      <c r="AN60" s="10" t="str">
        <f>IF(AN57="","",DSUM('Rozpis-skore'!$C$1:$L$162,$B60,AN56:AN57))</f>
        <v/>
      </c>
      <c r="AO60" s="10" t="str">
        <f>IF(AO57="","",DSUM('Rozpis-skore'!$C$1:$L$162,$B60,AO56:AO57))</f>
        <v/>
      </c>
      <c r="AP60" s="11" t="str">
        <f>IF(AP57="","",DSUM('Rozpis-skore'!$C$1:$L$162,$B60,AP56:AP57))</f>
        <v/>
      </c>
      <c r="AQ60" s="13" t="str">
        <f>IF(AQ57="","",DSUM('Rozpis-skore'!$C$1:$L$162,$B60,AQ56:AQ57))</f>
        <v/>
      </c>
      <c r="AR60" s="10" t="str">
        <f>IF(AR57="","",DSUM('Rozpis-skore'!$C$1:$L$162,$B60,AR56:AR57))</f>
        <v/>
      </c>
      <c r="AS60" s="10" t="str">
        <f>IF(AS57="","",DSUM('Rozpis-skore'!$C$1:$L$162,$B60,AS56:AS57))</f>
        <v/>
      </c>
      <c r="AT60" s="10" t="str">
        <f>IF(AT57="","",DSUM('Rozpis-skore'!$C$1:$L$162,$B60,AT56:AT57))</f>
        <v/>
      </c>
      <c r="AU60" s="10" t="str">
        <f>IF(AU57="","",DSUM('Rozpis-skore'!$C$1:$L$162,$B60,AU56:AU57))</f>
        <v/>
      </c>
      <c r="AV60" s="10" t="str">
        <f>IF(AV57="","",DSUM('Rozpis-skore'!$C$1:$L$162,$B60,AV56:AV57))</f>
        <v/>
      </c>
      <c r="AW60" s="10" t="str">
        <f>IF(AW57="","",DSUM('Rozpis-skore'!$C$1:$L$162,$B60,AW56:AW57))</f>
        <v/>
      </c>
      <c r="AX60" s="11" t="str">
        <f>IF(AX57="","",DSUM('Rozpis-skore'!$C$1:$L$162,$B60,AX56:AX57))</f>
        <v/>
      </c>
      <c r="AY60" s="13" t="str">
        <f>IF(AY57="","",DSUM('Rozpis-skore'!$C$1:$L$162,$B60,AY56:AY57))</f>
        <v/>
      </c>
      <c r="AZ60" s="10" t="str">
        <f>IF(AZ57="","",DSUM('Rozpis-skore'!$C$1:$L$162,$B60,AZ56:AZ57))</f>
        <v/>
      </c>
      <c r="BA60" s="10" t="str">
        <f>IF(BA57="","",DSUM('Rozpis-skore'!$C$1:$L$162,$B60,BA56:BA57))</f>
        <v/>
      </c>
      <c r="BB60" s="10" t="str">
        <f>IF(BB57="","",DSUM('Rozpis-skore'!$C$1:$L$162,$B60,BB56:BB57))</f>
        <v/>
      </c>
      <c r="BC60" s="10" t="str">
        <f>IF(BC57="","",DSUM('Rozpis-skore'!$C$1:$L$162,$B60,BC56:BC57))</f>
        <v/>
      </c>
      <c r="BD60" s="10" t="str">
        <f>IF(BD57="","",DSUM('Rozpis-skore'!$C$1:$L$162,$B60,BD56:BD57))</f>
        <v/>
      </c>
      <c r="BE60" s="10" t="str">
        <f>IF(BE57="","",DSUM('Rozpis-skore'!$C$1:$L$162,$B60,BE56:BE57))</f>
        <v/>
      </c>
      <c r="BF60" s="11" t="str">
        <f>IF(BF57="","",DSUM('Rozpis-skore'!$C$1:$L$162,$B60,BF56:BF57))</f>
        <v/>
      </c>
      <c r="BG60" s="13" t="str">
        <f>IF(BG57="","",DSUM('Rozpis-skore'!$C$1:$L$162,$B60,BG56:BG57))</f>
        <v/>
      </c>
      <c r="BH60" s="10" t="str">
        <f>IF(BH57="","",DSUM('Rozpis-skore'!$C$1:$L$162,$B60,BH56:BH57))</f>
        <v/>
      </c>
      <c r="BI60" s="10" t="str">
        <f>IF(BI57="","",DSUM('Rozpis-skore'!$C$1:$L$162,$B60,BI56:BI57))</f>
        <v/>
      </c>
      <c r="BJ60" s="10" t="str">
        <f>IF(BJ57="","",DSUM('Rozpis-skore'!$C$1:$L$162,$B60,BJ56:BJ57))</f>
        <v/>
      </c>
      <c r="BK60" s="10" t="str">
        <f>IF(BK57="","",DSUM('Rozpis-skore'!$C$1:$L$162,$B60,BK56:BK57))</f>
        <v/>
      </c>
      <c r="BL60" s="10" t="str">
        <f>IF(BL57="","",DSUM('Rozpis-skore'!$C$1:$L$162,$B60,BL56:BL57))</f>
        <v/>
      </c>
      <c r="BM60" s="10" t="str">
        <f>IF(BM57="","",DSUM('Rozpis-skore'!$C$1:$L$162,$B60,BM56:BM57))</f>
        <v/>
      </c>
      <c r="BN60" s="11" t="str">
        <f>IF(BN57="","",DSUM('Rozpis-skore'!$C$1:$L$162,$B60,BN56:BN57))</f>
        <v/>
      </c>
    </row>
    <row r="61" spans="1:66" ht="15.75" x14ac:dyDescent="0.25">
      <c r="A61" s="2100" t="s">
        <v>138</v>
      </c>
      <c r="B61" s="2101"/>
      <c r="C61" s="28">
        <f t="shared" ref="C61:AH61" si="120">SUM(C58,C53)</f>
        <v>0</v>
      </c>
      <c r="D61" s="29">
        <f t="shared" si="120"/>
        <v>0</v>
      </c>
      <c r="E61" s="29">
        <f t="shared" si="120"/>
        <v>0</v>
      </c>
      <c r="F61" s="29">
        <f t="shared" si="120"/>
        <v>0</v>
      </c>
      <c r="G61" s="29">
        <f t="shared" si="120"/>
        <v>0</v>
      </c>
      <c r="H61" s="29">
        <f t="shared" si="120"/>
        <v>0</v>
      </c>
      <c r="I61" s="29">
        <f t="shared" si="120"/>
        <v>0</v>
      </c>
      <c r="J61" s="30">
        <f t="shared" si="120"/>
        <v>0</v>
      </c>
      <c r="K61" s="28">
        <f t="shared" si="120"/>
        <v>0</v>
      </c>
      <c r="L61" s="29">
        <f t="shared" si="120"/>
        <v>0</v>
      </c>
      <c r="M61" s="29">
        <f t="shared" si="120"/>
        <v>0</v>
      </c>
      <c r="N61" s="29">
        <f t="shared" si="120"/>
        <v>0</v>
      </c>
      <c r="O61" s="29">
        <f t="shared" si="120"/>
        <v>0</v>
      </c>
      <c r="P61" s="29">
        <f t="shared" si="120"/>
        <v>0</v>
      </c>
      <c r="Q61" s="29">
        <f t="shared" si="120"/>
        <v>0</v>
      </c>
      <c r="R61" s="30">
        <f t="shared" si="120"/>
        <v>0</v>
      </c>
      <c r="S61" s="28">
        <f t="shared" si="120"/>
        <v>0</v>
      </c>
      <c r="T61" s="29">
        <f t="shared" si="120"/>
        <v>0</v>
      </c>
      <c r="U61" s="29">
        <f t="shared" si="120"/>
        <v>0</v>
      </c>
      <c r="V61" s="29">
        <f t="shared" si="120"/>
        <v>0</v>
      </c>
      <c r="W61" s="29">
        <f t="shared" si="120"/>
        <v>0</v>
      </c>
      <c r="X61" s="29">
        <f t="shared" si="120"/>
        <v>0</v>
      </c>
      <c r="Y61" s="29">
        <f t="shared" si="120"/>
        <v>0</v>
      </c>
      <c r="Z61" s="30">
        <f t="shared" si="120"/>
        <v>0</v>
      </c>
      <c r="AA61" s="28">
        <f t="shared" si="120"/>
        <v>0</v>
      </c>
      <c r="AB61" s="29">
        <f t="shared" si="120"/>
        <v>0</v>
      </c>
      <c r="AC61" s="29">
        <f t="shared" si="120"/>
        <v>0</v>
      </c>
      <c r="AD61" s="29">
        <f t="shared" si="120"/>
        <v>0</v>
      </c>
      <c r="AE61" s="29">
        <f t="shared" si="120"/>
        <v>0</v>
      </c>
      <c r="AF61" s="29">
        <f t="shared" si="120"/>
        <v>0</v>
      </c>
      <c r="AG61" s="29">
        <f t="shared" si="120"/>
        <v>0</v>
      </c>
      <c r="AH61" s="30">
        <f t="shared" si="120"/>
        <v>0</v>
      </c>
      <c r="AI61" s="28">
        <f t="shared" ref="AI61:BN61" si="121">SUM(AI58,AI53)</f>
        <v>0</v>
      </c>
      <c r="AJ61" s="29">
        <f t="shared" si="121"/>
        <v>0</v>
      </c>
      <c r="AK61" s="29">
        <f t="shared" si="121"/>
        <v>0</v>
      </c>
      <c r="AL61" s="29">
        <f t="shared" si="121"/>
        <v>0</v>
      </c>
      <c r="AM61" s="29">
        <f t="shared" si="121"/>
        <v>0</v>
      </c>
      <c r="AN61" s="29">
        <f t="shared" si="121"/>
        <v>0</v>
      </c>
      <c r="AO61" s="29">
        <f t="shared" si="121"/>
        <v>0</v>
      </c>
      <c r="AP61" s="30">
        <f t="shared" si="121"/>
        <v>0</v>
      </c>
      <c r="AQ61" s="28">
        <f t="shared" si="121"/>
        <v>0</v>
      </c>
      <c r="AR61" s="29">
        <f t="shared" si="121"/>
        <v>0</v>
      </c>
      <c r="AS61" s="29">
        <f t="shared" si="121"/>
        <v>0</v>
      </c>
      <c r="AT61" s="29">
        <f t="shared" si="121"/>
        <v>0</v>
      </c>
      <c r="AU61" s="29">
        <f t="shared" si="121"/>
        <v>0</v>
      </c>
      <c r="AV61" s="29">
        <f t="shared" si="121"/>
        <v>0</v>
      </c>
      <c r="AW61" s="29">
        <f t="shared" si="121"/>
        <v>0</v>
      </c>
      <c r="AX61" s="30">
        <f t="shared" si="121"/>
        <v>0</v>
      </c>
      <c r="AY61" s="28">
        <f t="shared" si="121"/>
        <v>0</v>
      </c>
      <c r="AZ61" s="29">
        <f t="shared" si="121"/>
        <v>0</v>
      </c>
      <c r="BA61" s="29">
        <f t="shared" si="121"/>
        <v>0</v>
      </c>
      <c r="BB61" s="29">
        <f t="shared" si="121"/>
        <v>0</v>
      </c>
      <c r="BC61" s="29">
        <f t="shared" si="121"/>
        <v>0</v>
      </c>
      <c r="BD61" s="29">
        <f t="shared" si="121"/>
        <v>0</v>
      </c>
      <c r="BE61" s="29">
        <f t="shared" si="121"/>
        <v>0</v>
      </c>
      <c r="BF61" s="30">
        <f t="shared" si="121"/>
        <v>0</v>
      </c>
      <c r="BG61" s="28">
        <f t="shared" si="121"/>
        <v>0</v>
      </c>
      <c r="BH61" s="29">
        <f t="shared" si="121"/>
        <v>0</v>
      </c>
      <c r="BI61" s="29">
        <f t="shared" si="121"/>
        <v>0</v>
      </c>
      <c r="BJ61" s="29">
        <f t="shared" si="121"/>
        <v>0</v>
      </c>
      <c r="BK61" s="29">
        <f t="shared" si="121"/>
        <v>0</v>
      </c>
      <c r="BL61" s="29">
        <f t="shared" si="121"/>
        <v>0</v>
      </c>
      <c r="BM61" s="29">
        <f t="shared" si="121"/>
        <v>0</v>
      </c>
      <c r="BN61" s="30">
        <f t="shared" si="121"/>
        <v>0</v>
      </c>
    </row>
    <row r="62" spans="1:66" ht="15.75" x14ac:dyDescent="0.25">
      <c r="A62" s="2102" t="s">
        <v>139</v>
      </c>
      <c r="B62" s="2103"/>
      <c r="C62" s="31">
        <f t="shared" ref="C62:AH62" si="122">SUM(C59,C54)</f>
        <v>0</v>
      </c>
      <c r="D62" s="32">
        <f t="shared" si="122"/>
        <v>4</v>
      </c>
      <c r="E62" s="32">
        <f t="shared" si="122"/>
        <v>6</v>
      </c>
      <c r="F62" s="32">
        <f t="shared" si="122"/>
        <v>0</v>
      </c>
      <c r="G62" s="32">
        <f t="shared" si="122"/>
        <v>0</v>
      </c>
      <c r="H62" s="32">
        <f t="shared" si="122"/>
        <v>0</v>
      </c>
      <c r="I62" s="32">
        <f t="shared" si="122"/>
        <v>0</v>
      </c>
      <c r="J62" s="33">
        <f t="shared" si="122"/>
        <v>0</v>
      </c>
      <c r="K62" s="31">
        <f t="shared" si="122"/>
        <v>0</v>
      </c>
      <c r="L62" s="32">
        <f t="shared" si="122"/>
        <v>0</v>
      </c>
      <c r="M62" s="32">
        <f t="shared" si="122"/>
        <v>0</v>
      </c>
      <c r="N62" s="32">
        <f t="shared" si="122"/>
        <v>0</v>
      </c>
      <c r="O62" s="32">
        <f t="shared" si="122"/>
        <v>0</v>
      </c>
      <c r="P62" s="32">
        <f t="shared" si="122"/>
        <v>0</v>
      </c>
      <c r="Q62" s="32">
        <f t="shared" si="122"/>
        <v>0</v>
      </c>
      <c r="R62" s="33">
        <f t="shared" si="122"/>
        <v>0</v>
      </c>
      <c r="S62" s="31">
        <f t="shared" si="122"/>
        <v>0</v>
      </c>
      <c r="T62" s="32">
        <f t="shared" si="122"/>
        <v>0</v>
      </c>
      <c r="U62" s="32">
        <f t="shared" si="122"/>
        <v>0</v>
      </c>
      <c r="V62" s="32">
        <f t="shared" si="122"/>
        <v>0</v>
      </c>
      <c r="W62" s="32">
        <f t="shared" si="122"/>
        <v>0</v>
      </c>
      <c r="X62" s="32">
        <f t="shared" si="122"/>
        <v>0</v>
      </c>
      <c r="Y62" s="32">
        <f t="shared" si="122"/>
        <v>0</v>
      </c>
      <c r="Z62" s="33">
        <f t="shared" si="122"/>
        <v>0</v>
      </c>
      <c r="AA62" s="31">
        <f t="shared" si="122"/>
        <v>0</v>
      </c>
      <c r="AB62" s="32">
        <f t="shared" si="122"/>
        <v>0</v>
      </c>
      <c r="AC62" s="32">
        <f t="shared" si="122"/>
        <v>0</v>
      </c>
      <c r="AD62" s="32">
        <f t="shared" si="122"/>
        <v>0</v>
      </c>
      <c r="AE62" s="32">
        <f t="shared" si="122"/>
        <v>0</v>
      </c>
      <c r="AF62" s="32">
        <f t="shared" si="122"/>
        <v>0</v>
      </c>
      <c r="AG62" s="32">
        <f t="shared" si="122"/>
        <v>0</v>
      </c>
      <c r="AH62" s="33">
        <f t="shared" si="122"/>
        <v>0</v>
      </c>
      <c r="AI62" s="31">
        <f t="shared" ref="AI62:BN62" si="123">SUM(AI59,AI54)</f>
        <v>4</v>
      </c>
      <c r="AJ62" s="32">
        <f t="shared" si="123"/>
        <v>0</v>
      </c>
      <c r="AK62" s="32">
        <f t="shared" si="123"/>
        <v>0</v>
      </c>
      <c r="AL62" s="32">
        <f t="shared" si="123"/>
        <v>0</v>
      </c>
      <c r="AM62" s="32">
        <f t="shared" si="123"/>
        <v>6</v>
      </c>
      <c r="AN62" s="32">
        <f t="shared" si="123"/>
        <v>0</v>
      </c>
      <c r="AO62" s="32">
        <f t="shared" si="123"/>
        <v>0</v>
      </c>
      <c r="AP62" s="33">
        <f t="shared" si="123"/>
        <v>0</v>
      </c>
      <c r="AQ62" s="31">
        <f t="shared" si="123"/>
        <v>0</v>
      </c>
      <c r="AR62" s="32">
        <f t="shared" si="123"/>
        <v>0</v>
      </c>
      <c r="AS62" s="32">
        <f t="shared" si="123"/>
        <v>0</v>
      </c>
      <c r="AT62" s="32">
        <f t="shared" si="123"/>
        <v>0</v>
      </c>
      <c r="AU62" s="32">
        <f t="shared" si="123"/>
        <v>0</v>
      </c>
      <c r="AV62" s="32">
        <f t="shared" si="123"/>
        <v>0</v>
      </c>
      <c r="AW62" s="32">
        <f t="shared" si="123"/>
        <v>0</v>
      </c>
      <c r="AX62" s="33">
        <f t="shared" si="123"/>
        <v>0</v>
      </c>
      <c r="AY62" s="31">
        <f t="shared" si="123"/>
        <v>0</v>
      </c>
      <c r="AZ62" s="32">
        <f t="shared" si="123"/>
        <v>0</v>
      </c>
      <c r="BA62" s="32">
        <f t="shared" si="123"/>
        <v>0</v>
      </c>
      <c r="BB62" s="32">
        <f t="shared" si="123"/>
        <v>0</v>
      </c>
      <c r="BC62" s="32">
        <f t="shared" si="123"/>
        <v>0</v>
      </c>
      <c r="BD62" s="32">
        <f t="shared" si="123"/>
        <v>0</v>
      </c>
      <c r="BE62" s="32">
        <f t="shared" si="123"/>
        <v>0</v>
      </c>
      <c r="BF62" s="33">
        <f t="shared" si="123"/>
        <v>0</v>
      </c>
      <c r="BG62" s="31">
        <f t="shared" si="123"/>
        <v>0</v>
      </c>
      <c r="BH62" s="32">
        <f t="shared" si="123"/>
        <v>0</v>
      </c>
      <c r="BI62" s="32">
        <f t="shared" si="123"/>
        <v>0</v>
      </c>
      <c r="BJ62" s="32">
        <f t="shared" si="123"/>
        <v>0</v>
      </c>
      <c r="BK62" s="32">
        <f t="shared" si="123"/>
        <v>0</v>
      </c>
      <c r="BL62" s="32">
        <f t="shared" si="123"/>
        <v>0</v>
      </c>
      <c r="BM62" s="32">
        <f t="shared" si="123"/>
        <v>0</v>
      </c>
      <c r="BN62" s="33">
        <f t="shared" si="123"/>
        <v>0</v>
      </c>
    </row>
    <row r="63" spans="1:66" ht="15.75" x14ac:dyDescent="0.25">
      <c r="A63" s="2102" t="s">
        <v>140</v>
      </c>
      <c r="B63" s="2103"/>
      <c r="C63" s="31">
        <f t="shared" ref="C63:AH63" si="124">SUM(C60,C55)</f>
        <v>0</v>
      </c>
      <c r="D63" s="32">
        <f t="shared" si="124"/>
        <v>6</v>
      </c>
      <c r="E63" s="32">
        <f t="shared" si="124"/>
        <v>4</v>
      </c>
      <c r="F63" s="32">
        <f t="shared" si="124"/>
        <v>0</v>
      </c>
      <c r="G63" s="32">
        <f t="shared" si="124"/>
        <v>0</v>
      </c>
      <c r="H63" s="32">
        <f t="shared" si="124"/>
        <v>0</v>
      </c>
      <c r="I63" s="32">
        <f t="shared" si="124"/>
        <v>0</v>
      </c>
      <c r="J63" s="33">
        <f t="shared" si="124"/>
        <v>0</v>
      </c>
      <c r="K63" s="31">
        <f t="shared" si="124"/>
        <v>0</v>
      </c>
      <c r="L63" s="32">
        <f t="shared" si="124"/>
        <v>0</v>
      </c>
      <c r="M63" s="32">
        <f t="shared" si="124"/>
        <v>0</v>
      </c>
      <c r="N63" s="32">
        <f t="shared" si="124"/>
        <v>0</v>
      </c>
      <c r="O63" s="32">
        <f t="shared" si="124"/>
        <v>0</v>
      </c>
      <c r="P63" s="32">
        <f t="shared" si="124"/>
        <v>0</v>
      </c>
      <c r="Q63" s="32">
        <f t="shared" si="124"/>
        <v>0</v>
      </c>
      <c r="R63" s="33">
        <f t="shared" si="124"/>
        <v>0</v>
      </c>
      <c r="S63" s="31">
        <f t="shared" si="124"/>
        <v>0</v>
      </c>
      <c r="T63" s="32">
        <f t="shared" si="124"/>
        <v>0</v>
      </c>
      <c r="U63" s="32">
        <f t="shared" si="124"/>
        <v>0</v>
      </c>
      <c r="V63" s="32">
        <f t="shared" si="124"/>
        <v>0</v>
      </c>
      <c r="W63" s="32">
        <f t="shared" si="124"/>
        <v>0</v>
      </c>
      <c r="X63" s="32">
        <f t="shared" si="124"/>
        <v>0</v>
      </c>
      <c r="Y63" s="32">
        <f t="shared" si="124"/>
        <v>0</v>
      </c>
      <c r="Z63" s="33">
        <f t="shared" si="124"/>
        <v>0</v>
      </c>
      <c r="AA63" s="31">
        <f t="shared" si="124"/>
        <v>0</v>
      </c>
      <c r="AB63" s="32">
        <f t="shared" si="124"/>
        <v>0</v>
      </c>
      <c r="AC63" s="32">
        <f t="shared" si="124"/>
        <v>0</v>
      </c>
      <c r="AD63" s="32">
        <f t="shared" si="124"/>
        <v>0</v>
      </c>
      <c r="AE63" s="32">
        <f t="shared" si="124"/>
        <v>0</v>
      </c>
      <c r="AF63" s="32">
        <f t="shared" si="124"/>
        <v>0</v>
      </c>
      <c r="AG63" s="32">
        <f t="shared" si="124"/>
        <v>0</v>
      </c>
      <c r="AH63" s="33">
        <f t="shared" si="124"/>
        <v>0</v>
      </c>
      <c r="AI63" s="31">
        <f t="shared" ref="AI63:BN63" si="125">SUM(AI60,AI55)</f>
        <v>6</v>
      </c>
      <c r="AJ63" s="32">
        <f t="shared" si="125"/>
        <v>0</v>
      </c>
      <c r="AK63" s="32">
        <f t="shared" si="125"/>
        <v>0</v>
      </c>
      <c r="AL63" s="32">
        <f t="shared" si="125"/>
        <v>0</v>
      </c>
      <c r="AM63" s="32">
        <f t="shared" si="125"/>
        <v>4</v>
      </c>
      <c r="AN63" s="32">
        <f t="shared" si="125"/>
        <v>0</v>
      </c>
      <c r="AO63" s="32">
        <f t="shared" si="125"/>
        <v>0</v>
      </c>
      <c r="AP63" s="33">
        <f t="shared" si="125"/>
        <v>0</v>
      </c>
      <c r="AQ63" s="31">
        <f t="shared" si="125"/>
        <v>0</v>
      </c>
      <c r="AR63" s="32">
        <f t="shared" si="125"/>
        <v>0</v>
      </c>
      <c r="AS63" s="32">
        <f t="shared" si="125"/>
        <v>0</v>
      </c>
      <c r="AT63" s="32">
        <f t="shared" si="125"/>
        <v>0</v>
      </c>
      <c r="AU63" s="32">
        <f t="shared" si="125"/>
        <v>0</v>
      </c>
      <c r="AV63" s="32">
        <f t="shared" si="125"/>
        <v>0</v>
      </c>
      <c r="AW63" s="32">
        <f t="shared" si="125"/>
        <v>0</v>
      </c>
      <c r="AX63" s="33">
        <f t="shared" si="125"/>
        <v>0</v>
      </c>
      <c r="AY63" s="31">
        <f t="shared" si="125"/>
        <v>0</v>
      </c>
      <c r="AZ63" s="32">
        <f t="shared" si="125"/>
        <v>0</v>
      </c>
      <c r="BA63" s="32">
        <f t="shared" si="125"/>
        <v>0</v>
      </c>
      <c r="BB63" s="32">
        <f t="shared" si="125"/>
        <v>0</v>
      </c>
      <c r="BC63" s="32">
        <f t="shared" si="125"/>
        <v>0</v>
      </c>
      <c r="BD63" s="32">
        <f t="shared" si="125"/>
        <v>0</v>
      </c>
      <c r="BE63" s="32">
        <f t="shared" si="125"/>
        <v>0</v>
      </c>
      <c r="BF63" s="33">
        <f t="shared" si="125"/>
        <v>0</v>
      </c>
      <c r="BG63" s="31">
        <f t="shared" si="125"/>
        <v>0</v>
      </c>
      <c r="BH63" s="32">
        <f t="shared" si="125"/>
        <v>0</v>
      </c>
      <c r="BI63" s="32">
        <f t="shared" si="125"/>
        <v>0</v>
      </c>
      <c r="BJ63" s="32">
        <f t="shared" si="125"/>
        <v>0</v>
      </c>
      <c r="BK63" s="32">
        <f t="shared" si="125"/>
        <v>0</v>
      </c>
      <c r="BL63" s="32">
        <f t="shared" si="125"/>
        <v>0</v>
      </c>
      <c r="BM63" s="32">
        <f t="shared" si="125"/>
        <v>0</v>
      </c>
      <c r="BN63" s="33">
        <f t="shared" si="125"/>
        <v>0</v>
      </c>
    </row>
    <row r="64" spans="1:66" ht="15.75" x14ac:dyDescent="0.25">
      <c r="A64" s="2102" t="s">
        <v>141</v>
      </c>
      <c r="B64" s="2103"/>
      <c r="C64" s="49" t="str">
        <f t="shared" ref="C64:AH64" si="126">IF(C52="","",C62-C63)</f>
        <v/>
      </c>
      <c r="D64" s="50">
        <f t="shared" si="126"/>
        <v>-2</v>
      </c>
      <c r="E64" s="50">
        <f t="shared" si="126"/>
        <v>2</v>
      </c>
      <c r="F64" s="50" t="str">
        <f t="shared" si="126"/>
        <v/>
      </c>
      <c r="G64" s="50" t="str">
        <f t="shared" si="126"/>
        <v/>
      </c>
      <c r="H64" s="50" t="str">
        <f t="shared" si="126"/>
        <v/>
      </c>
      <c r="I64" s="50" t="str">
        <f t="shared" si="126"/>
        <v/>
      </c>
      <c r="J64" s="51" t="str">
        <f t="shared" si="126"/>
        <v/>
      </c>
      <c r="K64" s="49" t="str">
        <f t="shared" si="126"/>
        <v/>
      </c>
      <c r="L64" s="50" t="str">
        <f t="shared" si="126"/>
        <v/>
      </c>
      <c r="M64" s="50" t="str">
        <f t="shared" si="126"/>
        <v/>
      </c>
      <c r="N64" s="50" t="str">
        <f t="shared" si="126"/>
        <v/>
      </c>
      <c r="O64" s="50" t="str">
        <f t="shared" si="126"/>
        <v/>
      </c>
      <c r="P64" s="50" t="str">
        <f t="shared" si="126"/>
        <v/>
      </c>
      <c r="Q64" s="50" t="str">
        <f t="shared" si="126"/>
        <v/>
      </c>
      <c r="R64" s="51" t="str">
        <f t="shared" si="126"/>
        <v/>
      </c>
      <c r="S64" s="49" t="str">
        <f t="shared" si="126"/>
        <v/>
      </c>
      <c r="T64" s="50" t="str">
        <f t="shared" si="126"/>
        <v/>
      </c>
      <c r="U64" s="50" t="str">
        <f t="shared" si="126"/>
        <v/>
      </c>
      <c r="V64" s="50" t="str">
        <f t="shared" si="126"/>
        <v/>
      </c>
      <c r="W64" s="50" t="str">
        <f t="shared" si="126"/>
        <v/>
      </c>
      <c r="X64" s="50">
        <f t="shared" si="126"/>
        <v>0</v>
      </c>
      <c r="Y64" s="50" t="str">
        <f t="shared" si="126"/>
        <v/>
      </c>
      <c r="Z64" s="51" t="str">
        <f t="shared" si="126"/>
        <v/>
      </c>
      <c r="AA64" s="49" t="str">
        <f t="shared" si="126"/>
        <v/>
      </c>
      <c r="AB64" s="50" t="str">
        <f t="shared" si="126"/>
        <v/>
      </c>
      <c r="AC64" s="50" t="str">
        <f t="shared" si="126"/>
        <v/>
      </c>
      <c r="AD64" s="50">
        <f t="shared" si="126"/>
        <v>0</v>
      </c>
      <c r="AE64" s="50" t="str">
        <f t="shared" si="126"/>
        <v/>
      </c>
      <c r="AF64" s="50" t="str">
        <f t="shared" si="126"/>
        <v/>
      </c>
      <c r="AG64" s="50" t="str">
        <f t="shared" si="126"/>
        <v/>
      </c>
      <c r="AH64" s="51" t="str">
        <f t="shared" si="126"/>
        <v/>
      </c>
      <c r="AI64" s="49">
        <f t="shared" ref="AI64:BN64" si="127">IF(AI52="","",AI62-AI63)</f>
        <v>-2</v>
      </c>
      <c r="AJ64" s="50" t="str">
        <f t="shared" si="127"/>
        <v/>
      </c>
      <c r="AK64" s="50" t="str">
        <f t="shared" si="127"/>
        <v/>
      </c>
      <c r="AL64" s="50" t="str">
        <f t="shared" si="127"/>
        <v/>
      </c>
      <c r="AM64" s="50">
        <f t="shared" si="127"/>
        <v>2</v>
      </c>
      <c r="AN64" s="50" t="str">
        <f t="shared" si="127"/>
        <v/>
      </c>
      <c r="AO64" s="50" t="str">
        <f t="shared" si="127"/>
        <v/>
      </c>
      <c r="AP64" s="51" t="str">
        <f t="shared" si="127"/>
        <v/>
      </c>
      <c r="AQ64" s="49" t="str">
        <f t="shared" si="127"/>
        <v/>
      </c>
      <c r="AR64" s="50" t="str">
        <f t="shared" si="127"/>
        <v/>
      </c>
      <c r="AS64" s="50" t="str">
        <f t="shared" si="127"/>
        <v/>
      </c>
      <c r="AT64" s="50" t="str">
        <f t="shared" si="127"/>
        <v/>
      </c>
      <c r="AU64" s="50" t="str">
        <f t="shared" si="127"/>
        <v/>
      </c>
      <c r="AV64" s="50" t="str">
        <f t="shared" si="127"/>
        <v/>
      </c>
      <c r="AW64" s="50" t="str">
        <f t="shared" si="127"/>
        <v/>
      </c>
      <c r="AX64" s="51" t="str">
        <f t="shared" si="127"/>
        <v/>
      </c>
      <c r="AY64" s="49" t="str">
        <f t="shared" si="127"/>
        <v/>
      </c>
      <c r="AZ64" s="50" t="str">
        <f t="shared" si="127"/>
        <v/>
      </c>
      <c r="BA64" s="50" t="str">
        <f t="shared" si="127"/>
        <v/>
      </c>
      <c r="BB64" s="50" t="str">
        <f t="shared" si="127"/>
        <v/>
      </c>
      <c r="BC64" s="50" t="str">
        <f t="shared" si="127"/>
        <v/>
      </c>
      <c r="BD64" s="50" t="str">
        <f t="shared" si="127"/>
        <v/>
      </c>
      <c r="BE64" s="50" t="str">
        <f t="shared" si="127"/>
        <v/>
      </c>
      <c r="BF64" s="51" t="str">
        <f t="shared" si="127"/>
        <v/>
      </c>
      <c r="BG64" s="49" t="str">
        <f t="shared" si="127"/>
        <v/>
      </c>
      <c r="BH64" s="50" t="str">
        <f t="shared" si="127"/>
        <v/>
      </c>
      <c r="BI64" s="50" t="str">
        <f t="shared" si="127"/>
        <v/>
      </c>
      <c r="BJ64" s="50" t="str">
        <f t="shared" si="127"/>
        <v/>
      </c>
      <c r="BK64" s="50" t="str">
        <f t="shared" si="127"/>
        <v/>
      </c>
      <c r="BL64" s="50" t="str">
        <f t="shared" si="127"/>
        <v/>
      </c>
      <c r="BM64" s="50" t="str">
        <f t="shared" si="127"/>
        <v/>
      </c>
      <c r="BN64" s="51" t="str">
        <f t="shared" si="127"/>
        <v/>
      </c>
    </row>
    <row r="65" spans="1:66" ht="30.75" customHeight="1" thickBot="1" x14ac:dyDescent="0.3">
      <c r="A65" s="2104" t="s">
        <v>142</v>
      </c>
      <c r="B65" s="2105"/>
      <c r="C65" s="67" t="str">
        <f t="shared" ref="C65:AH65" si="128">IF(C52="","",IF(C63=0,MAX($C$3:$J$3)+1,C62/C63))</f>
        <v/>
      </c>
      <c r="D65" s="68">
        <f t="shared" si="128"/>
        <v>0.66666666666666663</v>
      </c>
      <c r="E65" s="68">
        <f t="shared" si="128"/>
        <v>1.5</v>
      </c>
      <c r="F65" s="68" t="str">
        <f t="shared" si="128"/>
        <v/>
      </c>
      <c r="G65" s="68" t="str">
        <f t="shared" si="128"/>
        <v/>
      </c>
      <c r="H65" s="68" t="str">
        <f t="shared" si="128"/>
        <v/>
      </c>
      <c r="I65" s="68" t="str">
        <f t="shared" si="128"/>
        <v/>
      </c>
      <c r="J65" s="69" t="str">
        <f t="shared" si="128"/>
        <v/>
      </c>
      <c r="K65" s="67" t="str">
        <f t="shared" si="128"/>
        <v/>
      </c>
      <c r="L65" s="68" t="str">
        <f t="shared" si="128"/>
        <v/>
      </c>
      <c r="M65" s="68" t="str">
        <f t="shared" si="128"/>
        <v/>
      </c>
      <c r="N65" s="68" t="str">
        <f t="shared" si="128"/>
        <v/>
      </c>
      <c r="O65" s="68" t="str">
        <f t="shared" si="128"/>
        <v/>
      </c>
      <c r="P65" s="68" t="str">
        <f t="shared" si="128"/>
        <v/>
      </c>
      <c r="Q65" s="68" t="str">
        <f t="shared" si="128"/>
        <v/>
      </c>
      <c r="R65" s="69" t="str">
        <f t="shared" si="128"/>
        <v/>
      </c>
      <c r="S65" s="67" t="str">
        <f t="shared" si="128"/>
        <v/>
      </c>
      <c r="T65" s="68" t="str">
        <f t="shared" si="128"/>
        <v/>
      </c>
      <c r="U65" s="68" t="str">
        <f t="shared" si="128"/>
        <v/>
      </c>
      <c r="V65" s="68" t="str">
        <f t="shared" si="128"/>
        <v/>
      </c>
      <c r="W65" s="68" t="str">
        <f t="shared" si="128"/>
        <v/>
      </c>
      <c r="X65" s="68">
        <f t="shared" ca="1" si="128"/>
        <v>29</v>
      </c>
      <c r="Y65" s="68" t="str">
        <f t="shared" si="128"/>
        <v/>
      </c>
      <c r="Z65" s="69" t="str">
        <f t="shared" si="128"/>
        <v/>
      </c>
      <c r="AA65" s="67" t="str">
        <f t="shared" si="128"/>
        <v/>
      </c>
      <c r="AB65" s="68" t="str">
        <f t="shared" si="128"/>
        <v/>
      </c>
      <c r="AC65" s="68" t="str">
        <f t="shared" si="128"/>
        <v/>
      </c>
      <c r="AD65" s="68">
        <f t="shared" ca="1" si="128"/>
        <v>29</v>
      </c>
      <c r="AE65" s="68" t="str">
        <f t="shared" si="128"/>
        <v/>
      </c>
      <c r="AF65" s="68" t="str">
        <f t="shared" si="128"/>
        <v/>
      </c>
      <c r="AG65" s="68" t="str">
        <f t="shared" si="128"/>
        <v/>
      </c>
      <c r="AH65" s="69" t="str">
        <f t="shared" si="128"/>
        <v/>
      </c>
      <c r="AI65" s="67">
        <f t="shared" ref="AI65:BN65" si="129">IF(AI52="","",IF(AI63=0,MAX($C$3:$J$3)+1,AI62/AI63))</f>
        <v>0.66666666666666663</v>
      </c>
      <c r="AJ65" s="68" t="str">
        <f t="shared" si="129"/>
        <v/>
      </c>
      <c r="AK65" s="68" t="str">
        <f t="shared" si="129"/>
        <v/>
      </c>
      <c r="AL65" s="68" t="str">
        <f t="shared" si="129"/>
        <v/>
      </c>
      <c r="AM65" s="68">
        <f t="shared" si="129"/>
        <v>1.5</v>
      </c>
      <c r="AN65" s="68" t="str">
        <f t="shared" si="129"/>
        <v/>
      </c>
      <c r="AO65" s="68" t="str">
        <f t="shared" si="129"/>
        <v/>
      </c>
      <c r="AP65" s="69" t="str">
        <f t="shared" si="129"/>
        <v/>
      </c>
      <c r="AQ65" s="67" t="str">
        <f t="shared" si="129"/>
        <v/>
      </c>
      <c r="AR65" s="68" t="str">
        <f t="shared" si="129"/>
        <v/>
      </c>
      <c r="AS65" s="68" t="str">
        <f t="shared" si="129"/>
        <v/>
      </c>
      <c r="AT65" s="68" t="str">
        <f t="shared" si="129"/>
        <v/>
      </c>
      <c r="AU65" s="68" t="str">
        <f t="shared" si="129"/>
        <v/>
      </c>
      <c r="AV65" s="68" t="str">
        <f t="shared" si="129"/>
        <v/>
      </c>
      <c r="AW65" s="68" t="str">
        <f t="shared" si="129"/>
        <v/>
      </c>
      <c r="AX65" s="69" t="str">
        <f t="shared" si="129"/>
        <v/>
      </c>
      <c r="AY65" s="67" t="str">
        <f t="shared" si="129"/>
        <v/>
      </c>
      <c r="AZ65" s="68" t="str">
        <f t="shared" si="129"/>
        <v/>
      </c>
      <c r="BA65" s="68" t="str">
        <f t="shared" si="129"/>
        <v/>
      </c>
      <c r="BB65" s="68" t="str">
        <f t="shared" si="129"/>
        <v/>
      </c>
      <c r="BC65" s="68" t="str">
        <f t="shared" si="129"/>
        <v/>
      </c>
      <c r="BD65" s="68" t="str">
        <f t="shared" si="129"/>
        <v/>
      </c>
      <c r="BE65" s="68" t="str">
        <f t="shared" si="129"/>
        <v/>
      </c>
      <c r="BF65" s="69" t="str">
        <f t="shared" si="129"/>
        <v/>
      </c>
      <c r="BG65" s="67" t="str">
        <f t="shared" si="129"/>
        <v/>
      </c>
      <c r="BH65" s="68" t="str">
        <f t="shared" si="129"/>
        <v/>
      </c>
      <c r="BI65" s="68" t="str">
        <f t="shared" si="129"/>
        <v/>
      </c>
      <c r="BJ65" s="68" t="str">
        <f t="shared" si="129"/>
        <v/>
      </c>
      <c r="BK65" s="68" t="str">
        <f t="shared" si="129"/>
        <v/>
      </c>
      <c r="BL65" s="68" t="str">
        <f t="shared" si="129"/>
        <v/>
      </c>
      <c r="BM65" s="68" t="str">
        <f t="shared" si="129"/>
        <v/>
      </c>
      <c r="BN65" s="69" t="str">
        <f t="shared" si="129"/>
        <v/>
      </c>
    </row>
    <row r="66" spans="1:66" ht="15.75" x14ac:dyDescent="0.25">
      <c r="A66" s="2106" t="s">
        <v>37</v>
      </c>
      <c r="B66" s="2107"/>
      <c r="C66" s="975" t="str">
        <f t="shared" ref="C66:J66" si="130">IF(C52="","",RANK(C42,$C42:$J42,0))</f>
        <v/>
      </c>
      <c r="D66" s="976">
        <f t="shared" ca="1" si="130"/>
        <v>1</v>
      </c>
      <c r="E66" s="976">
        <f t="shared" ca="1" si="130"/>
        <v>1</v>
      </c>
      <c r="F66" s="976" t="str">
        <f t="shared" si="130"/>
        <v/>
      </c>
      <c r="G66" s="976" t="str">
        <f t="shared" si="130"/>
        <v/>
      </c>
      <c r="H66" s="976" t="str">
        <f t="shared" si="130"/>
        <v/>
      </c>
      <c r="I66" s="976" t="str">
        <f t="shared" si="130"/>
        <v/>
      </c>
      <c r="J66" s="977" t="str">
        <f t="shared" si="130"/>
        <v/>
      </c>
      <c r="K66" s="975" t="str">
        <f t="shared" ref="K66:R66" si="131">IF(K52="","",RANK(C42,$C42:$J42,0))</f>
        <v/>
      </c>
      <c r="L66" s="976" t="str">
        <f t="shared" si="131"/>
        <v/>
      </c>
      <c r="M66" s="976" t="str">
        <f t="shared" si="131"/>
        <v/>
      </c>
      <c r="N66" s="976" t="str">
        <f t="shared" si="131"/>
        <v/>
      </c>
      <c r="O66" s="976" t="str">
        <f t="shared" si="131"/>
        <v/>
      </c>
      <c r="P66" s="976" t="str">
        <f t="shared" si="131"/>
        <v/>
      </c>
      <c r="Q66" s="976" t="str">
        <f t="shared" si="131"/>
        <v/>
      </c>
      <c r="R66" s="977" t="str">
        <f t="shared" si="131"/>
        <v/>
      </c>
      <c r="S66" s="975" t="str">
        <f t="shared" ref="S66:Z66" si="132">IF(S52="","",RANK(C42,$C42:$J42,0))</f>
        <v/>
      </c>
      <c r="T66" s="976" t="str">
        <f t="shared" si="132"/>
        <v/>
      </c>
      <c r="U66" s="976" t="str">
        <f t="shared" si="132"/>
        <v/>
      </c>
      <c r="V66" s="976" t="str">
        <f t="shared" si="132"/>
        <v/>
      </c>
      <c r="W66" s="976" t="str">
        <f t="shared" si="132"/>
        <v/>
      </c>
      <c r="X66" s="976">
        <f t="shared" ca="1" si="132"/>
        <v>1</v>
      </c>
      <c r="Y66" s="976" t="str">
        <f t="shared" si="132"/>
        <v/>
      </c>
      <c r="Z66" s="984" t="str">
        <f t="shared" si="132"/>
        <v/>
      </c>
      <c r="AA66" s="975" t="str">
        <f t="shared" ref="AA66:AH66" si="133">IF(AA52="","",RANK(C42,$C42:$J42,0))</f>
        <v/>
      </c>
      <c r="AB66" s="976" t="str">
        <f t="shared" si="133"/>
        <v/>
      </c>
      <c r="AC66" s="976" t="str">
        <f t="shared" si="133"/>
        <v/>
      </c>
      <c r="AD66" s="976">
        <f t="shared" ca="1" si="133"/>
        <v>1</v>
      </c>
      <c r="AE66" s="976" t="str">
        <f t="shared" si="133"/>
        <v/>
      </c>
      <c r="AF66" s="976" t="str">
        <f t="shared" si="133"/>
        <v/>
      </c>
      <c r="AG66" s="976" t="str">
        <f t="shared" si="133"/>
        <v/>
      </c>
      <c r="AH66" s="977" t="str">
        <f t="shared" si="133"/>
        <v/>
      </c>
      <c r="AI66" s="975">
        <f t="shared" ref="AI66:AP66" ca="1" si="134">IF(AI52="","",RANK(C42,$C42:$J42,0))</f>
        <v>1</v>
      </c>
      <c r="AJ66" s="976" t="str">
        <f t="shared" si="134"/>
        <v/>
      </c>
      <c r="AK66" s="976" t="str">
        <f t="shared" si="134"/>
        <v/>
      </c>
      <c r="AL66" s="976" t="str">
        <f t="shared" si="134"/>
        <v/>
      </c>
      <c r="AM66" s="976">
        <f t="shared" ca="1" si="134"/>
        <v>1</v>
      </c>
      <c r="AN66" s="976" t="str">
        <f t="shared" si="134"/>
        <v/>
      </c>
      <c r="AO66" s="976" t="str">
        <f t="shared" si="134"/>
        <v/>
      </c>
      <c r="AP66" s="977" t="str">
        <f t="shared" si="134"/>
        <v/>
      </c>
      <c r="AQ66" s="975" t="str">
        <f t="shared" ref="AQ66:AX66" si="135">IF(AQ52="","",RANK(C42,$C42:$J42,0))</f>
        <v/>
      </c>
      <c r="AR66" s="976" t="str">
        <f t="shared" si="135"/>
        <v/>
      </c>
      <c r="AS66" s="976" t="str">
        <f t="shared" si="135"/>
        <v/>
      </c>
      <c r="AT66" s="976" t="str">
        <f t="shared" si="135"/>
        <v/>
      </c>
      <c r="AU66" s="976" t="str">
        <f t="shared" si="135"/>
        <v/>
      </c>
      <c r="AV66" s="976" t="str">
        <f t="shared" si="135"/>
        <v/>
      </c>
      <c r="AW66" s="976" t="str">
        <f t="shared" si="135"/>
        <v/>
      </c>
      <c r="AX66" s="977" t="str">
        <f t="shared" si="135"/>
        <v/>
      </c>
      <c r="AY66" s="975" t="str">
        <f t="shared" ref="AY66:BF66" si="136">IF(AY52="","",RANK(C42,$C42:$J42,0))</f>
        <v/>
      </c>
      <c r="AZ66" s="976" t="str">
        <f t="shared" si="136"/>
        <v/>
      </c>
      <c r="BA66" s="976" t="str">
        <f t="shared" si="136"/>
        <v/>
      </c>
      <c r="BB66" s="976" t="str">
        <f t="shared" si="136"/>
        <v/>
      </c>
      <c r="BC66" s="976" t="str">
        <f t="shared" si="136"/>
        <v/>
      </c>
      <c r="BD66" s="976" t="str">
        <f t="shared" si="136"/>
        <v/>
      </c>
      <c r="BE66" s="976" t="str">
        <f t="shared" si="136"/>
        <v/>
      </c>
      <c r="BF66" s="977" t="str">
        <f t="shared" si="136"/>
        <v/>
      </c>
      <c r="BG66" s="975" t="str">
        <f t="shared" ref="BG66:BN66" si="137">IF(BG52="","",RANK(C42,$C42:$J42,0))</f>
        <v/>
      </c>
      <c r="BH66" s="976" t="str">
        <f t="shared" si="137"/>
        <v/>
      </c>
      <c r="BI66" s="976" t="str">
        <f t="shared" si="137"/>
        <v/>
      </c>
      <c r="BJ66" s="976" t="str">
        <f t="shared" si="137"/>
        <v/>
      </c>
      <c r="BK66" s="976" t="str">
        <f t="shared" si="137"/>
        <v/>
      </c>
      <c r="BL66" s="976" t="str">
        <f t="shared" si="137"/>
        <v/>
      </c>
      <c r="BM66" s="976" t="str">
        <f t="shared" si="137"/>
        <v/>
      </c>
      <c r="BN66" s="977" t="str">
        <f t="shared" si="137"/>
        <v/>
      </c>
    </row>
    <row r="67" spans="1:66" ht="15.75" x14ac:dyDescent="0.25">
      <c r="A67" s="2084" t="s">
        <v>38</v>
      </c>
      <c r="B67" s="2085"/>
      <c r="C67" s="978" t="str">
        <f t="shared" ref="C67:J67" si="138">IF(C52="","",RANK(C43,$C43:$J43,0))</f>
        <v/>
      </c>
      <c r="D67" s="979">
        <f t="shared" ca="1" si="138"/>
        <v>2</v>
      </c>
      <c r="E67" s="979">
        <f t="shared" ca="1" si="138"/>
        <v>3</v>
      </c>
      <c r="F67" s="979" t="str">
        <f t="shared" si="138"/>
        <v/>
      </c>
      <c r="G67" s="979" t="str">
        <f t="shared" si="138"/>
        <v/>
      </c>
      <c r="H67" s="979" t="str">
        <f t="shared" si="138"/>
        <v/>
      </c>
      <c r="I67" s="979" t="str">
        <f t="shared" si="138"/>
        <v/>
      </c>
      <c r="J67" s="980" t="str">
        <f t="shared" si="138"/>
        <v/>
      </c>
      <c r="K67" s="978" t="str">
        <f t="shared" ref="K67:R67" si="139">IF(K52="","",RANK(C43,$C43:$J43,0))</f>
        <v/>
      </c>
      <c r="L67" s="979" t="str">
        <f t="shared" si="139"/>
        <v/>
      </c>
      <c r="M67" s="979" t="str">
        <f t="shared" si="139"/>
        <v/>
      </c>
      <c r="N67" s="979" t="str">
        <f t="shared" si="139"/>
        <v/>
      </c>
      <c r="O67" s="979" t="str">
        <f t="shared" si="139"/>
        <v/>
      </c>
      <c r="P67" s="979" t="str">
        <f t="shared" si="139"/>
        <v/>
      </c>
      <c r="Q67" s="979" t="str">
        <f t="shared" si="139"/>
        <v/>
      </c>
      <c r="R67" s="980" t="str">
        <f t="shared" si="139"/>
        <v/>
      </c>
      <c r="S67" s="978" t="str">
        <f t="shared" ref="S67:Z67" si="140">IF(S52="","",RANK(C43,$C43:$J43,0))</f>
        <v/>
      </c>
      <c r="T67" s="979" t="str">
        <f t="shared" si="140"/>
        <v/>
      </c>
      <c r="U67" s="979" t="str">
        <f t="shared" si="140"/>
        <v/>
      </c>
      <c r="V67" s="979" t="str">
        <f t="shared" si="140"/>
        <v/>
      </c>
      <c r="W67" s="979" t="str">
        <f t="shared" si="140"/>
        <v/>
      </c>
      <c r="X67" s="979">
        <f t="shared" ca="1" si="140"/>
        <v>1</v>
      </c>
      <c r="Y67" s="979" t="str">
        <f t="shared" si="140"/>
        <v/>
      </c>
      <c r="Z67" s="985" t="str">
        <f t="shared" si="140"/>
        <v/>
      </c>
      <c r="AA67" s="978" t="str">
        <f t="shared" ref="AA67:AH67" si="141">IF(AA52="","",RANK(C43,$C43:$J43,0))</f>
        <v/>
      </c>
      <c r="AB67" s="979" t="str">
        <f t="shared" si="141"/>
        <v/>
      </c>
      <c r="AC67" s="979" t="str">
        <f t="shared" si="141"/>
        <v/>
      </c>
      <c r="AD67" s="979">
        <f t="shared" ca="1" si="141"/>
        <v>4</v>
      </c>
      <c r="AE67" s="979" t="str">
        <f t="shared" si="141"/>
        <v/>
      </c>
      <c r="AF67" s="979" t="str">
        <f t="shared" si="141"/>
        <v/>
      </c>
      <c r="AG67" s="979" t="str">
        <f t="shared" si="141"/>
        <v/>
      </c>
      <c r="AH67" s="980" t="str">
        <f t="shared" si="141"/>
        <v/>
      </c>
      <c r="AI67" s="978">
        <f t="shared" ref="AI67:AP67" ca="1" si="142">IF(AI52="","",RANK(C43,$C43:$J43,0))</f>
        <v>5</v>
      </c>
      <c r="AJ67" s="979" t="str">
        <f t="shared" si="142"/>
        <v/>
      </c>
      <c r="AK67" s="979" t="str">
        <f t="shared" si="142"/>
        <v/>
      </c>
      <c r="AL67" s="979" t="str">
        <f t="shared" si="142"/>
        <v/>
      </c>
      <c r="AM67" s="979">
        <f t="shared" ca="1" si="142"/>
        <v>6</v>
      </c>
      <c r="AN67" s="979" t="str">
        <f t="shared" si="142"/>
        <v/>
      </c>
      <c r="AO67" s="979" t="str">
        <f t="shared" si="142"/>
        <v/>
      </c>
      <c r="AP67" s="980" t="str">
        <f t="shared" si="142"/>
        <v/>
      </c>
      <c r="AQ67" s="978" t="str">
        <f t="shared" ref="AQ67:AX67" si="143">IF(AQ52="","",RANK(C43,$C43:$J43,0))</f>
        <v/>
      </c>
      <c r="AR67" s="979" t="str">
        <f t="shared" si="143"/>
        <v/>
      </c>
      <c r="AS67" s="979" t="str">
        <f t="shared" si="143"/>
        <v/>
      </c>
      <c r="AT67" s="979" t="str">
        <f t="shared" si="143"/>
        <v/>
      </c>
      <c r="AU67" s="979" t="str">
        <f t="shared" si="143"/>
        <v/>
      </c>
      <c r="AV67" s="979" t="str">
        <f t="shared" si="143"/>
        <v/>
      </c>
      <c r="AW67" s="979" t="str">
        <f t="shared" si="143"/>
        <v/>
      </c>
      <c r="AX67" s="980" t="str">
        <f t="shared" si="143"/>
        <v/>
      </c>
      <c r="AY67" s="978" t="str">
        <f t="shared" ref="AY67:BF67" si="144">IF(AY52="","",RANK(C43,$C43:$J43,0))</f>
        <v/>
      </c>
      <c r="AZ67" s="979" t="str">
        <f t="shared" si="144"/>
        <v/>
      </c>
      <c r="BA67" s="979" t="str">
        <f t="shared" si="144"/>
        <v/>
      </c>
      <c r="BB67" s="979" t="str">
        <f t="shared" si="144"/>
        <v/>
      </c>
      <c r="BC67" s="979" t="str">
        <f t="shared" si="144"/>
        <v/>
      </c>
      <c r="BD67" s="979" t="str">
        <f t="shared" si="144"/>
        <v/>
      </c>
      <c r="BE67" s="979" t="str">
        <f t="shared" si="144"/>
        <v/>
      </c>
      <c r="BF67" s="980" t="str">
        <f t="shared" si="144"/>
        <v/>
      </c>
      <c r="BG67" s="978" t="str">
        <f t="shared" ref="BG67:BN67" si="145">IF(BG52="","",RANK(C43,$C43:$J43,0))</f>
        <v/>
      </c>
      <c r="BH67" s="979" t="str">
        <f t="shared" si="145"/>
        <v/>
      </c>
      <c r="BI67" s="979" t="str">
        <f t="shared" si="145"/>
        <v/>
      </c>
      <c r="BJ67" s="979" t="str">
        <f t="shared" si="145"/>
        <v/>
      </c>
      <c r="BK67" s="979" t="str">
        <f t="shared" si="145"/>
        <v/>
      </c>
      <c r="BL67" s="979" t="str">
        <f t="shared" si="145"/>
        <v/>
      </c>
      <c r="BM67" s="979" t="str">
        <f t="shared" si="145"/>
        <v/>
      </c>
      <c r="BN67" s="980" t="str">
        <f t="shared" si="145"/>
        <v/>
      </c>
    </row>
    <row r="68" spans="1:66" ht="15.75" x14ac:dyDescent="0.25">
      <c r="A68" s="2084" t="s">
        <v>39</v>
      </c>
      <c r="B68" s="2085"/>
      <c r="C68" s="978" t="str">
        <f t="shared" ref="C68:J68" si="146">IF(C52="","",RANK(C44,$C44:$J44,1))</f>
        <v/>
      </c>
      <c r="D68" s="979">
        <f t="shared" ca="1" si="146"/>
        <v>1</v>
      </c>
      <c r="E68" s="979">
        <f t="shared" ca="1" si="146"/>
        <v>2</v>
      </c>
      <c r="F68" s="979" t="str">
        <f t="shared" si="146"/>
        <v/>
      </c>
      <c r="G68" s="979" t="str">
        <f t="shared" si="146"/>
        <v/>
      </c>
      <c r="H68" s="979" t="str">
        <f t="shared" si="146"/>
        <v/>
      </c>
      <c r="I68" s="979" t="str">
        <f t="shared" si="146"/>
        <v/>
      </c>
      <c r="J68" s="980" t="str">
        <f t="shared" si="146"/>
        <v/>
      </c>
      <c r="K68" s="978" t="str">
        <f t="shared" ref="K68:R68" si="147">IF(K52="","",RANK(C44,$C44:$J44,1))</f>
        <v/>
      </c>
      <c r="L68" s="979" t="str">
        <f t="shared" si="147"/>
        <v/>
      </c>
      <c r="M68" s="979" t="str">
        <f t="shared" si="147"/>
        <v/>
      </c>
      <c r="N68" s="979" t="str">
        <f t="shared" si="147"/>
        <v/>
      </c>
      <c r="O68" s="979" t="str">
        <f t="shared" si="147"/>
        <v/>
      </c>
      <c r="P68" s="979" t="str">
        <f t="shared" si="147"/>
        <v/>
      </c>
      <c r="Q68" s="979" t="str">
        <f t="shared" si="147"/>
        <v/>
      </c>
      <c r="R68" s="980" t="str">
        <f t="shared" si="147"/>
        <v/>
      </c>
      <c r="S68" s="978" t="str">
        <f t="shared" ref="S68:Z68" si="148">IF(S52="","",RANK(C44,$C44:$J44,1))</f>
        <v/>
      </c>
      <c r="T68" s="979" t="str">
        <f t="shared" si="148"/>
        <v/>
      </c>
      <c r="U68" s="979" t="str">
        <f t="shared" si="148"/>
        <v/>
      </c>
      <c r="V68" s="979" t="str">
        <f t="shared" si="148"/>
        <v/>
      </c>
      <c r="W68" s="979" t="str">
        <f t="shared" si="148"/>
        <v/>
      </c>
      <c r="X68" s="979">
        <f t="shared" ca="1" si="148"/>
        <v>3</v>
      </c>
      <c r="Y68" s="979" t="str">
        <f t="shared" si="148"/>
        <v/>
      </c>
      <c r="Z68" s="985" t="str">
        <f t="shared" si="148"/>
        <v/>
      </c>
      <c r="AA68" s="978" t="str">
        <f t="shared" ref="AA68:AH68" si="149">IF(AA52="","",RANK(C44,$C44:$J44,1))</f>
        <v/>
      </c>
      <c r="AB68" s="979" t="str">
        <f t="shared" si="149"/>
        <v/>
      </c>
      <c r="AC68" s="979" t="str">
        <f t="shared" si="149"/>
        <v/>
      </c>
      <c r="AD68" s="979">
        <f t="shared" ca="1" si="149"/>
        <v>5</v>
      </c>
      <c r="AE68" s="979" t="str">
        <f t="shared" si="149"/>
        <v/>
      </c>
      <c r="AF68" s="979" t="str">
        <f t="shared" si="149"/>
        <v/>
      </c>
      <c r="AG68" s="979" t="str">
        <f t="shared" si="149"/>
        <v/>
      </c>
      <c r="AH68" s="980" t="str">
        <f t="shared" si="149"/>
        <v/>
      </c>
      <c r="AI68" s="978">
        <f t="shared" ref="AI68:AP68" ca="1" si="150">IF(AI52="","",RANK(C44,$C44:$J44,1))</f>
        <v>5</v>
      </c>
      <c r="AJ68" s="979" t="str">
        <f t="shared" si="150"/>
        <v/>
      </c>
      <c r="AK68" s="979" t="str">
        <f t="shared" si="150"/>
        <v/>
      </c>
      <c r="AL68" s="979" t="str">
        <f t="shared" si="150"/>
        <v/>
      </c>
      <c r="AM68" s="979">
        <f t="shared" ca="1" si="150"/>
        <v>4</v>
      </c>
      <c r="AN68" s="979" t="str">
        <f t="shared" si="150"/>
        <v/>
      </c>
      <c r="AO68" s="979" t="str">
        <f t="shared" si="150"/>
        <v/>
      </c>
      <c r="AP68" s="980" t="str">
        <f t="shared" si="150"/>
        <v/>
      </c>
      <c r="AQ68" s="978" t="str">
        <f t="shared" ref="AQ68:AX68" si="151">IF(AQ52="","",RANK(C44,$C44:$J44,1))</f>
        <v/>
      </c>
      <c r="AR68" s="979" t="str">
        <f t="shared" si="151"/>
        <v/>
      </c>
      <c r="AS68" s="979" t="str">
        <f t="shared" si="151"/>
        <v/>
      </c>
      <c r="AT68" s="979" t="str">
        <f t="shared" si="151"/>
        <v/>
      </c>
      <c r="AU68" s="979" t="str">
        <f t="shared" si="151"/>
        <v/>
      </c>
      <c r="AV68" s="979" t="str">
        <f t="shared" si="151"/>
        <v/>
      </c>
      <c r="AW68" s="979" t="str">
        <f t="shared" si="151"/>
        <v/>
      </c>
      <c r="AX68" s="980" t="str">
        <f t="shared" si="151"/>
        <v/>
      </c>
      <c r="AY68" s="978" t="str">
        <f t="shared" ref="AY68:BF68" si="152">IF(AY52="","",RANK(C44,$C44:$J44,1))</f>
        <v/>
      </c>
      <c r="AZ68" s="979" t="str">
        <f t="shared" si="152"/>
        <v/>
      </c>
      <c r="BA68" s="979" t="str">
        <f t="shared" si="152"/>
        <v/>
      </c>
      <c r="BB68" s="979" t="str">
        <f t="shared" si="152"/>
        <v/>
      </c>
      <c r="BC68" s="979" t="str">
        <f t="shared" si="152"/>
        <v/>
      </c>
      <c r="BD68" s="979" t="str">
        <f t="shared" si="152"/>
        <v/>
      </c>
      <c r="BE68" s="979" t="str">
        <f t="shared" si="152"/>
        <v/>
      </c>
      <c r="BF68" s="980" t="str">
        <f t="shared" si="152"/>
        <v/>
      </c>
      <c r="BG68" s="978" t="str">
        <f t="shared" ref="BG68:BN68" si="153">IF(BG52="","",RANK(C44,$C44:$J44,1))</f>
        <v/>
      </c>
      <c r="BH68" s="979" t="str">
        <f t="shared" si="153"/>
        <v/>
      </c>
      <c r="BI68" s="979" t="str">
        <f t="shared" si="153"/>
        <v/>
      </c>
      <c r="BJ68" s="979" t="str">
        <f t="shared" si="153"/>
        <v/>
      </c>
      <c r="BK68" s="979" t="str">
        <f t="shared" si="153"/>
        <v/>
      </c>
      <c r="BL68" s="979" t="str">
        <f t="shared" si="153"/>
        <v/>
      </c>
      <c r="BM68" s="979" t="str">
        <f t="shared" si="153"/>
        <v/>
      </c>
      <c r="BN68" s="980" t="str">
        <f t="shared" si="153"/>
        <v/>
      </c>
    </row>
    <row r="69" spans="1:66" ht="15.75" x14ac:dyDescent="0.25">
      <c r="A69" s="2084" t="s">
        <v>32</v>
      </c>
      <c r="B69" s="2085"/>
      <c r="C69" s="978" t="str">
        <f t="shared" ref="C69:J69" si="154">IF(C52="","",RANK(C45,$C45:$J45,0))</f>
        <v/>
      </c>
      <c r="D69" s="979">
        <f t="shared" ca="1" si="154"/>
        <v>1</v>
      </c>
      <c r="E69" s="979">
        <f t="shared" ca="1" si="154"/>
        <v>2</v>
      </c>
      <c r="F69" s="979" t="str">
        <f t="shared" si="154"/>
        <v/>
      </c>
      <c r="G69" s="979" t="str">
        <f t="shared" si="154"/>
        <v/>
      </c>
      <c r="H69" s="979" t="str">
        <f t="shared" si="154"/>
        <v/>
      </c>
      <c r="I69" s="979" t="str">
        <f t="shared" si="154"/>
        <v/>
      </c>
      <c r="J69" s="980" t="str">
        <f t="shared" si="154"/>
        <v/>
      </c>
      <c r="K69" s="978" t="str">
        <f t="shared" ref="K69:R69" si="155">IF(K52="","",RANK(C45,$C45:$J45,0))</f>
        <v/>
      </c>
      <c r="L69" s="979" t="str">
        <f t="shared" si="155"/>
        <v/>
      </c>
      <c r="M69" s="979" t="str">
        <f t="shared" si="155"/>
        <v/>
      </c>
      <c r="N69" s="979" t="str">
        <f t="shared" si="155"/>
        <v/>
      </c>
      <c r="O69" s="979" t="str">
        <f t="shared" si="155"/>
        <v/>
      </c>
      <c r="P69" s="979" t="str">
        <f t="shared" si="155"/>
        <v/>
      </c>
      <c r="Q69" s="979" t="str">
        <f t="shared" si="155"/>
        <v/>
      </c>
      <c r="R69" s="980" t="str">
        <f t="shared" si="155"/>
        <v/>
      </c>
      <c r="S69" s="978" t="str">
        <f t="shared" ref="S69:Z69" si="156">IF(S52="","",RANK(C45,$C45:$J45,0))</f>
        <v/>
      </c>
      <c r="T69" s="979" t="str">
        <f t="shared" si="156"/>
        <v/>
      </c>
      <c r="U69" s="979" t="str">
        <f t="shared" si="156"/>
        <v/>
      </c>
      <c r="V69" s="979" t="str">
        <f t="shared" si="156"/>
        <v/>
      </c>
      <c r="W69" s="979" t="str">
        <f t="shared" si="156"/>
        <v/>
      </c>
      <c r="X69" s="979">
        <f t="shared" ca="1" si="156"/>
        <v>3</v>
      </c>
      <c r="Y69" s="979" t="str">
        <f t="shared" si="156"/>
        <v/>
      </c>
      <c r="Z69" s="985" t="str">
        <f t="shared" si="156"/>
        <v/>
      </c>
      <c r="AA69" s="978" t="str">
        <f t="shared" ref="AA69:AH69" si="157">IF(AA52="","",RANK(C45,$C45:$J45,0))</f>
        <v/>
      </c>
      <c r="AB69" s="979" t="str">
        <f t="shared" si="157"/>
        <v/>
      </c>
      <c r="AC69" s="979" t="str">
        <f t="shared" si="157"/>
        <v/>
      </c>
      <c r="AD69" s="979">
        <f t="shared" ca="1" si="157"/>
        <v>4</v>
      </c>
      <c r="AE69" s="979" t="str">
        <f t="shared" si="157"/>
        <v/>
      </c>
      <c r="AF69" s="979" t="str">
        <f t="shared" si="157"/>
        <v/>
      </c>
      <c r="AG69" s="979" t="str">
        <f t="shared" si="157"/>
        <v/>
      </c>
      <c r="AH69" s="980" t="str">
        <f t="shared" si="157"/>
        <v/>
      </c>
      <c r="AI69" s="978">
        <f t="shared" ref="AI69:AP69" ca="1" si="158">IF(AI52="","",RANK(C45,$C45:$J45,0))</f>
        <v>5</v>
      </c>
      <c r="AJ69" s="979" t="str">
        <f t="shared" si="158"/>
        <v/>
      </c>
      <c r="AK69" s="979" t="str">
        <f t="shared" si="158"/>
        <v/>
      </c>
      <c r="AL69" s="979" t="str">
        <f t="shared" si="158"/>
        <v/>
      </c>
      <c r="AM69" s="979">
        <f t="shared" ca="1" si="158"/>
        <v>5</v>
      </c>
      <c r="AN69" s="979" t="str">
        <f t="shared" si="158"/>
        <v/>
      </c>
      <c r="AO69" s="979" t="str">
        <f t="shared" si="158"/>
        <v/>
      </c>
      <c r="AP69" s="980" t="str">
        <f t="shared" si="158"/>
        <v/>
      </c>
      <c r="AQ69" s="978" t="str">
        <f t="shared" ref="AQ69:AX69" si="159">IF(AQ52="","",RANK(C45,$C45:$J45,0))</f>
        <v/>
      </c>
      <c r="AR69" s="979" t="str">
        <f t="shared" si="159"/>
        <v/>
      </c>
      <c r="AS69" s="979" t="str">
        <f t="shared" si="159"/>
        <v/>
      </c>
      <c r="AT69" s="979" t="str">
        <f t="shared" si="159"/>
        <v/>
      </c>
      <c r="AU69" s="979" t="str">
        <f t="shared" si="159"/>
        <v/>
      </c>
      <c r="AV69" s="979" t="str">
        <f t="shared" si="159"/>
        <v/>
      </c>
      <c r="AW69" s="979" t="str">
        <f t="shared" si="159"/>
        <v/>
      </c>
      <c r="AX69" s="980" t="str">
        <f t="shared" si="159"/>
        <v/>
      </c>
      <c r="AY69" s="978" t="str">
        <f t="shared" ref="AY69:BF69" si="160">IF(AY52="","",RANK(C45,$C45:$J45,0))</f>
        <v/>
      </c>
      <c r="AZ69" s="979" t="str">
        <f t="shared" si="160"/>
        <v/>
      </c>
      <c r="BA69" s="979" t="str">
        <f t="shared" si="160"/>
        <v/>
      </c>
      <c r="BB69" s="979" t="str">
        <f t="shared" si="160"/>
        <v/>
      </c>
      <c r="BC69" s="979" t="str">
        <f t="shared" si="160"/>
        <v/>
      </c>
      <c r="BD69" s="979" t="str">
        <f t="shared" si="160"/>
        <v/>
      </c>
      <c r="BE69" s="979" t="str">
        <f t="shared" si="160"/>
        <v/>
      </c>
      <c r="BF69" s="980" t="str">
        <f t="shared" si="160"/>
        <v/>
      </c>
      <c r="BG69" s="978" t="str">
        <f t="shared" ref="BG69:BN69" si="161">IF(BG52="","",RANK(C45,$C45:$J45,0))</f>
        <v/>
      </c>
      <c r="BH69" s="979" t="str">
        <f t="shared" si="161"/>
        <v/>
      </c>
      <c r="BI69" s="979" t="str">
        <f t="shared" si="161"/>
        <v/>
      </c>
      <c r="BJ69" s="979" t="str">
        <f t="shared" si="161"/>
        <v/>
      </c>
      <c r="BK69" s="979" t="str">
        <f t="shared" si="161"/>
        <v/>
      </c>
      <c r="BL69" s="979" t="str">
        <f t="shared" si="161"/>
        <v/>
      </c>
      <c r="BM69" s="979" t="str">
        <f t="shared" si="161"/>
        <v/>
      </c>
      <c r="BN69" s="980" t="str">
        <f t="shared" si="161"/>
        <v/>
      </c>
    </row>
    <row r="70" spans="1:66" ht="16.5" thickBot="1" x14ac:dyDescent="0.3">
      <c r="A70" s="2086" t="s">
        <v>137</v>
      </c>
      <c r="B70" s="2087"/>
      <c r="C70" s="986" t="str">
        <f t="shared" ref="C70:J70" si="162">IF(C52="","",RANK(C46,$C46:$J46,0))</f>
        <v/>
      </c>
      <c r="D70" s="987">
        <f t="shared" ca="1" si="162"/>
        <v>1</v>
      </c>
      <c r="E70" s="987">
        <f t="shared" ca="1" si="162"/>
        <v>2</v>
      </c>
      <c r="F70" s="987" t="str">
        <f t="shared" si="162"/>
        <v/>
      </c>
      <c r="G70" s="987" t="str">
        <f t="shared" si="162"/>
        <v/>
      </c>
      <c r="H70" s="987" t="str">
        <f t="shared" si="162"/>
        <v/>
      </c>
      <c r="I70" s="987" t="str">
        <f t="shared" si="162"/>
        <v/>
      </c>
      <c r="J70" s="988" t="str">
        <f t="shared" si="162"/>
        <v/>
      </c>
      <c r="K70" s="986" t="str">
        <f t="shared" ref="K70:R70" si="163">IF(K52="","",RANK(C46,$C46:$J46,0))</f>
        <v/>
      </c>
      <c r="L70" s="987" t="str">
        <f t="shared" si="163"/>
        <v/>
      </c>
      <c r="M70" s="987" t="str">
        <f t="shared" si="163"/>
        <v/>
      </c>
      <c r="N70" s="987" t="str">
        <f t="shared" si="163"/>
        <v/>
      </c>
      <c r="O70" s="987" t="str">
        <f t="shared" si="163"/>
        <v/>
      </c>
      <c r="P70" s="987" t="str">
        <f t="shared" si="163"/>
        <v/>
      </c>
      <c r="Q70" s="987" t="str">
        <f t="shared" si="163"/>
        <v/>
      </c>
      <c r="R70" s="988" t="str">
        <f t="shared" si="163"/>
        <v/>
      </c>
      <c r="S70" s="981" t="str">
        <f t="shared" ref="S70:Z70" si="164">IF(S52="","",RANK(C46,$C46:$J46,0))</f>
        <v/>
      </c>
      <c r="T70" s="982" t="str">
        <f t="shared" si="164"/>
        <v/>
      </c>
      <c r="U70" s="982" t="str">
        <f t="shared" si="164"/>
        <v/>
      </c>
      <c r="V70" s="982" t="str">
        <f t="shared" si="164"/>
        <v/>
      </c>
      <c r="W70" s="982" t="str">
        <f t="shared" si="164"/>
        <v/>
      </c>
      <c r="X70" s="982">
        <f t="shared" ca="1" si="164"/>
        <v>3</v>
      </c>
      <c r="Y70" s="982" t="str">
        <f t="shared" si="164"/>
        <v/>
      </c>
      <c r="Z70" s="989" t="str">
        <f t="shared" si="164"/>
        <v/>
      </c>
      <c r="AA70" s="981" t="str">
        <f t="shared" ref="AA70:AH70" si="165">IF(AA52="","",RANK(C46,$C46:$J46,0))</f>
        <v/>
      </c>
      <c r="AB70" s="982" t="str">
        <f t="shared" si="165"/>
        <v/>
      </c>
      <c r="AC70" s="982" t="str">
        <f t="shared" si="165"/>
        <v/>
      </c>
      <c r="AD70" s="982">
        <f t="shared" ca="1" si="165"/>
        <v>4</v>
      </c>
      <c r="AE70" s="982" t="str">
        <f t="shared" si="165"/>
        <v/>
      </c>
      <c r="AF70" s="982" t="str">
        <f t="shared" si="165"/>
        <v/>
      </c>
      <c r="AG70" s="982" t="str">
        <f t="shared" si="165"/>
        <v/>
      </c>
      <c r="AH70" s="983" t="str">
        <f t="shared" si="165"/>
        <v/>
      </c>
      <c r="AI70" s="981">
        <f t="shared" ref="AI70:AP70" ca="1" si="166">IF(AI52="","",RANK(C46,$C46:$J46,0))</f>
        <v>5</v>
      </c>
      <c r="AJ70" s="982" t="str">
        <f t="shared" si="166"/>
        <v/>
      </c>
      <c r="AK70" s="982" t="str">
        <f t="shared" si="166"/>
        <v/>
      </c>
      <c r="AL70" s="982" t="str">
        <f t="shared" si="166"/>
        <v/>
      </c>
      <c r="AM70" s="982">
        <f t="shared" ca="1" si="166"/>
        <v>6</v>
      </c>
      <c r="AN70" s="982" t="str">
        <f t="shared" si="166"/>
        <v/>
      </c>
      <c r="AO70" s="982" t="str">
        <f t="shared" si="166"/>
        <v/>
      </c>
      <c r="AP70" s="983" t="str">
        <f t="shared" si="166"/>
        <v/>
      </c>
      <c r="AQ70" s="981" t="str">
        <f t="shared" ref="AQ70:AX70" si="167">IF(AQ52="","",RANK(C46,$C46:$J46,0))</f>
        <v/>
      </c>
      <c r="AR70" s="982" t="str">
        <f t="shared" si="167"/>
        <v/>
      </c>
      <c r="AS70" s="982" t="str">
        <f t="shared" si="167"/>
        <v/>
      </c>
      <c r="AT70" s="982" t="str">
        <f t="shared" si="167"/>
        <v/>
      </c>
      <c r="AU70" s="982" t="str">
        <f t="shared" si="167"/>
        <v/>
      </c>
      <c r="AV70" s="982" t="str">
        <f t="shared" si="167"/>
        <v/>
      </c>
      <c r="AW70" s="982" t="str">
        <f t="shared" si="167"/>
        <v/>
      </c>
      <c r="AX70" s="983" t="str">
        <f t="shared" si="167"/>
        <v/>
      </c>
      <c r="AY70" s="981" t="str">
        <f t="shared" ref="AY70:BF70" si="168">IF(AY52="","",RANK(C46,$C46:$J46,0))</f>
        <v/>
      </c>
      <c r="AZ70" s="982" t="str">
        <f t="shared" si="168"/>
        <v/>
      </c>
      <c r="BA70" s="982" t="str">
        <f t="shared" si="168"/>
        <v/>
      </c>
      <c r="BB70" s="982" t="str">
        <f t="shared" si="168"/>
        <v/>
      </c>
      <c r="BC70" s="982" t="str">
        <f t="shared" si="168"/>
        <v/>
      </c>
      <c r="BD70" s="982" t="str">
        <f t="shared" si="168"/>
        <v/>
      </c>
      <c r="BE70" s="982" t="str">
        <f t="shared" si="168"/>
        <v/>
      </c>
      <c r="BF70" s="983" t="str">
        <f t="shared" si="168"/>
        <v/>
      </c>
      <c r="BG70" s="981" t="str">
        <f t="shared" ref="BG70:BN70" si="169">IF(BG52="","",RANK(C46,$C46:$J46,0))</f>
        <v/>
      </c>
      <c r="BH70" s="982" t="str">
        <f t="shared" si="169"/>
        <v/>
      </c>
      <c r="BI70" s="982" t="str">
        <f t="shared" si="169"/>
        <v/>
      </c>
      <c r="BJ70" s="982" t="str">
        <f t="shared" si="169"/>
        <v/>
      </c>
      <c r="BK70" s="982" t="str">
        <f t="shared" si="169"/>
        <v/>
      </c>
      <c r="BL70" s="982" t="str">
        <f t="shared" si="169"/>
        <v/>
      </c>
      <c r="BM70" s="982" t="str">
        <f t="shared" si="169"/>
        <v/>
      </c>
      <c r="BN70" s="983" t="str">
        <f t="shared" si="169"/>
        <v/>
      </c>
    </row>
    <row r="71" spans="1:66" ht="15.75" x14ac:dyDescent="0.25">
      <c r="A71" s="2088" t="s">
        <v>40</v>
      </c>
      <c r="B71" s="2089"/>
      <c r="C71" s="966" t="str">
        <f t="shared" ref="C71:J71" si="170">IF(C52="","",RANK(C61,$C61:$J61,0))</f>
        <v/>
      </c>
      <c r="D71" s="967">
        <f t="shared" si="170"/>
        <v>1</v>
      </c>
      <c r="E71" s="967">
        <f t="shared" si="170"/>
        <v>1</v>
      </c>
      <c r="F71" s="967" t="str">
        <f t="shared" si="170"/>
        <v/>
      </c>
      <c r="G71" s="967" t="str">
        <f t="shared" si="170"/>
        <v/>
      </c>
      <c r="H71" s="967" t="str">
        <f t="shared" si="170"/>
        <v/>
      </c>
      <c r="I71" s="967" t="str">
        <f t="shared" si="170"/>
        <v/>
      </c>
      <c r="J71" s="968" t="str">
        <f t="shared" si="170"/>
        <v/>
      </c>
      <c r="K71" s="966" t="str">
        <f t="shared" ref="K71:R71" si="171">IF(K52="","",RANK(K61,$K61:$R61,0))</f>
        <v/>
      </c>
      <c r="L71" s="967" t="str">
        <f t="shared" si="171"/>
        <v/>
      </c>
      <c r="M71" s="967" t="str">
        <f t="shared" si="171"/>
        <v/>
      </c>
      <c r="N71" s="967" t="str">
        <f t="shared" si="171"/>
        <v/>
      </c>
      <c r="O71" s="967" t="str">
        <f t="shared" si="171"/>
        <v/>
      </c>
      <c r="P71" s="967" t="str">
        <f t="shared" si="171"/>
        <v/>
      </c>
      <c r="Q71" s="967" t="str">
        <f t="shared" si="171"/>
        <v/>
      </c>
      <c r="R71" s="968" t="str">
        <f t="shared" si="171"/>
        <v/>
      </c>
      <c r="S71" s="966" t="str">
        <f t="shared" ref="S71:Z71" si="172">IF(S52="","",RANK(S61,$S61:$Z61,0))</f>
        <v/>
      </c>
      <c r="T71" s="967" t="str">
        <f t="shared" si="172"/>
        <v/>
      </c>
      <c r="U71" s="967" t="str">
        <f t="shared" si="172"/>
        <v/>
      </c>
      <c r="V71" s="967" t="str">
        <f t="shared" si="172"/>
        <v/>
      </c>
      <c r="W71" s="967" t="str">
        <f t="shared" si="172"/>
        <v/>
      </c>
      <c r="X71" s="967">
        <f t="shared" si="172"/>
        <v>1</v>
      </c>
      <c r="Y71" s="967" t="str">
        <f t="shared" si="172"/>
        <v/>
      </c>
      <c r="Z71" s="968" t="str">
        <f t="shared" si="172"/>
        <v/>
      </c>
      <c r="AA71" s="966" t="str">
        <f t="shared" ref="AA71:AH71" si="173">IF(AA52="","",RANK(AA61,$AA61:$AH61,0))</f>
        <v/>
      </c>
      <c r="AB71" s="967" t="str">
        <f t="shared" si="173"/>
        <v/>
      </c>
      <c r="AC71" s="967" t="str">
        <f t="shared" si="173"/>
        <v/>
      </c>
      <c r="AD71" s="967">
        <f t="shared" si="173"/>
        <v>1</v>
      </c>
      <c r="AE71" s="967" t="str">
        <f t="shared" si="173"/>
        <v/>
      </c>
      <c r="AF71" s="967" t="str">
        <f t="shared" si="173"/>
        <v/>
      </c>
      <c r="AG71" s="967" t="str">
        <f t="shared" si="173"/>
        <v/>
      </c>
      <c r="AH71" s="968" t="str">
        <f t="shared" si="173"/>
        <v/>
      </c>
      <c r="AI71" s="966">
        <f t="shared" ref="AI71:AP71" si="174">IF(AI52="","",RANK(AI61,$AI61:$AP61,0))</f>
        <v>1</v>
      </c>
      <c r="AJ71" s="967" t="str">
        <f t="shared" si="174"/>
        <v/>
      </c>
      <c r="AK71" s="967" t="str">
        <f t="shared" si="174"/>
        <v/>
      </c>
      <c r="AL71" s="967" t="str">
        <f t="shared" si="174"/>
        <v/>
      </c>
      <c r="AM71" s="967">
        <f t="shared" si="174"/>
        <v>1</v>
      </c>
      <c r="AN71" s="967" t="str">
        <f t="shared" si="174"/>
        <v/>
      </c>
      <c r="AO71" s="967" t="str">
        <f t="shared" si="174"/>
        <v/>
      </c>
      <c r="AP71" s="968" t="str">
        <f t="shared" si="174"/>
        <v/>
      </c>
      <c r="AQ71" s="966" t="str">
        <f t="shared" ref="AQ71:AX71" si="175">IF(AQ52="","",RANK(AQ61,$AQ61:$AX61,0))</f>
        <v/>
      </c>
      <c r="AR71" s="967" t="str">
        <f t="shared" si="175"/>
        <v/>
      </c>
      <c r="AS71" s="967" t="str">
        <f t="shared" si="175"/>
        <v/>
      </c>
      <c r="AT71" s="967" t="str">
        <f t="shared" si="175"/>
        <v/>
      </c>
      <c r="AU71" s="967" t="str">
        <f t="shared" si="175"/>
        <v/>
      </c>
      <c r="AV71" s="967" t="str">
        <f t="shared" si="175"/>
        <v/>
      </c>
      <c r="AW71" s="967" t="str">
        <f t="shared" si="175"/>
        <v/>
      </c>
      <c r="AX71" s="968" t="str">
        <f t="shared" si="175"/>
        <v/>
      </c>
      <c r="AY71" s="966" t="str">
        <f t="shared" ref="AY71:BF71" si="176">IF(AY52="","",RANK(AY61,$AY61:$BF61,0))</f>
        <v/>
      </c>
      <c r="AZ71" s="967" t="str">
        <f t="shared" si="176"/>
        <v/>
      </c>
      <c r="BA71" s="967" t="str">
        <f t="shared" si="176"/>
        <v/>
      </c>
      <c r="BB71" s="967" t="str">
        <f t="shared" si="176"/>
        <v/>
      </c>
      <c r="BC71" s="967" t="str">
        <f t="shared" si="176"/>
        <v/>
      </c>
      <c r="BD71" s="967" t="str">
        <f t="shared" si="176"/>
        <v/>
      </c>
      <c r="BE71" s="967" t="str">
        <f t="shared" si="176"/>
        <v/>
      </c>
      <c r="BF71" s="968" t="str">
        <f t="shared" si="176"/>
        <v/>
      </c>
      <c r="BG71" s="966" t="str">
        <f t="shared" ref="BG71:BN71" si="177">IF(BG52="","",RANK(BG61,$BG61:$BN61,0))</f>
        <v/>
      </c>
      <c r="BH71" s="967" t="str">
        <f t="shared" si="177"/>
        <v/>
      </c>
      <c r="BI71" s="967" t="str">
        <f t="shared" si="177"/>
        <v/>
      </c>
      <c r="BJ71" s="967" t="str">
        <f t="shared" si="177"/>
        <v/>
      </c>
      <c r="BK71" s="967" t="str">
        <f t="shared" si="177"/>
        <v/>
      </c>
      <c r="BL71" s="967" t="str">
        <f t="shared" si="177"/>
        <v/>
      </c>
      <c r="BM71" s="967" t="str">
        <f t="shared" si="177"/>
        <v/>
      </c>
      <c r="BN71" s="968" t="str">
        <f t="shared" si="177"/>
        <v/>
      </c>
    </row>
    <row r="72" spans="1:66" ht="15.75" x14ac:dyDescent="0.25">
      <c r="A72" s="2090" t="s">
        <v>34</v>
      </c>
      <c r="B72" s="2091"/>
      <c r="C72" s="969" t="str">
        <f t="shared" ref="C72:J72" si="178">IF(C52="","",RANK(C62,$C62:$J62,0))</f>
        <v/>
      </c>
      <c r="D72" s="970">
        <f t="shared" si="178"/>
        <v>2</v>
      </c>
      <c r="E72" s="970">
        <f t="shared" si="178"/>
        <v>1</v>
      </c>
      <c r="F72" s="970" t="str">
        <f t="shared" si="178"/>
        <v/>
      </c>
      <c r="G72" s="970" t="str">
        <f t="shared" si="178"/>
        <v/>
      </c>
      <c r="H72" s="970" t="str">
        <f t="shared" si="178"/>
        <v/>
      </c>
      <c r="I72" s="970" t="str">
        <f t="shared" si="178"/>
        <v/>
      </c>
      <c r="J72" s="971" t="str">
        <f t="shared" si="178"/>
        <v/>
      </c>
      <c r="K72" s="969" t="str">
        <f t="shared" ref="K72:R72" si="179">IF(K52="","",RANK(K62,$K62:$R62,0))</f>
        <v/>
      </c>
      <c r="L72" s="970" t="str">
        <f t="shared" si="179"/>
        <v/>
      </c>
      <c r="M72" s="970" t="str">
        <f t="shared" si="179"/>
        <v/>
      </c>
      <c r="N72" s="970" t="str">
        <f t="shared" si="179"/>
        <v/>
      </c>
      <c r="O72" s="970" t="str">
        <f t="shared" si="179"/>
        <v/>
      </c>
      <c r="P72" s="970" t="str">
        <f t="shared" si="179"/>
        <v/>
      </c>
      <c r="Q72" s="970" t="str">
        <f t="shared" si="179"/>
        <v/>
      </c>
      <c r="R72" s="971" t="str">
        <f t="shared" si="179"/>
        <v/>
      </c>
      <c r="S72" s="969" t="str">
        <f t="shared" ref="S72:Z72" si="180">IF(S52="","",RANK(S62,$S62:$Z62,0))</f>
        <v/>
      </c>
      <c r="T72" s="970" t="str">
        <f t="shared" si="180"/>
        <v/>
      </c>
      <c r="U72" s="970" t="str">
        <f t="shared" si="180"/>
        <v/>
      </c>
      <c r="V72" s="970" t="str">
        <f t="shared" si="180"/>
        <v/>
      </c>
      <c r="W72" s="970" t="str">
        <f t="shared" si="180"/>
        <v/>
      </c>
      <c r="X72" s="970">
        <f t="shared" si="180"/>
        <v>1</v>
      </c>
      <c r="Y72" s="970" t="str">
        <f t="shared" si="180"/>
        <v/>
      </c>
      <c r="Z72" s="971" t="str">
        <f t="shared" si="180"/>
        <v/>
      </c>
      <c r="AA72" s="969" t="str">
        <f t="shared" ref="AA72:AH72" si="181">IF(AA52="","",RANK(AA62,$AA62:$AH62,0))</f>
        <v/>
      </c>
      <c r="AB72" s="970" t="str">
        <f t="shared" si="181"/>
        <v/>
      </c>
      <c r="AC72" s="970" t="str">
        <f t="shared" si="181"/>
        <v/>
      </c>
      <c r="AD72" s="970">
        <f t="shared" si="181"/>
        <v>1</v>
      </c>
      <c r="AE72" s="970" t="str">
        <f t="shared" si="181"/>
        <v/>
      </c>
      <c r="AF72" s="970" t="str">
        <f t="shared" si="181"/>
        <v/>
      </c>
      <c r="AG72" s="970" t="str">
        <f t="shared" si="181"/>
        <v/>
      </c>
      <c r="AH72" s="971" t="str">
        <f t="shared" si="181"/>
        <v/>
      </c>
      <c r="AI72" s="969">
        <f t="shared" ref="AI72:AP72" si="182">IF(AI52="","",RANK(AI62,$AI62:$AP62,0))</f>
        <v>2</v>
      </c>
      <c r="AJ72" s="970" t="str">
        <f t="shared" si="182"/>
        <v/>
      </c>
      <c r="AK72" s="970" t="str">
        <f t="shared" si="182"/>
        <v/>
      </c>
      <c r="AL72" s="970" t="str">
        <f t="shared" si="182"/>
        <v/>
      </c>
      <c r="AM72" s="970">
        <f t="shared" si="182"/>
        <v>1</v>
      </c>
      <c r="AN72" s="970" t="str">
        <f t="shared" si="182"/>
        <v/>
      </c>
      <c r="AO72" s="970" t="str">
        <f t="shared" si="182"/>
        <v/>
      </c>
      <c r="AP72" s="971" t="str">
        <f t="shared" si="182"/>
        <v/>
      </c>
      <c r="AQ72" s="969" t="str">
        <f t="shared" ref="AQ72:AX72" si="183">IF(AQ52="","",RANK(AQ62,$AQ62:$AX62,0))</f>
        <v/>
      </c>
      <c r="AR72" s="970" t="str">
        <f t="shared" si="183"/>
        <v/>
      </c>
      <c r="AS72" s="970" t="str">
        <f t="shared" si="183"/>
        <v/>
      </c>
      <c r="AT72" s="970" t="str">
        <f t="shared" si="183"/>
        <v/>
      </c>
      <c r="AU72" s="970" t="str">
        <f t="shared" si="183"/>
        <v/>
      </c>
      <c r="AV72" s="970" t="str">
        <f t="shared" si="183"/>
        <v/>
      </c>
      <c r="AW72" s="970" t="str">
        <f t="shared" si="183"/>
        <v/>
      </c>
      <c r="AX72" s="971" t="str">
        <f t="shared" si="183"/>
        <v/>
      </c>
      <c r="AY72" s="969" t="str">
        <f t="shared" ref="AY72:BF72" si="184">IF(AY52="","",RANK(AY62,$AY62:$BF62,0))</f>
        <v/>
      </c>
      <c r="AZ72" s="970" t="str">
        <f t="shared" si="184"/>
        <v/>
      </c>
      <c r="BA72" s="970" t="str">
        <f t="shared" si="184"/>
        <v/>
      </c>
      <c r="BB72" s="970" t="str">
        <f t="shared" si="184"/>
        <v/>
      </c>
      <c r="BC72" s="970" t="str">
        <f t="shared" si="184"/>
        <v/>
      </c>
      <c r="BD72" s="970" t="str">
        <f t="shared" si="184"/>
        <v/>
      </c>
      <c r="BE72" s="970" t="str">
        <f t="shared" si="184"/>
        <v/>
      </c>
      <c r="BF72" s="971" t="str">
        <f t="shared" si="184"/>
        <v/>
      </c>
      <c r="BG72" s="969" t="str">
        <f t="shared" ref="BG72:BN72" si="185">IF(BG52="","",RANK(BG62,$BG62:$BN62,0))</f>
        <v/>
      </c>
      <c r="BH72" s="970" t="str">
        <f t="shared" si="185"/>
        <v/>
      </c>
      <c r="BI72" s="970" t="str">
        <f t="shared" si="185"/>
        <v/>
      </c>
      <c r="BJ72" s="970" t="str">
        <f t="shared" si="185"/>
        <v/>
      </c>
      <c r="BK72" s="970" t="str">
        <f t="shared" si="185"/>
        <v/>
      </c>
      <c r="BL72" s="970" t="str">
        <f t="shared" si="185"/>
        <v/>
      </c>
      <c r="BM72" s="970" t="str">
        <f t="shared" si="185"/>
        <v/>
      </c>
      <c r="BN72" s="971" t="str">
        <f t="shared" si="185"/>
        <v/>
      </c>
    </row>
    <row r="73" spans="1:66" ht="15.75" x14ac:dyDescent="0.25">
      <c r="A73" s="2090" t="s">
        <v>35</v>
      </c>
      <c r="B73" s="2091"/>
      <c r="C73" s="969" t="str">
        <f t="shared" ref="C73:J73" si="186">IF(C52="","",RANK(C63,$C63:$J63,1))</f>
        <v/>
      </c>
      <c r="D73" s="970">
        <f t="shared" si="186"/>
        <v>8</v>
      </c>
      <c r="E73" s="970">
        <f t="shared" si="186"/>
        <v>7</v>
      </c>
      <c r="F73" s="970" t="str">
        <f t="shared" si="186"/>
        <v/>
      </c>
      <c r="G73" s="970" t="str">
        <f t="shared" si="186"/>
        <v/>
      </c>
      <c r="H73" s="970" t="str">
        <f t="shared" si="186"/>
        <v/>
      </c>
      <c r="I73" s="970" t="str">
        <f t="shared" si="186"/>
        <v/>
      </c>
      <c r="J73" s="971" t="str">
        <f t="shared" si="186"/>
        <v/>
      </c>
      <c r="K73" s="969" t="str">
        <f t="shared" ref="K73:R73" si="187">IF(K52="","",RANK(K63,$K63:$R63,1))</f>
        <v/>
      </c>
      <c r="L73" s="970" t="str">
        <f t="shared" si="187"/>
        <v/>
      </c>
      <c r="M73" s="970" t="str">
        <f t="shared" si="187"/>
        <v/>
      </c>
      <c r="N73" s="970" t="str">
        <f t="shared" si="187"/>
        <v/>
      </c>
      <c r="O73" s="970" t="str">
        <f t="shared" si="187"/>
        <v/>
      </c>
      <c r="P73" s="970" t="str">
        <f t="shared" si="187"/>
        <v/>
      </c>
      <c r="Q73" s="970" t="str">
        <f t="shared" si="187"/>
        <v/>
      </c>
      <c r="R73" s="971" t="str">
        <f t="shared" si="187"/>
        <v/>
      </c>
      <c r="S73" s="969" t="str">
        <f t="shared" ref="S73:Z73" si="188">IF(S52="","",RANK(S63,$S63:$Z63,1))</f>
        <v/>
      </c>
      <c r="T73" s="970" t="str">
        <f t="shared" si="188"/>
        <v/>
      </c>
      <c r="U73" s="970" t="str">
        <f t="shared" si="188"/>
        <v/>
      </c>
      <c r="V73" s="970" t="str">
        <f t="shared" si="188"/>
        <v/>
      </c>
      <c r="W73" s="970" t="str">
        <f t="shared" si="188"/>
        <v/>
      </c>
      <c r="X73" s="970">
        <f t="shared" si="188"/>
        <v>1</v>
      </c>
      <c r="Y73" s="970" t="str">
        <f t="shared" si="188"/>
        <v/>
      </c>
      <c r="Z73" s="971" t="str">
        <f t="shared" si="188"/>
        <v/>
      </c>
      <c r="AA73" s="969" t="str">
        <f t="shared" ref="AA73:AH73" si="189">IF(AA52="","",RANK(AA63,$AA63:$AH63,1))</f>
        <v/>
      </c>
      <c r="AB73" s="970" t="str">
        <f t="shared" si="189"/>
        <v/>
      </c>
      <c r="AC73" s="970" t="str">
        <f t="shared" si="189"/>
        <v/>
      </c>
      <c r="AD73" s="970">
        <f t="shared" si="189"/>
        <v>1</v>
      </c>
      <c r="AE73" s="970" t="str">
        <f t="shared" si="189"/>
        <v/>
      </c>
      <c r="AF73" s="970" t="str">
        <f t="shared" si="189"/>
        <v/>
      </c>
      <c r="AG73" s="970" t="str">
        <f t="shared" si="189"/>
        <v/>
      </c>
      <c r="AH73" s="971" t="str">
        <f t="shared" si="189"/>
        <v/>
      </c>
      <c r="AI73" s="969">
        <f t="shared" ref="AI73:AP73" si="190">IF(AI52="","",RANK(AI63,$AI63:$AP63,1))</f>
        <v>8</v>
      </c>
      <c r="AJ73" s="970" t="str">
        <f t="shared" si="190"/>
        <v/>
      </c>
      <c r="AK73" s="970" t="str">
        <f t="shared" si="190"/>
        <v/>
      </c>
      <c r="AL73" s="970" t="str">
        <f t="shared" si="190"/>
        <v/>
      </c>
      <c r="AM73" s="970">
        <f t="shared" si="190"/>
        <v>7</v>
      </c>
      <c r="AN73" s="970" t="str">
        <f t="shared" si="190"/>
        <v/>
      </c>
      <c r="AO73" s="970" t="str">
        <f t="shared" si="190"/>
        <v/>
      </c>
      <c r="AP73" s="971" t="str">
        <f t="shared" si="190"/>
        <v/>
      </c>
      <c r="AQ73" s="969" t="str">
        <f t="shared" ref="AQ73:AX73" si="191">IF(AQ52="","",RANK(AQ63,$AQ63:$AX63,1))</f>
        <v/>
      </c>
      <c r="AR73" s="970" t="str">
        <f t="shared" si="191"/>
        <v/>
      </c>
      <c r="AS73" s="970" t="str">
        <f t="shared" si="191"/>
        <v/>
      </c>
      <c r="AT73" s="970" t="str">
        <f t="shared" si="191"/>
        <v/>
      </c>
      <c r="AU73" s="970" t="str">
        <f t="shared" si="191"/>
        <v/>
      </c>
      <c r="AV73" s="970" t="str">
        <f t="shared" si="191"/>
        <v/>
      </c>
      <c r="AW73" s="970" t="str">
        <f t="shared" si="191"/>
        <v/>
      </c>
      <c r="AX73" s="971" t="str">
        <f t="shared" si="191"/>
        <v/>
      </c>
      <c r="AY73" s="969" t="str">
        <f t="shared" ref="AY73:BF73" si="192">IF(AY52="","",RANK(AY63,$AY63:$BF63,1))</f>
        <v/>
      </c>
      <c r="AZ73" s="970" t="str">
        <f t="shared" si="192"/>
        <v/>
      </c>
      <c r="BA73" s="970" t="str">
        <f t="shared" si="192"/>
        <v/>
      </c>
      <c r="BB73" s="970" t="str">
        <f t="shared" si="192"/>
        <v/>
      </c>
      <c r="BC73" s="970" t="str">
        <f t="shared" si="192"/>
        <v/>
      </c>
      <c r="BD73" s="970" t="str">
        <f t="shared" si="192"/>
        <v/>
      </c>
      <c r="BE73" s="970" t="str">
        <f t="shared" si="192"/>
        <v/>
      </c>
      <c r="BF73" s="971" t="str">
        <f t="shared" si="192"/>
        <v/>
      </c>
      <c r="BG73" s="969" t="str">
        <f t="shared" ref="BG73:BN73" si="193">IF(BG52="","",RANK(BG63,$BG63:$BN63,1))</f>
        <v/>
      </c>
      <c r="BH73" s="970" t="str">
        <f t="shared" si="193"/>
        <v/>
      </c>
      <c r="BI73" s="970" t="str">
        <f t="shared" si="193"/>
        <v/>
      </c>
      <c r="BJ73" s="970" t="str">
        <f t="shared" si="193"/>
        <v/>
      </c>
      <c r="BK73" s="970" t="str">
        <f t="shared" si="193"/>
        <v/>
      </c>
      <c r="BL73" s="970" t="str">
        <f t="shared" si="193"/>
        <v/>
      </c>
      <c r="BM73" s="970" t="str">
        <f t="shared" si="193"/>
        <v/>
      </c>
      <c r="BN73" s="971" t="str">
        <f t="shared" si="193"/>
        <v/>
      </c>
    </row>
    <row r="74" spans="1:66" ht="15.75" x14ac:dyDescent="0.25">
      <c r="A74" s="2090" t="s">
        <v>36</v>
      </c>
      <c r="B74" s="2091"/>
      <c r="C74" s="969" t="str">
        <f t="shared" ref="C74:J74" si="194">IF(C52="","",RANK(C64,$C64:$J64,0))</f>
        <v/>
      </c>
      <c r="D74" s="970">
        <f t="shared" si="194"/>
        <v>2</v>
      </c>
      <c r="E74" s="970">
        <f t="shared" si="194"/>
        <v>1</v>
      </c>
      <c r="F74" s="970" t="str">
        <f t="shared" si="194"/>
        <v/>
      </c>
      <c r="G74" s="970" t="str">
        <f t="shared" si="194"/>
        <v/>
      </c>
      <c r="H74" s="970" t="str">
        <f t="shared" si="194"/>
        <v/>
      </c>
      <c r="I74" s="970" t="str">
        <f t="shared" si="194"/>
        <v/>
      </c>
      <c r="J74" s="971" t="str">
        <f t="shared" si="194"/>
        <v/>
      </c>
      <c r="K74" s="969" t="str">
        <f t="shared" ref="K74:R74" si="195">IF(K52="","",RANK(K64,$K64:$R64,0))</f>
        <v/>
      </c>
      <c r="L74" s="970" t="str">
        <f t="shared" si="195"/>
        <v/>
      </c>
      <c r="M74" s="970" t="str">
        <f t="shared" si="195"/>
        <v/>
      </c>
      <c r="N74" s="970" t="str">
        <f t="shared" si="195"/>
        <v/>
      </c>
      <c r="O74" s="970" t="str">
        <f t="shared" si="195"/>
        <v/>
      </c>
      <c r="P74" s="970" t="str">
        <f t="shared" si="195"/>
        <v/>
      </c>
      <c r="Q74" s="970" t="str">
        <f t="shared" si="195"/>
        <v/>
      </c>
      <c r="R74" s="971" t="str">
        <f t="shared" si="195"/>
        <v/>
      </c>
      <c r="S74" s="969" t="str">
        <f t="shared" ref="S74:Z74" si="196">IF(S52="","",RANK(S64,$S64:$Z64,0))</f>
        <v/>
      </c>
      <c r="T74" s="970" t="str">
        <f t="shared" si="196"/>
        <v/>
      </c>
      <c r="U74" s="970" t="str">
        <f t="shared" si="196"/>
        <v/>
      </c>
      <c r="V74" s="970" t="str">
        <f t="shared" si="196"/>
        <v/>
      </c>
      <c r="W74" s="970" t="str">
        <f t="shared" si="196"/>
        <v/>
      </c>
      <c r="X74" s="970">
        <f t="shared" si="196"/>
        <v>1</v>
      </c>
      <c r="Y74" s="970" t="str">
        <f t="shared" si="196"/>
        <v/>
      </c>
      <c r="Z74" s="971" t="str">
        <f t="shared" si="196"/>
        <v/>
      </c>
      <c r="AA74" s="969" t="str">
        <f t="shared" ref="AA74:AH74" si="197">IF(AA52="","",RANK(AA64,$AA64:$AH64,0))</f>
        <v/>
      </c>
      <c r="AB74" s="970" t="str">
        <f t="shared" si="197"/>
        <v/>
      </c>
      <c r="AC74" s="970" t="str">
        <f t="shared" si="197"/>
        <v/>
      </c>
      <c r="AD74" s="970">
        <f t="shared" si="197"/>
        <v>1</v>
      </c>
      <c r="AE74" s="970" t="str">
        <f t="shared" si="197"/>
        <v/>
      </c>
      <c r="AF74" s="970" t="str">
        <f t="shared" si="197"/>
        <v/>
      </c>
      <c r="AG74" s="970" t="str">
        <f t="shared" si="197"/>
        <v/>
      </c>
      <c r="AH74" s="971" t="str">
        <f t="shared" si="197"/>
        <v/>
      </c>
      <c r="AI74" s="969">
        <f t="shared" ref="AI74:AP74" si="198">IF(AI52="","",RANK(AI64,$AI64:$AP64,0))</f>
        <v>2</v>
      </c>
      <c r="AJ74" s="970" t="str">
        <f t="shared" si="198"/>
        <v/>
      </c>
      <c r="AK74" s="970" t="str">
        <f t="shared" si="198"/>
        <v/>
      </c>
      <c r="AL74" s="970" t="str">
        <f t="shared" si="198"/>
        <v/>
      </c>
      <c r="AM74" s="970">
        <f t="shared" si="198"/>
        <v>1</v>
      </c>
      <c r="AN74" s="970" t="str">
        <f t="shared" si="198"/>
        <v/>
      </c>
      <c r="AO74" s="970" t="str">
        <f t="shared" si="198"/>
        <v/>
      </c>
      <c r="AP74" s="971" t="str">
        <f t="shared" si="198"/>
        <v/>
      </c>
      <c r="AQ74" s="969" t="str">
        <f t="shared" ref="AQ74:AX74" si="199">IF(AQ52="","",RANK(AQ64,$AQ64:$AX64,0))</f>
        <v/>
      </c>
      <c r="AR74" s="970" t="str">
        <f t="shared" si="199"/>
        <v/>
      </c>
      <c r="AS74" s="970" t="str">
        <f t="shared" si="199"/>
        <v/>
      </c>
      <c r="AT74" s="970" t="str">
        <f t="shared" si="199"/>
        <v/>
      </c>
      <c r="AU74" s="970" t="str">
        <f t="shared" si="199"/>
        <v/>
      </c>
      <c r="AV74" s="970" t="str">
        <f t="shared" si="199"/>
        <v/>
      </c>
      <c r="AW74" s="970" t="str">
        <f t="shared" si="199"/>
        <v/>
      </c>
      <c r="AX74" s="971" t="str">
        <f t="shared" si="199"/>
        <v/>
      </c>
      <c r="AY74" s="969" t="str">
        <f t="shared" ref="AY74:BF74" si="200">IF(AY52="","",RANK(AY64,$AY64:$BF64,0))</f>
        <v/>
      </c>
      <c r="AZ74" s="970" t="str">
        <f t="shared" si="200"/>
        <v/>
      </c>
      <c r="BA74" s="970" t="str">
        <f t="shared" si="200"/>
        <v/>
      </c>
      <c r="BB74" s="970" t="str">
        <f t="shared" si="200"/>
        <v/>
      </c>
      <c r="BC74" s="970" t="str">
        <f t="shared" si="200"/>
        <v/>
      </c>
      <c r="BD74" s="970" t="str">
        <f t="shared" si="200"/>
        <v/>
      </c>
      <c r="BE74" s="970" t="str">
        <f t="shared" si="200"/>
        <v/>
      </c>
      <c r="BF74" s="971" t="str">
        <f t="shared" si="200"/>
        <v/>
      </c>
      <c r="BG74" s="969" t="str">
        <f t="shared" ref="BG74:BN74" si="201">IF(BG52="","",RANK(BG64,$BG64:$BN64,0))</f>
        <v/>
      </c>
      <c r="BH74" s="970" t="str">
        <f t="shared" si="201"/>
        <v/>
      </c>
      <c r="BI74" s="970" t="str">
        <f t="shared" si="201"/>
        <v/>
      </c>
      <c r="BJ74" s="970" t="str">
        <f t="shared" si="201"/>
        <v/>
      </c>
      <c r="BK74" s="970" t="str">
        <f t="shared" si="201"/>
        <v/>
      </c>
      <c r="BL74" s="970" t="str">
        <f t="shared" si="201"/>
        <v/>
      </c>
      <c r="BM74" s="970" t="str">
        <f t="shared" si="201"/>
        <v/>
      </c>
      <c r="BN74" s="971" t="str">
        <f t="shared" si="201"/>
        <v/>
      </c>
    </row>
    <row r="75" spans="1:66" ht="16.5" thickBot="1" x14ac:dyDescent="0.3">
      <c r="A75" s="2092" t="s">
        <v>136</v>
      </c>
      <c r="B75" s="2093"/>
      <c r="C75" s="972" t="str">
        <f t="shared" ref="C75:J75" si="202">IF(C52="","",RANK(C65,$C65:$J65,0))</f>
        <v/>
      </c>
      <c r="D75" s="973">
        <f t="shared" si="202"/>
        <v>2</v>
      </c>
      <c r="E75" s="973">
        <f t="shared" si="202"/>
        <v>1</v>
      </c>
      <c r="F75" s="973" t="str">
        <f t="shared" si="202"/>
        <v/>
      </c>
      <c r="G75" s="973" t="str">
        <f t="shared" si="202"/>
        <v/>
      </c>
      <c r="H75" s="973" t="str">
        <f t="shared" si="202"/>
        <v/>
      </c>
      <c r="I75" s="973" t="str">
        <f t="shared" si="202"/>
        <v/>
      </c>
      <c r="J75" s="974" t="str">
        <f t="shared" si="202"/>
        <v/>
      </c>
      <c r="K75" s="972" t="str">
        <f t="shared" ref="K75:R75" si="203">IF(K52="","",RANK(K65,$K65:$R65,0))</f>
        <v/>
      </c>
      <c r="L75" s="973" t="str">
        <f t="shared" si="203"/>
        <v/>
      </c>
      <c r="M75" s="973" t="str">
        <f t="shared" si="203"/>
        <v/>
      </c>
      <c r="N75" s="973" t="str">
        <f t="shared" si="203"/>
        <v/>
      </c>
      <c r="O75" s="973" t="str">
        <f t="shared" si="203"/>
        <v/>
      </c>
      <c r="P75" s="973" t="str">
        <f t="shared" si="203"/>
        <v/>
      </c>
      <c r="Q75" s="973" t="str">
        <f t="shared" si="203"/>
        <v/>
      </c>
      <c r="R75" s="974" t="str">
        <f t="shared" si="203"/>
        <v/>
      </c>
      <c r="S75" s="972" t="str">
        <f t="shared" ref="S75:Z75" si="204">IF(S52="","",RANK(S65,$S65:$Z65,0))</f>
        <v/>
      </c>
      <c r="T75" s="973" t="str">
        <f t="shared" si="204"/>
        <v/>
      </c>
      <c r="U75" s="973" t="str">
        <f t="shared" si="204"/>
        <v/>
      </c>
      <c r="V75" s="973" t="str">
        <f t="shared" si="204"/>
        <v/>
      </c>
      <c r="W75" s="973" t="str">
        <f t="shared" si="204"/>
        <v/>
      </c>
      <c r="X75" s="973">
        <f t="shared" ca="1" si="204"/>
        <v>1</v>
      </c>
      <c r="Y75" s="973" t="str">
        <f t="shared" si="204"/>
        <v/>
      </c>
      <c r="Z75" s="974" t="str">
        <f t="shared" si="204"/>
        <v/>
      </c>
      <c r="AA75" s="972" t="str">
        <f t="shared" ref="AA75:AH75" si="205">IF(AA52="","",RANK(AA65,$AA65:$AH65,0))</f>
        <v/>
      </c>
      <c r="AB75" s="973" t="str">
        <f t="shared" si="205"/>
        <v/>
      </c>
      <c r="AC75" s="973" t="str">
        <f t="shared" si="205"/>
        <v/>
      </c>
      <c r="AD75" s="973">
        <f t="shared" ca="1" si="205"/>
        <v>1</v>
      </c>
      <c r="AE75" s="973" t="str">
        <f t="shared" si="205"/>
        <v/>
      </c>
      <c r="AF75" s="973" t="str">
        <f t="shared" si="205"/>
        <v/>
      </c>
      <c r="AG75" s="973" t="str">
        <f t="shared" si="205"/>
        <v/>
      </c>
      <c r="AH75" s="974" t="str">
        <f t="shared" si="205"/>
        <v/>
      </c>
      <c r="AI75" s="972">
        <f t="shared" ref="AI75:AP75" si="206">IF(AI52="","",RANK(AI65,$AI65:$AP65,0))</f>
        <v>2</v>
      </c>
      <c r="AJ75" s="973" t="str">
        <f t="shared" si="206"/>
        <v/>
      </c>
      <c r="AK75" s="973" t="str">
        <f t="shared" si="206"/>
        <v/>
      </c>
      <c r="AL75" s="973" t="str">
        <f t="shared" si="206"/>
        <v/>
      </c>
      <c r="AM75" s="973">
        <f t="shared" si="206"/>
        <v>1</v>
      </c>
      <c r="AN75" s="973" t="str">
        <f t="shared" si="206"/>
        <v/>
      </c>
      <c r="AO75" s="973" t="str">
        <f t="shared" si="206"/>
        <v/>
      </c>
      <c r="AP75" s="974" t="str">
        <f t="shared" si="206"/>
        <v/>
      </c>
      <c r="AQ75" s="972" t="str">
        <f t="shared" ref="AQ75:AX75" si="207">IF(AQ52="","",RANK(AQ65,$AQ65:$AX65,0))</f>
        <v/>
      </c>
      <c r="AR75" s="973" t="str">
        <f t="shared" si="207"/>
        <v/>
      </c>
      <c r="AS75" s="973" t="str">
        <f t="shared" si="207"/>
        <v/>
      </c>
      <c r="AT75" s="973" t="str">
        <f t="shared" si="207"/>
        <v/>
      </c>
      <c r="AU75" s="973" t="str">
        <f t="shared" si="207"/>
        <v/>
      </c>
      <c r="AV75" s="973" t="str">
        <f t="shared" si="207"/>
        <v/>
      </c>
      <c r="AW75" s="973" t="str">
        <f t="shared" si="207"/>
        <v/>
      </c>
      <c r="AX75" s="974" t="str">
        <f t="shared" si="207"/>
        <v/>
      </c>
      <c r="AY75" s="972" t="str">
        <f t="shared" ref="AY75:BF75" si="208">IF(AY52="","",RANK(AY65,$AY65:$BF65,0))</f>
        <v/>
      </c>
      <c r="AZ75" s="973" t="str">
        <f t="shared" si="208"/>
        <v/>
      </c>
      <c r="BA75" s="973" t="str">
        <f t="shared" si="208"/>
        <v/>
      </c>
      <c r="BB75" s="973" t="str">
        <f t="shared" si="208"/>
        <v/>
      </c>
      <c r="BC75" s="973" t="str">
        <f t="shared" si="208"/>
        <v/>
      </c>
      <c r="BD75" s="973" t="str">
        <f t="shared" si="208"/>
        <v/>
      </c>
      <c r="BE75" s="973" t="str">
        <f t="shared" si="208"/>
        <v/>
      </c>
      <c r="BF75" s="974" t="str">
        <f t="shared" si="208"/>
        <v/>
      </c>
      <c r="BG75" s="972" t="str">
        <f t="shared" ref="BG75:BN75" si="209">IF(BG52="","",RANK(BG65,$BG65:$BN65,0))</f>
        <v/>
      </c>
      <c r="BH75" s="973" t="str">
        <f t="shared" si="209"/>
        <v/>
      </c>
      <c r="BI75" s="973" t="str">
        <f t="shared" si="209"/>
        <v/>
      </c>
      <c r="BJ75" s="973" t="str">
        <f t="shared" si="209"/>
        <v/>
      </c>
      <c r="BK75" s="973" t="str">
        <f t="shared" si="209"/>
        <v/>
      </c>
      <c r="BL75" s="973" t="str">
        <f t="shared" si="209"/>
        <v/>
      </c>
      <c r="BM75" s="973" t="str">
        <f t="shared" si="209"/>
        <v/>
      </c>
      <c r="BN75" s="974" t="str">
        <f t="shared" si="209"/>
        <v/>
      </c>
    </row>
    <row r="76" spans="1:66" s="20" customFormat="1" ht="78" customHeight="1" thickBot="1" x14ac:dyDescent="0.25">
      <c r="A76" s="2094" t="s">
        <v>33</v>
      </c>
      <c r="B76" s="2095"/>
      <c r="C76" s="55" t="str">
        <f>IF(C52="","",(C66*'pravidla turnaje'!$C$19)+(C67*'pravidla turnaje'!$C$20)+(C68*'pravidla turnaje'!$C$21)+(C69*'pravidla turnaje'!$C$22)+(C70*'pravidla turnaje'!$C$23)+(C71*'pravidla turnaje'!$C$24)+(C72*'pravidla turnaje'!$C$25)+(C73*'pravidla turnaje'!$C$26)+(C74*'pravidla turnaje'!$C$27)+(C75*'pravidla turnaje'!$C$28))</f>
        <v/>
      </c>
      <c r="D76" s="56">
        <f ca="1">IF(D52="","",(D66*'pravidla turnaje'!$C$19)+(D67*'pravidla turnaje'!$C$20)+(D68*'pravidla turnaje'!$C$21)+(D69*'pravidla turnaje'!$C$22)+(D70*'pravidla turnaje'!$C$23)+(D71*'pravidla turnaje'!$C$24)+(D72*'pravidla turnaje'!$C$25)+(D73*'pravidla turnaje'!$C$26)+(D74*'pravidla turnaje'!$C$27)+(D75*'pravidla turnaje'!$C$28))</f>
        <v>2212</v>
      </c>
      <c r="E76" s="56">
        <f ca="1">IF(E52="","",(E66*'pravidla turnaje'!$C$19)+(E67*'pravidla turnaje'!$C$20)+(E68*'pravidla turnaje'!$C$21)+(E69*'pravidla turnaje'!$C$22)+(E70*'pravidla turnaje'!$C$23)+(E71*'pravidla turnaje'!$C$24)+(E72*'pravidla turnaje'!$C$25)+(E73*'pravidla turnaje'!$C$26)+(E74*'pravidla turnaje'!$C$27)+(E75*'pravidla turnaje'!$C$28))</f>
        <v>1123</v>
      </c>
      <c r="F76" s="56" t="str">
        <f>IF(F52="","",(F66*'pravidla turnaje'!$C$19)+(F67*'pravidla turnaje'!$C$20)+(F68*'pravidla turnaje'!$C$21)+(F69*'pravidla turnaje'!$C$22)+(F70*'pravidla turnaje'!$C$23)+(F71*'pravidla turnaje'!$C$24)+(F72*'pravidla turnaje'!$C$25)+(F73*'pravidla turnaje'!$C$26)+(F74*'pravidla turnaje'!$C$27)+(F75*'pravidla turnaje'!$C$28))</f>
        <v/>
      </c>
      <c r="G76" s="56" t="str">
        <f>IF(G52="","",(G66*'pravidla turnaje'!$C$19)+(G67*'pravidla turnaje'!$C$20)+(G68*'pravidla turnaje'!$C$21)+(G69*'pravidla turnaje'!$C$22)+(G70*'pravidla turnaje'!$C$23)+(G71*'pravidla turnaje'!$C$24)+(G72*'pravidla turnaje'!$C$25)+(G73*'pravidla turnaje'!$C$26)+(G74*'pravidla turnaje'!$C$27)+(G75*'pravidla turnaje'!$C$28))</f>
        <v/>
      </c>
      <c r="H76" s="56" t="str">
        <f>IF(H52="","",(H66*'pravidla turnaje'!$C$19)+(H67*'pravidla turnaje'!$C$20)+(H68*'pravidla turnaje'!$C$21)+(H69*'pravidla turnaje'!$C$22)+(H70*'pravidla turnaje'!$C$23)+(H71*'pravidla turnaje'!$C$24)+(H72*'pravidla turnaje'!$C$25)+(H73*'pravidla turnaje'!$C$26)+(H74*'pravidla turnaje'!$C$27)+(H75*'pravidla turnaje'!$C$28))</f>
        <v/>
      </c>
      <c r="I76" s="56" t="str">
        <f>IF(I52="","",(I66*'pravidla turnaje'!$C$19)+(I67*'pravidla turnaje'!$C$20)+(I68*'pravidla turnaje'!$C$21)+(I69*'pravidla turnaje'!$C$22)+(I70*'pravidla turnaje'!$C$23)+(I71*'pravidla turnaje'!$C$24)+(I72*'pravidla turnaje'!$C$25)+(I73*'pravidla turnaje'!$C$26)+(I74*'pravidla turnaje'!$C$27)+(I75*'pravidla turnaje'!$C$28))</f>
        <v/>
      </c>
      <c r="J76" s="57" t="str">
        <f>IF(J52="","",(J66*'pravidla turnaje'!$C$19)+(J67*'pravidla turnaje'!$C$20)+(J68*'pravidla turnaje'!$C$21)+(J69*'pravidla turnaje'!$C$22)+(J70*'pravidla turnaje'!$C$23)+(J71*'pravidla turnaje'!$C$24)+(J72*'pravidla turnaje'!$C$25)+(J73*'pravidla turnaje'!$C$26)+(J74*'pravidla turnaje'!$C$27)+(J75*'pravidla turnaje'!$C$28))</f>
        <v/>
      </c>
      <c r="K76" s="55" t="str">
        <f>IF(K52="","",(K66*'pravidla turnaje'!$C$19)+(K67*'pravidla turnaje'!$C$20)+(K68*'pravidla turnaje'!$C$21)+(K69*'pravidla turnaje'!$C$22)+(K70*'pravidla turnaje'!$C$23)+(K71*'pravidla turnaje'!$C$24)+(K72*'pravidla turnaje'!$C$25)+(K73*'pravidla turnaje'!$C$26)+(K74*'pravidla turnaje'!$C$27)+(K75*'pravidla turnaje'!$C$28))</f>
        <v/>
      </c>
      <c r="L76" s="56" t="str">
        <f>IF(L52="","",(L66*'pravidla turnaje'!$C$19)+(L67*'pravidla turnaje'!$C$20)+(L68*'pravidla turnaje'!$C$21)+(L69*'pravidla turnaje'!$C$22)+(L70*'pravidla turnaje'!$C$23)+(L71*'pravidla turnaje'!$C$24)+(L72*'pravidla turnaje'!$C$25)+(L73*'pravidla turnaje'!$C$26)+(L74*'pravidla turnaje'!$C$27)+(L75*'pravidla turnaje'!$C$28))</f>
        <v/>
      </c>
      <c r="M76" s="56" t="str">
        <f>IF(M52="","",(M66*'pravidla turnaje'!$C$19)+(M67*'pravidla turnaje'!$C$20)+(M68*'pravidla turnaje'!$C$21)+(M69*'pravidla turnaje'!$C$22)+(M70*'pravidla turnaje'!$C$23)+(M71*'pravidla turnaje'!$C$24)+(M72*'pravidla turnaje'!$C$25)+(M73*'pravidla turnaje'!$C$26)+(M74*'pravidla turnaje'!$C$27)+(M75*'pravidla turnaje'!$C$28))</f>
        <v/>
      </c>
      <c r="N76" s="56" t="str">
        <f>IF(N52="","",(N66*'pravidla turnaje'!$C$19)+(N67*'pravidla turnaje'!$C$20)+(N68*'pravidla turnaje'!$C$21)+(N69*'pravidla turnaje'!$C$22)+(N70*'pravidla turnaje'!$C$23)+(N71*'pravidla turnaje'!$C$24)+(N72*'pravidla turnaje'!$C$25)+(N73*'pravidla turnaje'!$C$26)+(N74*'pravidla turnaje'!$C$27)+(N75*'pravidla turnaje'!$C$28))</f>
        <v/>
      </c>
      <c r="O76" s="56" t="str">
        <f>IF(O52="","",(O66*'pravidla turnaje'!$C$19)+(O67*'pravidla turnaje'!$C$20)+(O68*'pravidla turnaje'!$C$21)+(O69*'pravidla turnaje'!$C$22)+(O70*'pravidla turnaje'!$C$23)+(O71*'pravidla turnaje'!$C$24)+(O72*'pravidla turnaje'!$C$25)+(O73*'pravidla turnaje'!$C$26)+(O74*'pravidla turnaje'!$C$27)+(O75*'pravidla turnaje'!$C$28))</f>
        <v/>
      </c>
      <c r="P76" s="56" t="str">
        <f>IF(P52="","",(P66*'pravidla turnaje'!$C$19)+(P67*'pravidla turnaje'!$C$20)+(P68*'pravidla turnaje'!$C$21)+(P69*'pravidla turnaje'!$C$22)+(P70*'pravidla turnaje'!$C$23)+(P71*'pravidla turnaje'!$C$24)+(P72*'pravidla turnaje'!$C$25)+(P73*'pravidla turnaje'!$C$26)+(P74*'pravidla turnaje'!$C$27)+(P75*'pravidla turnaje'!$C$28))</f>
        <v/>
      </c>
      <c r="Q76" s="56" t="str">
        <f>IF(Q52="","",(Q66*'pravidla turnaje'!$C$19)+(Q67*'pravidla turnaje'!$C$20)+(Q68*'pravidla turnaje'!$C$21)+(Q69*'pravidla turnaje'!$C$22)+(Q70*'pravidla turnaje'!$C$23)+(Q71*'pravidla turnaje'!$C$24)+(Q72*'pravidla turnaje'!$C$25)+(Q73*'pravidla turnaje'!$C$26)+(Q74*'pravidla turnaje'!$C$27)+(Q75*'pravidla turnaje'!$C$28))</f>
        <v/>
      </c>
      <c r="R76" s="57" t="str">
        <f>IF(R52="","",(R66*'pravidla turnaje'!$C$19)+(R67*'pravidla turnaje'!$C$20)+(R68*'pravidla turnaje'!$C$21)+(R69*'pravidla turnaje'!$C$22)+(R70*'pravidla turnaje'!$C$23)+(R71*'pravidla turnaje'!$C$24)+(R72*'pravidla turnaje'!$C$25)+(R73*'pravidla turnaje'!$C$26)+(R74*'pravidla turnaje'!$C$27)+(R75*'pravidla turnaje'!$C$28))</f>
        <v/>
      </c>
      <c r="S76" s="55" t="str">
        <f>IF(S52="","",(S66*'pravidla turnaje'!$C$19)+(S67*'pravidla turnaje'!$C$20)+(S68*'pravidla turnaje'!$C$21)+(S69*'pravidla turnaje'!$C$22)+(S70*'pravidla turnaje'!$C$23)+(S71*'pravidla turnaje'!$C$24)+(S72*'pravidla turnaje'!$C$25)+(S73*'pravidla turnaje'!$C$26)+(S74*'pravidla turnaje'!$C$27)+(S75*'pravidla turnaje'!$C$28))</f>
        <v/>
      </c>
      <c r="T76" s="56" t="str">
        <f>IF(T52="","",(T66*'pravidla turnaje'!$C$19)+(T67*'pravidla turnaje'!$C$20)+(T68*'pravidla turnaje'!$C$21)+(T69*'pravidla turnaje'!$C$22)+(T70*'pravidla turnaje'!$C$23)+(T71*'pravidla turnaje'!$C$24)+(T72*'pravidla turnaje'!$C$25)+(T73*'pravidla turnaje'!$C$26)+(T74*'pravidla turnaje'!$C$27)+(T75*'pravidla turnaje'!$C$28))</f>
        <v/>
      </c>
      <c r="U76" s="56" t="str">
        <f>IF(U52="","",(U66*'pravidla turnaje'!$C$19)+(U67*'pravidla turnaje'!$C$20)+(U68*'pravidla turnaje'!$C$21)+(U69*'pravidla turnaje'!$C$22)+(U70*'pravidla turnaje'!$C$23)+(U71*'pravidla turnaje'!$C$24)+(U72*'pravidla turnaje'!$C$25)+(U73*'pravidla turnaje'!$C$26)+(U74*'pravidla turnaje'!$C$27)+(U75*'pravidla turnaje'!$C$28))</f>
        <v/>
      </c>
      <c r="V76" s="56" t="str">
        <f>IF(V52="","",(V66*'pravidla turnaje'!$C$19)+(V67*'pravidla turnaje'!$C$20)+(V68*'pravidla turnaje'!$C$21)+(V69*'pravidla turnaje'!$C$22)+(V70*'pravidla turnaje'!$C$23)+(V71*'pravidla turnaje'!$C$24)+(V72*'pravidla turnaje'!$C$25)+(V73*'pravidla turnaje'!$C$26)+(V74*'pravidla turnaje'!$C$27)+(V75*'pravidla turnaje'!$C$28))</f>
        <v/>
      </c>
      <c r="W76" s="56" t="str">
        <f>IF(W52="","",(W66*'pravidla turnaje'!$C$19)+(W67*'pravidla turnaje'!$C$20)+(W68*'pravidla turnaje'!$C$21)+(W69*'pravidla turnaje'!$C$22)+(W70*'pravidla turnaje'!$C$23)+(W71*'pravidla turnaje'!$C$24)+(W72*'pravidla turnaje'!$C$25)+(W73*'pravidla turnaje'!$C$26)+(W74*'pravidla turnaje'!$C$27)+(W75*'pravidla turnaje'!$C$28))</f>
        <v/>
      </c>
      <c r="X76" s="56">
        <f ca="1">IF(X52="","",(X66*'pravidla turnaje'!$C$19)+(X67*'pravidla turnaje'!$C$20)+(X68*'pravidla turnaje'!$C$21)+(X69*'pravidla turnaje'!$C$22)+(X70*'pravidla turnaje'!$C$23)+(X71*'pravidla turnaje'!$C$24)+(X72*'pravidla turnaje'!$C$25)+(X73*'pravidla turnaje'!$C$26)+(X74*'pravidla turnaje'!$C$27)+(X75*'pravidla turnaje'!$C$28))</f>
        <v>1131</v>
      </c>
      <c r="Y76" s="56" t="str">
        <f>IF(Y52="","",(Y66*'pravidla turnaje'!$C$19)+(Y67*'pravidla turnaje'!$C$20)+(Y68*'pravidla turnaje'!$C$21)+(Y69*'pravidla turnaje'!$C$22)+(Y70*'pravidla turnaje'!$C$23)+(Y71*'pravidla turnaje'!$C$24)+(Y72*'pravidla turnaje'!$C$25)+(Y73*'pravidla turnaje'!$C$26)+(Y74*'pravidla turnaje'!$C$27)+(Y75*'pravidla turnaje'!$C$28))</f>
        <v/>
      </c>
      <c r="Z76" s="57" t="str">
        <f>IF(Z52="","",(Z66*'pravidla turnaje'!$C$19)+(Z67*'pravidla turnaje'!$C$20)+(Z68*'pravidla turnaje'!$C$21)+(Z69*'pravidla turnaje'!$C$22)+(Z70*'pravidla turnaje'!$C$23)+(Z71*'pravidla turnaje'!$C$24)+(Z72*'pravidla turnaje'!$C$25)+(Z73*'pravidla turnaje'!$C$26)+(Z74*'pravidla turnaje'!$C$27)+(Z75*'pravidla turnaje'!$C$28))</f>
        <v/>
      </c>
      <c r="AA76" s="55" t="str">
        <f>IF(AA52="","",(AA66*'pravidla turnaje'!$C$19)+(AA67*'pravidla turnaje'!$C$20)+(AA68*'pravidla turnaje'!$C$21)+(AA69*'pravidla turnaje'!$C$22)+(AA70*'pravidla turnaje'!$C$23)+(AA71*'pravidla turnaje'!$C$24)+(AA72*'pravidla turnaje'!$C$25)+(AA73*'pravidla turnaje'!$C$26)+(AA74*'pravidla turnaje'!$C$27)+(AA75*'pravidla turnaje'!$C$28))</f>
        <v/>
      </c>
      <c r="AB76" s="56" t="str">
        <f>IF(AB52="","",(AB66*'pravidla turnaje'!$C$19)+(AB67*'pravidla turnaje'!$C$20)+(AB68*'pravidla turnaje'!$C$21)+(AB69*'pravidla turnaje'!$C$22)+(AB70*'pravidla turnaje'!$C$23)+(AB71*'pravidla turnaje'!$C$24)+(AB72*'pravidla turnaje'!$C$25)+(AB73*'pravidla turnaje'!$C$26)+(AB74*'pravidla turnaje'!$C$27)+(AB75*'pravidla turnaje'!$C$28))</f>
        <v/>
      </c>
      <c r="AC76" s="56" t="str">
        <f>IF(AC52="","",(AC66*'pravidla turnaje'!$C$19)+(AC67*'pravidla turnaje'!$C$20)+(AC68*'pravidla turnaje'!$C$21)+(AC69*'pravidla turnaje'!$C$22)+(AC70*'pravidla turnaje'!$C$23)+(AC71*'pravidla turnaje'!$C$24)+(AC72*'pravidla turnaje'!$C$25)+(AC73*'pravidla turnaje'!$C$26)+(AC74*'pravidla turnaje'!$C$27)+(AC75*'pravidla turnaje'!$C$28))</f>
        <v/>
      </c>
      <c r="AD76" s="56">
        <f ca="1">IF(AD52="","",(AD66*'pravidla turnaje'!$C$19)+(AD67*'pravidla turnaje'!$C$20)+(AD68*'pravidla turnaje'!$C$21)+(AD69*'pravidla turnaje'!$C$22)+(AD70*'pravidla turnaje'!$C$23)+(AD71*'pravidla turnaje'!$C$24)+(AD72*'pravidla turnaje'!$C$25)+(AD73*'pravidla turnaje'!$C$26)+(AD74*'pravidla turnaje'!$C$27)+(AD75*'pravidla turnaje'!$C$28))</f>
        <v>1144</v>
      </c>
      <c r="AE76" s="56" t="str">
        <f>IF(AE52="","",(AE66*'pravidla turnaje'!$C$19)+(AE67*'pravidla turnaje'!$C$20)+(AE68*'pravidla turnaje'!$C$21)+(AE69*'pravidla turnaje'!$C$22)+(AE70*'pravidla turnaje'!$C$23)+(AE71*'pravidla turnaje'!$C$24)+(AE72*'pravidla turnaje'!$C$25)+(AE73*'pravidla turnaje'!$C$26)+(AE74*'pravidla turnaje'!$C$27)+(AE75*'pravidla turnaje'!$C$28))</f>
        <v/>
      </c>
      <c r="AF76" s="56" t="str">
        <f>IF(AF52="","",(AF66*'pravidla turnaje'!$C$19)+(AF67*'pravidla turnaje'!$C$20)+(AF68*'pravidla turnaje'!$C$21)+(AF69*'pravidla turnaje'!$C$22)+(AF70*'pravidla turnaje'!$C$23)+(AF71*'pravidla turnaje'!$C$24)+(AF72*'pravidla turnaje'!$C$25)+(AF73*'pravidla turnaje'!$C$26)+(AF74*'pravidla turnaje'!$C$27)+(AF75*'pravidla turnaje'!$C$28))</f>
        <v/>
      </c>
      <c r="AG76" s="56" t="str">
        <f>IF(AG52="","",(AG66*'pravidla turnaje'!$C$19)+(AG67*'pravidla turnaje'!$C$20)+(AG68*'pravidla turnaje'!$C$21)+(AG69*'pravidla turnaje'!$C$22)+(AG70*'pravidla turnaje'!$C$23)+(AG71*'pravidla turnaje'!$C$24)+(AG72*'pravidla turnaje'!$C$25)+(AG73*'pravidla turnaje'!$C$26)+(AG74*'pravidla turnaje'!$C$27)+(AG75*'pravidla turnaje'!$C$28))</f>
        <v/>
      </c>
      <c r="AH76" s="57" t="str">
        <f>IF(AH52="","",(AH66*'pravidla turnaje'!$C$19)+(AH67*'pravidla turnaje'!$C$20)+(AH68*'pravidla turnaje'!$C$21)+(AH69*'pravidla turnaje'!$C$22)+(AH70*'pravidla turnaje'!$C$23)+(AH71*'pravidla turnaje'!$C$24)+(AH72*'pravidla turnaje'!$C$25)+(AH73*'pravidla turnaje'!$C$26)+(AH74*'pravidla turnaje'!$C$27)+(AH75*'pravidla turnaje'!$C$28))</f>
        <v/>
      </c>
      <c r="AI76" s="55">
        <f ca="1">IF(AI52="","",(AI66*'pravidla turnaje'!$C$19)+(AI67*'pravidla turnaje'!$C$20)+(AI68*'pravidla turnaje'!$C$21)+(AI69*'pravidla turnaje'!$C$22)+(AI70*'pravidla turnaje'!$C$23)+(AI71*'pravidla turnaje'!$C$24)+(AI72*'pravidla turnaje'!$C$25)+(AI73*'pravidla turnaje'!$C$26)+(AI74*'pravidla turnaje'!$C$27)+(AI75*'pravidla turnaje'!$C$28))</f>
        <v>2255</v>
      </c>
      <c r="AJ76" s="56" t="str">
        <f>IF(AJ52="","",(AJ66*'pravidla turnaje'!$C$19)+(AJ67*'pravidla turnaje'!$C$20)+(AJ68*'pravidla turnaje'!$C$21)+(AJ69*'pravidla turnaje'!$C$22)+(AJ70*'pravidla turnaje'!$C$23)+(AJ71*'pravidla turnaje'!$C$24)+(AJ72*'pravidla turnaje'!$C$25)+(AJ73*'pravidla turnaje'!$C$26)+(AJ74*'pravidla turnaje'!$C$27)+(AJ75*'pravidla turnaje'!$C$28))</f>
        <v/>
      </c>
      <c r="AK76" s="56" t="str">
        <f>IF(AK52="","",(AK66*'pravidla turnaje'!$C$19)+(AK67*'pravidla turnaje'!$C$20)+(AK68*'pravidla turnaje'!$C$21)+(AK69*'pravidla turnaje'!$C$22)+(AK70*'pravidla turnaje'!$C$23)+(AK71*'pravidla turnaje'!$C$24)+(AK72*'pravidla turnaje'!$C$25)+(AK73*'pravidla turnaje'!$C$26)+(AK74*'pravidla turnaje'!$C$27)+(AK75*'pravidla turnaje'!$C$28))</f>
        <v/>
      </c>
      <c r="AL76" s="56" t="str">
        <f>IF(AL52="","",(AL66*'pravidla turnaje'!$C$19)+(AL67*'pravidla turnaje'!$C$20)+(AL68*'pravidla turnaje'!$C$21)+(AL69*'pravidla turnaje'!$C$22)+(AL70*'pravidla turnaje'!$C$23)+(AL71*'pravidla turnaje'!$C$24)+(AL72*'pravidla turnaje'!$C$25)+(AL73*'pravidla turnaje'!$C$26)+(AL74*'pravidla turnaje'!$C$27)+(AL75*'pravidla turnaje'!$C$28))</f>
        <v/>
      </c>
      <c r="AM76" s="56">
        <f ca="1">IF(AM52="","",(AM66*'pravidla turnaje'!$C$19)+(AM67*'pravidla turnaje'!$C$20)+(AM68*'pravidla turnaje'!$C$21)+(AM69*'pravidla turnaje'!$C$22)+(AM70*'pravidla turnaje'!$C$23)+(AM71*'pravidla turnaje'!$C$24)+(AM72*'pravidla turnaje'!$C$25)+(AM73*'pravidla turnaje'!$C$26)+(AM74*'pravidla turnaje'!$C$27)+(AM75*'pravidla turnaje'!$C$28))</f>
        <v>1156</v>
      </c>
      <c r="AN76" s="56" t="str">
        <f>IF(AN52="","",(AN66*'pravidla turnaje'!$C$19)+(AN67*'pravidla turnaje'!$C$20)+(AN68*'pravidla turnaje'!$C$21)+(AN69*'pravidla turnaje'!$C$22)+(AN70*'pravidla turnaje'!$C$23)+(AN71*'pravidla turnaje'!$C$24)+(AN72*'pravidla turnaje'!$C$25)+(AN73*'pravidla turnaje'!$C$26)+(AN74*'pravidla turnaje'!$C$27)+(AN75*'pravidla turnaje'!$C$28))</f>
        <v/>
      </c>
      <c r="AO76" s="56" t="str">
        <f>IF(AO52="","",(AO66*'pravidla turnaje'!$C$19)+(AO67*'pravidla turnaje'!$C$20)+(AO68*'pravidla turnaje'!$C$21)+(AO69*'pravidla turnaje'!$C$22)+(AO70*'pravidla turnaje'!$C$23)+(AO71*'pravidla turnaje'!$C$24)+(AO72*'pravidla turnaje'!$C$25)+(AO73*'pravidla turnaje'!$C$26)+(AO74*'pravidla turnaje'!$C$27)+(AO75*'pravidla turnaje'!$C$28))</f>
        <v/>
      </c>
      <c r="AP76" s="57" t="str">
        <f>IF(AP52="","",(AP66*'pravidla turnaje'!$C$19)+(AP67*'pravidla turnaje'!$C$20)+(AP68*'pravidla turnaje'!$C$21)+(AP69*'pravidla turnaje'!$C$22)+(AP70*'pravidla turnaje'!$C$23)+(AP71*'pravidla turnaje'!$C$24)+(AP72*'pravidla turnaje'!$C$25)+(AP73*'pravidla turnaje'!$C$26)+(AP74*'pravidla turnaje'!$C$27)+(AP75*'pravidla turnaje'!$C$28))</f>
        <v/>
      </c>
      <c r="AQ76" s="55" t="str">
        <f>IF(AQ52="","",(AQ66*'pravidla turnaje'!$C$19)+(AQ67*'pravidla turnaje'!$C$20)+(AQ68*'pravidla turnaje'!$C$21)+(AQ69*'pravidla turnaje'!$C$22)+(AQ70*'pravidla turnaje'!$C$23)+(AQ71*'pravidla turnaje'!$C$24)+(AQ72*'pravidla turnaje'!$C$25)+(AQ73*'pravidla turnaje'!$C$26)+(AQ74*'pravidla turnaje'!$C$27)+(AQ75*'pravidla turnaje'!$C$28))</f>
        <v/>
      </c>
      <c r="AR76" s="56" t="str">
        <f>IF(AR52="","",(AR66*'pravidla turnaje'!$C$19)+(AR67*'pravidla turnaje'!$C$20)+(AR68*'pravidla turnaje'!$C$21)+(AR69*'pravidla turnaje'!$C$22)+(AR70*'pravidla turnaje'!$C$23)+(AR71*'pravidla turnaje'!$C$24)+(AR72*'pravidla turnaje'!$C$25)+(AR73*'pravidla turnaje'!$C$26)+(AR74*'pravidla turnaje'!$C$27)+(AR75*'pravidla turnaje'!$C$28))</f>
        <v/>
      </c>
      <c r="AS76" s="56" t="str">
        <f>IF(AS52="","",(AS66*'pravidla turnaje'!$C$19)+(AS67*'pravidla turnaje'!$C$20)+(AS68*'pravidla turnaje'!$C$21)+(AS69*'pravidla turnaje'!$C$22)+(AS70*'pravidla turnaje'!$C$23)+(AS71*'pravidla turnaje'!$C$24)+(AS72*'pravidla turnaje'!$C$25)+(AS73*'pravidla turnaje'!$C$26)+(AS74*'pravidla turnaje'!$C$27)+(AS75*'pravidla turnaje'!$C$28))</f>
        <v/>
      </c>
      <c r="AT76" s="56" t="str">
        <f>IF(AT52="","",(AT66*'pravidla turnaje'!$C$19)+(AT67*'pravidla turnaje'!$C$20)+(AT68*'pravidla turnaje'!$C$21)+(AT69*'pravidla turnaje'!$C$22)+(AT70*'pravidla turnaje'!$C$23)+(AT71*'pravidla turnaje'!$C$24)+(AT72*'pravidla turnaje'!$C$25)+(AT73*'pravidla turnaje'!$C$26)+(AT74*'pravidla turnaje'!$C$27)+(AT75*'pravidla turnaje'!$C$28))</f>
        <v/>
      </c>
      <c r="AU76" s="56" t="str">
        <f>IF(AU52="","",(AU66*'pravidla turnaje'!$C$19)+(AU67*'pravidla turnaje'!$C$20)+(AU68*'pravidla turnaje'!$C$21)+(AU69*'pravidla turnaje'!$C$22)+(AU70*'pravidla turnaje'!$C$23)+(AU71*'pravidla turnaje'!$C$24)+(AU72*'pravidla turnaje'!$C$25)+(AU73*'pravidla turnaje'!$C$26)+(AU74*'pravidla turnaje'!$C$27)+(AU75*'pravidla turnaje'!$C$28))</f>
        <v/>
      </c>
      <c r="AV76" s="56" t="str">
        <f>IF(AV52="","",(AV66*'pravidla turnaje'!$C$19)+(AV67*'pravidla turnaje'!$C$20)+(AV68*'pravidla turnaje'!$C$21)+(AV69*'pravidla turnaje'!$C$22)+(AV70*'pravidla turnaje'!$C$23)+(AV71*'pravidla turnaje'!$C$24)+(AV72*'pravidla turnaje'!$C$25)+(AV73*'pravidla turnaje'!$C$26)+(AV74*'pravidla turnaje'!$C$27)+(AV75*'pravidla turnaje'!$C$28))</f>
        <v/>
      </c>
      <c r="AW76" s="56" t="str">
        <f>IF(AW52="","",(AW66*'pravidla turnaje'!$C$19)+(AW67*'pravidla turnaje'!$C$20)+(AW68*'pravidla turnaje'!$C$21)+(AW69*'pravidla turnaje'!$C$22)+(AW70*'pravidla turnaje'!$C$23)+(AW71*'pravidla turnaje'!$C$24)+(AW72*'pravidla turnaje'!$C$25)+(AW73*'pravidla turnaje'!$C$26)+(AW74*'pravidla turnaje'!$C$27)+(AW75*'pravidla turnaje'!$C$28))</f>
        <v/>
      </c>
      <c r="AX76" s="57" t="str">
        <f>IF(AX52="","",(AX66*'pravidla turnaje'!$C$19)+(AX67*'pravidla turnaje'!$C$20)+(AX68*'pravidla turnaje'!$C$21)+(AX69*'pravidla turnaje'!$C$22)+(AX70*'pravidla turnaje'!$C$23)+(AX71*'pravidla turnaje'!$C$24)+(AX72*'pravidla turnaje'!$C$25)+(AX73*'pravidla turnaje'!$C$26)+(AX74*'pravidla turnaje'!$C$27)+(AX75*'pravidla turnaje'!$C$28))</f>
        <v/>
      </c>
      <c r="AY76" s="55" t="str">
        <f>IF(AY52="","",(AY66*'pravidla turnaje'!$C$19)+(AY67*'pravidla turnaje'!$C$20)+(AY68*'pravidla turnaje'!$C$21)+(AY69*'pravidla turnaje'!$C$22)+(AY70*'pravidla turnaje'!$C$23)+(AY71*'pravidla turnaje'!$C$24)+(AY72*'pravidla turnaje'!$C$25)+(AY73*'pravidla turnaje'!$C$26)+(AY74*'pravidla turnaje'!$C$27)+(AY75*'pravidla turnaje'!$C$28))</f>
        <v/>
      </c>
      <c r="AZ76" s="56" t="str">
        <f>IF(AZ52="","",(AZ66*'pravidla turnaje'!$C$19)+(AZ67*'pravidla turnaje'!$C$20)+(AZ68*'pravidla turnaje'!$C$21)+(AZ69*'pravidla turnaje'!$C$22)+(AZ70*'pravidla turnaje'!$C$23)+(AZ71*'pravidla turnaje'!$C$24)+(AZ72*'pravidla turnaje'!$C$25)+(AZ73*'pravidla turnaje'!$C$26)+(AZ74*'pravidla turnaje'!$C$27)+(AZ75*'pravidla turnaje'!$C$28))</f>
        <v/>
      </c>
      <c r="BA76" s="56" t="str">
        <f>IF(BA52="","",(BA66*'pravidla turnaje'!$C$19)+(BA67*'pravidla turnaje'!$C$20)+(BA68*'pravidla turnaje'!$C$21)+(BA69*'pravidla turnaje'!$C$22)+(BA70*'pravidla turnaje'!$C$23)+(BA71*'pravidla turnaje'!$C$24)+(BA72*'pravidla turnaje'!$C$25)+(BA73*'pravidla turnaje'!$C$26)+(BA74*'pravidla turnaje'!$C$27)+(BA75*'pravidla turnaje'!$C$28))</f>
        <v/>
      </c>
      <c r="BB76" s="56" t="str">
        <f>IF(BB52="","",(BB66*'pravidla turnaje'!$C$19)+(BB67*'pravidla turnaje'!$C$20)+(BB68*'pravidla turnaje'!$C$21)+(BB69*'pravidla turnaje'!$C$22)+(BB70*'pravidla turnaje'!$C$23)+(BB71*'pravidla turnaje'!$C$24)+(BB72*'pravidla turnaje'!$C$25)+(BB73*'pravidla turnaje'!$C$26)+(BB74*'pravidla turnaje'!$C$27)+(BB75*'pravidla turnaje'!$C$28))</f>
        <v/>
      </c>
      <c r="BC76" s="56" t="str">
        <f>IF(BC52="","",(BC66*'pravidla turnaje'!$C$19)+(BC67*'pravidla turnaje'!$C$20)+(BC68*'pravidla turnaje'!$C$21)+(BC69*'pravidla turnaje'!$C$22)+(BC70*'pravidla turnaje'!$C$23)+(BC71*'pravidla turnaje'!$C$24)+(BC72*'pravidla turnaje'!$C$25)+(BC73*'pravidla turnaje'!$C$26)+(BC74*'pravidla turnaje'!$C$27)+(BC75*'pravidla turnaje'!$C$28))</f>
        <v/>
      </c>
      <c r="BD76" s="56" t="str">
        <f>IF(BD52="","",(BD66*'pravidla turnaje'!$C$19)+(BD67*'pravidla turnaje'!$C$20)+(BD68*'pravidla turnaje'!$C$21)+(BD69*'pravidla turnaje'!$C$22)+(BD70*'pravidla turnaje'!$C$23)+(BD71*'pravidla turnaje'!$C$24)+(BD72*'pravidla turnaje'!$C$25)+(BD73*'pravidla turnaje'!$C$26)+(BD74*'pravidla turnaje'!$C$27)+(BD75*'pravidla turnaje'!$C$28))</f>
        <v/>
      </c>
      <c r="BE76" s="56" t="str">
        <f>IF(BE52="","",(BE66*'pravidla turnaje'!$C$19)+(BE67*'pravidla turnaje'!$C$20)+(BE68*'pravidla turnaje'!$C$21)+(BE69*'pravidla turnaje'!$C$22)+(BE70*'pravidla turnaje'!$C$23)+(BE71*'pravidla turnaje'!$C$24)+(BE72*'pravidla turnaje'!$C$25)+(BE73*'pravidla turnaje'!$C$26)+(BE74*'pravidla turnaje'!$C$27)+(BE75*'pravidla turnaje'!$C$28))</f>
        <v/>
      </c>
      <c r="BF76" s="57" t="str">
        <f>IF(BF52="","",(BF66*'pravidla turnaje'!$C$19)+(BF67*'pravidla turnaje'!$C$20)+(BF68*'pravidla turnaje'!$C$21)+(BF69*'pravidla turnaje'!$C$22)+(BF70*'pravidla turnaje'!$C$23)+(BF71*'pravidla turnaje'!$C$24)+(BF72*'pravidla turnaje'!$C$25)+(BF73*'pravidla turnaje'!$C$26)+(BF74*'pravidla turnaje'!$C$27)+(BF75*'pravidla turnaje'!$C$28))</f>
        <v/>
      </c>
      <c r="BG76" s="55" t="str">
        <f>IF(BG52="","",(BG66*'pravidla turnaje'!$C$19)+(BG67*'pravidla turnaje'!$C$20)+(BG68*'pravidla turnaje'!$C$21)+(BG69*'pravidla turnaje'!$C$22)+(BG70*'pravidla turnaje'!$C$23)+(BG71*'pravidla turnaje'!$C$24)+(BG72*'pravidla turnaje'!$C$25)+(BG73*'pravidla turnaje'!$C$26)+(BG74*'pravidla turnaje'!$C$27)+(BG75*'pravidla turnaje'!$C$28))</f>
        <v/>
      </c>
      <c r="BH76" s="56" t="str">
        <f>IF(BH52="","",(BH66*'pravidla turnaje'!$C$19)+(BH67*'pravidla turnaje'!$C$20)+(BH68*'pravidla turnaje'!$C$21)+(BH69*'pravidla turnaje'!$C$22)+(BH70*'pravidla turnaje'!$C$23)+(BH71*'pravidla turnaje'!$C$24)+(BH72*'pravidla turnaje'!$C$25)+(BH73*'pravidla turnaje'!$C$26)+(BH74*'pravidla turnaje'!$C$27)+(BH75*'pravidla turnaje'!$C$28))</f>
        <v/>
      </c>
      <c r="BI76" s="56" t="str">
        <f>IF(BI52="","",(BI66*'pravidla turnaje'!$C$19)+(BI67*'pravidla turnaje'!$C$20)+(BI68*'pravidla turnaje'!$C$21)+(BI69*'pravidla turnaje'!$C$22)+(BI70*'pravidla turnaje'!$C$23)+(BI71*'pravidla turnaje'!$C$24)+(BI72*'pravidla turnaje'!$C$25)+(BI73*'pravidla turnaje'!$C$26)+(BI74*'pravidla turnaje'!$C$27)+(BI75*'pravidla turnaje'!$C$28))</f>
        <v/>
      </c>
      <c r="BJ76" s="56" t="str">
        <f>IF(BJ52="","",(BJ66*'pravidla turnaje'!$C$19)+(BJ67*'pravidla turnaje'!$C$20)+(BJ68*'pravidla turnaje'!$C$21)+(BJ69*'pravidla turnaje'!$C$22)+(BJ70*'pravidla turnaje'!$C$23)+(BJ71*'pravidla turnaje'!$C$24)+(BJ72*'pravidla turnaje'!$C$25)+(BJ73*'pravidla turnaje'!$C$26)+(BJ74*'pravidla turnaje'!$C$27)+(BJ75*'pravidla turnaje'!$C$28))</f>
        <v/>
      </c>
      <c r="BK76" s="56" t="str">
        <f>IF(BK52="","",(BK66*'pravidla turnaje'!$C$19)+(BK67*'pravidla turnaje'!$C$20)+(BK68*'pravidla turnaje'!$C$21)+(BK69*'pravidla turnaje'!$C$22)+(BK70*'pravidla turnaje'!$C$23)+(BK71*'pravidla turnaje'!$C$24)+(BK72*'pravidla turnaje'!$C$25)+(BK73*'pravidla turnaje'!$C$26)+(BK74*'pravidla turnaje'!$C$27)+(BK75*'pravidla turnaje'!$C$28))</f>
        <v/>
      </c>
      <c r="BL76" s="56" t="str">
        <f>IF(BL52="","",(BL66*'pravidla turnaje'!$C$19)+(BL67*'pravidla turnaje'!$C$20)+(BL68*'pravidla turnaje'!$C$21)+(BL69*'pravidla turnaje'!$C$22)+(BL70*'pravidla turnaje'!$C$23)+(BL71*'pravidla turnaje'!$C$24)+(BL72*'pravidla turnaje'!$C$25)+(BL73*'pravidla turnaje'!$C$26)+(BL74*'pravidla turnaje'!$C$27)+(BL75*'pravidla turnaje'!$C$28))</f>
        <v/>
      </c>
      <c r="BM76" s="56" t="str">
        <f>IF(BM52="","",(BM66*'pravidla turnaje'!$C$19)+(BM67*'pravidla turnaje'!$C$20)+(BM68*'pravidla turnaje'!$C$21)+(BM69*'pravidla turnaje'!$C$22)+(BM70*'pravidla turnaje'!$C$23)+(BM71*'pravidla turnaje'!$C$24)+(BM72*'pravidla turnaje'!$C$25)+(BM73*'pravidla turnaje'!$C$26)+(BM74*'pravidla turnaje'!$C$27)+(BM75*'pravidla turnaje'!$C$28))</f>
        <v/>
      </c>
      <c r="BN76" s="57" t="str">
        <f>IF(BN52="","",(BN66*'pravidla turnaje'!$C$19)+(BN67*'pravidla turnaje'!$C$20)+(BN68*'pravidla turnaje'!$C$21)+(BN69*'pravidla turnaje'!$C$22)+(BN70*'pravidla turnaje'!$C$23)+(BN71*'pravidla turnaje'!$C$24)+(BN72*'pravidla turnaje'!$C$25)+(BN73*'pravidla turnaje'!$C$26)+(BN74*'pravidla turnaje'!$C$27)+(BN75*'pravidla turnaje'!$C$28))</f>
        <v/>
      </c>
    </row>
    <row r="77" spans="1:66" ht="4.5" customHeight="1" x14ac:dyDescent="0.25"/>
    <row r="78" spans="1:66" ht="4.5" customHeight="1" x14ac:dyDescent="0.25"/>
    <row r="79" spans="1:66" ht="4.5" customHeight="1" x14ac:dyDescent="0.25"/>
    <row r="80" spans="1:66" ht="4.5" customHeight="1" thickBot="1" x14ac:dyDescent="0.3"/>
    <row r="81" spans="1:66" ht="15.75" x14ac:dyDescent="0.25">
      <c r="A81" s="2115" t="str">
        <f>CONCATENATE("skupina ",VLOOKUP(C81-1,'pravidla turnaje'!$A$64:$B$83,2,0))</f>
        <v>skupina C</v>
      </c>
      <c r="B81" s="2116"/>
      <c r="C81" s="80">
        <v>31</v>
      </c>
      <c r="D81" s="81">
        <v>32</v>
      </c>
      <c r="E81" s="81">
        <v>33</v>
      </c>
      <c r="F81" s="81">
        <v>34</v>
      </c>
      <c r="G81" s="81">
        <v>35</v>
      </c>
      <c r="H81" s="81">
        <v>36</v>
      </c>
      <c r="I81" s="81">
        <v>37</v>
      </c>
      <c r="J81" s="82">
        <v>38</v>
      </c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</row>
    <row r="82" spans="1:66" ht="15.75" x14ac:dyDescent="0.25">
      <c r="A82" s="2117" t="s">
        <v>22</v>
      </c>
      <c r="B82" s="2117"/>
      <c r="C82" s="91">
        <f ca="1">VLOOKUP(C$81,'Tabulka-skore'!$B$4:$Q$239,11,0)</f>
        <v>0</v>
      </c>
      <c r="D82" s="91">
        <f ca="1">VLOOKUP(D$81,'Tabulka-skore'!$B$4:$Q$239,11,0)</f>
        <v>0</v>
      </c>
      <c r="E82" s="91">
        <f ca="1">VLOOKUP(E$81,'Tabulka-skore'!$B$4:$Q$239,11,0)</f>
        <v>0</v>
      </c>
      <c r="F82" s="91">
        <f ca="1">VLOOKUP(F$81,'Tabulka-skore'!$B$4:$Q$239,11,0)</f>
        <v>0</v>
      </c>
      <c r="G82" s="91">
        <f ca="1">VLOOKUP(G$81,'Tabulka-skore'!$B$4:$Q$239,11,0)</f>
        <v>0</v>
      </c>
      <c r="H82" s="91">
        <f ca="1">VLOOKUP(H$81,'Tabulka-skore'!$B$4:$Q$239,11,0)</f>
        <v>0</v>
      </c>
      <c r="I82" s="91" t="str">
        <f>VLOOKUP(I$81,'Tabulka-skore'!$B$4:$Q$239,11,0)</f>
        <v/>
      </c>
      <c r="J82" s="91" t="str">
        <f>VLOOKUP(J$81,'Tabulka-skore'!$B$4:$Q$239,11,0)</f>
        <v/>
      </c>
      <c r="K82" s="39"/>
      <c r="L82" s="39"/>
      <c r="M82" s="39"/>
      <c r="N82" s="39"/>
      <c r="O82" s="39"/>
      <c r="P82" s="39"/>
      <c r="Q82" s="39"/>
      <c r="R82" s="39"/>
    </row>
    <row r="83" spans="1:66" ht="15.75" x14ac:dyDescent="0.25">
      <c r="A83" s="2117" t="s">
        <v>23</v>
      </c>
      <c r="B83" s="2117"/>
      <c r="C83" s="91">
        <f ca="1">VLOOKUP(C$81,'Tabulka-skore'!$B$4:$Q$239,12,0)</f>
        <v>26</v>
      </c>
      <c r="D83" s="91">
        <f ca="1">VLOOKUP(D$81,'Tabulka-skore'!$B$4:$Q$239,12,0)</f>
        <v>30</v>
      </c>
      <c r="E83" s="91">
        <f ca="1">VLOOKUP(E$81,'Tabulka-skore'!$B$4:$Q$239,12,0)</f>
        <v>27</v>
      </c>
      <c r="F83" s="91">
        <f ca="1">VLOOKUP(F$81,'Tabulka-skore'!$B$4:$Q$239,12,0)</f>
        <v>27</v>
      </c>
      <c r="G83" s="91">
        <f ca="1">VLOOKUP(G$81,'Tabulka-skore'!$B$4:$Q$239,12,0)</f>
        <v>14</v>
      </c>
      <c r="H83" s="91">
        <f ca="1">VLOOKUP(H$81,'Tabulka-skore'!$B$4:$Q$239,12,0)</f>
        <v>8</v>
      </c>
      <c r="I83" s="91" t="str">
        <f>VLOOKUP(I$81,'Tabulka-skore'!$B$4:$Q$239,12,0)</f>
        <v/>
      </c>
      <c r="J83" s="91" t="str">
        <f>VLOOKUP(J$81,'Tabulka-skore'!$B$4:$Q$239,12,0)</f>
        <v/>
      </c>
      <c r="K83" s="39"/>
      <c r="L83" s="39"/>
      <c r="M83" s="39"/>
      <c r="N83" s="39"/>
      <c r="O83" s="39"/>
      <c r="P83" s="39"/>
      <c r="Q83" s="39"/>
      <c r="R83" s="39"/>
    </row>
    <row r="84" spans="1:66" ht="15.75" x14ac:dyDescent="0.25">
      <c r="A84" s="2117" t="s">
        <v>24</v>
      </c>
      <c r="B84" s="2117"/>
      <c r="C84" s="91">
        <f ca="1">VLOOKUP(C$81,'Tabulka-skore'!$B$4:$Q$239,13,0)</f>
        <v>24</v>
      </c>
      <c r="D84" s="91">
        <f ca="1">VLOOKUP(D$81,'Tabulka-skore'!$B$4:$Q$239,13,0)</f>
        <v>18</v>
      </c>
      <c r="E84" s="91">
        <f ca="1">VLOOKUP(E$81,'Tabulka-skore'!$B$4:$Q$239,13,0)</f>
        <v>14</v>
      </c>
      <c r="F84" s="91">
        <f ca="1">VLOOKUP(F$81,'Tabulka-skore'!$B$4:$Q$239,13,0)</f>
        <v>25</v>
      </c>
      <c r="G84" s="91">
        <f ca="1">VLOOKUP(G$81,'Tabulka-skore'!$B$4:$Q$239,13,0)</f>
        <v>25</v>
      </c>
      <c r="H84" s="91">
        <f ca="1">VLOOKUP(H$81,'Tabulka-skore'!$B$4:$Q$239,13,0)</f>
        <v>26</v>
      </c>
      <c r="I84" s="91" t="str">
        <f>VLOOKUP(I$81,'Tabulka-skore'!$B$4:$Q$239,13,0)</f>
        <v/>
      </c>
      <c r="J84" s="91" t="str">
        <f>VLOOKUP(J$81,'Tabulka-skore'!$B$4:$Q$239,13,0)</f>
        <v/>
      </c>
      <c r="K84" s="39"/>
      <c r="L84" s="39"/>
      <c r="M84" s="39"/>
      <c r="N84" s="39"/>
      <c r="O84" s="39"/>
      <c r="P84" s="39"/>
      <c r="Q84" s="39"/>
      <c r="R84" s="39"/>
    </row>
    <row r="85" spans="1:66" ht="15.75" x14ac:dyDescent="0.25">
      <c r="A85" s="2117" t="s">
        <v>8</v>
      </c>
      <c r="B85" s="2117"/>
      <c r="C85" s="91">
        <f ca="1">VLOOKUP(C$81,'Tabulka-skore'!$B$4:$Q$239,14,0)</f>
        <v>2</v>
      </c>
      <c r="D85" s="91">
        <f ca="1">VLOOKUP(D$81,'Tabulka-skore'!$B$4:$Q$239,14,0)</f>
        <v>12</v>
      </c>
      <c r="E85" s="91">
        <f ca="1">VLOOKUP(E$81,'Tabulka-skore'!$B$4:$Q$239,14,0)</f>
        <v>13</v>
      </c>
      <c r="F85" s="91">
        <f ca="1">VLOOKUP(F$81,'Tabulka-skore'!$B$4:$Q$239,14,0)</f>
        <v>2</v>
      </c>
      <c r="G85" s="91">
        <f ca="1">VLOOKUP(G$81,'Tabulka-skore'!$B$4:$Q$239,14,0)</f>
        <v>-11</v>
      </c>
      <c r="H85" s="91">
        <f ca="1">VLOOKUP(H$81,'Tabulka-skore'!$B$4:$Q$239,14,0)</f>
        <v>-18</v>
      </c>
      <c r="I85" s="91" t="str">
        <f>VLOOKUP(I$81,'Tabulka-skore'!$B$4:$Q$239,14,0)</f>
        <v/>
      </c>
      <c r="J85" s="91" t="str">
        <f>VLOOKUP(J$81,'Tabulka-skore'!$B$4:$Q$239,14,0)</f>
        <v/>
      </c>
      <c r="K85" s="40"/>
      <c r="L85" s="40"/>
      <c r="M85" s="40"/>
      <c r="N85" s="40"/>
      <c r="O85" s="40"/>
      <c r="P85" s="40"/>
      <c r="Q85" s="40"/>
      <c r="R85" s="40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</row>
    <row r="86" spans="1:66" ht="38.25" customHeight="1" x14ac:dyDescent="0.25">
      <c r="A86" s="2117" t="s">
        <v>135</v>
      </c>
      <c r="B86" s="2117"/>
      <c r="C86" s="92">
        <f t="shared" ref="C86:J86" ca="1" si="210">IFERROR(IF(C84=0,MAX($C$83:$J$83)+1,C83/C84),"")</f>
        <v>1.0833333333333333</v>
      </c>
      <c r="D86" s="92">
        <f t="shared" ca="1" si="210"/>
        <v>1.6666666666666667</v>
      </c>
      <c r="E86" s="92">
        <f t="shared" ca="1" si="210"/>
        <v>1.9285714285714286</v>
      </c>
      <c r="F86" s="92">
        <f t="shared" ca="1" si="210"/>
        <v>1.08</v>
      </c>
      <c r="G86" s="92">
        <f t="shared" ca="1" si="210"/>
        <v>0.56000000000000005</v>
      </c>
      <c r="H86" s="92">
        <f t="shared" ca="1" si="210"/>
        <v>0.30769230769230771</v>
      </c>
      <c r="I86" s="92" t="str">
        <f t="shared" si="210"/>
        <v/>
      </c>
      <c r="J86" s="92" t="str">
        <f t="shared" si="210"/>
        <v/>
      </c>
      <c r="K86" s="40"/>
      <c r="L86" s="40"/>
      <c r="M86" s="40"/>
      <c r="N86" s="40"/>
      <c r="O86" s="40"/>
      <c r="P86" s="40"/>
      <c r="Q86" s="40"/>
      <c r="R86" s="40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</row>
    <row r="87" spans="1:66" ht="77.25" customHeight="1" x14ac:dyDescent="0.25">
      <c r="A87" s="2109" t="s">
        <v>33</v>
      </c>
      <c r="B87" s="2110"/>
      <c r="C87" s="79">
        <f t="shared" ref="C87:J87" ca="1" si="211">IF(MIN(C116,K116,S116,AA116,AI116,AQ116,AY116,BG116)=0,MAX($C116:$BN116)+1,MIN(C116,K116,S116,AA116,AI116,AQ116,AY116,BG116))</f>
        <v>1134</v>
      </c>
      <c r="D87" s="79">
        <f t="shared" ca="1" si="211"/>
        <v>1121</v>
      </c>
      <c r="E87" s="79">
        <f t="shared" ca="1" si="211"/>
        <v>2212</v>
      </c>
      <c r="F87" s="79">
        <f t="shared" ca="1" si="211"/>
        <v>1132</v>
      </c>
      <c r="G87" s="79">
        <f t="shared" ca="1" si="211"/>
        <v>1155</v>
      </c>
      <c r="H87" s="79">
        <f t="shared" ca="1" si="211"/>
        <v>1166</v>
      </c>
      <c r="I87" s="79">
        <f t="shared" ca="1" si="211"/>
        <v>2213</v>
      </c>
      <c r="J87" s="79">
        <f t="shared" ca="1" si="211"/>
        <v>2213</v>
      </c>
    </row>
    <row r="88" spans="1:66" ht="21.75" customHeight="1" thickBot="1" x14ac:dyDescent="0.3">
      <c r="A88" s="2111" t="s">
        <v>25</v>
      </c>
      <c r="B88" s="2112"/>
      <c r="C88" s="52">
        <f t="shared" ref="C88:J88" ca="1" si="212">RANK(C87,$C87:$J87,1)</f>
        <v>3</v>
      </c>
      <c r="D88" s="53">
        <f t="shared" ca="1" si="212"/>
        <v>1</v>
      </c>
      <c r="E88" s="53">
        <f t="shared" ca="1" si="212"/>
        <v>6</v>
      </c>
      <c r="F88" s="53">
        <f t="shared" ca="1" si="212"/>
        <v>2</v>
      </c>
      <c r="G88" s="53">
        <f t="shared" ca="1" si="212"/>
        <v>4</v>
      </c>
      <c r="H88" s="53">
        <f t="shared" ca="1" si="212"/>
        <v>5</v>
      </c>
      <c r="I88" s="53">
        <f t="shared" ca="1" si="212"/>
        <v>7</v>
      </c>
      <c r="J88" s="54">
        <f t="shared" ca="1" si="212"/>
        <v>7</v>
      </c>
    </row>
    <row r="89" spans="1:66" x14ac:dyDescent="0.25">
      <c r="A89" s="66"/>
      <c r="C89" s="34">
        <v>1</v>
      </c>
      <c r="D89" s="48">
        <f t="shared" ref="D89:J89" si="213">C89</f>
        <v>1</v>
      </c>
      <c r="E89" s="48">
        <f t="shared" si="213"/>
        <v>1</v>
      </c>
      <c r="F89" s="48">
        <f t="shared" si="213"/>
        <v>1</v>
      </c>
      <c r="G89" s="48">
        <f t="shared" si="213"/>
        <v>1</v>
      </c>
      <c r="H89" s="48">
        <f t="shared" si="213"/>
        <v>1</v>
      </c>
      <c r="I89" s="48">
        <f t="shared" si="213"/>
        <v>1</v>
      </c>
      <c r="J89" s="48">
        <f t="shared" si="213"/>
        <v>1</v>
      </c>
      <c r="K89" s="35">
        <v>2</v>
      </c>
      <c r="L89" s="48">
        <f t="shared" ref="L89:R89" si="214">K89</f>
        <v>2</v>
      </c>
      <c r="M89" s="48">
        <f t="shared" si="214"/>
        <v>2</v>
      </c>
      <c r="N89" s="48">
        <f t="shared" si="214"/>
        <v>2</v>
      </c>
      <c r="O89" s="48">
        <f t="shared" si="214"/>
        <v>2</v>
      </c>
      <c r="P89" s="48">
        <f t="shared" si="214"/>
        <v>2</v>
      </c>
      <c r="Q89" s="48">
        <f t="shared" si="214"/>
        <v>2</v>
      </c>
      <c r="R89" s="48">
        <f t="shared" si="214"/>
        <v>2</v>
      </c>
      <c r="S89" s="25">
        <v>3</v>
      </c>
      <c r="T89" s="48">
        <f t="shared" ref="T89:Z89" si="215">S89</f>
        <v>3</v>
      </c>
      <c r="U89" s="48">
        <f t="shared" si="215"/>
        <v>3</v>
      </c>
      <c r="V89" s="48">
        <f t="shared" si="215"/>
        <v>3</v>
      </c>
      <c r="W89" s="48">
        <f t="shared" si="215"/>
        <v>3</v>
      </c>
      <c r="X89" s="48">
        <f t="shared" si="215"/>
        <v>3</v>
      </c>
      <c r="Y89" s="48">
        <f t="shared" si="215"/>
        <v>3</v>
      </c>
      <c r="Z89" s="48">
        <f t="shared" si="215"/>
        <v>3</v>
      </c>
      <c r="AA89" s="25">
        <v>4</v>
      </c>
      <c r="AB89" s="48">
        <f t="shared" ref="AB89:AH89" si="216">AA89</f>
        <v>4</v>
      </c>
      <c r="AC89" s="48">
        <f t="shared" si="216"/>
        <v>4</v>
      </c>
      <c r="AD89" s="48">
        <f t="shared" si="216"/>
        <v>4</v>
      </c>
      <c r="AE89" s="48">
        <f t="shared" si="216"/>
        <v>4</v>
      </c>
      <c r="AF89" s="48">
        <f t="shared" si="216"/>
        <v>4</v>
      </c>
      <c r="AG89" s="48">
        <f t="shared" si="216"/>
        <v>4</v>
      </c>
      <c r="AH89" s="48">
        <f t="shared" si="216"/>
        <v>4</v>
      </c>
      <c r="AI89" s="25">
        <v>5</v>
      </c>
      <c r="AJ89" s="48">
        <f t="shared" ref="AJ89:AP89" si="217">AI89</f>
        <v>5</v>
      </c>
      <c r="AK89" s="48">
        <f t="shared" si="217"/>
        <v>5</v>
      </c>
      <c r="AL89" s="48">
        <f t="shared" si="217"/>
        <v>5</v>
      </c>
      <c r="AM89" s="48">
        <f t="shared" si="217"/>
        <v>5</v>
      </c>
      <c r="AN89" s="48">
        <f t="shared" si="217"/>
        <v>5</v>
      </c>
      <c r="AO89" s="48">
        <f t="shared" si="217"/>
        <v>5</v>
      </c>
      <c r="AP89" s="48">
        <f t="shared" si="217"/>
        <v>5</v>
      </c>
      <c r="AQ89" s="25">
        <v>6</v>
      </c>
      <c r="AR89" s="48">
        <f t="shared" ref="AR89:AX89" si="218">AQ89</f>
        <v>6</v>
      </c>
      <c r="AS89" s="48">
        <f t="shared" si="218"/>
        <v>6</v>
      </c>
      <c r="AT89" s="48">
        <f t="shared" si="218"/>
        <v>6</v>
      </c>
      <c r="AU89" s="48">
        <f t="shared" si="218"/>
        <v>6</v>
      </c>
      <c r="AV89" s="48">
        <f t="shared" si="218"/>
        <v>6</v>
      </c>
      <c r="AW89" s="48">
        <f t="shared" si="218"/>
        <v>6</v>
      </c>
      <c r="AX89" s="48">
        <f t="shared" si="218"/>
        <v>6</v>
      </c>
      <c r="AY89" s="25">
        <v>7</v>
      </c>
      <c r="AZ89" s="48">
        <f t="shared" ref="AZ89:BF89" si="219">AY89</f>
        <v>7</v>
      </c>
      <c r="BA89" s="48">
        <f t="shared" si="219"/>
        <v>7</v>
      </c>
      <c r="BB89" s="48">
        <f t="shared" si="219"/>
        <v>7</v>
      </c>
      <c r="BC89" s="48">
        <f t="shared" si="219"/>
        <v>7</v>
      </c>
      <c r="BD89" s="48">
        <f t="shared" si="219"/>
        <v>7</v>
      </c>
      <c r="BE89" s="48">
        <f t="shared" si="219"/>
        <v>7</v>
      </c>
      <c r="BF89" s="48">
        <f t="shared" si="219"/>
        <v>7</v>
      </c>
      <c r="BG89" s="25">
        <v>8</v>
      </c>
      <c r="BH89" s="48">
        <f t="shared" ref="BH89:BN89" si="220">BG89</f>
        <v>8</v>
      </c>
      <c r="BI89" s="48">
        <f t="shared" si="220"/>
        <v>8</v>
      </c>
      <c r="BJ89" s="48">
        <f t="shared" si="220"/>
        <v>8</v>
      </c>
      <c r="BK89" s="48">
        <f t="shared" si="220"/>
        <v>8</v>
      </c>
      <c r="BL89" s="48">
        <f t="shared" si="220"/>
        <v>8</v>
      </c>
      <c r="BM89" s="48">
        <f t="shared" si="220"/>
        <v>8</v>
      </c>
      <c r="BN89" s="48">
        <f t="shared" si="220"/>
        <v>8</v>
      </c>
    </row>
    <row r="90" spans="1:66" ht="15.75" thickBot="1" x14ac:dyDescent="0.3">
      <c r="A90" s="66"/>
      <c r="C90" s="47">
        <f t="shared" ref="C90:J90" si="221">C81</f>
        <v>31</v>
      </c>
      <c r="D90" s="47">
        <f t="shared" si="221"/>
        <v>32</v>
      </c>
      <c r="E90" s="47">
        <f t="shared" si="221"/>
        <v>33</v>
      </c>
      <c r="F90" s="47">
        <f t="shared" si="221"/>
        <v>34</v>
      </c>
      <c r="G90" s="47">
        <f t="shared" si="221"/>
        <v>35</v>
      </c>
      <c r="H90" s="47">
        <f t="shared" si="221"/>
        <v>36</v>
      </c>
      <c r="I90" s="47">
        <f t="shared" si="221"/>
        <v>37</v>
      </c>
      <c r="J90" s="47">
        <f t="shared" si="221"/>
        <v>38</v>
      </c>
      <c r="K90" s="47">
        <f t="shared" ref="K90:AP90" si="222">C90</f>
        <v>31</v>
      </c>
      <c r="L90" s="47">
        <f t="shared" si="222"/>
        <v>32</v>
      </c>
      <c r="M90" s="47">
        <f t="shared" si="222"/>
        <v>33</v>
      </c>
      <c r="N90" s="47">
        <f t="shared" si="222"/>
        <v>34</v>
      </c>
      <c r="O90" s="47">
        <f t="shared" si="222"/>
        <v>35</v>
      </c>
      <c r="P90" s="47">
        <f t="shared" si="222"/>
        <v>36</v>
      </c>
      <c r="Q90" s="47">
        <f t="shared" si="222"/>
        <v>37</v>
      </c>
      <c r="R90" s="47">
        <f t="shared" si="222"/>
        <v>38</v>
      </c>
      <c r="S90" s="47">
        <f t="shared" si="222"/>
        <v>31</v>
      </c>
      <c r="T90" s="47">
        <f t="shared" si="222"/>
        <v>32</v>
      </c>
      <c r="U90" s="47">
        <f t="shared" si="222"/>
        <v>33</v>
      </c>
      <c r="V90" s="47">
        <f t="shared" si="222"/>
        <v>34</v>
      </c>
      <c r="W90" s="47">
        <f t="shared" si="222"/>
        <v>35</v>
      </c>
      <c r="X90" s="47">
        <f t="shared" si="222"/>
        <v>36</v>
      </c>
      <c r="Y90" s="47">
        <f t="shared" si="222"/>
        <v>37</v>
      </c>
      <c r="Z90" s="47">
        <f t="shared" si="222"/>
        <v>38</v>
      </c>
      <c r="AA90" s="47">
        <f t="shared" si="222"/>
        <v>31</v>
      </c>
      <c r="AB90" s="47">
        <f t="shared" si="222"/>
        <v>32</v>
      </c>
      <c r="AC90" s="47">
        <f t="shared" si="222"/>
        <v>33</v>
      </c>
      <c r="AD90" s="47">
        <f t="shared" si="222"/>
        <v>34</v>
      </c>
      <c r="AE90" s="47">
        <f t="shared" si="222"/>
        <v>35</v>
      </c>
      <c r="AF90" s="47">
        <f t="shared" si="222"/>
        <v>36</v>
      </c>
      <c r="AG90" s="47">
        <f t="shared" si="222"/>
        <v>37</v>
      </c>
      <c r="AH90" s="47">
        <f t="shared" si="222"/>
        <v>38</v>
      </c>
      <c r="AI90" s="47">
        <f t="shared" si="222"/>
        <v>31</v>
      </c>
      <c r="AJ90" s="47">
        <f t="shared" si="222"/>
        <v>32</v>
      </c>
      <c r="AK90" s="47">
        <f t="shared" si="222"/>
        <v>33</v>
      </c>
      <c r="AL90" s="47">
        <f t="shared" si="222"/>
        <v>34</v>
      </c>
      <c r="AM90" s="47">
        <f t="shared" si="222"/>
        <v>35</v>
      </c>
      <c r="AN90" s="47">
        <f t="shared" si="222"/>
        <v>36</v>
      </c>
      <c r="AO90" s="47">
        <f t="shared" si="222"/>
        <v>37</v>
      </c>
      <c r="AP90" s="47">
        <f t="shared" si="222"/>
        <v>38</v>
      </c>
      <c r="AQ90" s="47">
        <f t="shared" ref="AQ90:BN90" si="223">AI90</f>
        <v>31</v>
      </c>
      <c r="AR90" s="47">
        <f t="shared" si="223"/>
        <v>32</v>
      </c>
      <c r="AS90" s="47">
        <f t="shared" si="223"/>
        <v>33</v>
      </c>
      <c r="AT90" s="47">
        <f t="shared" si="223"/>
        <v>34</v>
      </c>
      <c r="AU90" s="47">
        <f t="shared" si="223"/>
        <v>35</v>
      </c>
      <c r="AV90" s="47">
        <f t="shared" si="223"/>
        <v>36</v>
      </c>
      <c r="AW90" s="47">
        <f t="shared" si="223"/>
        <v>37</v>
      </c>
      <c r="AX90" s="47">
        <f t="shared" si="223"/>
        <v>38</v>
      </c>
      <c r="AY90" s="47">
        <f t="shared" si="223"/>
        <v>31</v>
      </c>
      <c r="AZ90" s="47">
        <f t="shared" si="223"/>
        <v>32</v>
      </c>
      <c r="BA90" s="47">
        <f t="shared" si="223"/>
        <v>33</v>
      </c>
      <c r="BB90" s="47">
        <f t="shared" si="223"/>
        <v>34</v>
      </c>
      <c r="BC90" s="47">
        <f t="shared" si="223"/>
        <v>35</v>
      </c>
      <c r="BD90" s="47">
        <f t="shared" si="223"/>
        <v>36</v>
      </c>
      <c r="BE90" s="47">
        <f t="shared" si="223"/>
        <v>37</v>
      </c>
      <c r="BF90" s="47">
        <f t="shared" si="223"/>
        <v>38</v>
      </c>
      <c r="BG90" s="47">
        <f t="shared" si="223"/>
        <v>31</v>
      </c>
      <c r="BH90" s="47">
        <f t="shared" si="223"/>
        <v>32</v>
      </c>
      <c r="BI90" s="47">
        <f t="shared" si="223"/>
        <v>33</v>
      </c>
      <c r="BJ90" s="47">
        <f t="shared" si="223"/>
        <v>34</v>
      </c>
      <c r="BK90" s="47">
        <f t="shared" si="223"/>
        <v>35</v>
      </c>
      <c r="BL90" s="47">
        <f t="shared" si="223"/>
        <v>36</v>
      </c>
      <c r="BM90" s="47">
        <f t="shared" si="223"/>
        <v>37</v>
      </c>
      <c r="BN90" s="47">
        <f t="shared" si="223"/>
        <v>38</v>
      </c>
    </row>
    <row r="91" spans="1:66" x14ac:dyDescent="0.25">
      <c r="A91" s="2113"/>
      <c r="B91" s="2114"/>
      <c r="C91" s="26" t="s">
        <v>18</v>
      </c>
      <c r="D91" s="7" t="s">
        <v>18</v>
      </c>
      <c r="E91" s="7" t="s">
        <v>18</v>
      </c>
      <c r="F91" s="7" t="s">
        <v>18</v>
      </c>
      <c r="G91" s="7" t="s">
        <v>18</v>
      </c>
      <c r="H91" s="7" t="s">
        <v>18</v>
      </c>
      <c r="I91" s="7" t="s">
        <v>18</v>
      </c>
      <c r="J91" s="8" t="s">
        <v>18</v>
      </c>
      <c r="K91" s="26" t="s">
        <v>18</v>
      </c>
      <c r="L91" s="7" t="s">
        <v>18</v>
      </c>
      <c r="M91" s="7" t="s">
        <v>18</v>
      </c>
      <c r="N91" s="7" t="s">
        <v>18</v>
      </c>
      <c r="O91" s="7" t="s">
        <v>18</v>
      </c>
      <c r="P91" s="7" t="s">
        <v>18</v>
      </c>
      <c r="Q91" s="7" t="s">
        <v>18</v>
      </c>
      <c r="R91" s="8" t="s">
        <v>18</v>
      </c>
      <c r="S91" s="26" t="s">
        <v>18</v>
      </c>
      <c r="T91" s="7" t="s">
        <v>18</v>
      </c>
      <c r="U91" s="7" t="s">
        <v>18</v>
      </c>
      <c r="V91" s="7" t="s">
        <v>18</v>
      </c>
      <c r="W91" s="7" t="s">
        <v>18</v>
      </c>
      <c r="X91" s="7" t="s">
        <v>18</v>
      </c>
      <c r="Y91" s="7" t="s">
        <v>18</v>
      </c>
      <c r="Z91" s="8" t="s">
        <v>18</v>
      </c>
      <c r="AA91" s="26" t="s">
        <v>18</v>
      </c>
      <c r="AB91" s="7" t="s">
        <v>18</v>
      </c>
      <c r="AC91" s="7" t="s">
        <v>18</v>
      </c>
      <c r="AD91" s="7" t="s">
        <v>18</v>
      </c>
      <c r="AE91" s="7" t="s">
        <v>18</v>
      </c>
      <c r="AF91" s="7" t="s">
        <v>18</v>
      </c>
      <c r="AG91" s="7" t="s">
        <v>18</v>
      </c>
      <c r="AH91" s="8" t="s">
        <v>18</v>
      </c>
      <c r="AI91" s="26" t="s">
        <v>18</v>
      </c>
      <c r="AJ91" s="7" t="s">
        <v>18</v>
      </c>
      <c r="AK91" s="7" t="s">
        <v>18</v>
      </c>
      <c r="AL91" s="7" t="s">
        <v>18</v>
      </c>
      <c r="AM91" s="7" t="s">
        <v>18</v>
      </c>
      <c r="AN91" s="7" t="s">
        <v>18</v>
      </c>
      <c r="AO91" s="7" t="s">
        <v>18</v>
      </c>
      <c r="AP91" s="8" t="s">
        <v>18</v>
      </c>
      <c r="AQ91" s="26" t="s">
        <v>18</v>
      </c>
      <c r="AR91" s="7" t="s">
        <v>18</v>
      </c>
      <c r="AS91" s="7" t="s">
        <v>18</v>
      </c>
      <c r="AT91" s="7" t="s">
        <v>18</v>
      </c>
      <c r="AU91" s="7" t="s">
        <v>18</v>
      </c>
      <c r="AV91" s="7" t="s">
        <v>18</v>
      </c>
      <c r="AW91" s="7" t="s">
        <v>18</v>
      </c>
      <c r="AX91" s="8" t="s">
        <v>18</v>
      </c>
      <c r="AY91" s="26" t="s">
        <v>18</v>
      </c>
      <c r="AZ91" s="7" t="s">
        <v>18</v>
      </c>
      <c r="BA91" s="7" t="s">
        <v>18</v>
      </c>
      <c r="BB91" s="7" t="s">
        <v>18</v>
      </c>
      <c r="BC91" s="7" t="s">
        <v>18</v>
      </c>
      <c r="BD91" s="7" t="s">
        <v>18</v>
      </c>
      <c r="BE91" s="7" t="s">
        <v>18</v>
      </c>
      <c r="BF91" s="8" t="s">
        <v>18</v>
      </c>
      <c r="BG91" s="26" t="s">
        <v>18</v>
      </c>
      <c r="BH91" s="7" t="s">
        <v>18</v>
      </c>
      <c r="BI91" s="7" t="s">
        <v>18</v>
      </c>
      <c r="BJ91" s="7" t="s">
        <v>18</v>
      </c>
      <c r="BK91" s="7" t="s">
        <v>18</v>
      </c>
      <c r="BL91" s="7" t="s">
        <v>18</v>
      </c>
      <c r="BM91" s="7" t="s">
        <v>18</v>
      </c>
      <c r="BN91" s="8" t="s">
        <v>18</v>
      </c>
    </row>
    <row r="92" spans="1:66" x14ac:dyDescent="0.25">
      <c r="A92" s="2098"/>
      <c r="B92" s="2099"/>
      <c r="C92" s="969" t="str">
        <f>IF(VLOOKUP(C90,'Tabulka-skore'!$B$4:$V$239,16,0)=C89,C90,"")</f>
        <v/>
      </c>
      <c r="D92" s="970">
        <f>IF(VLOOKUP(D90,'Tabulka-skore'!$B$4:$V$239,16,0)=D89,D90,"")</f>
        <v>32</v>
      </c>
      <c r="E92" s="970">
        <f>IF(VLOOKUP(E90,'Tabulka-skore'!$B$4:$V$239,16,0)=E89,E90,"")</f>
        <v>33</v>
      </c>
      <c r="F92" s="970" t="str">
        <f>IF(VLOOKUP(F90,'Tabulka-skore'!$B$4:$V$239,16,0)=F89,F90,"")</f>
        <v/>
      </c>
      <c r="G92" s="970" t="str">
        <f>IF(VLOOKUP(G90,'Tabulka-skore'!$B$4:$V$239,16,0)=G89,G90,"")</f>
        <v/>
      </c>
      <c r="H92" s="970" t="str">
        <f>IF(VLOOKUP(H90,'Tabulka-skore'!$B$4:$V$239,16,0)=H89,H90,"")</f>
        <v/>
      </c>
      <c r="I92" s="970" t="str">
        <f>IF(VLOOKUP(I90,'Tabulka-skore'!$B$4:$V$239,16,0)=I89,I90,"")</f>
        <v/>
      </c>
      <c r="J92" s="971" t="str">
        <f>IF(VLOOKUP(J90,'Tabulka-skore'!$B$4:$V$239,16,0)=J89,J90,"")</f>
        <v/>
      </c>
      <c r="K92" s="969" t="str">
        <f>IF(VLOOKUP(K90,'Tabulka-skore'!$B$4:$V$239,16,0)=K89,K90,"")</f>
        <v/>
      </c>
      <c r="L92" s="970" t="str">
        <f>IF(VLOOKUP(L90,'Tabulka-skore'!$B$4:$V$239,16,0)=L89,L90,"")</f>
        <v/>
      </c>
      <c r="M92" s="970" t="str">
        <f>IF(VLOOKUP(M90,'Tabulka-skore'!$B$4:$V$239,16,0)=M89,M90,"")</f>
        <v/>
      </c>
      <c r="N92" s="970" t="str">
        <f>IF(VLOOKUP(N90,'Tabulka-skore'!$B$4:$V$239,16,0)=N89,N90,"")</f>
        <v/>
      </c>
      <c r="O92" s="970" t="str">
        <f>IF(VLOOKUP(O90,'Tabulka-skore'!$B$4:$V$239,16,0)=O89,O90,"")</f>
        <v/>
      </c>
      <c r="P92" s="970" t="str">
        <f>IF(VLOOKUP(P90,'Tabulka-skore'!$B$4:$V$239,16,0)=P89,P90,"")</f>
        <v/>
      </c>
      <c r="Q92" s="970" t="str">
        <f>IF(VLOOKUP(Q90,'Tabulka-skore'!$B$4:$V$239,16,0)=Q89,Q90,"")</f>
        <v/>
      </c>
      <c r="R92" s="971" t="str">
        <f>IF(VLOOKUP(R90,'Tabulka-skore'!$B$4:$V$239,16,0)=R89,R90,"")</f>
        <v/>
      </c>
      <c r="S92" s="969">
        <f>IF(VLOOKUP(S90,'Tabulka-skore'!$B$4:$V$239,16,0)=S89,S90,"")</f>
        <v>31</v>
      </c>
      <c r="T92" s="970" t="str">
        <f>IF(VLOOKUP(T90,'Tabulka-skore'!$B$4:$V$239,16,0)=T89,T90,"")</f>
        <v/>
      </c>
      <c r="U92" s="970" t="str">
        <f>IF(VLOOKUP(U90,'Tabulka-skore'!$B$4:$V$239,16,0)=U89,U90,"")</f>
        <v/>
      </c>
      <c r="V92" s="970">
        <f>IF(VLOOKUP(V90,'Tabulka-skore'!$B$4:$V$239,16,0)=V89,V90,"")</f>
        <v>34</v>
      </c>
      <c r="W92" s="970" t="str">
        <f>IF(VLOOKUP(W90,'Tabulka-skore'!$B$4:$V$239,16,0)=W89,W90,"")</f>
        <v/>
      </c>
      <c r="X92" s="970" t="str">
        <f>IF(VLOOKUP(X90,'Tabulka-skore'!$B$4:$V$239,16,0)=X89,X90,"")</f>
        <v/>
      </c>
      <c r="Y92" s="970" t="str">
        <f>IF(VLOOKUP(Y90,'Tabulka-skore'!$B$4:$V$239,16,0)=Y89,Y90,"")</f>
        <v/>
      </c>
      <c r="Z92" s="971" t="str">
        <f>IF(VLOOKUP(Z90,'Tabulka-skore'!$B$4:$V$239,16,0)=Z89,Z90,"")</f>
        <v/>
      </c>
      <c r="AA92" s="969" t="str">
        <f>IF(VLOOKUP(AA90,'Tabulka-skore'!$B$4:$V$239,16,0)=AA89,AA90,"")</f>
        <v/>
      </c>
      <c r="AB92" s="970" t="str">
        <f>IF(VLOOKUP(AB90,'Tabulka-skore'!$B$4:$V$239,16,0)=AB89,AB90,"")</f>
        <v/>
      </c>
      <c r="AC92" s="970" t="str">
        <f>IF(VLOOKUP(AC90,'Tabulka-skore'!$B$4:$V$239,16,0)=AC89,AC90,"")</f>
        <v/>
      </c>
      <c r="AD92" s="970" t="str">
        <f>IF(VLOOKUP(AD90,'Tabulka-skore'!$B$4:$V$239,16,0)=AD89,AD90,"")</f>
        <v/>
      </c>
      <c r="AE92" s="970" t="str">
        <f>IF(VLOOKUP(AE90,'Tabulka-skore'!$B$4:$V$239,16,0)=AE89,AE90,"")</f>
        <v/>
      </c>
      <c r="AF92" s="970" t="str">
        <f>IF(VLOOKUP(AF90,'Tabulka-skore'!$B$4:$V$239,16,0)=AF89,AF90,"")</f>
        <v/>
      </c>
      <c r="AG92" s="970" t="str">
        <f>IF(VLOOKUP(AG90,'Tabulka-skore'!$B$4:$V$239,16,0)=AG89,AG90,"")</f>
        <v/>
      </c>
      <c r="AH92" s="971" t="str">
        <f>IF(VLOOKUP(AH90,'Tabulka-skore'!$B$4:$V$239,16,0)=AH89,AH90,"")</f>
        <v/>
      </c>
      <c r="AI92" s="969" t="str">
        <f>IF(VLOOKUP(AI90,'Tabulka-skore'!$B$4:$V$239,16,0)=AI89,AI90,"")</f>
        <v/>
      </c>
      <c r="AJ92" s="970" t="str">
        <f>IF(VLOOKUP(AJ90,'Tabulka-skore'!$B$4:$V$239,16,0)=AJ89,AJ90,"")</f>
        <v/>
      </c>
      <c r="AK92" s="970" t="str">
        <f>IF(VLOOKUP(AK90,'Tabulka-skore'!$B$4:$V$239,16,0)=AK89,AK90,"")</f>
        <v/>
      </c>
      <c r="AL92" s="970" t="str">
        <f>IF(VLOOKUP(AL90,'Tabulka-skore'!$B$4:$V$239,16,0)=AL89,AL90,"")</f>
        <v/>
      </c>
      <c r="AM92" s="970">
        <f>IF(VLOOKUP(AM90,'Tabulka-skore'!$B$4:$V$239,16,0)=AM89,AM90,"")</f>
        <v>35</v>
      </c>
      <c r="AN92" s="970" t="str">
        <f>IF(VLOOKUP(AN90,'Tabulka-skore'!$B$4:$V$239,16,0)=AN89,AN90,"")</f>
        <v/>
      </c>
      <c r="AO92" s="970" t="str">
        <f>IF(VLOOKUP(AO90,'Tabulka-skore'!$B$4:$V$239,16,0)=AO89,AO90,"")</f>
        <v/>
      </c>
      <c r="AP92" s="971" t="str">
        <f>IF(VLOOKUP(AP90,'Tabulka-skore'!$B$4:$V$239,16,0)=AP89,AP90,"")</f>
        <v/>
      </c>
      <c r="AQ92" s="969" t="str">
        <f>IF(VLOOKUP(AQ90,'Tabulka-skore'!$B$4:$V$239,16,0)=AQ89,AQ90,"")</f>
        <v/>
      </c>
      <c r="AR92" s="970" t="str">
        <f>IF(VLOOKUP(AR90,'Tabulka-skore'!$B$4:$V$239,16,0)=AR89,AR90,"")</f>
        <v/>
      </c>
      <c r="AS92" s="970" t="str">
        <f>IF(VLOOKUP(AS90,'Tabulka-skore'!$B$4:$V$239,16,0)=AS89,AS90,"")</f>
        <v/>
      </c>
      <c r="AT92" s="970" t="str">
        <f>IF(VLOOKUP(AT90,'Tabulka-skore'!$B$4:$V$239,16,0)=AT89,AT90,"")</f>
        <v/>
      </c>
      <c r="AU92" s="970" t="str">
        <f>IF(VLOOKUP(AU90,'Tabulka-skore'!$B$4:$V$239,16,0)=AU89,AU90,"")</f>
        <v/>
      </c>
      <c r="AV92" s="970">
        <f>IF(VLOOKUP(AV90,'Tabulka-skore'!$B$4:$V$239,16,0)=AV89,AV90,"")</f>
        <v>36</v>
      </c>
      <c r="AW92" s="970" t="str">
        <f>IF(VLOOKUP(AW90,'Tabulka-skore'!$B$4:$V$239,16,0)=AW89,AW90,"")</f>
        <v/>
      </c>
      <c r="AX92" s="971" t="str">
        <f>IF(VLOOKUP(AX90,'Tabulka-skore'!$B$4:$V$239,16,0)=AX89,AX90,"")</f>
        <v/>
      </c>
      <c r="AY92" s="969" t="str">
        <f>IF(VLOOKUP(AY90,'Tabulka-skore'!$B$4:$V$239,16,0)=AY89,AY90,"")</f>
        <v/>
      </c>
      <c r="AZ92" s="970" t="str">
        <f>IF(VLOOKUP(AZ90,'Tabulka-skore'!$B$4:$V$239,16,0)=AZ89,AZ90,"")</f>
        <v/>
      </c>
      <c r="BA92" s="970" t="str">
        <f>IF(VLOOKUP(BA90,'Tabulka-skore'!$B$4:$V$239,16,0)=BA89,BA90,"")</f>
        <v/>
      </c>
      <c r="BB92" s="970" t="str">
        <f>IF(VLOOKUP(BB90,'Tabulka-skore'!$B$4:$V$239,16,0)=BB89,BB90,"")</f>
        <v/>
      </c>
      <c r="BC92" s="970" t="str">
        <f>IF(VLOOKUP(BC90,'Tabulka-skore'!$B$4:$V$239,16,0)=BC89,BC90,"")</f>
        <v/>
      </c>
      <c r="BD92" s="970" t="str">
        <f>IF(VLOOKUP(BD90,'Tabulka-skore'!$B$4:$V$239,16,0)=BD89,BD90,"")</f>
        <v/>
      </c>
      <c r="BE92" s="970" t="str">
        <f>IF(VLOOKUP(BE90,'Tabulka-skore'!$B$4:$V$239,16,0)=BE89,BE90,"")</f>
        <v/>
      </c>
      <c r="BF92" s="971" t="str">
        <f>IF(VLOOKUP(BF90,'Tabulka-skore'!$B$4:$V$239,16,0)=BF89,BF90,"")</f>
        <v/>
      </c>
      <c r="BG92" s="969" t="str">
        <f>IF(VLOOKUP(BG90,'Tabulka-skore'!$B$4:$V$239,16,0)=BG89,BG90,"")</f>
        <v/>
      </c>
      <c r="BH92" s="970" t="str">
        <f>IF(VLOOKUP(BH90,'Tabulka-skore'!$B$4:$V$239,16,0)=BH89,BH90,"")</f>
        <v/>
      </c>
      <c r="BI92" s="970" t="str">
        <f>IF(VLOOKUP(BI90,'Tabulka-skore'!$B$4:$V$239,16,0)=BI89,BI90,"")</f>
        <v/>
      </c>
      <c r="BJ92" s="970" t="str">
        <f>IF(VLOOKUP(BJ90,'Tabulka-skore'!$B$4:$V$239,16,0)=BJ89,BJ90,"")</f>
        <v/>
      </c>
      <c r="BK92" s="970" t="str">
        <f>IF(VLOOKUP(BK90,'Tabulka-skore'!$B$4:$V$239,16,0)=BK89,BK90,"")</f>
        <v/>
      </c>
      <c r="BL92" s="970" t="str">
        <f>IF(VLOOKUP(BL90,'Tabulka-skore'!$B$4:$V$239,16,0)=BL89,BL90,"")</f>
        <v/>
      </c>
      <c r="BM92" s="970" t="str">
        <f>IF(VLOOKUP(BM90,'Tabulka-skore'!$B$4:$V$239,16,0)=BM89,BM90,"")</f>
        <v/>
      </c>
      <c r="BN92" s="971" t="str">
        <f>IF(VLOOKUP(BN90,'Tabulka-skore'!$B$4:$V$239,16,0)=BN89,BN90,"")</f>
        <v/>
      </c>
    </row>
    <row r="93" spans="1:66" ht="15.75" x14ac:dyDescent="0.25">
      <c r="A93" s="275" t="s">
        <v>26</v>
      </c>
      <c r="B93" s="276" t="s">
        <v>58</v>
      </c>
      <c r="C93" s="27" t="str">
        <f>IF(C92="","",DSUM('Rozpis-skore'!$C$1:$L$162,$B93,C91:C92))</f>
        <v/>
      </c>
      <c r="D93" s="6">
        <f>IF(D92="","",DSUM('Rozpis-skore'!$C$1:$L$162,$B93,D91:D92))</f>
        <v>0</v>
      </c>
      <c r="E93" s="6">
        <f>IF(E92="","",DSUM('Rozpis-skore'!$C$1:$L$162,$B93,E91:E92))</f>
        <v>0</v>
      </c>
      <c r="F93" s="6" t="str">
        <f>IF(F92="","",DSUM('Rozpis-skore'!$C$1:$L$162,$B93,F91:F92))</f>
        <v/>
      </c>
      <c r="G93" s="6" t="str">
        <f>IF(G92="","",DSUM('Rozpis-skore'!$C$1:$L$162,$B93,G91:G92))</f>
        <v/>
      </c>
      <c r="H93" s="6" t="str">
        <f>IF(H92="","",DSUM('Rozpis-skore'!$C$1:$L$162,$B93,H91:H92))</f>
        <v/>
      </c>
      <c r="I93" s="6" t="str">
        <f>IF(I92="","",DSUM('Rozpis-skore'!$C$1:$L$162,$B93,I91:I92))</f>
        <v/>
      </c>
      <c r="J93" s="9" t="str">
        <f>IF(J92="","",DSUM('Rozpis-skore'!$C$1:$L$162,$B93,J91:J92))</f>
        <v/>
      </c>
      <c r="K93" s="27" t="str">
        <f>IF(K92="","",DSUM('Rozpis-skore'!$C$1:$L$162,$B93,K91:K92))</f>
        <v/>
      </c>
      <c r="L93" s="6" t="str">
        <f>IF(L92="","",DSUM('Rozpis-skore'!$C$1:$L$162,$B93,L91:L92))</f>
        <v/>
      </c>
      <c r="M93" s="6" t="str">
        <f>IF(M92="","",DSUM('Rozpis-skore'!$C$1:$L$162,$B93,M91:M92))</f>
        <v/>
      </c>
      <c r="N93" s="6" t="str">
        <f>IF(N92="","",DSUM('Rozpis-skore'!$C$1:$L$162,$B93,N91:N92))</f>
        <v/>
      </c>
      <c r="O93" s="6" t="str">
        <f>IF(O92="","",DSUM('Rozpis-skore'!$C$1:$L$162,$B93,O91:O92))</f>
        <v/>
      </c>
      <c r="P93" s="6" t="str">
        <f>IF(P92="","",DSUM('Rozpis-skore'!$C$1:$L$162,$B93,P91:P92))</f>
        <v/>
      </c>
      <c r="Q93" s="6" t="str">
        <f>IF(Q92="","",DSUM('Rozpis-skore'!$C$1:$L$162,$B93,Q91:Q92))</f>
        <v/>
      </c>
      <c r="R93" s="9" t="str">
        <f>IF(R92="","",DSUM('Rozpis-skore'!$C$1:$L$162,$B93,R91:R92))</f>
        <v/>
      </c>
      <c r="S93" s="27">
        <f>IF(S92="","",DSUM('Rozpis-skore'!$C$1:$L$162,$B93,S91:S92))</f>
        <v>0</v>
      </c>
      <c r="T93" s="6" t="str">
        <f>IF(T92="","",DSUM('Rozpis-skore'!$C$1:$L$162,$B93,T91:T92))</f>
        <v/>
      </c>
      <c r="U93" s="6" t="str">
        <f>IF(U92="","",DSUM('Rozpis-skore'!$C$1:$L$162,$B93,U91:U92))</f>
        <v/>
      </c>
      <c r="V93" s="6">
        <f>IF(V92="","",DSUM('Rozpis-skore'!$C$1:$L$162,$B93,V91:V92))</f>
        <v>0</v>
      </c>
      <c r="W93" s="6" t="str">
        <f>IF(W92="","",DSUM('Rozpis-skore'!$C$1:$L$162,$B93,W91:W92))</f>
        <v/>
      </c>
      <c r="X93" s="6" t="str">
        <f>IF(X92="","",DSUM('Rozpis-skore'!$C$1:$L$162,$B93,X91:X92))</f>
        <v/>
      </c>
      <c r="Y93" s="6" t="str">
        <f>IF(Y92="","",DSUM('Rozpis-skore'!$C$1:$L$162,$B93,Y91:Y92))</f>
        <v/>
      </c>
      <c r="Z93" s="9" t="str">
        <f>IF(Z92="","",DSUM('Rozpis-skore'!$C$1:$L$162,$B93,Z91:Z92))</f>
        <v/>
      </c>
      <c r="AA93" s="27" t="str">
        <f>IF(AA92="","",DSUM('Rozpis-skore'!$C$1:$L$162,$B93,AA91:AA92))</f>
        <v/>
      </c>
      <c r="AB93" s="6" t="str">
        <f>IF(AB92="","",DSUM('Rozpis-skore'!$C$1:$L$162,$B93,AB91:AB92))</f>
        <v/>
      </c>
      <c r="AC93" s="6" t="str">
        <f>IF(AC92="","",DSUM('Rozpis-skore'!$C$1:$L$162,$B93,AC91:AC92))</f>
        <v/>
      </c>
      <c r="AD93" s="6" t="str">
        <f>IF(AD92="","",DSUM('Rozpis-skore'!$C$1:$L$162,$B93,AD91:AD92))</f>
        <v/>
      </c>
      <c r="AE93" s="6" t="str">
        <f>IF(AE92="","",DSUM('Rozpis-skore'!$C$1:$L$162,$B93,AE91:AE92))</f>
        <v/>
      </c>
      <c r="AF93" s="6" t="str">
        <f>IF(AF92="","",DSUM('Rozpis-skore'!$C$1:$L$162,$B93,AF91:AF92))</f>
        <v/>
      </c>
      <c r="AG93" s="6" t="str">
        <f>IF(AG92="","",DSUM('Rozpis-skore'!$C$1:$L$162,$B93,AG91:AG92))</f>
        <v/>
      </c>
      <c r="AH93" s="9" t="str">
        <f>IF(AH92="","",DSUM('Rozpis-skore'!$C$1:$L$162,$B93,AH91:AH92))</f>
        <v/>
      </c>
      <c r="AI93" s="27" t="str">
        <f>IF(AI92="","",DSUM('Rozpis-skore'!$C$1:$L$162,$B93,AI91:AI92))</f>
        <v/>
      </c>
      <c r="AJ93" s="6" t="str">
        <f>IF(AJ92="","",DSUM('Rozpis-skore'!$C$1:$L$162,$B93,AJ91:AJ92))</f>
        <v/>
      </c>
      <c r="AK93" s="6" t="str">
        <f>IF(AK92="","",DSUM('Rozpis-skore'!$C$1:$L$162,$B93,AK91:AK92))</f>
        <v/>
      </c>
      <c r="AL93" s="6" t="str">
        <f>IF(AL92="","",DSUM('Rozpis-skore'!$C$1:$L$162,$B93,AL91:AL92))</f>
        <v/>
      </c>
      <c r="AM93" s="6">
        <f>IF(AM92="","",DSUM('Rozpis-skore'!$C$1:$L$162,$B93,AM91:AM92))</f>
        <v>0</v>
      </c>
      <c r="AN93" s="6" t="str">
        <f>IF(AN92="","",DSUM('Rozpis-skore'!$C$1:$L$162,$B93,AN91:AN92))</f>
        <v/>
      </c>
      <c r="AO93" s="6" t="str">
        <f>IF(AO92="","",DSUM('Rozpis-skore'!$C$1:$L$162,$B93,AO91:AO92))</f>
        <v/>
      </c>
      <c r="AP93" s="9" t="str">
        <f>IF(AP92="","",DSUM('Rozpis-skore'!$C$1:$L$162,$B93,AP91:AP92))</f>
        <v/>
      </c>
      <c r="AQ93" s="27" t="str">
        <f>IF(AQ92="","",DSUM('Rozpis-skore'!$C$1:$L$162,$B93,AQ91:AQ92))</f>
        <v/>
      </c>
      <c r="AR93" s="6" t="str">
        <f>IF(AR92="","",DSUM('Rozpis-skore'!$C$1:$L$162,$B93,AR91:AR92))</f>
        <v/>
      </c>
      <c r="AS93" s="6" t="str">
        <f>IF(AS92="","",DSUM('Rozpis-skore'!$C$1:$L$162,$B93,AS91:AS92))</f>
        <v/>
      </c>
      <c r="AT93" s="6" t="str">
        <f>IF(AT92="","",DSUM('Rozpis-skore'!$C$1:$L$162,$B93,AT91:AT92))</f>
        <v/>
      </c>
      <c r="AU93" s="6" t="str">
        <f>IF(AU92="","",DSUM('Rozpis-skore'!$C$1:$L$162,$B93,AU91:AU92))</f>
        <v/>
      </c>
      <c r="AV93" s="6">
        <f>IF(AV92="","",DSUM('Rozpis-skore'!$C$1:$L$162,$B93,AV91:AV92))</f>
        <v>0</v>
      </c>
      <c r="AW93" s="6" t="str">
        <f>IF(AW92="","",DSUM('Rozpis-skore'!$C$1:$L$162,$B93,AW91:AW92))</f>
        <v/>
      </c>
      <c r="AX93" s="9" t="str">
        <f>IF(AX92="","",DSUM('Rozpis-skore'!$C$1:$L$162,$B93,AX91:AX92))</f>
        <v/>
      </c>
      <c r="AY93" s="27" t="str">
        <f>IF(AY92="","",DSUM('Rozpis-skore'!$C$1:$L$162,$B93,AY91:AY92))</f>
        <v/>
      </c>
      <c r="AZ93" s="6" t="str">
        <f>IF(AZ92="","",DSUM('Rozpis-skore'!$C$1:$L$162,$B93,AZ91:AZ92))</f>
        <v/>
      </c>
      <c r="BA93" s="6" t="str">
        <f>IF(BA92="","",DSUM('Rozpis-skore'!$C$1:$L$162,$B93,BA91:BA92))</f>
        <v/>
      </c>
      <c r="BB93" s="6" t="str">
        <f>IF(BB92="","",DSUM('Rozpis-skore'!$C$1:$L$162,$B93,BB91:BB92))</f>
        <v/>
      </c>
      <c r="BC93" s="6" t="str">
        <f>IF(BC92="","",DSUM('Rozpis-skore'!$C$1:$L$162,$B93,BC91:BC92))</f>
        <v/>
      </c>
      <c r="BD93" s="6" t="str">
        <f>IF(BD92="","",DSUM('Rozpis-skore'!$C$1:$L$162,$B93,BD91:BD92))</f>
        <v/>
      </c>
      <c r="BE93" s="6" t="str">
        <f>IF(BE92="","",DSUM('Rozpis-skore'!$C$1:$L$162,$B93,BE91:BE92))</f>
        <v/>
      </c>
      <c r="BF93" s="9" t="str">
        <f>IF(BF92="","",DSUM('Rozpis-skore'!$C$1:$L$162,$B93,BF91:BF92))</f>
        <v/>
      </c>
      <c r="BG93" s="27" t="str">
        <f>IF(BG92="","",DSUM('Rozpis-skore'!$C$1:$L$162,$B93,BG91:BG92))</f>
        <v/>
      </c>
      <c r="BH93" s="6" t="str">
        <f>IF(BH92="","",DSUM('Rozpis-skore'!$C$1:$L$162,$B93,BH91:BH92))</f>
        <v/>
      </c>
      <c r="BI93" s="6" t="str">
        <f>IF(BI92="","",DSUM('Rozpis-skore'!$C$1:$L$162,$B93,BI91:BI92))</f>
        <v/>
      </c>
      <c r="BJ93" s="6" t="str">
        <f>IF(BJ92="","",DSUM('Rozpis-skore'!$C$1:$L$162,$B93,BJ91:BJ92))</f>
        <v/>
      </c>
      <c r="BK93" s="6" t="str">
        <f>IF(BK92="","",DSUM('Rozpis-skore'!$C$1:$L$162,$B93,BK91:BK92))</f>
        <v/>
      </c>
      <c r="BL93" s="6" t="str">
        <f>IF(BL92="","",DSUM('Rozpis-skore'!$C$1:$L$162,$B93,BL91:BL92))</f>
        <v/>
      </c>
      <c r="BM93" s="6" t="str">
        <f>IF(BM92="","",DSUM('Rozpis-skore'!$C$1:$L$162,$B93,BM91:BM92))</f>
        <v/>
      </c>
      <c r="BN93" s="9" t="str">
        <f>IF(BN92="","",DSUM('Rozpis-skore'!$C$1:$L$162,$B93,BN91:BN92))</f>
        <v/>
      </c>
    </row>
    <row r="94" spans="1:66" ht="15.75" x14ac:dyDescent="0.25">
      <c r="A94" s="275" t="s">
        <v>28</v>
      </c>
      <c r="B94" s="276" t="s">
        <v>20</v>
      </c>
      <c r="C94" s="27" t="str">
        <f>IF(C92="","",DSUM('Rozpis-skore'!$C$1:$L$162,$B94,C91:C92))</f>
        <v/>
      </c>
      <c r="D94" s="6">
        <f>IF(D92="","",DSUM('Rozpis-skore'!$C$1:$L$162,$B94,D91:D92))</f>
        <v>0</v>
      </c>
      <c r="E94" s="6">
        <f>IF(E92="","",DSUM('Rozpis-skore'!$C$1:$L$162,$B94,E91:E92))</f>
        <v>6</v>
      </c>
      <c r="F94" s="6" t="str">
        <f>IF(F92="","",DSUM('Rozpis-skore'!$C$1:$L$162,$B94,F91:F92))</f>
        <v/>
      </c>
      <c r="G94" s="6" t="str">
        <f>IF(G92="","",DSUM('Rozpis-skore'!$C$1:$L$162,$B94,G91:G92))</f>
        <v/>
      </c>
      <c r="H94" s="6" t="str">
        <f>IF(H92="","",DSUM('Rozpis-skore'!$C$1:$L$162,$B94,H91:H92))</f>
        <v/>
      </c>
      <c r="I94" s="6" t="str">
        <f>IF(I92="","",DSUM('Rozpis-skore'!$C$1:$L$162,$B94,I91:I92))</f>
        <v/>
      </c>
      <c r="J94" s="9" t="str">
        <f>IF(J92="","",DSUM('Rozpis-skore'!$C$1:$L$162,$B94,J91:J92))</f>
        <v/>
      </c>
      <c r="K94" s="27" t="str">
        <f>IF(K92="","",DSUM('Rozpis-skore'!$C$1:$L$162,$B94,K91:K92))</f>
        <v/>
      </c>
      <c r="L94" s="6" t="str">
        <f>IF(L92="","",DSUM('Rozpis-skore'!$C$1:$L$162,$B94,L91:L92))</f>
        <v/>
      </c>
      <c r="M94" s="6" t="str">
        <f>IF(M92="","",DSUM('Rozpis-skore'!$C$1:$L$162,$B94,M91:M92))</f>
        <v/>
      </c>
      <c r="N94" s="6" t="str">
        <f>IF(N92="","",DSUM('Rozpis-skore'!$C$1:$L$162,$B94,N91:N92))</f>
        <v/>
      </c>
      <c r="O94" s="6" t="str">
        <f>IF(O92="","",DSUM('Rozpis-skore'!$C$1:$L$162,$B94,O91:O92))</f>
        <v/>
      </c>
      <c r="P94" s="6" t="str">
        <f>IF(P92="","",DSUM('Rozpis-skore'!$C$1:$L$162,$B94,P91:P92))</f>
        <v/>
      </c>
      <c r="Q94" s="6" t="str">
        <f>IF(Q92="","",DSUM('Rozpis-skore'!$C$1:$L$162,$B94,Q91:Q92))</f>
        <v/>
      </c>
      <c r="R94" s="9" t="str">
        <f>IF(R92="","",DSUM('Rozpis-skore'!$C$1:$L$162,$B94,R91:R92))</f>
        <v/>
      </c>
      <c r="S94" s="27">
        <f>IF(S92="","",DSUM('Rozpis-skore'!$C$1:$L$162,$B94,S91:S92))</f>
        <v>7</v>
      </c>
      <c r="T94" s="6" t="str">
        <f>IF(T92="","",DSUM('Rozpis-skore'!$C$1:$L$162,$B94,T91:T92))</f>
        <v/>
      </c>
      <c r="U94" s="6" t="str">
        <f>IF(U92="","",DSUM('Rozpis-skore'!$C$1:$L$162,$B94,U91:U92))</f>
        <v/>
      </c>
      <c r="V94" s="6">
        <f>IF(V92="","",DSUM('Rozpis-skore'!$C$1:$L$162,$B94,V91:V92))</f>
        <v>0</v>
      </c>
      <c r="W94" s="6" t="str">
        <f>IF(W92="","",DSUM('Rozpis-skore'!$C$1:$L$162,$B94,W91:W92))</f>
        <v/>
      </c>
      <c r="X94" s="6" t="str">
        <f>IF(X92="","",DSUM('Rozpis-skore'!$C$1:$L$162,$B94,X91:X92))</f>
        <v/>
      </c>
      <c r="Y94" s="6" t="str">
        <f>IF(Y92="","",DSUM('Rozpis-skore'!$C$1:$L$162,$B94,Y91:Y92))</f>
        <v/>
      </c>
      <c r="Z94" s="9" t="str">
        <f>IF(Z92="","",DSUM('Rozpis-skore'!$C$1:$L$162,$B94,Z91:Z92))</f>
        <v/>
      </c>
      <c r="AA94" s="27" t="str">
        <f>IF(AA92="","",DSUM('Rozpis-skore'!$C$1:$L$162,$B94,AA91:AA92))</f>
        <v/>
      </c>
      <c r="AB94" s="6" t="str">
        <f>IF(AB92="","",DSUM('Rozpis-skore'!$C$1:$L$162,$B94,AB91:AB92))</f>
        <v/>
      </c>
      <c r="AC94" s="6" t="str">
        <f>IF(AC92="","",DSUM('Rozpis-skore'!$C$1:$L$162,$B94,AC91:AC92))</f>
        <v/>
      </c>
      <c r="AD94" s="6" t="str">
        <f>IF(AD92="","",DSUM('Rozpis-skore'!$C$1:$L$162,$B94,AD91:AD92))</f>
        <v/>
      </c>
      <c r="AE94" s="6" t="str">
        <f>IF(AE92="","",DSUM('Rozpis-skore'!$C$1:$L$162,$B94,AE91:AE92))</f>
        <v/>
      </c>
      <c r="AF94" s="6" t="str">
        <f>IF(AF92="","",DSUM('Rozpis-skore'!$C$1:$L$162,$B94,AF91:AF92))</f>
        <v/>
      </c>
      <c r="AG94" s="6" t="str">
        <f>IF(AG92="","",DSUM('Rozpis-skore'!$C$1:$L$162,$B94,AG91:AG92))</f>
        <v/>
      </c>
      <c r="AH94" s="9" t="str">
        <f>IF(AH92="","",DSUM('Rozpis-skore'!$C$1:$L$162,$B94,AH91:AH92))</f>
        <v/>
      </c>
      <c r="AI94" s="27" t="str">
        <f>IF(AI92="","",DSUM('Rozpis-skore'!$C$1:$L$162,$B94,AI91:AI92))</f>
        <v/>
      </c>
      <c r="AJ94" s="6" t="str">
        <f>IF(AJ92="","",DSUM('Rozpis-skore'!$C$1:$L$162,$B94,AJ91:AJ92))</f>
        <v/>
      </c>
      <c r="AK94" s="6" t="str">
        <f>IF(AK92="","",DSUM('Rozpis-skore'!$C$1:$L$162,$B94,AK91:AK92))</f>
        <v/>
      </c>
      <c r="AL94" s="6" t="str">
        <f>IF(AL92="","",DSUM('Rozpis-skore'!$C$1:$L$162,$B94,AL91:AL92))</f>
        <v/>
      </c>
      <c r="AM94" s="6">
        <f>IF(AM92="","",DSUM('Rozpis-skore'!$C$1:$L$162,$B94,AM91:AM92))</f>
        <v>0</v>
      </c>
      <c r="AN94" s="6" t="str">
        <f>IF(AN92="","",DSUM('Rozpis-skore'!$C$1:$L$162,$B94,AN91:AN92))</f>
        <v/>
      </c>
      <c r="AO94" s="6" t="str">
        <f>IF(AO92="","",DSUM('Rozpis-skore'!$C$1:$L$162,$B94,AO91:AO92))</f>
        <v/>
      </c>
      <c r="AP94" s="9" t="str">
        <f>IF(AP92="","",DSUM('Rozpis-skore'!$C$1:$L$162,$B94,AP91:AP92))</f>
        <v/>
      </c>
      <c r="AQ94" s="27" t="str">
        <f>IF(AQ92="","",DSUM('Rozpis-skore'!$C$1:$L$162,$B94,AQ91:AQ92))</f>
        <v/>
      </c>
      <c r="AR94" s="6" t="str">
        <f>IF(AR92="","",DSUM('Rozpis-skore'!$C$1:$L$162,$B94,AR91:AR92))</f>
        <v/>
      </c>
      <c r="AS94" s="6" t="str">
        <f>IF(AS92="","",DSUM('Rozpis-skore'!$C$1:$L$162,$B94,AS91:AS92))</f>
        <v/>
      </c>
      <c r="AT94" s="6" t="str">
        <f>IF(AT92="","",DSUM('Rozpis-skore'!$C$1:$L$162,$B94,AT91:AT92))</f>
        <v/>
      </c>
      <c r="AU94" s="6" t="str">
        <f>IF(AU92="","",DSUM('Rozpis-skore'!$C$1:$L$162,$B94,AU91:AU92))</f>
        <v/>
      </c>
      <c r="AV94" s="6">
        <f>IF(AV92="","",DSUM('Rozpis-skore'!$C$1:$L$162,$B94,AV91:AV92))</f>
        <v>0</v>
      </c>
      <c r="AW94" s="6" t="str">
        <f>IF(AW92="","",DSUM('Rozpis-skore'!$C$1:$L$162,$B94,AW91:AW92))</f>
        <v/>
      </c>
      <c r="AX94" s="9" t="str">
        <f>IF(AX92="","",DSUM('Rozpis-skore'!$C$1:$L$162,$B94,AX91:AX92))</f>
        <v/>
      </c>
      <c r="AY94" s="27" t="str">
        <f>IF(AY92="","",DSUM('Rozpis-skore'!$C$1:$L$162,$B94,AY91:AY92))</f>
        <v/>
      </c>
      <c r="AZ94" s="6" t="str">
        <f>IF(AZ92="","",DSUM('Rozpis-skore'!$C$1:$L$162,$B94,AZ91:AZ92))</f>
        <v/>
      </c>
      <c r="BA94" s="6" t="str">
        <f>IF(BA92="","",DSUM('Rozpis-skore'!$C$1:$L$162,$B94,BA91:BA92))</f>
        <v/>
      </c>
      <c r="BB94" s="6" t="str">
        <f>IF(BB92="","",DSUM('Rozpis-skore'!$C$1:$L$162,$B94,BB91:BB92))</f>
        <v/>
      </c>
      <c r="BC94" s="6" t="str">
        <f>IF(BC92="","",DSUM('Rozpis-skore'!$C$1:$L$162,$B94,BC91:BC92))</f>
        <v/>
      </c>
      <c r="BD94" s="6" t="str">
        <f>IF(BD92="","",DSUM('Rozpis-skore'!$C$1:$L$162,$B94,BD91:BD92))</f>
        <v/>
      </c>
      <c r="BE94" s="6" t="str">
        <f>IF(BE92="","",DSUM('Rozpis-skore'!$C$1:$L$162,$B94,BE91:BE92))</f>
        <v/>
      </c>
      <c r="BF94" s="9" t="str">
        <f>IF(BF92="","",DSUM('Rozpis-skore'!$C$1:$L$162,$B94,BF91:BF92))</f>
        <v/>
      </c>
      <c r="BG94" s="27" t="str">
        <f>IF(BG92="","",DSUM('Rozpis-skore'!$C$1:$L$162,$B94,BG91:BG92))</f>
        <v/>
      </c>
      <c r="BH94" s="6" t="str">
        <f>IF(BH92="","",DSUM('Rozpis-skore'!$C$1:$L$162,$B94,BH91:BH92))</f>
        <v/>
      </c>
      <c r="BI94" s="6" t="str">
        <f>IF(BI92="","",DSUM('Rozpis-skore'!$C$1:$L$162,$B94,BI91:BI92))</f>
        <v/>
      </c>
      <c r="BJ94" s="6" t="str">
        <f>IF(BJ92="","",DSUM('Rozpis-skore'!$C$1:$L$162,$B94,BJ91:BJ92))</f>
        <v/>
      </c>
      <c r="BK94" s="6" t="str">
        <f>IF(BK92="","",DSUM('Rozpis-skore'!$C$1:$L$162,$B94,BK91:BK92))</f>
        <v/>
      </c>
      <c r="BL94" s="6" t="str">
        <f>IF(BL92="","",DSUM('Rozpis-skore'!$C$1:$L$162,$B94,BL91:BL92))</f>
        <v/>
      </c>
      <c r="BM94" s="6" t="str">
        <f>IF(BM92="","",DSUM('Rozpis-skore'!$C$1:$L$162,$B94,BM91:BM92))</f>
        <v/>
      </c>
      <c r="BN94" s="9" t="str">
        <f>IF(BN92="","",DSUM('Rozpis-skore'!$C$1:$L$162,$B94,BN91:BN92))</f>
        <v/>
      </c>
    </row>
    <row r="95" spans="1:66" ht="16.5" thickBot="1" x14ac:dyDescent="0.3">
      <c r="A95" s="277" t="s">
        <v>30</v>
      </c>
      <c r="B95" s="278" t="s">
        <v>21</v>
      </c>
      <c r="C95" s="13" t="str">
        <f>IF(C92="","",DSUM('Rozpis-skore'!$C$1:$L$162,$B95,C91:C92))</f>
        <v/>
      </c>
      <c r="D95" s="10">
        <f>IF(D92="","",DSUM('Rozpis-skore'!$C$1:$L$162,$B95,D91:D92))</f>
        <v>0</v>
      </c>
      <c r="E95" s="10">
        <f>IF(E92="","",DSUM('Rozpis-skore'!$C$1:$L$162,$B95,E91:E92))</f>
        <v>7</v>
      </c>
      <c r="F95" s="10" t="str">
        <f>IF(F92="","",DSUM('Rozpis-skore'!$C$1:$L$162,$B95,F91:F92))</f>
        <v/>
      </c>
      <c r="G95" s="10" t="str">
        <f>IF(G92="","",DSUM('Rozpis-skore'!$C$1:$L$162,$B95,G91:G92))</f>
        <v/>
      </c>
      <c r="H95" s="10" t="str">
        <f>IF(H92="","",DSUM('Rozpis-skore'!$C$1:$L$162,$B95,H91:H92))</f>
        <v/>
      </c>
      <c r="I95" s="10" t="str">
        <f>IF(I92="","",DSUM('Rozpis-skore'!$C$1:$L$162,$B95,I91:I92))</f>
        <v/>
      </c>
      <c r="J95" s="11" t="str">
        <f>IF(J92="","",DSUM('Rozpis-skore'!$C$1:$L$162,$B95,J91:J92))</f>
        <v/>
      </c>
      <c r="K95" s="13" t="str">
        <f>IF(K92="","",DSUM('Rozpis-skore'!$C$1:$L$162,$B95,K91:K92))</f>
        <v/>
      </c>
      <c r="L95" s="10" t="str">
        <f>IF(L92="","",DSUM('Rozpis-skore'!$C$1:$L$162,$B95,L91:L92))</f>
        <v/>
      </c>
      <c r="M95" s="10" t="str">
        <f>IF(M92="","",DSUM('Rozpis-skore'!$C$1:$L$162,$B95,M91:M92))</f>
        <v/>
      </c>
      <c r="N95" s="10" t="str">
        <f>IF(N92="","",DSUM('Rozpis-skore'!$C$1:$L$162,$B95,N91:N92))</f>
        <v/>
      </c>
      <c r="O95" s="10" t="str">
        <f>IF(O92="","",DSUM('Rozpis-skore'!$C$1:$L$162,$B95,O91:O92))</f>
        <v/>
      </c>
      <c r="P95" s="10" t="str">
        <f>IF(P92="","",DSUM('Rozpis-skore'!$C$1:$L$162,$B95,P91:P92))</f>
        <v/>
      </c>
      <c r="Q95" s="10" t="str">
        <f>IF(Q92="","",DSUM('Rozpis-skore'!$C$1:$L$162,$B95,Q91:Q92))</f>
        <v/>
      </c>
      <c r="R95" s="11" t="str">
        <f>IF(R92="","",DSUM('Rozpis-skore'!$C$1:$L$162,$B95,R91:R92))</f>
        <v/>
      </c>
      <c r="S95" s="13">
        <f>IF(S92="","",DSUM('Rozpis-skore'!$C$1:$L$162,$B95,S91:S92))</f>
        <v>7</v>
      </c>
      <c r="T95" s="10" t="str">
        <f>IF(T92="","",DSUM('Rozpis-skore'!$C$1:$L$162,$B95,T91:T92))</f>
        <v/>
      </c>
      <c r="U95" s="10" t="str">
        <f>IF(U92="","",DSUM('Rozpis-skore'!$C$1:$L$162,$B95,U91:U92))</f>
        <v/>
      </c>
      <c r="V95" s="10">
        <f>IF(V92="","",DSUM('Rozpis-skore'!$C$1:$L$162,$B95,V91:V92))</f>
        <v>0</v>
      </c>
      <c r="W95" s="10" t="str">
        <f>IF(W92="","",DSUM('Rozpis-skore'!$C$1:$L$162,$B95,W91:W92))</f>
        <v/>
      </c>
      <c r="X95" s="10" t="str">
        <f>IF(X92="","",DSUM('Rozpis-skore'!$C$1:$L$162,$B95,X91:X92))</f>
        <v/>
      </c>
      <c r="Y95" s="10" t="str">
        <f>IF(Y92="","",DSUM('Rozpis-skore'!$C$1:$L$162,$B95,Y91:Y92))</f>
        <v/>
      </c>
      <c r="Z95" s="11" t="str">
        <f>IF(Z92="","",DSUM('Rozpis-skore'!$C$1:$L$162,$B95,Z91:Z92))</f>
        <v/>
      </c>
      <c r="AA95" s="13" t="str">
        <f>IF(AA92="","",DSUM('Rozpis-skore'!$C$1:$L$162,$B95,AA91:AA92))</f>
        <v/>
      </c>
      <c r="AB95" s="10" t="str">
        <f>IF(AB92="","",DSUM('Rozpis-skore'!$C$1:$L$162,$B95,AB91:AB92))</f>
        <v/>
      </c>
      <c r="AC95" s="10" t="str">
        <f>IF(AC92="","",DSUM('Rozpis-skore'!$C$1:$L$162,$B95,AC91:AC92))</f>
        <v/>
      </c>
      <c r="AD95" s="10" t="str">
        <f>IF(AD92="","",DSUM('Rozpis-skore'!$C$1:$L$162,$B95,AD91:AD92))</f>
        <v/>
      </c>
      <c r="AE95" s="10" t="str">
        <f>IF(AE92="","",DSUM('Rozpis-skore'!$C$1:$L$162,$B95,AE91:AE92))</f>
        <v/>
      </c>
      <c r="AF95" s="10" t="str">
        <f>IF(AF92="","",DSUM('Rozpis-skore'!$C$1:$L$162,$B95,AF91:AF92))</f>
        <v/>
      </c>
      <c r="AG95" s="10" t="str">
        <f>IF(AG92="","",DSUM('Rozpis-skore'!$C$1:$L$162,$B95,AG91:AG92))</f>
        <v/>
      </c>
      <c r="AH95" s="11" t="str">
        <f>IF(AH92="","",DSUM('Rozpis-skore'!$C$1:$L$162,$B95,AH91:AH92))</f>
        <v/>
      </c>
      <c r="AI95" s="13" t="str">
        <f>IF(AI92="","",DSUM('Rozpis-skore'!$C$1:$L$162,$B95,AI91:AI92))</f>
        <v/>
      </c>
      <c r="AJ95" s="10" t="str">
        <f>IF(AJ92="","",DSUM('Rozpis-skore'!$C$1:$L$162,$B95,AJ91:AJ92))</f>
        <v/>
      </c>
      <c r="AK95" s="10" t="str">
        <f>IF(AK92="","",DSUM('Rozpis-skore'!$C$1:$L$162,$B95,AK91:AK92))</f>
        <v/>
      </c>
      <c r="AL95" s="10" t="str">
        <f>IF(AL92="","",DSUM('Rozpis-skore'!$C$1:$L$162,$B95,AL91:AL92))</f>
        <v/>
      </c>
      <c r="AM95" s="10">
        <f>IF(AM92="","",DSUM('Rozpis-skore'!$C$1:$L$162,$B95,AM91:AM92))</f>
        <v>0</v>
      </c>
      <c r="AN95" s="10" t="str">
        <f>IF(AN92="","",DSUM('Rozpis-skore'!$C$1:$L$162,$B95,AN91:AN92))</f>
        <v/>
      </c>
      <c r="AO95" s="10" t="str">
        <f>IF(AO92="","",DSUM('Rozpis-skore'!$C$1:$L$162,$B95,AO91:AO92))</f>
        <v/>
      </c>
      <c r="AP95" s="11" t="str">
        <f>IF(AP92="","",DSUM('Rozpis-skore'!$C$1:$L$162,$B95,AP91:AP92))</f>
        <v/>
      </c>
      <c r="AQ95" s="13" t="str">
        <f>IF(AQ92="","",DSUM('Rozpis-skore'!$C$1:$L$162,$B95,AQ91:AQ92))</f>
        <v/>
      </c>
      <c r="AR95" s="10" t="str">
        <f>IF(AR92="","",DSUM('Rozpis-skore'!$C$1:$L$162,$B95,AR91:AR92))</f>
        <v/>
      </c>
      <c r="AS95" s="10" t="str">
        <f>IF(AS92="","",DSUM('Rozpis-skore'!$C$1:$L$162,$B95,AS91:AS92))</f>
        <v/>
      </c>
      <c r="AT95" s="10" t="str">
        <f>IF(AT92="","",DSUM('Rozpis-skore'!$C$1:$L$162,$B95,AT91:AT92))</f>
        <v/>
      </c>
      <c r="AU95" s="10" t="str">
        <f>IF(AU92="","",DSUM('Rozpis-skore'!$C$1:$L$162,$B95,AU91:AU92))</f>
        <v/>
      </c>
      <c r="AV95" s="10">
        <f>IF(AV92="","",DSUM('Rozpis-skore'!$C$1:$L$162,$B95,AV91:AV92))</f>
        <v>0</v>
      </c>
      <c r="AW95" s="10" t="str">
        <f>IF(AW92="","",DSUM('Rozpis-skore'!$C$1:$L$162,$B95,AW91:AW92))</f>
        <v/>
      </c>
      <c r="AX95" s="11" t="str">
        <f>IF(AX92="","",DSUM('Rozpis-skore'!$C$1:$L$162,$B95,AX91:AX92))</f>
        <v/>
      </c>
      <c r="AY95" s="13" t="str">
        <f>IF(AY92="","",DSUM('Rozpis-skore'!$C$1:$L$162,$B95,AY91:AY92))</f>
        <v/>
      </c>
      <c r="AZ95" s="10" t="str">
        <f>IF(AZ92="","",DSUM('Rozpis-skore'!$C$1:$L$162,$B95,AZ91:AZ92))</f>
        <v/>
      </c>
      <c r="BA95" s="10" t="str">
        <f>IF(BA92="","",DSUM('Rozpis-skore'!$C$1:$L$162,$B95,BA91:BA92))</f>
        <v/>
      </c>
      <c r="BB95" s="10" t="str">
        <f>IF(BB92="","",DSUM('Rozpis-skore'!$C$1:$L$162,$B95,BB91:BB92))</f>
        <v/>
      </c>
      <c r="BC95" s="10" t="str">
        <f>IF(BC92="","",DSUM('Rozpis-skore'!$C$1:$L$162,$B95,BC91:BC92))</f>
        <v/>
      </c>
      <c r="BD95" s="10" t="str">
        <f>IF(BD92="","",DSUM('Rozpis-skore'!$C$1:$L$162,$B95,BD91:BD92))</f>
        <v/>
      </c>
      <c r="BE95" s="10" t="str">
        <f>IF(BE92="","",DSUM('Rozpis-skore'!$C$1:$L$162,$B95,BE91:BE92))</f>
        <v/>
      </c>
      <c r="BF95" s="11" t="str">
        <f>IF(BF92="","",DSUM('Rozpis-skore'!$C$1:$L$162,$B95,BF91:BF92))</f>
        <v/>
      </c>
      <c r="BG95" s="13" t="str">
        <f>IF(BG92="","",DSUM('Rozpis-skore'!$C$1:$L$162,$B95,BG91:BG92))</f>
        <v/>
      </c>
      <c r="BH95" s="10" t="str">
        <f>IF(BH92="","",DSUM('Rozpis-skore'!$C$1:$L$162,$B95,BH91:BH92))</f>
        <v/>
      </c>
      <c r="BI95" s="10" t="str">
        <f>IF(BI92="","",DSUM('Rozpis-skore'!$C$1:$L$162,$B95,BI91:BI92))</f>
        <v/>
      </c>
      <c r="BJ95" s="10" t="str">
        <f>IF(BJ92="","",DSUM('Rozpis-skore'!$C$1:$L$162,$B95,BJ91:BJ92))</f>
        <v/>
      </c>
      <c r="BK95" s="10" t="str">
        <f>IF(BK92="","",DSUM('Rozpis-skore'!$C$1:$L$162,$B95,BK91:BK92))</f>
        <v/>
      </c>
      <c r="BL95" s="10" t="str">
        <f>IF(BL92="","",DSUM('Rozpis-skore'!$C$1:$L$162,$B95,BL91:BL92))</f>
        <v/>
      </c>
      <c r="BM95" s="10" t="str">
        <f>IF(BM92="","",DSUM('Rozpis-skore'!$C$1:$L$162,$B95,BM91:BM92))</f>
        <v/>
      </c>
      <c r="BN95" s="11" t="str">
        <f>IF(BN92="","",DSUM('Rozpis-skore'!$C$1:$L$162,$B95,BN91:BN92))</f>
        <v/>
      </c>
    </row>
    <row r="96" spans="1:66" x14ac:dyDescent="0.25">
      <c r="A96" s="2096"/>
      <c r="B96" s="2097"/>
      <c r="C96" s="271" t="s">
        <v>19</v>
      </c>
      <c r="D96" s="272" t="s">
        <v>19</v>
      </c>
      <c r="E96" s="272" t="s">
        <v>19</v>
      </c>
      <c r="F96" s="272" t="s">
        <v>19</v>
      </c>
      <c r="G96" s="272" t="s">
        <v>19</v>
      </c>
      <c r="H96" s="272" t="s">
        <v>19</v>
      </c>
      <c r="I96" s="272" t="s">
        <v>19</v>
      </c>
      <c r="J96" s="273" t="s">
        <v>19</v>
      </c>
      <c r="K96" s="271" t="s">
        <v>19</v>
      </c>
      <c r="L96" s="272" t="s">
        <v>19</v>
      </c>
      <c r="M96" s="272" t="s">
        <v>19</v>
      </c>
      <c r="N96" s="272" t="s">
        <v>19</v>
      </c>
      <c r="O96" s="272" t="s">
        <v>19</v>
      </c>
      <c r="P96" s="272" t="s">
        <v>19</v>
      </c>
      <c r="Q96" s="272" t="s">
        <v>19</v>
      </c>
      <c r="R96" s="273" t="s">
        <v>19</v>
      </c>
      <c r="S96" s="271" t="s">
        <v>19</v>
      </c>
      <c r="T96" s="272" t="s">
        <v>19</v>
      </c>
      <c r="U96" s="272" t="s">
        <v>19</v>
      </c>
      <c r="V96" s="272" t="s">
        <v>19</v>
      </c>
      <c r="W96" s="272" t="s">
        <v>19</v>
      </c>
      <c r="X96" s="272" t="s">
        <v>19</v>
      </c>
      <c r="Y96" s="272" t="s">
        <v>19</v>
      </c>
      <c r="Z96" s="273" t="s">
        <v>19</v>
      </c>
      <c r="AA96" s="271" t="s">
        <v>19</v>
      </c>
      <c r="AB96" s="272" t="s">
        <v>19</v>
      </c>
      <c r="AC96" s="272" t="s">
        <v>19</v>
      </c>
      <c r="AD96" s="272" t="s">
        <v>19</v>
      </c>
      <c r="AE96" s="272" t="s">
        <v>19</v>
      </c>
      <c r="AF96" s="272" t="s">
        <v>19</v>
      </c>
      <c r="AG96" s="272" t="s">
        <v>19</v>
      </c>
      <c r="AH96" s="273" t="s">
        <v>19</v>
      </c>
      <c r="AI96" s="271" t="s">
        <v>19</v>
      </c>
      <c r="AJ96" s="272" t="s">
        <v>19</v>
      </c>
      <c r="AK96" s="272" t="s">
        <v>19</v>
      </c>
      <c r="AL96" s="272" t="s">
        <v>19</v>
      </c>
      <c r="AM96" s="272" t="s">
        <v>19</v>
      </c>
      <c r="AN96" s="272" t="s">
        <v>19</v>
      </c>
      <c r="AO96" s="272" t="s">
        <v>19</v>
      </c>
      <c r="AP96" s="273" t="s">
        <v>19</v>
      </c>
      <c r="AQ96" s="271" t="s">
        <v>19</v>
      </c>
      <c r="AR96" s="272" t="s">
        <v>19</v>
      </c>
      <c r="AS96" s="272" t="s">
        <v>19</v>
      </c>
      <c r="AT96" s="272" t="s">
        <v>19</v>
      </c>
      <c r="AU96" s="272" t="s">
        <v>19</v>
      </c>
      <c r="AV96" s="272" t="s">
        <v>19</v>
      </c>
      <c r="AW96" s="272" t="s">
        <v>19</v>
      </c>
      <c r="AX96" s="273" t="s">
        <v>19</v>
      </c>
      <c r="AY96" s="271" t="s">
        <v>19</v>
      </c>
      <c r="AZ96" s="272" t="s">
        <v>19</v>
      </c>
      <c r="BA96" s="272" t="s">
        <v>19</v>
      </c>
      <c r="BB96" s="272" t="s">
        <v>19</v>
      </c>
      <c r="BC96" s="272" t="s">
        <v>19</v>
      </c>
      <c r="BD96" s="272" t="s">
        <v>19</v>
      </c>
      <c r="BE96" s="272" t="s">
        <v>19</v>
      </c>
      <c r="BF96" s="273" t="s">
        <v>19</v>
      </c>
      <c r="BG96" s="271" t="s">
        <v>19</v>
      </c>
      <c r="BH96" s="272" t="s">
        <v>19</v>
      </c>
      <c r="BI96" s="272" t="s">
        <v>19</v>
      </c>
      <c r="BJ96" s="272" t="s">
        <v>19</v>
      </c>
      <c r="BK96" s="272" t="s">
        <v>19</v>
      </c>
      <c r="BL96" s="272" t="s">
        <v>19</v>
      </c>
      <c r="BM96" s="272" t="s">
        <v>19</v>
      </c>
      <c r="BN96" s="273" t="s">
        <v>19</v>
      </c>
    </row>
    <row r="97" spans="1:66" x14ac:dyDescent="0.25">
      <c r="A97" s="2098"/>
      <c r="B97" s="2099"/>
      <c r="C97" s="969" t="str">
        <f>C92</f>
        <v/>
      </c>
      <c r="D97" s="970">
        <f t="shared" ref="D97:BN97" si="224">D92</f>
        <v>32</v>
      </c>
      <c r="E97" s="970">
        <f t="shared" si="224"/>
        <v>33</v>
      </c>
      <c r="F97" s="970" t="str">
        <f t="shared" si="224"/>
        <v/>
      </c>
      <c r="G97" s="970" t="str">
        <f t="shared" si="224"/>
        <v/>
      </c>
      <c r="H97" s="970" t="str">
        <f t="shared" si="224"/>
        <v/>
      </c>
      <c r="I97" s="970" t="str">
        <f t="shared" si="224"/>
        <v/>
      </c>
      <c r="J97" s="971" t="str">
        <f t="shared" si="224"/>
        <v/>
      </c>
      <c r="K97" s="969" t="str">
        <f t="shared" si="224"/>
        <v/>
      </c>
      <c r="L97" s="970" t="str">
        <f t="shared" si="224"/>
        <v/>
      </c>
      <c r="M97" s="970" t="str">
        <f t="shared" si="224"/>
        <v/>
      </c>
      <c r="N97" s="970" t="str">
        <f t="shared" si="224"/>
        <v/>
      </c>
      <c r="O97" s="970" t="str">
        <f t="shared" si="224"/>
        <v/>
      </c>
      <c r="P97" s="970" t="str">
        <f t="shared" si="224"/>
        <v/>
      </c>
      <c r="Q97" s="970" t="str">
        <f t="shared" si="224"/>
        <v/>
      </c>
      <c r="R97" s="971" t="str">
        <f t="shared" si="224"/>
        <v/>
      </c>
      <c r="S97" s="969">
        <f t="shared" si="224"/>
        <v>31</v>
      </c>
      <c r="T97" s="970" t="str">
        <f t="shared" si="224"/>
        <v/>
      </c>
      <c r="U97" s="970" t="str">
        <f t="shared" si="224"/>
        <v/>
      </c>
      <c r="V97" s="970">
        <f t="shared" si="224"/>
        <v>34</v>
      </c>
      <c r="W97" s="970" t="str">
        <f t="shared" si="224"/>
        <v/>
      </c>
      <c r="X97" s="970" t="str">
        <f t="shared" si="224"/>
        <v/>
      </c>
      <c r="Y97" s="970" t="str">
        <f t="shared" si="224"/>
        <v/>
      </c>
      <c r="Z97" s="971" t="str">
        <f t="shared" si="224"/>
        <v/>
      </c>
      <c r="AA97" s="969" t="str">
        <f t="shared" si="224"/>
        <v/>
      </c>
      <c r="AB97" s="970" t="str">
        <f t="shared" si="224"/>
        <v/>
      </c>
      <c r="AC97" s="970" t="str">
        <f t="shared" si="224"/>
        <v/>
      </c>
      <c r="AD97" s="970" t="str">
        <f t="shared" si="224"/>
        <v/>
      </c>
      <c r="AE97" s="970" t="str">
        <f t="shared" si="224"/>
        <v/>
      </c>
      <c r="AF97" s="970" t="str">
        <f t="shared" si="224"/>
        <v/>
      </c>
      <c r="AG97" s="970" t="str">
        <f t="shared" si="224"/>
        <v/>
      </c>
      <c r="AH97" s="971" t="str">
        <f t="shared" si="224"/>
        <v/>
      </c>
      <c r="AI97" s="969" t="str">
        <f t="shared" si="224"/>
        <v/>
      </c>
      <c r="AJ97" s="970" t="str">
        <f t="shared" si="224"/>
        <v/>
      </c>
      <c r="AK97" s="970" t="str">
        <f t="shared" si="224"/>
        <v/>
      </c>
      <c r="AL97" s="970" t="str">
        <f t="shared" si="224"/>
        <v/>
      </c>
      <c r="AM97" s="970">
        <f t="shared" si="224"/>
        <v>35</v>
      </c>
      <c r="AN97" s="970" t="str">
        <f t="shared" si="224"/>
        <v/>
      </c>
      <c r="AO97" s="970" t="str">
        <f t="shared" si="224"/>
        <v/>
      </c>
      <c r="AP97" s="971" t="str">
        <f t="shared" si="224"/>
        <v/>
      </c>
      <c r="AQ97" s="969" t="str">
        <f t="shared" si="224"/>
        <v/>
      </c>
      <c r="AR97" s="970" t="str">
        <f t="shared" si="224"/>
        <v/>
      </c>
      <c r="AS97" s="970" t="str">
        <f t="shared" si="224"/>
        <v/>
      </c>
      <c r="AT97" s="970" t="str">
        <f t="shared" si="224"/>
        <v/>
      </c>
      <c r="AU97" s="970" t="str">
        <f t="shared" si="224"/>
        <v/>
      </c>
      <c r="AV97" s="970">
        <f t="shared" si="224"/>
        <v>36</v>
      </c>
      <c r="AW97" s="970" t="str">
        <f t="shared" si="224"/>
        <v/>
      </c>
      <c r="AX97" s="971" t="str">
        <f t="shared" si="224"/>
        <v/>
      </c>
      <c r="AY97" s="969" t="str">
        <f t="shared" si="224"/>
        <v/>
      </c>
      <c r="AZ97" s="970" t="str">
        <f t="shared" si="224"/>
        <v/>
      </c>
      <c r="BA97" s="970" t="str">
        <f t="shared" si="224"/>
        <v/>
      </c>
      <c r="BB97" s="970" t="str">
        <f t="shared" si="224"/>
        <v/>
      </c>
      <c r="BC97" s="970" t="str">
        <f t="shared" si="224"/>
        <v/>
      </c>
      <c r="BD97" s="970" t="str">
        <f t="shared" si="224"/>
        <v/>
      </c>
      <c r="BE97" s="970" t="str">
        <f t="shared" si="224"/>
        <v/>
      </c>
      <c r="BF97" s="971" t="str">
        <f t="shared" si="224"/>
        <v/>
      </c>
      <c r="BG97" s="969" t="str">
        <f t="shared" si="224"/>
        <v/>
      </c>
      <c r="BH97" s="970" t="str">
        <f t="shared" si="224"/>
        <v/>
      </c>
      <c r="BI97" s="970" t="str">
        <f t="shared" si="224"/>
        <v/>
      </c>
      <c r="BJ97" s="970" t="str">
        <f t="shared" si="224"/>
        <v/>
      </c>
      <c r="BK97" s="970" t="str">
        <f t="shared" si="224"/>
        <v/>
      </c>
      <c r="BL97" s="970" t="str">
        <f t="shared" si="224"/>
        <v/>
      </c>
      <c r="BM97" s="970" t="str">
        <f t="shared" si="224"/>
        <v/>
      </c>
      <c r="BN97" s="971" t="str">
        <f t="shared" si="224"/>
        <v/>
      </c>
    </row>
    <row r="98" spans="1:66" ht="15.75" x14ac:dyDescent="0.25">
      <c r="A98" s="275" t="s">
        <v>27</v>
      </c>
      <c r="B98" s="279" t="s">
        <v>59</v>
      </c>
      <c r="C98" s="27" t="str">
        <f>IF(C97="","",DSUM('Rozpis-skore'!$C$1:$L$162,$B98,C96:C97))</f>
        <v/>
      </c>
      <c r="D98" s="6">
        <f>IF(D97="","",DSUM('Rozpis-skore'!$C$1:$L$162,$B98,D96:D97))</f>
        <v>0</v>
      </c>
      <c r="E98" s="6">
        <f>IF(E97="","",DSUM('Rozpis-skore'!$C$1:$L$162,$B98,E96:E97))</f>
        <v>0</v>
      </c>
      <c r="F98" s="6" t="str">
        <f>IF(F97="","",DSUM('Rozpis-skore'!$C$1:$L$162,$B98,F96:F97))</f>
        <v/>
      </c>
      <c r="G98" s="6" t="str">
        <f>IF(G97="","",DSUM('Rozpis-skore'!$C$1:$L$162,$B98,G96:G97))</f>
        <v/>
      </c>
      <c r="H98" s="6" t="str">
        <f>IF(H97="","",DSUM('Rozpis-skore'!$C$1:$L$162,$B98,H96:H97))</f>
        <v/>
      </c>
      <c r="I98" s="6" t="str">
        <f>IF(I97="","",DSUM('Rozpis-skore'!$C$1:$L$162,$B98,I96:I97))</f>
        <v/>
      </c>
      <c r="J98" s="9" t="str">
        <f>IF(J97="","",DSUM('Rozpis-skore'!$C$1:$L$162,$B98,J96:J97))</f>
        <v/>
      </c>
      <c r="K98" s="27" t="str">
        <f>IF(K97="","",DSUM('Rozpis-skore'!$C$1:$L$162,$B98,K96:K97))</f>
        <v/>
      </c>
      <c r="L98" s="6" t="str">
        <f>IF(L97="","",DSUM('Rozpis-skore'!$C$1:$L$162,$B98,L96:L97))</f>
        <v/>
      </c>
      <c r="M98" s="6" t="str">
        <f>IF(M97="","",DSUM('Rozpis-skore'!$C$1:$L$162,$B98,M96:M97))</f>
        <v/>
      </c>
      <c r="N98" s="6" t="str">
        <f>IF(N97="","",DSUM('Rozpis-skore'!$C$1:$L$162,$B98,N96:N97))</f>
        <v/>
      </c>
      <c r="O98" s="6" t="str">
        <f>IF(O97="","",DSUM('Rozpis-skore'!$C$1:$L$162,$B98,O96:O97))</f>
        <v/>
      </c>
      <c r="P98" s="6" t="str">
        <f>IF(P97="","",DSUM('Rozpis-skore'!$C$1:$L$162,$B98,P96:P97))</f>
        <v/>
      </c>
      <c r="Q98" s="6" t="str">
        <f>IF(Q97="","",DSUM('Rozpis-skore'!$C$1:$L$162,$B98,Q96:Q97))</f>
        <v/>
      </c>
      <c r="R98" s="9" t="str">
        <f>IF(R97="","",DSUM('Rozpis-skore'!$C$1:$L$162,$B98,R96:R97))</f>
        <v/>
      </c>
      <c r="S98" s="27">
        <f>IF(S97="","",DSUM('Rozpis-skore'!$C$1:$L$162,$B98,S96:S97))</f>
        <v>0</v>
      </c>
      <c r="T98" s="6" t="str">
        <f>IF(T97="","",DSUM('Rozpis-skore'!$C$1:$L$162,$B98,T96:T97))</f>
        <v/>
      </c>
      <c r="U98" s="6" t="str">
        <f>IF(U97="","",DSUM('Rozpis-skore'!$C$1:$L$162,$B98,U96:U97))</f>
        <v/>
      </c>
      <c r="V98" s="6">
        <f>IF(V97="","",DSUM('Rozpis-skore'!$C$1:$L$162,$B98,V96:V97))</f>
        <v>0</v>
      </c>
      <c r="W98" s="6" t="str">
        <f>IF(W97="","",DSUM('Rozpis-skore'!$C$1:$L$162,$B98,W96:W97))</f>
        <v/>
      </c>
      <c r="X98" s="6" t="str">
        <f>IF(X97="","",DSUM('Rozpis-skore'!$C$1:$L$162,$B98,X96:X97))</f>
        <v/>
      </c>
      <c r="Y98" s="6" t="str">
        <f>IF(Y97="","",DSUM('Rozpis-skore'!$C$1:$L$162,$B98,Y96:Y97))</f>
        <v/>
      </c>
      <c r="Z98" s="9" t="str">
        <f>IF(Z97="","",DSUM('Rozpis-skore'!$C$1:$L$162,$B98,Z96:Z97))</f>
        <v/>
      </c>
      <c r="AA98" s="27" t="str">
        <f>IF(AA97="","",DSUM('Rozpis-skore'!$C$1:$L$162,$B98,AA96:AA97))</f>
        <v/>
      </c>
      <c r="AB98" s="6" t="str">
        <f>IF(AB97="","",DSUM('Rozpis-skore'!$C$1:$L$162,$B98,AB96:AB97))</f>
        <v/>
      </c>
      <c r="AC98" s="6" t="str">
        <f>IF(AC97="","",DSUM('Rozpis-skore'!$C$1:$L$162,$B98,AC96:AC97))</f>
        <v/>
      </c>
      <c r="AD98" s="6" t="str">
        <f>IF(AD97="","",DSUM('Rozpis-skore'!$C$1:$L$162,$B98,AD96:AD97))</f>
        <v/>
      </c>
      <c r="AE98" s="6" t="str">
        <f>IF(AE97="","",DSUM('Rozpis-skore'!$C$1:$L$162,$B98,AE96:AE97))</f>
        <v/>
      </c>
      <c r="AF98" s="6" t="str">
        <f>IF(AF97="","",DSUM('Rozpis-skore'!$C$1:$L$162,$B98,AF96:AF97))</f>
        <v/>
      </c>
      <c r="AG98" s="6" t="str">
        <f>IF(AG97="","",DSUM('Rozpis-skore'!$C$1:$L$162,$B98,AG96:AG97))</f>
        <v/>
      </c>
      <c r="AH98" s="9" t="str">
        <f>IF(AH97="","",DSUM('Rozpis-skore'!$C$1:$L$162,$B98,AH96:AH97))</f>
        <v/>
      </c>
      <c r="AI98" s="27" t="str">
        <f>IF(AI97="","",DSUM('Rozpis-skore'!$C$1:$L$162,$B98,AI96:AI97))</f>
        <v/>
      </c>
      <c r="AJ98" s="6" t="str">
        <f>IF(AJ97="","",DSUM('Rozpis-skore'!$C$1:$L$162,$B98,AJ96:AJ97))</f>
        <v/>
      </c>
      <c r="AK98" s="6" t="str">
        <f>IF(AK97="","",DSUM('Rozpis-skore'!$C$1:$L$162,$B98,AK96:AK97))</f>
        <v/>
      </c>
      <c r="AL98" s="6" t="str">
        <f>IF(AL97="","",DSUM('Rozpis-skore'!$C$1:$L$162,$B98,AL96:AL97))</f>
        <v/>
      </c>
      <c r="AM98" s="6">
        <f>IF(AM97="","",DSUM('Rozpis-skore'!$C$1:$L$162,$B98,AM96:AM97))</f>
        <v>0</v>
      </c>
      <c r="AN98" s="6" t="str">
        <f>IF(AN97="","",DSUM('Rozpis-skore'!$C$1:$L$162,$B98,AN96:AN97))</f>
        <v/>
      </c>
      <c r="AO98" s="6" t="str">
        <f>IF(AO97="","",DSUM('Rozpis-skore'!$C$1:$L$162,$B98,AO96:AO97))</f>
        <v/>
      </c>
      <c r="AP98" s="9" t="str">
        <f>IF(AP97="","",DSUM('Rozpis-skore'!$C$1:$L$162,$B98,AP96:AP97))</f>
        <v/>
      </c>
      <c r="AQ98" s="27" t="str">
        <f>IF(AQ97="","",DSUM('Rozpis-skore'!$C$1:$L$162,$B98,AQ96:AQ97))</f>
        <v/>
      </c>
      <c r="AR98" s="6" t="str">
        <f>IF(AR97="","",DSUM('Rozpis-skore'!$C$1:$L$162,$B98,AR96:AR97))</f>
        <v/>
      </c>
      <c r="AS98" s="6" t="str">
        <f>IF(AS97="","",DSUM('Rozpis-skore'!$C$1:$L$162,$B98,AS96:AS97))</f>
        <v/>
      </c>
      <c r="AT98" s="6" t="str">
        <f>IF(AT97="","",DSUM('Rozpis-skore'!$C$1:$L$162,$B98,AT96:AT97))</f>
        <v/>
      </c>
      <c r="AU98" s="6" t="str">
        <f>IF(AU97="","",DSUM('Rozpis-skore'!$C$1:$L$162,$B98,AU96:AU97))</f>
        <v/>
      </c>
      <c r="AV98" s="6">
        <f>IF(AV97="","",DSUM('Rozpis-skore'!$C$1:$L$162,$B98,AV96:AV97))</f>
        <v>0</v>
      </c>
      <c r="AW98" s="6" t="str">
        <f>IF(AW97="","",DSUM('Rozpis-skore'!$C$1:$L$162,$B98,AW96:AW97))</f>
        <v/>
      </c>
      <c r="AX98" s="9" t="str">
        <f>IF(AX97="","",DSUM('Rozpis-skore'!$C$1:$L$162,$B98,AX96:AX97))</f>
        <v/>
      </c>
      <c r="AY98" s="27" t="str">
        <f>IF(AY97="","",DSUM('Rozpis-skore'!$C$1:$L$162,$B98,AY96:AY97))</f>
        <v/>
      </c>
      <c r="AZ98" s="6" t="str">
        <f>IF(AZ97="","",DSUM('Rozpis-skore'!$C$1:$L$162,$B98,AZ96:AZ97))</f>
        <v/>
      </c>
      <c r="BA98" s="6" t="str">
        <f>IF(BA97="","",DSUM('Rozpis-skore'!$C$1:$L$162,$B98,BA96:BA97))</f>
        <v/>
      </c>
      <c r="BB98" s="6" t="str">
        <f>IF(BB97="","",DSUM('Rozpis-skore'!$C$1:$L$162,$B98,BB96:BB97))</f>
        <v/>
      </c>
      <c r="BC98" s="6" t="str">
        <f>IF(BC97="","",DSUM('Rozpis-skore'!$C$1:$L$162,$B98,BC96:BC97))</f>
        <v/>
      </c>
      <c r="BD98" s="6" t="str">
        <f>IF(BD97="","",DSUM('Rozpis-skore'!$C$1:$L$162,$B98,BD96:BD97))</f>
        <v/>
      </c>
      <c r="BE98" s="6" t="str">
        <f>IF(BE97="","",DSUM('Rozpis-skore'!$C$1:$L$162,$B98,BE96:BE97))</f>
        <v/>
      </c>
      <c r="BF98" s="9" t="str">
        <f>IF(BF97="","",DSUM('Rozpis-skore'!$C$1:$L$162,$B98,BF96:BF97))</f>
        <v/>
      </c>
      <c r="BG98" s="27" t="str">
        <f>IF(BG97="","",DSUM('Rozpis-skore'!$C$1:$L$162,$B98,BG96:BG97))</f>
        <v/>
      </c>
      <c r="BH98" s="6" t="str">
        <f>IF(BH97="","",DSUM('Rozpis-skore'!$C$1:$L$162,$B98,BH96:BH97))</f>
        <v/>
      </c>
      <c r="BI98" s="6" t="str">
        <f>IF(BI97="","",DSUM('Rozpis-skore'!$C$1:$L$162,$B98,BI96:BI97))</f>
        <v/>
      </c>
      <c r="BJ98" s="6" t="str">
        <f>IF(BJ97="","",DSUM('Rozpis-skore'!$C$1:$L$162,$B98,BJ96:BJ97))</f>
        <v/>
      </c>
      <c r="BK98" s="6" t="str">
        <f>IF(BK97="","",DSUM('Rozpis-skore'!$C$1:$L$162,$B98,BK96:BK97))</f>
        <v/>
      </c>
      <c r="BL98" s="6" t="str">
        <f>IF(BL97="","",DSUM('Rozpis-skore'!$C$1:$L$162,$B98,BL96:BL97))</f>
        <v/>
      </c>
      <c r="BM98" s="6" t="str">
        <f>IF(BM97="","",DSUM('Rozpis-skore'!$C$1:$L$162,$B98,BM96:BM97))</f>
        <v/>
      </c>
      <c r="BN98" s="9" t="str">
        <f>IF(BN97="","",DSUM('Rozpis-skore'!$C$1:$L$162,$B98,BN96:BN97))</f>
        <v/>
      </c>
    </row>
    <row r="99" spans="1:66" ht="15.75" x14ac:dyDescent="0.25">
      <c r="A99" s="275" t="s">
        <v>29</v>
      </c>
      <c r="B99" s="279" t="s">
        <v>21</v>
      </c>
      <c r="C99" s="27" t="str">
        <f>IF(C97="","",DSUM('Rozpis-skore'!$C$1:$L$162,$B99,C96:C97))</f>
        <v/>
      </c>
      <c r="D99" s="6">
        <f>IF(D97="","",DSUM('Rozpis-skore'!$C$1:$L$162,$B99,D96:D97))</f>
        <v>7</v>
      </c>
      <c r="E99" s="6">
        <f>IF(E97="","",DSUM('Rozpis-skore'!$C$1:$L$162,$B99,E96:E97))</f>
        <v>0</v>
      </c>
      <c r="F99" s="6" t="str">
        <f>IF(F97="","",DSUM('Rozpis-skore'!$C$1:$L$162,$B99,F96:F97))</f>
        <v/>
      </c>
      <c r="G99" s="6" t="str">
        <f>IF(G97="","",DSUM('Rozpis-skore'!$C$1:$L$162,$B99,G96:G97))</f>
        <v/>
      </c>
      <c r="H99" s="6" t="str">
        <f>IF(H97="","",DSUM('Rozpis-skore'!$C$1:$L$162,$B99,H96:H97))</f>
        <v/>
      </c>
      <c r="I99" s="6" t="str">
        <f>IF(I97="","",DSUM('Rozpis-skore'!$C$1:$L$162,$B99,I96:I97))</f>
        <v/>
      </c>
      <c r="J99" s="9" t="str">
        <f>IF(J97="","",DSUM('Rozpis-skore'!$C$1:$L$162,$B99,J96:J97))</f>
        <v/>
      </c>
      <c r="K99" s="27" t="str">
        <f>IF(K97="","",DSUM('Rozpis-skore'!$C$1:$L$162,$B99,K96:K97))</f>
        <v/>
      </c>
      <c r="L99" s="6" t="str">
        <f>IF(L97="","",DSUM('Rozpis-skore'!$C$1:$L$162,$B99,L96:L97))</f>
        <v/>
      </c>
      <c r="M99" s="6" t="str">
        <f>IF(M97="","",DSUM('Rozpis-skore'!$C$1:$L$162,$B99,M96:M97))</f>
        <v/>
      </c>
      <c r="N99" s="6" t="str">
        <f>IF(N97="","",DSUM('Rozpis-skore'!$C$1:$L$162,$B99,N96:N97))</f>
        <v/>
      </c>
      <c r="O99" s="6" t="str">
        <f>IF(O97="","",DSUM('Rozpis-skore'!$C$1:$L$162,$B99,O96:O97))</f>
        <v/>
      </c>
      <c r="P99" s="6" t="str">
        <f>IF(P97="","",DSUM('Rozpis-skore'!$C$1:$L$162,$B99,P96:P97))</f>
        <v/>
      </c>
      <c r="Q99" s="6" t="str">
        <f>IF(Q97="","",DSUM('Rozpis-skore'!$C$1:$L$162,$B99,Q96:Q97))</f>
        <v/>
      </c>
      <c r="R99" s="9" t="str">
        <f>IF(R97="","",DSUM('Rozpis-skore'!$C$1:$L$162,$B99,R96:R97))</f>
        <v/>
      </c>
      <c r="S99" s="27">
        <f>IF(S97="","",DSUM('Rozpis-skore'!$C$1:$L$162,$B99,S96:S97))</f>
        <v>0</v>
      </c>
      <c r="T99" s="6" t="str">
        <f>IF(T97="","",DSUM('Rozpis-skore'!$C$1:$L$162,$B99,T96:T97))</f>
        <v/>
      </c>
      <c r="U99" s="6" t="str">
        <f>IF(U97="","",DSUM('Rozpis-skore'!$C$1:$L$162,$B99,U96:U97))</f>
        <v/>
      </c>
      <c r="V99" s="6">
        <f>IF(V97="","",DSUM('Rozpis-skore'!$C$1:$L$162,$B99,V96:V97))</f>
        <v>7</v>
      </c>
      <c r="W99" s="6" t="str">
        <f>IF(W97="","",DSUM('Rozpis-skore'!$C$1:$L$162,$B99,W96:W97))</f>
        <v/>
      </c>
      <c r="X99" s="6" t="str">
        <f>IF(X97="","",DSUM('Rozpis-skore'!$C$1:$L$162,$B99,X96:X97))</f>
        <v/>
      </c>
      <c r="Y99" s="6" t="str">
        <f>IF(Y97="","",DSUM('Rozpis-skore'!$C$1:$L$162,$B99,Y96:Y97))</f>
        <v/>
      </c>
      <c r="Z99" s="9" t="str">
        <f>IF(Z97="","",DSUM('Rozpis-skore'!$C$1:$L$162,$B99,Z96:Z97))</f>
        <v/>
      </c>
      <c r="AA99" s="27" t="str">
        <f>IF(AA97="","",DSUM('Rozpis-skore'!$C$1:$L$162,$B99,AA96:AA97))</f>
        <v/>
      </c>
      <c r="AB99" s="6" t="str">
        <f>IF(AB97="","",DSUM('Rozpis-skore'!$C$1:$L$162,$B99,AB96:AB97))</f>
        <v/>
      </c>
      <c r="AC99" s="6" t="str">
        <f>IF(AC97="","",DSUM('Rozpis-skore'!$C$1:$L$162,$B99,AC96:AC97))</f>
        <v/>
      </c>
      <c r="AD99" s="6" t="str">
        <f>IF(AD97="","",DSUM('Rozpis-skore'!$C$1:$L$162,$B99,AD96:AD97))</f>
        <v/>
      </c>
      <c r="AE99" s="6" t="str">
        <f>IF(AE97="","",DSUM('Rozpis-skore'!$C$1:$L$162,$B99,AE96:AE97))</f>
        <v/>
      </c>
      <c r="AF99" s="6" t="str">
        <f>IF(AF97="","",DSUM('Rozpis-skore'!$C$1:$L$162,$B99,AF96:AF97))</f>
        <v/>
      </c>
      <c r="AG99" s="6" t="str">
        <f>IF(AG97="","",DSUM('Rozpis-skore'!$C$1:$L$162,$B99,AG96:AG97))</f>
        <v/>
      </c>
      <c r="AH99" s="9" t="str">
        <f>IF(AH97="","",DSUM('Rozpis-skore'!$C$1:$L$162,$B99,AH96:AH97))</f>
        <v/>
      </c>
      <c r="AI99" s="27" t="str">
        <f>IF(AI97="","",DSUM('Rozpis-skore'!$C$1:$L$162,$B99,AI96:AI97))</f>
        <v/>
      </c>
      <c r="AJ99" s="6" t="str">
        <f>IF(AJ97="","",DSUM('Rozpis-skore'!$C$1:$L$162,$B99,AJ96:AJ97))</f>
        <v/>
      </c>
      <c r="AK99" s="6" t="str">
        <f>IF(AK97="","",DSUM('Rozpis-skore'!$C$1:$L$162,$B99,AK96:AK97))</f>
        <v/>
      </c>
      <c r="AL99" s="6" t="str">
        <f>IF(AL97="","",DSUM('Rozpis-skore'!$C$1:$L$162,$B99,AL96:AL97))</f>
        <v/>
      </c>
      <c r="AM99" s="6">
        <f>IF(AM97="","",DSUM('Rozpis-skore'!$C$1:$L$162,$B99,AM96:AM97))</f>
        <v>0</v>
      </c>
      <c r="AN99" s="6" t="str">
        <f>IF(AN97="","",DSUM('Rozpis-skore'!$C$1:$L$162,$B99,AN96:AN97))</f>
        <v/>
      </c>
      <c r="AO99" s="6" t="str">
        <f>IF(AO97="","",DSUM('Rozpis-skore'!$C$1:$L$162,$B99,AO96:AO97))</f>
        <v/>
      </c>
      <c r="AP99" s="9" t="str">
        <f>IF(AP97="","",DSUM('Rozpis-skore'!$C$1:$L$162,$B99,AP96:AP97))</f>
        <v/>
      </c>
      <c r="AQ99" s="27" t="str">
        <f>IF(AQ97="","",DSUM('Rozpis-skore'!$C$1:$L$162,$B99,AQ96:AQ97))</f>
        <v/>
      </c>
      <c r="AR99" s="6" t="str">
        <f>IF(AR97="","",DSUM('Rozpis-skore'!$C$1:$L$162,$B99,AR96:AR97))</f>
        <v/>
      </c>
      <c r="AS99" s="6" t="str">
        <f>IF(AS97="","",DSUM('Rozpis-skore'!$C$1:$L$162,$B99,AS96:AS97))</f>
        <v/>
      </c>
      <c r="AT99" s="6" t="str">
        <f>IF(AT97="","",DSUM('Rozpis-skore'!$C$1:$L$162,$B99,AT96:AT97))</f>
        <v/>
      </c>
      <c r="AU99" s="6" t="str">
        <f>IF(AU97="","",DSUM('Rozpis-skore'!$C$1:$L$162,$B99,AU96:AU97))</f>
        <v/>
      </c>
      <c r="AV99" s="6">
        <f>IF(AV97="","",DSUM('Rozpis-skore'!$C$1:$L$162,$B99,AV96:AV97))</f>
        <v>0</v>
      </c>
      <c r="AW99" s="6" t="str">
        <f>IF(AW97="","",DSUM('Rozpis-skore'!$C$1:$L$162,$B99,AW96:AW97))</f>
        <v/>
      </c>
      <c r="AX99" s="9" t="str">
        <f>IF(AX97="","",DSUM('Rozpis-skore'!$C$1:$L$162,$B99,AX96:AX97))</f>
        <v/>
      </c>
      <c r="AY99" s="27" t="str">
        <f>IF(AY97="","",DSUM('Rozpis-skore'!$C$1:$L$162,$B99,AY96:AY97))</f>
        <v/>
      </c>
      <c r="AZ99" s="6" t="str">
        <f>IF(AZ97="","",DSUM('Rozpis-skore'!$C$1:$L$162,$B99,AZ96:AZ97))</f>
        <v/>
      </c>
      <c r="BA99" s="6" t="str">
        <f>IF(BA97="","",DSUM('Rozpis-skore'!$C$1:$L$162,$B99,BA96:BA97))</f>
        <v/>
      </c>
      <c r="BB99" s="6" t="str">
        <f>IF(BB97="","",DSUM('Rozpis-skore'!$C$1:$L$162,$B99,BB96:BB97))</f>
        <v/>
      </c>
      <c r="BC99" s="6" t="str">
        <f>IF(BC97="","",DSUM('Rozpis-skore'!$C$1:$L$162,$B99,BC96:BC97))</f>
        <v/>
      </c>
      <c r="BD99" s="6" t="str">
        <f>IF(BD97="","",DSUM('Rozpis-skore'!$C$1:$L$162,$B99,BD96:BD97))</f>
        <v/>
      </c>
      <c r="BE99" s="6" t="str">
        <f>IF(BE97="","",DSUM('Rozpis-skore'!$C$1:$L$162,$B99,BE96:BE97))</f>
        <v/>
      </c>
      <c r="BF99" s="9" t="str">
        <f>IF(BF97="","",DSUM('Rozpis-skore'!$C$1:$L$162,$B99,BF96:BF97))</f>
        <v/>
      </c>
      <c r="BG99" s="27" t="str">
        <f>IF(BG97="","",DSUM('Rozpis-skore'!$C$1:$L$162,$B99,BG96:BG97))</f>
        <v/>
      </c>
      <c r="BH99" s="6" t="str">
        <f>IF(BH97="","",DSUM('Rozpis-skore'!$C$1:$L$162,$B99,BH96:BH97))</f>
        <v/>
      </c>
      <c r="BI99" s="6" t="str">
        <f>IF(BI97="","",DSUM('Rozpis-skore'!$C$1:$L$162,$B99,BI96:BI97))</f>
        <v/>
      </c>
      <c r="BJ99" s="6" t="str">
        <f>IF(BJ97="","",DSUM('Rozpis-skore'!$C$1:$L$162,$B99,BJ96:BJ97))</f>
        <v/>
      </c>
      <c r="BK99" s="6" t="str">
        <f>IF(BK97="","",DSUM('Rozpis-skore'!$C$1:$L$162,$B99,BK96:BK97))</f>
        <v/>
      </c>
      <c r="BL99" s="6" t="str">
        <f>IF(BL97="","",DSUM('Rozpis-skore'!$C$1:$L$162,$B99,BL96:BL97))</f>
        <v/>
      </c>
      <c r="BM99" s="6" t="str">
        <f>IF(BM97="","",DSUM('Rozpis-skore'!$C$1:$L$162,$B99,BM96:BM97))</f>
        <v/>
      </c>
      <c r="BN99" s="9" t="str">
        <f>IF(BN97="","",DSUM('Rozpis-skore'!$C$1:$L$162,$B99,BN96:BN97))</f>
        <v/>
      </c>
    </row>
    <row r="100" spans="1:66" ht="16.5" thickBot="1" x14ac:dyDescent="0.3">
      <c r="A100" s="277" t="s">
        <v>31</v>
      </c>
      <c r="B100" s="280" t="s">
        <v>20</v>
      </c>
      <c r="C100" s="13" t="str">
        <f>IF(C97="","",DSUM('Rozpis-skore'!$C$1:$L$162,$B100,C96:C97))</f>
        <v/>
      </c>
      <c r="D100" s="10">
        <f>IF(D97="","",DSUM('Rozpis-skore'!$C$1:$L$162,$B100,D96:D97))</f>
        <v>6</v>
      </c>
      <c r="E100" s="10">
        <f>IF(E97="","",DSUM('Rozpis-skore'!$C$1:$L$162,$B100,E96:E97))</f>
        <v>0</v>
      </c>
      <c r="F100" s="10" t="str">
        <f>IF(F97="","",DSUM('Rozpis-skore'!$C$1:$L$162,$B100,F96:F97))</f>
        <v/>
      </c>
      <c r="G100" s="10" t="str">
        <f>IF(G97="","",DSUM('Rozpis-skore'!$C$1:$L$162,$B100,G96:G97))</f>
        <v/>
      </c>
      <c r="H100" s="10" t="str">
        <f>IF(H97="","",DSUM('Rozpis-skore'!$C$1:$L$162,$B100,H96:H97))</f>
        <v/>
      </c>
      <c r="I100" s="10" t="str">
        <f>IF(I97="","",DSUM('Rozpis-skore'!$C$1:$L$162,$B100,I96:I97))</f>
        <v/>
      </c>
      <c r="J100" s="11" t="str">
        <f>IF(J97="","",DSUM('Rozpis-skore'!$C$1:$L$162,$B100,J96:J97))</f>
        <v/>
      </c>
      <c r="K100" s="13" t="str">
        <f>IF(K97="","",DSUM('Rozpis-skore'!$C$1:$L$162,$B100,K96:K97))</f>
        <v/>
      </c>
      <c r="L100" s="10" t="str">
        <f>IF(L97="","",DSUM('Rozpis-skore'!$C$1:$L$162,$B100,L96:L97))</f>
        <v/>
      </c>
      <c r="M100" s="10" t="str">
        <f>IF(M97="","",DSUM('Rozpis-skore'!$C$1:$L$162,$B100,M96:M97))</f>
        <v/>
      </c>
      <c r="N100" s="10" t="str">
        <f>IF(N97="","",DSUM('Rozpis-skore'!$C$1:$L$162,$B100,N96:N97))</f>
        <v/>
      </c>
      <c r="O100" s="10" t="str">
        <f>IF(O97="","",DSUM('Rozpis-skore'!$C$1:$L$162,$B100,O96:O97))</f>
        <v/>
      </c>
      <c r="P100" s="10" t="str">
        <f>IF(P97="","",DSUM('Rozpis-skore'!$C$1:$L$162,$B100,P96:P97))</f>
        <v/>
      </c>
      <c r="Q100" s="10" t="str">
        <f>IF(Q97="","",DSUM('Rozpis-skore'!$C$1:$L$162,$B100,Q96:Q97))</f>
        <v/>
      </c>
      <c r="R100" s="11" t="str">
        <f>IF(R97="","",DSUM('Rozpis-skore'!$C$1:$L$162,$B100,R96:R97))</f>
        <v/>
      </c>
      <c r="S100" s="13">
        <f>IF(S97="","",DSUM('Rozpis-skore'!$C$1:$L$162,$B100,S96:S97))</f>
        <v>0</v>
      </c>
      <c r="T100" s="10" t="str">
        <f>IF(T97="","",DSUM('Rozpis-skore'!$C$1:$L$162,$B100,T96:T97))</f>
        <v/>
      </c>
      <c r="U100" s="10" t="str">
        <f>IF(U97="","",DSUM('Rozpis-skore'!$C$1:$L$162,$B100,U96:U97))</f>
        <v/>
      </c>
      <c r="V100" s="10">
        <f>IF(V97="","",DSUM('Rozpis-skore'!$C$1:$L$162,$B100,V96:V97))</f>
        <v>7</v>
      </c>
      <c r="W100" s="10" t="str">
        <f>IF(W97="","",DSUM('Rozpis-skore'!$C$1:$L$162,$B100,W96:W97))</f>
        <v/>
      </c>
      <c r="X100" s="10" t="str">
        <f>IF(X97="","",DSUM('Rozpis-skore'!$C$1:$L$162,$B100,X96:X97))</f>
        <v/>
      </c>
      <c r="Y100" s="10" t="str">
        <f>IF(Y97="","",DSUM('Rozpis-skore'!$C$1:$L$162,$B100,Y96:Y97))</f>
        <v/>
      </c>
      <c r="Z100" s="11" t="str">
        <f>IF(Z97="","",DSUM('Rozpis-skore'!$C$1:$L$162,$B100,Z96:Z97))</f>
        <v/>
      </c>
      <c r="AA100" s="13" t="str">
        <f>IF(AA97="","",DSUM('Rozpis-skore'!$C$1:$L$162,$B100,AA96:AA97))</f>
        <v/>
      </c>
      <c r="AB100" s="10" t="str">
        <f>IF(AB97="","",DSUM('Rozpis-skore'!$C$1:$L$162,$B100,AB96:AB97))</f>
        <v/>
      </c>
      <c r="AC100" s="10" t="str">
        <f>IF(AC97="","",DSUM('Rozpis-skore'!$C$1:$L$162,$B100,AC96:AC97))</f>
        <v/>
      </c>
      <c r="AD100" s="10" t="str">
        <f>IF(AD97="","",DSUM('Rozpis-skore'!$C$1:$L$162,$B100,AD96:AD97))</f>
        <v/>
      </c>
      <c r="AE100" s="10" t="str">
        <f>IF(AE97="","",DSUM('Rozpis-skore'!$C$1:$L$162,$B100,AE96:AE97))</f>
        <v/>
      </c>
      <c r="AF100" s="10" t="str">
        <f>IF(AF97="","",DSUM('Rozpis-skore'!$C$1:$L$162,$B100,AF96:AF97))</f>
        <v/>
      </c>
      <c r="AG100" s="10" t="str">
        <f>IF(AG97="","",DSUM('Rozpis-skore'!$C$1:$L$162,$B100,AG96:AG97))</f>
        <v/>
      </c>
      <c r="AH100" s="11" t="str">
        <f>IF(AH97="","",DSUM('Rozpis-skore'!$C$1:$L$162,$B100,AH96:AH97))</f>
        <v/>
      </c>
      <c r="AI100" s="13" t="str">
        <f>IF(AI97="","",DSUM('Rozpis-skore'!$C$1:$L$162,$B100,AI96:AI97))</f>
        <v/>
      </c>
      <c r="AJ100" s="10" t="str">
        <f>IF(AJ97="","",DSUM('Rozpis-skore'!$C$1:$L$162,$B100,AJ96:AJ97))</f>
        <v/>
      </c>
      <c r="AK100" s="10" t="str">
        <f>IF(AK97="","",DSUM('Rozpis-skore'!$C$1:$L$162,$B100,AK96:AK97))</f>
        <v/>
      </c>
      <c r="AL100" s="10" t="str">
        <f>IF(AL97="","",DSUM('Rozpis-skore'!$C$1:$L$162,$B100,AL96:AL97))</f>
        <v/>
      </c>
      <c r="AM100" s="10">
        <f>IF(AM97="","",DSUM('Rozpis-skore'!$C$1:$L$162,$B100,AM96:AM97))</f>
        <v>0</v>
      </c>
      <c r="AN100" s="10" t="str">
        <f>IF(AN97="","",DSUM('Rozpis-skore'!$C$1:$L$162,$B100,AN96:AN97))</f>
        <v/>
      </c>
      <c r="AO100" s="10" t="str">
        <f>IF(AO97="","",DSUM('Rozpis-skore'!$C$1:$L$162,$B100,AO96:AO97))</f>
        <v/>
      </c>
      <c r="AP100" s="11" t="str">
        <f>IF(AP97="","",DSUM('Rozpis-skore'!$C$1:$L$162,$B100,AP96:AP97))</f>
        <v/>
      </c>
      <c r="AQ100" s="13" t="str">
        <f>IF(AQ97="","",DSUM('Rozpis-skore'!$C$1:$L$162,$B100,AQ96:AQ97))</f>
        <v/>
      </c>
      <c r="AR100" s="10" t="str">
        <f>IF(AR97="","",DSUM('Rozpis-skore'!$C$1:$L$162,$B100,AR96:AR97))</f>
        <v/>
      </c>
      <c r="AS100" s="10" t="str">
        <f>IF(AS97="","",DSUM('Rozpis-skore'!$C$1:$L$162,$B100,AS96:AS97))</f>
        <v/>
      </c>
      <c r="AT100" s="10" t="str">
        <f>IF(AT97="","",DSUM('Rozpis-skore'!$C$1:$L$162,$B100,AT96:AT97))</f>
        <v/>
      </c>
      <c r="AU100" s="10" t="str">
        <f>IF(AU97="","",DSUM('Rozpis-skore'!$C$1:$L$162,$B100,AU96:AU97))</f>
        <v/>
      </c>
      <c r="AV100" s="10">
        <f>IF(AV97="","",DSUM('Rozpis-skore'!$C$1:$L$162,$B100,AV96:AV97))</f>
        <v>0</v>
      </c>
      <c r="AW100" s="10" t="str">
        <f>IF(AW97="","",DSUM('Rozpis-skore'!$C$1:$L$162,$B100,AW96:AW97))</f>
        <v/>
      </c>
      <c r="AX100" s="11" t="str">
        <f>IF(AX97="","",DSUM('Rozpis-skore'!$C$1:$L$162,$B100,AX96:AX97))</f>
        <v/>
      </c>
      <c r="AY100" s="13" t="str">
        <f>IF(AY97="","",DSUM('Rozpis-skore'!$C$1:$L$162,$B100,AY96:AY97))</f>
        <v/>
      </c>
      <c r="AZ100" s="10" t="str">
        <f>IF(AZ97="","",DSUM('Rozpis-skore'!$C$1:$L$162,$B100,AZ96:AZ97))</f>
        <v/>
      </c>
      <c r="BA100" s="10" t="str">
        <f>IF(BA97="","",DSUM('Rozpis-skore'!$C$1:$L$162,$B100,BA96:BA97))</f>
        <v/>
      </c>
      <c r="BB100" s="10" t="str">
        <f>IF(BB97="","",DSUM('Rozpis-skore'!$C$1:$L$162,$B100,BB96:BB97))</f>
        <v/>
      </c>
      <c r="BC100" s="10" t="str">
        <f>IF(BC97="","",DSUM('Rozpis-skore'!$C$1:$L$162,$B100,BC96:BC97))</f>
        <v/>
      </c>
      <c r="BD100" s="10" t="str">
        <f>IF(BD97="","",DSUM('Rozpis-skore'!$C$1:$L$162,$B100,BD96:BD97))</f>
        <v/>
      </c>
      <c r="BE100" s="10" t="str">
        <f>IF(BE97="","",DSUM('Rozpis-skore'!$C$1:$L$162,$B100,BE96:BE97))</f>
        <v/>
      </c>
      <c r="BF100" s="11" t="str">
        <f>IF(BF97="","",DSUM('Rozpis-skore'!$C$1:$L$162,$B100,BF96:BF97))</f>
        <v/>
      </c>
      <c r="BG100" s="13" t="str">
        <f>IF(BG97="","",DSUM('Rozpis-skore'!$C$1:$L$162,$B100,BG96:BG97))</f>
        <v/>
      </c>
      <c r="BH100" s="10" t="str">
        <f>IF(BH97="","",DSUM('Rozpis-skore'!$C$1:$L$162,$B100,BH96:BH97))</f>
        <v/>
      </c>
      <c r="BI100" s="10" t="str">
        <f>IF(BI97="","",DSUM('Rozpis-skore'!$C$1:$L$162,$B100,BI96:BI97))</f>
        <v/>
      </c>
      <c r="BJ100" s="10" t="str">
        <f>IF(BJ97="","",DSUM('Rozpis-skore'!$C$1:$L$162,$B100,BJ96:BJ97))</f>
        <v/>
      </c>
      <c r="BK100" s="10" t="str">
        <f>IF(BK97="","",DSUM('Rozpis-skore'!$C$1:$L$162,$B100,BK96:BK97))</f>
        <v/>
      </c>
      <c r="BL100" s="10" t="str">
        <f>IF(BL97="","",DSUM('Rozpis-skore'!$C$1:$L$162,$B100,BL96:BL97))</f>
        <v/>
      </c>
      <c r="BM100" s="10" t="str">
        <f>IF(BM97="","",DSUM('Rozpis-skore'!$C$1:$L$162,$B100,BM96:BM97))</f>
        <v/>
      </c>
      <c r="BN100" s="11" t="str">
        <f>IF(BN97="","",DSUM('Rozpis-skore'!$C$1:$L$162,$B100,BN96:BN97))</f>
        <v/>
      </c>
    </row>
    <row r="101" spans="1:66" ht="15.75" x14ac:dyDescent="0.25">
      <c r="A101" s="2100" t="s">
        <v>138</v>
      </c>
      <c r="B101" s="2101"/>
      <c r="C101" s="28">
        <f t="shared" ref="C101:AH101" si="225">SUM(C98,C93)</f>
        <v>0</v>
      </c>
      <c r="D101" s="29">
        <f t="shared" si="225"/>
        <v>0</v>
      </c>
      <c r="E101" s="29">
        <f t="shared" si="225"/>
        <v>0</v>
      </c>
      <c r="F101" s="29">
        <f t="shared" si="225"/>
        <v>0</v>
      </c>
      <c r="G101" s="29">
        <f t="shared" si="225"/>
        <v>0</v>
      </c>
      <c r="H101" s="29">
        <f t="shared" si="225"/>
        <v>0</v>
      </c>
      <c r="I101" s="29">
        <f t="shared" si="225"/>
        <v>0</v>
      </c>
      <c r="J101" s="30">
        <f t="shared" si="225"/>
        <v>0</v>
      </c>
      <c r="K101" s="28">
        <f t="shared" si="225"/>
        <v>0</v>
      </c>
      <c r="L101" s="29">
        <f t="shared" si="225"/>
        <v>0</v>
      </c>
      <c r="M101" s="29">
        <f t="shared" si="225"/>
        <v>0</v>
      </c>
      <c r="N101" s="29">
        <f t="shared" si="225"/>
        <v>0</v>
      </c>
      <c r="O101" s="29">
        <f t="shared" si="225"/>
        <v>0</v>
      </c>
      <c r="P101" s="29">
        <f t="shared" si="225"/>
        <v>0</v>
      </c>
      <c r="Q101" s="29">
        <f t="shared" si="225"/>
        <v>0</v>
      </c>
      <c r="R101" s="30">
        <f t="shared" si="225"/>
        <v>0</v>
      </c>
      <c r="S101" s="28">
        <f t="shared" si="225"/>
        <v>0</v>
      </c>
      <c r="T101" s="29">
        <f t="shared" si="225"/>
        <v>0</v>
      </c>
      <c r="U101" s="29">
        <f t="shared" si="225"/>
        <v>0</v>
      </c>
      <c r="V101" s="29">
        <f t="shared" si="225"/>
        <v>0</v>
      </c>
      <c r="W101" s="29">
        <f t="shared" si="225"/>
        <v>0</v>
      </c>
      <c r="X101" s="29">
        <f t="shared" si="225"/>
        <v>0</v>
      </c>
      <c r="Y101" s="29">
        <f t="shared" si="225"/>
        <v>0</v>
      </c>
      <c r="Z101" s="30">
        <f t="shared" si="225"/>
        <v>0</v>
      </c>
      <c r="AA101" s="28">
        <f t="shared" si="225"/>
        <v>0</v>
      </c>
      <c r="AB101" s="29">
        <f t="shared" si="225"/>
        <v>0</v>
      </c>
      <c r="AC101" s="29">
        <f t="shared" si="225"/>
        <v>0</v>
      </c>
      <c r="AD101" s="29">
        <f t="shared" si="225"/>
        <v>0</v>
      </c>
      <c r="AE101" s="29">
        <f t="shared" si="225"/>
        <v>0</v>
      </c>
      <c r="AF101" s="29">
        <f t="shared" si="225"/>
        <v>0</v>
      </c>
      <c r="AG101" s="29">
        <f t="shared" si="225"/>
        <v>0</v>
      </c>
      <c r="AH101" s="30">
        <f t="shared" si="225"/>
        <v>0</v>
      </c>
      <c r="AI101" s="28">
        <f t="shared" ref="AI101:BN101" si="226">SUM(AI98,AI93)</f>
        <v>0</v>
      </c>
      <c r="AJ101" s="29">
        <f t="shared" si="226"/>
        <v>0</v>
      </c>
      <c r="AK101" s="29">
        <f t="shared" si="226"/>
        <v>0</v>
      </c>
      <c r="AL101" s="29">
        <f t="shared" si="226"/>
        <v>0</v>
      </c>
      <c r="AM101" s="29">
        <f t="shared" si="226"/>
        <v>0</v>
      </c>
      <c r="AN101" s="29">
        <f t="shared" si="226"/>
        <v>0</v>
      </c>
      <c r="AO101" s="29">
        <f t="shared" si="226"/>
        <v>0</v>
      </c>
      <c r="AP101" s="30">
        <f t="shared" si="226"/>
        <v>0</v>
      </c>
      <c r="AQ101" s="28">
        <f t="shared" si="226"/>
        <v>0</v>
      </c>
      <c r="AR101" s="29">
        <f t="shared" si="226"/>
        <v>0</v>
      </c>
      <c r="AS101" s="29">
        <f t="shared" si="226"/>
        <v>0</v>
      </c>
      <c r="AT101" s="29">
        <f t="shared" si="226"/>
        <v>0</v>
      </c>
      <c r="AU101" s="29">
        <f t="shared" si="226"/>
        <v>0</v>
      </c>
      <c r="AV101" s="29">
        <f t="shared" si="226"/>
        <v>0</v>
      </c>
      <c r="AW101" s="29">
        <f t="shared" si="226"/>
        <v>0</v>
      </c>
      <c r="AX101" s="30">
        <f t="shared" si="226"/>
        <v>0</v>
      </c>
      <c r="AY101" s="28">
        <f t="shared" si="226"/>
        <v>0</v>
      </c>
      <c r="AZ101" s="29">
        <f t="shared" si="226"/>
        <v>0</v>
      </c>
      <c r="BA101" s="29">
        <f t="shared" si="226"/>
        <v>0</v>
      </c>
      <c r="BB101" s="29">
        <f t="shared" si="226"/>
        <v>0</v>
      </c>
      <c r="BC101" s="29">
        <f t="shared" si="226"/>
        <v>0</v>
      </c>
      <c r="BD101" s="29">
        <f t="shared" si="226"/>
        <v>0</v>
      </c>
      <c r="BE101" s="29">
        <f t="shared" si="226"/>
        <v>0</v>
      </c>
      <c r="BF101" s="30">
        <f t="shared" si="226"/>
        <v>0</v>
      </c>
      <c r="BG101" s="28">
        <f t="shared" si="226"/>
        <v>0</v>
      </c>
      <c r="BH101" s="29">
        <f t="shared" si="226"/>
        <v>0</v>
      </c>
      <c r="BI101" s="29">
        <f t="shared" si="226"/>
        <v>0</v>
      </c>
      <c r="BJ101" s="29">
        <f t="shared" si="226"/>
        <v>0</v>
      </c>
      <c r="BK101" s="29">
        <f t="shared" si="226"/>
        <v>0</v>
      </c>
      <c r="BL101" s="29">
        <f t="shared" si="226"/>
        <v>0</v>
      </c>
      <c r="BM101" s="29">
        <f t="shared" si="226"/>
        <v>0</v>
      </c>
      <c r="BN101" s="30">
        <f t="shared" si="226"/>
        <v>0</v>
      </c>
    </row>
    <row r="102" spans="1:66" ht="15.75" x14ac:dyDescent="0.25">
      <c r="A102" s="2102" t="s">
        <v>139</v>
      </c>
      <c r="B102" s="2103"/>
      <c r="C102" s="31">
        <f t="shared" ref="C102:AH102" si="227">SUM(C99,C94)</f>
        <v>0</v>
      </c>
      <c r="D102" s="32">
        <f t="shared" si="227"/>
        <v>7</v>
      </c>
      <c r="E102" s="32">
        <f t="shared" si="227"/>
        <v>6</v>
      </c>
      <c r="F102" s="32">
        <f t="shared" si="227"/>
        <v>0</v>
      </c>
      <c r="G102" s="32">
        <f t="shared" si="227"/>
        <v>0</v>
      </c>
      <c r="H102" s="32">
        <f t="shared" si="227"/>
        <v>0</v>
      </c>
      <c r="I102" s="32">
        <f t="shared" si="227"/>
        <v>0</v>
      </c>
      <c r="J102" s="33">
        <f t="shared" si="227"/>
        <v>0</v>
      </c>
      <c r="K102" s="31">
        <f t="shared" si="227"/>
        <v>0</v>
      </c>
      <c r="L102" s="32">
        <f t="shared" si="227"/>
        <v>0</v>
      </c>
      <c r="M102" s="32">
        <f t="shared" si="227"/>
        <v>0</v>
      </c>
      <c r="N102" s="32">
        <f t="shared" si="227"/>
        <v>0</v>
      </c>
      <c r="O102" s="32">
        <f t="shared" si="227"/>
        <v>0</v>
      </c>
      <c r="P102" s="32">
        <f t="shared" si="227"/>
        <v>0</v>
      </c>
      <c r="Q102" s="32">
        <f t="shared" si="227"/>
        <v>0</v>
      </c>
      <c r="R102" s="33">
        <f t="shared" si="227"/>
        <v>0</v>
      </c>
      <c r="S102" s="31">
        <f t="shared" si="227"/>
        <v>7</v>
      </c>
      <c r="T102" s="32">
        <f t="shared" si="227"/>
        <v>0</v>
      </c>
      <c r="U102" s="32">
        <f t="shared" si="227"/>
        <v>0</v>
      </c>
      <c r="V102" s="32">
        <f t="shared" si="227"/>
        <v>7</v>
      </c>
      <c r="W102" s="32">
        <f t="shared" si="227"/>
        <v>0</v>
      </c>
      <c r="X102" s="32">
        <f t="shared" si="227"/>
        <v>0</v>
      </c>
      <c r="Y102" s="32">
        <f t="shared" si="227"/>
        <v>0</v>
      </c>
      <c r="Z102" s="33">
        <f t="shared" si="227"/>
        <v>0</v>
      </c>
      <c r="AA102" s="31">
        <f t="shared" si="227"/>
        <v>0</v>
      </c>
      <c r="AB102" s="32">
        <f t="shared" si="227"/>
        <v>0</v>
      </c>
      <c r="AC102" s="32">
        <f t="shared" si="227"/>
        <v>0</v>
      </c>
      <c r="AD102" s="32">
        <f t="shared" si="227"/>
        <v>0</v>
      </c>
      <c r="AE102" s="32">
        <f t="shared" si="227"/>
        <v>0</v>
      </c>
      <c r="AF102" s="32">
        <f t="shared" si="227"/>
        <v>0</v>
      </c>
      <c r="AG102" s="32">
        <f t="shared" si="227"/>
        <v>0</v>
      </c>
      <c r="AH102" s="33">
        <f t="shared" si="227"/>
        <v>0</v>
      </c>
      <c r="AI102" s="31">
        <f t="shared" ref="AI102:BN102" si="228">SUM(AI99,AI94)</f>
        <v>0</v>
      </c>
      <c r="AJ102" s="32">
        <f t="shared" si="228"/>
        <v>0</v>
      </c>
      <c r="AK102" s="32">
        <f t="shared" si="228"/>
        <v>0</v>
      </c>
      <c r="AL102" s="32">
        <f t="shared" si="228"/>
        <v>0</v>
      </c>
      <c r="AM102" s="32">
        <f t="shared" si="228"/>
        <v>0</v>
      </c>
      <c r="AN102" s="32">
        <f t="shared" si="228"/>
        <v>0</v>
      </c>
      <c r="AO102" s="32">
        <f t="shared" si="228"/>
        <v>0</v>
      </c>
      <c r="AP102" s="33">
        <f t="shared" si="228"/>
        <v>0</v>
      </c>
      <c r="AQ102" s="31">
        <f t="shared" si="228"/>
        <v>0</v>
      </c>
      <c r="AR102" s="32">
        <f t="shared" si="228"/>
        <v>0</v>
      </c>
      <c r="AS102" s="32">
        <f t="shared" si="228"/>
        <v>0</v>
      </c>
      <c r="AT102" s="32">
        <f t="shared" si="228"/>
        <v>0</v>
      </c>
      <c r="AU102" s="32">
        <f t="shared" si="228"/>
        <v>0</v>
      </c>
      <c r="AV102" s="32">
        <f t="shared" si="228"/>
        <v>0</v>
      </c>
      <c r="AW102" s="32">
        <f t="shared" si="228"/>
        <v>0</v>
      </c>
      <c r="AX102" s="33">
        <f t="shared" si="228"/>
        <v>0</v>
      </c>
      <c r="AY102" s="31">
        <f t="shared" si="228"/>
        <v>0</v>
      </c>
      <c r="AZ102" s="32">
        <f t="shared" si="228"/>
        <v>0</v>
      </c>
      <c r="BA102" s="32">
        <f t="shared" si="228"/>
        <v>0</v>
      </c>
      <c r="BB102" s="32">
        <f t="shared" si="228"/>
        <v>0</v>
      </c>
      <c r="BC102" s="32">
        <f t="shared" si="228"/>
        <v>0</v>
      </c>
      <c r="BD102" s="32">
        <f t="shared" si="228"/>
        <v>0</v>
      </c>
      <c r="BE102" s="32">
        <f t="shared" si="228"/>
        <v>0</v>
      </c>
      <c r="BF102" s="33">
        <f t="shared" si="228"/>
        <v>0</v>
      </c>
      <c r="BG102" s="31">
        <f t="shared" si="228"/>
        <v>0</v>
      </c>
      <c r="BH102" s="32">
        <f t="shared" si="228"/>
        <v>0</v>
      </c>
      <c r="BI102" s="32">
        <f t="shared" si="228"/>
        <v>0</v>
      </c>
      <c r="BJ102" s="32">
        <f t="shared" si="228"/>
        <v>0</v>
      </c>
      <c r="BK102" s="32">
        <f t="shared" si="228"/>
        <v>0</v>
      </c>
      <c r="BL102" s="32">
        <f t="shared" si="228"/>
        <v>0</v>
      </c>
      <c r="BM102" s="32">
        <f t="shared" si="228"/>
        <v>0</v>
      </c>
      <c r="BN102" s="33">
        <f t="shared" si="228"/>
        <v>0</v>
      </c>
    </row>
    <row r="103" spans="1:66" ht="15.75" x14ac:dyDescent="0.25">
      <c r="A103" s="2102" t="s">
        <v>140</v>
      </c>
      <c r="B103" s="2103"/>
      <c r="C103" s="31">
        <f t="shared" ref="C103:AH103" si="229">SUM(C100,C95)</f>
        <v>0</v>
      </c>
      <c r="D103" s="32">
        <f t="shared" si="229"/>
        <v>6</v>
      </c>
      <c r="E103" s="32">
        <f t="shared" si="229"/>
        <v>7</v>
      </c>
      <c r="F103" s="32">
        <f t="shared" si="229"/>
        <v>0</v>
      </c>
      <c r="G103" s="32">
        <f t="shared" si="229"/>
        <v>0</v>
      </c>
      <c r="H103" s="32">
        <f t="shared" si="229"/>
        <v>0</v>
      </c>
      <c r="I103" s="32">
        <f t="shared" si="229"/>
        <v>0</v>
      </c>
      <c r="J103" s="33">
        <f t="shared" si="229"/>
        <v>0</v>
      </c>
      <c r="K103" s="31">
        <f t="shared" si="229"/>
        <v>0</v>
      </c>
      <c r="L103" s="32">
        <f t="shared" si="229"/>
        <v>0</v>
      </c>
      <c r="M103" s="32">
        <f t="shared" si="229"/>
        <v>0</v>
      </c>
      <c r="N103" s="32">
        <f t="shared" si="229"/>
        <v>0</v>
      </c>
      <c r="O103" s="32">
        <f t="shared" si="229"/>
        <v>0</v>
      </c>
      <c r="P103" s="32">
        <f t="shared" si="229"/>
        <v>0</v>
      </c>
      <c r="Q103" s="32">
        <f t="shared" si="229"/>
        <v>0</v>
      </c>
      <c r="R103" s="33">
        <f t="shared" si="229"/>
        <v>0</v>
      </c>
      <c r="S103" s="31">
        <f t="shared" si="229"/>
        <v>7</v>
      </c>
      <c r="T103" s="32">
        <f t="shared" si="229"/>
        <v>0</v>
      </c>
      <c r="U103" s="32">
        <f t="shared" si="229"/>
        <v>0</v>
      </c>
      <c r="V103" s="32">
        <f t="shared" si="229"/>
        <v>7</v>
      </c>
      <c r="W103" s="32">
        <f t="shared" si="229"/>
        <v>0</v>
      </c>
      <c r="X103" s="32">
        <f t="shared" si="229"/>
        <v>0</v>
      </c>
      <c r="Y103" s="32">
        <f t="shared" si="229"/>
        <v>0</v>
      </c>
      <c r="Z103" s="33">
        <f t="shared" si="229"/>
        <v>0</v>
      </c>
      <c r="AA103" s="31">
        <f t="shared" si="229"/>
        <v>0</v>
      </c>
      <c r="AB103" s="32">
        <f t="shared" si="229"/>
        <v>0</v>
      </c>
      <c r="AC103" s="32">
        <f t="shared" si="229"/>
        <v>0</v>
      </c>
      <c r="AD103" s="32">
        <f t="shared" si="229"/>
        <v>0</v>
      </c>
      <c r="AE103" s="32">
        <f t="shared" si="229"/>
        <v>0</v>
      </c>
      <c r="AF103" s="32">
        <f t="shared" si="229"/>
        <v>0</v>
      </c>
      <c r="AG103" s="32">
        <f t="shared" si="229"/>
        <v>0</v>
      </c>
      <c r="AH103" s="33">
        <f t="shared" si="229"/>
        <v>0</v>
      </c>
      <c r="AI103" s="31">
        <f t="shared" ref="AI103:BN103" si="230">SUM(AI100,AI95)</f>
        <v>0</v>
      </c>
      <c r="AJ103" s="32">
        <f t="shared" si="230"/>
        <v>0</v>
      </c>
      <c r="AK103" s="32">
        <f t="shared" si="230"/>
        <v>0</v>
      </c>
      <c r="AL103" s="32">
        <f t="shared" si="230"/>
        <v>0</v>
      </c>
      <c r="AM103" s="32">
        <f t="shared" si="230"/>
        <v>0</v>
      </c>
      <c r="AN103" s="32">
        <f t="shared" si="230"/>
        <v>0</v>
      </c>
      <c r="AO103" s="32">
        <f t="shared" si="230"/>
        <v>0</v>
      </c>
      <c r="AP103" s="33">
        <f t="shared" si="230"/>
        <v>0</v>
      </c>
      <c r="AQ103" s="31">
        <f t="shared" si="230"/>
        <v>0</v>
      </c>
      <c r="AR103" s="32">
        <f t="shared" si="230"/>
        <v>0</v>
      </c>
      <c r="AS103" s="32">
        <f t="shared" si="230"/>
        <v>0</v>
      </c>
      <c r="AT103" s="32">
        <f t="shared" si="230"/>
        <v>0</v>
      </c>
      <c r="AU103" s="32">
        <f t="shared" si="230"/>
        <v>0</v>
      </c>
      <c r="AV103" s="32">
        <f t="shared" si="230"/>
        <v>0</v>
      </c>
      <c r="AW103" s="32">
        <f t="shared" si="230"/>
        <v>0</v>
      </c>
      <c r="AX103" s="33">
        <f t="shared" si="230"/>
        <v>0</v>
      </c>
      <c r="AY103" s="31">
        <f t="shared" si="230"/>
        <v>0</v>
      </c>
      <c r="AZ103" s="32">
        <f t="shared" si="230"/>
        <v>0</v>
      </c>
      <c r="BA103" s="32">
        <f t="shared" si="230"/>
        <v>0</v>
      </c>
      <c r="BB103" s="32">
        <f t="shared" si="230"/>
        <v>0</v>
      </c>
      <c r="BC103" s="32">
        <f t="shared" si="230"/>
        <v>0</v>
      </c>
      <c r="BD103" s="32">
        <f t="shared" si="230"/>
        <v>0</v>
      </c>
      <c r="BE103" s="32">
        <f t="shared" si="230"/>
        <v>0</v>
      </c>
      <c r="BF103" s="33">
        <f t="shared" si="230"/>
        <v>0</v>
      </c>
      <c r="BG103" s="31">
        <f t="shared" si="230"/>
        <v>0</v>
      </c>
      <c r="BH103" s="32">
        <f t="shared" si="230"/>
        <v>0</v>
      </c>
      <c r="BI103" s="32">
        <f t="shared" si="230"/>
        <v>0</v>
      </c>
      <c r="BJ103" s="32">
        <f t="shared" si="230"/>
        <v>0</v>
      </c>
      <c r="BK103" s="32">
        <f t="shared" si="230"/>
        <v>0</v>
      </c>
      <c r="BL103" s="32">
        <f t="shared" si="230"/>
        <v>0</v>
      </c>
      <c r="BM103" s="32">
        <f t="shared" si="230"/>
        <v>0</v>
      </c>
      <c r="BN103" s="33">
        <f t="shared" si="230"/>
        <v>0</v>
      </c>
    </row>
    <row r="104" spans="1:66" ht="15.75" x14ac:dyDescent="0.25">
      <c r="A104" s="2102" t="s">
        <v>141</v>
      </c>
      <c r="B104" s="2103"/>
      <c r="C104" s="49" t="str">
        <f t="shared" ref="C104:AH104" si="231">IF(C92="","",C102-C103)</f>
        <v/>
      </c>
      <c r="D104" s="50">
        <f t="shared" si="231"/>
        <v>1</v>
      </c>
      <c r="E104" s="50">
        <f t="shared" si="231"/>
        <v>-1</v>
      </c>
      <c r="F104" s="50" t="str">
        <f t="shared" si="231"/>
        <v/>
      </c>
      <c r="G104" s="50" t="str">
        <f t="shared" si="231"/>
        <v/>
      </c>
      <c r="H104" s="50" t="str">
        <f t="shared" si="231"/>
        <v/>
      </c>
      <c r="I104" s="50" t="str">
        <f t="shared" si="231"/>
        <v/>
      </c>
      <c r="J104" s="51" t="str">
        <f t="shared" si="231"/>
        <v/>
      </c>
      <c r="K104" s="49" t="str">
        <f t="shared" si="231"/>
        <v/>
      </c>
      <c r="L104" s="50" t="str">
        <f t="shared" si="231"/>
        <v/>
      </c>
      <c r="M104" s="50" t="str">
        <f t="shared" si="231"/>
        <v/>
      </c>
      <c r="N104" s="50" t="str">
        <f t="shared" si="231"/>
        <v/>
      </c>
      <c r="O104" s="50" t="str">
        <f t="shared" si="231"/>
        <v/>
      </c>
      <c r="P104" s="50" t="str">
        <f t="shared" si="231"/>
        <v/>
      </c>
      <c r="Q104" s="50" t="str">
        <f t="shared" si="231"/>
        <v/>
      </c>
      <c r="R104" s="51" t="str">
        <f t="shared" si="231"/>
        <v/>
      </c>
      <c r="S104" s="49">
        <f t="shared" si="231"/>
        <v>0</v>
      </c>
      <c r="T104" s="50" t="str">
        <f t="shared" si="231"/>
        <v/>
      </c>
      <c r="U104" s="50" t="str">
        <f t="shared" si="231"/>
        <v/>
      </c>
      <c r="V104" s="50">
        <f t="shared" si="231"/>
        <v>0</v>
      </c>
      <c r="W104" s="50" t="str">
        <f t="shared" si="231"/>
        <v/>
      </c>
      <c r="X104" s="50" t="str">
        <f t="shared" si="231"/>
        <v/>
      </c>
      <c r="Y104" s="50" t="str">
        <f t="shared" si="231"/>
        <v/>
      </c>
      <c r="Z104" s="51" t="str">
        <f t="shared" si="231"/>
        <v/>
      </c>
      <c r="AA104" s="49" t="str">
        <f t="shared" si="231"/>
        <v/>
      </c>
      <c r="AB104" s="50" t="str">
        <f t="shared" si="231"/>
        <v/>
      </c>
      <c r="AC104" s="50" t="str">
        <f t="shared" si="231"/>
        <v/>
      </c>
      <c r="AD104" s="50" t="str">
        <f t="shared" si="231"/>
        <v/>
      </c>
      <c r="AE104" s="50" t="str">
        <f t="shared" si="231"/>
        <v/>
      </c>
      <c r="AF104" s="50" t="str">
        <f t="shared" si="231"/>
        <v/>
      </c>
      <c r="AG104" s="50" t="str">
        <f t="shared" si="231"/>
        <v/>
      </c>
      <c r="AH104" s="51" t="str">
        <f t="shared" si="231"/>
        <v/>
      </c>
      <c r="AI104" s="49" t="str">
        <f t="shared" ref="AI104:BN104" si="232">IF(AI92="","",AI102-AI103)</f>
        <v/>
      </c>
      <c r="AJ104" s="50" t="str">
        <f t="shared" si="232"/>
        <v/>
      </c>
      <c r="AK104" s="50" t="str">
        <f t="shared" si="232"/>
        <v/>
      </c>
      <c r="AL104" s="50" t="str">
        <f t="shared" si="232"/>
        <v/>
      </c>
      <c r="AM104" s="50">
        <f t="shared" si="232"/>
        <v>0</v>
      </c>
      <c r="AN104" s="50" t="str">
        <f t="shared" si="232"/>
        <v/>
      </c>
      <c r="AO104" s="50" t="str">
        <f t="shared" si="232"/>
        <v/>
      </c>
      <c r="AP104" s="51" t="str">
        <f t="shared" si="232"/>
        <v/>
      </c>
      <c r="AQ104" s="49" t="str">
        <f t="shared" si="232"/>
        <v/>
      </c>
      <c r="AR104" s="50" t="str">
        <f t="shared" si="232"/>
        <v/>
      </c>
      <c r="AS104" s="50" t="str">
        <f t="shared" si="232"/>
        <v/>
      </c>
      <c r="AT104" s="50" t="str">
        <f t="shared" si="232"/>
        <v/>
      </c>
      <c r="AU104" s="50" t="str">
        <f t="shared" si="232"/>
        <v/>
      </c>
      <c r="AV104" s="50">
        <f t="shared" si="232"/>
        <v>0</v>
      </c>
      <c r="AW104" s="50" t="str">
        <f t="shared" si="232"/>
        <v/>
      </c>
      <c r="AX104" s="51" t="str">
        <f t="shared" si="232"/>
        <v/>
      </c>
      <c r="AY104" s="49" t="str">
        <f t="shared" si="232"/>
        <v/>
      </c>
      <c r="AZ104" s="50" t="str">
        <f t="shared" si="232"/>
        <v/>
      </c>
      <c r="BA104" s="50" t="str">
        <f t="shared" si="232"/>
        <v/>
      </c>
      <c r="BB104" s="50" t="str">
        <f t="shared" si="232"/>
        <v/>
      </c>
      <c r="BC104" s="50" t="str">
        <f t="shared" si="232"/>
        <v/>
      </c>
      <c r="BD104" s="50" t="str">
        <f t="shared" si="232"/>
        <v/>
      </c>
      <c r="BE104" s="50" t="str">
        <f t="shared" si="232"/>
        <v/>
      </c>
      <c r="BF104" s="51" t="str">
        <f t="shared" si="232"/>
        <v/>
      </c>
      <c r="BG104" s="49" t="str">
        <f t="shared" si="232"/>
        <v/>
      </c>
      <c r="BH104" s="50" t="str">
        <f t="shared" si="232"/>
        <v/>
      </c>
      <c r="BI104" s="50" t="str">
        <f t="shared" si="232"/>
        <v/>
      </c>
      <c r="BJ104" s="50" t="str">
        <f t="shared" si="232"/>
        <v/>
      </c>
      <c r="BK104" s="50" t="str">
        <f t="shared" si="232"/>
        <v/>
      </c>
      <c r="BL104" s="50" t="str">
        <f t="shared" si="232"/>
        <v/>
      </c>
      <c r="BM104" s="50" t="str">
        <f t="shared" si="232"/>
        <v/>
      </c>
      <c r="BN104" s="51" t="str">
        <f t="shared" si="232"/>
        <v/>
      </c>
    </row>
    <row r="105" spans="1:66" ht="30.75" customHeight="1" thickBot="1" x14ac:dyDescent="0.3">
      <c r="A105" s="2104" t="s">
        <v>142</v>
      </c>
      <c r="B105" s="2105"/>
      <c r="C105" s="67" t="str">
        <f t="shared" ref="C105:AH105" si="233">IF(C92="","",IF(C103=0,MAX($C$83:$J$83)+1,C102/C103))</f>
        <v/>
      </c>
      <c r="D105" s="68">
        <f t="shared" si="233"/>
        <v>1.1666666666666667</v>
      </c>
      <c r="E105" s="68">
        <f t="shared" si="233"/>
        <v>0.8571428571428571</v>
      </c>
      <c r="F105" s="68" t="str">
        <f t="shared" si="233"/>
        <v/>
      </c>
      <c r="G105" s="68" t="str">
        <f t="shared" si="233"/>
        <v/>
      </c>
      <c r="H105" s="68" t="str">
        <f t="shared" si="233"/>
        <v/>
      </c>
      <c r="I105" s="68" t="str">
        <f t="shared" si="233"/>
        <v/>
      </c>
      <c r="J105" s="69" t="str">
        <f t="shared" si="233"/>
        <v/>
      </c>
      <c r="K105" s="67" t="str">
        <f t="shared" si="233"/>
        <v/>
      </c>
      <c r="L105" s="68" t="str">
        <f t="shared" si="233"/>
        <v/>
      </c>
      <c r="M105" s="68" t="str">
        <f t="shared" si="233"/>
        <v/>
      </c>
      <c r="N105" s="68" t="str">
        <f t="shared" si="233"/>
        <v/>
      </c>
      <c r="O105" s="68" t="str">
        <f t="shared" si="233"/>
        <v/>
      </c>
      <c r="P105" s="68" t="str">
        <f t="shared" si="233"/>
        <v/>
      </c>
      <c r="Q105" s="68" t="str">
        <f t="shared" si="233"/>
        <v/>
      </c>
      <c r="R105" s="69" t="str">
        <f t="shared" si="233"/>
        <v/>
      </c>
      <c r="S105" s="67">
        <f t="shared" si="233"/>
        <v>1</v>
      </c>
      <c r="T105" s="68" t="str">
        <f t="shared" si="233"/>
        <v/>
      </c>
      <c r="U105" s="68" t="str">
        <f t="shared" si="233"/>
        <v/>
      </c>
      <c r="V105" s="68">
        <f t="shared" si="233"/>
        <v>1</v>
      </c>
      <c r="W105" s="68" t="str">
        <f t="shared" si="233"/>
        <v/>
      </c>
      <c r="X105" s="68" t="str">
        <f t="shared" si="233"/>
        <v/>
      </c>
      <c r="Y105" s="68" t="str">
        <f t="shared" si="233"/>
        <v/>
      </c>
      <c r="Z105" s="69" t="str">
        <f t="shared" si="233"/>
        <v/>
      </c>
      <c r="AA105" s="67" t="str">
        <f t="shared" si="233"/>
        <v/>
      </c>
      <c r="AB105" s="68" t="str">
        <f t="shared" si="233"/>
        <v/>
      </c>
      <c r="AC105" s="68" t="str">
        <f t="shared" si="233"/>
        <v/>
      </c>
      <c r="AD105" s="68" t="str">
        <f t="shared" si="233"/>
        <v/>
      </c>
      <c r="AE105" s="68" t="str">
        <f t="shared" si="233"/>
        <v/>
      </c>
      <c r="AF105" s="68" t="str">
        <f t="shared" si="233"/>
        <v/>
      </c>
      <c r="AG105" s="68" t="str">
        <f t="shared" si="233"/>
        <v/>
      </c>
      <c r="AH105" s="69" t="str">
        <f t="shared" si="233"/>
        <v/>
      </c>
      <c r="AI105" s="67" t="str">
        <f t="shared" ref="AI105:BN105" si="234">IF(AI92="","",IF(AI103=0,MAX($C$83:$J$83)+1,AI102/AI103))</f>
        <v/>
      </c>
      <c r="AJ105" s="68" t="str">
        <f t="shared" si="234"/>
        <v/>
      </c>
      <c r="AK105" s="68" t="str">
        <f t="shared" si="234"/>
        <v/>
      </c>
      <c r="AL105" s="68" t="str">
        <f t="shared" si="234"/>
        <v/>
      </c>
      <c r="AM105" s="68">
        <f t="shared" ca="1" si="234"/>
        <v>31</v>
      </c>
      <c r="AN105" s="68" t="str">
        <f t="shared" si="234"/>
        <v/>
      </c>
      <c r="AO105" s="68" t="str">
        <f t="shared" si="234"/>
        <v/>
      </c>
      <c r="AP105" s="69" t="str">
        <f t="shared" si="234"/>
        <v/>
      </c>
      <c r="AQ105" s="67" t="str">
        <f t="shared" si="234"/>
        <v/>
      </c>
      <c r="AR105" s="68" t="str">
        <f t="shared" si="234"/>
        <v/>
      </c>
      <c r="AS105" s="68" t="str">
        <f t="shared" si="234"/>
        <v/>
      </c>
      <c r="AT105" s="68" t="str">
        <f t="shared" si="234"/>
        <v/>
      </c>
      <c r="AU105" s="68" t="str">
        <f t="shared" si="234"/>
        <v/>
      </c>
      <c r="AV105" s="68">
        <f t="shared" ca="1" si="234"/>
        <v>31</v>
      </c>
      <c r="AW105" s="68" t="str">
        <f t="shared" si="234"/>
        <v/>
      </c>
      <c r="AX105" s="69" t="str">
        <f t="shared" si="234"/>
        <v/>
      </c>
      <c r="AY105" s="67" t="str">
        <f t="shared" si="234"/>
        <v/>
      </c>
      <c r="AZ105" s="68" t="str">
        <f t="shared" si="234"/>
        <v/>
      </c>
      <c r="BA105" s="68" t="str">
        <f t="shared" si="234"/>
        <v/>
      </c>
      <c r="BB105" s="68" t="str">
        <f t="shared" si="234"/>
        <v/>
      </c>
      <c r="BC105" s="68" t="str">
        <f t="shared" si="234"/>
        <v/>
      </c>
      <c r="BD105" s="68" t="str">
        <f t="shared" si="234"/>
        <v/>
      </c>
      <c r="BE105" s="68" t="str">
        <f t="shared" si="234"/>
        <v/>
      </c>
      <c r="BF105" s="69" t="str">
        <f t="shared" si="234"/>
        <v/>
      </c>
      <c r="BG105" s="67" t="str">
        <f t="shared" si="234"/>
        <v/>
      </c>
      <c r="BH105" s="68" t="str">
        <f t="shared" si="234"/>
        <v/>
      </c>
      <c r="BI105" s="68" t="str">
        <f t="shared" si="234"/>
        <v/>
      </c>
      <c r="BJ105" s="68" t="str">
        <f t="shared" si="234"/>
        <v/>
      </c>
      <c r="BK105" s="68" t="str">
        <f t="shared" si="234"/>
        <v/>
      </c>
      <c r="BL105" s="68" t="str">
        <f t="shared" si="234"/>
        <v/>
      </c>
      <c r="BM105" s="68" t="str">
        <f t="shared" si="234"/>
        <v/>
      </c>
      <c r="BN105" s="69" t="str">
        <f t="shared" si="234"/>
        <v/>
      </c>
    </row>
    <row r="106" spans="1:66" ht="15.75" x14ac:dyDescent="0.25">
      <c r="A106" s="2106" t="s">
        <v>37</v>
      </c>
      <c r="B106" s="2107"/>
      <c r="C106" s="975" t="str">
        <f t="shared" ref="C106:J106" si="235">IF(C92="","",RANK(C82,$C82:$J82,0))</f>
        <v/>
      </c>
      <c r="D106" s="976">
        <f t="shared" ca="1" si="235"/>
        <v>1</v>
      </c>
      <c r="E106" s="976">
        <f t="shared" ca="1" si="235"/>
        <v>1</v>
      </c>
      <c r="F106" s="976" t="str">
        <f t="shared" si="235"/>
        <v/>
      </c>
      <c r="G106" s="976" t="str">
        <f t="shared" si="235"/>
        <v/>
      </c>
      <c r="H106" s="976" t="str">
        <f t="shared" si="235"/>
        <v/>
      </c>
      <c r="I106" s="976" t="str">
        <f t="shared" si="235"/>
        <v/>
      </c>
      <c r="J106" s="977" t="str">
        <f t="shared" si="235"/>
        <v/>
      </c>
      <c r="K106" s="975" t="str">
        <f t="shared" ref="K106:R106" si="236">IF(K92="","",RANK(C82,$C82:$J82,0))</f>
        <v/>
      </c>
      <c r="L106" s="976" t="str">
        <f t="shared" si="236"/>
        <v/>
      </c>
      <c r="M106" s="976" t="str">
        <f t="shared" si="236"/>
        <v/>
      </c>
      <c r="N106" s="976" t="str">
        <f t="shared" si="236"/>
        <v/>
      </c>
      <c r="O106" s="976" t="str">
        <f t="shared" si="236"/>
        <v/>
      </c>
      <c r="P106" s="976" t="str">
        <f t="shared" si="236"/>
        <v/>
      </c>
      <c r="Q106" s="976" t="str">
        <f t="shared" si="236"/>
        <v/>
      </c>
      <c r="R106" s="977" t="str">
        <f t="shared" si="236"/>
        <v/>
      </c>
      <c r="S106" s="975">
        <f t="shared" ref="S106:Z106" ca="1" si="237">IF(S92="","",RANK(C82,$C82:$J82,0))</f>
        <v>1</v>
      </c>
      <c r="T106" s="976" t="str">
        <f t="shared" si="237"/>
        <v/>
      </c>
      <c r="U106" s="976" t="str">
        <f t="shared" si="237"/>
        <v/>
      </c>
      <c r="V106" s="976">
        <f t="shared" ca="1" si="237"/>
        <v>1</v>
      </c>
      <c r="W106" s="976" t="str">
        <f t="shared" si="237"/>
        <v/>
      </c>
      <c r="X106" s="976" t="str">
        <f t="shared" si="237"/>
        <v/>
      </c>
      <c r="Y106" s="976" t="str">
        <f t="shared" si="237"/>
        <v/>
      </c>
      <c r="Z106" s="984" t="str">
        <f t="shared" si="237"/>
        <v/>
      </c>
      <c r="AA106" s="975" t="str">
        <f t="shared" ref="AA106:AH106" si="238">IF(AA92="","",RANK(C82,$C82:$J82,0))</f>
        <v/>
      </c>
      <c r="AB106" s="976" t="str">
        <f t="shared" si="238"/>
        <v/>
      </c>
      <c r="AC106" s="976" t="str">
        <f t="shared" si="238"/>
        <v/>
      </c>
      <c r="AD106" s="976" t="str">
        <f t="shared" si="238"/>
        <v/>
      </c>
      <c r="AE106" s="976" t="str">
        <f t="shared" si="238"/>
        <v/>
      </c>
      <c r="AF106" s="976" t="str">
        <f t="shared" si="238"/>
        <v/>
      </c>
      <c r="AG106" s="976" t="str">
        <f t="shared" si="238"/>
        <v/>
      </c>
      <c r="AH106" s="977" t="str">
        <f t="shared" si="238"/>
        <v/>
      </c>
      <c r="AI106" s="975" t="str">
        <f t="shared" ref="AI106:AP106" si="239">IF(AI92="","",RANK(C82,$C82:$J82,0))</f>
        <v/>
      </c>
      <c r="AJ106" s="976" t="str">
        <f t="shared" si="239"/>
        <v/>
      </c>
      <c r="AK106" s="976" t="str">
        <f t="shared" si="239"/>
        <v/>
      </c>
      <c r="AL106" s="976" t="str">
        <f t="shared" si="239"/>
        <v/>
      </c>
      <c r="AM106" s="976">
        <f t="shared" ca="1" si="239"/>
        <v>1</v>
      </c>
      <c r="AN106" s="976" t="str">
        <f t="shared" si="239"/>
        <v/>
      </c>
      <c r="AO106" s="976" t="str">
        <f t="shared" si="239"/>
        <v/>
      </c>
      <c r="AP106" s="977" t="str">
        <f t="shared" si="239"/>
        <v/>
      </c>
      <c r="AQ106" s="975" t="str">
        <f t="shared" ref="AQ106:AX106" si="240">IF(AQ92="","",RANK(C82,$C82:$J82,0))</f>
        <v/>
      </c>
      <c r="AR106" s="976" t="str">
        <f t="shared" si="240"/>
        <v/>
      </c>
      <c r="AS106" s="976" t="str">
        <f t="shared" si="240"/>
        <v/>
      </c>
      <c r="AT106" s="976" t="str">
        <f t="shared" si="240"/>
        <v/>
      </c>
      <c r="AU106" s="976" t="str">
        <f t="shared" si="240"/>
        <v/>
      </c>
      <c r="AV106" s="976">
        <f t="shared" ca="1" si="240"/>
        <v>1</v>
      </c>
      <c r="AW106" s="976" t="str">
        <f t="shared" si="240"/>
        <v/>
      </c>
      <c r="AX106" s="977" t="str">
        <f t="shared" si="240"/>
        <v/>
      </c>
      <c r="AY106" s="975" t="str">
        <f t="shared" ref="AY106:BF106" si="241">IF(AY92="","",RANK(C82,$C82:$J82,0))</f>
        <v/>
      </c>
      <c r="AZ106" s="976" t="str">
        <f t="shared" si="241"/>
        <v/>
      </c>
      <c r="BA106" s="976" t="str">
        <f t="shared" si="241"/>
        <v/>
      </c>
      <c r="BB106" s="976" t="str">
        <f t="shared" si="241"/>
        <v/>
      </c>
      <c r="BC106" s="976" t="str">
        <f t="shared" si="241"/>
        <v/>
      </c>
      <c r="BD106" s="976" t="str">
        <f t="shared" si="241"/>
        <v/>
      </c>
      <c r="BE106" s="976" t="str">
        <f t="shared" si="241"/>
        <v/>
      </c>
      <c r="BF106" s="977" t="str">
        <f t="shared" si="241"/>
        <v/>
      </c>
      <c r="BG106" s="975" t="str">
        <f t="shared" ref="BG106:BN106" si="242">IF(BG92="","",RANK(C82,$C82:$J82,0))</f>
        <v/>
      </c>
      <c r="BH106" s="976" t="str">
        <f t="shared" si="242"/>
        <v/>
      </c>
      <c r="BI106" s="976" t="str">
        <f t="shared" si="242"/>
        <v/>
      </c>
      <c r="BJ106" s="976" t="str">
        <f t="shared" si="242"/>
        <v/>
      </c>
      <c r="BK106" s="976" t="str">
        <f t="shared" si="242"/>
        <v/>
      </c>
      <c r="BL106" s="976" t="str">
        <f t="shared" si="242"/>
        <v/>
      </c>
      <c r="BM106" s="976" t="str">
        <f t="shared" si="242"/>
        <v/>
      </c>
      <c r="BN106" s="977" t="str">
        <f t="shared" si="242"/>
        <v/>
      </c>
    </row>
    <row r="107" spans="1:66" ht="15.75" x14ac:dyDescent="0.25">
      <c r="A107" s="2084" t="s">
        <v>38</v>
      </c>
      <c r="B107" s="2085"/>
      <c r="C107" s="978" t="str">
        <f t="shared" ref="C107:J107" si="243">IF(C92="","",RANK(C83,$C83:$J83,0))</f>
        <v/>
      </c>
      <c r="D107" s="979">
        <f t="shared" ca="1" si="243"/>
        <v>1</v>
      </c>
      <c r="E107" s="979">
        <f t="shared" ca="1" si="243"/>
        <v>2</v>
      </c>
      <c r="F107" s="979" t="str">
        <f t="shared" si="243"/>
        <v/>
      </c>
      <c r="G107" s="979" t="str">
        <f t="shared" si="243"/>
        <v/>
      </c>
      <c r="H107" s="979" t="str">
        <f t="shared" si="243"/>
        <v/>
      </c>
      <c r="I107" s="979" t="str">
        <f t="shared" si="243"/>
        <v/>
      </c>
      <c r="J107" s="980" t="str">
        <f t="shared" si="243"/>
        <v/>
      </c>
      <c r="K107" s="978" t="str">
        <f t="shared" ref="K107:R107" si="244">IF(K92="","",RANK(C83,$C83:$J83,0))</f>
        <v/>
      </c>
      <c r="L107" s="979" t="str">
        <f t="shared" si="244"/>
        <v/>
      </c>
      <c r="M107" s="979" t="str">
        <f t="shared" si="244"/>
        <v/>
      </c>
      <c r="N107" s="979" t="str">
        <f t="shared" si="244"/>
        <v/>
      </c>
      <c r="O107" s="979" t="str">
        <f t="shared" si="244"/>
        <v/>
      </c>
      <c r="P107" s="979" t="str">
        <f t="shared" si="244"/>
        <v/>
      </c>
      <c r="Q107" s="979" t="str">
        <f t="shared" si="244"/>
        <v/>
      </c>
      <c r="R107" s="980" t="str">
        <f t="shared" si="244"/>
        <v/>
      </c>
      <c r="S107" s="978">
        <f t="shared" ref="S107:Z107" ca="1" si="245">IF(S92="","",RANK(C83,$C83:$J83,0))</f>
        <v>4</v>
      </c>
      <c r="T107" s="979" t="str">
        <f t="shared" si="245"/>
        <v/>
      </c>
      <c r="U107" s="979" t="str">
        <f t="shared" si="245"/>
        <v/>
      </c>
      <c r="V107" s="979">
        <f t="shared" ca="1" si="245"/>
        <v>2</v>
      </c>
      <c r="W107" s="979" t="str">
        <f t="shared" si="245"/>
        <v/>
      </c>
      <c r="X107" s="979" t="str">
        <f t="shared" si="245"/>
        <v/>
      </c>
      <c r="Y107" s="979" t="str">
        <f t="shared" si="245"/>
        <v/>
      </c>
      <c r="Z107" s="985" t="str">
        <f t="shared" si="245"/>
        <v/>
      </c>
      <c r="AA107" s="978" t="str">
        <f t="shared" ref="AA107:AH107" si="246">IF(AA92="","",RANK(C83,$C83:$J83,0))</f>
        <v/>
      </c>
      <c r="AB107" s="979" t="str">
        <f t="shared" si="246"/>
        <v/>
      </c>
      <c r="AC107" s="979" t="str">
        <f t="shared" si="246"/>
        <v/>
      </c>
      <c r="AD107" s="979" t="str">
        <f t="shared" si="246"/>
        <v/>
      </c>
      <c r="AE107" s="979" t="str">
        <f t="shared" si="246"/>
        <v/>
      </c>
      <c r="AF107" s="979" t="str">
        <f t="shared" si="246"/>
        <v/>
      </c>
      <c r="AG107" s="979" t="str">
        <f t="shared" si="246"/>
        <v/>
      </c>
      <c r="AH107" s="980" t="str">
        <f t="shared" si="246"/>
        <v/>
      </c>
      <c r="AI107" s="978" t="str">
        <f t="shared" ref="AI107:AP107" si="247">IF(AI92="","",RANK(C83,$C83:$J83,0))</f>
        <v/>
      </c>
      <c r="AJ107" s="979" t="str">
        <f t="shared" si="247"/>
        <v/>
      </c>
      <c r="AK107" s="979" t="str">
        <f t="shared" si="247"/>
        <v/>
      </c>
      <c r="AL107" s="979" t="str">
        <f t="shared" si="247"/>
        <v/>
      </c>
      <c r="AM107" s="979">
        <f t="shared" ca="1" si="247"/>
        <v>5</v>
      </c>
      <c r="AN107" s="979" t="str">
        <f t="shared" si="247"/>
        <v/>
      </c>
      <c r="AO107" s="979" t="str">
        <f t="shared" si="247"/>
        <v/>
      </c>
      <c r="AP107" s="980" t="str">
        <f t="shared" si="247"/>
        <v/>
      </c>
      <c r="AQ107" s="978" t="str">
        <f t="shared" ref="AQ107:AX107" si="248">IF(AQ92="","",RANK(C83,$C83:$J83,0))</f>
        <v/>
      </c>
      <c r="AR107" s="979" t="str">
        <f t="shared" si="248"/>
        <v/>
      </c>
      <c r="AS107" s="979" t="str">
        <f t="shared" si="248"/>
        <v/>
      </c>
      <c r="AT107" s="979" t="str">
        <f t="shared" si="248"/>
        <v/>
      </c>
      <c r="AU107" s="979" t="str">
        <f t="shared" si="248"/>
        <v/>
      </c>
      <c r="AV107" s="979">
        <f t="shared" ca="1" si="248"/>
        <v>6</v>
      </c>
      <c r="AW107" s="979" t="str">
        <f t="shared" si="248"/>
        <v/>
      </c>
      <c r="AX107" s="980" t="str">
        <f t="shared" si="248"/>
        <v/>
      </c>
      <c r="AY107" s="978" t="str">
        <f t="shared" ref="AY107:BF107" si="249">IF(AY92="","",RANK(C83,$C83:$J83,0))</f>
        <v/>
      </c>
      <c r="AZ107" s="979" t="str">
        <f t="shared" si="249"/>
        <v/>
      </c>
      <c r="BA107" s="979" t="str">
        <f t="shared" si="249"/>
        <v/>
      </c>
      <c r="BB107" s="979" t="str">
        <f t="shared" si="249"/>
        <v/>
      </c>
      <c r="BC107" s="979" t="str">
        <f t="shared" si="249"/>
        <v/>
      </c>
      <c r="BD107" s="979" t="str">
        <f t="shared" si="249"/>
        <v/>
      </c>
      <c r="BE107" s="979" t="str">
        <f t="shared" si="249"/>
        <v/>
      </c>
      <c r="BF107" s="980" t="str">
        <f t="shared" si="249"/>
        <v/>
      </c>
      <c r="BG107" s="978" t="str">
        <f t="shared" ref="BG107:BN107" si="250">IF(BG92="","",RANK(C83,$C83:$J83,0))</f>
        <v/>
      </c>
      <c r="BH107" s="979" t="str">
        <f t="shared" si="250"/>
        <v/>
      </c>
      <c r="BI107" s="979" t="str">
        <f t="shared" si="250"/>
        <v/>
      </c>
      <c r="BJ107" s="979" t="str">
        <f t="shared" si="250"/>
        <v/>
      </c>
      <c r="BK107" s="979" t="str">
        <f t="shared" si="250"/>
        <v/>
      </c>
      <c r="BL107" s="979" t="str">
        <f t="shared" si="250"/>
        <v/>
      </c>
      <c r="BM107" s="979" t="str">
        <f t="shared" si="250"/>
        <v/>
      </c>
      <c r="BN107" s="980" t="str">
        <f t="shared" si="250"/>
        <v/>
      </c>
    </row>
    <row r="108" spans="1:66" ht="15.75" x14ac:dyDescent="0.25">
      <c r="A108" s="2084" t="s">
        <v>39</v>
      </c>
      <c r="B108" s="2085"/>
      <c r="C108" s="978" t="str">
        <f t="shared" ref="C108:J108" si="251">IF(C92="","",RANK(C84,$C84:$J84,1))</f>
        <v/>
      </c>
      <c r="D108" s="979">
        <f t="shared" ca="1" si="251"/>
        <v>2</v>
      </c>
      <c r="E108" s="979">
        <f t="shared" ca="1" si="251"/>
        <v>1</v>
      </c>
      <c r="F108" s="979" t="str">
        <f t="shared" si="251"/>
        <v/>
      </c>
      <c r="G108" s="979" t="str">
        <f t="shared" si="251"/>
        <v/>
      </c>
      <c r="H108" s="979" t="str">
        <f t="shared" si="251"/>
        <v/>
      </c>
      <c r="I108" s="979" t="str">
        <f t="shared" si="251"/>
        <v/>
      </c>
      <c r="J108" s="980" t="str">
        <f t="shared" si="251"/>
        <v/>
      </c>
      <c r="K108" s="978" t="str">
        <f t="shared" ref="K108:R108" si="252">IF(K92="","",RANK(C84,$C84:$J84,1))</f>
        <v/>
      </c>
      <c r="L108" s="979" t="str">
        <f t="shared" si="252"/>
        <v/>
      </c>
      <c r="M108" s="979" t="str">
        <f t="shared" si="252"/>
        <v/>
      </c>
      <c r="N108" s="979" t="str">
        <f t="shared" si="252"/>
        <v/>
      </c>
      <c r="O108" s="979" t="str">
        <f t="shared" si="252"/>
        <v/>
      </c>
      <c r="P108" s="979" t="str">
        <f t="shared" si="252"/>
        <v/>
      </c>
      <c r="Q108" s="979" t="str">
        <f t="shared" si="252"/>
        <v/>
      </c>
      <c r="R108" s="980" t="str">
        <f t="shared" si="252"/>
        <v/>
      </c>
      <c r="S108" s="978">
        <f t="shared" ref="S108:Z108" ca="1" si="253">IF(S92="","",RANK(C84,$C84:$J84,1))</f>
        <v>3</v>
      </c>
      <c r="T108" s="979" t="str">
        <f t="shared" si="253"/>
        <v/>
      </c>
      <c r="U108" s="979" t="str">
        <f t="shared" si="253"/>
        <v/>
      </c>
      <c r="V108" s="979">
        <f t="shared" ca="1" si="253"/>
        <v>4</v>
      </c>
      <c r="W108" s="979" t="str">
        <f t="shared" si="253"/>
        <v/>
      </c>
      <c r="X108" s="979" t="str">
        <f t="shared" si="253"/>
        <v/>
      </c>
      <c r="Y108" s="979" t="str">
        <f t="shared" si="253"/>
        <v/>
      </c>
      <c r="Z108" s="985" t="str">
        <f t="shared" si="253"/>
        <v/>
      </c>
      <c r="AA108" s="978" t="str">
        <f t="shared" ref="AA108:AH108" si="254">IF(AA92="","",RANK(C84,$C84:$J84,1))</f>
        <v/>
      </c>
      <c r="AB108" s="979" t="str">
        <f t="shared" si="254"/>
        <v/>
      </c>
      <c r="AC108" s="979" t="str">
        <f t="shared" si="254"/>
        <v/>
      </c>
      <c r="AD108" s="979" t="str">
        <f t="shared" si="254"/>
        <v/>
      </c>
      <c r="AE108" s="979" t="str">
        <f t="shared" si="254"/>
        <v/>
      </c>
      <c r="AF108" s="979" t="str">
        <f t="shared" si="254"/>
        <v/>
      </c>
      <c r="AG108" s="979" t="str">
        <f t="shared" si="254"/>
        <v/>
      </c>
      <c r="AH108" s="980" t="str">
        <f t="shared" si="254"/>
        <v/>
      </c>
      <c r="AI108" s="978" t="str">
        <f t="shared" ref="AI108:AP108" si="255">IF(AI92="","",RANK(C84,$C84:$J84,1))</f>
        <v/>
      </c>
      <c r="AJ108" s="979" t="str">
        <f t="shared" si="255"/>
        <v/>
      </c>
      <c r="AK108" s="979" t="str">
        <f t="shared" si="255"/>
        <v/>
      </c>
      <c r="AL108" s="979" t="str">
        <f t="shared" si="255"/>
        <v/>
      </c>
      <c r="AM108" s="979">
        <f t="shared" ca="1" si="255"/>
        <v>4</v>
      </c>
      <c r="AN108" s="979" t="str">
        <f t="shared" si="255"/>
        <v/>
      </c>
      <c r="AO108" s="979" t="str">
        <f t="shared" si="255"/>
        <v/>
      </c>
      <c r="AP108" s="980" t="str">
        <f t="shared" si="255"/>
        <v/>
      </c>
      <c r="AQ108" s="978" t="str">
        <f t="shared" ref="AQ108:AX108" si="256">IF(AQ92="","",RANK(C84,$C84:$J84,1))</f>
        <v/>
      </c>
      <c r="AR108" s="979" t="str">
        <f t="shared" si="256"/>
        <v/>
      </c>
      <c r="AS108" s="979" t="str">
        <f t="shared" si="256"/>
        <v/>
      </c>
      <c r="AT108" s="979" t="str">
        <f t="shared" si="256"/>
        <v/>
      </c>
      <c r="AU108" s="979" t="str">
        <f t="shared" si="256"/>
        <v/>
      </c>
      <c r="AV108" s="979">
        <f t="shared" ca="1" si="256"/>
        <v>6</v>
      </c>
      <c r="AW108" s="979" t="str">
        <f t="shared" si="256"/>
        <v/>
      </c>
      <c r="AX108" s="980" t="str">
        <f t="shared" si="256"/>
        <v/>
      </c>
      <c r="AY108" s="978" t="str">
        <f t="shared" ref="AY108:BF108" si="257">IF(AY92="","",RANK(C84,$C84:$J84,1))</f>
        <v/>
      </c>
      <c r="AZ108" s="979" t="str">
        <f t="shared" si="257"/>
        <v/>
      </c>
      <c r="BA108" s="979" t="str">
        <f t="shared" si="257"/>
        <v/>
      </c>
      <c r="BB108" s="979" t="str">
        <f t="shared" si="257"/>
        <v/>
      </c>
      <c r="BC108" s="979" t="str">
        <f t="shared" si="257"/>
        <v/>
      </c>
      <c r="BD108" s="979" t="str">
        <f t="shared" si="257"/>
        <v/>
      </c>
      <c r="BE108" s="979" t="str">
        <f t="shared" si="257"/>
        <v/>
      </c>
      <c r="BF108" s="980" t="str">
        <f t="shared" si="257"/>
        <v/>
      </c>
      <c r="BG108" s="978" t="str">
        <f t="shared" ref="BG108:BN108" si="258">IF(BG92="","",RANK(C84,$C84:$J84,1))</f>
        <v/>
      </c>
      <c r="BH108" s="979" t="str">
        <f t="shared" si="258"/>
        <v/>
      </c>
      <c r="BI108" s="979" t="str">
        <f t="shared" si="258"/>
        <v/>
      </c>
      <c r="BJ108" s="979" t="str">
        <f t="shared" si="258"/>
        <v/>
      </c>
      <c r="BK108" s="979" t="str">
        <f t="shared" si="258"/>
        <v/>
      </c>
      <c r="BL108" s="979" t="str">
        <f t="shared" si="258"/>
        <v/>
      </c>
      <c r="BM108" s="979" t="str">
        <f t="shared" si="258"/>
        <v/>
      </c>
      <c r="BN108" s="980" t="str">
        <f t="shared" si="258"/>
        <v/>
      </c>
    </row>
    <row r="109" spans="1:66" ht="15.75" x14ac:dyDescent="0.25">
      <c r="A109" s="2084" t="s">
        <v>32</v>
      </c>
      <c r="B109" s="2085"/>
      <c r="C109" s="978" t="str">
        <f t="shared" ref="C109:J109" si="259">IF(C92="","",RANK(C85,$C85:$J85,0))</f>
        <v/>
      </c>
      <c r="D109" s="979">
        <f t="shared" ca="1" si="259"/>
        <v>2</v>
      </c>
      <c r="E109" s="979">
        <f t="shared" ca="1" si="259"/>
        <v>1</v>
      </c>
      <c r="F109" s="979" t="str">
        <f t="shared" si="259"/>
        <v/>
      </c>
      <c r="G109" s="979" t="str">
        <f t="shared" si="259"/>
        <v/>
      </c>
      <c r="H109" s="979" t="str">
        <f t="shared" si="259"/>
        <v/>
      </c>
      <c r="I109" s="979" t="str">
        <f t="shared" si="259"/>
        <v/>
      </c>
      <c r="J109" s="980" t="str">
        <f t="shared" si="259"/>
        <v/>
      </c>
      <c r="K109" s="978" t="str">
        <f t="shared" ref="K109:R109" si="260">IF(K92="","",RANK(C85,$C85:$J85,0))</f>
        <v/>
      </c>
      <c r="L109" s="979" t="str">
        <f t="shared" si="260"/>
        <v/>
      </c>
      <c r="M109" s="979" t="str">
        <f t="shared" si="260"/>
        <v/>
      </c>
      <c r="N109" s="979" t="str">
        <f t="shared" si="260"/>
        <v/>
      </c>
      <c r="O109" s="979" t="str">
        <f t="shared" si="260"/>
        <v/>
      </c>
      <c r="P109" s="979" t="str">
        <f t="shared" si="260"/>
        <v/>
      </c>
      <c r="Q109" s="979" t="str">
        <f t="shared" si="260"/>
        <v/>
      </c>
      <c r="R109" s="980" t="str">
        <f t="shared" si="260"/>
        <v/>
      </c>
      <c r="S109" s="978">
        <f t="shared" ref="S109:Z109" ca="1" si="261">IF(S92="","",RANK(C85,$C85:$J85,0))</f>
        <v>3</v>
      </c>
      <c r="T109" s="979" t="str">
        <f t="shared" si="261"/>
        <v/>
      </c>
      <c r="U109" s="979" t="str">
        <f t="shared" si="261"/>
        <v/>
      </c>
      <c r="V109" s="979">
        <f t="shared" ca="1" si="261"/>
        <v>3</v>
      </c>
      <c r="W109" s="979" t="str">
        <f t="shared" si="261"/>
        <v/>
      </c>
      <c r="X109" s="979" t="str">
        <f t="shared" si="261"/>
        <v/>
      </c>
      <c r="Y109" s="979" t="str">
        <f t="shared" si="261"/>
        <v/>
      </c>
      <c r="Z109" s="985" t="str">
        <f t="shared" si="261"/>
        <v/>
      </c>
      <c r="AA109" s="978" t="str">
        <f t="shared" ref="AA109:AH109" si="262">IF(AA92="","",RANK(C85,$C85:$J85,0))</f>
        <v/>
      </c>
      <c r="AB109" s="979" t="str">
        <f t="shared" si="262"/>
        <v/>
      </c>
      <c r="AC109" s="979" t="str">
        <f t="shared" si="262"/>
        <v/>
      </c>
      <c r="AD109" s="979" t="str">
        <f t="shared" si="262"/>
        <v/>
      </c>
      <c r="AE109" s="979" t="str">
        <f t="shared" si="262"/>
        <v/>
      </c>
      <c r="AF109" s="979" t="str">
        <f t="shared" si="262"/>
        <v/>
      </c>
      <c r="AG109" s="979" t="str">
        <f t="shared" si="262"/>
        <v/>
      </c>
      <c r="AH109" s="980" t="str">
        <f t="shared" si="262"/>
        <v/>
      </c>
      <c r="AI109" s="978" t="str">
        <f t="shared" ref="AI109:AP109" si="263">IF(AI92="","",RANK(C85,$C85:$J85,0))</f>
        <v/>
      </c>
      <c r="AJ109" s="979" t="str">
        <f t="shared" si="263"/>
        <v/>
      </c>
      <c r="AK109" s="979" t="str">
        <f t="shared" si="263"/>
        <v/>
      </c>
      <c r="AL109" s="979" t="str">
        <f t="shared" si="263"/>
        <v/>
      </c>
      <c r="AM109" s="979">
        <f t="shared" ca="1" si="263"/>
        <v>5</v>
      </c>
      <c r="AN109" s="979" t="str">
        <f t="shared" si="263"/>
        <v/>
      </c>
      <c r="AO109" s="979" t="str">
        <f t="shared" si="263"/>
        <v/>
      </c>
      <c r="AP109" s="980" t="str">
        <f t="shared" si="263"/>
        <v/>
      </c>
      <c r="AQ109" s="978" t="str">
        <f t="shared" ref="AQ109:AX109" si="264">IF(AQ92="","",RANK(C85,$C85:$J85,0))</f>
        <v/>
      </c>
      <c r="AR109" s="979" t="str">
        <f t="shared" si="264"/>
        <v/>
      </c>
      <c r="AS109" s="979" t="str">
        <f t="shared" si="264"/>
        <v/>
      </c>
      <c r="AT109" s="979" t="str">
        <f t="shared" si="264"/>
        <v/>
      </c>
      <c r="AU109" s="979" t="str">
        <f t="shared" si="264"/>
        <v/>
      </c>
      <c r="AV109" s="979">
        <f t="shared" ca="1" si="264"/>
        <v>6</v>
      </c>
      <c r="AW109" s="979" t="str">
        <f t="shared" si="264"/>
        <v/>
      </c>
      <c r="AX109" s="980" t="str">
        <f t="shared" si="264"/>
        <v/>
      </c>
      <c r="AY109" s="978" t="str">
        <f t="shared" ref="AY109:BF109" si="265">IF(AY92="","",RANK(C85,$C85:$J85,0))</f>
        <v/>
      </c>
      <c r="AZ109" s="979" t="str">
        <f t="shared" si="265"/>
        <v/>
      </c>
      <c r="BA109" s="979" t="str">
        <f t="shared" si="265"/>
        <v/>
      </c>
      <c r="BB109" s="979" t="str">
        <f t="shared" si="265"/>
        <v/>
      </c>
      <c r="BC109" s="979" t="str">
        <f t="shared" si="265"/>
        <v/>
      </c>
      <c r="BD109" s="979" t="str">
        <f t="shared" si="265"/>
        <v/>
      </c>
      <c r="BE109" s="979" t="str">
        <f t="shared" si="265"/>
        <v/>
      </c>
      <c r="BF109" s="980" t="str">
        <f t="shared" si="265"/>
        <v/>
      </c>
      <c r="BG109" s="978" t="str">
        <f t="shared" ref="BG109:BN109" si="266">IF(BG92="","",RANK(C85,$C85:$J85,0))</f>
        <v/>
      </c>
      <c r="BH109" s="979" t="str">
        <f t="shared" si="266"/>
        <v/>
      </c>
      <c r="BI109" s="979" t="str">
        <f t="shared" si="266"/>
        <v/>
      </c>
      <c r="BJ109" s="979" t="str">
        <f t="shared" si="266"/>
        <v/>
      </c>
      <c r="BK109" s="979" t="str">
        <f t="shared" si="266"/>
        <v/>
      </c>
      <c r="BL109" s="979" t="str">
        <f t="shared" si="266"/>
        <v/>
      </c>
      <c r="BM109" s="979" t="str">
        <f t="shared" si="266"/>
        <v/>
      </c>
      <c r="BN109" s="980" t="str">
        <f t="shared" si="266"/>
        <v/>
      </c>
    </row>
    <row r="110" spans="1:66" ht="16.5" thickBot="1" x14ac:dyDescent="0.3">
      <c r="A110" s="2086" t="s">
        <v>137</v>
      </c>
      <c r="B110" s="2087"/>
      <c r="C110" s="986" t="str">
        <f t="shared" ref="C110:J110" si="267">IF(C92="","",RANK(C86,$C86:$J86,0))</f>
        <v/>
      </c>
      <c r="D110" s="987">
        <f t="shared" ca="1" si="267"/>
        <v>2</v>
      </c>
      <c r="E110" s="987">
        <f t="shared" ca="1" si="267"/>
        <v>1</v>
      </c>
      <c r="F110" s="987" t="str">
        <f t="shared" si="267"/>
        <v/>
      </c>
      <c r="G110" s="987" t="str">
        <f t="shared" si="267"/>
        <v/>
      </c>
      <c r="H110" s="987" t="str">
        <f t="shared" si="267"/>
        <v/>
      </c>
      <c r="I110" s="987" t="str">
        <f t="shared" si="267"/>
        <v/>
      </c>
      <c r="J110" s="988" t="str">
        <f t="shared" si="267"/>
        <v/>
      </c>
      <c r="K110" s="986" t="str">
        <f t="shared" ref="K110:R110" si="268">IF(K92="","",RANK(C86,$C86:$J86,0))</f>
        <v/>
      </c>
      <c r="L110" s="987" t="str">
        <f t="shared" si="268"/>
        <v/>
      </c>
      <c r="M110" s="987" t="str">
        <f t="shared" si="268"/>
        <v/>
      </c>
      <c r="N110" s="987" t="str">
        <f t="shared" si="268"/>
        <v/>
      </c>
      <c r="O110" s="987" t="str">
        <f t="shared" si="268"/>
        <v/>
      </c>
      <c r="P110" s="987" t="str">
        <f t="shared" si="268"/>
        <v/>
      </c>
      <c r="Q110" s="987" t="str">
        <f t="shared" si="268"/>
        <v/>
      </c>
      <c r="R110" s="988" t="str">
        <f t="shared" si="268"/>
        <v/>
      </c>
      <c r="S110" s="981">
        <f t="shared" ref="S110:Z110" ca="1" si="269">IF(S92="","",RANK(C86,$C86:$J86,0))</f>
        <v>3</v>
      </c>
      <c r="T110" s="982" t="str">
        <f t="shared" si="269"/>
        <v/>
      </c>
      <c r="U110" s="982" t="str">
        <f t="shared" si="269"/>
        <v/>
      </c>
      <c r="V110" s="982">
        <f t="shared" ca="1" si="269"/>
        <v>4</v>
      </c>
      <c r="W110" s="982" t="str">
        <f t="shared" si="269"/>
        <v/>
      </c>
      <c r="X110" s="982" t="str">
        <f t="shared" si="269"/>
        <v/>
      </c>
      <c r="Y110" s="982" t="str">
        <f t="shared" si="269"/>
        <v/>
      </c>
      <c r="Z110" s="989" t="str">
        <f t="shared" si="269"/>
        <v/>
      </c>
      <c r="AA110" s="981" t="str">
        <f t="shared" ref="AA110:AH110" si="270">IF(AA92="","",RANK(C86,$C86:$J86,0))</f>
        <v/>
      </c>
      <c r="AB110" s="982" t="str">
        <f t="shared" si="270"/>
        <v/>
      </c>
      <c r="AC110" s="982" t="str">
        <f t="shared" si="270"/>
        <v/>
      </c>
      <c r="AD110" s="982" t="str">
        <f t="shared" si="270"/>
        <v/>
      </c>
      <c r="AE110" s="982" t="str">
        <f t="shared" si="270"/>
        <v/>
      </c>
      <c r="AF110" s="982" t="str">
        <f t="shared" si="270"/>
        <v/>
      </c>
      <c r="AG110" s="982" t="str">
        <f t="shared" si="270"/>
        <v/>
      </c>
      <c r="AH110" s="983" t="str">
        <f t="shared" si="270"/>
        <v/>
      </c>
      <c r="AI110" s="981" t="str">
        <f t="shared" ref="AI110:AP110" si="271">IF(AI92="","",RANK(C86,$C86:$J86,0))</f>
        <v/>
      </c>
      <c r="AJ110" s="982" t="str">
        <f t="shared" si="271"/>
        <v/>
      </c>
      <c r="AK110" s="982" t="str">
        <f t="shared" si="271"/>
        <v/>
      </c>
      <c r="AL110" s="982" t="str">
        <f t="shared" si="271"/>
        <v/>
      </c>
      <c r="AM110" s="982">
        <f t="shared" ca="1" si="271"/>
        <v>5</v>
      </c>
      <c r="AN110" s="982" t="str">
        <f t="shared" si="271"/>
        <v/>
      </c>
      <c r="AO110" s="982" t="str">
        <f t="shared" si="271"/>
        <v/>
      </c>
      <c r="AP110" s="983" t="str">
        <f t="shared" si="271"/>
        <v/>
      </c>
      <c r="AQ110" s="981" t="str">
        <f t="shared" ref="AQ110:AX110" si="272">IF(AQ92="","",RANK(C86,$C86:$J86,0))</f>
        <v/>
      </c>
      <c r="AR110" s="982" t="str">
        <f t="shared" si="272"/>
        <v/>
      </c>
      <c r="AS110" s="982" t="str">
        <f t="shared" si="272"/>
        <v/>
      </c>
      <c r="AT110" s="982" t="str">
        <f t="shared" si="272"/>
        <v/>
      </c>
      <c r="AU110" s="982" t="str">
        <f t="shared" si="272"/>
        <v/>
      </c>
      <c r="AV110" s="982">
        <f t="shared" ca="1" si="272"/>
        <v>6</v>
      </c>
      <c r="AW110" s="982" t="str">
        <f t="shared" si="272"/>
        <v/>
      </c>
      <c r="AX110" s="983" t="str">
        <f t="shared" si="272"/>
        <v/>
      </c>
      <c r="AY110" s="981" t="str">
        <f t="shared" ref="AY110:BF110" si="273">IF(AY92="","",RANK(C86,$C86:$J86,0))</f>
        <v/>
      </c>
      <c r="AZ110" s="982" t="str">
        <f t="shared" si="273"/>
        <v/>
      </c>
      <c r="BA110" s="982" t="str">
        <f t="shared" si="273"/>
        <v/>
      </c>
      <c r="BB110" s="982" t="str">
        <f t="shared" si="273"/>
        <v/>
      </c>
      <c r="BC110" s="982" t="str">
        <f t="shared" si="273"/>
        <v/>
      </c>
      <c r="BD110" s="982" t="str">
        <f t="shared" si="273"/>
        <v/>
      </c>
      <c r="BE110" s="982" t="str">
        <f t="shared" si="273"/>
        <v/>
      </c>
      <c r="BF110" s="983" t="str">
        <f t="shared" si="273"/>
        <v/>
      </c>
      <c r="BG110" s="981" t="str">
        <f t="shared" ref="BG110:BN110" si="274">IF(BG92="","",RANK(C86,$C86:$J86,0))</f>
        <v/>
      </c>
      <c r="BH110" s="982" t="str">
        <f t="shared" si="274"/>
        <v/>
      </c>
      <c r="BI110" s="982" t="str">
        <f t="shared" si="274"/>
        <v/>
      </c>
      <c r="BJ110" s="982" t="str">
        <f t="shared" si="274"/>
        <v/>
      </c>
      <c r="BK110" s="982" t="str">
        <f t="shared" si="274"/>
        <v/>
      </c>
      <c r="BL110" s="982" t="str">
        <f t="shared" si="274"/>
        <v/>
      </c>
      <c r="BM110" s="982" t="str">
        <f t="shared" si="274"/>
        <v/>
      </c>
      <c r="BN110" s="983" t="str">
        <f t="shared" si="274"/>
        <v/>
      </c>
    </row>
    <row r="111" spans="1:66" ht="15.75" x14ac:dyDescent="0.25">
      <c r="A111" s="2088" t="s">
        <v>40</v>
      </c>
      <c r="B111" s="2089"/>
      <c r="C111" s="966" t="str">
        <f t="shared" ref="C111:J111" si="275">IF(C92="","",RANK(C101,$C101:$J101,0))</f>
        <v/>
      </c>
      <c r="D111" s="967">
        <f t="shared" si="275"/>
        <v>1</v>
      </c>
      <c r="E111" s="967">
        <f t="shared" si="275"/>
        <v>1</v>
      </c>
      <c r="F111" s="967" t="str">
        <f t="shared" si="275"/>
        <v/>
      </c>
      <c r="G111" s="967" t="str">
        <f t="shared" si="275"/>
        <v/>
      </c>
      <c r="H111" s="967" t="str">
        <f t="shared" si="275"/>
        <v/>
      </c>
      <c r="I111" s="967" t="str">
        <f t="shared" si="275"/>
        <v/>
      </c>
      <c r="J111" s="968" t="str">
        <f t="shared" si="275"/>
        <v/>
      </c>
      <c r="K111" s="966" t="str">
        <f t="shared" ref="K111:R111" si="276">IF(K92="","",RANK(K101,$K101:$R101,0))</f>
        <v/>
      </c>
      <c r="L111" s="967" t="str">
        <f t="shared" si="276"/>
        <v/>
      </c>
      <c r="M111" s="967" t="str">
        <f t="shared" si="276"/>
        <v/>
      </c>
      <c r="N111" s="967" t="str">
        <f t="shared" si="276"/>
        <v/>
      </c>
      <c r="O111" s="967" t="str">
        <f t="shared" si="276"/>
        <v/>
      </c>
      <c r="P111" s="967" t="str">
        <f t="shared" si="276"/>
        <v/>
      </c>
      <c r="Q111" s="967" t="str">
        <f t="shared" si="276"/>
        <v/>
      </c>
      <c r="R111" s="968" t="str">
        <f t="shared" si="276"/>
        <v/>
      </c>
      <c r="S111" s="966">
        <f t="shared" ref="S111:Z111" si="277">IF(S92="","",RANK(S101,$S101:$Z101,0))</f>
        <v>1</v>
      </c>
      <c r="T111" s="967" t="str">
        <f t="shared" si="277"/>
        <v/>
      </c>
      <c r="U111" s="967" t="str">
        <f t="shared" si="277"/>
        <v/>
      </c>
      <c r="V111" s="967">
        <f t="shared" si="277"/>
        <v>1</v>
      </c>
      <c r="W111" s="967" t="str">
        <f t="shared" si="277"/>
        <v/>
      </c>
      <c r="X111" s="967" t="str">
        <f t="shared" si="277"/>
        <v/>
      </c>
      <c r="Y111" s="967" t="str">
        <f t="shared" si="277"/>
        <v/>
      </c>
      <c r="Z111" s="968" t="str">
        <f t="shared" si="277"/>
        <v/>
      </c>
      <c r="AA111" s="966" t="str">
        <f t="shared" ref="AA111:AH111" si="278">IF(AA92="","",RANK(AA101,$AA101:$AH101,0))</f>
        <v/>
      </c>
      <c r="AB111" s="967" t="str">
        <f t="shared" si="278"/>
        <v/>
      </c>
      <c r="AC111" s="967" t="str">
        <f t="shared" si="278"/>
        <v/>
      </c>
      <c r="AD111" s="967" t="str">
        <f t="shared" si="278"/>
        <v/>
      </c>
      <c r="AE111" s="967" t="str">
        <f t="shared" si="278"/>
        <v/>
      </c>
      <c r="AF111" s="967" t="str">
        <f t="shared" si="278"/>
        <v/>
      </c>
      <c r="AG111" s="967" t="str">
        <f t="shared" si="278"/>
        <v/>
      </c>
      <c r="AH111" s="968" t="str">
        <f t="shared" si="278"/>
        <v/>
      </c>
      <c r="AI111" s="966" t="str">
        <f t="shared" ref="AI111:AP111" si="279">IF(AI92="","",RANK(AI101,$AI101:$AP101,0))</f>
        <v/>
      </c>
      <c r="AJ111" s="967" t="str">
        <f t="shared" si="279"/>
        <v/>
      </c>
      <c r="AK111" s="967" t="str">
        <f t="shared" si="279"/>
        <v/>
      </c>
      <c r="AL111" s="967" t="str">
        <f t="shared" si="279"/>
        <v/>
      </c>
      <c r="AM111" s="967">
        <f t="shared" si="279"/>
        <v>1</v>
      </c>
      <c r="AN111" s="967" t="str">
        <f t="shared" si="279"/>
        <v/>
      </c>
      <c r="AO111" s="967" t="str">
        <f t="shared" si="279"/>
        <v/>
      </c>
      <c r="AP111" s="968" t="str">
        <f t="shared" si="279"/>
        <v/>
      </c>
      <c r="AQ111" s="966" t="str">
        <f t="shared" ref="AQ111:AX111" si="280">IF(AQ92="","",RANK(AQ101,$AQ101:$AX101,0))</f>
        <v/>
      </c>
      <c r="AR111" s="967" t="str">
        <f t="shared" si="280"/>
        <v/>
      </c>
      <c r="AS111" s="967" t="str">
        <f t="shared" si="280"/>
        <v/>
      </c>
      <c r="AT111" s="967" t="str">
        <f t="shared" si="280"/>
        <v/>
      </c>
      <c r="AU111" s="967" t="str">
        <f t="shared" si="280"/>
        <v/>
      </c>
      <c r="AV111" s="967">
        <f t="shared" si="280"/>
        <v>1</v>
      </c>
      <c r="AW111" s="967" t="str">
        <f t="shared" si="280"/>
        <v/>
      </c>
      <c r="AX111" s="968" t="str">
        <f t="shared" si="280"/>
        <v/>
      </c>
      <c r="AY111" s="966" t="str">
        <f t="shared" ref="AY111:BF111" si="281">IF(AY92="","",RANK(AY101,$AY101:$BF101,0))</f>
        <v/>
      </c>
      <c r="AZ111" s="967" t="str">
        <f t="shared" si="281"/>
        <v/>
      </c>
      <c r="BA111" s="967" t="str">
        <f t="shared" si="281"/>
        <v/>
      </c>
      <c r="BB111" s="967" t="str">
        <f t="shared" si="281"/>
        <v/>
      </c>
      <c r="BC111" s="967" t="str">
        <f t="shared" si="281"/>
        <v/>
      </c>
      <c r="BD111" s="967" t="str">
        <f t="shared" si="281"/>
        <v/>
      </c>
      <c r="BE111" s="967" t="str">
        <f t="shared" si="281"/>
        <v/>
      </c>
      <c r="BF111" s="968" t="str">
        <f t="shared" si="281"/>
        <v/>
      </c>
      <c r="BG111" s="966" t="str">
        <f t="shared" ref="BG111:BN111" si="282">IF(BG92="","",RANK(BG101,$BG101:$BN101,0))</f>
        <v/>
      </c>
      <c r="BH111" s="967" t="str">
        <f t="shared" si="282"/>
        <v/>
      </c>
      <c r="BI111" s="967" t="str">
        <f t="shared" si="282"/>
        <v/>
      </c>
      <c r="BJ111" s="967" t="str">
        <f t="shared" si="282"/>
        <v/>
      </c>
      <c r="BK111" s="967" t="str">
        <f t="shared" si="282"/>
        <v/>
      </c>
      <c r="BL111" s="967" t="str">
        <f t="shared" si="282"/>
        <v/>
      </c>
      <c r="BM111" s="967" t="str">
        <f t="shared" si="282"/>
        <v/>
      </c>
      <c r="BN111" s="968" t="str">
        <f t="shared" si="282"/>
        <v/>
      </c>
    </row>
    <row r="112" spans="1:66" ht="15.75" x14ac:dyDescent="0.25">
      <c r="A112" s="2090" t="s">
        <v>34</v>
      </c>
      <c r="B112" s="2091"/>
      <c r="C112" s="969" t="str">
        <f t="shared" ref="C112:J112" si="283">IF(C92="","",RANK(C102,$C102:$J102,0))</f>
        <v/>
      </c>
      <c r="D112" s="970">
        <f t="shared" si="283"/>
        <v>1</v>
      </c>
      <c r="E112" s="970">
        <f t="shared" si="283"/>
        <v>2</v>
      </c>
      <c r="F112" s="970" t="str">
        <f t="shared" si="283"/>
        <v/>
      </c>
      <c r="G112" s="970" t="str">
        <f t="shared" si="283"/>
        <v/>
      </c>
      <c r="H112" s="970" t="str">
        <f t="shared" si="283"/>
        <v/>
      </c>
      <c r="I112" s="970" t="str">
        <f t="shared" si="283"/>
        <v/>
      </c>
      <c r="J112" s="971" t="str">
        <f t="shared" si="283"/>
        <v/>
      </c>
      <c r="K112" s="969" t="str">
        <f t="shared" ref="K112:R112" si="284">IF(K92="","",RANK(K102,$K102:$R102,0))</f>
        <v/>
      </c>
      <c r="L112" s="970" t="str">
        <f t="shared" si="284"/>
        <v/>
      </c>
      <c r="M112" s="970" t="str">
        <f t="shared" si="284"/>
        <v/>
      </c>
      <c r="N112" s="970" t="str">
        <f t="shared" si="284"/>
        <v/>
      </c>
      <c r="O112" s="970" t="str">
        <f t="shared" si="284"/>
        <v/>
      </c>
      <c r="P112" s="970" t="str">
        <f t="shared" si="284"/>
        <v/>
      </c>
      <c r="Q112" s="970" t="str">
        <f t="shared" si="284"/>
        <v/>
      </c>
      <c r="R112" s="971" t="str">
        <f t="shared" si="284"/>
        <v/>
      </c>
      <c r="S112" s="969">
        <f t="shared" ref="S112:Z112" si="285">IF(S92="","",RANK(S102,$S102:$Z102,0))</f>
        <v>1</v>
      </c>
      <c r="T112" s="970" t="str">
        <f t="shared" si="285"/>
        <v/>
      </c>
      <c r="U112" s="970" t="str">
        <f t="shared" si="285"/>
        <v/>
      </c>
      <c r="V112" s="970">
        <f t="shared" si="285"/>
        <v>1</v>
      </c>
      <c r="W112" s="970" t="str">
        <f t="shared" si="285"/>
        <v/>
      </c>
      <c r="X112" s="970" t="str">
        <f t="shared" si="285"/>
        <v/>
      </c>
      <c r="Y112" s="970" t="str">
        <f t="shared" si="285"/>
        <v/>
      </c>
      <c r="Z112" s="971" t="str">
        <f t="shared" si="285"/>
        <v/>
      </c>
      <c r="AA112" s="969" t="str">
        <f t="shared" ref="AA112:AH112" si="286">IF(AA92="","",RANK(AA102,$AA102:$AH102,0))</f>
        <v/>
      </c>
      <c r="AB112" s="970" t="str">
        <f t="shared" si="286"/>
        <v/>
      </c>
      <c r="AC112" s="970" t="str">
        <f t="shared" si="286"/>
        <v/>
      </c>
      <c r="AD112" s="970" t="str">
        <f t="shared" si="286"/>
        <v/>
      </c>
      <c r="AE112" s="970" t="str">
        <f t="shared" si="286"/>
        <v/>
      </c>
      <c r="AF112" s="970" t="str">
        <f t="shared" si="286"/>
        <v/>
      </c>
      <c r="AG112" s="970" t="str">
        <f t="shared" si="286"/>
        <v/>
      </c>
      <c r="AH112" s="971" t="str">
        <f t="shared" si="286"/>
        <v/>
      </c>
      <c r="AI112" s="969" t="str">
        <f t="shared" ref="AI112:AP112" si="287">IF(AI92="","",RANK(AI102,$AI102:$AP102,0))</f>
        <v/>
      </c>
      <c r="AJ112" s="970" t="str">
        <f t="shared" si="287"/>
        <v/>
      </c>
      <c r="AK112" s="970" t="str">
        <f t="shared" si="287"/>
        <v/>
      </c>
      <c r="AL112" s="970" t="str">
        <f t="shared" si="287"/>
        <v/>
      </c>
      <c r="AM112" s="970">
        <f t="shared" si="287"/>
        <v>1</v>
      </c>
      <c r="AN112" s="970" t="str">
        <f t="shared" si="287"/>
        <v/>
      </c>
      <c r="AO112" s="970" t="str">
        <f t="shared" si="287"/>
        <v/>
      </c>
      <c r="AP112" s="971" t="str">
        <f t="shared" si="287"/>
        <v/>
      </c>
      <c r="AQ112" s="969" t="str">
        <f t="shared" ref="AQ112:AX112" si="288">IF(AQ92="","",RANK(AQ102,$AQ102:$AX102,0))</f>
        <v/>
      </c>
      <c r="AR112" s="970" t="str">
        <f t="shared" si="288"/>
        <v/>
      </c>
      <c r="AS112" s="970" t="str">
        <f t="shared" si="288"/>
        <v/>
      </c>
      <c r="AT112" s="970" t="str">
        <f t="shared" si="288"/>
        <v/>
      </c>
      <c r="AU112" s="970" t="str">
        <f t="shared" si="288"/>
        <v/>
      </c>
      <c r="AV112" s="970">
        <f t="shared" si="288"/>
        <v>1</v>
      </c>
      <c r="AW112" s="970" t="str">
        <f t="shared" si="288"/>
        <v/>
      </c>
      <c r="AX112" s="971" t="str">
        <f t="shared" si="288"/>
        <v/>
      </c>
      <c r="AY112" s="969" t="str">
        <f t="shared" ref="AY112:BF112" si="289">IF(AY92="","",RANK(AY102,$AY102:$BF102,0))</f>
        <v/>
      </c>
      <c r="AZ112" s="970" t="str">
        <f t="shared" si="289"/>
        <v/>
      </c>
      <c r="BA112" s="970" t="str">
        <f t="shared" si="289"/>
        <v/>
      </c>
      <c r="BB112" s="970" t="str">
        <f t="shared" si="289"/>
        <v/>
      </c>
      <c r="BC112" s="970" t="str">
        <f t="shared" si="289"/>
        <v/>
      </c>
      <c r="BD112" s="970" t="str">
        <f t="shared" si="289"/>
        <v/>
      </c>
      <c r="BE112" s="970" t="str">
        <f t="shared" si="289"/>
        <v/>
      </c>
      <c r="BF112" s="971" t="str">
        <f t="shared" si="289"/>
        <v/>
      </c>
      <c r="BG112" s="969" t="str">
        <f t="shared" ref="BG112:BN112" si="290">IF(BG92="","",RANK(BG102,$BG102:$BN102,0))</f>
        <v/>
      </c>
      <c r="BH112" s="970" t="str">
        <f t="shared" si="290"/>
        <v/>
      </c>
      <c r="BI112" s="970" t="str">
        <f t="shared" si="290"/>
        <v/>
      </c>
      <c r="BJ112" s="970" t="str">
        <f t="shared" si="290"/>
        <v/>
      </c>
      <c r="BK112" s="970" t="str">
        <f t="shared" si="290"/>
        <v/>
      </c>
      <c r="BL112" s="970" t="str">
        <f t="shared" si="290"/>
        <v/>
      </c>
      <c r="BM112" s="970" t="str">
        <f t="shared" si="290"/>
        <v/>
      </c>
      <c r="BN112" s="971" t="str">
        <f t="shared" si="290"/>
        <v/>
      </c>
    </row>
    <row r="113" spans="1:66" ht="15.75" x14ac:dyDescent="0.25">
      <c r="A113" s="2090" t="s">
        <v>35</v>
      </c>
      <c r="B113" s="2091"/>
      <c r="C113" s="969" t="str">
        <f t="shared" ref="C113:J113" si="291">IF(C92="","",RANK(C103,$C103:$J103,1))</f>
        <v/>
      </c>
      <c r="D113" s="970">
        <f t="shared" si="291"/>
        <v>7</v>
      </c>
      <c r="E113" s="970">
        <f t="shared" si="291"/>
        <v>8</v>
      </c>
      <c r="F113" s="970" t="str">
        <f t="shared" si="291"/>
        <v/>
      </c>
      <c r="G113" s="970" t="str">
        <f t="shared" si="291"/>
        <v/>
      </c>
      <c r="H113" s="970" t="str">
        <f t="shared" si="291"/>
        <v/>
      </c>
      <c r="I113" s="970" t="str">
        <f t="shared" si="291"/>
        <v/>
      </c>
      <c r="J113" s="971" t="str">
        <f t="shared" si="291"/>
        <v/>
      </c>
      <c r="K113" s="969" t="str">
        <f t="shared" ref="K113:R113" si="292">IF(K92="","",RANK(K103,$K103:$R103,1))</f>
        <v/>
      </c>
      <c r="L113" s="970" t="str">
        <f t="shared" si="292"/>
        <v/>
      </c>
      <c r="M113" s="970" t="str">
        <f t="shared" si="292"/>
        <v/>
      </c>
      <c r="N113" s="970" t="str">
        <f t="shared" si="292"/>
        <v/>
      </c>
      <c r="O113" s="970" t="str">
        <f t="shared" si="292"/>
        <v/>
      </c>
      <c r="P113" s="970" t="str">
        <f t="shared" si="292"/>
        <v/>
      </c>
      <c r="Q113" s="970" t="str">
        <f t="shared" si="292"/>
        <v/>
      </c>
      <c r="R113" s="971" t="str">
        <f t="shared" si="292"/>
        <v/>
      </c>
      <c r="S113" s="969">
        <f t="shared" ref="S113:Z113" si="293">IF(S92="","",RANK(S103,$S103:$Z103,1))</f>
        <v>7</v>
      </c>
      <c r="T113" s="970" t="str">
        <f t="shared" si="293"/>
        <v/>
      </c>
      <c r="U113" s="970" t="str">
        <f t="shared" si="293"/>
        <v/>
      </c>
      <c r="V113" s="970">
        <f t="shared" si="293"/>
        <v>7</v>
      </c>
      <c r="W113" s="970" t="str">
        <f t="shared" si="293"/>
        <v/>
      </c>
      <c r="X113" s="970" t="str">
        <f t="shared" si="293"/>
        <v/>
      </c>
      <c r="Y113" s="970" t="str">
        <f t="shared" si="293"/>
        <v/>
      </c>
      <c r="Z113" s="971" t="str">
        <f t="shared" si="293"/>
        <v/>
      </c>
      <c r="AA113" s="969" t="str">
        <f t="shared" ref="AA113:AH113" si="294">IF(AA92="","",RANK(AA103,$AA103:$AH103,1))</f>
        <v/>
      </c>
      <c r="AB113" s="970" t="str">
        <f t="shared" si="294"/>
        <v/>
      </c>
      <c r="AC113" s="970" t="str">
        <f t="shared" si="294"/>
        <v/>
      </c>
      <c r="AD113" s="970" t="str">
        <f t="shared" si="294"/>
        <v/>
      </c>
      <c r="AE113" s="970" t="str">
        <f t="shared" si="294"/>
        <v/>
      </c>
      <c r="AF113" s="970" t="str">
        <f t="shared" si="294"/>
        <v/>
      </c>
      <c r="AG113" s="970" t="str">
        <f t="shared" si="294"/>
        <v/>
      </c>
      <c r="AH113" s="971" t="str">
        <f t="shared" si="294"/>
        <v/>
      </c>
      <c r="AI113" s="969" t="str">
        <f t="shared" ref="AI113:AP113" si="295">IF(AI92="","",RANK(AI103,$AI103:$AP103,1))</f>
        <v/>
      </c>
      <c r="AJ113" s="970" t="str">
        <f t="shared" si="295"/>
        <v/>
      </c>
      <c r="AK113" s="970" t="str">
        <f t="shared" si="295"/>
        <v/>
      </c>
      <c r="AL113" s="970" t="str">
        <f t="shared" si="295"/>
        <v/>
      </c>
      <c r="AM113" s="970">
        <f t="shared" si="295"/>
        <v>1</v>
      </c>
      <c r="AN113" s="970" t="str">
        <f t="shared" si="295"/>
        <v/>
      </c>
      <c r="AO113" s="970" t="str">
        <f t="shared" si="295"/>
        <v/>
      </c>
      <c r="AP113" s="971" t="str">
        <f t="shared" si="295"/>
        <v/>
      </c>
      <c r="AQ113" s="969" t="str">
        <f t="shared" ref="AQ113:AX113" si="296">IF(AQ92="","",RANK(AQ103,$AQ103:$AX103,1))</f>
        <v/>
      </c>
      <c r="AR113" s="970" t="str">
        <f t="shared" si="296"/>
        <v/>
      </c>
      <c r="AS113" s="970" t="str">
        <f t="shared" si="296"/>
        <v/>
      </c>
      <c r="AT113" s="970" t="str">
        <f t="shared" si="296"/>
        <v/>
      </c>
      <c r="AU113" s="970" t="str">
        <f t="shared" si="296"/>
        <v/>
      </c>
      <c r="AV113" s="970">
        <f t="shared" si="296"/>
        <v>1</v>
      </c>
      <c r="AW113" s="970" t="str">
        <f t="shared" si="296"/>
        <v/>
      </c>
      <c r="AX113" s="971" t="str">
        <f t="shared" si="296"/>
        <v/>
      </c>
      <c r="AY113" s="969" t="str">
        <f t="shared" ref="AY113:BF113" si="297">IF(AY92="","",RANK(AY103,$AY103:$BF103,1))</f>
        <v/>
      </c>
      <c r="AZ113" s="970" t="str">
        <f t="shared" si="297"/>
        <v/>
      </c>
      <c r="BA113" s="970" t="str">
        <f t="shared" si="297"/>
        <v/>
      </c>
      <c r="BB113" s="970" t="str">
        <f t="shared" si="297"/>
        <v/>
      </c>
      <c r="BC113" s="970" t="str">
        <f t="shared" si="297"/>
        <v/>
      </c>
      <c r="BD113" s="970" t="str">
        <f t="shared" si="297"/>
        <v/>
      </c>
      <c r="BE113" s="970" t="str">
        <f t="shared" si="297"/>
        <v/>
      </c>
      <c r="BF113" s="971" t="str">
        <f t="shared" si="297"/>
        <v/>
      </c>
      <c r="BG113" s="969" t="str">
        <f t="shared" ref="BG113:BN113" si="298">IF(BG92="","",RANK(BG103,$BG103:$BN103,1))</f>
        <v/>
      </c>
      <c r="BH113" s="970" t="str">
        <f t="shared" si="298"/>
        <v/>
      </c>
      <c r="BI113" s="970" t="str">
        <f t="shared" si="298"/>
        <v/>
      </c>
      <c r="BJ113" s="970" t="str">
        <f t="shared" si="298"/>
        <v/>
      </c>
      <c r="BK113" s="970" t="str">
        <f t="shared" si="298"/>
        <v/>
      </c>
      <c r="BL113" s="970" t="str">
        <f t="shared" si="298"/>
        <v/>
      </c>
      <c r="BM113" s="970" t="str">
        <f t="shared" si="298"/>
        <v/>
      </c>
      <c r="BN113" s="971" t="str">
        <f t="shared" si="298"/>
        <v/>
      </c>
    </row>
    <row r="114" spans="1:66" ht="15.75" x14ac:dyDescent="0.25">
      <c r="A114" s="2090" t="s">
        <v>36</v>
      </c>
      <c r="B114" s="2091"/>
      <c r="C114" s="969" t="str">
        <f t="shared" ref="C114:J114" si="299">IF(C92="","",RANK(C104,$C104:$J104,0))</f>
        <v/>
      </c>
      <c r="D114" s="970">
        <f t="shared" si="299"/>
        <v>1</v>
      </c>
      <c r="E114" s="970">
        <f t="shared" si="299"/>
        <v>2</v>
      </c>
      <c r="F114" s="970" t="str">
        <f t="shared" si="299"/>
        <v/>
      </c>
      <c r="G114" s="970" t="str">
        <f t="shared" si="299"/>
        <v/>
      </c>
      <c r="H114" s="970" t="str">
        <f t="shared" si="299"/>
        <v/>
      </c>
      <c r="I114" s="970" t="str">
        <f t="shared" si="299"/>
        <v/>
      </c>
      <c r="J114" s="971" t="str">
        <f t="shared" si="299"/>
        <v/>
      </c>
      <c r="K114" s="969" t="str">
        <f t="shared" ref="K114:R114" si="300">IF(K92="","",RANK(K104,$K104:$R104,0))</f>
        <v/>
      </c>
      <c r="L114" s="970" t="str">
        <f t="shared" si="300"/>
        <v/>
      </c>
      <c r="M114" s="970" t="str">
        <f t="shared" si="300"/>
        <v/>
      </c>
      <c r="N114" s="970" t="str">
        <f t="shared" si="300"/>
        <v/>
      </c>
      <c r="O114" s="970" t="str">
        <f t="shared" si="300"/>
        <v/>
      </c>
      <c r="P114" s="970" t="str">
        <f t="shared" si="300"/>
        <v/>
      </c>
      <c r="Q114" s="970" t="str">
        <f t="shared" si="300"/>
        <v/>
      </c>
      <c r="R114" s="971" t="str">
        <f t="shared" si="300"/>
        <v/>
      </c>
      <c r="S114" s="969">
        <f t="shared" ref="S114:Z114" si="301">IF(S92="","",RANK(S104,$S104:$Z104,0))</f>
        <v>1</v>
      </c>
      <c r="T114" s="970" t="str">
        <f t="shared" si="301"/>
        <v/>
      </c>
      <c r="U114" s="970" t="str">
        <f t="shared" si="301"/>
        <v/>
      </c>
      <c r="V114" s="970">
        <f t="shared" si="301"/>
        <v>1</v>
      </c>
      <c r="W114" s="970" t="str">
        <f t="shared" si="301"/>
        <v/>
      </c>
      <c r="X114" s="970" t="str">
        <f t="shared" si="301"/>
        <v/>
      </c>
      <c r="Y114" s="970" t="str">
        <f t="shared" si="301"/>
        <v/>
      </c>
      <c r="Z114" s="971" t="str">
        <f t="shared" si="301"/>
        <v/>
      </c>
      <c r="AA114" s="969" t="str">
        <f t="shared" ref="AA114:AH114" si="302">IF(AA92="","",RANK(AA104,$AA104:$AH104,0))</f>
        <v/>
      </c>
      <c r="AB114" s="970" t="str">
        <f t="shared" si="302"/>
        <v/>
      </c>
      <c r="AC114" s="970" t="str">
        <f t="shared" si="302"/>
        <v/>
      </c>
      <c r="AD114" s="970" t="str">
        <f t="shared" si="302"/>
        <v/>
      </c>
      <c r="AE114" s="970" t="str">
        <f t="shared" si="302"/>
        <v/>
      </c>
      <c r="AF114" s="970" t="str">
        <f t="shared" si="302"/>
        <v/>
      </c>
      <c r="AG114" s="970" t="str">
        <f t="shared" si="302"/>
        <v/>
      </c>
      <c r="AH114" s="971" t="str">
        <f t="shared" si="302"/>
        <v/>
      </c>
      <c r="AI114" s="969" t="str">
        <f t="shared" ref="AI114:AP114" si="303">IF(AI92="","",RANK(AI104,$AI104:$AP104,0))</f>
        <v/>
      </c>
      <c r="AJ114" s="970" t="str">
        <f t="shared" si="303"/>
        <v/>
      </c>
      <c r="AK114" s="970" t="str">
        <f t="shared" si="303"/>
        <v/>
      </c>
      <c r="AL114" s="970" t="str">
        <f t="shared" si="303"/>
        <v/>
      </c>
      <c r="AM114" s="970">
        <f t="shared" si="303"/>
        <v>1</v>
      </c>
      <c r="AN114" s="970" t="str">
        <f t="shared" si="303"/>
        <v/>
      </c>
      <c r="AO114" s="970" t="str">
        <f t="shared" si="303"/>
        <v/>
      </c>
      <c r="AP114" s="971" t="str">
        <f t="shared" si="303"/>
        <v/>
      </c>
      <c r="AQ114" s="969" t="str">
        <f t="shared" ref="AQ114:AX114" si="304">IF(AQ92="","",RANK(AQ104,$AQ104:$AX104,0))</f>
        <v/>
      </c>
      <c r="AR114" s="970" t="str">
        <f t="shared" si="304"/>
        <v/>
      </c>
      <c r="AS114" s="970" t="str">
        <f t="shared" si="304"/>
        <v/>
      </c>
      <c r="AT114" s="970" t="str">
        <f t="shared" si="304"/>
        <v/>
      </c>
      <c r="AU114" s="970" t="str">
        <f t="shared" si="304"/>
        <v/>
      </c>
      <c r="AV114" s="970">
        <f t="shared" si="304"/>
        <v>1</v>
      </c>
      <c r="AW114" s="970" t="str">
        <f t="shared" si="304"/>
        <v/>
      </c>
      <c r="AX114" s="971" t="str">
        <f t="shared" si="304"/>
        <v/>
      </c>
      <c r="AY114" s="969" t="str">
        <f t="shared" ref="AY114:BF114" si="305">IF(AY92="","",RANK(AY104,$AY104:$BF104,0))</f>
        <v/>
      </c>
      <c r="AZ114" s="970" t="str">
        <f t="shared" si="305"/>
        <v/>
      </c>
      <c r="BA114" s="970" t="str">
        <f t="shared" si="305"/>
        <v/>
      </c>
      <c r="BB114" s="970" t="str">
        <f t="shared" si="305"/>
        <v/>
      </c>
      <c r="BC114" s="970" t="str">
        <f t="shared" si="305"/>
        <v/>
      </c>
      <c r="BD114" s="970" t="str">
        <f t="shared" si="305"/>
        <v/>
      </c>
      <c r="BE114" s="970" t="str">
        <f t="shared" si="305"/>
        <v/>
      </c>
      <c r="BF114" s="971" t="str">
        <f t="shared" si="305"/>
        <v/>
      </c>
      <c r="BG114" s="969" t="str">
        <f t="shared" ref="BG114:BN114" si="306">IF(BG92="","",RANK(BG104,$BG104:$BN104,0))</f>
        <v/>
      </c>
      <c r="BH114" s="970" t="str">
        <f t="shared" si="306"/>
        <v/>
      </c>
      <c r="BI114" s="970" t="str">
        <f t="shared" si="306"/>
        <v/>
      </c>
      <c r="BJ114" s="970" t="str">
        <f t="shared" si="306"/>
        <v/>
      </c>
      <c r="BK114" s="970" t="str">
        <f t="shared" si="306"/>
        <v/>
      </c>
      <c r="BL114" s="970" t="str">
        <f t="shared" si="306"/>
        <v/>
      </c>
      <c r="BM114" s="970" t="str">
        <f t="shared" si="306"/>
        <v/>
      </c>
      <c r="BN114" s="971" t="str">
        <f t="shared" si="306"/>
        <v/>
      </c>
    </row>
    <row r="115" spans="1:66" ht="16.5" thickBot="1" x14ac:dyDescent="0.3">
      <c r="A115" s="2092" t="s">
        <v>136</v>
      </c>
      <c r="B115" s="2093"/>
      <c r="C115" s="972" t="str">
        <f t="shared" ref="C115:J115" si="307">IF(C92="","",RANK(C105,$C105:$J105,0))</f>
        <v/>
      </c>
      <c r="D115" s="973">
        <f t="shared" si="307"/>
        <v>1</v>
      </c>
      <c r="E115" s="973">
        <f t="shared" si="307"/>
        <v>2</v>
      </c>
      <c r="F115" s="973" t="str">
        <f t="shared" si="307"/>
        <v/>
      </c>
      <c r="G115" s="973" t="str">
        <f t="shared" si="307"/>
        <v/>
      </c>
      <c r="H115" s="973" t="str">
        <f t="shared" si="307"/>
        <v/>
      </c>
      <c r="I115" s="973" t="str">
        <f t="shared" si="307"/>
        <v/>
      </c>
      <c r="J115" s="974" t="str">
        <f t="shared" si="307"/>
        <v/>
      </c>
      <c r="K115" s="972" t="str">
        <f t="shared" ref="K115:R115" si="308">IF(K92="","",RANK(K105,$K105:$R105,0))</f>
        <v/>
      </c>
      <c r="L115" s="973" t="str">
        <f t="shared" si="308"/>
        <v/>
      </c>
      <c r="M115" s="973" t="str">
        <f t="shared" si="308"/>
        <v/>
      </c>
      <c r="N115" s="973" t="str">
        <f t="shared" si="308"/>
        <v/>
      </c>
      <c r="O115" s="973" t="str">
        <f t="shared" si="308"/>
        <v/>
      </c>
      <c r="P115" s="973" t="str">
        <f t="shared" si="308"/>
        <v/>
      </c>
      <c r="Q115" s="973" t="str">
        <f t="shared" si="308"/>
        <v/>
      </c>
      <c r="R115" s="974" t="str">
        <f t="shared" si="308"/>
        <v/>
      </c>
      <c r="S115" s="972">
        <f t="shared" ref="S115:Z115" si="309">IF(S92="","",RANK(S105,$S105:$Z105,0))</f>
        <v>1</v>
      </c>
      <c r="T115" s="973" t="str">
        <f t="shared" si="309"/>
        <v/>
      </c>
      <c r="U115" s="973" t="str">
        <f t="shared" si="309"/>
        <v/>
      </c>
      <c r="V115" s="973">
        <f t="shared" si="309"/>
        <v>1</v>
      </c>
      <c r="W115" s="973" t="str">
        <f t="shared" si="309"/>
        <v/>
      </c>
      <c r="X115" s="973" t="str">
        <f t="shared" si="309"/>
        <v/>
      </c>
      <c r="Y115" s="973" t="str">
        <f t="shared" si="309"/>
        <v/>
      </c>
      <c r="Z115" s="974" t="str">
        <f t="shared" si="309"/>
        <v/>
      </c>
      <c r="AA115" s="972" t="str">
        <f t="shared" ref="AA115:AH115" si="310">IF(AA92="","",RANK(AA105,$AA105:$AH105,0))</f>
        <v/>
      </c>
      <c r="AB115" s="973" t="str">
        <f t="shared" si="310"/>
        <v/>
      </c>
      <c r="AC115" s="973" t="str">
        <f t="shared" si="310"/>
        <v/>
      </c>
      <c r="AD115" s="973" t="str">
        <f t="shared" si="310"/>
        <v/>
      </c>
      <c r="AE115" s="973" t="str">
        <f t="shared" si="310"/>
        <v/>
      </c>
      <c r="AF115" s="973" t="str">
        <f t="shared" si="310"/>
        <v/>
      </c>
      <c r="AG115" s="973" t="str">
        <f t="shared" si="310"/>
        <v/>
      </c>
      <c r="AH115" s="974" t="str">
        <f t="shared" si="310"/>
        <v/>
      </c>
      <c r="AI115" s="972" t="str">
        <f t="shared" ref="AI115:AP115" si="311">IF(AI92="","",RANK(AI105,$AI105:$AP105,0))</f>
        <v/>
      </c>
      <c r="AJ115" s="973" t="str">
        <f t="shared" si="311"/>
        <v/>
      </c>
      <c r="AK115" s="973" t="str">
        <f t="shared" si="311"/>
        <v/>
      </c>
      <c r="AL115" s="973" t="str">
        <f t="shared" si="311"/>
        <v/>
      </c>
      <c r="AM115" s="973">
        <f t="shared" ca="1" si="311"/>
        <v>1</v>
      </c>
      <c r="AN115" s="973" t="str">
        <f t="shared" si="311"/>
        <v/>
      </c>
      <c r="AO115" s="973" t="str">
        <f t="shared" si="311"/>
        <v/>
      </c>
      <c r="AP115" s="974" t="str">
        <f t="shared" si="311"/>
        <v/>
      </c>
      <c r="AQ115" s="972" t="str">
        <f t="shared" ref="AQ115:AX115" si="312">IF(AQ92="","",RANK(AQ105,$AQ105:$AX105,0))</f>
        <v/>
      </c>
      <c r="AR115" s="973" t="str">
        <f t="shared" si="312"/>
        <v/>
      </c>
      <c r="AS115" s="973" t="str">
        <f t="shared" si="312"/>
        <v/>
      </c>
      <c r="AT115" s="973" t="str">
        <f t="shared" si="312"/>
        <v/>
      </c>
      <c r="AU115" s="973" t="str">
        <f t="shared" si="312"/>
        <v/>
      </c>
      <c r="AV115" s="973">
        <f t="shared" ca="1" si="312"/>
        <v>1</v>
      </c>
      <c r="AW115" s="973" t="str">
        <f t="shared" si="312"/>
        <v/>
      </c>
      <c r="AX115" s="974" t="str">
        <f t="shared" si="312"/>
        <v/>
      </c>
      <c r="AY115" s="972" t="str">
        <f t="shared" ref="AY115:BF115" si="313">IF(AY92="","",RANK(AY105,$AY105:$BF105,0))</f>
        <v/>
      </c>
      <c r="AZ115" s="973" t="str">
        <f t="shared" si="313"/>
        <v/>
      </c>
      <c r="BA115" s="973" t="str">
        <f t="shared" si="313"/>
        <v/>
      </c>
      <c r="BB115" s="973" t="str">
        <f t="shared" si="313"/>
        <v/>
      </c>
      <c r="BC115" s="973" t="str">
        <f t="shared" si="313"/>
        <v/>
      </c>
      <c r="BD115" s="973" t="str">
        <f t="shared" si="313"/>
        <v/>
      </c>
      <c r="BE115" s="973" t="str">
        <f t="shared" si="313"/>
        <v/>
      </c>
      <c r="BF115" s="974" t="str">
        <f t="shared" si="313"/>
        <v/>
      </c>
      <c r="BG115" s="972" t="str">
        <f t="shared" ref="BG115:BN115" si="314">IF(BG92="","",RANK(BG105,$BG105:$BN105,0))</f>
        <v/>
      </c>
      <c r="BH115" s="973" t="str">
        <f t="shared" si="314"/>
        <v/>
      </c>
      <c r="BI115" s="973" t="str">
        <f t="shared" si="314"/>
        <v/>
      </c>
      <c r="BJ115" s="973" t="str">
        <f t="shared" si="314"/>
        <v/>
      </c>
      <c r="BK115" s="973" t="str">
        <f t="shared" si="314"/>
        <v/>
      </c>
      <c r="BL115" s="973" t="str">
        <f t="shared" si="314"/>
        <v/>
      </c>
      <c r="BM115" s="973" t="str">
        <f t="shared" si="314"/>
        <v/>
      </c>
      <c r="BN115" s="974" t="str">
        <f t="shared" si="314"/>
        <v/>
      </c>
    </row>
    <row r="116" spans="1:66" s="20" customFormat="1" ht="88.5" customHeight="1" thickBot="1" x14ac:dyDescent="0.25">
      <c r="A116" s="2094" t="s">
        <v>33</v>
      </c>
      <c r="B116" s="2095"/>
      <c r="C116" s="55" t="str">
        <f>IF(C92="","",(C106*'pravidla turnaje'!$C$19)+(C107*'pravidla turnaje'!$C$20)+(C108*'pravidla turnaje'!$C$21)+(C109*'pravidla turnaje'!$C$22)+(C110*'pravidla turnaje'!$C$23)+(C111*'pravidla turnaje'!$C$24)+(C112*'pravidla turnaje'!$C$25)+(C113*'pravidla turnaje'!$C$26)+(C114*'pravidla turnaje'!$C$27)+(C115*'pravidla turnaje'!$C$28))</f>
        <v/>
      </c>
      <c r="D116" s="56">
        <f ca="1">IF(D92="","",(D106*'pravidla turnaje'!$C$19)+(D107*'pravidla turnaje'!$C$20)+(D108*'pravidla turnaje'!$C$21)+(D109*'pravidla turnaje'!$C$22)+(D110*'pravidla turnaje'!$C$23)+(D111*'pravidla turnaje'!$C$24)+(D112*'pravidla turnaje'!$C$25)+(D113*'pravidla turnaje'!$C$26)+(D114*'pravidla turnaje'!$C$27)+(D115*'pravidla turnaje'!$C$28))</f>
        <v>1121</v>
      </c>
      <c r="E116" s="56">
        <f ca="1">IF(E92="","",(E106*'pravidla turnaje'!$C$19)+(E107*'pravidla turnaje'!$C$20)+(E108*'pravidla turnaje'!$C$21)+(E109*'pravidla turnaje'!$C$22)+(E110*'pravidla turnaje'!$C$23)+(E111*'pravidla turnaje'!$C$24)+(E112*'pravidla turnaje'!$C$25)+(E113*'pravidla turnaje'!$C$26)+(E114*'pravidla turnaje'!$C$27)+(E115*'pravidla turnaje'!$C$28))</f>
        <v>2212</v>
      </c>
      <c r="F116" s="56" t="str">
        <f>IF(F92="","",(F106*'pravidla turnaje'!$C$19)+(F107*'pravidla turnaje'!$C$20)+(F108*'pravidla turnaje'!$C$21)+(F109*'pravidla turnaje'!$C$22)+(F110*'pravidla turnaje'!$C$23)+(F111*'pravidla turnaje'!$C$24)+(F112*'pravidla turnaje'!$C$25)+(F113*'pravidla turnaje'!$C$26)+(F114*'pravidla turnaje'!$C$27)+(F115*'pravidla turnaje'!$C$28))</f>
        <v/>
      </c>
      <c r="G116" s="56" t="str">
        <f>IF(G92="","",(G106*'pravidla turnaje'!$C$19)+(G107*'pravidla turnaje'!$C$20)+(G108*'pravidla turnaje'!$C$21)+(G109*'pravidla turnaje'!$C$22)+(G110*'pravidla turnaje'!$C$23)+(G111*'pravidla turnaje'!$C$24)+(G112*'pravidla turnaje'!$C$25)+(G113*'pravidla turnaje'!$C$26)+(G114*'pravidla turnaje'!$C$27)+(G115*'pravidla turnaje'!$C$28))</f>
        <v/>
      </c>
      <c r="H116" s="56" t="str">
        <f>IF(H92="","",(H106*'pravidla turnaje'!$C$19)+(H107*'pravidla turnaje'!$C$20)+(H108*'pravidla turnaje'!$C$21)+(H109*'pravidla turnaje'!$C$22)+(H110*'pravidla turnaje'!$C$23)+(H111*'pravidla turnaje'!$C$24)+(H112*'pravidla turnaje'!$C$25)+(H113*'pravidla turnaje'!$C$26)+(H114*'pravidla turnaje'!$C$27)+(H115*'pravidla turnaje'!$C$28))</f>
        <v/>
      </c>
      <c r="I116" s="56" t="str">
        <f>IF(I92="","",(I106*'pravidla turnaje'!$C$19)+(I107*'pravidla turnaje'!$C$20)+(I108*'pravidla turnaje'!$C$21)+(I109*'pravidla turnaje'!$C$22)+(I110*'pravidla turnaje'!$C$23)+(I111*'pravidla turnaje'!$C$24)+(I112*'pravidla turnaje'!$C$25)+(I113*'pravidla turnaje'!$C$26)+(I114*'pravidla turnaje'!$C$27)+(I115*'pravidla turnaje'!$C$28))</f>
        <v/>
      </c>
      <c r="J116" s="57" t="str">
        <f>IF(J92="","",(J106*'pravidla turnaje'!$C$19)+(J107*'pravidla turnaje'!$C$20)+(J108*'pravidla turnaje'!$C$21)+(J109*'pravidla turnaje'!$C$22)+(J110*'pravidla turnaje'!$C$23)+(J111*'pravidla turnaje'!$C$24)+(J112*'pravidla turnaje'!$C$25)+(J113*'pravidla turnaje'!$C$26)+(J114*'pravidla turnaje'!$C$27)+(J115*'pravidla turnaje'!$C$28))</f>
        <v/>
      </c>
      <c r="K116" s="55" t="str">
        <f>IF(K92="","",(K106*'pravidla turnaje'!$C$19)+(K107*'pravidla turnaje'!$C$20)+(K108*'pravidla turnaje'!$C$21)+(K109*'pravidla turnaje'!$C$22)+(K110*'pravidla turnaje'!$C$23)+(K111*'pravidla turnaje'!$C$24)+(K112*'pravidla turnaje'!$C$25)+(K113*'pravidla turnaje'!$C$26)+(K114*'pravidla turnaje'!$C$27)+(K115*'pravidla turnaje'!$C$28))</f>
        <v/>
      </c>
      <c r="L116" s="56" t="str">
        <f>IF(L92="","",(L106*'pravidla turnaje'!$C$19)+(L107*'pravidla turnaje'!$C$20)+(L108*'pravidla turnaje'!$C$21)+(L109*'pravidla turnaje'!$C$22)+(L110*'pravidla turnaje'!$C$23)+(L111*'pravidla turnaje'!$C$24)+(L112*'pravidla turnaje'!$C$25)+(L113*'pravidla turnaje'!$C$26)+(L114*'pravidla turnaje'!$C$27)+(L115*'pravidla turnaje'!$C$28))</f>
        <v/>
      </c>
      <c r="M116" s="56" t="str">
        <f>IF(M92="","",(M106*'pravidla turnaje'!$C$19)+(M107*'pravidla turnaje'!$C$20)+(M108*'pravidla turnaje'!$C$21)+(M109*'pravidla turnaje'!$C$22)+(M110*'pravidla turnaje'!$C$23)+(M111*'pravidla turnaje'!$C$24)+(M112*'pravidla turnaje'!$C$25)+(M113*'pravidla turnaje'!$C$26)+(M114*'pravidla turnaje'!$C$27)+(M115*'pravidla turnaje'!$C$28))</f>
        <v/>
      </c>
      <c r="N116" s="56" t="str">
        <f>IF(N92="","",(N106*'pravidla turnaje'!$C$19)+(N107*'pravidla turnaje'!$C$20)+(N108*'pravidla turnaje'!$C$21)+(N109*'pravidla turnaje'!$C$22)+(N110*'pravidla turnaje'!$C$23)+(N111*'pravidla turnaje'!$C$24)+(N112*'pravidla turnaje'!$C$25)+(N113*'pravidla turnaje'!$C$26)+(N114*'pravidla turnaje'!$C$27)+(N115*'pravidla turnaje'!$C$28))</f>
        <v/>
      </c>
      <c r="O116" s="56" t="str">
        <f>IF(O92="","",(O106*'pravidla turnaje'!$C$19)+(O107*'pravidla turnaje'!$C$20)+(O108*'pravidla turnaje'!$C$21)+(O109*'pravidla turnaje'!$C$22)+(O110*'pravidla turnaje'!$C$23)+(O111*'pravidla turnaje'!$C$24)+(O112*'pravidla turnaje'!$C$25)+(O113*'pravidla turnaje'!$C$26)+(O114*'pravidla turnaje'!$C$27)+(O115*'pravidla turnaje'!$C$28))</f>
        <v/>
      </c>
      <c r="P116" s="56" t="str">
        <f>IF(P92="","",(P106*'pravidla turnaje'!$C$19)+(P107*'pravidla turnaje'!$C$20)+(P108*'pravidla turnaje'!$C$21)+(P109*'pravidla turnaje'!$C$22)+(P110*'pravidla turnaje'!$C$23)+(P111*'pravidla turnaje'!$C$24)+(P112*'pravidla turnaje'!$C$25)+(P113*'pravidla turnaje'!$C$26)+(P114*'pravidla turnaje'!$C$27)+(P115*'pravidla turnaje'!$C$28))</f>
        <v/>
      </c>
      <c r="Q116" s="56" t="str">
        <f>IF(Q92="","",(Q106*'pravidla turnaje'!$C$19)+(Q107*'pravidla turnaje'!$C$20)+(Q108*'pravidla turnaje'!$C$21)+(Q109*'pravidla turnaje'!$C$22)+(Q110*'pravidla turnaje'!$C$23)+(Q111*'pravidla turnaje'!$C$24)+(Q112*'pravidla turnaje'!$C$25)+(Q113*'pravidla turnaje'!$C$26)+(Q114*'pravidla turnaje'!$C$27)+(Q115*'pravidla turnaje'!$C$28))</f>
        <v/>
      </c>
      <c r="R116" s="57" t="str">
        <f>IF(R92="","",(R106*'pravidla turnaje'!$C$19)+(R107*'pravidla turnaje'!$C$20)+(R108*'pravidla turnaje'!$C$21)+(R109*'pravidla turnaje'!$C$22)+(R110*'pravidla turnaje'!$C$23)+(R111*'pravidla turnaje'!$C$24)+(R112*'pravidla turnaje'!$C$25)+(R113*'pravidla turnaje'!$C$26)+(R114*'pravidla turnaje'!$C$27)+(R115*'pravidla turnaje'!$C$28))</f>
        <v/>
      </c>
      <c r="S116" s="55">
        <f ca="1">IF(S92="","",(S106*'pravidla turnaje'!$C$19)+(S107*'pravidla turnaje'!$C$20)+(S108*'pravidla turnaje'!$C$21)+(S109*'pravidla turnaje'!$C$22)+(S110*'pravidla turnaje'!$C$23)+(S111*'pravidla turnaje'!$C$24)+(S112*'pravidla turnaje'!$C$25)+(S113*'pravidla turnaje'!$C$26)+(S114*'pravidla turnaje'!$C$27)+(S115*'pravidla turnaje'!$C$28))</f>
        <v>1134</v>
      </c>
      <c r="T116" s="56" t="str">
        <f>IF(T92="","",(T106*'pravidla turnaje'!$C$19)+(T107*'pravidla turnaje'!$C$20)+(T108*'pravidla turnaje'!$C$21)+(T109*'pravidla turnaje'!$C$22)+(T110*'pravidla turnaje'!$C$23)+(T111*'pravidla turnaje'!$C$24)+(T112*'pravidla turnaje'!$C$25)+(T113*'pravidla turnaje'!$C$26)+(T114*'pravidla turnaje'!$C$27)+(T115*'pravidla turnaje'!$C$28))</f>
        <v/>
      </c>
      <c r="U116" s="56" t="str">
        <f>IF(U92="","",(U106*'pravidla turnaje'!$C$19)+(U107*'pravidla turnaje'!$C$20)+(U108*'pravidla turnaje'!$C$21)+(U109*'pravidla turnaje'!$C$22)+(U110*'pravidla turnaje'!$C$23)+(U111*'pravidla turnaje'!$C$24)+(U112*'pravidla turnaje'!$C$25)+(U113*'pravidla turnaje'!$C$26)+(U114*'pravidla turnaje'!$C$27)+(U115*'pravidla turnaje'!$C$28))</f>
        <v/>
      </c>
      <c r="V116" s="56">
        <f ca="1">IF(V92="","",(V106*'pravidla turnaje'!$C$19)+(V107*'pravidla turnaje'!$C$20)+(V108*'pravidla turnaje'!$C$21)+(V109*'pravidla turnaje'!$C$22)+(V110*'pravidla turnaje'!$C$23)+(V111*'pravidla turnaje'!$C$24)+(V112*'pravidla turnaje'!$C$25)+(V113*'pravidla turnaje'!$C$26)+(V114*'pravidla turnaje'!$C$27)+(V115*'pravidla turnaje'!$C$28))</f>
        <v>1132</v>
      </c>
      <c r="W116" s="56" t="str">
        <f>IF(W92="","",(W106*'pravidla turnaje'!$C$19)+(W107*'pravidla turnaje'!$C$20)+(W108*'pravidla turnaje'!$C$21)+(W109*'pravidla turnaje'!$C$22)+(W110*'pravidla turnaje'!$C$23)+(W111*'pravidla turnaje'!$C$24)+(W112*'pravidla turnaje'!$C$25)+(W113*'pravidla turnaje'!$C$26)+(W114*'pravidla turnaje'!$C$27)+(W115*'pravidla turnaje'!$C$28))</f>
        <v/>
      </c>
      <c r="X116" s="56" t="str">
        <f>IF(X92="","",(X106*'pravidla turnaje'!$C$19)+(X107*'pravidla turnaje'!$C$20)+(X108*'pravidla turnaje'!$C$21)+(X109*'pravidla turnaje'!$C$22)+(X110*'pravidla turnaje'!$C$23)+(X111*'pravidla turnaje'!$C$24)+(X112*'pravidla turnaje'!$C$25)+(X113*'pravidla turnaje'!$C$26)+(X114*'pravidla turnaje'!$C$27)+(X115*'pravidla turnaje'!$C$28))</f>
        <v/>
      </c>
      <c r="Y116" s="56" t="str">
        <f>IF(Y92="","",(Y106*'pravidla turnaje'!$C$19)+(Y107*'pravidla turnaje'!$C$20)+(Y108*'pravidla turnaje'!$C$21)+(Y109*'pravidla turnaje'!$C$22)+(Y110*'pravidla turnaje'!$C$23)+(Y111*'pravidla turnaje'!$C$24)+(Y112*'pravidla turnaje'!$C$25)+(Y113*'pravidla turnaje'!$C$26)+(Y114*'pravidla turnaje'!$C$27)+(Y115*'pravidla turnaje'!$C$28))</f>
        <v/>
      </c>
      <c r="Z116" s="57" t="str">
        <f>IF(Z92="","",(Z106*'pravidla turnaje'!$C$19)+(Z107*'pravidla turnaje'!$C$20)+(Z108*'pravidla turnaje'!$C$21)+(Z109*'pravidla turnaje'!$C$22)+(Z110*'pravidla turnaje'!$C$23)+(Z111*'pravidla turnaje'!$C$24)+(Z112*'pravidla turnaje'!$C$25)+(Z113*'pravidla turnaje'!$C$26)+(Z114*'pravidla turnaje'!$C$27)+(Z115*'pravidla turnaje'!$C$28))</f>
        <v/>
      </c>
      <c r="AA116" s="55" t="str">
        <f>IF(AA92="","",(AA106*'pravidla turnaje'!$C$19)+(AA107*'pravidla turnaje'!$C$20)+(AA108*'pravidla turnaje'!$C$21)+(AA109*'pravidla turnaje'!$C$22)+(AA110*'pravidla turnaje'!$C$23)+(AA111*'pravidla turnaje'!$C$24)+(AA112*'pravidla turnaje'!$C$25)+(AA113*'pravidla turnaje'!$C$26)+(AA114*'pravidla turnaje'!$C$27)+(AA115*'pravidla turnaje'!$C$28))</f>
        <v/>
      </c>
      <c r="AB116" s="56" t="str">
        <f>IF(AB92="","",(AB106*'pravidla turnaje'!$C$19)+(AB107*'pravidla turnaje'!$C$20)+(AB108*'pravidla turnaje'!$C$21)+(AB109*'pravidla turnaje'!$C$22)+(AB110*'pravidla turnaje'!$C$23)+(AB111*'pravidla turnaje'!$C$24)+(AB112*'pravidla turnaje'!$C$25)+(AB113*'pravidla turnaje'!$C$26)+(AB114*'pravidla turnaje'!$C$27)+(AB115*'pravidla turnaje'!$C$28))</f>
        <v/>
      </c>
      <c r="AC116" s="56" t="str">
        <f>IF(AC92="","",(AC106*'pravidla turnaje'!$C$19)+(AC107*'pravidla turnaje'!$C$20)+(AC108*'pravidla turnaje'!$C$21)+(AC109*'pravidla turnaje'!$C$22)+(AC110*'pravidla turnaje'!$C$23)+(AC111*'pravidla turnaje'!$C$24)+(AC112*'pravidla turnaje'!$C$25)+(AC113*'pravidla turnaje'!$C$26)+(AC114*'pravidla turnaje'!$C$27)+(AC115*'pravidla turnaje'!$C$28))</f>
        <v/>
      </c>
      <c r="AD116" s="56" t="str">
        <f>IF(AD92="","",(AD106*'pravidla turnaje'!$C$19)+(AD107*'pravidla turnaje'!$C$20)+(AD108*'pravidla turnaje'!$C$21)+(AD109*'pravidla turnaje'!$C$22)+(AD110*'pravidla turnaje'!$C$23)+(AD111*'pravidla turnaje'!$C$24)+(AD112*'pravidla turnaje'!$C$25)+(AD113*'pravidla turnaje'!$C$26)+(AD114*'pravidla turnaje'!$C$27)+(AD115*'pravidla turnaje'!$C$28))</f>
        <v/>
      </c>
      <c r="AE116" s="56" t="str">
        <f>IF(AE92="","",(AE106*'pravidla turnaje'!$C$19)+(AE107*'pravidla turnaje'!$C$20)+(AE108*'pravidla turnaje'!$C$21)+(AE109*'pravidla turnaje'!$C$22)+(AE110*'pravidla turnaje'!$C$23)+(AE111*'pravidla turnaje'!$C$24)+(AE112*'pravidla turnaje'!$C$25)+(AE113*'pravidla turnaje'!$C$26)+(AE114*'pravidla turnaje'!$C$27)+(AE115*'pravidla turnaje'!$C$28))</f>
        <v/>
      </c>
      <c r="AF116" s="56" t="str">
        <f>IF(AF92="","",(AF106*'pravidla turnaje'!$C$19)+(AF107*'pravidla turnaje'!$C$20)+(AF108*'pravidla turnaje'!$C$21)+(AF109*'pravidla turnaje'!$C$22)+(AF110*'pravidla turnaje'!$C$23)+(AF111*'pravidla turnaje'!$C$24)+(AF112*'pravidla turnaje'!$C$25)+(AF113*'pravidla turnaje'!$C$26)+(AF114*'pravidla turnaje'!$C$27)+(AF115*'pravidla turnaje'!$C$28))</f>
        <v/>
      </c>
      <c r="AG116" s="56" t="str">
        <f>IF(AG92="","",(AG106*'pravidla turnaje'!$C$19)+(AG107*'pravidla turnaje'!$C$20)+(AG108*'pravidla turnaje'!$C$21)+(AG109*'pravidla turnaje'!$C$22)+(AG110*'pravidla turnaje'!$C$23)+(AG111*'pravidla turnaje'!$C$24)+(AG112*'pravidla turnaje'!$C$25)+(AG113*'pravidla turnaje'!$C$26)+(AG114*'pravidla turnaje'!$C$27)+(AG115*'pravidla turnaje'!$C$28))</f>
        <v/>
      </c>
      <c r="AH116" s="57" t="str">
        <f>IF(AH92="","",(AH106*'pravidla turnaje'!$C$19)+(AH107*'pravidla turnaje'!$C$20)+(AH108*'pravidla turnaje'!$C$21)+(AH109*'pravidla turnaje'!$C$22)+(AH110*'pravidla turnaje'!$C$23)+(AH111*'pravidla turnaje'!$C$24)+(AH112*'pravidla turnaje'!$C$25)+(AH113*'pravidla turnaje'!$C$26)+(AH114*'pravidla turnaje'!$C$27)+(AH115*'pravidla turnaje'!$C$28))</f>
        <v/>
      </c>
      <c r="AI116" s="55" t="str">
        <f>IF(AI92="","",(AI106*'pravidla turnaje'!$C$19)+(AI107*'pravidla turnaje'!$C$20)+(AI108*'pravidla turnaje'!$C$21)+(AI109*'pravidla turnaje'!$C$22)+(AI110*'pravidla turnaje'!$C$23)+(AI111*'pravidla turnaje'!$C$24)+(AI112*'pravidla turnaje'!$C$25)+(AI113*'pravidla turnaje'!$C$26)+(AI114*'pravidla turnaje'!$C$27)+(AI115*'pravidla turnaje'!$C$28))</f>
        <v/>
      </c>
      <c r="AJ116" s="56" t="str">
        <f>IF(AJ92="","",(AJ106*'pravidla turnaje'!$C$19)+(AJ107*'pravidla turnaje'!$C$20)+(AJ108*'pravidla turnaje'!$C$21)+(AJ109*'pravidla turnaje'!$C$22)+(AJ110*'pravidla turnaje'!$C$23)+(AJ111*'pravidla turnaje'!$C$24)+(AJ112*'pravidla turnaje'!$C$25)+(AJ113*'pravidla turnaje'!$C$26)+(AJ114*'pravidla turnaje'!$C$27)+(AJ115*'pravidla turnaje'!$C$28))</f>
        <v/>
      </c>
      <c r="AK116" s="56" t="str">
        <f>IF(AK92="","",(AK106*'pravidla turnaje'!$C$19)+(AK107*'pravidla turnaje'!$C$20)+(AK108*'pravidla turnaje'!$C$21)+(AK109*'pravidla turnaje'!$C$22)+(AK110*'pravidla turnaje'!$C$23)+(AK111*'pravidla turnaje'!$C$24)+(AK112*'pravidla turnaje'!$C$25)+(AK113*'pravidla turnaje'!$C$26)+(AK114*'pravidla turnaje'!$C$27)+(AK115*'pravidla turnaje'!$C$28))</f>
        <v/>
      </c>
      <c r="AL116" s="56" t="str">
        <f>IF(AL92="","",(AL106*'pravidla turnaje'!$C$19)+(AL107*'pravidla turnaje'!$C$20)+(AL108*'pravidla turnaje'!$C$21)+(AL109*'pravidla turnaje'!$C$22)+(AL110*'pravidla turnaje'!$C$23)+(AL111*'pravidla turnaje'!$C$24)+(AL112*'pravidla turnaje'!$C$25)+(AL113*'pravidla turnaje'!$C$26)+(AL114*'pravidla turnaje'!$C$27)+(AL115*'pravidla turnaje'!$C$28))</f>
        <v/>
      </c>
      <c r="AM116" s="56">
        <f ca="1">IF(AM92="","",(AM106*'pravidla turnaje'!$C$19)+(AM107*'pravidla turnaje'!$C$20)+(AM108*'pravidla turnaje'!$C$21)+(AM109*'pravidla turnaje'!$C$22)+(AM110*'pravidla turnaje'!$C$23)+(AM111*'pravidla turnaje'!$C$24)+(AM112*'pravidla turnaje'!$C$25)+(AM113*'pravidla turnaje'!$C$26)+(AM114*'pravidla turnaje'!$C$27)+(AM115*'pravidla turnaje'!$C$28))</f>
        <v>1155</v>
      </c>
      <c r="AN116" s="56" t="str">
        <f>IF(AN92="","",(AN106*'pravidla turnaje'!$C$19)+(AN107*'pravidla turnaje'!$C$20)+(AN108*'pravidla turnaje'!$C$21)+(AN109*'pravidla turnaje'!$C$22)+(AN110*'pravidla turnaje'!$C$23)+(AN111*'pravidla turnaje'!$C$24)+(AN112*'pravidla turnaje'!$C$25)+(AN113*'pravidla turnaje'!$C$26)+(AN114*'pravidla turnaje'!$C$27)+(AN115*'pravidla turnaje'!$C$28))</f>
        <v/>
      </c>
      <c r="AO116" s="56" t="str">
        <f>IF(AO92="","",(AO106*'pravidla turnaje'!$C$19)+(AO107*'pravidla turnaje'!$C$20)+(AO108*'pravidla turnaje'!$C$21)+(AO109*'pravidla turnaje'!$C$22)+(AO110*'pravidla turnaje'!$C$23)+(AO111*'pravidla turnaje'!$C$24)+(AO112*'pravidla turnaje'!$C$25)+(AO113*'pravidla turnaje'!$C$26)+(AO114*'pravidla turnaje'!$C$27)+(AO115*'pravidla turnaje'!$C$28))</f>
        <v/>
      </c>
      <c r="AP116" s="57" t="str">
        <f>IF(AP92="","",(AP106*'pravidla turnaje'!$C$19)+(AP107*'pravidla turnaje'!$C$20)+(AP108*'pravidla turnaje'!$C$21)+(AP109*'pravidla turnaje'!$C$22)+(AP110*'pravidla turnaje'!$C$23)+(AP111*'pravidla turnaje'!$C$24)+(AP112*'pravidla turnaje'!$C$25)+(AP113*'pravidla turnaje'!$C$26)+(AP114*'pravidla turnaje'!$C$27)+(AP115*'pravidla turnaje'!$C$28))</f>
        <v/>
      </c>
      <c r="AQ116" s="55" t="str">
        <f>IF(AQ92="","",(AQ106*'pravidla turnaje'!$C$19)+(AQ107*'pravidla turnaje'!$C$20)+(AQ108*'pravidla turnaje'!$C$21)+(AQ109*'pravidla turnaje'!$C$22)+(AQ110*'pravidla turnaje'!$C$23)+(AQ111*'pravidla turnaje'!$C$24)+(AQ112*'pravidla turnaje'!$C$25)+(AQ113*'pravidla turnaje'!$C$26)+(AQ114*'pravidla turnaje'!$C$27)+(AQ115*'pravidla turnaje'!$C$28))</f>
        <v/>
      </c>
      <c r="AR116" s="56" t="str">
        <f>IF(AR92="","",(AR106*'pravidla turnaje'!$C$19)+(AR107*'pravidla turnaje'!$C$20)+(AR108*'pravidla turnaje'!$C$21)+(AR109*'pravidla turnaje'!$C$22)+(AR110*'pravidla turnaje'!$C$23)+(AR111*'pravidla turnaje'!$C$24)+(AR112*'pravidla turnaje'!$C$25)+(AR113*'pravidla turnaje'!$C$26)+(AR114*'pravidla turnaje'!$C$27)+(AR115*'pravidla turnaje'!$C$28))</f>
        <v/>
      </c>
      <c r="AS116" s="56" t="str">
        <f>IF(AS92="","",(AS106*'pravidla turnaje'!$C$19)+(AS107*'pravidla turnaje'!$C$20)+(AS108*'pravidla turnaje'!$C$21)+(AS109*'pravidla turnaje'!$C$22)+(AS110*'pravidla turnaje'!$C$23)+(AS111*'pravidla turnaje'!$C$24)+(AS112*'pravidla turnaje'!$C$25)+(AS113*'pravidla turnaje'!$C$26)+(AS114*'pravidla turnaje'!$C$27)+(AS115*'pravidla turnaje'!$C$28))</f>
        <v/>
      </c>
      <c r="AT116" s="56" t="str">
        <f>IF(AT92="","",(AT106*'pravidla turnaje'!$C$19)+(AT107*'pravidla turnaje'!$C$20)+(AT108*'pravidla turnaje'!$C$21)+(AT109*'pravidla turnaje'!$C$22)+(AT110*'pravidla turnaje'!$C$23)+(AT111*'pravidla turnaje'!$C$24)+(AT112*'pravidla turnaje'!$C$25)+(AT113*'pravidla turnaje'!$C$26)+(AT114*'pravidla turnaje'!$C$27)+(AT115*'pravidla turnaje'!$C$28))</f>
        <v/>
      </c>
      <c r="AU116" s="56" t="str">
        <f>IF(AU92="","",(AU106*'pravidla turnaje'!$C$19)+(AU107*'pravidla turnaje'!$C$20)+(AU108*'pravidla turnaje'!$C$21)+(AU109*'pravidla turnaje'!$C$22)+(AU110*'pravidla turnaje'!$C$23)+(AU111*'pravidla turnaje'!$C$24)+(AU112*'pravidla turnaje'!$C$25)+(AU113*'pravidla turnaje'!$C$26)+(AU114*'pravidla turnaje'!$C$27)+(AU115*'pravidla turnaje'!$C$28))</f>
        <v/>
      </c>
      <c r="AV116" s="56">
        <f ca="1">IF(AV92="","",(AV106*'pravidla turnaje'!$C$19)+(AV107*'pravidla turnaje'!$C$20)+(AV108*'pravidla turnaje'!$C$21)+(AV109*'pravidla turnaje'!$C$22)+(AV110*'pravidla turnaje'!$C$23)+(AV111*'pravidla turnaje'!$C$24)+(AV112*'pravidla turnaje'!$C$25)+(AV113*'pravidla turnaje'!$C$26)+(AV114*'pravidla turnaje'!$C$27)+(AV115*'pravidla turnaje'!$C$28))</f>
        <v>1166</v>
      </c>
      <c r="AW116" s="56" t="str">
        <f>IF(AW92="","",(AW106*'pravidla turnaje'!$C$19)+(AW107*'pravidla turnaje'!$C$20)+(AW108*'pravidla turnaje'!$C$21)+(AW109*'pravidla turnaje'!$C$22)+(AW110*'pravidla turnaje'!$C$23)+(AW111*'pravidla turnaje'!$C$24)+(AW112*'pravidla turnaje'!$C$25)+(AW113*'pravidla turnaje'!$C$26)+(AW114*'pravidla turnaje'!$C$27)+(AW115*'pravidla turnaje'!$C$28))</f>
        <v/>
      </c>
      <c r="AX116" s="57" t="str">
        <f>IF(AX92="","",(AX106*'pravidla turnaje'!$C$19)+(AX107*'pravidla turnaje'!$C$20)+(AX108*'pravidla turnaje'!$C$21)+(AX109*'pravidla turnaje'!$C$22)+(AX110*'pravidla turnaje'!$C$23)+(AX111*'pravidla turnaje'!$C$24)+(AX112*'pravidla turnaje'!$C$25)+(AX113*'pravidla turnaje'!$C$26)+(AX114*'pravidla turnaje'!$C$27)+(AX115*'pravidla turnaje'!$C$28))</f>
        <v/>
      </c>
      <c r="AY116" s="55" t="str">
        <f>IF(AY92="","",(AY106*'pravidla turnaje'!$C$19)+(AY107*'pravidla turnaje'!$C$20)+(AY108*'pravidla turnaje'!$C$21)+(AY109*'pravidla turnaje'!$C$22)+(AY110*'pravidla turnaje'!$C$23)+(AY111*'pravidla turnaje'!$C$24)+(AY112*'pravidla turnaje'!$C$25)+(AY113*'pravidla turnaje'!$C$26)+(AY114*'pravidla turnaje'!$C$27)+(AY115*'pravidla turnaje'!$C$28))</f>
        <v/>
      </c>
      <c r="AZ116" s="56" t="str">
        <f>IF(AZ92="","",(AZ106*'pravidla turnaje'!$C$19)+(AZ107*'pravidla turnaje'!$C$20)+(AZ108*'pravidla turnaje'!$C$21)+(AZ109*'pravidla turnaje'!$C$22)+(AZ110*'pravidla turnaje'!$C$23)+(AZ111*'pravidla turnaje'!$C$24)+(AZ112*'pravidla turnaje'!$C$25)+(AZ113*'pravidla turnaje'!$C$26)+(AZ114*'pravidla turnaje'!$C$27)+(AZ115*'pravidla turnaje'!$C$28))</f>
        <v/>
      </c>
      <c r="BA116" s="56" t="str">
        <f>IF(BA92="","",(BA106*'pravidla turnaje'!$C$19)+(BA107*'pravidla turnaje'!$C$20)+(BA108*'pravidla turnaje'!$C$21)+(BA109*'pravidla turnaje'!$C$22)+(BA110*'pravidla turnaje'!$C$23)+(BA111*'pravidla turnaje'!$C$24)+(BA112*'pravidla turnaje'!$C$25)+(BA113*'pravidla turnaje'!$C$26)+(BA114*'pravidla turnaje'!$C$27)+(BA115*'pravidla turnaje'!$C$28))</f>
        <v/>
      </c>
      <c r="BB116" s="56" t="str">
        <f>IF(BB92="","",(BB106*'pravidla turnaje'!$C$19)+(BB107*'pravidla turnaje'!$C$20)+(BB108*'pravidla turnaje'!$C$21)+(BB109*'pravidla turnaje'!$C$22)+(BB110*'pravidla turnaje'!$C$23)+(BB111*'pravidla turnaje'!$C$24)+(BB112*'pravidla turnaje'!$C$25)+(BB113*'pravidla turnaje'!$C$26)+(BB114*'pravidla turnaje'!$C$27)+(BB115*'pravidla turnaje'!$C$28))</f>
        <v/>
      </c>
      <c r="BC116" s="56" t="str">
        <f>IF(BC92="","",(BC106*'pravidla turnaje'!$C$19)+(BC107*'pravidla turnaje'!$C$20)+(BC108*'pravidla turnaje'!$C$21)+(BC109*'pravidla turnaje'!$C$22)+(BC110*'pravidla turnaje'!$C$23)+(BC111*'pravidla turnaje'!$C$24)+(BC112*'pravidla turnaje'!$C$25)+(BC113*'pravidla turnaje'!$C$26)+(BC114*'pravidla turnaje'!$C$27)+(BC115*'pravidla turnaje'!$C$28))</f>
        <v/>
      </c>
      <c r="BD116" s="56" t="str">
        <f>IF(BD92="","",(BD106*'pravidla turnaje'!$C$19)+(BD107*'pravidla turnaje'!$C$20)+(BD108*'pravidla turnaje'!$C$21)+(BD109*'pravidla turnaje'!$C$22)+(BD110*'pravidla turnaje'!$C$23)+(BD111*'pravidla turnaje'!$C$24)+(BD112*'pravidla turnaje'!$C$25)+(BD113*'pravidla turnaje'!$C$26)+(BD114*'pravidla turnaje'!$C$27)+(BD115*'pravidla turnaje'!$C$28))</f>
        <v/>
      </c>
      <c r="BE116" s="56" t="str">
        <f>IF(BE92="","",(BE106*'pravidla turnaje'!$C$19)+(BE107*'pravidla turnaje'!$C$20)+(BE108*'pravidla turnaje'!$C$21)+(BE109*'pravidla turnaje'!$C$22)+(BE110*'pravidla turnaje'!$C$23)+(BE111*'pravidla turnaje'!$C$24)+(BE112*'pravidla turnaje'!$C$25)+(BE113*'pravidla turnaje'!$C$26)+(BE114*'pravidla turnaje'!$C$27)+(BE115*'pravidla turnaje'!$C$28))</f>
        <v/>
      </c>
      <c r="BF116" s="57" t="str">
        <f>IF(BF92="","",(BF106*'pravidla turnaje'!$C$19)+(BF107*'pravidla turnaje'!$C$20)+(BF108*'pravidla turnaje'!$C$21)+(BF109*'pravidla turnaje'!$C$22)+(BF110*'pravidla turnaje'!$C$23)+(BF111*'pravidla turnaje'!$C$24)+(BF112*'pravidla turnaje'!$C$25)+(BF113*'pravidla turnaje'!$C$26)+(BF114*'pravidla turnaje'!$C$27)+(BF115*'pravidla turnaje'!$C$28))</f>
        <v/>
      </c>
      <c r="BG116" s="55" t="str">
        <f>IF(BG92="","",(BG106*'pravidla turnaje'!$C$19)+(BG107*'pravidla turnaje'!$C$20)+(BG108*'pravidla turnaje'!$C$21)+(BG109*'pravidla turnaje'!$C$22)+(BG110*'pravidla turnaje'!$C$23)+(BG111*'pravidla turnaje'!$C$24)+(BG112*'pravidla turnaje'!$C$25)+(BG113*'pravidla turnaje'!$C$26)+(BG114*'pravidla turnaje'!$C$27)+(BG115*'pravidla turnaje'!$C$28))</f>
        <v/>
      </c>
      <c r="BH116" s="56" t="str">
        <f>IF(BH92="","",(BH106*'pravidla turnaje'!$C$19)+(BH107*'pravidla turnaje'!$C$20)+(BH108*'pravidla turnaje'!$C$21)+(BH109*'pravidla turnaje'!$C$22)+(BH110*'pravidla turnaje'!$C$23)+(BH111*'pravidla turnaje'!$C$24)+(BH112*'pravidla turnaje'!$C$25)+(BH113*'pravidla turnaje'!$C$26)+(BH114*'pravidla turnaje'!$C$27)+(BH115*'pravidla turnaje'!$C$28))</f>
        <v/>
      </c>
      <c r="BI116" s="56" t="str">
        <f>IF(BI92="","",(BI106*'pravidla turnaje'!$C$19)+(BI107*'pravidla turnaje'!$C$20)+(BI108*'pravidla turnaje'!$C$21)+(BI109*'pravidla turnaje'!$C$22)+(BI110*'pravidla turnaje'!$C$23)+(BI111*'pravidla turnaje'!$C$24)+(BI112*'pravidla turnaje'!$C$25)+(BI113*'pravidla turnaje'!$C$26)+(BI114*'pravidla turnaje'!$C$27)+(BI115*'pravidla turnaje'!$C$28))</f>
        <v/>
      </c>
      <c r="BJ116" s="56" t="str">
        <f>IF(BJ92="","",(BJ106*'pravidla turnaje'!$C$19)+(BJ107*'pravidla turnaje'!$C$20)+(BJ108*'pravidla turnaje'!$C$21)+(BJ109*'pravidla turnaje'!$C$22)+(BJ110*'pravidla turnaje'!$C$23)+(BJ111*'pravidla turnaje'!$C$24)+(BJ112*'pravidla turnaje'!$C$25)+(BJ113*'pravidla turnaje'!$C$26)+(BJ114*'pravidla turnaje'!$C$27)+(BJ115*'pravidla turnaje'!$C$28))</f>
        <v/>
      </c>
      <c r="BK116" s="56" t="str">
        <f>IF(BK92="","",(BK106*'pravidla turnaje'!$C$19)+(BK107*'pravidla turnaje'!$C$20)+(BK108*'pravidla turnaje'!$C$21)+(BK109*'pravidla turnaje'!$C$22)+(BK110*'pravidla turnaje'!$C$23)+(BK111*'pravidla turnaje'!$C$24)+(BK112*'pravidla turnaje'!$C$25)+(BK113*'pravidla turnaje'!$C$26)+(BK114*'pravidla turnaje'!$C$27)+(BK115*'pravidla turnaje'!$C$28))</f>
        <v/>
      </c>
      <c r="BL116" s="56" t="str">
        <f>IF(BL92="","",(BL106*'pravidla turnaje'!$C$19)+(BL107*'pravidla turnaje'!$C$20)+(BL108*'pravidla turnaje'!$C$21)+(BL109*'pravidla turnaje'!$C$22)+(BL110*'pravidla turnaje'!$C$23)+(BL111*'pravidla turnaje'!$C$24)+(BL112*'pravidla turnaje'!$C$25)+(BL113*'pravidla turnaje'!$C$26)+(BL114*'pravidla turnaje'!$C$27)+(BL115*'pravidla turnaje'!$C$28))</f>
        <v/>
      </c>
      <c r="BM116" s="56" t="str">
        <f>IF(BM92="","",(BM106*'pravidla turnaje'!$C$19)+(BM107*'pravidla turnaje'!$C$20)+(BM108*'pravidla turnaje'!$C$21)+(BM109*'pravidla turnaje'!$C$22)+(BM110*'pravidla turnaje'!$C$23)+(BM111*'pravidla turnaje'!$C$24)+(BM112*'pravidla turnaje'!$C$25)+(BM113*'pravidla turnaje'!$C$26)+(BM114*'pravidla turnaje'!$C$27)+(BM115*'pravidla turnaje'!$C$28))</f>
        <v/>
      </c>
      <c r="BN116" s="57" t="str">
        <f>IF(BN92="","",(BN106*'pravidla turnaje'!$C$19)+(BN107*'pravidla turnaje'!$C$20)+(BN108*'pravidla turnaje'!$C$21)+(BN109*'pravidla turnaje'!$C$22)+(BN110*'pravidla turnaje'!$C$23)+(BN111*'pravidla turnaje'!$C$24)+(BN112*'pravidla turnaje'!$C$25)+(BN113*'pravidla turnaje'!$C$26)+(BN114*'pravidla turnaje'!$C$27)+(BN115*'pravidla turnaje'!$C$28))</f>
        <v/>
      </c>
    </row>
    <row r="117" spans="1:66" ht="5.25" customHeight="1" x14ac:dyDescent="0.25"/>
    <row r="118" spans="1:66" ht="5.25" customHeight="1" x14ac:dyDescent="0.25"/>
    <row r="119" spans="1:66" ht="5.25" customHeight="1" x14ac:dyDescent="0.25"/>
    <row r="120" spans="1:66" ht="5.25" customHeight="1" thickBot="1" x14ac:dyDescent="0.3"/>
    <row r="121" spans="1:66" ht="15.75" x14ac:dyDescent="0.25">
      <c r="A121" s="2115" t="str">
        <f>CONCATENATE("skupina ",VLOOKUP(C121-1,'pravidla turnaje'!$A$64:$B$83,2,0))</f>
        <v>skupina D</v>
      </c>
      <c r="B121" s="2116"/>
      <c r="C121" s="80">
        <v>41</v>
      </c>
      <c r="D121" s="81">
        <v>42</v>
      </c>
      <c r="E121" s="81">
        <v>43</v>
      </c>
      <c r="F121" s="81">
        <v>44</v>
      </c>
      <c r="G121" s="81">
        <v>45</v>
      </c>
      <c r="H121" s="81">
        <v>46</v>
      </c>
      <c r="I121" s="81">
        <v>47</v>
      </c>
      <c r="J121" s="82">
        <v>48</v>
      </c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</row>
    <row r="122" spans="1:66" ht="15.75" x14ac:dyDescent="0.25">
      <c r="A122" s="2108" t="s">
        <v>22</v>
      </c>
      <c r="B122" s="2108"/>
      <c r="C122" s="75">
        <f ca="1">VLOOKUP(C$121,'Tabulka-skore'!$B$4:$Q$239,11,0)</f>
        <v>0</v>
      </c>
      <c r="D122" s="75">
        <f ca="1">VLOOKUP(D$121,'Tabulka-skore'!$B$4:$Q$239,11,0)</f>
        <v>0</v>
      </c>
      <c r="E122" s="75">
        <f ca="1">VLOOKUP(E$121,'Tabulka-skore'!$B$4:$Q$239,11,0)</f>
        <v>0</v>
      </c>
      <c r="F122" s="75">
        <f ca="1">VLOOKUP(F$121,'Tabulka-skore'!$B$4:$Q$239,11,0)</f>
        <v>0</v>
      </c>
      <c r="G122" s="75">
        <f ca="1">VLOOKUP(G$121,'Tabulka-skore'!$B$4:$Q$239,11,0)</f>
        <v>0</v>
      </c>
      <c r="H122" s="75">
        <f ca="1">VLOOKUP(H$121,'Tabulka-skore'!$B$4:$Q$239,11,0)</f>
        <v>0</v>
      </c>
      <c r="I122" s="75" t="str">
        <f>VLOOKUP(I$121,'Tabulka-skore'!$B$4:$Q$239,11,0)</f>
        <v/>
      </c>
      <c r="J122" s="75" t="str">
        <f>VLOOKUP(J$121,'Tabulka-skore'!$B$4:$Q$239,11,0)</f>
        <v/>
      </c>
      <c r="K122" s="39"/>
      <c r="L122" s="39"/>
      <c r="M122" s="39"/>
      <c r="N122" s="39"/>
      <c r="O122" s="39"/>
      <c r="P122" s="39"/>
      <c r="Q122" s="39"/>
      <c r="R122" s="39"/>
    </row>
    <row r="123" spans="1:66" ht="15.75" x14ac:dyDescent="0.25">
      <c r="A123" s="2108" t="s">
        <v>23</v>
      </c>
      <c r="B123" s="2108"/>
      <c r="C123" s="75">
        <f ca="1">VLOOKUP(C$121,'Tabulka-skore'!$B$4:$Q$239,12,0)</f>
        <v>24</v>
      </c>
      <c r="D123" s="75">
        <f ca="1">VLOOKUP(D$121,'Tabulka-skore'!$B$4:$Q$239,12,0)</f>
        <v>21</v>
      </c>
      <c r="E123" s="75">
        <f ca="1">VLOOKUP(E$121,'Tabulka-skore'!$B$4:$Q$239,12,0)</f>
        <v>19</v>
      </c>
      <c r="F123" s="75">
        <f ca="1">VLOOKUP(F$121,'Tabulka-skore'!$B$4:$Q$239,12,0)</f>
        <v>28</v>
      </c>
      <c r="G123" s="75">
        <f ca="1">VLOOKUP(G$121,'Tabulka-skore'!$B$4:$Q$239,12,0)</f>
        <v>13</v>
      </c>
      <c r="H123" s="75">
        <f ca="1">VLOOKUP(H$121,'Tabulka-skore'!$B$4:$Q$239,12,0)</f>
        <v>31</v>
      </c>
      <c r="I123" s="75" t="str">
        <f>VLOOKUP(I$121,'Tabulka-skore'!$B$4:$Q$239,12,0)</f>
        <v/>
      </c>
      <c r="J123" s="75" t="str">
        <f>VLOOKUP(J$121,'Tabulka-skore'!$B$4:$Q$239,12,0)</f>
        <v/>
      </c>
      <c r="K123" s="39"/>
      <c r="L123" s="39"/>
      <c r="M123" s="39"/>
      <c r="N123" s="39"/>
      <c r="O123" s="39"/>
      <c r="P123" s="39"/>
      <c r="Q123" s="39"/>
      <c r="R123" s="39"/>
    </row>
    <row r="124" spans="1:66" ht="15.75" x14ac:dyDescent="0.25">
      <c r="A124" s="2108" t="s">
        <v>24</v>
      </c>
      <c r="B124" s="2108"/>
      <c r="C124" s="75">
        <f ca="1">VLOOKUP(C$121,'Tabulka-skore'!$B$4:$Q$239,13,0)</f>
        <v>18</v>
      </c>
      <c r="D124" s="75">
        <f ca="1">VLOOKUP(D$121,'Tabulka-skore'!$B$4:$Q$239,13,0)</f>
        <v>20</v>
      </c>
      <c r="E124" s="75">
        <f ca="1">VLOOKUP(E$121,'Tabulka-skore'!$B$4:$Q$239,13,0)</f>
        <v>25</v>
      </c>
      <c r="F124" s="75">
        <f ca="1">VLOOKUP(F$121,'Tabulka-skore'!$B$4:$Q$239,13,0)</f>
        <v>22</v>
      </c>
      <c r="G124" s="75">
        <f ca="1">VLOOKUP(G$121,'Tabulka-skore'!$B$4:$Q$239,13,0)</f>
        <v>27</v>
      </c>
      <c r="H124" s="75">
        <f ca="1">VLOOKUP(H$121,'Tabulka-skore'!$B$4:$Q$239,13,0)</f>
        <v>24</v>
      </c>
      <c r="I124" s="75" t="str">
        <f>VLOOKUP(I$121,'Tabulka-skore'!$B$4:$Q$239,13,0)</f>
        <v/>
      </c>
      <c r="J124" s="75" t="str">
        <f>VLOOKUP(J$121,'Tabulka-skore'!$B$4:$Q$239,13,0)</f>
        <v/>
      </c>
      <c r="K124" s="39"/>
      <c r="L124" s="39"/>
      <c r="M124" s="39"/>
      <c r="N124" s="39"/>
      <c r="O124" s="39"/>
      <c r="P124" s="39"/>
      <c r="Q124" s="39"/>
      <c r="R124" s="39"/>
    </row>
    <row r="125" spans="1:66" ht="15.75" x14ac:dyDescent="0.25">
      <c r="A125" s="2108" t="s">
        <v>8</v>
      </c>
      <c r="B125" s="2108"/>
      <c r="C125" s="75">
        <f ca="1">VLOOKUP(C$121,'Tabulka-skore'!$B$4:$Q$239,14,0)</f>
        <v>6</v>
      </c>
      <c r="D125" s="75">
        <f ca="1">VLOOKUP(D$121,'Tabulka-skore'!$B$4:$Q$239,14,0)</f>
        <v>1</v>
      </c>
      <c r="E125" s="75">
        <f ca="1">VLOOKUP(E$121,'Tabulka-skore'!$B$4:$Q$239,14,0)</f>
        <v>-6</v>
      </c>
      <c r="F125" s="75">
        <f ca="1">VLOOKUP(F$121,'Tabulka-skore'!$B$4:$Q$239,14,0)</f>
        <v>6</v>
      </c>
      <c r="G125" s="75">
        <f ca="1">VLOOKUP(G$121,'Tabulka-skore'!$B$4:$Q$239,14,0)</f>
        <v>-14</v>
      </c>
      <c r="H125" s="75">
        <f ca="1">VLOOKUP(H$121,'Tabulka-skore'!$B$4:$Q$239,14,0)</f>
        <v>7</v>
      </c>
      <c r="I125" s="75" t="str">
        <f>VLOOKUP(I$121,'Tabulka-skore'!$B$4:$Q$239,14,0)</f>
        <v/>
      </c>
      <c r="J125" s="75" t="str">
        <f>VLOOKUP(J$121,'Tabulka-skore'!$B$4:$Q$239,14,0)</f>
        <v/>
      </c>
      <c r="K125" s="40"/>
      <c r="L125" s="40"/>
      <c r="M125" s="40"/>
      <c r="N125" s="40"/>
      <c r="O125" s="40"/>
      <c r="P125" s="40"/>
      <c r="Q125" s="40"/>
      <c r="R125" s="40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</row>
    <row r="126" spans="1:66" ht="37.5" customHeight="1" x14ac:dyDescent="0.25">
      <c r="A126" s="2108" t="s">
        <v>135</v>
      </c>
      <c r="B126" s="2108"/>
      <c r="C126" s="93">
        <f t="shared" ref="C126:J126" ca="1" si="315">IFERROR(IF(C124=0,MAX($C$123:$J$123)+1,C123/C124),"")</f>
        <v>1.3333333333333333</v>
      </c>
      <c r="D126" s="93">
        <f t="shared" ca="1" si="315"/>
        <v>1.05</v>
      </c>
      <c r="E126" s="93">
        <f t="shared" ca="1" si="315"/>
        <v>0.76</v>
      </c>
      <c r="F126" s="93">
        <f t="shared" ca="1" si="315"/>
        <v>1.2727272727272727</v>
      </c>
      <c r="G126" s="93">
        <f t="shared" ca="1" si="315"/>
        <v>0.48148148148148145</v>
      </c>
      <c r="H126" s="93">
        <f t="shared" ca="1" si="315"/>
        <v>1.2916666666666667</v>
      </c>
      <c r="I126" s="93" t="str">
        <f t="shared" si="315"/>
        <v/>
      </c>
      <c r="J126" s="93" t="str">
        <f t="shared" si="315"/>
        <v/>
      </c>
      <c r="K126" s="40"/>
      <c r="L126" s="40"/>
      <c r="M126" s="40"/>
      <c r="N126" s="40"/>
      <c r="O126" s="40"/>
      <c r="P126" s="40"/>
      <c r="Q126" s="40"/>
      <c r="R126" s="40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</row>
    <row r="127" spans="1:66" ht="76.5" customHeight="1" x14ac:dyDescent="0.25">
      <c r="A127" s="2109" t="s">
        <v>33</v>
      </c>
      <c r="B127" s="2110"/>
      <c r="C127" s="79">
        <f t="shared" ref="C127:J127" ca="1" si="316">IF(MIN(C156,K156,S156,AA156,AI156,AQ156,AY156,BG156)=0,MAX($C156:$BN156)+1,MIN(C156,K156,S156,AA156,AI156,AQ156,AY156,BG156))</f>
        <v>1123</v>
      </c>
      <c r="D127" s="79">
        <f t="shared" ca="1" si="316"/>
        <v>1144</v>
      </c>
      <c r="E127" s="79">
        <f t="shared" ca="1" si="316"/>
        <v>1155</v>
      </c>
      <c r="F127" s="79">
        <f t="shared" ca="1" si="316"/>
        <v>1122</v>
      </c>
      <c r="G127" s="79">
        <f t="shared" ca="1" si="316"/>
        <v>1166</v>
      </c>
      <c r="H127" s="79">
        <f t="shared" ca="1" si="316"/>
        <v>1111</v>
      </c>
      <c r="I127" s="79">
        <f t="shared" ca="1" si="316"/>
        <v>1167</v>
      </c>
      <c r="J127" s="79">
        <f t="shared" ca="1" si="316"/>
        <v>1167</v>
      </c>
    </row>
    <row r="128" spans="1:66" ht="21" customHeight="1" thickBot="1" x14ac:dyDescent="0.3">
      <c r="A128" s="2111" t="s">
        <v>25</v>
      </c>
      <c r="B128" s="2112"/>
      <c r="C128" s="52">
        <f t="shared" ref="C128:J128" ca="1" si="317">RANK(C127,$C127:$J127,1)</f>
        <v>3</v>
      </c>
      <c r="D128" s="53">
        <f t="shared" ca="1" si="317"/>
        <v>4</v>
      </c>
      <c r="E128" s="53">
        <f t="shared" ca="1" si="317"/>
        <v>5</v>
      </c>
      <c r="F128" s="53">
        <f t="shared" ca="1" si="317"/>
        <v>2</v>
      </c>
      <c r="G128" s="53">
        <f t="shared" ca="1" si="317"/>
        <v>6</v>
      </c>
      <c r="H128" s="53">
        <f t="shared" ca="1" si="317"/>
        <v>1</v>
      </c>
      <c r="I128" s="53">
        <f t="shared" ca="1" si="317"/>
        <v>7</v>
      </c>
      <c r="J128" s="54">
        <f t="shared" ca="1" si="317"/>
        <v>7</v>
      </c>
    </row>
    <row r="129" spans="1:66" x14ac:dyDescent="0.25">
      <c r="A129" s="66"/>
      <c r="C129" s="34">
        <v>1</v>
      </c>
      <c r="D129" s="48">
        <f t="shared" ref="D129:J129" si="318">C129</f>
        <v>1</v>
      </c>
      <c r="E129" s="48">
        <f t="shared" si="318"/>
        <v>1</v>
      </c>
      <c r="F129" s="48">
        <f t="shared" si="318"/>
        <v>1</v>
      </c>
      <c r="G129" s="48">
        <f t="shared" si="318"/>
        <v>1</v>
      </c>
      <c r="H129" s="48">
        <f t="shared" si="318"/>
        <v>1</v>
      </c>
      <c r="I129" s="48">
        <f t="shared" si="318"/>
        <v>1</v>
      </c>
      <c r="J129" s="48">
        <f t="shared" si="318"/>
        <v>1</v>
      </c>
      <c r="K129" s="35">
        <v>2</v>
      </c>
      <c r="L129" s="48">
        <f t="shared" ref="L129:R129" si="319">K129</f>
        <v>2</v>
      </c>
      <c r="M129" s="48">
        <f t="shared" si="319"/>
        <v>2</v>
      </c>
      <c r="N129" s="48">
        <f t="shared" si="319"/>
        <v>2</v>
      </c>
      <c r="O129" s="48">
        <f t="shared" si="319"/>
        <v>2</v>
      </c>
      <c r="P129" s="48">
        <f t="shared" si="319"/>
        <v>2</v>
      </c>
      <c r="Q129" s="48">
        <f t="shared" si="319"/>
        <v>2</v>
      </c>
      <c r="R129" s="48">
        <f t="shared" si="319"/>
        <v>2</v>
      </c>
      <c r="S129" s="25">
        <v>3</v>
      </c>
      <c r="T129" s="48">
        <f t="shared" ref="T129:Z129" si="320">S129</f>
        <v>3</v>
      </c>
      <c r="U129" s="48">
        <f t="shared" si="320"/>
        <v>3</v>
      </c>
      <c r="V129" s="48">
        <f t="shared" si="320"/>
        <v>3</v>
      </c>
      <c r="W129" s="48">
        <f t="shared" si="320"/>
        <v>3</v>
      </c>
      <c r="X129" s="48">
        <f t="shared" si="320"/>
        <v>3</v>
      </c>
      <c r="Y129" s="48">
        <f t="shared" si="320"/>
        <v>3</v>
      </c>
      <c r="Z129" s="48">
        <f t="shared" si="320"/>
        <v>3</v>
      </c>
      <c r="AA129" s="25">
        <v>4</v>
      </c>
      <c r="AB129" s="48">
        <f t="shared" ref="AB129:AH129" si="321">AA129</f>
        <v>4</v>
      </c>
      <c r="AC129" s="48">
        <f t="shared" si="321"/>
        <v>4</v>
      </c>
      <c r="AD129" s="48">
        <f t="shared" si="321"/>
        <v>4</v>
      </c>
      <c r="AE129" s="48">
        <f t="shared" si="321"/>
        <v>4</v>
      </c>
      <c r="AF129" s="48">
        <f t="shared" si="321"/>
        <v>4</v>
      </c>
      <c r="AG129" s="48">
        <f t="shared" si="321"/>
        <v>4</v>
      </c>
      <c r="AH129" s="48">
        <f t="shared" si="321"/>
        <v>4</v>
      </c>
      <c r="AI129" s="25">
        <v>5</v>
      </c>
      <c r="AJ129" s="48">
        <f t="shared" ref="AJ129:AP129" si="322">AI129</f>
        <v>5</v>
      </c>
      <c r="AK129" s="48">
        <f t="shared" si="322"/>
        <v>5</v>
      </c>
      <c r="AL129" s="48">
        <f t="shared" si="322"/>
        <v>5</v>
      </c>
      <c r="AM129" s="48">
        <f t="shared" si="322"/>
        <v>5</v>
      </c>
      <c r="AN129" s="48">
        <f t="shared" si="322"/>
        <v>5</v>
      </c>
      <c r="AO129" s="48">
        <f t="shared" si="322"/>
        <v>5</v>
      </c>
      <c r="AP129" s="48">
        <f t="shared" si="322"/>
        <v>5</v>
      </c>
      <c r="AQ129" s="25">
        <v>6</v>
      </c>
      <c r="AR129" s="48">
        <f t="shared" ref="AR129:AX129" si="323">AQ129</f>
        <v>6</v>
      </c>
      <c r="AS129" s="48">
        <f t="shared" si="323"/>
        <v>6</v>
      </c>
      <c r="AT129" s="48">
        <f t="shared" si="323"/>
        <v>6</v>
      </c>
      <c r="AU129" s="48">
        <f t="shared" si="323"/>
        <v>6</v>
      </c>
      <c r="AV129" s="48">
        <f t="shared" si="323"/>
        <v>6</v>
      </c>
      <c r="AW129" s="48">
        <f t="shared" si="323"/>
        <v>6</v>
      </c>
      <c r="AX129" s="48">
        <f t="shared" si="323"/>
        <v>6</v>
      </c>
      <c r="AY129" s="25">
        <v>7</v>
      </c>
      <c r="AZ129" s="48">
        <f t="shared" ref="AZ129:BF129" si="324">AY129</f>
        <v>7</v>
      </c>
      <c r="BA129" s="48">
        <f t="shared" si="324"/>
        <v>7</v>
      </c>
      <c r="BB129" s="48">
        <f t="shared" si="324"/>
        <v>7</v>
      </c>
      <c r="BC129" s="48">
        <f t="shared" si="324"/>
        <v>7</v>
      </c>
      <c r="BD129" s="48">
        <f t="shared" si="324"/>
        <v>7</v>
      </c>
      <c r="BE129" s="48">
        <f t="shared" si="324"/>
        <v>7</v>
      </c>
      <c r="BF129" s="48">
        <f t="shared" si="324"/>
        <v>7</v>
      </c>
      <c r="BG129" s="25">
        <v>8</v>
      </c>
      <c r="BH129" s="48">
        <f t="shared" ref="BH129:BN129" si="325">BG129</f>
        <v>8</v>
      </c>
      <c r="BI129" s="48">
        <f t="shared" si="325"/>
        <v>8</v>
      </c>
      <c r="BJ129" s="48">
        <f t="shared" si="325"/>
        <v>8</v>
      </c>
      <c r="BK129" s="48">
        <f t="shared" si="325"/>
        <v>8</v>
      </c>
      <c r="BL129" s="48">
        <f t="shared" si="325"/>
        <v>8</v>
      </c>
      <c r="BM129" s="48">
        <f t="shared" si="325"/>
        <v>8</v>
      </c>
      <c r="BN129" s="48">
        <f t="shared" si="325"/>
        <v>8</v>
      </c>
    </row>
    <row r="130" spans="1:66" ht="15.75" thickBot="1" x14ac:dyDescent="0.3">
      <c r="A130" s="66"/>
      <c r="C130" s="58">
        <f t="shared" ref="C130:J130" si="326">C121</f>
        <v>41</v>
      </c>
      <c r="D130" s="58">
        <f t="shared" si="326"/>
        <v>42</v>
      </c>
      <c r="E130" s="58">
        <f t="shared" si="326"/>
        <v>43</v>
      </c>
      <c r="F130" s="58">
        <f t="shared" si="326"/>
        <v>44</v>
      </c>
      <c r="G130" s="58">
        <f t="shared" si="326"/>
        <v>45</v>
      </c>
      <c r="H130" s="58">
        <f t="shared" si="326"/>
        <v>46</v>
      </c>
      <c r="I130" s="58">
        <f t="shared" si="326"/>
        <v>47</v>
      </c>
      <c r="J130" s="58">
        <f t="shared" si="326"/>
        <v>48</v>
      </c>
      <c r="K130" s="58">
        <f t="shared" ref="K130:AP130" si="327">C130</f>
        <v>41</v>
      </c>
      <c r="L130" s="58">
        <f t="shared" si="327"/>
        <v>42</v>
      </c>
      <c r="M130" s="58">
        <f t="shared" si="327"/>
        <v>43</v>
      </c>
      <c r="N130" s="58">
        <f t="shared" si="327"/>
        <v>44</v>
      </c>
      <c r="O130" s="58">
        <f t="shared" si="327"/>
        <v>45</v>
      </c>
      <c r="P130" s="58">
        <f t="shared" si="327"/>
        <v>46</v>
      </c>
      <c r="Q130" s="58">
        <f t="shared" si="327"/>
        <v>47</v>
      </c>
      <c r="R130" s="58">
        <f t="shared" si="327"/>
        <v>48</v>
      </c>
      <c r="S130" s="58">
        <f t="shared" si="327"/>
        <v>41</v>
      </c>
      <c r="T130" s="58">
        <f t="shared" si="327"/>
        <v>42</v>
      </c>
      <c r="U130" s="58">
        <f t="shared" si="327"/>
        <v>43</v>
      </c>
      <c r="V130" s="58">
        <f t="shared" si="327"/>
        <v>44</v>
      </c>
      <c r="W130" s="58">
        <f t="shared" si="327"/>
        <v>45</v>
      </c>
      <c r="X130" s="58">
        <f t="shared" si="327"/>
        <v>46</v>
      </c>
      <c r="Y130" s="58">
        <f t="shared" si="327"/>
        <v>47</v>
      </c>
      <c r="Z130" s="58">
        <f t="shared" si="327"/>
        <v>48</v>
      </c>
      <c r="AA130" s="58">
        <f t="shared" si="327"/>
        <v>41</v>
      </c>
      <c r="AB130" s="58">
        <f t="shared" si="327"/>
        <v>42</v>
      </c>
      <c r="AC130" s="58">
        <f t="shared" si="327"/>
        <v>43</v>
      </c>
      <c r="AD130" s="58">
        <f t="shared" si="327"/>
        <v>44</v>
      </c>
      <c r="AE130" s="58">
        <f t="shared" si="327"/>
        <v>45</v>
      </c>
      <c r="AF130" s="58">
        <f t="shared" si="327"/>
        <v>46</v>
      </c>
      <c r="AG130" s="58">
        <f t="shared" si="327"/>
        <v>47</v>
      </c>
      <c r="AH130" s="58">
        <f t="shared" si="327"/>
        <v>48</v>
      </c>
      <c r="AI130" s="58">
        <f t="shared" si="327"/>
        <v>41</v>
      </c>
      <c r="AJ130" s="58">
        <f t="shared" si="327"/>
        <v>42</v>
      </c>
      <c r="AK130" s="58">
        <f t="shared" si="327"/>
        <v>43</v>
      </c>
      <c r="AL130" s="58">
        <f t="shared" si="327"/>
        <v>44</v>
      </c>
      <c r="AM130" s="58">
        <f t="shared" si="327"/>
        <v>45</v>
      </c>
      <c r="AN130" s="58">
        <f t="shared" si="327"/>
        <v>46</v>
      </c>
      <c r="AO130" s="58">
        <f t="shared" si="327"/>
        <v>47</v>
      </c>
      <c r="AP130" s="58">
        <f t="shared" si="327"/>
        <v>48</v>
      </c>
      <c r="AQ130" s="58">
        <f t="shared" ref="AQ130:BN130" si="328">AI130</f>
        <v>41</v>
      </c>
      <c r="AR130" s="58">
        <f t="shared" si="328"/>
        <v>42</v>
      </c>
      <c r="AS130" s="58">
        <f t="shared" si="328"/>
        <v>43</v>
      </c>
      <c r="AT130" s="58">
        <f t="shared" si="328"/>
        <v>44</v>
      </c>
      <c r="AU130" s="58">
        <f t="shared" si="328"/>
        <v>45</v>
      </c>
      <c r="AV130" s="58">
        <f t="shared" si="328"/>
        <v>46</v>
      </c>
      <c r="AW130" s="58">
        <f t="shared" si="328"/>
        <v>47</v>
      </c>
      <c r="AX130" s="58">
        <f t="shared" si="328"/>
        <v>48</v>
      </c>
      <c r="AY130" s="58">
        <f t="shared" si="328"/>
        <v>41</v>
      </c>
      <c r="AZ130" s="58">
        <f t="shared" si="328"/>
        <v>42</v>
      </c>
      <c r="BA130" s="58">
        <f t="shared" si="328"/>
        <v>43</v>
      </c>
      <c r="BB130" s="58">
        <f t="shared" si="328"/>
        <v>44</v>
      </c>
      <c r="BC130" s="58">
        <f t="shared" si="328"/>
        <v>45</v>
      </c>
      <c r="BD130" s="58">
        <f t="shared" si="328"/>
        <v>46</v>
      </c>
      <c r="BE130" s="58">
        <f t="shared" si="328"/>
        <v>47</v>
      </c>
      <c r="BF130" s="58">
        <f t="shared" si="328"/>
        <v>48</v>
      </c>
      <c r="BG130" s="58">
        <f t="shared" si="328"/>
        <v>41</v>
      </c>
      <c r="BH130" s="58">
        <f t="shared" si="328"/>
        <v>42</v>
      </c>
      <c r="BI130" s="58">
        <f t="shared" si="328"/>
        <v>43</v>
      </c>
      <c r="BJ130" s="58">
        <f t="shared" si="328"/>
        <v>44</v>
      </c>
      <c r="BK130" s="58">
        <f t="shared" si="328"/>
        <v>45</v>
      </c>
      <c r="BL130" s="58">
        <f t="shared" si="328"/>
        <v>46</v>
      </c>
      <c r="BM130" s="58">
        <f t="shared" si="328"/>
        <v>47</v>
      </c>
      <c r="BN130" s="58">
        <f t="shared" si="328"/>
        <v>48</v>
      </c>
    </row>
    <row r="131" spans="1:66" x14ac:dyDescent="0.25">
      <c r="A131" s="2113"/>
      <c r="B131" s="2114"/>
      <c r="C131" s="26" t="s">
        <v>18</v>
      </c>
      <c r="D131" s="7" t="s">
        <v>18</v>
      </c>
      <c r="E131" s="7" t="s">
        <v>18</v>
      </c>
      <c r="F131" s="7" t="s">
        <v>18</v>
      </c>
      <c r="G131" s="7" t="s">
        <v>18</v>
      </c>
      <c r="H131" s="7" t="s">
        <v>18</v>
      </c>
      <c r="I131" s="7" t="s">
        <v>18</v>
      </c>
      <c r="J131" s="8" t="s">
        <v>18</v>
      </c>
      <c r="K131" s="26" t="s">
        <v>18</v>
      </c>
      <c r="L131" s="7" t="s">
        <v>18</v>
      </c>
      <c r="M131" s="7" t="s">
        <v>18</v>
      </c>
      <c r="N131" s="7" t="s">
        <v>18</v>
      </c>
      <c r="O131" s="7" t="s">
        <v>18</v>
      </c>
      <c r="P131" s="7" t="s">
        <v>18</v>
      </c>
      <c r="Q131" s="7" t="s">
        <v>18</v>
      </c>
      <c r="R131" s="8" t="s">
        <v>18</v>
      </c>
      <c r="S131" s="26" t="s">
        <v>18</v>
      </c>
      <c r="T131" s="7" t="s">
        <v>18</v>
      </c>
      <c r="U131" s="7" t="s">
        <v>18</v>
      </c>
      <c r="V131" s="7" t="s">
        <v>18</v>
      </c>
      <c r="W131" s="7" t="s">
        <v>18</v>
      </c>
      <c r="X131" s="7" t="s">
        <v>18</v>
      </c>
      <c r="Y131" s="7" t="s">
        <v>18</v>
      </c>
      <c r="Z131" s="8" t="s">
        <v>18</v>
      </c>
      <c r="AA131" s="26" t="s">
        <v>18</v>
      </c>
      <c r="AB131" s="7" t="s">
        <v>18</v>
      </c>
      <c r="AC131" s="7" t="s">
        <v>18</v>
      </c>
      <c r="AD131" s="7" t="s">
        <v>18</v>
      </c>
      <c r="AE131" s="7" t="s">
        <v>18</v>
      </c>
      <c r="AF131" s="7" t="s">
        <v>18</v>
      </c>
      <c r="AG131" s="7" t="s">
        <v>18</v>
      </c>
      <c r="AH131" s="8" t="s">
        <v>18</v>
      </c>
      <c r="AI131" s="26" t="s">
        <v>18</v>
      </c>
      <c r="AJ131" s="7" t="s">
        <v>18</v>
      </c>
      <c r="AK131" s="7" t="s">
        <v>18</v>
      </c>
      <c r="AL131" s="7" t="s">
        <v>18</v>
      </c>
      <c r="AM131" s="7" t="s">
        <v>18</v>
      </c>
      <c r="AN131" s="7" t="s">
        <v>18</v>
      </c>
      <c r="AO131" s="7" t="s">
        <v>18</v>
      </c>
      <c r="AP131" s="8" t="s">
        <v>18</v>
      </c>
      <c r="AQ131" s="26" t="s">
        <v>18</v>
      </c>
      <c r="AR131" s="7" t="s">
        <v>18</v>
      </c>
      <c r="AS131" s="7" t="s">
        <v>18</v>
      </c>
      <c r="AT131" s="7" t="s">
        <v>18</v>
      </c>
      <c r="AU131" s="7" t="s">
        <v>18</v>
      </c>
      <c r="AV131" s="7" t="s">
        <v>18</v>
      </c>
      <c r="AW131" s="7" t="s">
        <v>18</v>
      </c>
      <c r="AX131" s="8" t="s">
        <v>18</v>
      </c>
      <c r="AY131" s="26" t="s">
        <v>18</v>
      </c>
      <c r="AZ131" s="7" t="s">
        <v>18</v>
      </c>
      <c r="BA131" s="7" t="s">
        <v>18</v>
      </c>
      <c r="BB131" s="7" t="s">
        <v>18</v>
      </c>
      <c r="BC131" s="7" t="s">
        <v>18</v>
      </c>
      <c r="BD131" s="7" t="s">
        <v>18</v>
      </c>
      <c r="BE131" s="7" t="s">
        <v>18</v>
      </c>
      <c r="BF131" s="8" t="s">
        <v>18</v>
      </c>
      <c r="BG131" s="26" t="s">
        <v>18</v>
      </c>
      <c r="BH131" s="7" t="s">
        <v>18</v>
      </c>
      <c r="BI131" s="7" t="s">
        <v>18</v>
      </c>
      <c r="BJ131" s="7" t="s">
        <v>18</v>
      </c>
      <c r="BK131" s="7" t="s">
        <v>18</v>
      </c>
      <c r="BL131" s="7" t="s">
        <v>18</v>
      </c>
      <c r="BM131" s="7" t="s">
        <v>18</v>
      </c>
      <c r="BN131" s="8" t="s">
        <v>18</v>
      </c>
    </row>
    <row r="132" spans="1:66" x14ac:dyDescent="0.25">
      <c r="A132" s="2098"/>
      <c r="B132" s="2099"/>
      <c r="C132" s="969" t="str">
        <f>IF(VLOOKUP(C130,'Tabulka-skore'!$B$4:$V$239,16,0)=C129,C130,"")</f>
        <v/>
      </c>
      <c r="D132" s="970" t="str">
        <f>IF(VLOOKUP(D130,'Tabulka-skore'!$B$4:$V$239,16,0)=D129,D130,"")</f>
        <v/>
      </c>
      <c r="E132" s="970" t="str">
        <f>IF(VLOOKUP(E130,'Tabulka-skore'!$B$4:$V$239,16,0)=E129,E130,"")</f>
        <v/>
      </c>
      <c r="F132" s="970">
        <f>IF(VLOOKUP(F130,'Tabulka-skore'!$B$4:$V$239,16,0)=F129,F130,"")</f>
        <v>44</v>
      </c>
      <c r="G132" s="970" t="str">
        <f>IF(VLOOKUP(G130,'Tabulka-skore'!$B$4:$V$239,16,0)=G129,G130,"")</f>
        <v/>
      </c>
      <c r="H132" s="970" t="str">
        <f>IF(VLOOKUP(H130,'Tabulka-skore'!$B$4:$V$239,16,0)=H129,H130,"")</f>
        <v/>
      </c>
      <c r="I132" s="970" t="str">
        <f>IF(VLOOKUP(I130,'Tabulka-skore'!$B$4:$V$239,16,0)=I129,I130,"")</f>
        <v/>
      </c>
      <c r="J132" s="971" t="str">
        <f>IF(VLOOKUP(J130,'Tabulka-skore'!$B$4:$V$239,16,0)=J129,J130,"")</f>
        <v/>
      </c>
      <c r="K132" s="969" t="str">
        <f>IF(VLOOKUP(K130,'Tabulka-skore'!$B$4:$V$239,16,0)=K129,K130,"")</f>
        <v/>
      </c>
      <c r="L132" s="970" t="str">
        <f>IF(VLOOKUP(L130,'Tabulka-skore'!$B$4:$V$239,16,0)=L129,L130,"")</f>
        <v/>
      </c>
      <c r="M132" s="970" t="str">
        <f>IF(VLOOKUP(M130,'Tabulka-skore'!$B$4:$V$239,16,0)=M129,M130,"")</f>
        <v/>
      </c>
      <c r="N132" s="970" t="str">
        <f>IF(VLOOKUP(N130,'Tabulka-skore'!$B$4:$V$239,16,0)=N129,N130,"")</f>
        <v/>
      </c>
      <c r="O132" s="970" t="str">
        <f>IF(VLOOKUP(O130,'Tabulka-skore'!$B$4:$V$239,16,0)=O129,O130,"")</f>
        <v/>
      </c>
      <c r="P132" s="970">
        <f>IF(VLOOKUP(P130,'Tabulka-skore'!$B$4:$V$239,16,0)=P129,P130,"")</f>
        <v>46</v>
      </c>
      <c r="Q132" s="970" t="str">
        <f>IF(VLOOKUP(Q130,'Tabulka-skore'!$B$4:$V$239,16,0)=Q129,Q130,"")</f>
        <v/>
      </c>
      <c r="R132" s="971" t="str">
        <f>IF(VLOOKUP(R130,'Tabulka-skore'!$B$4:$V$239,16,0)=R129,R130,"")</f>
        <v/>
      </c>
      <c r="S132" s="969">
        <f>IF(VLOOKUP(S130,'Tabulka-skore'!$B$4:$V$239,16,0)=S129,S130,"")</f>
        <v>41</v>
      </c>
      <c r="T132" s="970" t="str">
        <f>IF(VLOOKUP(T130,'Tabulka-skore'!$B$4:$V$239,16,0)=T129,T130,"")</f>
        <v/>
      </c>
      <c r="U132" s="970" t="str">
        <f>IF(VLOOKUP(U130,'Tabulka-skore'!$B$4:$V$239,16,0)=U129,U130,"")</f>
        <v/>
      </c>
      <c r="V132" s="970" t="str">
        <f>IF(VLOOKUP(V130,'Tabulka-skore'!$B$4:$V$239,16,0)=V129,V130,"")</f>
        <v/>
      </c>
      <c r="W132" s="970" t="str">
        <f>IF(VLOOKUP(W130,'Tabulka-skore'!$B$4:$V$239,16,0)=W129,W130,"")</f>
        <v/>
      </c>
      <c r="X132" s="970" t="str">
        <f>IF(VLOOKUP(X130,'Tabulka-skore'!$B$4:$V$239,16,0)=X129,X130,"")</f>
        <v/>
      </c>
      <c r="Y132" s="970" t="str">
        <f>IF(VLOOKUP(Y130,'Tabulka-skore'!$B$4:$V$239,16,0)=Y129,Y130,"")</f>
        <v/>
      </c>
      <c r="Z132" s="971" t="str">
        <f>IF(VLOOKUP(Z130,'Tabulka-skore'!$B$4:$V$239,16,0)=Z129,Z130,"")</f>
        <v/>
      </c>
      <c r="AA132" s="969" t="str">
        <f>IF(VLOOKUP(AA130,'Tabulka-skore'!$B$4:$V$239,16,0)=AA129,AA130,"")</f>
        <v/>
      </c>
      <c r="AB132" s="970">
        <f>IF(VLOOKUP(AB130,'Tabulka-skore'!$B$4:$V$239,16,0)=AB129,AB130,"")</f>
        <v>42</v>
      </c>
      <c r="AC132" s="970" t="str">
        <f>IF(VLOOKUP(AC130,'Tabulka-skore'!$B$4:$V$239,16,0)=AC129,AC130,"")</f>
        <v/>
      </c>
      <c r="AD132" s="970" t="str">
        <f>IF(VLOOKUP(AD130,'Tabulka-skore'!$B$4:$V$239,16,0)=AD129,AD130,"")</f>
        <v/>
      </c>
      <c r="AE132" s="970" t="str">
        <f>IF(VLOOKUP(AE130,'Tabulka-skore'!$B$4:$V$239,16,0)=AE129,AE130,"")</f>
        <v/>
      </c>
      <c r="AF132" s="970" t="str">
        <f>IF(VLOOKUP(AF130,'Tabulka-skore'!$B$4:$V$239,16,0)=AF129,AF130,"")</f>
        <v/>
      </c>
      <c r="AG132" s="970" t="str">
        <f>IF(VLOOKUP(AG130,'Tabulka-skore'!$B$4:$V$239,16,0)=AG129,AG130,"")</f>
        <v/>
      </c>
      <c r="AH132" s="971" t="str">
        <f>IF(VLOOKUP(AH130,'Tabulka-skore'!$B$4:$V$239,16,0)=AH129,AH130,"")</f>
        <v/>
      </c>
      <c r="AI132" s="969" t="str">
        <f>IF(VLOOKUP(AI130,'Tabulka-skore'!$B$4:$V$239,16,0)=AI129,AI130,"")</f>
        <v/>
      </c>
      <c r="AJ132" s="970" t="str">
        <f>IF(VLOOKUP(AJ130,'Tabulka-skore'!$B$4:$V$239,16,0)=AJ129,AJ130,"")</f>
        <v/>
      </c>
      <c r="AK132" s="970" t="str">
        <f>IF(VLOOKUP(AK130,'Tabulka-skore'!$B$4:$V$239,16,0)=AK129,AK130,"")</f>
        <v/>
      </c>
      <c r="AL132" s="970" t="str">
        <f>IF(VLOOKUP(AL130,'Tabulka-skore'!$B$4:$V$239,16,0)=AL129,AL130,"")</f>
        <v/>
      </c>
      <c r="AM132" s="970">
        <f>IF(VLOOKUP(AM130,'Tabulka-skore'!$B$4:$V$239,16,0)=AM129,AM130,"")</f>
        <v>45</v>
      </c>
      <c r="AN132" s="970" t="str">
        <f>IF(VLOOKUP(AN130,'Tabulka-skore'!$B$4:$V$239,16,0)=AN129,AN130,"")</f>
        <v/>
      </c>
      <c r="AO132" s="970" t="str">
        <f>IF(VLOOKUP(AO130,'Tabulka-skore'!$B$4:$V$239,16,0)=AO129,AO130,"")</f>
        <v/>
      </c>
      <c r="AP132" s="971" t="str">
        <f>IF(VLOOKUP(AP130,'Tabulka-skore'!$B$4:$V$239,16,0)=AP129,AP130,"")</f>
        <v/>
      </c>
      <c r="AQ132" s="969" t="str">
        <f>IF(VLOOKUP(AQ130,'Tabulka-skore'!$B$4:$V$239,16,0)=AQ129,AQ130,"")</f>
        <v/>
      </c>
      <c r="AR132" s="970" t="str">
        <f>IF(VLOOKUP(AR130,'Tabulka-skore'!$B$4:$V$239,16,0)=AR129,AR130,"")</f>
        <v/>
      </c>
      <c r="AS132" s="970">
        <f>IF(VLOOKUP(AS130,'Tabulka-skore'!$B$4:$V$239,16,0)=AS129,AS130,"")</f>
        <v>43</v>
      </c>
      <c r="AT132" s="970" t="str">
        <f>IF(VLOOKUP(AT130,'Tabulka-skore'!$B$4:$V$239,16,0)=AT129,AT130,"")</f>
        <v/>
      </c>
      <c r="AU132" s="970" t="str">
        <f>IF(VLOOKUP(AU130,'Tabulka-skore'!$B$4:$V$239,16,0)=AU129,AU130,"")</f>
        <v/>
      </c>
      <c r="AV132" s="970" t="str">
        <f>IF(VLOOKUP(AV130,'Tabulka-skore'!$B$4:$V$239,16,0)=AV129,AV130,"")</f>
        <v/>
      </c>
      <c r="AW132" s="970" t="str">
        <f>IF(VLOOKUP(AW130,'Tabulka-skore'!$B$4:$V$239,16,0)=AW129,AW130,"")</f>
        <v/>
      </c>
      <c r="AX132" s="971" t="str">
        <f>IF(VLOOKUP(AX130,'Tabulka-skore'!$B$4:$V$239,16,0)=AX129,AX130,"")</f>
        <v/>
      </c>
      <c r="AY132" s="969" t="str">
        <f>IF(VLOOKUP(AY130,'Tabulka-skore'!$B$4:$V$239,16,0)=AY129,AY130,"")</f>
        <v/>
      </c>
      <c r="AZ132" s="970" t="str">
        <f>IF(VLOOKUP(AZ130,'Tabulka-skore'!$B$4:$V$239,16,0)=AZ129,AZ130,"")</f>
        <v/>
      </c>
      <c r="BA132" s="970" t="str">
        <f>IF(VLOOKUP(BA130,'Tabulka-skore'!$B$4:$V$239,16,0)=BA129,BA130,"")</f>
        <v/>
      </c>
      <c r="BB132" s="970" t="str">
        <f>IF(VLOOKUP(BB130,'Tabulka-skore'!$B$4:$V$239,16,0)=BB129,BB130,"")</f>
        <v/>
      </c>
      <c r="BC132" s="970" t="str">
        <f>IF(VLOOKUP(BC130,'Tabulka-skore'!$B$4:$V$239,16,0)=BC129,BC130,"")</f>
        <v/>
      </c>
      <c r="BD132" s="970" t="str">
        <f>IF(VLOOKUP(BD130,'Tabulka-skore'!$B$4:$V$239,16,0)=BD129,BD130,"")</f>
        <v/>
      </c>
      <c r="BE132" s="970" t="str">
        <f>IF(VLOOKUP(BE130,'Tabulka-skore'!$B$4:$V$239,16,0)=BE129,BE130,"")</f>
        <v/>
      </c>
      <c r="BF132" s="971" t="str">
        <f>IF(VLOOKUP(BF130,'Tabulka-skore'!$B$4:$V$239,16,0)=BF129,BF130,"")</f>
        <v/>
      </c>
      <c r="BG132" s="969" t="str">
        <f>IF(VLOOKUP(BG130,'Tabulka-skore'!$B$4:$V$239,16,0)=BG129,BG130,"")</f>
        <v/>
      </c>
      <c r="BH132" s="970" t="str">
        <f>IF(VLOOKUP(BH130,'Tabulka-skore'!$B$4:$V$239,16,0)=BH129,BH130,"")</f>
        <v/>
      </c>
      <c r="BI132" s="970" t="str">
        <f>IF(VLOOKUP(BI130,'Tabulka-skore'!$B$4:$V$239,16,0)=BI129,BI130,"")</f>
        <v/>
      </c>
      <c r="BJ132" s="970" t="str">
        <f>IF(VLOOKUP(BJ130,'Tabulka-skore'!$B$4:$V$239,16,0)=BJ129,BJ130,"")</f>
        <v/>
      </c>
      <c r="BK132" s="970" t="str">
        <f>IF(VLOOKUP(BK130,'Tabulka-skore'!$B$4:$V$239,16,0)=BK129,BK130,"")</f>
        <v/>
      </c>
      <c r="BL132" s="970" t="str">
        <f>IF(VLOOKUP(BL130,'Tabulka-skore'!$B$4:$V$239,16,0)=BL129,BL130,"")</f>
        <v/>
      </c>
      <c r="BM132" s="970" t="str">
        <f>IF(VLOOKUP(BM130,'Tabulka-skore'!$B$4:$V$239,16,0)=BM129,BM130,"")</f>
        <v/>
      </c>
      <c r="BN132" s="971" t="str">
        <f>IF(VLOOKUP(BN130,'Tabulka-skore'!$B$4:$V$239,16,0)=BN129,BN130,"")</f>
        <v/>
      </c>
    </row>
    <row r="133" spans="1:66" ht="15.75" x14ac:dyDescent="0.25">
      <c r="A133" s="275" t="s">
        <v>26</v>
      </c>
      <c r="B133" s="276" t="s">
        <v>58</v>
      </c>
      <c r="C133" s="27" t="str">
        <f>IF(C132="","",DSUM('Rozpis-skore'!$C$1:$L$162,$B133,C131:C132))</f>
        <v/>
      </c>
      <c r="D133" s="6" t="str">
        <f>IF(D132="","",DSUM('Rozpis-skore'!$C$1:$L$162,$B133,D131:D132))</f>
        <v/>
      </c>
      <c r="E133" s="6" t="str">
        <f>IF(E132="","",DSUM('Rozpis-skore'!$C$1:$L$162,$B133,E131:E132))</f>
        <v/>
      </c>
      <c r="F133" s="6">
        <f>IF(F132="","",DSUM('Rozpis-skore'!$C$1:$L$162,$B133,F131:F132))</f>
        <v>0</v>
      </c>
      <c r="G133" s="6" t="str">
        <f>IF(G132="","",DSUM('Rozpis-skore'!$C$1:$L$162,$B133,G131:G132))</f>
        <v/>
      </c>
      <c r="H133" s="6" t="str">
        <f>IF(H132="","",DSUM('Rozpis-skore'!$C$1:$L$162,$B133,H131:H132))</f>
        <v/>
      </c>
      <c r="I133" s="6" t="str">
        <f>IF(I132="","",DSUM('Rozpis-skore'!$C$1:$L$162,$B133,I131:I132))</f>
        <v/>
      </c>
      <c r="J133" s="9" t="str">
        <f>IF(J132="","",DSUM('Rozpis-skore'!$C$1:$L$162,$B133,J131:J132))</f>
        <v/>
      </c>
      <c r="K133" s="27" t="str">
        <f>IF(K132="","",DSUM('Rozpis-skore'!$C$1:$L$162,$B133,K131:K132))</f>
        <v/>
      </c>
      <c r="L133" s="6" t="str">
        <f>IF(L132="","",DSUM('Rozpis-skore'!$C$1:$L$162,$B133,L131:L132))</f>
        <v/>
      </c>
      <c r="M133" s="6" t="str">
        <f>IF(M132="","",DSUM('Rozpis-skore'!$C$1:$L$162,$B133,M131:M132))</f>
        <v/>
      </c>
      <c r="N133" s="6" t="str">
        <f>IF(N132="","",DSUM('Rozpis-skore'!$C$1:$L$162,$B133,N131:N132))</f>
        <v/>
      </c>
      <c r="O133" s="6" t="str">
        <f>IF(O132="","",DSUM('Rozpis-skore'!$C$1:$L$162,$B133,O131:O132))</f>
        <v/>
      </c>
      <c r="P133" s="6">
        <f>IF(P132="","",DSUM('Rozpis-skore'!$C$1:$L$162,$B133,P131:P132))</f>
        <v>0</v>
      </c>
      <c r="Q133" s="6" t="str">
        <f>IF(Q132="","",DSUM('Rozpis-skore'!$C$1:$L$162,$B133,Q131:Q132))</f>
        <v/>
      </c>
      <c r="R133" s="9" t="str">
        <f>IF(R132="","",DSUM('Rozpis-skore'!$C$1:$L$162,$B133,R131:R132))</f>
        <v/>
      </c>
      <c r="S133" s="27">
        <f>IF(S132="","",DSUM('Rozpis-skore'!$C$1:$L$162,$B133,S131:S132))</f>
        <v>0</v>
      </c>
      <c r="T133" s="6" t="str">
        <f>IF(T132="","",DSUM('Rozpis-skore'!$C$1:$L$162,$B133,T131:T132))</f>
        <v/>
      </c>
      <c r="U133" s="6" t="str">
        <f>IF(U132="","",DSUM('Rozpis-skore'!$C$1:$L$162,$B133,U131:U132))</f>
        <v/>
      </c>
      <c r="V133" s="6" t="str">
        <f>IF(V132="","",DSUM('Rozpis-skore'!$C$1:$L$162,$B133,V131:V132))</f>
        <v/>
      </c>
      <c r="W133" s="6" t="str">
        <f>IF(W132="","",DSUM('Rozpis-skore'!$C$1:$L$162,$B133,W131:W132))</f>
        <v/>
      </c>
      <c r="X133" s="6" t="str">
        <f>IF(X132="","",DSUM('Rozpis-skore'!$C$1:$L$162,$B133,X131:X132))</f>
        <v/>
      </c>
      <c r="Y133" s="6" t="str">
        <f>IF(Y132="","",DSUM('Rozpis-skore'!$C$1:$L$162,$B133,Y131:Y132))</f>
        <v/>
      </c>
      <c r="Z133" s="9" t="str">
        <f>IF(Z132="","",DSUM('Rozpis-skore'!$C$1:$L$162,$B133,Z131:Z132))</f>
        <v/>
      </c>
      <c r="AA133" s="27" t="str">
        <f>IF(AA132="","",DSUM('Rozpis-skore'!$C$1:$L$162,$B133,AA131:AA132))</f>
        <v/>
      </c>
      <c r="AB133" s="6">
        <f>IF(AB132="","",DSUM('Rozpis-skore'!$C$1:$L$162,$B133,AB131:AB132))</f>
        <v>0</v>
      </c>
      <c r="AC133" s="6" t="str">
        <f>IF(AC132="","",DSUM('Rozpis-skore'!$C$1:$L$162,$B133,AC131:AC132))</f>
        <v/>
      </c>
      <c r="AD133" s="6" t="str">
        <f>IF(AD132="","",DSUM('Rozpis-skore'!$C$1:$L$162,$B133,AD131:AD132))</f>
        <v/>
      </c>
      <c r="AE133" s="6" t="str">
        <f>IF(AE132="","",DSUM('Rozpis-skore'!$C$1:$L$162,$B133,AE131:AE132))</f>
        <v/>
      </c>
      <c r="AF133" s="6" t="str">
        <f>IF(AF132="","",DSUM('Rozpis-skore'!$C$1:$L$162,$B133,AF131:AF132))</f>
        <v/>
      </c>
      <c r="AG133" s="6" t="str">
        <f>IF(AG132="","",DSUM('Rozpis-skore'!$C$1:$L$162,$B133,AG131:AG132))</f>
        <v/>
      </c>
      <c r="AH133" s="9" t="str">
        <f>IF(AH132="","",DSUM('Rozpis-skore'!$C$1:$L$162,$B133,AH131:AH132))</f>
        <v/>
      </c>
      <c r="AI133" s="27" t="str">
        <f>IF(AI132="","",DSUM('Rozpis-skore'!$C$1:$L$162,$B133,AI131:AI132))</f>
        <v/>
      </c>
      <c r="AJ133" s="6" t="str">
        <f>IF(AJ132="","",DSUM('Rozpis-skore'!$C$1:$L$162,$B133,AJ131:AJ132))</f>
        <v/>
      </c>
      <c r="AK133" s="6" t="str">
        <f>IF(AK132="","",DSUM('Rozpis-skore'!$C$1:$L$162,$B133,AK131:AK132))</f>
        <v/>
      </c>
      <c r="AL133" s="6" t="str">
        <f>IF(AL132="","",DSUM('Rozpis-skore'!$C$1:$L$162,$B133,AL131:AL132))</f>
        <v/>
      </c>
      <c r="AM133" s="6">
        <f>IF(AM132="","",DSUM('Rozpis-skore'!$C$1:$L$162,$B133,AM131:AM132))</f>
        <v>0</v>
      </c>
      <c r="AN133" s="6" t="str">
        <f>IF(AN132="","",DSUM('Rozpis-skore'!$C$1:$L$162,$B133,AN131:AN132))</f>
        <v/>
      </c>
      <c r="AO133" s="6" t="str">
        <f>IF(AO132="","",DSUM('Rozpis-skore'!$C$1:$L$162,$B133,AO131:AO132))</f>
        <v/>
      </c>
      <c r="AP133" s="9" t="str">
        <f>IF(AP132="","",DSUM('Rozpis-skore'!$C$1:$L$162,$B133,AP131:AP132))</f>
        <v/>
      </c>
      <c r="AQ133" s="27" t="str">
        <f>IF(AQ132="","",DSUM('Rozpis-skore'!$C$1:$L$162,$B133,AQ131:AQ132))</f>
        <v/>
      </c>
      <c r="AR133" s="6" t="str">
        <f>IF(AR132="","",DSUM('Rozpis-skore'!$C$1:$L$162,$B133,AR131:AR132))</f>
        <v/>
      </c>
      <c r="AS133" s="6">
        <f>IF(AS132="","",DSUM('Rozpis-skore'!$C$1:$L$162,$B133,AS131:AS132))</f>
        <v>0</v>
      </c>
      <c r="AT133" s="6" t="str">
        <f>IF(AT132="","",DSUM('Rozpis-skore'!$C$1:$L$162,$B133,AT131:AT132))</f>
        <v/>
      </c>
      <c r="AU133" s="6" t="str">
        <f>IF(AU132="","",DSUM('Rozpis-skore'!$C$1:$L$162,$B133,AU131:AU132))</f>
        <v/>
      </c>
      <c r="AV133" s="6" t="str">
        <f>IF(AV132="","",DSUM('Rozpis-skore'!$C$1:$L$162,$B133,AV131:AV132))</f>
        <v/>
      </c>
      <c r="AW133" s="6" t="str">
        <f>IF(AW132="","",DSUM('Rozpis-skore'!$C$1:$L$162,$B133,AW131:AW132))</f>
        <v/>
      </c>
      <c r="AX133" s="9" t="str">
        <f>IF(AX132="","",DSUM('Rozpis-skore'!$C$1:$L$162,$B133,AX131:AX132))</f>
        <v/>
      </c>
      <c r="AY133" s="27" t="str">
        <f>IF(AY132="","",DSUM('Rozpis-skore'!$C$1:$L$162,$B133,AY131:AY132))</f>
        <v/>
      </c>
      <c r="AZ133" s="6" t="str">
        <f>IF(AZ132="","",DSUM('Rozpis-skore'!$C$1:$L$162,$B133,AZ131:AZ132))</f>
        <v/>
      </c>
      <c r="BA133" s="6" t="str">
        <f>IF(BA132="","",DSUM('Rozpis-skore'!$C$1:$L$162,$B133,BA131:BA132))</f>
        <v/>
      </c>
      <c r="BB133" s="6" t="str">
        <f>IF(BB132="","",DSUM('Rozpis-skore'!$C$1:$L$162,$B133,BB131:BB132))</f>
        <v/>
      </c>
      <c r="BC133" s="6" t="str">
        <f>IF(BC132="","",DSUM('Rozpis-skore'!$C$1:$L$162,$B133,BC131:BC132))</f>
        <v/>
      </c>
      <c r="BD133" s="6" t="str">
        <f>IF(BD132="","",DSUM('Rozpis-skore'!$C$1:$L$162,$B133,BD131:BD132))</f>
        <v/>
      </c>
      <c r="BE133" s="6" t="str">
        <f>IF(BE132="","",DSUM('Rozpis-skore'!$C$1:$L$162,$B133,BE131:BE132))</f>
        <v/>
      </c>
      <c r="BF133" s="9" t="str">
        <f>IF(BF132="","",DSUM('Rozpis-skore'!$C$1:$L$162,$B133,BF131:BF132))</f>
        <v/>
      </c>
      <c r="BG133" s="27" t="str">
        <f>IF(BG132="","",DSUM('Rozpis-skore'!$C$1:$L$162,$B133,BG131:BG132))</f>
        <v/>
      </c>
      <c r="BH133" s="6" t="str">
        <f>IF(BH132="","",DSUM('Rozpis-skore'!$C$1:$L$162,$B133,BH131:BH132))</f>
        <v/>
      </c>
      <c r="BI133" s="6" t="str">
        <f>IF(BI132="","",DSUM('Rozpis-skore'!$C$1:$L$162,$B133,BI131:BI132))</f>
        <v/>
      </c>
      <c r="BJ133" s="6" t="str">
        <f>IF(BJ132="","",DSUM('Rozpis-skore'!$C$1:$L$162,$B133,BJ131:BJ132))</f>
        <v/>
      </c>
      <c r="BK133" s="6" t="str">
        <f>IF(BK132="","",DSUM('Rozpis-skore'!$C$1:$L$162,$B133,BK131:BK132))</f>
        <v/>
      </c>
      <c r="BL133" s="6" t="str">
        <f>IF(BL132="","",DSUM('Rozpis-skore'!$C$1:$L$162,$B133,BL131:BL132))</f>
        <v/>
      </c>
      <c r="BM133" s="6" t="str">
        <f>IF(BM132="","",DSUM('Rozpis-skore'!$C$1:$L$162,$B133,BM131:BM132))</f>
        <v/>
      </c>
      <c r="BN133" s="9" t="str">
        <f>IF(BN132="","",DSUM('Rozpis-skore'!$C$1:$L$162,$B133,BN131:BN132))</f>
        <v/>
      </c>
    </row>
    <row r="134" spans="1:66" ht="15.75" x14ac:dyDescent="0.25">
      <c r="A134" s="275" t="s">
        <v>28</v>
      </c>
      <c r="B134" s="276" t="s">
        <v>20</v>
      </c>
      <c r="C134" s="27" t="str">
        <f>IF(C132="","",DSUM('Rozpis-skore'!$C$1:$L$162,$B134,C131:C132))</f>
        <v/>
      </c>
      <c r="D134" s="6" t="str">
        <f>IF(D132="","",DSUM('Rozpis-skore'!$C$1:$L$162,$B134,D131:D132))</f>
        <v/>
      </c>
      <c r="E134" s="6" t="str">
        <f>IF(E132="","",DSUM('Rozpis-skore'!$C$1:$L$162,$B134,E131:E132))</f>
        <v/>
      </c>
      <c r="F134" s="6">
        <f>IF(F132="","",DSUM('Rozpis-skore'!$C$1:$L$162,$B134,F131:F132))</f>
        <v>0</v>
      </c>
      <c r="G134" s="6" t="str">
        <f>IF(G132="","",DSUM('Rozpis-skore'!$C$1:$L$162,$B134,G131:G132))</f>
        <v/>
      </c>
      <c r="H134" s="6" t="str">
        <f>IF(H132="","",DSUM('Rozpis-skore'!$C$1:$L$162,$B134,H131:H132))</f>
        <v/>
      </c>
      <c r="I134" s="6" t="str">
        <f>IF(I132="","",DSUM('Rozpis-skore'!$C$1:$L$162,$B134,I131:I132))</f>
        <v/>
      </c>
      <c r="J134" s="9" t="str">
        <f>IF(J132="","",DSUM('Rozpis-skore'!$C$1:$L$162,$B134,J131:J132))</f>
        <v/>
      </c>
      <c r="K134" s="27" t="str">
        <f>IF(K132="","",DSUM('Rozpis-skore'!$C$1:$L$162,$B134,K131:K132))</f>
        <v/>
      </c>
      <c r="L134" s="6" t="str">
        <f>IF(L132="","",DSUM('Rozpis-skore'!$C$1:$L$162,$B134,L131:L132))</f>
        <v/>
      </c>
      <c r="M134" s="6" t="str">
        <f>IF(M132="","",DSUM('Rozpis-skore'!$C$1:$L$162,$B134,M131:M132))</f>
        <v/>
      </c>
      <c r="N134" s="6" t="str">
        <f>IF(N132="","",DSUM('Rozpis-skore'!$C$1:$L$162,$B134,N131:N132))</f>
        <v/>
      </c>
      <c r="O134" s="6" t="str">
        <f>IF(O132="","",DSUM('Rozpis-skore'!$C$1:$L$162,$B134,O131:O132))</f>
        <v/>
      </c>
      <c r="P134" s="6">
        <f>IF(P132="","",DSUM('Rozpis-skore'!$C$1:$L$162,$B134,P131:P132))</f>
        <v>0</v>
      </c>
      <c r="Q134" s="6" t="str">
        <f>IF(Q132="","",DSUM('Rozpis-skore'!$C$1:$L$162,$B134,Q131:Q132))</f>
        <v/>
      </c>
      <c r="R134" s="9" t="str">
        <f>IF(R132="","",DSUM('Rozpis-skore'!$C$1:$L$162,$B134,R131:R132))</f>
        <v/>
      </c>
      <c r="S134" s="27">
        <f>IF(S132="","",DSUM('Rozpis-skore'!$C$1:$L$162,$B134,S131:S132))</f>
        <v>0</v>
      </c>
      <c r="T134" s="6" t="str">
        <f>IF(T132="","",DSUM('Rozpis-skore'!$C$1:$L$162,$B134,T131:T132))</f>
        <v/>
      </c>
      <c r="U134" s="6" t="str">
        <f>IF(U132="","",DSUM('Rozpis-skore'!$C$1:$L$162,$B134,U131:U132))</f>
        <v/>
      </c>
      <c r="V134" s="6" t="str">
        <f>IF(V132="","",DSUM('Rozpis-skore'!$C$1:$L$162,$B134,V131:V132))</f>
        <v/>
      </c>
      <c r="W134" s="6" t="str">
        <f>IF(W132="","",DSUM('Rozpis-skore'!$C$1:$L$162,$B134,W131:W132))</f>
        <v/>
      </c>
      <c r="X134" s="6" t="str">
        <f>IF(X132="","",DSUM('Rozpis-skore'!$C$1:$L$162,$B134,X131:X132))</f>
        <v/>
      </c>
      <c r="Y134" s="6" t="str">
        <f>IF(Y132="","",DSUM('Rozpis-skore'!$C$1:$L$162,$B134,Y131:Y132))</f>
        <v/>
      </c>
      <c r="Z134" s="9" t="str">
        <f>IF(Z132="","",DSUM('Rozpis-skore'!$C$1:$L$162,$B134,Z131:Z132))</f>
        <v/>
      </c>
      <c r="AA134" s="27" t="str">
        <f>IF(AA132="","",DSUM('Rozpis-skore'!$C$1:$L$162,$B134,AA131:AA132))</f>
        <v/>
      </c>
      <c r="AB134" s="6">
        <f>IF(AB132="","",DSUM('Rozpis-skore'!$C$1:$L$162,$B134,AB131:AB132))</f>
        <v>0</v>
      </c>
      <c r="AC134" s="6" t="str">
        <f>IF(AC132="","",DSUM('Rozpis-skore'!$C$1:$L$162,$B134,AC131:AC132))</f>
        <v/>
      </c>
      <c r="AD134" s="6" t="str">
        <f>IF(AD132="","",DSUM('Rozpis-skore'!$C$1:$L$162,$B134,AD131:AD132))</f>
        <v/>
      </c>
      <c r="AE134" s="6" t="str">
        <f>IF(AE132="","",DSUM('Rozpis-skore'!$C$1:$L$162,$B134,AE131:AE132))</f>
        <v/>
      </c>
      <c r="AF134" s="6" t="str">
        <f>IF(AF132="","",DSUM('Rozpis-skore'!$C$1:$L$162,$B134,AF131:AF132))</f>
        <v/>
      </c>
      <c r="AG134" s="6" t="str">
        <f>IF(AG132="","",DSUM('Rozpis-skore'!$C$1:$L$162,$B134,AG131:AG132))</f>
        <v/>
      </c>
      <c r="AH134" s="9" t="str">
        <f>IF(AH132="","",DSUM('Rozpis-skore'!$C$1:$L$162,$B134,AH131:AH132))</f>
        <v/>
      </c>
      <c r="AI134" s="27" t="str">
        <f>IF(AI132="","",DSUM('Rozpis-skore'!$C$1:$L$162,$B134,AI131:AI132))</f>
        <v/>
      </c>
      <c r="AJ134" s="6" t="str">
        <f>IF(AJ132="","",DSUM('Rozpis-skore'!$C$1:$L$162,$B134,AJ131:AJ132))</f>
        <v/>
      </c>
      <c r="AK134" s="6" t="str">
        <f>IF(AK132="","",DSUM('Rozpis-skore'!$C$1:$L$162,$B134,AK131:AK132))</f>
        <v/>
      </c>
      <c r="AL134" s="6" t="str">
        <f>IF(AL132="","",DSUM('Rozpis-skore'!$C$1:$L$162,$B134,AL131:AL132))</f>
        <v/>
      </c>
      <c r="AM134" s="6">
        <f>IF(AM132="","",DSUM('Rozpis-skore'!$C$1:$L$162,$B134,AM131:AM132))</f>
        <v>0</v>
      </c>
      <c r="AN134" s="6" t="str">
        <f>IF(AN132="","",DSUM('Rozpis-skore'!$C$1:$L$162,$B134,AN131:AN132))</f>
        <v/>
      </c>
      <c r="AO134" s="6" t="str">
        <f>IF(AO132="","",DSUM('Rozpis-skore'!$C$1:$L$162,$B134,AO131:AO132))</f>
        <v/>
      </c>
      <c r="AP134" s="9" t="str">
        <f>IF(AP132="","",DSUM('Rozpis-skore'!$C$1:$L$162,$B134,AP131:AP132))</f>
        <v/>
      </c>
      <c r="AQ134" s="27" t="str">
        <f>IF(AQ132="","",DSUM('Rozpis-skore'!$C$1:$L$162,$B134,AQ131:AQ132))</f>
        <v/>
      </c>
      <c r="AR134" s="6" t="str">
        <f>IF(AR132="","",DSUM('Rozpis-skore'!$C$1:$L$162,$B134,AR131:AR132))</f>
        <v/>
      </c>
      <c r="AS134" s="6">
        <f>IF(AS132="","",DSUM('Rozpis-skore'!$C$1:$L$162,$B134,AS131:AS132))</f>
        <v>0</v>
      </c>
      <c r="AT134" s="6" t="str">
        <f>IF(AT132="","",DSUM('Rozpis-skore'!$C$1:$L$162,$B134,AT131:AT132))</f>
        <v/>
      </c>
      <c r="AU134" s="6" t="str">
        <f>IF(AU132="","",DSUM('Rozpis-skore'!$C$1:$L$162,$B134,AU131:AU132))</f>
        <v/>
      </c>
      <c r="AV134" s="6" t="str">
        <f>IF(AV132="","",DSUM('Rozpis-skore'!$C$1:$L$162,$B134,AV131:AV132))</f>
        <v/>
      </c>
      <c r="AW134" s="6" t="str">
        <f>IF(AW132="","",DSUM('Rozpis-skore'!$C$1:$L$162,$B134,AW131:AW132))</f>
        <v/>
      </c>
      <c r="AX134" s="9" t="str">
        <f>IF(AX132="","",DSUM('Rozpis-skore'!$C$1:$L$162,$B134,AX131:AX132))</f>
        <v/>
      </c>
      <c r="AY134" s="27" t="str">
        <f>IF(AY132="","",DSUM('Rozpis-skore'!$C$1:$L$162,$B134,AY131:AY132))</f>
        <v/>
      </c>
      <c r="AZ134" s="6" t="str">
        <f>IF(AZ132="","",DSUM('Rozpis-skore'!$C$1:$L$162,$B134,AZ131:AZ132))</f>
        <v/>
      </c>
      <c r="BA134" s="6" t="str">
        <f>IF(BA132="","",DSUM('Rozpis-skore'!$C$1:$L$162,$B134,BA131:BA132))</f>
        <v/>
      </c>
      <c r="BB134" s="6" t="str">
        <f>IF(BB132="","",DSUM('Rozpis-skore'!$C$1:$L$162,$B134,BB131:BB132))</f>
        <v/>
      </c>
      <c r="BC134" s="6" t="str">
        <f>IF(BC132="","",DSUM('Rozpis-skore'!$C$1:$L$162,$B134,BC131:BC132))</f>
        <v/>
      </c>
      <c r="BD134" s="6" t="str">
        <f>IF(BD132="","",DSUM('Rozpis-skore'!$C$1:$L$162,$B134,BD131:BD132))</f>
        <v/>
      </c>
      <c r="BE134" s="6" t="str">
        <f>IF(BE132="","",DSUM('Rozpis-skore'!$C$1:$L$162,$B134,BE131:BE132))</f>
        <v/>
      </c>
      <c r="BF134" s="9" t="str">
        <f>IF(BF132="","",DSUM('Rozpis-skore'!$C$1:$L$162,$B134,BF131:BF132))</f>
        <v/>
      </c>
      <c r="BG134" s="27" t="str">
        <f>IF(BG132="","",DSUM('Rozpis-skore'!$C$1:$L$162,$B134,BG131:BG132))</f>
        <v/>
      </c>
      <c r="BH134" s="6" t="str">
        <f>IF(BH132="","",DSUM('Rozpis-skore'!$C$1:$L$162,$B134,BH131:BH132))</f>
        <v/>
      </c>
      <c r="BI134" s="6" t="str">
        <f>IF(BI132="","",DSUM('Rozpis-skore'!$C$1:$L$162,$B134,BI131:BI132))</f>
        <v/>
      </c>
      <c r="BJ134" s="6" t="str">
        <f>IF(BJ132="","",DSUM('Rozpis-skore'!$C$1:$L$162,$B134,BJ131:BJ132))</f>
        <v/>
      </c>
      <c r="BK134" s="6" t="str">
        <f>IF(BK132="","",DSUM('Rozpis-skore'!$C$1:$L$162,$B134,BK131:BK132))</f>
        <v/>
      </c>
      <c r="BL134" s="6" t="str">
        <f>IF(BL132="","",DSUM('Rozpis-skore'!$C$1:$L$162,$B134,BL131:BL132))</f>
        <v/>
      </c>
      <c r="BM134" s="6" t="str">
        <f>IF(BM132="","",DSUM('Rozpis-skore'!$C$1:$L$162,$B134,BM131:BM132))</f>
        <v/>
      </c>
      <c r="BN134" s="9" t="str">
        <f>IF(BN132="","",DSUM('Rozpis-skore'!$C$1:$L$162,$B134,BN131:BN132))</f>
        <v/>
      </c>
    </row>
    <row r="135" spans="1:66" ht="16.5" thickBot="1" x14ac:dyDescent="0.3">
      <c r="A135" s="277" t="s">
        <v>30</v>
      </c>
      <c r="B135" s="278" t="s">
        <v>21</v>
      </c>
      <c r="C135" s="13" t="str">
        <f>IF(C133="","",DSUM('Rozpis-skore'!$C$1:$L$162,$B135,C131:C132))</f>
        <v/>
      </c>
      <c r="D135" s="10" t="str">
        <f>IF(D133="","",DSUM('Rozpis-skore'!$C$1:$L$162,$B135,D131:D132))</f>
        <v/>
      </c>
      <c r="E135" s="10" t="str">
        <f>IF(E133="","",DSUM('Rozpis-skore'!$C$1:$L$162,$B135,E131:E132))</f>
        <v/>
      </c>
      <c r="F135" s="10">
        <f>IF(F133="","",DSUM('Rozpis-skore'!$C$1:$L$162,$B135,F131:F132))</f>
        <v>0</v>
      </c>
      <c r="G135" s="10" t="str">
        <f>IF(G133="","",DSUM('Rozpis-skore'!$C$1:$L$162,$B135,G131:G132))</f>
        <v/>
      </c>
      <c r="H135" s="10" t="str">
        <f>IF(H133="","",DSUM('Rozpis-skore'!$C$1:$L$162,$B135,H131:H132))</f>
        <v/>
      </c>
      <c r="I135" s="10" t="str">
        <f>IF(I133="","",DSUM('Rozpis-skore'!$C$1:$L$162,$B135,I131:I132))</f>
        <v/>
      </c>
      <c r="J135" s="11" t="str">
        <f>IF(J133="","",DSUM('Rozpis-skore'!$C$1:$L$162,$B135,J131:J132))</f>
        <v/>
      </c>
      <c r="K135" s="13" t="str">
        <f>IF(K133="","",DSUM('Rozpis-skore'!$C$1:$L$162,$B135,K131:K132))</f>
        <v/>
      </c>
      <c r="L135" s="10" t="str">
        <f>IF(L133="","",DSUM('Rozpis-skore'!$C$1:$L$162,$B135,L131:L132))</f>
        <v/>
      </c>
      <c r="M135" s="10" t="str">
        <f>IF(M133="","",DSUM('Rozpis-skore'!$C$1:$L$162,$B135,M131:M132))</f>
        <v/>
      </c>
      <c r="N135" s="10" t="str">
        <f>IF(N133="","",DSUM('Rozpis-skore'!$C$1:$L$162,$B135,N131:N132))</f>
        <v/>
      </c>
      <c r="O135" s="10" t="str">
        <f>IF(O133="","",DSUM('Rozpis-skore'!$C$1:$L$162,$B135,O131:O132))</f>
        <v/>
      </c>
      <c r="P135" s="10">
        <f>IF(P133="","",DSUM('Rozpis-skore'!$C$1:$L$162,$B135,P131:P132))</f>
        <v>0</v>
      </c>
      <c r="Q135" s="10" t="str">
        <f>IF(Q133="","",DSUM('Rozpis-skore'!$C$1:$L$162,$B135,Q131:Q132))</f>
        <v/>
      </c>
      <c r="R135" s="11" t="str">
        <f>IF(R133="","",DSUM('Rozpis-skore'!$C$1:$L$162,$B135,R131:R132))</f>
        <v/>
      </c>
      <c r="S135" s="13">
        <f>IF(S133="","",DSUM('Rozpis-skore'!$C$1:$L$162,$B135,S131:S132))</f>
        <v>0</v>
      </c>
      <c r="T135" s="10" t="str">
        <f>IF(T133="","",DSUM('Rozpis-skore'!$C$1:$L$162,$B135,T131:T132))</f>
        <v/>
      </c>
      <c r="U135" s="10" t="str">
        <f>IF(U133="","",DSUM('Rozpis-skore'!$C$1:$L$162,$B135,U131:U132))</f>
        <v/>
      </c>
      <c r="V135" s="10" t="str">
        <f>IF(V133="","",DSUM('Rozpis-skore'!$C$1:$L$162,$B135,V131:V132))</f>
        <v/>
      </c>
      <c r="W135" s="10" t="str">
        <f>IF(W133="","",DSUM('Rozpis-skore'!$C$1:$L$162,$B135,W131:W132))</f>
        <v/>
      </c>
      <c r="X135" s="10" t="str">
        <f>IF(X133="","",DSUM('Rozpis-skore'!$C$1:$L$162,$B135,X131:X132))</f>
        <v/>
      </c>
      <c r="Y135" s="10" t="str">
        <f>IF(Y133="","",DSUM('Rozpis-skore'!$C$1:$L$162,$B135,Y131:Y132))</f>
        <v/>
      </c>
      <c r="Z135" s="11" t="str">
        <f>IF(Z133="","",DSUM('Rozpis-skore'!$C$1:$L$162,$B135,Z131:Z132))</f>
        <v/>
      </c>
      <c r="AA135" s="13" t="str">
        <f>IF(AA133="","",DSUM('Rozpis-skore'!$C$1:$L$162,$B135,AA131:AA132))</f>
        <v/>
      </c>
      <c r="AB135" s="10">
        <f>IF(AB133="","",DSUM('Rozpis-skore'!$C$1:$L$162,$B135,AB131:AB132))</f>
        <v>0</v>
      </c>
      <c r="AC135" s="10" t="str">
        <f>IF(AC133="","",DSUM('Rozpis-skore'!$C$1:$L$162,$B135,AC131:AC132))</f>
        <v/>
      </c>
      <c r="AD135" s="10" t="str">
        <f>IF(AD133="","",DSUM('Rozpis-skore'!$C$1:$L$162,$B135,AD131:AD132))</f>
        <v/>
      </c>
      <c r="AE135" s="10" t="str">
        <f>IF(AE133="","",DSUM('Rozpis-skore'!$C$1:$L$162,$B135,AE131:AE132))</f>
        <v/>
      </c>
      <c r="AF135" s="10" t="str">
        <f>IF(AF133="","",DSUM('Rozpis-skore'!$C$1:$L$162,$B135,AF131:AF132))</f>
        <v/>
      </c>
      <c r="AG135" s="10" t="str">
        <f>IF(AG133="","",DSUM('Rozpis-skore'!$C$1:$L$162,$B135,AG131:AG132))</f>
        <v/>
      </c>
      <c r="AH135" s="11" t="str">
        <f>IF(AH133="","",DSUM('Rozpis-skore'!$C$1:$L$162,$B135,AH131:AH132))</f>
        <v/>
      </c>
      <c r="AI135" s="13" t="str">
        <f>IF(AI133="","",DSUM('Rozpis-skore'!$C$1:$L$162,$B135,AI131:AI132))</f>
        <v/>
      </c>
      <c r="AJ135" s="10" t="str">
        <f>IF(AJ133="","",DSUM('Rozpis-skore'!$C$1:$L$162,$B135,AJ131:AJ132))</f>
        <v/>
      </c>
      <c r="AK135" s="10" t="str">
        <f>IF(AK133="","",DSUM('Rozpis-skore'!$C$1:$L$162,$B135,AK131:AK132))</f>
        <v/>
      </c>
      <c r="AL135" s="10" t="str">
        <f>IF(AL133="","",DSUM('Rozpis-skore'!$C$1:$L$162,$B135,AL131:AL132))</f>
        <v/>
      </c>
      <c r="AM135" s="10">
        <f>IF(AM133="","",DSUM('Rozpis-skore'!$C$1:$L$162,$B135,AM131:AM132))</f>
        <v>0</v>
      </c>
      <c r="AN135" s="10" t="str">
        <f>IF(AN133="","",DSUM('Rozpis-skore'!$C$1:$L$162,$B135,AN131:AN132))</f>
        <v/>
      </c>
      <c r="AO135" s="10" t="str">
        <f>IF(AO133="","",DSUM('Rozpis-skore'!$C$1:$L$162,$B135,AO131:AO132))</f>
        <v/>
      </c>
      <c r="AP135" s="11" t="str">
        <f>IF(AP133="","",DSUM('Rozpis-skore'!$C$1:$L$162,$B135,AP131:AP132))</f>
        <v/>
      </c>
      <c r="AQ135" s="13" t="str">
        <f>IF(AQ133="","",DSUM('Rozpis-skore'!$C$1:$L$162,$B135,AQ131:AQ132))</f>
        <v/>
      </c>
      <c r="AR135" s="10" t="str">
        <f>IF(AR133="","",DSUM('Rozpis-skore'!$C$1:$L$162,$B135,AR131:AR132))</f>
        <v/>
      </c>
      <c r="AS135" s="10">
        <f>IF(AS133="","",DSUM('Rozpis-skore'!$C$1:$L$162,$B135,AS131:AS132))</f>
        <v>0</v>
      </c>
      <c r="AT135" s="10" t="str">
        <f>IF(AT133="","",DSUM('Rozpis-skore'!$C$1:$L$162,$B135,AT131:AT132))</f>
        <v/>
      </c>
      <c r="AU135" s="10" t="str">
        <f>IF(AU133="","",DSUM('Rozpis-skore'!$C$1:$L$162,$B135,AU131:AU132))</f>
        <v/>
      </c>
      <c r="AV135" s="10" t="str">
        <f>IF(AV133="","",DSUM('Rozpis-skore'!$C$1:$L$162,$B135,AV131:AV132))</f>
        <v/>
      </c>
      <c r="AW135" s="10" t="str">
        <f>IF(AW133="","",DSUM('Rozpis-skore'!$C$1:$L$162,$B135,AW131:AW132))</f>
        <v/>
      </c>
      <c r="AX135" s="11" t="str">
        <f>IF(AX133="","",DSUM('Rozpis-skore'!$C$1:$L$162,$B135,AX131:AX132))</f>
        <v/>
      </c>
      <c r="AY135" s="13" t="str">
        <f>IF(AY133="","",DSUM('Rozpis-skore'!$C$1:$L$162,$B135,AY131:AY132))</f>
        <v/>
      </c>
      <c r="AZ135" s="10" t="str">
        <f>IF(AZ133="","",DSUM('Rozpis-skore'!$C$1:$L$162,$B135,AZ131:AZ132))</f>
        <v/>
      </c>
      <c r="BA135" s="10" t="str">
        <f>IF(BA133="","",DSUM('Rozpis-skore'!$C$1:$L$162,$B135,BA131:BA132))</f>
        <v/>
      </c>
      <c r="BB135" s="10" t="str">
        <f>IF(BB133="","",DSUM('Rozpis-skore'!$C$1:$L$162,$B135,BB131:BB132))</f>
        <v/>
      </c>
      <c r="BC135" s="10" t="str">
        <f>IF(BC133="","",DSUM('Rozpis-skore'!$C$1:$L$162,$B135,BC131:BC132))</f>
        <v/>
      </c>
      <c r="BD135" s="10" t="str">
        <f>IF(BD133="","",DSUM('Rozpis-skore'!$C$1:$L$162,$B135,BD131:BD132))</f>
        <v/>
      </c>
      <c r="BE135" s="10" t="str">
        <f>IF(BE133="","",DSUM('Rozpis-skore'!$C$1:$L$162,$B135,BE131:BE132))</f>
        <v/>
      </c>
      <c r="BF135" s="11" t="str">
        <f>IF(BF133="","",DSUM('Rozpis-skore'!$C$1:$L$162,$B135,BF131:BF132))</f>
        <v/>
      </c>
      <c r="BG135" s="13" t="str">
        <f>IF(BG133="","",DSUM('Rozpis-skore'!$C$1:$L$162,$B135,BG131:BG132))</f>
        <v/>
      </c>
      <c r="BH135" s="10" t="str">
        <f>IF(BH133="","",DSUM('Rozpis-skore'!$C$1:$L$162,$B135,BH131:BH132))</f>
        <v/>
      </c>
      <c r="BI135" s="10" t="str">
        <f>IF(BI133="","",DSUM('Rozpis-skore'!$C$1:$L$162,$B135,BI131:BI132))</f>
        <v/>
      </c>
      <c r="BJ135" s="10" t="str">
        <f>IF(BJ133="","",DSUM('Rozpis-skore'!$C$1:$L$162,$B135,BJ131:BJ132))</f>
        <v/>
      </c>
      <c r="BK135" s="10" t="str">
        <f>IF(BK133="","",DSUM('Rozpis-skore'!$C$1:$L$162,$B135,BK131:BK132))</f>
        <v/>
      </c>
      <c r="BL135" s="10" t="str">
        <f>IF(BL133="","",DSUM('Rozpis-skore'!$C$1:$L$162,$B135,BL131:BL132))</f>
        <v/>
      </c>
      <c r="BM135" s="10" t="str">
        <f>IF(BM133="","",DSUM('Rozpis-skore'!$C$1:$L$162,$B135,BM131:BM132))</f>
        <v/>
      </c>
      <c r="BN135" s="11" t="str">
        <f>IF(BN133="","",DSUM('Rozpis-skore'!$C$1:$L$162,$B135,BN131:BN132))</f>
        <v/>
      </c>
    </row>
    <row r="136" spans="1:66" x14ac:dyDescent="0.25">
      <c r="A136" s="2096"/>
      <c r="B136" s="2097"/>
      <c r="C136" s="271" t="s">
        <v>19</v>
      </c>
      <c r="D136" s="272" t="s">
        <v>19</v>
      </c>
      <c r="E136" s="272" t="s">
        <v>19</v>
      </c>
      <c r="F136" s="272" t="s">
        <v>19</v>
      </c>
      <c r="G136" s="272" t="s">
        <v>19</v>
      </c>
      <c r="H136" s="272" t="s">
        <v>19</v>
      </c>
      <c r="I136" s="272" t="s">
        <v>19</v>
      </c>
      <c r="J136" s="273" t="s">
        <v>19</v>
      </c>
      <c r="K136" s="271" t="s">
        <v>19</v>
      </c>
      <c r="L136" s="272" t="s">
        <v>19</v>
      </c>
      <c r="M136" s="272" t="s">
        <v>19</v>
      </c>
      <c r="N136" s="272" t="s">
        <v>19</v>
      </c>
      <c r="O136" s="272" t="s">
        <v>19</v>
      </c>
      <c r="P136" s="272" t="s">
        <v>19</v>
      </c>
      <c r="Q136" s="272" t="s">
        <v>19</v>
      </c>
      <c r="R136" s="273" t="s">
        <v>19</v>
      </c>
      <c r="S136" s="271" t="s">
        <v>19</v>
      </c>
      <c r="T136" s="272" t="s">
        <v>19</v>
      </c>
      <c r="U136" s="272" t="s">
        <v>19</v>
      </c>
      <c r="V136" s="272" t="s">
        <v>19</v>
      </c>
      <c r="W136" s="272" t="s">
        <v>19</v>
      </c>
      <c r="X136" s="272" t="s">
        <v>19</v>
      </c>
      <c r="Y136" s="272" t="s">
        <v>19</v>
      </c>
      <c r="Z136" s="273" t="s">
        <v>19</v>
      </c>
      <c r="AA136" s="271" t="s">
        <v>19</v>
      </c>
      <c r="AB136" s="272" t="s">
        <v>19</v>
      </c>
      <c r="AC136" s="272" t="s">
        <v>19</v>
      </c>
      <c r="AD136" s="272" t="s">
        <v>19</v>
      </c>
      <c r="AE136" s="272" t="s">
        <v>19</v>
      </c>
      <c r="AF136" s="272" t="s">
        <v>19</v>
      </c>
      <c r="AG136" s="272" t="s">
        <v>19</v>
      </c>
      <c r="AH136" s="273" t="s">
        <v>19</v>
      </c>
      <c r="AI136" s="271" t="s">
        <v>19</v>
      </c>
      <c r="AJ136" s="272" t="s">
        <v>19</v>
      </c>
      <c r="AK136" s="272" t="s">
        <v>19</v>
      </c>
      <c r="AL136" s="272" t="s">
        <v>19</v>
      </c>
      <c r="AM136" s="272" t="s">
        <v>19</v>
      </c>
      <c r="AN136" s="272" t="s">
        <v>19</v>
      </c>
      <c r="AO136" s="272" t="s">
        <v>19</v>
      </c>
      <c r="AP136" s="273" t="s">
        <v>19</v>
      </c>
      <c r="AQ136" s="271" t="s">
        <v>19</v>
      </c>
      <c r="AR136" s="272" t="s">
        <v>19</v>
      </c>
      <c r="AS136" s="272" t="s">
        <v>19</v>
      </c>
      <c r="AT136" s="272" t="s">
        <v>19</v>
      </c>
      <c r="AU136" s="272" t="s">
        <v>19</v>
      </c>
      <c r="AV136" s="272" t="s">
        <v>19</v>
      </c>
      <c r="AW136" s="272" t="s">
        <v>19</v>
      </c>
      <c r="AX136" s="273" t="s">
        <v>19</v>
      </c>
      <c r="AY136" s="271" t="s">
        <v>19</v>
      </c>
      <c r="AZ136" s="272" t="s">
        <v>19</v>
      </c>
      <c r="BA136" s="272" t="s">
        <v>19</v>
      </c>
      <c r="BB136" s="272" t="s">
        <v>19</v>
      </c>
      <c r="BC136" s="272" t="s">
        <v>19</v>
      </c>
      <c r="BD136" s="272" t="s">
        <v>19</v>
      </c>
      <c r="BE136" s="272" t="s">
        <v>19</v>
      </c>
      <c r="BF136" s="273" t="s">
        <v>19</v>
      </c>
      <c r="BG136" s="271" t="s">
        <v>19</v>
      </c>
      <c r="BH136" s="272" t="s">
        <v>19</v>
      </c>
      <c r="BI136" s="272" t="s">
        <v>19</v>
      </c>
      <c r="BJ136" s="272" t="s">
        <v>19</v>
      </c>
      <c r="BK136" s="272" t="s">
        <v>19</v>
      </c>
      <c r="BL136" s="272" t="s">
        <v>19</v>
      </c>
      <c r="BM136" s="272" t="s">
        <v>19</v>
      </c>
      <c r="BN136" s="273" t="s">
        <v>19</v>
      </c>
    </row>
    <row r="137" spans="1:66" x14ac:dyDescent="0.25">
      <c r="A137" s="2098"/>
      <c r="B137" s="2099"/>
      <c r="C137" s="969" t="str">
        <f>C132</f>
        <v/>
      </c>
      <c r="D137" s="970" t="str">
        <f t="shared" ref="D137:BN137" si="329">D132</f>
        <v/>
      </c>
      <c r="E137" s="970" t="str">
        <f t="shared" si="329"/>
        <v/>
      </c>
      <c r="F137" s="970">
        <f t="shared" si="329"/>
        <v>44</v>
      </c>
      <c r="G137" s="970" t="str">
        <f t="shared" si="329"/>
        <v/>
      </c>
      <c r="H137" s="970" t="str">
        <f t="shared" si="329"/>
        <v/>
      </c>
      <c r="I137" s="970" t="str">
        <f t="shared" si="329"/>
        <v/>
      </c>
      <c r="J137" s="971" t="str">
        <f t="shared" si="329"/>
        <v/>
      </c>
      <c r="K137" s="969" t="str">
        <f t="shared" si="329"/>
        <v/>
      </c>
      <c r="L137" s="970" t="str">
        <f t="shared" si="329"/>
        <v/>
      </c>
      <c r="M137" s="970" t="str">
        <f t="shared" si="329"/>
        <v/>
      </c>
      <c r="N137" s="970" t="str">
        <f t="shared" si="329"/>
        <v/>
      </c>
      <c r="O137" s="970" t="str">
        <f t="shared" si="329"/>
        <v/>
      </c>
      <c r="P137" s="970">
        <f t="shared" si="329"/>
        <v>46</v>
      </c>
      <c r="Q137" s="970" t="str">
        <f t="shared" si="329"/>
        <v/>
      </c>
      <c r="R137" s="971" t="str">
        <f t="shared" si="329"/>
        <v/>
      </c>
      <c r="S137" s="969">
        <f t="shared" si="329"/>
        <v>41</v>
      </c>
      <c r="T137" s="970" t="str">
        <f t="shared" si="329"/>
        <v/>
      </c>
      <c r="U137" s="970" t="str">
        <f t="shared" si="329"/>
        <v/>
      </c>
      <c r="V137" s="970" t="str">
        <f t="shared" si="329"/>
        <v/>
      </c>
      <c r="W137" s="970" t="str">
        <f t="shared" si="329"/>
        <v/>
      </c>
      <c r="X137" s="970" t="str">
        <f t="shared" si="329"/>
        <v/>
      </c>
      <c r="Y137" s="970" t="str">
        <f t="shared" si="329"/>
        <v/>
      </c>
      <c r="Z137" s="971" t="str">
        <f t="shared" si="329"/>
        <v/>
      </c>
      <c r="AA137" s="969" t="str">
        <f t="shared" si="329"/>
        <v/>
      </c>
      <c r="AB137" s="970">
        <f t="shared" si="329"/>
        <v>42</v>
      </c>
      <c r="AC137" s="970" t="str">
        <f t="shared" si="329"/>
        <v/>
      </c>
      <c r="AD137" s="970" t="str">
        <f t="shared" si="329"/>
        <v/>
      </c>
      <c r="AE137" s="970" t="str">
        <f t="shared" si="329"/>
        <v/>
      </c>
      <c r="AF137" s="970" t="str">
        <f t="shared" si="329"/>
        <v/>
      </c>
      <c r="AG137" s="970" t="str">
        <f t="shared" si="329"/>
        <v/>
      </c>
      <c r="AH137" s="971" t="str">
        <f t="shared" si="329"/>
        <v/>
      </c>
      <c r="AI137" s="969" t="str">
        <f t="shared" si="329"/>
        <v/>
      </c>
      <c r="AJ137" s="970" t="str">
        <f t="shared" si="329"/>
        <v/>
      </c>
      <c r="AK137" s="970" t="str">
        <f t="shared" si="329"/>
        <v/>
      </c>
      <c r="AL137" s="970" t="str">
        <f t="shared" si="329"/>
        <v/>
      </c>
      <c r="AM137" s="970">
        <f t="shared" si="329"/>
        <v>45</v>
      </c>
      <c r="AN137" s="970" t="str">
        <f t="shared" si="329"/>
        <v/>
      </c>
      <c r="AO137" s="970" t="str">
        <f t="shared" si="329"/>
        <v/>
      </c>
      <c r="AP137" s="971" t="str">
        <f t="shared" si="329"/>
        <v/>
      </c>
      <c r="AQ137" s="969" t="str">
        <f t="shared" si="329"/>
        <v/>
      </c>
      <c r="AR137" s="970" t="str">
        <f t="shared" si="329"/>
        <v/>
      </c>
      <c r="AS137" s="970">
        <f t="shared" si="329"/>
        <v>43</v>
      </c>
      <c r="AT137" s="970" t="str">
        <f t="shared" si="329"/>
        <v/>
      </c>
      <c r="AU137" s="970" t="str">
        <f t="shared" si="329"/>
        <v/>
      </c>
      <c r="AV137" s="970" t="str">
        <f t="shared" si="329"/>
        <v/>
      </c>
      <c r="AW137" s="970" t="str">
        <f t="shared" si="329"/>
        <v/>
      </c>
      <c r="AX137" s="971" t="str">
        <f t="shared" si="329"/>
        <v/>
      </c>
      <c r="AY137" s="969" t="str">
        <f t="shared" si="329"/>
        <v/>
      </c>
      <c r="AZ137" s="970" t="str">
        <f t="shared" si="329"/>
        <v/>
      </c>
      <c r="BA137" s="970" t="str">
        <f t="shared" si="329"/>
        <v/>
      </c>
      <c r="BB137" s="970" t="str">
        <f t="shared" si="329"/>
        <v/>
      </c>
      <c r="BC137" s="970" t="str">
        <f t="shared" si="329"/>
        <v/>
      </c>
      <c r="BD137" s="970" t="str">
        <f t="shared" si="329"/>
        <v/>
      </c>
      <c r="BE137" s="970" t="str">
        <f t="shared" si="329"/>
        <v/>
      </c>
      <c r="BF137" s="971" t="str">
        <f t="shared" si="329"/>
        <v/>
      </c>
      <c r="BG137" s="969" t="str">
        <f t="shared" si="329"/>
        <v/>
      </c>
      <c r="BH137" s="970" t="str">
        <f t="shared" si="329"/>
        <v/>
      </c>
      <c r="BI137" s="970" t="str">
        <f t="shared" si="329"/>
        <v/>
      </c>
      <c r="BJ137" s="970" t="str">
        <f t="shared" si="329"/>
        <v/>
      </c>
      <c r="BK137" s="970" t="str">
        <f t="shared" si="329"/>
        <v/>
      </c>
      <c r="BL137" s="970" t="str">
        <f t="shared" si="329"/>
        <v/>
      </c>
      <c r="BM137" s="970" t="str">
        <f t="shared" si="329"/>
        <v/>
      </c>
      <c r="BN137" s="971" t="str">
        <f t="shared" si="329"/>
        <v/>
      </c>
    </row>
    <row r="138" spans="1:66" ht="15.75" x14ac:dyDescent="0.25">
      <c r="A138" s="275" t="s">
        <v>27</v>
      </c>
      <c r="B138" s="279" t="s">
        <v>59</v>
      </c>
      <c r="C138" s="27" t="str">
        <f>IF(C137="","",DSUM('Rozpis-skore'!$C$1:$L$162,$B138,C136:C137))</f>
        <v/>
      </c>
      <c r="D138" s="6" t="str">
        <f>IF(D137="","",DSUM('Rozpis-skore'!$C$1:$L$162,$B138,D136:D137))</f>
        <v/>
      </c>
      <c r="E138" s="6" t="str">
        <f>IF(E137="","",DSUM('Rozpis-skore'!$C$1:$L$162,$B138,E136:E137))</f>
        <v/>
      </c>
      <c r="F138" s="6">
        <f>IF(F137="","",DSUM('Rozpis-skore'!$C$1:$L$162,$B138,F136:F137))</f>
        <v>0</v>
      </c>
      <c r="G138" s="6" t="str">
        <f>IF(G137="","",DSUM('Rozpis-skore'!$C$1:$L$162,$B138,G136:G137))</f>
        <v/>
      </c>
      <c r="H138" s="6" t="str">
        <f>IF(H137="","",DSUM('Rozpis-skore'!$C$1:$L$162,$B138,H136:H137))</f>
        <v/>
      </c>
      <c r="I138" s="6" t="str">
        <f>IF(I137="","",DSUM('Rozpis-skore'!$C$1:$L$162,$B138,I136:I137))</f>
        <v/>
      </c>
      <c r="J138" s="9" t="str">
        <f>IF(J137="","",DSUM('Rozpis-skore'!$C$1:$L$162,$B138,J136:J137))</f>
        <v/>
      </c>
      <c r="K138" s="27" t="str">
        <f>IF(K137="","",DSUM('Rozpis-skore'!$C$1:$L$162,$B138,K136:K137))</f>
        <v/>
      </c>
      <c r="L138" s="6" t="str">
        <f>IF(L137="","",DSUM('Rozpis-skore'!$C$1:$L$162,$B138,L136:L137))</f>
        <v/>
      </c>
      <c r="M138" s="6" t="str">
        <f>IF(M137="","",DSUM('Rozpis-skore'!$C$1:$L$162,$B138,M136:M137))</f>
        <v/>
      </c>
      <c r="N138" s="6" t="str">
        <f>IF(N137="","",DSUM('Rozpis-skore'!$C$1:$L$162,$B138,N136:N137))</f>
        <v/>
      </c>
      <c r="O138" s="6" t="str">
        <f>IF(O137="","",DSUM('Rozpis-skore'!$C$1:$L$162,$B138,O136:O137))</f>
        <v/>
      </c>
      <c r="P138" s="6">
        <f>IF(P137="","",DSUM('Rozpis-skore'!$C$1:$L$162,$B138,P136:P137))</f>
        <v>0</v>
      </c>
      <c r="Q138" s="6" t="str">
        <f>IF(Q137="","",DSUM('Rozpis-skore'!$C$1:$L$162,$B138,Q136:Q137))</f>
        <v/>
      </c>
      <c r="R138" s="9" t="str">
        <f>IF(R137="","",DSUM('Rozpis-skore'!$C$1:$L$162,$B138,R136:R137))</f>
        <v/>
      </c>
      <c r="S138" s="27">
        <f>IF(S137="","",DSUM('Rozpis-skore'!$C$1:$L$162,$B138,S136:S137))</f>
        <v>0</v>
      </c>
      <c r="T138" s="6" t="str">
        <f>IF(T137="","",DSUM('Rozpis-skore'!$C$1:$L$162,$B138,T136:T137))</f>
        <v/>
      </c>
      <c r="U138" s="6" t="str">
        <f>IF(U137="","",DSUM('Rozpis-skore'!$C$1:$L$162,$B138,U136:U137))</f>
        <v/>
      </c>
      <c r="V138" s="6" t="str">
        <f>IF(V137="","",DSUM('Rozpis-skore'!$C$1:$L$162,$B138,V136:V137))</f>
        <v/>
      </c>
      <c r="W138" s="6" t="str">
        <f>IF(W137="","",DSUM('Rozpis-skore'!$C$1:$L$162,$B138,W136:W137))</f>
        <v/>
      </c>
      <c r="X138" s="6" t="str">
        <f>IF(X137="","",DSUM('Rozpis-skore'!$C$1:$L$162,$B138,X136:X137))</f>
        <v/>
      </c>
      <c r="Y138" s="6" t="str">
        <f>IF(Y137="","",DSUM('Rozpis-skore'!$C$1:$L$162,$B138,Y136:Y137))</f>
        <v/>
      </c>
      <c r="Z138" s="9" t="str">
        <f>IF(Z137="","",DSUM('Rozpis-skore'!$C$1:$L$162,$B138,Z136:Z137))</f>
        <v/>
      </c>
      <c r="AA138" s="27" t="str">
        <f>IF(AA137="","",DSUM('Rozpis-skore'!$C$1:$L$162,$B138,AA136:AA137))</f>
        <v/>
      </c>
      <c r="AB138" s="6">
        <f>IF(AB137="","",DSUM('Rozpis-skore'!$C$1:$L$162,$B138,AB136:AB137))</f>
        <v>0</v>
      </c>
      <c r="AC138" s="6" t="str">
        <f>IF(AC137="","",DSUM('Rozpis-skore'!$C$1:$L$162,$B138,AC136:AC137))</f>
        <v/>
      </c>
      <c r="AD138" s="6" t="str">
        <f>IF(AD137="","",DSUM('Rozpis-skore'!$C$1:$L$162,$B138,AD136:AD137))</f>
        <v/>
      </c>
      <c r="AE138" s="6" t="str">
        <f>IF(AE137="","",DSUM('Rozpis-skore'!$C$1:$L$162,$B138,AE136:AE137))</f>
        <v/>
      </c>
      <c r="AF138" s="6" t="str">
        <f>IF(AF137="","",DSUM('Rozpis-skore'!$C$1:$L$162,$B138,AF136:AF137))</f>
        <v/>
      </c>
      <c r="AG138" s="6" t="str">
        <f>IF(AG137="","",DSUM('Rozpis-skore'!$C$1:$L$162,$B138,AG136:AG137))</f>
        <v/>
      </c>
      <c r="AH138" s="9" t="str">
        <f>IF(AH137="","",DSUM('Rozpis-skore'!$C$1:$L$162,$B138,AH136:AH137))</f>
        <v/>
      </c>
      <c r="AI138" s="27" t="str">
        <f>IF(AI137="","",DSUM('Rozpis-skore'!$C$1:$L$162,$B138,AI136:AI137))</f>
        <v/>
      </c>
      <c r="AJ138" s="6" t="str">
        <f>IF(AJ137="","",DSUM('Rozpis-skore'!$C$1:$L$162,$B138,AJ136:AJ137))</f>
        <v/>
      </c>
      <c r="AK138" s="6" t="str">
        <f>IF(AK137="","",DSUM('Rozpis-skore'!$C$1:$L$162,$B138,AK136:AK137))</f>
        <v/>
      </c>
      <c r="AL138" s="6" t="str">
        <f>IF(AL137="","",DSUM('Rozpis-skore'!$C$1:$L$162,$B138,AL136:AL137))</f>
        <v/>
      </c>
      <c r="AM138" s="6">
        <f>IF(AM137="","",DSUM('Rozpis-skore'!$C$1:$L$162,$B138,AM136:AM137))</f>
        <v>0</v>
      </c>
      <c r="AN138" s="6" t="str">
        <f>IF(AN137="","",DSUM('Rozpis-skore'!$C$1:$L$162,$B138,AN136:AN137))</f>
        <v/>
      </c>
      <c r="AO138" s="6" t="str">
        <f>IF(AO137="","",DSUM('Rozpis-skore'!$C$1:$L$162,$B138,AO136:AO137))</f>
        <v/>
      </c>
      <c r="AP138" s="9" t="str">
        <f>IF(AP137="","",DSUM('Rozpis-skore'!$C$1:$L$162,$B138,AP136:AP137))</f>
        <v/>
      </c>
      <c r="AQ138" s="27" t="str">
        <f>IF(AQ137="","",DSUM('Rozpis-skore'!$C$1:$L$162,$B138,AQ136:AQ137))</f>
        <v/>
      </c>
      <c r="AR138" s="6" t="str">
        <f>IF(AR137="","",DSUM('Rozpis-skore'!$C$1:$L$162,$B138,AR136:AR137))</f>
        <v/>
      </c>
      <c r="AS138" s="6">
        <f>IF(AS137="","",DSUM('Rozpis-skore'!$C$1:$L$162,$B138,AS136:AS137))</f>
        <v>0</v>
      </c>
      <c r="AT138" s="6" t="str">
        <f>IF(AT137="","",DSUM('Rozpis-skore'!$C$1:$L$162,$B138,AT136:AT137))</f>
        <v/>
      </c>
      <c r="AU138" s="6" t="str">
        <f>IF(AU137="","",DSUM('Rozpis-skore'!$C$1:$L$162,$B138,AU136:AU137))</f>
        <v/>
      </c>
      <c r="AV138" s="6" t="str">
        <f>IF(AV137="","",DSUM('Rozpis-skore'!$C$1:$L$162,$B138,AV136:AV137))</f>
        <v/>
      </c>
      <c r="AW138" s="6" t="str">
        <f>IF(AW137="","",DSUM('Rozpis-skore'!$C$1:$L$162,$B138,AW136:AW137))</f>
        <v/>
      </c>
      <c r="AX138" s="9" t="str">
        <f>IF(AX137="","",DSUM('Rozpis-skore'!$C$1:$L$162,$B138,AX136:AX137))</f>
        <v/>
      </c>
      <c r="AY138" s="27" t="str">
        <f>IF(AY137="","",DSUM('Rozpis-skore'!$C$1:$L$162,$B138,AY136:AY137))</f>
        <v/>
      </c>
      <c r="AZ138" s="6" t="str">
        <f>IF(AZ137="","",DSUM('Rozpis-skore'!$C$1:$L$162,$B138,AZ136:AZ137))</f>
        <v/>
      </c>
      <c r="BA138" s="6" t="str">
        <f>IF(BA137="","",DSUM('Rozpis-skore'!$C$1:$L$162,$B138,BA136:BA137))</f>
        <v/>
      </c>
      <c r="BB138" s="6" t="str">
        <f>IF(BB137="","",DSUM('Rozpis-skore'!$C$1:$L$162,$B138,BB136:BB137))</f>
        <v/>
      </c>
      <c r="BC138" s="6" t="str">
        <f>IF(BC137="","",DSUM('Rozpis-skore'!$C$1:$L$162,$B138,BC136:BC137))</f>
        <v/>
      </c>
      <c r="BD138" s="6" t="str">
        <f>IF(BD137="","",DSUM('Rozpis-skore'!$C$1:$L$162,$B138,BD136:BD137))</f>
        <v/>
      </c>
      <c r="BE138" s="6" t="str">
        <f>IF(BE137="","",DSUM('Rozpis-skore'!$C$1:$L$162,$B138,BE136:BE137))</f>
        <v/>
      </c>
      <c r="BF138" s="9" t="str">
        <f>IF(BF137="","",DSUM('Rozpis-skore'!$C$1:$L$162,$B138,BF136:BF137))</f>
        <v/>
      </c>
      <c r="BG138" s="27" t="str">
        <f>IF(BG137="","",DSUM('Rozpis-skore'!$C$1:$L$162,$B138,BG136:BG137))</f>
        <v/>
      </c>
      <c r="BH138" s="6" t="str">
        <f>IF(BH137="","",DSUM('Rozpis-skore'!$C$1:$L$162,$B138,BH136:BH137))</f>
        <v/>
      </c>
      <c r="BI138" s="6" t="str">
        <f>IF(BI137="","",DSUM('Rozpis-skore'!$C$1:$L$162,$B138,BI136:BI137))</f>
        <v/>
      </c>
      <c r="BJ138" s="6" t="str">
        <f>IF(BJ137="","",DSUM('Rozpis-skore'!$C$1:$L$162,$B138,BJ136:BJ137))</f>
        <v/>
      </c>
      <c r="BK138" s="6" t="str">
        <f>IF(BK137="","",DSUM('Rozpis-skore'!$C$1:$L$162,$B138,BK136:BK137))</f>
        <v/>
      </c>
      <c r="BL138" s="6" t="str">
        <f>IF(BL137="","",DSUM('Rozpis-skore'!$C$1:$L$162,$B138,BL136:BL137))</f>
        <v/>
      </c>
      <c r="BM138" s="6" t="str">
        <f>IF(BM137="","",DSUM('Rozpis-skore'!$C$1:$L$162,$B138,BM136:BM137))</f>
        <v/>
      </c>
      <c r="BN138" s="9" t="str">
        <f>IF(BN137="","",DSUM('Rozpis-skore'!$C$1:$L$162,$B138,BN136:BN137))</f>
        <v/>
      </c>
    </row>
    <row r="139" spans="1:66" ht="15.75" x14ac:dyDescent="0.25">
      <c r="A139" s="275" t="s">
        <v>29</v>
      </c>
      <c r="B139" s="279" t="s">
        <v>21</v>
      </c>
      <c r="C139" s="27" t="str">
        <f>IF(C137="","",DSUM('Rozpis-skore'!$C$1:$L$162,$B139,C136:C137))</f>
        <v/>
      </c>
      <c r="D139" s="6" t="str">
        <f>IF(D137="","",DSUM('Rozpis-skore'!$C$1:$L$162,$B139,D136:D137))</f>
        <v/>
      </c>
      <c r="E139" s="6" t="str">
        <f>IF(E137="","",DSUM('Rozpis-skore'!$C$1:$L$162,$B139,E136:E137))</f>
        <v/>
      </c>
      <c r="F139" s="6">
        <f>IF(F137="","",DSUM('Rozpis-skore'!$C$1:$L$162,$B139,F136:F137))</f>
        <v>0</v>
      </c>
      <c r="G139" s="6" t="str">
        <f>IF(G137="","",DSUM('Rozpis-skore'!$C$1:$L$162,$B139,G136:G137))</f>
        <v/>
      </c>
      <c r="H139" s="6" t="str">
        <f>IF(H137="","",DSUM('Rozpis-skore'!$C$1:$L$162,$B139,H136:H137))</f>
        <v/>
      </c>
      <c r="I139" s="6" t="str">
        <f>IF(I137="","",DSUM('Rozpis-skore'!$C$1:$L$162,$B139,I136:I137))</f>
        <v/>
      </c>
      <c r="J139" s="9" t="str">
        <f>IF(J137="","",DSUM('Rozpis-skore'!$C$1:$L$162,$B139,J136:J137))</f>
        <v/>
      </c>
      <c r="K139" s="27" t="str">
        <f>IF(K137="","",DSUM('Rozpis-skore'!$C$1:$L$162,$B139,K136:K137))</f>
        <v/>
      </c>
      <c r="L139" s="6" t="str">
        <f>IF(L137="","",DSUM('Rozpis-skore'!$C$1:$L$162,$B139,L136:L137))</f>
        <v/>
      </c>
      <c r="M139" s="6" t="str">
        <f>IF(M137="","",DSUM('Rozpis-skore'!$C$1:$L$162,$B139,M136:M137))</f>
        <v/>
      </c>
      <c r="N139" s="6" t="str">
        <f>IF(N137="","",DSUM('Rozpis-skore'!$C$1:$L$162,$B139,N136:N137))</f>
        <v/>
      </c>
      <c r="O139" s="6" t="str">
        <f>IF(O137="","",DSUM('Rozpis-skore'!$C$1:$L$162,$B139,O136:O137))</f>
        <v/>
      </c>
      <c r="P139" s="6">
        <f>IF(P137="","",DSUM('Rozpis-skore'!$C$1:$L$162,$B139,P136:P137))</f>
        <v>0</v>
      </c>
      <c r="Q139" s="6" t="str">
        <f>IF(Q137="","",DSUM('Rozpis-skore'!$C$1:$L$162,$B139,Q136:Q137))</f>
        <v/>
      </c>
      <c r="R139" s="9" t="str">
        <f>IF(R137="","",DSUM('Rozpis-skore'!$C$1:$L$162,$B139,R136:R137))</f>
        <v/>
      </c>
      <c r="S139" s="27">
        <f>IF(S137="","",DSUM('Rozpis-skore'!$C$1:$L$162,$B139,S136:S137))</f>
        <v>0</v>
      </c>
      <c r="T139" s="6" t="str">
        <f>IF(T137="","",DSUM('Rozpis-skore'!$C$1:$L$162,$B139,T136:T137))</f>
        <v/>
      </c>
      <c r="U139" s="6" t="str">
        <f>IF(U137="","",DSUM('Rozpis-skore'!$C$1:$L$162,$B139,U136:U137))</f>
        <v/>
      </c>
      <c r="V139" s="6" t="str">
        <f>IF(V137="","",DSUM('Rozpis-skore'!$C$1:$L$162,$B139,V136:V137))</f>
        <v/>
      </c>
      <c r="W139" s="6" t="str">
        <f>IF(W137="","",DSUM('Rozpis-skore'!$C$1:$L$162,$B139,W136:W137))</f>
        <v/>
      </c>
      <c r="X139" s="6" t="str">
        <f>IF(X137="","",DSUM('Rozpis-skore'!$C$1:$L$162,$B139,X136:X137))</f>
        <v/>
      </c>
      <c r="Y139" s="6" t="str">
        <f>IF(Y137="","",DSUM('Rozpis-skore'!$C$1:$L$162,$B139,Y136:Y137))</f>
        <v/>
      </c>
      <c r="Z139" s="9" t="str">
        <f>IF(Z137="","",DSUM('Rozpis-skore'!$C$1:$L$162,$B139,Z136:Z137))</f>
        <v/>
      </c>
      <c r="AA139" s="27" t="str">
        <f>IF(AA137="","",DSUM('Rozpis-skore'!$C$1:$L$162,$B139,AA136:AA137))</f>
        <v/>
      </c>
      <c r="AB139" s="6">
        <f>IF(AB137="","",DSUM('Rozpis-skore'!$C$1:$L$162,$B139,AB136:AB137))</f>
        <v>0</v>
      </c>
      <c r="AC139" s="6" t="str">
        <f>IF(AC137="","",DSUM('Rozpis-skore'!$C$1:$L$162,$B139,AC136:AC137))</f>
        <v/>
      </c>
      <c r="AD139" s="6" t="str">
        <f>IF(AD137="","",DSUM('Rozpis-skore'!$C$1:$L$162,$B139,AD136:AD137))</f>
        <v/>
      </c>
      <c r="AE139" s="6" t="str">
        <f>IF(AE137="","",DSUM('Rozpis-skore'!$C$1:$L$162,$B139,AE136:AE137))</f>
        <v/>
      </c>
      <c r="AF139" s="6" t="str">
        <f>IF(AF137="","",DSUM('Rozpis-skore'!$C$1:$L$162,$B139,AF136:AF137))</f>
        <v/>
      </c>
      <c r="AG139" s="6" t="str">
        <f>IF(AG137="","",DSUM('Rozpis-skore'!$C$1:$L$162,$B139,AG136:AG137))</f>
        <v/>
      </c>
      <c r="AH139" s="9" t="str">
        <f>IF(AH137="","",DSUM('Rozpis-skore'!$C$1:$L$162,$B139,AH136:AH137))</f>
        <v/>
      </c>
      <c r="AI139" s="27" t="str">
        <f>IF(AI137="","",DSUM('Rozpis-skore'!$C$1:$L$162,$B139,AI136:AI137))</f>
        <v/>
      </c>
      <c r="AJ139" s="6" t="str">
        <f>IF(AJ137="","",DSUM('Rozpis-skore'!$C$1:$L$162,$B139,AJ136:AJ137))</f>
        <v/>
      </c>
      <c r="AK139" s="6" t="str">
        <f>IF(AK137="","",DSUM('Rozpis-skore'!$C$1:$L$162,$B139,AK136:AK137))</f>
        <v/>
      </c>
      <c r="AL139" s="6" t="str">
        <f>IF(AL137="","",DSUM('Rozpis-skore'!$C$1:$L$162,$B139,AL136:AL137))</f>
        <v/>
      </c>
      <c r="AM139" s="6">
        <f>IF(AM137="","",DSUM('Rozpis-skore'!$C$1:$L$162,$B139,AM136:AM137))</f>
        <v>0</v>
      </c>
      <c r="AN139" s="6" t="str">
        <f>IF(AN137="","",DSUM('Rozpis-skore'!$C$1:$L$162,$B139,AN136:AN137))</f>
        <v/>
      </c>
      <c r="AO139" s="6" t="str">
        <f>IF(AO137="","",DSUM('Rozpis-skore'!$C$1:$L$162,$B139,AO136:AO137))</f>
        <v/>
      </c>
      <c r="AP139" s="9" t="str">
        <f>IF(AP137="","",DSUM('Rozpis-skore'!$C$1:$L$162,$B139,AP136:AP137))</f>
        <v/>
      </c>
      <c r="AQ139" s="27" t="str">
        <f>IF(AQ137="","",DSUM('Rozpis-skore'!$C$1:$L$162,$B139,AQ136:AQ137))</f>
        <v/>
      </c>
      <c r="AR139" s="6" t="str">
        <f>IF(AR137="","",DSUM('Rozpis-skore'!$C$1:$L$162,$B139,AR136:AR137))</f>
        <v/>
      </c>
      <c r="AS139" s="6">
        <f>IF(AS137="","",DSUM('Rozpis-skore'!$C$1:$L$162,$B139,AS136:AS137))</f>
        <v>0</v>
      </c>
      <c r="AT139" s="6" t="str">
        <f>IF(AT137="","",DSUM('Rozpis-skore'!$C$1:$L$162,$B139,AT136:AT137))</f>
        <v/>
      </c>
      <c r="AU139" s="6" t="str">
        <f>IF(AU137="","",DSUM('Rozpis-skore'!$C$1:$L$162,$B139,AU136:AU137))</f>
        <v/>
      </c>
      <c r="AV139" s="6" t="str">
        <f>IF(AV137="","",DSUM('Rozpis-skore'!$C$1:$L$162,$B139,AV136:AV137))</f>
        <v/>
      </c>
      <c r="AW139" s="6" t="str">
        <f>IF(AW137="","",DSUM('Rozpis-skore'!$C$1:$L$162,$B139,AW136:AW137))</f>
        <v/>
      </c>
      <c r="AX139" s="9" t="str">
        <f>IF(AX137="","",DSUM('Rozpis-skore'!$C$1:$L$162,$B139,AX136:AX137))</f>
        <v/>
      </c>
      <c r="AY139" s="27" t="str">
        <f>IF(AY137="","",DSUM('Rozpis-skore'!$C$1:$L$162,$B139,AY136:AY137))</f>
        <v/>
      </c>
      <c r="AZ139" s="6" t="str">
        <f>IF(AZ137="","",DSUM('Rozpis-skore'!$C$1:$L$162,$B139,AZ136:AZ137))</f>
        <v/>
      </c>
      <c r="BA139" s="6" t="str">
        <f>IF(BA137="","",DSUM('Rozpis-skore'!$C$1:$L$162,$B139,BA136:BA137))</f>
        <v/>
      </c>
      <c r="BB139" s="6" t="str">
        <f>IF(BB137="","",DSUM('Rozpis-skore'!$C$1:$L$162,$B139,BB136:BB137))</f>
        <v/>
      </c>
      <c r="BC139" s="6" t="str">
        <f>IF(BC137="","",DSUM('Rozpis-skore'!$C$1:$L$162,$B139,BC136:BC137))</f>
        <v/>
      </c>
      <c r="BD139" s="6" t="str">
        <f>IF(BD137="","",DSUM('Rozpis-skore'!$C$1:$L$162,$B139,BD136:BD137))</f>
        <v/>
      </c>
      <c r="BE139" s="6" t="str">
        <f>IF(BE137="","",DSUM('Rozpis-skore'!$C$1:$L$162,$B139,BE136:BE137))</f>
        <v/>
      </c>
      <c r="BF139" s="9" t="str">
        <f>IF(BF137="","",DSUM('Rozpis-skore'!$C$1:$L$162,$B139,BF136:BF137))</f>
        <v/>
      </c>
      <c r="BG139" s="27" t="str">
        <f>IF(BG137="","",DSUM('Rozpis-skore'!$C$1:$L$162,$B139,BG136:BG137))</f>
        <v/>
      </c>
      <c r="BH139" s="6" t="str">
        <f>IF(BH137="","",DSUM('Rozpis-skore'!$C$1:$L$162,$B139,BH136:BH137))</f>
        <v/>
      </c>
      <c r="BI139" s="6" t="str">
        <f>IF(BI137="","",DSUM('Rozpis-skore'!$C$1:$L$162,$B139,BI136:BI137))</f>
        <v/>
      </c>
      <c r="BJ139" s="6" t="str">
        <f>IF(BJ137="","",DSUM('Rozpis-skore'!$C$1:$L$162,$B139,BJ136:BJ137))</f>
        <v/>
      </c>
      <c r="BK139" s="6" t="str">
        <f>IF(BK137="","",DSUM('Rozpis-skore'!$C$1:$L$162,$B139,BK136:BK137))</f>
        <v/>
      </c>
      <c r="BL139" s="6" t="str">
        <f>IF(BL137="","",DSUM('Rozpis-skore'!$C$1:$L$162,$B139,BL136:BL137))</f>
        <v/>
      </c>
      <c r="BM139" s="6" t="str">
        <f>IF(BM137="","",DSUM('Rozpis-skore'!$C$1:$L$162,$B139,BM136:BM137))</f>
        <v/>
      </c>
      <c r="BN139" s="9" t="str">
        <f>IF(BN137="","",DSUM('Rozpis-skore'!$C$1:$L$162,$B139,BN136:BN137))</f>
        <v/>
      </c>
    </row>
    <row r="140" spans="1:66" ht="16.5" thickBot="1" x14ac:dyDescent="0.3">
      <c r="A140" s="277" t="s">
        <v>31</v>
      </c>
      <c r="B140" s="280" t="s">
        <v>20</v>
      </c>
      <c r="C140" s="13" t="str">
        <f>IF(C137="","",DSUM('Rozpis-skore'!$C$1:$L$162,$B140,C136:C137))</f>
        <v/>
      </c>
      <c r="D140" s="10" t="str">
        <f>IF(D137="","",DSUM('Rozpis-skore'!$C$1:$L$162,$B140,D136:D137))</f>
        <v/>
      </c>
      <c r="E140" s="10" t="str">
        <f>IF(E137="","",DSUM('Rozpis-skore'!$C$1:$L$162,$B140,E136:E137))</f>
        <v/>
      </c>
      <c r="F140" s="10">
        <f>IF(F137="","",DSUM('Rozpis-skore'!$C$1:$L$162,$B140,F136:F137))</f>
        <v>0</v>
      </c>
      <c r="G140" s="10" t="str">
        <f>IF(G137="","",DSUM('Rozpis-skore'!$C$1:$L$162,$B140,G136:G137))</f>
        <v/>
      </c>
      <c r="H140" s="10" t="str">
        <f>IF(H137="","",DSUM('Rozpis-skore'!$C$1:$L$162,$B140,H136:H137))</f>
        <v/>
      </c>
      <c r="I140" s="10" t="str">
        <f>IF(I137="","",DSUM('Rozpis-skore'!$C$1:$L$162,$B140,I136:I137))</f>
        <v/>
      </c>
      <c r="J140" s="11" t="str">
        <f>IF(J137="","",DSUM('Rozpis-skore'!$C$1:$L$162,$B140,J136:J137))</f>
        <v/>
      </c>
      <c r="K140" s="13" t="str">
        <f>IF(K137="","",DSUM('Rozpis-skore'!$C$1:$L$162,$B140,K136:K137))</f>
        <v/>
      </c>
      <c r="L140" s="10" t="str">
        <f>IF(L137="","",DSUM('Rozpis-skore'!$C$1:$L$162,$B140,L136:L137))</f>
        <v/>
      </c>
      <c r="M140" s="10" t="str">
        <f>IF(M137="","",DSUM('Rozpis-skore'!$C$1:$L$162,$B140,M136:M137))</f>
        <v/>
      </c>
      <c r="N140" s="10" t="str">
        <f>IF(N137="","",DSUM('Rozpis-skore'!$C$1:$L$162,$B140,N136:N137))</f>
        <v/>
      </c>
      <c r="O140" s="10" t="str">
        <f>IF(O137="","",DSUM('Rozpis-skore'!$C$1:$L$162,$B140,O136:O137))</f>
        <v/>
      </c>
      <c r="P140" s="10">
        <f>IF(P137="","",DSUM('Rozpis-skore'!$C$1:$L$162,$B140,P136:P137))</f>
        <v>0</v>
      </c>
      <c r="Q140" s="10" t="str">
        <f>IF(Q137="","",DSUM('Rozpis-skore'!$C$1:$L$162,$B140,Q136:Q137))</f>
        <v/>
      </c>
      <c r="R140" s="11" t="str">
        <f>IF(R137="","",DSUM('Rozpis-skore'!$C$1:$L$162,$B140,R136:R137))</f>
        <v/>
      </c>
      <c r="S140" s="13">
        <f>IF(S137="","",DSUM('Rozpis-skore'!$C$1:$L$162,$B140,S136:S137))</f>
        <v>0</v>
      </c>
      <c r="T140" s="10" t="str">
        <f>IF(T137="","",DSUM('Rozpis-skore'!$C$1:$L$162,$B140,T136:T137))</f>
        <v/>
      </c>
      <c r="U140" s="10" t="str">
        <f>IF(U137="","",DSUM('Rozpis-skore'!$C$1:$L$162,$B140,U136:U137))</f>
        <v/>
      </c>
      <c r="V140" s="10" t="str">
        <f>IF(V137="","",DSUM('Rozpis-skore'!$C$1:$L$162,$B140,V136:V137))</f>
        <v/>
      </c>
      <c r="W140" s="10" t="str">
        <f>IF(W137="","",DSUM('Rozpis-skore'!$C$1:$L$162,$B140,W136:W137))</f>
        <v/>
      </c>
      <c r="X140" s="10" t="str">
        <f>IF(X137="","",DSUM('Rozpis-skore'!$C$1:$L$162,$B140,X136:X137))</f>
        <v/>
      </c>
      <c r="Y140" s="10" t="str">
        <f>IF(Y137="","",DSUM('Rozpis-skore'!$C$1:$L$162,$B140,Y136:Y137))</f>
        <v/>
      </c>
      <c r="Z140" s="11" t="str">
        <f>IF(Z137="","",DSUM('Rozpis-skore'!$C$1:$L$162,$B140,Z136:Z137))</f>
        <v/>
      </c>
      <c r="AA140" s="13" t="str">
        <f>IF(AA137="","",DSUM('Rozpis-skore'!$C$1:$L$162,$B140,AA136:AA137))</f>
        <v/>
      </c>
      <c r="AB140" s="10">
        <f>IF(AB137="","",DSUM('Rozpis-skore'!$C$1:$L$162,$B140,AB136:AB137))</f>
        <v>0</v>
      </c>
      <c r="AC140" s="10" t="str">
        <f>IF(AC137="","",DSUM('Rozpis-skore'!$C$1:$L$162,$B140,AC136:AC137))</f>
        <v/>
      </c>
      <c r="AD140" s="10" t="str">
        <f>IF(AD137="","",DSUM('Rozpis-skore'!$C$1:$L$162,$B140,AD136:AD137))</f>
        <v/>
      </c>
      <c r="AE140" s="10" t="str">
        <f>IF(AE137="","",DSUM('Rozpis-skore'!$C$1:$L$162,$B140,AE136:AE137))</f>
        <v/>
      </c>
      <c r="AF140" s="10" t="str">
        <f>IF(AF137="","",DSUM('Rozpis-skore'!$C$1:$L$162,$B140,AF136:AF137))</f>
        <v/>
      </c>
      <c r="AG140" s="10" t="str">
        <f>IF(AG137="","",DSUM('Rozpis-skore'!$C$1:$L$162,$B140,AG136:AG137))</f>
        <v/>
      </c>
      <c r="AH140" s="11" t="str">
        <f>IF(AH137="","",DSUM('Rozpis-skore'!$C$1:$L$162,$B140,AH136:AH137))</f>
        <v/>
      </c>
      <c r="AI140" s="13" t="str">
        <f>IF(AI137="","",DSUM('Rozpis-skore'!$C$1:$L$162,$B140,AI136:AI137))</f>
        <v/>
      </c>
      <c r="AJ140" s="10" t="str">
        <f>IF(AJ137="","",DSUM('Rozpis-skore'!$C$1:$L$162,$B140,AJ136:AJ137))</f>
        <v/>
      </c>
      <c r="AK140" s="10" t="str">
        <f>IF(AK137="","",DSUM('Rozpis-skore'!$C$1:$L$162,$B140,AK136:AK137))</f>
        <v/>
      </c>
      <c r="AL140" s="10" t="str">
        <f>IF(AL137="","",DSUM('Rozpis-skore'!$C$1:$L$162,$B140,AL136:AL137))</f>
        <v/>
      </c>
      <c r="AM140" s="10">
        <f>IF(AM137="","",DSUM('Rozpis-skore'!$C$1:$L$162,$B140,AM136:AM137))</f>
        <v>0</v>
      </c>
      <c r="AN140" s="10" t="str">
        <f>IF(AN137="","",DSUM('Rozpis-skore'!$C$1:$L$162,$B140,AN136:AN137))</f>
        <v/>
      </c>
      <c r="AO140" s="10" t="str">
        <f>IF(AO137="","",DSUM('Rozpis-skore'!$C$1:$L$162,$B140,AO136:AO137))</f>
        <v/>
      </c>
      <c r="AP140" s="11" t="str">
        <f>IF(AP137="","",DSUM('Rozpis-skore'!$C$1:$L$162,$B140,AP136:AP137))</f>
        <v/>
      </c>
      <c r="AQ140" s="13" t="str">
        <f>IF(AQ137="","",DSUM('Rozpis-skore'!$C$1:$L$162,$B140,AQ136:AQ137))</f>
        <v/>
      </c>
      <c r="AR140" s="10" t="str">
        <f>IF(AR137="","",DSUM('Rozpis-skore'!$C$1:$L$162,$B140,AR136:AR137))</f>
        <v/>
      </c>
      <c r="AS140" s="10">
        <f>IF(AS137="","",DSUM('Rozpis-skore'!$C$1:$L$162,$B140,AS136:AS137))</f>
        <v>0</v>
      </c>
      <c r="AT140" s="10" t="str">
        <f>IF(AT137="","",DSUM('Rozpis-skore'!$C$1:$L$162,$B140,AT136:AT137))</f>
        <v/>
      </c>
      <c r="AU140" s="10" t="str">
        <f>IF(AU137="","",DSUM('Rozpis-skore'!$C$1:$L$162,$B140,AU136:AU137))</f>
        <v/>
      </c>
      <c r="AV140" s="10" t="str">
        <f>IF(AV137="","",DSUM('Rozpis-skore'!$C$1:$L$162,$B140,AV136:AV137))</f>
        <v/>
      </c>
      <c r="AW140" s="10" t="str">
        <f>IF(AW137="","",DSUM('Rozpis-skore'!$C$1:$L$162,$B140,AW136:AW137))</f>
        <v/>
      </c>
      <c r="AX140" s="11" t="str">
        <f>IF(AX137="","",DSUM('Rozpis-skore'!$C$1:$L$162,$B140,AX136:AX137))</f>
        <v/>
      </c>
      <c r="AY140" s="13" t="str">
        <f>IF(AY137="","",DSUM('Rozpis-skore'!$C$1:$L$162,$B140,AY136:AY137))</f>
        <v/>
      </c>
      <c r="AZ140" s="10" t="str">
        <f>IF(AZ137="","",DSUM('Rozpis-skore'!$C$1:$L$162,$B140,AZ136:AZ137))</f>
        <v/>
      </c>
      <c r="BA140" s="10" t="str">
        <f>IF(BA137="","",DSUM('Rozpis-skore'!$C$1:$L$162,$B140,BA136:BA137))</f>
        <v/>
      </c>
      <c r="BB140" s="10" t="str">
        <f>IF(BB137="","",DSUM('Rozpis-skore'!$C$1:$L$162,$B140,BB136:BB137))</f>
        <v/>
      </c>
      <c r="BC140" s="10" t="str">
        <f>IF(BC137="","",DSUM('Rozpis-skore'!$C$1:$L$162,$B140,BC136:BC137))</f>
        <v/>
      </c>
      <c r="BD140" s="10" t="str">
        <f>IF(BD137="","",DSUM('Rozpis-skore'!$C$1:$L$162,$B140,BD136:BD137))</f>
        <v/>
      </c>
      <c r="BE140" s="10" t="str">
        <f>IF(BE137="","",DSUM('Rozpis-skore'!$C$1:$L$162,$B140,BE136:BE137))</f>
        <v/>
      </c>
      <c r="BF140" s="11" t="str">
        <f>IF(BF137="","",DSUM('Rozpis-skore'!$C$1:$L$162,$B140,BF136:BF137))</f>
        <v/>
      </c>
      <c r="BG140" s="13" t="str">
        <f>IF(BG137="","",DSUM('Rozpis-skore'!$C$1:$L$162,$B140,BG136:BG137))</f>
        <v/>
      </c>
      <c r="BH140" s="10" t="str">
        <f>IF(BH137="","",DSUM('Rozpis-skore'!$C$1:$L$162,$B140,BH136:BH137))</f>
        <v/>
      </c>
      <c r="BI140" s="10" t="str">
        <f>IF(BI137="","",DSUM('Rozpis-skore'!$C$1:$L$162,$B140,BI136:BI137))</f>
        <v/>
      </c>
      <c r="BJ140" s="10" t="str">
        <f>IF(BJ137="","",DSUM('Rozpis-skore'!$C$1:$L$162,$B140,BJ136:BJ137))</f>
        <v/>
      </c>
      <c r="BK140" s="10" t="str">
        <f>IF(BK137="","",DSUM('Rozpis-skore'!$C$1:$L$162,$B140,BK136:BK137))</f>
        <v/>
      </c>
      <c r="BL140" s="10" t="str">
        <f>IF(BL137="","",DSUM('Rozpis-skore'!$C$1:$L$162,$B140,BL136:BL137))</f>
        <v/>
      </c>
      <c r="BM140" s="10" t="str">
        <f>IF(BM137="","",DSUM('Rozpis-skore'!$C$1:$L$162,$B140,BM136:BM137))</f>
        <v/>
      </c>
      <c r="BN140" s="11" t="str">
        <f>IF(BN137="","",DSUM('Rozpis-skore'!$C$1:$L$162,$B140,BN136:BN137))</f>
        <v/>
      </c>
    </row>
    <row r="141" spans="1:66" ht="15.75" x14ac:dyDescent="0.25">
      <c r="A141" s="2100" t="s">
        <v>138</v>
      </c>
      <c r="B141" s="2101"/>
      <c r="C141" s="28">
        <f t="shared" ref="C141:AH141" si="330">SUM(C138,C133)</f>
        <v>0</v>
      </c>
      <c r="D141" s="29">
        <f t="shared" si="330"/>
        <v>0</v>
      </c>
      <c r="E141" s="29">
        <f t="shared" si="330"/>
        <v>0</v>
      </c>
      <c r="F141" s="29">
        <f t="shared" si="330"/>
        <v>0</v>
      </c>
      <c r="G141" s="29">
        <f t="shared" si="330"/>
        <v>0</v>
      </c>
      <c r="H141" s="29">
        <f t="shared" si="330"/>
        <v>0</v>
      </c>
      <c r="I141" s="29">
        <f t="shared" si="330"/>
        <v>0</v>
      </c>
      <c r="J141" s="30">
        <f t="shared" si="330"/>
        <v>0</v>
      </c>
      <c r="K141" s="28">
        <f t="shared" si="330"/>
        <v>0</v>
      </c>
      <c r="L141" s="29">
        <f t="shared" si="330"/>
        <v>0</v>
      </c>
      <c r="M141" s="29">
        <f t="shared" si="330"/>
        <v>0</v>
      </c>
      <c r="N141" s="29">
        <f t="shared" si="330"/>
        <v>0</v>
      </c>
      <c r="O141" s="29">
        <f t="shared" si="330"/>
        <v>0</v>
      </c>
      <c r="P141" s="29">
        <f t="shared" si="330"/>
        <v>0</v>
      </c>
      <c r="Q141" s="29">
        <f t="shared" si="330"/>
        <v>0</v>
      </c>
      <c r="R141" s="30">
        <f t="shared" si="330"/>
        <v>0</v>
      </c>
      <c r="S141" s="28">
        <f t="shared" si="330"/>
        <v>0</v>
      </c>
      <c r="T141" s="29">
        <f t="shared" si="330"/>
        <v>0</v>
      </c>
      <c r="U141" s="29">
        <f t="shared" si="330"/>
        <v>0</v>
      </c>
      <c r="V141" s="29">
        <f t="shared" si="330"/>
        <v>0</v>
      </c>
      <c r="W141" s="29">
        <f t="shared" si="330"/>
        <v>0</v>
      </c>
      <c r="X141" s="29">
        <f t="shared" si="330"/>
        <v>0</v>
      </c>
      <c r="Y141" s="29">
        <f t="shared" si="330"/>
        <v>0</v>
      </c>
      <c r="Z141" s="30">
        <f t="shared" si="330"/>
        <v>0</v>
      </c>
      <c r="AA141" s="28">
        <f t="shared" si="330"/>
        <v>0</v>
      </c>
      <c r="AB141" s="29">
        <f t="shared" si="330"/>
        <v>0</v>
      </c>
      <c r="AC141" s="29">
        <f t="shared" si="330"/>
        <v>0</v>
      </c>
      <c r="AD141" s="29">
        <f t="shared" si="330"/>
        <v>0</v>
      </c>
      <c r="AE141" s="29">
        <f t="shared" si="330"/>
        <v>0</v>
      </c>
      <c r="AF141" s="29">
        <f t="shared" si="330"/>
        <v>0</v>
      </c>
      <c r="AG141" s="29">
        <f t="shared" si="330"/>
        <v>0</v>
      </c>
      <c r="AH141" s="30">
        <f t="shared" si="330"/>
        <v>0</v>
      </c>
      <c r="AI141" s="28">
        <f t="shared" ref="AI141:BN141" si="331">SUM(AI138,AI133)</f>
        <v>0</v>
      </c>
      <c r="AJ141" s="29">
        <f t="shared" si="331"/>
        <v>0</v>
      </c>
      <c r="AK141" s="29">
        <f t="shared" si="331"/>
        <v>0</v>
      </c>
      <c r="AL141" s="29">
        <f t="shared" si="331"/>
        <v>0</v>
      </c>
      <c r="AM141" s="29">
        <f t="shared" si="331"/>
        <v>0</v>
      </c>
      <c r="AN141" s="29">
        <f t="shared" si="331"/>
        <v>0</v>
      </c>
      <c r="AO141" s="29">
        <f t="shared" si="331"/>
        <v>0</v>
      </c>
      <c r="AP141" s="30">
        <f t="shared" si="331"/>
        <v>0</v>
      </c>
      <c r="AQ141" s="28">
        <f t="shared" si="331"/>
        <v>0</v>
      </c>
      <c r="AR141" s="29">
        <f t="shared" si="331"/>
        <v>0</v>
      </c>
      <c r="AS141" s="29">
        <f t="shared" si="331"/>
        <v>0</v>
      </c>
      <c r="AT141" s="29">
        <f t="shared" si="331"/>
        <v>0</v>
      </c>
      <c r="AU141" s="29">
        <f t="shared" si="331"/>
        <v>0</v>
      </c>
      <c r="AV141" s="29">
        <f t="shared" si="331"/>
        <v>0</v>
      </c>
      <c r="AW141" s="29">
        <f t="shared" si="331"/>
        <v>0</v>
      </c>
      <c r="AX141" s="30">
        <f t="shared" si="331"/>
        <v>0</v>
      </c>
      <c r="AY141" s="28">
        <f t="shared" si="331"/>
        <v>0</v>
      </c>
      <c r="AZ141" s="29">
        <f t="shared" si="331"/>
        <v>0</v>
      </c>
      <c r="BA141" s="29">
        <f t="shared" si="331"/>
        <v>0</v>
      </c>
      <c r="BB141" s="29">
        <f t="shared" si="331"/>
        <v>0</v>
      </c>
      <c r="BC141" s="29">
        <f t="shared" si="331"/>
        <v>0</v>
      </c>
      <c r="BD141" s="29">
        <f t="shared" si="331"/>
        <v>0</v>
      </c>
      <c r="BE141" s="29">
        <f t="shared" si="331"/>
        <v>0</v>
      </c>
      <c r="BF141" s="30">
        <f t="shared" si="331"/>
        <v>0</v>
      </c>
      <c r="BG141" s="28">
        <f t="shared" si="331"/>
        <v>0</v>
      </c>
      <c r="BH141" s="29">
        <f t="shared" si="331"/>
        <v>0</v>
      </c>
      <c r="BI141" s="29">
        <f t="shared" si="331"/>
        <v>0</v>
      </c>
      <c r="BJ141" s="29">
        <f t="shared" si="331"/>
        <v>0</v>
      </c>
      <c r="BK141" s="29">
        <f t="shared" si="331"/>
        <v>0</v>
      </c>
      <c r="BL141" s="29">
        <f t="shared" si="331"/>
        <v>0</v>
      </c>
      <c r="BM141" s="29">
        <f t="shared" si="331"/>
        <v>0</v>
      </c>
      <c r="BN141" s="30">
        <f t="shared" si="331"/>
        <v>0</v>
      </c>
    </row>
    <row r="142" spans="1:66" ht="15.75" x14ac:dyDescent="0.25">
      <c r="A142" s="2102" t="s">
        <v>139</v>
      </c>
      <c r="B142" s="2103"/>
      <c r="C142" s="31">
        <f t="shared" ref="C142:AH142" si="332">SUM(C139,C134)</f>
        <v>0</v>
      </c>
      <c r="D142" s="32">
        <f t="shared" si="332"/>
        <v>0</v>
      </c>
      <c r="E142" s="32">
        <f t="shared" si="332"/>
        <v>0</v>
      </c>
      <c r="F142" s="32">
        <f t="shared" si="332"/>
        <v>0</v>
      </c>
      <c r="G142" s="32">
        <f t="shared" si="332"/>
        <v>0</v>
      </c>
      <c r="H142" s="32">
        <f t="shared" si="332"/>
        <v>0</v>
      </c>
      <c r="I142" s="32">
        <f t="shared" si="332"/>
        <v>0</v>
      </c>
      <c r="J142" s="33">
        <f t="shared" si="332"/>
        <v>0</v>
      </c>
      <c r="K142" s="31">
        <f t="shared" si="332"/>
        <v>0</v>
      </c>
      <c r="L142" s="32">
        <f t="shared" si="332"/>
        <v>0</v>
      </c>
      <c r="M142" s="32">
        <f t="shared" si="332"/>
        <v>0</v>
      </c>
      <c r="N142" s="32">
        <f t="shared" si="332"/>
        <v>0</v>
      </c>
      <c r="O142" s="32">
        <f t="shared" si="332"/>
        <v>0</v>
      </c>
      <c r="P142" s="32">
        <f t="shared" si="332"/>
        <v>0</v>
      </c>
      <c r="Q142" s="32">
        <f t="shared" si="332"/>
        <v>0</v>
      </c>
      <c r="R142" s="33">
        <f t="shared" si="332"/>
        <v>0</v>
      </c>
      <c r="S142" s="31">
        <f t="shared" si="332"/>
        <v>0</v>
      </c>
      <c r="T142" s="32">
        <f t="shared" si="332"/>
        <v>0</v>
      </c>
      <c r="U142" s="32">
        <f t="shared" si="332"/>
        <v>0</v>
      </c>
      <c r="V142" s="32">
        <f t="shared" si="332"/>
        <v>0</v>
      </c>
      <c r="W142" s="32">
        <f t="shared" si="332"/>
        <v>0</v>
      </c>
      <c r="X142" s="32">
        <f t="shared" si="332"/>
        <v>0</v>
      </c>
      <c r="Y142" s="32">
        <f t="shared" si="332"/>
        <v>0</v>
      </c>
      <c r="Z142" s="33">
        <f t="shared" si="332"/>
        <v>0</v>
      </c>
      <c r="AA142" s="31">
        <f t="shared" si="332"/>
        <v>0</v>
      </c>
      <c r="AB142" s="32">
        <f t="shared" si="332"/>
        <v>0</v>
      </c>
      <c r="AC142" s="32">
        <f t="shared" si="332"/>
        <v>0</v>
      </c>
      <c r="AD142" s="32">
        <f t="shared" si="332"/>
        <v>0</v>
      </c>
      <c r="AE142" s="32">
        <f t="shared" si="332"/>
        <v>0</v>
      </c>
      <c r="AF142" s="32">
        <f t="shared" si="332"/>
        <v>0</v>
      </c>
      <c r="AG142" s="32">
        <f t="shared" si="332"/>
        <v>0</v>
      </c>
      <c r="AH142" s="33">
        <f t="shared" si="332"/>
        <v>0</v>
      </c>
      <c r="AI142" s="31">
        <f t="shared" ref="AI142:BN142" si="333">SUM(AI139,AI134)</f>
        <v>0</v>
      </c>
      <c r="AJ142" s="32">
        <f t="shared" si="333"/>
        <v>0</v>
      </c>
      <c r="AK142" s="32">
        <f t="shared" si="333"/>
        <v>0</v>
      </c>
      <c r="AL142" s="32">
        <f t="shared" si="333"/>
        <v>0</v>
      </c>
      <c r="AM142" s="32">
        <f t="shared" si="333"/>
        <v>0</v>
      </c>
      <c r="AN142" s="32">
        <f t="shared" si="333"/>
        <v>0</v>
      </c>
      <c r="AO142" s="32">
        <f t="shared" si="333"/>
        <v>0</v>
      </c>
      <c r="AP142" s="33">
        <f t="shared" si="333"/>
        <v>0</v>
      </c>
      <c r="AQ142" s="31">
        <f t="shared" si="333"/>
        <v>0</v>
      </c>
      <c r="AR142" s="32">
        <f t="shared" si="333"/>
        <v>0</v>
      </c>
      <c r="AS142" s="32">
        <f t="shared" si="333"/>
        <v>0</v>
      </c>
      <c r="AT142" s="32">
        <f t="shared" si="333"/>
        <v>0</v>
      </c>
      <c r="AU142" s="32">
        <f t="shared" si="333"/>
        <v>0</v>
      </c>
      <c r="AV142" s="32">
        <f t="shared" si="333"/>
        <v>0</v>
      </c>
      <c r="AW142" s="32">
        <f t="shared" si="333"/>
        <v>0</v>
      </c>
      <c r="AX142" s="33">
        <f t="shared" si="333"/>
        <v>0</v>
      </c>
      <c r="AY142" s="31">
        <f t="shared" si="333"/>
        <v>0</v>
      </c>
      <c r="AZ142" s="32">
        <f t="shared" si="333"/>
        <v>0</v>
      </c>
      <c r="BA142" s="32">
        <f t="shared" si="333"/>
        <v>0</v>
      </c>
      <c r="BB142" s="32">
        <f t="shared" si="333"/>
        <v>0</v>
      </c>
      <c r="BC142" s="32">
        <f t="shared" si="333"/>
        <v>0</v>
      </c>
      <c r="BD142" s="32">
        <f t="shared" si="333"/>
        <v>0</v>
      </c>
      <c r="BE142" s="32">
        <f t="shared" si="333"/>
        <v>0</v>
      </c>
      <c r="BF142" s="33">
        <f t="shared" si="333"/>
        <v>0</v>
      </c>
      <c r="BG142" s="31">
        <f t="shared" si="333"/>
        <v>0</v>
      </c>
      <c r="BH142" s="32">
        <f t="shared" si="333"/>
        <v>0</v>
      </c>
      <c r="BI142" s="32">
        <f t="shared" si="333"/>
        <v>0</v>
      </c>
      <c r="BJ142" s="32">
        <f t="shared" si="333"/>
        <v>0</v>
      </c>
      <c r="BK142" s="32">
        <f t="shared" si="333"/>
        <v>0</v>
      </c>
      <c r="BL142" s="32">
        <f t="shared" si="333"/>
        <v>0</v>
      </c>
      <c r="BM142" s="32">
        <f t="shared" si="333"/>
        <v>0</v>
      </c>
      <c r="BN142" s="33">
        <f t="shared" si="333"/>
        <v>0</v>
      </c>
    </row>
    <row r="143" spans="1:66" ht="15.75" x14ac:dyDescent="0.25">
      <c r="A143" s="2102" t="s">
        <v>140</v>
      </c>
      <c r="B143" s="2103"/>
      <c r="C143" s="31">
        <f t="shared" ref="C143:AH143" si="334">SUM(C140,C135)</f>
        <v>0</v>
      </c>
      <c r="D143" s="32">
        <f t="shared" si="334"/>
        <v>0</v>
      </c>
      <c r="E143" s="32">
        <f t="shared" si="334"/>
        <v>0</v>
      </c>
      <c r="F143" s="32">
        <f t="shared" si="334"/>
        <v>0</v>
      </c>
      <c r="G143" s="32">
        <f t="shared" si="334"/>
        <v>0</v>
      </c>
      <c r="H143" s="32">
        <f t="shared" si="334"/>
        <v>0</v>
      </c>
      <c r="I143" s="32">
        <f t="shared" si="334"/>
        <v>0</v>
      </c>
      <c r="J143" s="33">
        <f t="shared" si="334"/>
        <v>0</v>
      </c>
      <c r="K143" s="31">
        <f t="shared" si="334"/>
        <v>0</v>
      </c>
      <c r="L143" s="32">
        <f t="shared" si="334"/>
        <v>0</v>
      </c>
      <c r="M143" s="32">
        <f t="shared" si="334"/>
        <v>0</v>
      </c>
      <c r="N143" s="32">
        <f t="shared" si="334"/>
        <v>0</v>
      </c>
      <c r="O143" s="32">
        <f t="shared" si="334"/>
        <v>0</v>
      </c>
      <c r="P143" s="32">
        <f t="shared" si="334"/>
        <v>0</v>
      </c>
      <c r="Q143" s="32">
        <f t="shared" si="334"/>
        <v>0</v>
      </c>
      <c r="R143" s="33">
        <f t="shared" si="334"/>
        <v>0</v>
      </c>
      <c r="S143" s="31">
        <f t="shared" si="334"/>
        <v>0</v>
      </c>
      <c r="T143" s="32">
        <f t="shared" si="334"/>
        <v>0</v>
      </c>
      <c r="U143" s="32">
        <f t="shared" si="334"/>
        <v>0</v>
      </c>
      <c r="V143" s="32">
        <f t="shared" si="334"/>
        <v>0</v>
      </c>
      <c r="W143" s="32">
        <f t="shared" si="334"/>
        <v>0</v>
      </c>
      <c r="X143" s="32">
        <f t="shared" si="334"/>
        <v>0</v>
      </c>
      <c r="Y143" s="32">
        <f t="shared" si="334"/>
        <v>0</v>
      </c>
      <c r="Z143" s="33">
        <f t="shared" si="334"/>
        <v>0</v>
      </c>
      <c r="AA143" s="31">
        <f t="shared" si="334"/>
        <v>0</v>
      </c>
      <c r="AB143" s="32">
        <f t="shared" si="334"/>
        <v>0</v>
      </c>
      <c r="AC143" s="32">
        <f t="shared" si="334"/>
        <v>0</v>
      </c>
      <c r="AD143" s="32">
        <f t="shared" si="334"/>
        <v>0</v>
      </c>
      <c r="AE143" s="32">
        <f t="shared" si="334"/>
        <v>0</v>
      </c>
      <c r="AF143" s="32">
        <f t="shared" si="334"/>
        <v>0</v>
      </c>
      <c r="AG143" s="32">
        <f t="shared" si="334"/>
        <v>0</v>
      </c>
      <c r="AH143" s="33">
        <f t="shared" si="334"/>
        <v>0</v>
      </c>
      <c r="AI143" s="31">
        <f t="shared" ref="AI143:BN143" si="335">SUM(AI140,AI135)</f>
        <v>0</v>
      </c>
      <c r="AJ143" s="32">
        <f t="shared" si="335"/>
        <v>0</v>
      </c>
      <c r="AK143" s="32">
        <f t="shared" si="335"/>
        <v>0</v>
      </c>
      <c r="AL143" s="32">
        <f t="shared" si="335"/>
        <v>0</v>
      </c>
      <c r="AM143" s="32">
        <f t="shared" si="335"/>
        <v>0</v>
      </c>
      <c r="AN143" s="32">
        <f t="shared" si="335"/>
        <v>0</v>
      </c>
      <c r="AO143" s="32">
        <f t="shared" si="335"/>
        <v>0</v>
      </c>
      <c r="AP143" s="33">
        <f t="shared" si="335"/>
        <v>0</v>
      </c>
      <c r="AQ143" s="31">
        <f t="shared" si="335"/>
        <v>0</v>
      </c>
      <c r="AR143" s="32">
        <f t="shared" si="335"/>
        <v>0</v>
      </c>
      <c r="AS143" s="32">
        <f t="shared" si="335"/>
        <v>0</v>
      </c>
      <c r="AT143" s="32">
        <f t="shared" si="335"/>
        <v>0</v>
      </c>
      <c r="AU143" s="32">
        <f t="shared" si="335"/>
        <v>0</v>
      </c>
      <c r="AV143" s="32">
        <f t="shared" si="335"/>
        <v>0</v>
      </c>
      <c r="AW143" s="32">
        <f t="shared" si="335"/>
        <v>0</v>
      </c>
      <c r="AX143" s="33">
        <f t="shared" si="335"/>
        <v>0</v>
      </c>
      <c r="AY143" s="31">
        <f t="shared" si="335"/>
        <v>0</v>
      </c>
      <c r="AZ143" s="32">
        <f t="shared" si="335"/>
        <v>0</v>
      </c>
      <c r="BA143" s="32">
        <f t="shared" si="335"/>
        <v>0</v>
      </c>
      <c r="BB143" s="32">
        <f t="shared" si="335"/>
        <v>0</v>
      </c>
      <c r="BC143" s="32">
        <f t="shared" si="335"/>
        <v>0</v>
      </c>
      <c r="BD143" s="32">
        <f t="shared" si="335"/>
        <v>0</v>
      </c>
      <c r="BE143" s="32">
        <f t="shared" si="335"/>
        <v>0</v>
      </c>
      <c r="BF143" s="33">
        <f t="shared" si="335"/>
        <v>0</v>
      </c>
      <c r="BG143" s="31">
        <f t="shared" si="335"/>
        <v>0</v>
      </c>
      <c r="BH143" s="32">
        <f t="shared" si="335"/>
        <v>0</v>
      </c>
      <c r="BI143" s="32">
        <f t="shared" si="335"/>
        <v>0</v>
      </c>
      <c r="BJ143" s="32">
        <f t="shared" si="335"/>
        <v>0</v>
      </c>
      <c r="BK143" s="32">
        <f t="shared" si="335"/>
        <v>0</v>
      </c>
      <c r="BL143" s="32">
        <f t="shared" si="335"/>
        <v>0</v>
      </c>
      <c r="BM143" s="32">
        <f t="shared" si="335"/>
        <v>0</v>
      </c>
      <c r="BN143" s="33">
        <f t="shared" si="335"/>
        <v>0</v>
      </c>
    </row>
    <row r="144" spans="1:66" ht="15.75" x14ac:dyDescent="0.25">
      <c r="A144" s="2102" t="s">
        <v>141</v>
      </c>
      <c r="B144" s="2103"/>
      <c r="C144" s="49" t="str">
        <f t="shared" ref="C144:AH144" si="336">IF(C132="","",C142-C143)</f>
        <v/>
      </c>
      <c r="D144" s="50" t="str">
        <f t="shared" si="336"/>
        <v/>
      </c>
      <c r="E144" s="50" t="str">
        <f t="shared" si="336"/>
        <v/>
      </c>
      <c r="F144" s="50">
        <f t="shared" si="336"/>
        <v>0</v>
      </c>
      <c r="G144" s="50" t="str">
        <f t="shared" si="336"/>
        <v/>
      </c>
      <c r="H144" s="50" t="str">
        <f t="shared" si="336"/>
        <v/>
      </c>
      <c r="I144" s="50" t="str">
        <f t="shared" si="336"/>
        <v/>
      </c>
      <c r="J144" s="51" t="str">
        <f t="shared" si="336"/>
        <v/>
      </c>
      <c r="K144" s="49" t="str">
        <f t="shared" si="336"/>
        <v/>
      </c>
      <c r="L144" s="50" t="str">
        <f t="shared" si="336"/>
        <v/>
      </c>
      <c r="M144" s="50" t="str">
        <f t="shared" si="336"/>
        <v/>
      </c>
      <c r="N144" s="50" t="str">
        <f t="shared" si="336"/>
        <v/>
      </c>
      <c r="O144" s="50" t="str">
        <f t="shared" si="336"/>
        <v/>
      </c>
      <c r="P144" s="50">
        <f t="shared" si="336"/>
        <v>0</v>
      </c>
      <c r="Q144" s="50" t="str">
        <f t="shared" si="336"/>
        <v/>
      </c>
      <c r="R144" s="51" t="str">
        <f t="shared" si="336"/>
        <v/>
      </c>
      <c r="S144" s="49">
        <f t="shared" si="336"/>
        <v>0</v>
      </c>
      <c r="T144" s="50" t="str">
        <f t="shared" si="336"/>
        <v/>
      </c>
      <c r="U144" s="50" t="str">
        <f t="shared" si="336"/>
        <v/>
      </c>
      <c r="V144" s="50" t="str">
        <f t="shared" si="336"/>
        <v/>
      </c>
      <c r="W144" s="50" t="str">
        <f t="shared" si="336"/>
        <v/>
      </c>
      <c r="X144" s="50" t="str">
        <f t="shared" si="336"/>
        <v/>
      </c>
      <c r="Y144" s="50" t="str">
        <f t="shared" si="336"/>
        <v/>
      </c>
      <c r="Z144" s="51" t="str">
        <f t="shared" si="336"/>
        <v/>
      </c>
      <c r="AA144" s="49" t="str">
        <f t="shared" si="336"/>
        <v/>
      </c>
      <c r="AB144" s="50">
        <f t="shared" si="336"/>
        <v>0</v>
      </c>
      <c r="AC144" s="50" t="str">
        <f t="shared" si="336"/>
        <v/>
      </c>
      <c r="AD144" s="50" t="str">
        <f t="shared" si="336"/>
        <v/>
      </c>
      <c r="AE144" s="50" t="str">
        <f t="shared" si="336"/>
        <v/>
      </c>
      <c r="AF144" s="50" t="str">
        <f t="shared" si="336"/>
        <v/>
      </c>
      <c r="AG144" s="50" t="str">
        <f t="shared" si="336"/>
        <v/>
      </c>
      <c r="AH144" s="51" t="str">
        <f t="shared" si="336"/>
        <v/>
      </c>
      <c r="AI144" s="49" t="str">
        <f t="shared" ref="AI144:BN144" si="337">IF(AI132="","",AI142-AI143)</f>
        <v/>
      </c>
      <c r="AJ144" s="50" t="str">
        <f t="shared" si="337"/>
        <v/>
      </c>
      <c r="AK144" s="50" t="str">
        <f t="shared" si="337"/>
        <v/>
      </c>
      <c r="AL144" s="50" t="str">
        <f t="shared" si="337"/>
        <v/>
      </c>
      <c r="AM144" s="50">
        <f t="shared" si="337"/>
        <v>0</v>
      </c>
      <c r="AN144" s="50" t="str">
        <f t="shared" si="337"/>
        <v/>
      </c>
      <c r="AO144" s="50" t="str">
        <f t="shared" si="337"/>
        <v/>
      </c>
      <c r="AP144" s="51" t="str">
        <f t="shared" si="337"/>
        <v/>
      </c>
      <c r="AQ144" s="49" t="str">
        <f t="shared" si="337"/>
        <v/>
      </c>
      <c r="AR144" s="50" t="str">
        <f t="shared" si="337"/>
        <v/>
      </c>
      <c r="AS144" s="50">
        <f t="shared" si="337"/>
        <v>0</v>
      </c>
      <c r="AT144" s="50" t="str">
        <f t="shared" si="337"/>
        <v/>
      </c>
      <c r="AU144" s="50" t="str">
        <f t="shared" si="337"/>
        <v/>
      </c>
      <c r="AV144" s="50" t="str">
        <f t="shared" si="337"/>
        <v/>
      </c>
      <c r="AW144" s="50" t="str">
        <f t="shared" si="337"/>
        <v/>
      </c>
      <c r="AX144" s="51" t="str">
        <f t="shared" si="337"/>
        <v/>
      </c>
      <c r="AY144" s="49" t="str">
        <f t="shared" si="337"/>
        <v/>
      </c>
      <c r="AZ144" s="50" t="str">
        <f t="shared" si="337"/>
        <v/>
      </c>
      <c r="BA144" s="50" t="str">
        <f t="shared" si="337"/>
        <v/>
      </c>
      <c r="BB144" s="50" t="str">
        <f t="shared" si="337"/>
        <v/>
      </c>
      <c r="BC144" s="50" t="str">
        <f t="shared" si="337"/>
        <v/>
      </c>
      <c r="BD144" s="50" t="str">
        <f t="shared" si="337"/>
        <v/>
      </c>
      <c r="BE144" s="50" t="str">
        <f t="shared" si="337"/>
        <v/>
      </c>
      <c r="BF144" s="51" t="str">
        <f t="shared" si="337"/>
        <v/>
      </c>
      <c r="BG144" s="49" t="str">
        <f t="shared" si="337"/>
        <v/>
      </c>
      <c r="BH144" s="50" t="str">
        <f t="shared" si="337"/>
        <v/>
      </c>
      <c r="BI144" s="50" t="str">
        <f t="shared" si="337"/>
        <v/>
      </c>
      <c r="BJ144" s="50" t="str">
        <f t="shared" si="337"/>
        <v/>
      </c>
      <c r="BK144" s="50" t="str">
        <f t="shared" si="337"/>
        <v/>
      </c>
      <c r="BL144" s="50" t="str">
        <f t="shared" si="337"/>
        <v/>
      </c>
      <c r="BM144" s="50" t="str">
        <f t="shared" si="337"/>
        <v/>
      </c>
      <c r="BN144" s="51" t="str">
        <f t="shared" si="337"/>
        <v/>
      </c>
    </row>
    <row r="145" spans="1:66" ht="30.75" customHeight="1" thickBot="1" x14ac:dyDescent="0.3">
      <c r="A145" s="2104" t="s">
        <v>142</v>
      </c>
      <c r="B145" s="2105"/>
      <c r="C145" s="67" t="str">
        <f t="shared" ref="C145:AH145" si="338">IF(C132="","",IF(C143=0,MAX($C$123:$J$123)+1,C142/C143))</f>
        <v/>
      </c>
      <c r="D145" s="68" t="str">
        <f t="shared" si="338"/>
        <v/>
      </c>
      <c r="E145" s="68" t="str">
        <f t="shared" si="338"/>
        <v/>
      </c>
      <c r="F145" s="68">
        <f t="shared" ca="1" si="338"/>
        <v>32</v>
      </c>
      <c r="G145" s="68" t="str">
        <f t="shared" si="338"/>
        <v/>
      </c>
      <c r="H145" s="68" t="str">
        <f t="shared" si="338"/>
        <v/>
      </c>
      <c r="I145" s="68" t="str">
        <f t="shared" si="338"/>
        <v/>
      </c>
      <c r="J145" s="69" t="str">
        <f t="shared" si="338"/>
        <v/>
      </c>
      <c r="K145" s="67" t="str">
        <f t="shared" si="338"/>
        <v/>
      </c>
      <c r="L145" s="68" t="str">
        <f t="shared" si="338"/>
        <v/>
      </c>
      <c r="M145" s="68" t="str">
        <f t="shared" si="338"/>
        <v/>
      </c>
      <c r="N145" s="68" t="str">
        <f t="shared" si="338"/>
        <v/>
      </c>
      <c r="O145" s="68" t="str">
        <f t="shared" si="338"/>
        <v/>
      </c>
      <c r="P145" s="68">
        <f t="shared" ca="1" si="338"/>
        <v>32</v>
      </c>
      <c r="Q145" s="68" t="str">
        <f t="shared" si="338"/>
        <v/>
      </c>
      <c r="R145" s="69" t="str">
        <f t="shared" si="338"/>
        <v/>
      </c>
      <c r="S145" s="67">
        <f t="shared" ca="1" si="338"/>
        <v>32</v>
      </c>
      <c r="T145" s="68" t="str">
        <f t="shared" si="338"/>
        <v/>
      </c>
      <c r="U145" s="68" t="str">
        <f t="shared" si="338"/>
        <v/>
      </c>
      <c r="V145" s="68" t="str">
        <f t="shared" si="338"/>
        <v/>
      </c>
      <c r="W145" s="68" t="str">
        <f t="shared" si="338"/>
        <v/>
      </c>
      <c r="X145" s="68" t="str">
        <f t="shared" si="338"/>
        <v/>
      </c>
      <c r="Y145" s="68" t="str">
        <f t="shared" si="338"/>
        <v/>
      </c>
      <c r="Z145" s="69" t="str">
        <f t="shared" si="338"/>
        <v/>
      </c>
      <c r="AA145" s="67" t="str">
        <f t="shared" si="338"/>
        <v/>
      </c>
      <c r="AB145" s="68">
        <f t="shared" ca="1" si="338"/>
        <v>32</v>
      </c>
      <c r="AC145" s="68" t="str">
        <f t="shared" si="338"/>
        <v/>
      </c>
      <c r="AD145" s="68" t="str">
        <f t="shared" si="338"/>
        <v/>
      </c>
      <c r="AE145" s="68" t="str">
        <f t="shared" si="338"/>
        <v/>
      </c>
      <c r="AF145" s="68" t="str">
        <f t="shared" si="338"/>
        <v/>
      </c>
      <c r="AG145" s="68" t="str">
        <f t="shared" si="338"/>
        <v/>
      </c>
      <c r="AH145" s="69" t="str">
        <f t="shared" si="338"/>
        <v/>
      </c>
      <c r="AI145" s="67" t="str">
        <f t="shared" ref="AI145:BN145" si="339">IF(AI132="","",IF(AI143=0,MAX($C$123:$J$123)+1,AI142/AI143))</f>
        <v/>
      </c>
      <c r="AJ145" s="68" t="str">
        <f t="shared" si="339"/>
        <v/>
      </c>
      <c r="AK145" s="68" t="str">
        <f t="shared" si="339"/>
        <v/>
      </c>
      <c r="AL145" s="68" t="str">
        <f t="shared" si="339"/>
        <v/>
      </c>
      <c r="AM145" s="68">
        <f t="shared" ca="1" si="339"/>
        <v>32</v>
      </c>
      <c r="AN145" s="68" t="str">
        <f t="shared" si="339"/>
        <v/>
      </c>
      <c r="AO145" s="68" t="str">
        <f t="shared" si="339"/>
        <v/>
      </c>
      <c r="AP145" s="69" t="str">
        <f t="shared" si="339"/>
        <v/>
      </c>
      <c r="AQ145" s="67" t="str">
        <f t="shared" si="339"/>
        <v/>
      </c>
      <c r="AR145" s="68" t="str">
        <f t="shared" si="339"/>
        <v/>
      </c>
      <c r="AS145" s="68">
        <f t="shared" ca="1" si="339"/>
        <v>32</v>
      </c>
      <c r="AT145" s="68" t="str">
        <f t="shared" si="339"/>
        <v/>
      </c>
      <c r="AU145" s="68" t="str">
        <f t="shared" si="339"/>
        <v/>
      </c>
      <c r="AV145" s="68" t="str">
        <f t="shared" si="339"/>
        <v/>
      </c>
      <c r="AW145" s="68" t="str">
        <f t="shared" si="339"/>
        <v/>
      </c>
      <c r="AX145" s="69" t="str">
        <f t="shared" si="339"/>
        <v/>
      </c>
      <c r="AY145" s="67" t="str">
        <f t="shared" si="339"/>
        <v/>
      </c>
      <c r="AZ145" s="68" t="str">
        <f t="shared" si="339"/>
        <v/>
      </c>
      <c r="BA145" s="68" t="str">
        <f t="shared" si="339"/>
        <v/>
      </c>
      <c r="BB145" s="68" t="str">
        <f t="shared" si="339"/>
        <v/>
      </c>
      <c r="BC145" s="68" t="str">
        <f t="shared" si="339"/>
        <v/>
      </c>
      <c r="BD145" s="68" t="str">
        <f t="shared" si="339"/>
        <v/>
      </c>
      <c r="BE145" s="68" t="str">
        <f t="shared" si="339"/>
        <v/>
      </c>
      <c r="BF145" s="69" t="str">
        <f t="shared" si="339"/>
        <v/>
      </c>
      <c r="BG145" s="67" t="str">
        <f t="shared" si="339"/>
        <v/>
      </c>
      <c r="BH145" s="68" t="str">
        <f t="shared" si="339"/>
        <v/>
      </c>
      <c r="BI145" s="68" t="str">
        <f t="shared" si="339"/>
        <v/>
      </c>
      <c r="BJ145" s="68" t="str">
        <f t="shared" si="339"/>
        <v/>
      </c>
      <c r="BK145" s="68" t="str">
        <f t="shared" si="339"/>
        <v/>
      </c>
      <c r="BL145" s="68" t="str">
        <f t="shared" si="339"/>
        <v/>
      </c>
      <c r="BM145" s="68" t="str">
        <f t="shared" si="339"/>
        <v/>
      </c>
      <c r="BN145" s="69" t="str">
        <f t="shared" si="339"/>
        <v/>
      </c>
    </row>
    <row r="146" spans="1:66" ht="15.75" x14ac:dyDescent="0.25">
      <c r="A146" s="2106" t="s">
        <v>37</v>
      </c>
      <c r="B146" s="2107"/>
      <c r="C146" s="975" t="str">
        <f t="shared" ref="C146:J146" si="340">IF(C132="","",RANK(C122,$C122:$J122,0))</f>
        <v/>
      </c>
      <c r="D146" s="976" t="str">
        <f t="shared" si="340"/>
        <v/>
      </c>
      <c r="E146" s="976" t="str">
        <f t="shared" si="340"/>
        <v/>
      </c>
      <c r="F146" s="976">
        <f t="shared" ca="1" si="340"/>
        <v>1</v>
      </c>
      <c r="G146" s="976" t="str">
        <f t="shared" si="340"/>
        <v/>
      </c>
      <c r="H146" s="976" t="str">
        <f t="shared" si="340"/>
        <v/>
      </c>
      <c r="I146" s="976" t="str">
        <f t="shared" si="340"/>
        <v/>
      </c>
      <c r="J146" s="977" t="str">
        <f t="shared" si="340"/>
        <v/>
      </c>
      <c r="K146" s="975" t="str">
        <f t="shared" ref="K146:R146" si="341">IF(K132="","",RANK(C122,$C122:$J122,0))</f>
        <v/>
      </c>
      <c r="L146" s="976" t="str">
        <f t="shared" si="341"/>
        <v/>
      </c>
      <c r="M146" s="976" t="str">
        <f t="shared" si="341"/>
        <v/>
      </c>
      <c r="N146" s="976" t="str">
        <f t="shared" si="341"/>
        <v/>
      </c>
      <c r="O146" s="976" t="str">
        <f t="shared" si="341"/>
        <v/>
      </c>
      <c r="P146" s="976">
        <f t="shared" ca="1" si="341"/>
        <v>1</v>
      </c>
      <c r="Q146" s="976" t="str">
        <f t="shared" si="341"/>
        <v/>
      </c>
      <c r="R146" s="977" t="str">
        <f t="shared" si="341"/>
        <v/>
      </c>
      <c r="S146" s="975">
        <f t="shared" ref="S146:Z146" ca="1" si="342">IF(S132="","",RANK(C122,$C122:$J122,0))</f>
        <v>1</v>
      </c>
      <c r="T146" s="976" t="str">
        <f t="shared" si="342"/>
        <v/>
      </c>
      <c r="U146" s="976" t="str">
        <f t="shared" si="342"/>
        <v/>
      </c>
      <c r="V146" s="976" t="str">
        <f t="shared" si="342"/>
        <v/>
      </c>
      <c r="W146" s="976" t="str">
        <f t="shared" si="342"/>
        <v/>
      </c>
      <c r="X146" s="976" t="str">
        <f t="shared" si="342"/>
        <v/>
      </c>
      <c r="Y146" s="976" t="str">
        <f t="shared" si="342"/>
        <v/>
      </c>
      <c r="Z146" s="984" t="str">
        <f t="shared" si="342"/>
        <v/>
      </c>
      <c r="AA146" s="975" t="str">
        <f t="shared" ref="AA146:AH146" si="343">IF(AA132="","",RANK(C122,$C122:$J122,0))</f>
        <v/>
      </c>
      <c r="AB146" s="976">
        <f t="shared" ca="1" si="343"/>
        <v>1</v>
      </c>
      <c r="AC146" s="976" t="str">
        <f t="shared" si="343"/>
        <v/>
      </c>
      <c r="AD146" s="976" t="str">
        <f t="shared" si="343"/>
        <v/>
      </c>
      <c r="AE146" s="976" t="str">
        <f t="shared" si="343"/>
        <v/>
      </c>
      <c r="AF146" s="976" t="str">
        <f t="shared" si="343"/>
        <v/>
      </c>
      <c r="AG146" s="976" t="str">
        <f t="shared" si="343"/>
        <v/>
      </c>
      <c r="AH146" s="977" t="str">
        <f t="shared" si="343"/>
        <v/>
      </c>
      <c r="AI146" s="975" t="str">
        <f t="shared" ref="AI146:AP146" si="344">IF(AI132="","",RANK(C122,$C122:$J122,0))</f>
        <v/>
      </c>
      <c r="AJ146" s="976" t="str">
        <f t="shared" si="344"/>
        <v/>
      </c>
      <c r="AK146" s="976" t="str">
        <f t="shared" si="344"/>
        <v/>
      </c>
      <c r="AL146" s="976" t="str">
        <f t="shared" si="344"/>
        <v/>
      </c>
      <c r="AM146" s="976">
        <f t="shared" ca="1" si="344"/>
        <v>1</v>
      </c>
      <c r="AN146" s="976" t="str">
        <f t="shared" si="344"/>
        <v/>
      </c>
      <c r="AO146" s="976" t="str">
        <f t="shared" si="344"/>
        <v/>
      </c>
      <c r="AP146" s="977" t="str">
        <f t="shared" si="344"/>
        <v/>
      </c>
      <c r="AQ146" s="975" t="str">
        <f t="shared" ref="AQ146:AX146" si="345">IF(AQ132="","",RANK(C122,$C122:$J122,0))</f>
        <v/>
      </c>
      <c r="AR146" s="976" t="str">
        <f t="shared" si="345"/>
        <v/>
      </c>
      <c r="AS146" s="976">
        <f t="shared" ca="1" si="345"/>
        <v>1</v>
      </c>
      <c r="AT146" s="976" t="str">
        <f t="shared" si="345"/>
        <v/>
      </c>
      <c r="AU146" s="976" t="str">
        <f t="shared" si="345"/>
        <v/>
      </c>
      <c r="AV146" s="976" t="str">
        <f t="shared" si="345"/>
        <v/>
      </c>
      <c r="AW146" s="976" t="str">
        <f t="shared" si="345"/>
        <v/>
      </c>
      <c r="AX146" s="977" t="str">
        <f t="shared" si="345"/>
        <v/>
      </c>
      <c r="AY146" s="975" t="str">
        <f t="shared" ref="AY146:BF146" si="346">IF(AY132="","",RANK(C122,$C122:$J122,0))</f>
        <v/>
      </c>
      <c r="AZ146" s="976" t="str">
        <f t="shared" si="346"/>
        <v/>
      </c>
      <c r="BA146" s="976" t="str">
        <f t="shared" si="346"/>
        <v/>
      </c>
      <c r="BB146" s="976" t="str">
        <f t="shared" si="346"/>
        <v/>
      </c>
      <c r="BC146" s="976" t="str">
        <f t="shared" si="346"/>
        <v/>
      </c>
      <c r="BD146" s="976" t="str">
        <f t="shared" si="346"/>
        <v/>
      </c>
      <c r="BE146" s="976" t="str">
        <f t="shared" si="346"/>
        <v/>
      </c>
      <c r="BF146" s="977" t="str">
        <f t="shared" si="346"/>
        <v/>
      </c>
      <c r="BG146" s="975" t="str">
        <f t="shared" ref="BG146:BN146" si="347">IF(BG132="","",RANK(C122,$C122:$J122,0))</f>
        <v/>
      </c>
      <c r="BH146" s="976" t="str">
        <f t="shared" si="347"/>
        <v/>
      </c>
      <c r="BI146" s="976" t="str">
        <f t="shared" si="347"/>
        <v/>
      </c>
      <c r="BJ146" s="976" t="str">
        <f t="shared" si="347"/>
        <v/>
      </c>
      <c r="BK146" s="976" t="str">
        <f t="shared" si="347"/>
        <v/>
      </c>
      <c r="BL146" s="976" t="str">
        <f t="shared" si="347"/>
        <v/>
      </c>
      <c r="BM146" s="976" t="str">
        <f t="shared" si="347"/>
        <v/>
      </c>
      <c r="BN146" s="977" t="str">
        <f t="shared" si="347"/>
        <v/>
      </c>
    </row>
    <row r="147" spans="1:66" ht="15.75" x14ac:dyDescent="0.25">
      <c r="A147" s="2084" t="s">
        <v>38</v>
      </c>
      <c r="B147" s="2085"/>
      <c r="C147" s="978" t="str">
        <f t="shared" ref="C147:J147" si="348">IF(C132="","",RANK(C123,$C123:$J123,0))</f>
        <v/>
      </c>
      <c r="D147" s="979" t="str">
        <f t="shared" si="348"/>
        <v/>
      </c>
      <c r="E147" s="979" t="str">
        <f t="shared" si="348"/>
        <v/>
      </c>
      <c r="F147" s="979">
        <f t="shared" ca="1" si="348"/>
        <v>2</v>
      </c>
      <c r="G147" s="979" t="str">
        <f t="shared" si="348"/>
        <v/>
      </c>
      <c r="H147" s="979" t="str">
        <f t="shared" si="348"/>
        <v/>
      </c>
      <c r="I147" s="979" t="str">
        <f t="shared" si="348"/>
        <v/>
      </c>
      <c r="J147" s="980" t="str">
        <f t="shared" si="348"/>
        <v/>
      </c>
      <c r="K147" s="978" t="str">
        <f t="shared" ref="K147:R147" si="349">IF(K132="","",RANK(C123,$C123:$J123,0))</f>
        <v/>
      </c>
      <c r="L147" s="979" t="str">
        <f t="shared" si="349"/>
        <v/>
      </c>
      <c r="M147" s="979" t="str">
        <f t="shared" si="349"/>
        <v/>
      </c>
      <c r="N147" s="979" t="str">
        <f t="shared" si="349"/>
        <v/>
      </c>
      <c r="O147" s="979" t="str">
        <f t="shared" si="349"/>
        <v/>
      </c>
      <c r="P147" s="979">
        <f t="shared" ca="1" si="349"/>
        <v>1</v>
      </c>
      <c r="Q147" s="979" t="str">
        <f t="shared" si="349"/>
        <v/>
      </c>
      <c r="R147" s="980" t="str">
        <f t="shared" si="349"/>
        <v/>
      </c>
      <c r="S147" s="978">
        <f t="shared" ref="S147:Z147" ca="1" si="350">IF(S132="","",RANK(C123,$C123:$J123,0))</f>
        <v>3</v>
      </c>
      <c r="T147" s="979" t="str">
        <f t="shared" si="350"/>
        <v/>
      </c>
      <c r="U147" s="979" t="str">
        <f t="shared" si="350"/>
        <v/>
      </c>
      <c r="V147" s="979" t="str">
        <f t="shared" si="350"/>
        <v/>
      </c>
      <c r="W147" s="979" t="str">
        <f t="shared" si="350"/>
        <v/>
      </c>
      <c r="X147" s="979" t="str">
        <f t="shared" si="350"/>
        <v/>
      </c>
      <c r="Y147" s="979" t="str">
        <f t="shared" si="350"/>
        <v/>
      </c>
      <c r="Z147" s="985" t="str">
        <f t="shared" si="350"/>
        <v/>
      </c>
      <c r="AA147" s="978" t="str">
        <f t="shared" ref="AA147:AH147" si="351">IF(AA132="","",RANK(C123,$C123:$J123,0))</f>
        <v/>
      </c>
      <c r="AB147" s="979">
        <f t="shared" ca="1" si="351"/>
        <v>4</v>
      </c>
      <c r="AC147" s="979" t="str">
        <f t="shared" si="351"/>
        <v/>
      </c>
      <c r="AD147" s="979" t="str">
        <f t="shared" si="351"/>
        <v/>
      </c>
      <c r="AE147" s="979" t="str">
        <f t="shared" si="351"/>
        <v/>
      </c>
      <c r="AF147" s="979" t="str">
        <f t="shared" si="351"/>
        <v/>
      </c>
      <c r="AG147" s="979" t="str">
        <f t="shared" si="351"/>
        <v/>
      </c>
      <c r="AH147" s="980" t="str">
        <f t="shared" si="351"/>
        <v/>
      </c>
      <c r="AI147" s="978" t="str">
        <f t="shared" ref="AI147:AP147" si="352">IF(AI132="","",RANK(C123,$C123:$J123,0))</f>
        <v/>
      </c>
      <c r="AJ147" s="979" t="str">
        <f t="shared" si="352"/>
        <v/>
      </c>
      <c r="AK147" s="979" t="str">
        <f t="shared" si="352"/>
        <v/>
      </c>
      <c r="AL147" s="979" t="str">
        <f t="shared" si="352"/>
        <v/>
      </c>
      <c r="AM147" s="979">
        <f t="shared" ca="1" si="352"/>
        <v>6</v>
      </c>
      <c r="AN147" s="979" t="str">
        <f t="shared" si="352"/>
        <v/>
      </c>
      <c r="AO147" s="979" t="str">
        <f t="shared" si="352"/>
        <v/>
      </c>
      <c r="AP147" s="980" t="str">
        <f t="shared" si="352"/>
        <v/>
      </c>
      <c r="AQ147" s="978" t="str">
        <f t="shared" ref="AQ147:AX147" si="353">IF(AQ132="","",RANK(C123,$C123:$J123,0))</f>
        <v/>
      </c>
      <c r="AR147" s="979" t="str">
        <f t="shared" si="353"/>
        <v/>
      </c>
      <c r="AS147" s="979">
        <f t="shared" ca="1" si="353"/>
        <v>5</v>
      </c>
      <c r="AT147" s="979" t="str">
        <f t="shared" si="353"/>
        <v/>
      </c>
      <c r="AU147" s="979" t="str">
        <f t="shared" si="353"/>
        <v/>
      </c>
      <c r="AV147" s="979" t="str">
        <f t="shared" si="353"/>
        <v/>
      </c>
      <c r="AW147" s="979" t="str">
        <f t="shared" si="353"/>
        <v/>
      </c>
      <c r="AX147" s="980" t="str">
        <f t="shared" si="353"/>
        <v/>
      </c>
      <c r="AY147" s="978" t="str">
        <f t="shared" ref="AY147:BF147" si="354">IF(AY132="","",RANK(C123,$C123:$J123,0))</f>
        <v/>
      </c>
      <c r="AZ147" s="979" t="str">
        <f t="shared" si="354"/>
        <v/>
      </c>
      <c r="BA147" s="979" t="str">
        <f t="shared" si="354"/>
        <v/>
      </c>
      <c r="BB147" s="979" t="str">
        <f t="shared" si="354"/>
        <v/>
      </c>
      <c r="BC147" s="979" t="str">
        <f t="shared" si="354"/>
        <v/>
      </c>
      <c r="BD147" s="979" t="str">
        <f t="shared" si="354"/>
        <v/>
      </c>
      <c r="BE147" s="979" t="str">
        <f t="shared" si="354"/>
        <v/>
      </c>
      <c r="BF147" s="980" t="str">
        <f t="shared" si="354"/>
        <v/>
      </c>
      <c r="BG147" s="978" t="str">
        <f t="shared" ref="BG147:BN147" si="355">IF(BG132="","",RANK(C123,$C123:$J123,0))</f>
        <v/>
      </c>
      <c r="BH147" s="979" t="str">
        <f t="shared" si="355"/>
        <v/>
      </c>
      <c r="BI147" s="979" t="str">
        <f t="shared" si="355"/>
        <v/>
      </c>
      <c r="BJ147" s="979" t="str">
        <f t="shared" si="355"/>
        <v/>
      </c>
      <c r="BK147" s="979" t="str">
        <f t="shared" si="355"/>
        <v/>
      </c>
      <c r="BL147" s="979" t="str">
        <f t="shared" si="355"/>
        <v/>
      </c>
      <c r="BM147" s="979" t="str">
        <f t="shared" si="355"/>
        <v/>
      </c>
      <c r="BN147" s="980" t="str">
        <f t="shared" si="355"/>
        <v/>
      </c>
    </row>
    <row r="148" spans="1:66" ht="15.75" x14ac:dyDescent="0.25">
      <c r="A148" s="2084" t="s">
        <v>39</v>
      </c>
      <c r="B148" s="2085"/>
      <c r="C148" s="978" t="str">
        <f t="shared" ref="C148:J148" si="356">IF(C132="","",RANK(C124,$C124:$J124,1))</f>
        <v/>
      </c>
      <c r="D148" s="979" t="str">
        <f t="shared" si="356"/>
        <v/>
      </c>
      <c r="E148" s="979" t="str">
        <f t="shared" si="356"/>
        <v/>
      </c>
      <c r="F148" s="979">
        <f t="shared" ca="1" si="356"/>
        <v>3</v>
      </c>
      <c r="G148" s="979" t="str">
        <f t="shared" si="356"/>
        <v/>
      </c>
      <c r="H148" s="979" t="str">
        <f t="shared" si="356"/>
        <v/>
      </c>
      <c r="I148" s="979" t="str">
        <f t="shared" si="356"/>
        <v/>
      </c>
      <c r="J148" s="980" t="str">
        <f t="shared" si="356"/>
        <v/>
      </c>
      <c r="K148" s="978" t="str">
        <f t="shared" ref="K148:R148" si="357">IF(K132="","",RANK(C124,$C124:$J124,1))</f>
        <v/>
      </c>
      <c r="L148" s="979" t="str">
        <f t="shared" si="357"/>
        <v/>
      </c>
      <c r="M148" s="979" t="str">
        <f t="shared" si="357"/>
        <v/>
      </c>
      <c r="N148" s="979" t="str">
        <f t="shared" si="357"/>
        <v/>
      </c>
      <c r="O148" s="979" t="str">
        <f t="shared" si="357"/>
        <v/>
      </c>
      <c r="P148" s="979">
        <f t="shared" ca="1" si="357"/>
        <v>4</v>
      </c>
      <c r="Q148" s="979" t="str">
        <f t="shared" si="357"/>
        <v/>
      </c>
      <c r="R148" s="980" t="str">
        <f t="shared" si="357"/>
        <v/>
      </c>
      <c r="S148" s="978">
        <f t="shared" ref="S148:Z148" ca="1" si="358">IF(S132="","",RANK(C124,$C124:$J124,1))</f>
        <v>1</v>
      </c>
      <c r="T148" s="979" t="str">
        <f t="shared" si="358"/>
        <v/>
      </c>
      <c r="U148" s="979" t="str">
        <f t="shared" si="358"/>
        <v/>
      </c>
      <c r="V148" s="979" t="str">
        <f t="shared" si="358"/>
        <v/>
      </c>
      <c r="W148" s="979" t="str">
        <f t="shared" si="358"/>
        <v/>
      </c>
      <c r="X148" s="979" t="str">
        <f t="shared" si="358"/>
        <v/>
      </c>
      <c r="Y148" s="979" t="str">
        <f t="shared" si="358"/>
        <v/>
      </c>
      <c r="Z148" s="985" t="str">
        <f t="shared" si="358"/>
        <v/>
      </c>
      <c r="AA148" s="978" t="str">
        <f t="shared" ref="AA148:AH148" si="359">IF(AA132="","",RANK(C124,$C124:$J124,1))</f>
        <v/>
      </c>
      <c r="AB148" s="979">
        <f t="shared" ca="1" si="359"/>
        <v>2</v>
      </c>
      <c r="AC148" s="979" t="str">
        <f t="shared" si="359"/>
        <v/>
      </c>
      <c r="AD148" s="979" t="str">
        <f t="shared" si="359"/>
        <v/>
      </c>
      <c r="AE148" s="979" t="str">
        <f t="shared" si="359"/>
        <v/>
      </c>
      <c r="AF148" s="979" t="str">
        <f t="shared" si="359"/>
        <v/>
      </c>
      <c r="AG148" s="979" t="str">
        <f t="shared" si="359"/>
        <v/>
      </c>
      <c r="AH148" s="980" t="str">
        <f t="shared" si="359"/>
        <v/>
      </c>
      <c r="AI148" s="978" t="str">
        <f t="shared" ref="AI148:AP148" si="360">IF(AI132="","",RANK(C124,$C124:$J124,1))</f>
        <v/>
      </c>
      <c r="AJ148" s="979" t="str">
        <f t="shared" si="360"/>
        <v/>
      </c>
      <c r="AK148" s="979" t="str">
        <f t="shared" si="360"/>
        <v/>
      </c>
      <c r="AL148" s="979" t="str">
        <f t="shared" si="360"/>
        <v/>
      </c>
      <c r="AM148" s="979">
        <f t="shared" ca="1" si="360"/>
        <v>6</v>
      </c>
      <c r="AN148" s="979" t="str">
        <f t="shared" si="360"/>
        <v/>
      </c>
      <c r="AO148" s="979" t="str">
        <f t="shared" si="360"/>
        <v/>
      </c>
      <c r="AP148" s="980" t="str">
        <f t="shared" si="360"/>
        <v/>
      </c>
      <c r="AQ148" s="978" t="str">
        <f t="shared" ref="AQ148:AX148" si="361">IF(AQ132="","",RANK(C124,$C124:$J124,1))</f>
        <v/>
      </c>
      <c r="AR148" s="979" t="str">
        <f t="shared" si="361"/>
        <v/>
      </c>
      <c r="AS148" s="979">
        <f t="shared" ca="1" si="361"/>
        <v>5</v>
      </c>
      <c r="AT148" s="979" t="str">
        <f t="shared" si="361"/>
        <v/>
      </c>
      <c r="AU148" s="979" t="str">
        <f t="shared" si="361"/>
        <v/>
      </c>
      <c r="AV148" s="979" t="str">
        <f t="shared" si="361"/>
        <v/>
      </c>
      <c r="AW148" s="979" t="str">
        <f t="shared" si="361"/>
        <v/>
      </c>
      <c r="AX148" s="980" t="str">
        <f t="shared" si="361"/>
        <v/>
      </c>
      <c r="AY148" s="978" t="str">
        <f t="shared" ref="AY148:BF148" si="362">IF(AY132="","",RANK(C124,$C124:$J124,1))</f>
        <v/>
      </c>
      <c r="AZ148" s="979" t="str">
        <f t="shared" si="362"/>
        <v/>
      </c>
      <c r="BA148" s="979" t="str">
        <f t="shared" si="362"/>
        <v/>
      </c>
      <c r="BB148" s="979" t="str">
        <f t="shared" si="362"/>
        <v/>
      </c>
      <c r="BC148" s="979" t="str">
        <f t="shared" si="362"/>
        <v/>
      </c>
      <c r="BD148" s="979" t="str">
        <f t="shared" si="362"/>
        <v/>
      </c>
      <c r="BE148" s="979" t="str">
        <f t="shared" si="362"/>
        <v/>
      </c>
      <c r="BF148" s="980" t="str">
        <f t="shared" si="362"/>
        <v/>
      </c>
      <c r="BG148" s="978" t="str">
        <f t="shared" ref="BG148:BN148" si="363">IF(BG132="","",RANK(C124,$C124:$J124,1))</f>
        <v/>
      </c>
      <c r="BH148" s="979" t="str">
        <f t="shared" si="363"/>
        <v/>
      </c>
      <c r="BI148" s="979" t="str">
        <f t="shared" si="363"/>
        <v/>
      </c>
      <c r="BJ148" s="979" t="str">
        <f t="shared" si="363"/>
        <v/>
      </c>
      <c r="BK148" s="979" t="str">
        <f t="shared" si="363"/>
        <v/>
      </c>
      <c r="BL148" s="979" t="str">
        <f t="shared" si="363"/>
        <v/>
      </c>
      <c r="BM148" s="979" t="str">
        <f t="shared" si="363"/>
        <v/>
      </c>
      <c r="BN148" s="980" t="str">
        <f t="shared" si="363"/>
        <v/>
      </c>
    </row>
    <row r="149" spans="1:66" ht="15.75" x14ac:dyDescent="0.25">
      <c r="A149" s="2084" t="s">
        <v>32</v>
      </c>
      <c r="B149" s="2085"/>
      <c r="C149" s="978" t="str">
        <f t="shared" ref="C149:J149" si="364">IF(C132="","",RANK(C125,$C125:$J125,0))</f>
        <v/>
      </c>
      <c r="D149" s="979" t="str">
        <f t="shared" si="364"/>
        <v/>
      </c>
      <c r="E149" s="979" t="str">
        <f t="shared" si="364"/>
        <v/>
      </c>
      <c r="F149" s="979">
        <f t="shared" ca="1" si="364"/>
        <v>2</v>
      </c>
      <c r="G149" s="979" t="str">
        <f t="shared" si="364"/>
        <v/>
      </c>
      <c r="H149" s="979" t="str">
        <f t="shared" si="364"/>
        <v/>
      </c>
      <c r="I149" s="979" t="str">
        <f t="shared" si="364"/>
        <v/>
      </c>
      <c r="J149" s="980" t="str">
        <f t="shared" si="364"/>
        <v/>
      </c>
      <c r="K149" s="978" t="str">
        <f t="shared" ref="K149:R149" si="365">IF(K132="","",RANK(C125,$C125:$J125,0))</f>
        <v/>
      </c>
      <c r="L149" s="979" t="str">
        <f t="shared" si="365"/>
        <v/>
      </c>
      <c r="M149" s="979" t="str">
        <f t="shared" si="365"/>
        <v/>
      </c>
      <c r="N149" s="979" t="str">
        <f t="shared" si="365"/>
        <v/>
      </c>
      <c r="O149" s="979" t="str">
        <f t="shared" si="365"/>
        <v/>
      </c>
      <c r="P149" s="979">
        <f t="shared" ca="1" si="365"/>
        <v>1</v>
      </c>
      <c r="Q149" s="979" t="str">
        <f t="shared" si="365"/>
        <v/>
      </c>
      <c r="R149" s="980" t="str">
        <f t="shared" si="365"/>
        <v/>
      </c>
      <c r="S149" s="978">
        <f t="shared" ref="S149:Z149" ca="1" si="366">IF(S132="","",RANK(C125,$C125:$J125,0))</f>
        <v>2</v>
      </c>
      <c r="T149" s="979" t="str">
        <f t="shared" si="366"/>
        <v/>
      </c>
      <c r="U149" s="979" t="str">
        <f t="shared" si="366"/>
        <v/>
      </c>
      <c r="V149" s="979" t="str">
        <f t="shared" si="366"/>
        <v/>
      </c>
      <c r="W149" s="979" t="str">
        <f t="shared" si="366"/>
        <v/>
      </c>
      <c r="X149" s="979" t="str">
        <f t="shared" si="366"/>
        <v/>
      </c>
      <c r="Y149" s="979" t="str">
        <f t="shared" si="366"/>
        <v/>
      </c>
      <c r="Z149" s="985" t="str">
        <f t="shared" si="366"/>
        <v/>
      </c>
      <c r="AA149" s="978" t="str">
        <f t="shared" ref="AA149:AH149" si="367">IF(AA132="","",RANK(C125,$C125:$J125,0))</f>
        <v/>
      </c>
      <c r="AB149" s="979">
        <f t="shared" ca="1" si="367"/>
        <v>4</v>
      </c>
      <c r="AC149" s="979" t="str">
        <f t="shared" si="367"/>
        <v/>
      </c>
      <c r="AD149" s="979" t="str">
        <f t="shared" si="367"/>
        <v/>
      </c>
      <c r="AE149" s="979" t="str">
        <f t="shared" si="367"/>
        <v/>
      </c>
      <c r="AF149" s="979" t="str">
        <f t="shared" si="367"/>
        <v/>
      </c>
      <c r="AG149" s="979" t="str">
        <f t="shared" si="367"/>
        <v/>
      </c>
      <c r="AH149" s="980" t="str">
        <f t="shared" si="367"/>
        <v/>
      </c>
      <c r="AI149" s="978" t="str">
        <f t="shared" ref="AI149:AP149" si="368">IF(AI132="","",RANK(C125,$C125:$J125,0))</f>
        <v/>
      </c>
      <c r="AJ149" s="979" t="str">
        <f t="shared" si="368"/>
        <v/>
      </c>
      <c r="AK149" s="979" t="str">
        <f t="shared" si="368"/>
        <v/>
      </c>
      <c r="AL149" s="979" t="str">
        <f t="shared" si="368"/>
        <v/>
      </c>
      <c r="AM149" s="979">
        <f t="shared" ca="1" si="368"/>
        <v>6</v>
      </c>
      <c r="AN149" s="979" t="str">
        <f t="shared" si="368"/>
        <v/>
      </c>
      <c r="AO149" s="979" t="str">
        <f t="shared" si="368"/>
        <v/>
      </c>
      <c r="AP149" s="980" t="str">
        <f t="shared" si="368"/>
        <v/>
      </c>
      <c r="AQ149" s="978" t="str">
        <f t="shared" ref="AQ149:AX149" si="369">IF(AQ132="","",RANK(C125,$C125:$J125,0))</f>
        <v/>
      </c>
      <c r="AR149" s="979" t="str">
        <f t="shared" si="369"/>
        <v/>
      </c>
      <c r="AS149" s="979">
        <f t="shared" ca="1" si="369"/>
        <v>5</v>
      </c>
      <c r="AT149" s="979" t="str">
        <f t="shared" si="369"/>
        <v/>
      </c>
      <c r="AU149" s="979" t="str">
        <f t="shared" si="369"/>
        <v/>
      </c>
      <c r="AV149" s="979" t="str">
        <f t="shared" si="369"/>
        <v/>
      </c>
      <c r="AW149" s="979" t="str">
        <f t="shared" si="369"/>
        <v/>
      </c>
      <c r="AX149" s="980" t="str">
        <f t="shared" si="369"/>
        <v/>
      </c>
      <c r="AY149" s="978" t="str">
        <f t="shared" ref="AY149:BF149" si="370">IF(AY132="","",RANK(C125,$C125:$J125,0))</f>
        <v/>
      </c>
      <c r="AZ149" s="979" t="str">
        <f t="shared" si="370"/>
        <v/>
      </c>
      <c r="BA149" s="979" t="str">
        <f t="shared" si="370"/>
        <v/>
      </c>
      <c r="BB149" s="979" t="str">
        <f t="shared" si="370"/>
        <v/>
      </c>
      <c r="BC149" s="979" t="str">
        <f t="shared" si="370"/>
        <v/>
      </c>
      <c r="BD149" s="979" t="str">
        <f t="shared" si="370"/>
        <v/>
      </c>
      <c r="BE149" s="979" t="str">
        <f t="shared" si="370"/>
        <v/>
      </c>
      <c r="BF149" s="980" t="str">
        <f t="shared" si="370"/>
        <v/>
      </c>
      <c r="BG149" s="978" t="str">
        <f t="shared" ref="BG149:BN149" si="371">IF(BG132="","",RANK(C125,$C125:$J125,0))</f>
        <v/>
      </c>
      <c r="BH149" s="979" t="str">
        <f t="shared" si="371"/>
        <v/>
      </c>
      <c r="BI149" s="979" t="str">
        <f t="shared" si="371"/>
        <v/>
      </c>
      <c r="BJ149" s="979" t="str">
        <f t="shared" si="371"/>
        <v/>
      </c>
      <c r="BK149" s="979" t="str">
        <f t="shared" si="371"/>
        <v/>
      </c>
      <c r="BL149" s="979" t="str">
        <f t="shared" si="371"/>
        <v/>
      </c>
      <c r="BM149" s="979" t="str">
        <f t="shared" si="371"/>
        <v/>
      </c>
      <c r="BN149" s="980" t="str">
        <f t="shared" si="371"/>
        <v/>
      </c>
    </row>
    <row r="150" spans="1:66" ht="16.5" thickBot="1" x14ac:dyDescent="0.3">
      <c r="A150" s="2086" t="s">
        <v>137</v>
      </c>
      <c r="B150" s="2087"/>
      <c r="C150" s="986" t="str">
        <f t="shared" ref="C150:J150" si="372">IF(C132="","",RANK(C126,$C126:$J126,0))</f>
        <v/>
      </c>
      <c r="D150" s="987" t="str">
        <f t="shared" si="372"/>
        <v/>
      </c>
      <c r="E150" s="987" t="str">
        <f t="shared" si="372"/>
        <v/>
      </c>
      <c r="F150" s="987">
        <f t="shared" ca="1" si="372"/>
        <v>3</v>
      </c>
      <c r="G150" s="987" t="str">
        <f t="shared" si="372"/>
        <v/>
      </c>
      <c r="H150" s="987" t="str">
        <f t="shared" si="372"/>
        <v/>
      </c>
      <c r="I150" s="987" t="str">
        <f t="shared" si="372"/>
        <v/>
      </c>
      <c r="J150" s="988" t="str">
        <f t="shared" si="372"/>
        <v/>
      </c>
      <c r="K150" s="986" t="str">
        <f t="shared" ref="K150:R150" si="373">IF(K132="","",RANK(C126,$C126:$J126,0))</f>
        <v/>
      </c>
      <c r="L150" s="987" t="str">
        <f t="shared" si="373"/>
        <v/>
      </c>
      <c r="M150" s="987" t="str">
        <f t="shared" si="373"/>
        <v/>
      </c>
      <c r="N150" s="987" t="str">
        <f t="shared" si="373"/>
        <v/>
      </c>
      <c r="O150" s="987" t="str">
        <f t="shared" si="373"/>
        <v/>
      </c>
      <c r="P150" s="987">
        <f t="shared" ca="1" si="373"/>
        <v>2</v>
      </c>
      <c r="Q150" s="987" t="str">
        <f t="shared" si="373"/>
        <v/>
      </c>
      <c r="R150" s="988" t="str">
        <f t="shared" si="373"/>
        <v/>
      </c>
      <c r="S150" s="981">
        <f t="shared" ref="S150:Z150" ca="1" si="374">IF(S132="","",RANK(C126,$C126:$J126,0))</f>
        <v>1</v>
      </c>
      <c r="T150" s="982" t="str">
        <f t="shared" si="374"/>
        <v/>
      </c>
      <c r="U150" s="982" t="str">
        <f t="shared" si="374"/>
        <v/>
      </c>
      <c r="V150" s="982" t="str">
        <f t="shared" si="374"/>
        <v/>
      </c>
      <c r="W150" s="982" t="str">
        <f t="shared" si="374"/>
        <v/>
      </c>
      <c r="X150" s="982" t="str">
        <f t="shared" si="374"/>
        <v/>
      </c>
      <c r="Y150" s="982" t="str">
        <f t="shared" si="374"/>
        <v/>
      </c>
      <c r="Z150" s="989" t="str">
        <f t="shared" si="374"/>
        <v/>
      </c>
      <c r="AA150" s="981" t="str">
        <f t="shared" ref="AA150:AH150" si="375">IF(AA132="","",RANK(C126,$C126:$J126,0))</f>
        <v/>
      </c>
      <c r="AB150" s="982">
        <f t="shared" ca="1" si="375"/>
        <v>4</v>
      </c>
      <c r="AC150" s="982" t="str">
        <f t="shared" si="375"/>
        <v/>
      </c>
      <c r="AD150" s="982" t="str">
        <f t="shared" si="375"/>
        <v/>
      </c>
      <c r="AE150" s="982" t="str">
        <f t="shared" si="375"/>
        <v/>
      </c>
      <c r="AF150" s="982" t="str">
        <f t="shared" si="375"/>
        <v/>
      </c>
      <c r="AG150" s="982" t="str">
        <f t="shared" si="375"/>
        <v/>
      </c>
      <c r="AH150" s="983" t="str">
        <f t="shared" si="375"/>
        <v/>
      </c>
      <c r="AI150" s="981" t="str">
        <f t="shared" ref="AI150:AP150" si="376">IF(AI132="","",RANK(C126,$C126:$J126,0))</f>
        <v/>
      </c>
      <c r="AJ150" s="982" t="str">
        <f t="shared" si="376"/>
        <v/>
      </c>
      <c r="AK150" s="982" t="str">
        <f t="shared" si="376"/>
        <v/>
      </c>
      <c r="AL150" s="982" t="str">
        <f t="shared" si="376"/>
        <v/>
      </c>
      <c r="AM150" s="982">
        <f t="shared" ca="1" si="376"/>
        <v>6</v>
      </c>
      <c r="AN150" s="982" t="str">
        <f t="shared" si="376"/>
        <v/>
      </c>
      <c r="AO150" s="982" t="str">
        <f t="shared" si="376"/>
        <v/>
      </c>
      <c r="AP150" s="983" t="str">
        <f t="shared" si="376"/>
        <v/>
      </c>
      <c r="AQ150" s="981" t="str">
        <f t="shared" ref="AQ150:AX150" si="377">IF(AQ132="","",RANK(C126,$C126:$J126,0))</f>
        <v/>
      </c>
      <c r="AR150" s="982" t="str">
        <f t="shared" si="377"/>
        <v/>
      </c>
      <c r="AS150" s="982">
        <f t="shared" ca="1" si="377"/>
        <v>5</v>
      </c>
      <c r="AT150" s="982" t="str">
        <f t="shared" si="377"/>
        <v/>
      </c>
      <c r="AU150" s="982" t="str">
        <f t="shared" si="377"/>
        <v/>
      </c>
      <c r="AV150" s="982" t="str">
        <f t="shared" si="377"/>
        <v/>
      </c>
      <c r="AW150" s="982" t="str">
        <f t="shared" si="377"/>
        <v/>
      </c>
      <c r="AX150" s="983" t="str">
        <f t="shared" si="377"/>
        <v/>
      </c>
      <c r="AY150" s="981" t="str">
        <f t="shared" ref="AY150:BF150" si="378">IF(AY132="","",RANK(C126,$C126:$J126,0))</f>
        <v/>
      </c>
      <c r="AZ150" s="982" t="str">
        <f t="shared" si="378"/>
        <v/>
      </c>
      <c r="BA150" s="982" t="str">
        <f t="shared" si="378"/>
        <v/>
      </c>
      <c r="BB150" s="982" t="str">
        <f t="shared" si="378"/>
        <v/>
      </c>
      <c r="BC150" s="982" t="str">
        <f t="shared" si="378"/>
        <v/>
      </c>
      <c r="BD150" s="982" t="str">
        <f t="shared" si="378"/>
        <v/>
      </c>
      <c r="BE150" s="982" t="str">
        <f t="shared" si="378"/>
        <v/>
      </c>
      <c r="BF150" s="983" t="str">
        <f t="shared" si="378"/>
        <v/>
      </c>
      <c r="BG150" s="981" t="str">
        <f t="shared" ref="BG150:BN150" si="379">IF(BG132="","",RANK(C126,$C126:$J126,0))</f>
        <v/>
      </c>
      <c r="BH150" s="982" t="str">
        <f t="shared" si="379"/>
        <v/>
      </c>
      <c r="BI150" s="982" t="str">
        <f t="shared" si="379"/>
        <v/>
      </c>
      <c r="BJ150" s="982" t="str">
        <f t="shared" si="379"/>
        <v/>
      </c>
      <c r="BK150" s="982" t="str">
        <f t="shared" si="379"/>
        <v/>
      </c>
      <c r="BL150" s="982" t="str">
        <f t="shared" si="379"/>
        <v/>
      </c>
      <c r="BM150" s="982" t="str">
        <f t="shared" si="379"/>
        <v/>
      </c>
      <c r="BN150" s="983" t="str">
        <f t="shared" si="379"/>
        <v/>
      </c>
    </row>
    <row r="151" spans="1:66" ht="15.75" x14ac:dyDescent="0.25">
      <c r="A151" s="2088" t="s">
        <v>40</v>
      </c>
      <c r="B151" s="2089"/>
      <c r="C151" s="966" t="str">
        <f t="shared" ref="C151:J151" si="380">IF(C132="","",RANK(C141,$C141:$J141,0))</f>
        <v/>
      </c>
      <c r="D151" s="967" t="str">
        <f t="shared" si="380"/>
        <v/>
      </c>
      <c r="E151" s="967" t="str">
        <f t="shared" si="380"/>
        <v/>
      </c>
      <c r="F151" s="967">
        <f t="shared" si="380"/>
        <v>1</v>
      </c>
      <c r="G151" s="967" t="str">
        <f t="shared" si="380"/>
        <v/>
      </c>
      <c r="H151" s="967" t="str">
        <f t="shared" si="380"/>
        <v/>
      </c>
      <c r="I151" s="967" t="str">
        <f t="shared" si="380"/>
        <v/>
      </c>
      <c r="J151" s="968" t="str">
        <f t="shared" si="380"/>
        <v/>
      </c>
      <c r="K151" s="966" t="str">
        <f t="shared" ref="K151:R151" si="381">IF(K132="","",RANK(K141,$K141:$R141,0))</f>
        <v/>
      </c>
      <c r="L151" s="967" t="str">
        <f t="shared" si="381"/>
        <v/>
      </c>
      <c r="M151" s="967" t="str">
        <f t="shared" si="381"/>
        <v/>
      </c>
      <c r="N151" s="967" t="str">
        <f t="shared" si="381"/>
        <v/>
      </c>
      <c r="O151" s="967" t="str">
        <f t="shared" si="381"/>
        <v/>
      </c>
      <c r="P151" s="967">
        <f t="shared" si="381"/>
        <v>1</v>
      </c>
      <c r="Q151" s="967" t="str">
        <f t="shared" si="381"/>
        <v/>
      </c>
      <c r="R151" s="968" t="str">
        <f t="shared" si="381"/>
        <v/>
      </c>
      <c r="S151" s="966">
        <f t="shared" ref="S151:Z151" si="382">IF(S132="","",RANK(S141,$S141:$Z141,0))</f>
        <v>1</v>
      </c>
      <c r="T151" s="967" t="str">
        <f t="shared" si="382"/>
        <v/>
      </c>
      <c r="U151" s="967" t="str">
        <f t="shared" si="382"/>
        <v/>
      </c>
      <c r="V151" s="967" t="str">
        <f t="shared" si="382"/>
        <v/>
      </c>
      <c r="W151" s="967" t="str">
        <f t="shared" si="382"/>
        <v/>
      </c>
      <c r="X151" s="967" t="str">
        <f t="shared" si="382"/>
        <v/>
      </c>
      <c r="Y151" s="967" t="str">
        <f t="shared" si="382"/>
        <v/>
      </c>
      <c r="Z151" s="968" t="str">
        <f t="shared" si="382"/>
        <v/>
      </c>
      <c r="AA151" s="966" t="str">
        <f t="shared" ref="AA151:AH151" si="383">IF(AA132="","",RANK(AA141,$AA141:$AH141,0))</f>
        <v/>
      </c>
      <c r="AB151" s="967">
        <f t="shared" si="383"/>
        <v>1</v>
      </c>
      <c r="AC151" s="967" t="str">
        <f t="shared" si="383"/>
        <v/>
      </c>
      <c r="AD151" s="967" t="str">
        <f t="shared" si="383"/>
        <v/>
      </c>
      <c r="AE151" s="967" t="str">
        <f t="shared" si="383"/>
        <v/>
      </c>
      <c r="AF151" s="967" t="str">
        <f t="shared" si="383"/>
        <v/>
      </c>
      <c r="AG151" s="967" t="str">
        <f t="shared" si="383"/>
        <v/>
      </c>
      <c r="AH151" s="968" t="str">
        <f t="shared" si="383"/>
        <v/>
      </c>
      <c r="AI151" s="966" t="str">
        <f t="shared" ref="AI151:AP151" si="384">IF(AI132="","",RANK(AI141,$AI141:$AP141,0))</f>
        <v/>
      </c>
      <c r="AJ151" s="967" t="str">
        <f t="shared" si="384"/>
        <v/>
      </c>
      <c r="AK151" s="967" t="str">
        <f t="shared" si="384"/>
        <v/>
      </c>
      <c r="AL151" s="967" t="str">
        <f t="shared" si="384"/>
        <v/>
      </c>
      <c r="AM151" s="967">
        <f t="shared" si="384"/>
        <v>1</v>
      </c>
      <c r="AN151" s="967" t="str">
        <f t="shared" si="384"/>
        <v/>
      </c>
      <c r="AO151" s="967" t="str">
        <f t="shared" si="384"/>
        <v/>
      </c>
      <c r="AP151" s="968" t="str">
        <f t="shared" si="384"/>
        <v/>
      </c>
      <c r="AQ151" s="966" t="str">
        <f t="shared" ref="AQ151:AX151" si="385">IF(AQ132="","",RANK(AQ141,$AQ141:$AX141,0))</f>
        <v/>
      </c>
      <c r="AR151" s="967" t="str">
        <f t="shared" si="385"/>
        <v/>
      </c>
      <c r="AS151" s="967">
        <f t="shared" si="385"/>
        <v>1</v>
      </c>
      <c r="AT151" s="967" t="str">
        <f t="shared" si="385"/>
        <v/>
      </c>
      <c r="AU151" s="967" t="str">
        <f t="shared" si="385"/>
        <v/>
      </c>
      <c r="AV151" s="967" t="str">
        <f t="shared" si="385"/>
        <v/>
      </c>
      <c r="AW151" s="967" t="str">
        <f t="shared" si="385"/>
        <v/>
      </c>
      <c r="AX151" s="968" t="str">
        <f t="shared" si="385"/>
        <v/>
      </c>
      <c r="AY151" s="966" t="str">
        <f t="shared" ref="AY151:BF151" si="386">IF(AY132="","",RANK(AY141,$AY141:$BF141,0))</f>
        <v/>
      </c>
      <c r="AZ151" s="967" t="str">
        <f t="shared" si="386"/>
        <v/>
      </c>
      <c r="BA151" s="967" t="str">
        <f t="shared" si="386"/>
        <v/>
      </c>
      <c r="BB151" s="967" t="str">
        <f t="shared" si="386"/>
        <v/>
      </c>
      <c r="BC151" s="967" t="str">
        <f t="shared" si="386"/>
        <v/>
      </c>
      <c r="BD151" s="967" t="str">
        <f t="shared" si="386"/>
        <v/>
      </c>
      <c r="BE151" s="967" t="str">
        <f t="shared" si="386"/>
        <v/>
      </c>
      <c r="BF151" s="968" t="str">
        <f t="shared" si="386"/>
        <v/>
      </c>
      <c r="BG151" s="966" t="str">
        <f t="shared" ref="BG151:BN151" si="387">IF(BG132="","",RANK(BG141,$BG141:$BN141,0))</f>
        <v/>
      </c>
      <c r="BH151" s="967" t="str">
        <f t="shared" si="387"/>
        <v/>
      </c>
      <c r="BI151" s="967" t="str">
        <f t="shared" si="387"/>
        <v/>
      </c>
      <c r="BJ151" s="967" t="str">
        <f t="shared" si="387"/>
        <v/>
      </c>
      <c r="BK151" s="967" t="str">
        <f t="shared" si="387"/>
        <v/>
      </c>
      <c r="BL151" s="967" t="str">
        <f t="shared" si="387"/>
        <v/>
      </c>
      <c r="BM151" s="967" t="str">
        <f t="shared" si="387"/>
        <v/>
      </c>
      <c r="BN151" s="968" t="str">
        <f t="shared" si="387"/>
        <v/>
      </c>
    </row>
    <row r="152" spans="1:66" ht="15.75" x14ac:dyDescent="0.25">
      <c r="A152" s="2090" t="s">
        <v>34</v>
      </c>
      <c r="B152" s="2091"/>
      <c r="C152" s="969" t="str">
        <f t="shared" ref="C152:J152" si="388">IF(C132="","",RANK(C142,$C142:$J142,0))</f>
        <v/>
      </c>
      <c r="D152" s="970" t="str">
        <f t="shared" si="388"/>
        <v/>
      </c>
      <c r="E152" s="970" t="str">
        <f t="shared" si="388"/>
        <v/>
      </c>
      <c r="F152" s="970">
        <f t="shared" si="388"/>
        <v>1</v>
      </c>
      <c r="G152" s="970" t="str">
        <f t="shared" si="388"/>
        <v/>
      </c>
      <c r="H152" s="970" t="str">
        <f t="shared" si="388"/>
        <v/>
      </c>
      <c r="I152" s="970" t="str">
        <f t="shared" si="388"/>
        <v/>
      </c>
      <c r="J152" s="971" t="str">
        <f t="shared" si="388"/>
        <v/>
      </c>
      <c r="K152" s="969" t="str">
        <f t="shared" ref="K152:R152" si="389">IF(K132="","",RANK(K142,$K142:$R142,0))</f>
        <v/>
      </c>
      <c r="L152" s="970" t="str">
        <f t="shared" si="389"/>
        <v/>
      </c>
      <c r="M152" s="970" t="str">
        <f t="shared" si="389"/>
        <v/>
      </c>
      <c r="N152" s="970" t="str">
        <f t="shared" si="389"/>
        <v/>
      </c>
      <c r="O152" s="970" t="str">
        <f t="shared" si="389"/>
        <v/>
      </c>
      <c r="P152" s="970">
        <f t="shared" si="389"/>
        <v>1</v>
      </c>
      <c r="Q152" s="970" t="str">
        <f t="shared" si="389"/>
        <v/>
      </c>
      <c r="R152" s="971" t="str">
        <f t="shared" si="389"/>
        <v/>
      </c>
      <c r="S152" s="969">
        <f t="shared" ref="S152:Z152" si="390">IF(S132="","",RANK(S142,$S142:$Z142,0))</f>
        <v>1</v>
      </c>
      <c r="T152" s="970" t="str">
        <f t="shared" si="390"/>
        <v/>
      </c>
      <c r="U152" s="970" t="str">
        <f t="shared" si="390"/>
        <v/>
      </c>
      <c r="V152" s="970" t="str">
        <f t="shared" si="390"/>
        <v/>
      </c>
      <c r="W152" s="970" t="str">
        <f t="shared" si="390"/>
        <v/>
      </c>
      <c r="X152" s="970" t="str">
        <f t="shared" si="390"/>
        <v/>
      </c>
      <c r="Y152" s="970" t="str">
        <f t="shared" si="390"/>
        <v/>
      </c>
      <c r="Z152" s="971" t="str">
        <f t="shared" si="390"/>
        <v/>
      </c>
      <c r="AA152" s="969" t="str">
        <f t="shared" ref="AA152:AH152" si="391">IF(AA132="","",RANK(AA142,$AA142:$AH142,0))</f>
        <v/>
      </c>
      <c r="AB152" s="970">
        <f t="shared" si="391"/>
        <v>1</v>
      </c>
      <c r="AC152" s="970" t="str">
        <f t="shared" si="391"/>
        <v/>
      </c>
      <c r="AD152" s="970" t="str">
        <f t="shared" si="391"/>
        <v/>
      </c>
      <c r="AE152" s="970" t="str">
        <f t="shared" si="391"/>
        <v/>
      </c>
      <c r="AF152" s="970" t="str">
        <f t="shared" si="391"/>
        <v/>
      </c>
      <c r="AG152" s="970" t="str">
        <f t="shared" si="391"/>
        <v/>
      </c>
      <c r="AH152" s="971" t="str">
        <f t="shared" si="391"/>
        <v/>
      </c>
      <c r="AI152" s="969" t="str">
        <f t="shared" ref="AI152:AP152" si="392">IF(AI132="","",RANK(AI142,$AI142:$AP142,0))</f>
        <v/>
      </c>
      <c r="AJ152" s="970" t="str">
        <f t="shared" si="392"/>
        <v/>
      </c>
      <c r="AK152" s="970" t="str">
        <f t="shared" si="392"/>
        <v/>
      </c>
      <c r="AL152" s="970" t="str">
        <f t="shared" si="392"/>
        <v/>
      </c>
      <c r="AM152" s="970">
        <f t="shared" si="392"/>
        <v>1</v>
      </c>
      <c r="AN152" s="970" t="str">
        <f t="shared" si="392"/>
        <v/>
      </c>
      <c r="AO152" s="970" t="str">
        <f t="shared" si="392"/>
        <v/>
      </c>
      <c r="AP152" s="971" t="str">
        <f t="shared" si="392"/>
        <v/>
      </c>
      <c r="AQ152" s="969" t="str">
        <f t="shared" ref="AQ152:AX152" si="393">IF(AQ132="","",RANK(AQ142,$AQ142:$AX142,0))</f>
        <v/>
      </c>
      <c r="AR152" s="970" t="str">
        <f t="shared" si="393"/>
        <v/>
      </c>
      <c r="AS152" s="970">
        <f t="shared" si="393"/>
        <v>1</v>
      </c>
      <c r="AT152" s="970" t="str">
        <f t="shared" si="393"/>
        <v/>
      </c>
      <c r="AU152" s="970" t="str">
        <f t="shared" si="393"/>
        <v/>
      </c>
      <c r="AV152" s="970" t="str">
        <f t="shared" si="393"/>
        <v/>
      </c>
      <c r="AW152" s="970" t="str">
        <f t="shared" si="393"/>
        <v/>
      </c>
      <c r="AX152" s="971" t="str">
        <f t="shared" si="393"/>
        <v/>
      </c>
      <c r="AY152" s="969" t="str">
        <f t="shared" ref="AY152:BF152" si="394">IF(AY132="","",RANK(AY142,$AY142:$BF142,0))</f>
        <v/>
      </c>
      <c r="AZ152" s="970" t="str">
        <f t="shared" si="394"/>
        <v/>
      </c>
      <c r="BA152" s="970" t="str">
        <f t="shared" si="394"/>
        <v/>
      </c>
      <c r="BB152" s="970" t="str">
        <f t="shared" si="394"/>
        <v/>
      </c>
      <c r="BC152" s="970" t="str">
        <f t="shared" si="394"/>
        <v/>
      </c>
      <c r="BD152" s="970" t="str">
        <f t="shared" si="394"/>
        <v/>
      </c>
      <c r="BE152" s="970" t="str">
        <f t="shared" si="394"/>
        <v/>
      </c>
      <c r="BF152" s="971" t="str">
        <f t="shared" si="394"/>
        <v/>
      </c>
      <c r="BG152" s="969" t="str">
        <f t="shared" ref="BG152:BN152" si="395">IF(BG132="","",RANK(BG142,$BG142:$BN142,0))</f>
        <v/>
      </c>
      <c r="BH152" s="970" t="str">
        <f t="shared" si="395"/>
        <v/>
      </c>
      <c r="BI152" s="970" t="str">
        <f t="shared" si="395"/>
        <v/>
      </c>
      <c r="BJ152" s="970" t="str">
        <f t="shared" si="395"/>
        <v/>
      </c>
      <c r="BK152" s="970" t="str">
        <f t="shared" si="395"/>
        <v/>
      </c>
      <c r="BL152" s="970" t="str">
        <f t="shared" si="395"/>
        <v/>
      </c>
      <c r="BM152" s="970" t="str">
        <f t="shared" si="395"/>
        <v/>
      </c>
      <c r="BN152" s="971" t="str">
        <f t="shared" si="395"/>
        <v/>
      </c>
    </row>
    <row r="153" spans="1:66" ht="15.75" x14ac:dyDescent="0.25">
      <c r="A153" s="2090" t="s">
        <v>35</v>
      </c>
      <c r="B153" s="2091"/>
      <c r="C153" s="969" t="str">
        <f t="shared" ref="C153:J153" si="396">IF(C132="","",RANK(C143,$C143:$J143,1))</f>
        <v/>
      </c>
      <c r="D153" s="970" t="str">
        <f t="shared" si="396"/>
        <v/>
      </c>
      <c r="E153" s="970" t="str">
        <f t="shared" si="396"/>
        <v/>
      </c>
      <c r="F153" s="970">
        <f t="shared" si="396"/>
        <v>1</v>
      </c>
      <c r="G153" s="970" t="str">
        <f t="shared" si="396"/>
        <v/>
      </c>
      <c r="H153" s="970" t="str">
        <f t="shared" si="396"/>
        <v/>
      </c>
      <c r="I153" s="970" t="str">
        <f t="shared" si="396"/>
        <v/>
      </c>
      <c r="J153" s="971" t="str">
        <f t="shared" si="396"/>
        <v/>
      </c>
      <c r="K153" s="969" t="str">
        <f t="shared" ref="K153:R153" si="397">IF(K132="","",RANK(K143,$K143:$R143,1))</f>
        <v/>
      </c>
      <c r="L153" s="970" t="str">
        <f t="shared" si="397"/>
        <v/>
      </c>
      <c r="M153" s="970" t="str">
        <f t="shared" si="397"/>
        <v/>
      </c>
      <c r="N153" s="970" t="str">
        <f t="shared" si="397"/>
        <v/>
      </c>
      <c r="O153" s="970" t="str">
        <f t="shared" si="397"/>
        <v/>
      </c>
      <c r="P153" s="970">
        <f t="shared" si="397"/>
        <v>1</v>
      </c>
      <c r="Q153" s="970" t="str">
        <f t="shared" si="397"/>
        <v/>
      </c>
      <c r="R153" s="971" t="str">
        <f t="shared" si="397"/>
        <v/>
      </c>
      <c r="S153" s="969">
        <f t="shared" ref="S153:Z153" si="398">IF(S132="","",RANK(S143,$S143:$Z143,1))</f>
        <v>1</v>
      </c>
      <c r="T153" s="970" t="str">
        <f t="shared" si="398"/>
        <v/>
      </c>
      <c r="U153" s="970" t="str">
        <f t="shared" si="398"/>
        <v/>
      </c>
      <c r="V153" s="970" t="str">
        <f t="shared" si="398"/>
        <v/>
      </c>
      <c r="W153" s="970" t="str">
        <f t="shared" si="398"/>
        <v/>
      </c>
      <c r="X153" s="970" t="str">
        <f t="shared" si="398"/>
        <v/>
      </c>
      <c r="Y153" s="970" t="str">
        <f t="shared" si="398"/>
        <v/>
      </c>
      <c r="Z153" s="971" t="str">
        <f t="shared" si="398"/>
        <v/>
      </c>
      <c r="AA153" s="969" t="str">
        <f t="shared" ref="AA153:AH153" si="399">IF(AA132="","",RANK(AA143,$AA143:$AH143,1))</f>
        <v/>
      </c>
      <c r="AB153" s="970">
        <f t="shared" si="399"/>
        <v>1</v>
      </c>
      <c r="AC153" s="970" t="str">
        <f t="shared" si="399"/>
        <v/>
      </c>
      <c r="AD153" s="970" t="str">
        <f t="shared" si="399"/>
        <v/>
      </c>
      <c r="AE153" s="970" t="str">
        <f t="shared" si="399"/>
        <v/>
      </c>
      <c r="AF153" s="970" t="str">
        <f t="shared" si="399"/>
        <v/>
      </c>
      <c r="AG153" s="970" t="str">
        <f t="shared" si="399"/>
        <v/>
      </c>
      <c r="AH153" s="971" t="str">
        <f t="shared" si="399"/>
        <v/>
      </c>
      <c r="AI153" s="969" t="str">
        <f t="shared" ref="AI153:AP153" si="400">IF(AI132="","",RANK(AI143,$AI143:$AP143,1))</f>
        <v/>
      </c>
      <c r="AJ153" s="970" t="str">
        <f t="shared" si="400"/>
        <v/>
      </c>
      <c r="AK153" s="970" t="str">
        <f t="shared" si="400"/>
        <v/>
      </c>
      <c r="AL153" s="970" t="str">
        <f t="shared" si="400"/>
        <v/>
      </c>
      <c r="AM153" s="970">
        <f t="shared" si="400"/>
        <v>1</v>
      </c>
      <c r="AN153" s="970" t="str">
        <f t="shared" si="400"/>
        <v/>
      </c>
      <c r="AO153" s="970" t="str">
        <f t="shared" si="400"/>
        <v/>
      </c>
      <c r="AP153" s="971" t="str">
        <f t="shared" si="400"/>
        <v/>
      </c>
      <c r="AQ153" s="969" t="str">
        <f t="shared" ref="AQ153:AX153" si="401">IF(AQ132="","",RANK(AQ143,$AQ143:$AX143,1))</f>
        <v/>
      </c>
      <c r="AR153" s="970" t="str">
        <f t="shared" si="401"/>
        <v/>
      </c>
      <c r="AS153" s="970">
        <f t="shared" si="401"/>
        <v>1</v>
      </c>
      <c r="AT153" s="970" t="str">
        <f t="shared" si="401"/>
        <v/>
      </c>
      <c r="AU153" s="970" t="str">
        <f t="shared" si="401"/>
        <v/>
      </c>
      <c r="AV153" s="970" t="str">
        <f t="shared" si="401"/>
        <v/>
      </c>
      <c r="AW153" s="970" t="str">
        <f t="shared" si="401"/>
        <v/>
      </c>
      <c r="AX153" s="971" t="str">
        <f t="shared" si="401"/>
        <v/>
      </c>
      <c r="AY153" s="969" t="str">
        <f t="shared" ref="AY153:BF153" si="402">IF(AY132="","",RANK(AY143,$AY143:$BF143,1))</f>
        <v/>
      </c>
      <c r="AZ153" s="970" t="str">
        <f t="shared" si="402"/>
        <v/>
      </c>
      <c r="BA153" s="970" t="str">
        <f t="shared" si="402"/>
        <v/>
      </c>
      <c r="BB153" s="970" t="str">
        <f t="shared" si="402"/>
        <v/>
      </c>
      <c r="BC153" s="970" t="str">
        <f t="shared" si="402"/>
        <v/>
      </c>
      <c r="BD153" s="970" t="str">
        <f t="shared" si="402"/>
        <v/>
      </c>
      <c r="BE153" s="970" t="str">
        <f t="shared" si="402"/>
        <v/>
      </c>
      <c r="BF153" s="971" t="str">
        <f t="shared" si="402"/>
        <v/>
      </c>
      <c r="BG153" s="969" t="str">
        <f t="shared" ref="BG153:BN153" si="403">IF(BG132="","",RANK(BG143,$BG143:$BN143,1))</f>
        <v/>
      </c>
      <c r="BH153" s="970" t="str">
        <f t="shared" si="403"/>
        <v/>
      </c>
      <c r="BI153" s="970" t="str">
        <f t="shared" si="403"/>
        <v/>
      </c>
      <c r="BJ153" s="970" t="str">
        <f t="shared" si="403"/>
        <v/>
      </c>
      <c r="BK153" s="970" t="str">
        <f t="shared" si="403"/>
        <v/>
      </c>
      <c r="BL153" s="970" t="str">
        <f t="shared" si="403"/>
        <v/>
      </c>
      <c r="BM153" s="970" t="str">
        <f t="shared" si="403"/>
        <v/>
      </c>
      <c r="BN153" s="971" t="str">
        <f t="shared" si="403"/>
        <v/>
      </c>
    </row>
    <row r="154" spans="1:66" ht="15.75" x14ac:dyDescent="0.25">
      <c r="A154" s="2090" t="s">
        <v>36</v>
      </c>
      <c r="B154" s="2091"/>
      <c r="C154" s="969" t="str">
        <f t="shared" ref="C154:J154" si="404">IF(C132="","",RANK(C144,$C144:$J144,0))</f>
        <v/>
      </c>
      <c r="D154" s="970" t="str">
        <f t="shared" si="404"/>
        <v/>
      </c>
      <c r="E154" s="970" t="str">
        <f t="shared" si="404"/>
        <v/>
      </c>
      <c r="F154" s="970">
        <f t="shared" si="404"/>
        <v>1</v>
      </c>
      <c r="G154" s="970" t="str">
        <f t="shared" si="404"/>
        <v/>
      </c>
      <c r="H154" s="970" t="str">
        <f t="shared" si="404"/>
        <v/>
      </c>
      <c r="I154" s="970" t="str">
        <f t="shared" si="404"/>
        <v/>
      </c>
      <c r="J154" s="971" t="str">
        <f t="shared" si="404"/>
        <v/>
      </c>
      <c r="K154" s="969" t="str">
        <f t="shared" ref="K154:R154" si="405">IF(K132="","",RANK(K144,$K144:$R144,0))</f>
        <v/>
      </c>
      <c r="L154" s="970" t="str">
        <f t="shared" si="405"/>
        <v/>
      </c>
      <c r="M154" s="970" t="str">
        <f t="shared" si="405"/>
        <v/>
      </c>
      <c r="N154" s="970" t="str">
        <f t="shared" si="405"/>
        <v/>
      </c>
      <c r="O154" s="970" t="str">
        <f t="shared" si="405"/>
        <v/>
      </c>
      <c r="P154" s="970">
        <f t="shared" si="405"/>
        <v>1</v>
      </c>
      <c r="Q154" s="970" t="str">
        <f t="shared" si="405"/>
        <v/>
      </c>
      <c r="R154" s="971" t="str">
        <f t="shared" si="405"/>
        <v/>
      </c>
      <c r="S154" s="969">
        <f t="shared" ref="S154:Z154" si="406">IF(S132="","",RANK(S144,$S144:$Z144,0))</f>
        <v>1</v>
      </c>
      <c r="T154" s="970" t="str">
        <f t="shared" si="406"/>
        <v/>
      </c>
      <c r="U154" s="970" t="str">
        <f t="shared" si="406"/>
        <v/>
      </c>
      <c r="V154" s="970" t="str">
        <f t="shared" si="406"/>
        <v/>
      </c>
      <c r="W154" s="970" t="str">
        <f t="shared" si="406"/>
        <v/>
      </c>
      <c r="X154" s="970" t="str">
        <f t="shared" si="406"/>
        <v/>
      </c>
      <c r="Y154" s="970" t="str">
        <f t="shared" si="406"/>
        <v/>
      </c>
      <c r="Z154" s="971" t="str">
        <f t="shared" si="406"/>
        <v/>
      </c>
      <c r="AA154" s="969" t="str">
        <f t="shared" ref="AA154:AH154" si="407">IF(AA132="","",RANK(AA144,$AA144:$AH144,0))</f>
        <v/>
      </c>
      <c r="AB154" s="970">
        <f t="shared" si="407"/>
        <v>1</v>
      </c>
      <c r="AC154" s="970" t="str">
        <f t="shared" si="407"/>
        <v/>
      </c>
      <c r="AD154" s="970" t="str">
        <f t="shared" si="407"/>
        <v/>
      </c>
      <c r="AE154" s="970" t="str">
        <f t="shared" si="407"/>
        <v/>
      </c>
      <c r="AF154" s="970" t="str">
        <f t="shared" si="407"/>
        <v/>
      </c>
      <c r="AG154" s="970" t="str">
        <f t="shared" si="407"/>
        <v/>
      </c>
      <c r="AH154" s="971" t="str">
        <f t="shared" si="407"/>
        <v/>
      </c>
      <c r="AI154" s="969" t="str">
        <f t="shared" ref="AI154:AP154" si="408">IF(AI132="","",RANK(AI144,$AI144:$AP144,0))</f>
        <v/>
      </c>
      <c r="AJ154" s="970" t="str">
        <f t="shared" si="408"/>
        <v/>
      </c>
      <c r="AK154" s="970" t="str">
        <f t="shared" si="408"/>
        <v/>
      </c>
      <c r="AL154" s="970" t="str">
        <f t="shared" si="408"/>
        <v/>
      </c>
      <c r="AM154" s="970">
        <f t="shared" si="408"/>
        <v>1</v>
      </c>
      <c r="AN154" s="970" t="str">
        <f t="shared" si="408"/>
        <v/>
      </c>
      <c r="AO154" s="970" t="str">
        <f t="shared" si="408"/>
        <v/>
      </c>
      <c r="AP154" s="971" t="str">
        <f t="shared" si="408"/>
        <v/>
      </c>
      <c r="AQ154" s="969" t="str">
        <f t="shared" ref="AQ154:AX154" si="409">IF(AQ132="","",RANK(AQ144,$AQ144:$AX144,0))</f>
        <v/>
      </c>
      <c r="AR154" s="970" t="str">
        <f t="shared" si="409"/>
        <v/>
      </c>
      <c r="AS154" s="970">
        <f t="shared" si="409"/>
        <v>1</v>
      </c>
      <c r="AT154" s="970" t="str">
        <f t="shared" si="409"/>
        <v/>
      </c>
      <c r="AU154" s="970" t="str">
        <f t="shared" si="409"/>
        <v/>
      </c>
      <c r="AV154" s="970" t="str">
        <f t="shared" si="409"/>
        <v/>
      </c>
      <c r="AW154" s="970" t="str">
        <f t="shared" si="409"/>
        <v/>
      </c>
      <c r="AX154" s="971" t="str">
        <f t="shared" si="409"/>
        <v/>
      </c>
      <c r="AY154" s="969" t="str">
        <f t="shared" ref="AY154:BF154" si="410">IF(AY132="","",RANK(AY144,$AY144:$BF144,0))</f>
        <v/>
      </c>
      <c r="AZ154" s="970" t="str">
        <f t="shared" si="410"/>
        <v/>
      </c>
      <c r="BA154" s="970" t="str">
        <f t="shared" si="410"/>
        <v/>
      </c>
      <c r="BB154" s="970" t="str">
        <f t="shared" si="410"/>
        <v/>
      </c>
      <c r="BC154" s="970" t="str">
        <f t="shared" si="410"/>
        <v/>
      </c>
      <c r="BD154" s="970" t="str">
        <f t="shared" si="410"/>
        <v/>
      </c>
      <c r="BE154" s="970" t="str">
        <f t="shared" si="410"/>
        <v/>
      </c>
      <c r="BF154" s="971" t="str">
        <f t="shared" si="410"/>
        <v/>
      </c>
      <c r="BG154" s="969" t="str">
        <f t="shared" ref="BG154:BN154" si="411">IF(BG132="","",RANK(BG144,$BG144:$BN144,0))</f>
        <v/>
      </c>
      <c r="BH154" s="970" t="str">
        <f t="shared" si="411"/>
        <v/>
      </c>
      <c r="BI154" s="970" t="str">
        <f t="shared" si="411"/>
        <v/>
      </c>
      <c r="BJ154" s="970" t="str">
        <f t="shared" si="411"/>
        <v/>
      </c>
      <c r="BK154" s="970" t="str">
        <f t="shared" si="411"/>
        <v/>
      </c>
      <c r="BL154" s="970" t="str">
        <f t="shared" si="411"/>
        <v/>
      </c>
      <c r="BM154" s="970" t="str">
        <f t="shared" si="411"/>
        <v/>
      </c>
      <c r="BN154" s="971" t="str">
        <f t="shared" si="411"/>
        <v/>
      </c>
    </row>
    <row r="155" spans="1:66" ht="16.5" thickBot="1" x14ac:dyDescent="0.3">
      <c r="A155" s="2092" t="s">
        <v>136</v>
      </c>
      <c r="B155" s="2093"/>
      <c r="C155" s="972" t="str">
        <f t="shared" ref="C155:J155" si="412">IF(C132="","",RANK(C145,$C145:$J145,0))</f>
        <v/>
      </c>
      <c r="D155" s="973" t="str">
        <f t="shared" si="412"/>
        <v/>
      </c>
      <c r="E155" s="973" t="str">
        <f t="shared" si="412"/>
        <v/>
      </c>
      <c r="F155" s="973">
        <f t="shared" ca="1" si="412"/>
        <v>1</v>
      </c>
      <c r="G155" s="973" t="str">
        <f t="shared" si="412"/>
        <v/>
      </c>
      <c r="H155" s="973" t="str">
        <f t="shared" si="412"/>
        <v/>
      </c>
      <c r="I155" s="973" t="str">
        <f t="shared" si="412"/>
        <v/>
      </c>
      <c r="J155" s="974" t="str">
        <f t="shared" si="412"/>
        <v/>
      </c>
      <c r="K155" s="972" t="str">
        <f t="shared" ref="K155:R155" si="413">IF(K132="","",RANK(K145,$K145:$R145,0))</f>
        <v/>
      </c>
      <c r="L155" s="973" t="str">
        <f t="shared" si="413"/>
        <v/>
      </c>
      <c r="M155" s="973" t="str">
        <f t="shared" si="413"/>
        <v/>
      </c>
      <c r="N155" s="973" t="str">
        <f t="shared" si="413"/>
        <v/>
      </c>
      <c r="O155" s="973" t="str">
        <f t="shared" si="413"/>
        <v/>
      </c>
      <c r="P155" s="973">
        <f t="shared" ca="1" si="413"/>
        <v>1</v>
      </c>
      <c r="Q155" s="973" t="str">
        <f t="shared" si="413"/>
        <v/>
      </c>
      <c r="R155" s="974" t="str">
        <f t="shared" si="413"/>
        <v/>
      </c>
      <c r="S155" s="972">
        <f t="shared" ref="S155:Z155" ca="1" si="414">IF(S132="","",RANK(S145,$S145:$Z145,0))</f>
        <v>1</v>
      </c>
      <c r="T155" s="973" t="str">
        <f t="shared" si="414"/>
        <v/>
      </c>
      <c r="U155" s="973" t="str">
        <f t="shared" si="414"/>
        <v/>
      </c>
      <c r="V155" s="973" t="str">
        <f t="shared" si="414"/>
        <v/>
      </c>
      <c r="W155" s="973" t="str">
        <f t="shared" si="414"/>
        <v/>
      </c>
      <c r="X155" s="973" t="str">
        <f t="shared" si="414"/>
        <v/>
      </c>
      <c r="Y155" s="973" t="str">
        <f t="shared" si="414"/>
        <v/>
      </c>
      <c r="Z155" s="974" t="str">
        <f t="shared" si="414"/>
        <v/>
      </c>
      <c r="AA155" s="972" t="str">
        <f t="shared" ref="AA155:AH155" si="415">IF(AA132="","",RANK(AA145,$AA145:$AH145,0))</f>
        <v/>
      </c>
      <c r="AB155" s="973">
        <f t="shared" ca="1" si="415"/>
        <v>1</v>
      </c>
      <c r="AC155" s="973" t="str">
        <f t="shared" si="415"/>
        <v/>
      </c>
      <c r="AD155" s="973" t="str">
        <f t="shared" si="415"/>
        <v/>
      </c>
      <c r="AE155" s="973" t="str">
        <f t="shared" si="415"/>
        <v/>
      </c>
      <c r="AF155" s="973" t="str">
        <f t="shared" si="415"/>
        <v/>
      </c>
      <c r="AG155" s="973" t="str">
        <f t="shared" si="415"/>
        <v/>
      </c>
      <c r="AH155" s="974" t="str">
        <f t="shared" si="415"/>
        <v/>
      </c>
      <c r="AI155" s="972" t="str">
        <f t="shared" ref="AI155:AP155" si="416">IF(AI132="","",RANK(AI145,$AI145:$AP145,0))</f>
        <v/>
      </c>
      <c r="AJ155" s="973" t="str">
        <f t="shared" si="416"/>
        <v/>
      </c>
      <c r="AK155" s="973" t="str">
        <f t="shared" si="416"/>
        <v/>
      </c>
      <c r="AL155" s="973" t="str">
        <f t="shared" si="416"/>
        <v/>
      </c>
      <c r="AM155" s="973">
        <f t="shared" ca="1" si="416"/>
        <v>1</v>
      </c>
      <c r="AN155" s="973" t="str">
        <f t="shared" si="416"/>
        <v/>
      </c>
      <c r="AO155" s="973" t="str">
        <f t="shared" si="416"/>
        <v/>
      </c>
      <c r="AP155" s="974" t="str">
        <f t="shared" si="416"/>
        <v/>
      </c>
      <c r="AQ155" s="972" t="str">
        <f t="shared" ref="AQ155:AX155" si="417">IF(AQ132="","",RANK(AQ145,$AQ145:$AX145,0))</f>
        <v/>
      </c>
      <c r="AR155" s="973" t="str">
        <f t="shared" si="417"/>
        <v/>
      </c>
      <c r="AS155" s="973">
        <f t="shared" ca="1" si="417"/>
        <v>1</v>
      </c>
      <c r="AT155" s="973" t="str">
        <f t="shared" si="417"/>
        <v/>
      </c>
      <c r="AU155" s="973" t="str">
        <f t="shared" si="417"/>
        <v/>
      </c>
      <c r="AV155" s="973" t="str">
        <f t="shared" si="417"/>
        <v/>
      </c>
      <c r="AW155" s="973" t="str">
        <f t="shared" si="417"/>
        <v/>
      </c>
      <c r="AX155" s="974" t="str">
        <f t="shared" si="417"/>
        <v/>
      </c>
      <c r="AY155" s="972" t="str">
        <f t="shared" ref="AY155:BF155" si="418">IF(AY132="","",RANK(AY145,$AY145:$BF145,0))</f>
        <v/>
      </c>
      <c r="AZ155" s="973" t="str">
        <f t="shared" si="418"/>
        <v/>
      </c>
      <c r="BA155" s="973" t="str">
        <f t="shared" si="418"/>
        <v/>
      </c>
      <c r="BB155" s="973" t="str">
        <f t="shared" si="418"/>
        <v/>
      </c>
      <c r="BC155" s="973" t="str">
        <f t="shared" si="418"/>
        <v/>
      </c>
      <c r="BD155" s="973" t="str">
        <f t="shared" si="418"/>
        <v/>
      </c>
      <c r="BE155" s="973" t="str">
        <f t="shared" si="418"/>
        <v/>
      </c>
      <c r="BF155" s="974" t="str">
        <f t="shared" si="418"/>
        <v/>
      </c>
      <c r="BG155" s="972" t="str">
        <f t="shared" ref="BG155:BN155" si="419">IF(BG132="","",RANK(BG145,$BG145:$BN145,0))</f>
        <v/>
      </c>
      <c r="BH155" s="973" t="str">
        <f t="shared" si="419"/>
        <v/>
      </c>
      <c r="BI155" s="973" t="str">
        <f t="shared" si="419"/>
        <v/>
      </c>
      <c r="BJ155" s="973" t="str">
        <f t="shared" si="419"/>
        <v/>
      </c>
      <c r="BK155" s="973" t="str">
        <f t="shared" si="419"/>
        <v/>
      </c>
      <c r="BL155" s="973" t="str">
        <f t="shared" si="419"/>
        <v/>
      </c>
      <c r="BM155" s="973" t="str">
        <f t="shared" si="419"/>
        <v/>
      </c>
      <c r="BN155" s="974" t="str">
        <f t="shared" si="419"/>
        <v/>
      </c>
    </row>
    <row r="156" spans="1:66" s="20" customFormat="1" ht="78" customHeight="1" thickBot="1" x14ac:dyDescent="0.25">
      <c r="A156" s="2094" t="s">
        <v>33</v>
      </c>
      <c r="B156" s="2095"/>
      <c r="C156" s="55" t="str">
        <f>IF(C132="","",(C146*'pravidla turnaje'!$C$19)+(C147*'pravidla turnaje'!$C$20)+(C148*'pravidla turnaje'!$C$21)+(C149*'pravidla turnaje'!$C$22)+(C150*'pravidla turnaje'!$C$23)+(C151*'pravidla turnaje'!$C$24)+(C152*'pravidla turnaje'!$C$25)+(C153*'pravidla turnaje'!$C$26)+(C154*'pravidla turnaje'!$C$27)+(C155*'pravidla turnaje'!$C$28))</f>
        <v/>
      </c>
      <c r="D156" s="56" t="str">
        <f>IF(D132="","",(D146*'pravidla turnaje'!$C$19)+(D147*'pravidla turnaje'!$C$20)+(D148*'pravidla turnaje'!$C$21)+(D149*'pravidla turnaje'!$C$22)+(D150*'pravidla turnaje'!$C$23)+(D151*'pravidla turnaje'!$C$24)+(D152*'pravidla turnaje'!$C$25)+(D153*'pravidla turnaje'!$C$26)+(D154*'pravidla turnaje'!$C$27)+(D155*'pravidla turnaje'!$C$28))</f>
        <v/>
      </c>
      <c r="E156" s="56" t="str">
        <f>IF(E132="","",(E146*'pravidla turnaje'!$C$19)+(E147*'pravidla turnaje'!$C$20)+(E148*'pravidla turnaje'!$C$21)+(E149*'pravidla turnaje'!$C$22)+(E150*'pravidla turnaje'!$C$23)+(E151*'pravidla turnaje'!$C$24)+(E152*'pravidla turnaje'!$C$25)+(E153*'pravidla turnaje'!$C$26)+(E154*'pravidla turnaje'!$C$27)+(E155*'pravidla turnaje'!$C$28))</f>
        <v/>
      </c>
      <c r="F156" s="56">
        <f ca="1">IF(F132="","",(F146*'pravidla turnaje'!$C$19)+(F147*'pravidla turnaje'!$C$20)+(F148*'pravidla turnaje'!$C$21)+(F149*'pravidla turnaje'!$C$22)+(F150*'pravidla turnaje'!$C$23)+(F151*'pravidla turnaje'!$C$24)+(F152*'pravidla turnaje'!$C$25)+(F153*'pravidla turnaje'!$C$26)+(F154*'pravidla turnaje'!$C$27)+(F155*'pravidla turnaje'!$C$28))</f>
        <v>1122</v>
      </c>
      <c r="G156" s="56" t="str">
        <f>IF(G132="","",(G146*'pravidla turnaje'!$C$19)+(G147*'pravidla turnaje'!$C$20)+(G148*'pravidla turnaje'!$C$21)+(G149*'pravidla turnaje'!$C$22)+(G150*'pravidla turnaje'!$C$23)+(G151*'pravidla turnaje'!$C$24)+(G152*'pravidla turnaje'!$C$25)+(G153*'pravidla turnaje'!$C$26)+(G154*'pravidla turnaje'!$C$27)+(G155*'pravidla turnaje'!$C$28))</f>
        <v/>
      </c>
      <c r="H156" s="56" t="str">
        <f>IF(H132="","",(H146*'pravidla turnaje'!$C$19)+(H147*'pravidla turnaje'!$C$20)+(H148*'pravidla turnaje'!$C$21)+(H149*'pravidla turnaje'!$C$22)+(H150*'pravidla turnaje'!$C$23)+(H151*'pravidla turnaje'!$C$24)+(H152*'pravidla turnaje'!$C$25)+(H153*'pravidla turnaje'!$C$26)+(H154*'pravidla turnaje'!$C$27)+(H155*'pravidla turnaje'!$C$28))</f>
        <v/>
      </c>
      <c r="I156" s="56" t="str">
        <f>IF(I132="","",(I146*'pravidla turnaje'!$C$19)+(I147*'pravidla turnaje'!$C$20)+(I148*'pravidla turnaje'!$C$21)+(I149*'pravidla turnaje'!$C$22)+(I150*'pravidla turnaje'!$C$23)+(I151*'pravidla turnaje'!$C$24)+(I152*'pravidla turnaje'!$C$25)+(I153*'pravidla turnaje'!$C$26)+(I154*'pravidla turnaje'!$C$27)+(I155*'pravidla turnaje'!$C$28))</f>
        <v/>
      </c>
      <c r="J156" s="57" t="str">
        <f>IF(J132="","",(J146*'pravidla turnaje'!$C$19)+(J147*'pravidla turnaje'!$C$20)+(J148*'pravidla turnaje'!$C$21)+(J149*'pravidla turnaje'!$C$22)+(J150*'pravidla turnaje'!$C$23)+(J151*'pravidla turnaje'!$C$24)+(J152*'pravidla turnaje'!$C$25)+(J153*'pravidla turnaje'!$C$26)+(J154*'pravidla turnaje'!$C$27)+(J155*'pravidla turnaje'!$C$28))</f>
        <v/>
      </c>
      <c r="K156" s="55" t="str">
        <f>IF(K132="","",(K146*'pravidla turnaje'!$C$19)+(K147*'pravidla turnaje'!$C$20)+(K148*'pravidla turnaje'!$C$21)+(K149*'pravidla turnaje'!$C$22)+(K150*'pravidla turnaje'!$C$23)+(K151*'pravidla turnaje'!$C$24)+(K152*'pravidla turnaje'!$C$25)+(K153*'pravidla turnaje'!$C$26)+(K154*'pravidla turnaje'!$C$27)+(K155*'pravidla turnaje'!$C$28))</f>
        <v/>
      </c>
      <c r="L156" s="56" t="str">
        <f>IF(L132="","",(L146*'pravidla turnaje'!$C$19)+(L147*'pravidla turnaje'!$C$20)+(L148*'pravidla turnaje'!$C$21)+(L149*'pravidla turnaje'!$C$22)+(L150*'pravidla turnaje'!$C$23)+(L151*'pravidla turnaje'!$C$24)+(L152*'pravidla turnaje'!$C$25)+(L153*'pravidla turnaje'!$C$26)+(L154*'pravidla turnaje'!$C$27)+(L155*'pravidla turnaje'!$C$28))</f>
        <v/>
      </c>
      <c r="M156" s="56" t="str">
        <f>IF(M132="","",(M146*'pravidla turnaje'!$C$19)+(M147*'pravidla turnaje'!$C$20)+(M148*'pravidla turnaje'!$C$21)+(M149*'pravidla turnaje'!$C$22)+(M150*'pravidla turnaje'!$C$23)+(M151*'pravidla turnaje'!$C$24)+(M152*'pravidla turnaje'!$C$25)+(M153*'pravidla turnaje'!$C$26)+(M154*'pravidla turnaje'!$C$27)+(M155*'pravidla turnaje'!$C$28))</f>
        <v/>
      </c>
      <c r="N156" s="56" t="str">
        <f>IF(N132="","",(N146*'pravidla turnaje'!$C$19)+(N147*'pravidla turnaje'!$C$20)+(N148*'pravidla turnaje'!$C$21)+(N149*'pravidla turnaje'!$C$22)+(N150*'pravidla turnaje'!$C$23)+(N151*'pravidla turnaje'!$C$24)+(N152*'pravidla turnaje'!$C$25)+(N153*'pravidla turnaje'!$C$26)+(N154*'pravidla turnaje'!$C$27)+(N155*'pravidla turnaje'!$C$28))</f>
        <v/>
      </c>
      <c r="O156" s="56" t="str">
        <f>IF(O132="","",(O146*'pravidla turnaje'!$C$19)+(O147*'pravidla turnaje'!$C$20)+(O148*'pravidla turnaje'!$C$21)+(O149*'pravidla turnaje'!$C$22)+(O150*'pravidla turnaje'!$C$23)+(O151*'pravidla turnaje'!$C$24)+(O152*'pravidla turnaje'!$C$25)+(O153*'pravidla turnaje'!$C$26)+(O154*'pravidla turnaje'!$C$27)+(O155*'pravidla turnaje'!$C$28))</f>
        <v/>
      </c>
      <c r="P156" s="56">
        <f ca="1">IF(P132="","",(P146*'pravidla turnaje'!$C$19)+(P147*'pravidla turnaje'!$C$20)+(P148*'pravidla turnaje'!$C$21)+(P149*'pravidla turnaje'!$C$22)+(P150*'pravidla turnaje'!$C$23)+(P151*'pravidla turnaje'!$C$24)+(P152*'pravidla turnaje'!$C$25)+(P153*'pravidla turnaje'!$C$26)+(P154*'pravidla turnaje'!$C$27)+(P155*'pravidla turnaje'!$C$28))</f>
        <v>1111</v>
      </c>
      <c r="Q156" s="56" t="str">
        <f>IF(Q132="","",(Q146*'pravidla turnaje'!$C$19)+(Q147*'pravidla turnaje'!$C$20)+(Q148*'pravidla turnaje'!$C$21)+(Q149*'pravidla turnaje'!$C$22)+(Q150*'pravidla turnaje'!$C$23)+(Q151*'pravidla turnaje'!$C$24)+(Q152*'pravidla turnaje'!$C$25)+(Q153*'pravidla turnaje'!$C$26)+(Q154*'pravidla turnaje'!$C$27)+(Q155*'pravidla turnaje'!$C$28))</f>
        <v/>
      </c>
      <c r="R156" s="57" t="str">
        <f>IF(R132="","",(R146*'pravidla turnaje'!$C$19)+(R147*'pravidla turnaje'!$C$20)+(R148*'pravidla turnaje'!$C$21)+(R149*'pravidla turnaje'!$C$22)+(R150*'pravidla turnaje'!$C$23)+(R151*'pravidla turnaje'!$C$24)+(R152*'pravidla turnaje'!$C$25)+(R153*'pravidla turnaje'!$C$26)+(R154*'pravidla turnaje'!$C$27)+(R155*'pravidla turnaje'!$C$28))</f>
        <v/>
      </c>
      <c r="S156" s="55">
        <f ca="1">IF(S132="","",(S146*'pravidla turnaje'!$C$19)+(S147*'pravidla turnaje'!$C$20)+(S148*'pravidla turnaje'!$C$21)+(S149*'pravidla turnaje'!$C$22)+(S150*'pravidla turnaje'!$C$23)+(S151*'pravidla turnaje'!$C$24)+(S152*'pravidla turnaje'!$C$25)+(S153*'pravidla turnaje'!$C$26)+(S154*'pravidla turnaje'!$C$27)+(S155*'pravidla turnaje'!$C$28))</f>
        <v>1123</v>
      </c>
      <c r="T156" s="56" t="str">
        <f>IF(T132="","",(T146*'pravidla turnaje'!$C$19)+(T147*'pravidla turnaje'!$C$20)+(T148*'pravidla turnaje'!$C$21)+(T149*'pravidla turnaje'!$C$22)+(T150*'pravidla turnaje'!$C$23)+(T151*'pravidla turnaje'!$C$24)+(T152*'pravidla turnaje'!$C$25)+(T153*'pravidla turnaje'!$C$26)+(T154*'pravidla turnaje'!$C$27)+(T155*'pravidla turnaje'!$C$28))</f>
        <v/>
      </c>
      <c r="U156" s="56" t="str">
        <f>IF(U132="","",(U146*'pravidla turnaje'!$C$19)+(U147*'pravidla turnaje'!$C$20)+(U148*'pravidla turnaje'!$C$21)+(U149*'pravidla turnaje'!$C$22)+(U150*'pravidla turnaje'!$C$23)+(U151*'pravidla turnaje'!$C$24)+(U152*'pravidla turnaje'!$C$25)+(U153*'pravidla turnaje'!$C$26)+(U154*'pravidla turnaje'!$C$27)+(U155*'pravidla turnaje'!$C$28))</f>
        <v/>
      </c>
      <c r="V156" s="56" t="str">
        <f>IF(V132="","",(V146*'pravidla turnaje'!$C$19)+(V147*'pravidla turnaje'!$C$20)+(V148*'pravidla turnaje'!$C$21)+(V149*'pravidla turnaje'!$C$22)+(V150*'pravidla turnaje'!$C$23)+(V151*'pravidla turnaje'!$C$24)+(V152*'pravidla turnaje'!$C$25)+(V153*'pravidla turnaje'!$C$26)+(V154*'pravidla turnaje'!$C$27)+(V155*'pravidla turnaje'!$C$28))</f>
        <v/>
      </c>
      <c r="W156" s="56" t="str">
        <f>IF(W132="","",(W146*'pravidla turnaje'!$C$19)+(W147*'pravidla turnaje'!$C$20)+(W148*'pravidla turnaje'!$C$21)+(W149*'pravidla turnaje'!$C$22)+(W150*'pravidla turnaje'!$C$23)+(W151*'pravidla turnaje'!$C$24)+(W152*'pravidla turnaje'!$C$25)+(W153*'pravidla turnaje'!$C$26)+(W154*'pravidla turnaje'!$C$27)+(W155*'pravidla turnaje'!$C$28))</f>
        <v/>
      </c>
      <c r="X156" s="56" t="str">
        <f>IF(X132="","",(X146*'pravidla turnaje'!$C$19)+(X147*'pravidla turnaje'!$C$20)+(X148*'pravidla turnaje'!$C$21)+(X149*'pravidla turnaje'!$C$22)+(X150*'pravidla turnaje'!$C$23)+(X151*'pravidla turnaje'!$C$24)+(X152*'pravidla turnaje'!$C$25)+(X153*'pravidla turnaje'!$C$26)+(X154*'pravidla turnaje'!$C$27)+(X155*'pravidla turnaje'!$C$28))</f>
        <v/>
      </c>
      <c r="Y156" s="56" t="str">
        <f>IF(Y132="","",(Y146*'pravidla turnaje'!$C$19)+(Y147*'pravidla turnaje'!$C$20)+(Y148*'pravidla turnaje'!$C$21)+(Y149*'pravidla turnaje'!$C$22)+(Y150*'pravidla turnaje'!$C$23)+(Y151*'pravidla turnaje'!$C$24)+(Y152*'pravidla turnaje'!$C$25)+(Y153*'pravidla turnaje'!$C$26)+(Y154*'pravidla turnaje'!$C$27)+(Y155*'pravidla turnaje'!$C$28))</f>
        <v/>
      </c>
      <c r="Z156" s="57" t="str">
        <f>IF(Z132="","",(Z146*'pravidla turnaje'!$C$19)+(Z147*'pravidla turnaje'!$C$20)+(Z148*'pravidla turnaje'!$C$21)+(Z149*'pravidla turnaje'!$C$22)+(Z150*'pravidla turnaje'!$C$23)+(Z151*'pravidla turnaje'!$C$24)+(Z152*'pravidla turnaje'!$C$25)+(Z153*'pravidla turnaje'!$C$26)+(Z154*'pravidla turnaje'!$C$27)+(Z155*'pravidla turnaje'!$C$28))</f>
        <v/>
      </c>
      <c r="AA156" s="55" t="str">
        <f>IF(AA132="","",(AA146*'pravidla turnaje'!$C$19)+(AA147*'pravidla turnaje'!$C$20)+(AA148*'pravidla turnaje'!$C$21)+(AA149*'pravidla turnaje'!$C$22)+(AA150*'pravidla turnaje'!$C$23)+(AA151*'pravidla turnaje'!$C$24)+(AA152*'pravidla turnaje'!$C$25)+(AA153*'pravidla turnaje'!$C$26)+(AA154*'pravidla turnaje'!$C$27)+(AA155*'pravidla turnaje'!$C$28))</f>
        <v/>
      </c>
      <c r="AB156" s="56">
        <f ca="1">IF(AB132="","",(AB146*'pravidla turnaje'!$C$19)+(AB147*'pravidla turnaje'!$C$20)+(AB148*'pravidla turnaje'!$C$21)+(AB149*'pravidla turnaje'!$C$22)+(AB150*'pravidla turnaje'!$C$23)+(AB151*'pravidla turnaje'!$C$24)+(AB152*'pravidla turnaje'!$C$25)+(AB153*'pravidla turnaje'!$C$26)+(AB154*'pravidla turnaje'!$C$27)+(AB155*'pravidla turnaje'!$C$28))</f>
        <v>1144</v>
      </c>
      <c r="AC156" s="56" t="str">
        <f>IF(AC132="","",(AC146*'pravidla turnaje'!$C$19)+(AC147*'pravidla turnaje'!$C$20)+(AC148*'pravidla turnaje'!$C$21)+(AC149*'pravidla turnaje'!$C$22)+(AC150*'pravidla turnaje'!$C$23)+(AC151*'pravidla turnaje'!$C$24)+(AC152*'pravidla turnaje'!$C$25)+(AC153*'pravidla turnaje'!$C$26)+(AC154*'pravidla turnaje'!$C$27)+(AC155*'pravidla turnaje'!$C$28))</f>
        <v/>
      </c>
      <c r="AD156" s="56" t="str">
        <f>IF(AD132="","",(AD146*'pravidla turnaje'!$C$19)+(AD147*'pravidla turnaje'!$C$20)+(AD148*'pravidla turnaje'!$C$21)+(AD149*'pravidla turnaje'!$C$22)+(AD150*'pravidla turnaje'!$C$23)+(AD151*'pravidla turnaje'!$C$24)+(AD152*'pravidla turnaje'!$C$25)+(AD153*'pravidla turnaje'!$C$26)+(AD154*'pravidla turnaje'!$C$27)+(AD155*'pravidla turnaje'!$C$28))</f>
        <v/>
      </c>
      <c r="AE156" s="56" t="str">
        <f>IF(AE132="","",(AE146*'pravidla turnaje'!$C$19)+(AE147*'pravidla turnaje'!$C$20)+(AE148*'pravidla turnaje'!$C$21)+(AE149*'pravidla turnaje'!$C$22)+(AE150*'pravidla turnaje'!$C$23)+(AE151*'pravidla turnaje'!$C$24)+(AE152*'pravidla turnaje'!$C$25)+(AE153*'pravidla turnaje'!$C$26)+(AE154*'pravidla turnaje'!$C$27)+(AE155*'pravidla turnaje'!$C$28))</f>
        <v/>
      </c>
      <c r="AF156" s="56" t="str">
        <f>IF(AF132="","",(AF146*'pravidla turnaje'!$C$19)+(AF147*'pravidla turnaje'!$C$20)+(AF148*'pravidla turnaje'!$C$21)+(AF149*'pravidla turnaje'!$C$22)+(AF150*'pravidla turnaje'!$C$23)+(AF151*'pravidla turnaje'!$C$24)+(AF152*'pravidla turnaje'!$C$25)+(AF153*'pravidla turnaje'!$C$26)+(AF154*'pravidla turnaje'!$C$27)+(AF155*'pravidla turnaje'!$C$28))</f>
        <v/>
      </c>
      <c r="AG156" s="56" t="str">
        <f>IF(AG132="","",(AG146*'pravidla turnaje'!$C$19)+(AG147*'pravidla turnaje'!$C$20)+(AG148*'pravidla turnaje'!$C$21)+(AG149*'pravidla turnaje'!$C$22)+(AG150*'pravidla turnaje'!$C$23)+(AG151*'pravidla turnaje'!$C$24)+(AG152*'pravidla turnaje'!$C$25)+(AG153*'pravidla turnaje'!$C$26)+(AG154*'pravidla turnaje'!$C$27)+(AG155*'pravidla turnaje'!$C$28))</f>
        <v/>
      </c>
      <c r="AH156" s="57" t="str">
        <f>IF(AH132="","",(AH146*'pravidla turnaje'!$C$19)+(AH147*'pravidla turnaje'!$C$20)+(AH148*'pravidla turnaje'!$C$21)+(AH149*'pravidla turnaje'!$C$22)+(AH150*'pravidla turnaje'!$C$23)+(AH151*'pravidla turnaje'!$C$24)+(AH152*'pravidla turnaje'!$C$25)+(AH153*'pravidla turnaje'!$C$26)+(AH154*'pravidla turnaje'!$C$27)+(AH155*'pravidla turnaje'!$C$28))</f>
        <v/>
      </c>
      <c r="AI156" s="55" t="str">
        <f>IF(AI132="","",(AI146*'pravidla turnaje'!$C$19)+(AI147*'pravidla turnaje'!$C$20)+(AI148*'pravidla turnaje'!$C$21)+(AI149*'pravidla turnaje'!$C$22)+(AI150*'pravidla turnaje'!$C$23)+(AI151*'pravidla turnaje'!$C$24)+(AI152*'pravidla turnaje'!$C$25)+(AI153*'pravidla turnaje'!$C$26)+(AI154*'pravidla turnaje'!$C$27)+(AI155*'pravidla turnaje'!$C$28))</f>
        <v/>
      </c>
      <c r="AJ156" s="56" t="str">
        <f>IF(AJ132="","",(AJ146*'pravidla turnaje'!$C$19)+(AJ147*'pravidla turnaje'!$C$20)+(AJ148*'pravidla turnaje'!$C$21)+(AJ149*'pravidla turnaje'!$C$22)+(AJ150*'pravidla turnaje'!$C$23)+(AJ151*'pravidla turnaje'!$C$24)+(AJ152*'pravidla turnaje'!$C$25)+(AJ153*'pravidla turnaje'!$C$26)+(AJ154*'pravidla turnaje'!$C$27)+(AJ155*'pravidla turnaje'!$C$28))</f>
        <v/>
      </c>
      <c r="AK156" s="56" t="str">
        <f>IF(AK132="","",(AK146*'pravidla turnaje'!$C$19)+(AK147*'pravidla turnaje'!$C$20)+(AK148*'pravidla turnaje'!$C$21)+(AK149*'pravidla turnaje'!$C$22)+(AK150*'pravidla turnaje'!$C$23)+(AK151*'pravidla turnaje'!$C$24)+(AK152*'pravidla turnaje'!$C$25)+(AK153*'pravidla turnaje'!$C$26)+(AK154*'pravidla turnaje'!$C$27)+(AK155*'pravidla turnaje'!$C$28))</f>
        <v/>
      </c>
      <c r="AL156" s="56" t="str">
        <f>IF(AL132="","",(AL146*'pravidla turnaje'!$C$19)+(AL147*'pravidla turnaje'!$C$20)+(AL148*'pravidla turnaje'!$C$21)+(AL149*'pravidla turnaje'!$C$22)+(AL150*'pravidla turnaje'!$C$23)+(AL151*'pravidla turnaje'!$C$24)+(AL152*'pravidla turnaje'!$C$25)+(AL153*'pravidla turnaje'!$C$26)+(AL154*'pravidla turnaje'!$C$27)+(AL155*'pravidla turnaje'!$C$28))</f>
        <v/>
      </c>
      <c r="AM156" s="56">
        <f ca="1">IF(AM132="","",(AM146*'pravidla turnaje'!$C$19)+(AM147*'pravidla turnaje'!$C$20)+(AM148*'pravidla turnaje'!$C$21)+(AM149*'pravidla turnaje'!$C$22)+(AM150*'pravidla turnaje'!$C$23)+(AM151*'pravidla turnaje'!$C$24)+(AM152*'pravidla turnaje'!$C$25)+(AM153*'pravidla turnaje'!$C$26)+(AM154*'pravidla turnaje'!$C$27)+(AM155*'pravidla turnaje'!$C$28))</f>
        <v>1166</v>
      </c>
      <c r="AN156" s="56" t="str">
        <f>IF(AN132="","",(AN146*'pravidla turnaje'!$C$19)+(AN147*'pravidla turnaje'!$C$20)+(AN148*'pravidla turnaje'!$C$21)+(AN149*'pravidla turnaje'!$C$22)+(AN150*'pravidla turnaje'!$C$23)+(AN151*'pravidla turnaje'!$C$24)+(AN152*'pravidla turnaje'!$C$25)+(AN153*'pravidla turnaje'!$C$26)+(AN154*'pravidla turnaje'!$C$27)+(AN155*'pravidla turnaje'!$C$28))</f>
        <v/>
      </c>
      <c r="AO156" s="56" t="str">
        <f>IF(AO132="","",(AO146*'pravidla turnaje'!$C$19)+(AO147*'pravidla turnaje'!$C$20)+(AO148*'pravidla turnaje'!$C$21)+(AO149*'pravidla turnaje'!$C$22)+(AO150*'pravidla turnaje'!$C$23)+(AO151*'pravidla turnaje'!$C$24)+(AO152*'pravidla turnaje'!$C$25)+(AO153*'pravidla turnaje'!$C$26)+(AO154*'pravidla turnaje'!$C$27)+(AO155*'pravidla turnaje'!$C$28))</f>
        <v/>
      </c>
      <c r="AP156" s="57" t="str">
        <f>IF(AP132="","",(AP146*'pravidla turnaje'!$C$19)+(AP147*'pravidla turnaje'!$C$20)+(AP148*'pravidla turnaje'!$C$21)+(AP149*'pravidla turnaje'!$C$22)+(AP150*'pravidla turnaje'!$C$23)+(AP151*'pravidla turnaje'!$C$24)+(AP152*'pravidla turnaje'!$C$25)+(AP153*'pravidla turnaje'!$C$26)+(AP154*'pravidla turnaje'!$C$27)+(AP155*'pravidla turnaje'!$C$28))</f>
        <v/>
      </c>
      <c r="AQ156" s="55" t="str">
        <f>IF(AQ132="","",(AQ146*'pravidla turnaje'!$C$19)+(AQ147*'pravidla turnaje'!$C$20)+(AQ148*'pravidla turnaje'!$C$21)+(AQ149*'pravidla turnaje'!$C$22)+(AQ150*'pravidla turnaje'!$C$23)+(AQ151*'pravidla turnaje'!$C$24)+(AQ152*'pravidla turnaje'!$C$25)+(AQ153*'pravidla turnaje'!$C$26)+(AQ154*'pravidla turnaje'!$C$27)+(AQ155*'pravidla turnaje'!$C$28))</f>
        <v/>
      </c>
      <c r="AR156" s="56" t="str">
        <f>IF(AR132="","",(AR146*'pravidla turnaje'!$C$19)+(AR147*'pravidla turnaje'!$C$20)+(AR148*'pravidla turnaje'!$C$21)+(AR149*'pravidla turnaje'!$C$22)+(AR150*'pravidla turnaje'!$C$23)+(AR151*'pravidla turnaje'!$C$24)+(AR152*'pravidla turnaje'!$C$25)+(AR153*'pravidla turnaje'!$C$26)+(AR154*'pravidla turnaje'!$C$27)+(AR155*'pravidla turnaje'!$C$28))</f>
        <v/>
      </c>
      <c r="AS156" s="56">
        <f ca="1">IF(AS132="","",(AS146*'pravidla turnaje'!$C$19)+(AS147*'pravidla turnaje'!$C$20)+(AS148*'pravidla turnaje'!$C$21)+(AS149*'pravidla turnaje'!$C$22)+(AS150*'pravidla turnaje'!$C$23)+(AS151*'pravidla turnaje'!$C$24)+(AS152*'pravidla turnaje'!$C$25)+(AS153*'pravidla turnaje'!$C$26)+(AS154*'pravidla turnaje'!$C$27)+(AS155*'pravidla turnaje'!$C$28))</f>
        <v>1155</v>
      </c>
      <c r="AT156" s="56" t="str">
        <f>IF(AT132="","",(AT146*'pravidla turnaje'!$C$19)+(AT147*'pravidla turnaje'!$C$20)+(AT148*'pravidla turnaje'!$C$21)+(AT149*'pravidla turnaje'!$C$22)+(AT150*'pravidla turnaje'!$C$23)+(AT151*'pravidla turnaje'!$C$24)+(AT152*'pravidla turnaje'!$C$25)+(AT153*'pravidla turnaje'!$C$26)+(AT154*'pravidla turnaje'!$C$27)+(AT155*'pravidla turnaje'!$C$28))</f>
        <v/>
      </c>
      <c r="AU156" s="56" t="str">
        <f>IF(AU132="","",(AU146*'pravidla turnaje'!$C$19)+(AU147*'pravidla turnaje'!$C$20)+(AU148*'pravidla turnaje'!$C$21)+(AU149*'pravidla turnaje'!$C$22)+(AU150*'pravidla turnaje'!$C$23)+(AU151*'pravidla turnaje'!$C$24)+(AU152*'pravidla turnaje'!$C$25)+(AU153*'pravidla turnaje'!$C$26)+(AU154*'pravidla turnaje'!$C$27)+(AU155*'pravidla turnaje'!$C$28))</f>
        <v/>
      </c>
      <c r="AV156" s="56" t="str">
        <f>IF(AV132="","",(AV146*'pravidla turnaje'!$C$19)+(AV147*'pravidla turnaje'!$C$20)+(AV148*'pravidla turnaje'!$C$21)+(AV149*'pravidla turnaje'!$C$22)+(AV150*'pravidla turnaje'!$C$23)+(AV151*'pravidla turnaje'!$C$24)+(AV152*'pravidla turnaje'!$C$25)+(AV153*'pravidla turnaje'!$C$26)+(AV154*'pravidla turnaje'!$C$27)+(AV155*'pravidla turnaje'!$C$28))</f>
        <v/>
      </c>
      <c r="AW156" s="56" t="str">
        <f>IF(AW132="","",(AW146*'pravidla turnaje'!$C$19)+(AW147*'pravidla turnaje'!$C$20)+(AW148*'pravidla turnaje'!$C$21)+(AW149*'pravidla turnaje'!$C$22)+(AW150*'pravidla turnaje'!$C$23)+(AW151*'pravidla turnaje'!$C$24)+(AW152*'pravidla turnaje'!$C$25)+(AW153*'pravidla turnaje'!$C$26)+(AW154*'pravidla turnaje'!$C$27)+(AW155*'pravidla turnaje'!$C$28))</f>
        <v/>
      </c>
      <c r="AX156" s="57" t="str">
        <f>IF(AX132="","",(AX146*'pravidla turnaje'!$C$19)+(AX147*'pravidla turnaje'!$C$20)+(AX148*'pravidla turnaje'!$C$21)+(AX149*'pravidla turnaje'!$C$22)+(AX150*'pravidla turnaje'!$C$23)+(AX151*'pravidla turnaje'!$C$24)+(AX152*'pravidla turnaje'!$C$25)+(AX153*'pravidla turnaje'!$C$26)+(AX154*'pravidla turnaje'!$C$27)+(AX155*'pravidla turnaje'!$C$28))</f>
        <v/>
      </c>
      <c r="AY156" s="55" t="str">
        <f>IF(AY132="","",(AY146*'pravidla turnaje'!$C$19)+(AY147*'pravidla turnaje'!$C$20)+(AY148*'pravidla turnaje'!$C$21)+(AY149*'pravidla turnaje'!$C$22)+(AY150*'pravidla turnaje'!$C$23)+(AY151*'pravidla turnaje'!$C$24)+(AY152*'pravidla turnaje'!$C$25)+(AY153*'pravidla turnaje'!$C$26)+(AY154*'pravidla turnaje'!$C$27)+(AY155*'pravidla turnaje'!$C$28))</f>
        <v/>
      </c>
      <c r="AZ156" s="56" t="str">
        <f>IF(AZ132="","",(AZ146*'pravidla turnaje'!$C$19)+(AZ147*'pravidla turnaje'!$C$20)+(AZ148*'pravidla turnaje'!$C$21)+(AZ149*'pravidla turnaje'!$C$22)+(AZ150*'pravidla turnaje'!$C$23)+(AZ151*'pravidla turnaje'!$C$24)+(AZ152*'pravidla turnaje'!$C$25)+(AZ153*'pravidla turnaje'!$C$26)+(AZ154*'pravidla turnaje'!$C$27)+(AZ155*'pravidla turnaje'!$C$28))</f>
        <v/>
      </c>
      <c r="BA156" s="56" t="str">
        <f>IF(BA132="","",(BA146*'pravidla turnaje'!$C$19)+(BA147*'pravidla turnaje'!$C$20)+(BA148*'pravidla turnaje'!$C$21)+(BA149*'pravidla turnaje'!$C$22)+(BA150*'pravidla turnaje'!$C$23)+(BA151*'pravidla turnaje'!$C$24)+(BA152*'pravidla turnaje'!$C$25)+(BA153*'pravidla turnaje'!$C$26)+(BA154*'pravidla turnaje'!$C$27)+(BA155*'pravidla turnaje'!$C$28))</f>
        <v/>
      </c>
      <c r="BB156" s="56" t="str">
        <f>IF(BB132="","",(BB146*'pravidla turnaje'!$C$19)+(BB147*'pravidla turnaje'!$C$20)+(BB148*'pravidla turnaje'!$C$21)+(BB149*'pravidla turnaje'!$C$22)+(BB150*'pravidla turnaje'!$C$23)+(BB151*'pravidla turnaje'!$C$24)+(BB152*'pravidla turnaje'!$C$25)+(BB153*'pravidla turnaje'!$C$26)+(BB154*'pravidla turnaje'!$C$27)+(BB155*'pravidla turnaje'!$C$28))</f>
        <v/>
      </c>
      <c r="BC156" s="56" t="str">
        <f>IF(BC132="","",(BC146*'pravidla turnaje'!$C$19)+(BC147*'pravidla turnaje'!$C$20)+(BC148*'pravidla turnaje'!$C$21)+(BC149*'pravidla turnaje'!$C$22)+(BC150*'pravidla turnaje'!$C$23)+(BC151*'pravidla turnaje'!$C$24)+(BC152*'pravidla turnaje'!$C$25)+(BC153*'pravidla turnaje'!$C$26)+(BC154*'pravidla turnaje'!$C$27)+(BC155*'pravidla turnaje'!$C$28))</f>
        <v/>
      </c>
      <c r="BD156" s="56" t="str">
        <f>IF(BD132="","",(BD146*'pravidla turnaje'!$C$19)+(BD147*'pravidla turnaje'!$C$20)+(BD148*'pravidla turnaje'!$C$21)+(BD149*'pravidla turnaje'!$C$22)+(BD150*'pravidla turnaje'!$C$23)+(BD151*'pravidla turnaje'!$C$24)+(BD152*'pravidla turnaje'!$C$25)+(BD153*'pravidla turnaje'!$C$26)+(BD154*'pravidla turnaje'!$C$27)+(BD155*'pravidla turnaje'!$C$28))</f>
        <v/>
      </c>
      <c r="BE156" s="56" t="str">
        <f>IF(BE132="","",(BE146*'pravidla turnaje'!$C$19)+(BE147*'pravidla turnaje'!$C$20)+(BE148*'pravidla turnaje'!$C$21)+(BE149*'pravidla turnaje'!$C$22)+(BE150*'pravidla turnaje'!$C$23)+(BE151*'pravidla turnaje'!$C$24)+(BE152*'pravidla turnaje'!$C$25)+(BE153*'pravidla turnaje'!$C$26)+(BE154*'pravidla turnaje'!$C$27)+(BE155*'pravidla turnaje'!$C$28))</f>
        <v/>
      </c>
      <c r="BF156" s="57" t="str">
        <f>IF(BF132="","",(BF146*'pravidla turnaje'!$C$19)+(BF147*'pravidla turnaje'!$C$20)+(BF148*'pravidla turnaje'!$C$21)+(BF149*'pravidla turnaje'!$C$22)+(BF150*'pravidla turnaje'!$C$23)+(BF151*'pravidla turnaje'!$C$24)+(BF152*'pravidla turnaje'!$C$25)+(BF153*'pravidla turnaje'!$C$26)+(BF154*'pravidla turnaje'!$C$27)+(BF155*'pravidla turnaje'!$C$28))</f>
        <v/>
      </c>
      <c r="BG156" s="55" t="str">
        <f>IF(BG132="","",(BG146*'pravidla turnaje'!$C$19)+(BG147*'pravidla turnaje'!$C$20)+(BG148*'pravidla turnaje'!$C$21)+(BG149*'pravidla turnaje'!$C$22)+(BG150*'pravidla turnaje'!$C$23)+(BG151*'pravidla turnaje'!$C$24)+(BG152*'pravidla turnaje'!$C$25)+(BG153*'pravidla turnaje'!$C$26)+(BG154*'pravidla turnaje'!$C$27)+(BG155*'pravidla turnaje'!$C$28))</f>
        <v/>
      </c>
      <c r="BH156" s="56" t="str">
        <f>IF(BH132="","",(BH146*'pravidla turnaje'!$C$19)+(BH147*'pravidla turnaje'!$C$20)+(BH148*'pravidla turnaje'!$C$21)+(BH149*'pravidla turnaje'!$C$22)+(BH150*'pravidla turnaje'!$C$23)+(BH151*'pravidla turnaje'!$C$24)+(BH152*'pravidla turnaje'!$C$25)+(BH153*'pravidla turnaje'!$C$26)+(BH154*'pravidla turnaje'!$C$27)+(BH155*'pravidla turnaje'!$C$28))</f>
        <v/>
      </c>
      <c r="BI156" s="56" t="str">
        <f>IF(BI132="","",(BI146*'pravidla turnaje'!$C$19)+(BI147*'pravidla turnaje'!$C$20)+(BI148*'pravidla turnaje'!$C$21)+(BI149*'pravidla turnaje'!$C$22)+(BI150*'pravidla turnaje'!$C$23)+(BI151*'pravidla turnaje'!$C$24)+(BI152*'pravidla turnaje'!$C$25)+(BI153*'pravidla turnaje'!$C$26)+(BI154*'pravidla turnaje'!$C$27)+(BI155*'pravidla turnaje'!$C$28))</f>
        <v/>
      </c>
      <c r="BJ156" s="56" t="str">
        <f>IF(BJ132="","",(BJ146*'pravidla turnaje'!$C$19)+(BJ147*'pravidla turnaje'!$C$20)+(BJ148*'pravidla turnaje'!$C$21)+(BJ149*'pravidla turnaje'!$C$22)+(BJ150*'pravidla turnaje'!$C$23)+(BJ151*'pravidla turnaje'!$C$24)+(BJ152*'pravidla turnaje'!$C$25)+(BJ153*'pravidla turnaje'!$C$26)+(BJ154*'pravidla turnaje'!$C$27)+(BJ155*'pravidla turnaje'!$C$28))</f>
        <v/>
      </c>
      <c r="BK156" s="56" t="str">
        <f>IF(BK132="","",(BK146*'pravidla turnaje'!$C$19)+(BK147*'pravidla turnaje'!$C$20)+(BK148*'pravidla turnaje'!$C$21)+(BK149*'pravidla turnaje'!$C$22)+(BK150*'pravidla turnaje'!$C$23)+(BK151*'pravidla turnaje'!$C$24)+(BK152*'pravidla turnaje'!$C$25)+(BK153*'pravidla turnaje'!$C$26)+(BK154*'pravidla turnaje'!$C$27)+(BK155*'pravidla turnaje'!$C$28))</f>
        <v/>
      </c>
      <c r="BL156" s="56" t="str">
        <f>IF(BL132="","",(BL146*'pravidla turnaje'!$C$19)+(BL147*'pravidla turnaje'!$C$20)+(BL148*'pravidla turnaje'!$C$21)+(BL149*'pravidla turnaje'!$C$22)+(BL150*'pravidla turnaje'!$C$23)+(BL151*'pravidla turnaje'!$C$24)+(BL152*'pravidla turnaje'!$C$25)+(BL153*'pravidla turnaje'!$C$26)+(BL154*'pravidla turnaje'!$C$27)+(BL155*'pravidla turnaje'!$C$28))</f>
        <v/>
      </c>
      <c r="BM156" s="56" t="str">
        <f>IF(BM132="","",(BM146*'pravidla turnaje'!$C$19)+(BM147*'pravidla turnaje'!$C$20)+(BM148*'pravidla turnaje'!$C$21)+(BM149*'pravidla turnaje'!$C$22)+(BM150*'pravidla turnaje'!$C$23)+(BM151*'pravidla turnaje'!$C$24)+(BM152*'pravidla turnaje'!$C$25)+(BM153*'pravidla turnaje'!$C$26)+(BM154*'pravidla turnaje'!$C$27)+(BM155*'pravidla turnaje'!$C$28))</f>
        <v/>
      </c>
      <c r="BN156" s="57" t="str">
        <f>IF(BN132="","",(BN146*'pravidla turnaje'!$C$19)+(BN147*'pravidla turnaje'!$C$20)+(BN148*'pravidla turnaje'!$C$21)+(BN149*'pravidla turnaje'!$C$22)+(BN150*'pravidla turnaje'!$C$23)+(BN151*'pravidla turnaje'!$C$24)+(BN152*'pravidla turnaje'!$C$25)+(BN153*'pravidla turnaje'!$C$26)+(BN154*'pravidla turnaje'!$C$27)+(BN155*'pravidla turnaje'!$C$28))</f>
        <v/>
      </c>
    </row>
    <row r="157" spans="1:66" x14ac:dyDescent="0.25">
      <c r="C157" s="923"/>
      <c r="D157" s="923"/>
      <c r="E157" s="923"/>
      <c r="F157" s="923"/>
      <c r="G157" s="923"/>
      <c r="H157" s="923"/>
      <c r="I157" s="923"/>
      <c r="J157" s="923"/>
    </row>
    <row r="158" spans="1:66" x14ac:dyDescent="0.25">
      <c r="C158" s="923"/>
      <c r="D158" s="923"/>
      <c r="E158" s="923"/>
      <c r="F158" s="923"/>
      <c r="G158" s="923"/>
      <c r="H158" s="923"/>
      <c r="I158" s="923"/>
      <c r="J158" s="923"/>
    </row>
    <row r="159" spans="1:66" x14ac:dyDescent="0.25">
      <c r="C159" s="923"/>
      <c r="D159" s="923"/>
      <c r="E159" s="923"/>
      <c r="F159" s="923"/>
      <c r="G159" s="923"/>
      <c r="H159" s="923"/>
      <c r="I159" s="923"/>
      <c r="J159" s="923"/>
    </row>
    <row r="160" spans="1:66" ht="15.75" thickBot="1" x14ac:dyDescent="0.3">
      <c r="C160" s="923"/>
      <c r="D160" s="923"/>
      <c r="E160" s="923"/>
      <c r="F160" s="923"/>
      <c r="G160" s="923"/>
      <c r="H160" s="923"/>
      <c r="I160" s="923"/>
      <c r="J160" s="923"/>
    </row>
    <row r="161" spans="1:66" ht="15.75" x14ac:dyDescent="0.25">
      <c r="A161" s="2115" t="str">
        <f>CONCATENATE("skupina ",VLOOKUP(C161-1,'pravidla turnaje'!$A$64:$B$83,2,0))</f>
        <v>skupina E</v>
      </c>
      <c r="B161" s="2116"/>
      <c r="C161" s="80">
        <v>51</v>
      </c>
      <c r="D161" s="81">
        <v>52</v>
      </c>
      <c r="E161" s="81">
        <v>53</v>
      </c>
      <c r="F161" s="81">
        <v>54</v>
      </c>
      <c r="G161" s="81">
        <v>55</v>
      </c>
      <c r="H161" s="81">
        <v>56</v>
      </c>
      <c r="I161" s="81">
        <v>57</v>
      </c>
      <c r="J161" s="81">
        <v>58</v>
      </c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</row>
    <row r="162" spans="1:66" ht="15.75" x14ac:dyDescent="0.25">
      <c r="A162" s="2119" t="s">
        <v>22</v>
      </c>
      <c r="B162" s="2119"/>
      <c r="C162" s="74">
        <f ca="1">VLOOKUP(C$161,'Tabulka-skore'!$B$4:$Q$239,11,0)</f>
        <v>0</v>
      </c>
      <c r="D162" s="74">
        <f ca="1">VLOOKUP(D$161,'Tabulka-skore'!$B$4:$Q$239,11,0)</f>
        <v>0</v>
      </c>
      <c r="E162" s="74">
        <f ca="1">VLOOKUP(E$161,'Tabulka-skore'!$B$4:$Q$239,11,0)</f>
        <v>0</v>
      </c>
      <c r="F162" s="74">
        <f ca="1">VLOOKUP(F$161,'Tabulka-skore'!$B$4:$Q$239,11,0)</f>
        <v>0</v>
      </c>
      <c r="G162" s="74">
        <f ca="1">VLOOKUP(G$161,'Tabulka-skore'!$B$4:$Q$239,11,0)</f>
        <v>0</v>
      </c>
      <c r="H162" s="74">
        <f ca="1">VLOOKUP(H$161,'Tabulka-skore'!$B$4:$Q$239,11,0)</f>
        <v>0</v>
      </c>
      <c r="I162" s="74" t="str">
        <f>VLOOKUP(I$161,'Tabulka-skore'!$B$4:$Q$239,11,0)</f>
        <v/>
      </c>
      <c r="J162" s="74" t="str">
        <f>VLOOKUP(J$161,'Tabulka-skore'!$B$4:$Q$239,11,0)</f>
        <v/>
      </c>
      <c r="K162" s="39"/>
      <c r="L162" s="39"/>
      <c r="M162" s="39"/>
      <c r="N162" s="39"/>
      <c r="O162" s="39"/>
      <c r="P162" s="39"/>
      <c r="Q162" s="39"/>
      <c r="R162" s="39"/>
    </row>
    <row r="163" spans="1:66" ht="15.75" x14ac:dyDescent="0.25">
      <c r="A163" s="2119" t="s">
        <v>23</v>
      </c>
      <c r="B163" s="2119"/>
      <c r="C163" s="74">
        <f ca="1">VLOOKUP(C$161,'Tabulka-skore'!$B$4:$Q$239,12,0)</f>
        <v>15</v>
      </c>
      <c r="D163" s="74">
        <f ca="1">VLOOKUP(D$161,'Tabulka-skore'!$B$4:$Q$239,12,0)</f>
        <v>15</v>
      </c>
      <c r="E163" s="74">
        <f ca="1">VLOOKUP(E$161,'Tabulka-skore'!$B$4:$Q$239,12,0)</f>
        <v>23</v>
      </c>
      <c r="F163" s="74">
        <f ca="1">VLOOKUP(F$161,'Tabulka-skore'!$B$4:$Q$239,12,0)</f>
        <v>22</v>
      </c>
      <c r="G163" s="74">
        <f ca="1">VLOOKUP(G$161,'Tabulka-skore'!$B$4:$Q$239,12,0)</f>
        <v>31</v>
      </c>
      <c r="H163" s="74">
        <f ca="1">VLOOKUP(H$161,'Tabulka-skore'!$B$4:$Q$239,12,0)</f>
        <v>15</v>
      </c>
      <c r="I163" s="74" t="str">
        <f>VLOOKUP(I$161,'Tabulka-skore'!$B$4:$Q$239,12,0)</f>
        <v/>
      </c>
      <c r="J163" s="74" t="str">
        <f>VLOOKUP(J$161,'Tabulka-skore'!$B$4:$Q$239,12,0)</f>
        <v/>
      </c>
      <c r="K163" s="39"/>
      <c r="L163" s="39"/>
      <c r="M163" s="39"/>
      <c r="N163" s="39"/>
      <c r="O163" s="39"/>
      <c r="P163" s="39"/>
      <c r="Q163" s="39"/>
      <c r="R163" s="39"/>
    </row>
    <row r="164" spans="1:66" ht="15.75" x14ac:dyDescent="0.25">
      <c r="A164" s="2119" t="s">
        <v>24</v>
      </c>
      <c r="B164" s="2119"/>
      <c r="C164" s="74">
        <f ca="1">VLOOKUP(C$161,'Tabulka-skore'!$B$4:$Q$239,13,0)</f>
        <v>28</v>
      </c>
      <c r="D164" s="74">
        <f ca="1">VLOOKUP(D$161,'Tabulka-skore'!$B$4:$Q$239,13,0)</f>
        <v>23</v>
      </c>
      <c r="E164" s="74">
        <f ca="1">VLOOKUP(E$161,'Tabulka-skore'!$B$4:$Q$239,13,0)</f>
        <v>16</v>
      </c>
      <c r="F164" s="74">
        <f ca="1">VLOOKUP(F$161,'Tabulka-skore'!$B$4:$Q$239,13,0)</f>
        <v>21</v>
      </c>
      <c r="G164" s="74">
        <f ca="1">VLOOKUP(G$161,'Tabulka-skore'!$B$4:$Q$239,13,0)</f>
        <v>13</v>
      </c>
      <c r="H164" s="74">
        <f ca="1">VLOOKUP(H$161,'Tabulka-skore'!$B$4:$Q$239,13,0)</f>
        <v>20</v>
      </c>
      <c r="I164" s="74" t="str">
        <f>VLOOKUP(I$161,'Tabulka-skore'!$B$4:$Q$239,13,0)</f>
        <v/>
      </c>
      <c r="J164" s="74" t="str">
        <f>VLOOKUP(J$161,'Tabulka-skore'!$B$4:$Q$239,13,0)</f>
        <v/>
      </c>
      <c r="K164" s="39"/>
      <c r="L164" s="39"/>
      <c r="M164" s="39"/>
      <c r="N164" s="39"/>
      <c r="O164" s="39"/>
      <c r="P164" s="39"/>
      <c r="Q164" s="39"/>
      <c r="R164" s="39"/>
    </row>
    <row r="165" spans="1:66" ht="15.75" x14ac:dyDescent="0.25">
      <c r="A165" s="2119" t="s">
        <v>8</v>
      </c>
      <c r="B165" s="2119"/>
      <c r="C165" s="74">
        <f ca="1">VLOOKUP(C$161,'Tabulka-skore'!$B$4:$Q$239,14,0)</f>
        <v>-13</v>
      </c>
      <c r="D165" s="74">
        <f ca="1">VLOOKUP(D$161,'Tabulka-skore'!$B$4:$Q$239,14,0)</f>
        <v>-8</v>
      </c>
      <c r="E165" s="74">
        <f ca="1">VLOOKUP(E$161,'Tabulka-skore'!$B$4:$Q$239,14,0)</f>
        <v>7</v>
      </c>
      <c r="F165" s="74">
        <f ca="1">VLOOKUP(F$161,'Tabulka-skore'!$B$4:$Q$239,14,0)</f>
        <v>1</v>
      </c>
      <c r="G165" s="74">
        <f ca="1">VLOOKUP(G$161,'Tabulka-skore'!$B$4:$Q$239,14,0)</f>
        <v>18</v>
      </c>
      <c r="H165" s="74">
        <f ca="1">VLOOKUP(H$161,'Tabulka-skore'!$B$4:$Q$239,14,0)</f>
        <v>-5</v>
      </c>
      <c r="I165" s="74" t="str">
        <f>VLOOKUP(I$161,'Tabulka-skore'!$B$4:$Q$239,14,0)</f>
        <v/>
      </c>
      <c r="J165" s="74" t="str">
        <f>VLOOKUP(J$161,'Tabulka-skore'!$B$4:$Q$239,14,0)</f>
        <v/>
      </c>
      <c r="K165" s="40"/>
      <c r="L165" s="40"/>
      <c r="M165" s="40"/>
      <c r="N165" s="40"/>
      <c r="O165" s="40"/>
      <c r="P165" s="40"/>
      <c r="Q165" s="40"/>
      <c r="R165" s="40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</row>
    <row r="166" spans="1:66" ht="38.25" customHeight="1" x14ac:dyDescent="0.25">
      <c r="A166" s="2119" t="s">
        <v>135</v>
      </c>
      <c r="B166" s="2119"/>
      <c r="C166" s="78">
        <f t="shared" ref="C166:J166" ca="1" si="420">IFERROR(IF(C164=0,MAX($C$3:$J$3)+1,C163/C164),"")</f>
        <v>0.5357142857142857</v>
      </c>
      <c r="D166" s="78">
        <f t="shared" ca="1" si="420"/>
        <v>0.65217391304347827</v>
      </c>
      <c r="E166" s="78">
        <f t="shared" ca="1" si="420"/>
        <v>1.4375</v>
      </c>
      <c r="F166" s="78">
        <f t="shared" ca="1" si="420"/>
        <v>1.0476190476190477</v>
      </c>
      <c r="G166" s="78">
        <f t="shared" ca="1" si="420"/>
        <v>2.3846153846153846</v>
      </c>
      <c r="H166" s="78">
        <f t="shared" ca="1" si="420"/>
        <v>0.75</v>
      </c>
      <c r="I166" s="78" t="str">
        <f t="shared" si="420"/>
        <v/>
      </c>
      <c r="J166" s="78" t="str">
        <f t="shared" si="420"/>
        <v/>
      </c>
      <c r="K166" s="40"/>
      <c r="L166" s="40"/>
      <c r="M166" s="40"/>
      <c r="N166" s="40"/>
      <c r="O166" s="40"/>
      <c r="P166" s="40"/>
      <c r="Q166" s="40"/>
      <c r="R166" s="40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</row>
    <row r="167" spans="1:66" ht="77.25" customHeight="1" x14ac:dyDescent="0.25">
      <c r="A167" s="2109" t="s">
        <v>33</v>
      </c>
      <c r="B167" s="2110"/>
      <c r="C167" s="79">
        <f t="shared" ref="C167" ca="1" si="421">IF(MIN(C196,K196,S196,AA196,AI196,AQ196,AY196,BG196)=0,MAX($C196:$BN196)+1,MIN(C196,K196,S196,AA196,AI196,AQ196,AY196,BG196))</f>
        <v>1164</v>
      </c>
      <c r="D167" s="79">
        <f t="shared" ref="D167" ca="1" si="422">IF(MIN(D196,L196,T196,AB196,AJ196,AR196,AZ196,BH196)=0,MAX($C196:$BN196)+1,MIN(D196,L196,T196,AB196,AJ196,AR196,AZ196,BH196))</f>
        <v>1154</v>
      </c>
      <c r="E167" s="79">
        <f t="shared" ref="E167" ca="1" si="423">IF(MIN(E196,M196,U196,AC196,AK196,AS196,BA196,BI196)=0,MAX($C196:$BN196)+1,MIN(E196,M196,U196,AC196,AK196,AS196,BA196,BI196))</f>
        <v>1122</v>
      </c>
      <c r="F167" s="79">
        <f t="shared" ref="F167" ca="1" si="424">IF(MIN(F196,N196,V196,AD196,AL196,AT196,BB196,BJ196)=0,MAX($C196:$BN196)+1,MIN(F196,N196,V196,AD196,AL196,AT196,BB196,BJ196))</f>
        <v>1133</v>
      </c>
      <c r="G167" s="79">
        <f t="shared" ref="G167" ca="1" si="425">IF(MIN(G196,O196,W196,AE196,AM196,AU196,BC196,BK196)=0,MAX($C196:$BN196)+1,MIN(G196,O196,W196,AE196,AM196,AU196,BC196,BK196))</f>
        <v>1111</v>
      </c>
      <c r="H167" s="79">
        <f t="shared" ref="H167" ca="1" si="426">IF(MIN(H196,P196,X196,AF196,AN196,AV196,BD196,BL196)=0,MAX($C196:$BN196)+1,MIN(H196,P196,X196,AF196,AN196,AV196,BD196,BL196))</f>
        <v>1144</v>
      </c>
      <c r="I167" s="79">
        <f t="shared" ref="I167" ca="1" si="427">IF(MIN(I196,Q196,Y196,AG196,AO196,AW196,BE196,BM196)=0,MAX($C196:$BN196)+1,MIN(I196,Q196,Y196,AG196,AO196,AW196,BE196,BM196))</f>
        <v>1165</v>
      </c>
      <c r="J167" s="79">
        <f t="shared" ref="J167" ca="1" si="428">IF(MIN(J196,R196,Z196,AH196,AP196,AX196,BF196,BN196)=0,MAX($C196:$BN196)+1,MIN(J196,R196,Z196,AH196,AP196,AX196,BF196,BN196))</f>
        <v>1165</v>
      </c>
    </row>
    <row r="168" spans="1:66" ht="21.75" customHeight="1" thickBot="1" x14ac:dyDescent="0.3">
      <c r="A168" s="2111" t="s">
        <v>25</v>
      </c>
      <c r="B168" s="2112"/>
      <c r="C168" s="52">
        <f t="shared" ref="C168:J168" ca="1" si="429">RANK(C167,$C167:$J167,1)</f>
        <v>6</v>
      </c>
      <c r="D168" s="53">
        <f t="shared" ca="1" si="429"/>
        <v>5</v>
      </c>
      <c r="E168" s="53">
        <f t="shared" ca="1" si="429"/>
        <v>2</v>
      </c>
      <c r="F168" s="53">
        <f t="shared" ca="1" si="429"/>
        <v>3</v>
      </c>
      <c r="G168" s="53">
        <f t="shared" ca="1" si="429"/>
        <v>1</v>
      </c>
      <c r="H168" s="53">
        <f t="shared" ca="1" si="429"/>
        <v>4</v>
      </c>
      <c r="I168" s="53">
        <f t="shared" ca="1" si="429"/>
        <v>7</v>
      </c>
      <c r="J168" s="54">
        <f t="shared" ca="1" si="429"/>
        <v>7</v>
      </c>
    </row>
    <row r="169" spans="1:66" x14ac:dyDescent="0.25">
      <c r="B169" s="66"/>
      <c r="C169" s="34">
        <v>1</v>
      </c>
      <c r="D169" s="48">
        <f t="shared" ref="D169" si="430">C169</f>
        <v>1</v>
      </c>
      <c r="E169" s="48">
        <f t="shared" ref="E169" si="431">D169</f>
        <v>1</v>
      </c>
      <c r="F169" s="48">
        <f t="shared" ref="F169" si="432">E169</f>
        <v>1</v>
      </c>
      <c r="G169" s="48">
        <f t="shared" ref="G169" si="433">F169</f>
        <v>1</v>
      </c>
      <c r="H169" s="48">
        <f t="shared" ref="H169" si="434">G169</f>
        <v>1</v>
      </c>
      <c r="I169" s="48">
        <f t="shared" ref="I169" si="435">H169</f>
        <v>1</v>
      </c>
      <c r="J169" s="48">
        <f t="shared" ref="J169" si="436">I169</f>
        <v>1</v>
      </c>
      <c r="K169" s="35">
        <v>2</v>
      </c>
      <c r="L169" s="48">
        <f t="shared" ref="L169" si="437">K169</f>
        <v>2</v>
      </c>
      <c r="M169" s="48">
        <f t="shared" ref="M169" si="438">L169</f>
        <v>2</v>
      </c>
      <c r="N169" s="48">
        <f t="shared" ref="N169" si="439">M169</f>
        <v>2</v>
      </c>
      <c r="O169" s="48">
        <f t="shared" ref="O169" si="440">N169</f>
        <v>2</v>
      </c>
      <c r="P169" s="48">
        <f t="shared" ref="P169" si="441">O169</f>
        <v>2</v>
      </c>
      <c r="Q169" s="48">
        <f t="shared" ref="Q169" si="442">P169</f>
        <v>2</v>
      </c>
      <c r="R169" s="48">
        <f t="shared" ref="R169" si="443">Q169</f>
        <v>2</v>
      </c>
      <c r="S169" s="25">
        <v>3</v>
      </c>
      <c r="T169" s="48">
        <f t="shared" ref="T169" si="444">S169</f>
        <v>3</v>
      </c>
      <c r="U169" s="48">
        <f t="shared" ref="U169" si="445">T169</f>
        <v>3</v>
      </c>
      <c r="V169" s="48">
        <f t="shared" ref="V169" si="446">U169</f>
        <v>3</v>
      </c>
      <c r="W169" s="48">
        <f t="shared" ref="W169" si="447">V169</f>
        <v>3</v>
      </c>
      <c r="X169" s="48">
        <f t="shared" ref="X169" si="448">W169</f>
        <v>3</v>
      </c>
      <c r="Y169" s="48">
        <f t="shared" ref="Y169" si="449">X169</f>
        <v>3</v>
      </c>
      <c r="Z169" s="48">
        <f t="shared" ref="Z169" si="450">Y169</f>
        <v>3</v>
      </c>
      <c r="AA169" s="25">
        <v>4</v>
      </c>
      <c r="AB169" s="48">
        <f t="shared" ref="AB169" si="451">AA169</f>
        <v>4</v>
      </c>
      <c r="AC169" s="48">
        <f t="shared" ref="AC169" si="452">AB169</f>
        <v>4</v>
      </c>
      <c r="AD169" s="48">
        <f t="shared" ref="AD169" si="453">AC169</f>
        <v>4</v>
      </c>
      <c r="AE169" s="48">
        <f t="shared" ref="AE169" si="454">AD169</f>
        <v>4</v>
      </c>
      <c r="AF169" s="48">
        <f t="shared" ref="AF169" si="455">AE169</f>
        <v>4</v>
      </c>
      <c r="AG169" s="48">
        <f t="shared" ref="AG169" si="456">AF169</f>
        <v>4</v>
      </c>
      <c r="AH169" s="48">
        <f t="shared" ref="AH169" si="457">AG169</f>
        <v>4</v>
      </c>
      <c r="AI169" s="25">
        <v>5</v>
      </c>
      <c r="AJ169" s="48">
        <f t="shared" ref="AJ169" si="458">AI169</f>
        <v>5</v>
      </c>
      <c r="AK169" s="48">
        <f t="shared" ref="AK169" si="459">AJ169</f>
        <v>5</v>
      </c>
      <c r="AL169" s="48">
        <f t="shared" ref="AL169" si="460">AK169</f>
        <v>5</v>
      </c>
      <c r="AM169" s="48">
        <f t="shared" ref="AM169" si="461">AL169</f>
        <v>5</v>
      </c>
      <c r="AN169" s="48">
        <f t="shared" ref="AN169" si="462">AM169</f>
        <v>5</v>
      </c>
      <c r="AO169" s="48">
        <f t="shared" ref="AO169" si="463">AN169</f>
        <v>5</v>
      </c>
      <c r="AP169" s="48">
        <f t="shared" ref="AP169" si="464">AO169</f>
        <v>5</v>
      </c>
      <c r="AQ169" s="25">
        <v>6</v>
      </c>
      <c r="AR169" s="48">
        <f t="shared" ref="AR169" si="465">AQ169</f>
        <v>6</v>
      </c>
      <c r="AS169" s="48">
        <f t="shared" ref="AS169" si="466">AR169</f>
        <v>6</v>
      </c>
      <c r="AT169" s="48">
        <f t="shared" ref="AT169" si="467">AS169</f>
        <v>6</v>
      </c>
      <c r="AU169" s="48">
        <f t="shared" ref="AU169" si="468">AT169</f>
        <v>6</v>
      </c>
      <c r="AV169" s="48">
        <f t="shared" ref="AV169" si="469">AU169</f>
        <v>6</v>
      </c>
      <c r="AW169" s="48">
        <f t="shared" ref="AW169" si="470">AV169</f>
        <v>6</v>
      </c>
      <c r="AX169" s="48">
        <f t="shared" ref="AX169" si="471">AW169</f>
        <v>6</v>
      </c>
      <c r="AY169" s="25">
        <v>7</v>
      </c>
      <c r="AZ169" s="48">
        <f t="shared" ref="AZ169" si="472">AY169</f>
        <v>7</v>
      </c>
      <c r="BA169" s="48">
        <f t="shared" ref="BA169" si="473">AZ169</f>
        <v>7</v>
      </c>
      <c r="BB169" s="48">
        <f t="shared" ref="BB169" si="474">BA169</f>
        <v>7</v>
      </c>
      <c r="BC169" s="48">
        <f t="shared" ref="BC169" si="475">BB169</f>
        <v>7</v>
      </c>
      <c r="BD169" s="48">
        <f t="shared" ref="BD169" si="476">BC169</f>
        <v>7</v>
      </c>
      <c r="BE169" s="48">
        <f t="shared" ref="BE169" si="477">BD169</f>
        <v>7</v>
      </c>
      <c r="BF169" s="48">
        <f t="shared" ref="BF169" si="478">BE169</f>
        <v>7</v>
      </c>
      <c r="BG169" s="25">
        <v>8</v>
      </c>
      <c r="BH169" s="48">
        <f t="shared" ref="BH169" si="479">BG169</f>
        <v>8</v>
      </c>
      <c r="BI169" s="48">
        <f t="shared" ref="BI169" si="480">BH169</f>
        <v>8</v>
      </c>
      <c r="BJ169" s="48">
        <f t="shared" ref="BJ169" si="481">BI169</f>
        <v>8</v>
      </c>
      <c r="BK169" s="48">
        <f t="shared" ref="BK169" si="482">BJ169</f>
        <v>8</v>
      </c>
      <c r="BL169" s="48">
        <f t="shared" ref="BL169" si="483">BK169</f>
        <v>8</v>
      </c>
      <c r="BM169" s="48">
        <f t="shared" ref="BM169" si="484">BL169</f>
        <v>8</v>
      </c>
      <c r="BN169" s="48">
        <f t="shared" ref="BN169" si="485">BM169</f>
        <v>8</v>
      </c>
    </row>
    <row r="170" spans="1:66" ht="15.75" thickBot="1" x14ac:dyDescent="0.3">
      <c r="B170" s="274"/>
      <c r="C170" s="58">
        <f t="shared" ref="C170:J170" si="486">C161</f>
        <v>51</v>
      </c>
      <c r="D170" s="58">
        <f t="shared" si="486"/>
        <v>52</v>
      </c>
      <c r="E170" s="58">
        <f t="shared" si="486"/>
        <v>53</v>
      </c>
      <c r="F170" s="58">
        <f t="shared" si="486"/>
        <v>54</v>
      </c>
      <c r="G170" s="58">
        <f t="shared" si="486"/>
        <v>55</v>
      </c>
      <c r="H170" s="58">
        <f t="shared" si="486"/>
        <v>56</v>
      </c>
      <c r="I170" s="58">
        <f t="shared" si="486"/>
        <v>57</v>
      </c>
      <c r="J170" s="58">
        <f t="shared" si="486"/>
        <v>58</v>
      </c>
      <c r="K170" s="47">
        <f t="shared" ref="K170" si="487">C170</f>
        <v>51</v>
      </c>
      <c r="L170" s="47">
        <f t="shared" ref="L170" si="488">D170</f>
        <v>52</v>
      </c>
      <c r="M170" s="47">
        <f t="shared" ref="M170" si="489">E170</f>
        <v>53</v>
      </c>
      <c r="N170" s="47">
        <f t="shared" ref="N170" si="490">F170</f>
        <v>54</v>
      </c>
      <c r="O170" s="47">
        <f t="shared" ref="O170" si="491">G170</f>
        <v>55</v>
      </c>
      <c r="P170" s="47">
        <f t="shared" ref="P170" si="492">H170</f>
        <v>56</v>
      </c>
      <c r="Q170" s="47">
        <f t="shared" ref="Q170" si="493">I170</f>
        <v>57</v>
      </c>
      <c r="R170" s="47">
        <f t="shared" ref="R170" si="494">J170</f>
        <v>58</v>
      </c>
      <c r="S170" s="47">
        <f t="shared" ref="S170" si="495">K170</f>
        <v>51</v>
      </c>
      <c r="T170" s="47">
        <f t="shared" ref="T170" si="496">L170</f>
        <v>52</v>
      </c>
      <c r="U170" s="47">
        <f t="shared" ref="U170" si="497">M170</f>
        <v>53</v>
      </c>
      <c r="V170" s="47">
        <f t="shared" ref="V170" si="498">N170</f>
        <v>54</v>
      </c>
      <c r="W170" s="47">
        <f t="shared" ref="W170" si="499">O170</f>
        <v>55</v>
      </c>
      <c r="X170" s="47">
        <f t="shared" ref="X170" si="500">P170</f>
        <v>56</v>
      </c>
      <c r="Y170" s="47">
        <f t="shared" ref="Y170" si="501">Q170</f>
        <v>57</v>
      </c>
      <c r="Z170" s="47">
        <f t="shared" ref="Z170" si="502">R170</f>
        <v>58</v>
      </c>
      <c r="AA170" s="47">
        <f t="shared" ref="AA170" si="503">S170</f>
        <v>51</v>
      </c>
      <c r="AB170" s="47">
        <f t="shared" ref="AB170" si="504">T170</f>
        <v>52</v>
      </c>
      <c r="AC170" s="47">
        <f t="shared" ref="AC170" si="505">U170</f>
        <v>53</v>
      </c>
      <c r="AD170" s="47">
        <f t="shared" ref="AD170" si="506">V170</f>
        <v>54</v>
      </c>
      <c r="AE170" s="47">
        <f t="shared" ref="AE170" si="507">W170</f>
        <v>55</v>
      </c>
      <c r="AF170" s="47">
        <f t="shared" ref="AF170" si="508">X170</f>
        <v>56</v>
      </c>
      <c r="AG170" s="47">
        <f t="shared" ref="AG170" si="509">Y170</f>
        <v>57</v>
      </c>
      <c r="AH170" s="47">
        <f t="shared" ref="AH170" si="510">Z170</f>
        <v>58</v>
      </c>
      <c r="AI170" s="47">
        <f t="shared" ref="AI170" si="511">AA170</f>
        <v>51</v>
      </c>
      <c r="AJ170" s="47">
        <f t="shared" ref="AJ170" si="512">AB170</f>
        <v>52</v>
      </c>
      <c r="AK170" s="47">
        <f t="shared" ref="AK170" si="513">AC170</f>
        <v>53</v>
      </c>
      <c r="AL170" s="47">
        <f t="shared" ref="AL170" si="514">AD170</f>
        <v>54</v>
      </c>
      <c r="AM170" s="47">
        <f t="shared" ref="AM170" si="515">AE170</f>
        <v>55</v>
      </c>
      <c r="AN170" s="47">
        <f t="shared" ref="AN170" si="516">AF170</f>
        <v>56</v>
      </c>
      <c r="AO170" s="47">
        <f t="shared" ref="AO170" si="517">AG170</f>
        <v>57</v>
      </c>
      <c r="AP170" s="47">
        <f t="shared" ref="AP170" si="518">AH170</f>
        <v>58</v>
      </c>
      <c r="AQ170" s="47">
        <f t="shared" ref="AQ170" si="519">AI170</f>
        <v>51</v>
      </c>
      <c r="AR170" s="47">
        <f t="shared" ref="AR170" si="520">AJ170</f>
        <v>52</v>
      </c>
      <c r="AS170" s="47">
        <f t="shared" ref="AS170" si="521">AK170</f>
        <v>53</v>
      </c>
      <c r="AT170" s="47">
        <f t="shared" ref="AT170" si="522">AL170</f>
        <v>54</v>
      </c>
      <c r="AU170" s="47">
        <f t="shared" ref="AU170" si="523">AM170</f>
        <v>55</v>
      </c>
      <c r="AV170" s="47">
        <f t="shared" ref="AV170" si="524">AN170</f>
        <v>56</v>
      </c>
      <c r="AW170" s="47">
        <f t="shared" ref="AW170" si="525">AO170</f>
        <v>57</v>
      </c>
      <c r="AX170" s="47">
        <f t="shared" ref="AX170" si="526">AP170</f>
        <v>58</v>
      </c>
      <c r="AY170" s="47">
        <f t="shared" ref="AY170" si="527">AQ170</f>
        <v>51</v>
      </c>
      <c r="AZ170" s="47">
        <f t="shared" ref="AZ170" si="528">AR170</f>
        <v>52</v>
      </c>
      <c r="BA170" s="47">
        <f t="shared" ref="BA170" si="529">AS170</f>
        <v>53</v>
      </c>
      <c r="BB170" s="47">
        <f t="shared" ref="BB170" si="530">AT170</f>
        <v>54</v>
      </c>
      <c r="BC170" s="47">
        <f t="shared" ref="BC170" si="531">AU170</f>
        <v>55</v>
      </c>
      <c r="BD170" s="47">
        <f t="shared" ref="BD170" si="532">AV170</f>
        <v>56</v>
      </c>
      <c r="BE170" s="47">
        <f t="shared" ref="BE170" si="533">AW170</f>
        <v>57</v>
      </c>
      <c r="BF170" s="47">
        <f t="shared" ref="BF170" si="534">AX170</f>
        <v>58</v>
      </c>
      <c r="BG170" s="47">
        <f t="shared" ref="BG170" si="535">AY170</f>
        <v>51</v>
      </c>
      <c r="BH170" s="47">
        <f t="shared" ref="BH170" si="536">AZ170</f>
        <v>52</v>
      </c>
      <c r="BI170" s="47">
        <f t="shared" ref="BI170" si="537">BA170</f>
        <v>53</v>
      </c>
      <c r="BJ170" s="47">
        <f t="shared" ref="BJ170" si="538">BB170</f>
        <v>54</v>
      </c>
      <c r="BK170" s="47">
        <f t="shared" ref="BK170" si="539">BC170</f>
        <v>55</v>
      </c>
      <c r="BL170" s="47">
        <f t="shared" ref="BL170" si="540">BD170</f>
        <v>56</v>
      </c>
      <c r="BM170" s="47">
        <f t="shared" ref="BM170" si="541">BE170</f>
        <v>57</v>
      </c>
      <c r="BN170" s="47">
        <f t="shared" ref="BN170" si="542">BF170</f>
        <v>58</v>
      </c>
    </row>
    <row r="171" spans="1:66" x14ac:dyDescent="0.25">
      <c r="A171" s="2113"/>
      <c r="B171" s="2114"/>
      <c r="C171" s="26" t="s">
        <v>18</v>
      </c>
      <c r="D171" s="7" t="s">
        <v>18</v>
      </c>
      <c r="E171" s="7" t="s">
        <v>18</v>
      </c>
      <c r="F171" s="7" t="s">
        <v>18</v>
      </c>
      <c r="G171" s="7" t="s">
        <v>18</v>
      </c>
      <c r="H171" s="7" t="s">
        <v>18</v>
      </c>
      <c r="I171" s="7" t="s">
        <v>18</v>
      </c>
      <c r="J171" s="8" t="s">
        <v>18</v>
      </c>
      <c r="K171" s="26" t="s">
        <v>18</v>
      </c>
      <c r="L171" s="7" t="s">
        <v>18</v>
      </c>
      <c r="M171" s="7" t="s">
        <v>18</v>
      </c>
      <c r="N171" s="7" t="s">
        <v>18</v>
      </c>
      <c r="O171" s="7" t="s">
        <v>18</v>
      </c>
      <c r="P171" s="7" t="s">
        <v>18</v>
      </c>
      <c r="Q171" s="7" t="s">
        <v>18</v>
      </c>
      <c r="R171" s="8" t="s">
        <v>18</v>
      </c>
      <c r="S171" s="26" t="s">
        <v>18</v>
      </c>
      <c r="T171" s="7" t="s">
        <v>18</v>
      </c>
      <c r="U171" s="7" t="s">
        <v>18</v>
      </c>
      <c r="V171" s="7" t="s">
        <v>18</v>
      </c>
      <c r="W171" s="7" t="s">
        <v>18</v>
      </c>
      <c r="X171" s="7" t="s">
        <v>18</v>
      </c>
      <c r="Y171" s="7" t="s">
        <v>18</v>
      </c>
      <c r="Z171" s="8" t="s">
        <v>18</v>
      </c>
      <c r="AA171" s="26" t="s">
        <v>18</v>
      </c>
      <c r="AB171" s="7" t="s">
        <v>18</v>
      </c>
      <c r="AC171" s="7" t="s">
        <v>18</v>
      </c>
      <c r="AD171" s="7" t="s">
        <v>18</v>
      </c>
      <c r="AE171" s="7" t="s">
        <v>18</v>
      </c>
      <c r="AF171" s="7" t="s">
        <v>18</v>
      </c>
      <c r="AG171" s="7" t="s">
        <v>18</v>
      </c>
      <c r="AH171" s="8" t="s">
        <v>18</v>
      </c>
      <c r="AI171" s="26" t="s">
        <v>18</v>
      </c>
      <c r="AJ171" s="7" t="s">
        <v>18</v>
      </c>
      <c r="AK171" s="7" t="s">
        <v>18</v>
      </c>
      <c r="AL171" s="7" t="s">
        <v>18</v>
      </c>
      <c r="AM171" s="7" t="s">
        <v>18</v>
      </c>
      <c r="AN171" s="7" t="s">
        <v>18</v>
      </c>
      <c r="AO171" s="7" t="s">
        <v>18</v>
      </c>
      <c r="AP171" s="8" t="s">
        <v>18</v>
      </c>
      <c r="AQ171" s="26" t="s">
        <v>18</v>
      </c>
      <c r="AR171" s="7" t="s">
        <v>18</v>
      </c>
      <c r="AS171" s="7" t="s">
        <v>18</v>
      </c>
      <c r="AT171" s="7" t="s">
        <v>18</v>
      </c>
      <c r="AU171" s="7" t="s">
        <v>18</v>
      </c>
      <c r="AV171" s="7" t="s">
        <v>18</v>
      </c>
      <c r="AW171" s="7" t="s">
        <v>18</v>
      </c>
      <c r="AX171" s="8" t="s">
        <v>18</v>
      </c>
      <c r="AY171" s="26" t="s">
        <v>18</v>
      </c>
      <c r="AZ171" s="7" t="s">
        <v>18</v>
      </c>
      <c r="BA171" s="7" t="s">
        <v>18</v>
      </c>
      <c r="BB171" s="7" t="s">
        <v>18</v>
      </c>
      <c r="BC171" s="7" t="s">
        <v>18</v>
      </c>
      <c r="BD171" s="7" t="s">
        <v>18</v>
      </c>
      <c r="BE171" s="7" t="s">
        <v>18</v>
      </c>
      <c r="BF171" s="8" t="s">
        <v>18</v>
      </c>
      <c r="BG171" s="26" t="s">
        <v>18</v>
      </c>
      <c r="BH171" s="7" t="s">
        <v>18</v>
      </c>
      <c r="BI171" s="7" t="s">
        <v>18</v>
      </c>
      <c r="BJ171" s="7" t="s">
        <v>18</v>
      </c>
      <c r="BK171" s="7" t="s">
        <v>18</v>
      </c>
      <c r="BL171" s="7" t="s">
        <v>18</v>
      </c>
      <c r="BM171" s="7" t="s">
        <v>18</v>
      </c>
      <c r="BN171" s="8" t="s">
        <v>18</v>
      </c>
    </row>
    <row r="172" spans="1:66" x14ac:dyDescent="0.25">
      <c r="A172" s="2098"/>
      <c r="B172" s="2099"/>
      <c r="C172" s="969" t="str">
        <f>IF(VLOOKUP(C170,'Tabulka-skore'!$B$4:$V$239,16,0)=C169,C170,"")</f>
        <v/>
      </c>
      <c r="D172" s="970" t="str">
        <f>IF(VLOOKUP(D170,'Tabulka-skore'!$B$4:$V$239,16,0)=D169,D170,"")</f>
        <v/>
      </c>
      <c r="E172" s="970" t="str">
        <f>IF(VLOOKUP(E170,'Tabulka-skore'!$B$4:$V$239,16,0)=E169,E170,"")</f>
        <v/>
      </c>
      <c r="F172" s="970" t="str">
        <f>IF(VLOOKUP(F170,'Tabulka-skore'!$B$4:$V$239,16,0)=F169,F170,"")</f>
        <v/>
      </c>
      <c r="G172" s="970">
        <f>IF(VLOOKUP(G170,'Tabulka-skore'!$B$4:$V$239,16,0)=G169,G170,"")</f>
        <v>55</v>
      </c>
      <c r="H172" s="970" t="str">
        <f>IF(VLOOKUP(H170,'Tabulka-skore'!$B$4:$V$239,16,0)=H169,H170,"")</f>
        <v/>
      </c>
      <c r="I172" s="970" t="str">
        <f>IF(VLOOKUP(I170,'Tabulka-skore'!$B$4:$V$239,16,0)=I169,I170,"")</f>
        <v/>
      </c>
      <c r="J172" s="971" t="str">
        <f>IF(VLOOKUP(J170,'Tabulka-skore'!$B$4:$V$239,16,0)=J169,J170,"")</f>
        <v/>
      </c>
      <c r="K172" s="969" t="str">
        <f>IF(VLOOKUP(K170,'Tabulka-skore'!$B$4:$V$239,16,0)=K169,K170,"")</f>
        <v/>
      </c>
      <c r="L172" s="970" t="str">
        <f>IF(VLOOKUP(L170,'Tabulka-skore'!$B$4:$V$239,16,0)=L169,L170,"")</f>
        <v/>
      </c>
      <c r="M172" s="970">
        <f>IF(VLOOKUP(M170,'Tabulka-skore'!$B$4:$V$239,16,0)=M169,M170,"")</f>
        <v>53</v>
      </c>
      <c r="N172" s="970" t="str">
        <f>IF(VLOOKUP(N170,'Tabulka-skore'!$B$4:$V$239,16,0)=N169,N170,"")</f>
        <v/>
      </c>
      <c r="O172" s="970" t="str">
        <f>IF(VLOOKUP(O170,'Tabulka-skore'!$B$4:$V$239,16,0)=O169,O170,"")</f>
        <v/>
      </c>
      <c r="P172" s="970" t="str">
        <f>IF(VLOOKUP(P170,'Tabulka-skore'!$B$4:$V$239,16,0)=P169,P170,"")</f>
        <v/>
      </c>
      <c r="Q172" s="970" t="str">
        <f>IF(VLOOKUP(Q170,'Tabulka-skore'!$B$4:$V$239,16,0)=Q169,Q170,"")</f>
        <v/>
      </c>
      <c r="R172" s="971" t="str">
        <f>IF(VLOOKUP(R170,'Tabulka-skore'!$B$4:$V$239,16,0)=R169,R170,"")</f>
        <v/>
      </c>
      <c r="S172" s="969" t="str">
        <f>IF(VLOOKUP(S170,'Tabulka-skore'!$B$4:$V$239,16,0)=S169,S170,"")</f>
        <v/>
      </c>
      <c r="T172" s="970" t="str">
        <f>IF(VLOOKUP(T170,'Tabulka-skore'!$B$4:$V$239,16,0)=T169,T170,"")</f>
        <v/>
      </c>
      <c r="U172" s="970" t="str">
        <f>IF(VLOOKUP(U170,'Tabulka-skore'!$B$4:$V$239,16,0)=U169,U170,"")</f>
        <v/>
      </c>
      <c r="V172" s="970">
        <f>IF(VLOOKUP(V170,'Tabulka-skore'!$B$4:$V$239,16,0)=V169,V170,"")</f>
        <v>54</v>
      </c>
      <c r="W172" s="970" t="str">
        <f>IF(VLOOKUP(W170,'Tabulka-skore'!$B$4:$V$239,16,0)=W169,W170,"")</f>
        <v/>
      </c>
      <c r="X172" s="970" t="str">
        <f>IF(VLOOKUP(X170,'Tabulka-skore'!$B$4:$V$239,16,0)=X169,X170,"")</f>
        <v/>
      </c>
      <c r="Y172" s="970" t="str">
        <f>IF(VLOOKUP(Y170,'Tabulka-skore'!$B$4:$V$239,16,0)=Y169,Y170,"")</f>
        <v/>
      </c>
      <c r="Z172" s="971" t="str">
        <f>IF(VLOOKUP(Z170,'Tabulka-skore'!$B$4:$V$239,16,0)=Z169,Z170,"")</f>
        <v/>
      </c>
      <c r="AA172" s="969" t="str">
        <f>IF(VLOOKUP(AA170,'Tabulka-skore'!$B$4:$V$239,16,0)=AA169,AA170,"")</f>
        <v/>
      </c>
      <c r="AB172" s="970" t="str">
        <f>IF(VLOOKUP(AB170,'Tabulka-skore'!$B$4:$V$239,16,0)=AB169,AB170,"")</f>
        <v/>
      </c>
      <c r="AC172" s="970" t="str">
        <f>IF(VLOOKUP(AC170,'Tabulka-skore'!$B$4:$V$239,16,0)=AC169,AC170,"")</f>
        <v/>
      </c>
      <c r="AD172" s="970" t="str">
        <f>IF(VLOOKUP(AD170,'Tabulka-skore'!$B$4:$V$239,16,0)=AD169,AD170,"")</f>
        <v/>
      </c>
      <c r="AE172" s="970" t="str">
        <f>IF(VLOOKUP(AE170,'Tabulka-skore'!$B$4:$V$239,16,0)=AE169,AE170,"")</f>
        <v/>
      </c>
      <c r="AF172" s="970">
        <f>IF(VLOOKUP(AF170,'Tabulka-skore'!$B$4:$V$239,16,0)=AF169,AF170,"")</f>
        <v>56</v>
      </c>
      <c r="AG172" s="970" t="str">
        <f>IF(VLOOKUP(AG170,'Tabulka-skore'!$B$4:$V$239,16,0)=AG169,AG170,"")</f>
        <v/>
      </c>
      <c r="AH172" s="971" t="str">
        <f>IF(VLOOKUP(AH170,'Tabulka-skore'!$B$4:$V$239,16,0)=AH169,AH170,"")</f>
        <v/>
      </c>
      <c r="AI172" s="969" t="str">
        <f>IF(VLOOKUP(AI170,'Tabulka-skore'!$B$4:$V$239,16,0)=AI169,AI170,"")</f>
        <v/>
      </c>
      <c r="AJ172" s="970">
        <f>IF(VLOOKUP(AJ170,'Tabulka-skore'!$B$4:$V$239,16,0)=AJ169,AJ170,"")</f>
        <v>52</v>
      </c>
      <c r="AK172" s="970" t="str">
        <f>IF(VLOOKUP(AK170,'Tabulka-skore'!$B$4:$V$239,16,0)=AK169,AK170,"")</f>
        <v/>
      </c>
      <c r="AL172" s="970" t="str">
        <f>IF(VLOOKUP(AL170,'Tabulka-skore'!$B$4:$V$239,16,0)=AL169,AL170,"")</f>
        <v/>
      </c>
      <c r="AM172" s="970" t="str">
        <f>IF(VLOOKUP(AM170,'Tabulka-skore'!$B$4:$V$239,16,0)=AM169,AM170,"")</f>
        <v/>
      </c>
      <c r="AN172" s="970" t="str">
        <f>IF(VLOOKUP(AN170,'Tabulka-skore'!$B$4:$V$239,16,0)=AN169,AN170,"")</f>
        <v/>
      </c>
      <c r="AO172" s="970" t="str">
        <f>IF(VLOOKUP(AO170,'Tabulka-skore'!$B$4:$V$239,16,0)=AO169,AO170,"")</f>
        <v/>
      </c>
      <c r="AP172" s="971" t="str">
        <f>IF(VLOOKUP(AP170,'Tabulka-skore'!$B$4:$V$239,16,0)=AP169,AP170,"")</f>
        <v/>
      </c>
      <c r="AQ172" s="969">
        <f>IF(VLOOKUP(AQ170,'Tabulka-skore'!$B$4:$V$239,16,0)=AQ169,AQ170,"")</f>
        <v>51</v>
      </c>
      <c r="AR172" s="970" t="str">
        <f>IF(VLOOKUP(AR170,'Tabulka-skore'!$B$4:$V$239,16,0)=AR169,AR170,"")</f>
        <v/>
      </c>
      <c r="AS172" s="970" t="str">
        <f>IF(VLOOKUP(AS170,'Tabulka-skore'!$B$4:$V$239,16,0)=AS169,AS170,"")</f>
        <v/>
      </c>
      <c r="AT172" s="970" t="str">
        <f>IF(VLOOKUP(AT170,'Tabulka-skore'!$B$4:$V$239,16,0)=AT169,AT170,"")</f>
        <v/>
      </c>
      <c r="AU172" s="970" t="str">
        <f>IF(VLOOKUP(AU170,'Tabulka-skore'!$B$4:$V$239,16,0)=AU169,AU170,"")</f>
        <v/>
      </c>
      <c r="AV172" s="970" t="str">
        <f>IF(VLOOKUP(AV170,'Tabulka-skore'!$B$4:$V$239,16,0)=AV169,AV170,"")</f>
        <v/>
      </c>
      <c r="AW172" s="970" t="str">
        <f>IF(VLOOKUP(AW170,'Tabulka-skore'!$B$4:$V$239,16,0)=AW169,AW170,"")</f>
        <v/>
      </c>
      <c r="AX172" s="971" t="str">
        <f>IF(VLOOKUP(AX170,'Tabulka-skore'!$B$4:$V$239,16,0)=AX169,AX170,"")</f>
        <v/>
      </c>
      <c r="AY172" s="969" t="str">
        <f>IF(VLOOKUP(AY170,'Tabulka-skore'!$B$4:$V$239,16,0)=AY169,AY170,"")</f>
        <v/>
      </c>
      <c r="AZ172" s="970" t="str">
        <f>IF(VLOOKUP(AZ170,'Tabulka-skore'!$B$4:$V$239,16,0)=AZ169,AZ170,"")</f>
        <v/>
      </c>
      <c r="BA172" s="970" t="str">
        <f>IF(VLOOKUP(BA170,'Tabulka-skore'!$B$4:$V$239,16,0)=BA169,BA170,"")</f>
        <v/>
      </c>
      <c r="BB172" s="970" t="str">
        <f>IF(VLOOKUP(BB170,'Tabulka-skore'!$B$4:$V$239,16,0)=BB169,BB170,"")</f>
        <v/>
      </c>
      <c r="BC172" s="970" t="str">
        <f>IF(VLOOKUP(BC170,'Tabulka-skore'!$B$4:$V$239,16,0)=BC169,BC170,"")</f>
        <v/>
      </c>
      <c r="BD172" s="970" t="str">
        <f>IF(VLOOKUP(BD170,'Tabulka-skore'!$B$4:$V$239,16,0)=BD169,BD170,"")</f>
        <v/>
      </c>
      <c r="BE172" s="970" t="str">
        <f>IF(VLOOKUP(BE170,'Tabulka-skore'!$B$4:$V$239,16,0)=BE169,BE170,"")</f>
        <v/>
      </c>
      <c r="BF172" s="971" t="str">
        <f>IF(VLOOKUP(BF170,'Tabulka-skore'!$B$4:$V$239,16,0)=BF169,BF170,"")</f>
        <v/>
      </c>
      <c r="BG172" s="969" t="str">
        <f>IF(VLOOKUP(BG170,'Tabulka-skore'!$B$4:$V$239,16,0)=BG169,BG170,"")</f>
        <v/>
      </c>
      <c r="BH172" s="970" t="str">
        <f>IF(VLOOKUP(BH170,'Tabulka-skore'!$B$4:$V$239,16,0)=BH169,BH170,"")</f>
        <v/>
      </c>
      <c r="BI172" s="970" t="str">
        <f>IF(VLOOKUP(BI170,'Tabulka-skore'!$B$4:$V$239,16,0)=BI169,BI170,"")</f>
        <v/>
      </c>
      <c r="BJ172" s="970" t="str">
        <f>IF(VLOOKUP(BJ170,'Tabulka-skore'!$B$4:$V$239,16,0)=BJ169,BJ170,"")</f>
        <v/>
      </c>
      <c r="BK172" s="970" t="str">
        <f>IF(VLOOKUP(BK170,'Tabulka-skore'!$B$4:$V$239,16,0)=BK169,BK170,"")</f>
        <v/>
      </c>
      <c r="BL172" s="970" t="str">
        <f>IF(VLOOKUP(BL170,'Tabulka-skore'!$B$4:$V$239,16,0)=BL169,BL170,"")</f>
        <v/>
      </c>
      <c r="BM172" s="970" t="str">
        <f>IF(VLOOKUP(BM170,'Tabulka-skore'!$B$4:$V$239,16,0)=BM169,BM170,"")</f>
        <v/>
      </c>
      <c r="BN172" s="971" t="str">
        <f>IF(VLOOKUP(BN170,'Tabulka-skore'!$B$4:$V$239,16,0)=BN169,BN170,"")</f>
        <v/>
      </c>
    </row>
    <row r="173" spans="1:66" ht="15.75" x14ac:dyDescent="0.25">
      <c r="A173" s="275" t="s">
        <v>26</v>
      </c>
      <c r="B173" s="276" t="s">
        <v>58</v>
      </c>
      <c r="C173" s="27" t="str">
        <f>IF(C172="","",DSUM('Rozpis-skore'!$C$1:$L$162,$B173,C171:C172))</f>
        <v/>
      </c>
      <c r="D173" s="6" t="str">
        <f>IF(D172="","",DSUM('Rozpis-skore'!$C$1:$L$162,$B173,D171:D172))</f>
        <v/>
      </c>
      <c r="E173" s="6" t="str">
        <f>IF(E172="","",DSUM('Rozpis-skore'!$C$1:$L$162,$B173,E171:E172))</f>
        <v/>
      </c>
      <c r="F173" s="6" t="str">
        <f>IF(F172="","",DSUM('Rozpis-skore'!$C$1:$L$162,$B173,F171:F172))</f>
        <v/>
      </c>
      <c r="G173" s="6">
        <f>IF(G172="","",DSUM('Rozpis-skore'!$C$1:$L$162,$B173,G171:G172))</f>
        <v>0</v>
      </c>
      <c r="H173" s="6" t="str">
        <f>IF(H172="","",DSUM('Rozpis-skore'!$C$1:$L$162,$B173,H171:H172))</f>
        <v/>
      </c>
      <c r="I173" s="6" t="str">
        <f>IF(I172="","",DSUM('Rozpis-skore'!$C$1:$L$162,$B173,I171:I172))</f>
        <v/>
      </c>
      <c r="J173" s="9" t="str">
        <f>IF(J172="","",DSUM('Rozpis-skore'!$C$1:$L$162,$B173,J171:J172))</f>
        <v/>
      </c>
      <c r="K173" s="27" t="str">
        <f>IF(K172="","",DSUM('Rozpis-skore'!$C$1:$L$162,$B173,K171:K172))</f>
        <v/>
      </c>
      <c r="L173" s="6" t="str">
        <f>IF(L172="","",DSUM('Rozpis-skore'!$C$1:$L$162,$B173,L171:L172))</f>
        <v/>
      </c>
      <c r="M173" s="6">
        <f>IF(M172="","",DSUM('Rozpis-skore'!$C$1:$L$162,$B173,M171:M172))</f>
        <v>0</v>
      </c>
      <c r="N173" s="6" t="str">
        <f>IF(N172="","",DSUM('Rozpis-skore'!$C$1:$L$162,$B173,N171:N172))</f>
        <v/>
      </c>
      <c r="O173" s="6" t="str">
        <f>IF(O172="","",DSUM('Rozpis-skore'!$C$1:$L$162,$B173,O171:O172))</f>
        <v/>
      </c>
      <c r="P173" s="6" t="str">
        <f>IF(P172="","",DSUM('Rozpis-skore'!$C$1:$L$162,$B173,P171:P172))</f>
        <v/>
      </c>
      <c r="Q173" s="6" t="str">
        <f>IF(Q172="","",DSUM('Rozpis-skore'!$C$1:$L$162,$B173,Q171:Q172))</f>
        <v/>
      </c>
      <c r="R173" s="9" t="str">
        <f>IF(R172="","",DSUM('Rozpis-skore'!$C$1:$L$162,$B173,R171:R172))</f>
        <v/>
      </c>
      <c r="S173" s="27" t="str">
        <f>IF(S172="","",DSUM('Rozpis-skore'!$C$1:$L$162,$B173,S171:S172))</f>
        <v/>
      </c>
      <c r="T173" s="6" t="str">
        <f>IF(T172="","",DSUM('Rozpis-skore'!$C$1:$L$162,$B173,T171:T172))</f>
        <v/>
      </c>
      <c r="U173" s="6" t="str">
        <f>IF(U172="","",DSUM('Rozpis-skore'!$C$1:$L$162,$B173,U171:U172))</f>
        <v/>
      </c>
      <c r="V173" s="6">
        <f>IF(V172="","",DSUM('Rozpis-skore'!$C$1:$L$162,$B173,V171:V172))</f>
        <v>0</v>
      </c>
      <c r="W173" s="6" t="str">
        <f>IF(W172="","",DSUM('Rozpis-skore'!$C$1:$L$162,$B173,W171:W172))</f>
        <v/>
      </c>
      <c r="X173" s="6" t="str">
        <f>IF(X172="","",DSUM('Rozpis-skore'!$C$1:$L$162,$B173,X171:X172))</f>
        <v/>
      </c>
      <c r="Y173" s="6" t="str">
        <f>IF(Y172="","",DSUM('Rozpis-skore'!$C$1:$L$162,$B173,Y171:Y172))</f>
        <v/>
      </c>
      <c r="Z173" s="9" t="str">
        <f>IF(Z172="","",DSUM('Rozpis-skore'!$C$1:$L$162,$B173,Z171:Z172))</f>
        <v/>
      </c>
      <c r="AA173" s="27" t="str">
        <f>IF(AA172="","",DSUM('Rozpis-skore'!$C$1:$L$162,$B173,AA171:AA172))</f>
        <v/>
      </c>
      <c r="AB173" s="6" t="str">
        <f>IF(AB172="","",DSUM('Rozpis-skore'!$C$1:$L$162,$B173,AB171:AB172))</f>
        <v/>
      </c>
      <c r="AC173" s="6" t="str">
        <f>IF(AC172="","",DSUM('Rozpis-skore'!$C$1:$L$162,$B173,AC171:AC172))</f>
        <v/>
      </c>
      <c r="AD173" s="6" t="str">
        <f>IF(AD172="","",DSUM('Rozpis-skore'!$C$1:$L$162,$B173,AD171:AD172))</f>
        <v/>
      </c>
      <c r="AE173" s="6" t="str">
        <f>IF(AE172="","",DSUM('Rozpis-skore'!$C$1:$L$162,$B173,AE171:AE172))</f>
        <v/>
      </c>
      <c r="AF173" s="6">
        <f>IF(AF172="","",DSUM('Rozpis-skore'!$C$1:$L$162,$B173,AF171:AF172))</f>
        <v>0</v>
      </c>
      <c r="AG173" s="6" t="str">
        <f>IF(AG172="","",DSUM('Rozpis-skore'!$C$1:$L$162,$B173,AG171:AG172))</f>
        <v/>
      </c>
      <c r="AH173" s="9" t="str">
        <f>IF(AH172="","",DSUM('Rozpis-skore'!$C$1:$L$162,$B173,AH171:AH172))</f>
        <v/>
      </c>
      <c r="AI173" s="27" t="str">
        <f>IF(AI172="","",DSUM('Rozpis-skore'!$C$1:$L$162,$B173,AI171:AI172))</f>
        <v/>
      </c>
      <c r="AJ173" s="6">
        <f>IF(AJ172="","",DSUM('Rozpis-skore'!$C$1:$L$162,$B173,AJ171:AJ172))</f>
        <v>0</v>
      </c>
      <c r="AK173" s="6" t="str">
        <f>IF(AK172="","",DSUM('Rozpis-skore'!$C$1:$L$162,$B173,AK171:AK172))</f>
        <v/>
      </c>
      <c r="AL173" s="6" t="str">
        <f>IF(AL172="","",DSUM('Rozpis-skore'!$C$1:$L$162,$B173,AL171:AL172))</f>
        <v/>
      </c>
      <c r="AM173" s="6" t="str">
        <f>IF(AM172="","",DSUM('Rozpis-skore'!$C$1:$L$162,$B173,AM171:AM172))</f>
        <v/>
      </c>
      <c r="AN173" s="6" t="str">
        <f>IF(AN172="","",DSUM('Rozpis-skore'!$C$1:$L$162,$B173,AN171:AN172))</f>
        <v/>
      </c>
      <c r="AO173" s="6" t="str">
        <f>IF(AO172="","",DSUM('Rozpis-skore'!$C$1:$L$162,$B173,AO171:AO172))</f>
        <v/>
      </c>
      <c r="AP173" s="9" t="str">
        <f>IF(AP172="","",DSUM('Rozpis-skore'!$C$1:$L$162,$B173,AP171:AP172))</f>
        <v/>
      </c>
      <c r="AQ173" s="27">
        <f>IF(AQ172="","",DSUM('Rozpis-skore'!$C$1:$L$162,$B173,AQ171:AQ172))</f>
        <v>0</v>
      </c>
      <c r="AR173" s="6" t="str">
        <f>IF(AR172="","",DSUM('Rozpis-skore'!$C$1:$L$162,$B173,AR171:AR172))</f>
        <v/>
      </c>
      <c r="AS173" s="6" t="str">
        <f>IF(AS172="","",DSUM('Rozpis-skore'!$C$1:$L$162,$B173,AS171:AS172))</f>
        <v/>
      </c>
      <c r="AT173" s="6" t="str">
        <f>IF(AT172="","",DSUM('Rozpis-skore'!$C$1:$L$162,$B173,AT171:AT172))</f>
        <v/>
      </c>
      <c r="AU173" s="6" t="str">
        <f>IF(AU172="","",DSUM('Rozpis-skore'!$C$1:$L$162,$B173,AU171:AU172))</f>
        <v/>
      </c>
      <c r="AV173" s="6" t="str">
        <f>IF(AV172="","",DSUM('Rozpis-skore'!$C$1:$L$162,$B173,AV171:AV172))</f>
        <v/>
      </c>
      <c r="AW173" s="6" t="str">
        <f>IF(AW172="","",DSUM('Rozpis-skore'!$C$1:$L$162,$B173,AW171:AW172))</f>
        <v/>
      </c>
      <c r="AX173" s="9" t="str">
        <f>IF(AX172="","",DSUM('Rozpis-skore'!$C$1:$L$162,$B173,AX171:AX172))</f>
        <v/>
      </c>
      <c r="AY173" s="27" t="str">
        <f>IF(AY172="","",DSUM('Rozpis-skore'!$C$1:$L$162,$B173,AY171:AY172))</f>
        <v/>
      </c>
      <c r="AZ173" s="6" t="str">
        <f>IF(AZ172="","",DSUM('Rozpis-skore'!$C$1:$L$162,$B173,AZ171:AZ172))</f>
        <v/>
      </c>
      <c r="BA173" s="6" t="str">
        <f>IF(BA172="","",DSUM('Rozpis-skore'!$C$1:$L$162,$B173,BA171:BA172))</f>
        <v/>
      </c>
      <c r="BB173" s="6" t="str">
        <f>IF(BB172="","",DSUM('Rozpis-skore'!$C$1:$L$162,$B173,BB171:BB172))</f>
        <v/>
      </c>
      <c r="BC173" s="6" t="str">
        <f>IF(BC172="","",DSUM('Rozpis-skore'!$C$1:$L$162,$B173,BC171:BC172))</f>
        <v/>
      </c>
      <c r="BD173" s="6" t="str">
        <f>IF(BD172="","",DSUM('Rozpis-skore'!$C$1:$L$162,$B173,BD171:BD172))</f>
        <v/>
      </c>
      <c r="BE173" s="6" t="str">
        <f>IF(BE172="","",DSUM('Rozpis-skore'!$C$1:$L$162,$B173,BE171:BE172))</f>
        <v/>
      </c>
      <c r="BF173" s="9" t="str">
        <f>IF(BF172="","",DSUM('Rozpis-skore'!$C$1:$L$162,$B173,BF171:BF172))</f>
        <v/>
      </c>
      <c r="BG173" s="27" t="str">
        <f>IF(BG172="","",DSUM('Rozpis-skore'!$C$1:$L$162,$B173,BG171:BG172))</f>
        <v/>
      </c>
      <c r="BH173" s="6" t="str">
        <f>IF(BH172="","",DSUM('Rozpis-skore'!$C$1:$L$162,$B173,BH171:BH172))</f>
        <v/>
      </c>
      <c r="BI173" s="6" t="str">
        <f>IF(BI172="","",DSUM('Rozpis-skore'!$C$1:$L$162,$B173,BI171:BI172))</f>
        <v/>
      </c>
      <c r="BJ173" s="6" t="str">
        <f>IF(BJ172="","",DSUM('Rozpis-skore'!$C$1:$L$162,$B173,BJ171:BJ172))</f>
        <v/>
      </c>
      <c r="BK173" s="6" t="str">
        <f>IF(BK172="","",DSUM('Rozpis-skore'!$C$1:$L$162,$B173,BK171:BK172))</f>
        <v/>
      </c>
      <c r="BL173" s="6" t="str">
        <f>IF(BL172="","",DSUM('Rozpis-skore'!$C$1:$L$162,$B173,BL171:BL172))</f>
        <v/>
      </c>
      <c r="BM173" s="6" t="str">
        <f>IF(BM172="","",DSUM('Rozpis-skore'!$C$1:$L$162,$B173,BM171:BM172))</f>
        <v/>
      </c>
      <c r="BN173" s="9" t="str">
        <f>IF(BN172="","",DSUM('Rozpis-skore'!$C$1:$L$162,$B173,BN171:BN172))</f>
        <v/>
      </c>
    </row>
    <row r="174" spans="1:66" ht="15.75" x14ac:dyDescent="0.25">
      <c r="A174" s="275" t="s">
        <v>28</v>
      </c>
      <c r="B174" s="276" t="s">
        <v>20</v>
      </c>
      <c r="C174" s="27" t="str">
        <f>IF(C172="","",DSUM('Rozpis-skore'!$C$1:$L$162,$B174,C171:C172))</f>
        <v/>
      </c>
      <c r="D174" s="6" t="str">
        <f>IF(D172="","",DSUM('Rozpis-skore'!$C$1:$L$162,$B174,D171:D172))</f>
        <v/>
      </c>
      <c r="E174" s="6" t="str">
        <f>IF(E172="","",DSUM('Rozpis-skore'!$C$1:$L$162,$B174,E171:E172))</f>
        <v/>
      </c>
      <c r="F174" s="6" t="str">
        <f>IF(F172="","",DSUM('Rozpis-skore'!$C$1:$L$162,$B174,F171:F172))</f>
        <v/>
      </c>
      <c r="G174" s="6">
        <f>IF(G172="","",DSUM('Rozpis-skore'!$C$1:$L$162,$B174,G171:G172))</f>
        <v>0</v>
      </c>
      <c r="H174" s="6" t="str">
        <f>IF(H172="","",DSUM('Rozpis-skore'!$C$1:$L$162,$B174,H171:H172))</f>
        <v/>
      </c>
      <c r="I174" s="6" t="str">
        <f>IF(I172="","",DSUM('Rozpis-skore'!$C$1:$L$162,$B174,I171:I172))</f>
        <v/>
      </c>
      <c r="J174" s="9" t="str">
        <f>IF(J172="","",DSUM('Rozpis-skore'!$C$1:$L$162,$B174,J171:J172))</f>
        <v/>
      </c>
      <c r="K174" s="27" t="str">
        <f>IF(K172="","",DSUM('Rozpis-skore'!$C$1:$L$162,$B174,K171:K172))</f>
        <v/>
      </c>
      <c r="L174" s="6" t="str">
        <f>IF(L172="","",DSUM('Rozpis-skore'!$C$1:$L$162,$B174,L171:L172))</f>
        <v/>
      </c>
      <c r="M174" s="6">
        <f>IF(M172="","",DSUM('Rozpis-skore'!$C$1:$L$162,$B174,M171:M172))</f>
        <v>0</v>
      </c>
      <c r="N174" s="6" t="str">
        <f>IF(N172="","",DSUM('Rozpis-skore'!$C$1:$L$162,$B174,N171:N172))</f>
        <v/>
      </c>
      <c r="O174" s="6" t="str">
        <f>IF(O172="","",DSUM('Rozpis-skore'!$C$1:$L$162,$B174,O171:O172))</f>
        <v/>
      </c>
      <c r="P174" s="6" t="str">
        <f>IF(P172="","",DSUM('Rozpis-skore'!$C$1:$L$162,$B174,P171:P172))</f>
        <v/>
      </c>
      <c r="Q174" s="6" t="str">
        <f>IF(Q172="","",DSUM('Rozpis-skore'!$C$1:$L$162,$B174,Q171:Q172))</f>
        <v/>
      </c>
      <c r="R174" s="9" t="str">
        <f>IF(R172="","",DSUM('Rozpis-skore'!$C$1:$L$162,$B174,R171:R172))</f>
        <v/>
      </c>
      <c r="S174" s="27" t="str">
        <f>IF(S172="","",DSUM('Rozpis-skore'!$C$1:$L$162,$B174,S171:S172))</f>
        <v/>
      </c>
      <c r="T174" s="6" t="str">
        <f>IF(T172="","",DSUM('Rozpis-skore'!$C$1:$L$162,$B174,T171:T172))</f>
        <v/>
      </c>
      <c r="U174" s="6" t="str">
        <f>IF(U172="","",DSUM('Rozpis-skore'!$C$1:$L$162,$B174,U171:U172))</f>
        <v/>
      </c>
      <c r="V174" s="6">
        <f>IF(V172="","",DSUM('Rozpis-skore'!$C$1:$L$162,$B174,V171:V172))</f>
        <v>0</v>
      </c>
      <c r="W174" s="6" t="str">
        <f>IF(W172="","",DSUM('Rozpis-skore'!$C$1:$L$162,$B174,W171:W172))</f>
        <v/>
      </c>
      <c r="X174" s="6" t="str">
        <f>IF(X172="","",DSUM('Rozpis-skore'!$C$1:$L$162,$B174,X171:X172))</f>
        <v/>
      </c>
      <c r="Y174" s="6" t="str">
        <f>IF(Y172="","",DSUM('Rozpis-skore'!$C$1:$L$162,$B174,Y171:Y172))</f>
        <v/>
      </c>
      <c r="Z174" s="9" t="str">
        <f>IF(Z172="","",DSUM('Rozpis-skore'!$C$1:$L$162,$B174,Z171:Z172))</f>
        <v/>
      </c>
      <c r="AA174" s="27" t="str">
        <f>IF(AA172="","",DSUM('Rozpis-skore'!$C$1:$L$162,$B174,AA171:AA172))</f>
        <v/>
      </c>
      <c r="AB174" s="6" t="str">
        <f>IF(AB172="","",DSUM('Rozpis-skore'!$C$1:$L$162,$B174,AB171:AB172))</f>
        <v/>
      </c>
      <c r="AC174" s="6" t="str">
        <f>IF(AC172="","",DSUM('Rozpis-skore'!$C$1:$L$162,$B174,AC171:AC172))</f>
        <v/>
      </c>
      <c r="AD174" s="6" t="str">
        <f>IF(AD172="","",DSUM('Rozpis-skore'!$C$1:$L$162,$B174,AD171:AD172))</f>
        <v/>
      </c>
      <c r="AE174" s="6" t="str">
        <f>IF(AE172="","",DSUM('Rozpis-skore'!$C$1:$L$162,$B174,AE171:AE172))</f>
        <v/>
      </c>
      <c r="AF174" s="6">
        <f>IF(AF172="","",DSUM('Rozpis-skore'!$C$1:$L$162,$B174,AF171:AF172))</f>
        <v>0</v>
      </c>
      <c r="AG174" s="6" t="str">
        <f>IF(AG172="","",DSUM('Rozpis-skore'!$C$1:$L$162,$B174,AG171:AG172))</f>
        <v/>
      </c>
      <c r="AH174" s="9" t="str">
        <f>IF(AH172="","",DSUM('Rozpis-skore'!$C$1:$L$162,$B174,AH171:AH172))</f>
        <v/>
      </c>
      <c r="AI174" s="27" t="str">
        <f>IF(AI172="","",DSUM('Rozpis-skore'!$C$1:$L$162,$B174,AI171:AI172))</f>
        <v/>
      </c>
      <c r="AJ174" s="6">
        <f>IF(AJ172="","",DSUM('Rozpis-skore'!$C$1:$L$162,$B174,AJ171:AJ172))</f>
        <v>0</v>
      </c>
      <c r="AK174" s="6" t="str">
        <f>IF(AK172="","",DSUM('Rozpis-skore'!$C$1:$L$162,$B174,AK171:AK172))</f>
        <v/>
      </c>
      <c r="AL174" s="6" t="str">
        <f>IF(AL172="","",DSUM('Rozpis-skore'!$C$1:$L$162,$B174,AL171:AL172))</f>
        <v/>
      </c>
      <c r="AM174" s="6" t="str">
        <f>IF(AM172="","",DSUM('Rozpis-skore'!$C$1:$L$162,$B174,AM171:AM172))</f>
        <v/>
      </c>
      <c r="AN174" s="6" t="str">
        <f>IF(AN172="","",DSUM('Rozpis-skore'!$C$1:$L$162,$B174,AN171:AN172))</f>
        <v/>
      </c>
      <c r="AO174" s="6" t="str">
        <f>IF(AO172="","",DSUM('Rozpis-skore'!$C$1:$L$162,$B174,AO171:AO172))</f>
        <v/>
      </c>
      <c r="AP174" s="9" t="str">
        <f>IF(AP172="","",DSUM('Rozpis-skore'!$C$1:$L$162,$B174,AP171:AP172))</f>
        <v/>
      </c>
      <c r="AQ174" s="27">
        <f>IF(AQ172="","",DSUM('Rozpis-skore'!$C$1:$L$162,$B174,AQ171:AQ172))</f>
        <v>0</v>
      </c>
      <c r="AR174" s="6" t="str">
        <f>IF(AR172="","",DSUM('Rozpis-skore'!$C$1:$L$162,$B174,AR171:AR172))</f>
        <v/>
      </c>
      <c r="AS174" s="6" t="str">
        <f>IF(AS172="","",DSUM('Rozpis-skore'!$C$1:$L$162,$B174,AS171:AS172))</f>
        <v/>
      </c>
      <c r="AT174" s="6" t="str">
        <f>IF(AT172="","",DSUM('Rozpis-skore'!$C$1:$L$162,$B174,AT171:AT172))</f>
        <v/>
      </c>
      <c r="AU174" s="6" t="str">
        <f>IF(AU172="","",DSUM('Rozpis-skore'!$C$1:$L$162,$B174,AU171:AU172))</f>
        <v/>
      </c>
      <c r="AV174" s="6" t="str">
        <f>IF(AV172="","",DSUM('Rozpis-skore'!$C$1:$L$162,$B174,AV171:AV172))</f>
        <v/>
      </c>
      <c r="AW174" s="6" t="str">
        <f>IF(AW172="","",DSUM('Rozpis-skore'!$C$1:$L$162,$B174,AW171:AW172))</f>
        <v/>
      </c>
      <c r="AX174" s="9" t="str">
        <f>IF(AX172="","",DSUM('Rozpis-skore'!$C$1:$L$162,$B174,AX171:AX172))</f>
        <v/>
      </c>
      <c r="AY174" s="27" t="str">
        <f>IF(AY172="","",DSUM('Rozpis-skore'!$C$1:$L$162,$B174,AY171:AY172))</f>
        <v/>
      </c>
      <c r="AZ174" s="6" t="str">
        <f>IF(AZ172="","",DSUM('Rozpis-skore'!$C$1:$L$162,$B174,AZ171:AZ172))</f>
        <v/>
      </c>
      <c r="BA174" s="6" t="str">
        <f>IF(BA172="","",DSUM('Rozpis-skore'!$C$1:$L$162,$B174,BA171:BA172))</f>
        <v/>
      </c>
      <c r="BB174" s="6" t="str">
        <f>IF(BB172="","",DSUM('Rozpis-skore'!$C$1:$L$162,$B174,BB171:BB172))</f>
        <v/>
      </c>
      <c r="BC174" s="6" t="str">
        <f>IF(BC172="","",DSUM('Rozpis-skore'!$C$1:$L$162,$B174,BC171:BC172))</f>
        <v/>
      </c>
      <c r="BD174" s="6" t="str">
        <f>IF(BD172="","",DSUM('Rozpis-skore'!$C$1:$L$162,$B174,BD171:BD172))</f>
        <v/>
      </c>
      <c r="BE174" s="6" t="str">
        <f>IF(BE172="","",DSUM('Rozpis-skore'!$C$1:$L$162,$B174,BE171:BE172))</f>
        <v/>
      </c>
      <c r="BF174" s="9" t="str">
        <f>IF(BF172="","",DSUM('Rozpis-skore'!$C$1:$L$162,$B174,BF171:BF172))</f>
        <v/>
      </c>
      <c r="BG174" s="27" t="str">
        <f>IF(BG172="","",DSUM('Rozpis-skore'!$C$1:$L$162,$B174,BG171:BG172))</f>
        <v/>
      </c>
      <c r="BH174" s="6" t="str">
        <f>IF(BH172="","",DSUM('Rozpis-skore'!$C$1:$L$162,$B174,BH171:BH172))</f>
        <v/>
      </c>
      <c r="BI174" s="6" t="str">
        <f>IF(BI172="","",DSUM('Rozpis-skore'!$C$1:$L$162,$B174,BI171:BI172))</f>
        <v/>
      </c>
      <c r="BJ174" s="6" t="str">
        <f>IF(BJ172="","",DSUM('Rozpis-skore'!$C$1:$L$162,$B174,BJ171:BJ172))</f>
        <v/>
      </c>
      <c r="BK174" s="6" t="str">
        <f>IF(BK172="","",DSUM('Rozpis-skore'!$C$1:$L$162,$B174,BK171:BK172))</f>
        <v/>
      </c>
      <c r="BL174" s="6" t="str">
        <f>IF(BL172="","",DSUM('Rozpis-skore'!$C$1:$L$162,$B174,BL171:BL172))</f>
        <v/>
      </c>
      <c r="BM174" s="6" t="str">
        <f>IF(BM172="","",DSUM('Rozpis-skore'!$C$1:$L$162,$B174,BM171:BM172))</f>
        <v/>
      </c>
      <c r="BN174" s="9" t="str">
        <f>IF(BN172="","",DSUM('Rozpis-skore'!$C$1:$L$162,$B174,BN171:BN172))</f>
        <v/>
      </c>
    </row>
    <row r="175" spans="1:66" ht="16.5" thickBot="1" x14ac:dyDescent="0.3">
      <c r="A175" s="277" t="s">
        <v>29</v>
      </c>
      <c r="B175" s="278" t="s">
        <v>21</v>
      </c>
      <c r="C175" s="13" t="str">
        <f>IF(C172="","",DSUM('Rozpis-skore'!$C$1:$L$162,$B175,C171:C172))</f>
        <v/>
      </c>
      <c r="D175" s="10" t="str">
        <f>IF(D172="","",DSUM('Rozpis-skore'!$C$1:$L$162,$B175,D171:D172))</f>
        <v/>
      </c>
      <c r="E175" s="10" t="str">
        <f>IF(E172="","",DSUM('Rozpis-skore'!$C$1:$L$162,$B175,E171:E172))</f>
        <v/>
      </c>
      <c r="F175" s="10" t="str">
        <f>IF(F172="","",DSUM('Rozpis-skore'!$C$1:$L$162,$B175,F171:F172))</f>
        <v/>
      </c>
      <c r="G175" s="10">
        <f>IF(G172="","",DSUM('Rozpis-skore'!$C$1:$L$162,$B175,G171:G172))</f>
        <v>0</v>
      </c>
      <c r="H175" s="10" t="str">
        <f>IF(H172="","",DSUM('Rozpis-skore'!$C$1:$L$162,$B175,H171:H172))</f>
        <v/>
      </c>
      <c r="I175" s="10" t="str">
        <f>IF(I172="","",DSUM('Rozpis-skore'!$C$1:$L$162,$B175,I171:I172))</f>
        <v/>
      </c>
      <c r="J175" s="11" t="str">
        <f>IF(J172="","",DSUM('Rozpis-skore'!$C$1:$L$162,$B175,J171:J172))</f>
        <v/>
      </c>
      <c r="K175" s="13" t="str">
        <f>IF(K172="","",DSUM('Rozpis-skore'!$C$1:$L$162,$B175,K171:K172))</f>
        <v/>
      </c>
      <c r="L175" s="10" t="str">
        <f>IF(L172="","",DSUM('Rozpis-skore'!$C$1:$L$162,$B175,L171:L172))</f>
        <v/>
      </c>
      <c r="M175" s="10">
        <f>IF(M172="","",DSUM('Rozpis-skore'!$C$1:$L$162,$B175,M171:M172))</f>
        <v>0</v>
      </c>
      <c r="N175" s="10" t="str">
        <f>IF(N172="","",DSUM('Rozpis-skore'!$C$1:$L$162,$B175,N171:N172))</f>
        <v/>
      </c>
      <c r="O175" s="10" t="str">
        <f>IF(O172="","",DSUM('Rozpis-skore'!$C$1:$L$162,$B175,O171:O172))</f>
        <v/>
      </c>
      <c r="P175" s="10" t="str">
        <f>IF(P172="","",DSUM('Rozpis-skore'!$C$1:$L$162,$B175,P171:P172))</f>
        <v/>
      </c>
      <c r="Q175" s="10" t="str">
        <f>IF(Q172="","",DSUM('Rozpis-skore'!$C$1:$L$162,$B175,Q171:Q172))</f>
        <v/>
      </c>
      <c r="R175" s="11" t="str">
        <f>IF(R172="","",DSUM('Rozpis-skore'!$C$1:$L$162,$B175,R171:R172))</f>
        <v/>
      </c>
      <c r="S175" s="13" t="str">
        <f>IF(S172="","",DSUM('Rozpis-skore'!$C$1:$L$162,$B175,S171:S172))</f>
        <v/>
      </c>
      <c r="T175" s="10" t="str">
        <f>IF(T172="","",DSUM('Rozpis-skore'!$C$1:$L$162,$B175,T171:T172))</f>
        <v/>
      </c>
      <c r="U175" s="10" t="str">
        <f>IF(U172="","",DSUM('Rozpis-skore'!$C$1:$L$162,$B175,U171:U172))</f>
        <v/>
      </c>
      <c r="V175" s="10">
        <f>IF(V172="","",DSUM('Rozpis-skore'!$C$1:$L$162,$B175,V171:V172))</f>
        <v>0</v>
      </c>
      <c r="W175" s="10" t="str">
        <f>IF(W172="","",DSUM('Rozpis-skore'!$C$1:$L$162,$B175,W171:W172))</f>
        <v/>
      </c>
      <c r="X175" s="10" t="str">
        <f>IF(X172="","",DSUM('Rozpis-skore'!$C$1:$L$162,$B175,X171:X172))</f>
        <v/>
      </c>
      <c r="Y175" s="10" t="str">
        <f>IF(Y172="","",DSUM('Rozpis-skore'!$C$1:$L$162,$B175,Y171:Y172))</f>
        <v/>
      </c>
      <c r="Z175" s="11" t="str">
        <f>IF(Z172="","",DSUM('Rozpis-skore'!$C$1:$L$162,$B175,Z171:Z172))</f>
        <v/>
      </c>
      <c r="AA175" s="13" t="str">
        <f>IF(AA172="","",DSUM('Rozpis-skore'!$C$1:$L$162,$B175,AA171:AA172))</f>
        <v/>
      </c>
      <c r="AB175" s="10" t="str">
        <f>IF(AB172="","",DSUM('Rozpis-skore'!$C$1:$L$162,$B175,AB171:AB172))</f>
        <v/>
      </c>
      <c r="AC175" s="10" t="str">
        <f>IF(AC172="","",DSUM('Rozpis-skore'!$C$1:$L$162,$B175,AC171:AC172))</f>
        <v/>
      </c>
      <c r="AD175" s="10" t="str">
        <f>IF(AD172="","",DSUM('Rozpis-skore'!$C$1:$L$162,$B175,AD171:AD172))</f>
        <v/>
      </c>
      <c r="AE175" s="10" t="str">
        <f>IF(AE172="","",DSUM('Rozpis-skore'!$C$1:$L$162,$B175,AE171:AE172))</f>
        <v/>
      </c>
      <c r="AF175" s="10">
        <f>IF(AF172="","",DSUM('Rozpis-skore'!$C$1:$L$162,$B175,AF171:AF172))</f>
        <v>0</v>
      </c>
      <c r="AG175" s="10" t="str">
        <f>IF(AG172="","",DSUM('Rozpis-skore'!$C$1:$L$162,$B175,AG171:AG172))</f>
        <v/>
      </c>
      <c r="AH175" s="11" t="str">
        <f>IF(AH172="","",DSUM('Rozpis-skore'!$C$1:$L$162,$B175,AH171:AH172))</f>
        <v/>
      </c>
      <c r="AI175" s="13" t="str">
        <f>IF(AI172="","",DSUM('Rozpis-skore'!$C$1:$L$162,$B175,AI171:AI172))</f>
        <v/>
      </c>
      <c r="AJ175" s="10">
        <f>IF(AJ172="","",DSUM('Rozpis-skore'!$C$1:$L$162,$B175,AJ171:AJ172))</f>
        <v>0</v>
      </c>
      <c r="AK175" s="10" t="str">
        <f>IF(AK172="","",DSUM('Rozpis-skore'!$C$1:$L$162,$B175,AK171:AK172))</f>
        <v/>
      </c>
      <c r="AL175" s="10" t="str">
        <f>IF(AL172="","",DSUM('Rozpis-skore'!$C$1:$L$162,$B175,AL171:AL172))</f>
        <v/>
      </c>
      <c r="AM175" s="10" t="str">
        <f>IF(AM172="","",DSUM('Rozpis-skore'!$C$1:$L$162,$B175,AM171:AM172))</f>
        <v/>
      </c>
      <c r="AN175" s="10" t="str">
        <f>IF(AN172="","",DSUM('Rozpis-skore'!$C$1:$L$162,$B175,AN171:AN172))</f>
        <v/>
      </c>
      <c r="AO175" s="10" t="str">
        <f>IF(AO172="","",DSUM('Rozpis-skore'!$C$1:$L$162,$B175,AO171:AO172))</f>
        <v/>
      </c>
      <c r="AP175" s="11" t="str">
        <f>IF(AP172="","",DSUM('Rozpis-skore'!$C$1:$L$162,$B175,AP171:AP172))</f>
        <v/>
      </c>
      <c r="AQ175" s="13">
        <f>IF(AQ172="","",DSUM('Rozpis-skore'!$C$1:$L$162,$B175,AQ171:AQ172))</f>
        <v>0</v>
      </c>
      <c r="AR175" s="10" t="str">
        <f>IF(AR172="","",DSUM('Rozpis-skore'!$C$1:$L$162,$B175,AR171:AR172))</f>
        <v/>
      </c>
      <c r="AS175" s="10" t="str">
        <f>IF(AS172="","",DSUM('Rozpis-skore'!$C$1:$L$162,$B175,AS171:AS172))</f>
        <v/>
      </c>
      <c r="AT175" s="10" t="str">
        <f>IF(AT172="","",DSUM('Rozpis-skore'!$C$1:$L$162,$B175,AT171:AT172))</f>
        <v/>
      </c>
      <c r="AU175" s="10" t="str">
        <f>IF(AU172="","",DSUM('Rozpis-skore'!$C$1:$L$162,$B175,AU171:AU172))</f>
        <v/>
      </c>
      <c r="AV175" s="10" t="str">
        <f>IF(AV172="","",DSUM('Rozpis-skore'!$C$1:$L$162,$B175,AV171:AV172))</f>
        <v/>
      </c>
      <c r="AW175" s="10" t="str">
        <f>IF(AW172="","",DSUM('Rozpis-skore'!$C$1:$L$162,$B175,AW171:AW172))</f>
        <v/>
      </c>
      <c r="AX175" s="11" t="str">
        <f>IF(AX172="","",DSUM('Rozpis-skore'!$C$1:$L$162,$B175,AX171:AX172))</f>
        <v/>
      </c>
      <c r="AY175" s="13" t="str">
        <f>IF(AY172="","",DSUM('Rozpis-skore'!$C$1:$L$162,$B175,AY171:AY172))</f>
        <v/>
      </c>
      <c r="AZ175" s="10" t="str">
        <f>IF(AZ172="","",DSUM('Rozpis-skore'!$C$1:$L$162,$B175,AZ171:AZ172))</f>
        <v/>
      </c>
      <c r="BA175" s="10" t="str">
        <f>IF(BA172="","",DSUM('Rozpis-skore'!$C$1:$L$162,$B175,BA171:BA172))</f>
        <v/>
      </c>
      <c r="BB175" s="10" t="str">
        <f>IF(BB172="","",DSUM('Rozpis-skore'!$C$1:$L$162,$B175,BB171:BB172))</f>
        <v/>
      </c>
      <c r="BC175" s="10" t="str">
        <f>IF(BC172="","",DSUM('Rozpis-skore'!$C$1:$L$162,$B175,BC171:BC172))</f>
        <v/>
      </c>
      <c r="BD175" s="10" t="str">
        <f>IF(BD172="","",DSUM('Rozpis-skore'!$C$1:$L$162,$B175,BD171:BD172))</f>
        <v/>
      </c>
      <c r="BE175" s="10" t="str">
        <f>IF(BE172="","",DSUM('Rozpis-skore'!$C$1:$L$162,$B175,BE171:BE172))</f>
        <v/>
      </c>
      <c r="BF175" s="11" t="str">
        <f>IF(BF172="","",DSUM('Rozpis-skore'!$C$1:$L$162,$B175,BF171:BF172))</f>
        <v/>
      </c>
      <c r="BG175" s="13" t="str">
        <f>IF(BG172="","",DSUM('Rozpis-skore'!$C$1:$L$162,$B175,BG171:BG172))</f>
        <v/>
      </c>
      <c r="BH175" s="10" t="str">
        <f>IF(BH172="","",DSUM('Rozpis-skore'!$C$1:$L$162,$B175,BH171:BH172))</f>
        <v/>
      </c>
      <c r="BI175" s="10" t="str">
        <f>IF(BI172="","",DSUM('Rozpis-skore'!$C$1:$L$162,$B175,BI171:BI172))</f>
        <v/>
      </c>
      <c r="BJ175" s="10" t="str">
        <f>IF(BJ172="","",DSUM('Rozpis-skore'!$C$1:$L$162,$B175,BJ171:BJ172))</f>
        <v/>
      </c>
      <c r="BK175" s="10" t="str">
        <f>IF(BK172="","",DSUM('Rozpis-skore'!$C$1:$L$162,$B175,BK171:BK172))</f>
        <v/>
      </c>
      <c r="BL175" s="10" t="str">
        <f>IF(BL172="","",DSUM('Rozpis-skore'!$C$1:$L$162,$B175,BL171:BL172))</f>
        <v/>
      </c>
      <c r="BM175" s="10" t="str">
        <f>IF(BM172="","",DSUM('Rozpis-skore'!$C$1:$L$162,$B175,BM171:BM172))</f>
        <v/>
      </c>
      <c r="BN175" s="11" t="str">
        <f>IF(BN172="","",DSUM('Rozpis-skore'!$C$1:$L$162,$B175,BN171:BN172))</f>
        <v/>
      </c>
    </row>
    <row r="176" spans="1:66" ht="15.75" customHeight="1" x14ac:dyDescent="0.25">
      <c r="A176" s="2096"/>
      <c r="B176" s="2097"/>
      <c r="C176" s="271" t="s">
        <v>19</v>
      </c>
      <c r="D176" s="272" t="s">
        <v>19</v>
      </c>
      <c r="E176" s="272" t="s">
        <v>19</v>
      </c>
      <c r="F176" s="272" t="s">
        <v>19</v>
      </c>
      <c r="G176" s="272" t="s">
        <v>19</v>
      </c>
      <c r="H176" s="272" t="s">
        <v>19</v>
      </c>
      <c r="I176" s="272" t="s">
        <v>19</v>
      </c>
      <c r="J176" s="273" t="s">
        <v>19</v>
      </c>
      <c r="K176" s="271" t="s">
        <v>19</v>
      </c>
      <c r="L176" s="272" t="s">
        <v>19</v>
      </c>
      <c r="M176" s="272" t="s">
        <v>19</v>
      </c>
      <c r="N176" s="272" t="s">
        <v>19</v>
      </c>
      <c r="O176" s="272" t="s">
        <v>19</v>
      </c>
      <c r="P176" s="272" t="s">
        <v>19</v>
      </c>
      <c r="Q176" s="272" t="s">
        <v>19</v>
      </c>
      <c r="R176" s="273" t="s">
        <v>19</v>
      </c>
      <c r="S176" s="271" t="s">
        <v>19</v>
      </c>
      <c r="T176" s="272" t="s">
        <v>19</v>
      </c>
      <c r="U176" s="272" t="s">
        <v>19</v>
      </c>
      <c r="V176" s="272" t="s">
        <v>19</v>
      </c>
      <c r="W176" s="272" t="s">
        <v>19</v>
      </c>
      <c r="X176" s="272" t="s">
        <v>19</v>
      </c>
      <c r="Y176" s="272" t="s">
        <v>19</v>
      </c>
      <c r="Z176" s="273" t="s">
        <v>19</v>
      </c>
      <c r="AA176" s="271" t="s">
        <v>19</v>
      </c>
      <c r="AB176" s="272" t="s">
        <v>19</v>
      </c>
      <c r="AC176" s="272" t="s">
        <v>19</v>
      </c>
      <c r="AD176" s="272" t="s">
        <v>19</v>
      </c>
      <c r="AE176" s="272" t="s">
        <v>19</v>
      </c>
      <c r="AF176" s="272" t="s">
        <v>19</v>
      </c>
      <c r="AG176" s="272" t="s">
        <v>19</v>
      </c>
      <c r="AH176" s="273" t="s">
        <v>19</v>
      </c>
      <c r="AI176" s="271" t="s">
        <v>19</v>
      </c>
      <c r="AJ176" s="272" t="s">
        <v>19</v>
      </c>
      <c r="AK176" s="272" t="s">
        <v>19</v>
      </c>
      <c r="AL176" s="272" t="s">
        <v>19</v>
      </c>
      <c r="AM176" s="272" t="s">
        <v>19</v>
      </c>
      <c r="AN176" s="272" t="s">
        <v>19</v>
      </c>
      <c r="AO176" s="272" t="s">
        <v>19</v>
      </c>
      <c r="AP176" s="273" t="s">
        <v>19</v>
      </c>
      <c r="AQ176" s="271" t="s">
        <v>19</v>
      </c>
      <c r="AR176" s="272" t="s">
        <v>19</v>
      </c>
      <c r="AS176" s="272" t="s">
        <v>19</v>
      </c>
      <c r="AT176" s="272" t="s">
        <v>19</v>
      </c>
      <c r="AU176" s="272" t="s">
        <v>19</v>
      </c>
      <c r="AV176" s="272" t="s">
        <v>19</v>
      </c>
      <c r="AW176" s="272" t="s">
        <v>19</v>
      </c>
      <c r="AX176" s="273" t="s">
        <v>19</v>
      </c>
      <c r="AY176" s="271" t="s">
        <v>19</v>
      </c>
      <c r="AZ176" s="272" t="s">
        <v>19</v>
      </c>
      <c r="BA176" s="272" t="s">
        <v>19</v>
      </c>
      <c r="BB176" s="272" t="s">
        <v>19</v>
      </c>
      <c r="BC176" s="272" t="s">
        <v>19</v>
      </c>
      <c r="BD176" s="272" t="s">
        <v>19</v>
      </c>
      <c r="BE176" s="272" t="s">
        <v>19</v>
      </c>
      <c r="BF176" s="273" t="s">
        <v>19</v>
      </c>
      <c r="BG176" s="271" t="s">
        <v>19</v>
      </c>
      <c r="BH176" s="272" t="s">
        <v>19</v>
      </c>
      <c r="BI176" s="272" t="s">
        <v>19</v>
      </c>
      <c r="BJ176" s="272" t="s">
        <v>19</v>
      </c>
      <c r="BK176" s="272" t="s">
        <v>19</v>
      </c>
      <c r="BL176" s="272" t="s">
        <v>19</v>
      </c>
      <c r="BM176" s="272" t="s">
        <v>19</v>
      </c>
      <c r="BN176" s="273" t="s">
        <v>19</v>
      </c>
    </row>
    <row r="177" spans="1:66" x14ac:dyDescent="0.25">
      <c r="A177" s="2098"/>
      <c r="B177" s="2099"/>
      <c r="C177" s="969" t="str">
        <f>C172</f>
        <v/>
      </c>
      <c r="D177" s="970" t="str">
        <f t="shared" ref="D177:BN177" si="543">D172</f>
        <v/>
      </c>
      <c r="E177" s="970" t="str">
        <f t="shared" si="543"/>
        <v/>
      </c>
      <c r="F177" s="970" t="str">
        <f t="shared" si="543"/>
        <v/>
      </c>
      <c r="G177" s="970">
        <f t="shared" si="543"/>
        <v>55</v>
      </c>
      <c r="H177" s="970" t="str">
        <f t="shared" si="543"/>
        <v/>
      </c>
      <c r="I177" s="970" t="str">
        <f t="shared" si="543"/>
        <v/>
      </c>
      <c r="J177" s="971" t="str">
        <f t="shared" si="543"/>
        <v/>
      </c>
      <c r="K177" s="969" t="str">
        <f t="shared" si="543"/>
        <v/>
      </c>
      <c r="L177" s="970" t="str">
        <f t="shared" si="543"/>
        <v/>
      </c>
      <c r="M177" s="970">
        <f t="shared" si="543"/>
        <v>53</v>
      </c>
      <c r="N177" s="970" t="str">
        <f t="shared" si="543"/>
        <v/>
      </c>
      <c r="O177" s="970" t="str">
        <f t="shared" si="543"/>
        <v/>
      </c>
      <c r="P177" s="970" t="str">
        <f t="shared" si="543"/>
        <v/>
      </c>
      <c r="Q177" s="970" t="str">
        <f t="shared" si="543"/>
        <v/>
      </c>
      <c r="R177" s="971" t="str">
        <f t="shared" si="543"/>
        <v/>
      </c>
      <c r="S177" s="969" t="str">
        <f t="shared" si="543"/>
        <v/>
      </c>
      <c r="T177" s="970" t="str">
        <f t="shared" si="543"/>
        <v/>
      </c>
      <c r="U177" s="970" t="str">
        <f t="shared" si="543"/>
        <v/>
      </c>
      <c r="V177" s="970">
        <f t="shared" si="543"/>
        <v>54</v>
      </c>
      <c r="W177" s="970" t="str">
        <f t="shared" si="543"/>
        <v/>
      </c>
      <c r="X177" s="970" t="str">
        <f t="shared" si="543"/>
        <v/>
      </c>
      <c r="Y177" s="970" t="str">
        <f t="shared" si="543"/>
        <v/>
      </c>
      <c r="Z177" s="971" t="str">
        <f t="shared" si="543"/>
        <v/>
      </c>
      <c r="AA177" s="969" t="str">
        <f t="shared" si="543"/>
        <v/>
      </c>
      <c r="AB177" s="970" t="str">
        <f t="shared" si="543"/>
        <v/>
      </c>
      <c r="AC177" s="970" t="str">
        <f t="shared" si="543"/>
        <v/>
      </c>
      <c r="AD177" s="970" t="str">
        <f t="shared" si="543"/>
        <v/>
      </c>
      <c r="AE177" s="970" t="str">
        <f t="shared" si="543"/>
        <v/>
      </c>
      <c r="AF177" s="970">
        <f t="shared" si="543"/>
        <v>56</v>
      </c>
      <c r="AG177" s="970" t="str">
        <f t="shared" si="543"/>
        <v/>
      </c>
      <c r="AH177" s="971" t="str">
        <f t="shared" si="543"/>
        <v/>
      </c>
      <c r="AI177" s="969" t="str">
        <f t="shared" si="543"/>
        <v/>
      </c>
      <c r="AJ177" s="970">
        <f t="shared" si="543"/>
        <v>52</v>
      </c>
      <c r="AK177" s="970" t="str">
        <f t="shared" si="543"/>
        <v/>
      </c>
      <c r="AL177" s="970" t="str">
        <f t="shared" si="543"/>
        <v/>
      </c>
      <c r="AM177" s="970" t="str">
        <f t="shared" si="543"/>
        <v/>
      </c>
      <c r="AN177" s="970" t="str">
        <f t="shared" si="543"/>
        <v/>
      </c>
      <c r="AO177" s="970" t="str">
        <f t="shared" si="543"/>
        <v/>
      </c>
      <c r="AP177" s="971" t="str">
        <f t="shared" si="543"/>
        <v/>
      </c>
      <c r="AQ177" s="969">
        <f t="shared" si="543"/>
        <v>51</v>
      </c>
      <c r="AR177" s="970" t="str">
        <f t="shared" si="543"/>
        <v/>
      </c>
      <c r="AS177" s="970" t="str">
        <f t="shared" si="543"/>
        <v/>
      </c>
      <c r="AT177" s="970" t="str">
        <f t="shared" si="543"/>
        <v/>
      </c>
      <c r="AU177" s="970" t="str">
        <f t="shared" si="543"/>
        <v/>
      </c>
      <c r="AV177" s="970" t="str">
        <f t="shared" si="543"/>
        <v/>
      </c>
      <c r="AW177" s="970" t="str">
        <f t="shared" si="543"/>
        <v/>
      </c>
      <c r="AX177" s="971" t="str">
        <f t="shared" si="543"/>
        <v/>
      </c>
      <c r="AY177" s="969" t="str">
        <f t="shared" si="543"/>
        <v/>
      </c>
      <c r="AZ177" s="970" t="str">
        <f t="shared" si="543"/>
        <v/>
      </c>
      <c r="BA177" s="970" t="str">
        <f t="shared" si="543"/>
        <v/>
      </c>
      <c r="BB177" s="970" t="str">
        <f t="shared" si="543"/>
        <v/>
      </c>
      <c r="BC177" s="970" t="str">
        <f t="shared" si="543"/>
        <v/>
      </c>
      <c r="BD177" s="970" t="str">
        <f t="shared" si="543"/>
        <v/>
      </c>
      <c r="BE177" s="970" t="str">
        <f t="shared" si="543"/>
        <v/>
      </c>
      <c r="BF177" s="971" t="str">
        <f t="shared" si="543"/>
        <v/>
      </c>
      <c r="BG177" s="969" t="str">
        <f t="shared" si="543"/>
        <v/>
      </c>
      <c r="BH177" s="970" t="str">
        <f t="shared" si="543"/>
        <v/>
      </c>
      <c r="BI177" s="970" t="str">
        <f t="shared" si="543"/>
        <v/>
      </c>
      <c r="BJ177" s="970" t="str">
        <f t="shared" si="543"/>
        <v/>
      </c>
      <c r="BK177" s="970" t="str">
        <f t="shared" si="543"/>
        <v/>
      </c>
      <c r="BL177" s="970" t="str">
        <f t="shared" si="543"/>
        <v/>
      </c>
      <c r="BM177" s="970" t="str">
        <f t="shared" si="543"/>
        <v/>
      </c>
      <c r="BN177" s="971" t="str">
        <f t="shared" si="543"/>
        <v/>
      </c>
    </row>
    <row r="178" spans="1:66" ht="15.75" x14ac:dyDescent="0.25">
      <c r="A178" s="275" t="s">
        <v>27</v>
      </c>
      <c r="B178" s="279" t="s">
        <v>59</v>
      </c>
      <c r="C178" s="27" t="str">
        <f>IF(C177="","",DSUM('Rozpis-skore'!$C$1:$L$162,$B178,C176:C177))</f>
        <v/>
      </c>
      <c r="D178" s="6" t="str">
        <f>IF(D177="","",DSUM('Rozpis-skore'!$C$1:$L$162,$B178,D176:D177))</f>
        <v/>
      </c>
      <c r="E178" s="6" t="str">
        <f>IF(E177="","",DSUM('Rozpis-skore'!$C$1:$L$162,$B178,E176:E177))</f>
        <v/>
      </c>
      <c r="F178" s="6" t="str">
        <f>IF(F177="","",DSUM('Rozpis-skore'!$C$1:$L$162,$B178,F176:F177))</f>
        <v/>
      </c>
      <c r="G178" s="6">
        <f>IF(G177="","",DSUM('Rozpis-skore'!$C$1:$L$162,$B178,G176:G177))</f>
        <v>0</v>
      </c>
      <c r="H178" s="6" t="str">
        <f>IF(H177="","",DSUM('Rozpis-skore'!$C$1:$L$162,$B178,H176:H177))</f>
        <v/>
      </c>
      <c r="I178" s="6" t="str">
        <f>IF(I177="","",DSUM('Rozpis-skore'!$C$1:$L$162,$B178,I176:I177))</f>
        <v/>
      </c>
      <c r="J178" s="9" t="str">
        <f>IF(J177="","",DSUM('Rozpis-skore'!$C$1:$L$162,$B178,J176:J177))</f>
        <v/>
      </c>
      <c r="K178" s="27" t="str">
        <f>IF(K177="","",DSUM('Rozpis-skore'!$C$1:$L$162,$B178,K176:K177))</f>
        <v/>
      </c>
      <c r="L178" s="6" t="str">
        <f>IF(L177="","",DSUM('Rozpis-skore'!$C$1:$L$162,$B178,L176:L177))</f>
        <v/>
      </c>
      <c r="M178" s="6">
        <f>IF(M177="","",DSUM('Rozpis-skore'!$C$1:$L$162,$B178,M176:M177))</f>
        <v>0</v>
      </c>
      <c r="N178" s="6" t="str">
        <f>IF(N177="","",DSUM('Rozpis-skore'!$C$1:$L$162,$B178,N176:N177))</f>
        <v/>
      </c>
      <c r="O178" s="6" t="str">
        <f>IF(O177="","",DSUM('Rozpis-skore'!$C$1:$L$162,$B178,O176:O177))</f>
        <v/>
      </c>
      <c r="P178" s="6" t="str">
        <f>IF(P177="","",DSUM('Rozpis-skore'!$C$1:$L$162,$B178,P176:P177))</f>
        <v/>
      </c>
      <c r="Q178" s="6" t="str">
        <f>IF(Q177="","",DSUM('Rozpis-skore'!$C$1:$L$162,$B178,Q176:Q177))</f>
        <v/>
      </c>
      <c r="R178" s="9" t="str">
        <f>IF(R177="","",DSUM('Rozpis-skore'!$C$1:$L$162,$B178,R176:R177))</f>
        <v/>
      </c>
      <c r="S178" s="27" t="str">
        <f>IF(S177="","",DSUM('Rozpis-skore'!$C$1:$L$162,$B178,S176:S177))</f>
        <v/>
      </c>
      <c r="T178" s="6" t="str">
        <f>IF(T177="","",DSUM('Rozpis-skore'!$C$1:$L$162,$B178,T176:T177))</f>
        <v/>
      </c>
      <c r="U178" s="6" t="str">
        <f>IF(U177="","",DSUM('Rozpis-skore'!$C$1:$L$162,$B178,U176:U177))</f>
        <v/>
      </c>
      <c r="V178" s="6">
        <f>IF(V177="","",DSUM('Rozpis-skore'!$C$1:$L$162,$B178,V176:V177))</f>
        <v>0</v>
      </c>
      <c r="W178" s="6" t="str">
        <f>IF(W177="","",DSUM('Rozpis-skore'!$C$1:$L$162,$B178,W176:W177))</f>
        <v/>
      </c>
      <c r="X178" s="6" t="str">
        <f>IF(X177="","",DSUM('Rozpis-skore'!$C$1:$L$162,$B178,X176:X177))</f>
        <v/>
      </c>
      <c r="Y178" s="6" t="str">
        <f>IF(Y177="","",DSUM('Rozpis-skore'!$C$1:$L$162,$B178,Y176:Y177))</f>
        <v/>
      </c>
      <c r="Z178" s="9" t="str">
        <f>IF(Z177="","",DSUM('Rozpis-skore'!$C$1:$L$162,$B178,Z176:Z177))</f>
        <v/>
      </c>
      <c r="AA178" s="27" t="str">
        <f>IF(AA177="","",DSUM('Rozpis-skore'!$C$1:$L$162,$B178,AA176:AA177))</f>
        <v/>
      </c>
      <c r="AB178" s="6" t="str">
        <f>IF(AB177="","",DSUM('Rozpis-skore'!$C$1:$L$162,$B178,AB176:AB177))</f>
        <v/>
      </c>
      <c r="AC178" s="6" t="str">
        <f>IF(AC177="","",DSUM('Rozpis-skore'!$C$1:$L$162,$B178,AC176:AC177))</f>
        <v/>
      </c>
      <c r="AD178" s="6" t="str">
        <f>IF(AD177="","",DSUM('Rozpis-skore'!$C$1:$L$162,$B178,AD176:AD177))</f>
        <v/>
      </c>
      <c r="AE178" s="6" t="str">
        <f>IF(AE177="","",DSUM('Rozpis-skore'!$C$1:$L$162,$B178,AE176:AE177))</f>
        <v/>
      </c>
      <c r="AF178" s="6">
        <f>IF(AF177="","",DSUM('Rozpis-skore'!$C$1:$L$162,$B178,AF176:AF177))</f>
        <v>0</v>
      </c>
      <c r="AG178" s="6" t="str">
        <f>IF(AG177="","",DSUM('Rozpis-skore'!$C$1:$L$162,$B178,AG176:AG177))</f>
        <v/>
      </c>
      <c r="AH178" s="9" t="str">
        <f>IF(AH177="","",DSUM('Rozpis-skore'!$C$1:$L$162,$B178,AH176:AH177))</f>
        <v/>
      </c>
      <c r="AI178" s="27" t="str">
        <f>IF(AI177="","",DSUM('Rozpis-skore'!$C$1:$L$162,$B178,AI176:AI177))</f>
        <v/>
      </c>
      <c r="AJ178" s="6">
        <f>IF(AJ177="","",DSUM('Rozpis-skore'!$C$1:$L$162,$B178,AJ176:AJ177))</f>
        <v>0</v>
      </c>
      <c r="AK178" s="6" t="str">
        <f>IF(AK177="","",DSUM('Rozpis-skore'!$C$1:$L$162,$B178,AK176:AK177))</f>
        <v/>
      </c>
      <c r="AL178" s="6" t="str">
        <f>IF(AL177="","",DSUM('Rozpis-skore'!$C$1:$L$162,$B178,AL176:AL177))</f>
        <v/>
      </c>
      <c r="AM178" s="6" t="str">
        <f>IF(AM177="","",DSUM('Rozpis-skore'!$C$1:$L$162,$B178,AM176:AM177))</f>
        <v/>
      </c>
      <c r="AN178" s="6" t="str">
        <f>IF(AN177="","",DSUM('Rozpis-skore'!$C$1:$L$162,$B178,AN176:AN177))</f>
        <v/>
      </c>
      <c r="AO178" s="6" t="str">
        <f>IF(AO177="","",DSUM('Rozpis-skore'!$C$1:$L$162,$B178,AO176:AO177))</f>
        <v/>
      </c>
      <c r="AP178" s="9" t="str">
        <f>IF(AP177="","",DSUM('Rozpis-skore'!$C$1:$L$162,$B178,AP176:AP177))</f>
        <v/>
      </c>
      <c r="AQ178" s="27">
        <f>IF(AQ177="","",DSUM('Rozpis-skore'!$C$1:$L$162,$B178,AQ176:AQ177))</f>
        <v>0</v>
      </c>
      <c r="AR178" s="6" t="str">
        <f>IF(AR177="","",DSUM('Rozpis-skore'!$C$1:$L$162,$B178,AR176:AR177))</f>
        <v/>
      </c>
      <c r="AS178" s="6" t="str">
        <f>IF(AS177="","",DSUM('Rozpis-skore'!$C$1:$L$162,$B178,AS176:AS177))</f>
        <v/>
      </c>
      <c r="AT178" s="6" t="str">
        <f>IF(AT177="","",DSUM('Rozpis-skore'!$C$1:$L$162,$B178,AT176:AT177))</f>
        <v/>
      </c>
      <c r="AU178" s="6" t="str">
        <f>IF(AU177="","",DSUM('Rozpis-skore'!$C$1:$L$162,$B178,AU176:AU177))</f>
        <v/>
      </c>
      <c r="AV178" s="6" t="str">
        <f>IF(AV177="","",DSUM('Rozpis-skore'!$C$1:$L$162,$B178,AV176:AV177))</f>
        <v/>
      </c>
      <c r="AW178" s="6" t="str">
        <f>IF(AW177="","",DSUM('Rozpis-skore'!$C$1:$L$162,$B178,AW176:AW177))</f>
        <v/>
      </c>
      <c r="AX178" s="9" t="str">
        <f>IF(AX177="","",DSUM('Rozpis-skore'!$C$1:$L$162,$B178,AX176:AX177))</f>
        <v/>
      </c>
      <c r="AY178" s="27" t="str">
        <f>IF(AY177="","",DSUM('Rozpis-skore'!$C$1:$L$162,$B178,AY176:AY177))</f>
        <v/>
      </c>
      <c r="AZ178" s="6" t="str">
        <f>IF(AZ177="","",DSUM('Rozpis-skore'!$C$1:$L$162,$B178,AZ176:AZ177))</f>
        <v/>
      </c>
      <c r="BA178" s="6" t="str">
        <f>IF(BA177="","",DSUM('Rozpis-skore'!$C$1:$L$162,$B178,BA176:BA177))</f>
        <v/>
      </c>
      <c r="BB178" s="6" t="str">
        <f>IF(BB177="","",DSUM('Rozpis-skore'!$C$1:$L$162,$B178,BB176:BB177))</f>
        <v/>
      </c>
      <c r="BC178" s="6" t="str">
        <f>IF(BC177="","",DSUM('Rozpis-skore'!$C$1:$L$162,$B178,BC176:BC177))</f>
        <v/>
      </c>
      <c r="BD178" s="6" t="str">
        <f>IF(BD177="","",DSUM('Rozpis-skore'!$C$1:$L$162,$B178,BD176:BD177))</f>
        <v/>
      </c>
      <c r="BE178" s="6" t="str">
        <f>IF(BE177="","",DSUM('Rozpis-skore'!$C$1:$L$162,$B178,BE176:BE177))</f>
        <v/>
      </c>
      <c r="BF178" s="9" t="str">
        <f>IF(BF177="","",DSUM('Rozpis-skore'!$C$1:$L$162,$B178,BF176:BF177))</f>
        <v/>
      </c>
      <c r="BG178" s="27" t="str">
        <f>IF(BG177="","",DSUM('Rozpis-skore'!$C$1:$L$162,$B178,BG176:BG177))</f>
        <v/>
      </c>
      <c r="BH178" s="6" t="str">
        <f>IF(BH177="","",DSUM('Rozpis-skore'!$C$1:$L$162,$B178,BH176:BH177))</f>
        <v/>
      </c>
      <c r="BI178" s="6" t="str">
        <f>IF(BI177="","",DSUM('Rozpis-skore'!$C$1:$L$162,$B178,BI176:BI177))</f>
        <v/>
      </c>
      <c r="BJ178" s="6" t="str">
        <f>IF(BJ177="","",DSUM('Rozpis-skore'!$C$1:$L$162,$B178,BJ176:BJ177))</f>
        <v/>
      </c>
      <c r="BK178" s="6" t="str">
        <f>IF(BK177="","",DSUM('Rozpis-skore'!$C$1:$L$162,$B178,BK176:BK177))</f>
        <v/>
      </c>
      <c r="BL178" s="6" t="str">
        <f>IF(BL177="","",DSUM('Rozpis-skore'!$C$1:$L$162,$B178,BL176:BL177))</f>
        <v/>
      </c>
      <c r="BM178" s="6" t="str">
        <f>IF(BM177="","",DSUM('Rozpis-skore'!$C$1:$L$162,$B178,BM176:BM177))</f>
        <v/>
      </c>
      <c r="BN178" s="9" t="str">
        <f>IF(BN177="","",DSUM('Rozpis-skore'!$C$1:$L$162,$B178,BN176:BN177))</f>
        <v/>
      </c>
    </row>
    <row r="179" spans="1:66" ht="15.75" x14ac:dyDescent="0.25">
      <c r="A179" s="275" t="s">
        <v>30</v>
      </c>
      <c r="B179" s="279" t="s">
        <v>21</v>
      </c>
      <c r="C179" s="27" t="str">
        <f>IF(C177="","",DSUM('Rozpis-skore'!$C$1:$L$162,$B179,C176:C177))</f>
        <v/>
      </c>
      <c r="D179" s="6" t="str">
        <f>IF(D177="","",DSUM('Rozpis-skore'!$C$1:$L$162,$B179,D176:D177))</f>
        <v/>
      </c>
      <c r="E179" s="6" t="str">
        <f>IF(E177="","",DSUM('Rozpis-skore'!$C$1:$L$162,$B179,E176:E177))</f>
        <v/>
      </c>
      <c r="F179" s="6" t="str">
        <f>IF(F177="","",DSUM('Rozpis-skore'!$C$1:$L$162,$B179,F176:F177))</f>
        <v/>
      </c>
      <c r="G179" s="6">
        <f>IF(G177="","",DSUM('Rozpis-skore'!$C$1:$L$162,$B179,G176:G177))</f>
        <v>0</v>
      </c>
      <c r="H179" s="6" t="str">
        <f>IF(H177="","",DSUM('Rozpis-skore'!$C$1:$L$162,$B179,H176:H177))</f>
        <v/>
      </c>
      <c r="I179" s="6" t="str">
        <f>IF(I177="","",DSUM('Rozpis-skore'!$C$1:$L$162,$B179,I176:I177))</f>
        <v/>
      </c>
      <c r="J179" s="9" t="str">
        <f>IF(J177="","",DSUM('Rozpis-skore'!$C$1:$L$162,$B179,J176:J177))</f>
        <v/>
      </c>
      <c r="K179" s="27" t="str">
        <f>IF(K177="","",DSUM('Rozpis-skore'!$C$1:$L$162,$B179,K176:K177))</f>
        <v/>
      </c>
      <c r="L179" s="6" t="str">
        <f>IF(L177="","",DSUM('Rozpis-skore'!$C$1:$L$162,$B179,L176:L177))</f>
        <v/>
      </c>
      <c r="M179" s="6">
        <f>IF(M177="","",DSUM('Rozpis-skore'!$C$1:$L$162,$B179,M176:M177))</f>
        <v>0</v>
      </c>
      <c r="N179" s="6" t="str">
        <f>IF(N177="","",DSUM('Rozpis-skore'!$C$1:$L$162,$B179,N176:N177))</f>
        <v/>
      </c>
      <c r="O179" s="6" t="str">
        <f>IF(O177="","",DSUM('Rozpis-skore'!$C$1:$L$162,$B179,O176:O177))</f>
        <v/>
      </c>
      <c r="P179" s="6" t="str">
        <f>IF(P177="","",DSUM('Rozpis-skore'!$C$1:$L$162,$B179,P176:P177))</f>
        <v/>
      </c>
      <c r="Q179" s="6" t="str">
        <f>IF(Q177="","",DSUM('Rozpis-skore'!$C$1:$L$162,$B179,Q176:Q177))</f>
        <v/>
      </c>
      <c r="R179" s="9" t="str">
        <f>IF(R177="","",DSUM('Rozpis-skore'!$C$1:$L$162,$B179,R176:R177))</f>
        <v/>
      </c>
      <c r="S179" s="27" t="str">
        <f>IF(S177="","",DSUM('Rozpis-skore'!$C$1:$L$162,$B179,S176:S177))</f>
        <v/>
      </c>
      <c r="T179" s="6" t="str">
        <f>IF(T177="","",DSUM('Rozpis-skore'!$C$1:$L$162,$B179,T176:T177))</f>
        <v/>
      </c>
      <c r="U179" s="6" t="str">
        <f>IF(U177="","",DSUM('Rozpis-skore'!$C$1:$L$162,$B179,U176:U177))</f>
        <v/>
      </c>
      <c r="V179" s="6">
        <f>IF(V177="","",DSUM('Rozpis-skore'!$C$1:$L$162,$B179,V176:V177))</f>
        <v>0</v>
      </c>
      <c r="W179" s="6" t="str">
        <f>IF(W177="","",DSUM('Rozpis-skore'!$C$1:$L$162,$B179,W176:W177))</f>
        <v/>
      </c>
      <c r="X179" s="6" t="str">
        <f>IF(X177="","",DSUM('Rozpis-skore'!$C$1:$L$162,$B179,X176:X177))</f>
        <v/>
      </c>
      <c r="Y179" s="6" t="str">
        <f>IF(Y177="","",DSUM('Rozpis-skore'!$C$1:$L$162,$B179,Y176:Y177))</f>
        <v/>
      </c>
      <c r="Z179" s="9" t="str">
        <f>IF(Z177="","",DSUM('Rozpis-skore'!$C$1:$L$162,$B179,Z176:Z177))</f>
        <v/>
      </c>
      <c r="AA179" s="27" t="str">
        <f>IF(AA177="","",DSUM('Rozpis-skore'!$C$1:$L$162,$B179,AA176:AA177))</f>
        <v/>
      </c>
      <c r="AB179" s="6" t="str">
        <f>IF(AB177="","",DSUM('Rozpis-skore'!$C$1:$L$162,$B179,AB176:AB177))</f>
        <v/>
      </c>
      <c r="AC179" s="6" t="str">
        <f>IF(AC177="","",DSUM('Rozpis-skore'!$C$1:$L$162,$B179,AC176:AC177))</f>
        <v/>
      </c>
      <c r="AD179" s="6" t="str">
        <f>IF(AD177="","",DSUM('Rozpis-skore'!$C$1:$L$162,$B179,AD176:AD177))</f>
        <v/>
      </c>
      <c r="AE179" s="6" t="str">
        <f>IF(AE177="","",DSUM('Rozpis-skore'!$C$1:$L$162,$B179,AE176:AE177))</f>
        <v/>
      </c>
      <c r="AF179" s="6">
        <f>IF(AF177="","",DSUM('Rozpis-skore'!$C$1:$L$162,$B179,AF176:AF177))</f>
        <v>0</v>
      </c>
      <c r="AG179" s="6" t="str">
        <f>IF(AG177="","",DSUM('Rozpis-skore'!$C$1:$L$162,$B179,AG176:AG177))</f>
        <v/>
      </c>
      <c r="AH179" s="9" t="str">
        <f>IF(AH177="","",DSUM('Rozpis-skore'!$C$1:$L$162,$B179,AH176:AH177))</f>
        <v/>
      </c>
      <c r="AI179" s="27" t="str">
        <f>IF(AI177="","",DSUM('Rozpis-skore'!$C$1:$L$162,$B179,AI176:AI177))</f>
        <v/>
      </c>
      <c r="AJ179" s="6">
        <f>IF(AJ177="","",DSUM('Rozpis-skore'!$C$1:$L$162,$B179,AJ176:AJ177))</f>
        <v>0</v>
      </c>
      <c r="AK179" s="6" t="str">
        <f>IF(AK177="","",DSUM('Rozpis-skore'!$C$1:$L$162,$B179,AK176:AK177))</f>
        <v/>
      </c>
      <c r="AL179" s="6" t="str">
        <f>IF(AL177="","",DSUM('Rozpis-skore'!$C$1:$L$162,$B179,AL176:AL177))</f>
        <v/>
      </c>
      <c r="AM179" s="6" t="str">
        <f>IF(AM177="","",DSUM('Rozpis-skore'!$C$1:$L$162,$B179,AM176:AM177))</f>
        <v/>
      </c>
      <c r="AN179" s="6" t="str">
        <f>IF(AN177="","",DSUM('Rozpis-skore'!$C$1:$L$162,$B179,AN176:AN177))</f>
        <v/>
      </c>
      <c r="AO179" s="6" t="str">
        <f>IF(AO177="","",DSUM('Rozpis-skore'!$C$1:$L$162,$B179,AO176:AO177))</f>
        <v/>
      </c>
      <c r="AP179" s="9" t="str">
        <f>IF(AP177="","",DSUM('Rozpis-skore'!$C$1:$L$162,$B179,AP176:AP177))</f>
        <v/>
      </c>
      <c r="AQ179" s="27">
        <f>IF(AQ177="","",DSUM('Rozpis-skore'!$C$1:$L$162,$B179,AQ176:AQ177))</f>
        <v>0</v>
      </c>
      <c r="AR179" s="6" t="str">
        <f>IF(AR177="","",DSUM('Rozpis-skore'!$C$1:$L$162,$B179,AR176:AR177))</f>
        <v/>
      </c>
      <c r="AS179" s="6" t="str">
        <f>IF(AS177="","",DSUM('Rozpis-skore'!$C$1:$L$162,$B179,AS176:AS177))</f>
        <v/>
      </c>
      <c r="AT179" s="6" t="str">
        <f>IF(AT177="","",DSUM('Rozpis-skore'!$C$1:$L$162,$B179,AT176:AT177))</f>
        <v/>
      </c>
      <c r="AU179" s="6" t="str">
        <f>IF(AU177="","",DSUM('Rozpis-skore'!$C$1:$L$162,$B179,AU176:AU177))</f>
        <v/>
      </c>
      <c r="AV179" s="6" t="str">
        <f>IF(AV177="","",DSUM('Rozpis-skore'!$C$1:$L$162,$B179,AV176:AV177))</f>
        <v/>
      </c>
      <c r="AW179" s="6" t="str">
        <f>IF(AW177="","",DSUM('Rozpis-skore'!$C$1:$L$162,$B179,AW176:AW177))</f>
        <v/>
      </c>
      <c r="AX179" s="9" t="str">
        <f>IF(AX177="","",DSUM('Rozpis-skore'!$C$1:$L$162,$B179,AX176:AX177))</f>
        <v/>
      </c>
      <c r="AY179" s="27" t="str">
        <f>IF(AY177="","",DSUM('Rozpis-skore'!$C$1:$L$162,$B179,AY176:AY177))</f>
        <v/>
      </c>
      <c r="AZ179" s="6" t="str">
        <f>IF(AZ177="","",DSUM('Rozpis-skore'!$C$1:$L$162,$B179,AZ176:AZ177))</f>
        <v/>
      </c>
      <c r="BA179" s="6" t="str">
        <f>IF(BA177="","",DSUM('Rozpis-skore'!$C$1:$L$162,$B179,BA176:BA177))</f>
        <v/>
      </c>
      <c r="BB179" s="6" t="str">
        <f>IF(BB177="","",DSUM('Rozpis-skore'!$C$1:$L$162,$B179,BB176:BB177))</f>
        <v/>
      </c>
      <c r="BC179" s="6" t="str">
        <f>IF(BC177="","",DSUM('Rozpis-skore'!$C$1:$L$162,$B179,BC176:BC177))</f>
        <v/>
      </c>
      <c r="BD179" s="6" t="str">
        <f>IF(BD177="","",DSUM('Rozpis-skore'!$C$1:$L$162,$B179,BD176:BD177))</f>
        <v/>
      </c>
      <c r="BE179" s="6" t="str">
        <f>IF(BE177="","",DSUM('Rozpis-skore'!$C$1:$L$162,$B179,BE176:BE177))</f>
        <v/>
      </c>
      <c r="BF179" s="9" t="str">
        <f>IF(BF177="","",DSUM('Rozpis-skore'!$C$1:$L$162,$B179,BF176:BF177))</f>
        <v/>
      </c>
      <c r="BG179" s="27" t="str">
        <f>IF(BG177="","",DSUM('Rozpis-skore'!$C$1:$L$162,$B179,BG176:BG177))</f>
        <v/>
      </c>
      <c r="BH179" s="6" t="str">
        <f>IF(BH177="","",DSUM('Rozpis-skore'!$C$1:$L$162,$B179,BH176:BH177))</f>
        <v/>
      </c>
      <c r="BI179" s="6" t="str">
        <f>IF(BI177="","",DSUM('Rozpis-skore'!$C$1:$L$162,$B179,BI176:BI177))</f>
        <v/>
      </c>
      <c r="BJ179" s="6" t="str">
        <f>IF(BJ177="","",DSUM('Rozpis-skore'!$C$1:$L$162,$B179,BJ176:BJ177))</f>
        <v/>
      </c>
      <c r="BK179" s="6" t="str">
        <f>IF(BK177="","",DSUM('Rozpis-skore'!$C$1:$L$162,$B179,BK176:BK177))</f>
        <v/>
      </c>
      <c r="BL179" s="6" t="str">
        <f>IF(BL177="","",DSUM('Rozpis-skore'!$C$1:$L$162,$B179,BL176:BL177))</f>
        <v/>
      </c>
      <c r="BM179" s="6" t="str">
        <f>IF(BM177="","",DSUM('Rozpis-skore'!$C$1:$L$162,$B179,BM176:BM177))</f>
        <v/>
      </c>
      <c r="BN179" s="9" t="str">
        <f>IF(BN177="","",DSUM('Rozpis-skore'!$C$1:$L$162,$B179,BN176:BN177))</f>
        <v/>
      </c>
    </row>
    <row r="180" spans="1:66" ht="16.5" thickBot="1" x14ac:dyDescent="0.3">
      <c r="A180" s="277" t="s">
        <v>31</v>
      </c>
      <c r="B180" s="280" t="s">
        <v>20</v>
      </c>
      <c r="C180" s="13" t="str">
        <f>IF(C177="","",DSUM('Rozpis-skore'!$C$1:$L$162,$B180,C176:C177))</f>
        <v/>
      </c>
      <c r="D180" s="10" t="str">
        <f>IF(D177="","",DSUM('Rozpis-skore'!$C$1:$L$162,$B180,D176:D177))</f>
        <v/>
      </c>
      <c r="E180" s="10" t="str">
        <f>IF(E177="","",DSUM('Rozpis-skore'!$C$1:$L$162,$B180,E176:E177))</f>
        <v/>
      </c>
      <c r="F180" s="10" t="str">
        <f>IF(F177="","",DSUM('Rozpis-skore'!$C$1:$L$162,$B180,F176:F177))</f>
        <v/>
      </c>
      <c r="G180" s="10">
        <f>IF(G177="","",DSUM('Rozpis-skore'!$C$1:$L$162,$B180,G176:G177))</f>
        <v>0</v>
      </c>
      <c r="H180" s="10" t="str">
        <f>IF(H177="","",DSUM('Rozpis-skore'!$C$1:$L$162,$B180,H176:H177))</f>
        <v/>
      </c>
      <c r="I180" s="10" t="str">
        <f>IF(I177="","",DSUM('Rozpis-skore'!$C$1:$L$162,$B180,I176:I177))</f>
        <v/>
      </c>
      <c r="J180" s="11" t="str">
        <f>IF(J177="","",DSUM('Rozpis-skore'!$C$1:$L$162,$B180,J176:J177))</f>
        <v/>
      </c>
      <c r="K180" s="13" t="str">
        <f>IF(K177="","",DSUM('Rozpis-skore'!$C$1:$L$162,$B180,K176:K177))</f>
        <v/>
      </c>
      <c r="L180" s="10" t="str">
        <f>IF(L177="","",DSUM('Rozpis-skore'!$C$1:$L$162,$B180,L176:L177))</f>
        <v/>
      </c>
      <c r="M180" s="10">
        <f>IF(M177="","",DSUM('Rozpis-skore'!$C$1:$L$162,$B180,M176:M177))</f>
        <v>0</v>
      </c>
      <c r="N180" s="10" t="str">
        <f>IF(N177="","",DSUM('Rozpis-skore'!$C$1:$L$162,$B180,N176:N177))</f>
        <v/>
      </c>
      <c r="O180" s="10" t="str">
        <f>IF(O177="","",DSUM('Rozpis-skore'!$C$1:$L$162,$B180,O176:O177))</f>
        <v/>
      </c>
      <c r="P180" s="10" t="str">
        <f>IF(P177="","",DSUM('Rozpis-skore'!$C$1:$L$162,$B180,P176:P177))</f>
        <v/>
      </c>
      <c r="Q180" s="10" t="str">
        <f>IF(Q177="","",DSUM('Rozpis-skore'!$C$1:$L$162,$B180,Q176:Q177))</f>
        <v/>
      </c>
      <c r="R180" s="11" t="str">
        <f>IF(R177="","",DSUM('Rozpis-skore'!$C$1:$L$162,$B180,R176:R177))</f>
        <v/>
      </c>
      <c r="S180" s="13" t="str">
        <f>IF(S177="","",DSUM('Rozpis-skore'!$C$1:$L$162,$B180,S176:S177))</f>
        <v/>
      </c>
      <c r="T180" s="10" t="str">
        <f>IF(T177="","",DSUM('Rozpis-skore'!$C$1:$L$162,$B180,T176:T177))</f>
        <v/>
      </c>
      <c r="U180" s="10" t="str">
        <f>IF(U177="","",DSUM('Rozpis-skore'!$C$1:$L$162,$B180,U176:U177))</f>
        <v/>
      </c>
      <c r="V180" s="10">
        <f>IF(V177="","",DSUM('Rozpis-skore'!$C$1:$L$162,$B180,V176:V177))</f>
        <v>0</v>
      </c>
      <c r="W180" s="10" t="str">
        <f>IF(W177="","",DSUM('Rozpis-skore'!$C$1:$L$162,$B180,W176:W177))</f>
        <v/>
      </c>
      <c r="X180" s="10" t="str">
        <f>IF(X177="","",DSUM('Rozpis-skore'!$C$1:$L$162,$B180,X176:X177))</f>
        <v/>
      </c>
      <c r="Y180" s="10" t="str">
        <f>IF(Y177="","",DSUM('Rozpis-skore'!$C$1:$L$162,$B180,Y176:Y177))</f>
        <v/>
      </c>
      <c r="Z180" s="11" t="str">
        <f>IF(Z177="","",DSUM('Rozpis-skore'!$C$1:$L$162,$B180,Z176:Z177))</f>
        <v/>
      </c>
      <c r="AA180" s="13" t="str">
        <f>IF(AA177="","",DSUM('Rozpis-skore'!$C$1:$L$162,$B180,AA176:AA177))</f>
        <v/>
      </c>
      <c r="AB180" s="10" t="str">
        <f>IF(AB177="","",DSUM('Rozpis-skore'!$C$1:$L$162,$B180,AB176:AB177))</f>
        <v/>
      </c>
      <c r="AC180" s="10" t="str">
        <f>IF(AC177="","",DSUM('Rozpis-skore'!$C$1:$L$162,$B180,AC176:AC177))</f>
        <v/>
      </c>
      <c r="AD180" s="10" t="str">
        <f>IF(AD177="","",DSUM('Rozpis-skore'!$C$1:$L$162,$B180,AD176:AD177))</f>
        <v/>
      </c>
      <c r="AE180" s="10" t="str">
        <f>IF(AE177="","",DSUM('Rozpis-skore'!$C$1:$L$162,$B180,AE176:AE177))</f>
        <v/>
      </c>
      <c r="AF180" s="10">
        <f>IF(AF177="","",DSUM('Rozpis-skore'!$C$1:$L$162,$B180,AF176:AF177))</f>
        <v>0</v>
      </c>
      <c r="AG180" s="10" t="str">
        <f>IF(AG177="","",DSUM('Rozpis-skore'!$C$1:$L$162,$B180,AG176:AG177))</f>
        <v/>
      </c>
      <c r="AH180" s="11" t="str">
        <f>IF(AH177="","",DSUM('Rozpis-skore'!$C$1:$L$162,$B180,AH176:AH177))</f>
        <v/>
      </c>
      <c r="AI180" s="13" t="str">
        <f>IF(AI177="","",DSUM('Rozpis-skore'!$C$1:$L$162,$B180,AI176:AI177))</f>
        <v/>
      </c>
      <c r="AJ180" s="10">
        <f>IF(AJ177="","",DSUM('Rozpis-skore'!$C$1:$L$162,$B180,AJ176:AJ177))</f>
        <v>0</v>
      </c>
      <c r="AK180" s="10" t="str">
        <f>IF(AK177="","",DSUM('Rozpis-skore'!$C$1:$L$162,$B180,AK176:AK177))</f>
        <v/>
      </c>
      <c r="AL180" s="10" t="str">
        <f>IF(AL177="","",DSUM('Rozpis-skore'!$C$1:$L$162,$B180,AL176:AL177))</f>
        <v/>
      </c>
      <c r="AM180" s="10" t="str">
        <f>IF(AM177="","",DSUM('Rozpis-skore'!$C$1:$L$162,$B180,AM176:AM177))</f>
        <v/>
      </c>
      <c r="AN180" s="10" t="str">
        <f>IF(AN177="","",DSUM('Rozpis-skore'!$C$1:$L$162,$B180,AN176:AN177))</f>
        <v/>
      </c>
      <c r="AO180" s="10" t="str">
        <f>IF(AO177="","",DSUM('Rozpis-skore'!$C$1:$L$162,$B180,AO176:AO177))</f>
        <v/>
      </c>
      <c r="AP180" s="11" t="str">
        <f>IF(AP177="","",DSUM('Rozpis-skore'!$C$1:$L$162,$B180,AP176:AP177))</f>
        <v/>
      </c>
      <c r="AQ180" s="13">
        <f>IF(AQ177="","",DSUM('Rozpis-skore'!$C$1:$L$162,$B180,AQ176:AQ177))</f>
        <v>0</v>
      </c>
      <c r="AR180" s="10" t="str">
        <f>IF(AR177="","",DSUM('Rozpis-skore'!$C$1:$L$162,$B180,AR176:AR177))</f>
        <v/>
      </c>
      <c r="AS180" s="10" t="str">
        <f>IF(AS177="","",DSUM('Rozpis-skore'!$C$1:$L$162,$B180,AS176:AS177))</f>
        <v/>
      </c>
      <c r="AT180" s="10" t="str">
        <f>IF(AT177="","",DSUM('Rozpis-skore'!$C$1:$L$162,$B180,AT176:AT177))</f>
        <v/>
      </c>
      <c r="AU180" s="10" t="str">
        <f>IF(AU177="","",DSUM('Rozpis-skore'!$C$1:$L$162,$B180,AU176:AU177))</f>
        <v/>
      </c>
      <c r="AV180" s="10" t="str">
        <f>IF(AV177="","",DSUM('Rozpis-skore'!$C$1:$L$162,$B180,AV176:AV177))</f>
        <v/>
      </c>
      <c r="AW180" s="10" t="str">
        <f>IF(AW177="","",DSUM('Rozpis-skore'!$C$1:$L$162,$B180,AW176:AW177))</f>
        <v/>
      </c>
      <c r="AX180" s="11" t="str">
        <f>IF(AX177="","",DSUM('Rozpis-skore'!$C$1:$L$162,$B180,AX176:AX177))</f>
        <v/>
      </c>
      <c r="AY180" s="13" t="str">
        <f>IF(AY177="","",DSUM('Rozpis-skore'!$C$1:$L$162,$B180,AY176:AY177))</f>
        <v/>
      </c>
      <c r="AZ180" s="10" t="str">
        <f>IF(AZ177="","",DSUM('Rozpis-skore'!$C$1:$L$162,$B180,AZ176:AZ177))</f>
        <v/>
      </c>
      <c r="BA180" s="10" t="str">
        <f>IF(BA177="","",DSUM('Rozpis-skore'!$C$1:$L$162,$B180,BA176:BA177))</f>
        <v/>
      </c>
      <c r="BB180" s="10" t="str">
        <f>IF(BB177="","",DSUM('Rozpis-skore'!$C$1:$L$162,$B180,BB176:BB177))</f>
        <v/>
      </c>
      <c r="BC180" s="10" t="str">
        <f>IF(BC177="","",DSUM('Rozpis-skore'!$C$1:$L$162,$B180,BC176:BC177))</f>
        <v/>
      </c>
      <c r="BD180" s="10" t="str">
        <f>IF(BD177="","",DSUM('Rozpis-skore'!$C$1:$L$162,$B180,BD176:BD177))</f>
        <v/>
      </c>
      <c r="BE180" s="10" t="str">
        <f>IF(BE177="","",DSUM('Rozpis-skore'!$C$1:$L$162,$B180,BE176:BE177))</f>
        <v/>
      </c>
      <c r="BF180" s="11" t="str">
        <f>IF(BF177="","",DSUM('Rozpis-skore'!$C$1:$L$162,$B180,BF176:BF177))</f>
        <v/>
      </c>
      <c r="BG180" s="13" t="str">
        <f>IF(BG177="","",DSUM('Rozpis-skore'!$C$1:$L$162,$B180,BG176:BG177))</f>
        <v/>
      </c>
      <c r="BH180" s="10" t="str">
        <f>IF(BH177="","",DSUM('Rozpis-skore'!$C$1:$L$162,$B180,BH176:BH177))</f>
        <v/>
      </c>
      <c r="BI180" s="10" t="str">
        <f>IF(BI177="","",DSUM('Rozpis-skore'!$C$1:$L$162,$B180,BI176:BI177))</f>
        <v/>
      </c>
      <c r="BJ180" s="10" t="str">
        <f>IF(BJ177="","",DSUM('Rozpis-skore'!$C$1:$L$162,$B180,BJ176:BJ177))</f>
        <v/>
      </c>
      <c r="BK180" s="10" t="str">
        <f>IF(BK177="","",DSUM('Rozpis-skore'!$C$1:$L$162,$B180,BK176:BK177))</f>
        <v/>
      </c>
      <c r="BL180" s="10" t="str">
        <f>IF(BL177="","",DSUM('Rozpis-skore'!$C$1:$L$162,$B180,BL176:BL177))</f>
        <v/>
      </c>
      <c r="BM180" s="10" t="str">
        <f>IF(BM177="","",DSUM('Rozpis-skore'!$C$1:$L$162,$B180,BM176:BM177))</f>
        <v/>
      </c>
      <c r="BN180" s="11" t="str">
        <f>IF(BN177="","",DSUM('Rozpis-skore'!$C$1:$L$162,$B180,BN176:BN177))</f>
        <v/>
      </c>
    </row>
    <row r="181" spans="1:66" ht="15.75" x14ac:dyDescent="0.25">
      <c r="A181" s="2100" t="s">
        <v>138</v>
      </c>
      <c r="B181" s="2101"/>
      <c r="C181" s="28">
        <f t="shared" ref="C181:BN181" si="544">SUM(C178,C173)</f>
        <v>0</v>
      </c>
      <c r="D181" s="29">
        <f t="shared" si="544"/>
        <v>0</v>
      </c>
      <c r="E181" s="29">
        <f t="shared" si="544"/>
        <v>0</v>
      </c>
      <c r="F181" s="29">
        <f t="shared" si="544"/>
        <v>0</v>
      </c>
      <c r="G181" s="29">
        <f t="shared" si="544"/>
        <v>0</v>
      </c>
      <c r="H181" s="29">
        <f t="shared" si="544"/>
        <v>0</v>
      </c>
      <c r="I181" s="29">
        <f t="shared" si="544"/>
        <v>0</v>
      </c>
      <c r="J181" s="30">
        <f t="shared" si="544"/>
        <v>0</v>
      </c>
      <c r="K181" s="28">
        <f t="shared" si="544"/>
        <v>0</v>
      </c>
      <c r="L181" s="29">
        <f t="shared" si="544"/>
        <v>0</v>
      </c>
      <c r="M181" s="29">
        <f t="shared" si="544"/>
        <v>0</v>
      </c>
      <c r="N181" s="29">
        <f t="shared" si="544"/>
        <v>0</v>
      </c>
      <c r="O181" s="29">
        <f t="shared" si="544"/>
        <v>0</v>
      </c>
      <c r="P181" s="29">
        <f t="shared" si="544"/>
        <v>0</v>
      </c>
      <c r="Q181" s="29">
        <f t="shared" si="544"/>
        <v>0</v>
      </c>
      <c r="R181" s="30">
        <f t="shared" si="544"/>
        <v>0</v>
      </c>
      <c r="S181" s="28">
        <f t="shared" si="544"/>
        <v>0</v>
      </c>
      <c r="T181" s="29">
        <f t="shared" si="544"/>
        <v>0</v>
      </c>
      <c r="U181" s="29">
        <f t="shared" si="544"/>
        <v>0</v>
      </c>
      <c r="V181" s="29">
        <f t="shared" si="544"/>
        <v>0</v>
      </c>
      <c r="W181" s="29">
        <f t="shared" si="544"/>
        <v>0</v>
      </c>
      <c r="X181" s="29">
        <f t="shared" si="544"/>
        <v>0</v>
      </c>
      <c r="Y181" s="29">
        <f t="shared" si="544"/>
        <v>0</v>
      </c>
      <c r="Z181" s="30">
        <f t="shared" si="544"/>
        <v>0</v>
      </c>
      <c r="AA181" s="28">
        <f t="shared" si="544"/>
        <v>0</v>
      </c>
      <c r="AB181" s="29">
        <f t="shared" si="544"/>
        <v>0</v>
      </c>
      <c r="AC181" s="29">
        <f t="shared" si="544"/>
        <v>0</v>
      </c>
      <c r="AD181" s="29">
        <f t="shared" si="544"/>
        <v>0</v>
      </c>
      <c r="AE181" s="29">
        <f t="shared" si="544"/>
        <v>0</v>
      </c>
      <c r="AF181" s="29">
        <f t="shared" si="544"/>
        <v>0</v>
      </c>
      <c r="AG181" s="29">
        <f t="shared" si="544"/>
        <v>0</v>
      </c>
      <c r="AH181" s="30">
        <f t="shared" si="544"/>
        <v>0</v>
      </c>
      <c r="AI181" s="28">
        <f t="shared" si="544"/>
        <v>0</v>
      </c>
      <c r="AJ181" s="29">
        <f t="shared" si="544"/>
        <v>0</v>
      </c>
      <c r="AK181" s="29">
        <f t="shared" si="544"/>
        <v>0</v>
      </c>
      <c r="AL181" s="29">
        <f t="shared" si="544"/>
        <v>0</v>
      </c>
      <c r="AM181" s="29">
        <f t="shared" si="544"/>
        <v>0</v>
      </c>
      <c r="AN181" s="29">
        <f t="shared" si="544"/>
        <v>0</v>
      </c>
      <c r="AO181" s="29">
        <f t="shared" si="544"/>
        <v>0</v>
      </c>
      <c r="AP181" s="30">
        <f t="shared" si="544"/>
        <v>0</v>
      </c>
      <c r="AQ181" s="28">
        <f t="shared" si="544"/>
        <v>0</v>
      </c>
      <c r="AR181" s="29">
        <f t="shared" si="544"/>
        <v>0</v>
      </c>
      <c r="AS181" s="29">
        <f t="shared" si="544"/>
        <v>0</v>
      </c>
      <c r="AT181" s="29">
        <f t="shared" si="544"/>
        <v>0</v>
      </c>
      <c r="AU181" s="29">
        <f t="shared" si="544"/>
        <v>0</v>
      </c>
      <c r="AV181" s="29">
        <f t="shared" si="544"/>
        <v>0</v>
      </c>
      <c r="AW181" s="29">
        <f t="shared" si="544"/>
        <v>0</v>
      </c>
      <c r="AX181" s="30">
        <f t="shared" si="544"/>
        <v>0</v>
      </c>
      <c r="AY181" s="28">
        <f t="shared" si="544"/>
        <v>0</v>
      </c>
      <c r="AZ181" s="29">
        <f t="shared" si="544"/>
        <v>0</v>
      </c>
      <c r="BA181" s="29">
        <f t="shared" si="544"/>
        <v>0</v>
      </c>
      <c r="BB181" s="29">
        <f t="shared" si="544"/>
        <v>0</v>
      </c>
      <c r="BC181" s="29">
        <f t="shared" si="544"/>
        <v>0</v>
      </c>
      <c r="BD181" s="29">
        <f t="shared" si="544"/>
        <v>0</v>
      </c>
      <c r="BE181" s="29">
        <f t="shared" si="544"/>
        <v>0</v>
      </c>
      <c r="BF181" s="30">
        <f t="shared" si="544"/>
        <v>0</v>
      </c>
      <c r="BG181" s="28">
        <f t="shared" si="544"/>
        <v>0</v>
      </c>
      <c r="BH181" s="29">
        <f t="shared" si="544"/>
        <v>0</v>
      </c>
      <c r="BI181" s="29">
        <f t="shared" si="544"/>
        <v>0</v>
      </c>
      <c r="BJ181" s="29">
        <f t="shared" si="544"/>
        <v>0</v>
      </c>
      <c r="BK181" s="29">
        <f t="shared" si="544"/>
        <v>0</v>
      </c>
      <c r="BL181" s="29">
        <f t="shared" si="544"/>
        <v>0</v>
      </c>
      <c r="BM181" s="29">
        <f t="shared" si="544"/>
        <v>0</v>
      </c>
      <c r="BN181" s="30">
        <f t="shared" si="544"/>
        <v>0</v>
      </c>
    </row>
    <row r="182" spans="1:66" ht="15.75" x14ac:dyDescent="0.25">
      <c r="A182" s="2102" t="s">
        <v>139</v>
      </c>
      <c r="B182" s="2103"/>
      <c r="C182" s="31">
        <f t="shared" ref="C182:BN182" si="545">SUM(C179,C174)</f>
        <v>0</v>
      </c>
      <c r="D182" s="32">
        <f t="shared" si="545"/>
        <v>0</v>
      </c>
      <c r="E182" s="32">
        <f t="shared" si="545"/>
        <v>0</v>
      </c>
      <c r="F182" s="32">
        <f t="shared" si="545"/>
        <v>0</v>
      </c>
      <c r="G182" s="32">
        <f t="shared" si="545"/>
        <v>0</v>
      </c>
      <c r="H182" s="32">
        <f t="shared" si="545"/>
        <v>0</v>
      </c>
      <c r="I182" s="32">
        <f t="shared" si="545"/>
        <v>0</v>
      </c>
      <c r="J182" s="33">
        <f t="shared" si="545"/>
        <v>0</v>
      </c>
      <c r="K182" s="31">
        <f t="shared" si="545"/>
        <v>0</v>
      </c>
      <c r="L182" s="32">
        <f t="shared" si="545"/>
        <v>0</v>
      </c>
      <c r="M182" s="32">
        <f t="shared" si="545"/>
        <v>0</v>
      </c>
      <c r="N182" s="32">
        <f t="shared" si="545"/>
        <v>0</v>
      </c>
      <c r="O182" s="32">
        <f t="shared" si="545"/>
        <v>0</v>
      </c>
      <c r="P182" s="32">
        <f t="shared" si="545"/>
        <v>0</v>
      </c>
      <c r="Q182" s="32">
        <f t="shared" si="545"/>
        <v>0</v>
      </c>
      <c r="R182" s="33">
        <f t="shared" si="545"/>
        <v>0</v>
      </c>
      <c r="S182" s="31">
        <f t="shared" si="545"/>
        <v>0</v>
      </c>
      <c r="T182" s="32">
        <f t="shared" si="545"/>
        <v>0</v>
      </c>
      <c r="U182" s="32">
        <f t="shared" si="545"/>
        <v>0</v>
      </c>
      <c r="V182" s="32">
        <f t="shared" si="545"/>
        <v>0</v>
      </c>
      <c r="W182" s="32">
        <f t="shared" si="545"/>
        <v>0</v>
      </c>
      <c r="X182" s="32">
        <f t="shared" si="545"/>
        <v>0</v>
      </c>
      <c r="Y182" s="32">
        <f t="shared" si="545"/>
        <v>0</v>
      </c>
      <c r="Z182" s="33">
        <f t="shared" si="545"/>
        <v>0</v>
      </c>
      <c r="AA182" s="31">
        <f t="shared" si="545"/>
        <v>0</v>
      </c>
      <c r="AB182" s="32">
        <f t="shared" si="545"/>
        <v>0</v>
      </c>
      <c r="AC182" s="32">
        <f t="shared" si="545"/>
        <v>0</v>
      </c>
      <c r="AD182" s="32">
        <f t="shared" si="545"/>
        <v>0</v>
      </c>
      <c r="AE182" s="32">
        <f t="shared" si="545"/>
        <v>0</v>
      </c>
      <c r="AF182" s="32">
        <f t="shared" si="545"/>
        <v>0</v>
      </c>
      <c r="AG182" s="32">
        <f t="shared" si="545"/>
        <v>0</v>
      </c>
      <c r="AH182" s="33">
        <f t="shared" si="545"/>
        <v>0</v>
      </c>
      <c r="AI182" s="31">
        <f t="shared" si="545"/>
        <v>0</v>
      </c>
      <c r="AJ182" s="32">
        <f t="shared" si="545"/>
        <v>0</v>
      </c>
      <c r="AK182" s="32">
        <f t="shared" si="545"/>
        <v>0</v>
      </c>
      <c r="AL182" s="32">
        <f t="shared" si="545"/>
        <v>0</v>
      </c>
      <c r="AM182" s="32">
        <f t="shared" si="545"/>
        <v>0</v>
      </c>
      <c r="AN182" s="32">
        <f t="shared" si="545"/>
        <v>0</v>
      </c>
      <c r="AO182" s="32">
        <f t="shared" si="545"/>
        <v>0</v>
      </c>
      <c r="AP182" s="33">
        <f t="shared" si="545"/>
        <v>0</v>
      </c>
      <c r="AQ182" s="31">
        <f t="shared" si="545"/>
        <v>0</v>
      </c>
      <c r="AR182" s="32">
        <f t="shared" si="545"/>
        <v>0</v>
      </c>
      <c r="AS182" s="32">
        <f t="shared" si="545"/>
        <v>0</v>
      </c>
      <c r="AT182" s="32">
        <f t="shared" si="545"/>
        <v>0</v>
      </c>
      <c r="AU182" s="32">
        <f t="shared" si="545"/>
        <v>0</v>
      </c>
      <c r="AV182" s="32">
        <f t="shared" si="545"/>
        <v>0</v>
      </c>
      <c r="AW182" s="32">
        <f t="shared" si="545"/>
        <v>0</v>
      </c>
      <c r="AX182" s="33">
        <f t="shared" si="545"/>
        <v>0</v>
      </c>
      <c r="AY182" s="31">
        <f t="shared" si="545"/>
        <v>0</v>
      </c>
      <c r="AZ182" s="32">
        <f t="shared" si="545"/>
        <v>0</v>
      </c>
      <c r="BA182" s="32">
        <f t="shared" si="545"/>
        <v>0</v>
      </c>
      <c r="BB182" s="32">
        <f t="shared" si="545"/>
        <v>0</v>
      </c>
      <c r="BC182" s="32">
        <f t="shared" si="545"/>
        <v>0</v>
      </c>
      <c r="BD182" s="32">
        <f t="shared" si="545"/>
        <v>0</v>
      </c>
      <c r="BE182" s="32">
        <f t="shared" si="545"/>
        <v>0</v>
      </c>
      <c r="BF182" s="33">
        <f t="shared" si="545"/>
        <v>0</v>
      </c>
      <c r="BG182" s="31">
        <f t="shared" si="545"/>
        <v>0</v>
      </c>
      <c r="BH182" s="32">
        <f t="shared" si="545"/>
        <v>0</v>
      </c>
      <c r="BI182" s="32">
        <f t="shared" si="545"/>
        <v>0</v>
      </c>
      <c r="BJ182" s="32">
        <f t="shared" si="545"/>
        <v>0</v>
      </c>
      <c r="BK182" s="32">
        <f t="shared" si="545"/>
        <v>0</v>
      </c>
      <c r="BL182" s="32">
        <f t="shared" si="545"/>
        <v>0</v>
      </c>
      <c r="BM182" s="32">
        <f t="shared" si="545"/>
        <v>0</v>
      </c>
      <c r="BN182" s="33">
        <f t="shared" si="545"/>
        <v>0</v>
      </c>
    </row>
    <row r="183" spans="1:66" ht="15.75" x14ac:dyDescent="0.25">
      <c r="A183" s="2102" t="s">
        <v>140</v>
      </c>
      <c r="B183" s="2103"/>
      <c r="C183" s="31">
        <f t="shared" ref="C183:BN183" si="546">SUM(C180,C175)</f>
        <v>0</v>
      </c>
      <c r="D183" s="32">
        <f t="shared" si="546"/>
        <v>0</v>
      </c>
      <c r="E183" s="32">
        <f t="shared" si="546"/>
        <v>0</v>
      </c>
      <c r="F183" s="32">
        <f t="shared" si="546"/>
        <v>0</v>
      </c>
      <c r="G183" s="32">
        <f t="shared" si="546"/>
        <v>0</v>
      </c>
      <c r="H183" s="32">
        <f t="shared" si="546"/>
        <v>0</v>
      </c>
      <c r="I183" s="32">
        <f t="shared" si="546"/>
        <v>0</v>
      </c>
      <c r="J183" s="33">
        <f t="shared" si="546"/>
        <v>0</v>
      </c>
      <c r="K183" s="31">
        <f t="shared" si="546"/>
        <v>0</v>
      </c>
      <c r="L183" s="32">
        <f t="shared" si="546"/>
        <v>0</v>
      </c>
      <c r="M183" s="32">
        <f t="shared" si="546"/>
        <v>0</v>
      </c>
      <c r="N183" s="32">
        <f t="shared" si="546"/>
        <v>0</v>
      </c>
      <c r="O183" s="32">
        <f t="shared" si="546"/>
        <v>0</v>
      </c>
      <c r="P183" s="32">
        <f t="shared" si="546"/>
        <v>0</v>
      </c>
      <c r="Q183" s="32">
        <f t="shared" si="546"/>
        <v>0</v>
      </c>
      <c r="R183" s="33">
        <f t="shared" si="546"/>
        <v>0</v>
      </c>
      <c r="S183" s="31">
        <f t="shared" si="546"/>
        <v>0</v>
      </c>
      <c r="T183" s="32">
        <f t="shared" si="546"/>
        <v>0</v>
      </c>
      <c r="U183" s="32">
        <f t="shared" si="546"/>
        <v>0</v>
      </c>
      <c r="V183" s="32">
        <f t="shared" si="546"/>
        <v>0</v>
      </c>
      <c r="W183" s="32">
        <f t="shared" si="546"/>
        <v>0</v>
      </c>
      <c r="X183" s="32">
        <f t="shared" si="546"/>
        <v>0</v>
      </c>
      <c r="Y183" s="32">
        <f t="shared" si="546"/>
        <v>0</v>
      </c>
      <c r="Z183" s="33">
        <f t="shared" si="546"/>
        <v>0</v>
      </c>
      <c r="AA183" s="31">
        <f t="shared" si="546"/>
        <v>0</v>
      </c>
      <c r="AB183" s="32">
        <f t="shared" si="546"/>
        <v>0</v>
      </c>
      <c r="AC183" s="32">
        <f t="shared" si="546"/>
        <v>0</v>
      </c>
      <c r="AD183" s="32">
        <f t="shared" si="546"/>
        <v>0</v>
      </c>
      <c r="AE183" s="32">
        <f t="shared" si="546"/>
        <v>0</v>
      </c>
      <c r="AF183" s="32">
        <f t="shared" si="546"/>
        <v>0</v>
      </c>
      <c r="AG183" s="32">
        <f t="shared" si="546"/>
        <v>0</v>
      </c>
      <c r="AH183" s="33">
        <f t="shared" si="546"/>
        <v>0</v>
      </c>
      <c r="AI183" s="31">
        <f t="shared" si="546"/>
        <v>0</v>
      </c>
      <c r="AJ183" s="32">
        <f t="shared" si="546"/>
        <v>0</v>
      </c>
      <c r="AK183" s="32">
        <f t="shared" si="546"/>
        <v>0</v>
      </c>
      <c r="AL183" s="32">
        <f t="shared" si="546"/>
        <v>0</v>
      </c>
      <c r="AM183" s="32">
        <f t="shared" si="546"/>
        <v>0</v>
      </c>
      <c r="AN183" s="32">
        <f t="shared" si="546"/>
        <v>0</v>
      </c>
      <c r="AO183" s="32">
        <f t="shared" si="546"/>
        <v>0</v>
      </c>
      <c r="AP183" s="33">
        <f t="shared" si="546"/>
        <v>0</v>
      </c>
      <c r="AQ183" s="31">
        <f t="shared" si="546"/>
        <v>0</v>
      </c>
      <c r="AR183" s="32">
        <f t="shared" si="546"/>
        <v>0</v>
      </c>
      <c r="AS183" s="32">
        <f t="shared" si="546"/>
        <v>0</v>
      </c>
      <c r="AT183" s="32">
        <f t="shared" si="546"/>
        <v>0</v>
      </c>
      <c r="AU183" s="32">
        <f t="shared" si="546"/>
        <v>0</v>
      </c>
      <c r="AV183" s="32">
        <f t="shared" si="546"/>
        <v>0</v>
      </c>
      <c r="AW183" s="32">
        <f t="shared" si="546"/>
        <v>0</v>
      </c>
      <c r="AX183" s="33">
        <f t="shared" si="546"/>
        <v>0</v>
      </c>
      <c r="AY183" s="31">
        <f t="shared" si="546"/>
        <v>0</v>
      </c>
      <c r="AZ183" s="32">
        <f t="shared" si="546"/>
        <v>0</v>
      </c>
      <c r="BA183" s="32">
        <f t="shared" si="546"/>
        <v>0</v>
      </c>
      <c r="BB183" s="32">
        <f t="shared" si="546"/>
        <v>0</v>
      </c>
      <c r="BC183" s="32">
        <f t="shared" si="546"/>
        <v>0</v>
      </c>
      <c r="BD183" s="32">
        <f t="shared" si="546"/>
        <v>0</v>
      </c>
      <c r="BE183" s="32">
        <f t="shared" si="546"/>
        <v>0</v>
      </c>
      <c r="BF183" s="33">
        <f t="shared" si="546"/>
        <v>0</v>
      </c>
      <c r="BG183" s="31">
        <f t="shared" si="546"/>
        <v>0</v>
      </c>
      <c r="BH183" s="32">
        <f t="shared" si="546"/>
        <v>0</v>
      </c>
      <c r="BI183" s="32">
        <f t="shared" si="546"/>
        <v>0</v>
      </c>
      <c r="BJ183" s="32">
        <f t="shared" si="546"/>
        <v>0</v>
      </c>
      <c r="BK183" s="32">
        <f t="shared" si="546"/>
        <v>0</v>
      </c>
      <c r="BL183" s="32">
        <f t="shared" si="546"/>
        <v>0</v>
      </c>
      <c r="BM183" s="32">
        <f t="shared" si="546"/>
        <v>0</v>
      </c>
      <c r="BN183" s="33">
        <f t="shared" si="546"/>
        <v>0</v>
      </c>
    </row>
    <row r="184" spans="1:66" ht="15.75" x14ac:dyDescent="0.25">
      <c r="A184" s="2102" t="s">
        <v>141</v>
      </c>
      <c r="B184" s="2103"/>
      <c r="C184" s="49" t="str">
        <f t="shared" ref="C184:BN184" si="547">IF(C172="","",C182-C183)</f>
        <v/>
      </c>
      <c r="D184" s="50" t="str">
        <f t="shared" si="547"/>
        <v/>
      </c>
      <c r="E184" s="50" t="str">
        <f t="shared" si="547"/>
        <v/>
      </c>
      <c r="F184" s="50" t="str">
        <f t="shared" si="547"/>
        <v/>
      </c>
      <c r="G184" s="50">
        <f t="shared" si="547"/>
        <v>0</v>
      </c>
      <c r="H184" s="50" t="str">
        <f t="shared" si="547"/>
        <v/>
      </c>
      <c r="I184" s="50" t="str">
        <f t="shared" si="547"/>
        <v/>
      </c>
      <c r="J184" s="51" t="str">
        <f t="shared" si="547"/>
        <v/>
      </c>
      <c r="K184" s="49" t="str">
        <f t="shared" si="547"/>
        <v/>
      </c>
      <c r="L184" s="50" t="str">
        <f t="shared" si="547"/>
        <v/>
      </c>
      <c r="M184" s="50">
        <f t="shared" si="547"/>
        <v>0</v>
      </c>
      <c r="N184" s="50" t="str">
        <f t="shared" si="547"/>
        <v/>
      </c>
      <c r="O184" s="50" t="str">
        <f t="shared" si="547"/>
        <v/>
      </c>
      <c r="P184" s="50" t="str">
        <f t="shared" si="547"/>
        <v/>
      </c>
      <c r="Q184" s="50" t="str">
        <f t="shared" si="547"/>
        <v/>
      </c>
      <c r="R184" s="51" t="str">
        <f t="shared" si="547"/>
        <v/>
      </c>
      <c r="S184" s="49" t="str">
        <f t="shared" si="547"/>
        <v/>
      </c>
      <c r="T184" s="50" t="str">
        <f t="shared" si="547"/>
        <v/>
      </c>
      <c r="U184" s="50" t="str">
        <f t="shared" si="547"/>
        <v/>
      </c>
      <c r="V184" s="50">
        <f t="shared" si="547"/>
        <v>0</v>
      </c>
      <c r="W184" s="50" t="str">
        <f t="shared" si="547"/>
        <v/>
      </c>
      <c r="X184" s="50" t="str">
        <f t="shared" si="547"/>
        <v/>
      </c>
      <c r="Y184" s="50" t="str">
        <f t="shared" si="547"/>
        <v/>
      </c>
      <c r="Z184" s="51" t="str">
        <f t="shared" si="547"/>
        <v/>
      </c>
      <c r="AA184" s="49" t="str">
        <f t="shared" si="547"/>
        <v/>
      </c>
      <c r="AB184" s="50" t="str">
        <f t="shared" si="547"/>
        <v/>
      </c>
      <c r="AC184" s="50" t="str">
        <f t="shared" si="547"/>
        <v/>
      </c>
      <c r="AD184" s="50" t="str">
        <f t="shared" si="547"/>
        <v/>
      </c>
      <c r="AE184" s="50" t="str">
        <f t="shared" si="547"/>
        <v/>
      </c>
      <c r="AF184" s="50">
        <f t="shared" si="547"/>
        <v>0</v>
      </c>
      <c r="AG184" s="50" t="str">
        <f t="shared" si="547"/>
        <v/>
      </c>
      <c r="AH184" s="51" t="str">
        <f t="shared" si="547"/>
        <v/>
      </c>
      <c r="AI184" s="49" t="str">
        <f t="shared" si="547"/>
        <v/>
      </c>
      <c r="AJ184" s="50">
        <f t="shared" si="547"/>
        <v>0</v>
      </c>
      <c r="AK184" s="50" t="str">
        <f t="shared" si="547"/>
        <v/>
      </c>
      <c r="AL184" s="50" t="str">
        <f t="shared" si="547"/>
        <v/>
      </c>
      <c r="AM184" s="50" t="str">
        <f t="shared" si="547"/>
        <v/>
      </c>
      <c r="AN184" s="50" t="str">
        <f t="shared" si="547"/>
        <v/>
      </c>
      <c r="AO184" s="50" t="str">
        <f t="shared" si="547"/>
        <v/>
      </c>
      <c r="AP184" s="51" t="str">
        <f t="shared" si="547"/>
        <v/>
      </c>
      <c r="AQ184" s="49">
        <f t="shared" si="547"/>
        <v>0</v>
      </c>
      <c r="AR184" s="50" t="str">
        <f t="shared" si="547"/>
        <v/>
      </c>
      <c r="AS184" s="50" t="str">
        <f t="shared" si="547"/>
        <v/>
      </c>
      <c r="AT184" s="50" t="str">
        <f t="shared" si="547"/>
        <v/>
      </c>
      <c r="AU184" s="50" t="str">
        <f t="shared" si="547"/>
        <v/>
      </c>
      <c r="AV184" s="50" t="str">
        <f t="shared" si="547"/>
        <v/>
      </c>
      <c r="AW184" s="50" t="str">
        <f t="shared" si="547"/>
        <v/>
      </c>
      <c r="AX184" s="51" t="str">
        <f t="shared" si="547"/>
        <v/>
      </c>
      <c r="AY184" s="49" t="str">
        <f t="shared" si="547"/>
        <v/>
      </c>
      <c r="AZ184" s="50" t="str">
        <f t="shared" si="547"/>
        <v/>
      </c>
      <c r="BA184" s="50" t="str">
        <f t="shared" si="547"/>
        <v/>
      </c>
      <c r="BB184" s="50" t="str">
        <f t="shared" si="547"/>
        <v/>
      </c>
      <c r="BC184" s="50" t="str">
        <f t="shared" si="547"/>
        <v/>
      </c>
      <c r="BD184" s="50" t="str">
        <f t="shared" si="547"/>
        <v/>
      </c>
      <c r="BE184" s="50" t="str">
        <f t="shared" si="547"/>
        <v/>
      </c>
      <c r="BF184" s="51" t="str">
        <f t="shared" si="547"/>
        <v/>
      </c>
      <c r="BG184" s="49" t="str">
        <f t="shared" si="547"/>
        <v/>
      </c>
      <c r="BH184" s="50" t="str">
        <f t="shared" si="547"/>
        <v/>
      </c>
      <c r="BI184" s="50" t="str">
        <f t="shared" si="547"/>
        <v/>
      </c>
      <c r="BJ184" s="50" t="str">
        <f t="shared" si="547"/>
        <v/>
      </c>
      <c r="BK184" s="50" t="str">
        <f t="shared" si="547"/>
        <v/>
      </c>
      <c r="BL184" s="50" t="str">
        <f t="shared" si="547"/>
        <v/>
      </c>
      <c r="BM184" s="50" t="str">
        <f t="shared" si="547"/>
        <v/>
      </c>
      <c r="BN184" s="51" t="str">
        <f t="shared" si="547"/>
        <v/>
      </c>
    </row>
    <row r="185" spans="1:66" ht="30.75" customHeight="1" thickBot="1" x14ac:dyDescent="0.3">
      <c r="A185" s="2104" t="s">
        <v>142</v>
      </c>
      <c r="B185" s="2105"/>
      <c r="C185" s="67" t="str">
        <f t="shared" ref="C185:BN185" si="548">IF(C172="","",IF(C183=0,MAX($C$3:$J$3)+1,C182/C183))</f>
        <v/>
      </c>
      <c r="D185" s="68" t="str">
        <f t="shared" si="548"/>
        <v/>
      </c>
      <c r="E185" s="68" t="str">
        <f t="shared" si="548"/>
        <v/>
      </c>
      <c r="F185" s="68" t="str">
        <f t="shared" si="548"/>
        <v/>
      </c>
      <c r="G185" s="68">
        <f t="shared" ca="1" si="548"/>
        <v>29</v>
      </c>
      <c r="H185" s="68" t="str">
        <f t="shared" si="548"/>
        <v/>
      </c>
      <c r="I185" s="68" t="str">
        <f t="shared" si="548"/>
        <v/>
      </c>
      <c r="J185" s="69" t="str">
        <f t="shared" si="548"/>
        <v/>
      </c>
      <c r="K185" s="67" t="str">
        <f t="shared" si="548"/>
        <v/>
      </c>
      <c r="L185" s="68" t="str">
        <f t="shared" si="548"/>
        <v/>
      </c>
      <c r="M185" s="68">
        <f t="shared" ca="1" si="548"/>
        <v>29</v>
      </c>
      <c r="N185" s="68" t="str">
        <f t="shared" si="548"/>
        <v/>
      </c>
      <c r="O185" s="68" t="str">
        <f t="shared" si="548"/>
        <v/>
      </c>
      <c r="P185" s="68" t="str">
        <f t="shared" si="548"/>
        <v/>
      </c>
      <c r="Q185" s="68" t="str">
        <f t="shared" si="548"/>
        <v/>
      </c>
      <c r="R185" s="69" t="str">
        <f t="shared" si="548"/>
        <v/>
      </c>
      <c r="S185" s="67" t="str">
        <f t="shared" si="548"/>
        <v/>
      </c>
      <c r="T185" s="68" t="str">
        <f t="shared" si="548"/>
        <v/>
      </c>
      <c r="U185" s="68" t="str">
        <f t="shared" si="548"/>
        <v/>
      </c>
      <c r="V185" s="68">
        <f t="shared" ca="1" si="548"/>
        <v>29</v>
      </c>
      <c r="W185" s="68" t="str">
        <f t="shared" si="548"/>
        <v/>
      </c>
      <c r="X185" s="68" t="str">
        <f t="shared" si="548"/>
        <v/>
      </c>
      <c r="Y185" s="68" t="str">
        <f t="shared" si="548"/>
        <v/>
      </c>
      <c r="Z185" s="69" t="str">
        <f t="shared" si="548"/>
        <v/>
      </c>
      <c r="AA185" s="67" t="str">
        <f t="shared" si="548"/>
        <v/>
      </c>
      <c r="AB185" s="68" t="str">
        <f t="shared" si="548"/>
        <v/>
      </c>
      <c r="AC185" s="68" t="str">
        <f t="shared" si="548"/>
        <v/>
      </c>
      <c r="AD185" s="68" t="str">
        <f t="shared" si="548"/>
        <v/>
      </c>
      <c r="AE185" s="68" t="str">
        <f t="shared" si="548"/>
        <v/>
      </c>
      <c r="AF185" s="68">
        <f t="shared" ca="1" si="548"/>
        <v>29</v>
      </c>
      <c r="AG185" s="68" t="str">
        <f t="shared" si="548"/>
        <v/>
      </c>
      <c r="AH185" s="69" t="str">
        <f t="shared" si="548"/>
        <v/>
      </c>
      <c r="AI185" s="67" t="str">
        <f t="shared" si="548"/>
        <v/>
      </c>
      <c r="AJ185" s="68">
        <f t="shared" ca="1" si="548"/>
        <v>29</v>
      </c>
      <c r="AK185" s="68" t="str">
        <f t="shared" si="548"/>
        <v/>
      </c>
      <c r="AL185" s="68" t="str">
        <f t="shared" si="548"/>
        <v/>
      </c>
      <c r="AM185" s="68" t="str">
        <f t="shared" si="548"/>
        <v/>
      </c>
      <c r="AN185" s="68" t="str">
        <f t="shared" si="548"/>
        <v/>
      </c>
      <c r="AO185" s="68" t="str">
        <f t="shared" si="548"/>
        <v/>
      </c>
      <c r="AP185" s="69" t="str">
        <f t="shared" si="548"/>
        <v/>
      </c>
      <c r="AQ185" s="67">
        <f t="shared" ca="1" si="548"/>
        <v>29</v>
      </c>
      <c r="AR185" s="68" t="str">
        <f t="shared" si="548"/>
        <v/>
      </c>
      <c r="AS185" s="68" t="str">
        <f t="shared" si="548"/>
        <v/>
      </c>
      <c r="AT185" s="68" t="str">
        <f t="shared" si="548"/>
        <v/>
      </c>
      <c r="AU185" s="68" t="str">
        <f t="shared" si="548"/>
        <v/>
      </c>
      <c r="AV185" s="68" t="str">
        <f t="shared" si="548"/>
        <v/>
      </c>
      <c r="AW185" s="68" t="str">
        <f t="shared" si="548"/>
        <v/>
      </c>
      <c r="AX185" s="69" t="str">
        <f t="shared" si="548"/>
        <v/>
      </c>
      <c r="AY185" s="67" t="str">
        <f t="shared" si="548"/>
        <v/>
      </c>
      <c r="AZ185" s="68" t="str">
        <f t="shared" si="548"/>
        <v/>
      </c>
      <c r="BA185" s="68" t="str">
        <f t="shared" si="548"/>
        <v/>
      </c>
      <c r="BB185" s="68" t="str">
        <f t="shared" si="548"/>
        <v/>
      </c>
      <c r="BC185" s="68" t="str">
        <f t="shared" si="548"/>
        <v/>
      </c>
      <c r="BD185" s="68" t="str">
        <f t="shared" si="548"/>
        <v/>
      </c>
      <c r="BE185" s="68" t="str">
        <f t="shared" si="548"/>
        <v/>
      </c>
      <c r="BF185" s="69" t="str">
        <f t="shared" si="548"/>
        <v/>
      </c>
      <c r="BG185" s="67" t="str">
        <f t="shared" si="548"/>
        <v/>
      </c>
      <c r="BH185" s="68" t="str">
        <f t="shared" si="548"/>
        <v/>
      </c>
      <c r="BI185" s="68" t="str">
        <f t="shared" si="548"/>
        <v/>
      </c>
      <c r="BJ185" s="68" t="str">
        <f t="shared" si="548"/>
        <v/>
      </c>
      <c r="BK185" s="68" t="str">
        <f t="shared" si="548"/>
        <v/>
      </c>
      <c r="BL185" s="68" t="str">
        <f t="shared" si="548"/>
        <v/>
      </c>
      <c r="BM185" s="68" t="str">
        <f t="shared" si="548"/>
        <v/>
      </c>
      <c r="BN185" s="69" t="str">
        <f t="shared" si="548"/>
        <v/>
      </c>
    </row>
    <row r="186" spans="1:66" ht="15.75" x14ac:dyDescent="0.25">
      <c r="A186" s="2106" t="s">
        <v>37</v>
      </c>
      <c r="B186" s="2107"/>
      <c r="C186" s="975" t="str">
        <f t="shared" ref="C186:J186" si="549">IF(C172="","",RANK(C162,$C162:$J162,0))</f>
        <v/>
      </c>
      <c r="D186" s="976" t="str">
        <f t="shared" si="549"/>
        <v/>
      </c>
      <c r="E186" s="976" t="str">
        <f t="shared" si="549"/>
        <v/>
      </c>
      <c r="F186" s="976" t="str">
        <f t="shared" si="549"/>
        <v/>
      </c>
      <c r="G186" s="976">
        <f t="shared" ca="1" si="549"/>
        <v>1</v>
      </c>
      <c r="H186" s="976" t="str">
        <f t="shared" si="549"/>
        <v/>
      </c>
      <c r="I186" s="976" t="str">
        <f t="shared" si="549"/>
        <v/>
      </c>
      <c r="J186" s="977" t="str">
        <f t="shared" si="549"/>
        <v/>
      </c>
      <c r="K186" s="975" t="str">
        <f t="shared" ref="K186:R186" si="550">IF(K172="","",RANK(C162,$C162:$J162,0))</f>
        <v/>
      </c>
      <c r="L186" s="976" t="str">
        <f t="shared" si="550"/>
        <v/>
      </c>
      <c r="M186" s="976">
        <f t="shared" ca="1" si="550"/>
        <v>1</v>
      </c>
      <c r="N186" s="976" t="str">
        <f t="shared" si="550"/>
        <v/>
      </c>
      <c r="O186" s="976" t="str">
        <f t="shared" si="550"/>
        <v/>
      </c>
      <c r="P186" s="976" t="str">
        <f t="shared" si="550"/>
        <v/>
      </c>
      <c r="Q186" s="976" t="str">
        <f t="shared" si="550"/>
        <v/>
      </c>
      <c r="R186" s="977" t="str">
        <f t="shared" si="550"/>
        <v/>
      </c>
      <c r="S186" s="975" t="str">
        <f t="shared" ref="S186:Z186" si="551">IF(S172="","",RANK(C162,$C162:$J162,0))</f>
        <v/>
      </c>
      <c r="T186" s="976" t="str">
        <f t="shared" si="551"/>
        <v/>
      </c>
      <c r="U186" s="976" t="str">
        <f t="shared" si="551"/>
        <v/>
      </c>
      <c r="V186" s="976">
        <f t="shared" ca="1" si="551"/>
        <v>1</v>
      </c>
      <c r="W186" s="976" t="str">
        <f t="shared" si="551"/>
        <v/>
      </c>
      <c r="X186" s="976" t="str">
        <f t="shared" si="551"/>
        <v/>
      </c>
      <c r="Y186" s="976" t="str">
        <f t="shared" si="551"/>
        <v/>
      </c>
      <c r="Z186" s="984" t="str">
        <f t="shared" si="551"/>
        <v/>
      </c>
      <c r="AA186" s="975" t="str">
        <f t="shared" ref="AA186:AH186" si="552">IF(AA172="","",RANK(C162,$C162:$J162,0))</f>
        <v/>
      </c>
      <c r="AB186" s="976" t="str">
        <f t="shared" si="552"/>
        <v/>
      </c>
      <c r="AC186" s="976" t="str">
        <f t="shared" si="552"/>
        <v/>
      </c>
      <c r="AD186" s="976" t="str">
        <f t="shared" si="552"/>
        <v/>
      </c>
      <c r="AE186" s="976" t="str">
        <f t="shared" si="552"/>
        <v/>
      </c>
      <c r="AF186" s="976">
        <f t="shared" ca="1" si="552"/>
        <v>1</v>
      </c>
      <c r="AG186" s="976" t="str">
        <f t="shared" si="552"/>
        <v/>
      </c>
      <c r="AH186" s="977" t="str">
        <f t="shared" si="552"/>
        <v/>
      </c>
      <c r="AI186" s="975" t="str">
        <f t="shared" ref="AI186:AP186" si="553">IF(AI172="","",RANK(C162,$C162:$J162,0))</f>
        <v/>
      </c>
      <c r="AJ186" s="976">
        <f t="shared" ca="1" si="553"/>
        <v>1</v>
      </c>
      <c r="AK186" s="976" t="str">
        <f t="shared" si="553"/>
        <v/>
      </c>
      <c r="AL186" s="976" t="str">
        <f t="shared" si="553"/>
        <v/>
      </c>
      <c r="AM186" s="976" t="str">
        <f t="shared" si="553"/>
        <v/>
      </c>
      <c r="AN186" s="976" t="str">
        <f t="shared" si="553"/>
        <v/>
      </c>
      <c r="AO186" s="976" t="str">
        <f t="shared" si="553"/>
        <v/>
      </c>
      <c r="AP186" s="977" t="str">
        <f t="shared" si="553"/>
        <v/>
      </c>
      <c r="AQ186" s="975">
        <f t="shared" ref="AQ186:AX186" ca="1" si="554">IF(AQ172="","",RANK(C162,$C162:$J162,0))</f>
        <v>1</v>
      </c>
      <c r="AR186" s="976" t="str">
        <f t="shared" si="554"/>
        <v/>
      </c>
      <c r="AS186" s="976" t="str">
        <f t="shared" si="554"/>
        <v/>
      </c>
      <c r="AT186" s="976" t="str">
        <f t="shared" si="554"/>
        <v/>
      </c>
      <c r="AU186" s="976" t="str">
        <f t="shared" si="554"/>
        <v/>
      </c>
      <c r="AV186" s="976" t="str">
        <f t="shared" si="554"/>
        <v/>
      </c>
      <c r="AW186" s="976" t="str">
        <f t="shared" si="554"/>
        <v/>
      </c>
      <c r="AX186" s="977" t="str">
        <f t="shared" si="554"/>
        <v/>
      </c>
      <c r="AY186" s="975" t="str">
        <f t="shared" ref="AY186:BF186" si="555">IF(AY172="","",RANK(C162,$C162:$J162,0))</f>
        <v/>
      </c>
      <c r="AZ186" s="976" t="str">
        <f t="shared" si="555"/>
        <v/>
      </c>
      <c r="BA186" s="976" t="str">
        <f t="shared" si="555"/>
        <v/>
      </c>
      <c r="BB186" s="976" t="str">
        <f t="shared" si="555"/>
        <v/>
      </c>
      <c r="BC186" s="976" t="str">
        <f t="shared" si="555"/>
        <v/>
      </c>
      <c r="BD186" s="976" t="str">
        <f t="shared" si="555"/>
        <v/>
      </c>
      <c r="BE186" s="976" t="str">
        <f t="shared" si="555"/>
        <v/>
      </c>
      <c r="BF186" s="977" t="str">
        <f t="shared" si="555"/>
        <v/>
      </c>
      <c r="BG186" s="975" t="str">
        <f t="shared" ref="BG186:BN186" si="556">IF(BG172="","",RANK(C162,$C162:$J162,0))</f>
        <v/>
      </c>
      <c r="BH186" s="976" t="str">
        <f t="shared" si="556"/>
        <v/>
      </c>
      <c r="BI186" s="976" t="str">
        <f t="shared" si="556"/>
        <v/>
      </c>
      <c r="BJ186" s="976" t="str">
        <f t="shared" si="556"/>
        <v/>
      </c>
      <c r="BK186" s="976" t="str">
        <f t="shared" si="556"/>
        <v/>
      </c>
      <c r="BL186" s="976" t="str">
        <f t="shared" si="556"/>
        <v/>
      </c>
      <c r="BM186" s="976" t="str">
        <f t="shared" si="556"/>
        <v/>
      </c>
      <c r="BN186" s="977" t="str">
        <f t="shared" si="556"/>
        <v/>
      </c>
    </row>
    <row r="187" spans="1:66" ht="15.75" x14ac:dyDescent="0.25">
      <c r="A187" s="2084" t="s">
        <v>38</v>
      </c>
      <c r="B187" s="2085"/>
      <c r="C187" s="978" t="str">
        <f t="shared" ref="C187:J187" si="557">IF(C172="","",RANK(C163,$C163:$J163,0))</f>
        <v/>
      </c>
      <c r="D187" s="979" t="str">
        <f t="shared" si="557"/>
        <v/>
      </c>
      <c r="E187" s="979" t="str">
        <f t="shared" si="557"/>
        <v/>
      </c>
      <c r="F187" s="979" t="str">
        <f t="shared" si="557"/>
        <v/>
      </c>
      <c r="G187" s="979">
        <f t="shared" ca="1" si="557"/>
        <v>1</v>
      </c>
      <c r="H187" s="979" t="str">
        <f t="shared" si="557"/>
        <v/>
      </c>
      <c r="I187" s="979" t="str">
        <f t="shared" si="557"/>
        <v/>
      </c>
      <c r="J187" s="980" t="str">
        <f t="shared" si="557"/>
        <v/>
      </c>
      <c r="K187" s="978" t="str">
        <f t="shared" ref="K187:R187" si="558">IF(K172="","",RANK(C163,$C163:$J163,0))</f>
        <v/>
      </c>
      <c r="L187" s="979" t="str">
        <f t="shared" si="558"/>
        <v/>
      </c>
      <c r="M187" s="979">
        <f t="shared" ca="1" si="558"/>
        <v>2</v>
      </c>
      <c r="N187" s="979" t="str">
        <f t="shared" si="558"/>
        <v/>
      </c>
      <c r="O187" s="979" t="str">
        <f t="shared" si="558"/>
        <v/>
      </c>
      <c r="P187" s="979" t="str">
        <f t="shared" si="558"/>
        <v/>
      </c>
      <c r="Q187" s="979" t="str">
        <f t="shared" si="558"/>
        <v/>
      </c>
      <c r="R187" s="980" t="str">
        <f t="shared" si="558"/>
        <v/>
      </c>
      <c r="S187" s="978" t="str">
        <f t="shared" ref="S187:Z187" si="559">IF(S172="","",RANK(C163,$C163:$J163,0))</f>
        <v/>
      </c>
      <c r="T187" s="979" t="str">
        <f t="shared" si="559"/>
        <v/>
      </c>
      <c r="U187" s="979" t="str">
        <f t="shared" si="559"/>
        <v/>
      </c>
      <c r="V187" s="979">
        <f t="shared" ca="1" si="559"/>
        <v>3</v>
      </c>
      <c r="W187" s="979" t="str">
        <f t="shared" si="559"/>
        <v/>
      </c>
      <c r="X187" s="979" t="str">
        <f t="shared" si="559"/>
        <v/>
      </c>
      <c r="Y187" s="979" t="str">
        <f t="shared" si="559"/>
        <v/>
      </c>
      <c r="Z187" s="985" t="str">
        <f t="shared" si="559"/>
        <v/>
      </c>
      <c r="AA187" s="978" t="str">
        <f t="shared" ref="AA187:AH187" si="560">IF(AA172="","",RANK(C163,$C163:$J163,0))</f>
        <v/>
      </c>
      <c r="AB187" s="979" t="str">
        <f t="shared" si="560"/>
        <v/>
      </c>
      <c r="AC187" s="979" t="str">
        <f t="shared" si="560"/>
        <v/>
      </c>
      <c r="AD187" s="979" t="str">
        <f t="shared" si="560"/>
        <v/>
      </c>
      <c r="AE187" s="979" t="str">
        <f t="shared" si="560"/>
        <v/>
      </c>
      <c r="AF187" s="979">
        <f t="shared" ca="1" si="560"/>
        <v>4</v>
      </c>
      <c r="AG187" s="979" t="str">
        <f t="shared" si="560"/>
        <v/>
      </c>
      <c r="AH187" s="980" t="str">
        <f t="shared" si="560"/>
        <v/>
      </c>
      <c r="AI187" s="978" t="str">
        <f t="shared" ref="AI187:AP187" si="561">IF(AI172="","",RANK(C163,$C163:$J163,0))</f>
        <v/>
      </c>
      <c r="AJ187" s="979">
        <f t="shared" ca="1" si="561"/>
        <v>4</v>
      </c>
      <c r="AK187" s="979" t="str">
        <f t="shared" si="561"/>
        <v/>
      </c>
      <c r="AL187" s="979" t="str">
        <f t="shared" si="561"/>
        <v/>
      </c>
      <c r="AM187" s="979" t="str">
        <f t="shared" si="561"/>
        <v/>
      </c>
      <c r="AN187" s="979" t="str">
        <f t="shared" si="561"/>
        <v/>
      </c>
      <c r="AO187" s="979" t="str">
        <f t="shared" si="561"/>
        <v/>
      </c>
      <c r="AP187" s="980" t="str">
        <f t="shared" si="561"/>
        <v/>
      </c>
      <c r="AQ187" s="978">
        <f t="shared" ref="AQ187:AX187" ca="1" si="562">IF(AQ172="","",RANK(C163,$C163:$J163,0))</f>
        <v>4</v>
      </c>
      <c r="AR187" s="979" t="str">
        <f t="shared" si="562"/>
        <v/>
      </c>
      <c r="AS187" s="979" t="str">
        <f t="shared" si="562"/>
        <v/>
      </c>
      <c r="AT187" s="979" t="str">
        <f t="shared" si="562"/>
        <v/>
      </c>
      <c r="AU187" s="979" t="str">
        <f t="shared" si="562"/>
        <v/>
      </c>
      <c r="AV187" s="979" t="str">
        <f t="shared" si="562"/>
        <v/>
      </c>
      <c r="AW187" s="979" t="str">
        <f t="shared" si="562"/>
        <v/>
      </c>
      <c r="AX187" s="980" t="str">
        <f t="shared" si="562"/>
        <v/>
      </c>
      <c r="AY187" s="978" t="str">
        <f t="shared" ref="AY187:BF187" si="563">IF(AY172="","",RANK(C163,$C163:$J163,0))</f>
        <v/>
      </c>
      <c r="AZ187" s="979" t="str">
        <f t="shared" si="563"/>
        <v/>
      </c>
      <c r="BA187" s="979" t="str">
        <f t="shared" si="563"/>
        <v/>
      </c>
      <c r="BB187" s="979" t="str">
        <f t="shared" si="563"/>
        <v/>
      </c>
      <c r="BC187" s="979" t="str">
        <f t="shared" si="563"/>
        <v/>
      </c>
      <c r="BD187" s="979" t="str">
        <f t="shared" si="563"/>
        <v/>
      </c>
      <c r="BE187" s="979" t="str">
        <f t="shared" si="563"/>
        <v/>
      </c>
      <c r="BF187" s="980" t="str">
        <f t="shared" si="563"/>
        <v/>
      </c>
      <c r="BG187" s="978" t="str">
        <f t="shared" ref="BG187:BN187" si="564">IF(BG172="","",RANK(C163,$C163:$J163,0))</f>
        <v/>
      </c>
      <c r="BH187" s="979" t="str">
        <f t="shared" si="564"/>
        <v/>
      </c>
      <c r="BI187" s="979" t="str">
        <f t="shared" si="564"/>
        <v/>
      </c>
      <c r="BJ187" s="979" t="str">
        <f t="shared" si="564"/>
        <v/>
      </c>
      <c r="BK187" s="979" t="str">
        <f t="shared" si="564"/>
        <v/>
      </c>
      <c r="BL187" s="979" t="str">
        <f t="shared" si="564"/>
        <v/>
      </c>
      <c r="BM187" s="979" t="str">
        <f t="shared" si="564"/>
        <v/>
      </c>
      <c r="BN187" s="980" t="str">
        <f t="shared" si="564"/>
        <v/>
      </c>
    </row>
    <row r="188" spans="1:66" ht="15.75" x14ac:dyDescent="0.25">
      <c r="A188" s="2084" t="s">
        <v>39</v>
      </c>
      <c r="B188" s="2085"/>
      <c r="C188" s="978" t="str">
        <f t="shared" ref="C188:J188" si="565">IF(C172="","",RANK(C164,$C164:$J164,1))</f>
        <v/>
      </c>
      <c r="D188" s="979" t="str">
        <f t="shared" si="565"/>
        <v/>
      </c>
      <c r="E188" s="979" t="str">
        <f t="shared" si="565"/>
        <v/>
      </c>
      <c r="F188" s="979" t="str">
        <f t="shared" si="565"/>
        <v/>
      </c>
      <c r="G188" s="979">
        <f t="shared" ca="1" si="565"/>
        <v>1</v>
      </c>
      <c r="H188" s="979" t="str">
        <f t="shared" si="565"/>
        <v/>
      </c>
      <c r="I188" s="979" t="str">
        <f t="shared" si="565"/>
        <v/>
      </c>
      <c r="J188" s="980" t="str">
        <f t="shared" si="565"/>
        <v/>
      </c>
      <c r="K188" s="978" t="str">
        <f t="shared" ref="K188:R188" si="566">IF(K172="","",RANK(C164,$C164:$J164,1))</f>
        <v/>
      </c>
      <c r="L188" s="979" t="str">
        <f t="shared" si="566"/>
        <v/>
      </c>
      <c r="M188" s="979">
        <f t="shared" ca="1" si="566"/>
        <v>2</v>
      </c>
      <c r="N188" s="979" t="str">
        <f t="shared" si="566"/>
        <v/>
      </c>
      <c r="O188" s="979" t="str">
        <f t="shared" si="566"/>
        <v/>
      </c>
      <c r="P188" s="979" t="str">
        <f t="shared" si="566"/>
        <v/>
      </c>
      <c r="Q188" s="979" t="str">
        <f t="shared" si="566"/>
        <v/>
      </c>
      <c r="R188" s="980" t="str">
        <f t="shared" si="566"/>
        <v/>
      </c>
      <c r="S188" s="978" t="str">
        <f t="shared" ref="S188:Z188" si="567">IF(S172="","",RANK(C164,$C164:$J164,1))</f>
        <v/>
      </c>
      <c r="T188" s="979" t="str">
        <f t="shared" si="567"/>
        <v/>
      </c>
      <c r="U188" s="979" t="str">
        <f t="shared" si="567"/>
        <v/>
      </c>
      <c r="V188" s="979">
        <f t="shared" ca="1" si="567"/>
        <v>4</v>
      </c>
      <c r="W188" s="979" t="str">
        <f t="shared" si="567"/>
        <v/>
      </c>
      <c r="X188" s="979" t="str">
        <f t="shared" si="567"/>
        <v/>
      </c>
      <c r="Y188" s="979" t="str">
        <f t="shared" si="567"/>
        <v/>
      </c>
      <c r="Z188" s="985" t="str">
        <f t="shared" si="567"/>
        <v/>
      </c>
      <c r="AA188" s="978" t="str">
        <f t="shared" ref="AA188:AH188" si="568">IF(AA172="","",RANK(C164,$C164:$J164,1))</f>
        <v/>
      </c>
      <c r="AB188" s="979" t="str">
        <f t="shared" si="568"/>
        <v/>
      </c>
      <c r="AC188" s="979" t="str">
        <f t="shared" si="568"/>
        <v/>
      </c>
      <c r="AD188" s="979" t="str">
        <f t="shared" si="568"/>
        <v/>
      </c>
      <c r="AE188" s="979" t="str">
        <f t="shared" si="568"/>
        <v/>
      </c>
      <c r="AF188" s="979">
        <f t="shared" ca="1" si="568"/>
        <v>3</v>
      </c>
      <c r="AG188" s="979" t="str">
        <f t="shared" si="568"/>
        <v/>
      </c>
      <c r="AH188" s="980" t="str">
        <f t="shared" si="568"/>
        <v/>
      </c>
      <c r="AI188" s="978" t="str">
        <f t="shared" ref="AI188:AP188" si="569">IF(AI172="","",RANK(C164,$C164:$J164,1))</f>
        <v/>
      </c>
      <c r="AJ188" s="979">
        <f t="shared" ca="1" si="569"/>
        <v>5</v>
      </c>
      <c r="AK188" s="979" t="str">
        <f t="shared" si="569"/>
        <v/>
      </c>
      <c r="AL188" s="979" t="str">
        <f t="shared" si="569"/>
        <v/>
      </c>
      <c r="AM188" s="979" t="str">
        <f t="shared" si="569"/>
        <v/>
      </c>
      <c r="AN188" s="979" t="str">
        <f t="shared" si="569"/>
        <v/>
      </c>
      <c r="AO188" s="979" t="str">
        <f t="shared" si="569"/>
        <v/>
      </c>
      <c r="AP188" s="980" t="str">
        <f t="shared" si="569"/>
        <v/>
      </c>
      <c r="AQ188" s="978">
        <f t="shared" ref="AQ188:AX188" ca="1" si="570">IF(AQ172="","",RANK(C164,$C164:$J164,1))</f>
        <v>6</v>
      </c>
      <c r="AR188" s="979" t="str">
        <f t="shared" si="570"/>
        <v/>
      </c>
      <c r="AS188" s="979" t="str">
        <f t="shared" si="570"/>
        <v/>
      </c>
      <c r="AT188" s="979" t="str">
        <f t="shared" si="570"/>
        <v/>
      </c>
      <c r="AU188" s="979" t="str">
        <f t="shared" si="570"/>
        <v/>
      </c>
      <c r="AV188" s="979" t="str">
        <f t="shared" si="570"/>
        <v/>
      </c>
      <c r="AW188" s="979" t="str">
        <f t="shared" si="570"/>
        <v/>
      </c>
      <c r="AX188" s="980" t="str">
        <f t="shared" si="570"/>
        <v/>
      </c>
      <c r="AY188" s="978" t="str">
        <f t="shared" ref="AY188:BF188" si="571">IF(AY172="","",RANK(C164,$C164:$J164,1))</f>
        <v/>
      </c>
      <c r="AZ188" s="979" t="str">
        <f t="shared" si="571"/>
        <v/>
      </c>
      <c r="BA188" s="979" t="str">
        <f t="shared" si="571"/>
        <v/>
      </c>
      <c r="BB188" s="979" t="str">
        <f t="shared" si="571"/>
        <v/>
      </c>
      <c r="BC188" s="979" t="str">
        <f t="shared" si="571"/>
        <v/>
      </c>
      <c r="BD188" s="979" t="str">
        <f t="shared" si="571"/>
        <v/>
      </c>
      <c r="BE188" s="979" t="str">
        <f t="shared" si="571"/>
        <v/>
      </c>
      <c r="BF188" s="980" t="str">
        <f t="shared" si="571"/>
        <v/>
      </c>
      <c r="BG188" s="978" t="str">
        <f t="shared" ref="BG188:BN188" si="572">IF(BG172="","",RANK(C164,$C164:$J164,1))</f>
        <v/>
      </c>
      <c r="BH188" s="979" t="str">
        <f t="shared" si="572"/>
        <v/>
      </c>
      <c r="BI188" s="979" t="str">
        <f t="shared" si="572"/>
        <v/>
      </c>
      <c r="BJ188" s="979" t="str">
        <f t="shared" si="572"/>
        <v/>
      </c>
      <c r="BK188" s="979" t="str">
        <f t="shared" si="572"/>
        <v/>
      </c>
      <c r="BL188" s="979" t="str">
        <f t="shared" si="572"/>
        <v/>
      </c>
      <c r="BM188" s="979" t="str">
        <f t="shared" si="572"/>
        <v/>
      </c>
      <c r="BN188" s="980" t="str">
        <f t="shared" si="572"/>
        <v/>
      </c>
    </row>
    <row r="189" spans="1:66" ht="15.75" x14ac:dyDescent="0.25">
      <c r="A189" s="2084" t="s">
        <v>32</v>
      </c>
      <c r="B189" s="2085"/>
      <c r="C189" s="978" t="str">
        <f t="shared" ref="C189:J189" si="573">IF(C172="","",RANK(C165,$C165:$J165,0))</f>
        <v/>
      </c>
      <c r="D189" s="979" t="str">
        <f t="shared" si="573"/>
        <v/>
      </c>
      <c r="E189" s="979" t="str">
        <f t="shared" si="573"/>
        <v/>
      </c>
      <c r="F189" s="979" t="str">
        <f t="shared" si="573"/>
        <v/>
      </c>
      <c r="G189" s="979">
        <f t="shared" ca="1" si="573"/>
        <v>1</v>
      </c>
      <c r="H189" s="979" t="str">
        <f t="shared" si="573"/>
        <v/>
      </c>
      <c r="I189" s="979" t="str">
        <f t="shared" si="573"/>
        <v/>
      </c>
      <c r="J189" s="980" t="str">
        <f t="shared" si="573"/>
        <v/>
      </c>
      <c r="K189" s="978" t="str">
        <f t="shared" ref="K189:R189" si="574">IF(K172="","",RANK(C165,$C165:$J165,0))</f>
        <v/>
      </c>
      <c r="L189" s="979" t="str">
        <f t="shared" si="574"/>
        <v/>
      </c>
      <c r="M189" s="979">
        <f t="shared" ca="1" si="574"/>
        <v>2</v>
      </c>
      <c r="N189" s="979" t="str">
        <f t="shared" si="574"/>
        <v/>
      </c>
      <c r="O189" s="979" t="str">
        <f t="shared" si="574"/>
        <v/>
      </c>
      <c r="P189" s="979" t="str">
        <f t="shared" si="574"/>
        <v/>
      </c>
      <c r="Q189" s="979" t="str">
        <f t="shared" si="574"/>
        <v/>
      </c>
      <c r="R189" s="980" t="str">
        <f t="shared" si="574"/>
        <v/>
      </c>
      <c r="S189" s="978" t="str">
        <f t="shared" ref="S189:Z189" si="575">IF(S172="","",RANK(C165,$C165:$J165,0))</f>
        <v/>
      </c>
      <c r="T189" s="979" t="str">
        <f t="shared" si="575"/>
        <v/>
      </c>
      <c r="U189" s="979" t="str">
        <f t="shared" si="575"/>
        <v/>
      </c>
      <c r="V189" s="979">
        <f t="shared" ca="1" si="575"/>
        <v>3</v>
      </c>
      <c r="W189" s="979" t="str">
        <f t="shared" si="575"/>
        <v/>
      </c>
      <c r="X189" s="979" t="str">
        <f t="shared" si="575"/>
        <v/>
      </c>
      <c r="Y189" s="979" t="str">
        <f t="shared" si="575"/>
        <v/>
      </c>
      <c r="Z189" s="985" t="str">
        <f t="shared" si="575"/>
        <v/>
      </c>
      <c r="AA189" s="978" t="str">
        <f t="shared" ref="AA189:AH189" si="576">IF(AA172="","",RANK(C165,$C165:$J165,0))</f>
        <v/>
      </c>
      <c r="AB189" s="979" t="str">
        <f t="shared" si="576"/>
        <v/>
      </c>
      <c r="AC189" s="979" t="str">
        <f t="shared" si="576"/>
        <v/>
      </c>
      <c r="AD189" s="979" t="str">
        <f t="shared" si="576"/>
        <v/>
      </c>
      <c r="AE189" s="979" t="str">
        <f t="shared" si="576"/>
        <v/>
      </c>
      <c r="AF189" s="979">
        <f t="shared" ca="1" si="576"/>
        <v>4</v>
      </c>
      <c r="AG189" s="979" t="str">
        <f t="shared" si="576"/>
        <v/>
      </c>
      <c r="AH189" s="980" t="str">
        <f t="shared" si="576"/>
        <v/>
      </c>
      <c r="AI189" s="978" t="str">
        <f t="shared" ref="AI189:AP189" si="577">IF(AI172="","",RANK(C165,$C165:$J165,0))</f>
        <v/>
      </c>
      <c r="AJ189" s="979">
        <f t="shared" ca="1" si="577"/>
        <v>5</v>
      </c>
      <c r="AK189" s="979" t="str">
        <f t="shared" si="577"/>
        <v/>
      </c>
      <c r="AL189" s="979" t="str">
        <f t="shared" si="577"/>
        <v/>
      </c>
      <c r="AM189" s="979" t="str">
        <f t="shared" si="577"/>
        <v/>
      </c>
      <c r="AN189" s="979" t="str">
        <f t="shared" si="577"/>
        <v/>
      </c>
      <c r="AO189" s="979" t="str">
        <f t="shared" si="577"/>
        <v/>
      </c>
      <c r="AP189" s="980" t="str">
        <f t="shared" si="577"/>
        <v/>
      </c>
      <c r="AQ189" s="978">
        <f t="shared" ref="AQ189:AX189" ca="1" si="578">IF(AQ172="","",RANK(C165,$C165:$J165,0))</f>
        <v>6</v>
      </c>
      <c r="AR189" s="979" t="str">
        <f t="shared" si="578"/>
        <v/>
      </c>
      <c r="AS189" s="979" t="str">
        <f t="shared" si="578"/>
        <v/>
      </c>
      <c r="AT189" s="979" t="str">
        <f t="shared" si="578"/>
        <v/>
      </c>
      <c r="AU189" s="979" t="str">
        <f t="shared" si="578"/>
        <v/>
      </c>
      <c r="AV189" s="979" t="str">
        <f t="shared" si="578"/>
        <v/>
      </c>
      <c r="AW189" s="979" t="str">
        <f t="shared" si="578"/>
        <v/>
      </c>
      <c r="AX189" s="980" t="str">
        <f t="shared" si="578"/>
        <v/>
      </c>
      <c r="AY189" s="978" t="str">
        <f t="shared" ref="AY189:BF189" si="579">IF(AY172="","",RANK(C165,$C165:$J165,0))</f>
        <v/>
      </c>
      <c r="AZ189" s="979" t="str">
        <f t="shared" si="579"/>
        <v/>
      </c>
      <c r="BA189" s="979" t="str">
        <f t="shared" si="579"/>
        <v/>
      </c>
      <c r="BB189" s="979" t="str">
        <f t="shared" si="579"/>
        <v/>
      </c>
      <c r="BC189" s="979" t="str">
        <f t="shared" si="579"/>
        <v/>
      </c>
      <c r="BD189" s="979" t="str">
        <f t="shared" si="579"/>
        <v/>
      </c>
      <c r="BE189" s="979" t="str">
        <f t="shared" si="579"/>
        <v/>
      </c>
      <c r="BF189" s="980" t="str">
        <f t="shared" si="579"/>
        <v/>
      </c>
      <c r="BG189" s="978" t="str">
        <f t="shared" ref="BG189:BN189" si="580">IF(BG172="","",RANK(C165,$C165:$J165,0))</f>
        <v/>
      </c>
      <c r="BH189" s="979" t="str">
        <f t="shared" si="580"/>
        <v/>
      </c>
      <c r="BI189" s="979" t="str">
        <f t="shared" si="580"/>
        <v/>
      </c>
      <c r="BJ189" s="979" t="str">
        <f t="shared" si="580"/>
        <v/>
      </c>
      <c r="BK189" s="979" t="str">
        <f t="shared" si="580"/>
        <v/>
      </c>
      <c r="BL189" s="979" t="str">
        <f t="shared" si="580"/>
        <v/>
      </c>
      <c r="BM189" s="979" t="str">
        <f t="shared" si="580"/>
        <v/>
      </c>
      <c r="BN189" s="980" t="str">
        <f t="shared" si="580"/>
        <v/>
      </c>
    </row>
    <row r="190" spans="1:66" ht="16.5" thickBot="1" x14ac:dyDescent="0.3">
      <c r="A190" s="2086" t="s">
        <v>137</v>
      </c>
      <c r="B190" s="2087"/>
      <c r="C190" s="986" t="str">
        <f t="shared" ref="C190:J190" si="581">IF(C172="","",RANK(C166,$C166:$J166,0))</f>
        <v/>
      </c>
      <c r="D190" s="987" t="str">
        <f t="shared" si="581"/>
        <v/>
      </c>
      <c r="E190" s="987" t="str">
        <f t="shared" si="581"/>
        <v/>
      </c>
      <c r="F190" s="987" t="str">
        <f t="shared" si="581"/>
        <v/>
      </c>
      <c r="G190" s="987">
        <f t="shared" ca="1" si="581"/>
        <v>1</v>
      </c>
      <c r="H190" s="987" t="str">
        <f t="shared" si="581"/>
        <v/>
      </c>
      <c r="I190" s="987" t="str">
        <f t="shared" si="581"/>
        <v/>
      </c>
      <c r="J190" s="988" t="str">
        <f t="shared" si="581"/>
        <v/>
      </c>
      <c r="K190" s="986" t="str">
        <f t="shared" ref="K190:R190" si="582">IF(K172="","",RANK(C166,$C166:$J166,0))</f>
        <v/>
      </c>
      <c r="L190" s="987" t="str">
        <f t="shared" si="582"/>
        <v/>
      </c>
      <c r="M190" s="987">
        <f t="shared" ca="1" si="582"/>
        <v>2</v>
      </c>
      <c r="N190" s="987" t="str">
        <f t="shared" si="582"/>
        <v/>
      </c>
      <c r="O190" s="987" t="str">
        <f t="shared" si="582"/>
        <v/>
      </c>
      <c r="P190" s="987" t="str">
        <f t="shared" si="582"/>
        <v/>
      </c>
      <c r="Q190" s="987" t="str">
        <f t="shared" si="582"/>
        <v/>
      </c>
      <c r="R190" s="988" t="str">
        <f t="shared" si="582"/>
        <v/>
      </c>
      <c r="S190" s="981" t="str">
        <f t="shared" ref="S190:Z190" si="583">IF(S172="","",RANK(C166,$C166:$J166,0))</f>
        <v/>
      </c>
      <c r="T190" s="982" t="str">
        <f t="shared" si="583"/>
        <v/>
      </c>
      <c r="U190" s="982" t="str">
        <f t="shared" si="583"/>
        <v/>
      </c>
      <c r="V190" s="982">
        <f t="shared" ca="1" si="583"/>
        <v>3</v>
      </c>
      <c r="W190" s="982" t="str">
        <f t="shared" si="583"/>
        <v/>
      </c>
      <c r="X190" s="982" t="str">
        <f t="shared" si="583"/>
        <v/>
      </c>
      <c r="Y190" s="982" t="str">
        <f t="shared" si="583"/>
        <v/>
      </c>
      <c r="Z190" s="989" t="str">
        <f t="shared" si="583"/>
        <v/>
      </c>
      <c r="AA190" s="981" t="str">
        <f t="shared" ref="AA190:AH190" si="584">IF(AA172="","",RANK(C166,$C166:$J166,0))</f>
        <v/>
      </c>
      <c r="AB190" s="982" t="str">
        <f t="shared" si="584"/>
        <v/>
      </c>
      <c r="AC190" s="982" t="str">
        <f t="shared" si="584"/>
        <v/>
      </c>
      <c r="AD190" s="982" t="str">
        <f t="shared" si="584"/>
        <v/>
      </c>
      <c r="AE190" s="982" t="str">
        <f t="shared" si="584"/>
        <v/>
      </c>
      <c r="AF190" s="982">
        <f t="shared" ca="1" si="584"/>
        <v>4</v>
      </c>
      <c r="AG190" s="982" t="str">
        <f t="shared" si="584"/>
        <v/>
      </c>
      <c r="AH190" s="983" t="str">
        <f t="shared" si="584"/>
        <v/>
      </c>
      <c r="AI190" s="981" t="str">
        <f t="shared" ref="AI190:AP190" si="585">IF(AI172="","",RANK(C166,$C166:$J166,0))</f>
        <v/>
      </c>
      <c r="AJ190" s="982">
        <f t="shared" ca="1" si="585"/>
        <v>5</v>
      </c>
      <c r="AK190" s="982" t="str">
        <f t="shared" si="585"/>
        <v/>
      </c>
      <c r="AL190" s="982" t="str">
        <f t="shared" si="585"/>
        <v/>
      </c>
      <c r="AM190" s="982" t="str">
        <f t="shared" si="585"/>
        <v/>
      </c>
      <c r="AN190" s="982" t="str">
        <f t="shared" si="585"/>
        <v/>
      </c>
      <c r="AO190" s="982" t="str">
        <f t="shared" si="585"/>
        <v/>
      </c>
      <c r="AP190" s="983" t="str">
        <f t="shared" si="585"/>
        <v/>
      </c>
      <c r="AQ190" s="981">
        <f t="shared" ref="AQ190:AX190" ca="1" si="586">IF(AQ172="","",RANK(C166,$C166:$J166,0))</f>
        <v>6</v>
      </c>
      <c r="AR190" s="982" t="str">
        <f t="shared" si="586"/>
        <v/>
      </c>
      <c r="AS190" s="982" t="str">
        <f t="shared" si="586"/>
        <v/>
      </c>
      <c r="AT190" s="982" t="str">
        <f t="shared" si="586"/>
        <v/>
      </c>
      <c r="AU190" s="982" t="str">
        <f t="shared" si="586"/>
        <v/>
      </c>
      <c r="AV190" s="982" t="str">
        <f t="shared" si="586"/>
        <v/>
      </c>
      <c r="AW190" s="982" t="str">
        <f t="shared" si="586"/>
        <v/>
      </c>
      <c r="AX190" s="983" t="str">
        <f t="shared" si="586"/>
        <v/>
      </c>
      <c r="AY190" s="981" t="str">
        <f t="shared" ref="AY190:BF190" si="587">IF(AY172="","",RANK(C166,$C166:$J166,0))</f>
        <v/>
      </c>
      <c r="AZ190" s="982" t="str">
        <f t="shared" si="587"/>
        <v/>
      </c>
      <c r="BA190" s="982" t="str">
        <f t="shared" si="587"/>
        <v/>
      </c>
      <c r="BB190" s="982" t="str">
        <f t="shared" si="587"/>
        <v/>
      </c>
      <c r="BC190" s="982" t="str">
        <f t="shared" si="587"/>
        <v/>
      </c>
      <c r="BD190" s="982" t="str">
        <f t="shared" si="587"/>
        <v/>
      </c>
      <c r="BE190" s="982" t="str">
        <f t="shared" si="587"/>
        <v/>
      </c>
      <c r="BF190" s="983" t="str">
        <f t="shared" si="587"/>
        <v/>
      </c>
      <c r="BG190" s="981" t="str">
        <f t="shared" ref="BG190:BN190" si="588">IF(BG172="","",RANK(C166,$C166:$J166,0))</f>
        <v/>
      </c>
      <c r="BH190" s="982" t="str">
        <f t="shared" si="588"/>
        <v/>
      </c>
      <c r="BI190" s="982" t="str">
        <f t="shared" si="588"/>
        <v/>
      </c>
      <c r="BJ190" s="982" t="str">
        <f t="shared" si="588"/>
        <v/>
      </c>
      <c r="BK190" s="982" t="str">
        <f t="shared" si="588"/>
        <v/>
      </c>
      <c r="BL190" s="982" t="str">
        <f t="shared" si="588"/>
        <v/>
      </c>
      <c r="BM190" s="982" t="str">
        <f t="shared" si="588"/>
        <v/>
      </c>
      <c r="BN190" s="983" t="str">
        <f t="shared" si="588"/>
        <v/>
      </c>
    </row>
    <row r="191" spans="1:66" ht="15.75" x14ac:dyDescent="0.25">
      <c r="A191" s="2088" t="s">
        <v>40</v>
      </c>
      <c r="B191" s="2089"/>
      <c r="C191" s="966" t="str">
        <f t="shared" ref="C191:J191" si="589">IF(C172="","",RANK(C181,$C181:$J181,0))</f>
        <v/>
      </c>
      <c r="D191" s="967" t="str">
        <f t="shared" si="589"/>
        <v/>
      </c>
      <c r="E191" s="967" t="str">
        <f t="shared" si="589"/>
        <v/>
      </c>
      <c r="F191" s="967" t="str">
        <f t="shared" si="589"/>
        <v/>
      </c>
      <c r="G191" s="967">
        <f t="shared" si="589"/>
        <v>1</v>
      </c>
      <c r="H191" s="967" t="str">
        <f t="shared" si="589"/>
        <v/>
      </c>
      <c r="I191" s="967" t="str">
        <f t="shared" si="589"/>
        <v/>
      </c>
      <c r="J191" s="968" t="str">
        <f t="shared" si="589"/>
        <v/>
      </c>
      <c r="K191" s="966" t="str">
        <f t="shared" ref="K191:R191" si="590">IF(K172="","",RANK(K181,$K181:$R181,0))</f>
        <v/>
      </c>
      <c r="L191" s="967" t="str">
        <f t="shared" si="590"/>
        <v/>
      </c>
      <c r="M191" s="967">
        <f t="shared" si="590"/>
        <v>1</v>
      </c>
      <c r="N191" s="967" t="str">
        <f t="shared" si="590"/>
        <v/>
      </c>
      <c r="O191" s="967" t="str">
        <f t="shared" si="590"/>
        <v/>
      </c>
      <c r="P191" s="967" t="str">
        <f t="shared" si="590"/>
        <v/>
      </c>
      <c r="Q191" s="967" t="str">
        <f t="shared" si="590"/>
        <v/>
      </c>
      <c r="R191" s="968" t="str">
        <f t="shared" si="590"/>
        <v/>
      </c>
      <c r="S191" s="966" t="str">
        <f t="shared" ref="S191:Z191" si="591">IF(S172="","",RANK(S181,$S181:$Z181,0))</f>
        <v/>
      </c>
      <c r="T191" s="967" t="str">
        <f t="shared" si="591"/>
        <v/>
      </c>
      <c r="U191" s="967" t="str">
        <f t="shared" si="591"/>
        <v/>
      </c>
      <c r="V191" s="967">
        <f t="shared" si="591"/>
        <v>1</v>
      </c>
      <c r="W191" s="967" t="str">
        <f t="shared" si="591"/>
        <v/>
      </c>
      <c r="X191" s="967" t="str">
        <f t="shared" si="591"/>
        <v/>
      </c>
      <c r="Y191" s="967" t="str">
        <f t="shared" si="591"/>
        <v/>
      </c>
      <c r="Z191" s="968" t="str">
        <f t="shared" si="591"/>
        <v/>
      </c>
      <c r="AA191" s="966" t="str">
        <f t="shared" ref="AA191:AH191" si="592">IF(AA172="","",RANK(AA181,$AA181:$AH181,0))</f>
        <v/>
      </c>
      <c r="AB191" s="967" t="str">
        <f t="shared" si="592"/>
        <v/>
      </c>
      <c r="AC191" s="967" t="str">
        <f t="shared" si="592"/>
        <v/>
      </c>
      <c r="AD191" s="967" t="str">
        <f t="shared" si="592"/>
        <v/>
      </c>
      <c r="AE191" s="967" t="str">
        <f t="shared" si="592"/>
        <v/>
      </c>
      <c r="AF191" s="967">
        <f t="shared" si="592"/>
        <v>1</v>
      </c>
      <c r="AG191" s="967" t="str">
        <f t="shared" si="592"/>
        <v/>
      </c>
      <c r="AH191" s="968" t="str">
        <f t="shared" si="592"/>
        <v/>
      </c>
      <c r="AI191" s="966" t="str">
        <f t="shared" ref="AI191:AP191" si="593">IF(AI172="","",RANK(AI181,$AI181:$AP181,0))</f>
        <v/>
      </c>
      <c r="AJ191" s="967">
        <f t="shared" si="593"/>
        <v>1</v>
      </c>
      <c r="AK191" s="967" t="str">
        <f t="shared" si="593"/>
        <v/>
      </c>
      <c r="AL191" s="967" t="str">
        <f t="shared" si="593"/>
        <v/>
      </c>
      <c r="AM191" s="967" t="str">
        <f t="shared" si="593"/>
        <v/>
      </c>
      <c r="AN191" s="967" t="str">
        <f t="shared" si="593"/>
        <v/>
      </c>
      <c r="AO191" s="967" t="str">
        <f t="shared" si="593"/>
        <v/>
      </c>
      <c r="AP191" s="968" t="str">
        <f t="shared" si="593"/>
        <v/>
      </c>
      <c r="AQ191" s="966">
        <f t="shared" ref="AQ191:AX191" si="594">IF(AQ172="","",RANK(AQ181,$AQ181:$AX181,0))</f>
        <v>1</v>
      </c>
      <c r="AR191" s="967" t="str">
        <f t="shared" si="594"/>
        <v/>
      </c>
      <c r="AS191" s="967" t="str">
        <f t="shared" si="594"/>
        <v/>
      </c>
      <c r="AT191" s="967" t="str">
        <f t="shared" si="594"/>
        <v/>
      </c>
      <c r="AU191" s="967" t="str">
        <f t="shared" si="594"/>
        <v/>
      </c>
      <c r="AV191" s="967" t="str">
        <f t="shared" si="594"/>
        <v/>
      </c>
      <c r="AW191" s="967" t="str">
        <f t="shared" si="594"/>
        <v/>
      </c>
      <c r="AX191" s="968" t="str">
        <f t="shared" si="594"/>
        <v/>
      </c>
      <c r="AY191" s="966" t="str">
        <f t="shared" ref="AY191:BF191" si="595">IF(AY172="","",RANK(AY181,$AY181:$BF181,0))</f>
        <v/>
      </c>
      <c r="AZ191" s="967" t="str">
        <f t="shared" si="595"/>
        <v/>
      </c>
      <c r="BA191" s="967" t="str">
        <f t="shared" si="595"/>
        <v/>
      </c>
      <c r="BB191" s="967" t="str">
        <f t="shared" si="595"/>
        <v/>
      </c>
      <c r="BC191" s="967" t="str">
        <f t="shared" si="595"/>
        <v/>
      </c>
      <c r="BD191" s="967" t="str">
        <f t="shared" si="595"/>
        <v/>
      </c>
      <c r="BE191" s="967" t="str">
        <f t="shared" si="595"/>
        <v/>
      </c>
      <c r="BF191" s="968" t="str">
        <f t="shared" si="595"/>
        <v/>
      </c>
      <c r="BG191" s="966" t="str">
        <f t="shared" ref="BG191:BN191" si="596">IF(BG172="","",RANK(BG181,$BG181:$BN181,0))</f>
        <v/>
      </c>
      <c r="BH191" s="967" t="str">
        <f t="shared" si="596"/>
        <v/>
      </c>
      <c r="BI191" s="967" t="str">
        <f t="shared" si="596"/>
        <v/>
      </c>
      <c r="BJ191" s="967" t="str">
        <f t="shared" si="596"/>
        <v/>
      </c>
      <c r="BK191" s="967" t="str">
        <f t="shared" si="596"/>
        <v/>
      </c>
      <c r="BL191" s="967" t="str">
        <f t="shared" si="596"/>
        <v/>
      </c>
      <c r="BM191" s="967" t="str">
        <f t="shared" si="596"/>
        <v/>
      </c>
      <c r="BN191" s="968" t="str">
        <f t="shared" si="596"/>
        <v/>
      </c>
    </row>
    <row r="192" spans="1:66" ht="15.75" x14ac:dyDescent="0.25">
      <c r="A192" s="2090" t="s">
        <v>34</v>
      </c>
      <c r="B192" s="2091"/>
      <c r="C192" s="969" t="str">
        <f t="shared" ref="C192:J192" si="597">IF(C172="","",RANK(C182,$C182:$J182,0))</f>
        <v/>
      </c>
      <c r="D192" s="970" t="str">
        <f t="shared" si="597"/>
        <v/>
      </c>
      <c r="E192" s="970" t="str">
        <f t="shared" si="597"/>
        <v/>
      </c>
      <c r="F192" s="970" t="str">
        <f t="shared" si="597"/>
        <v/>
      </c>
      <c r="G192" s="970">
        <f t="shared" si="597"/>
        <v>1</v>
      </c>
      <c r="H192" s="970" t="str">
        <f t="shared" si="597"/>
        <v/>
      </c>
      <c r="I192" s="970" t="str">
        <f t="shared" si="597"/>
        <v/>
      </c>
      <c r="J192" s="971" t="str">
        <f t="shared" si="597"/>
        <v/>
      </c>
      <c r="K192" s="969" t="str">
        <f t="shared" ref="K192:R192" si="598">IF(K172="","",RANK(K182,$K182:$R182,0))</f>
        <v/>
      </c>
      <c r="L192" s="970" t="str">
        <f t="shared" si="598"/>
        <v/>
      </c>
      <c r="M192" s="970">
        <f t="shared" si="598"/>
        <v>1</v>
      </c>
      <c r="N192" s="970" t="str">
        <f t="shared" si="598"/>
        <v/>
      </c>
      <c r="O192" s="970" t="str">
        <f t="shared" si="598"/>
        <v/>
      </c>
      <c r="P192" s="970" t="str">
        <f t="shared" si="598"/>
        <v/>
      </c>
      <c r="Q192" s="970" t="str">
        <f t="shared" si="598"/>
        <v/>
      </c>
      <c r="R192" s="971" t="str">
        <f t="shared" si="598"/>
        <v/>
      </c>
      <c r="S192" s="969" t="str">
        <f t="shared" ref="S192:Z192" si="599">IF(S172="","",RANK(S182,$S182:$Z182,0))</f>
        <v/>
      </c>
      <c r="T192" s="970" t="str">
        <f t="shared" si="599"/>
        <v/>
      </c>
      <c r="U192" s="970" t="str">
        <f t="shared" si="599"/>
        <v/>
      </c>
      <c r="V192" s="970">
        <f t="shared" si="599"/>
        <v>1</v>
      </c>
      <c r="W192" s="970" t="str">
        <f t="shared" si="599"/>
        <v/>
      </c>
      <c r="X192" s="970" t="str">
        <f t="shared" si="599"/>
        <v/>
      </c>
      <c r="Y192" s="970" t="str">
        <f t="shared" si="599"/>
        <v/>
      </c>
      <c r="Z192" s="971" t="str">
        <f t="shared" si="599"/>
        <v/>
      </c>
      <c r="AA192" s="969" t="str">
        <f t="shared" ref="AA192:AH192" si="600">IF(AA172="","",RANK(AA182,$AA182:$AH182,0))</f>
        <v/>
      </c>
      <c r="AB192" s="970" t="str">
        <f t="shared" si="600"/>
        <v/>
      </c>
      <c r="AC192" s="970" t="str">
        <f t="shared" si="600"/>
        <v/>
      </c>
      <c r="AD192" s="970" t="str">
        <f t="shared" si="600"/>
        <v/>
      </c>
      <c r="AE192" s="970" t="str">
        <f t="shared" si="600"/>
        <v/>
      </c>
      <c r="AF192" s="970">
        <f t="shared" si="600"/>
        <v>1</v>
      </c>
      <c r="AG192" s="970" t="str">
        <f t="shared" si="600"/>
        <v/>
      </c>
      <c r="AH192" s="971" t="str">
        <f t="shared" si="600"/>
        <v/>
      </c>
      <c r="AI192" s="969" t="str">
        <f t="shared" ref="AI192:AP192" si="601">IF(AI172="","",RANK(AI182,$AI182:$AP182,0))</f>
        <v/>
      </c>
      <c r="AJ192" s="970">
        <f t="shared" si="601"/>
        <v>1</v>
      </c>
      <c r="AK192" s="970" t="str">
        <f t="shared" si="601"/>
        <v/>
      </c>
      <c r="AL192" s="970" t="str">
        <f t="shared" si="601"/>
        <v/>
      </c>
      <c r="AM192" s="970" t="str">
        <f t="shared" si="601"/>
        <v/>
      </c>
      <c r="AN192" s="970" t="str">
        <f t="shared" si="601"/>
        <v/>
      </c>
      <c r="AO192" s="970" t="str">
        <f t="shared" si="601"/>
        <v/>
      </c>
      <c r="AP192" s="971" t="str">
        <f t="shared" si="601"/>
        <v/>
      </c>
      <c r="AQ192" s="969">
        <f t="shared" ref="AQ192:AX192" si="602">IF(AQ172="","",RANK(AQ182,$AQ182:$AX182,0))</f>
        <v>1</v>
      </c>
      <c r="AR192" s="970" t="str">
        <f t="shared" si="602"/>
        <v/>
      </c>
      <c r="AS192" s="970" t="str">
        <f t="shared" si="602"/>
        <v/>
      </c>
      <c r="AT192" s="970" t="str">
        <f t="shared" si="602"/>
        <v/>
      </c>
      <c r="AU192" s="970" t="str">
        <f t="shared" si="602"/>
        <v/>
      </c>
      <c r="AV192" s="970" t="str">
        <f t="shared" si="602"/>
        <v/>
      </c>
      <c r="AW192" s="970" t="str">
        <f t="shared" si="602"/>
        <v/>
      </c>
      <c r="AX192" s="971" t="str">
        <f t="shared" si="602"/>
        <v/>
      </c>
      <c r="AY192" s="969" t="str">
        <f t="shared" ref="AY192:BF192" si="603">IF(AY172="","",RANK(AY182,$AY182:$BF182,0))</f>
        <v/>
      </c>
      <c r="AZ192" s="970" t="str">
        <f t="shared" si="603"/>
        <v/>
      </c>
      <c r="BA192" s="970" t="str">
        <f t="shared" si="603"/>
        <v/>
      </c>
      <c r="BB192" s="970" t="str">
        <f t="shared" si="603"/>
        <v/>
      </c>
      <c r="BC192" s="970" t="str">
        <f t="shared" si="603"/>
        <v/>
      </c>
      <c r="BD192" s="970" t="str">
        <f t="shared" si="603"/>
        <v/>
      </c>
      <c r="BE192" s="970" t="str">
        <f t="shared" si="603"/>
        <v/>
      </c>
      <c r="BF192" s="971" t="str">
        <f t="shared" si="603"/>
        <v/>
      </c>
      <c r="BG192" s="969" t="str">
        <f t="shared" ref="BG192:BN192" si="604">IF(BG172="","",RANK(BG182,$BG182:$BN182,0))</f>
        <v/>
      </c>
      <c r="BH192" s="970" t="str">
        <f t="shared" si="604"/>
        <v/>
      </c>
      <c r="BI192" s="970" t="str">
        <f t="shared" si="604"/>
        <v/>
      </c>
      <c r="BJ192" s="970" t="str">
        <f t="shared" si="604"/>
        <v/>
      </c>
      <c r="BK192" s="970" t="str">
        <f t="shared" si="604"/>
        <v/>
      </c>
      <c r="BL192" s="970" t="str">
        <f t="shared" si="604"/>
        <v/>
      </c>
      <c r="BM192" s="970" t="str">
        <f t="shared" si="604"/>
        <v/>
      </c>
      <c r="BN192" s="971" t="str">
        <f t="shared" si="604"/>
        <v/>
      </c>
    </row>
    <row r="193" spans="1:66" ht="15.75" x14ac:dyDescent="0.25">
      <c r="A193" s="2090" t="s">
        <v>35</v>
      </c>
      <c r="B193" s="2091"/>
      <c r="C193" s="969" t="str">
        <f t="shared" ref="C193:J193" si="605">IF(C172="","",RANK(C183,$C183:$J183,1))</f>
        <v/>
      </c>
      <c r="D193" s="970" t="str">
        <f t="shared" si="605"/>
        <v/>
      </c>
      <c r="E193" s="970" t="str">
        <f t="shared" si="605"/>
        <v/>
      </c>
      <c r="F193" s="970" t="str">
        <f t="shared" si="605"/>
        <v/>
      </c>
      <c r="G193" s="970">
        <f t="shared" si="605"/>
        <v>1</v>
      </c>
      <c r="H193" s="970" t="str">
        <f t="shared" si="605"/>
        <v/>
      </c>
      <c r="I193" s="970" t="str">
        <f t="shared" si="605"/>
        <v/>
      </c>
      <c r="J193" s="971" t="str">
        <f t="shared" si="605"/>
        <v/>
      </c>
      <c r="K193" s="969" t="str">
        <f t="shared" ref="K193:R193" si="606">IF(K172="","",RANK(K183,$K183:$R183,1))</f>
        <v/>
      </c>
      <c r="L193" s="970" t="str">
        <f t="shared" si="606"/>
        <v/>
      </c>
      <c r="M193" s="970">
        <f t="shared" si="606"/>
        <v>1</v>
      </c>
      <c r="N193" s="970" t="str">
        <f t="shared" si="606"/>
        <v/>
      </c>
      <c r="O193" s="970" t="str">
        <f t="shared" si="606"/>
        <v/>
      </c>
      <c r="P193" s="970" t="str">
        <f t="shared" si="606"/>
        <v/>
      </c>
      <c r="Q193" s="970" t="str">
        <f t="shared" si="606"/>
        <v/>
      </c>
      <c r="R193" s="971" t="str">
        <f t="shared" si="606"/>
        <v/>
      </c>
      <c r="S193" s="969" t="str">
        <f t="shared" ref="S193:Z193" si="607">IF(S172="","",RANK(S183,$S183:$Z183,1))</f>
        <v/>
      </c>
      <c r="T193" s="970" t="str">
        <f t="shared" si="607"/>
        <v/>
      </c>
      <c r="U193" s="970" t="str">
        <f t="shared" si="607"/>
        <v/>
      </c>
      <c r="V193" s="970">
        <f t="shared" si="607"/>
        <v>1</v>
      </c>
      <c r="W193" s="970" t="str">
        <f t="shared" si="607"/>
        <v/>
      </c>
      <c r="X193" s="970" t="str">
        <f t="shared" si="607"/>
        <v/>
      </c>
      <c r="Y193" s="970" t="str">
        <f t="shared" si="607"/>
        <v/>
      </c>
      <c r="Z193" s="971" t="str">
        <f t="shared" si="607"/>
        <v/>
      </c>
      <c r="AA193" s="969" t="str">
        <f t="shared" ref="AA193:AH193" si="608">IF(AA172="","",RANK(AA183,$AA183:$AH183,1))</f>
        <v/>
      </c>
      <c r="AB193" s="970" t="str">
        <f t="shared" si="608"/>
        <v/>
      </c>
      <c r="AC193" s="970" t="str">
        <f t="shared" si="608"/>
        <v/>
      </c>
      <c r="AD193" s="970" t="str">
        <f t="shared" si="608"/>
        <v/>
      </c>
      <c r="AE193" s="970" t="str">
        <f t="shared" si="608"/>
        <v/>
      </c>
      <c r="AF193" s="970">
        <f t="shared" si="608"/>
        <v>1</v>
      </c>
      <c r="AG193" s="970" t="str">
        <f t="shared" si="608"/>
        <v/>
      </c>
      <c r="AH193" s="971" t="str">
        <f t="shared" si="608"/>
        <v/>
      </c>
      <c r="AI193" s="969" t="str">
        <f t="shared" ref="AI193:AP193" si="609">IF(AI172="","",RANK(AI183,$AI183:$AP183,1))</f>
        <v/>
      </c>
      <c r="AJ193" s="970">
        <f t="shared" si="609"/>
        <v>1</v>
      </c>
      <c r="AK193" s="970" t="str">
        <f t="shared" si="609"/>
        <v/>
      </c>
      <c r="AL193" s="970" t="str">
        <f t="shared" si="609"/>
        <v/>
      </c>
      <c r="AM193" s="970" t="str">
        <f t="shared" si="609"/>
        <v/>
      </c>
      <c r="AN193" s="970" t="str">
        <f t="shared" si="609"/>
        <v/>
      </c>
      <c r="AO193" s="970" t="str">
        <f t="shared" si="609"/>
        <v/>
      </c>
      <c r="AP193" s="971" t="str">
        <f t="shared" si="609"/>
        <v/>
      </c>
      <c r="AQ193" s="969">
        <f t="shared" ref="AQ193:AX193" si="610">IF(AQ172="","",RANK(AQ183,$AQ183:$AX183,1))</f>
        <v>1</v>
      </c>
      <c r="AR193" s="970" t="str">
        <f t="shared" si="610"/>
        <v/>
      </c>
      <c r="AS193" s="970" t="str">
        <f t="shared" si="610"/>
        <v/>
      </c>
      <c r="AT193" s="970" t="str">
        <f t="shared" si="610"/>
        <v/>
      </c>
      <c r="AU193" s="970" t="str">
        <f t="shared" si="610"/>
        <v/>
      </c>
      <c r="AV193" s="970" t="str">
        <f t="shared" si="610"/>
        <v/>
      </c>
      <c r="AW193" s="970" t="str">
        <f t="shared" si="610"/>
        <v/>
      </c>
      <c r="AX193" s="971" t="str">
        <f t="shared" si="610"/>
        <v/>
      </c>
      <c r="AY193" s="969" t="str">
        <f t="shared" ref="AY193:BF193" si="611">IF(AY172="","",RANK(AY183,$AY183:$BF183,1))</f>
        <v/>
      </c>
      <c r="AZ193" s="970" t="str">
        <f t="shared" si="611"/>
        <v/>
      </c>
      <c r="BA193" s="970" t="str">
        <f t="shared" si="611"/>
        <v/>
      </c>
      <c r="BB193" s="970" t="str">
        <f t="shared" si="611"/>
        <v/>
      </c>
      <c r="BC193" s="970" t="str">
        <f t="shared" si="611"/>
        <v/>
      </c>
      <c r="BD193" s="970" t="str">
        <f t="shared" si="611"/>
        <v/>
      </c>
      <c r="BE193" s="970" t="str">
        <f t="shared" si="611"/>
        <v/>
      </c>
      <c r="BF193" s="971" t="str">
        <f t="shared" si="611"/>
        <v/>
      </c>
      <c r="BG193" s="969" t="str">
        <f t="shared" ref="BG193:BN193" si="612">IF(BG172="","",RANK(BG183,$BG183:$BN183,1))</f>
        <v/>
      </c>
      <c r="BH193" s="970" t="str">
        <f t="shared" si="612"/>
        <v/>
      </c>
      <c r="BI193" s="970" t="str">
        <f t="shared" si="612"/>
        <v/>
      </c>
      <c r="BJ193" s="970" t="str">
        <f t="shared" si="612"/>
        <v/>
      </c>
      <c r="BK193" s="970" t="str">
        <f t="shared" si="612"/>
        <v/>
      </c>
      <c r="BL193" s="970" t="str">
        <f t="shared" si="612"/>
        <v/>
      </c>
      <c r="BM193" s="970" t="str">
        <f t="shared" si="612"/>
        <v/>
      </c>
      <c r="BN193" s="971" t="str">
        <f t="shared" si="612"/>
        <v/>
      </c>
    </row>
    <row r="194" spans="1:66" ht="15.75" x14ac:dyDescent="0.25">
      <c r="A194" s="2090" t="s">
        <v>36</v>
      </c>
      <c r="B194" s="2091"/>
      <c r="C194" s="969" t="str">
        <f t="shared" ref="C194:J194" si="613">IF(C172="","",RANK(C184,$C184:$J184,0))</f>
        <v/>
      </c>
      <c r="D194" s="970" t="str">
        <f t="shared" si="613"/>
        <v/>
      </c>
      <c r="E194" s="970" t="str">
        <f t="shared" si="613"/>
        <v/>
      </c>
      <c r="F194" s="970" t="str">
        <f t="shared" si="613"/>
        <v/>
      </c>
      <c r="G194" s="970">
        <f t="shared" si="613"/>
        <v>1</v>
      </c>
      <c r="H194" s="970" t="str">
        <f t="shared" si="613"/>
        <v/>
      </c>
      <c r="I194" s="970" t="str">
        <f t="shared" si="613"/>
        <v/>
      </c>
      <c r="J194" s="971" t="str">
        <f t="shared" si="613"/>
        <v/>
      </c>
      <c r="K194" s="969" t="str">
        <f t="shared" ref="K194:R194" si="614">IF(K172="","",RANK(K184,$K184:$R184,0))</f>
        <v/>
      </c>
      <c r="L194" s="970" t="str">
        <f t="shared" si="614"/>
        <v/>
      </c>
      <c r="M194" s="970">
        <f t="shared" si="614"/>
        <v>1</v>
      </c>
      <c r="N194" s="970" t="str">
        <f t="shared" si="614"/>
        <v/>
      </c>
      <c r="O194" s="970" t="str">
        <f t="shared" si="614"/>
        <v/>
      </c>
      <c r="P194" s="970" t="str">
        <f t="shared" si="614"/>
        <v/>
      </c>
      <c r="Q194" s="970" t="str">
        <f t="shared" si="614"/>
        <v/>
      </c>
      <c r="R194" s="971" t="str">
        <f t="shared" si="614"/>
        <v/>
      </c>
      <c r="S194" s="969" t="str">
        <f t="shared" ref="S194:Z194" si="615">IF(S172="","",RANK(S184,$S184:$Z184,0))</f>
        <v/>
      </c>
      <c r="T194" s="970" t="str">
        <f t="shared" si="615"/>
        <v/>
      </c>
      <c r="U194" s="970" t="str">
        <f t="shared" si="615"/>
        <v/>
      </c>
      <c r="V194" s="970">
        <f t="shared" si="615"/>
        <v>1</v>
      </c>
      <c r="W194" s="970" t="str">
        <f t="shared" si="615"/>
        <v/>
      </c>
      <c r="X194" s="970" t="str">
        <f t="shared" si="615"/>
        <v/>
      </c>
      <c r="Y194" s="970" t="str">
        <f t="shared" si="615"/>
        <v/>
      </c>
      <c r="Z194" s="971" t="str">
        <f t="shared" si="615"/>
        <v/>
      </c>
      <c r="AA194" s="969" t="str">
        <f t="shared" ref="AA194:AH194" si="616">IF(AA172="","",RANK(AA184,$AA184:$AH184,0))</f>
        <v/>
      </c>
      <c r="AB194" s="970" t="str">
        <f t="shared" si="616"/>
        <v/>
      </c>
      <c r="AC194" s="970" t="str">
        <f t="shared" si="616"/>
        <v/>
      </c>
      <c r="AD194" s="970" t="str">
        <f t="shared" si="616"/>
        <v/>
      </c>
      <c r="AE194" s="970" t="str">
        <f t="shared" si="616"/>
        <v/>
      </c>
      <c r="AF194" s="970">
        <f t="shared" si="616"/>
        <v>1</v>
      </c>
      <c r="AG194" s="970" t="str">
        <f t="shared" si="616"/>
        <v/>
      </c>
      <c r="AH194" s="971" t="str">
        <f t="shared" si="616"/>
        <v/>
      </c>
      <c r="AI194" s="969" t="str">
        <f t="shared" ref="AI194:AP194" si="617">IF(AI172="","",RANK(AI184,$AI184:$AP184,0))</f>
        <v/>
      </c>
      <c r="AJ194" s="970">
        <f t="shared" si="617"/>
        <v>1</v>
      </c>
      <c r="AK194" s="970" t="str">
        <f t="shared" si="617"/>
        <v/>
      </c>
      <c r="AL194" s="970" t="str">
        <f t="shared" si="617"/>
        <v/>
      </c>
      <c r="AM194" s="970" t="str">
        <f t="shared" si="617"/>
        <v/>
      </c>
      <c r="AN194" s="970" t="str">
        <f t="shared" si="617"/>
        <v/>
      </c>
      <c r="AO194" s="970" t="str">
        <f t="shared" si="617"/>
        <v/>
      </c>
      <c r="AP194" s="971" t="str">
        <f t="shared" si="617"/>
        <v/>
      </c>
      <c r="AQ194" s="969">
        <f t="shared" ref="AQ194:AX194" si="618">IF(AQ172="","",RANK(AQ184,$AQ184:$AX184,0))</f>
        <v>1</v>
      </c>
      <c r="AR194" s="970" t="str">
        <f t="shared" si="618"/>
        <v/>
      </c>
      <c r="AS194" s="970" t="str">
        <f t="shared" si="618"/>
        <v/>
      </c>
      <c r="AT194" s="970" t="str">
        <f t="shared" si="618"/>
        <v/>
      </c>
      <c r="AU194" s="970" t="str">
        <f t="shared" si="618"/>
        <v/>
      </c>
      <c r="AV194" s="970" t="str">
        <f t="shared" si="618"/>
        <v/>
      </c>
      <c r="AW194" s="970" t="str">
        <f t="shared" si="618"/>
        <v/>
      </c>
      <c r="AX194" s="971" t="str">
        <f t="shared" si="618"/>
        <v/>
      </c>
      <c r="AY194" s="969" t="str">
        <f t="shared" ref="AY194:BF194" si="619">IF(AY172="","",RANK(AY184,$AY184:$BF184,0))</f>
        <v/>
      </c>
      <c r="AZ194" s="970" t="str">
        <f t="shared" si="619"/>
        <v/>
      </c>
      <c r="BA194" s="970" t="str">
        <f t="shared" si="619"/>
        <v/>
      </c>
      <c r="BB194" s="970" t="str">
        <f t="shared" si="619"/>
        <v/>
      </c>
      <c r="BC194" s="970" t="str">
        <f t="shared" si="619"/>
        <v/>
      </c>
      <c r="BD194" s="970" t="str">
        <f t="shared" si="619"/>
        <v/>
      </c>
      <c r="BE194" s="970" t="str">
        <f t="shared" si="619"/>
        <v/>
      </c>
      <c r="BF194" s="971" t="str">
        <f t="shared" si="619"/>
        <v/>
      </c>
      <c r="BG194" s="969" t="str">
        <f t="shared" ref="BG194:BN194" si="620">IF(BG172="","",RANK(BG184,$BG184:$BN184,0))</f>
        <v/>
      </c>
      <c r="BH194" s="970" t="str">
        <f t="shared" si="620"/>
        <v/>
      </c>
      <c r="BI194" s="970" t="str">
        <f t="shared" si="620"/>
        <v/>
      </c>
      <c r="BJ194" s="970" t="str">
        <f t="shared" si="620"/>
        <v/>
      </c>
      <c r="BK194" s="970" t="str">
        <f t="shared" si="620"/>
        <v/>
      </c>
      <c r="BL194" s="970" t="str">
        <f t="shared" si="620"/>
        <v/>
      </c>
      <c r="BM194" s="970" t="str">
        <f t="shared" si="620"/>
        <v/>
      </c>
      <c r="BN194" s="971" t="str">
        <f t="shared" si="620"/>
        <v/>
      </c>
    </row>
    <row r="195" spans="1:66" ht="16.5" thickBot="1" x14ac:dyDescent="0.3">
      <c r="A195" s="2092" t="s">
        <v>136</v>
      </c>
      <c r="B195" s="2093"/>
      <c r="C195" s="972" t="str">
        <f t="shared" ref="C195:J195" si="621">IF(C172="","",RANK(C185,$C185:$J185,0))</f>
        <v/>
      </c>
      <c r="D195" s="973" t="str">
        <f t="shared" si="621"/>
        <v/>
      </c>
      <c r="E195" s="973" t="str">
        <f t="shared" si="621"/>
        <v/>
      </c>
      <c r="F195" s="973" t="str">
        <f t="shared" si="621"/>
        <v/>
      </c>
      <c r="G195" s="973">
        <f t="shared" ca="1" si="621"/>
        <v>1</v>
      </c>
      <c r="H195" s="973" t="str">
        <f t="shared" si="621"/>
        <v/>
      </c>
      <c r="I195" s="973" t="str">
        <f t="shared" si="621"/>
        <v/>
      </c>
      <c r="J195" s="974" t="str">
        <f t="shared" si="621"/>
        <v/>
      </c>
      <c r="K195" s="972" t="str">
        <f t="shared" ref="K195:R195" si="622">IF(K172="","",RANK(K185,$K185:$R185,0))</f>
        <v/>
      </c>
      <c r="L195" s="973" t="str">
        <f t="shared" si="622"/>
        <v/>
      </c>
      <c r="M195" s="973">
        <f t="shared" ca="1" si="622"/>
        <v>1</v>
      </c>
      <c r="N195" s="973" t="str">
        <f t="shared" si="622"/>
        <v/>
      </c>
      <c r="O195" s="973" t="str">
        <f t="shared" si="622"/>
        <v/>
      </c>
      <c r="P195" s="973" t="str">
        <f t="shared" si="622"/>
        <v/>
      </c>
      <c r="Q195" s="973" t="str">
        <f t="shared" si="622"/>
        <v/>
      </c>
      <c r="R195" s="974" t="str">
        <f t="shared" si="622"/>
        <v/>
      </c>
      <c r="S195" s="972" t="str">
        <f t="shared" ref="S195:Z195" si="623">IF(S172="","",RANK(S185,$S185:$Z185,0))</f>
        <v/>
      </c>
      <c r="T195" s="973" t="str">
        <f t="shared" si="623"/>
        <v/>
      </c>
      <c r="U195" s="973" t="str">
        <f t="shared" si="623"/>
        <v/>
      </c>
      <c r="V195" s="973">
        <f t="shared" ca="1" si="623"/>
        <v>1</v>
      </c>
      <c r="W195" s="973" t="str">
        <f t="shared" si="623"/>
        <v/>
      </c>
      <c r="X195" s="973" t="str">
        <f t="shared" si="623"/>
        <v/>
      </c>
      <c r="Y195" s="973" t="str">
        <f t="shared" si="623"/>
        <v/>
      </c>
      <c r="Z195" s="974" t="str">
        <f t="shared" si="623"/>
        <v/>
      </c>
      <c r="AA195" s="972" t="str">
        <f t="shared" ref="AA195:AH195" si="624">IF(AA172="","",RANK(AA185,$AA185:$AH185,0))</f>
        <v/>
      </c>
      <c r="AB195" s="973" t="str">
        <f t="shared" si="624"/>
        <v/>
      </c>
      <c r="AC195" s="973" t="str">
        <f t="shared" si="624"/>
        <v/>
      </c>
      <c r="AD195" s="973" t="str">
        <f t="shared" si="624"/>
        <v/>
      </c>
      <c r="AE195" s="973" t="str">
        <f t="shared" si="624"/>
        <v/>
      </c>
      <c r="AF195" s="973">
        <f t="shared" ca="1" si="624"/>
        <v>1</v>
      </c>
      <c r="AG195" s="973" t="str">
        <f t="shared" si="624"/>
        <v/>
      </c>
      <c r="AH195" s="974" t="str">
        <f t="shared" si="624"/>
        <v/>
      </c>
      <c r="AI195" s="972" t="str">
        <f t="shared" ref="AI195:AP195" si="625">IF(AI172="","",RANK(AI185,$AI185:$AP185,0))</f>
        <v/>
      </c>
      <c r="AJ195" s="973">
        <f t="shared" ca="1" si="625"/>
        <v>1</v>
      </c>
      <c r="AK195" s="973" t="str">
        <f t="shared" si="625"/>
        <v/>
      </c>
      <c r="AL195" s="973" t="str">
        <f t="shared" si="625"/>
        <v/>
      </c>
      <c r="AM195" s="973" t="str">
        <f t="shared" si="625"/>
        <v/>
      </c>
      <c r="AN195" s="973" t="str">
        <f t="shared" si="625"/>
        <v/>
      </c>
      <c r="AO195" s="973" t="str">
        <f t="shared" si="625"/>
        <v/>
      </c>
      <c r="AP195" s="974" t="str">
        <f t="shared" si="625"/>
        <v/>
      </c>
      <c r="AQ195" s="972">
        <f t="shared" ref="AQ195:AX195" ca="1" si="626">IF(AQ172="","",RANK(AQ185,$AQ185:$AX185,0))</f>
        <v>1</v>
      </c>
      <c r="AR195" s="973" t="str">
        <f t="shared" si="626"/>
        <v/>
      </c>
      <c r="AS195" s="973" t="str">
        <f t="shared" si="626"/>
        <v/>
      </c>
      <c r="AT195" s="973" t="str">
        <f t="shared" si="626"/>
        <v/>
      </c>
      <c r="AU195" s="973" t="str">
        <f t="shared" si="626"/>
        <v/>
      </c>
      <c r="AV195" s="973" t="str">
        <f t="shared" si="626"/>
        <v/>
      </c>
      <c r="AW195" s="973" t="str">
        <f t="shared" si="626"/>
        <v/>
      </c>
      <c r="AX195" s="974" t="str">
        <f t="shared" si="626"/>
        <v/>
      </c>
      <c r="AY195" s="972" t="str">
        <f t="shared" ref="AY195:BF195" si="627">IF(AY172="","",RANK(AY185,$AY185:$BF185,0))</f>
        <v/>
      </c>
      <c r="AZ195" s="973" t="str">
        <f t="shared" si="627"/>
        <v/>
      </c>
      <c r="BA195" s="973" t="str">
        <f t="shared" si="627"/>
        <v/>
      </c>
      <c r="BB195" s="973" t="str">
        <f t="shared" si="627"/>
        <v/>
      </c>
      <c r="BC195" s="973" t="str">
        <f t="shared" si="627"/>
        <v/>
      </c>
      <c r="BD195" s="973" t="str">
        <f t="shared" si="627"/>
        <v/>
      </c>
      <c r="BE195" s="973" t="str">
        <f t="shared" si="627"/>
        <v/>
      </c>
      <c r="BF195" s="974" t="str">
        <f t="shared" si="627"/>
        <v/>
      </c>
      <c r="BG195" s="972" t="str">
        <f t="shared" ref="BG195:BN195" si="628">IF(BG172="","",RANK(BG185,$BG185:$BN185,0))</f>
        <v/>
      </c>
      <c r="BH195" s="973" t="str">
        <f t="shared" si="628"/>
        <v/>
      </c>
      <c r="BI195" s="973" t="str">
        <f t="shared" si="628"/>
        <v/>
      </c>
      <c r="BJ195" s="973" t="str">
        <f t="shared" si="628"/>
        <v/>
      </c>
      <c r="BK195" s="973" t="str">
        <f t="shared" si="628"/>
        <v/>
      </c>
      <c r="BL195" s="973" t="str">
        <f t="shared" si="628"/>
        <v/>
      </c>
      <c r="BM195" s="973" t="str">
        <f t="shared" si="628"/>
        <v/>
      </c>
      <c r="BN195" s="974" t="str">
        <f t="shared" si="628"/>
        <v/>
      </c>
    </row>
    <row r="196" spans="1:66" s="20" customFormat="1" ht="88.5" customHeight="1" thickBot="1" x14ac:dyDescent="0.25">
      <c r="A196" s="2094" t="s">
        <v>33</v>
      </c>
      <c r="B196" s="2095"/>
      <c r="C196" s="55" t="str">
        <f>IF(C172="","",(C186*'pravidla turnaje'!$C$19)+(C187*'pravidla turnaje'!$C$20)+(C188*'pravidla turnaje'!$C$21)+(C189*'pravidla turnaje'!$C$22)+(C190*'pravidla turnaje'!$C$23)+(C191*'pravidla turnaje'!$C$24)+(C192*'pravidla turnaje'!$C$25)+(C193*'pravidla turnaje'!$C$26)+(C194*'pravidla turnaje'!$C$27)+(C195*'pravidla turnaje'!$C$28))</f>
        <v/>
      </c>
      <c r="D196" s="56" t="str">
        <f>IF(D172="","",(D186*'pravidla turnaje'!$C$19)+(D187*'pravidla turnaje'!$C$20)+(D188*'pravidla turnaje'!$C$21)+(D189*'pravidla turnaje'!$C$22)+(D190*'pravidla turnaje'!$C$23)+(D191*'pravidla turnaje'!$C$24)+(D192*'pravidla turnaje'!$C$25)+(D193*'pravidla turnaje'!$C$26)+(D194*'pravidla turnaje'!$C$27)+(D195*'pravidla turnaje'!$C$28))</f>
        <v/>
      </c>
      <c r="E196" s="56" t="str">
        <f>IF(E172="","",(E186*'pravidla turnaje'!$C$19)+(E187*'pravidla turnaje'!$C$20)+(E188*'pravidla turnaje'!$C$21)+(E189*'pravidla turnaje'!$C$22)+(E190*'pravidla turnaje'!$C$23)+(E191*'pravidla turnaje'!$C$24)+(E192*'pravidla turnaje'!$C$25)+(E193*'pravidla turnaje'!$C$26)+(E194*'pravidla turnaje'!$C$27)+(E195*'pravidla turnaje'!$C$28))</f>
        <v/>
      </c>
      <c r="F196" s="56" t="str">
        <f>IF(F172="","",(F186*'pravidla turnaje'!$C$19)+(F187*'pravidla turnaje'!$C$20)+(F188*'pravidla turnaje'!$C$21)+(F189*'pravidla turnaje'!$C$22)+(F190*'pravidla turnaje'!$C$23)+(F191*'pravidla turnaje'!$C$24)+(F192*'pravidla turnaje'!$C$25)+(F193*'pravidla turnaje'!$C$26)+(F194*'pravidla turnaje'!$C$27)+(F195*'pravidla turnaje'!$C$28))</f>
        <v/>
      </c>
      <c r="G196" s="56">
        <f ca="1">IF(G172="","",(G186*'pravidla turnaje'!$C$19)+(G187*'pravidla turnaje'!$C$20)+(G188*'pravidla turnaje'!$C$21)+(G189*'pravidla turnaje'!$C$22)+(G190*'pravidla turnaje'!$C$23)+(G191*'pravidla turnaje'!$C$24)+(G192*'pravidla turnaje'!$C$25)+(G193*'pravidla turnaje'!$C$26)+(G194*'pravidla turnaje'!$C$27)+(G195*'pravidla turnaje'!$C$28))</f>
        <v>1111</v>
      </c>
      <c r="H196" s="56" t="str">
        <f>IF(H172="","",(H186*'pravidla turnaje'!$C$19)+(H187*'pravidla turnaje'!$C$20)+(H188*'pravidla turnaje'!$C$21)+(H189*'pravidla turnaje'!$C$22)+(H190*'pravidla turnaje'!$C$23)+(H191*'pravidla turnaje'!$C$24)+(H192*'pravidla turnaje'!$C$25)+(H193*'pravidla turnaje'!$C$26)+(H194*'pravidla turnaje'!$C$27)+(H195*'pravidla turnaje'!$C$28))</f>
        <v/>
      </c>
      <c r="I196" s="56" t="str">
        <f>IF(I172="","",(I186*'pravidla turnaje'!$C$19)+(I187*'pravidla turnaje'!$C$20)+(I188*'pravidla turnaje'!$C$21)+(I189*'pravidla turnaje'!$C$22)+(I190*'pravidla turnaje'!$C$23)+(I191*'pravidla turnaje'!$C$24)+(I192*'pravidla turnaje'!$C$25)+(I193*'pravidla turnaje'!$C$26)+(I194*'pravidla turnaje'!$C$27)+(I195*'pravidla turnaje'!$C$28))</f>
        <v/>
      </c>
      <c r="J196" s="57" t="str">
        <f>IF(J172="","",(J186*'pravidla turnaje'!$C$19)+(J187*'pravidla turnaje'!$C$20)+(J188*'pravidla turnaje'!$C$21)+(J189*'pravidla turnaje'!$C$22)+(J190*'pravidla turnaje'!$C$23)+(J191*'pravidla turnaje'!$C$24)+(J192*'pravidla turnaje'!$C$25)+(J193*'pravidla turnaje'!$C$26)+(J194*'pravidla turnaje'!$C$27)+(J195*'pravidla turnaje'!$C$28))</f>
        <v/>
      </c>
      <c r="K196" s="55" t="str">
        <f>IF(K172="","",(K186*'pravidla turnaje'!$C$19)+(K187*'pravidla turnaje'!$C$20)+(K188*'pravidla turnaje'!$C$21)+(K189*'pravidla turnaje'!$C$22)+(K190*'pravidla turnaje'!$C$23)+(K191*'pravidla turnaje'!$C$24)+(K192*'pravidla turnaje'!$C$25)+(K193*'pravidla turnaje'!$C$26)+(K194*'pravidla turnaje'!$C$27)+(K195*'pravidla turnaje'!$C$28))</f>
        <v/>
      </c>
      <c r="L196" s="56" t="str">
        <f>IF(L172="","",(L186*'pravidla turnaje'!$C$19)+(L187*'pravidla turnaje'!$C$20)+(L188*'pravidla turnaje'!$C$21)+(L189*'pravidla turnaje'!$C$22)+(L190*'pravidla turnaje'!$C$23)+(L191*'pravidla turnaje'!$C$24)+(L192*'pravidla turnaje'!$C$25)+(L193*'pravidla turnaje'!$C$26)+(L194*'pravidla turnaje'!$C$27)+(L195*'pravidla turnaje'!$C$28))</f>
        <v/>
      </c>
      <c r="M196" s="56">
        <f ca="1">IF(M172="","",(M186*'pravidla turnaje'!$C$19)+(M187*'pravidla turnaje'!$C$20)+(M188*'pravidla turnaje'!$C$21)+(M189*'pravidla turnaje'!$C$22)+(M190*'pravidla turnaje'!$C$23)+(M191*'pravidla turnaje'!$C$24)+(M192*'pravidla turnaje'!$C$25)+(M193*'pravidla turnaje'!$C$26)+(M194*'pravidla turnaje'!$C$27)+(M195*'pravidla turnaje'!$C$28))</f>
        <v>1122</v>
      </c>
      <c r="N196" s="56" t="str">
        <f>IF(N172="","",(N186*'pravidla turnaje'!$C$19)+(N187*'pravidla turnaje'!$C$20)+(N188*'pravidla turnaje'!$C$21)+(N189*'pravidla turnaje'!$C$22)+(N190*'pravidla turnaje'!$C$23)+(N191*'pravidla turnaje'!$C$24)+(N192*'pravidla turnaje'!$C$25)+(N193*'pravidla turnaje'!$C$26)+(N194*'pravidla turnaje'!$C$27)+(N195*'pravidla turnaje'!$C$28))</f>
        <v/>
      </c>
      <c r="O196" s="56" t="str">
        <f>IF(O172="","",(O186*'pravidla turnaje'!$C$19)+(O187*'pravidla turnaje'!$C$20)+(O188*'pravidla turnaje'!$C$21)+(O189*'pravidla turnaje'!$C$22)+(O190*'pravidla turnaje'!$C$23)+(O191*'pravidla turnaje'!$C$24)+(O192*'pravidla turnaje'!$C$25)+(O193*'pravidla turnaje'!$C$26)+(O194*'pravidla turnaje'!$C$27)+(O195*'pravidla turnaje'!$C$28))</f>
        <v/>
      </c>
      <c r="P196" s="56" t="str">
        <f>IF(P172="","",(P186*'pravidla turnaje'!$C$19)+(P187*'pravidla turnaje'!$C$20)+(P188*'pravidla turnaje'!$C$21)+(P189*'pravidla turnaje'!$C$22)+(P190*'pravidla turnaje'!$C$23)+(P191*'pravidla turnaje'!$C$24)+(P192*'pravidla turnaje'!$C$25)+(P193*'pravidla turnaje'!$C$26)+(P194*'pravidla turnaje'!$C$27)+(P195*'pravidla turnaje'!$C$28))</f>
        <v/>
      </c>
      <c r="Q196" s="56" t="str">
        <f>IF(Q172="","",(Q186*'pravidla turnaje'!$C$19)+(Q187*'pravidla turnaje'!$C$20)+(Q188*'pravidla turnaje'!$C$21)+(Q189*'pravidla turnaje'!$C$22)+(Q190*'pravidla turnaje'!$C$23)+(Q191*'pravidla turnaje'!$C$24)+(Q192*'pravidla turnaje'!$C$25)+(Q193*'pravidla turnaje'!$C$26)+(Q194*'pravidla turnaje'!$C$27)+(Q195*'pravidla turnaje'!$C$28))</f>
        <v/>
      </c>
      <c r="R196" s="57" t="str">
        <f>IF(R172="","",(R186*'pravidla turnaje'!$C$19)+(R187*'pravidla turnaje'!$C$20)+(R188*'pravidla turnaje'!$C$21)+(R189*'pravidla turnaje'!$C$22)+(R190*'pravidla turnaje'!$C$23)+(R191*'pravidla turnaje'!$C$24)+(R192*'pravidla turnaje'!$C$25)+(R193*'pravidla turnaje'!$C$26)+(R194*'pravidla turnaje'!$C$27)+(R195*'pravidla turnaje'!$C$28))</f>
        <v/>
      </c>
      <c r="S196" s="55" t="str">
        <f>IF(S172="","",(S186*'pravidla turnaje'!$C$19)+(S187*'pravidla turnaje'!$C$20)+(S188*'pravidla turnaje'!$C$21)+(S189*'pravidla turnaje'!$C$22)+(S190*'pravidla turnaje'!$C$23)+(S191*'pravidla turnaje'!$C$24)+(S192*'pravidla turnaje'!$C$25)+(S193*'pravidla turnaje'!$C$26)+(S194*'pravidla turnaje'!$C$27)+(S195*'pravidla turnaje'!$C$28))</f>
        <v/>
      </c>
      <c r="T196" s="56" t="str">
        <f>IF(T172="","",(T186*'pravidla turnaje'!$C$19)+(T187*'pravidla turnaje'!$C$20)+(T188*'pravidla turnaje'!$C$21)+(T189*'pravidla turnaje'!$C$22)+(T190*'pravidla turnaje'!$C$23)+(T191*'pravidla turnaje'!$C$24)+(T192*'pravidla turnaje'!$C$25)+(T193*'pravidla turnaje'!$C$26)+(T194*'pravidla turnaje'!$C$27)+(T195*'pravidla turnaje'!$C$28))</f>
        <v/>
      </c>
      <c r="U196" s="56" t="str">
        <f>IF(U172="","",(U186*'pravidla turnaje'!$C$19)+(U187*'pravidla turnaje'!$C$20)+(U188*'pravidla turnaje'!$C$21)+(U189*'pravidla turnaje'!$C$22)+(U190*'pravidla turnaje'!$C$23)+(U191*'pravidla turnaje'!$C$24)+(U192*'pravidla turnaje'!$C$25)+(U193*'pravidla turnaje'!$C$26)+(U194*'pravidla turnaje'!$C$27)+(U195*'pravidla turnaje'!$C$28))</f>
        <v/>
      </c>
      <c r="V196" s="56">
        <f ca="1">IF(V172="","",(V186*'pravidla turnaje'!$C$19)+(V187*'pravidla turnaje'!$C$20)+(V188*'pravidla turnaje'!$C$21)+(V189*'pravidla turnaje'!$C$22)+(V190*'pravidla turnaje'!$C$23)+(V191*'pravidla turnaje'!$C$24)+(V192*'pravidla turnaje'!$C$25)+(V193*'pravidla turnaje'!$C$26)+(V194*'pravidla turnaje'!$C$27)+(V195*'pravidla turnaje'!$C$28))</f>
        <v>1133</v>
      </c>
      <c r="W196" s="56" t="str">
        <f>IF(W172="","",(W186*'pravidla turnaje'!$C$19)+(W187*'pravidla turnaje'!$C$20)+(W188*'pravidla turnaje'!$C$21)+(W189*'pravidla turnaje'!$C$22)+(W190*'pravidla turnaje'!$C$23)+(W191*'pravidla turnaje'!$C$24)+(W192*'pravidla turnaje'!$C$25)+(W193*'pravidla turnaje'!$C$26)+(W194*'pravidla turnaje'!$C$27)+(W195*'pravidla turnaje'!$C$28))</f>
        <v/>
      </c>
      <c r="X196" s="56" t="str">
        <f>IF(X172="","",(X186*'pravidla turnaje'!$C$19)+(X187*'pravidla turnaje'!$C$20)+(X188*'pravidla turnaje'!$C$21)+(X189*'pravidla turnaje'!$C$22)+(X190*'pravidla turnaje'!$C$23)+(X191*'pravidla turnaje'!$C$24)+(X192*'pravidla turnaje'!$C$25)+(X193*'pravidla turnaje'!$C$26)+(X194*'pravidla turnaje'!$C$27)+(X195*'pravidla turnaje'!$C$28))</f>
        <v/>
      </c>
      <c r="Y196" s="56" t="str">
        <f>IF(Y172="","",(Y186*'pravidla turnaje'!$C$19)+(Y187*'pravidla turnaje'!$C$20)+(Y188*'pravidla turnaje'!$C$21)+(Y189*'pravidla turnaje'!$C$22)+(Y190*'pravidla turnaje'!$C$23)+(Y191*'pravidla turnaje'!$C$24)+(Y192*'pravidla turnaje'!$C$25)+(Y193*'pravidla turnaje'!$C$26)+(Y194*'pravidla turnaje'!$C$27)+(Y195*'pravidla turnaje'!$C$28))</f>
        <v/>
      </c>
      <c r="Z196" s="57" t="str">
        <f>IF(Z172="","",(Z186*'pravidla turnaje'!$C$19)+(Z187*'pravidla turnaje'!$C$20)+(Z188*'pravidla turnaje'!$C$21)+(Z189*'pravidla turnaje'!$C$22)+(Z190*'pravidla turnaje'!$C$23)+(Z191*'pravidla turnaje'!$C$24)+(Z192*'pravidla turnaje'!$C$25)+(Z193*'pravidla turnaje'!$C$26)+(Z194*'pravidla turnaje'!$C$27)+(Z195*'pravidla turnaje'!$C$28))</f>
        <v/>
      </c>
      <c r="AA196" s="55" t="str">
        <f>IF(AA172="","",(AA186*'pravidla turnaje'!$C$19)+(AA187*'pravidla turnaje'!$C$20)+(AA188*'pravidla turnaje'!$C$21)+(AA189*'pravidla turnaje'!$C$22)+(AA190*'pravidla turnaje'!$C$23)+(AA191*'pravidla turnaje'!$C$24)+(AA192*'pravidla turnaje'!$C$25)+(AA193*'pravidla turnaje'!$C$26)+(AA194*'pravidla turnaje'!$C$27)+(AA195*'pravidla turnaje'!$C$28))</f>
        <v/>
      </c>
      <c r="AB196" s="56" t="str">
        <f>IF(AB172="","",(AB186*'pravidla turnaje'!$C$19)+(AB187*'pravidla turnaje'!$C$20)+(AB188*'pravidla turnaje'!$C$21)+(AB189*'pravidla turnaje'!$C$22)+(AB190*'pravidla turnaje'!$C$23)+(AB191*'pravidla turnaje'!$C$24)+(AB192*'pravidla turnaje'!$C$25)+(AB193*'pravidla turnaje'!$C$26)+(AB194*'pravidla turnaje'!$C$27)+(AB195*'pravidla turnaje'!$C$28))</f>
        <v/>
      </c>
      <c r="AC196" s="56" t="str">
        <f>IF(AC172="","",(AC186*'pravidla turnaje'!$C$19)+(AC187*'pravidla turnaje'!$C$20)+(AC188*'pravidla turnaje'!$C$21)+(AC189*'pravidla turnaje'!$C$22)+(AC190*'pravidla turnaje'!$C$23)+(AC191*'pravidla turnaje'!$C$24)+(AC192*'pravidla turnaje'!$C$25)+(AC193*'pravidla turnaje'!$C$26)+(AC194*'pravidla turnaje'!$C$27)+(AC195*'pravidla turnaje'!$C$28))</f>
        <v/>
      </c>
      <c r="AD196" s="56" t="str">
        <f>IF(AD172="","",(AD186*'pravidla turnaje'!$C$19)+(AD187*'pravidla turnaje'!$C$20)+(AD188*'pravidla turnaje'!$C$21)+(AD189*'pravidla turnaje'!$C$22)+(AD190*'pravidla turnaje'!$C$23)+(AD191*'pravidla turnaje'!$C$24)+(AD192*'pravidla turnaje'!$C$25)+(AD193*'pravidla turnaje'!$C$26)+(AD194*'pravidla turnaje'!$C$27)+(AD195*'pravidla turnaje'!$C$28))</f>
        <v/>
      </c>
      <c r="AE196" s="56" t="str">
        <f>IF(AE172="","",(AE186*'pravidla turnaje'!$C$19)+(AE187*'pravidla turnaje'!$C$20)+(AE188*'pravidla turnaje'!$C$21)+(AE189*'pravidla turnaje'!$C$22)+(AE190*'pravidla turnaje'!$C$23)+(AE191*'pravidla turnaje'!$C$24)+(AE192*'pravidla turnaje'!$C$25)+(AE193*'pravidla turnaje'!$C$26)+(AE194*'pravidla turnaje'!$C$27)+(AE195*'pravidla turnaje'!$C$28))</f>
        <v/>
      </c>
      <c r="AF196" s="56">
        <f ca="1">IF(AF172="","",(AF186*'pravidla turnaje'!$C$19)+(AF187*'pravidla turnaje'!$C$20)+(AF188*'pravidla turnaje'!$C$21)+(AF189*'pravidla turnaje'!$C$22)+(AF190*'pravidla turnaje'!$C$23)+(AF191*'pravidla turnaje'!$C$24)+(AF192*'pravidla turnaje'!$C$25)+(AF193*'pravidla turnaje'!$C$26)+(AF194*'pravidla turnaje'!$C$27)+(AF195*'pravidla turnaje'!$C$28))</f>
        <v>1144</v>
      </c>
      <c r="AG196" s="56" t="str">
        <f>IF(AG172="","",(AG186*'pravidla turnaje'!$C$19)+(AG187*'pravidla turnaje'!$C$20)+(AG188*'pravidla turnaje'!$C$21)+(AG189*'pravidla turnaje'!$C$22)+(AG190*'pravidla turnaje'!$C$23)+(AG191*'pravidla turnaje'!$C$24)+(AG192*'pravidla turnaje'!$C$25)+(AG193*'pravidla turnaje'!$C$26)+(AG194*'pravidla turnaje'!$C$27)+(AG195*'pravidla turnaje'!$C$28))</f>
        <v/>
      </c>
      <c r="AH196" s="57" t="str">
        <f>IF(AH172="","",(AH186*'pravidla turnaje'!$C$19)+(AH187*'pravidla turnaje'!$C$20)+(AH188*'pravidla turnaje'!$C$21)+(AH189*'pravidla turnaje'!$C$22)+(AH190*'pravidla turnaje'!$C$23)+(AH191*'pravidla turnaje'!$C$24)+(AH192*'pravidla turnaje'!$C$25)+(AH193*'pravidla turnaje'!$C$26)+(AH194*'pravidla turnaje'!$C$27)+(AH195*'pravidla turnaje'!$C$28))</f>
        <v/>
      </c>
      <c r="AI196" s="55" t="str">
        <f>IF(AI172="","",(AI186*'pravidla turnaje'!$C$19)+(AI187*'pravidla turnaje'!$C$20)+(AI188*'pravidla turnaje'!$C$21)+(AI189*'pravidla turnaje'!$C$22)+(AI190*'pravidla turnaje'!$C$23)+(AI191*'pravidla turnaje'!$C$24)+(AI192*'pravidla turnaje'!$C$25)+(AI193*'pravidla turnaje'!$C$26)+(AI194*'pravidla turnaje'!$C$27)+(AI195*'pravidla turnaje'!$C$28))</f>
        <v/>
      </c>
      <c r="AJ196" s="56">
        <f ca="1">IF(AJ172="","",(AJ186*'pravidla turnaje'!$C$19)+(AJ187*'pravidla turnaje'!$C$20)+(AJ188*'pravidla turnaje'!$C$21)+(AJ189*'pravidla turnaje'!$C$22)+(AJ190*'pravidla turnaje'!$C$23)+(AJ191*'pravidla turnaje'!$C$24)+(AJ192*'pravidla turnaje'!$C$25)+(AJ193*'pravidla turnaje'!$C$26)+(AJ194*'pravidla turnaje'!$C$27)+(AJ195*'pravidla turnaje'!$C$28))</f>
        <v>1154</v>
      </c>
      <c r="AK196" s="56" t="str">
        <f>IF(AK172="","",(AK186*'pravidla turnaje'!$C$19)+(AK187*'pravidla turnaje'!$C$20)+(AK188*'pravidla turnaje'!$C$21)+(AK189*'pravidla turnaje'!$C$22)+(AK190*'pravidla turnaje'!$C$23)+(AK191*'pravidla turnaje'!$C$24)+(AK192*'pravidla turnaje'!$C$25)+(AK193*'pravidla turnaje'!$C$26)+(AK194*'pravidla turnaje'!$C$27)+(AK195*'pravidla turnaje'!$C$28))</f>
        <v/>
      </c>
      <c r="AL196" s="56" t="str">
        <f>IF(AL172="","",(AL186*'pravidla turnaje'!$C$19)+(AL187*'pravidla turnaje'!$C$20)+(AL188*'pravidla turnaje'!$C$21)+(AL189*'pravidla turnaje'!$C$22)+(AL190*'pravidla turnaje'!$C$23)+(AL191*'pravidla turnaje'!$C$24)+(AL192*'pravidla turnaje'!$C$25)+(AL193*'pravidla turnaje'!$C$26)+(AL194*'pravidla turnaje'!$C$27)+(AL195*'pravidla turnaje'!$C$28))</f>
        <v/>
      </c>
      <c r="AM196" s="56" t="str">
        <f>IF(AM172="","",(AM186*'pravidla turnaje'!$C$19)+(AM187*'pravidla turnaje'!$C$20)+(AM188*'pravidla turnaje'!$C$21)+(AM189*'pravidla turnaje'!$C$22)+(AM190*'pravidla turnaje'!$C$23)+(AM191*'pravidla turnaje'!$C$24)+(AM192*'pravidla turnaje'!$C$25)+(AM193*'pravidla turnaje'!$C$26)+(AM194*'pravidla turnaje'!$C$27)+(AM195*'pravidla turnaje'!$C$28))</f>
        <v/>
      </c>
      <c r="AN196" s="56" t="str">
        <f>IF(AN172="","",(AN186*'pravidla turnaje'!$C$19)+(AN187*'pravidla turnaje'!$C$20)+(AN188*'pravidla turnaje'!$C$21)+(AN189*'pravidla turnaje'!$C$22)+(AN190*'pravidla turnaje'!$C$23)+(AN191*'pravidla turnaje'!$C$24)+(AN192*'pravidla turnaje'!$C$25)+(AN193*'pravidla turnaje'!$C$26)+(AN194*'pravidla turnaje'!$C$27)+(AN195*'pravidla turnaje'!$C$28))</f>
        <v/>
      </c>
      <c r="AO196" s="56" t="str">
        <f>IF(AO172="","",(AO186*'pravidla turnaje'!$C$19)+(AO187*'pravidla turnaje'!$C$20)+(AO188*'pravidla turnaje'!$C$21)+(AO189*'pravidla turnaje'!$C$22)+(AO190*'pravidla turnaje'!$C$23)+(AO191*'pravidla turnaje'!$C$24)+(AO192*'pravidla turnaje'!$C$25)+(AO193*'pravidla turnaje'!$C$26)+(AO194*'pravidla turnaje'!$C$27)+(AO195*'pravidla turnaje'!$C$28))</f>
        <v/>
      </c>
      <c r="AP196" s="57" t="str">
        <f>IF(AP172="","",(AP186*'pravidla turnaje'!$C$19)+(AP187*'pravidla turnaje'!$C$20)+(AP188*'pravidla turnaje'!$C$21)+(AP189*'pravidla turnaje'!$C$22)+(AP190*'pravidla turnaje'!$C$23)+(AP191*'pravidla turnaje'!$C$24)+(AP192*'pravidla turnaje'!$C$25)+(AP193*'pravidla turnaje'!$C$26)+(AP194*'pravidla turnaje'!$C$27)+(AP195*'pravidla turnaje'!$C$28))</f>
        <v/>
      </c>
      <c r="AQ196" s="55">
        <f ca="1">IF(AQ172="","",(AQ186*'pravidla turnaje'!$C$19)+(AQ187*'pravidla turnaje'!$C$20)+(AQ188*'pravidla turnaje'!$C$21)+(AQ189*'pravidla turnaje'!$C$22)+(AQ190*'pravidla turnaje'!$C$23)+(AQ191*'pravidla turnaje'!$C$24)+(AQ192*'pravidla turnaje'!$C$25)+(AQ193*'pravidla turnaje'!$C$26)+(AQ194*'pravidla turnaje'!$C$27)+(AQ195*'pravidla turnaje'!$C$28))</f>
        <v>1164</v>
      </c>
      <c r="AR196" s="56" t="str">
        <f>IF(AR172="","",(AR186*'pravidla turnaje'!$C$19)+(AR187*'pravidla turnaje'!$C$20)+(AR188*'pravidla turnaje'!$C$21)+(AR189*'pravidla turnaje'!$C$22)+(AR190*'pravidla turnaje'!$C$23)+(AR191*'pravidla turnaje'!$C$24)+(AR192*'pravidla turnaje'!$C$25)+(AR193*'pravidla turnaje'!$C$26)+(AR194*'pravidla turnaje'!$C$27)+(AR195*'pravidla turnaje'!$C$28))</f>
        <v/>
      </c>
      <c r="AS196" s="56" t="str">
        <f>IF(AS172="","",(AS186*'pravidla turnaje'!$C$19)+(AS187*'pravidla turnaje'!$C$20)+(AS188*'pravidla turnaje'!$C$21)+(AS189*'pravidla turnaje'!$C$22)+(AS190*'pravidla turnaje'!$C$23)+(AS191*'pravidla turnaje'!$C$24)+(AS192*'pravidla turnaje'!$C$25)+(AS193*'pravidla turnaje'!$C$26)+(AS194*'pravidla turnaje'!$C$27)+(AS195*'pravidla turnaje'!$C$28))</f>
        <v/>
      </c>
      <c r="AT196" s="56" t="str">
        <f>IF(AT172="","",(AT186*'pravidla turnaje'!$C$19)+(AT187*'pravidla turnaje'!$C$20)+(AT188*'pravidla turnaje'!$C$21)+(AT189*'pravidla turnaje'!$C$22)+(AT190*'pravidla turnaje'!$C$23)+(AT191*'pravidla turnaje'!$C$24)+(AT192*'pravidla turnaje'!$C$25)+(AT193*'pravidla turnaje'!$C$26)+(AT194*'pravidla turnaje'!$C$27)+(AT195*'pravidla turnaje'!$C$28))</f>
        <v/>
      </c>
      <c r="AU196" s="56" t="str">
        <f>IF(AU172="","",(AU186*'pravidla turnaje'!$C$19)+(AU187*'pravidla turnaje'!$C$20)+(AU188*'pravidla turnaje'!$C$21)+(AU189*'pravidla turnaje'!$C$22)+(AU190*'pravidla turnaje'!$C$23)+(AU191*'pravidla turnaje'!$C$24)+(AU192*'pravidla turnaje'!$C$25)+(AU193*'pravidla turnaje'!$C$26)+(AU194*'pravidla turnaje'!$C$27)+(AU195*'pravidla turnaje'!$C$28))</f>
        <v/>
      </c>
      <c r="AV196" s="56" t="str">
        <f>IF(AV172="","",(AV186*'pravidla turnaje'!$C$19)+(AV187*'pravidla turnaje'!$C$20)+(AV188*'pravidla turnaje'!$C$21)+(AV189*'pravidla turnaje'!$C$22)+(AV190*'pravidla turnaje'!$C$23)+(AV191*'pravidla turnaje'!$C$24)+(AV192*'pravidla turnaje'!$C$25)+(AV193*'pravidla turnaje'!$C$26)+(AV194*'pravidla turnaje'!$C$27)+(AV195*'pravidla turnaje'!$C$28))</f>
        <v/>
      </c>
      <c r="AW196" s="56" t="str">
        <f>IF(AW172="","",(AW186*'pravidla turnaje'!$C$19)+(AW187*'pravidla turnaje'!$C$20)+(AW188*'pravidla turnaje'!$C$21)+(AW189*'pravidla turnaje'!$C$22)+(AW190*'pravidla turnaje'!$C$23)+(AW191*'pravidla turnaje'!$C$24)+(AW192*'pravidla turnaje'!$C$25)+(AW193*'pravidla turnaje'!$C$26)+(AW194*'pravidla turnaje'!$C$27)+(AW195*'pravidla turnaje'!$C$28))</f>
        <v/>
      </c>
      <c r="AX196" s="57" t="str">
        <f>IF(AX172="","",(AX186*'pravidla turnaje'!$C$19)+(AX187*'pravidla turnaje'!$C$20)+(AX188*'pravidla turnaje'!$C$21)+(AX189*'pravidla turnaje'!$C$22)+(AX190*'pravidla turnaje'!$C$23)+(AX191*'pravidla turnaje'!$C$24)+(AX192*'pravidla turnaje'!$C$25)+(AX193*'pravidla turnaje'!$C$26)+(AX194*'pravidla turnaje'!$C$27)+(AX195*'pravidla turnaje'!$C$28))</f>
        <v/>
      </c>
      <c r="AY196" s="55" t="str">
        <f>IF(AY172="","",(AY186*'pravidla turnaje'!$C$19)+(AY187*'pravidla turnaje'!$C$20)+(AY188*'pravidla turnaje'!$C$21)+(AY189*'pravidla turnaje'!$C$22)+(AY190*'pravidla turnaje'!$C$23)+(AY191*'pravidla turnaje'!$C$24)+(AY192*'pravidla turnaje'!$C$25)+(AY193*'pravidla turnaje'!$C$26)+(AY194*'pravidla turnaje'!$C$27)+(AY195*'pravidla turnaje'!$C$28))</f>
        <v/>
      </c>
      <c r="AZ196" s="56" t="str">
        <f>IF(AZ172="","",(AZ186*'pravidla turnaje'!$C$19)+(AZ187*'pravidla turnaje'!$C$20)+(AZ188*'pravidla turnaje'!$C$21)+(AZ189*'pravidla turnaje'!$C$22)+(AZ190*'pravidla turnaje'!$C$23)+(AZ191*'pravidla turnaje'!$C$24)+(AZ192*'pravidla turnaje'!$C$25)+(AZ193*'pravidla turnaje'!$C$26)+(AZ194*'pravidla turnaje'!$C$27)+(AZ195*'pravidla turnaje'!$C$28))</f>
        <v/>
      </c>
      <c r="BA196" s="56" t="str">
        <f>IF(BA172="","",(BA186*'pravidla turnaje'!$C$19)+(BA187*'pravidla turnaje'!$C$20)+(BA188*'pravidla turnaje'!$C$21)+(BA189*'pravidla turnaje'!$C$22)+(BA190*'pravidla turnaje'!$C$23)+(BA191*'pravidla turnaje'!$C$24)+(BA192*'pravidla turnaje'!$C$25)+(BA193*'pravidla turnaje'!$C$26)+(BA194*'pravidla turnaje'!$C$27)+(BA195*'pravidla turnaje'!$C$28))</f>
        <v/>
      </c>
      <c r="BB196" s="56" t="str">
        <f>IF(BB172="","",(BB186*'pravidla turnaje'!$C$19)+(BB187*'pravidla turnaje'!$C$20)+(BB188*'pravidla turnaje'!$C$21)+(BB189*'pravidla turnaje'!$C$22)+(BB190*'pravidla turnaje'!$C$23)+(BB191*'pravidla turnaje'!$C$24)+(BB192*'pravidla turnaje'!$C$25)+(BB193*'pravidla turnaje'!$C$26)+(BB194*'pravidla turnaje'!$C$27)+(BB195*'pravidla turnaje'!$C$28))</f>
        <v/>
      </c>
      <c r="BC196" s="56" t="str">
        <f>IF(BC172="","",(BC186*'pravidla turnaje'!$C$19)+(BC187*'pravidla turnaje'!$C$20)+(BC188*'pravidla turnaje'!$C$21)+(BC189*'pravidla turnaje'!$C$22)+(BC190*'pravidla turnaje'!$C$23)+(BC191*'pravidla turnaje'!$C$24)+(BC192*'pravidla turnaje'!$C$25)+(BC193*'pravidla turnaje'!$C$26)+(BC194*'pravidla turnaje'!$C$27)+(BC195*'pravidla turnaje'!$C$28))</f>
        <v/>
      </c>
      <c r="BD196" s="56" t="str">
        <f>IF(BD172="","",(BD186*'pravidla turnaje'!$C$19)+(BD187*'pravidla turnaje'!$C$20)+(BD188*'pravidla turnaje'!$C$21)+(BD189*'pravidla turnaje'!$C$22)+(BD190*'pravidla turnaje'!$C$23)+(BD191*'pravidla turnaje'!$C$24)+(BD192*'pravidla turnaje'!$C$25)+(BD193*'pravidla turnaje'!$C$26)+(BD194*'pravidla turnaje'!$C$27)+(BD195*'pravidla turnaje'!$C$28))</f>
        <v/>
      </c>
      <c r="BE196" s="56" t="str">
        <f>IF(BE172="","",(BE186*'pravidla turnaje'!$C$19)+(BE187*'pravidla turnaje'!$C$20)+(BE188*'pravidla turnaje'!$C$21)+(BE189*'pravidla turnaje'!$C$22)+(BE190*'pravidla turnaje'!$C$23)+(BE191*'pravidla turnaje'!$C$24)+(BE192*'pravidla turnaje'!$C$25)+(BE193*'pravidla turnaje'!$C$26)+(BE194*'pravidla turnaje'!$C$27)+(BE195*'pravidla turnaje'!$C$28))</f>
        <v/>
      </c>
      <c r="BF196" s="57" t="str">
        <f>IF(BF172="","",(BF186*'pravidla turnaje'!$C$19)+(BF187*'pravidla turnaje'!$C$20)+(BF188*'pravidla turnaje'!$C$21)+(BF189*'pravidla turnaje'!$C$22)+(BF190*'pravidla turnaje'!$C$23)+(BF191*'pravidla turnaje'!$C$24)+(BF192*'pravidla turnaje'!$C$25)+(BF193*'pravidla turnaje'!$C$26)+(BF194*'pravidla turnaje'!$C$27)+(BF195*'pravidla turnaje'!$C$28))</f>
        <v/>
      </c>
      <c r="BG196" s="55" t="str">
        <f>IF(BG172="","",(BG186*'pravidla turnaje'!$C$19)+(BG187*'pravidla turnaje'!$C$20)+(BG188*'pravidla turnaje'!$C$21)+(BG189*'pravidla turnaje'!$C$22)+(BG190*'pravidla turnaje'!$C$23)+(BG191*'pravidla turnaje'!$C$24)+(BG192*'pravidla turnaje'!$C$25)+(BG193*'pravidla turnaje'!$C$26)+(BG194*'pravidla turnaje'!$C$27)+(BG195*'pravidla turnaje'!$C$28))</f>
        <v/>
      </c>
      <c r="BH196" s="56" t="str">
        <f>IF(BH172="","",(BH186*'pravidla turnaje'!$C$19)+(BH187*'pravidla turnaje'!$C$20)+(BH188*'pravidla turnaje'!$C$21)+(BH189*'pravidla turnaje'!$C$22)+(BH190*'pravidla turnaje'!$C$23)+(BH191*'pravidla turnaje'!$C$24)+(BH192*'pravidla turnaje'!$C$25)+(BH193*'pravidla turnaje'!$C$26)+(BH194*'pravidla turnaje'!$C$27)+(BH195*'pravidla turnaje'!$C$28))</f>
        <v/>
      </c>
      <c r="BI196" s="56" t="str">
        <f>IF(BI172="","",(BI186*'pravidla turnaje'!$C$19)+(BI187*'pravidla turnaje'!$C$20)+(BI188*'pravidla turnaje'!$C$21)+(BI189*'pravidla turnaje'!$C$22)+(BI190*'pravidla turnaje'!$C$23)+(BI191*'pravidla turnaje'!$C$24)+(BI192*'pravidla turnaje'!$C$25)+(BI193*'pravidla turnaje'!$C$26)+(BI194*'pravidla turnaje'!$C$27)+(BI195*'pravidla turnaje'!$C$28))</f>
        <v/>
      </c>
      <c r="BJ196" s="56" t="str">
        <f>IF(BJ172="","",(BJ186*'pravidla turnaje'!$C$19)+(BJ187*'pravidla turnaje'!$C$20)+(BJ188*'pravidla turnaje'!$C$21)+(BJ189*'pravidla turnaje'!$C$22)+(BJ190*'pravidla turnaje'!$C$23)+(BJ191*'pravidla turnaje'!$C$24)+(BJ192*'pravidla turnaje'!$C$25)+(BJ193*'pravidla turnaje'!$C$26)+(BJ194*'pravidla turnaje'!$C$27)+(BJ195*'pravidla turnaje'!$C$28))</f>
        <v/>
      </c>
      <c r="BK196" s="56" t="str">
        <f>IF(BK172="","",(BK186*'pravidla turnaje'!$C$19)+(BK187*'pravidla turnaje'!$C$20)+(BK188*'pravidla turnaje'!$C$21)+(BK189*'pravidla turnaje'!$C$22)+(BK190*'pravidla turnaje'!$C$23)+(BK191*'pravidla turnaje'!$C$24)+(BK192*'pravidla turnaje'!$C$25)+(BK193*'pravidla turnaje'!$C$26)+(BK194*'pravidla turnaje'!$C$27)+(BK195*'pravidla turnaje'!$C$28))</f>
        <v/>
      </c>
      <c r="BL196" s="56" t="str">
        <f>IF(BL172="","",(BL186*'pravidla turnaje'!$C$19)+(BL187*'pravidla turnaje'!$C$20)+(BL188*'pravidla turnaje'!$C$21)+(BL189*'pravidla turnaje'!$C$22)+(BL190*'pravidla turnaje'!$C$23)+(BL191*'pravidla turnaje'!$C$24)+(BL192*'pravidla turnaje'!$C$25)+(BL193*'pravidla turnaje'!$C$26)+(BL194*'pravidla turnaje'!$C$27)+(BL195*'pravidla turnaje'!$C$28))</f>
        <v/>
      </c>
      <c r="BM196" s="56" t="str">
        <f>IF(BM172="","",(BM186*'pravidla turnaje'!$C$19)+(BM187*'pravidla turnaje'!$C$20)+(BM188*'pravidla turnaje'!$C$21)+(BM189*'pravidla turnaje'!$C$22)+(BM190*'pravidla turnaje'!$C$23)+(BM191*'pravidla turnaje'!$C$24)+(BM192*'pravidla turnaje'!$C$25)+(BM193*'pravidla turnaje'!$C$26)+(BM194*'pravidla turnaje'!$C$27)+(BM195*'pravidla turnaje'!$C$28))</f>
        <v/>
      </c>
      <c r="BN196" s="57" t="str">
        <f>IF(BN172="","",(BN186*'pravidla turnaje'!$C$19)+(BN187*'pravidla turnaje'!$C$20)+(BN188*'pravidla turnaje'!$C$21)+(BN189*'pravidla turnaje'!$C$22)+(BN190*'pravidla turnaje'!$C$23)+(BN191*'pravidla turnaje'!$C$24)+(BN192*'pravidla turnaje'!$C$25)+(BN193*'pravidla turnaje'!$C$26)+(BN194*'pravidla turnaje'!$C$27)+(BN195*'pravidla turnaje'!$C$28))</f>
        <v/>
      </c>
    </row>
    <row r="197" spans="1:66" ht="5.25" customHeight="1" x14ac:dyDescent="0.25">
      <c r="C197" s="923"/>
      <c r="D197" s="923"/>
      <c r="E197" s="923"/>
      <c r="F197" s="923"/>
      <c r="G197" s="923"/>
      <c r="H197" s="923"/>
      <c r="I197" s="923"/>
      <c r="J197" s="923"/>
    </row>
    <row r="198" spans="1:66" ht="5.25" customHeight="1" x14ac:dyDescent="0.25">
      <c r="C198" s="923"/>
      <c r="D198" s="923"/>
      <c r="E198" s="923"/>
      <c r="F198" s="923"/>
      <c r="G198" s="923"/>
      <c r="H198" s="923"/>
      <c r="I198" s="923"/>
      <c r="J198" s="923"/>
    </row>
    <row r="199" spans="1:66" ht="5.25" customHeight="1" x14ac:dyDescent="0.25">
      <c r="C199" s="923"/>
      <c r="D199" s="923"/>
      <c r="E199" s="923"/>
      <c r="F199" s="923"/>
      <c r="G199" s="923"/>
      <c r="H199" s="923"/>
      <c r="I199" s="923"/>
      <c r="J199" s="923"/>
    </row>
    <row r="200" spans="1:66" ht="5.25" customHeight="1" thickBot="1" x14ac:dyDescent="0.3">
      <c r="C200" s="923"/>
      <c r="D200" s="923"/>
      <c r="E200" s="923"/>
      <c r="F200" s="923"/>
      <c r="G200" s="923"/>
      <c r="H200" s="923"/>
      <c r="I200" s="923"/>
      <c r="J200" s="923"/>
    </row>
    <row r="201" spans="1:66" ht="15.75" x14ac:dyDescent="0.25">
      <c r="A201" s="2115" t="str">
        <f>CONCATENATE("skupina ",VLOOKUP(C201-1,'pravidla turnaje'!$A$64:$B$83,2,0))</f>
        <v>skupina F</v>
      </c>
      <c r="B201" s="2116"/>
      <c r="C201" s="80">
        <v>61</v>
      </c>
      <c r="D201" s="81">
        <v>62</v>
      </c>
      <c r="E201" s="81">
        <v>63</v>
      </c>
      <c r="F201" s="81">
        <v>64</v>
      </c>
      <c r="G201" s="81">
        <v>65</v>
      </c>
      <c r="H201" s="81">
        <v>66</v>
      </c>
      <c r="I201" s="81">
        <v>67</v>
      </c>
      <c r="J201" s="81">
        <v>68</v>
      </c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</row>
    <row r="202" spans="1:66" ht="15.75" x14ac:dyDescent="0.25">
      <c r="A202" s="2118" t="s">
        <v>22</v>
      </c>
      <c r="B202" s="2118"/>
      <c r="C202" s="76">
        <f ca="1">VLOOKUP(C$201,'Tabulka-skore'!$B$4:$Q$239,11,0)</f>
        <v>0</v>
      </c>
      <c r="D202" s="76">
        <f ca="1">VLOOKUP(D$201,'Tabulka-skore'!$B$4:$Q$239,11,0)</f>
        <v>0</v>
      </c>
      <c r="E202" s="76">
        <f ca="1">VLOOKUP(E$201,'Tabulka-skore'!$B$4:$Q$239,11,0)</f>
        <v>0</v>
      </c>
      <c r="F202" s="76">
        <f ca="1">VLOOKUP(F$201,'Tabulka-skore'!$B$4:$Q$239,11,0)</f>
        <v>0</v>
      </c>
      <c r="G202" s="76">
        <f ca="1">VLOOKUP(G$201,'Tabulka-skore'!$B$4:$Q$239,11,0)</f>
        <v>0</v>
      </c>
      <c r="H202" s="76">
        <f ca="1">VLOOKUP(H$201,'Tabulka-skore'!$B$4:$Q$239,11,0)</f>
        <v>0</v>
      </c>
      <c r="I202" s="76" t="str">
        <f>VLOOKUP(I$201,'Tabulka-skore'!$B$4:$Q$239,11,0)</f>
        <v/>
      </c>
      <c r="J202" s="76" t="str">
        <f>VLOOKUP(J$201,'Tabulka-skore'!$B$4:$Q$239,11,0)</f>
        <v/>
      </c>
      <c r="K202" s="39"/>
      <c r="L202" s="39"/>
      <c r="M202" s="39"/>
      <c r="N202" s="39"/>
      <c r="O202" s="39"/>
      <c r="P202" s="39"/>
      <c r="Q202" s="39"/>
      <c r="R202" s="39"/>
    </row>
    <row r="203" spans="1:66" ht="15.75" x14ac:dyDescent="0.25">
      <c r="A203" s="2118" t="s">
        <v>23</v>
      </c>
      <c r="B203" s="2118"/>
      <c r="C203" s="76">
        <f ca="1">VLOOKUP(C$201,'Tabulka-skore'!$B$4:$Q$239,12,0)</f>
        <v>23</v>
      </c>
      <c r="D203" s="76">
        <f ca="1">VLOOKUP(D$201,'Tabulka-skore'!$B$4:$Q$239,12,0)</f>
        <v>19</v>
      </c>
      <c r="E203" s="76">
        <f ca="1">VLOOKUP(E$201,'Tabulka-skore'!$B$4:$Q$239,12,0)</f>
        <v>20</v>
      </c>
      <c r="F203" s="76">
        <f ca="1">VLOOKUP(F$201,'Tabulka-skore'!$B$4:$Q$239,12,0)</f>
        <v>17</v>
      </c>
      <c r="G203" s="76">
        <f ca="1">VLOOKUP(G$201,'Tabulka-skore'!$B$4:$Q$239,12,0)</f>
        <v>17</v>
      </c>
      <c r="H203" s="76">
        <f ca="1">VLOOKUP(H$201,'Tabulka-skore'!$B$4:$Q$239,12,0)</f>
        <v>22</v>
      </c>
      <c r="I203" s="76" t="str">
        <f>VLOOKUP(I$201,'Tabulka-skore'!$B$4:$Q$239,12,0)</f>
        <v/>
      </c>
      <c r="J203" s="76" t="str">
        <f>VLOOKUP(J$201,'Tabulka-skore'!$B$4:$Q$239,12,0)</f>
        <v/>
      </c>
      <c r="K203" s="39"/>
      <c r="L203" s="39"/>
      <c r="M203" s="39"/>
      <c r="N203" s="39"/>
      <c r="O203" s="39"/>
      <c r="P203" s="39"/>
      <c r="Q203" s="39"/>
      <c r="R203" s="39"/>
    </row>
    <row r="204" spans="1:66" ht="15.75" x14ac:dyDescent="0.25">
      <c r="A204" s="2118" t="s">
        <v>24</v>
      </c>
      <c r="B204" s="2118"/>
      <c r="C204" s="76">
        <f ca="1">VLOOKUP(C$201,'Tabulka-skore'!$B$4:$Q$239,13,0)</f>
        <v>8</v>
      </c>
      <c r="D204" s="76">
        <f ca="1">VLOOKUP(D$201,'Tabulka-skore'!$B$4:$Q$239,13,0)</f>
        <v>26</v>
      </c>
      <c r="E204" s="76">
        <f ca="1">VLOOKUP(E$201,'Tabulka-skore'!$B$4:$Q$239,13,0)</f>
        <v>21</v>
      </c>
      <c r="F204" s="76">
        <f ca="1">VLOOKUP(F$201,'Tabulka-skore'!$B$4:$Q$239,13,0)</f>
        <v>21</v>
      </c>
      <c r="G204" s="76">
        <f ca="1">VLOOKUP(G$201,'Tabulka-skore'!$B$4:$Q$239,13,0)</f>
        <v>32</v>
      </c>
      <c r="H204" s="76">
        <f ca="1">VLOOKUP(H$201,'Tabulka-skore'!$B$4:$Q$239,13,0)</f>
        <v>10</v>
      </c>
      <c r="I204" s="76" t="str">
        <f>VLOOKUP(I$201,'Tabulka-skore'!$B$4:$Q$239,13,0)</f>
        <v/>
      </c>
      <c r="J204" s="76" t="str">
        <f>VLOOKUP(J$201,'Tabulka-skore'!$B$4:$Q$239,13,0)</f>
        <v/>
      </c>
      <c r="K204" s="39"/>
      <c r="L204" s="39"/>
      <c r="M204" s="39"/>
      <c r="N204" s="39"/>
      <c r="O204" s="39"/>
      <c r="P204" s="39"/>
      <c r="Q204" s="39"/>
      <c r="R204" s="39"/>
    </row>
    <row r="205" spans="1:66" ht="15.75" x14ac:dyDescent="0.25">
      <c r="A205" s="2118" t="s">
        <v>8</v>
      </c>
      <c r="B205" s="2118"/>
      <c r="C205" s="76">
        <f ca="1">VLOOKUP(C$201,'Tabulka-skore'!$B$4:$Q$239,14,0)</f>
        <v>15</v>
      </c>
      <c r="D205" s="76">
        <f ca="1">VLOOKUP(D$201,'Tabulka-skore'!$B$4:$Q$239,14,0)</f>
        <v>-7</v>
      </c>
      <c r="E205" s="76">
        <f ca="1">VLOOKUP(E$201,'Tabulka-skore'!$B$4:$Q$239,14,0)</f>
        <v>-1</v>
      </c>
      <c r="F205" s="76">
        <f ca="1">VLOOKUP(F$201,'Tabulka-skore'!$B$4:$Q$239,14,0)</f>
        <v>-4</v>
      </c>
      <c r="G205" s="76">
        <f ca="1">VLOOKUP(G$201,'Tabulka-skore'!$B$4:$Q$239,14,0)</f>
        <v>-15</v>
      </c>
      <c r="H205" s="76">
        <f ca="1">VLOOKUP(H$201,'Tabulka-skore'!$B$4:$Q$239,14,0)</f>
        <v>12</v>
      </c>
      <c r="I205" s="76" t="str">
        <f>VLOOKUP(I$201,'Tabulka-skore'!$B$4:$Q$239,14,0)</f>
        <v/>
      </c>
      <c r="J205" s="76" t="str">
        <f>VLOOKUP(J$201,'Tabulka-skore'!$B$4:$Q$239,14,0)</f>
        <v/>
      </c>
      <c r="K205" s="40"/>
      <c r="L205" s="40"/>
      <c r="M205" s="40"/>
      <c r="N205" s="40"/>
      <c r="O205" s="40"/>
      <c r="P205" s="40"/>
      <c r="Q205" s="40"/>
      <c r="R205" s="40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</row>
    <row r="206" spans="1:66" ht="37.5" customHeight="1" x14ac:dyDescent="0.25">
      <c r="A206" s="2118" t="s">
        <v>135</v>
      </c>
      <c r="B206" s="2118"/>
      <c r="C206" s="77">
        <f t="shared" ref="C206:J206" ca="1" si="629">IFERROR(IF(C204=0,MAX($C$43:$J$43)+1,C203/C204),"")</f>
        <v>2.875</v>
      </c>
      <c r="D206" s="77">
        <f t="shared" ca="1" si="629"/>
        <v>0.73076923076923073</v>
      </c>
      <c r="E206" s="77">
        <f t="shared" ca="1" si="629"/>
        <v>0.95238095238095233</v>
      </c>
      <c r="F206" s="77">
        <f t="shared" ca="1" si="629"/>
        <v>0.80952380952380953</v>
      </c>
      <c r="G206" s="77">
        <f t="shared" ca="1" si="629"/>
        <v>0.53125</v>
      </c>
      <c r="H206" s="77">
        <f t="shared" ca="1" si="629"/>
        <v>2.2000000000000002</v>
      </c>
      <c r="I206" s="77" t="str">
        <f t="shared" si="629"/>
        <v/>
      </c>
      <c r="J206" s="77" t="str">
        <f t="shared" si="629"/>
        <v/>
      </c>
      <c r="K206" s="40"/>
      <c r="L206" s="40"/>
      <c r="M206" s="40"/>
      <c r="N206" s="40"/>
      <c r="O206" s="40"/>
      <c r="P206" s="40"/>
      <c r="Q206" s="40"/>
      <c r="R206" s="40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</row>
    <row r="207" spans="1:66" ht="76.5" customHeight="1" x14ac:dyDescent="0.25">
      <c r="A207" s="2109" t="s">
        <v>33</v>
      </c>
      <c r="B207" s="2110"/>
      <c r="C207" s="79">
        <f t="shared" ref="C207" ca="1" si="630">IF(MIN(C236,K236,S236,AA236,AI236,AQ236,AY236,BG236)=0,MAX($C236:$BN236)+1,MIN(C236,K236,S236,AA236,AI236,AQ236,AY236,BG236))</f>
        <v>1111</v>
      </c>
      <c r="D207" s="79">
        <f t="shared" ref="D207" ca="1" si="631">IF(MIN(D236,L236,T236,AB236,AJ236,AR236,AZ236,BH236)=0,MAX($C236:$BN236)+1,MIN(D236,L236,T236,AB236,AJ236,AR236,AZ236,BH236))</f>
        <v>3354</v>
      </c>
      <c r="E207" s="79">
        <f t="shared" ref="E207" ca="1" si="632">IF(MIN(E236,M236,U236,AC236,AK236,AS236,BA236,BI236)=0,MAX($C236:$BN236)+1,MIN(E236,M236,U236,AC236,AK236,AS236,BA236,BI236))</f>
        <v>1133</v>
      </c>
      <c r="F207" s="79">
        <f t="shared" ref="F207" ca="1" si="633">IF(MIN(F236,N236,V236,AD236,AL236,AT236,BB236,BJ236)=0,MAX($C236:$BN236)+1,MIN(F236,N236,V236,AD236,AL236,AT236,BB236,BJ236))</f>
        <v>2245</v>
      </c>
      <c r="G207" s="79">
        <f t="shared" ref="G207" ca="1" si="634">IF(MIN(G236,O236,W236,AE236,AM236,AU236,BC236,BK236)=0,MAX($C236:$BN236)+1,MIN(G236,O236,W236,AE236,AM236,AU236,BC236,BK236))</f>
        <v>1165</v>
      </c>
      <c r="H207" s="79">
        <f t="shared" ref="H207" ca="1" si="635">IF(MIN(H236,P236,X236,AF236,AN236,AV236,BD236,BL236)=0,MAX($C236:$BN236)+1,MIN(H236,P236,X236,AF236,AN236,AV236,BD236,BL236))</f>
        <v>1122</v>
      </c>
      <c r="I207" s="79">
        <f t="shared" ref="I207" ca="1" si="636">IF(MIN(I236,Q236,Y236,AG236,AO236,AW236,BE236,BM236)=0,MAX($C236:$BN236)+1,MIN(I236,Q236,Y236,AG236,AO236,AW236,BE236,BM236))</f>
        <v>3355</v>
      </c>
      <c r="J207" s="79">
        <f t="shared" ref="J207" ca="1" si="637">IF(MIN(J236,R236,Z236,AH236,AP236,AX236,BF236,BN236)=0,MAX($C236:$BN236)+1,MIN(J236,R236,Z236,AH236,AP236,AX236,BF236,BN236))</f>
        <v>3355</v>
      </c>
    </row>
    <row r="208" spans="1:66" ht="21" customHeight="1" thickBot="1" x14ac:dyDescent="0.3">
      <c r="A208" s="2111" t="s">
        <v>25</v>
      </c>
      <c r="B208" s="2112"/>
      <c r="C208" s="52">
        <f t="shared" ref="C208:J208" ca="1" si="638">RANK(C207,$C207:$J207,1)</f>
        <v>1</v>
      </c>
      <c r="D208" s="53">
        <f t="shared" ca="1" si="638"/>
        <v>6</v>
      </c>
      <c r="E208" s="53">
        <f t="shared" ca="1" si="638"/>
        <v>3</v>
      </c>
      <c r="F208" s="53">
        <f t="shared" ca="1" si="638"/>
        <v>5</v>
      </c>
      <c r="G208" s="53">
        <f t="shared" ca="1" si="638"/>
        <v>4</v>
      </c>
      <c r="H208" s="53">
        <f t="shared" ca="1" si="638"/>
        <v>2</v>
      </c>
      <c r="I208" s="53">
        <f t="shared" ca="1" si="638"/>
        <v>7</v>
      </c>
      <c r="J208" s="54">
        <f t="shared" ca="1" si="638"/>
        <v>7</v>
      </c>
    </row>
    <row r="209" spans="1:66" x14ac:dyDescent="0.25">
      <c r="A209" s="66"/>
      <c r="C209" s="34">
        <v>1</v>
      </c>
      <c r="D209" s="48">
        <f t="shared" ref="D209" si="639">C209</f>
        <v>1</v>
      </c>
      <c r="E209" s="48">
        <f t="shared" ref="E209" si="640">D209</f>
        <v>1</v>
      </c>
      <c r="F209" s="48">
        <f t="shared" ref="F209" si="641">E209</f>
        <v>1</v>
      </c>
      <c r="G209" s="48">
        <f t="shared" ref="G209" si="642">F209</f>
        <v>1</v>
      </c>
      <c r="H209" s="48">
        <f t="shared" ref="H209" si="643">G209</f>
        <v>1</v>
      </c>
      <c r="I209" s="48">
        <f t="shared" ref="I209" si="644">H209</f>
        <v>1</v>
      </c>
      <c r="J209" s="48">
        <f t="shared" ref="J209" si="645">I209</f>
        <v>1</v>
      </c>
      <c r="K209" s="35">
        <v>2</v>
      </c>
      <c r="L209" s="48">
        <f t="shared" ref="L209" si="646">K209</f>
        <v>2</v>
      </c>
      <c r="M209" s="48">
        <f t="shared" ref="M209" si="647">L209</f>
        <v>2</v>
      </c>
      <c r="N209" s="48">
        <f t="shared" ref="N209" si="648">M209</f>
        <v>2</v>
      </c>
      <c r="O209" s="48">
        <f t="shared" ref="O209" si="649">N209</f>
        <v>2</v>
      </c>
      <c r="P209" s="48">
        <f t="shared" ref="P209" si="650">O209</f>
        <v>2</v>
      </c>
      <c r="Q209" s="48">
        <f t="shared" ref="Q209" si="651">P209</f>
        <v>2</v>
      </c>
      <c r="R209" s="48">
        <f t="shared" ref="R209" si="652">Q209</f>
        <v>2</v>
      </c>
      <c r="S209" s="25">
        <v>3</v>
      </c>
      <c r="T209" s="48">
        <f t="shared" ref="T209" si="653">S209</f>
        <v>3</v>
      </c>
      <c r="U209" s="48">
        <f t="shared" ref="U209" si="654">T209</f>
        <v>3</v>
      </c>
      <c r="V209" s="48">
        <f t="shared" ref="V209" si="655">U209</f>
        <v>3</v>
      </c>
      <c r="W209" s="48">
        <f t="shared" ref="W209" si="656">V209</f>
        <v>3</v>
      </c>
      <c r="X209" s="48">
        <f t="shared" ref="X209" si="657">W209</f>
        <v>3</v>
      </c>
      <c r="Y209" s="48">
        <f t="shared" ref="Y209" si="658">X209</f>
        <v>3</v>
      </c>
      <c r="Z209" s="48">
        <f t="shared" ref="Z209" si="659">Y209</f>
        <v>3</v>
      </c>
      <c r="AA209" s="25">
        <v>4</v>
      </c>
      <c r="AB209" s="48">
        <f t="shared" ref="AB209" si="660">AA209</f>
        <v>4</v>
      </c>
      <c r="AC209" s="48">
        <f t="shared" ref="AC209" si="661">AB209</f>
        <v>4</v>
      </c>
      <c r="AD209" s="48">
        <f t="shared" ref="AD209" si="662">AC209</f>
        <v>4</v>
      </c>
      <c r="AE209" s="48">
        <f t="shared" ref="AE209" si="663">AD209</f>
        <v>4</v>
      </c>
      <c r="AF209" s="48">
        <f t="shared" ref="AF209" si="664">AE209</f>
        <v>4</v>
      </c>
      <c r="AG209" s="48">
        <f t="shared" ref="AG209" si="665">AF209</f>
        <v>4</v>
      </c>
      <c r="AH209" s="48">
        <f t="shared" ref="AH209" si="666">AG209</f>
        <v>4</v>
      </c>
      <c r="AI209" s="25">
        <v>5</v>
      </c>
      <c r="AJ209" s="48">
        <f t="shared" ref="AJ209" si="667">AI209</f>
        <v>5</v>
      </c>
      <c r="AK209" s="48">
        <f t="shared" ref="AK209" si="668">AJ209</f>
        <v>5</v>
      </c>
      <c r="AL209" s="48">
        <f t="shared" ref="AL209" si="669">AK209</f>
        <v>5</v>
      </c>
      <c r="AM209" s="48">
        <f t="shared" ref="AM209" si="670">AL209</f>
        <v>5</v>
      </c>
      <c r="AN209" s="48">
        <f t="shared" ref="AN209" si="671">AM209</f>
        <v>5</v>
      </c>
      <c r="AO209" s="48">
        <f t="shared" ref="AO209" si="672">AN209</f>
        <v>5</v>
      </c>
      <c r="AP209" s="48">
        <f t="shared" ref="AP209" si="673">AO209</f>
        <v>5</v>
      </c>
      <c r="AQ209" s="25">
        <v>6</v>
      </c>
      <c r="AR209" s="48">
        <f t="shared" ref="AR209" si="674">AQ209</f>
        <v>6</v>
      </c>
      <c r="AS209" s="48">
        <f t="shared" ref="AS209" si="675">AR209</f>
        <v>6</v>
      </c>
      <c r="AT209" s="48">
        <f t="shared" ref="AT209" si="676">AS209</f>
        <v>6</v>
      </c>
      <c r="AU209" s="48">
        <f t="shared" ref="AU209" si="677">AT209</f>
        <v>6</v>
      </c>
      <c r="AV209" s="48">
        <f t="shared" ref="AV209" si="678">AU209</f>
        <v>6</v>
      </c>
      <c r="AW209" s="48">
        <f t="shared" ref="AW209" si="679">AV209</f>
        <v>6</v>
      </c>
      <c r="AX209" s="48">
        <f t="shared" ref="AX209" si="680">AW209</f>
        <v>6</v>
      </c>
      <c r="AY209" s="25">
        <v>7</v>
      </c>
      <c r="AZ209" s="48">
        <f t="shared" ref="AZ209" si="681">AY209</f>
        <v>7</v>
      </c>
      <c r="BA209" s="48">
        <f t="shared" ref="BA209" si="682">AZ209</f>
        <v>7</v>
      </c>
      <c r="BB209" s="48">
        <f t="shared" ref="BB209" si="683">BA209</f>
        <v>7</v>
      </c>
      <c r="BC209" s="48">
        <f t="shared" ref="BC209" si="684">BB209</f>
        <v>7</v>
      </c>
      <c r="BD209" s="48">
        <f t="shared" ref="BD209" si="685">BC209</f>
        <v>7</v>
      </c>
      <c r="BE209" s="48">
        <f t="shared" ref="BE209" si="686">BD209</f>
        <v>7</v>
      </c>
      <c r="BF209" s="48">
        <f t="shared" ref="BF209" si="687">BE209</f>
        <v>7</v>
      </c>
      <c r="BG209" s="25">
        <v>8</v>
      </c>
      <c r="BH209" s="48">
        <f t="shared" ref="BH209" si="688">BG209</f>
        <v>8</v>
      </c>
      <c r="BI209" s="48">
        <f t="shared" ref="BI209" si="689">BH209</f>
        <v>8</v>
      </c>
      <c r="BJ209" s="48">
        <f t="shared" ref="BJ209" si="690">BI209</f>
        <v>8</v>
      </c>
      <c r="BK209" s="48">
        <f t="shared" ref="BK209" si="691">BJ209</f>
        <v>8</v>
      </c>
      <c r="BL209" s="48">
        <f t="shared" ref="BL209" si="692">BK209</f>
        <v>8</v>
      </c>
      <c r="BM209" s="48">
        <f t="shared" ref="BM209" si="693">BL209</f>
        <v>8</v>
      </c>
      <c r="BN209" s="48">
        <f t="shared" ref="BN209" si="694">BM209</f>
        <v>8</v>
      </c>
    </row>
    <row r="210" spans="1:66" ht="15.75" thickBot="1" x14ac:dyDescent="0.3">
      <c r="A210" s="66"/>
      <c r="C210" s="58">
        <f t="shared" ref="C210:J210" si="695">C201</f>
        <v>61</v>
      </c>
      <c r="D210" s="58">
        <f t="shared" si="695"/>
        <v>62</v>
      </c>
      <c r="E210" s="58">
        <f t="shared" si="695"/>
        <v>63</v>
      </c>
      <c r="F210" s="58">
        <f t="shared" si="695"/>
        <v>64</v>
      </c>
      <c r="G210" s="58">
        <f t="shared" si="695"/>
        <v>65</v>
      </c>
      <c r="H210" s="58">
        <f t="shared" si="695"/>
        <v>66</v>
      </c>
      <c r="I210" s="58">
        <f t="shared" si="695"/>
        <v>67</v>
      </c>
      <c r="J210" s="58">
        <f t="shared" si="695"/>
        <v>68</v>
      </c>
      <c r="K210" s="58">
        <f t="shared" ref="K210" si="696">C210</f>
        <v>61</v>
      </c>
      <c r="L210" s="58">
        <f t="shared" ref="L210" si="697">D210</f>
        <v>62</v>
      </c>
      <c r="M210" s="58">
        <f t="shared" ref="M210" si="698">E210</f>
        <v>63</v>
      </c>
      <c r="N210" s="58">
        <f t="shared" ref="N210" si="699">F210</f>
        <v>64</v>
      </c>
      <c r="O210" s="58">
        <f t="shared" ref="O210" si="700">G210</f>
        <v>65</v>
      </c>
      <c r="P210" s="58">
        <f t="shared" ref="P210" si="701">H210</f>
        <v>66</v>
      </c>
      <c r="Q210" s="58">
        <f t="shared" ref="Q210" si="702">I210</f>
        <v>67</v>
      </c>
      <c r="R210" s="58">
        <f t="shared" ref="R210" si="703">J210</f>
        <v>68</v>
      </c>
      <c r="S210" s="58">
        <f t="shared" ref="S210" si="704">K210</f>
        <v>61</v>
      </c>
      <c r="T210" s="58">
        <f t="shared" ref="T210" si="705">L210</f>
        <v>62</v>
      </c>
      <c r="U210" s="58">
        <f t="shared" ref="U210" si="706">M210</f>
        <v>63</v>
      </c>
      <c r="V210" s="58">
        <f t="shared" ref="V210" si="707">N210</f>
        <v>64</v>
      </c>
      <c r="W210" s="58">
        <f t="shared" ref="W210" si="708">O210</f>
        <v>65</v>
      </c>
      <c r="X210" s="58">
        <f t="shared" ref="X210" si="709">P210</f>
        <v>66</v>
      </c>
      <c r="Y210" s="58">
        <f t="shared" ref="Y210" si="710">Q210</f>
        <v>67</v>
      </c>
      <c r="Z210" s="58">
        <f t="shared" ref="Z210" si="711">R210</f>
        <v>68</v>
      </c>
      <c r="AA210" s="58">
        <f t="shared" ref="AA210" si="712">S210</f>
        <v>61</v>
      </c>
      <c r="AB210" s="58">
        <f t="shared" ref="AB210" si="713">T210</f>
        <v>62</v>
      </c>
      <c r="AC210" s="58">
        <f t="shared" ref="AC210" si="714">U210</f>
        <v>63</v>
      </c>
      <c r="AD210" s="58">
        <f t="shared" ref="AD210" si="715">V210</f>
        <v>64</v>
      </c>
      <c r="AE210" s="58">
        <f t="shared" ref="AE210" si="716">W210</f>
        <v>65</v>
      </c>
      <c r="AF210" s="58">
        <f t="shared" ref="AF210" si="717">X210</f>
        <v>66</v>
      </c>
      <c r="AG210" s="58">
        <f t="shared" ref="AG210" si="718">Y210</f>
        <v>67</v>
      </c>
      <c r="AH210" s="58">
        <f t="shared" ref="AH210" si="719">Z210</f>
        <v>68</v>
      </c>
      <c r="AI210" s="58">
        <f t="shared" ref="AI210" si="720">AA210</f>
        <v>61</v>
      </c>
      <c r="AJ210" s="58">
        <f t="shared" ref="AJ210" si="721">AB210</f>
        <v>62</v>
      </c>
      <c r="AK210" s="58">
        <f t="shared" ref="AK210" si="722">AC210</f>
        <v>63</v>
      </c>
      <c r="AL210" s="58">
        <f t="shared" ref="AL210" si="723">AD210</f>
        <v>64</v>
      </c>
      <c r="AM210" s="58">
        <f t="shared" ref="AM210" si="724">AE210</f>
        <v>65</v>
      </c>
      <c r="AN210" s="58">
        <f t="shared" ref="AN210" si="725">AF210</f>
        <v>66</v>
      </c>
      <c r="AO210" s="58">
        <f t="shared" ref="AO210" si="726">AG210</f>
        <v>67</v>
      </c>
      <c r="AP210" s="58">
        <f t="shared" ref="AP210" si="727">AH210</f>
        <v>68</v>
      </c>
      <c r="AQ210" s="58">
        <f t="shared" ref="AQ210" si="728">AI210</f>
        <v>61</v>
      </c>
      <c r="AR210" s="58">
        <f t="shared" ref="AR210" si="729">AJ210</f>
        <v>62</v>
      </c>
      <c r="AS210" s="58">
        <f t="shared" ref="AS210" si="730">AK210</f>
        <v>63</v>
      </c>
      <c r="AT210" s="58">
        <f t="shared" ref="AT210" si="731">AL210</f>
        <v>64</v>
      </c>
      <c r="AU210" s="58">
        <f t="shared" ref="AU210" si="732">AM210</f>
        <v>65</v>
      </c>
      <c r="AV210" s="58">
        <f t="shared" ref="AV210" si="733">AN210</f>
        <v>66</v>
      </c>
      <c r="AW210" s="58">
        <f t="shared" ref="AW210" si="734">AO210</f>
        <v>67</v>
      </c>
      <c r="AX210" s="58">
        <f t="shared" ref="AX210" si="735">AP210</f>
        <v>68</v>
      </c>
      <c r="AY210" s="58">
        <f t="shared" ref="AY210" si="736">AQ210</f>
        <v>61</v>
      </c>
      <c r="AZ210" s="58">
        <f t="shared" ref="AZ210" si="737">AR210</f>
        <v>62</v>
      </c>
      <c r="BA210" s="58">
        <f t="shared" ref="BA210" si="738">AS210</f>
        <v>63</v>
      </c>
      <c r="BB210" s="58">
        <f t="shared" ref="BB210" si="739">AT210</f>
        <v>64</v>
      </c>
      <c r="BC210" s="58">
        <f t="shared" ref="BC210" si="740">AU210</f>
        <v>65</v>
      </c>
      <c r="BD210" s="58">
        <f t="shared" ref="BD210" si="741">AV210</f>
        <v>66</v>
      </c>
      <c r="BE210" s="58">
        <f t="shared" ref="BE210" si="742">AW210</f>
        <v>67</v>
      </c>
      <c r="BF210" s="58">
        <f t="shared" ref="BF210" si="743">AX210</f>
        <v>68</v>
      </c>
      <c r="BG210" s="58">
        <f t="shared" ref="BG210" si="744">AY210</f>
        <v>61</v>
      </c>
      <c r="BH210" s="58">
        <f t="shared" ref="BH210" si="745">AZ210</f>
        <v>62</v>
      </c>
      <c r="BI210" s="58">
        <f t="shared" ref="BI210" si="746">BA210</f>
        <v>63</v>
      </c>
      <c r="BJ210" s="58">
        <f t="shared" ref="BJ210" si="747">BB210</f>
        <v>64</v>
      </c>
      <c r="BK210" s="58">
        <f t="shared" ref="BK210" si="748">BC210</f>
        <v>65</v>
      </c>
      <c r="BL210" s="58">
        <f t="shared" ref="BL210" si="749">BD210</f>
        <v>66</v>
      </c>
      <c r="BM210" s="58">
        <f t="shared" ref="BM210" si="750">BE210</f>
        <v>67</v>
      </c>
      <c r="BN210" s="58">
        <f t="shared" ref="BN210" si="751">BF210</f>
        <v>68</v>
      </c>
    </row>
    <row r="211" spans="1:66" x14ac:dyDescent="0.25">
      <c r="A211" s="2113"/>
      <c r="B211" s="2114"/>
      <c r="C211" s="26" t="s">
        <v>18</v>
      </c>
      <c r="D211" s="7" t="s">
        <v>18</v>
      </c>
      <c r="E211" s="7" t="s">
        <v>18</v>
      </c>
      <c r="F211" s="7" t="s">
        <v>18</v>
      </c>
      <c r="G211" s="7" t="s">
        <v>18</v>
      </c>
      <c r="H211" s="7" t="s">
        <v>18</v>
      </c>
      <c r="I211" s="7" t="s">
        <v>18</v>
      </c>
      <c r="J211" s="8" t="s">
        <v>18</v>
      </c>
      <c r="K211" s="26" t="s">
        <v>18</v>
      </c>
      <c r="L211" s="7" t="s">
        <v>18</v>
      </c>
      <c r="M211" s="7" t="s">
        <v>18</v>
      </c>
      <c r="N211" s="7" t="s">
        <v>18</v>
      </c>
      <c r="O211" s="7" t="s">
        <v>18</v>
      </c>
      <c r="P211" s="7" t="s">
        <v>18</v>
      </c>
      <c r="Q211" s="7" t="s">
        <v>18</v>
      </c>
      <c r="R211" s="8" t="s">
        <v>18</v>
      </c>
      <c r="S211" s="26" t="s">
        <v>18</v>
      </c>
      <c r="T211" s="7" t="s">
        <v>18</v>
      </c>
      <c r="U211" s="7" t="s">
        <v>18</v>
      </c>
      <c r="V211" s="7" t="s">
        <v>18</v>
      </c>
      <c r="W211" s="7" t="s">
        <v>18</v>
      </c>
      <c r="X211" s="7" t="s">
        <v>18</v>
      </c>
      <c r="Y211" s="7" t="s">
        <v>18</v>
      </c>
      <c r="Z211" s="8" t="s">
        <v>18</v>
      </c>
      <c r="AA211" s="26" t="s">
        <v>18</v>
      </c>
      <c r="AB211" s="7" t="s">
        <v>18</v>
      </c>
      <c r="AC211" s="7" t="s">
        <v>18</v>
      </c>
      <c r="AD211" s="7" t="s">
        <v>18</v>
      </c>
      <c r="AE211" s="7" t="s">
        <v>18</v>
      </c>
      <c r="AF211" s="7" t="s">
        <v>18</v>
      </c>
      <c r="AG211" s="7" t="s">
        <v>18</v>
      </c>
      <c r="AH211" s="8" t="s">
        <v>18</v>
      </c>
      <c r="AI211" s="26" t="s">
        <v>18</v>
      </c>
      <c r="AJ211" s="7" t="s">
        <v>18</v>
      </c>
      <c r="AK211" s="7" t="s">
        <v>18</v>
      </c>
      <c r="AL211" s="7" t="s">
        <v>18</v>
      </c>
      <c r="AM211" s="7" t="s">
        <v>18</v>
      </c>
      <c r="AN211" s="7" t="s">
        <v>18</v>
      </c>
      <c r="AO211" s="7" t="s">
        <v>18</v>
      </c>
      <c r="AP211" s="8" t="s">
        <v>18</v>
      </c>
      <c r="AQ211" s="26" t="s">
        <v>18</v>
      </c>
      <c r="AR211" s="7" t="s">
        <v>18</v>
      </c>
      <c r="AS211" s="7" t="s">
        <v>18</v>
      </c>
      <c r="AT211" s="7" t="s">
        <v>18</v>
      </c>
      <c r="AU211" s="7" t="s">
        <v>18</v>
      </c>
      <c r="AV211" s="7" t="s">
        <v>18</v>
      </c>
      <c r="AW211" s="7" t="s">
        <v>18</v>
      </c>
      <c r="AX211" s="8" t="s">
        <v>18</v>
      </c>
      <c r="AY211" s="26" t="s">
        <v>18</v>
      </c>
      <c r="AZ211" s="7" t="s">
        <v>18</v>
      </c>
      <c r="BA211" s="7" t="s">
        <v>18</v>
      </c>
      <c r="BB211" s="7" t="s">
        <v>18</v>
      </c>
      <c r="BC211" s="7" t="s">
        <v>18</v>
      </c>
      <c r="BD211" s="7" t="s">
        <v>18</v>
      </c>
      <c r="BE211" s="7" t="s">
        <v>18</v>
      </c>
      <c r="BF211" s="8" t="s">
        <v>18</v>
      </c>
      <c r="BG211" s="26" t="s">
        <v>18</v>
      </c>
      <c r="BH211" s="7" t="s">
        <v>18</v>
      </c>
      <c r="BI211" s="7" t="s">
        <v>18</v>
      </c>
      <c r="BJ211" s="7" t="s">
        <v>18</v>
      </c>
      <c r="BK211" s="7" t="s">
        <v>18</v>
      </c>
      <c r="BL211" s="7" t="s">
        <v>18</v>
      </c>
      <c r="BM211" s="7" t="s">
        <v>18</v>
      </c>
      <c r="BN211" s="8" t="s">
        <v>18</v>
      </c>
    </row>
    <row r="212" spans="1:66" x14ac:dyDescent="0.25">
      <c r="A212" s="2098"/>
      <c r="B212" s="2099"/>
      <c r="C212" s="969">
        <f>IF(VLOOKUP(C210,'Tabulka-skore'!$B$4:$V$239,16,0)=C209,C210,"")</f>
        <v>61</v>
      </c>
      <c r="D212" s="970" t="str">
        <f>IF(VLOOKUP(D210,'Tabulka-skore'!$B$4:$V$239,16,0)=D209,D210,"")</f>
        <v/>
      </c>
      <c r="E212" s="970" t="str">
        <f>IF(VLOOKUP(E210,'Tabulka-skore'!$B$4:$V$239,16,0)=E209,E210,"")</f>
        <v/>
      </c>
      <c r="F212" s="970" t="str">
        <f>IF(VLOOKUP(F210,'Tabulka-skore'!$B$4:$V$239,16,0)=F209,F210,"")</f>
        <v/>
      </c>
      <c r="G212" s="970" t="str">
        <f>IF(VLOOKUP(G210,'Tabulka-skore'!$B$4:$V$239,16,0)=G209,G210,"")</f>
        <v/>
      </c>
      <c r="H212" s="970" t="str">
        <f>IF(VLOOKUP(H210,'Tabulka-skore'!$B$4:$V$239,16,0)=H209,H210,"")</f>
        <v/>
      </c>
      <c r="I212" s="970" t="str">
        <f>IF(VLOOKUP(I210,'Tabulka-skore'!$B$4:$V$239,16,0)=I209,I210,"")</f>
        <v/>
      </c>
      <c r="J212" s="971" t="str">
        <f>IF(VLOOKUP(J210,'Tabulka-skore'!$B$4:$V$239,16,0)=J209,J210,"")</f>
        <v/>
      </c>
      <c r="K212" s="969" t="str">
        <f>IF(VLOOKUP(K210,'Tabulka-skore'!$B$4:$V$239,16,0)=K209,K210,"")</f>
        <v/>
      </c>
      <c r="L212" s="970" t="str">
        <f>IF(VLOOKUP(L210,'Tabulka-skore'!$B$4:$V$239,16,0)=L209,L210,"")</f>
        <v/>
      </c>
      <c r="M212" s="970" t="str">
        <f>IF(VLOOKUP(M210,'Tabulka-skore'!$B$4:$V$239,16,0)=M209,M210,"")</f>
        <v/>
      </c>
      <c r="N212" s="970" t="str">
        <f>IF(VLOOKUP(N210,'Tabulka-skore'!$B$4:$V$239,16,0)=N209,N210,"")</f>
        <v/>
      </c>
      <c r="O212" s="970" t="str">
        <f>IF(VLOOKUP(O210,'Tabulka-skore'!$B$4:$V$239,16,0)=O209,O210,"")</f>
        <v/>
      </c>
      <c r="P212" s="970">
        <f>IF(VLOOKUP(P210,'Tabulka-skore'!$B$4:$V$239,16,0)=P209,P210,"")</f>
        <v>66</v>
      </c>
      <c r="Q212" s="970" t="str">
        <f>IF(VLOOKUP(Q210,'Tabulka-skore'!$B$4:$V$239,16,0)=Q209,Q210,"")</f>
        <v/>
      </c>
      <c r="R212" s="971" t="str">
        <f>IF(VLOOKUP(R210,'Tabulka-skore'!$B$4:$V$239,16,0)=R209,R210,"")</f>
        <v/>
      </c>
      <c r="S212" s="969" t="str">
        <f>IF(VLOOKUP(S210,'Tabulka-skore'!$B$4:$V$239,16,0)=S209,S210,"")</f>
        <v/>
      </c>
      <c r="T212" s="970">
        <f>IF(VLOOKUP(T210,'Tabulka-skore'!$B$4:$V$239,16,0)=T209,T210,"")</f>
        <v>62</v>
      </c>
      <c r="U212" s="970">
        <f>IF(VLOOKUP(U210,'Tabulka-skore'!$B$4:$V$239,16,0)=U209,U210,"")</f>
        <v>63</v>
      </c>
      <c r="V212" s="970">
        <f>IF(VLOOKUP(V210,'Tabulka-skore'!$B$4:$V$239,16,0)=V209,V210,"")</f>
        <v>64</v>
      </c>
      <c r="W212" s="970" t="str">
        <f>IF(VLOOKUP(W210,'Tabulka-skore'!$B$4:$V$239,16,0)=W209,W210,"")</f>
        <v/>
      </c>
      <c r="X212" s="970" t="str">
        <f>IF(VLOOKUP(X210,'Tabulka-skore'!$B$4:$V$239,16,0)=X209,X210,"")</f>
        <v/>
      </c>
      <c r="Y212" s="970" t="str">
        <f>IF(VLOOKUP(Y210,'Tabulka-skore'!$B$4:$V$239,16,0)=Y209,Y210,"")</f>
        <v/>
      </c>
      <c r="Z212" s="971" t="str">
        <f>IF(VLOOKUP(Z210,'Tabulka-skore'!$B$4:$V$239,16,0)=Z209,Z210,"")</f>
        <v/>
      </c>
      <c r="AA212" s="969" t="str">
        <f>IF(VLOOKUP(AA210,'Tabulka-skore'!$B$4:$V$239,16,0)=AA209,AA210,"")</f>
        <v/>
      </c>
      <c r="AB212" s="970" t="str">
        <f>IF(VLOOKUP(AB210,'Tabulka-skore'!$B$4:$V$239,16,0)=AB209,AB210,"")</f>
        <v/>
      </c>
      <c r="AC212" s="970" t="str">
        <f>IF(VLOOKUP(AC210,'Tabulka-skore'!$B$4:$V$239,16,0)=AC209,AC210,"")</f>
        <v/>
      </c>
      <c r="AD212" s="970" t="str">
        <f>IF(VLOOKUP(AD210,'Tabulka-skore'!$B$4:$V$239,16,0)=AD209,AD210,"")</f>
        <v/>
      </c>
      <c r="AE212" s="970" t="str">
        <f>IF(VLOOKUP(AE210,'Tabulka-skore'!$B$4:$V$239,16,0)=AE209,AE210,"")</f>
        <v/>
      </c>
      <c r="AF212" s="970" t="str">
        <f>IF(VLOOKUP(AF210,'Tabulka-skore'!$B$4:$V$239,16,0)=AF209,AF210,"")</f>
        <v/>
      </c>
      <c r="AG212" s="970" t="str">
        <f>IF(VLOOKUP(AG210,'Tabulka-skore'!$B$4:$V$239,16,0)=AG209,AG210,"")</f>
        <v/>
      </c>
      <c r="AH212" s="971" t="str">
        <f>IF(VLOOKUP(AH210,'Tabulka-skore'!$B$4:$V$239,16,0)=AH209,AH210,"")</f>
        <v/>
      </c>
      <c r="AI212" s="969" t="str">
        <f>IF(VLOOKUP(AI210,'Tabulka-skore'!$B$4:$V$239,16,0)=AI209,AI210,"")</f>
        <v/>
      </c>
      <c r="AJ212" s="970" t="str">
        <f>IF(VLOOKUP(AJ210,'Tabulka-skore'!$B$4:$V$239,16,0)=AJ209,AJ210,"")</f>
        <v/>
      </c>
      <c r="AK212" s="970" t="str">
        <f>IF(VLOOKUP(AK210,'Tabulka-skore'!$B$4:$V$239,16,0)=AK209,AK210,"")</f>
        <v/>
      </c>
      <c r="AL212" s="970" t="str">
        <f>IF(VLOOKUP(AL210,'Tabulka-skore'!$B$4:$V$239,16,0)=AL209,AL210,"")</f>
        <v/>
      </c>
      <c r="AM212" s="970" t="str">
        <f>IF(VLOOKUP(AM210,'Tabulka-skore'!$B$4:$V$239,16,0)=AM209,AM210,"")</f>
        <v/>
      </c>
      <c r="AN212" s="970" t="str">
        <f>IF(VLOOKUP(AN210,'Tabulka-skore'!$B$4:$V$239,16,0)=AN209,AN210,"")</f>
        <v/>
      </c>
      <c r="AO212" s="970" t="str">
        <f>IF(VLOOKUP(AO210,'Tabulka-skore'!$B$4:$V$239,16,0)=AO209,AO210,"")</f>
        <v/>
      </c>
      <c r="AP212" s="971" t="str">
        <f>IF(VLOOKUP(AP210,'Tabulka-skore'!$B$4:$V$239,16,0)=AP209,AP210,"")</f>
        <v/>
      </c>
      <c r="AQ212" s="969" t="str">
        <f>IF(VLOOKUP(AQ210,'Tabulka-skore'!$B$4:$V$239,16,0)=AQ209,AQ210,"")</f>
        <v/>
      </c>
      <c r="AR212" s="970" t="str">
        <f>IF(VLOOKUP(AR210,'Tabulka-skore'!$B$4:$V$239,16,0)=AR209,AR210,"")</f>
        <v/>
      </c>
      <c r="AS212" s="970" t="str">
        <f>IF(VLOOKUP(AS210,'Tabulka-skore'!$B$4:$V$239,16,0)=AS209,AS210,"")</f>
        <v/>
      </c>
      <c r="AT212" s="970" t="str">
        <f>IF(VLOOKUP(AT210,'Tabulka-skore'!$B$4:$V$239,16,0)=AT209,AT210,"")</f>
        <v/>
      </c>
      <c r="AU212" s="970">
        <f>IF(VLOOKUP(AU210,'Tabulka-skore'!$B$4:$V$239,16,0)=AU209,AU210,"")</f>
        <v>65</v>
      </c>
      <c r="AV212" s="970" t="str">
        <f>IF(VLOOKUP(AV210,'Tabulka-skore'!$B$4:$V$239,16,0)=AV209,AV210,"")</f>
        <v/>
      </c>
      <c r="AW212" s="970" t="str">
        <f>IF(VLOOKUP(AW210,'Tabulka-skore'!$B$4:$V$239,16,0)=AW209,AW210,"")</f>
        <v/>
      </c>
      <c r="AX212" s="971" t="str">
        <f>IF(VLOOKUP(AX210,'Tabulka-skore'!$B$4:$V$239,16,0)=AX209,AX210,"")</f>
        <v/>
      </c>
      <c r="AY212" s="969" t="str">
        <f>IF(VLOOKUP(AY210,'Tabulka-skore'!$B$4:$V$239,16,0)=AY209,AY210,"")</f>
        <v/>
      </c>
      <c r="AZ212" s="970" t="str">
        <f>IF(VLOOKUP(AZ210,'Tabulka-skore'!$B$4:$V$239,16,0)=AZ209,AZ210,"")</f>
        <v/>
      </c>
      <c r="BA212" s="970" t="str">
        <f>IF(VLOOKUP(BA210,'Tabulka-skore'!$B$4:$V$239,16,0)=BA209,BA210,"")</f>
        <v/>
      </c>
      <c r="BB212" s="970" t="str">
        <f>IF(VLOOKUP(BB210,'Tabulka-skore'!$B$4:$V$239,16,0)=BB209,BB210,"")</f>
        <v/>
      </c>
      <c r="BC212" s="970" t="str">
        <f>IF(VLOOKUP(BC210,'Tabulka-skore'!$B$4:$V$239,16,0)=BC209,BC210,"")</f>
        <v/>
      </c>
      <c r="BD212" s="970" t="str">
        <f>IF(VLOOKUP(BD210,'Tabulka-skore'!$B$4:$V$239,16,0)=BD209,BD210,"")</f>
        <v/>
      </c>
      <c r="BE212" s="970" t="str">
        <f>IF(VLOOKUP(BE210,'Tabulka-skore'!$B$4:$V$239,16,0)=BE209,BE210,"")</f>
        <v/>
      </c>
      <c r="BF212" s="971" t="str">
        <f>IF(VLOOKUP(BF210,'Tabulka-skore'!$B$4:$V$239,16,0)=BF209,BF210,"")</f>
        <v/>
      </c>
      <c r="BG212" s="969" t="str">
        <f>IF(VLOOKUP(BG210,'Tabulka-skore'!$B$4:$V$239,16,0)=BG209,BG210,"")</f>
        <v/>
      </c>
      <c r="BH212" s="970" t="str">
        <f>IF(VLOOKUP(BH210,'Tabulka-skore'!$B$4:$V$239,16,0)=BH209,BH210,"")</f>
        <v/>
      </c>
      <c r="BI212" s="970" t="str">
        <f>IF(VLOOKUP(BI210,'Tabulka-skore'!$B$4:$V$239,16,0)=BI209,BI210,"")</f>
        <v/>
      </c>
      <c r="BJ212" s="970" t="str">
        <f>IF(VLOOKUP(BJ210,'Tabulka-skore'!$B$4:$V$239,16,0)=BJ209,BJ210,"")</f>
        <v/>
      </c>
      <c r="BK212" s="970" t="str">
        <f>IF(VLOOKUP(BK210,'Tabulka-skore'!$B$4:$V$239,16,0)=BK209,BK210,"")</f>
        <v/>
      </c>
      <c r="BL212" s="970" t="str">
        <f>IF(VLOOKUP(BL210,'Tabulka-skore'!$B$4:$V$239,16,0)=BL209,BL210,"")</f>
        <v/>
      </c>
      <c r="BM212" s="970" t="str">
        <f>IF(VLOOKUP(BM210,'Tabulka-skore'!$B$4:$V$239,16,0)=BM209,BM210,"")</f>
        <v/>
      </c>
      <c r="BN212" s="971" t="str">
        <f>IF(VLOOKUP(BN210,'Tabulka-skore'!$B$4:$V$239,16,0)=BN209,BN210,"")</f>
        <v/>
      </c>
    </row>
    <row r="213" spans="1:66" ht="15.75" x14ac:dyDescent="0.25">
      <c r="A213" s="275" t="s">
        <v>26</v>
      </c>
      <c r="B213" s="276" t="s">
        <v>58</v>
      </c>
      <c r="C213" s="27">
        <f>IF(C212="","",DSUM('Rozpis-skore'!$C$1:$L$162,$B213,C211:C212))</f>
        <v>0</v>
      </c>
      <c r="D213" s="6" t="str">
        <f>IF(D212="","",DSUM('Rozpis-skore'!$C$1:$L$162,$B213,D211:D212))</f>
        <v/>
      </c>
      <c r="E213" s="6" t="str">
        <f>IF(E212="","",DSUM('Rozpis-skore'!$C$1:$L$162,$B213,E211:E212))</f>
        <v/>
      </c>
      <c r="F213" s="6" t="str">
        <f>IF(F212="","",DSUM('Rozpis-skore'!$C$1:$L$162,$B213,F211:F212))</f>
        <v/>
      </c>
      <c r="G213" s="6" t="str">
        <f>IF(G212="","",DSUM('Rozpis-skore'!$C$1:$L$162,$B213,G211:G212))</f>
        <v/>
      </c>
      <c r="H213" s="6" t="str">
        <f>IF(H212="","",DSUM('Rozpis-skore'!$C$1:$L$162,$B213,H211:H212))</f>
        <v/>
      </c>
      <c r="I213" s="6" t="str">
        <f>IF(I212="","",DSUM('Rozpis-skore'!$C$1:$L$162,$B213,I211:I212))</f>
        <v/>
      </c>
      <c r="J213" s="9" t="str">
        <f>IF(J212="","",DSUM('Rozpis-skore'!$C$1:$L$162,$B213,J211:J212))</f>
        <v/>
      </c>
      <c r="K213" s="27" t="str">
        <f>IF(K212="","",DSUM('Rozpis-skore'!$C$1:$L$162,$B213,K211:K212))</f>
        <v/>
      </c>
      <c r="L213" s="6" t="str">
        <f>IF(L212="","",DSUM('Rozpis-skore'!$C$1:$L$162,$B213,L211:L212))</f>
        <v/>
      </c>
      <c r="M213" s="6" t="str">
        <f>IF(M212="","",DSUM('Rozpis-skore'!$C$1:$L$162,$B213,M211:M212))</f>
        <v/>
      </c>
      <c r="N213" s="6" t="str">
        <f>IF(N212="","",DSUM('Rozpis-skore'!$C$1:$L$162,$B213,N211:N212))</f>
        <v/>
      </c>
      <c r="O213" s="6" t="str">
        <f>IF(O212="","",DSUM('Rozpis-skore'!$C$1:$L$162,$B213,O211:O212))</f>
        <v/>
      </c>
      <c r="P213" s="6">
        <f>IF(P212="","",DSUM('Rozpis-skore'!$C$1:$L$162,$B213,P211:P212))</f>
        <v>0</v>
      </c>
      <c r="Q213" s="6" t="str">
        <f>IF(Q212="","",DSUM('Rozpis-skore'!$C$1:$L$162,$B213,Q211:Q212))</f>
        <v/>
      </c>
      <c r="R213" s="9" t="str">
        <f>IF(R212="","",DSUM('Rozpis-skore'!$C$1:$L$162,$B213,R211:R212))</f>
        <v/>
      </c>
      <c r="S213" s="27" t="str">
        <f>IF(S212="","",DSUM('Rozpis-skore'!$C$1:$L$162,$B213,S211:S212))</f>
        <v/>
      </c>
      <c r="T213" s="6">
        <f>IF(T212="","",DSUM('Rozpis-skore'!$C$1:$L$162,$B213,T211:T212))</f>
        <v>0</v>
      </c>
      <c r="U213" s="6">
        <f>IF(U212="","",DSUM('Rozpis-skore'!$C$1:$L$162,$B213,U211:U212))</f>
        <v>0</v>
      </c>
      <c r="V213" s="6">
        <f>IF(V212="","",DSUM('Rozpis-skore'!$C$1:$L$162,$B213,V211:V212))</f>
        <v>0</v>
      </c>
      <c r="W213" s="6" t="str">
        <f>IF(W212="","",DSUM('Rozpis-skore'!$C$1:$L$162,$B213,W211:W212))</f>
        <v/>
      </c>
      <c r="X213" s="6" t="str">
        <f>IF(X212="","",DSUM('Rozpis-skore'!$C$1:$L$162,$B213,X211:X212))</f>
        <v/>
      </c>
      <c r="Y213" s="6" t="str">
        <f>IF(Y212="","",DSUM('Rozpis-skore'!$C$1:$L$162,$B213,Y211:Y212))</f>
        <v/>
      </c>
      <c r="Z213" s="9" t="str">
        <f>IF(Z212="","",DSUM('Rozpis-skore'!$C$1:$L$162,$B213,Z211:Z212))</f>
        <v/>
      </c>
      <c r="AA213" s="27" t="str">
        <f>IF(AA212="","",DSUM('Rozpis-skore'!$C$1:$L$162,$B213,AA211:AA212))</f>
        <v/>
      </c>
      <c r="AB213" s="6" t="str">
        <f>IF(AB212="","",DSUM('Rozpis-skore'!$C$1:$L$162,$B213,AB211:AB212))</f>
        <v/>
      </c>
      <c r="AC213" s="6" t="str">
        <f>IF(AC212="","",DSUM('Rozpis-skore'!$C$1:$L$162,$B213,AC211:AC212))</f>
        <v/>
      </c>
      <c r="AD213" s="6" t="str">
        <f>IF(AD212="","",DSUM('Rozpis-skore'!$C$1:$L$162,$B213,AD211:AD212))</f>
        <v/>
      </c>
      <c r="AE213" s="6" t="str">
        <f>IF(AE212="","",DSUM('Rozpis-skore'!$C$1:$L$162,$B213,AE211:AE212))</f>
        <v/>
      </c>
      <c r="AF213" s="6" t="str">
        <f>IF(AF212="","",DSUM('Rozpis-skore'!$C$1:$L$162,$B213,AF211:AF212))</f>
        <v/>
      </c>
      <c r="AG213" s="6" t="str">
        <f>IF(AG212="","",DSUM('Rozpis-skore'!$C$1:$L$162,$B213,AG211:AG212))</f>
        <v/>
      </c>
      <c r="AH213" s="9" t="str">
        <f>IF(AH212="","",DSUM('Rozpis-skore'!$C$1:$L$162,$B213,AH211:AH212))</f>
        <v/>
      </c>
      <c r="AI213" s="27" t="str">
        <f>IF(AI212="","",DSUM('Rozpis-skore'!$C$1:$L$162,$B213,AI211:AI212))</f>
        <v/>
      </c>
      <c r="AJ213" s="6" t="str">
        <f>IF(AJ212="","",DSUM('Rozpis-skore'!$C$1:$L$162,$B213,AJ211:AJ212))</f>
        <v/>
      </c>
      <c r="AK213" s="6" t="str">
        <f>IF(AK212="","",DSUM('Rozpis-skore'!$C$1:$L$162,$B213,AK211:AK212))</f>
        <v/>
      </c>
      <c r="AL213" s="6" t="str">
        <f>IF(AL212="","",DSUM('Rozpis-skore'!$C$1:$L$162,$B213,AL211:AL212))</f>
        <v/>
      </c>
      <c r="AM213" s="6" t="str">
        <f>IF(AM212="","",DSUM('Rozpis-skore'!$C$1:$L$162,$B213,AM211:AM212))</f>
        <v/>
      </c>
      <c r="AN213" s="6" t="str">
        <f>IF(AN212="","",DSUM('Rozpis-skore'!$C$1:$L$162,$B213,AN211:AN212))</f>
        <v/>
      </c>
      <c r="AO213" s="6" t="str">
        <f>IF(AO212="","",DSUM('Rozpis-skore'!$C$1:$L$162,$B213,AO211:AO212))</f>
        <v/>
      </c>
      <c r="AP213" s="9" t="str">
        <f>IF(AP212="","",DSUM('Rozpis-skore'!$C$1:$L$162,$B213,AP211:AP212))</f>
        <v/>
      </c>
      <c r="AQ213" s="27" t="str">
        <f>IF(AQ212="","",DSUM('Rozpis-skore'!$C$1:$L$162,$B213,AQ211:AQ212))</f>
        <v/>
      </c>
      <c r="AR213" s="6" t="str">
        <f>IF(AR212="","",DSUM('Rozpis-skore'!$C$1:$L$162,$B213,AR211:AR212))</f>
        <v/>
      </c>
      <c r="AS213" s="6" t="str">
        <f>IF(AS212="","",DSUM('Rozpis-skore'!$C$1:$L$162,$B213,AS211:AS212))</f>
        <v/>
      </c>
      <c r="AT213" s="6" t="str">
        <f>IF(AT212="","",DSUM('Rozpis-skore'!$C$1:$L$162,$B213,AT211:AT212))</f>
        <v/>
      </c>
      <c r="AU213" s="6">
        <f>IF(AU212="","",DSUM('Rozpis-skore'!$C$1:$L$162,$B213,AU211:AU212))</f>
        <v>0</v>
      </c>
      <c r="AV213" s="6" t="str">
        <f>IF(AV212="","",DSUM('Rozpis-skore'!$C$1:$L$162,$B213,AV211:AV212))</f>
        <v/>
      </c>
      <c r="AW213" s="6" t="str">
        <f>IF(AW212="","",DSUM('Rozpis-skore'!$C$1:$L$162,$B213,AW211:AW212))</f>
        <v/>
      </c>
      <c r="AX213" s="9" t="str">
        <f>IF(AX212="","",DSUM('Rozpis-skore'!$C$1:$L$162,$B213,AX211:AX212))</f>
        <v/>
      </c>
      <c r="AY213" s="27" t="str">
        <f>IF(AY212="","",DSUM('Rozpis-skore'!$C$1:$L$162,$B213,AY211:AY212))</f>
        <v/>
      </c>
      <c r="AZ213" s="6" t="str">
        <f>IF(AZ212="","",DSUM('Rozpis-skore'!$C$1:$L$162,$B213,AZ211:AZ212))</f>
        <v/>
      </c>
      <c r="BA213" s="6" t="str">
        <f>IF(BA212="","",DSUM('Rozpis-skore'!$C$1:$L$162,$B213,BA211:BA212))</f>
        <v/>
      </c>
      <c r="BB213" s="6" t="str">
        <f>IF(BB212="","",DSUM('Rozpis-skore'!$C$1:$L$162,$B213,BB211:BB212))</f>
        <v/>
      </c>
      <c r="BC213" s="6" t="str">
        <f>IF(BC212="","",DSUM('Rozpis-skore'!$C$1:$L$162,$B213,BC211:BC212))</f>
        <v/>
      </c>
      <c r="BD213" s="6" t="str">
        <f>IF(BD212="","",DSUM('Rozpis-skore'!$C$1:$L$162,$B213,BD211:BD212))</f>
        <v/>
      </c>
      <c r="BE213" s="6" t="str">
        <f>IF(BE212="","",DSUM('Rozpis-skore'!$C$1:$L$162,$B213,BE211:BE212))</f>
        <v/>
      </c>
      <c r="BF213" s="9" t="str">
        <f>IF(BF212="","",DSUM('Rozpis-skore'!$C$1:$L$162,$B213,BF211:BF212))</f>
        <v/>
      </c>
      <c r="BG213" s="27" t="str">
        <f>IF(BG212="","",DSUM('Rozpis-skore'!$C$1:$L$162,$B213,BG211:BG212))</f>
        <v/>
      </c>
      <c r="BH213" s="6" t="str">
        <f>IF(BH212="","",DSUM('Rozpis-skore'!$C$1:$L$162,$B213,BH211:BH212))</f>
        <v/>
      </c>
      <c r="BI213" s="6" t="str">
        <f>IF(BI212="","",DSUM('Rozpis-skore'!$C$1:$L$162,$B213,BI211:BI212))</f>
        <v/>
      </c>
      <c r="BJ213" s="6" t="str">
        <f>IF(BJ212="","",DSUM('Rozpis-skore'!$C$1:$L$162,$B213,BJ211:BJ212))</f>
        <v/>
      </c>
      <c r="BK213" s="6" t="str">
        <f>IF(BK212="","",DSUM('Rozpis-skore'!$C$1:$L$162,$B213,BK211:BK212))</f>
        <v/>
      </c>
      <c r="BL213" s="6" t="str">
        <f>IF(BL212="","",DSUM('Rozpis-skore'!$C$1:$L$162,$B213,BL211:BL212))</f>
        <v/>
      </c>
      <c r="BM213" s="6" t="str">
        <f>IF(BM212="","",DSUM('Rozpis-skore'!$C$1:$L$162,$B213,BM211:BM212))</f>
        <v/>
      </c>
      <c r="BN213" s="9" t="str">
        <f>IF(BN212="","",DSUM('Rozpis-skore'!$C$1:$L$162,$B213,BN211:BN212))</f>
        <v/>
      </c>
    </row>
    <row r="214" spans="1:66" ht="15.75" x14ac:dyDescent="0.25">
      <c r="A214" s="275" t="s">
        <v>28</v>
      </c>
      <c r="B214" s="276" t="s">
        <v>20</v>
      </c>
      <c r="C214" s="27">
        <f>IF(C212="","",DSUM('Rozpis-skore'!$C$1:$L$162,$B214,C211:C212))</f>
        <v>0</v>
      </c>
      <c r="D214" s="6" t="str">
        <f>IF(D212="","",DSUM('Rozpis-skore'!$C$1:$L$162,$B214,D211:D212))</f>
        <v/>
      </c>
      <c r="E214" s="6" t="str">
        <f>IF(E212="","",DSUM('Rozpis-skore'!$C$1:$L$162,$B214,E211:E212))</f>
        <v/>
      </c>
      <c r="F214" s="6" t="str">
        <f>IF(F212="","",DSUM('Rozpis-skore'!$C$1:$L$162,$B214,F211:F212))</f>
        <v/>
      </c>
      <c r="G214" s="6" t="str">
        <f>IF(G212="","",DSUM('Rozpis-skore'!$C$1:$L$162,$B214,G211:G212))</f>
        <v/>
      </c>
      <c r="H214" s="6" t="str">
        <f>IF(H212="","",DSUM('Rozpis-skore'!$C$1:$L$162,$B214,H211:H212))</f>
        <v/>
      </c>
      <c r="I214" s="6" t="str">
        <f>IF(I212="","",DSUM('Rozpis-skore'!$C$1:$L$162,$B214,I211:I212))</f>
        <v/>
      </c>
      <c r="J214" s="9" t="str">
        <f>IF(J212="","",DSUM('Rozpis-skore'!$C$1:$L$162,$B214,J211:J212))</f>
        <v/>
      </c>
      <c r="K214" s="27" t="str">
        <f>IF(K212="","",DSUM('Rozpis-skore'!$C$1:$L$162,$B214,K211:K212))</f>
        <v/>
      </c>
      <c r="L214" s="6" t="str">
        <f>IF(L212="","",DSUM('Rozpis-skore'!$C$1:$L$162,$B214,L211:L212))</f>
        <v/>
      </c>
      <c r="M214" s="6" t="str">
        <f>IF(M212="","",DSUM('Rozpis-skore'!$C$1:$L$162,$B214,M211:M212))</f>
        <v/>
      </c>
      <c r="N214" s="6" t="str">
        <f>IF(N212="","",DSUM('Rozpis-skore'!$C$1:$L$162,$B214,N211:N212))</f>
        <v/>
      </c>
      <c r="O214" s="6" t="str">
        <f>IF(O212="","",DSUM('Rozpis-skore'!$C$1:$L$162,$B214,O211:O212))</f>
        <v/>
      </c>
      <c r="P214" s="6">
        <f>IF(P212="","",DSUM('Rozpis-skore'!$C$1:$L$162,$B214,P211:P212))</f>
        <v>0</v>
      </c>
      <c r="Q214" s="6" t="str">
        <f>IF(Q212="","",DSUM('Rozpis-skore'!$C$1:$L$162,$B214,Q211:Q212))</f>
        <v/>
      </c>
      <c r="R214" s="9" t="str">
        <f>IF(R212="","",DSUM('Rozpis-skore'!$C$1:$L$162,$B214,R211:R212))</f>
        <v/>
      </c>
      <c r="S214" s="27" t="str">
        <f>IF(S212="","",DSUM('Rozpis-skore'!$C$1:$L$162,$B214,S211:S212))</f>
        <v/>
      </c>
      <c r="T214" s="6">
        <f>IF(T212="","",DSUM('Rozpis-skore'!$C$1:$L$162,$B214,T211:T212))</f>
        <v>0</v>
      </c>
      <c r="U214" s="6">
        <f>IF(U212="","",DSUM('Rozpis-skore'!$C$1:$L$162,$B214,U211:U212))</f>
        <v>6</v>
      </c>
      <c r="V214" s="6">
        <f>IF(V212="","",DSUM('Rozpis-skore'!$C$1:$L$162,$B214,V211:V212))</f>
        <v>8</v>
      </c>
      <c r="W214" s="6" t="str">
        <f>IF(W212="","",DSUM('Rozpis-skore'!$C$1:$L$162,$B214,W211:W212))</f>
        <v/>
      </c>
      <c r="X214" s="6" t="str">
        <f>IF(X212="","",DSUM('Rozpis-skore'!$C$1:$L$162,$B214,X211:X212))</f>
        <v/>
      </c>
      <c r="Y214" s="6" t="str">
        <f>IF(Y212="","",DSUM('Rozpis-skore'!$C$1:$L$162,$B214,Y211:Y212))</f>
        <v/>
      </c>
      <c r="Z214" s="9" t="str">
        <f>IF(Z212="","",DSUM('Rozpis-skore'!$C$1:$L$162,$B214,Z211:Z212))</f>
        <v/>
      </c>
      <c r="AA214" s="27" t="str">
        <f>IF(AA212="","",DSUM('Rozpis-skore'!$C$1:$L$162,$B214,AA211:AA212))</f>
        <v/>
      </c>
      <c r="AB214" s="6" t="str">
        <f>IF(AB212="","",DSUM('Rozpis-skore'!$C$1:$L$162,$B214,AB211:AB212))</f>
        <v/>
      </c>
      <c r="AC214" s="6" t="str">
        <f>IF(AC212="","",DSUM('Rozpis-skore'!$C$1:$L$162,$B214,AC211:AC212))</f>
        <v/>
      </c>
      <c r="AD214" s="6" t="str">
        <f>IF(AD212="","",DSUM('Rozpis-skore'!$C$1:$L$162,$B214,AD211:AD212))</f>
        <v/>
      </c>
      <c r="AE214" s="6" t="str">
        <f>IF(AE212="","",DSUM('Rozpis-skore'!$C$1:$L$162,$B214,AE211:AE212))</f>
        <v/>
      </c>
      <c r="AF214" s="6" t="str">
        <f>IF(AF212="","",DSUM('Rozpis-skore'!$C$1:$L$162,$B214,AF211:AF212))</f>
        <v/>
      </c>
      <c r="AG214" s="6" t="str">
        <f>IF(AG212="","",DSUM('Rozpis-skore'!$C$1:$L$162,$B214,AG211:AG212))</f>
        <v/>
      </c>
      <c r="AH214" s="9" t="str">
        <f>IF(AH212="","",DSUM('Rozpis-skore'!$C$1:$L$162,$B214,AH211:AH212))</f>
        <v/>
      </c>
      <c r="AI214" s="27" t="str">
        <f>IF(AI212="","",DSUM('Rozpis-skore'!$C$1:$L$162,$B214,AI211:AI212))</f>
        <v/>
      </c>
      <c r="AJ214" s="6" t="str">
        <f>IF(AJ212="","",DSUM('Rozpis-skore'!$C$1:$L$162,$B214,AJ211:AJ212))</f>
        <v/>
      </c>
      <c r="AK214" s="6" t="str">
        <f>IF(AK212="","",DSUM('Rozpis-skore'!$C$1:$L$162,$B214,AK211:AK212))</f>
        <v/>
      </c>
      <c r="AL214" s="6" t="str">
        <f>IF(AL212="","",DSUM('Rozpis-skore'!$C$1:$L$162,$B214,AL211:AL212))</f>
        <v/>
      </c>
      <c r="AM214" s="6" t="str">
        <f>IF(AM212="","",DSUM('Rozpis-skore'!$C$1:$L$162,$B214,AM211:AM212))</f>
        <v/>
      </c>
      <c r="AN214" s="6" t="str">
        <f>IF(AN212="","",DSUM('Rozpis-skore'!$C$1:$L$162,$B214,AN211:AN212))</f>
        <v/>
      </c>
      <c r="AO214" s="6" t="str">
        <f>IF(AO212="","",DSUM('Rozpis-skore'!$C$1:$L$162,$B214,AO211:AO212))</f>
        <v/>
      </c>
      <c r="AP214" s="9" t="str">
        <f>IF(AP212="","",DSUM('Rozpis-skore'!$C$1:$L$162,$B214,AP211:AP212))</f>
        <v/>
      </c>
      <c r="AQ214" s="27" t="str">
        <f>IF(AQ212="","",DSUM('Rozpis-skore'!$C$1:$L$162,$B214,AQ211:AQ212))</f>
        <v/>
      </c>
      <c r="AR214" s="6" t="str">
        <f>IF(AR212="","",DSUM('Rozpis-skore'!$C$1:$L$162,$B214,AR211:AR212))</f>
        <v/>
      </c>
      <c r="AS214" s="6" t="str">
        <f>IF(AS212="","",DSUM('Rozpis-skore'!$C$1:$L$162,$B214,AS211:AS212))</f>
        <v/>
      </c>
      <c r="AT214" s="6" t="str">
        <f>IF(AT212="","",DSUM('Rozpis-skore'!$C$1:$L$162,$B214,AT211:AT212))</f>
        <v/>
      </c>
      <c r="AU214" s="6">
        <f>IF(AU212="","",DSUM('Rozpis-skore'!$C$1:$L$162,$B214,AU211:AU212))</f>
        <v>0</v>
      </c>
      <c r="AV214" s="6" t="str">
        <f>IF(AV212="","",DSUM('Rozpis-skore'!$C$1:$L$162,$B214,AV211:AV212))</f>
        <v/>
      </c>
      <c r="AW214" s="6" t="str">
        <f>IF(AW212="","",DSUM('Rozpis-skore'!$C$1:$L$162,$B214,AW211:AW212))</f>
        <v/>
      </c>
      <c r="AX214" s="9" t="str">
        <f>IF(AX212="","",DSUM('Rozpis-skore'!$C$1:$L$162,$B214,AX211:AX212))</f>
        <v/>
      </c>
      <c r="AY214" s="27" t="str">
        <f>IF(AY212="","",DSUM('Rozpis-skore'!$C$1:$L$162,$B214,AY211:AY212))</f>
        <v/>
      </c>
      <c r="AZ214" s="6" t="str">
        <f>IF(AZ212="","",DSUM('Rozpis-skore'!$C$1:$L$162,$B214,AZ211:AZ212))</f>
        <v/>
      </c>
      <c r="BA214" s="6" t="str">
        <f>IF(BA212="","",DSUM('Rozpis-skore'!$C$1:$L$162,$B214,BA211:BA212))</f>
        <v/>
      </c>
      <c r="BB214" s="6" t="str">
        <f>IF(BB212="","",DSUM('Rozpis-skore'!$C$1:$L$162,$B214,BB211:BB212))</f>
        <v/>
      </c>
      <c r="BC214" s="6" t="str">
        <f>IF(BC212="","",DSUM('Rozpis-skore'!$C$1:$L$162,$B214,BC211:BC212))</f>
        <v/>
      </c>
      <c r="BD214" s="6" t="str">
        <f>IF(BD212="","",DSUM('Rozpis-skore'!$C$1:$L$162,$B214,BD211:BD212))</f>
        <v/>
      </c>
      <c r="BE214" s="6" t="str">
        <f>IF(BE212="","",DSUM('Rozpis-skore'!$C$1:$L$162,$B214,BE211:BE212))</f>
        <v/>
      </c>
      <c r="BF214" s="9" t="str">
        <f>IF(BF212="","",DSUM('Rozpis-skore'!$C$1:$L$162,$B214,BF211:BF212))</f>
        <v/>
      </c>
      <c r="BG214" s="27" t="str">
        <f>IF(BG212="","",DSUM('Rozpis-skore'!$C$1:$L$162,$B214,BG211:BG212))</f>
        <v/>
      </c>
      <c r="BH214" s="6" t="str">
        <f>IF(BH212="","",DSUM('Rozpis-skore'!$C$1:$L$162,$B214,BH211:BH212))</f>
        <v/>
      </c>
      <c r="BI214" s="6" t="str">
        <f>IF(BI212="","",DSUM('Rozpis-skore'!$C$1:$L$162,$B214,BI211:BI212))</f>
        <v/>
      </c>
      <c r="BJ214" s="6" t="str">
        <f>IF(BJ212="","",DSUM('Rozpis-skore'!$C$1:$L$162,$B214,BJ211:BJ212))</f>
        <v/>
      </c>
      <c r="BK214" s="6" t="str">
        <f>IF(BK212="","",DSUM('Rozpis-skore'!$C$1:$L$162,$B214,BK211:BK212))</f>
        <v/>
      </c>
      <c r="BL214" s="6" t="str">
        <f>IF(BL212="","",DSUM('Rozpis-skore'!$C$1:$L$162,$B214,BL211:BL212))</f>
        <v/>
      </c>
      <c r="BM214" s="6" t="str">
        <f>IF(BM212="","",DSUM('Rozpis-skore'!$C$1:$L$162,$B214,BM211:BM212))</f>
        <v/>
      </c>
      <c r="BN214" s="9" t="str">
        <f>IF(BN212="","",DSUM('Rozpis-skore'!$C$1:$L$162,$B214,BN211:BN212))</f>
        <v/>
      </c>
    </row>
    <row r="215" spans="1:66" ht="16.5" thickBot="1" x14ac:dyDescent="0.3">
      <c r="A215" s="277" t="s">
        <v>30</v>
      </c>
      <c r="B215" s="278" t="s">
        <v>21</v>
      </c>
      <c r="C215" s="13">
        <f>IF(C212="","",DSUM('Rozpis-skore'!$C$1:$L$162,$B215,C211:C212))</f>
        <v>0</v>
      </c>
      <c r="D215" s="10" t="str">
        <f>IF(D212="","",DSUM('Rozpis-skore'!$C$1:$L$162,$B215,D211:D212))</f>
        <v/>
      </c>
      <c r="E215" s="10" t="str">
        <f>IF(E212="","",DSUM('Rozpis-skore'!$C$1:$L$162,$B215,E211:E212))</f>
        <v/>
      </c>
      <c r="F215" s="10" t="str">
        <f>IF(F212="","",DSUM('Rozpis-skore'!$C$1:$L$162,$B215,F211:F212))</f>
        <v/>
      </c>
      <c r="G215" s="10" t="str">
        <f>IF(G212="","",DSUM('Rozpis-skore'!$C$1:$L$162,$B215,G211:G212))</f>
        <v/>
      </c>
      <c r="H215" s="10" t="str">
        <f>IF(H212="","",DSUM('Rozpis-skore'!$C$1:$L$162,$B215,H211:H212))</f>
        <v/>
      </c>
      <c r="I215" s="10" t="str">
        <f>IF(I212="","",DSUM('Rozpis-skore'!$C$1:$L$162,$B215,I211:I212))</f>
        <v/>
      </c>
      <c r="J215" s="11" t="str">
        <f>IF(J212="","",DSUM('Rozpis-skore'!$C$1:$L$162,$B215,J211:J212))</f>
        <v/>
      </c>
      <c r="K215" s="13" t="str">
        <f>IF(K212="","",DSUM('Rozpis-skore'!$C$1:$L$162,$B215,K211:K212))</f>
        <v/>
      </c>
      <c r="L215" s="10" t="str">
        <f>IF(L212="","",DSUM('Rozpis-skore'!$C$1:$L$162,$B215,L211:L212))</f>
        <v/>
      </c>
      <c r="M215" s="10" t="str">
        <f>IF(M212="","",DSUM('Rozpis-skore'!$C$1:$L$162,$B215,M211:M212))</f>
        <v/>
      </c>
      <c r="N215" s="10" t="str">
        <f>IF(N212="","",DSUM('Rozpis-skore'!$C$1:$L$162,$B215,N211:N212))</f>
        <v/>
      </c>
      <c r="O215" s="10" t="str">
        <f>IF(O212="","",DSUM('Rozpis-skore'!$C$1:$L$162,$B215,O211:O212))</f>
        <v/>
      </c>
      <c r="P215" s="10">
        <f>IF(P212="","",DSUM('Rozpis-skore'!$C$1:$L$162,$B215,P211:P212))</f>
        <v>0</v>
      </c>
      <c r="Q215" s="10" t="str">
        <f>IF(Q212="","",DSUM('Rozpis-skore'!$C$1:$L$162,$B215,Q211:Q212))</f>
        <v/>
      </c>
      <c r="R215" s="11" t="str">
        <f>IF(R212="","",DSUM('Rozpis-skore'!$C$1:$L$162,$B215,R211:R212))</f>
        <v/>
      </c>
      <c r="S215" s="13" t="str">
        <f>IF(S212="","",DSUM('Rozpis-skore'!$C$1:$L$162,$B215,S211:S212))</f>
        <v/>
      </c>
      <c r="T215" s="10">
        <f>IF(T212="","",DSUM('Rozpis-skore'!$C$1:$L$162,$B215,T211:T212))</f>
        <v>0</v>
      </c>
      <c r="U215" s="10">
        <f>IF(U212="","",DSUM('Rozpis-skore'!$C$1:$L$162,$B215,U211:U212))</f>
        <v>0</v>
      </c>
      <c r="V215" s="10">
        <f>IF(V212="","",DSUM('Rozpis-skore'!$C$1:$L$162,$B215,V211:V212))</f>
        <v>9</v>
      </c>
      <c r="W215" s="10" t="str">
        <f>IF(W212="","",DSUM('Rozpis-skore'!$C$1:$L$162,$B215,W211:W212))</f>
        <v/>
      </c>
      <c r="X215" s="10" t="str">
        <f>IF(X212="","",DSUM('Rozpis-skore'!$C$1:$L$162,$B215,X211:X212))</f>
        <v/>
      </c>
      <c r="Y215" s="10" t="str">
        <f>IF(Y212="","",DSUM('Rozpis-skore'!$C$1:$L$162,$B215,Y211:Y212))</f>
        <v/>
      </c>
      <c r="Z215" s="11" t="str">
        <f>IF(Z212="","",DSUM('Rozpis-skore'!$C$1:$L$162,$B215,Z211:Z212))</f>
        <v/>
      </c>
      <c r="AA215" s="13" t="str">
        <f>IF(AA212="","",DSUM('Rozpis-skore'!$C$1:$L$162,$B215,AA211:AA212))</f>
        <v/>
      </c>
      <c r="AB215" s="10" t="str">
        <f>IF(AB212="","",DSUM('Rozpis-skore'!$C$1:$L$162,$B215,AB211:AB212))</f>
        <v/>
      </c>
      <c r="AC215" s="10" t="str">
        <f>IF(AC212="","",DSUM('Rozpis-skore'!$C$1:$L$162,$B215,AC211:AC212))</f>
        <v/>
      </c>
      <c r="AD215" s="10" t="str">
        <f>IF(AD212="","",DSUM('Rozpis-skore'!$C$1:$L$162,$B215,AD211:AD212))</f>
        <v/>
      </c>
      <c r="AE215" s="10" t="str">
        <f>IF(AE212="","",DSUM('Rozpis-skore'!$C$1:$L$162,$B215,AE211:AE212))</f>
        <v/>
      </c>
      <c r="AF215" s="10" t="str">
        <f>IF(AF212="","",DSUM('Rozpis-skore'!$C$1:$L$162,$B215,AF211:AF212))</f>
        <v/>
      </c>
      <c r="AG215" s="10" t="str">
        <f>IF(AG212="","",DSUM('Rozpis-skore'!$C$1:$L$162,$B215,AG211:AG212))</f>
        <v/>
      </c>
      <c r="AH215" s="11" t="str">
        <f>IF(AH212="","",DSUM('Rozpis-skore'!$C$1:$L$162,$B215,AH211:AH212))</f>
        <v/>
      </c>
      <c r="AI215" s="13" t="str">
        <f>IF(AI212="","",DSUM('Rozpis-skore'!$C$1:$L$162,$B215,AI211:AI212))</f>
        <v/>
      </c>
      <c r="AJ215" s="10" t="str">
        <f>IF(AJ212="","",DSUM('Rozpis-skore'!$C$1:$L$162,$B215,AJ211:AJ212))</f>
        <v/>
      </c>
      <c r="AK215" s="10" t="str">
        <f>IF(AK212="","",DSUM('Rozpis-skore'!$C$1:$L$162,$B215,AK211:AK212))</f>
        <v/>
      </c>
      <c r="AL215" s="10" t="str">
        <f>IF(AL212="","",DSUM('Rozpis-skore'!$C$1:$L$162,$B215,AL211:AL212))</f>
        <v/>
      </c>
      <c r="AM215" s="10" t="str">
        <f>IF(AM212="","",DSUM('Rozpis-skore'!$C$1:$L$162,$B215,AM211:AM212))</f>
        <v/>
      </c>
      <c r="AN215" s="10" t="str">
        <f>IF(AN212="","",DSUM('Rozpis-skore'!$C$1:$L$162,$B215,AN211:AN212))</f>
        <v/>
      </c>
      <c r="AO215" s="10" t="str">
        <f>IF(AO212="","",DSUM('Rozpis-skore'!$C$1:$L$162,$B215,AO211:AO212))</f>
        <v/>
      </c>
      <c r="AP215" s="11" t="str">
        <f>IF(AP212="","",DSUM('Rozpis-skore'!$C$1:$L$162,$B215,AP211:AP212))</f>
        <v/>
      </c>
      <c r="AQ215" s="13" t="str">
        <f>IF(AQ212="","",DSUM('Rozpis-skore'!$C$1:$L$162,$B215,AQ211:AQ212))</f>
        <v/>
      </c>
      <c r="AR215" s="10" t="str">
        <f>IF(AR212="","",DSUM('Rozpis-skore'!$C$1:$L$162,$B215,AR211:AR212))</f>
        <v/>
      </c>
      <c r="AS215" s="10" t="str">
        <f>IF(AS212="","",DSUM('Rozpis-skore'!$C$1:$L$162,$B215,AS211:AS212))</f>
        <v/>
      </c>
      <c r="AT215" s="10" t="str">
        <f>IF(AT212="","",DSUM('Rozpis-skore'!$C$1:$L$162,$B215,AT211:AT212))</f>
        <v/>
      </c>
      <c r="AU215" s="10">
        <f>IF(AU212="","",DSUM('Rozpis-skore'!$C$1:$L$162,$B215,AU211:AU212))</f>
        <v>0</v>
      </c>
      <c r="AV215" s="10" t="str">
        <f>IF(AV212="","",DSUM('Rozpis-skore'!$C$1:$L$162,$B215,AV211:AV212))</f>
        <v/>
      </c>
      <c r="AW215" s="10" t="str">
        <f>IF(AW212="","",DSUM('Rozpis-skore'!$C$1:$L$162,$B215,AW211:AW212))</f>
        <v/>
      </c>
      <c r="AX215" s="11" t="str">
        <f>IF(AX212="","",DSUM('Rozpis-skore'!$C$1:$L$162,$B215,AX211:AX212))</f>
        <v/>
      </c>
      <c r="AY215" s="13" t="str">
        <f>IF(AY212="","",DSUM('Rozpis-skore'!$C$1:$L$162,$B215,AY211:AY212))</f>
        <v/>
      </c>
      <c r="AZ215" s="10" t="str">
        <f>IF(AZ212="","",DSUM('Rozpis-skore'!$C$1:$L$162,$B215,AZ211:AZ212))</f>
        <v/>
      </c>
      <c r="BA215" s="10" t="str">
        <f>IF(BA212="","",DSUM('Rozpis-skore'!$C$1:$L$162,$B215,BA211:BA212))</f>
        <v/>
      </c>
      <c r="BB215" s="10" t="str">
        <f>IF(BB212="","",DSUM('Rozpis-skore'!$C$1:$L$162,$B215,BB211:BB212))</f>
        <v/>
      </c>
      <c r="BC215" s="10" t="str">
        <f>IF(BC212="","",DSUM('Rozpis-skore'!$C$1:$L$162,$B215,BC211:BC212))</f>
        <v/>
      </c>
      <c r="BD215" s="10" t="str">
        <f>IF(BD212="","",DSUM('Rozpis-skore'!$C$1:$L$162,$B215,BD211:BD212))</f>
        <v/>
      </c>
      <c r="BE215" s="10" t="str">
        <f>IF(BE212="","",DSUM('Rozpis-skore'!$C$1:$L$162,$B215,BE211:BE212))</f>
        <v/>
      </c>
      <c r="BF215" s="11" t="str">
        <f>IF(BF212="","",DSUM('Rozpis-skore'!$C$1:$L$162,$B215,BF211:BF212))</f>
        <v/>
      </c>
      <c r="BG215" s="13" t="str">
        <f>IF(BG212="","",DSUM('Rozpis-skore'!$C$1:$L$162,$B215,BG211:BG212))</f>
        <v/>
      </c>
      <c r="BH215" s="10" t="str">
        <f>IF(BH212="","",DSUM('Rozpis-skore'!$C$1:$L$162,$B215,BH211:BH212))</f>
        <v/>
      </c>
      <c r="BI215" s="10" t="str">
        <f>IF(BI212="","",DSUM('Rozpis-skore'!$C$1:$L$162,$B215,BI211:BI212))</f>
        <v/>
      </c>
      <c r="BJ215" s="10" t="str">
        <f>IF(BJ212="","",DSUM('Rozpis-skore'!$C$1:$L$162,$B215,BJ211:BJ212))</f>
        <v/>
      </c>
      <c r="BK215" s="10" t="str">
        <f>IF(BK212="","",DSUM('Rozpis-skore'!$C$1:$L$162,$B215,BK211:BK212))</f>
        <v/>
      </c>
      <c r="BL215" s="10" t="str">
        <f>IF(BL212="","",DSUM('Rozpis-skore'!$C$1:$L$162,$B215,BL211:BL212))</f>
        <v/>
      </c>
      <c r="BM215" s="10" t="str">
        <f>IF(BM212="","",DSUM('Rozpis-skore'!$C$1:$L$162,$B215,BM211:BM212))</f>
        <v/>
      </c>
      <c r="BN215" s="11" t="str">
        <f>IF(BN212="","",DSUM('Rozpis-skore'!$C$1:$L$162,$B215,BN211:BN212))</f>
        <v/>
      </c>
    </row>
    <row r="216" spans="1:66" x14ac:dyDescent="0.25">
      <c r="A216" s="2096"/>
      <c r="B216" s="2097"/>
      <c r="C216" s="271" t="s">
        <v>19</v>
      </c>
      <c r="D216" s="272" t="s">
        <v>19</v>
      </c>
      <c r="E216" s="272" t="s">
        <v>19</v>
      </c>
      <c r="F216" s="272" t="s">
        <v>19</v>
      </c>
      <c r="G216" s="272" t="s">
        <v>19</v>
      </c>
      <c r="H216" s="272" t="s">
        <v>19</v>
      </c>
      <c r="I216" s="272" t="s">
        <v>19</v>
      </c>
      <c r="J216" s="273" t="s">
        <v>19</v>
      </c>
      <c r="K216" s="271" t="s">
        <v>19</v>
      </c>
      <c r="L216" s="272" t="s">
        <v>19</v>
      </c>
      <c r="M216" s="272" t="s">
        <v>19</v>
      </c>
      <c r="N216" s="272" t="s">
        <v>19</v>
      </c>
      <c r="O216" s="272" t="s">
        <v>19</v>
      </c>
      <c r="P216" s="272" t="s">
        <v>19</v>
      </c>
      <c r="Q216" s="272" t="s">
        <v>19</v>
      </c>
      <c r="R216" s="273" t="s">
        <v>19</v>
      </c>
      <c r="S216" s="271" t="s">
        <v>19</v>
      </c>
      <c r="T216" s="272" t="s">
        <v>19</v>
      </c>
      <c r="U216" s="272" t="s">
        <v>19</v>
      </c>
      <c r="V216" s="272" t="s">
        <v>19</v>
      </c>
      <c r="W216" s="272" t="s">
        <v>19</v>
      </c>
      <c r="X216" s="272" t="s">
        <v>19</v>
      </c>
      <c r="Y216" s="272" t="s">
        <v>19</v>
      </c>
      <c r="Z216" s="273" t="s">
        <v>19</v>
      </c>
      <c r="AA216" s="271" t="s">
        <v>19</v>
      </c>
      <c r="AB216" s="272" t="s">
        <v>19</v>
      </c>
      <c r="AC216" s="272" t="s">
        <v>19</v>
      </c>
      <c r="AD216" s="272" t="s">
        <v>19</v>
      </c>
      <c r="AE216" s="272" t="s">
        <v>19</v>
      </c>
      <c r="AF216" s="272" t="s">
        <v>19</v>
      </c>
      <c r="AG216" s="272" t="s">
        <v>19</v>
      </c>
      <c r="AH216" s="273" t="s">
        <v>19</v>
      </c>
      <c r="AI216" s="271" t="s">
        <v>19</v>
      </c>
      <c r="AJ216" s="272" t="s">
        <v>19</v>
      </c>
      <c r="AK216" s="272" t="s">
        <v>19</v>
      </c>
      <c r="AL216" s="272" t="s">
        <v>19</v>
      </c>
      <c r="AM216" s="272" t="s">
        <v>19</v>
      </c>
      <c r="AN216" s="272" t="s">
        <v>19</v>
      </c>
      <c r="AO216" s="272" t="s">
        <v>19</v>
      </c>
      <c r="AP216" s="273" t="s">
        <v>19</v>
      </c>
      <c r="AQ216" s="271" t="s">
        <v>19</v>
      </c>
      <c r="AR216" s="272" t="s">
        <v>19</v>
      </c>
      <c r="AS216" s="272" t="s">
        <v>19</v>
      </c>
      <c r="AT216" s="272" t="s">
        <v>19</v>
      </c>
      <c r="AU216" s="272" t="s">
        <v>19</v>
      </c>
      <c r="AV216" s="272" t="s">
        <v>19</v>
      </c>
      <c r="AW216" s="272" t="s">
        <v>19</v>
      </c>
      <c r="AX216" s="273" t="s">
        <v>19</v>
      </c>
      <c r="AY216" s="271" t="s">
        <v>19</v>
      </c>
      <c r="AZ216" s="272" t="s">
        <v>19</v>
      </c>
      <c r="BA216" s="272" t="s">
        <v>19</v>
      </c>
      <c r="BB216" s="272" t="s">
        <v>19</v>
      </c>
      <c r="BC216" s="272" t="s">
        <v>19</v>
      </c>
      <c r="BD216" s="272" t="s">
        <v>19</v>
      </c>
      <c r="BE216" s="272" t="s">
        <v>19</v>
      </c>
      <c r="BF216" s="273" t="s">
        <v>19</v>
      </c>
      <c r="BG216" s="271" t="s">
        <v>19</v>
      </c>
      <c r="BH216" s="272" t="s">
        <v>19</v>
      </c>
      <c r="BI216" s="272" t="s">
        <v>19</v>
      </c>
      <c r="BJ216" s="272" t="s">
        <v>19</v>
      </c>
      <c r="BK216" s="272" t="s">
        <v>19</v>
      </c>
      <c r="BL216" s="272" t="s">
        <v>19</v>
      </c>
      <c r="BM216" s="272" t="s">
        <v>19</v>
      </c>
      <c r="BN216" s="273" t="s">
        <v>19</v>
      </c>
    </row>
    <row r="217" spans="1:66" x14ac:dyDescent="0.25">
      <c r="A217" s="2098"/>
      <c r="B217" s="2099"/>
      <c r="C217" s="969">
        <f>C212</f>
        <v>61</v>
      </c>
      <c r="D217" s="970" t="str">
        <f t="shared" ref="D217:BN217" si="752">D212</f>
        <v/>
      </c>
      <c r="E217" s="970" t="str">
        <f t="shared" si="752"/>
        <v/>
      </c>
      <c r="F217" s="970" t="str">
        <f t="shared" si="752"/>
        <v/>
      </c>
      <c r="G217" s="970" t="str">
        <f t="shared" si="752"/>
        <v/>
      </c>
      <c r="H217" s="970" t="str">
        <f t="shared" si="752"/>
        <v/>
      </c>
      <c r="I217" s="970" t="str">
        <f t="shared" si="752"/>
        <v/>
      </c>
      <c r="J217" s="971" t="str">
        <f t="shared" si="752"/>
        <v/>
      </c>
      <c r="K217" s="969" t="str">
        <f t="shared" si="752"/>
        <v/>
      </c>
      <c r="L217" s="970" t="str">
        <f t="shared" si="752"/>
        <v/>
      </c>
      <c r="M217" s="970" t="str">
        <f t="shared" si="752"/>
        <v/>
      </c>
      <c r="N217" s="970" t="str">
        <f t="shared" si="752"/>
        <v/>
      </c>
      <c r="O217" s="970" t="str">
        <f t="shared" si="752"/>
        <v/>
      </c>
      <c r="P217" s="970">
        <f t="shared" si="752"/>
        <v>66</v>
      </c>
      <c r="Q217" s="970" t="str">
        <f t="shared" si="752"/>
        <v/>
      </c>
      <c r="R217" s="971" t="str">
        <f t="shared" si="752"/>
        <v/>
      </c>
      <c r="S217" s="969" t="str">
        <f t="shared" si="752"/>
        <v/>
      </c>
      <c r="T217" s="970">
        <f t="shared" si="752"/>
        <v>62</v>
      </c>
      <c r="U217" s="970">
        <f t="shared" si="752"/>
        <v>63</v>
      </c>
      <c r="V217" s="970">
        <f t="shared" si="752"/>
        <v>64</v>
      </c>
      <c r="W217" s="970" t="str">
        <f t="shared" si="752"/>
        <v/>
      </c>
      <c r="X217" s="970" t="str">
        <f t="shared" si="752"/>
        <v/>
      </c>
      <c r="Y217" s="970" t="str">
        <f t="shared" si="752"/>
        <v/>
      </c>
      <c r="Z217" s="971" t="str">
        <f t="shared" si="752"/>
        <v/>
      </c>
      <c r="AA217" s="969" t="str">
        <f t="shared" si="752"/>
        <v/>
      </c>
      <c r="AB217" s="970" t="str">
        <f t="shared" si="752"/>
        <v/>
      </c>
      <c r="AC217" s="970" t="str">
        <f t="shared" si="752"/>
        <v/>
      </c>
      <c r="AD217" s="970" t="str">
        <f t="shared" si="752"/>
        <v/>
      </c>
      <c r="AE217" s="970" t="str">
        <f t="shared" si="752"/>
        <v/>
      </c>
      <c r="AF217" s="970" t="str">
        <f t="shared" si="752"/>
        <v/>
      </c>
      <c r="AG217" s="970" t="str">
        <f t="shared" si="752"/>
        <v/>
      </c>
      <c r="AH217" s="971" t="str">
        <f t="shared" si="752"/>
        <v/>
      </c>
      <c r="AI217" s="969" t="str">
        <f t="shared" si="752"/>
        <v/>
      </c>
      <c r="AJ217" s="970" t="str">
        <f t="shared" si="752"/>
        <v/>
      </c>
      <c r="AK217" s="970" t="str">
        <f t="shared" si="752"/>
        <v/>
      </c>
      <c r="AL217" s="970" t="str">
        <f t="shared" si="752"/>
        <v/>
      </c>
      <c r="AM217" s="970" t="str">
        <f t="shared" si="752"/>
        <v/>
      </c>
      <c r="AN217" s="970" t="str">
        <f t="shared" si="752"/>
        <v/>
      </c>
      <c r="AO217" s="970" t="str">
        <f t="shared" si="752"/>
        <v/>
      </c>
      <c r="AP217" s="971" t="str">
        <f t="shared" si="752"/>
        <v/>
      </c>
      <c r="AQ217" s="969" t="str">
        <f t="shared" si="752"/>
        <v/>
      </c>
      <c r="AR217" s="970" t="str">
        <f t="shared" si="752"/>
        <v/>
      </c>
      <c r="AS217" s="970" t="str">
        <f t="shared" si="752"/>
        <v/>
      </c>
      <c r="AT217" s="970" t="str">
        <f t="shared" si="752"/>
        <v/>
      </c>
      <c r="AU217" s="970">
        <f t="shared" si="752"/>
        <v>65</v>
      </c>
      <c r="AV217" s="970" t="str">
        <f t="shared" si="752"/>
        <v/>
      </c>
      <c r="AW217" s="970" t="str">
        <f t="shared" si="752"/>
        <v/>
      </c>
      <c r="AX217" s="971" t="str">
        <f t="shared" si="752"/>
        <v/>
      </c>
      <c r="AY217" s="969" t="str">
        <f t="shared" si="752"/>
        <v/>
      </c>
      <c r="AZ217" s="970" t="str">
        <f t="shared" si="752"/>
        <v/>
      </c>
      <c r="BA217" s="970" t="str">
        <f t="shared" si="752"/>
        <v/>
      </c>
      <c r="BB217" s="970" t="str">
        <f t="shared" si="752"/>
        <v/>
      </c>
      <c r="BC217" s="970" t="str">
        <f t="shared" si="752"/>
        <v/>
      </c>
      <c r="BD217" s="970" t="str">
        <f t="shared" si="752"/>
        <v/>
      </c>
      <c r="BE217" s="970" t="str">
        <f t="shared" si="752"/>
        <v/>
      </c>
      <c r="BF217" s="971" t="str">
        <f t="shared" si="752"/>
        <v/>
      </c>
      <c r="BG217" s="969" t="str">
        <f t="shared" si="752"/>
        <v/>
      </c>
      <c r="BH217" s="970" t="str">
        <f t="shared" si="752"/>
        <v/>
      </c>
      <c r="BI217" s="970" t="str">
        <f t="shared" si="752"/>
        <v/>
      </c>
      <c r="BJ217" s="970" t="str">
        <f t="shared" si="752"/>
        <v/>
      </c>
      <c r="BK217" s="970" t="str">
        <f t="shared" si="752"/>
        <v/>
      </c>
      <c r="BL217" s="970" t="str">
        <f t="shared" si="752"/>
        <v/>
      </c>
      <c r="BM217" s="970" t="str">
        <f t="shared" si="752"/>
        <v/>
      </c>
      <c r="BN217" s="971" t="str">
        <f t="shared" si="752"/>
        <v/>
      </c>
    </row>
    <row r="218" spans="1:66" ht="15.75" x14ac:dyDescent="0.25">
      <c r="A218" s="275" t="s">
        <v>27</v>
      </c>
      <c r="B218" s="279" t="s">
        <v>59</v>
      </c>
      <c r="C218" s="27">
        <f>IF(C217="","",DSUM('Rozpis-skore'!$C$1:$L$162,$B218,C216:C217))</f>
        <v>0</v>
      </c>
      <c r="D218" s="6" t="str">
        <f>IF(D217="","",DSUM('Rozpis-skore'!$C$1:$L$162,$B218,D216:D217))</f>
        <v/>
      </c>
      <c r="E218" s="6" t="str">
        <f>IF(E217="","",DSUM('Rozpis-skore'!$C$1:$L$162,$B218,E216:E217))</f>
        <v/>
      </c>
      <c r="F218" s="6" t="str">
        <f>IF(F217="","",DSUM('Rozpis-skore'!$C$1:$L$162,$B218,F216:F217))</f>
        <v/>
      </c>
      <c r="G218" s="6" t="str">
        <f>IF(G217="","",DSUM('Rozpis-skore'!$C$1:$L$162,$B218,G216:G217))</f>
        <v/>
      </c>
      <c r="H218" s="6" t="str">
        <f>IF(H217="","",DSUM('Rozpis-skore'!$C$1:$L$162,$B218,H216:H217))</f>
        <v/>
      </c>
      <c r="I218" s="6" t="str">
        <f>IF(I217="","",DSUM('Rozpis-skore'!$C$1:$L$162,$B218,I216:I217))</f>
        <v/>
      </c>
      <c r="J218" s="9" t="str">
        <f>IF(J217="","",DSUM('Rozpis-skore'!$C$1:$L$162,$B218,J216:J217))</f>
        <v/>
      </c>
      <c r="K218" s="27" t="str">
        <f>IF(K217="","",DSUM('Rozpis-skore'!$C$1:$L$162,$B218,K216:K217))</f>
        <v/>
      </c>
      <c r="L218" s="6" t="str">
        <f>IF(L217="","",DSUM('Rozpis-skore'!$C$1:$L$162,$B218,L216:L217))</f>
        <v/>
      </c>
      <c r="M218" s="6" t="str">
        <f>IF(M217="","",DSUM('Rozpis-skore'!$C$1:$L$162,$B218,M216:M217))</f>
        <v/>
      </c>
      <c r="N218" s="6" t="str">
        <f>IF(N217="","",DSUM('Rozpis-skore'!$C$1:$L$162,$B218,N216:N217))</f>
        <v/>
      </c>
      <c r="O218" s="6" t="str">
        <f>IF(O217="","",DSUM('Rozpis-skore'!$C$1:$L$162,$B218,O216:O217))</f>
        <v/>
      </c>
      <c r="P218" s="6">
        <f>IF(P217="","",DSUM('Rozpis-skore'!$C$1:$L$162,$B218,P216:P217))</f>
        <v>0</v>
      </c>
      <c r="Q218" s="6" t="str">
        <f>IF(Q217="","",DSUM('Rozpis-skore'!$C$1:$L$162,$B218,Q216:Q217))</f>
        <v/>
      </c>
      <c r="R218" s="9" t="str">
        <f>IF(R217="","",DSUM('Rozpis-skore'!$C$1:$L$162,$B218,R216:R217))</f>
        <v/>
      </c>
      <c r="S218" s="27" t="str">
        <f>IF(S217="","",DSUM('Rozpis-skore'!$C$1:$L$162,$B218,S216:S217))</f>
        <v/>
      </c>
      <c r="T218" s="6">
        <f>IF(T217="","",DSUM('Rozpis-skore'!$C$1:$L$162,$B218,T216:T217))</f>
        <v>0</v>
      </c>
      <c r="U218" s="6">
        <f>IF(U217="","",DSUM('Rozpis-skore'!$C$1:$L$162,$B218,U216:U217))</f>
        <v>0</v>
      </c>
      <c r="V218" s="6">
        <f>IF(V217="","",DSUM('Rozpis-skore'!$C$1:$L$162,$B218,V216:V217))</f>
        <v>0</v>
      </c>
      <c r="W218" s="6" t="str">
        <f>IF(W217="","",DSUM('Rozpis-skore'!$C$1:$L$162,$B218,W216:W217))</f>
        <v/>
      </c>
      <c r="X218" s="6" t="str">
        <f>IF(X217="","",DSUM('Rozpis-skore'!$C$1:$L$162,$B218,X216:X217))</f>
        <v/>
      </c>
      <c r="Y218" s="6" t="str">
        <f>IF(Y217="","",DSUM('Rozpis-skore'!$C$1:$L$162,$B218,Y216:Y217))</f>
        <v/>
      </c>
      <c r="Z218" s="9" t="str">
        <f>IF(Z217="","",DSUM('Rozpis-skore'!$C$1:$L$162,$B218,Z216:Z217))</f>
        <v/>
      </c>
      <c r="AA218" s="27" t="str">
        <f>IF(AA217="","",DSUM('Rozpis-skore'!$C$1:$L$162,$B218,AA216:AA217))</f>
        <v/>
      </c>
      <c r="AB218" s="6" t="str">
        <f>IF(AB217="","",DSUM('Rozpis-skore'!$C$1:$L$162,$B218,AB216:AB217))</f>
        <v/>
      </c>
      <c r="AC218" s="6" t="str">
        <f>IF(AC217="","",DSUM('Rozpis-skore'!$C$1:$L$162,$B218,AC216:AC217))</f>
        <v/>
      </c>
      <c r="AD218" s="6" t="str">
        <f>IF(AD217="","",DSUM('Rozpis-skore'!$C$1:$L$162,$B218,AD216:AD217))</f>
        <v/>
      </c>
      <c r="AE218" s="6" t="str">
        <f>IF(AE217="","",DSUM('Rozpis-skore'!$C$1:$L$162,$B218,AE216:AE217))</f>
        <v/>
      </c>
      <c r="AF218" s="6" t="str">
        <f>IF(AF217="","",DSUM('Rozpis-skore'!$C$1:$L$162,$B218,AF216:AF217))</f>
        <v/>
      </c>
      <c r="AG218" s="6" t="str">
        <f>IF(AG217="","",DSUM('Rozpis-skore'!$C$1:$L$162,$B218,AG216:AG217))</f>
        <v/>
      </c>
      <c r="AH218" s="9" t="str">
        <f>IF(AH217="","",DSUM('Rozpis-skore'!$C$1:$L$162,$B218,AH216:AH217))</f>
        <v/>
      </c>
      <c r="AI218" s="27" t="str">
        <f>IF(AI217="","",DSUM('Rozpis-skore'!$C$1:$L$162,$B218,AI216:AI217))</f>
        <v/>
      </c>
      <c r="AJ218" s="6" t="str">
        <f>IF(AJ217="","",DSUM('Rozpis-skore'!$C$1:$L$162,$B218,AJ216:AJ217))</f>
        <v/>
      </c>
      <c r="AK218" s="6" t="str">
        <f>IF(AK217="","",DSUM('Rozpis-skore'!$C$1:$L$162,$B218,AK216:AK217))</f>
        <v/>
      </c>
      <c r="AL218" s="6" t="str">
        <f>IF(AL217="","",DSUM('Rozpis-skore'!$C$1:$L$162,$B218,AL216:AL217))</f>
        <v/>
      </c>
      <c r="AM218" s="6" t="str">
        <f>IF(AM217="","",DSUM('Rozpis-skore'!$C$1:$L$162,$B218,AM216:AM217))</f>
        <v/>
      </c>
      <c r="AN218" s="6" t="str">
        <f>IF(AN217="","",DSUM('Rozpis-skore'!$C$1:$L$162,$B218,AN216:AN217))</f>
        <v/>
      </c>
      <c r="AO218" s="6" t="str">
        <f>IF(AO217="","",DSUM('Rozpis-skore'!$C$1:$L$162,$B218,AO216:AO217))</f>
        <v/>
      </c>
      <c r="AP218" s="9" t="str">
        <f>IF(AP217="","",DSUM('Rozpis-skore'!$C$1:$L$162,$B218,AP216:AP217))</f>
        <v/>
      </c>
      <c r="AQ218" s="27" t="str">
        <f>IF(AQ217="","",DSUM('Rozpis-skore'!$C$1:$L$162,$B218,AQ216:AQ217))</f>
        <v/>
      </c>
      <c r="AR218" s="6" t="str">
        <f>IF(AR217="","",DSUM('Rozpis-skore'!$C$1:$L$162,$B218,AR216:AR217))</f>
        <v/>
      </c>
      <c r="AS218" s="6" t="str">
        <f>IF(AS217="","",DSUM('Rozpis-skore'!$C$1:$L$162,$B218,AS216:AS217))</f>
        <v/>
      </c>
      <c r="AT218" s="6" t="str">
        <f>IF(AT217="","",DSUM('Rozpis-skore'!$C$1:$L$162,$B218,AT216:AT217))</f>
        <v/>
      </c>
      <c r="AU218" s="6">
        <f>IF(AU217="","",DSUM('Rozpis-skore'!$C$1:$L$162,$B218,AU216:AU217))</f>
        <v>0</v>
      </c>
      <c r="AV218" s="6" t="str">
        <f>IF(AV217="","",DSUM('Rozpis-skore'!$C$1:$L$162,$B218,AV216:AV217))</f>
        <v/>
      </c>
      <c r="AW218" s="6" t="str">
        <f>IF(AW217="","",DSUM('Rozpis-skore'!$C$1:$L$162,$B218,AW216:AW217))</f>
        <v/>
      </c>
      <c r="AX218" s="9" t="str">
        <f>IF(AX217="","",DSUM('Rozpis-skore'!$C$1:$L$162,$B218,AX216:AX217))</f>
        <v/>
      </c>
      <c r="AY218" s="27" t="str">
        <f>IF(AY217="","",DSUM('Rozpis-skore'!$C$1:$L$162,$B218,AY216:AY217))</f>
        <v/>
      </c>
      <c r="AZ218" s="6" t="str">
        <f>IF(AZ217="","",DSUM('Rozpis-skore'!$C$1:$L$162,$B218,AZ216:AZ217))</f>
        <v/>
      </c>
      <c r="BA218" s="6" t="str">
        <f>IF(BA217="","",DSUM('Rozpis-skore'!$C$1:$L$162,$B218,BA216:BA217))</f>
        <v/>
      </c>
      <c r="BB218" s="6" t="str">
        <f>IF(BB217="","",DSUM('Rozpis-skore'!$C$1:$L$162,$B218,BB216:BB217))</f>
        <v/>
      </c>
      <c r="BC218" s="6" t="str">
        <f>IF(BC217="","",DSUM('Rozpis-skore'!$C$1:$L$162,$B218,BC216:BC217))</f>
        <v/>
      </c>
      <c r="BD218" s="6" t="str">
        <f>IF(BD217="","",DSUM('Rozpis-skore'!$C$1:$L$162,$B218,BD216:BD217))</f>
        <v/>
      </c>
      <c r="BE218" s="6" t="str">
        <f>IF(BE217="","",DSUM('Rozpis-skore'!$C$1:$L$162,$B218,BE216:BE217))</f>
        <v/>
      </c>
      <c r="BF218" s="9" t="str">
        <f>IF(BF217="","",DSUM('Rozpis-skore'!$C$1:$L$162,$B218,BF216:BF217))</f>
        <v/>
      </c>
      <c r="BG218" s="27" t="str">
        <f>IF(BG217="","",DSUM('Rozpis-skore'!$C$1:$L$162,$B218,BG216:BG217))</f>
        <v/>
      </c>
      <c r="BH218" s="6" t="str">
        <f>IF(BH217="","",DSUM('Rozpis-skore'!$C$1:$L$162,$B218,BH216:BH217))</f>
        <v/>
      </c>
      <c r="BI218" s="6" t="str">
        <f>IF(BI217="","",DSUM('Rozpis-skore'!$C$1:$L$162,$B218,BI216:BI217))</f>
        <v/>
      </c>
      <c r="BJ218" s="6" t="str">
        <f>IF(BJ217="","",DSUM('Rozpis-skore'!$C$1:$L$162,$B218,BJ216:BJ217))</f>
        <v/>
      </c>
      <c r="BK218" s="6" t="str">
        <f>IF(BK217="","",DSUM('Rozpis-skore'!$C$1:$L$162,$B218,BK216:BK217))</f>
        <v/>
      </c>
      <c r="BL218" s="6" t="str">
        <f>IF(BL217="","",DSUM('Rozpis-skore'!$C$1:$L$162,$B218,BL216:BL217))</f>
        <v/>
      </c>
      <c r="BM218" s="6" t="str">
        <f>IF(BM217="","",DSUM('Rozpis-skore'!$C$1:$L$162,$B218,BM216:BM217))</f>
        <v/>
      </c>
      <c r="BN218" s="9" t="str">
        <f>IF(BN217="","",DSUM('Rozpis-skore'!$C$1:$L$162,$B218,BN216:BN217))</f>
        <v/>
      </c>
    </row>
    <row r="219" spans="1:66" ht="15.75" x14ac:dyDescent="0.25">
      <c r="A219" s="275" t="s">
        <v>29</v>
      </c>
      <c r="B219" s="279" t="s">
        <v>21</v>
      </c>
      <c r="C219" s="27">
        <f>IF(C217="","",DSUM('Rozpis-skore'!$C$1:$L$162,$B219,C216:C217))</f>
        <v>0</v>
      </c>
      <c r="D219" s="6" t="str">
        <f>IF(D217="","",DSUM('Rozpis-skore'!$C$1:$L$162,$B219,D216:D217))</f>
        <v/>
      </c>
      <c r="E219" s="6" t="str">
        <f>IF(E217="","",DSUM('Rozpis-skore'!$C$1:$L$162,$B219,E216:E217))</f>
        <v/>
      </c>
      <c r="F219" s="6" t="str">
        <f>IF(F217="","",DSUM('Rozpis-skore'!$C$1:$L$162,$B219,F216:F217))</f>
        <v/>
      </c>
      <c r="G219" s="6" t="str">
        <f>IF(G217="","",DSUM('Rozpis-skore'!$C$1:$L$162,$B219,G216:G217))</f>
        <v/>
      </c>
      <c r="H219" s="6" t="str">
        <f>IF(H217="","",DSUM('Rozpis-skore'!$C$1:$L$162,$B219,H216:H217))</f>
        <v/>
      </c>
      <c r="I219" s="6" t="str">
        <f>IF(I217="","",DSUM('Rozpis-skore'!$C$1:$L$162,$B219,I216:I217))</f>
        <v/>
      </c>
      <c r="J219" s="9" t="str">
        <f>IF(J217="","",DSUM('Rozpis-skore'!$C$1:$L$162,$B219,J216:J217))</f>
        <v/>
      </c>
      <c r="K219" s="27" t="str">
        <f>IF(K217="","",DSUM('Rozpis-skore'!$C$1:$L$162,$B219,K216:K217))</f>
        <v/>
      </c>
      <c r="L219" s="6" t="str">
        <f>IF(L217="","",DSUM('Rozpis-skore'!$C$1:$L$162,$B219,L216:L217))</f>
        <v/>
      </c>
      <c r="M219" s="6" t="str">
        <f>IF(M217="","",DSUM('Rozpis-skore'!$C$1:$L$162,$B219,M216:M217))</f>
        <v/>
      </c>
      <c r="N219" s="6" t="str">
        <f>IF(N217="","",DSUM('Rozpis-skore'!$C$1:$L$162,$B219,N216:N217))</f>
        <v/>
      </c>
      <c r="O219" s="6" t="str">
        <f>IF(O217="","",DSUM('Rozpis-skore'!$C$1:$L$162,$B219,O216:O217))</f>
        <v/>
      </c>
      <c r="P219" s="6">
        <f>IF(P217="","",DSUM('Rozpis-skore'!$C$1:$L$162,$B219,P216:P217))</f>
        <v>0</v>
      </c>
      <c r="Q219" s="6" t="str">
        <f>IF(Q217="","",DSUM('Rozpis-skore'!$C$1:$L$162,$B219,Q216:Q217))</f>
        <v/>
      </c>
      <c r="R219" s="9" t="str">
        <f>IF(R217="","",DSUM('Rozpis-skore'!$C$1:$L$162,$B219,R216:R217))</f>
        <v/>
      </c>
      <c r="S219" s="27" t="str">
        <f>IF(S217="","",DSUM('Rozpis-skore'!$C$1:$L$162,$B219,S216:S217))</f>
        <v/>
      </c>
      <c r="T219" s="6">
        <f>IF(T217="","",DSUM('Rozpis-skore'!$C$1:$L$162,$B219,T216:T217))</f>
        <v>6</v>
      </c>
      <c r="U219" s="6">
        <f>IF(U217="","",DSUM('Rozpis-skore'!$C$1:$L$162,$B219,U216:U217))</f>
        <v>3</v>
      </c>
      <c r="V219" s="6">
        <f>IF(V217="","",DSUM('Rozpis-skore'!$C$1:$L$162,$B219,V216:V217))</f>
        <v>0</v>
      </c>
      <c r="W219" s="6" t="str">
        <f>IF(W217="","",DSUM('Rozpis-skore'!$C$1:$L$162,$B219,W216:W217))</f>
        <v/>
      </c>
      <c r="X219" s="6" t="str">
        <f>IF(X217="","",DSUM('Rozpis-skore'!$C$1:$L$162,$B219,X216:X217))</f>
        <v/>
      </c>
      <c r="Y219" s="6" t="str">
        <f>IF(Y217="","",DSUM('Rozpis-skore'!$C$1:$L$162,$B219,Y216:Y217))</f>
        <v/>
      </c>
      <c r="Z219" s="9" t="str">
        <f>IF(Z217="","",DSUM('Rozpis-skore'!$C$1:$L$162,$B219,Z216:Z217))</f>
        <v/>
      </c>
      <c r="AA219" s="27" t="str">
        <f>IF(AA217="","",DSUM('Rozpis-skore'!$C$1:$L$162,$B219,AA216:AA217))</f>
        <v/>
      </c>
      <c r="AB219" s="6" t="str">
        <f>IF(AB217="","",DSUM('Rozpis-skore'!$C$1:$L$162,$B219,AB216:AB217))</f>
        <v/>
      </c>
      <c r="AC219" s="6" t="str">
        <f>IF(AC217="","",DSUM('Rozpis-skore'!$C$1:$L$162,$B219,AC216:AC217))</f>
        <v/>
      </c>
      <c r="AD219" s="6" t="str">
        <f>IF(AD217="","",DSUM('Rozpis-skore'!$C$1:$L$162,$B219,AD216:AD217))</f>
        <v/>
      </c>
      <c r="AE219" s="6" t="str">
        <f>IF(AE217="","",DSUM('Rozpis-skore'!$C$1:$L$162,$B219,AE216:AE217))</f>
        <v/>
      </c>
      <c r="AF219" s="6" t="str">
        <f>IF(AF217="","",DSUM('Rozpis-skore'!$C$1:$L$162,$B219,AF216:AF217))</f>
        <v/>
      </c>
      <c r="AG219" s="6" t="str">
        <f>IF(AG217="","",DSUM('Rozpis-skore'!$C$1:$L$162,$B219,AG216:AG217))</f>
        <v/>
      </c>
      <c r="AH219" s="9" t="str">
        <f>IF(AH217="","",DSUM('Rozpis-skore'!$C$1:$L$162,$B219,AH216:AH217))</f>
        <v/>
      </c>
      <c r="AI219" s="27" t="str">
        <f>IF(AI217="","",DSUM('Rozpis-skore'!$C$1:$L$162,$B219,AI216:AI217))</f>
        <v/>
      </c>
      <c r="AJ219" s="6" t="str">
        <f>IF(AJ217="","",DSUM('Rozpis-skore'!$C$1:$L$162,$B219,AJ216:AJ217))</f>
        <v/>
      </c>
      <c r="AK219" s="6" t="str">
        <f>IF(AK217="","",DSUM('Rozpis-skore'!$C$1:$L$162,$B219,AK216:AK217))</f>
        <v/>
      </c>
      <c r="AL219" s="6" t="str">
        <f>IF(AL217="","",DSUM('Rozpis-skore'!$C$1:$L$162,$B219,AL216:AL217))</f>
        <v/>
      </c>
      <c r="AM219" s="6" t="str">
        <f>IF(AM217="","",DSUM('Rozpis-skore'!$C$1:$L$162,$B219,AM216:AM217))</f>
        <v/>
      </c>
      <c r="AN219" s="6" t="str">
        <f>IF(AN217="","",DSUM('Rozpis-skore'!$C$1:$L$162,$B219,AN216:AN217))</f>
        <v/>
      </c>
      <c r="AO219" s="6" t="str">
        <f>IF(AO217="","",DSUM('Rozpis-skore'!$C$1:$L$162,$B219,AO216:AO217))</f>
        <v/>
      </c>
      <c r="AP219" s="9" t="str">
        <f>IF(AP217="","",DSUM('Rozpis-skore'!$C$1:$L$162,$B219,AP216:AP217))</f>
        <v/>
      </c>
      <c r="AQ219" s="27" t="str">
        <f>IF(AQ217="","",DSUM('Rozpis-skore'!$C$1:$L$162,$B219,AQ216:AQ217))</f>
        <v/>
      </c>
      <c r="AR219" s="6" t="str">
        <f>IF(AR217="","",DSUM('Rozpis-skore'!$C$1:$L$162,$B219,AR216:AR217))</f>
        <v/>
      </c>
      <c r="AS219" s="6" t="str">
        <f>IF(AS217="","",DSUM('Rozpis-skore'!$C$1:$L$162,$B219,AS216:AS217))</f>
        <v/>
      </c>
      <c r="AT219" s="6" t="str">
        <f>IF(AT217="","",DSUM('Rozpis-skore'!$C$1:$L$162,$B219,AT216:AT217))</f>
        <v/>
      </c>
      <c r="AU219" s="6">
        <f>IF(AU217="","",DSUM('Rozpis-skore'!$C$1:$L$162,$B219,AU216:AU217))</f>
        <v>0</v>
      </c>
      <c r="AV219" s="6" t="str">
        <f>IF(AV217="","",DSUM('Rozpis-skore'!$C$1:$L$162,$B219,AV216:AV217))</f>
        <v/>
      </c>
      <c r="AW219" s="6" t="str">
        <f>IF(AW217="","",DSUM('Rozpis-skore'!$C$1:$L$162,$B219,AW216:AW217))</f>
        <v/>
      </c>
      <c r="AX219" s="9" t="str">
        <f>IF(AX217="","",DSUM('Rozpis-skore'!$C$1:$L$162,$B219,AX216:AX217))</f>
        <v/>
      </c>
      <c r="AY219" s="27" t="str">
        <f>IF(AY217="","",DSUM('Rozpis-skore'!$C$1:$L$162,$B219,AY216:AY217))</f>
        <v/>
      </c>
      <c r="AZ219" s="6" t="str">
        <f>IF(AZ217="","",DSUM('Rozpis-skore'!$C$1:$L$162,$B219,AZ216:AZ217))</f>
        <v/>
      </c>
      <c r="BA219" s="6" t="str">
        <f>IF(BA217="","",DSUM('Rozpis-skore'!$C$1:$L$162,$B219,BA216:BA217))</f>
        <v/>
      </c>
      <c r="BB219" s="6" t="str">
        <f>IF(BB217="","",DSUM('Rozpis-skore'!$C$1:$L$162,$B219,BB216:BB217))</f>
        <v/>
      </c>
      <c r="BC219" s="6" t="str">
        <f>IF(BC217="","",DSUM('Rozpis-skore'!$C$1:$L$162,$B219,BC216:BC217))</f>
        <v/>
      </c>
      <c r="BD219" s="6" t="str">
        <f>IF(BD217="","",DSUM('Rozpis-skore'!$C$1:$L$162,$B219,BD216:BD217))</f>
        <v/>
      </c>
      <c r="BE219" s="6" t="str">
        <f>IF(BE217="","",DSUM('Rozpis-skore'!$C$1:$L$162,$B219,BE216:BE217))</f>
        <v/>
      </c>
      <c r="BF219" s="9" t="str">
        <f>IF(BF217="","",DSUM('Rozpis-skore'!$C$1:$L$162,$B219,BF216:BF217))</f>
        <v/>
      </c>
      <c r="BG219" s="27" t="str">
        <f>IF(BG217="","",DSUM('Rozpis-skore'!$C$1:$L$162,$B219,BG216:BG217))</f>
        <v/>
      </c>
      <c r="BH219" s="6" t="str">
        <f>IF(BH217="","",DSUM('Rozpis-skore'!$C$1:$L$162,$B219,BH216:BH217))</f>
        <v/>
      </c>
      <c r="BI219" s="6" t="str">
        <f>IF(BI217="","",DSUM('Rozpis-skore'!$C$1:$L$162,$B219,BI216:BI217))</f>
        <v/>
      </c>
      <c r="BJ219" s="6" t="str">
        <f>IF(BJ217="","",DSUM('Rozpis-skore'!$C$1:$L$162,$B219,BJ216:BJ217))</f>
        <v/>
      </c>
      <c r="BK219" s="6" t="str">
        <f>IF(BK217="","",DSUM('Rozpis-skore'!$C$1:$L$162,$B219,BK216:BK217))</f>
        <v/>
      </c>
      <c r="BL219" s="6" t="str">
        <f>IF(BL217="","",DSUM('Rozpis-skore'!$C$1:$L$162,$B219,BL216:BL217))</f>
        <v/>
      </c>
      <c r="BM219" s="6" t="str">
        <f>IF(BM217="","",DSUM('Rozpis-skore'!$C$1:$L$162,$B219,BM216:BM217))</f>
        <v/>
      </c>
      <c r="BN219" s="9" t="str">
        <f>IF(BN217="","",DSUM('Rozpis-skore'!$C$1:$L$162,$B219,BN216:BN217))</f>
        <v/>
      </c>
    </row>
    <row r="220" spans="1:66" ht="16.5" thickBot="1" x14ac:dyDescent="0.3">
      <c r="A220" s="277" t="s">
        <v>31</v>
      </c>
      <c r="B220" s="280" t="s">
        <v>20</v>
      </c>
      <c r="C220" s="13">
        <f>IF(C217="","",DSUM('Rozpis-skore'!$C$1:$L$162,$B220,C216:C217))</f>
        <v>0</v>
      </c>
      <c r="D220" s="10" t="str">
        <f>IF(D217="","",DSUM('Rozpis-skore'!$C$1:$L$162,$B220,D216:D217))</f>
        <v/>
      </c>
      <c r="E220" s="10" t="str">
        <f>IF(E217="","",DSUM('Rozpis-skore'!$C$1:$L$162,$B220,E216:E217))</f>
        <v/>
      </c>
      <c r="F220" s="10" t="str">
        <f>IF(F217="","",DSUM('Rozpis-skore'!$C$1:$L$162,$B220,F216:F217))</f>
        <v/>
      </c>
      <c r="G220" s="10" t="str">
        <f>IF(G217="","",DSUM('Rozpis-skore'!$C$1:$L$162,$B220,G216:G217))</f>
        <v/>
      </c>
      <c r="H220" s="10" t="str">
        <f>IF(H217="","",DSUM('Rozpis-skore'!$C$1:$L$162,$B220,H216:H217))</f>
        <v/>
      </c>
      <c r="I220" s="10" t="str">
        <f>IF(I217="","",DSUM('Rozpis-skore'!$C$1:$L$162,$B220,I216:I217))</f>
        <v/>
      </c>
      <c r="J220" s="11" t="str">
        <f>IF(J217="","",DSUM('Rozpis-skore'!$C$1:$L$162,$B220,J216:J217))</f>
        <v/>
      </c>
      <c r="K220" s="13" t="str">
        <f>IF(K217="","",DSUM('Rozpis-skore'!$C$1:$L$162,$B220,K216:K217))</f>
        <v/>
      </c>
      <c r="L220" s="10" t="str">
        <f>IF(L217="","",DSUM('Rozpis-skore'!$C$1:$L$162,$B220,L216:L217))</f>
        <v/>
      </c>
      <c r="M220" s="10" t="str">
        <f>IF(M217="","",DSUM('Rozpis-skore'!$C$1:$L$162,$B220,M216:M217))</f>
        <v/>
      </c>
      <c r="N220" s="10" t="str">
        <f>IF(N217="","",DSUM('Rozpis-skore'!$C$1:$L$162,$B220,N216:N217))</f>
        <v/>
      </c>
      <c r="O220" s="10" t="str">
        <f>IF(O217="","",DSUM('Rozpis-skore'!$C$1:$L$162,$B220,O216:O217))</f>
        <v/>
      </c>
      <c r="P220" s="10">
        <f>IF(P217="","",DSUM('Rozpis-skore'!$C$1:$L$162,$B220,P216:P217))</f>
        <v>0</v>
      </c>
      <c r="Q220" s="10" t="str">
        <f>IF(Q217="","",DSUM('Rozpis-skore'!$C$1:$L$162,$B220,Q216:Q217))</f>
        <v/>
      </c>
      <c r="R220" s="11" t="str">
        <f>IF(R217="","",DSUM('Rozpis-skore'!$C$1:$L$162,$B220,R216:R217))</f>
        <v/>
      </c>
      <c r="S220" s="13" t="str">
        <f>IF(S217="","",DSUM('Rozpis-skore'!$C$1:$L$162,$B220,S216:S217))</f>
        <v/>
      </c>
      <c r="T220" s="10">
        <f>IF(T217="","",DSUM('Rozpis-skore'!$C$1:$L$162,$B220,T216:T217))</f>
        <v>8</v>
      </c>
      <c r="U220" s="10">
        <f>IF(U217="","",DSUM('Rozpis-skore'!$C$1:$L$162,$B220,U216:U217))</f>
        <v>6</v>
      </c>
      <c r="V220" s="10">
        <f>IF(V217="","",DSUM('Rozpis-skore'!$C$1:$L$162,$B220,V216:V217))</f>
        <v>0</v>
      </c>
      <c r="W220" s="10" t="str">
        <f>IF(W217="","",DSUM('Rozpis-skore'!$C$1:$L$162,$B220,W216:W217))</f>
        <v/>
      </c>
      <c r="X220" s="10" t="str">
        <f>IF(X217="","",DSUM('Rozpis-skore'!$C$1:$L$162,$B220,X216:X217))</f>
        <v/>
      </c>
      <c r="Y220" s="10" t="str">
        <f>IF(Y217="","",DSUM('Rozpis-skore'!$C$1:$L$162,$B220,Y216:Y217))</f>
        <v/>
      </c>
      <c r="Z220" s="11" t="str">
        <f>IF(Z217="","",DSUM('Rozpis-skore'!$C$1:$L$162,$B220,Z216:Z217))</f>
        <v/>
      </c>
      <c r="AA220" s="13" t="str">
        <f>IF(AA217="","",DSUM('Rozpis-skore'!$C$1:$L$162,$B220,AA216:AA217))</f>
        <v/>
      </c>
      <c r="AB220" s="10" t="str">
        <f>IF(AB217="","",DSUM('Rozpis-skore'!$C$1:$L$162,$B220,AB216:AB217))</f>
        <v/>
      </c>
      <c r="AC220" s="10" t="str">
        <f>IF(AC217="","",DSUM('Rozpis-skore'!$C$1:$L$162,$B220,AC216:AC217))</f>
        <v/>
      </c>
      <c r="AD220" s="10" t="str">
        <f>IF(AD217="","",DSUM('Rozpis-skore'!$C$1:$L$162,$B220,AD216:AD217))</f>
        <v/>
      </c>
      <c r="AE220" s="10" t="str">
        <f>IF(AE217="","",DSUM('Rozpis-skore'!$C$1:$L$162,$B220,AE216:AE217))</f>
        <v/>
      </c>
      <c r="AF220" s="10" t="str">
        <f>IF(AF217="","",DSUM('Rozpis-skore'!$C$1:$L$162,$B220,AF216:AF217))</f>
        <v/>
      </c>
      <c r="AG220" s="10" t="str">
        <f>IF(AG217="","",DSUM('Rozpis-skore'!$C$1:$L$162,$B220,AG216:AG217))</f>
        <v/>
      </c>
      <c r="AH220" s="11" t="str">
        <f>IF(AH217="","",DSUM('Rozpis-skore'!$C$1:$L$162,$B220,AH216:AH217))</f>
        <v/>
      </c>
      <c r="AI220" s="13" t="str">
        <f>IF(AI217="","",DSUM('Rozpis-skore'!$C$1:$L$162,$B220,AI216:AI217))</f>
        <v/>
      </c>
      <c r="AJ220" s="10" t="str">
        <f>IF(AJ217="","",DSUM('Rozpis-skore'!$C$1:$L$162,$B220,AJ216:AJ217))</f>
        <v/>
      </c>
      <c r="AK220" s="10" t="str">
        <f>IF(AK217="","",DSUM('Rozpis-skore'!$C$1:$L$162,$B220,AK216:AK217))</f>
        <v/>
      </c>
      <c r="AL220" s="10" t="str">
        <f>IF(AL217="","",DSUM('Rozpis-skore'!$C$1:$L$162,$B220,AL216:AL217))</f>
        <v/>
      </c>
      <c r="AM220" s="10" t="str">
        <f>IF(AM217="","",DSUM('Rozpis-skore'!$C$1:$L$162,$B220,AM216:AM217))</f>
        <v/>
      </c>
      <c r="AN220" s="10" t="str">
        <f>IF(AN217="","",DSUM('Rozpis-skore'!$C$1:$L$162,$B220,AN216:AN217))</f>
        <v/>
      </c>
      <c r="AO220" s="10" t="str">
        <f>IF(AO217="","",DSUM('Rozpis-skore'!$C$1:$L$162,$B220,AO216:AO217))</f>
        <v/>
      </c>
      <c r="AP220" s="11" t="str">
        <f>IF(AP217="","",DSUM('Rozpis-skore'!$C$1:$L$162,$B220,AP216:AP217))</f>
        <v/>
      </c>
      <c r="AQ220" s="13" t="str">
        <f>IF(AQ217="","",DSUM('Rozpis-skore'!$C$1:$L$162,$B220,AQ216:AQ217))</f>
        <v/>
      </c>
      <c r="AR220" s="10" t="str">
        <f>IF(AR217="","",DSUM('Rozpis-skore'!$C$1:$L$162,$B220,AR216:AR217))</f>
        <v/>
      </c>
      <c r="AS220" s="10" t="str">
        <f>IF(AS217="","",DSUM('Rozpis-skore'!$C$1:$L$162,$B220,AS216:AS217))</f>
        <v/>
      </c>
      <c r="AT220" s="10" t="str">
        <f>IF(AT217="","",DSUM('Rozpis-skore'!$C$1:$L$162,$B220,AT216:AT217))</f>
        <v/>
      </c>
      <c r="AU220" s="10">
        <f>IF(AU217="","",DSUM('Rozpis-skore'!$C$1:$L$162,$B220,AU216:AU217))</f>
        <v>0</v>
      </c>
      <c r="AV220" s="10" t="str">
        <f>IF(AV217="","",DSUM('Rozpis-skore'!$C$1:$L$162,$B220,AV216:AV217))</f>
        <v/>
      </c>
      <c r="AW220" s="10" t="str">
        <f>IF(AW217="","",DSUM('Rozpis-skore'!$C$1:$L$162,$B220,AW216:AW217))</f>
        <v/>
      </c>
      <c r="AX220" s="11" t="str">
        <f>IF(AX217="","",DSUM('Rozpis-skore'!$C$1:$L$162,$B220,AX216:AX217))</f>
        <v/>
      </c>
      <c r="AY220" s="13" t="str">
        <f>IF(AY217="","",DSUM('Rozpis-skore'!$C$1:$L$162,$B220,AY216:AY217))</f>
        <v/>
      </c>
      <c r="AZ220" s="10" t="str">
        <f>IF(AZ217="","",DSUM('Rozpis-skore'!$C$1:$L$162,$B220,AZ216:AZ217))</f>
        <v/>
      </c>
      <c r="BA220" s="10" t="str">
        <f>IF(BA217="","",DSUM('Rozpis-skore'!$C$1:$L$162,$B220,BA216:BA217))</f>
        <v/>
      </c>
      <c r="BB220" s="10" t="str">
        <f>IF(BB217="","",DSUM('Rozpis-skore'!$C$1:$L$162,$B220,BB216:BB217))</f>
        <v/>
      </c>
      <c r="BC220" s="10" t="str">
        <f>IF(BC217="","",DSUM('Rozpis-skore'!$C$1:$L$162,$B220,BC216:BC217))</f>
        <v/>
      </c>
      <c r="BD220" s="10" t="str">
        <f>IF(BD217="","",DSUM('Rozpis-skore'!$C$1:$L$162,$B220,BD216:BD217))</f>
        <v/>
      </c>
      <c r="BE220" s="10" t="str">
        <f>IF(BE217="","",DSUM('Rozpis-skore'!$C$1:$L$162,$B220,BE216:BE217))</f>
        <v/>
      </c>
      <c r="BF220" s="11" t="str">
        <f>IF(BF217="","",DSUM('Rozpis-skore'!$C$1:$L$162,$B220,BF216:BF217))</f>
        <v/>
      </c>
      <c r="BG220" s="13" t="str">
        <f>IF(BG217="","",DSUM('Rozpis-skore'!$C$1:$L$162,$B220,BG216:BG217))</f>
        <v/>
      </c>
      <c r="BH220" s="10" t="str">
        <f>IF(BH217="","",DSUM('Rozpis-skore'!$C$1:$L$162,$B220,BH216:BH217))</f>
        <v/>
      </c>
      <c r="BI220" s="10" t="str">
        <f>IF(BI217="","",DSUM('Rozpis-skore'!$C$1:$L$162,$B220,BI216:BI217))</f>
        <v/>
      </c>
      <c r="BJ220" s="10" t="str">
        <f>IF(BJ217="","",DSUM('Rozpis-skore'!$C$1:$L$162,$B220,BJ216:BJ217))</f>
        <v/>
      </c>
      <c r="BK220" s="10" t="str">
        <f>IF(BK217="","",DSUM('Rozpis-skore'!$C$1:$L$162,$B220,BK216:BK217))</f>
        <v/>
      </c>
      <c r="BL220" s="10" t="str">
        <f>IF(BL217="","",DSUM('Rozpis-skore'!$C$1:$L$162,$B220,BL216:BL217))</f>
        <v/>
      </c>
      <c r="BM220" s="10" t="str">
        <f>IF(BM217="","",DSUM('Rozpis-skore'!$C$1:$L$162,$B220,BM216:BM217))</f>
        <v/>
      </c>
      <c r="BN220" s="11" t="str">
        <f>IF(BN217="","",DSUM('Rozpis-skore'!$C$1:$L$162,$B220,BN216:BN217))</f>
        <v/>
      </c>
    </row>
    <row r="221" spans="1:66" ht="15.75" x14ac:dyDescent="0.25">
      <c r="A221" s="2100" t="s">
        <v>138</v>
      </c>
      <c r="B221" s="2101"/>
      <c r="C221" s="28">
        <f t="shared" ref="C221:BN221" si="753">SUM(C218,C213)</f>
        <v>0</v>
      </c>
      <c r="D221" s="29">
        <f t="shared" si="753"/>
        <v>0</v>
      </c>
      <c r="E221" s="29">
        <f t="shared" si="753"/>
        <v>0</v>
      </c>
      <c r="F221" s="29">
        <f t="shared" si="753"/>
        <v>0</v>
      </c>
      <c r="G221" s="29">
        <f t="shared" si="753"/>
        <v>0</v>
      </c>
      <c r="H221" s="29">
        <f t="shared" si="753"/>
        <v>0</v>
      </c>
      <c r="I221" s="29">
        <f t="shared" si="753"/>
        <v>0</v>
      </c>
      <c r="J221" s="30">
        <f t="shared" si="753"/>
        <v>0</v>
      </c>
      <c r="K221" s="28">
        <f t="shared" si="753"/>
        <v>0</v>
      </c>
      <c r="L221" s="29">
        <f t="shared" si="753"/>
        <v>0</v>
      </c>
      <c r="M221" s="29">
        <f t="shared" si="753"/>
        <v>0</v>
      </c>
      <c r="N221" s="29">
        <f t="shared" si="753"/>
        <v>0</v>
      </c>
      <c r="O221" s="29">
        <f t="shared" si="753"/>
        <v>0</v>
      </c>
      <c r="P221" s="29">
        <f t="shared" si="753"/>
        <v>0</v>
      </c>
      <c r="Q221" s="29">
        <f t="shared" si="753"/>
        <v>0</v>
      </c>
      <c r="R221" s="30">
        <f t="shared" si="753"/>
        <v>0</v>
      </c>
      <c r="S221" s="28">
        <f t="shared" si="753"/>
        <v>0</v>
      </c>
      <c r="T221" s="29">
        <f t="shared" si="753"/>
        <v>0</v>
      </c>
      <c r="U221" s="29">
        <f t="shared" si="753"/>
        <v>0</v>
      </c>
      <c r="V221" s="29">
        <f t="shared" si="753"/>
        <v>0</v>
      </c>
      <c r="W221" s="29">
        <f t="shared" si="753"/>
        <v>0</v>
      </c>
      <c r="X221" s="29">
        <f t="shared" si="753"/>
        <v>0</v>
      </c>
      <c r="Y221" s="29">
        <f t="shared" si="753"/>
        <v>0</v>
      </c>
      <c r="Z221" s="30">
        <f t="shared" si="753"/>
        <v>0</v>
      </c>
      <c r="AA221" s="28">
        <f t="shared" si="753"/>
        <v>0</v>
      </c>
      <c r="AB221" s="29">
        <f t="shared" si="753"/>
        <v>0</v>
      </c>
      <c r="AC221" s="29">
        <f t="shared" si="753"/>
        <v>0</v>
      </c>
      <c r="AD221" s="29">
        <f t="shared" si="753"/>
        <v>0</v>
      </c>
      <c r="AE221" s="29">
        <f t="shared" si="753"/>
        <v>0</v>
      </c>
      <c r="AF221" s="29">
        <f t="shared" si="753"/>
        <v>0</v>
      </c>
      <c r="AG221" s="29">
        <f t="shared" si="753"/>
        <v>0</v>
      </c>
      <c r="AH221" s="30">
        <f t="shared" si="753"/>
        <v>0</v>
      </c>
      <c r="AI221" s="28">
        <f t="shared" si="753"/>
        <v>0</v>
      </c>
      <c r="AJ221" s="29">
        <f t="shared" si="753"/>
        <v>0</v>
      </c>
      <c r="AK221" s="29">
        <f t="shared" si="753"/>
        <v>0</v>
      </c>
      <c r="AL221" s="29">
        <f t="shared" si="753"/>
        <v>0</v>
      </c>
      <c r="AM221" s="29">
        <f t="shared" si="753"/>
        <v>0</v>
      </c>
      <c r="AN221" s="29">
        <f t="shared" si="753"/>
        <v>0</v>
      </c>
      <c r="AO221" s="29">
        <f t="shared" si="753"/>
        <v>0</v>
      </c>
      <c r="AP221" s="30">
        <f t="shared" si="753"/>
        <v>0</v>
      </c>
      <c r="AQ221" s="28">
        <f t="shared" si="753"/>
        <v>0</v>
      </c>
      <c r="AR221" s="29">
        <f t="shared" si="753"/>
        <v>0</v>
      </c>
      <c r="AS221" s="29">
        <f t="shared" si="753"/>
        <v>0</v>
      </c>
      <c r="AT221" s="29">
        <f t="shared" si="753"/>
        <v>0</v>
      </c>
      <c r="AU221" s="29">
        <f t="shared" si="753"/>
        <v>0</v>
      </c>
      <c r="AV221" s="29">
        <f t="shared" si="753"/>
        <v>0</v>
      </c>
      <c r="AW221" s="29">
        <f t="shared" si="753"/>
        <v>0</v>
      </c>
      <c r="AX221" s="30">
        <f t="shared" si="753"/>
        <v>0</v>
      </c>
      <c r="AY221" s="28">
        <f t="shared" si="753"/>
        <v>0</v>
      </c>
      <c r="AZ221" s="29">
        <f t="shared" si="753"/>
        <v>0</v>
      </c>
      <c r="BA221" s="29">
        <f t="shared" si="753"/>
        <v>0</v>
      </c>
      <c r="BB221" s="29">
        <f t="shared" si="753"/>
        <v>0</v>
      </c>
      <c r="BC221" s="29">
        <f t="shared" si="753"/>
        <v>0</v>
      </c>
      <c r="BD221" s="29">
        <f t="shared" si="753"/>
        <v>0</v>
      </c>
      <c r="BE221" s="29">
        <f t="shared" si="753"/>
        <v>0</v>
      </c>
      <c r="BF221" s="30">
        <f t="shared" si="753"/>
        <v>0</v>
      </c>
      <c r="BG221" s="28">
        <f t="shared" si="753"/>
        <v>0</v>
      </c>
      <c r="BH221" s="29">
        <f t="shared" si="753"/>
        <v>0</v>
      </c>
      <c r="BI221" s="29">
        <f t="shared" si="753"/>
        <v>0</v>
      </c>
      <c r="BJ221" s="29">
        <f t="shared" si="753"/>
        <v>0</v>
      </c>
      <c r="BK221" s="29">
        <f t="shared" si="753"/>
        <v>0</v>
      </c>
      <c r="BL221" s="29">
        <f t="shared" si="753"/>
        <v>0</v>
      </c>
      <c r="BM221" s="29">
        <f t="shared" si="753"/>
        <v>0</v>
      </c>
      <c r="BN221" s="30">
        <f t="shared" si="753"/>
        <v>0</v>
      </c>
    </row>
    <row r="222" spans="1:66" ht="15.75" x14ac:dyDescent="0.25">
      <c r="A222" s="2102" t="s">
        <v>139</v>
      </c>
      <c r="B222" s="2103"/>
      <c r="C222" s="31">
        <f t="shared" ref="C222:BN222" si="754">SUM(C219,C214)</f>
        <v>0</v>
      </c>
      <c r="D222" s="32">
        <f t="shared" si="754"/>
        <v>0</v>
      </c>
      <c r="E222" s="32">
        <f t="shared" si="754"/>
        <v>0</v>
      </c>
      <c r="F222" s="32">
        <f t="shared" si="754"/>
        <v>0</v>
      </c>
      <c r="G222" s="32">
        <f t="shared" si="754"/>
        <v>0</v>
      </c>
      <c r="H222" s="32">
        <f t="shared" si="754"/>
        <v>0</v>
      </c>
      <c r="I222" s="32">
        <f t="shared" si="754"/>
        <v>0</v>
      </c>
      <c r="J222" s="33">
        <f t="shared" si="754"/>
        <v>0</v>
      </c>
      <c r="K222" s="31">
        <f t="shared" si="754"/>
        <v>0</v>
      </c>
      <c r="L222" s="32">
        <f t="shared" si="754"/>
        <v>0</v>
      </c>
      <c r="M222" s="32">
        <f t="shared" si="754"/>
        <v>0</v>
      </c>
      <c r="N222" s="32">
        <f t="shared" si="754"/>
        <v>0</v>
      </c>
      <c r="O222" s="32">
        <f t="shared" si="754"/>
        <v>0</v>
      </c>
      <c r="P222" s="32">
        <f t="shared" si="754"/>
        <v>0</v>
      </c>
      <c r="Q222" s="32">
        <f t="shared" si="754"/>
        <v>0</v>
      </c>
      <c r="R222" s="33">
        <f t="shared" si="754"/>
        <v>0</v>
      </c>
      <c r="S222" s="31">
        <f t="shared" si="754"/>
        <v>0</v>
      </c>
      <c r="T222" s="32">
        <f t="shared" si="754"/>
        <v>6</v>
      </c>
      <c r="U222" s="32">
        <f t="shared" si="754"/>
        <v>9</v>
      </c>
      <c r="V222" s="32">
        <f t="shared" si="754"/>
        <v>8</v>
      </c>
      <c r="W222" s="32">
        <f t="shared" si="754"/>
        <v>0</v>
      </c>
      <c r="X222" s="32">
        <f t="shared" si="754"/>
        <v>0</v>
      </c>
      <c r="Y222" s="32">
        <f t="shared" si="754"/>
        <v>0</v>
      </c>
      <c r="Z222" s="33">
        <f t="shared" si="754"/>
        <v>0</v>
      </c>
      <c r="AA222" s="31">
        <f t="shared" si="754"/>
        <v>0</v>
      </c>
      <c r="AB222" s="32">
        <f t="shared" si="754"/>
        <v>0</v>
      </c>
      <c r="AC222" s="32">
        <f t="shared" si="754"/>
        <v>0</v>
      </c>
      <c r="AD222" s="32">
        <f t="shared" si="754"/>
        <v>0</v>
      </c>
      <c r="AE222" s="32">
        <f t="shared" si="754"/>
        <v>0</v>
      </c>
      <c r="AF222" s="32">
        <f t="shared" si="754"/>
        <v>0</v>
      </c>
      <c r="AG222" s="32">
        <f t="shared" si="754"/>
        <v>0</v>
      </c>
      <c r="AH222" s="33">
        <f t="shared" si="754"/>
        <v>0</v>
      </c>
      <c r="AI222" s="31">
        <f t="shared" si="754"/>
        <v>0</v>
      </c>
      <c r="AJ222" s="32">
        <f t="shared" si="754"/>
        <v>0</v>
      </c>
      <c r="AK222" s="32">
        <f t="shared" si="754"/>
        <v>0</v>
      </c>
      <c r="AL222" s="32">
        <f t="shared" si="754"/>
        <v>0</v>
      </c>
      <c r="AM222" s="32">
        <f t="shared" si="754"/>
        <v>0</v>
      </c>
      <c r="AN222" s="32">
        <f t="shared" si="754"/>
        <v>0</v>
      </c>
      <c r="AO222" s="32">
        <f t="shared" si="754"/>
        <v>0</v>
      </c>
      <c r="AP222" s="33">
        <f t="shared" si="754"/>
        <v>0</v>
      </c>
      <c r="AQ222" s="31">
        <f t="shared" si="754"/>
        <v>0</v>
      </c>
      <c r="AR222" s="32">
        <f t="shared" si="754"/>
        <v>0</v>
      </c>
      <c r="AS222" s="32">
        <f t="shared" si="754"/>
        <v>0</v>
      </c>
      <c r="AT222" s="32">
        <f t="shared" si="754"/>
        <v>0</v>
      </c>
      <c r="AU222" s="32">
        <f t="shared" si="754"/>
        <v>0</v>
      </c>
      <c r="AV222" s="32">
        <f t="shared" si="754"/>
        <v>0</v>
      </c>
      <c r="AW222" s="32">
        <f t="shared" si="754"/>
        <v>0</v>
      </c>
      <c r="AX222" s="33">
        <f t="shared" si="754"/>
        <v>0</v>
      </c>
      <c r="AY222" s="31">
        <f t="shared" si="754"/>
        <v>0</v>
      </c>
      <c r="AZ222" s="32">
        <f t="shared" si="754"/>
        <v>0</v>
      </c>
      <c r="BA222" s="32">
        <f t="shared" si="754"/>
        <v>0</v>
      </c>
      <c r="BB222" s="32">
        <f t="shared" si="754"/>
        <v>0</v>
      </c>
      <c r="BC222" s="32">
        <f t="shared" si="754"/>
        <v>0</v>
      </c>
      <c r="BD222" s="32">
        <f t="shared" si="754"/>
        <v>0</v>
      </c>
      <c r="BE222" s="32">
        <f t="shared" si="754"/>
        <v>0</v>
      </c>
      <c r="BF222" s="33">
        <f t="shared" si="754"/>
        <v>0</v>
      </c>
      <c r="BG222" s="31">
        <f t="shared" si="754"/>
        <v>0</v>
      </c>
      <c r="BH222" s="32">
        <f t="shared" si="754"/>
        <v>0</v>
      </c>
      <c r="BI222" s="32">
        <f t="shared" si="754"/>
        <v>0</v>
      </c>
      <c r="BJ222" s="32">
        <f t="shared" si="754"/>
        <v>0</v>
      </c>
      <c r="BK222" s="32">
        <f t="shared" si="754"/>
        <v>0</v>
      </c>
      <c r="BL222" s="32">
        <f t="shared" si="754"/>
        <v>0</v>
      </c>
      <c r="BM222" s="32">
        <f t="shared" si="754"/>
        <v>0</v>
      </c>
      <c r="BN222" s="33">
        <f t="shared" si="754"/>
        <v>0</v>
      </c>
    </row>
    <row r="223" spans="1:66" ht="15.75" x14ac:dyDescent="0.25">
      <c r="A223" s="2102" t="s">
        <v>140</v>
      </c>
      <c r="B223" s="2103"/>
      <c r="C223" s="31">
        <f t="shared" ref="C223:BN223" si="755">SUM(C220,C215)</f>
        <v>0</v>
      </c>
      <c r="D223" s="32">
        <f t="shared" si="755"/>
        <v>0</v>
      </c>
      <c r="E223" s="32">
        <f t="shared" si="755"/>
        <v>0</v>
      </c>
      <c r="F223" s="32">
        <f t="shared" si="755"/>
        <v>0</v>
      </c>
      <c r="G223" s="32">
        <f t="shared" si="755"/>
        <v>0</v>
      </c>
      <c r="H223" s="32">
        <f t="shared" si="755"/>
        <v>0</v>
      </c>
      <c r="I223" s="32">
        <f t="shared" si="755"/>
        <v>0</v>
      </c>
      <c r="J223" s="33">
        <f t="shared" si="755"/>
        <v>0</v>
      </c>
      <c r="K223" s="31">
        <f t="shared" si="755"/>
        <v>0</v>
      </c>
      <c r="L223" s="32">
        <f t="shared" si="755"/>
        <v>0</v>
      </c>
      <c r="M223" s="32">
        <f t="shared" si="755"/>
        <v>0</v>
      </c>
      <c r="N223" s="32">
        <f t="shared" si="755"/>
        <v>0</v>
      </c>
      <c r="O223" s="32">
        <f t="shared" si="755"/>
        <v>0</v>
      </c>
      <c r="P223" s="32">
        <f t="shared" si="755"/>
        <v>0</v>
      </c>
      <c r="Q223" s="32">
        <f t="shared" si="755"/>
        <v>0</v>
      </c>
      <c r="R223" s="33">
        <f t="shared" si="755"/>
        <v>0</v>
      </c>
      <c r="S223" s="31">
        <f t="shared" si="755"/>
        <v>0</v>
      </c>
      <c r="T223" s="32">
        <f t="shared" si="755"/>
        <v>8</v>
      </c>
      <c r="U223" s="32">
        <f t="shared" si="755"/>
        <v>6</v>
      </c>
      <c r="V223" s="32">
        <f t="shared" si="755"/>
        <v>9</v>
      </c>
      <c r="W223" s="32">
        <f t="shared" si="755"/>
        <v>0</v>
      </c>
      <c r="X223" s="32">
        <f t="shared" si="755"/>
        <v>0</v>
      </c>
      <c r="Y223" s="32">
        <f t="shared" si="755"/>
        <v>0</v>
      </c>
      <c r="Z223" s="33">
        <f t="shared" si="755"/>
        <v>0</v>
      </c>
      <c r="AA223" s="31">
        <f t="shared" si="755"/>
        <v>0</v>
      </c>
      <c r="AB223" s="32">
        <f t="shared" si="755"/>
        <v>0</v>
      </c>
      <c r="AC223" s="32">
        <f t="shared" si="755"/>
        <v>0</v>
      </c>
      <c r="AD223" s="32">
        <f t="shared" si="755"/>
        <v>0</v>
      </c>
      <c r="AE223" s="32">
        <f t="shared" si="755"/>
        <v>0</v>
      </c>
      <c r="AF223" s="32">
        <f t="shared" si="755"/>
        <v>0</v>
      </c>
      <c r="AG223" s="32">
        <f t="shared" si="755"/>
        <v>0</v>
      </c>
      <c r="AH223" s="33">
        <f t="shared" si="755"/>
        <v>0</v>
      </c>
      <c r="AI223" s="31">
        <f t="shared" si="755"/>
        <v>0</v>
      </c>
      <c r="AJ223" s="32">
        <f t="shared" si="755"/>
        <v>0</v>
      </c>
      <c r="AK223" s="32">
        <f t="shared" si="755"/>
        <v>0</v>
      </c>
      <c r="AL223" s="32">
        <f t="shared" si="755"/>
        <v>0</v>
      </c>
      <c r="AM223" s="32">
        <f t="shared" si="755"/>
        <v>0</v>
      </c>
      <c r="AN223" s="32">
        <f t="shared" si="755"/>
        <v>0</v>
      </c>
      <c r="AO223" s="32">
        <f t="shared" si="755"/>
        <v>0</v>
      </c>
      <c r="AP223" s="33">
        <f t="shared" si="755"/>
        <v>0</v>
      </c>
      <c r="AQ223" s="31">
        <f t="shared" si="755"/>
        <v>0</v>
      </c>
      <c r="AR223" s="32">
        <f t="shared" si="755"/>
        <v>0</v>
      </c>
      <c r="AS223" s="32">
        <f t="shared" si="755"/>
        <v>0</v>
      </c>
      <c r="AT223" s="32">
        <f t="shared" si="755"/>
        <v>0</v>
      </c>
      <c r="AU223" s="32">
        <f t="shared" si="755"/>
        <v>0</v>
      </c>
      <c r="AV223" s="32">
        <f t="shared" si="755"/>
        <v>0</v>
      </c>
      <c r="AW223" s="32">
        <f t="shared" si="755"/>
        <v>0</v>
      </c>
      <c r="AX223" s="33">
        <f t="shared" si="755"/>
        <v>0</v>
      </c>
      <c r="AY223" s="31">
        <f t="shared" si="755"/>
        <v>0</v>
      </c>
      <c r="AZ223" s="32">
        <f t="shared" si="755"/>
        <v>0</v>
      </c>
      <c r="BA223" s="32">
        <f t="shared" si="755"/>
        <v>0</v>
      </c>
      <c r="BB223" s="32">
        <f t="shared" si="755"/>
        <v>0</v>
      </c>
      <c r="BC223" s="32">
        <f t="shared" si="755"/>
        <v>0</v>
      </c>
      <c r="BD223" s="32">
        <f t="shared" si="755"/>
        <v>0</v>
      </c>
      <c r="BE223" s="32">
        <f t="shared" si="755"/>
        <v>0</v>
      </c>
      <c r="BF223" s="33">
        <f t="shared" si="755"/>
        <v>0</v>
      </c>
      <c r="BG223" s="31">
        <f t="shared" si="755"/>
        <v>0</v>
      </c>
      <c r="BH223" s="32">
        <f t="shared" si="755"/>
        <v>0</v>
      </c>
      <c r="BI223" s="32">
        <f t="shared" si="755"/>
        <v>0</v>
      </c>
      <c r="BJ223" s="32">
        <f t="shared" si="755"/>
        <v>0</v>
      </c>
      <c r="BK223" s="32">
        <f t="shared" si="755"/>
        <v>0</v>
      </c>
      <c r="BL223" s="32">
        <f t="shared" si="755"/>
        <v>0</v>
      </c>
      <c r="BM223" s="32">
        <f t="shared" si="755"/>
        <v>0</v>
      </c>
      <c r="BN223" s="33">
        <f t="shared" si="755"/>
        <v>0</v>
      </c>
    </row>
    <row r="224" spans="1:66" ht="15.75" x14ac:dyDescent="0.25">
      <c r="A224" s="2102" t="s">
        <v>141</v>
      </c>
      <c r="B224" s="2103"/>
      <c r="C224" s="49">
        <f t="shared" ref="C224:BN224" si="756">IF(C212="","",C222-C223)</f>
        <v>0</v>
      </c>
      <c r="D224" s="50" t="str">
        <f t="shared" si="756"/>
        <v/>
      </c>
      <c r="E224" s="50" t="str">
        <f t="shared" si="756"/>
        <v/>
      </c>
      <c r="F224" s="50" t="str">
        <f t="shared" si="756"/>
        <v/>
      </c>
      <c r="G224" s="50" t="str">
        <f t="shared" si="756"/>
        <v/>
      </c>
      <c r="H224" s="50" t="str">
        <f t="shared" si="756"/>
        <v/>
      </c>
      <c r="I224" s="50" t="str">
        <f t="shared" si="756"/>
        <v/>
      </c>
      <c r="J224" s="51" t="str">
        <f t="shared" si="756"/>
        <v/>
      </c>
      <c r="K224" s="49" t="str">
        <f t="shared" si="756"/>
        <v/>
      </c>
      <c r="L224" s="50" t="str">
        <f t="shared" si="756"/>
        <v/>
      </c>
      <c r="M224" s="50" t="str">
        <f t="shared" si="756"/>
        <v/>
      </c>
      <c r="N224" s="50" t="str">
        <f t="shared" si="756"/>
        <v/>
      </c>
      <c r="O224" s="50" t="str">
        <f t="shared" si="756"/>
        <v/>
      </c>
      <c r="P224" s="50">
        <f t="shared" si="756"/>
        <v>0</v>
      </c>
      <c r="Q224" s="50" t="str">
        <f t="shared" si="756"/>
        <v/>
      </c>
      <c r="R224" s="51" t="str">
        <f t="shared" si="756"/>
        <v/>
      </c>
      <c r="S224" s="49" t="str">
        <f t="shared" si="756"/>
        <v/>
      </c>
      <c r="T224" s="50">
        <f t="shared" si="756"/>
        <v>-2</v>
      </c>
      <c r="U224" s="50">
        <f t="shared" si="756"/>
        <v>3</v>
      </c>
      <c r="V224" s="50">
        <f t="shared" si="756"/>
        <v>-1</v>
      </c>
      <c r="W224" s="50" t="str">
        <f t="shared" si="756"/>
        <v/>
      </c>
      <c r="X224" s="50" t="str">
        <f t="shared" si="756"/>
        <v/>
      </c>
      <c r="Y224" s="50" t="str">
        <f t="shared" si="756"/>
        <v/>
      </c>
      <c r="Z224" s="51" t="str">
        <f t="shared" si="756"/>
        <v/>
      </c>
      <c r="AA224" s="49" t="str">
        <f t="shared" si="756"/>
        <v/>
      </c>
      <c r="AB224" s="50" t="str">
        <f t="shared" si="756"/>
        <v/>
      </c>
      <c r="AC224" s="50" t="str">
        <f t="shared" si="756"/>
        <v/>
      </c>
      <c r="AD224" s="50" t="str">
        <f t="shared" si="756"/>
        <v/>
      </c>
      <c r="AE224" s="50" t="str">
        <f t="shared" si="756"/>
        <v/>
      </c>
      <c r="AF224" s="50" t="str">
        <f t="shared" si="756"/>
        <v/>
      </c>
      <c r="AG224" s="50" t="str">
        <f t="shared" si="756"/>
        <v/>
      </c>
      <c r="AH224" s="51" t="str">
        <f t="shared" si="756"/>
        <v/>
      </c>
      <c r="AI224" s="49" t="str">
        <f t="shared" si="756"/>
        <v/>
      </c>
      <c r="AJ224" s="50" t="str">
        <f t="shared" si="756"/>
        <v/>
      </c>
      <c r="AK224" s="50" t="str">
        <f t="shared" si="756"/>
        <v/>
      </c>
      <c r="AL224" s="50" t="str">
        <f t="shared" si="756"/>
        <v/>
      </c>
      <c r="AM224" s="50" t="str">
        <f t="shared" si="756"/>
        <v/>
      </c>
      <c r="AN224" s="50" t="str">
        <f t="shared" si="756"/>
        <v/>
      </c>
      <c r="AO224" s="50" t="str">
        <f t="shared" si="756"/>
        <v/>
      </c>
      <c r="AP224" s="51" t="str">
        <f t="shared" si="756"/>
        <v/>
      </c>
      <c r="AQ224" s="49" t="str">
        <f t="shared" si="756"/>
        <v/>
      </c>
      <c r="AR224" s="50" t="str">
        <f t="shared" si="756"/>
        <v/>
      </c>
      <c r="AS224" s="50" t="str">
        <f t="shared" si="756"/>
        <v/>
      </c>
      <c r="AT224" s="50" t="str">
        <f t="shared" si="756"/>
        <v/>
      </c>
      <c r="AU224" s="50">
        <f t="shared" si="756"/>
        <v>0</v>
      </c>
      <c r="AV224" s="50" t="str">
        <f t="shared" si="756"/>
        <v/>
      </c>
      <c r="AW224" s="50" t="str">
        <f t="shared" si="756"/>
        <v/>
      </c>
      <c r="AX224" s="51" t="str">
        <f t="shared" si="756"/>
        <v/>
      </c>
      <c r="AY224" s="49" t="str">
        <f t="shared" si="756"/>
        <v/>
      </c>
      <c r="AZ224" s="50" t="str">
        <f t="shared" si="756"/>
        <v/>
      </c>
      <c r="BA224" s="50" t="str">
        <f t="shared" si="756"/>
        <v/>
      </c>
      <c r="BB224" s="50" t="str">
        <f t="shared" si="756"/>
        <v/>
      </c>
      <c r="BC224" s="50" t="str">
        <f t="shared" si="756"/>
        <v/>
      </c>
      <c r="BD224" s="50" t="str">
        <f t="shared" si="756"/>
        <v/>
      </c>
      <c r="BE224" s="50" t="str">
        <f t="shared" si="756"/>
        <v/>
      </c>
      <c r="BF224" s="51" t="str">
        <f t="shared" si="756"/>
        <v/>
      </c>
      <c r="BG224" s="49" t="str">
        <f t="shared" si="756"/>
        <v/>
      </c>
      <c r="BH224" s="50" t="str">
        <f t="shared" si="756"/>
        <v/>
      </c>
      <c r="BI224" s="50" t="str">
        <f t="shared" si="756"/>
        <v/>
      </c>
      <c r="BJ224" s="50" t="str">
        <f t="shared" si="756"/>
        <v/>
      </c>
      <c r="BK224" s="50" t="str">
        <f t="shared" si="756"/>
        <v/>
      </c>
      <c r="BL224" s="50" t="str">
        <f t="shared" si="756"/>
        <v/>
      </c>
      <c r="BM224" s="50" t="str">
        <f t="shared" si="756"/>
        <v/>
      </c>
      <c r="BN224" s="51" t="str">
        <f t="shared" si="756"/>
        <v/>
      </c>
    </row>
    <row r="225" spans="1:66" ht="30.75" customHeight="1" thickBot="1" x14ac:dyDescent="0.3">
      <c r="A225" s="2104" t="s">
        <v>142</v>
      </c>
      <c r="B225" s="2105"/>
      <c r="C225" s="67">
        <f t="shared" ref="C225:BN225" ca="1" si="757">IF(C212="","",IF(C223=0,MAX($C$3:$J$3)+1,C222/C223))</f>
        <v>29</v>
      </c>
      <c r="D225" s="68" t="str">
        <f t="shared" si="757"/>
        <v/>
      </c>
      <c r="E225" s="68" t="str">
        <f t="shared" si="757"/>
        <v/>
      </c>
      <c r="F225" s="68" t="str">
        <f t="shared" si="757"/>
        <v/>
      </c>
      <c r="G225" s="68" t="str">
        <f t="shared" si="757"/>
        <v/>
      </c>
      <c r="H225" s="68" t="str">
        <f t="shared" si="757"/>
        <v/>
      </c>
      <c r="I225" s="68" t="str">
        <f t="shared" si="757"/>
        <v/>
      </c>
      <c r="J225" s="69" t="str">
        <f t="shared" si="757"/>
        <v/>
      </c>
      <c r="K225" s="67" t="str">
        <f t="shared" si="757"/>
        <v/>
      </c>
      <c r="L225" s="68" t="str">
        <f t="shared" si="757"/>
        <v/>
      </c>
      <c r="M225" s="68" t="str">
        <f t="shared" si="757"/>
        <v/>
      </c>
      <c r="N225" s="68" t="str">
        <f t="shared" si="757"/>
        <v/>
      </c>
      <c r="O225" s="68" t="str">
        <f t="shared" si="757"/>
        <v/>
      </c>
      <c r="P225" s="68">
        <f t="shared" ca="1" si="757"/>
        <v>29</v>
      </c>
      <c r="Q225" s="68" t="str">
        <f t="shared" si="757"/>
        <v/>
      </c>
      <c r="R225" s="69" t="str">
        <f t="shared" si="757"/>
        <v/>
      </c>
      <c r="S225" s="67" t="str">
        <f t="shared" si="757"/>
        <v/>
      </c>
      <c r="T225" s="68">
        <f t="shared" si="757"/>
        <v>0.75</v>
      </c>
      <c r="U225" s="68">
        <f t="shared" si="757"/>
        <v>1.5</v>
      </c>
      <c r="V225" s="68">
        <f t="shared" si="757"/>
        <v>0.88888888888888884</v>
      </c>
      <c r="W225" s="68" t="str">
        <f t="shared" si="757"/>
        <v/>
      </c>
      <c r="X225" s="68" t="str">
        <f t="shared" si="757"/>
        <v/>
      </c>
      <c r="Y225" s="68" t="str">
        <f t="shared" si="757"/>
        <v/>
      </c>
      <c r="Z225" s="69" t="str">
        <f t="shared" si="757"/>
        <v/>
      </c>
      <c r="AA225" s="67" t="str">
        <f t="shared" si="757"/>
        <v/>
      </c>
      <c r="AB225" s="68" t="str">
        <f t="shared" si="757"/>
        <v/>
      </c>
      <c r="AC225" s="68" t="str">
        <f t="shared" si="757"/>
        <v/>
      </c>
      <c r="AD225" s="68" t="str">
        <f t="shared" si="757"/>
        <v/>
      </c>
      <c r="AE225" s="68" t="str">
        <f t="shared" si="757"/>
        <v/>
      </c>
      <c r="AF225" s="68" t="str">
        <f t="shared" si="757"/>
        <v/>
      </c>
      <c r="AG225" s="68" t="str">
        <f t="shared" si="757"/>
        <v/>
      </c>
      <c r="AH225" s="69" t="str">
        <f t="shared" si="757"/>
        <v/>
      </c>
      <c r="AI225" s="67" t="str">
        <f t="shared" si="757"/>
        <v/>
      </c>
      <c r="AJ225" s="68" t="str">
        <f t="shared" si="757"/>
        <v/>
      </c>
      <c r="AK225" s="68" t="str">
        <f t="shared" si="757"/>
        <v/>
      </c>
      <c r="AL225" s="68" t="str">
        <f t="shared" si="757"/>
        <v/>
      </c>
      <c r="AM225" s="68" t="str">
        <f t="shared" si="757"/>
        <v/>
      </c>
      <c r="AN225" s="68" t="str">
        <f t="shared" si="757"/>
        <v/>
      </c>
      <c r="AO225" s="68" t="str">
        <f t="shared" si="757"/>
        <v/>
      </c>
      <c r="AP225" s="69" t="str">
        <f t="shared" si="757"/>
        <v/>
      </c>
      <c r="AQ225" s="67" t="str">
        <f t="shared" si="757"/>
        <v/>
      </c>
      <c r="AR225" s="68" t="str">
        <f t="shared" si="757"/>
        <v/>
      </c>
      <c r="AS225" s="68" t="str">
        <f t="shared" si="757"/>
        <v/>
      </c>
      <c r="AT225" s="68" t="str">
        <f t="shared" si="757"/>
        <v/>
      </c>
      <c r="AU225" s="68">
        <f t="shared" ca="1" si="757"/>
        <v>29</v>
      </c>
      <c r="AV225" s="68" t="str">
        <f t="shared" si="757"/>
        <v/>
      </c>
      <c r="AW225" s="68" t="str">
        <f t="shared" si="757"/>
        <v/>
      </c>
      <c r="AX225" s="69" t="str">
        <f t="shared" si="757"/>
        <v/>
      </c>
      <c r="AY225" s="67" t="str">
        <f t="shared" si="757"/>
        <v/>
      </c>
      <c r="AZ225" s="68" t="str">
        <f t="shared" si="757"/>
        <v/>
      </c>
      <c r="BA225" s="68" t="str">
        <f t="shared" si="757"/>
        <v/>
      </c>
      <c r="BB225" s="68" t="str">
        <f t="shared" si="757"/>
        <v/>
      </c>
      <c r="BC225" s="68" t="str">
        <f t="shared" si="757"/>
        <v/>
      </c>
      <c r="BD225" s="68" t="str">
        <f t="shared" si="757"/>
        <v/>
      </c>
      <c r="BE225" s="68" t="str">
        <f t="shared" si="757"/>
        <v/>
      </c>
      <c r="BF225" s="69" t="str">
        <f t="shared" si="757"/>
        <v/>
      </c>
      <c r="BG225" s="67" t="str">
        <f t="shared" si="757"/>
        <v/>
      </c>
      <c r="BH225" s="68" t="str">
        <f t="shared" si="757"/>
        <v/>
      </c>
      <c r="BI225" s="68" t="str">
        <f t="shared" si="757"/>
        <v/>
      </c>
      <c r="BJ225" s="68" t="str">
        <f t="shared" si="757"/>
        <v/>
      </c>
      <c r="BK225" s="68" t="str">
        <f t="shared" si="757"/>
        <v/>
      </c>
      <c r="BL225" s="68" t="str">
        <f t="shared" si="757"/>
        <v/>
      </c>
      <c r="BM225" s="68" t="str">
        <f t="shared" si="757"/>
        <v/>
      </c>
      <c r="BN225" s="69" t="str">
        <f t="shared" si="757"/>
        <v/>
      </c>
    </row>
    <row r="226" spans="1:66" ht="15.75" x14ac:dyDescent="0.25">
      <c r="A226" s="2106" t="s">
        <v>37</v>
      </c>
      <c r="B226" s="2107"/>
      <c r="C226" s="975">
        <f t="shared" ref="C226:J226" ca="1" si="758">IF(C212="","",RANK(C202,$C202:$J202,0))</f>
        <v>1</v>
      </c>
      <c r="D226" s="976" t="str">
        <f t="shared" si="758"/>
        <v/>
      </c>
      <c r="E226" s="976" t="str">
        <f t="shared" si="758"/>
        <v/>
      </c>
      <c r="F226" s="976" t="str">
        <f t="shared" si="758"/>
        <v/>
      </c>
      <c r="G226" s="976" t="str">
        <f t="shared" si="758"/>
        <v/>
      </c>
      <c r="H226" s="976" t="str">
        <f t="shared" si="758"/>
        <v/>
      </c>
      <c r="I226" s="976" t="str">
        <f t="shared" si="758"/>
        <v/>
      </c>
      <c r="J226" s="977" t="str">
        <f t="shared" si="758"/>
        <v/>
      </c>
      <c r="K226" s="975" t="str">
        <f t="shared" ref="K226:R226" si="759">IF(K212="","",RANK(C202,$C202:$J202,0))</f>
        <v/>
      </c>
      <c r="L226" s="976" t="str">
        <f t="shared" si="759"/>
        <v/>
      </c>
      <c r="M226" s="976" t="str">
        <f t="shared" si="759"/>
        <v/>
      </c>
      <c r="N226" s="976" t="str">
        <f t="shared" si="759"/>
        <v/>
      </c>
      <c r="O226" s="976" t="str">
        <f t="shared" si="759"/>
        <v/>
      </c>
      <c r="P226" s="976">
        <f t="shared" ca="1" si="759"/>
        <v>1</v>
      </c>
      <c r="Q226" s="976" t="str">
        <f t="shared" si="759"/>
        <v/>
      </c>
      <c r="R226" s="977" t="str">
        <f t="shared" si="759"/>
        <v/>
      </c>
      <c r="S226" s="975" t="str">
        <f t="shared" ref="S226:Z226" si="760">IF(S212="","",RANK(C202,$C202:$J202,0))</f>
        <v/>
      </c>
      <c r="T226" s="976">
        <f t="shared" ca="1" si="760"/>
        <v>1</v>
      </c>
      <c r="U226" s="976">
        <f t="shared" ca="1" si="760"/>
        <v>1</v>
      </c>
      <c r="V226" s="976">
        <f t="shared" ca="1" si="760"/>
        <v>1</v>
      </c>
      <c r="W226" s="976" t="str">
        <f t="shared" si="760"/>
        <v/>
      </c>
      <c r="X226" s="976" t="str">
        <f t="shared" si="760"/>
        <v/>
      </c>
      <c r="Y226" s="976" t="str">
        <f t="shared" si="760"/>
        <v/>
      </c>
      <c r="Z226" s="984" t="str">
        <f t="shared" si="760"/>
        <v/>
      </c>
      <c r="AA226" s="975" t="str">
        <f t="shared" ref="AA226:AH226" si="761">IF(AA212="","",RANK(C202,$C202:$J202,0))</f>
        <v/>
      </c>
      <c r="AB226" s="976" t="str">
        <f t="shared" si="761"/>
        <v/>
      </c>
      <c r="AC226" s="976" t="str">
        <f t="shared" si="761"/>
        <v/>
      </c>
      <c r="AD226" s="976" t="str">
        <f t="shared" si="761"/>
        <v/>
      </c>
      <c r="AE226" s="976" t="str">
        <f t="shared" si="761"/>
        <v/>
      </c>
      <c r="AF226" s="976" t="str">
        <f t="shared" si="761"/>
        <v/>
      </c>
      <c r="AG226" s="976" t="str">
        <f t="shared" si="761"/>
        <v/>
      </c>
      <c r="AH226" s="977" t="str">
        <f t="shared" si="761"/>
        <v/>
      </c>
      <c r="AI226" s="975" t="str">
        <f t="shared" ref="AI226:AP226" si="762">IF(AI212="","",RANK(C202,$C202:$J202,0))</f>
        <v/>
      </c>
      <c r="AJ226" s="976" t="str">
        <f t="shared" si="762"/>
        <v/>
      </c>
      <c r="AK226" s="976" t="str">
        <f t="shared" si="762"/>
        <v/>
      </c>
      <c r="AL226" s="976" t="str">
        <f t="shared" si="762"/>
        <v/>
      </c>
      <c r="AM226" s="976" t="str">
        <f t="shared" si="762"/>
        <v/>
      </c>
      <c r="AN226" s="976" t="str">
        <f t="shared" si="762"/>
        <v/>
      </c>
      <c r="AO226" s="976" t="str">
        <f t="shared" si="762"/>
        <v/>
      </c>
      <c r="AP226" s="977" t="str">
        <f t="shared" si="762"/>
        <v/>
      </c>
      <c r="AQ226" s="975" t="str">
        <f t="shared" ref="AQ226:AX226" si="763">IF(AQ212="","",RANK(C202,$C202:$J202,0))</f>
        <v/>
      </c>
      <c r="AR226" s="976" t="str">
        <f t="shared" si="763"/>
        <v/>
      </c>
      <c r="AS226" s="976" t="str">
        <f t="shared" si="763"/>
        <v/>
      </c>
      <c r="AT226" s="976" t="str">
        <f t="shared" si="763"/>
        <v/>
      </c>
      <c r="AU226" s="976">
        <f t="shared" ca="1" si="763"/>
        <v>1</v>
      </c>
      <c r="AV226" s="976" t="str">
        <f t="shared" si="763"/>
        <v/>
      </c>
      <c r="AW226" s="976" t="str">
        <f t="shared" si="763"/>
        <v/>
      </c>
      <c r="AX226" s="977" t="str">
        <f t="shared" si="763"/>
        <v/>
      </c>
      <c r="AY226" s="975" t="str">
        <f t="shared" ref="AY226:BF226" si="764">IF(AY212="","",RANK(C202,$C202:$J202,0))</f>
        <v/>
      </c>
      <c r="AZ226" s="976" t="str">
        <f t="shared" si="764"/>
        <v/>
      </c>
      <c r="BA226" s="976" t="str">
        <f t="shared" si="764"/>
        <v/>
      </c>
      <c r="BB226" s="976" t="str">
        <f t="shared" si="764"/>
        <v/>
      </c>
      <c r="BC226" s="976" t="str">
        <f t="shared" si="764"/>
        <v/>
      </c>
      <c r="BD226" s="976" t="str">
        <f t="shared" si="764"/>
        <v/>
      </c>
      <c r="BE226" s="976" t="str">
        <f t="shared" si="764"/>
        <v/>
      </c>
      <c r="BF226" s="977" t="str">
        <f t="shared" si="764"/>
        <v/>
      </c>
      <c r="BG226" s="975" t="str">
        <f t="shared" ref="BG226:BN226" si="765">IF(BG212="","",RANK(C202,$C202:$J202,0))</f>
        <v/>
      </c>
      <c r="BH226" s="976" t="str">
        <f t="shared" si="765"/>
        <v/>
      </c>
      <c r="BI226" s="976" t="str">
        <f t="shared" si="765"/>
        <v/>
      </c>
      <c r="BJ226" s="976" t="str">
        <f t="shared" si="765"/>
        <v/>
      </c>
      <c r="BK226" s="976" t="str">
        <f t="shared" si="765"/>
        <v/>
      </c>
      <c r="BL226" s="976" t="str">
        <f t="shared" si="765"/>
        <v/>
      </c>
      <c r="BM226" s="976" t="str">
        <f t="shared" si="765"/>
        <v/>
      </c>
      <c r="BN226" s="977" t="str">
        <f t="shared" si="765"/>
        <v/>
      </c>
    </row>
    <row r="227" spans="1:66" ht="15.75" x14ac:dyDescent="0.25">
      <c r="A227" s="2084" t="s">
        <v>38</v>
      </c>
      <c r="B227" s="2085"/>
      <c r="C227" s="978">
        <f t="shared" ref="C227:J227" ca="1" si="766">IF(C212="","",RANK(C203,$C203:$J203,0))</f>
        <v>1</v>
      </c>
      <c r="D227" s="979" t="str">
        <f t="shared" si="766"/>
        <v/>
      </c>
      <c r="E227" s="979" t="str">
        <f t="shared" si="766"/>
        <v/>
      </c>
      <c r="F227" s="979" t="str">
        <f t="shared" si="766"/>
        <v/>
      </c>
      <c r="G227" s="979" t="str">
        <f t="shared" si="766"/>
        <v/>
      </c>
      <c r="H227" s="979" t="str">
        <f t="shared" si="766"/>
        <v/>
      </c>
      <c r="I227" s="979" t="str">
        <f t="shared" si="766"/>
        <v/>
      </c>
      <c r="J227" s="980" t="str">
        <f t="shared" si="766"/>
        <v/>
      </c>
      <c r="K227" s="978" t="str">
        <f t="shared" ref="K227:R227" si="767">IF(K212="","",RANK(C203,$C203:$J203,0))</f>
        <v/>
      </c>
      <c r="L227" s="979" t="str">
        <f t="shared" si="767"/>
        <v/>
      </c>
      <c r="M227" s="979" t="str">
        <f t="shared" si="767"/>
        <v/>
      </c>
      <c r="N227" s="979" t="str">
        <f t="shared" si="767"/>
        <v/>
      </c>
      <c r="O227" s="979" t="str">
        <f t="shared" si="767"/>
        <v/>
      </c>
      <c r="P227" s="979">
        <f t="shared" ca="1" si="767"/>
        <v>2</v>
      </c>
      <c r="Q227" s="979" t="str">
        <f t="shared" si="767"/>
        <v/>
      </c>
      <c r="R227" s="980" t="str">
        <f t="shared" si="767"/>
        <v/>
      </c>
      <c r="S227" s="978" t="str">
        <f t="shared" ref="S227:Z227" si="768">IF(S212="","",RANK(C203,$C203:$J203,0))</f>
        <v/>
      </c>
      <c r="T227" s="979">
        <f t="shared" ca="1" si="768"/>
        <v>4</v>
      </c>
      <c r="U227" s="979">
        <f t="shared" ca="1" si="768"/>
        <v>3</v>
      </c>
      <c r="V227" s="979">
        <f t="shared" ca="1" si="768"/>
        <v>5</v>
      </c>
      <c r="W227" s="979" t="str">
        <f t="shared" si="768"/>
        <v/>
      </c>
      <c r="X227" s="979" t="str">
        <f t="shared" si="768"/>
        <v/>
      </c>
      <c r="Y227" s="979" t="str">
        <f t="shared" si="768"/>
        <v/>
      </c>
      <c r="Z227" s="985" t="str">
        <f t="shared" si="768"/>
        <v/>
      </c>
      <c r="AA227" s="978" t="str">
        <f t="shared" ref="AA227:AH227" si="769">IF(AA212="","",RANK(C203,$C203:$J203,0))</f>
        <v/>
      </c>
      <c r="AB227" s="979" t="str">
        <f t="shared" si="769"/>
        <v/>
      </c>
      <c r="AC227" s="979" t="str">
        <f t="shared" si="769"/>
        <v/>
      </c>
      <c r="AD227" s="979" t="str">
        <f t="shared" si="769"/>
        <v/>
      </c>
      <c r="AE227" s="979" t="str">
        <f t="shared" si="769"/>
        <v/>
      </c>
      <c r="AF227" s="979" t="str">
        <f t="shared" si="769"/>
        <v/>
      </c>
      <c r="AG227" s="979" t="str">
        <f t="shared" si="769"/>
        <v/>
      </c>
      <c r="AH227" s="980" t="str">
        <f t="shared" si="769"/>
        <v/>
      </c>
      <c r="AI227" s="978" t="str">
        <f t="shared" ref="AI227:AP227" si="770">IF(AI212="","",RANK(C203,$C203:$J203,0))</f>
        <v/>
      </c>
      <c r="AJ227" s="979" t="str">
        <f t="shared" si="770"/>
        <v/>
      </c>
      <c r="AK227" s="979" t="str">
        <f t="shared" si="770"/>
        <v/>
      </c>
      <c r="AL227" s="979" t="str">
        <f t="shared" si="770"/>
        <v/>
      </c>
      <c r="AM227" s="979" t="str">
        <f t="shared" si="770"/>
        <v/>
      </c>
      <c r="AN227" s="979" t="str">
        <f t="shared" si="770"/>
        <v/>
      </c>
      <c r="AO227" s="979" t="str">
        <f t="shared" si="770"/>
        <v/>
      </c>
      <c r="AP227" s="980" t="str">
        <f t="shared" si="770"/>
        <v/>
      </c>
      <c r="AQ227" s="978" t="str">
        <f t="shared" ref="AQ227:AX227" si="771">IF(AQ212="","",RANK(C203,$C203:$J203,0))</f>
        <v/>
      </c>
      <c r="AR227" s="979" t="str">
        <f t="shared" si="771"/>
        <v/>
      </c>
      <c r="AS227" s="979" t="str">
        <f t="shared" si="771"/>
        <v/>
      </c>
      <c r="AT227" s="979" t="str">
        <f t="shared" si="771"/>
        <v/>
      </c>
      <c r="AU227" s="979">
        <f t="shared" ca="1" si="771"/>
        <v>5</v>
      </c>
      <c r="AV227" s="979" t="str">
        <f t="shared" si="771"/>
        <v/>
      </c>
      <c r="AW227" s="979" t="str">
        <f t="shared" si="771"/>
        <v/>
      </c>
      <c r="AX227" s="980" t="str">
        <f t="shared" si="771"/>
        <v/>
      </c>
      <c r="AY227" s="978" t="str">
        <f t="shared" ref="AY227:BF227" si="772">IF(AY212="","",RANK(C203,$C203:$J203,0))</f>
        <v/>
      </c>
      <c r="AZ227" s="979" t="str">
        <f t="shared" si="772"/>
        <v/>
      </c>
      <c r="BA227" s="979" t="str">
        <f t="shared" si="772"/>
        <v/>
      </c>
      <c r="BB227" s="979" t="str">
        <f t="shared" si="772"/>
        <v/>
      </c>
      <c r="BC227" s="979" t="str">
        <f t="shared" si="772"/>
        <v/>
      </c>
      <c r="BD227" s="979" t="str">
        <f t="shared" si="772"/>
        <v/>
      </c>
      <c r="BE227" s="979" t="str">
        <f t="shared" si="772"/>
        <v/>
      </c>
      <c r="BF227" s="980" t="str">
        <f t="shared" si="772"/>
        <v/>
      </c>
      <c r="BG227" s="978" t="str">
        <f t="shared" ref="BG227:BN227" si="773">IF(BG212="","",RANK(C203,$C203:$J203,0))</f>
        <v/>
      </c>
      <c r="BH227" s="979" t="str">
        <f t="shared" si="773"/>
        <v/>
      </c>
      <c r="BI227" s="979" t="str">
        <f t="shared" si="773"/>
        <v/>
      </c>
      <c r="BJ227" s="979" t="str">
        <f t="shared" si="773"/>
        <v/>
      </c>
      <c r="BK227" s="979" t="str">
        <f t="shared" si="773"/>
        <v/>
      </c>
      <c r="BL227" s="979" t="str">
        <f t="shared" si="773"/>
        <v/>
      </c>
      <c r="BM227" s="979" t="str">
        <f t="shared" si="773"/>
        <v/>
      </c>
      <c r="BN227" s="980" t="str">
        <f t="shared" si="773"/>
        <v/>
      </c>
    </row>
    <row r="228" spans="1:66" ht="15.75" x14ac:dyDescent="0.25">
      <c r="A228" s="2084" t="s">
        <v>39</v>
      </c>
      <c r="B228" s="2085"/>
      <c r="C228" s="978">
        <f t="shared" ref="C228:J228" ca="1" si="774">IF(C212="","",RANK(C204,$C204:$J204,1))</f>
        <v>1</v>
      </c>
      <c r="D228" s="979" t="str">
        <f t="shared" si="774"/>
        <v/>
      </c>
      <c r="E228" s="979" t="str">
        <f t="shared" si="774"/>
        <v/>
      </c>
      <c r="F228" s="979" t="str">
        <f t="shared" si="774"/>
        <v/>
      </c>
      <c r="G228" s="979" t="str">
        <f t="shared" si="774"/>
        <v/>
      </c>
      <c r="H228" s="979" t="str">
        <f t="shared" si="774"/>
        <v/>
      </c>
      <c r="I228" s="979" t="str">
        <f t="shared" si="774"/>
        <v/>
      </c>
      <c r="J228" s="980" t="str">
        <f t="shared" si="774"/>
        <v/>
      </c>
      <c r="K228" s="978" t="str">
        <f t="shared" ref="K228:R228" si="775">IF(K212="","",RANK(C204,$C204:$J204,1))</f>
        <v/>
      </c>
      <c r="L228" s="979" t="str">
        <f t="shared" si="775"/>
        <v/>
      </c>
      <c r="M228" s="979" t="str">
        <f t="shared" si="775"/>
        <v/>
      </c>
      <c r="N228" s="979" t="str">
        <f t="shared" si="775"/>
        <v/>
      </c>
      <c r="O228" s="979" t="str">
        <f t="shared" si="775"/>
        <v/>
      </c>
      <c r="P228" s="979">
        <f t="shared" ca="1" si="775"/>
        <v>2</v>
      </c>
      <c r="Q228" s="979" t="str">
        <f t="shared" si="775"/>
        <v/>
      </c>
      <c r="R228" s="980" t="str">
        <f t="shared" si="775"/>
        <v/>
      </c>
      <c r="S228" s="978" t="str">
        <f t="shared" ref="S228:Z228" si="776">IF(S212="","",RANK(C204,$C204:$J204,1))</f>
        <v/>
      </c>
      <c r="T228" s="979">
        <f t="shared" ca="1" si="776"/>
        <v>5</v>
      </c>
      <c r="U228" s="979">
        <f t="shared" ca="1" si="776"/>
        <v>3</v>
      </c>
      <c r="V228" s="979">
        <f t="shared" ca="1" si="776"/>
        <v>3</v>
      </c>
      <c r="W228" s="979" t="str">
        <f t="shared" si="776"/>
        <v/>
      </c>
      <c r="X228" s="979" t="str">
        <f t="shared" si="776"/>
        <v/>
      </c>
      <c r="Y228" s="979" t="str">
        <f t="shared" si="776"/>
        <v/>
      </c>
      <c r="Z228" s="985" t="str">
        <f t="shared" si="776"/>
        <v/>
      </c>
      <c r="AA228" s="978" t="str">
        <f t="shared" ref="AA228:AH228" si="777">IF(AA212="","",RANK(C204,$C204:$J204,1))</f>
        <v/>
      </c>
      <c r="AB228" s="979" t="str">
        <f t="shared" si="777"/>
        <v/>
      </c>
      <c r="AC228" s="979" t="str">
        <f t="shared" si="777"/>
        <v/>
      </c>
      <c r="AD228" s="979" t="str">
        <f t="shared" si="777"/>
        <v/>
      </c>
      <c r="AE228" s="979" t="str">
        <f t="shared" si="777"/>
        <v/>
      </c>
      <c r="AF228" s="979" t="str">
        <f t="shared" si="777"/>
        <v/>
      </c>
      <c r="AG228" s="979" t="str">
        <f t="shared" si="777"/>
        <v/>
      </c>
      <c r="AH228" s="980" t="str">
        <f t="shared" si="777"/>
        <v/>
      </c>
      <c r="AI228" s="978" t="str">
        <f t="shared" ref="AI228:AP228" si="778">IF(AI212="","",RANK(C204,$C204:$J204,1))</f>
        <v/>
      </c>
      <c r="AJ228" s="979" t="str">
        <f t="shared" si="778"/>
        <v/>
      </c>
      <c r="AK228" s="979" t="str">
        <f t="shared" si="778"/>
        <v/>
      </c>
      <c r="AL228" s="979" t="str">
        <f t="shared" si="778"/>
        <v/>
      </c>
      <c r="AM228" s="979" t="str">
        <f t="shared" si="778"/>
        <v/>
      </c>
      <c r="AN228" s="979" t="str">
        <f t="shared" si="778"/>
        <v/>
      </c>
      <c r="AO228" s="979" t="str">
        <f t="shared" si="778"/>
        <v/>
      </c>
      <c r="AP228" s="980" t="str">
        <f t="shared" si="778"/>
        <v/>
      </c>
      <c r="AQ228" s="978" t="str">
        <f t="shared" ref="AQ228:AX228" si="779">IF(AQ212="","",RANK(C204,$C204:$J204,1))</f>
        <v/>
      </c>
      <c r="AR228" s="979" t="str">
        <f t="shared" si="779"/>
        <v/>
      </c>
      <c r="AS228" s="979" t="str">
        <f t="shared" si="779"/>
        <v/>
      </c>
      <c r="AT228" s="979" t="str">
        <f t="shared" si="779"/>
        <v/>
      </c>
      <c r="AU228" s="979">
        <f t="shared" ca="1" si="779"/>
        <v>6</v>
      </c>
      <c r="AV228" s="979" t="str">
        <f t="shared" si="779"/>
        <v/>
      </c>
      <c r="AW228" s="979" t="str">
        <f t="shared" si="779"/>
        <v/>
      </c>
      <c r="AX228" s="980" t="str">
        <f t="shared" si="779"/>
        <v/>
      </c>
      <c r="AY228" s="978" t="str">
        <f t="shared" ref="AY228:BF228" si="780">IF(AY212="","",RANK(C204,$C204:$J204,1))</f>
        <v/>
      </c>
      <c r="AZ228" s="979" t="str">
        <f t="shared" si="780"/>
        <v/>
      </c>
      <c r="BA228" s="979" t="str">
        <f t="shared" si="780"/>
        <v/>
      </c>
      <c r="BB228" s="979" t="str">
        <f t="shared" si="780"/>
        <v/>
      </c>
      <c r="BC228" s="979" t="str">
        <f t="shared" si="780"/>
        <v/>
      </c>
      <c r="BD228" s="979" t="str">
        <f t="shared" si="780"/>
        <v/>
      </c>
      <c r="BE228" s="979" t="str">
        <f t="shared" si="780"/>
        <v/>
      </c>
      <c r="BF228" s="980" t="str">
        <f t="shared" si="780"/>
        <v/>
      </c>
      <c r="BG228" s="978" t="str">
        <f t="shared" ref="BG228:BN228" si="781">IF(BG212="","",RANK(C204,$C204:$J204,1))</f>
        <v/>
      </c>
      <c r="BH228" s="979" t="str">
        <f t="shared" si="781"/>
        <v/>
      </c>
      <c r="BI228" s="979" t="str">
        <f t="shared" si="781"/>
        <v/>
      </c>
      <c r="BJ228" s="979" t="str">
        <f t="shared" si="781"/>
        <v/>
      </c>
      <c r="BK228" s="979" t="str">
        <f t="shared" si="781"/>
        <v/>
      </c>
      <c r="BL228" s="979" t="str">
        <f t="shared" si="781"/>
        <v/>
      </c>
      <c r="BM228" s="979" t="str">
        <f t="shared" si="781"/>
        <v/>
      </c>
      <c r="BN228" s="980" t="str">
        <f t="shared" si="781"/>
        <v/>
      </c>
    </row>
    <row r="229" spans="1:66" ht="15.75" x14ac:dyDescent="0.25">
      <c r="A229" s="2084" t="s">
        <v>32</v>
      </c>
      <c r="B229" s="2085"/>
      <c r="C229" s="978">
        <f t="shared" ref="C229:J229" ca="1" si="782">IF(C212="","",RANK(C205,$C205:$J205,0))</f>
        <v>1</v>
      </c>
      <c r="D229" s="979" t="str">
        <f t="shared" si="782"/>
        <v/>
      </c>
      <c r="E229" s="979" t="str">
        <f t="shared" si="782"/>
        <v/>
      </c>
      <c r="F229" s="979" t="str">
        <f t="shared" si="782"/>
        <v/>
      </c>
      <c r="G229" s="979" t="str">
        <f t="shared" si="782"/>
        <v/>
      </c>
      <c r="H229" s="979" t="str">
        <f t="shared" si="782"/>
        <v/>
      </c>
      <c r="I229" s="979" t="str">
        <f t="shared" si="782"/>
        <v/>
      </c>
      <c r="J229" s="980" t="str">
        <f t="shared" si="782"/>
        <v/>
      </c>
      <c r="K229" s="978" t="str">
        <f t="shared" ref="K229:R229" si="783">IF(K212="","",RANK(C205,$C205:$J205,0))</f>
        <v/>
      </c>
      <c r="L229" s="979" t="str">
        <f t="shared" si="783"/>
        <v/>
      </c>
      <c r="M229" s="979" t="str">
        <f t="shared" si="783"/>
        <v/>
      </c>
      <c r="N229" s="979" t="str">
        <f t="shared" si="783"/>
        <v/>
      </c>
      <c r="O229" s="979" t="str">
        <f t="shared" si="783"/>
        <v/>
      </c>
      <c r="P229" s="979">
        <f t="shared" ca="1" si="783"/>
        <v>2</v>
      </c>
      <c r="Q229" s="979" t="str">
        <f t="shared" si="783"/>
        <v/>
      </c>
      <c r="R229" s="980" t="str">
        <f t="shared" si="783"/>
        <v/>
      </c>
      <c r="S229" s="978" t="str">
        <f t="shared" ref="S229:Z229" si="784">IF(S212="","",RANK(C205,$C205:$J205,0))</f>
        <v/>
      </c>
      <c r="T229" s="979">
        <f t="shared" ca="1" si="784"/>
        <v>5</v>
      </c>
      <c r="U229" s="979">
        <f t="shared" ca="1" si="784"/>
        <v>3</v>
      </c>
      <c r="V229" s="979">
        <f t="shared" ca="1" si="784"/>
        <v>4</v>
      </c>
      <c r="W229" s="979" t="str">
        <f t="shared" si="784"/>
        <v/>
      </c>
      <c r="X229" s="979" t="str">
        <f t="shared" si="784"/>
        <v/>
      </c>
      <c r="Y229" s="979" t="str">
        <f t="shared" si="784"/>
        <v/>
      </c>
      <c r="Z229" s="985" t="str">
        <f t="shared" si="784"/>
        <v/>
      </c>
      <c r="AA229" s="978" t="str">
        <f t="shared" ref="AA229:AH229" si="785">IF(AA212="","",RANK(C205,$C205:$J205,0))</f>
        <v/>
      </c>
      <c r="AB229" s="979" t="str">
        <f t="shared" si="785"/>
        <v/>
      </c>
      <c r="AC229" s="979" t="str">
        <f t="shared" si="785"/>
        <v/>
      </c>
      <c r="AD229" s="979" t="str">
        <f t="shared" si="785"/>
        <v/>
      </c>
      <c r="AE229" s="979" t="str">
        <f t="shared" si="785"/>
        <v/>
      </c>
      <c r="AF229" s="979" t="str">
        <f t="shared" si="785"/>
        <v/>
      </c>
      <c r="AG229" s="979" t="str">
        <f t="shared" si="785"/>
        <v/>
      </c>
      <c r="AH229" s="980" t="str">
        <f t="shared" si="785"/>
        <v/>
      </c>
      <c r="AI229" s="978" t="str">
        <f t="shared" ref="AI229:AP229" si="786">IF(AI212="","",RANK(C205,$C205:$J205,0))</f>
        <v/>
      </c>
      <c r="AJ229" s="979" t="str">
        <f t="shared" si="786"/>
        <v/>
      </c>
      <c r="AK229" s="979" t="str">
        <f t="shared" si="786"/>
        <v/>
      </c>
      <c r="AL229" s="979" t="str">
        <f t="shared" si="786"/>
        <v/>
      </c>
      <c r="AM229" s="979" t="str">
        <f t="shared" si="786"/>
        <v/>
      </c>
      <c r="AN229" s="979" t="str">
        <f t="shared" si="786"/>
        <v/>
      </c>
      <c r="AO229" s="979" t="str">
        <f t="shared" si="786"/>
        <v/>
      </c>
      <c r="AP229" s="980" t="str">
        <f t="shared" si="786"/>
        <v/>
      </c>
      <c r="AQ229" s="978" t="str">
        <f t="shared" ref="AQ229:AX229" si="787">IF(AQ212="","",RANK(C205,$C205:$J205,0))</f>
        <v/>
      </c>
      <c r="AR229" s="979" t="str">
        <f t="shared" si="787"/>
        <v/>
      </c>
      <c r="AS229" s="979" t="str">
        <f t="shared" si="787"/>
        <v/>
      </c>
      <c r="AT229" s="979" t="str">
        <f t="shared" si="787"/>
        <v/>
      </c>
      <c r="AU229" s="979">
        <f t="shared" ca="1" si="787"/>
        <v>6</v>
      </c>
      <c r="AV229" s="979" t="str">
        <f t="shared" si="787"/>
        <v/>
      </c>
      <c r="AW229" s="979" t="str">
        <f t="shared" si="787"/>
        <v/>
      </c>
      <c r="AX229" s="980" t="str">
        <f t="shared" si="787"/>
        <v/>
      </c>
      <c r="AY229" s="978" t="str">
        <f t="shared" ref="AY229:BF229" si="788">IF(AY212="","",RANK(C205,$C205:$J205,0))</f>
        <v/>
      </c>
      <c r="AZ229" s="979" t="str">
        <f t="shared" si="788"/>
        <v/>
      </c>
      <c r="BA229" s="979" t="str">
        <f t="shared" si="788"/>
        <v/>
      </c>
      <c r="BB229" s="979" t="str">
        <f t="shared" si="788"/>
        <v/>
      </c>
      <c r="BC229" s="979" t="str">
        <f t="shared" si="788"/>
        <v/>
      </c>
      <c r="BD229" s="979" t="str">
        <f t="shared" si="788"/>
        <v/>
      </c>
      <c r="BE229" s="979" t="str">
        <f t="shared" si="788"/>
        <v/>
      </c>
      <c r="BF229" s="980" t="str">
        <f t="shared" si="788"/>
        <v/>
      </c>
      <c r="BG229" s="978" t="str">
        <f t="shared" ref="BG229:BN229" si="789">IF(BG212="","",RANK(C205,$C205:$J205,0))</f>
        <v/>
      </c>
      <c r="BH229" s="979" t="str">
        <f t="shared" si="789"/>
        <v/>
      </c>
      <c r="BI229" s="979" t="str">
        <f t="shared" si="789"/>
        <v/>
      </c>
      <c r="BJ229" s="979" t="str">
        <f t="shared" si="789"/>
        <v/>
      </c>
      <c r="BK229" s="979" t="str">
        <f t="shared" si="789"/>
        <v/>
      </c>
      <c r="BL229" s="979" t="str">
        <f t="shared" si="789"/>
        <v/>
      </c>
      <c r="BM229" s="979" t="str">
        <f t="shared" si="789"/>
        <v/>
      </c>
      <c r="BN229" s="980" t="str">
        <f t="shared" si="789"/>
        <v/>
      </c>
    </row>
    <row r="230" spans="1:66" ht="16.5" thickBot="1" x14ac:dyDescent="0.3">
      <c r="A230" s="2086" t="s">
        <v>137</v>
      </c>
      <c r="B230" s="2087"/>
      <c r="C230" s="986">
        <f t="shared" ref="C230:J230" ca="1" si="790">IF(C212="","",RANK(C206,$C206:$J206,0))</f>
        <v>1</v>
      </c>
      <c r="D230" s="987" t="str">
        <f t="shared" si="790"/>
        <v/>
      </c>
      <c r="E230" s="987" t="str">
        <f t="shared" si="790"/>
        <v/>
      </c>
      <c r="F230" s="987" t="str">
        <f t="shared" si="790"/>
        <v/>
      </c>
      <c r="G230" s="987" t="str">
        <f t="shared" si="790"/>
        <v/>
      </c>
      <c r="H230" s="987" t="str">
        <f t="shared" si="790"/>
        <v/>
      </c>
      <c r="I230" s="987" t="str">
        <f t="shared" si="790"/>
        <v/>
      </c>
      <c r="J230" s="988" t="str">
        <f t="shared" si="790"/>
        <v/>
      </c>
      <c r="K230" s="986" t="str">
        <f t="shared" ref="K230:R230" si="791">IF(K212="","",RANK(C206,$C206:$J206,0))</f>
        <v/>
      </c>
      <c r="L230" s="987" t="str">
        <f t="shared" si="791"/>
        <v/>
      </c>
      <c r="M230" s="987" t="str">
        <f t="shared" si="791"/>
        <v/>
      </c>
      <c r="N230" s="987" t="str">
        <f t="shared" si="791"/>
        <v/>
      </c>
      <c r="O230" s="987" t="str">
        <f t="shared" si="791"/>
        <v/>
      </c>
      <c r="P230" s="987">
        <f t="shared" ca="1" si="791"/>
        <v>2</v>
      </c>
      <c r="Q230" s="987" t="str">
        <f t="shared" si="791"/>
        <v/>
      </c>
      <c r="R230" s="988" t="str">
        <f t="shared" si="791"/>
        <v/>
      </c>
      <c r="S230" s="981" t="str">
        <f t="shared" ref="S230:Z230" si="792">IF(S212="","",RANK(C206,$C206:$J206,0))</f>
        <v/>
      </c>
      <c r="T230" s="982">
        <f t="shared" ca="1" si="792"/>
        <v>5</v>
      </c>
      <c r="U230" s="982">
        <f t="shared" ca="1" si="792"/>
        <v>3</v>
      </c>
      <c r="V230" s="982">
        <f t="shared" ca="1" si="792"/>
        <v>4</v>
      </c>
      <c r="W230" s="982" t="str">
        <f t="shared" si="792"/>
        <v/>
      </c>
      <c r="X230" s="982" t="str">
        <f t="shared" si="792"/>
        <v/>
      </c>
      <c r="Y230" s="982" t="str">
        <f t="shared" si="792"/>
        <v/>
      </c>
      <c r="Z230" s="989" t="str">
        <f t="shared" si="792"/>
        <v/>
      </c>
      <c r="AA230" s="981" t="str">
        <f t="shared" ref="AA230:AH230" si="793">IF(AA212="","",RANK(C206,$C206:$J206,0))</f>
        <v/>
      </c>
      <c r="AB230" s="982" t="str">
        <f t="shared" si="793"/>
        <v/>
      </c>
      <c r="AC230" s="982" t="str">
        <f t="shared" si="793"/>
        <v/>
      </c>
      <c r="AD230" s="982" t="str">
        <f t="shared" si="793"/>
        <v/>
      </c>
      <c r="AE230" s="982" t="str">
        <f t="shared" si="793"/>
        <v/>
      </c>
      <c r="AF230" s="982" t="str">
        <f t="shared" si="793"/>
        <v/>
      </c>
      <c r="AG230" s="982" t="str">
        <f t="shared" si="793"/>
        <v/>
      </c>
      <c r="AH230" s="983" t="str">
        <f t="shared" si="793"/>
        <v/>
      </c>
      <c r="AI230" s="981" t="str">
        <f t="shared" ref="AI230:AP230" si="794">IF(AI212="","",RANK(C206,$C206:$J206,0))</f>
        <v/>
      </c>
      <c r="AJ230" s="982" t="str">
        <f t="shared" si="794"/>
        <v/>
      </c>
      <c r="AK230" s="982" t="str">
        <f t="shared" si="794"/>
        <v/>
      </c>
      <c r="AL230" s="982" t="str">
        <f t="shared" si="794"/>
        <v/>
      </c>
      <c r="AM230" s="982" t="str">
        <f t="shared" si="794"/>
        <v/>
      </c>
      <c r="AN230" s="982" t="str">
        <f t="shared" si="794"/>
        <v/>
      </c>
      <c r="AO230" s="982" t="str">
        <f t="shared" si="794"/>
        <v/>
      </c>
      <c r="AP230" s="983" t="str">
        <f t="shared" si="794"/>
        <v/>
      </c>
      <c r="AQ230" s="981" t="str">
        <f t="shared" ref="AQ230:AX230" si="795">IF(AQ212="","",RANK(C206,$C206:$J206,0))</f>
        <v/>
      </c>
      <c r="AR230" s="982" t="str">
        <f t="shared" si="795"/>
        <v/>
      </c>
      <c r="AS230" s="982" t="str">
        <f t="shared" si="795"/>
        <v/>
      </c>
      <c r="AT230" s="982" t="str">
        <f t="shared" si="795"/>
        <v/>
      </c>
      <c r="AU230" s="982">
        <f t="shared" ca="1" si="795"/>
        <v>6</v>
      </c>
      <c r="AV230" s="982" t="str">
        <f t="shared" si="795"/>
        <v/>
      </c>
      <c r="AW230" s="982" t="str">
        <f t="shared" si="795"/>
        <v/>
      </c>
      <c r="AX230" s="983" t="str">
        <f t="shared" si="795"/>
        <v/>
      </c>
      <c r="AY230" s="981" t="str">
        <f t="shared" ref="AY230:BF230" si="796">IF(AY212="","",RANK(C206,$C206:$J206,0))</f>
        <v/>
      </c>
      <c r="AZ230" s="982" t="str">
        <f t="shared" si="796"/>
        <v/>
      </c>
      <c r="BA230" s="982" t="str">
        <f t="shared" si="796"/>
        <v/>
      </c>
      <c r="BB230" s="982" t="str">
        <f t="shared" si="796"/>
        <v/>
      </c>
      <c r="BC230" s="982" t="str">
        <f t="shared" si="796"/>
        <v/>
      </c>
      <c r="BD230" s="982" t="str">
        <f t="shared" si="796"/>
        <v/>
      </c>
      <c r="BE230" s="982" t="str">
        <f t="shared" si="796"/>
        <v/>
      </c>
      <c r="BF230" s="983" t="str">
        <f t="shared" si="796"/>
        <v/>
      </c>
      <c r="BG230" s="981" t="str">
        <f t="shared" ref="BG230:BN230" si="797">IF(BG212="","",RANK(C206,$C206:$J206,0))</f>
        <v/>
      </c>
      <c r="BH230" s="982" t="str">
        <f t="shared" si="797"/>
        <v/>
      </c>
      <c r="BI230" s="982" t="str">
        <f t="shared" si="797"/>
        <v/>
      </c>
      <c r="BJ230" s="982" t="str">
        <f t="shared" si="797"/>
        <v/>
      </c>
      <c r="BK230" s="982" t="str">
        <f t="shared" si="797"/>
        <v/>
      </c>
      <c r="BL230" s="982" t="str">
        <f t="shared" si="797"/>
        <v/>
      </c>
      <c r="BM230" s="982" t="str">
        <f t="shared" si="797"/>
        <v/>
      </c>
      <c r="BN230" s="983" t="str">
        <f t="shared" si="797"/>
        <v/>
      </c>
    </row>
    <row r="231" spans="1:66" ht="15.75" x14ac:dyDescent="0.25">
      <c r="A231" s="2088" t="s">
        <v>40</v>
      </c>
      <c r="B231" s="2089"/>
      <c r="C231" s="966">
        <f t="shared" ref="C231:J231" si="798">IF(C212="","",RANK(C221,$C221:$J221,0))</f>
        <v>1</v>
      </c>
      <c r="D231" s="967" t="str">
        <f t="shared" si="798"/>
        <v/>
      </c>
      <c r="E231" s="967" t="str">
        <f t="shared" si="798"/>
        <v/>
      </c>
      <c r="F231" s="967" t="str">
        <f t="shared" si="798"/>
        <v/>
      </c>
      <c r="G231" s="967" t="str">
        <f t="shared" si="798"/>
        <v/>
      </c>
      <c r="H231" s="967" t="str">
        <f t="shared" si="798"/>
        <v/>
      </c>
      <c r="I231" s="967" t="str">
        <f t="shared" si="798"/>
        <v/>
      </c>
      <c r="J231" s="968" t="str">
        <f t="shared" si="798"/>
        <v/>
      </c>
      <c r="K231" s="966" t="str">
        <f t="shared" ref="K231:R231" si="799">IF(K212="","",RANK(K221,$K221:$R221,0))</f>
        <v/>
      </c>
      <c r="L231" s="967" t="str">
        <f t="shared" si="799"/>
        <v/>
      </c>
      <c r="M231" s="967" t="str">
        <f t="shared" si="799"/>
        <v/>
      </c>
      <c r="N231" s="967" t="str">
        <f t="shared" si="799"/>
        <v/>
      </c>
      <c r="O231" s="967" t="str">
        <f t="shared" si="799"/>
        <v/>
      </c>
      <c r="P231" s="967">
        <f t="shared" si="799"/>
        <v>1</v>
      </c>
      <c r="Q231" s="967" t="str">
        <f t="shared" si="799"/>
        <v/>
      </c>
      <c r="R231" s="968" t="str">
        <f t="shared" si="799"/>
        <v/>
      </c>
      <c r="S231" s="966" t="str">
        <f t="shared" ref="S231:Z231" si="800">IF(S212="","",RANK(S221,$S221:$Z221,0))</f>
        <v/>
      </c>
      <c r="T231" s="967">
        <f t="shared" si="800"/>
        <v>1</v>
      </c>
      <c r="U231" s="967">
        <f t="shared" si="800"/>
        <v>1</v>
      </c>
      <c r="V231" s="967">
        <f t="shared" si="800"/>
        <v>1</v>
      </c>
      <c r="W231" s="967" t="str">
        <f t="shared" si="800"/>
        <v/>
      </c>
      <c r="X231" s="967" t="str">
        <f t="shared" si="800"/>
        <v/>
      </c>
      <c r="Y231" s="967" t="str">
        <f t="shared" si="800"/>
        <v/>
      </c>
      <c r="Z231" s="968" t="str">
        <f t="shared" si="800"/>
        <v/>
      </c>
      <c r="AA231" s="966" t="str">
        <f t="shared" ref="AA231:AH231" si="801">IF(AA212="","",RANK(AA221,$AA221:$AH221,0))</f>
        <v/>
      </c>
      <c r="AB231" s="967" t="str">
        <f t="shared" si="801"/>
        <v/>
      </c>
      <c r="AC231" s="967" t="str">
        <f t="shared" si="801"/>
        <v/>
      </c>
      <c r="AD231" s="967" t="str">
        <f t="shared" si="801"/>
        <v/>
      </c>
      <c r="AE231" s="967" t="str">
        <f t="shared" si="801"/>
        <v/>
      </c>
      <c r="AF231" s="967" t="str">
        <f t="shared" si="801"/>
        <v/>
      </c>
      <c r="AG231" s="967" t="str">
        <f t="shared" si="801"/>
        <v/>
      </c>
      <c r="AH231" s="968" t="str">
        <f t="shared" si="801"/>
        <v/>
      </c>
      <c r="AI231" s="966" t="str">
        <f t="shared" ref="AI231:AP231" si="802">IF(AI212="","",RANK(AI221,$AI221:$AP221,0))</f>
        <v/>
      </c>
      <c r="AJ231" s="967" t="str">
        <f t="shared" si="802"/>
        <v/>
      </c>
      <c r="AK231" s="967" t="str">
        <f t="shared" si="802"/>
        <v/>
      </c>
      <c r="AL231" s="967" t="str">
        <f t="shared" si="802"/>
        <v/>
      </c>
      <c r="AM231" s="967" t="str">
        <f t="shared" si="802"/>
        <v/>
      </c>
      <c r="AN231" s="967" t="str">
        <f t="shared" si="802"/>
        <v/>
      </c>
      <c r="AO231" s="967" t="str">
        <f t="shared" si="802"/>
        <v/>
      </c>
      <c r="AP231" s="968" t="str">
        <f t="shared" si="802"/>
        <v/>
      </c>
      <c r="AQ231" s="966" t="str">
        <f t="shared" ref="AQ231:AX231" si="803">IF(AQ212="","",RANK(AQ221,$AQ221:$AX221,0))</f>
        <v/>
      </c>
      <c r="AR231" s="967" t="str">
        <f t="shared" si="803"/>
        <v/>
      </c>
      <c r="AS231" s="967" t="str">
        <f t="shared" si="803"/>
        <v/>
      </c>
      <c r="AT231" s="967" t="str">
        <f t="shared" si="803"/>
        <v/>
      </c>
      <c r="AU231" s="967">
        <f t="shared" si="803"/>
        <v>1</v>
      </c>
      <c r="AV231" s="967" t="str">
        <f t="shared" si="803"/>
        <v/>
      </c>
      <c r="AW231" s="967" t="str">
        <f t="shared" si="803"/>
        <v/>
      </c>
      <c r="AX231" s="968" t="str">
        <f t="shared" si="803"/>
        <v/>
      </c>
      <c r="AY231" s="966" t="str">
        <f t="shared" ref="AY231:BF231" si="804">IF(AY212="","",RANK(AY221,$AY221:$BF221,0))</f>
        <v/>
      </c>
      <c r="AZ231" s="967" t="str">
        <f t="shared" si="804"/>
        <v/>
      </c>
      <c r="BA231" s="967" t="str">
        <f t="shared" si="804"/>
        <v/>
      </c>
      <c r="BB231" s="967" t="str">
        <f t="shared" si="804"/>
        <v/>
      </c>
      <c r="BC231" s="967" t="str">
        <f t="shared" si="804"/>
        <v/>
      </c>
      <c r="BD231" s="967" t="str">
        <f t="shared" si="804"/>
        <v/>
      </c>
      <c r="BE231" s="967" t="str">
        <f t="shared" si="804"/>
        <v/>
      </c>
      <c r="BF231" s="968" t="str">
        <f t="shared" si="804"/>
        <v/>
      </c>
      <c r="BG231" s="966" t="str">
        <f t="shared" ref="BG231:BN231" si="805">IF(BG212="","",RANK(BG221,$BG221:$BN221,0))</f>
        <v/>
      </c>
      <c r="BH231" s="967" t="str">
        <f t="shared" si="805"/>
        <v/>
      </c>
      <c r="BI231" s="967" t="str">
        <f t="shared" si="805"/>
        <v/>
      </c>
      <c r="BJ231" s="967" t="str">
        <f t="shared" si="805"/>
        <v/>
      </c>
      <c r="BK231" s="967" t="str">
        <f t="shared" si="805"/>
        <v/>
      </c>
      <c r="BL231" s="967" t="str">
        <f t="shared" si="805"/>
        <v/>
      </c>
      <c r="BM231" s="967" t="str">
        <f t="shared" si="805"/>
        <v/>
      </c>
      <c r="BN231" s="968" t="str">
        <f t="shared" si="805"/>
        <v/>
      </c>
    </row>
    <row r="232" spans="1:66" ht="15.75" x14ac:dyDescent="0.25">
      <c r="A232" s="2090" t="s">
        <v>34</v>
      </c>
      <c r="B232" s="2091"/>
      <c r="C232" s="969">
        <f t="shared" ref="C232:J232" si="806">IF(C212="","",RANK(C222,$C222:$J222,0))</f>
        <v>1</v>
      </c>
      <c r="D232" s="970" t="str">
        <f t="shared" si="806"/>
        <v/>
      </c>
      <c r="E232" s="970" t="str">
        <f t="shared" si="806"/>
        <v/>
      </c>
      <c r="F232" s="970" t="str">
        <f t="shared" si="806"/>
        <v/>
      </c>
      <c r="G232" s="970" t="str">
        <f t="shared" si="806"/>
        <v/>
      </c>
      <c r="H232" s="970" t="str">
        <f t="shared" si="806"/>
        <v/>
      </c>
      <c r="I232" s="970" t="str">
        <f t="shared" si="806"/>
        <v/>
      </c>
      <c r="J232" s="971" t="str">
        <f t="shared" si="806"/>
        <v/>
      </c>
      <c r="K232" s="969" t="str">
        <f t="shared" ref="K232:R232" si="807">IF(K212="","",RANK(K222,$K222:$R222,0))</f>
        <v/>
      </c>
      <c r="L232" s="970" t="str">
        <f t="shared" si="807"/>
        <v/>
      </c>
      <c r="M232" s="970" t="str">
        <f t="shared" si="807"/>
        <v/>
      </c>
      <c r="N232" s="970" t="str">
        <f t="shared" si="807"/>
        <v/>
      </c>
      <c r="O232" s="970" t="str">
        <f t="shared" si="807"/>
        <v/>
      </c>
      <c r="P232" s="970">
        <f t="shared" si="807"/>
        <v>1</v>
      </c>
      <c r="Q232" s="970" t="str">
        <f t="shared" si="807"/>
        <v/>
      </c>
      <c r="R232" s="971" t="str">
        <f t="shared" si="807"/>
        <v/>
      </c>
      <c r="S232" s="969" t="str">
        <f t="shared" ref="S232:Z232" si="808">IF(S212="","",RANK(S222,$S222:$Z222,0))</f>
        <v/>
      </c>
      <c r="T232" s="970">
        <f t="shared" si="808"/>
        <v>3</v>
      </c>
      <c r="U232" s="970">
        <f t="shared" si="808"/>
        <v>1</v>
      </c>
      <c r="V232" s="970">
        <f t="shared" si="808"/>
        <v>2</v>
      </c>
      <c r="W232" s="970" t="str">
        <f t="shared" si="808"/>
        <v/>
      </c>
      <c r="X232" s="970" t="str">
        <f t="shared" si="808"/>
        <v/>
      </c>
      <c r="Y232" s="970" t="str">
        <f t="shared" si="808"/>
        <v/>
      </c>
      <c r="Z232" s="971" t="str">
        <f t="shared" si="808"/>
        <v/>
      </c>
      <c r="AA232" s="969" t="str">
        <f t="shared" ref="AA232:AH232" si="809">IF(AA212="","",RANK(AA222,$AA222:$AH222,0))</f>
        <v/>
      </c>
      <c r="AB232" s="970" t="str">
        <f t="shared" si="809"/>
        <v/>
      </c>
      <c r="AC232" s="970" t="str">
        <f t="shared" si="809"/>
        <v/>
      </c>
      <c r="AD232" s="970" t="str">
        <f t="shared" si="809"/>
        <v/>
      </c>
      <c r="AE232" s="970" t="str">
        <f t="shared" si="809"/>
        <v/>
      </c>
      <c r="AF232" s="970" t="str">
        <f t="shared" si="809"/>
        <v/>
      </c>
      <c r="AG232" s="970" t="str">
        <f t="shared" si="809"/>
        <v/>
      </c>
      <c r="AH232" s="971" t="str">
        <f t="shared" si="809"/>
        <v/>
      </c>
      <c r="AI232" s="969" t="str">
        <f t="shared" ref="AI232:AP232" si="810">IF(AI212="","",RANK(AI222,$AI222:$AP222,0))</f>
        <v/>
      </c>
      <c r="AJ232" s="970" t="str">
        <f t="shared" si="810"/>
        <v/>
      </c>
      <c r="AK232" s="970" t="str">
        <f t="shared" si="810"/>
        <v/>
      </c>
      <c r="AL232" s="970" t="str">
        <f t="shared" si="810"/>
        <v/>
      </c>
      <c r="AM232" s="970" t="str">
        <f t="shared" si="810"/>
        <v/>
      </c>
      <c r="AN232" s="970" t="str">
        <f t="shared" si="810"/>
        <v/>
      </c>
      <c r="AO232" s="970" t="str">
        <f t="shared" si="810"/>
        <v/>
      </c>
      <c r="AP232" s="971" t="str">
        <f t="shared" si="810"/>
        <v/>
      </c>
      <c r="AQ232" s="969" t="str">
        <f t="shared" ref="AQ232:AX232" si="811">IF(AQ212="","",RANK(AQ222,$AQ222:$AX222,0))</f>
        <v/>
      </c>
      <c r="AR232" s="970" t="str">
        <f t="shared" si="811"/>
        <v/>
      </c>
      <c r="AS232" s="970" t="str">
        <f t="shared" si="811"/>
        <v/>
      </c>
      <c r="AT232" s="970" t="str">
        <f t="shared" si="811"/>
        <v/>
      </c>
      <c r="AU232" s="970">
        <f t="shared" si="811"/>
        <v>1</v>
      </c>
      <c r="AV232" s="970" t="str">
        <f t="shared" si="811"/>
        <v/>
      </c>
      <c r="AW232" s="970" t="str">
        <f t="shared" si="811"/>
        <v/>
      </c>
      <c r="AX232" s="971" t="str">
        <f t="shared" si="811"/>
        <v/>
      </c>
      <c r="AY232" s="969" t="str">
        <f t="shared" ref="AY232:BF232" si="812">IF(AY212="","",RANK(AY222,$AY222:$BF222,0))</f>
        <v/>
      </c>
      <c r="AZ232" s="970" t="str">
        <f t="shared" si="812"/>
        <v/>
      </c>
      <c r="BA232" s="970" t="str">
        <f t="shared" si="812"/>
        <v/>
      </c>
      <c r="BB232" s="970" t="str">
        <f t="shared" si="812"/>
        <v/>
      </c>
      <c r="BC232" s="970" t="str">
        <f t="shared" si="812"/>
        <v/>
      </c>
      <c r="BD232" s="970" t="str">
        <f t="shared" si="812"/>
        <v/>
      </c>
      <c r="BE232" s="970" t="str">
        <f t="shared" si="812"/>
        <v/>
      </c>
      <c r="BF232" s="971" t="str">
        <f t="shared" si="812"/>
        <v/>
      </c>
      <c r="BG232" s="969" t="str">
        <f t="shared" ref="BG232:BN232" si="813">IF(BG212="","",RANK(BG222,$BG222:$BN222,0))</f>
        <v/>
      </c>
      <c r="BH232" s="970" t="str">
        <f t="shared" si="813"/>
        <v/>
      </c>
      <c r="BI232" s="970" t="str">
        <f t="shared" si="813"/>
        <v/>
      </c>
      <c r="BJ232" s="970" t="str">
        <f t="shared" si="813"/>
        <v/>
      </c>
      <c r="BK232" s="970" t="str">
        <f t="shared" si="813"/>
        <v/>
      </c>
      <c r="BL232" s="970" t="str">
        <f t="shared" si="813"/>
        <v/>
      </c>
      <c r="BM232" s="970" t="str">
        <f t="shared" si="813"/>
        <v/>
      </c>
      <c r="BN232" s="971" t="str">
        <f t="shared" si="813"/>
        <v/>
      </c>
    </row>
    <row r="233" spans="1:66" ht="15.75" x14ac:dyDescent="0.25">
      <c r="A233" s="2090" t="s">
        <v>35</v>
      </c>
      <c r="B233" s="2091"/>
      <c r="C233" s="969">
        <f t="shared" ref="C233:J233" si="814">IF(C212="","",RANK(C223,$C223:$J223,1))</f>
        <v>1</v>
      </c>
      <c r="D233" s="970" t="str">
        <f t="shared" si="814"/>
        <v/>
      </c>
      <c r="E233" s="970" t="str">
        <f t="shared" si="814"/>
        <v/>
      </c>
      <c r="F233" s="970" t="str">
        <f t="shared" si="814"/>
        <v/>
      </c>
      <c r="G233" s="970" t="str">
        <f t="shared" si="814"/>
        <v/>
      </c>
      <c r="H233" s="970" t="str">
        <f t="shared" si="814"/>
        <v/>
      </c>
      <c r="I233" s="970" t="str">
        <f t="shared" si="814"/>
        <v/>
      </c>
      <c r="J233" s="971" t="str">
        <f t="shared" si="814"/>
        <v/>
      </c>
      <c r="K233" s="969" t="str">
        <f t="shared" ref="K233:R233" si="815">IF(K212="","",RANK(K223,$K223:$R223,1))</f>
        <v/>
      </c>
      <c r="L233" s="970" t="str">
        <f t="shared" si="815"/>
        <v/>
      </c>
      <c r="M233" s="970" t="str">
        <f t="shared" si="815"/>
        <v/>
      </c>
      <c r="N233" s="970" t="str">
        <f t="shared" si="815"/>
        <v/>
      </c>
      <c r="O233" s="970" t="str">
        <f t="shared" si="815"/>
        <v/>
      </c>
      <c r="P233" s="970">
        <f t="shared" si="815"/>
        <v>1</v>
      </c>
      <c r="Q233" s="970" t="str">
        <f t="shared" si="815"/>
        <v/>
      </c>
      <c r="R233" s="971" t="str">
        <f t="shared" si="815"/>
        <v/>
      </c>
      <c r="S233" s="969" t="str">
        <f t="shared" ref="S233:Z233" si="816">IF(S212="","",RANK(S223,$S223:$Z223,1))</f>
        <v/>
      </c>
      <c r="T233" s="970">
        <f t="shared" si="816"/>
        <v>7</v>
      </c>
      <c r="U233" s="970">
        <f t="shared" si="816"/>
        <v>6</v>
      </c>
      <c r="V233" s="970">
        <f t="shared" si="816"/>
        <v>8</v>
      </c>
      <c r="W233" s="970" t="str">
        <f t="shared" si="816"/>
        <v/>
      </c>
      <c r="X233" s="970" t="str">
        <f t="shared" si="816"/>
        <v/>
      </c>
      <c r="Y233" s="970" t="str">
        <f t="shared" si="816"/>
        <v/>
      </c>
      <c r="Z233" s="971" t="str">
        <f t="shared" si="816"/>
        <v/>
      </c>
      <c r="AA233" s="969" t="str">
        <f t="shared" ref="AA233:AH233" si="817">IF(AA212="","",RANK(AA223,$AA223:$AH223,1))</f>
        <v/>
      </c>
      <c r="AB233" s="970" t="str">
        <f t="shared" si="817"/>
        <v/>
      </c>
      <c r="AC233" s="970" t="str">
        <f t="shared" si="817"/>
        <v/>
      </c>
      <c r="AD233" s="970" t="str">
        <f t="shared" si="817"/>
        <v/>
      </c>
      <c r="AE233" s="970" t="str">
        <f t="shared" si="817"/>
        <v/>
      </c>
      <c r="AF233" s="970" t="str">
        <f t="shared" si="817"/>
        <v/>
      </c>
      <c r="AG233" s="970" t="str">
        <f t="shared" si="817"/>
        <v/>
      </c>
      <c r="AH233" s="971" t="str">
        <f t="shared" si="817"/>
        <v/>
      </c>
      <c r="AI233" s="969" t="str">
        <f t="shared" ref="AI233:AP233" si="818">IF(AI212="","",RANK(AI223,$AI223:$AP223,1))</f>
        <v/>
      </c>
      <c r="AJ233" s="970" t="str">
        <f t="shared" si="818"/>
        <v/>
      </c>
      <c r="AK233" s="970" t="str">
        <f t="shared" si="818"/>
        <v/>
      </c>
      <c r="AL233" s="970" t="str">
        <f t="shared" si="818"/>
        <v/>
      </c>
      <c r="AM233" s="970" t="str">
        <f t="shared" si="818"/>
        <v/>
      </c>
      <c r="AN233" s="970" t="str">
        <f t="shared" si="818"/>
        <v/>
      </c>
      <c r="AO233" s="970" t="str">
        <f t="shared" si="818"/>
        <v/>
      </c>
      <c r="AP233" s="971" t="str">
        <f t="shared" si="818"/>
        <v/>
      </c>
      <c r="AQ233" s="969" t="str">
        <f t="shared" ref="AQ233:AX233" si="819">IF(AQ212="","",RANK(AQ223,$AQ223:$AX223,1))</f>
        <v/>
      </c>
      <c r="AR233" s="970" t="str">
        <f t="shared" si="819"/>
        <v/>
      </c>
      <c r="AS233" s="970" t="str">
        <f t="shared" si="819"/>
        <v/>
      </c>
      <c r="AT233" s="970" t="str">
        <f t="shared" si="819"/>
        <v/>
      </c>
      <c r="AU233" s="970">
        <f t="shared" si="819"/>
        <v>1</v>
      </c>
      <c r="AV233" s="970" t="str">
        <f t="shared" si="819"/>
        <v/>
      </c>
      <c r="AW233" s="970" t="str">
        <f t="shared" si="819"/>
        <v/>
      </c>
      <c r="AX233" s="971" t="str">
        <f t="shared" si="819"/>
        <v/>
      </c>
      <c r="AY233" s="969" t="str">
        <f t="shared" ref="AY233:BF233" si="820">IF(AY212="","",RANK(AY223,$AY223:$BF223,1))</f>
        <v/>
      </c>
      <c r="AZ233" s="970" t="str">
        <f t="shared" si="820"/>
        <v/>
      </c>
      <c r="BA233" s="970" t="str">
        <f t="shared" si="820"/>
        <v/>
      </c>
      <c r="BB233" s="970" t="str">
        <f t="shared" si="820"/>
        <v/>
      </c>
      <c r="BC233" s="970" t="str">
        <f t="shared" si="820"/>
        <v/>
      </c>
      <c r="BD233" s="970" t="str">
        <f t="shared" si="820"/>
        <v/>
      </c>
      <c r="BE233" s="970" t="str">
        <f t="shared" si="820"/>
        <v/>
      </c>
      <c r="BF233" s="971" t="str">
        <f t="shared" si="820"/>
        <v/>
      </c>
      <c r="BG233" s="969" t="str">
        <f t="shared" ref="BG233:BN233" si="821">IF(BG212="","",RANK(BG223,$BG223:$BN223,1))</f>
        <v/>
      </c>
      <c r="BH233" s="970" t="str">
        <f t="shared" si="821"/>
        <v/>
      </c>
      <c r="BI233" s="970" t="str">
        <f t="shared" si="821"/>
        <v/>
      </c>
      <c r="BJ233" s="970" t="str">
        <f t="shared" si="821"/>
        <v/>
      </c>
      <c r="BK233" s="970" t="str">
        <f t="shared" si="821"/>
        <v/>
      </c>
      <c r="BL233" s="970" t="str">
        <f t="shared" si="821"/>
        <v/>
      </c>
      <c r="BM233" s="970" t="str">
        <f t="shared" si="821"/>
        <v/>
      </c>
      <c r="BN233" s="971" t="str">
        <f t="shared" si="821"/>
        <v/>
      </c>
    </row>
    <row r="234" spans="1:66" ht="15.75" x14ac:dyDescent="0.25">
      <c r="A234" s="2090" t="s">
        <v>36</v>
      </c>
      <c r="B234" s="2091"/>
      <c r="C234" s="969">
        <f t="shared" ref="C234:J234" si="822">IF(C212="","",RANK(C224,$C224:$J224,0))</f>
        <v>1</v>
      </c>
      <c r="D234" s="970" t="str">
        <f t="shared" si="822"/>
        <v/>
      </c>
      <c r="E234" s="970" t="str">
        <f t="shared" si="822"/>
        <v/>
      </c>
      <c r="F234" s="970" t="str">
        <f t="shared" si="822"/>
        <v/>
      </c>
      <c r="G234" s="970" t="str">
        <f t="shared" si="822"/>
        <v/>
      </c>
      <c r="H234" s="970" t="str">
        <f t="shared" si="822"/>
        <v/>
      </c>
      <c r="I234" s="970" t="str">
        <f t="shared" si="822"/>
        <v/>
      </c>
      <c r="J234" s="971" t="str">
        <f t="shared" si="822"/>
        <v/>
      </c>
      <c r="K234" s="969" t="str">
        <f t="shared" ref="K234:R234" si="823">IF(K212="","",RANK(K224,$K224:$R224,0))</f>
        <v/>
      </c>
      <c r="L234" s="970" t="str">
        <f t="shared" si="823"/>
        <v/>
      </c>
      <c r="M234" s="970" t="str">
        <f t="shared" si="823"/>
        <v/>
      </c>
      <c r="N234" s="970" t="str">
        <f t="shared" si="823"/>
        <v/>
      </c>
      <c r="O234" s="970" t="str">
        <f t="shared" si="823"/>
        <v/>
      </c>
      <c r="P234" s="970">
        <f t="shared" si="823"/>
        <v>1</v>
      </c>
      <c r="Q234" s="970" t="str">
        <f t="shared" si="823"/>
        <v/>
      </c>
      <c r="R234" s="971" t="str">
        <f t="shared" si="823"/>
        <v/>
      </c>
      <c r="S234" s="969" t="str">
        <f t="shared" ref="S234:Z234" si="824">IF(S212="","",RANK(S224,$S224:$Z224,0))</f>
        <v/>
      </c>
      <c r="T234" s="970">
        <f t="shared" si="824"/>
        <v>3</v>
      </c>
      <c r="U234" s="970">
        <f t="shared" si="824"/>
        <v>1</v>
      </c>
      <c r="V234" s="970">
        <f t="shared" si="824"/>
        <v>2</v>
      </c>
      <c r="W234" s="970" t="str">
        <f t="shared" si="824"/>
        <v/>
      </c>
      <c r="X234" s="970" t="str">
        <f t="shared" si="824"/>
        <v/>
      </c>
      <c r="Y234" s="970" t="str">
        <f t="shared" si="824"/>
        <v/>
      </c>
      <c r="Z234" s="971" t="str">
        <f t="shared" si="824"/>
        <v/>
      </c>
      <c r="AA234" s="969" t="str">
        <f t="shared" ref="AA234:AH234" si="825">IF(AA212="","",RANK(AA224,$AA224:$AH224,0))</f>
        <v/>
      </c>
      <c r="AB234" s="970" t="str">
        <f t="shared" si="825"/>
        <v/>
      </c>
      <c r="AC234" s="970" t="str">
        <f t="shared" si="825"/>
        <v/>
      </c>
      <c r="AD234" s="970" t="str">
        <f t="shared" si="825"/>
        <v/>
      </c>
      <c r="AE234" s="970" t="str">
        <f t="shared" si="825"/>
        <v/>
      </c>
      <c r="AF234" s="970" t="str">
        <f t="shared" si="825"/>
        <v/>
      </c>
      <c r="AG234" s="970" t="str">
        <f t="shared" si="825"/>
        <v/>
      </c>
      <c r="AH234" s="971" t="str">
        <f t="shared" si="825"/>
        <v/>
      </c>
      <c r="AI234" s="969" t="str">
        <f t="shared" ref="AI234:AP234" si="826">IF(AI212="","",RANK(AI224,$AI224:$AP224,0))</f>
        <v/>
      </c>
      <c r="AJ234" s="970" t="str">
        <f t="shared" si="826"/>
        <v/>
      </c>
      <c r="AK234" s="970" t="str">
        <f t="shared" si="826"/>
        <v/>
      </c>
      <c r="AL234" s="970" t="str">
        <f t="shared" si="826"/>
        <v/>
      </c>
      <c r="AM234" s="970" t="str">
        <f t="shared" si="826"/>
        <v/>
      </c>
      <c r="AN234" s="970" t="str">
        <f t="shared" si="826"/>
        <v/>
      </c>
      <c r="AO234" s="970" t="str">
        <f t="shared" si="826"/>
        <v/>
      </c>
      <c r="AP234" s="971" t="str">
        <f t="shared" si="826"/>
        <v/>
      </c>
      <c r="AQ234" s="969" t="str">
        <f t="shared" ref="AQ234:AX234" si="827">IF(AQ212="","",RANK(AQ224,$AQ224:$AX224,0))</f>
        <v/>
      </c>
      <c r="AR234" s="970" t="str">
        <f t="shared" si="827"/>
        <v/>
      </c>
      <c r="AS234" s="970" t="str">
        <f t="shared" si="827"/>
        <v/>
      </c>
      <c r="AT234" s="970" t="str">
        <f t="shared" si="827"/>
        <v/>
      </c>
      <c r="AU234" s="970">
        <f t="shared" si="827"/>
        <v>1</v>
      </c>
      <c r="AV234" s="970" t="str">
        <f t="shared" si="827"/>
        <v/>
      </c>
      <c r="AW234" s="970" t="str">
        <f t="shared" si="827"/>
        <v/>
      </c>
      <c r="AX234" s="971" t="str">
        <f t="shared" si="827"/>
        <v/>
      </c>
      <c r="AY234" s="969" t="str">
        <f t="shared" ref="AY234:BF234" si="828">IF(AY212="","",RANK(AY224,$AY224:$BF224,0))</f>
        <v/>
      </c>
      <c r="AZ234" s="970" t="str">
        <f t="shared" si="828"/>
        <v/>
      </c>
      <c r="BA234" s="970" t="str">
        <f t="shared" si="828"/>
        <v/>
      </c>
      <c r="BB234" s="970" t="str">
        <f t="shared" si="828"/>
        <v/>
      </c>
      <c r="BC234" s="970" t="str">
        <f t="shared" si="828"/>
        <v/>
      </c>
      <c r="BD234" s="970" t="str">
        <f t="shared" si="828"/>
        <v/>
      </c>
      <c r="BE234" s="970" t="str">
        <f t="shared" si="828"/>
        <v/>
      </c>
      <c r="BF234" s="971" t="str">
        <f t="shared" si="828"/>
        <v/>
      </c>
      <c r="BG234" s="969" t="str">
        <f t="shared" ref="BG234:BN234" si="829">IF(BG212="","",RANK(BG224,$BG224:$BN224,0))</f>
        <v/>
      </c>
      <c r="BH234" s="970" t="str">
        <f t="shared" si="829"/>
        <v/>
      </c>
      <c r="BI234" s="970" t="str">
        <f t="shared" si="829"/>
        <v/>
      </c>
      <c r="BJ234" s="970" t="str">
        <f t="shared" si="829"/>
        <v/>
      </c>
      <c r="BK234" s="970" t="str">
        <f t="shared" si="829"/>
        <v/>
      </c>
      <c r="BL234" s="970" t="str">
        <f t="shared" si="829"/>
        <v/>
      </c>
      <c r="BM234" s="970" t="str">
        <f t="shared" si="829"/>
        <v/>
      </c>
      <c r="BN234" s="971" t="str">
        <f t="shared" si="829"/>
        <v/>
      </c>
    </row>
    <row r="235" spans="1:66" ht="16.5" thickBot="1" x14ac:dyDescent="0.3">
      <c r="A235" s="2092" t="s">
        <v>136</v>
      </c>
      <c r="B235" s="2093"/>
      <c r="C235" s="972">
        <f t="shared" ref="C235:J235" ca="1" si="830">IF(C212="","",RANK(C225,$C225:$J225,0))</f>
        <v>1</v>
      </c>
      <c r="D235" s="973" t="str">
        <f t="shared" si="830"/>
        <v/>
      </c>
      <c r="E235" s="973" t="str">
        <f t="shared" si="830"/>
        <v/>
      </c>
      <c r="F235" s="973" t="str">
        <f t="shared" si="830"/>
        <v/>
      </c>
      <c r="G235" s="973" t="str">
        <f t="shared" si="830"/>
        <v/>
      </c>
      <c r="H235" s="973" t="str">
        <f t="shared" si="830"/>
        <v/>
      </c>
      <c r="I235" s="973" t="str">
        <f t="shared" si="830"/>
        <v/>
      </c>
      <c r="J235" s="974" t="str">
        <f t="shared" si="830"/>
        <v/>
      </c>
      <c r="K235" s="972" t="str">
        <f t="shared" ref="K235:R235" si="831">IF(K212="","",RANK(K225,$K225:$R225,0))</f>
        <v/>
      </c>
      <c r="L235" s="973" t="str">
        <f t="shared" si="831"/>
        <v/>
      </c>
      <c r="M235" s="973" t="str">
        <f t="shared" si="831"/>
        <v/>
      </c>
      <c r="N235" s="973" t="str">
        <f t="shared" si="831"/>
        <v/>
      </c>
      <c r="O235" s="973" t="str">
        <f t="shared" si="831"/>
        <v/>
      </c>
      <c r="P235" s="973">
        <f t="shared" ca="1" si="831"/>
        <v>1</v>
      </c>
      <c r="Q235" s="973" t="str">
        <f t="shared" si="831"/>
        <v/>
      </c>
      <c r="R235" s="974" t="str">
        <f t="shared" si="831"/>
        <v/>
      </c>
      <c r="S235" s="972" t="str">
        <f t="shared" ref="S235:Z235" si="832">IF(S212="","",RANK(S225,$S225:$Z225,0))</f>
        <v/>
      </c>
      <c r="T235" s="973">
        <f t="shared" si="832"/>
        <v>3</v>
      </c>
      <c r="U235" s="973">
        <f t="shared" si="832"/>
        <v>1</v>
      </c>
      <c r="V235" s="973">
        <f t="shared" si="832"/>
        <v>2</v>
      </c>
      <c r="W235" s="973" t="str">
        <f t="shared" si="832"/>
        <v/>
      </c>
      <c r="X235" s="973" t="str">
        <f t="shared" si="832"/>
        <v/>
      </c>
      <c r="Y235" s="973" t="str">
        <f t="shared" si="832"/>
        <v/>
      </c>
      <c r="Z235" s="974" t="str">
        <f t="shared" si="832"/>
        <v/>
      </c>
      <c r="AA235" s="972" t="str">
        <f t="shared" ref="AA235:AH235" si="833">IF(AA212="","",RANK(AA225,$AA225:$AH225,0))</f>
        <v/>
      </c>
      <c r="AB235" s="973" t="str">
        <f t="shared" si="833"/>
        <v/>
      </c>
      <c r="AC235" s="973" t="str">
        <f t="shared" si="833"/>
        <v/>
      </c>
      <c r="AD235" s="973" t="str">
        <f t="shared" si="833"/>
        <v/>
      </c>
      <c r="AE235" s="973" t="str">
        <f t="shared" si="833"/>
        <v/>
      </c>
      <c r="AF235" s="973" t="str">
        <f t="shared" si="833"/>
        <v/>
      </c>
      <c r="AG235" s="973" t="str">
        <f t="shared" si="833"/>
        <v/>
      </c>
      <c r="AH235" s="974" t="str">
        <f t="shared" si="833"/>
        <v/>
      </c>
      <c r="AI235" s="972" t="str">
        <f t="shared" ref="AI235:AP235" si="834">IF(AI212="","",RANK(AI225,$AI225:$AP225,0))</f>
        <v/>
      </c>
      <c r="AJ235" s="973" t="str">
        <f t="shared" si="834"/>
        <v/>
      </c>
      <c r="AK235" s="973" t="str">
        <f t="shared" si="834"/>
        <v/>
      </c>
      <c r="AL235" s="973" t="str">
        <f t="shared" si="834"/>
        <v/>
      </c>
      <c r="AM235" s="973" t="str">
        <f t="shared" si="834"/>
        <v/>
      </c>
      <c r="AN235" s="973" t="str">
        <f t="shared" si="834"/>
        <v/>
      </c>
      <c r="AO235" s="973" t="str">
        <f t="shared" si="834"/>
        <v/>
      </c>
      <c r="AP235" s="974" t="str">
        <f t="shared" si="834"/>
        <v/>
      </c>
      <c r="AQ235" s="972" t="str">
        <f t="shared" ref="AQ235:AX235" si="835">IF(AQ212="","",RANK(AQ225,$AQ225:$AX225,0))</f>
        <v/>
      </c>
      <c r="AR235" s="973" t="str">
        <f t="shared" si="835"/>
        <v/>
      </c>
      <c r="AS235" s="973" t="str">
        <f t="shared" si="835"/>
        <v/>
      </c>
      <c r="AT235" s="973" t="str">
        <f t="shared" si="835"/>
        <v/>
      </c>
      <c r="AU235" s="973">
        <f t="shared" ca="1" si="835"/>
        <v>1</v>
      </c>
      <c r="AV235" s="973" t="str">
        <f t="shared" si="835"/>
        <v/>
      </c>
      <c r="AW235" s="973" t="str">
        <f t="shared" si="835"/>
        <v/>
      </c>
      <c r="AX235" s="974" t="str">
        <f t="shared" si="835"/>
        <v/>
      </c>
      <c r="AY235" s="972" t="str">
        <f t="shared" ref="AY235:BF235" si="836">IF(AY212="","",RANK(AY225,$AY225:$BF225,0))</f>
        <v/>
      </c>
      <c r="AZ235" s="973" t="str">
        <f t="shared" si="836"/>
        <v/>
      </c>
      <c r="BA235" s="973" t="str">
        <f t="shared" si="836"/>
        <v/>
      </c>
      <c r="BB235" s="973" t="str">
        <f t="shared" si="836"/>
        <v/>
      </c>
      <c r="BC235" s="973" t="str">
        <f t="shared" si="836"/>
        <v/>
      </c>
      <c r="BD235" s="973" t="str">
        <f t="shared" si="836"/>
        <v/>
      </c>
      <c r="BE235" s="973" t="str">
        <f t="shared" si="836"/>
        <v/>
      </c>
      <c r="BF235" s="974" t="str">
        <f t="shared" si="836"/>
        <v/>
      </c>
      <c r="BG235" s="972" t="str">
        <f t="shared" ref="BG235:BN235" si="837">IF(BG212="","",RANK(BG225,$BG225:$BN225,0))</f>
        <v/>
      </c>
      <c r="BH235" s="973" t="str">
        <f t="shared" si="837"/>
        <v/>
      </c>
      <c r="BI235" s="973" t="str">
        <f t="shared" si="837"/>
        <v/>
      </c>
      <c r="BJ235" s="973" t="str">
        <f t="shared" si="837"/>
        <v/>
      </c>
      <c r="BK235" s="973" t="str">
        <f t="shared" si="837"/>
        <v/>
      </c>
      <c r="BL235" s="973" t="str">
        <f t="shared" si="837"/>
        <v/>
      </c>
      <c r="BM235" s="973" t="str">
        <f t="shared" si="837"/>
        <v/>
      </c>
      <c r="BN235" s="974" t="str">
        <f t="shared" si="837"/>
        <v/>
      </c>
    </row>
    <row r="236" spans="1:66" s="20" customFormat="1" ht="78" customHeight="1" thickBot="1" x14ac:dyDescent="0.25">
      <c r="A236" s="2094" t="s">
        <v>33</v>
      </c>
      <c r="B236" s="2095"/>
      <c r="C236" s="55">
        <f ca="1">IF(C212="","",(C226*'pravidla turnaje'!$C$19)+(C227*'pravidla turnaje'!$C$20)+(C228*'pravidla turnaje'!$C$21)+(C229*'pravidla turnaje'!$C$22)+(C230*'pravidla turnaje'!$C$23)+(C231*'pravidla turnaje'!$C$24)+(C232*'pravidla turnaje'!$C$25)+(C233*'pravidla turnaje'!$C$26)+(C234*'pravidla turnaje'!$C$27)+(C235*'pravidla turnaje'!$C$28))</f>
        <v>1111</v>
      </c>
      <c r="D236" s="56" t="str">
        <f>IF(D212="","",(D226*'pravidla turnaje'!$C$19)+(D227*'pravidla turnaje'!$C$20)+(D228*'pravidla turnaje'!$C$21)+(D229*'pravidla turnaje'!$C$22)+(D230*'pravidla turnaje'!$C$23)+(D231*'pravidla turnaje'!$C$24)+(D232*'pravidla turnaje'!$C$25)+(D233*'pravidla turnaje'!$C$26)+(D234*'pravidla turnaje'!$C$27)+(D235*'pravidla turnaje'!$C$28))</f>
        <v/>
      </c>
      <c r="E236" s="56" t="str">
        <f>IF(E212="","",(E226*'pravidla turnaje'!$C$19)+(E227*'pravidla turnaje'!$C$20)+(E228*'pravidla turnaje'!$C$21)+(E229*'pravidla turnaje'!$C$22)+(E230*'pravidla turnaje'!$C$23)+(E231*'pravidla turnaje'!$C$24)+(E232*'pravidla turnaje'!$C$25)+(E233*'pravidla turnaje'!$C$26)+(E234*'pravidla turnaje'!$C$27)+(E235*'pravidla turnaje'!$C$28))</f>
        <v/>
      </c>
      <c r="F236" s="56" t="str">
        <f>IF(F212="","",(F226*'pravidla turnaje'!$C$19)+(F227*'pravidla turnaje'!$C$20)+(F228*'pravidla turnaje'!$C$21)+(F229*'pravidla turnaje'!$C$22)+(F230*'pravidla turnaje'!$C$23)+(F231*'pravidla turnaje'!$C$24)+(F232*'pravidla turnaje'!$C$25)+(F233*'pravidla turnaje'!$C$26)+(F234*'pravidla turnaje'!$C$27)+(F235*'pravidla turnaje'!$C$28))</f>
        <v/>
      </c>
      <c r="G236" s="56" t="str">
        <f>IF(G212="","",(G226*'pravidla turnaje'!$C$19)+(G227*'pravidla turnaje'!$C$20)+(G228*'pravidla turnaje'!$C$21)+(G229*'pravidla turnaje'!$C$22)+(G230*'pravidla turnaje'!$C$23)+(G231*'pravidla turnaje'!$C$24)+(G232*'pravidla turnaje'!$C$25)+(G233*'pravidla turnaje'!$C$26)+(G234*'pravidla turnaje'!$C$27)+(G235*'pravidla turnaje'!$C$28))</f>
        <v/>
      </c>
      <c r="H236" s="56" t="str">
        <f>IF(H212="","",(H226*'pravidla turnaje'!$C$19)+(H227*'pravidla turnaje'!$C$20)+(H228*'pravidla turnaje'!$C$21)+(H229*'pravidla turnaje'!$C$22)+(H230*'pravidla turnaje'!$C$23)+(H231*'pravidla turnaje'!$C$24)+(H232*'pravidla turnaje'!$C$25)+(H233*'pravidla turnaje'!$C$26)+(H234*'pravidla turnaje'!$C$27)+(H235*'pravidla turnaje'!$C$28))</f>
        <v/>
      </c>
      <c r="I236" s="56" t="str">
        <f>IF(I212="","",(I226*'pravidla turnaje'!$C$19)+(I227*'pravidla turnaje'!$C$20)+(I228*'pravidla turnaje'!$C$21)+(I229*'pravidla turnaje'!$C$22)+(I230*'pravidla turnaje'!$C$23)+(I231*'pravidla turnaje'!$C$24)+(I232*'pravidla turnaje'!$C$25)+(I233*'pravidla turnaje'!$C$26)+(I234*'pravidla turnaje'!$C$27)+(I235*'pravidla turnaje'!$C$28))</f>
        <v/>
      </c>
      <c r="J236" s="57" t="str">
        <f>IF(J212="","",(J226*'pravidla turnaje'!$C$19)+(J227*'pravidla turnaje'!$C$20)+(J228*'pravidla turnaje'!$C$21)+(J229*'pravidla turnaje'!$C$22)+(J230*'pravidla turnaje'!$C$23)+(J231*'pravidla turnaje'!$C$24)+(J232*'pravidla turnaje'!$C$25)+(J233*'pravidla turnaje'!$C$26)+(J234*'pravidla turnaje'!$C$27)+(J235*'pravidla turnaje'!$C$28))</f>
        <v/>
      </c>
      <c r="K236" s="55" t="str">
        <f>IF(K212="","",(K226*'pravidla turnaje'!$C$19)+(K227*'pravidla turnaje'!$C$20)+(K228*'pravidla turnaje'!$C$21)+(K229*'pravidla turnaje'!$C$22)+(K230*'pravidla turnaje'!$C$23)+(K231*'pravidla turnaje'!$C$24)+(K232*'pravidla turnaje'!$C$25)+(K233*'pravidla turnaje'!$C$26)+(K234*'pravidla turnaje'!$C$27)+(K235*'pravidla turnaje'!$C$28))</f>
        <v/>
      </c>
      <c r="L236" s="56" t="str">
        <f>IF(L212="","",(L226*'pravidla turnaje'!$C$19)+(L227*'pravidla turnaje'!$C$20)+(L228*'pravidla turnaje'!$C$21)+(L229*'pravidla turnaje'!$C$22)+(L230*'pravidla turnaje'!$C$23)+(L231*'pravidla turnaje'!$C$24)+(L232*'pravidla turnaje'!$C$25)+(L233*'pravidla turnaje'!$C$26)+(L234*'pravidla turnaje'!$C$27)+(L235*'pravidla turnaje'!$C$28))</f>
        <v/>
      </c>
      <c r="M236" s="56" t="str">
        <f>IF(M212="","",(M226*'pravidla turnaje'!$C$19)+(M227*'pravidla turnaje'!$C$20)+(M228*'pravidla turnaje'!$C$21)+(M229*'pravidla turnaje'!$C$22)+(M230*'pravidla turnaje'!$C$23)+(M231*'pravidla turnaje'!$C$24)+(M232*'pravidla turnaje'!$C$25)+(M233*'pravidla turnaje'!$C$26)+(M234*'pravidla turnaje'!$C$27)+(M235*'pravidla turnaje'!$C$28))</f>
        <v/>
      </c>
      <c r="N236" s="56" t="str">
        <f>IF(N212="","",(N226*'pravidla turnaje'!$C$19)+(N227*'pravidla turnaje'!$C$20)+(N228*'pravidla turnaje'!$C$21)+(N229*'pravidla turnaje'!$C$22)+(N230*'pravidla turnaje'!$C$23)+(N231*'pravidla turnaje'!$C$24)+(N232*'pravidla turnaje'!$C$25)+(N233*'pravidla turnaje'!$C$26)+(N234*'pravidla turnaje'!$C$27)+(N235*'pravidla turnaje'!$C$28))</f>
        <v/>
      </c>
      <c r="O236" s="56" t="str">
        <f>IF(O212="","",(O226*'pravidla turnaje'!$C$19)+(O227*'pravidla turnaje'!$C$20)+(O228*'pravidla turnaje'!$C$21)+(O229*'pravidla turnaje'!$C$22)+(O230*'pravidla turnaje'!$C$23)+(O231*'pravidla turnaje'!$C$24)+(O232*'pravidla turnaje'!$C$25)+(O233*'pravidla turnaje'!$C$26)+(O234*'pravidla turnaje'!$C$27)+(O235*'pravidla turnaje'!$C$28))</f>
        <v/>
      </c>
      <c r="P236" s="56">
        <f ca="1">IF(P212="","",(P226*'pravidla turnaje'!$C$19)+(P227*'pravidla turnaje'!$C$20)+(P228*'pravidla turnaje'!$C$21)+(P229*'pravidla turnaje'!$C$22)+(P230*'pravidla turnaje'!$C$23)+(P231*'pravidla turnaje'!$C$24)+(P232*'pravidla turnaje'!$C$25)+(P233*'pravidla turnaje'!$C$26)+(P234*'pravidla turnaje'!$C$27)+(P235*'pravidla turnaje'!$C$28))</f>
        <v>1122</v>
      </c>
      <c r="Q236" s="56" t="str">
        <f>IF(Q212="","",(Q226*'pravidla turnaje'!$C$19)+(Q227*'pravidla turnaje'!$C$20)+(Q228*'pravidla turnaje'!$C$21)+(Q229*'pravidla turnaje'!$C$22)+(Q230*'pravidla turnaje'!$C$23)+(Q231*'pravidla turnaje'!$C$24)+(Q232*'pravidla turnaje'!$C$25)+(Q233*'pravidla turnaje'!$C$26)+(Q234*'pravidla turnaje'!$C$27)+(Q235*'pravidla turnaje'!$C$28))</f>
        <v/>
      </c>
      <c r="R236" s="57" t="str">
        <f>IF(R212="","",(R226*'pravidla turnaje'!$C$19)+(R227*'pravidla turnaje'!$C$20)+(R228*'pravidla turnaje'!$C$21)+(R229*'pravidla turnaje'!$C$22)+(R230*'pravidla turnaje'!$C$23)+(R231*'pravidla turnaje'!$C$24)+(R232*'pravidla turnaje'!$C$25)+(R233*'pravidla turnaje'!$C$26)+(R234*'pravidla turnaje'!$C$27)+(R235*'pravidla turnaje'!$C$28))</f>
        <v/>
      </c>
      <c r="S236" s="55" t="str">
        <f>IF(S212="","",(S226*'pravidla turnaje'!$C$19)+(S227*'pravidla turnaje'!$C$20)+(S228*'pravidla turnaje'!$C$21)+(S229*'pravidla turnaje'!$C$22)+(S230*'pravidla turnaje'!$C$23)+(S231*'pravidla turnaje'!$C$24)+(S232*'pravidla turnaje'!$C$25)+(S233*'pravidla turnaje'!$C$26)+(S234*'pravidla turnaje'!$C$27)+(S235*'pravidla turnaje'!$C$28))</f>
        <v/>
      </c>
      <c r="T236" s="56">
        <f ca="1">IF(T212="","",(T226*'pravidla turnaje'!$C$19)+(T227*'pravidla turnaje'!$C$20)+(T228*'pravidla turnaje'!$C$21)+(T229*'pravidla turnaje'!$C$22)+(T230*'pravidla turnaje'!$C$23)+(T231*'pravidla turnaje'!$C$24)+(T232*'pravidla turnaje'!$C$25)+(T233*'pravidla turnaje'!$C$26)+(T234*'pravidla turnaje'!$C$27)+(T235*'pravidla turnaje'!$C$28))</f>
        <v>3354</v>
      </c>
      <c r="U236" s="56">
        <f ca="1">IF(U212="","",(U226*'pravidla turnaje'!$C$19)+(U227*'pravidla turnaje'!$C$20)+(U228*'pravidla turnaje'!$C$21)+(U229*'pravidla turnaje'!$C$22)+(U230*'pravidla turnaje'!$C$23)+(U231*'pravidla turnaje'!$C$24)+(U232*'pravidla turnaje'!$C$25)+(U233*'pravidla turnaje'!$C$26)+(U234*'pravidla turnaje'!$C$27)+(U235*'pravidla turnaje'!$C$28))</f>
        <v>1133</v>
      </c>
      <c r="V236" s="56">
        <f ca="1">IF(V212="","",(V226*'pravidla turnaje'!$C$19)+(V227*'pravidla turnaje'!$C$20)+(V228*'pravidla turnaje'!$C$21)+(V229*'pravidla turnaje'!$C$22)+(V230*'pravidla turnaje'!$C$23)+(V231*'pravidla turnaje'!$C$24)+(V232*'pravidla turnaje'!$C$25)+(V233*'pravidla turnaje'!$C$26)+(V234*'pravidla turnaje'!$C$27)+(V235*'pravidla turnaje'!$C$28))</f>
        <v>2245</v>
      </c>
      <c r="W236" s="56" t="str">
        <f>IF(W212="","",(W226*'pravidla turnaje'!$C$19)+(W227*'pravidla turnaje'!$C$20)+(W228*'pravidla turnaje'!$C$21)+(W229*'pravidla turnaje'!$C$22)+(W230*'pravidla turnaje'!$C$23)+(W231*'pravidla turnaje'!$C$24)+(W232*'pravidla turnaje'!$C$25)+(W233*'pravidla turnaje'!$C$26)+(W234*'pravidla turnaje'!$C$27)+(W235*'pravidla turnaje'!$C$28))</f>
        <v/>
      </c>
      <c r="X236" s="56" t="str">
        <f>IF(X212="","",(X226*'pravidla turnaje'!$C$19)+(X227*'pravidla turnaje'!$C$20)+(X228*'pravidla turnaje'!$C$21)+(X229*'pravidla turnaje'!$C$22)+(X230*'pravidla turnaje'!$C$23)+(X231*'pravidla turnaje'!$C$24)+(X232*'pravidla turnaje'!$C$25)+(X233*'pravidla turnaje'!$C$26)+(X234*'pravidla turnaje'!$C$27)+(X235*'pravidla turnaje'!$C$28))</f>
        <v/>
      </c>
      <c r="Y236" s="56" t="str">
        <f>IF(Y212="","",(Y226*'pravidla turnaje'!$C$19)+(Y227*'pravidla turnaje'!$C$20)+(Y228*'pravidla turnaje'!$C$21)+(Y229*'pravidla turnaje'!$C$22)+(Y230*'pravidla turnaje'!$C$23)+(Y231*'pravidla turnaje'!$C$24)+(Y232*'pravidla turnaje'!$C$25)+(Y233*'pravidla turnaje'!$C$26)+(Y234*'pravidla turnaje'!$C$27)+(Y235*'pravidla turnaje'!$C$28))</f>
        <v/>
      </c>
      <c r="Z236" s="57" t="str">
        <f>IF(Z212="","",(Z226*'pravidla turnaje'!$C$19)+(Z227*'pravidla turnaje'!$C$20)+(Z228*'pravidla turnaje'!$C$21)+(Z229*'pravidla turnaje'!$C$22)+(Z230*'pravidla turnaje'!$C$23)+(Z231*'pravidla turnaje'!$C$24)+(Z232*'pravidla turnaje'!$C$25)+(Z233*'pravidla turnaje'!$C$26)+(Z234*'pravidla turnaje'!$C$27)+(Z235*'pravidla turnaje'!$C$28))</f>
        <v/>
      </c>
      <c r="AA236" s="55" t="str">
        <f>IF(AA212="","",(AA226*'pravidla turnaje'!$C$19)+(AA227*'pravidla turnaje'!$C$20)+(AA228*'pravidla turnaje'!$C$21)+(AA229*'pravidla turnaje'!$C$22)+(AA230*'pravidla turnaje'!$C$23)+(AA231*'pravidla turnaje'!$C$24)+(AA232*'pravidla turnaje'!$C$25)+(AA233*'pravidla turnaje'!$C$26)+(AA234*'pravidla turnaje'!$C$27)+(AA235*'pravidla turnaje'!$C$28))</f>
        <v/>
      </c>
      <c r="AB236" s="56" t="str">
        <f>IF(AB212="","",(AB226*'pravidla turnaje'!$C$19)+(AB227*'pravidla turnaje'!$C$20)+(AB228*'pravidla turnaje'!$C$21)+(AB229*'pravidla turnaje'!$C$22)+(AB230*'pravidla turnaje'!$C$23)+(AB231*'pravidla turnaje'!$C$24)+(AB232*'pravidla turnaje'!$C$25)+(AB233*'pravidla turnaje'!$C$26)+(AB234*'pravidla turnaje'!$C$27)+(AB235*'pravidla turnaje'!$C$28))</f>
        <v/>
      </c>
      <c r="AC236" s="56" t="str">
        <f>IF(AC212="","",(AC226*'pravidla turnaje'!$C$19)+(AC227*'pravidla turnaje'!$C$20)+(AC228*'pravidla turnaje'!$C$21)+(AC229*'pravidla turnaje'!$C$22)+(AC230*'pravidla turnaje'!$C$23)+(AC231*'pravidla turnaje'!$C$24)+(AC232*'pravidla turnaje'!$C$25)+(AC233*'pravidla turnaje'!$C$26)+(AC234*'pravidla turnaje'!$C$27)+(AC235*'pravidla turnaje'!$C$28))</f>
        <v/>
      </c>
      <c r="AD236" s="56" t="str">
        <f>IF(AD212="","",(AD226*'pravidla turnaje'!$C$19)+(AD227*'pravidla turnaje'!$C$20)+(AD228*'pravidla turnaje'!$C$21)+(AD229*'pravidla turnaje'!$C$22)+(AD230*'pravidla turnaje'!$C$23)+(AD231*'pravidla turnaje'!$C$24)+(AD232*'pravidla turnaje'!$C$25)+(AD233*'pravidla turnaje'!$C$26)+(AD234*'pravidla turnaje'!$C$27)+(AD235*'pravidla turnaje'!$C$28))</f>
        <v/>
      </c>
      <c r="AE236" s="56" t="str">
        <f>IF(AE212="","",(AE226*'pravidla turnaje'!$C$19)+(AE227*'pravidla turnaje'!$C$20)+(AE228*'pravidla turnaje'!$C$21)+(AE229*'pravidla turnaje'!$C$22)+(AE230*'pravidla turnaje'!$C$23)+(AE231*'pravidla turnaje'!$C$24)+(AE232*'pravidla turnaje'!$C$25)+(AE233*'pravidla turnaje'!$C$26)+(AE234*'pravidla turnaje'!$C$27)+(AE235*'pravidla turnaje'!$C$28))</f>
        <v/>
      </c>
      <c r="AF236" s="56" t="str">
        <f>IF(AF212="","",(AF226*'pravidla turnaje'!$C$19)+(AF227*'pravidla turnaje'!$C$20)+(AF228*'pravidla turnaje'!$C$21)+(AF229*'pravidla turnaje'!$C$22)+(AF230*'pravidla turnaje'!$C$23)+(AF231*'pravidla turnaje'!$C$24)+(AF232*'pravidla turnaje'!$C$25)+(AF233*'pravidla turnaje'!$C$26)+(AF234*'pravidla turnaje'!$C$27)+(AF235*'pravidla turnaje'!$C$28))</f>
        <v/>
      </c>
      <c r="AG236" s="56" t="str">
        <f>IF(AG212="","",(AG226*'pravidla turnaje'!$C$19)+(AG227*'pravidla turnaje'!$C$20)+(AG228*'pravidla turnaje'!$C$21)+(AG229*'pravidla turnaje'!$C$22)+(AG230*'pravidla turnaje'!$C$23)+(AG231*'pravidla turnaje'!$C$24)+(AG232*'pravidla turnaje'!$C$25)+(AG233*'pravidla turnaje'!$C$26)+(AG234*'pravidla turnaje'!$C$27)+(AG235*'pravidla turnaje'!$C$28))</f>
        <v/>
      </c>
      <c r="AH236" s="57" t="str">
        <f>IF(AH212="","",(AH226*'pravidla turnaje'!$C$19)+(AH227*'pravidla turnaje'!$C$20)+(AH228*'pravidla turnaje'!$C$21)+(AH229*'pravidla turnaje'!$C$22)+(AH230*'pravidla turnaje'!$C$23)+(AH231*'pravidla turnaje'!$C$24)+(AH232*'pravidla turnaje'!$C$25)+(AH233*'pravidla turnaje'!$C$26)+(AH234*'pravidla turnaje'!$C$27)+(AH235*'pravidla turnaje'!$C$28))</f>
        <v/>
      </c>
      <c r="AI236" s="55" t="str">
        <f>IF(AI212="","",(AI226*'pravidla turnaje'!$C$19)+(AI227*'pravidla turnaje'!$C$20)+(AI228*'pravidla turnaje'!$C$21)+(AI229*'pravidla turnaje'!$C$22)+(AI230*'pravidla turnaje'!$C$23)+(AI231*'pravidla turnaje'!$C$24)+(AI232*'pravidla turnaje'!$C$25)+(AI233*'pravidla turnaje'!$C$26)+(AI234*'pravidla turnaje'!$C$27)+(AI235*'pravidla turnaje'!$C$28))</f>
        <v/>
      </c>
      <c r="AJ236" s="56" t="str">
        <f>IF(AJ212="","",(AJ226*'pravidla turnaje'!$C$19)+(AJ227*'pravidla turnaje'!$C$20)+(AJ228*'pravidla turnaje'!$C$21)+(AJ229*'pravidla turnaje'!$C$22)+(AJ230*'pravidla turnaje'!$C$23)+(AJ231*'pravidla turnaje'!$C$24)+(AJ232*'pravidla turnaje'!$C$25)+(AJ233*'pravidla turnaje'!$C$26)+(AJ234*'pravidla turnaje'!$C$27)+(AJ235*'pravidla turnaje'!$C$28))</f>
        <v/>
      </c>
      <c r="AK236" s="56" t="str">
        <f>IF(AK212="","",(AK226*'pravidla turnaje'!$C$19)+(AK227*'pravidla turnaje'!$C$20)+(AK228*'pravidla turnaje'!$C$21)+(AK229*'pravidla turnaje'!$C$22)+(AK230*'pravidla turnaje'!$C$23)+(AK231*'pravidla turnaje'!$C$24)+(AK232*'pravidla turnaje'!$C$25)+(AK233*'pravidla turnaje'!$C$26)+(AK234*'pravidla turnaje'!$C$27)+(AK235*'pravidla turnaje'!$C$28))</f>
        <v/>
      </c>
      <c r="AL236" s="56" t="str">
        <f>IF(AL212="","",(AL226*'pravidla turnaje'!$C$19)+(AL227*'pravidla turnaje'!$C$20)+(AL228*'pravidla turnaje'!$C$21)+(AL229*'pravidla turnaje'!$C$22)+(AL230*'pravidla turnaje'!$C$23)+(AL231*'pravidla turnaje'!$C$24)+(AL232*'pravidla turnaje'!$C$25)+(AL233*'pravidla turnaje'!$C$26)+(AL234*'pravidla turnaje'!$C$27)+(AL235*'pravidla turnaje'!$C$28))</f>
        <v/>
      </c>
      <c r="AM236" s="56" t="str">
        <f>IF(AM212="","",(AM226*'pravidla turnaje'!$C$19)+(AM227*'pravidla turnaje'!$C$20)+(AM228*'pravidla turnaje'!$C$21)+(AM229*'pravidla turnaje'!$C$22)+(AM230*'pravidla turnaje'!$C$23)+(AM231*'pravidla turnaje'!$C$24)+(AM232*'pravidla turnaje'!$C$25)+(AM233*'pravidla turnaje'!$C$26)+(AM234*'pravidla turnaje'!$C$27)+(AM235*'pravidla turnaje'!$C$28))</f>
        <v/>
      </c>
      <c r="AN236" s="56" t="str">
        <f>IF(AN212="","",(AN226*'pravidla turnaje'!$C$19)+(AN227*'pravidla turnaje'!$C$20)+(AN228*'pravidla turnaje'!$C$21)+(AN229*'pravidla turnaje'!$C$22)+(AN230*'pravidla turnaje'!$C$23)+(AN231*'pravidla turnaje'!$C$24)+(AN232*'pravidla turnaje'!$C$25)+(AN233*'pravidla turnaje'!$C$26)+(AN234*'pravidla turnaje'!$C$27)+(AN235*'pravidla turnaje'!$C$28))</f>
        <v/>
      </c>
      <c r="AO236" s="56" t="str">
        <f>IF(AO212="","",(AO226*'pravidla turnaje'!$C$19)+(AO227*'pravidla turnaje'!$C$20)+(AO228*'pravidla turnaje'!$C$21)+(AO229*'pravidla turnaje'!$C$22)+(AO230*'pravidla turnaje'!$C$23)+(AO231*'pravidla turnaje'!$C$24)+(AO232*'pravidla turnaje'!$C$25)+(AO233*'pravidla turnaje'!$C$26)+(AO234*'pravidla turnaje'!$C$27)+(AO235*'pravidla turnaje'!$C$28))</f>
        <v/>
      </c>
      <c r="AP236" s="57" t="str">
        <f>IF(AP212="","",(AP226*'pravidla turnaje'!$C$19)+(AP227*'pravidla turnaje'!$C$20)+(AP228*'pravidla turnaje'!$C$21)+(AP229*'pravidla turnaje'!$C$22)+(AP230*'pravidla turnaje'!$C$23)+(AP231*'pravidla turnaje'!$C$24)+(AP232*'pravidla turnaje'!$C$25)+(AP233*'pravidla turnaje'!$C$26)+(AP234*'pravidla turnaje'!$C$27)+(AP235*'pravidla turnaje'!$C$28))</f>
        <v/>
      </c>
      <c r="AQ236" s="55" t="str">
        <f>IF(AQ212="","",(AQ226*'pravidla turnaje'!$C$19)+(AQ227*'pravidla turnaje'!$C$20)+(AQ228*'pravidla turnaje'!$C$21)+(AQ229*'pravidla turnaje'!$C$22)+(AQ230*'pravidla turnaje'!$C$23)+(AQ231*'pravidla turnaje'!$C$24)+(AQ232*'pravidla turnaje'!$C$25)+(AQ233*'pravidla turnaje'!$C$26)+(AQ234*'pravidla turnaje'!$C$27)+(AQ235*'pravidla turnaje'!$C$28))</f>
        <v/>
      </c>
      <c r="AR236" s="56" t="str">
        <f>IF(AR212="","",(AR226*'pravidla turnaje'!$C$19)+(AR227*'pravidla turnaje'!$C$20)+(AR228*'pravidla turnaje'!$C$21)+(AR229*'pravidla turnaje'!$C$22)+(AR230*'pravidla turnaje'!$C$23)+(AR231*'pravidla turnaje'!$C$24)+(AR232*'pravidla turnaje'!$C$25)+(AR233*'pravidla turnaje'!$C$26)+(AR234*'pravidla turnaje'!$C$27)+(AR235*'pravidla turnaje'!$C$28))</f>
        <v/>
      </c>
      <c r="AS236" s="56" t="str">
        <f>IF(AS212="","",(AS226*'pravidla turnaje'!$C$19)+(AS227*'pravidla turnaje'!$C$20)+(AS228*'pravidla turnaje'!$C$21)+(AS229*'pravidla turnaje'!$C$22)+(AS230*'pravidla turnaje'!$C$23)+(AS231*'pravidla turnaje'!$C$24)+(AS232*'pravidla turnaje'!$C$25)+(AS233*'pravidla turnaje'!$C$26)+(AS234*'pravidla turnaje'!$C$27)+(AS235*'pravidla turnaje'!$C$28))</f>
        <v/>
      </c>
      <c r="AT236" s="56" t="str">
        <f>IF(AT212="","",(AT226*'pravidla turnaje'!$C$19)+(AT227*'pravidla turnaje'!$C$20)+(AT228*'pravidla turnaje'!$C$21)+(AT229*'pravidla turnaje'!$C$22)+(AT230*'pravidla turnaje'!$C$23)+(AT231*'pravidla turnaje'!$C$24)+(AT232*'pravidla turnaje'!$C$25)+(AT233*'pravidla turnaje'!$C$26)+(AT234*'pravidla turnaje'!$C$27)+(AT235*'pravidla turnaje'!$C$28))</f>
        <v/>
      </c>
      <c r="AU236" s="56">
        <f ca="1">IF(AU212="","",(AU226*'pravidla turnaje'!$C$19)+(AU227*'pravidla turnaje'!$C$20)+(AU228*'pravidla turnaje'!$C$21)+(AU229*'pravidla turnaje'!$C$22)+(AU230*'pravidla turnaje'!$C$23)+(AU231*'pravidla turnaje'!$C$24)+(AU232*'pravidla turnaje'!$C$25)+(AU233*'pravidla turnaje'!$C$26)+(AU234*'pravidla turnaje'!$C$27)+(AU235*'pravidla turnaje'!$C$28))</f>
        <v>1165</v>
      </c>
      <c r="AV236" s="56" t="str">
        <f>IF(AV212="","",(AV226*'pravidla turnaje'!$C$19)+(AV227*'pravidla turnaje'!$C$20)+(AV228*'pravidla turnaje'!$C$21)+(AV229*'pravidla turnaje'!$C$22)+(AV230*'pravidla turnaje'!$C$23)+(AV231*'pravidla turnaje'!$C$24)+(AV232*'pravidla turnaje'!$C$25)+(AV233*'pravidla turnaje'!$C$26)+(AV234*'pravidla turnaje'!$C$27)+(AV235*'pravidla turnaje'!$C$28))</f>
        <v/>
      </c>
      <c r="AW236" s="56" t="str">
        <f>IF(AW212="","",(AW226*'pravidla turnaje'!$C$19)+(AW227*'pravidla turnaje'!$C$20)+(AW228*'pravidla turnaje'!$C$21)+(AW229*'pravidla turnaje'!$C$22)+(AW230*'pravidla turnaje'!$C$23)+(AW231*'pravidla turnaje'!$C$24)+(AW232*'pravidla turnaje'!$C$25)+(AW233*'pravidla turnaje'!$C$26)+(AW234*'pravidla turnaje'!$C$27)+(AW235*'pravidla turnaje'!$C$28))</f>
        <v/>
      </c>
      <c r="AX236" s="57" t="str">
        <f>IF(AX212="","",(AX226*'pravidla turnaje'!$C$19)+(AX227*'pravidla turnaje'!$C$20)+(AX228*'pravidla turnaje'!$C$21)+(AX229*'pravidla turnaje'!$C$22)+(AX230*'pravidla turnaje'!$C$23)+(AX231*'pravidla turnaje'!$C$24)+(AX232*'pravidla turnaje'!$C$25)+(AX233*'pravidla turnaje'!$C$26)+(AX234*'pravidla turnaje'!$C$27)+(AX235*'pravidla turnaje'!$C$28))</f>
        <v/>
      </c>
      <c r="AY236" s="55" t="str">
        <f>IF(AY212="","",(AY226*'pravidla turnaje'!$C$19)+(AY227*'pravidla turnaje'!$C$20)+(AY228*'pravidla turnaje'!$C$21)+(AY229*'pravidla turnaje'!$C$22)+(AY230*'pravidla turnaje'!$C$23)+(AY231*'pravidla turnaje'!$C$24)+(AY232*'pravidla turnaje'!$C$25)+(AY233*'pravidla turnaje'!$C$26)+(AY234*'pravidla turnaje'!$C$27)+(AY235*'pravidla turnaje'!$C$28))</f>
        <v/>
      </c>
      <c r="AZ236" s="56" t="str">
        <f>IF(AZ212="","",(AZ226*'pravidla turnaje'!$C$19)+(AZ227*'pravidla turnaje'!$C$20)+(AZ228*'pravidla turnaje'!$C$21)+(AZ229*'pravidla turnaje'!$C$22)+(AZ230*'pravidla turnaje'!$C$23)+(AZ231*'pravidla turnaje'!$C$24)+(AZ232*'pravidla turnaje'!$C$25)+(AZ233*'pravidla turnaje'!$C$26)+(AZ234*'pravidla turnaje'!$C$27)+(AZ235*'pravidla turnaje'!$C$28))</f>
        <v/>
      </c>
      <c r="BA236" s="56" t="str">
        <f>IF(BA212="","",(BA226*'pravidla turnaje'!$C$19)+(BA227*'pravidla turnaje'!$C$20)+(BA228*'pravidla turnaje'!$C$21)+(BA229*'pravidla turnaje'!$C$22)+(BA230*'pravidla turnaje'!$C$23)+(BA231*'pravidla turnaje'!$C$24)+(BA232*'pravidla turnaje'!$C$25)+(BA233*'pravidla turnaje'!$C$26)+(BA234*'pravidla turnaje'!$C$27)+(BA235*'pravidla turnaje'!$C$28))</f>
        <v/>
      </c>
      <c r="BB236" s="56" t="str">
        <f>IF(BB212="","",(BB226*'pravidla turnaje'!$C$19)+(BB227*'pravidla turnaje'!$C$20)+(BB228*'pravidla turnaje'!$C$21)+(BB229*'pravidla turnaje'!$C$22)+(BB230*'pravidla turnaje'!$C$23)+(BB231*'pravidla turnaje'!$C$24)+(BB232*'pravidla turnaje'!$C$25)+(BB233*'pravidla turnaje'!$C$26)+(BB234*'pravidla turnaje'!$C$27)+(BB235*'pravidla turnaje'!$C$28))</f>
        <v/>
      </c>
      <c r="BC236" s="56" t="str">
        <f>IF(BC212="","",(BC226*'pravidla turnaje'!$C$19)+(BC227*'pravidla turnaje'!$C$20)+(BC228*'pravidla turnaje'!$C$21)+(BC229*'pravidla turnaje'!$C$22)+(BC230*'pravidla turnaje'!$C$23)+(BC231*'pravidla turnaje'!$C$24)+(BC232*'pravidla turnaje'!$C$25)+(BC233*'pravidla turnaje'!$C$26)+(BC234*'pravidla turnaje'!$C$27)+(BC235*'pravidla turnaje'!$C$28))</f>
        <v/>
      </c>
      <c r="BD236" s="56" t="str">
        <f>IF(BD212="","",(BD226*'pravidla turnaje'!$C$19)+(BD227*'pravidla turnaje'!$C$20)+(BD228*'pravidla turnaje'!$C$21)+(BD229*'pravidla turnaje'!$C$22)+(BD230*'pravidla turnaje'!$C$23)+(BD231*'pravidla turnaje'!$C$24)+(BD232*'pravidla turnaje'!$C$25)+(BD233*'pravidla turnaje'!$C$26)+(BD234*'pravidla turnaje'!$C$27)+(BD235*'pravidla turnaje'!$C$28))</f>
        <v/>
      </c>
      <c r="BE236" s="56" t="str">
        <f>IF(BE212="","",(BE226*'pravidla turnaje'!$C$19)+(BE227*'pravidla turnaje'!$C$20)+(BE228*'pravidla turnaje'!$C$21)+(BE229*'pravidla turnaje'!$C$22)+(BE230*'pravidla turnaje'!$C$23)+(BE231*'pravidla turnaje'!$C$24)+(BE232*'pravidla turnaje'!$C$25)+(BE233*'pravidla turnaje'!$C$26)+(BE234*'pravidla turnaje'!$C$27)+(BE235*'pravidla turnaje'!$C$28))</f>
        <v/>
      </c>
      <c r="BF236" s="57" t="str">
        <f>IF(BF212="","",(BF226*'pravidla turnaje'!$C$19)+(BF227*'pravidla turnaje'!$C$20)+(BF228*'pravidla turnaje'!$C$21)+(BF229*'pravidla turnaje'!$C$22)+(BF230*'pravidla turnaje'!$C$23)+(BF231*'pravidla turnaje'!$C$24)+(BF232*'pravidla turnaje'!$C$25)+(BF233*'pravidla turnaje'!$C$26)+(BF234*'pravidla turnaje'!$C$27)+(BF235*'pravidla turnaje'!$C$28))</f>
        <v/>
      </c>
      <c r="BG236" s="55" t="str">
        <f>IF(BG212="","",(BG226*'pravidla turnaje'!$C$19)+(BG227*'pravidla turnaje'!$C$20)+(BG228*'pravidla turnaje'!$C$21)+(BG229*'pravidla turnaje'!$C$22)+(BG230*'pravidla turnaje'!$C$23)+(BG231*'pravidla turnaje'!$C$24)+(BG232*'pravidla turnaje'!$C$25)+(BG233*'pravidla turnaje'!$C$26)+(BG234*'pravidla turnaje'!$C$27)+(BG235*'pravidla turnaje'!$C$28))</f>
        <v/>
      </c>
      <c r="BH236" s="56" t="str">
        <f>IF(BH212="","",(BH226*'pravidla turnaje'!$C$19)+(BH227*'pravidla turnaje'!$C$20)+(BH228*'pravidla turnaje'!$C$21)+(BH229*'pravidla turnaje'!$C$22)+(BH230*'pravidla turnaje'!$C$23)+(BH231*'pravidla turnaje'!$C$24)+(BH232*'pravidla turnaje'!$C$25)+(BH233*'pravidla turnaje'!$C$26)+(BH234*'pravidla turnaje'!$C$27)+(BH235*'pravidla turnaje'!$C$28))</f>
        <v/>
      </c>
      <c r="BI236" s="56" t="str">
        <f>IF(BI212="","",(BI226*'pravidla turnaje'!$C$19)+(BI227*'pravidla turnaje'!$C$20)+(BI228*'pravidla turnaje'!$C$21)+(BI229*'pravidla turnaje'!$C$22)+(BI230*'pravidla turnaje'!$C$23)+(BI231*'pravidla turnaje'!$C$24)+(BI232*'pravidla turnaje'!$C$25)+(BI233*'pravidla turnaje'!$C$26)+(BI234*'pravidla turnaje'!$C$27)+(BI235*'pravidla turnaje'!$C$28))</f>
        <v/>
      </c>
      <c r="BJ236" s="56" t="str">
        <f>IF(BJ212="","",(BJ226*'pravidla turnaje'!$C$19)+(BJ227*'pravidla turnaje'!$C$20)+(BJ228*'pravidla turnaje'!$C$21)+(BJ229*'pravidla turnaje'!$C$22)+(BJ230*'pravidla turnaje'!$C$23)+(BJ231*'pravidla turnaje'!$C$24)+(BJ232*'pravidla turnaje'!$C$25)+(BJ233*'pravidla turnaje'!$C$26)+(BJ234*'pravidla turnaje'!$C$27)+(BJ235*'pravidla turnaje'!$C$28))</f>
        <v/>
      </c>
      <c r="BK236" s="56" t="str">
        <f>IF(BK212="","",(BK226*'pravidla turnaje'!$C$19)+(BK227*'pravidla turnaje'!$C$20)+(BK228*'pravidla turnaje'!$C$21)+(BK229*'pravidla turnaje'!$C$22)+(BK230*'pravidla turnaje'!$C$23)+(BK231*'pravidla turnaje'!$C$24)+(BK232*'pravidla turnaje'!$C$25)+(BK233*'pravidla turnaje'!$C$26)+(BK234*'pravidla turnaje'!$C$27)+(BK235*'pravidla turnaje'!$C$28))</f>
        <v/>
      </c>
      <c r="BL236" s="56" t="str">
        <f>IF(BL212="","",(BL226*'pravidla turnaje'!$C$19)+(BL227*'pravidla turnaje'!$C$20)+(BL228*'pravidla turnaje'!$C$21)+(BL229*'pravidla turnaje'!$C$22)+(BL230*'pravidla turnaje'!$C$23)+(BL231*'pravidla turnaje'!$C$24)+(BL232*'pravidla turnaje'!$C$25)+(BL233*'pravidla turnaje'!$C$26)+(BL234*'pravidla turnaje'!$C$27)+(BL235*'pravidla turnaje'!$C$28))</f>
        <v/>
      </c>
      <c r="BM236" s="56" t="str">
        <f>IF(BM212="","",(BM226*'pravidla turnaje'!$C$19)+(BM227*'pravidla turnaje'!$C$20)+(BM228*'pravidla turnaje'!$C$21)+(BM229*'pravidla turnaje'!$C$22)+(BM230*'pravidla turnaje'!$C$23)+(BM231*'pravidla turnaje'!$C$24)+(BM232*'pravidla turnaje'!$C$25)+(BM233*'pravidla turnaje'!$C$26)+(BM234*'pravidla turnaje'!$C$27)+(BM235*'pravidla turnaje'!$C$28))</f>
        <v/>
      </c>
      <c r="BN236" s="57" t="str">
        <f>IF(BN212="","",(BN226*'pravidla turnaje'!$C$19)+(BN227*'pravidla turnaje'!$C$20)+(BN228*'pravidla turnaje'!$C$21)+(BN229*'pravidla turnaje'!$C$22)+(BN230*'pravidla turnaje'!$C$23)+(BN231*'pravidla turnaje'!$C$24)+(BN232*'pravidla turnaje'!$C$25)+(BN233*'pravidla turnaje'!$C$26)+(BN234*'pravidla turnaje'!$C$27)+(BN235*'pravidla turnaje'!$C$28))</f>
        <v/>
      </c>
    </row>
    <row r="237" spans="1:66" ht="4.5" customHeight="1" x14ac:dyDescent="0.25">
      <c r="C237" s="923"/>
      <c r="D237" s="923"/>
      <c r="E237" s="923"/>
      <c r="F237" s="923"/>
      <c r="G237" s="923"/>
      <c r="H237" s="923"/>
      <c r="I237" s="923"/>
      <c r="J237" s="923"/>
    </row>
    <row r="238" spans="1:66" ht="4.5" customHeight="1" x14ac:dyDescent="0.25">
      <c r="C238" s="923"/>
      <c r="D238" s="923"/>
      <c r="E238" s="923"/>
      <c r="F238" s="923"/>
      <c r="G238" s="923"/>
      <c r="H238" s="923"/>
      <c r="I238" s="923"/>
      <c r="J238" s="923"/>
    </row>
    <row r="239" spans="1:66" ht="4.5" customHeight="1" x14ac:dyDescent="0.25">
      <c r="C239" s="923"/>
      <c r="D239" s="923"/>
      <c r="E239" s="923"/>
      <c r="F239" s="923"/>
      <c r="G239" s="923"/>
      <c r="H239" s="923"/>
      <c r="I239" s="923"/>
      <c r="J239" s="923"/>
    </row>
    <row r="240" spans="1:66" ht="4.5" customHeight="1" thickBot="1" x14ac:dyDescent="0.3">
      <c r="C240" s="923"/>
      <c r="D240" s="923"/>
      <c r="E240" s="923"/>
      <c r="F240" s="923"/>
      <c r="G240" s="923"/>
      <c r="H240" s="923"/>
      <c r="I240" s="923"/>
      <c r="J240" s="923"/>
    </row>
    <row r="241" spans="1:66" ht="15.75" x14ac:dyDescent="0.25">
      <c r="A241" s="2115" t="str">
        <f>CONCATENATE("skupina ",VLOOKUP(C241-1,'pravidla turnaje'!$A$64:$B$83,2,0))</f>
        <v>skupina G</v>
      </c>
      <c r="B241" s="2116"/>
      <c r="C241" s="80">
        <v>71</v>
      </c>
      <c r="D241" s="81">
        <v>72</v>
      </c>
      <c r="E241" s="81">
        <v>73</v>
      </c>
      <c r="F241" s="81">
        <v>74</v>
      </c>
      <c r="G241" s="81">
        <v>75</v>
      </c>
      <c r="H241" s="81">
        <v>76</v>
      </c>
      <c r="I241" s="81">
        <v>77</v>
      </c>
      <c r="J241" s="81">
        <v>78</v>
      </c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</row>
    <row r="242" spans="1:66" ht="15.75" x14ac:dyDescent="0.25">
      <c r="A242" s="2117" t="s">
        <v>22</v>
      </c>
      <c r="B242" s="2117"/>
      <c r="C242" s="91">
        <f ca="1">VLOOKUP(C$241,'Tabulka-skore'!$B$4:$Q$239,11,0)</f>
        <v>0</v>
      </c>
      <c r="D242" s="91">
        <f ca="1">VLOOKUP(D$241,'Tabulka-skore'!$B$4:$Q$239,11,0)</f>
        <v>0</v>
      </c>
      <c r="E242" s="91">
        <f ca="1">VLOOKUP(E$241,'Tabulka-skore'!$B$4:$Q$239,11,0)</f>
        <v>0</v>
      </c>
      <c r="F242" s="91">
        <f ca="1">VLOOKUP(F$241,'Tabulka-skore'!$B$4:$Q$239,11,0)</f>
        <v>0</v>
      </c>
      <c r="G242" s="91">
        <f ca="1">VLOOKUP(G$241,'Tabulka-skore'!$B$4:$Q$239,11,0)</f>
        <v>0</v>
      </c>
      <c r="H242" s="91" t="str">
        <f>VLOOKUP(H$241,'Tabulka-skore'!$B$4:$Q$239,11,0)</f>
        <v/>
      </c>
      <c r="I242" s="91" t="str">
        <f>VLOOKUP(I$241,'Tabulka-skore'!$B$4:$Q$239,11,0)</f>
        <v/>
      </c>
      <c r="J242" s="91" t="str">
        <f>VLOOKUP(J$241,'Tabulka-skore'!$B$4:$Q$239,11,0)</f>
        <v/>
      </c>
      <c r="K242" s="39"/>
      <c r="L242" s="39"/>
      <c r="M242" s="39"/>
      <c r="N242" s="39"/>
      <c r="O242" s="39"/>
      <c r="P242" s="39"/>
      <c r="Q242" s="39"/>
      <c r="R242" s="39"/>
    </row>
    <row r="243" spans="1:66" ht="15.75" x14ac:dyDescent="0.25">
      <c r="A243" s="2117" t="s">
        <v>23</v>
      </c>
      <c r="B243" s="2117"/>
      <c r="C243" s="91">
        <f ca="1">VLOOKUP(C$241,'Tabulka-skore'!$B$4:$Q$239,12,0)</f>
        <v>17</v>
      </c>
      <c r="D243" s="91">
        <f ca="1">VLOOKUP(D$241,'Tabulka-skore'!$B$4:$Q$239,12,0)</f>
        <v>11</v>
      </c>
      <c r="E243" s="91">
        <f ca="1">VLOOKUP(E$241,'Tabulka-skore'!$B$4:$Q$239,12,0)</f>
        <v>23</v>
      </c>
      <c r="F243" s="91">
        <f ca="1">VLOOKUP(F$241,'Tabulka-skore'!$B$4:$Q$239,12,0)</f>
        <v>22</v>
      </c>
      <c r="G243" s="91">
        <f ca="1">VLOOKUP(G$241,'Tabulka-skore'!$B$4:$Q$239,12,0)</f>
        <v>21</v>
      </c>
      <c r="H243" s="91" t="str">
        <f>VLOOKUP(H$241,'Tabulka-skore'!$B$4:$Q$239,12,0)</f>
        <v/>
      </c>
      <c r="I243" s="91" t="str">
        <f>VLOOKUP(I$241,'Tabulka-skore'!$B$4:$Q$239,12,0)</f>
        <v/>
      </c>
      <c r="J243" s="91" t="str">
        <f>VLOOKUP(J$241,'Tabulka-skore'!$B$4:$Q$239,12,0)</f>
        <v/>
      </c>
      <c r="K243" s="39"/>
      <c r="L243" s="39"/>
      <c r="M243" s="39"/>
      <c r="N243" s="39"/>
      <c r="O243" s="39"/>
      <c r="P243" s="39"/>
      <c r="Q243" s="39"/>
      <c r="R243" s="39"/>
    </row>
    <row r="244" spans="1:66" ht="15.75" x14ac:dyDescent="0.25">
      <c r="A244" s="2117" t="s">
        <v>24</v>
      </c>
      <c r="B244" s="2117"/>
      <c r="C244" s="91">
        <f ca="1">VLOOKUP(C$241,'Tabulka-skore'!$B$4:$Q$239,13,0)</f>
        <v>25</v>
      </c>
      <c r="D244" s="91">
        <f ca="1">VLOOKUP(D$241,'Tabulka-skore'!$B$4:$Q$239,13,0)</f>
        <v>21</v>
      </c>
      <c r="E244" s="91">
        <f ca="1">VLOOKUP(E$241,'Tabulka-skore'!$B$4:$Q$239,13,0)</f>
        <v>13</v>
      </c>
      <c r="F244" s="91">
        <f ca="1">VLOOKUP(F$241,'Tabulka-skore'!$B$4:$Q$239,13,0)</f>
        <v>18</v>
      </c>
      <c r="G244" s="91">
        <f ca="1">VLOOKUP(G$241,'Tabulka-skore'!$B$4:$Q$239,13,0)</f>
        <v>17</v>
      </c>
      <c r="H244" s="91" t="str">
        <f>VLOOKUP(H$241,'Tabulka-skore'!$B$4:$Q$239,13,0)</f>
        <v/>
      </c>
      <c r="I244" s="91" t="str">
        <f>VLOOKUP(I$241,'Tabulka-skore'!$B$4:$Q$239,13,0)</f>
        <v/>
      </c>
      <c r="J244" s="91" t="str">
        <f>VLOOKUP(J$241,'Tabulka-skore'!$B$4:$Q$239,13,0)</f>
        <v/>
      </c>
      <c r="K244" s="39"/>
      <c r="L244" s="39"/>
      <c r="M244" s="39"/>
      <c r="N244" s="39"/>
      <c r="O244" s="39"/>
      <c r="P244" s="39"/>
      <c r="Q244" s="39"/>
      <c r="R244" s="39"/>
    </row>
    <row r="245" spans="1:66" ht="15.75" x14ac:dyDescent="0.25">
      <c r="A245" s="2117" t="s">
        <v>8</v>
      </c>
      <c r="B245" s="2117"/>
      <c r="C245" s="91">
        <f ca="1">VLOOKUP(C$241,'Tabulka-skore'!$B$4:$Q$239,14,0)</f>
        <v>-8</v>
      </c>
      <c r="D245" s="91">
        <f ca="1">VLOOKUP(D$241,'Tabulka-skore'!$B$4:$Q$239,14,0)</f>
        <v>-10</v>
      </c>
      <c r="E245" s="91">
        <f ca="1">VLOOKUP(E$241,'Tabulka-skore'!$B$4:$Q$239,14,0)</f>
        <v>10</v>
      </c>
      <c r="F245" s="91">
        <f ca="1">VLOOKUP(F$241,'Tabulka-skore'!$B$4:$Q$239,14,0)</f>
        <v>4</v>
      </c>
      <c r="G245" s="91">
        <f ca="1">VLOOKUP(G$241,'Tabulka-skore'!$B$4:$Q$239,14,0)</f>
        <v>4</v>
      </c>
      <c r="H245" s="91" t="str">
        <f>VLOOKUP(H$241,'Tabulka-skore'!$B$4:$Q$239,14,0)</f>
        <v/>
      </c>
      <c r="I245" s="91" t="str">
        <f>VLOOKUP(I$241,'Tabulka-skore'!$B$4:$Q$239,14,0)</f>
        <v/>
      </c>
      <c r="J245" s="91" t="str">
        <f>VLOOKUP(J$241,'Tabulka-skore'!$B$4:$Q$239,14,0)</f>
        <v/>
      </c>
      <c r="K245" s="40"/>
      <c r="L245" s="40"/>
      <c r="M245" s="40"/>
      <c r="N245" s="40"/>
      <c r="O245" s="40"/>
      <c r="P245" s="40"/>
      <c r="Q245" s="40"/>
      <c r="R245" s="40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</row>
    <row r="246" spans="1:66" ht="38.25" customHeight="1" x14ac:dyDescent="0.25">
      <c r="A246" s="2117" t="s">
        <v>135</v>
      </c>
      <c r="B246" s="2117"/>
      <c r="C246" s="92">
        <f t="shared" ref="C246:J246" ca="1" si="838">IFERROR(IF(C244=0,MAX($C$83:$J$83)+1,C243/C244),"")</f>
        <v>0.68</v>
      </c>
      <c r="D246" s="92">
        <f t="shared" ca="1" si="838"/>
        <v>0.52380952380952384</v>
      </c>
      <c r="E246" s="92">
        <f t="shared" ca="1" si="838"/>
        <v>1.7692307692307692</v>
      </c>
      <c r="F246" s="92">
        <f t="shared" ca="1" si="838"/>
        <v>1.2222222222222223</v>
      </c>
      <c r="G246" s="92">
        <f t="shared" ca="1" si="838"/>
        <v>1.2352941176470589</v>
      </c>
      <c r="H246" s="92" t="str">
        <f t="shared" si="838"/>
        <v/>
      </c>
      <c r="I246" s="92" t="str">
        <f t="shared" si="838"/>
        <v/>
      </c>
      <c r="J246" s="92" t="str">
        <f t="shared" si="838"/>
        <v/>
      </c>
      <c r="K246" s="40"/>
      <c r="L246" s="40"/>
      <c r="M246" s="40"/>
      <c r="N246" s="40"/>
      <c r="O246" s="40"/>
      <c r="P246" s="40"/>
      <c r="Q246" s="40"/>
      <c r="R246" s="40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</row>
    <row r="247" spans="1:66" ht="77.25" customHeight="1" x14ac:dyDescent="0.25">
      <c r="A247" s="2109" t="s">
        <v>33</v>
      </c>
      <c r="B247" s="2110"/>
      <c r="C247" s="79">
        <f t="shared" ref="C247" ca="1" si="839">IF(MIN(C276,K276,S276,AA276,AI276,AQ276,AY276,BG276)=0,MAX($C276:$BN276)+1,MIN(C276,K276,S276,AA276,AI276,AQ276,AY276,BG276))</f>
        <v>1144</v>
      </c>
      <c r="D247" s="79">
        <f t="shared" ref="D247" ca="1" si="840">IF(MIN(D276,L276,T276,AB276,AJ276,AR276,AZ276,BH276)=0,MAX($C276:$BN276)+1,MIN(D276,L276,T276,AB276,AJ276,AR276,AZ276,BH276))</f>
        <v>1155</v>
      </c>
      <c r="E247" s="79">
        <f t="shared" ref="E247" ca="1" si="841">IF(MIN(E276,M276,U276,AC276,AK276,AS276,BA276,BI276)=0,MAX($C276:$BN276)+1,MIN(E276,M276,U276,AC276,AK276,AS276,BA276,BI276))</f>
        <v>1111</v>
      </c>
      <c r="F247" s="79">
        <f t="shared" ref="F247" ca="1" si="842">IF(MIN(F276,N276,V276,AD276,AL276,AT276,BB276,BJ276)=0,MAX($C276:$BN276)+1,MIN(F276,N276,V276,AD276,AL276,AT276,BB276,BJ276))</f>
        <v>1122</v>
      </c>
      <c r="G247" s="79">
        <f t="shared" ref="G247" ca="1" si="843">IF(MIN(G276,O276,W276,AE276,AM276,AU276,BC276,BK276)=0,MAX($C276:$BN276)+1,MIN(G276,O276,W276,AE276,AM276,AU276,BC276,BK276))</f>
        <v>1123</v>
      </c>
      <c r="H247" s="79">
        <f t="shared" ref="H247" ca="1" si="844">IF(MIN(H276,P276,X276,AF276,AN276,AV276,BD276,BL276)=0,MAX($C276:$BN276)+1,MIN(H276,P276,X276,AF276,AN276,AV276,BD276,BL276))</f>
        <v>1156</v>
      </c>
      <c r="I247" s="79">
        <f t="shared" ref="I247" ca="1" si="845">IF(MIN(I276,Q276,Y276,AG276,AO276,AW276,BE276,BM276)=0,MAX($C276:$BN276)+1,MIN(I276,Q276,Y276,AG276,AO276,AW276,BE276,BM276))</f>
        <v>1156</v>
      </c>
      <c r="J247" s="79">
        <f t="shared" ref="J247" ca="1" si="846">IF(MIN(J276,R276,Z276,AH276,AP276,AX276,BF276,BN276)=0,MAX($C276:$BN276)+1,MIN(J276,R276,Z276,AH276,AP276,AX276,BF276,BN276))</f>
        <v>1156</v>
      </c>
    </row>
    <row r="248" spans="1:66" ht="21.75" customHeight="1" thickBot="1" x14ac:dyDescent="0.3">
      <c r="A248" s="2111" t="s">
        <v>25</v>
      </c>
      <c r="B248" s="2112"/>
      <c r="C248" s="52">
        <f t="shared" ref="C248:J248" ca="1" si="847">RANK(C247,$C247:$J247,1)</f>
        <v>4</v>
      </c>
      <c r="D248" s="53">
        <f t="shared" ca="1" si="847"/>
        <v>5</v>
      </c>
      <c r="E248" s="53">
        <f t="shared" ca="1" si="847"/>
        <v>1</v>
      </c>
      <c r="F248" s="53">
        <f t="shared" ca="1" si="847"/>
        <v>2</v>
      </c>
      <c r="G248" s="53">
        <f t="shared" ca="1" si="847"/>
        <v>3</v>
      </c>
      <c r="H248" s="53">
        <f t="shared" ca="1" si="847"/>
        <v>6</v>
      </c>
      <c r="I248" s="53">
        <f t="shared" ca="1" si="847"/>
        <v>6</v>
      </c>
      <c r="J248" s="54">
        <f t="shared" ca="1" si="847"/>
        <v>6</v>
      </c>
    </row>
    <row r="249" spans="1:66" x14ac:dyDescent="0.25">
      <c r="A249" s="66"/>
      <c r="C249" s="34">
        <v>1</v>
      </c>
      <c r="D249" s="48">
        <f t="shared" ref="D249" si="848">C249</f>
        <v>1</v>
      </c>
      <c r="E249" s="48">
        <f t="shared" ref="E249" si="849">D249</f>
        <v>1</v>
      </c>
      <c r="F249" s="48">
        <f t="shared" ref="F249" si="850">E249</f>
        <v>1</v>
      </c>
      <c r="G249" s="48">
        <f t="shared" ref="G249" si="851">F249</f>
        <v>1</v>
      </c>
      <c r="H249" s="48">
        <f t="shared" ref="H249" si="852">G249</f>
        <v>1</v>
      </c>
      <c r="I249" s="48">
        <f t="shared" ref="I249" si="853">H249</f>
        <v>1</v>
      </c>
      <c r="J249" s="48">
        <f t="shared" ref="J249" si="854">I249</f>
        <v>1</v>
      </c>
      <c r="K249" s="35">
        <v>2</v>
      </c>
      <c r="L249" s="48">
        <f t="shared" ref="L249" si="855">K249</f>
        <v>2</v>
      </c>
      <c r="M249" s="48">
        <f t="shared" ref="M249" si="856">L249</f>
        <v>2</v>
      </c>
      <c r="N249" s="48">
        <f t="shared" ref="N249" si="857">M249</f>
        <v>2</v>
      </c>
      <c r="O249" s="48">
        <f t="shared" ref="O249" si="858">N249</f>
        <v>2</v>
      </c>
      <c r="P249" s="48">
        <f t="shared" ref="P249" si="859">O249</f>
        <v>2</v>
      </c>
      <c r="Q249" s="48">
        <f t="shared" ref="Q249" si="860">P249</f>
        <v>2</v>
      </c>
      <c r="R249" s="48">
        <f t="shared" ref="R249" si="861">Q249</f>
        <v>2</v>
      </c>
      <c r="S249" s="25">
        <v>3</v>
      </c>
      <c r="T249" s="48">
        <f t="shared" ref="T249" si="862">S249</f>
        <v>3</v>
      </c>
      <c r="U249" s="48">
        <f t="shared" ref="U249" si="863">T249</f>
        <v>3</v>
      </c>
      <c r="V249" s="48">
        <f t="shared" ref="V249" si="864">U249</f>
        <v>3</v>
      </c>
      <c r="W249" s="48">
        <f t="shared" ref="W249" si="865">V249</f>
        <v>3</v>
      </c>
      <c r="X249" s="48">
        <f t="shared" ref="X249" si="866">W249</f>
        <v>3</v>
      </c>
      <c r="Y249" s="48">
        <f t="shared" ref="Y249" si="867">X249</f>
        <v>3</v>
      </c>
      <c r="Z249" s="48">
        <f t="shared" ref="Z249" si="868">Y249</f>
        <v>3</v>
      </c>
      <c r="AA249" s="25">
        <v>4</v>
      </c>
      <c r="AB249" s="48">
        <f t="shared" ref="AB249" si="869">AA249</f>
        <v>4</v>
      </c>
      <c r="AC249" s="48">
        <f t="shared" ref="AC249" si="870">AB249</f>
        <v>4</v>
      </c>
      <c r="AD249" s="48">
        <f t="shared" ref="AD249" si="871">AC249</f>
        <v>4</v>
      </c>
      <c r="AE249" s="48">
        <f t="shared" ref="AE249" si="872">AD249</f>
        <v>4</v>
      </c>
      <c r="AF249" s="48">
        <f t="shared" ref="AF249" si="873">AE249</f>
        <v>4</v>
      </c>
      <c r="AG249" s="48">
        <f t="shared" ref="AG249" si="874">AF249</f>
        <v>4</v>
      </c>
      <c r="AH249" s="48">
        <f t="shared" ref="AH249" si="875">AG249</f>
        <v>4</v>
      </c>
      <c r="AI249" s="25">
        <v>5</v>
      </c>
      <c r="AJ249" s="48">
        <f t="shared" ref="AJ249" si="876">AI249</f>
        <v>5</v>
      </c>
      <c r="AK249" s="48">
        <f t="shared" ref="AK249" si="877">AJ249</f>
        <v>5</v>
      </c>
      <c r="AL249" s="48">
        <f t="shared" ref="AL249" si="878">AK249</f>
        <v>5</v>
      </c>
      <c r="AM249" s="48">
        <f t="shared" ref="AM249" si="879">AL249</f>
        <v>5</v>
      </c>
      <c r="AN249" s="48">
        <f t="shared" ref="AN249" si="880">AM249</f>
        <v>5</v>
      </c>
      <c r="AO249" s="48">
        <f t="shared" ref="AO249" si="881">AN249</f>
        <v>5</v>
      </c>
      <c r="AP249" s="48">
        <f t="shared" ref="AP249" si="882">AO249</f>
        <v>5</v>
      </c>
      <c r="AQ249" s="25">
        <v>6</v>
      </c>
      <c r="AR249" s="48">
        <f t="shared" ref="AR249" si="883">AQ249</f>
        <v>6</v>
      </c>
      <c r="AS249" s="48">
        <f t="shared" ref="AS249" si="884">AR249</f>
        <v>6</v>
      </c>
      <c r="AT249" s="48">
        <f t="shared" ref="AT249" si="885">AS249</f>
        <v>6</v>
      </c>
      <c r="AU249" s="48">
        <f t="shared" ref="AU249" si="886">AT249</f>
        <v>6</v>
      </c>
      <c r="AV249" s="48">
        <f t="shared" ref="AV249" si="887">AU249</f>
        <v>6</v>
      </c>
      <c r="AW249" s="48">
        <f t="shared" ref="AW249" si="888">AV249</f>
        <v>6</v>
      </c>
      <c r="AX249" s="48">
        <f t="shared" ref="AX249" si="889">AW249</f>
        <v>6</v>
      </c>
      <c r="AY249" s="25">
        <v>7</v>
      </c>
      <c r="AZ249" s="48">
        <f t="shared" ref="AZ249" si="890">AY249</f>
        <v>7</v>
      </c>
      <c r="BA249" s="48">
        <f t="shared" ref="BA249" si="891">AZ249</f>
        <v>7</v>
      </c>
      <c r="BB249" s="48">
        <f t="shared" ref="BB249" si="892">BA249</f>
        <v>7</v>
      </c>
      <c r="BC249" s="48">
        <f t="shared" ref="BC249" si="893">BB249</f>
        <v>7</v>
      </c>
      <c r="BD249" s="48">
        <f t="shared" ref="BD249" si="894">BC249</f>
        <v>7</v>
      </c>
      <c r="BE249" s="48">
        <f t="shared" ref="BE249" si="895">BD249</f>
        <v>7</v>
      </c>
      <c r="BF249" s="48">
        <f t="shared" ref="BF249" si="896">BE249</f>
        <v>7</v>
      </c>
      <c r="BG249" s="25">
        <v>8</v>
      </c>
      <c r="BH249" s="48">
        <f t="shared" ref="BH249" si="897">BG249</f>
        <v>8</v>
      </c>
      <c r="BI249" s="48">
        <f t="shared" ref="BI249" si="898">BH249</f>
        <v>8</v>
      </c>
      <c r="BJ249" s="48">
        <f t="shared" ref="BJ249" si="899">BI249</f>
        <v>8</v>
      </c>
      <c r="BK249" s="48">
        <f t="shared" ref="BK249" si="900">BJ249</f>
        <v>8</v>
      </c>
      <c r="BL249" s="48">
        <f t="shared" ref="BL249" si="901">BK249</f>
        <v>8</v>
      </c>
      <c r="BM249" s="48">
        <f t="shared" ref="BM249" si="902">BL249</f>
        <v>8</v>
      </c>
      <c r="BN249" s="48">
        <f t="shared" ref="BN249" si="903">BM249</f>
        <v>8</v>
      </c>
    </row>
    <row r="250" spans="1:66" ht="15.75" thickBot="1" x14ac:dyDescent="0.3">
      <c r="A250" s="66"/>
      <c r="C250" s="47">
        <f t="shared" ref="C250:J250" si="904">C241</f>
        <v>71</v>
      </c>
      <c r="D250" s="47">
        <f t="shared" si="904"/>
        <v>72</v>
      </c>
      <c r="E250" s="47">
        <f t="shared" si="904"/>
        <v>73</v>
      </c>
      <c r="F250" s="47">
        <f t="shared" si="904"/>
        <v>74</v>
      </c>
      <c r="G250" s="47">
        <f t="shared" si="904"/>
        <v>75</v>
      </c>
      <c r="H250" s="47">
        <f t="shared" si="904"/>
        <v>76</v>
      </c>
      <c r="I250" s="47">
        <f t="shared" si="904"/>
        <v>77</v>
      </c>
      <c r="J250" s="47">
        <f t="shared" si="904"/>
        <v>78</v>
      </c>
      <c r="K250" s="47">
        <f t="shared" ref="K250" si="905">C250</f>
        <v>71</v>
      </c>
      <c r="L250" s="47">
        <f t="shared" ref="L250" si="906">D250</f>
        <v>72</v>
      </c>
      <c r="M250" s="47">
        <f t="shared" ref="M250" si="907">E250</f>
        <v>73</v>
      </c>
      <c r="N250" s="47">
        <f t="shared" ref="N250" si="908">F250</f>
        <v>74</v>
      </c>
      <c r="O250" s="47">
        <f t="shared" ref="O250" si="909">G250</f>
        <v>75</v>
      </c>
      <c r="P250" s="47">
        <f t="shared" ref="P250" si="910">H250</f>
        <v>76</v>
      </c>
      <c r="Q250" s="47">
        <f t="shared" ref="Q250" si="911">I250</f>
        <v>77</v>
      </c>
      <c r="R250" s="47">
        <f t="shared" ref="R250" si="912">J250</f>
        <v>78</v>
      </c>
      <c r="S250" s="47">
        <f t="shared" ref="S250" si="913">K250</f>
        <v>71</v>
      </c>
      <c r="T250" s="47">
        <f t="shared" ref="T250" si="914">L250</f>
        <v>72</v>
      </c>
      <c r="U250" s="47">
        <f t="shared" ref="U250" si="915">M250</f>
        <v>73</v>
      </c>
      <c r="V250" s="47">
        <f t="shared" ref="V250" si="916">N250</f>
        <v>74</v>
      </c>
      <c r="W250" s="47">
        <f t="shared" ref="W250" si="917">O250</f>
        <v>75</v>
      </c>
      <c r="X250" s="47">
        <f t="shared" ref="X250" si="918">P250</f>
        <v>76</v>
      </c>
      <c r="Y250" s="47">
        <f t="shared" ref="Y250" si="919">Q250</f>
        <v>77</v>
      </c>
      <c r="Z250" s="47">
        <f t="shared" ref="Z250" si="920">R250</f>
        <v>78</v>
      </c>
      <c r="AA250" s="47">
        <f t="shared" ref="AA250" si="921">S250</f>
        <v>71</v>
      </c>
      <c r="AB250" s="47">
        <f t="shared" ref="AB250" si="922">T250</f>
        <v>72</v>
      </c>
      <c r="AC250" s="47">
        <f t="shared" ref="AC250" si="923">U250</f>
        <v>73</v>
      </c>
      <c r="AD250" s="47">
        <f t="shared" ref="AD250" si="924">V250</f>
        <v>74</v>
      </c>
      <c r="AE250" s="47">
        <f t="shared" ref="AE250" si="925">W250</f>
        <v>75</v>
      </c>
      <c r="AF250" s="47">
        <f t="shared" ref="AF250" si="926">X250</f>
        <v>76</v>
      </c>
      <c r="AG250" s="47">
        <f t="shared" ref="AG250" si="927">Y250</f>
        <v>77</v>
      </c>
      <c r="AH250" s="47">
        <f t="shared" ref="AH250" si="928">Z250</f>
        <v>78</v>
      </c>
      <c r="AI250" s="47">
        <f t="shared" ref="AI250" si="929">AA250</f>
        <v>71</v>
      </c>
      <c r="AJ250" s="47">
        <f t="shared" ref="AJ250" si="930">AB250</f>
        <v>72</v>
      </c>
      <c r="AK250" s="47">
        <f t="shared" ref="AK250" si="931">AC250</f>
        <v>73</v>
      </c>
      <c r="AL250" s="47">
        <f t="shared" ref="AL250" si="932">AD250</f>
        <v>74</v>
      </c>
      <c r="AM250" s="47">
        <f t="shared" ref="AM250" si="933">AE250</f>
        <v>75</v>
      </c>
      <c r="AN250" s="47">
        <f t="shared" ref="AN250" si="934">AF250</f>
        <v>76</v>
      </c>
      <c r="AO250" s="47">
        <f t="shared" ref="AO250" si="935">AG250</f>
        <v>77</v>
      </c>
      <c r="AP250" s="47">
        <f t="shared" ref="AP250" si="936">AH250</f>
        <v>78</v>
      </c>
      <c r="AQ250" s="47">
        <f t="shared" ref="AQ250" si="937">AI250</f>
        <v>71</v>
      </c>
      <c r="AR250" s="47">
        <f t="shared" ref="AR250" si="938">AJ250</f>
        <v>72</v>
      </c>
      <c r="AS250" s="47">
        <f t="shared" ref="AS250" si="939">AK250</f>
        <v>73</v>
      </c>
      <c r="AT250" s="47">
        <f t="shared" ref="AT250" si="940">AL250</f>
        <v>74</v>
      </c>
      <c r="AU250" s="47">
        <f t="shared" ref="AU250" si="941">AM250</f>
        <v>75</v>
      </c>
      <c r="AV250" s="47">
        <f t="shared" ref="AV250" si="942">AN250</f>
        <v>76</v>
      </c>
      <c r="AW250" s="47">
        <f t="shared" ref="AW250" si="943">AO250</f>
        <v>77</v>
      </c>
      <c r="AX250" s="47">
        <f t="shared" ref="AX250" si="944">AP250</f>
        <v>78</v>
      </c>
      <c r="AY250" s="47">
        <f t="shared" ref="AY250" si="945">AQ250</f>
        <v>71</v>
      </c>
      <c r="AZ250" s="47">
        <f t="shared" ref="AZ250" si="946">AR250</f>
        <v>72</v>
      </c>
      <c r="BA250" s="47">
        <f t="shared" ref="BA250" si="947">AS250</f>
        <v>73</v>
      </c>
      <c r="BB250" s="47">
        <f t="shared" ref="BB250" si="948">AT250</f>
        <v>74</v>
      </c>
      <c r="BC250" s="47">
        <f t="shared" ref="BC250" si="949">AU250</f>
        <v>75</v>
      </c>
      <c r="BD250" s="47">
        <f t="shared" ref="BD250" si="950">AV250</f>
        <v>76</v>
      </c>
      <c r="BE250" s="47">
        <f t="shared" ref="BE250" si="951">AW250</f>
        <v>77</v>
      </c>
      <c r="BF250" s="47">
        <f t="shared" ref="BF250" si="952">AX250</f>
        <v>78</v>
      </c>
      <c r="BG250" s="47">
        <f t="shared" ref="BG250" si="953">AY250</f>
        <v>71</v>
      </c>
      <c r="BH250" s="47">
        <f t="shared" ref="BH250" si="954">AZ250</f>
        <v>72</v>
      </c>
      <c r="BI250" s="47">
        <f t="shared" ref="BI250" si="955">BA250</f>
        <v>73</v>
      </c>
      <c r="BJ250" s="47">
        <f t="shared" ref="BJ250" si="956">BB250</f>
        <v>74</v>
      </c>
      <c r="BK250" s="47">
        <f t="shared" ref="BK250" si="957">BC250</f>
        <v>75</v>
      </c>
      <c r="BL250" s="47">
        <f t="shared" ref="BL250" si="958">BD250</f>
        <v>76</v>
      </c>
      <c r="BM250" s="47">
        <f t="shared" ref="BM250" si="959">BE250</f>
        <v>77</v>
      </c>
      <c r="BN250" s="47">
        <f t="shared" ref="BN250" si="960">BF250</f>
        <v>78</v>
      </c>
    </row>
    <row r="251" spans="1:66" x14ac:dyDescent="0.25">
      <c r="A251" s="2113"/>
      <c r="B251" s="2114"/>
      <c r="C251" s="26" t="s">
        <v>18</v>
      </c>
      <c r="D251" s="7" t="s">
        <v>18</v>
      </c>
      <c r="E251" s="7" t="s">
        <v>18</v>
      </c>
      <c r="F251" s="7" t="s">
        <v>18</v>
      </c>
      <c r="G251" s="7" t="s">
        <v>18</v>
      </c>
      <c r="H251" s="7" t="s">
        <v>18</v>
      </c>
      <c r="I251" s="7" t="s">
        <v>18</v>
      </c>
      <c r="J251" s="8" t="s">
        <v>18</v>
      </c>
      <c r="K251" s="26" t="s">
        <v>18</v>
      </c>
      <c r="L251" s="7" t="s">
        <v>18</v>
      </c>
      <c r="M251" s="7" t="s">
        <v>18</v>
      </c>
      <c r="N251" s="7" t="s">
        <v>18</v>
      </c>
      <c r="O251" s="7" t="s">
        <v>18</v>
      </c>
      <c r="P251" s="7" t="s">
        <v>18</v>
      </c>
      <c r="Q251" s="7" t="s">
        <v>18</v>
      </c>
      <c r="R251" s="8" t="s">
        <v>18</v>
      </c>
      <c r="S251" s="26" t="s">
        <v>18</v>
      </c>
      <c r="T251" s="7" t="s">
        <v>18</v>
      </c>
      <c r="U251" s="7" t="s">
        <v>18</v>
      </c>
      <c r="V251" s="7" t="s">
        <v>18</v>
      </c>
      <c r="W251" s="7" t="s">
        <v>18</v>
      </c>
      <c r="X251" s="7" t="s">
        <v>18</v>
      </c>
      <c r="Y251" s="7" t="s">
        <v>18</v>
      </c>
      <c r="Z251" s="8" t="s">
        <v>18</v>
      </c>
      <c r="AA251" s="26" t="s">
        <v>18</v>
      </c>
      <c r="AB251" s="7" t="s">
        <v>18</v>
      </c>
      <c r="AC251" s="7" t="s">
        <v>18</v>
      </c>
      <c r="AD251" s="7" t="s">
        <v>18</v>
      </c>
      <c r="AE251" s="7" t="s">
        <v>18</v>
      </c>
      <c r="AF251" s="7" t="s">
        <v>18</v>
      </c>
      <c r="AG251" s="7" t="s">
        <v>18</v>
      </c>
      <c r="AH251" s="8" t="s">
        <v>18</v>
      </c>
      <c r="AI251" s="26" t="s">
        <v>18</v>
      </c>
      <c r="AJ251" s="7" t="s">
        <v>18</v>
      </c>
      <c r="AK251" s="7" t="s">
        <v>18</v>
      </c>
      <c r="AL251" s="7" t="s">
        <v>18</v>
      </c>
      <c r="AM251" s="7" t="s">
        <v>18</v>
      </c>
      <c r="AN251" s="7" t="s">
        <v>18</v>
      </c>
      <c r="AO251" s="7" t="s">
        <v>18</v>
      </c>
      <c r="AP251" s="8" t="s">
        <v>18</v>
      </c>
      <c r="AQ251" s="26" t="s">
        <v>18</v>
      </c>
      <c r="AR251" s="7" t="s">
        <v>18</v>
      </c>
      <c r="AS251" s="7" t="s">
        <v>18</v>
      </c>
      <c r="AT251" s="7" t="s">
        <v>18</v>
      </c>
      <c r="AU251" s="7" t="s">
        <v>18</v>
      </c>
      <c r="AV251" s="7" t="s">
        <v>18</v>
      </c>
      <c r="AW251" s="7" t="s">
        <v>18</v>
      </c>
      <c r="AX251" s="8" t="s">
        <v>18</v>
      </c>
      <c r="AY251" s="26" t="s">
        <v>18</v>
      </c>
      <c r="AZ251" s="7" t="s">
        <v>18</v>
      </c>
      <c r="BA251" s="7" t="s">
        <v>18</v>
      </c>
      <c r="BB251" s="7" t="s">
        <v>18</v>
      </c>
      <c r="BC251" s="7" t="s">
        <v>18</v>
      </c>
      <c r="BD251" s="7" t="s">
        <v>18</v>
      </c>
      <c r="BE251" s="7" t="s">
        <v>18</v>
      </c>
      <c r="BF251" s="8" t="s">
        <v>18</v>
      </c>
      <c r="BG251" s="26" t="s">
        <v>18</v>
      </c>
      <c r="BH251" s="7" t="s">
        <v>18</v>
      </c>
      <c r="BI251" s="7" t="s">
        <v>18</v>
      </c>
      <c r="BJ251" s="7" t="s">
        <v>18</v>
      </c>
      <c r="BK251" s="7" t="s">
        <v>18</v>
      </c>
      <c r="BL251" s="7" t="s">
        <v>18</v>
      </c>
      <c r="BM251" s="7" t="s">
        <v>18</v>
      </c>
      <c r="BN251" s="8" t="s">
        <v>18</v>
      </c>
    </row>
    <row r="252" spans="1:66" x14ac:dyDescent="0.25">
      <c r="A252" s="2098"/>
      <c r="B252" s="2099"/>
      <c r="C252" s="969" t="str">
        <f>IF(VLOOKUP(C250,'Tabulka-skore'!$B$4:$V$239,16,0)=C249,C250,"")</f>
        <v/>
      </c>
      <c r="D252" s="970" t="str">
        <f>IF(VLOOKUP(D250,'Tabulka-skore'!$B$4:$V$239,16,0)=D249,D250,"")</f>
        <v/>
      </c>
      <c r="E252" s="970">
        <f>IF(VLOOKUP(E250,'Tabulka-skore'!$B$4:$V$239,16,0)=E249,E250,"")</f>
        <v>73</v>
      </c>
      <c r="F252" s="970" t="str">
        <f>IF(VLOOKUP(F250,'Tabulka-skore'!$B$4:$V$239,16,0)=F249,F250,"")</f>
        <v/>
      </c>
      <c r="G252" s="970" t="str">
        <f>IF(VLOOKUP(G250,'Tabulka-skore'!$B$4:$V$239,16,0)=G249,G250,"")</f>
        <v/>
      </c>
      <c r="H252" s="970" t="str">
        <f>IF(VLOOKUP(H250,'Tabulka-skore'!$B$4:$V$239,16,0)=H249,H250,"")</f>
        <v/>
      </c>
      <c r="I252" s="970" t="str">
        <f>IF(VLOOKUP(I250,'Tabulka-skore'!$B$4:$V$239,16,0)=I249,I250,"")</f>
        <v/>
      </c>
      <c r="J252" s="971" t="str">
        <f>IF(VLOOKUP(J250,'Tabulka-skore'!$B$4:$V$239,16,0)=J249,J250,"")</f>
        <v/>
      </c>
      <c r="K252" s="969" t="str">
        <f>IF(VLOOKUP(K250,'Tabulka-skore'!$B$4:$V$239,16,0)=K249,K250,"")</f>
        <v/>
      </c>
      <c r="L252" s="970" t="str">
        <f>IF(VLOOKUP(L250,'Tabulka-skore'!$B$4:$V$239,16,0)=L249,L250,"")</f>
        <v/>
      </c>
      <c r="M252" s="970" t="str">
        <f>IF(VLOOKUP(M250,'Tabulka-skore'!$B$4:$V$239,16,0)=M249,M250,"")</f>
        <v/>
      </c>
      <c r="N252" s="970" t="str">
        <f>IF(VLOOKUP(N250,'Tabulka-skore'!$B$4:$V$239,16,0)=N249,N250,"")</f>
        <v/>
      </c>
      <c r="O252" s="970">
        <f>IF(VLOOKUP(O250,'Tabulka-skore'!$B$4:$V$239,16,0)=O249,O250,"")</f>
        <v>75</v>
      </c>
      <c r="P252" s="970" t="str">
        <f>IF(VLOOKUP(P250,'Tabulka-skore'!$B$4:$V$239,16,0)=P249,P250,"")</f>
        <v/>
      </c>
      <c r="Q252" s="970" t="str">
        <f>IF(VLOOKUP(Q250,'Tabulka-skore'!$B$4:$V$239,16,0)=Q249,Q250,"")</f>
        <v/>
      </c>
      <c r="R252" s="971" t="str">
        <f>IF(VLOOKUP(R250,'Tabulka-skore'!$B$4:$V$239,16,0)=R249,R250,"")</f>
        <v/>
      </c>
      <c r="S252" s="969" t="str">
        <f>IF(VLOOKUP(S250,'Tabulka-skore'!$B$4:$V$239,16,0)=S249,S250,"")</f>
        <v/>
      </c>
      <c r="T252" s="970" t="str">
        <f>IF(VLOOKUP(T250,'Tabulka-skore'!$B$4:$V$239,16,0)=T249,T250,"")</f>
        <v/>
      </c>
      <c r="U252" s="970" t="str">
        <f>IF(VLOOKUP(U250,'Tabulka-skore'!$B$4:$V$239,16,0)=U249,U250,"")</f>
        <v/>
      </c>
      <c r="V252" s="970">
        <f>IF(VLOOKUP(V250,'Tabulka-skore'!$B$4:$V$239,16,0)=V249,V250,"")</f>
        <v>74</v>
      </c>
      <c r="W252" s="970" t="str">
        <f>IF(VLOOKUP(W250,'Tabulka-skore'!$B$4:$V$239,16,0)=W249,W250,"")</f>
        <v/>
      </c>
      <c r="X252" s="970" t="str">
        <f>IF(VLOOKUP(X250,'Tabulka-skore'!$B$4:$V$239,16,0)=X249,X250,"")</f>
        <v/>
      </c>
      <c r="Y252" s="970" t="str">
        <f>IF(VLOOKUP(Y250,'Tabulka-skore'!$B$4:$V$239,16,0)=Y249,Y250,"")</f>
        <v/>
      </c>
      <c r="Z252" s="971" t="str">
        <f>IF(VLOOKUP(Z250,'Tabulka-skore'!$B$4:$V$239,16,0)=Z249,Z250,"")</f>
        <v/>
      </c>
      <c r="AA252" s="969" t="str">
        <f>IF(VLOOKUP(AA250,'Tabulka-skore'!$B$4:$V$239,16,0)=AA249,AA250,"")</f>
        <v/>
      </c>
      <c r="AB252" s="970">
        <f>IF(VLOOKUP(AB250,'Tabulka-skore'!$B$4:$V$239,16,0)=AB249,AB250,"")</f>
        <v>72</v>
      </c>
      <c r="AC252" s="970" t="str">
        <f>IF(VLOOKUP(AC250,'Tabulka-skore'!$B$4:$V$239,16,0)=AC249,AC250,"")</f>
        <v/>
      </c>
      <c r="AD252" s="970" t="str">
        <f>IF(VLOOKUP(AD250,'Tabulka-skore'!$B$4:$V$239,16,0)=AD249,AD250,"")</f>
        <v/>
      </c>
      <c r="AE252" s="970" t="str">
        <f>IF(VLOOKUP(AE250,'Tabulka-skore'!$B$4:$V$239,16,0)=AE249,AE250,"")</f>
        <v/>
      </c>
      <c r="AF252" s="970" t="str">
        <f>IF(VLOOKUP(AF250,'Tabulka-skore'!$B$4:$V$239,16,0)=AF249,AF250,"")</f>
        <v/>
      </c>
      <c r="AG252" s="970" t="str">
        <f>IF(VLOOKUP(AG250,'Tabulka-skore'!$B$4:$V$239,16,0)=AG249,AG250,"")</f>
        <v/>
      </c>
      <c r="AH252" s="971" t="str">
        <f>IF(VLOOKUP(AH250,'Tabulka-skore'!$B$4:$V$239,16,0)=AH249,AH250,"")</f>
        <v/>
      </c>
      <c r="AI252" s="969">
        <f>IF(VLOOKUP(AI250,'Tabulka-skore'!$B$4:$V$239,16,0)=AI249,AI250,"")</f>
        <v>71</v>
      </c>
      <c r="AJ252" s="970" t="str">
        <f>IF(VLOOKUP(AJ250,'Tabulka-skore'!$B$4:$V$239,16,0)=AJ249,AJ250,"")</f>
        <v/>
      </c>
      <c r="AK252" s="970" t="str">
        <f>IF(VLOOKUP(AK250,'Tabulka-skore'!$B$4:$V$239,16,0)=AK249,AK250,"")</f>
        <v/>
      </c>
      <c r="AL252" s="970" t="str">
        <f>IF(VLOOKUP(AL250,'Tabulka-skore'!$B$4:$V$239,16,0)=AL249,AL250,"")</f>
        <v/>
      </c>
      <c r="AM252" s="970" t="str">
        <f>IF(VLOOKUP(AM250,'Tabulka-skore'!$B$4:$V$239,16,0)=AM249,AM250,"")</f>
        <v/>
      </c>
      <c r="AN252" s="970" t="str">
        <f>IF(VLOOKUP(AN250,'Tabulka-skore'!$B$4:$V$239,16,0)=AN249,AN250,"")</f>
        <v/>
      </c>
      <c r="AO252" s="970" t="str">
        <f>IF(VLOOKUP(AO250,'Tabulka-skore'!$B$4:$V$239,16,0)=AO249,AO250,"")</f>
        <v/>
      </c>
      <c r="AP252" s="971" t="str">
        <f>IF(VLOOKUP(AP250,'Tabulka-skore'!$B$4:$V$239,16,0)=AP249,AP250,"")</f>
        <v/>
      </c>
      <c r="AQ252" s="969" t="str">
        <f>IF(VLOOKUP(AQ250,'Tabulka-skore'!$B$4:$V$239,16,0)=AQ249,AQ250,"")</f>
        <v/>
      </c>
      <c r="AR252" s="970" t="str">
        <f>IF(VLOOKUP(AR250,'Tabulka-skore'!$B$4:$V$239,16,0)=AR249,AR250,"")</f>
        <v/>
      </c>
      <c r="AS252" s="970" t="str">
        <f>IF(VLOOKUP(AS250,'Tabulka-skore'!$B$4:$V$239,16,0)=AS249,AS250,"")</f>
        <v/>
      </c>
      <c r="AT252" s="970" t="str">
        <f>IF(VLOOKUP(AT250,'Tabulka-skore'!$B$4:$V$239,16,0)=AT249,AT250,"")</f>
        <v/>
      </c>
      <c r="AU252" s="970" t="str">
        <f>IF(VLOOKUP(AU250,'Tabulka-skore'!$B$4:$V$239,16,0)=AU249,AU250,"")</f>
        <v/>
      </c>
      <c r="AV252" s="970" t="str">
        <f>IF(VLOOKUP(AV250,'Tabulka-skore'!$B$4:$V$239,16,0)=AV249,AV250,"")</f>
        <v/>
      </c>
      <c r="AW252" s="970" t="str">
        <f>IF(VLOOKUP(AW250,'Tabulka-skore'!$B$4:$V$239,16,0)=AW249,AW250,"")</f>
        <v/>
      </c>
      <c r="AX252" s="971" t="str">
        <f>IF(VLOOKUP(AX250,'Tabulka-skore'!$B$4:$V$239,16,0)=AX249,AX250,"")</f>
        <v/>
      </c>
      <c r="AY252" s="969" t="str">
        <f>IF(VLOOKUP(AY250,'Tabulka-skore'!$B$4:$V$239,16,0)=AY249,AY250,"")</f>
        <v/>
      </c>
      <c r="AZ252" s="970" t="str">
        <f>IF(VLOOKUP(AZ250,'Tabulka-skore'!$B$4:$V$239,16,0)=AZ249,AZ250,"")</f>
        <v/>
      </c>
      <c r="BA252" s="970" t="str">
        <f>IF(VLOOKUP(BA250,'Tabulka-skore'!$B$4:$V$239,16,0)=BA249,BA250,"")</f>
        <v/>
      </c>
      <c r="BB252" s="970" t="str">
        <f>IF(VLOOKUP(BB250,'Tabulka-skore'!$B$4:$V$239,16,0)=BB249,BB250,"")</f>
        <v/>
      </c>
      <c r="BC252" s="970" t="str">
        <f>IF(VLOOKUP(BC250,'Tabulka-skore'!$B$4:$V$239,16,0)=BC249,BC250,"")</f>
        <v/>
      </c>
      <c r="BD252" s="970" t="str">
        <f>IF(VLOOKUP(BD250,'Tabulka-skore'!$B$4:$V$239,16,0)=BD249,BD250,"")</f>
        <v/>
      </c>
      <c r="BE252" s="970" t="str">
        <f>IF(VLOOKUP(BE250,'Tabulka-skore'!$B$4:$V$239,16,0)=BE249,BE250,"")</f>
        <v/>
      </c>
      <c r="BF252" s="971" t="str">
        <f>IF(VLOOKUP(BF250,'Tabulka-skore'!$B$4:$V$239,16,0)=BF249,BF250,"")</f>
        <v/>
      </c>
      <c r="BG252" s="969" t="str">
        <f>IF(VLOOKUP(BG250,'Tabulka-skore'!$B$4:$V$239,16,0)=BG249,BG250,"")</f>
        <v/>
      </c>
      <c r="BH252" s="970" t="str">
        <f>IF(VLOOKUP(BH250,'Tabulka-skore'!$B$4:$V$239,16,0)=BH249,BH250,"")</f>
        <v/>
      </c>
      <c r="BI252" s="970" t="str">
        <f>IF(VLOOKUP(BI250,'Tabulka-skore'!$B$4:$V$239,16,0)=BI249,BI250,"")</f>
        <v/>
      </c>
      <c r="BJ252" s="970" t="str">
        <f>IF(VLOOKUP(BJ250,'Tabulka-skore'!$B$4:$V$239,16,0)=BJ249,BJ250,"")</f>
        <v/>
      </c>
      <c r="BK252" s="970" t="str">
        <f>IF(VLOOKUP(BK250,'Tabulka-skore'!$B$4:$V$239,16,0)=BK249,BK250,"")</f>
        <v/>
      </c>
      <c r="BL252" s="970" t="str">
        <f>IF(VLOOKUP(BL250,'Tabulka-skore'!$B$4:$V$239,16,0)=BL249,BL250,"")</f>
        <v/>
      </c>
      <c r="BM252" s="970" t="str">
        <f>IF(VLOOKUP(BM250,'Tabulka-skore'!$B$4:$V$239,16,0)=BM249,BM250,"")</f>
        <v/>
      </c>
      <c r="BN252" s="971" t="str">
        <f>IF(VLOOKUP(BN250,'Tabulka-skore'!$B$4:$V$239,16,0)=BN249,BN250,"")</f>
        <v/>
      </c>
    </row>
    <row r="253" spans="1:66" ht="15.75" x14ac:dyDescent="0.25">
      <c r="A253" s="275" t="s">
        <v>26</v>
      </c>
      <c r="B253" s="276" t="s">
        <v>58</v>
      </c>
      <c r="C253" s="27" t="str">
        <f>IF(C252="","",DSUM('Rozpis-skore'!$C$1:$L$162,$B253,C251:C252))</f>
        <v/>
      </c>
      <c r="D253" s="6" t="str">
        <f>IF(D252="","",DSUM('Rozpis-skore'!$C$1:$L$162,$B253,D251:D252))</f>
        <v/>
      </c>
      <c r="E253" s="6">
        <f>IF(E252="","",DSUM('Rozpis-skore'!$C$1:$L$162,$B253,E251:E252))</f>
        <v>0</v>
      </c>
      <c r="F253" s="6" t="str">
        <f>IF(F252="","",DSUM('Rozpis-skore'!$C$1:$L$162,$B253,F251:F252))</f>
        <v/>
      </c>
      <c r="G253" s="6" t="str">
        <f>IF(G252="","",DSUM('Rozpis-skore'!$C$1:$L$162,$B253,G251:G252))</f>
        <v/>
      </c>
      <c r="H253" s="6" t="str">
        <f>IF(H252="","",DSUM('Rozpis-skore'!$C$1:$L$162,$B253,H251:H252))</f>
        <v/>
      </c>
      <c r="I253" s="6" t="str">
        <f>IF(I252="","",DSUM('Rozpis-skore'!$C$1:$L$162,$B253,I251:I252))</f>
        <v/>
      </c>
      <c r="J253" s="9" t="str">
        <f>IF(J252="","",DSUM('Rozpis-skore'!$C$1:$L$162,$B253,J251:J252))</f>
        <v/>
      </c>
      <c r="K253" s="27" t="str">
        <f>IF(K252="","",DSUM('Rozpis-skore'!$C$1:$L$162,$B253,K251:K252))</f>
        <v/>
      </c>
      <c r="L253" s="6" t="str">
        <f>IF(L252="","",DSUM('Rozpis-skore'!$C$1:$L$162,$B253,L251:L252))</f>
        <v/>
      </c>
      <c r="M253" s="6" t="str">
        <f>IF(M252="","",DSUM('Rozpis-skore'!$C$1:$L$162,$B253,M251:M252))</f>
        <v/>
      </c>
      <c r="N253" s="6" t="str">
        <f>IF(N252="","",DSUM('Rozpis-skore'!$C$1:$L$162,$B253,N251:N252))</f>
        <v/>
      </c>
      <c r="O253" s="6">
        <f>IF(O252="","",DSUM('Rozpis-skore'!$C$1:$L$162,$B253,O251:O252))</f>
        <v>0</v>
      </c>
      <c r="P253" s="6" t="str">
        <f>IF(P252="","",DSUM('Rozpis-skore'!$C$1:$L$162,$B253,P251:P252))</f>
        <v/>
      </c>
      <c r="Q253" s="6" t="str">
        <f>IF(Q252="","",DSUM('Rozpis-skore'!$C$1:$L$162,$B253,Q251:Q252))</f>
        <v/>
      </c>
      <c r="R253" s="9" t="str">
        <f>IF(R252="","",DSUM('Rozpis-skore'!$C$1:$L$162,$B253,R251:R252))</f>
        <v/>
      </c>
      <c r="S253" s="27" t="str">
        <f>IF(S252="","",DSUM('Rozpis-skore'!$C$1:$L$162,$B253,S251:S252))</f>
        <v/>
      </c>
      <c r="T253" s="6" t="str">
        <f>IF(T252="","",DSUM('Rozpis-skore'!$C$1:$L$162,$B253,T251:T252))</f>
        <v/>
      </c>
      <c r="U253" s="6" t="str">
        <f>IF(U252="","",DSUM('Rozpis-skore'!$C$1:$L$162,$B253,U251:U252))</f>
        <v/>
      </c>
      <c r="V253" s="6">
        <f>IF(V252="","",DSUM('Rozpis-skore'!$C$1:$L$162,$B253,V251:V252))</f>
        <v>0</v>
      </c>
      <c r="W253" s="6" t="str">
        <f>IF(W252="","",DSUM('Rozpis-skore'!$C$1:$L$162,$B253,W251:W252))</f>
        <v/>
      </c>
      <c r="X253" s="6" t="str">
        <f>IF(X252="","",DSUM('Rozpis-skore'!$C$1:$L$162,$B253,X251:X252))</f>
        <v/>
      </c>
      <c r="Y253" s="6" t="str">
        <f>IF(Y252="","",DSUM('Rozpis-skore'!$C$1:$L$162,$B253,Y251:Y252))</f>
        <v/>
      </c>
      <c r="Z253" s="9" t="str">
        <f>IF(Z252="","",DSUM('Rozpis-skore'!$C$1:$L$162,$B253,Z251:Z252))</f>
        <v/>
      </c>
      <c r="AA253" s="27" t="str">
        <f>IF(AA252="","",DSUM('Rozpis-skore'!$C$1:$L$162,$B253,AA251:AA252))</f>
        <v/>
      </c>
      <c r="AB253" s="6">
        <f>IF(AB252="","",DSUM('Rozpis-skore'!$C$1:$L$162,$B253,AB251:AB252))</f>
        <v>0</v>
      </c>
      <c r="AC253" s="6" t="str">
        <f>IF(AC252="","",DSUM('Rozpis-skore'!$C$1:$L$162,$B253,AC251:AC252))</f>
        <v/>
      </c>
      <c r="AD253" s="6" t="str">
        <f>IF(AD252="","",DSUM('Rozpis-skore'!$C$1:$L$162,$B253,AD251:AD252))</f>
        <v/>
      </c>
      <c r="AE253" s="6" t="str">
        <f>IF(AE252="","",DSUM('Rozpis-skore'!$C$1:$L$162,$B253,AE251:AE252))</f>
        <v/>
      </c>
      <c r="AF253" s="6" t="str">
        <f>IF(AF252="","",DSUM('Rozpis-skore'!$C$1:$L$162,$B253,AF251:AF252))</f>
        <v/>
      </c>
      <c r="AG253" s="6" t="str">
        <f>IF(AG252="","",DSUM('Rozpis-skore'!$C$1:$L$162,$B253,AG251:AG252))</f>
        <v/>
      </c>
      <c r="AH253" s="9" t="str">
        <f>IF(AH252="","",DSUM('Rozpis-skore'!$C$1:$L$162,$B253,AH251:AH252))</f>
        <v/>
      </c>
      <c r="AI253" s="27">
        <f>IF(AI252="","",DSUM('Rozpis-skore'!$C$1:$L$162,$B253,AI251:AI252))</f>
        <v>0</v>
      </c>
      <c r="AJ253" s="6" t="str">
        <f>IF(AJ252="","",DSUM('Rozpis-skore'!$C$1:$L$162,$B253,AJ251:AJ252))</f>
        <v/>
      </c>
      <c r="AK253" s="6" t="str">
        <f>IF(AK252="","",DSUM('Rozpis-skore'!$C$1:$L$162,$B253,AK251:AK252))</f>
        <v/>
      </c>
      <c r="AL253" s="6" t="str">
        <f>IF(AL252="","",DSUM('Rozpis-skore'!$C$1:$L$162,$B253,AL251:AL252))</f>
        <v/>
      </c>
      <c r="AM253" s="6" t="str">
        <f>IF(AM252="","",DSUM('Rozpis-skore'!$C$1:$L$162,$B253,AM251:AM252))</f>
        <v/>
      </c>
      <c r="AN253" s="6" t="str">
        <f>IF(AN252="","",DSUM('Rozpis-skore'!$C$1:$L$162,$B253,AN251:AN252))</f>
        <v/>
      </c>
      <c r="AO253" s="6" t="str">
        <f>IF(AO252="","",DSUM('Rozpis-skore'!$C$1:$L$162,$B253,AO251:AO252))</f>
        <v/>
      </c>
      <c r="AP253" s="9" t="str">
        <f>IF(AP252="","",DSUM('Rozpis-skore'!$C$1:$L$162,$B253,AP251:AP252))</f>
        <v/>
      </c>
      <c r="AQ253" s="27" t="str">
        <f>IF(AQ252="","",DSUM('Rozpis-skore'!$C$1:$L$162,$B253,AQ251:AQ252))</f>
        <v/>
      </c>
      <c r="AR253" s="6" t="str">
        <f>IF(AR252="","",DSUM('Rozpis-skore'!$C$1:$L$162,$B253,AR251:AR252))</f>
        <v/>
      </c>
      <c r="AS253" s="6" t="str">
        <f>IF(AS252="","",DSUM('Rozpis-skore'!$C$1:$L$162,$B253,AS251:AS252))</f>
        <v/>
      </c>
      <c r="AT253" s="6" t="str">
        <f>IF(AT252="","",DSUM('Rozpis-skore'!$C$1:$L$162,$B253,AT251:AT252))</f>
        <v/>
      </c>
      <c r="AU253" s="6" t="str">
        <f>IF(AU252="","",DSUM('Rozpis-skore'!$C$1:$L$162,$B253,AU251:AU252))</f>
        <v/>
      </c>
      <c r="AV253" s="6" t="str">
        <f>IF(AV252="","",DSUM('Rozpis-skore'!$C$1:$L$162,$B253,AV251:AV252))</f>
        <v/>
      </c>
      <c r="AW253" s="6" t="str">
        <f>IF(AW252="","",DSUM('Rozpis-skore'!$C$1:$L$162,$B253,AW251:AW252))</f>
        <v/>
      </c>
      <c r="AX253" s="9" t="str">
        <f>IF(AX252="","",DSUM('Rozpis-skore'!$C$1:$L$162,$B253,AX251:AX252))</f>
        <v/>
      </c>
      <c r="AY253" s="27" t="str">
        <f>IF(AY252="","",DSUM('Rozpis-skore'!$C$1:$L$162,$B253,AY251:AY252))</f>
        <v/>
      </c>
      <c r="AZ253" s="6" t="str">
        <f>IF(AZ252="","",DSUM('Rozpis-skore'!$C$1:$L$162,$B253,AZ251:AZ252))</f>
        <v/>
      </c>
      <c r="BA253" s="6" t="str">
        <f>IF(BA252="","",DSUM('Rozpis-skore'!$C$1:$L$162,$B253,BA251:BA252))</f>
        <v/>
      </c>
      <c r="BB253" s="6" t="str">
        <f>IF(BB252="","",DSUM('Rozpis-skore'!$C$1:$L$162,$B253,BB251:BB252))</f>
        <v/>
      </c>
      <c r="BC253" s="6" t="str">
        <f>IF(BC252="","",DSUM('Rozpis-skore'!$C$1:$L$162,$B253,BC251:BC252))</f>
        <v/>
      </c>
      <c r="BD253" s="6" t="str">
        <f>IF(BD252="","",DSUM('Rozpis-skore'!$C$1:$L$162,$B253,BD251:BD252))</f>
        <v/>
      </c>
      <c r="BE253" s="6" t="str">
        <f>IF(BE252="","",DSUM('Rozpis-skore'!$C$1:$L$162,$B253,BE251:BE252))</f>
        <v/>
      </c>
      <c r="BF253" s="9" t="str">
        <f>IF(BF252="","",DSUM('Rozpis-skore'!$C$1:$L$162,$B253,BF251:BF252))</f>
        <v/>
      </c>
      <c r="BG253" s="27" t="str">
        <f>IF(BG252="","",DSUM('Rozpis-skore'!$C$1:$L$162,$B253,BG251:BG252))</f>
        <v/>
      </c>
      <c r="BH253" s="6" t="str">
        <f>IF(BH252="","",DSUM('Rozpis-skore'!$C$1:$L$162,$B253,BH251:BH252))</f>
        <v/>
      </c>
      <c r="BI253" s="6" t="str">
        <f>IF(BI252="","",DSUM('Rozpis-skore'!$C$1:$L$162,$B253,BI251:BI252))</f>
        <v/>
      </c>
      <c r="BJ253" s="6" t="str">
        <f>IF(BJ252="","",DSUM('Rozpis-skore'!$C$1:$L$162,$B253,BJ251:BJ252))</f>
        <v/>
      </c>
      <c r="BK253" s="6" t="str">
        <f>IF(BK252="","",DSUM('Rozpis-skore'!$C$1:$L$162,$B253,BK251:BK252))</f>
        <v/>
      </c>
      <c r="BL253" s="6" t="str">
        <f>IF(BL252="","",DSUM('Rozpis-skore'!$C$1:$L$162,$B253,BL251:BL252))</f>
        <v/>
      </c>
      <c r="BM253" s="6" t="str">
        <f>IF(BM252="","",DSUM('Rozpis-skore'!$C$1:$L$162,$B253,BM251:BM252))</f>
        <v/>
      </c>
      <c r="BN253" s="9" t="str">
        <f>IF(BN252="","",DSUM('Rozpis-skore'!$C$1:$L$162,$B253,BN251:BN252))</f>
        <v/>
      </c>
    </row>
    <row r="254" spans="1:66" ht="15.75" x14ac:dyDescent="0.25">
      <c r="A254" s="275" t="s">
        <v>28</v>
      </c>
      <c r="B254" s="276" t="s">
        <v>20</v>
      </c>
      <c r="C254" s="27" t="str">
        <f>IF(C252="","",DSUM('Rozpis-skore'!$C$1:$L$162,$B254,C251:C252))</f>
        <v/>
      </c>
      <c r="D254" s="6" t="str">
        <f>IF(D252="","",DSUM('Rozpis-skore'!$C$1:$L$162,$B254,D251:D252))</f>
        <v/>
      </c>
      <c r="E254" s="6">
        <f>IF(E252="","",DSUM('Rozpis-skore'!$C$1:$L$162,$B254,E251:E252))</f>
        <v>0</v>
      </c>
      <c r="F254" s="6" t="str">
        <f>IF(F252="","",DSUM('Rozpis-skore'!$C$1:$L$162,$B254,F251:F252))</f>
        <v/>
      </c>
      <c r="G254" s="6" t="str">
        <f>IF(G252="","",DSUM('Rozpis-skore'!$C$1:$L$162,$B254,G251:G252))</f>
        <v/>
      </c>
      <c r="H254" s="6" t="str">
        <f>IF(H252="","",DSUM('Rozpis-skore'!$C$1:$L$162,$B254,H251:H252))</f>
        <v/>
      </c>
      <c r="I254" s="6" t="str">
        <f>IF(I252="","",DSUM('Rozpis-skore'!$C$1:$L$162,$B254,I251:I252))</f>
        <v/>
      </c>
      <c r="J254" s="9" t="str">
        <f>IF(J252="","",DSUM('Rozpis-skore'!$C$1:$L$162,$B254,J251:J252))</f>
        <v/>
      </c>
      <c r="K254" s="27" t="str">
        <f>IF(K252="","",DSUM('Rozpis-skore'!$C$1:$L$162,$B254,K251:K252))</f>
        <v/>
      </c>
      <c r="L254" s="6" t="str">
        <f>IF(L252="","",DSUM('Rozpis-skore'!$C$1:$L$162,$B254,L251:L252))</f>
        <v/>
      </c>
      <c r="M254" s="6" t="str">
        <f>IF(M252="","",DSUM('Rozpis-skore'!$C$1:$L$162,$B254,M251:M252))</f>
        <v/>
      </c>
      <c r="N254" s="6" t="str">
        <f>IF(N252="","",DSUM('Rozpis-skore'!$C$1:$L$162,$B254,N251:N252))</f>
        <v/>
      </c>
      <c r="O254" s="6">
        <f>IF(O252="","",DSUM('Rozpis-skore'!$C$1:$L$162,$B254,O251:O252))</f>
        <v>0</v>
      </c>
      <c r="P254" s="6" t="str">
        <f>IF(P252="","",DSUM('Rozpis-skore'!$C$1:$L$162,$B254,P251:P252))</f>
        <v/>
      </c>
      <c r="Q254" s="6" t="str">
        <f>IF(Q252="","",DSUM('Rozpis-skore'!$C$1:$L$162,$B254,Q251:Q252))</f>
        <v/>
      </c>
      <c r="R254" s="9" t="str">
        <f>IF(R252="","",DSUM('Rozpis-skore'!$C$1:$L$162,$B254,R251:R252))</f>
        <v/>
      </c>
      <c r="S254" s="27" t="str">
        <f>IF(S252="","",DSUM('Rozpis-skore'!$C$1:$L$162,$B254,S251:S252))</f>
        <v/>
      </c>
      <c r="T254" s="6" t="str">
        <f>IF(T252="","",DSUM('Rozpis-skore'!$C$1:$L$162,$B254,T251:T252))</f>
        <v/>
      </c>
      <c r="U254" s="6" t="str">
        <f>IF(U252="","",DSUM('Rozpis-skore'!$C$1:$L$162,$B254,U251:U252))</f>
        <v/>
      </c>
      <c r="V254" s="6">
        <f>IF(V252="","",DSUM('Rozpis-skore'!$C$1:$L$162,$B254,V251:V252))</f>
        <v>0</v>
      </c>
      <c r="W254" s="6" t="str">
        <f>IF(W252="","",DSUM('Rozpis-skore'!$C$1:$L$162,$B254,W251:W252))</f>
        <v/>
      </c>
      <c r="X254" s="6" t="str">
        <f>IF(X252="","",DSUM('Rozpis-skore'!$C$1:$L$162,$B254,X251:X252))</f>
        <v/>
      </c>
      <c r="Y254" s="6" t="str">
        <f>IF(Y252="","",DSUM('Rozpis-skore'!$C$1:$L$162,$B254,Y251:Y252))</f>
        <v/>
      </c>
      <c r="Z254" s="9" t="str">
        <f>IF(Z252="","",DSUM('Rozpis-skore'!$C$1:$L$162,$B254,Z251:Z252))</f>
        <v/>
      </c>
      <c r="AA254" s="27" t="str">
        <f>IF(AA252="","",DSUM('Rozpis-skore'!$C$1:$L$162,$B254,AA251:AA252))</f>
        <v/>
      </c>
      <c r="AB254" s="6">
        <f>IF(AB252="","",DSUM('Rozpis-skore'!$C$1:$L$162,$B254,AB251:AB252))</f>
        <v>0</v>
      </c>
      <c r="AC254" s="6" t="str">
        <f>IF(AC252="","",DSUM('Rozpis-skore'!$C$1:$L$162,$B254,AC251:AC252))</f>
        <v/>
      </c>
      <c r="AD254" s="6" t="str">
        <f>IF(AD252="","",DSUM('Rozpis-skore'!$C$1:$L$162,$B254,AD251:AD252))</f>
        <v/>
      </c>
      <c r="AE254" s="6" t="str">
        <f>IF(AE252="","",DSUM('Rozpis-skore'!$C$1:$L$162,$B254,AE251:AE252))</f>
        <v/>
      </c>
      <c r="AF254" s="6" t="str">
        <f>IF(AF252="","",DSUM('Rozpis-skore'!$C$1:$L$162,$B254,AF251:AF252))</f>
        <v/>
      </c>
      <c r="AG254" s="6" t="str">
        <f>IF(AG252="","",DSUM('Rozpis-skore'!$C$1:$L$162,$B254,AG251:AG252))</f>
        <v/>
      </c>
      <c r="AH254" s="9" t="str">
        <f>IF(AH252="","",DSUM('Rozpis-skore'!$C$1:$L$162,$B254,AH251:AH252))</f>
        <v/>
      </c>
      <c r="AI254" s="27">
        <f>IF(AI252="","",DSUM('Rozpis-skore'!$C$1:$L$162,$B254,AI251:AI252))</f>
        <v>0</v>
      </c>
      <c r="AJ254" s="6" t="str">
        <f>IF(AJ252="","",DSUM('Rozpis-skore'!$C$1:$L$162,$B254,AJ251:AJ252))</f>
        <v/>
      </c>
      <c r="AK254" s="6" t="str">
        <f>IF(AK252="","",DSUM('Rozpis-skore'!$C$1:$L$162,$B254,AK251:AK252))</f>
        <v/>
      </c>
      <c r="AL254" s="6" t="str">
        <f>IF(AL252="","",DSUM('Rozpis-skore'!$C$1:$L$162,$B254,AL251:AL252))</f>
        <v/>
      </c>
      <c r="AM254" s="6" t="str">
        <f>IF(AM252="","",DSUM('Rozpis-skore'!$C$1:$L$162,$B254,AM251:AM252))</f>
        <v/>
      </c>
      <c r="AN254" s="6" t="str">
        <f>IF(AN252="","",DSUM('Rozpis-skore'!$C$1:$L$162,$B254,AN251:AN252))</f>
        <v/>
      </c>
      <c r="AO254" s="6" t="str">
        <f>IF(AO252="","",DSUM('Rozpis-skore'!$C$1:$L$162,$B254,AO251:AO252))</f>
        <v/>
      </c>
      <c r="AP254" s="9" t="str">
        <f>IF(AP252="","",DSUM('Rozpis-skore'!$C$1:$L$162,$B254,AP251:AP252))</f>
        <v/>
      </c>
      <c r="AQ254" s="27" t="str">
        <f>IF(AQ252="","",DSUM('Rozpis-skore'!$C$1:$L$162,$B254,AQ251:AQ252))</f>
        <v/>
      </c>
      <c r="AR254" s="6" t="str">
        <f>IF(AR252="","",DSUM('Rozpis-skore'!$C$1:$L$162,$B254,AR251:AR252))</f>
        <v/>
      </c>
      <c r="AS254" s="6" t="str">
        <f>IF(AS252="","",DSUM('Rozpis-skore'!$C$1:$L$162,$B254,AS251:AS252))</f>
        <v/>
      </c>
      <c r="AT254" s="6" t="str">
        <f>IF(AT252="","",DSUM('Rozpis-skore'!$C$1:$L$162,$B254,AT251:AT252))</f>
        <v/>
      </c>
      <c r="AU254" s="6" t="str">
        <f>IF(AU252="","",DSUM('Rozpis-skore'!$C$1:$L$162,$B254,AU251:AU252))</f>
        <v/>
      </c>
      <c r="AV254" s="6" t="str">
        <f>IF(AV252="","",DSUM('Rozpis-skore'!$C$1:$L$162,$B254,AV251:AV252))</f>
        <v/>
      </c>
      <c r="AW254" s="6" t="str">
        <f>IF(AW252="","",DSUM('Rozpis-skore'!$C$1:$L$162,$B254,AW251:AW252))</f>
        <v/>
      </c>
      <c r="AX254" s="9" t="str">
        <f>IF(AX252="","",DSUM('Rozpis-skore'!$C$1:$L$162,$B254,AX251:AX252))</f>
        <v/>
      </c>
      <c r="AY254" s="27" t="str">
        <f>IF(AY252="","",DSUM('Rozpis-skore'!$C$1:$L$162,$B254,AY251:AY252))</f>
        <v/>
      </c>
      <c r="AZ254" s="6" t="str">
        <f>IF(AZ252="","",DSUM('Rozpis-skore'!$C$1:$L$162,$B254,AZ251:AZ252))</f>
        <v/>
      </c>
      <c r="BA254" s="6" t="str">
        <f>IF(BA252="","",DSUM('Rozpis-skore'!$C$1:$L$162,$B254,BA251:BA252))</f>
        <v/>
      </c>
      <c r="BB254" s="6" t="str">
        <f>IF(BB252="","",DSUM('Rozpis-skore'!$C$1:$L$162,$B254,BB251:BB252))</f>
        <v/>
      </c>
      <c r="BC254" s="6" t="str">
        <f>IF(BC252="","",DSUM('Rozpis-skore'!$C$1:$L$162,$B254,BC251:BC252))</f>
        <v/>
      </c>
      <c r="BD254" s="6" t="str">
        <f>IF(BD252="","",DSUM('Rozpis-skore'!$C$1:$L$162,$B254,BD251:BD252))</f>
        <v/>
      </c>
      <c r="BE254" s="6" t="str">
        <f>IF(BE252="","",DSUM('Rozpis-skore'!$C$1:$L$162,$B254,BE251:BE252))</f>
        <v/>
      </c>
      <c r="BF254" s="9" t="str">
        <f>IF(BF252="","",DSUM('Rozpis-skore'!$C$1:$L$162,$B254,BF251:BF252))</f>
        <v/>
      </c>
      <c r="BG254" s="27" t="str">
        <f>IF(BG252="","",DSUM('Rozpis-skore'!$C$1:$L$162,$B254,BG251:BG252))</f>
        <v/>
      </c>
      <c r="BH254" s="6" t="str">
        <f>IF(BH252="","",DSUM('Rozpis-skore'!$C$1:$L$162,$B254,BH251:BH252))</f>
        <v/>
      </c>
      <c r="BI254" s="6" t="str">
        <f>IF(BI252="","",DSUM('Rozpis-skore'!$C$1:$L$162,$B254,BI251:BI252))</f>
        <v/>
      </c>
      <c r="BJ254" s="6" t="str">
        <f>IF(BJ252="","",DSUM('Rozpis-skore'!$C$1:$L$162,$B254,BJ251:BJ252))</f>
        <v/>
      </c>
      <c r="BK254" s="6" t="str">
        <f>IF(BK252="","",DSUM('Rozpis-skore'!$C$1:$L$162,$B254,BK251:BK252))</f>
        <v/>
      </c>
      <c r="BL254" s="6" t="str">
        <f>IF(BL252="","",DSUM('Rozpis-skore'!$C$1:$L$162,$B254,BL251:BL252))</f>
        <v/>
      </c>
      <c r="BM254" s="6" t="str">
        <f>IF(BM252="","",DSUM('Rozpis-skore'!$C$1:$L$162,$B254,BM251:BM252))</f>
        <v/>
      </c>
      <c r="BN254" s="9" t="str">
        <f>IF(BN252="","",DSUM('Rozpis-skore'!$C$1:$L$162,$B254,BN251:BN252))</f>
        <v/>
      </c>
    </row>
    <row r="255" spans="1:66" ht="16.5" thickBot="1" x14ac:dyDescent="0.3">
      <c r="A255" s="277" t="s">
        <v>30</v>
      </c>
      <c r="B255" s="278" t="s">
        <v>21</v>
      </c>
      <c r="C255" s="13" t="str">
        <f>IF(C252="","",DSUM('Rozpis-skore'!$C$1:$L$162,$B255,C251:C252))</f>
        <v/>
      </c>
      <c r="D255" s="10" t="str">
        <f>IF(D252="","",DSUM('Rozpis-skore'!$C$1:$L$162,$B255,D251:D252))</f>
        <v/>
      </c>
      <c r="E255" s="10">
        <f>IF(E252="","",DSUM('Rozpis-skore'!$C$1:$L$162,$B255,E251:E252))</f>
        <v>0</v>
      </c>
      <c r="F255" s="10" t="str">
        <f>IF(F252="","",DSUM('Rozpis-skore'!$C$1:$L$162,$B255,F251:F252))</f>
        <v/>
      </c>
      <c r="G255" s="10" t="str">
        <f>IF(G252="","",DSUM('Rozpis-skore'!$C$1:$L$162,$B255,G251:G252))</f>
        <v/>
      </c>
      <c r="H255" s="10" t="str">
        <f>IF(H252="","",DSUM('Rozpis-skore'!$C$1:$L$162,$B255,H251:H252))</f>
        <v/>
      </c>
      <c r="I255" s="10" t="str">
        <f>IF(I252="","",DSUM('Rozpis-skore'!$C$1:$L$162,$B255,I251:I252))</f>
        <v/>
      </c>
      <c r="J255" s="11" t="str">
        <f>IF(J252="","",DSUM('Rozpis-skore'!$C$1:$L$162,$B255,J251:J252))</f>
        <v/>
      </c>
      <c r="K255" s="13" t="str">
        <f>IF(K252="","",DSUM('Rozpis-skore'!$C$1:$L$162,$B255,K251:K252))</f>
        <v/>
      </c>
      <c r="L255" s="10" t="str">
        <f>IF(L252="","",DSUM('Rozpis-skore'!$C$1:$L$162,$B255,L251:L252))</f>
        <v/>
      </c>
      <c r="M255" s="10" t="str">
        <f>IF(M252="","",DSUM('Rozpis-skore'!$C$1:$L$162,$B255,M251:M252))</f>
        <v/>
      </c>
      <c r="N255" s="10" t="str">
        <f>IF(N252="","",DSUM('Rozpis-skore'!$C$1:$L$162,$B255,N251:N252))</f>
        <v/>
      </c>
      <c r="O255" s="10">
        <f>IF(O252="","",DSUM('Rozpis-skore'!$C$1:$L$162,$B255,O251:O252))</f>
        <v>0</v>
      </c>
      <c r="P255" s="10" t="str">
        <f>IF(P252="","",DSUM('Rozpis-skore'!$C$1:$L$162,$B255,P251:P252))</f>
        <v/>
      </c>
      <c r="Q255" s="10" t="str">
        <f>IF(Q252="","",DSUM('Rozpis-skore'!$C$1:$L$162,$B255,Q251:Q252))</f>
        <v/>
      </c>
      <c r="R255" s="11" t="str">
        <f>IF(R252="","",DSUM('Rozpis-skore'!$C$1:$L$162,$B255,R251:R252))</f>
        <v/>
      </c>
      <c r="S255" s="13" t="str">
        <f>IF(S252="","",DSUM('Rozpis-skore'!$C$1:$L$162,$B255,S251:S252))</f>
        <v/>
      </c>
      <c r="T255" s="10" t="str">
        <f>IF(T252="","",DSUM('Rozpis-skore'!$C$1:$L$162,$B255,T251:T252))</f>
        <v/>
      </c>
      <c r="U255" s="10" t="str">
        <f>IF(U252="","",DSUM('Rozpis-skore'!$C$1:$L$162,$B255,U251:U252))</f>
        <v/>
      </c>
      <c r="V255" s="10">
        <f>IF(V252="","",DSUM('Rozpis-skore'!$C$1:$L$162,$B255,V251:V252))</f>
        <v>0</v>
      </c>
      <c r="W255" s="10" t="str">
        <f>IF(W252="","",DSUM('Rozpis-skore'!$C$1:$L$162,$B255,W251:W252))</f>
        <v/>
      </c>
      <c r="X255" s="10" t="str">
        <f>IF(X252="","",DSUM('Rozpis-skore'!$C$1:$L$162,$B255,X251:X252))</f>
        <v/>
      </c>
      <c r="Y255" s="10" t="str">
        <f>IF(Y252="","",DSUM('Rozpis-skore'!$C$1:$L$162,$B255,Y251:Y252))</f>
        <v/>
      </c>
      <c r="Z255" s="11" t="str">
        <f>IF(Z252="","",DSUM('Rozpis-skore'!$C$1:$L$162,$B255,Z251:Z252))</f>
        <v/>
      </c>
      <c r="AA255" s="13" t="str">
        <f>IF(AA252="","",DSUM('Rozpis-skore'!$C$1:$L$162,$B255,AA251:AA252))</f>
        <v/>
      </c>
      <c r="AB255" s="10">
        <f>IF(AB252="","",DSUM('Rozpis-skore'!$C$1:$L$162,$B255,AB251:AB252))</f>
        <v>0</v>
      </c>
      <c r="AC255" s="10" t="str">
        <f>IF(AC252="","",DSUM('Rozpis-skore'!$C$1:$L$162,$B255,AC251:AC252))</f>
        <v/>
      </c>
      <c r="AD255" s="10" t="str">
        <f>IF(AD252="","",DSUM('Rozpis-skore'!$C$1:$L$162,$B255,AD251:AD252))</f>
        <v/>
      </c>
      <c r="AE255" s="10" t="str">
        <f>IF(AE252="","",DSUM('Rozpis-skore'!$C$1:$L$162,$B255,AE251:AE252))</f>
        <v/>
      </c>
      <c r="AF255" s="10" t="str">
        <f>IF(AF252="","",DSUM('Rozpis-skore'!$C$1:$L$162,$B255,AF251:AF252))</f>
        <v/>
      </c>
      <c r="AG255" s="10" t="str">
        <f>IF(AG252="","",DSUM('Rozpis-skore'!$C$1:$L$162,$B255,AG251:AG252))</f>
        <v/>
      </c>
      <c r="AH255" s="11" t="str">
        <f>IF(AH252="","",DSUM('Rozpis-skore'!$C$1:$L$162,$B255,AH251:AH252))</f>
        <v/>
      </c>
      <c r="AI255" s="13">
        <f>IF(AI252="","",DSUM('Rozpis-skore'!$C$1:$L$162,$B255,AI251:AI252))</f>
        <v>0</v>
      </c>
      <c r="AJ255" s="10" t="str">
        <f>IF(AJ252="","",DSUM('Rozpis-skore'!$C$1:$L$162,$B255,AJ251:AJ252))</f>
        <v/>
      </c>
      <c r="AK255" s="10" t="str">
        <f>IF(AK252="","",DSUM('Rozpis-skore'!$C$1:$L$162,$B255,AK251:AK252))</f>
        <v/>
      </c>
      <c r="AL255" s="10" t="str">
        <f>IF(AL252="","",DSUM('Rozpis-skore'!$C$1:$L$162,$B255,AL251:AL252))</f>
        <v/>
      </c>
      <c r="AM255" s="10" t="str">
        <f>IF(AM252="","",DSUM('Rozpis-skore'!$C$1:$L$162,$B255,AM251:AM252))</f>
        <v/>
      </c>
      <c r="AN255" s="10" t="str">
        <f>IF(AN252="","",DSUM('Rozpis-skore'!$C$1:$L$162,$B255,AN251:AN252))</f>
        <v/>
      </c>
      <c r="AO255" s="10" t="str">
        <f>IF(AO252="","",DSUM('Rozpis-skore'!$C$1:$L$162,$B255,AO251:AO252))</f>
        <v/>
      </c>
      <c r="AP255" s="11" t="str">
        <f>IF(AP252="","",DSUM('Rozpis-skore'!$C$1:$L$162,$B255,AP251:AP252))</f>
        <v/>
      </c>
      <c r="AQ255" s="13" t="str">
        <f>IF(AQ252="","",DSUM('Rozpis-skore'!$C$1:$L$162,$B255,AQ251:AQ252))</f>
        <v/>
      </c>
      <c r="AR255" s="10" t="str">
        <f>IF(AR252="","",DSUM('Rozpis-skore'!$C$1:$L$162,$B255,AR251:AR252))</f>
        <v/>
      </c>
      <c r="AS255" s="10" t="str">
        <f>IF(AS252="","",DSUM('Rozpis-skore'!$C$1:$L$162,$B255,AS251:AS252))</f>
        <v/>
      </c>
      <c r="AT255" s="10" t="str">
        <f>IF(AT252="","",DSUM('Rozpis-skore'!$C$1:$L$162,$B255,AT251:AT252))</f>
        <v/>
      </c>
      <c r="AU255" s="10" t="str">
        <f>IF(AU252="","",DSUM('Rozpis-skore'!$C$1:$L$162,$B255,AU251:AU252))</f>
        <v/>
      </c>
      <c r="AV255" s="10" t="str">
        <f>IF(AV252="","",DSUM('Rozpis-skore'!$C$1:$L$162,$B255,AV251:AV252))</f>
        <v/>
      </c>
      <c r="AW255" s="10" t="str">
        <f>IF(AW252="","",DSUM('Rozpis-skore'!$C$1:$L$162,$B255,AW251:AW252))</f>
        <v/>
      </c>
      <c r="AX255" s="11" t="str">
        <f>IF(AX252="","",DSUM('Rozpis-skore'!$C$1:$L$162,$B255,AX251:AX252))</f>
        <v/>
      </c>
      <c r="AY255" s="13" t="str">
        <f>IF(AY252="","",DSUM('Rozpis-skore'!$C$1:$L$162,$B255,AY251:AY252))</f>
        <v/>
      </c>
      <c r="AZ255" s="10" t="str">
        <f>IF(AZ252="","",DSUM('Rozpis-skore'!$C$1:$L$162,$B255,AZ251:AZ252))</f>
        <v/>
      </c>
      <c r="BA255" s="10" t="str">
        <f>IF(BA252="","",DSUM('Rozpis-skore'!$C$1:$L$162,$B255,BA251:BA252))</f>
        <v/>
      </c>
      <c r="BB255" s="10" t="str">
        <f>IF(BB252="","",DSUM('Rozpis-skore'!$C$1:$L$162,$B255,BB251:BB252))</f>
        <v/>
      </c>
      <c r="BC255" s="10" t="str">
        <f>IF(BC252="","",DSUM('Rozpis-skore'!$C$1:$L$162,$B255,BC251:BC252))</f>
        <v/>
      </c>
      <c r="BD255" s="10" t="str">
        <f>IF(BD252="","",DSUM('Rozpis-skore'!$C$1:$L$162,$B255,BD251:BD252))</f>
        <v/>
      </c>
      <c r="BE255" s="10" t="str">
        <f>IF(BE252="","",DSUM('Rozpis-skore'!$C$1:$L$162,$B255,BE251:BE252))</f>
        <v/>
      </c>
      <c r="BF255" s="11" t="str">
        <f>IF(BF252="","",DSUM('Rozpis-skore'!$C$1:$L$162,$B255,BF251:BF252))</f>
        <v/>
      </c>
      <c r="BG255" s="13" t="str">
        <f>IF(BG252="","",DSUM('Rozpis-skore'!$C$1:$L$162,$B255,BG251:BG252))</f>
        <v/>
      </c>
      <c r="BH255" s="10" t="str">
        <f>IF(BH252="","",DSUM('Rozpis-skore'!$C$1:$L$162,$B255,BH251:BH252))</f>
        <v/>
      </c>
      <c r="BI255" s="10" t="str">
        <f>IF(BI252="","",DSUM('Rozpis-skore'!$C$1:$L$162,$B255,BI251:BI252))</f>
        <v/>
      </c>
      <c r="BJ255" s="10" t="str">
        <f>IF(BJ252="","",DSUM('Rozpis-skore'!$C$1:$L$162,$B255,BJ251:BJ252))</f>
        <v/>
      </c>
      <c r="BK255" s="10" t="str">
        <f>IF(BK252="","",DSUM('Rozpis-skore'!$C$1:$L$162,$B255,BK251:BK252))</f>
        <v/>
      </c>
      <c r="BL255" s="10" t="str">
        <f>IF(BL252="","",DSUM('Rozpis-skore'!$C$1:$L$162,$B255,BL251:BL252))</f>
        <v/>
      </c>
      <c r="BM255" s="10" t="str">
        <f>IF(BM252="","",DSUM('Rozpis-skore'!$C$1:$L$162,$B255,BM251:BM252))</f>
        <v/>
      </c>
      <c r="BN255" s="11" t="str">
        <f>IF(BN252="","",DSUM('Rozpis-skore'!$C$1:$L$162,$B255,BN251:BN252))</f>
        <v/>
      </c>
    </row>
    <row r="256" spans="1:66" x14ac:dyDescent="0.25">
      <c r="A256" s="2096"/>
      <c r="B256" s="2097"/>
      <c r="C256" s="271" t="s">
        <v>19</v>
      </c>
      <c r="D256" s="272" t="s">
        <v>19</v>
      </c>
      <c r="E256" s="272" t="s">
        <v>19</v>
      </c>
      <c r="F256" s="272" t="s">
        <v>19</v>
      </c>
      <c r="G256" s="272" t="s">
        <v>19</v>
      </c>
      <c r="H256" s="272" t="s">
        <v>19</v>
      </c>
      <c r="I256" s="272" t="s">
        <v>19</v>
      </c>
      <c r="J256" s="273" t="s">
        <v>19</v>
      </c>
      <c r="K256" s="271" t="s">
        <v>19</v>
      </c>
      <c r="L256" s="272" t="s">
        <v>19</v>
      </c>
      <c r="M256" s="272" t="s">
        <v>19</v>
      </c>
      <c r="N256" s="272" t="s">
        <v>19</v>
      </c>
      <c r="O256" s="272" t="s">
        <v>19</v>
      </c>
      <c r="P256" s="272" t="s">
        <v>19</v>
      </c>
      <c r="Q256" s="272" t="s">
        <v>19</v>
      </c>
      <c r="R256" s="273" t="s">
        <v>19</v>
      </c>
      <c r="S256" s="271" t="s">
        <v>19</v>
      </c>
      <c r="T256" s="272" t="s">
        <v>19</v>
      </c>
      <c r="U256" s="272" t="s">
        <v>19</v>
      </c>
      <c r="V256" s="272" t="s">
        <v>19</v>
      </c>
      <c r="W256" s="272" t="s">
        <v>19</v>
      </c>
      <c r="X256" s="272" t="s">
        <v>19</v>
      </c>
      <c r="Y256" s="272" t="s">
        <v>19</v>
      </c>
      <c r="Z256" s="273" t="s">
        <v>19</v>
      </c>
      <c r="AA256" s="271" t="s">
        <v>19</v>
      </c>
      <c r="AB256" s="272" t="s">
        <v>19</v>
      </c>
      <c r="AC256" s="272" t="s">
        <v>19</v>
      </c>
      <c r="AD256" s="272" t="s">
        <v>19</v>
      </c>
      <c r="AE256" s="272" t="s">
        <v>19</v>
      </c>
      <c r="AF256" s="272" t="s">
        <v>19</v>
      </c>
      <c r="AG256" s="272" t="s">
        <v>19</v>
      </c>
      <c r="AH256" s="273" t="s">
        <v>19</v>
      </c>
      <c r="AI256" s="271" t="s">
        <v>19</v>
      </c>
      <c r="AJ256" s="272" t="s">
        <v>19</v>
      </c>
      <c r="AK256" s="272" t="s">
        <v>19</v>
      </c>
      <c r="AL256" s="272" t="s">
        <v>19</v>
      </c>
      <c r="AM256" s="272" t="s">
        <v>19</v>
      </c>
      <c r="AN256" s="272" t="s">
        <v>19</v>
      </c>
      <c r="AO256" s="272" t="s">
        <v>19</v>
      </c>
      <c r="AP256" s="273" t="s">
        <v>19</v>
      </c>
      <c r="AQ256" s="271" t="s">
        <v>19</v>
      </c>
      <c r="AR256" s="272" t="s">
        <v>19</v>
      </c>
      <c r="AS256" s="272" t="s">
        <v>19</v>
      </c>
      <c r="AT256" s="272" t="s">
        <v>19</v>
      </c>
      <c r="AU256" s="272" t="s">
        <v>19</v>
      </c>
      <c r="AV256" s="272" t="s">
        <v>19</v>
      </c>
      <c r="AW256" s="272" t="s">
        <v>19</v>
      </c>
      <c r="AX256" s="273" t="s">
        <v>19</v>
      </c>
      <c r="AY256" s="271" t="s">
        <v>19</v>
      </c>
      <c r="AZ256" s="272" t="s">
        <v>19</v>
      </c>
      <c r="BA256" s="272" t="s">
        <v>19</v>
      </c>
      <c r="BB256" s="272" t="s">
        <v>19</v>
      </c>
      <c r="BC256" s="272" t="s">
        <v>19</v>
      </c>
      <c r="BD256" s="272" t="s">
        <v>19</v>
      </c>
      <c r="BE256" s="272" t="s">
        <v>19</v>
      </c>
      <c r="BF256" s="273" t="s">
        <v>19</v>
      </c>
      <c r="BG256" s="271" t="s">
        <v>19</v>
      </c>
      <c r="BH256" s="272" t="s">
        <v>19</v>
      </c>
      <c r="BI256" s="272" t="s">
        <v>19</v>
      </c>
      <c r="BJ256" s="272" t="s">
        <v>19</v>
      </c>
      <c r="BK256" s="272" t="s">
        <v>19</v>
      </c>
      <c r="BL256" s="272" t="s">
        <v>19</v>
      </c>
      <c r="BM256" s="272" t="s">
        <v>19</v>
      </c>
      <c r="BN256" s="273" t="s">
        <v>19</v>
      </c>
    </row>
    <row r="257" spans="1:66" x14ac:dyDescent="0.25">
      <c r="A257" s="2098"/>
      <c r="B257" s="2099"/>
      <c r="C257" s="969" t="str">
        <f>C252</f>
        <v/>
      </c>
      <c r="D257" s="970" t="str">
        <f t="shared" ref="D257:BN257" si="961">D252</f>
        <v/>
      </c>
      <c r="E257" s="970">
        <f t="shared" si="961"/>
        <v>73</v>
      </c>
      <c r="F257" s="970" t="str">
        <f t="shared" si="961"/>
        <v/>
      </c>
      <c r="G257" s="970" t="str">
        <f t="shared" si="961"/>
        <v/>
      </c>
      <c r="H257" s="970" t="str">
        <f t="shared" si="961"/>
        <v/>
      </c>
      <c r="I257" s="970" t="str">
        <f t="shared" si="961"/>
        <v/>
      </c>
      <c r="J257" s="971" t="str">
        <f t="shared" si="961"/>
        <v/>
      </c>
      <c r="K257" s="969" t="str">
        <f t="shared" si="961"/>
        <v/>
      </c>
      <c r="L257" s="970" t="str">
        <f t="shared" si="961"/>
        <v/>
      </c>
      <c r="M257" s="970" t="str">
        <f t="shared" si="961"/>
        <v/>
      </c>
      <c r="N257" s="970" t="str">
        <f t="shared" si="961"/>
        <v/>
      </c>
      <c r="O257" s="970">
        <f t="shared" si="961"/>
        <v>75</v>
      </c>
      <c r="P257" s="970" t="str">
        <f t="shared" si="961"/>
        <v/>
      </c>
      <c r="Q257" s="970" t="str">
        <f t="shared" si="961"/>
        <v/>
      </c>
      <c r="R257" s="971" t="str">
        <f t="shared" si="961"/>
        <v/>
      </c>
      <c r="S257" s="969" t="str">
        <f t="shared" si="961"/>
        <v/>
      </c>
      <c r="T257" s="970" t="str">
        <f t="shared" si="961"/>
        <v/>
      </c>
      <c r="U257" s="970" t="str">
        <f t="shared" si="961"/>
        <v/>
      </c>
      <c r="V257" s="970">
        <f t="shared" si="961"/>
        <v>74</v>
      </c>
      <c r="W257" s="970" t="str">
        <f t="shared" si="961"/>
        <v/>
      </c>
      <c r="X257" s="970" t="str">
        <f t="shared" si="961"/>
        <v/>
      </c>
      <c r="Y257" s="970" t="str">
        <f t="shared" si="961"/>
        <v/>
      </c>
      <c r="Z257" s="971" t="str">
        <f t="shared" si="961"/>
        <v/>
      </c>
      <c r="AA257" s="969" t="str">
        <f t="shared" si="961"/>
        <v/>
      </c>
      <c r="AB257" s="970">
        <f t="shared" si="961"/>
        <v>72</v>
      </c>
      <c r="AC257" s="970" t="str">
        <f t="shared" si="961"/>
        <v/>
      </c>
      <c r="AD257" s="970" t="str">
        <f t="shared" si="961"/>
        <v/>
      </c>
      <c r="AE257" s="970" t="str">
        <f t="shared" si="961"/>
        <v/>
      </c>
      <c r="AF257" s="970" t="str">
        <f t="shared" si="961"/>
        <v/>
      </c>
      <c r="AG257" s="970" t="str">
        <f t="shared" si="961"/>
        <v/>
      </c>
      <c r="AH257" s="971" t="str">
        <f t="shared" si="961"/>
        <v/>
      </c>
      <c r="AI257" s="969">
        <f t="shared" si="961"/>
        <v>71</v>
      </c>
      <c r="AJ257" s="970" t="str">
        <f t="shared" si="961"/>
        <v/>
      </c>
      <c r="AK257" s="970" t="str">
        <f t="shared" si="961"/>
        <v/>
      </c>
      <c r="AL257" s="970" t="str">
        <f t="shared" si="961"/>
        <v/>
      </c>
      <c r="AM257" s="970" t="str">
        <f t="shared" si="961"/>
        <v/>
      </c>
      <c r="AN257" s="970" t="str">
        <f t="shared" si="961"/>
        <v/>
      </c>
      <c r="AO257" s="970" t="str">
        <f t="shared" si="961"/>
        <v/>
      </c>
      <c r="AP257" s="971" t="str">
        <f t="shared" si="961"/>
        <v/>
      </c>
      <c r="AQ257" s="969" t="str">
        <f t="shared" si="961"/>
        <v/>
      </c>
      <c r="AR257" s="970" t="str">
        <f t="shared" si="961"/>
        <v/>
      </c>
      <c r="AS257" s="970" t="str">
        <f t="shared" si="961"/>
        <v/>
      </c>
      <c r="AT257" s="970" t="str">
        <f t="shared" si="961"/>
        <v/>
      </c>
      <c r="AU257" s="970" t="str">
        <f t="shared" si="961"/>
        <v/>
      </c>
      <c r="AV257" s="970" t="str">
        <f t="shared" si="961"/>
        <v/>
      </c>
      <c r="AW257" s="970" t="str">
        <f t="shared" si="961"/>
        <v/>
      </c>
      <c r="AX257" s="971" t="str">
        <f t="shared" si="961"/>
        <v/>
      </c>
      <c r="AY257" s="969" t="str">
        <f t="shared" si="961"/>
        <v/>
      </c>
      <c r="AZ257" s="970" t="str">
        <f t="shared" si="961"/>
        <v/>
      </c>
      <c r="BA257" s="970" t="str">
        <f t="shared" si="961"/>
        <v/>
      </c>
      <c r="BB257" s="970" t="str">
        <f t="shared" si="961"/>
        <v/>
      </c>
      <c r="BC257" s="970" t="str">
        <f t="shared" si="961"/>
        <v/>
      </c>
      <c r="BD257" s="970" t="str">
        <f t="shared" si="961"/>
        <v/>
      </c>
      <c r="BE257" s="970" t="str">
        <f t="shared" si="961"/>
        <v/>
      </c>
      <c r="BF257" s="971" t="str">
        <f t="shared" si="961"/>
        <v/>
      </c>
      <c r="BG257" s="969" t="str">
        <f t="shared" si="961"/>
        <v/>
      </c>
      <c r="BH257" s="970" t="str">
        <f t="shared" si="961"/>
        <v/>
      </c>
      <c r="BI257" s="970" t="str">
        <f t="shared" si="961"/>
        <v/>
      </c>
      <c r="BJ257" s="970" t="str">
        <f t="shared" si="961"/>
        <v/>
      </c>
      <c r="BK257" s="970" t="str">
        <f t="shared" si="961"/>
        <v/>
      </c>
      <c r="BL257" s="970" t="str">
        <f t="shared" si="961"/>
        <v/>
      </c>
      <c r="BM257" s="970" t="str">
        <f t="shared" si="961"/>
        <v/>
      </c>
      <c r="BN257" s="971" t="str">
        <f t="shared" si="961"/>
        <v/>
      </c>
    </row>
    <row r="258" spans="1:66" ht="15.75" x14ac:dyDescent="0.25">
      <c r="A258" s="275" t="s">
        <v>27</v>
      </c>
      <c r="B258" s="279" t="s">
        <v>59</v>
      </c>
      <c r="C258" s="27" t="str">
        <f>IF(C257="","",DSUM('Rozpis-skore'!$C$1:$L$162,$B258,C256:C257))</f>
        <v/>
      </c>
      <c r="D258" s="6" t="str">
        <f>IF(D257="","",DSUM('Rozpis-skore'!$C$1:$L$162,$B258,D256:D257))</f>
        <v/>
      </c>
      <c r="E258" s="6">
        <f>IF(E257="","",DSUM('Rozpis-skore'!$C$1:$L$162,$B258,E256:E257))</f>
        <v>0</v>
      </c>
      <c r="F258" s="6" t="str">
        <f>IF(F257="","",DSUM('Rozpis-skore'!$C$1:$L$162,$B258,F256:F257))</f>
        <v/>
      </c>
      <c r="G258" s="6" t="str">
        <f>IF(G257="","",DSUM('Rozpis-skore'!$C$1:$L$162,$B258,G256:G257))</f>
        <v/>
      </c>
      <c r="H258" s="6" t="str">
        <f>IF(H257="","",DSUM('Rozpis-skore'!$C$1:$L$162,$B258,H256:H257))</f>
        <v/>
      </c>
      <c r="I258" s="6" t="str">
        <f>IF(I257="","",DSUM('Rozpis-skore'!$C$1:$L$162,$B258,I256:I257))</f>
        <v/>
      </c>
      <c r="J258" s="9" t="str">
        <f>IF(J257="","",DSUM('Rozpis-skore'!$C$1:$L$162,$B258,J256:J257))</f>
        <v/>
      </c>
      <c r="K258" s="27" t="str">
        <f>IF(K257="","",DSUM('Rozpis-skore'!$C$1:$L$162,$B258,K256:K257))</f>
        <v/>
      </c>
      <c r="L258" s="6" t="str">
        <f>IF(L257="","",DSUM('Rozpis-skore'!$C$1:$L$162,$B258,L256:L257))</f>
        <v/>
      </c>
      <c r="M258" s="6" t="str">
        <f>IF(M257="","",DSUM('Rozpis-skore'!$C$1:$L$162,$B258,M256:M257))</f>
        <v/>
      </c>
      <c r="N258" s="6" t="str">
        <f>IF(N257="","",DSUM('Rozpis-skore'!$C$1:$L$162,$B258,N256:N257))</f>
        <v/>
      </c>
      <c r="O258" s="6">
        <f>IF(O257="","",DSUM('Rozpis-skore'!$C$1:$L$162,$B258,O256:O257))</f>
        <v>0</v>
      </c>
      <c r="P258" s="6" t="str">
        <f>IF(P257="","",DSUM('Rozpis-skore'!$C$1:$L$162,$B258,P256:P257))</f>
        <v/>
      </c>
      <c r="Q258" s="6" t="str">
        <f>IF(Q257="","",DSUM('Rozpis-skore'!$C$1:$L$162,$B258,Q256:Q257))</f>
        <v/>
      </c>
      <c r="R258" s="9" t="str">
        <f>IF(R257="","",DSUM('Rozpis-skore'!$C$1:$L$162,$B258,R256:R257))</f>
        <v/>
      </c>
      <c r="S258" s="27" t="str">
        <f>IF(S257="","",DSUM('Rozpis-skore'!$C$1:$L$162,$B258,S256:S257))</f>
        <v/>
      </c>
      <c r="T258" s="6" t="str">
        <f>IF(T257="","",DSUM('Rozpis-skore'!$C$1:$L$162,$B258,T256:T257))</f>
        <v/>
      </c>
      <c r="U258" s="6" t="str">
        <f>IF(U257="","",DSUM('Rozpis-skore'!$C$1:$L$162,$B258,U256:U257))</f>
        <v/>
      </c>
      <c r="V258" s="6">
        <f>IF(V257="","",DSUM('Rozpis-skore'!$C$1:$L$162,$B258,V256:V257))</f>
        <v>0</v>
      </c>
      <c r="W258" s="6" t="str">
        <f>IF(W257="","",DSUM('Rozpis-skore'!$C$1:$L$162,$B258,W256:W257))</f>
        <v/>
      </c>
      <c r="X258" s="6" t="str">
        <f>IF(X257="","",DSUM('Rozpis-skore'!$C$1:$L$162,$B258,X256:X257))</f>
        <v/>
      </c>
      <c r="Y258" s="6" t="str">
        <f>IF(Y257="","",DSUM('Rozpis-skore'!$C$1:$L$162,$B258,Y256:Y257))</f>
        <v/>
      </c>
      <c r="Z258" s="9" t="str">
        <f>IF(Z257="","",DSUM('Rozpis-skore'!$C$1:$L$162,$B258,Z256:Z257))</f>
        <v/>
      </c>
      <c r="AA258" s="27" t="str">
        <f>IF(AA257="","",DSUM('Rozpis-skore'!$C$1:$L$162,$B258,AA256:AA257))</f>
        <v/>
      </c>
      <c r="AB258" s="6">
        <f>IF(AB257="","",DSUM('Rozpis-skore'!$C$1:$L$162,$B258,AB256:AB257))</f>
        <v>0</v>
      </c>
      <c r="AC258" s="6" t="str">
        <f>IF(AC257="","",DSUM('Rozpis-skore'!$C$1:$L$162,$B258,AC256:AC257))</f>
        <v/>
      </c>
      <c r="AD258" s="6" t="str">
        <f>IF(AD257="","",DSUM('Rozpis-skore'!$C$1:$L$162,$B258,AD256:AD257))</f>
        <v/>
      </c>
      <c r="AE258" s="6" t="str">
        <f>IF(AE257="","",DSUM('Rozpis-skore'!$C$1:$L$162,$B258,AE256:AE257))</f>
        <v/>
      </c>
      <c r="AF258" s="6" t="str">
        <f>IF(AF257="","",DSUM('Rozpis-skore'!$C$1:$L$162,$B258,AF256:AF257))</f>
        <v/>
      </c>
      <c r="AG258" s="6" t="str">
        <f>IF(AG257="","",DSUM('Rozpis-skore'!$C$1:$L$162,$B258,AG256:AG257))</f>
        <v/>
      </c>
      <c r="AH258" s="9" t="str">
        <f>IF(AH257="","",DSUM('Rozpis-skore'!$C$1:$L$162,$B258,AH256:AH257))</f>
        <v/>
      </c>
      <c r="AI258" s="27">
        <f>IF(AI257="","",DSUM('Rozpis-skore'!$C$1:$L$162,$B258,AI256:AI257))</f>
        <v>0</v>
      </c>
      <c r="AJ258" s="6" t="str">
        <f>IF(AJ257="","",DSUM('Rozpis-skore'!$C$1:$L$162,$B258,AJ256:AJ257))</f>
        <v/>
      </c>
      <c r="AK258" s="6" t="str">
        <f>IF(AK257="","",DSUM('Rozpis-skore'!$C$1:$L$162,$B258,AK256:AK257))</f>
        <v/>
      </c>
      <c r="AL258" s="6" t="str">
        <f>IF(AL257="","",DSUM('Rozpis-skore'!$C$1:$L$162,$B258,AL256:AL257))</f>
        <v/>
      </c>
      <c r="AM258" s="6" t="str">
        <f>IF(AM257="","",DSUM('Rozpis-skore'!$C$1:$L$162,$B258,AM256:AM257))</f>
        <v/>
      </c>
      <c r="AN258" s="6" t="str">
        <f>IF(AN257="","",DSUM('Rozpis-skore'!$C$1:$L$162,$B258,AN256:AN257))</f>
        <v/>
      </c>
      <c r="AO258" s="6" t="str">
        <f>IF(AO257="","",DSUM('Rozpis-skore'!$C$1:$L$162,$B258,AO256:AO257))</f>
        <v/>
      </c>
      <c r="AP258" s="9" t="str">
        <f>IF(AP257="","",DSUM('Rozpis-skore'!$C$1:$L$162,$B258,AP256:AP257))</f>
        <v/>
      </c>
      <c r="AQ258" s="27" t="str">
        <f>IF(AQ257="","",DSUM('Rozpis-skore'!$C$1:$L$162,$B258,AQ256:AQ257))</f>
        <v/>
      </c>
      <c r="AR258" s="6" t="str">
        <f>IF(AR257="","",DSUM('Rozpis-skore'!$C$1:$L$162,$B258,AR256:AR257))</f>
        <v/>
      </c>
      <c r="AS258" s="6" t="str">
        <f>IF(AS257="","",DSUM('Rozpis-skore'!$C$1:$L$162,$B258,AS256:AS257))</f>
        <v/>
      </c>
      <c r="AT258" s="6" t="str">
        <f>IF(AT257="","",DSUM('Rozpis-skore'!$C$1:$L$162,$B258,AT256:AT257))</f>
        <v/>
      </c>
      <c r="AU258" s="6" t="str">
        <f>IF(AU257="","",DSUM('Rozpis-skore'!$C$1:$L$162,$B258,AU256:AU257))</f>
        <v/>
      </c>
      <c r="AV258" s="6" t="str">
        <f>IF(AV257="","",DSUM('Rozpis-skore'!$C$1:$L$162,$B258,AV256:AV257))</f>
        <v/>
      </c>
      <c r="AW258" s="6" t="str">
        <f>IF(AW257="","",DSUM('Rozpis-skore'!$C$1:$L$162,$B258,AW256:AW257))</f>
        <v/>
      </c>
      <c r="AX258" s="9" t="str">
        <f>IF(AX257="","",DSUM('Rozpis-skore'!$C$1:$L$162,$B258,AX256:AX257))</f>
        <v/>
      </c>
      <c r="AY258" s="27" t="str">
        <f>IF(AY257="","",DSUM('Rozpis-skore'!$C$1:$L$162,$B258,AY256:AY257))</f>
        <v/>
      </c>
      <c r="AZ258" s="6" t="str">
        <f>IF(AZ257="","",DSUM('Rozpis-skore'!$C$1:$L$162,$B258,AZ256:AZ257))</f>
        <v/>
      </c>
      <c r="BA258" s="6" t="str">
        <f>IF(BA257="","",DSUM('Rozpis-skore'!$C$1:$L$162,$B258,BA256:BA257))</f>
        <v/>
      </c>
      <c r="BB258" s="6" t="str">
        <f>IF(BB257="","",DSUM('Rozpis-skore'!$C$1:$L$162,$B258,BB256:BB257))</f>
        <v/>
      </c>
      <c r="BC258" s="6" t="str">
        <f>IF(BC257="","",DSUM('Rozpis-skore'!$C$1:$L$162,$B258,BC256:BC257))</f>
        <v/>
      </c>
      <c r="BD258" s="6" t="str">
        <f>IF(BD257="","",DSUM('Rozpis-skore'!$C$1:$L$162,$B258,BD256:BD257))</f>
        <v/>
      </c>
      <c r="BE258" s="6" t="str">
        <f>IF(BE257="","",DSUM('Rozpis-skore'!$C$1:$L$162,$B258,BE256:BE257))</f>
        <v/>
      </c>
      <c r="BF258" s="9" t="str">
        <f>IF(BF257="","",DSUM('Rozpis-skore'!$C$1:$L$162,$B258,BF256:BF257))</f>
        <v/>
      </c>
      <c r="BG258" s="27" t="str">
        <f>IF(BG257="","",DSUM('Rozpis-skore'!$C$1:$L$162,$B258,BG256:BG257))</f>
        <v/>
      </c>
      <c r="BH258" s="6" t="str">
        <f>IF(BH257="","",DSUM('Rozpis-skore'!$C$1:$L$162,$B258,BH256:BH257))</f>
        <v/>
      </c>
      <c r="BI258" s="6" t="str">
        <f>IF(BI257="","",DSUM('Rozpis-skore'!$C$1:$L$162,$B258,BI256:BI257))</f>
        <v/>
      </c>
      <c r="BJ258" s="6" t="str">
        <f>IF(BJ257="","",DSUM('Rozpis-skore'!$C$1:$L$162,$B258,BJ256:BJ257))</f>
        <v/>
      </c>
      <c r="BK258" s="6" t="str">
        <f>IF(BK257="","",DSUM('Rozpis-skore'!$C$1:$L$162,$B258,BK256:BK257))</f>
        <v/>
      </c>
      <c r="BL258" s="6" t="str">
        <f>IF(BL257="","",DSUM('Rozpis-skore'!$C$1:$L$162,$B258,BL256:BL257))</f>
        <v/>
      </c>
      <c r="BM258" s="6" t="str">
        <f>IF(BM257="","",DSUM('Rozpis-skore'!$C$1:$L$162,$B258,BM256:BM257))</f>
        <v/>
      </c>
      <c r="BN258" s="9" t="str">
        <f>IF(BN257="","",DSUM('Rozpis-skore'!$C$1:$L$162,$B258,BN256:BN257))</f>
        <v/>
      </c>
    </row>
    <row r="259" spans="1:66" ht="15.75" x14ac:dyDescent="0.25">
      <c r="A259" s="275" t="s">
        <v>29</v>
      </c>
      <c r="B259" s="279" t="s">
        <v>21</v>
      </c>
      <c r="C259" s="27" t="str">
        <f>IF(C257="","",DSUM('Rozpis-skore'!$C$1:$L$162,$B259,C256:C257))</f>
        <v/>
      </c>
      <c r="D259" s="6" t="str">
        <f>IF(D257="","",DSUM('Rozpis-skore'!$C$1:$L$162,$B259,D256:D257))</f>
        <v/>
      </c>
      <c r="E259" s="6">
        <f>IF(E257="","",DSUM('Rozpis-skore'!$C$1:$L$162,$B259,E256:E257))</f>
        <v>0</v>
      </c>
      <c r="F259" s="6" t="str">
        <f>IF(F257="","",DSUM('Rozpis-skore'!$C$1:$L$162,$B259,F256:F257))</f>
        <v/>
      </c>
      <c r="G259" s="6" t="str">
        <f>IF(G257="","",DSUM('Rozpis-skore'!$C$1:$L$162,$B259,G256:G257))</f>
        <v/>
      </c>
      <c r="H259" s="6" t="str">
        <f>IF(H257="","",DSUM('Rozpis-skore'!$C$1:$L$162,$B259,H256:H257))</f>
        <v/>
      </c>
      <c r="I259" s="6" t="str">
        <f>IF(I257="","",DSUM('Rozpis-skore'!$C$1:$L$162,$B259,I256:I257))</f>
        <v/>
      </c>
      <c r="J259" s="9" t="str">
        <f>IF(J257="","",DSUM('Rozpis-skore'!$C$1:$L$162,$B259,J256:J257))</f>
        <v/>
      </c>
      <c r="K259" s="27" t="str">
        <f>IF(K257="","",DSUM('Rozpis-skore'!$C$1:$L$162,$B259,K256:K257))</f>
        <v/>
      </c>
      <c r="L259" s="6" t="str">
        <f>IF(L257="","",DSUM('Rozpis-skore'!$C$1:$L$162,$B259,L256:L257))</f>
        <v/>
      </c>
      <c r="M259" s="6" t="str">
        <f>IF(M257="","",DSUM('Rozpis-skore'!$C$1:$L$162,$B259,M256:M257))</f>
        <v/>
      </c>
      <c r="N259" s="6" t="str">
        <f>IF(N257="","",DSUM('Rozpis-skore'!$C$1:$L$162,$B259,N256:N257))</f>
        <v/>
      </c>
      <c r="O259" s="6">
        <f>IF(O257="","",DSUM('Rozpis-skore'!$C$1:$L$162,$B259,O256:O257))</f>
        <v>0</v>
      </c>
      <c r="P259" s="6" t="str">
        <f>IF(P257="","",DSUM('Rozpis-skore'!$C$1:$L$162,$B259,P256:P257))</f>
        <v/>
      </c>
      <c r="Q259" s="6" t="str">
        <f>IF(Q257="","",DSUM('Rozpis-skore'!$C$1:$L$162,$B259,Q256:Q257))</f>
        <v/>
      </c>
      <c r="R259" s="9" t="str">
        <f>IF(R257="","",DSUM('Rozpis-skore'!$C$1:$L$162,$B259,R256:R257))</f>
        <v/>
      </c>
      <c r="S259" s="27" t="str">
        <f>IF(S257="","",DSUM('Rozpis-skore'!$C$1:$L$162,$B259,S256:S257))</f>
        <v/>
      </c>
      <c r="T259" s="6" t="str">
        <f>IF(T257="","",DSUM('Rozpis-skore'!$C$1:$L$162,$B259,T256:T257))</f>
        <v/>
      </c>
      <c r="U259" s="6" t="str">
        <f>IF(U257="","",DSUM('Rozpis-skore'!$C$1:$L$162,$B259,U256:U257))</f>
        <v/>
      </c>
      <c r="V259" s="6">
        <f>IF(V257="","",DSUM('Rozpis-skore'!$C$1:$L$162,$B259,V256:V257))</f>
        <v>0</v>
      </c>
      <c r="W259" s="6" t="str">
        <f>IF(W257="","",DSUM('Rozpis-skore'!$C$1:$L$162,$B259,W256:W257))</f>
        <v/>
      </c>
      <c r="X259" s="6" t="str">
        <f>IF(X257="","",DSUM('Rozpis-skore'!$C$1:$L$162,$B259,X256:X257))</f>
        <v/>
      </c>
      <c r="Y259" s="6" t="str">
        <f>IF(Y257="","",DSUM('Rozpis-skore'!$C$1:$L$162,$B259,Y256:Y257))</f>
        <v/>
      </c>
      <c r="Z259" s="9" t="str">
        <f>IF(Z257="","",DSUM('Rozpis-skore'!$C$1:$L$162,$B259,Z256:Z257))</f>
        <v/>
      </c>
      <c r="AA259" s="27" t="str">
        <f>IF(AA257="","",DSUM('Rozpis-skore'!$C$1:$L$162,$B259,AA256:AA257))</f>
        <v/>
      </c>
      <c r="AB259" s="6">
        <f>IF(AB257="","",DSUM('Rozpis-skore'!$C$1:$L$162,$B259,AB256:AB257))</f>
        <v>0</v>
      </c>
      <c r="AC259" s="6" t="str">
        <f>IF(AC257="","",DSUM('Rozpis-skore'!$C$1:$L$162,$B259,AC256:AC257))</f>
        <v/>
      </c>
      <c r="AD259" s="6" t="str">
        <f>IF(AD257="","",DSUM('Rozpis-skore'!$C$1:$L$162,$B259,AD256:AD257))</f>
        <v/>
      </c>
      <c r="AE259" s="6" t="str">
        <f>IF(AE257="","",DSUM('Rozpis-skore'!$C$1:$L$162,$B259,AE256:AE257))</f>
        <v/>
      </c>
      <c r="AF259" s="6" t="str">
        <f>IF(AF257="","",DSUM('Rozpis-skore'!$C$1:$L$162,$B259,AF256:AF257))</f>
        <v/>
      </c>
      <c r="AG259" s="6" t="str">
        <f>IF(AG257="","",DSUM('Rozpis-skore'!$C$1:$L$162,$B259,AG256:AG257))</f>
        <v/>
      </c>
      <c r="AH259" s="9" t="str">
        <f>IF(AH257="","",DSUM('Rozpis-skore'!$C$1:$L$162,$B259,AH256:AH257))</f>
        <v/>
      </c>
      <c r="AI259" s="27">
        <f>IF(AI257="","",DSUM('Rozpis-skore'!$C$1:$L$162,$B259,AI256:AI257))</f>
        <v>0</v>
      </c>
      <c r="AJ259" s="6" t="str">
        <f>IF(AJ257="","",DSUM('Rozpis-skore'!$C$1:$L$162,$B259,AJ256:AJ257))</f>
        <v/>
      </c>
      <c r="AK259" s="6" t="str">
        <f>IF(AK257="","",DSUM('Rozpis-skore'!$C$1:$L$162,$B259,AK256:AK257))</f>
        <v/>
      </c>
      <c r="AL259" s="6" t="str">
        <f>IF(AL257="","",DSUM('Rozpis-skore'!$C$1:$L$162,$B259,AL256:AL257))</f>
        <v/>
      </c>
      <c r="AM259" s="6" t="str">
        <f>IF(AM257="","",DSUM('Rozpis-skore'!$C$1:$L$162,$B259,AM256:AM257))</f>
        <v/>
      </c>
      <c r="AN259" s="6" t="str">
        <f>IF(AN257="","",DSUM('Rozpis-skore'!$C$1:$L$162,$B259,AN256:AN257))</f>
        <v/>
      </c>
      <c r="AO259" s="6" t="str">
        <f>IF(AO257="","",DSUM('Rozpis-skore'!$C$1:$L$162,$B259,AO256:AO257))</f>
        <v/>
      </c>
      <c r="AP259" s="9" t="str">
        <f>IF(AP257="","",DSUM('Rozpis-skore'!$C$1:$L$162,$B259,AP256:AP257))</f>
        <v/>
      </c>
      <c r="AQ259" s="27" t="str">
        <f>IF(AQ257="","",DSUM('Rozpis-skore'!$C$1:$L$162,$B259,AQ256:AQ257))</f>
        <v/>
      </c>
      <c r="AR259" s="6" t="str">
        <f>IF(AR257="","",DSUM('Rozpis-skore'!$C$1:$L$162,$B259,AR256:AR257))</f>
        <v/>
      </c>
      <c r="AS259" s="6" t="str">
        <f>IF(AS257="","",DSUM('Rozpis-skore'!$C$1:$L$162,$B259,AS256:AS257))</f>
        <v/>
      </c>
      <c r="AT259" s="6" t="str">
        <f>IF(AT257="","",DSUM('Rozpis-skore'!$C$1:$L$162,$B259,AT256:AT257))</f>
        <v/>
      </c>
      <c r="AU259" s="6" t="str">
        <f>IF(AU257="","",DSUM('Rozpis-skore'!$C$1:$L$162,$B259,AU256:AU257))</f>
        <v/>
      </c>
      <c r="AV259" s="6" t="str">
        <f>IF(AV257="","",DSUM('Rozpis-skore'!$C$1:$L$162,$B259,AV256:AV257))</f>
        <v/>
      </c>
      <c r="AW259" s="6" t="str">
        <f>IF(AW257="","",DSUM('Rozpis-skore'!$C$1:$L$162,$B259,AW256:AW257))</f>
        <v/>
      </c>
      <c r="AX259" s="9" t="str">
        <f>IF(AX257="","",DSUM('Rozpis-skore'!$C$1:$L$162,$B259,AX256:AX257))</f>
        <v/>
      </c>
      <c r="AY259" s="27" t="str">
        <f>IF(AY257="","",DSUM('Rozpis-skore'!$C$1:$L$162,$B259,AY256:AY257))</f>
        <v/>
      </c>
      <c r="AZ259" s="6" t="str">
        <f>IF(AZ257="","",DSUM('Rozpis-skore'!$C$1:$L$162,$B259,AZ256:AZ257))</f>
        <v/>
      </c>
      <c r="BA259" s="6" t="str">
        <f>IF(BA257="","",DSUM('Rozpis-skore'!$C$1:$L$162,$B259,BA256:BA257))</f>
        <v/>
      </c>
      <c r="BB259" s="6" t="str">
        <f>IF(BB257="","",DSUM('Rozpis-skore'!$C$1:$L$162,$B259,BB256:BB257))</f>
        <v/>
      </c>
      <c r="BC259" s="6" t="str">
        <f>IF(BC257="","",DSUM('Rozpis-skore'!$C$1:$L$162,$B259,BC256:BC257))</f>
        <v/>
      </c>
      <c r="BD259" s="6" t="str">
        <f>IF(BD257="","",DSUM('Rozpis-skore'!$C$1:$L$162,$B259,BD256:BD257))</f>
        <v/>
      </c>
      <c r="BE259" s="6" t="str">
        <f>IF(BE257="","",DSUM('Rozpis-skore'!$C$1:$L$162,$B259,BE256:BE257))</f>
        <v/>
      </c>
      <c r="BF259" s="9" t="str">
        <f>IF(BF257="","",DSUM('Rozpis-skore'!$C$1:$L$162,$B259,BF256:BF257))</f>
        <v/>
      </c>
      <c r="BG259" s="27" t="str">
        <f>IF(BG257="","",DSUM('Rozpis-skore'!$C$1:$L$162,$B259,BG256:BG257))</f>
        <v/>
      </c>
      <c r="BH259" s="6" t="str">
        <f>IF(BH257="","",DSUM('Rozpis-skore'!$C$1:$L$162,$B259,BH256:BH257))</f>
        <v/>
      </c>
      <c r="BI259" s="6" t="str">
        <f>IF(BI257="","",DSUM('Rozpis-skore'!$C$1:$L$162,$B259,BI256:BI257))</f>
        <v/>
      </c>
      <c r="BJ259" s="6" t="str">
        <f>IF(BJ257="","",DSUM('Rozpis-skore'!$C$1:$L$162,$B259,BJ256:BJ257))</f>
        <v/>
      </c>
      <c r="BK259" s="6" t="str">
        <f>IF(BK257="","",DSUM('Rozpis-skore'!$C$1:$L$162,$B259,BK256:BK257))</f>
        <v/>
      </c>
      <c r="BL259" s="6" t="str">
        <f>IF(BL257="","",DSUM('Rozpis-skore'!$C$1:$L$162,$B259,BL256:BL257))</f>
        <v/>
      </c>
      <c r="BM259" s="6" t="str">
        <f>IF(BM257="","",DSUM('Rozpis-skore'!$C$1:$L$162,$B259,BM256:BM257))</f>
        <v/>
      </c>
      <c r="BN259" s="9" t="str">
        <f>IF(BN257="","",DSUM('Rozpis-skore'!$C$1:$L$162,$B259,BN256:BN257))</f>
        <v/>
      </c>
    </row>
    <row r="260" spans="1:66" ht="16.5" thickBot="1" x14ac:dyDescent="0.3">
      <c r="A260" s="277" t="s">
        <v>31</v>
      </c>
      <c r="B260" s="280" t="s">
        <v>20</v>
      </c>
      <c r="C260" s="13" t="str">
        <f>IF(C257="","",DSUM('Rozpis-skore'!$C$1:$L$162,$B260,C256:C257))</f>
        <v/>
      </c>
      <c r="D260" s="10" t="str">
        <f>IF(D257="","",DSUM('Rozpis-skore'!$C$1:$L$162,$B260,D256:D257))</f>
        <v/>
      </c>
      <c r="E260" s="10">
        <f>IF(E257="","",DSUM('Rozpis-skore'!$C$1:$L$162,$B260,E256:E257))</f>
        <v>0</v>
      </c>
      <c r="F260" s="10" t="str">
        <f>IF(F257="","",DSUM('Rozpis-skore'!$C$1:$L$162,$B260,F256:F257))</f>
        <v/>
      </c>
      <c r="G260" s="10" t="str">
        <f>IF(G257="","",DSUM('Rozpis-skore'!$C$1:$L$162,$B260,G256:G257))</f>
        <v/>
      </c>
      <c r="H260" s="10" t="str">
        <f>IF(H257="","",DSUM('Rozpis-skore'!$C$1:$L$162,$B260,H256:H257))</f>
        <v/>
      </c>
      <c r="I260" s="10" t="str">
        <f>IF(I257="","",DSUM('Rozpis-skore'!$C$1:$L$162,$B260,I256:I257))</f>
        <v/>
      </c>
      <c r="J260" s="11" t="str">
        <f>IF(J257="","",DSUM('Rozpis-skore'!$C$1:$L$162,$B260,J256:J257))</f>
        <v/>
      </c>
      <c r="K260" s="13" t="str">
        <f>IF(K257="","",DSUM('Rozpis-skore'!$C$1:$L$162,$B260,K256:K257))</f>
        <v/>
      </c>
      <c r="L260" s="10" t="str">
        <f>IF(L257="","",DSUM('Rozpis-skore'!$C$1:$L$162,$B260,L256:L257))</f>
        <v/>
      </c>
      <c r="M260" s="10" t="str">
        <f>IF(M257="","",DSUM('Rozpis-skore'!$C$1:$L$162,$B260,M256:M257))</f>
        <v/>
      </c>
      <c r="N260" s="10" t="str">
        <f>IF(N257="","",DSUM('Rozpis-skore'!$C$1:$L$162,$B260,N256:N257))</f>
        <v/>
      </c>
      <c r="O260" s="10">
        <f>IF(O257="","",DSUM('Rozpis-skore'!$C$1:$L$162,$B260,O256:O257))</f>
        <v>0</v>
      </c>
      <c r="P260" s="10" t="str">
        <f>IF(P257="","",DSUM('Rozpis-skore'!$C$1:$L$162,$B260,P256:P257))</f>
        <v/>
      </c>
      <c r="Q260" s="10" t="str">
        <f>IF(Q257="","",DSUM('Rozpis-skore'!$C$1:$L$162,$B260,Q256:Q257))</f>
        <v/>
      </c>
      <c r="R260" s="11" t="str">
        <f>IF(R257="","",DSUM('Rozpis-skore'!$C$1:$L$162,$B260,R256:R257))</f>
        <v/>
      </c>
      <c r="S260" s="13" t="str">
        <f>IF(S257="","",DSUM('Rozpis-skore'!$C$1:$L$162,$B260,S256:S257))</f>
        <v/>
      </c>
      <c r="T260" s="10" t="str">
        <f>IF(T257="","",DSUM('Rozpis-skore'!$C$1:$L$162,$B260,T256:T257))</f>
        <v/>
      </c>
      <c r="U260" s="10" t="str">
        <f>IF(U257="","",DSUM('Rozpis-skore'!$C$1:$L$162,$B260,U256:U257))</f>
        <v/>
      </c>
      <c r="V260" s="10">
        <f>IF(V257="","",DSUM('Rozpis-skore'!$C$1:$L$162,$B260,V256:V257))</f>
        <v>0</v>
      </c>
      <c r="W260" s="10" t="str">
        <f>IF(W257="","",DSUM('Rozpis-skore'!$C$1:$L$162,$B260,W256:W257))</f>
        <v/>
      </c>
      <c r="X260" s="10" t="str">
        <f>IF(X257="","",DSUM('Rozpis-skore'!$C$1:$L$162,$B260,X256:X257))</f>
        <v/>
      </c>
      <c r="Y260" s="10" t="str">
        <f>IF(Y257="","",DSUM('Rozpis-skore'!$C$1:$L$162,$B260,Y256:Y257))</f>
        <v/>
      </c>
      <c r="Z260" s="11" t="str">
        <f>IF(Z257="","",DSUM('Rozpis-skore'!$C$1:$L$162,$B260,Z256:Z257))</f>
        <v/>
      </c>
      <c r="AA260" s="13" t="str">
        <f>IF(AA257="","",DSUM('Rozpis-skore'!$C$1:$L$162,$B260,AA256:AA257))</f>
        <v/>
      </c>
      <c r="AB260" s="10">
        <f>IF(AB257="","",DSUM('Rozpis-skore'!$C$1:$L$162,$B260,AB256:AB257))</f>
        <v>0</v>
      </c>
      <c r="AC260" s="10" t="str">
        <f>IF(AC257="","",DSUM('Rozpis-skore'!$C$1:$L$162,$B260,AC256:AC257))</f>
        <v/>
      </c>
      <c r="AD260" s="10" t="str">
        <f>IF(AD257="","",DSUM('Rozpis-skore'!$C$1:$L$162,$B260,AD256:AD257))</f>
        <v/>
      </c>
      <c r="AE260" s="10" t="str">
        <f>IF(AE257="","",DSUM('Rozpis-skore'!$C$1:$L$162,$B260,AE256:AE257))</f>
        <v/>
      </c>
      <c r="AF260" s="10" t="str">
        <f>IF(AF257="","",DSUM('Rozpis-skore'!$C$1:$L$162,$B260,AF256:AF257))</f>
        <v/>
      </c>
      <c r="AG260" s="10" t="str">
        <f>IF(AG257="","",DSUM('Rozpis-skore'!$C$1:$L$162,$B260,AG256:AG257))</f>
        <v/>
      </c>
      <c r="AH260" s="11" t="str">
        <f>IF(AH257="","",DSUM('Rozpis-skore'!$C$1:$L$162,$B260,AH256:AH257))</f>
        <v/>
      </c>
      <c r="AI260" s="13">
        <f>IF(AI257="","",DSUM('Rozpis-skore'!$C$1:$L$162,$B260,AI256:AI257))</f>
        <v>0</v>
      </c>
      <c r="AJ260" s="10" t="str">
        <f>IF(AJ257="","",DSUM('Rozpis-skore'!$C$1:$L$162,$B260,AJ256:AJ257))</f>
        <v/>
      </c>
      <c r="AK260" s="10" t="str">
        <f>IF(AK257="","",DSUM('Rozpis-skore'!$C$1:$L$162,$B260,AK256:AK257))</f>
        <v/>
      </c>
      <c r="AL260" s="10" t="str">
        <f>IF(AL257="","",DSUM('Rozpis-skore'!$C$1:$L$162,$B260,AL256:AL257))</f>
        <v/>
      </c>
      <c r="AM260" s="10" t="str">
        <f>IF(AM257="","",DSUM('Rozpis-skore'!$C$1:$L$162,$B260,AM256:AM257))</f>
        <v/>
      </c>
      <c r="AN260" s="10" t="str">
        <f>IF(AN257="","",DSUM('Rozpis-skore'!$C$1:$L$162,$B260,AN256:AN257))</f>
        <v/>
      </c>
      <c r="AO260" s="10" t="str">
        <f>IF(AO257="","",DSUM('Rozpis-skore'!$C$1:$L$162,$B260,AO256:AO257))</f>
        <v/>
      </c>
      <c r="AP260" s="11" t="str">
        <f>IF(AP257="","",DSUM('Rozpis-skore'!$C$1:$L$162,$B260,AP256:AP257))</f>
        <v/>
      </c>
      <c r="AQ260" s="13" t="str">
        <f>IF(AQ257="","",DSUM('Rozpis-skore'!$C$1:$L$162,$B260,AQ256:AQ257))</f>
        <v/>
      </c>
      <c r="AR260" s="10" t="str">
        <f>IF(AR257="","",DSUM('Rozpis-skore'!$C$1:$L$162,$B260,AR256:AR257))</f>
        <v/>
      </c>
      <c r="AS260" s="10" t="str">
        <f>IF(AS257="","",DSUM('Rozpis-skore'!$C$1:$L$162,$B260,AS256:AS257))</f>
        <v/>
      </c>
      <c r="AT260" s="10" t="str">
        <f>IF(AT257="","",DSUM('Rozpis-skore'!$C$1:$L$162,$B260,AT256:AT257))</f>
        <v/>
      </c>
      <c r="AU260" s="10" t="str">
        <f>IF(AU257="","",DSUM('Rozpis-skore'!$C$1:$L$162,$B260,AU256:AU257))</f>
        <v/>
      </c>
      <c r="AV260" s="10" t="str">
        <f>IF(AV257="","",DSUM('Rozpis-skore'!$C$1:$L$162,$B260,AV256:AV257))</f>
        <v/>
      </c>
      <c r="AW260" s="10" t="str">
        <f>IF(AW257="","",DSUM('Rozpis-skore'!$C$1:$L$162,$B260,AW256:AW257))</f>
        <v/>
      </c>
      <c r="AX260" s="11" t="str">
        <f>IF(AX257="","",DSUM('Rozpis-skore'!$C$1:$L$162,$B260,AX256:AX257))</f>
        <v/>
      </c>
      <c r="AY260" s="13" t="str">
        <f>IF(AY257="","",DSUM('Rozpis-skore'!$C$1:$L$162,$B260,AY256:AY257))</f>
        <v/>
      </c>
      <c r="AZ260" s="10" t="str">
        <f>IF(AZ257="","",DSUM('Rozpis-skore'!$C$1:$L$162,$B260,AZ256:AZ257))</f>
        <v/>
      </c>
      <c r="BA260" s="10" t="str">
        <f>IF(BA257="","",DSUM('Rozpis-skore'!$C$1:$L$162,$B260,BA256:BA257))</f>
        <v/>
      </c>
      <c r="BB260" s="10" t="str">
        <f>IF(BB257="","",DSUM('Rozpis-skore'!$C$1:$L$162,$B260,BB256:BB257))</f>
        <v/>
      </c>
      <c r="BC260" s="10" t="str">
        <f>IF(BC257="","",DSUM('Rozpis-skore'!$C$1:$L$162,$B260,BC256:BC257))</f>
        <v/>
      </c>
      <c r="BD260" s="10" t="str">
        <f>IF(BD257="","",DSUM('Rozpis-skore'!$C$1:$L$162,$B260,BD256:BD257))</f>
        <v/>
      </c>
      <c r="BE260" s="10" t="str">
        <f>IF(BE257="","",DSUM('Rozpis-skore'!$C$1:$L$162,$B260,BE256:BE257))</f>
        <v/>
      </c>
      <c r="BF260" s="11" t="str">
        <f>IF(BF257="","",DSUM('Rozpis-skore'!$C$1:$L$162,$B260,BF256:BF257))</f>
        <v/>
      </c>
      <c r="BG260" s="13" t="str">
        <f>IF(BG257="","",DSUM('Rozpis-skore'!$C$1:$L$162,$B260,BG256:BG257))</f>
        <v/>
      </c>
      <c r="BH260" s="10" t="str">
        <f>IF(BH257="","",DSUM('Rozpis-skore'!$C$1:$L$162,$B260,BH256:BH257))</f>
        <v/>
      </c>
      <c r="BI260" s="10" t="str">
        <f>IF(BI257="","",DSUM('Rozpis-skore'!$C$1:$L$162,$B260,BI256:BI257))</f>
        <v/>
      </c>
      <c r="BJ260" s="10" t="str">
        <f>IF(BJ257="","",DSUM('Rozpis-skore'!$C$1:$L$162,$B260,BJ256:BJ257))</f>
        <v/>
      </c>
      <c r="BK260" s="10" t="str">
        <f>IF(BK257="","",DSUM('Rozpis-skore'!$C$1:$L$162,$B260,BK256:BK257))</f>
        <v/>
      </c>
      <c r="BL260" s="10" t="str">
        <f>IF(BL257="","",DSUM('Rozpis-skore'!$C$1:$L$162,$B260,BL256:BL257))</f>
        <v/>
      </c>
      <c r="BM260" s="10" t="str">
        <f>IF(BM257="","",DSUM('Rozpis-skore'!$C$1:$L$162,$B260,BM256:BM257))</f>
        <v/>
      </c>
      <c r="BN260" s="11" t="str">
        <f>IF(BN257="","",DSUM('Rozpis-skore'!$C$1:$L$162,$B260,BN256:BN257))</f>
        <v/>
      </c>
    </row>
    <row r="261" spans="1:66" ht="15.75" x14ac:dyDescent="0.25">
      <c r="A261" s="2100" t="s">
        <v>138</v>
      </c>
      <c r="B261" s="2101"/>
      <c r="C261" s="28">
        <f t="shared" ref="C261:BN261" si="962">SUM(C258,C253)</f>
        <v>0</v>
      </c>
      <c r="D261" s="29">
        <f t="shared" si="962"/>
        <v>0</v>
      </c>
      <c r="E261" s="29">
        <f t="shared" si="962"/>
        <v>0</v>
      </c>
      <c r="F261" s="29">
        <f t="shared" si="962"/>
        <v>0</v>
      </c>
      <c r="G261" s="29">
        <f t="shared" si="962"/>
        <v>0</v>
      </c>
      <c r="H261" s="29">
        <f t="shared" si="962"/>
        <v>0</v>
      </c>
      <c r="I261" s="29">
        <f t="shared" si="962"/>
        <v>0</v>
      </c>
      <c r="J261" s="30">
        <f t="shared" si="962"/>
        <v>0</v>
      </c>
      <c r="K261" s="28">
        <f t="shared" si="962"/>
        <v>0</v>
      </c>
      <c r="L261" s="29">
        <f t="shared" si="962"/>
        <v>0</v>
      </c>
      <c r="M261" s="29">
        <f t="shared" si="962"/>
        <v>0</v>
      </c>
      <c r="N261" s="29">
        <f t="shared" si="962"/>
        <v>0</v>
      </c>
      <c r="O261" s="29">
        <f t="shared" si="962"/>
        <v>0</v>
      </c>
      <c r="P261" s="29">
        <f t="shared" si="962"/>
        <v>0</v>
      </c>
      <c r="Q261" s="29">
        <f t="shared" si="962"/>
        <v>0</v>
      </c>
      <c r="R261" s="30">
        <f t="shared" si="962"/>
        <v>0</v>
      </c>
      <c r="S261" s="28">
        <f t="shared" si="962"/>
        <v>0</v>
      </c>
      <c r="T261" s="29">
        <f t="shared" si="962"/>
        <v>0</v>
      </c>
      <c r="U261" s="29">
        <f t="shared" si="962"/>
        <v>0</v>
      </c>
      <c r="V261" s="29">
        <f t="shared" si="962"/>
        <v>0</v>
      </c>
      <c r="W261" s="29">
        <f t="shared" si="962"/>
        <v>0</v>
      </c>
      <c r="X261" s="29">
        <f t="shared" si="962"/>
        <v>0</v>
      </c>
      <c r="Y261" s="29">
        <f t="shared" si="962"/>
        <v>0</v>
      </c>
      <c r="Z261" s="30">
        <f t="shared" si="962"/>
        <v>0</v>
      </c>
      <c r="AA261" s="28">
        <f t="shared" si="962"/>
        <v>0</v>
      </c>
      <c r="AB261" s="29">
        <f t="shared" si="962"/>
        <v>0</v>
      </c>
      <c r="AC261" s="29">
        <f t="shared" si="962"/>
        <v>0</v>
      </c>
      <c r="AD261" s="29">
        <f t="shared" si="962"/>
        <v>0</v>
      </c>
      <c r="AE261" s="29">
        <f t="shared" si="962"/>
        <v>0</v>
      </c>
      <c r="AF261" s="29">
        <f t="shared" si="962"/>
        <v>0</v>
      </c>
      <c r="AG261" s="29">
        <f t="shared" si="962"/>
        <v>0</v>
      </c>
      <c r="AH261" s="30">
        <f t="shared" si="962"/>
        <v>0</v>
      </c>
      <c r="AI261" s="28">
        <f t="shared" si="962"/>
        <v>0</v>
      </c>
      <c r="AJ261" s="29">
        <f t="shared" si="962"/>
        <v>0</v>
      </c>
      <c r="AK261" s="29">
        <f t="shared" si="962"/>
        <v>0</v>
      </c>
      <c r="AL261" s="29">
        <f t="shared" si="962"/>
        <v>0</v>
      </c>
      <c r="AM261" s="29">
        <f t="shared" si="962"/>
        <v>0</v>
      </c>
      <c r="AN261" s="29">
        <f t="shared" si="962"/>
        <v>0</v>
      </c>
      <c r="AO261" s="29">
        <f t="shared" si="962"/>
        <v>0</v>
      </c>
      <c r="AP261" s="30">
        <f t="shared" si="962"/>
        <v>0</v>
      </c>
      <c r="AQ261" s="28">
        <f t="shared" si="962"/>
        <v>0</v>
      </c>
      <c r="AR261" s="29">
        <f t="shared" si="962"/>
        <v>0</v>
      </c>
      <c r="AS261" s="29">
        <f t="shared" si="962"/>
        <v>0</v>
      </c>
      <c r="AT261" s="29">
        <f t="shared" si="962"/>
        <v>0</v>
      </c>
      <c r="AU261" s="29">
        <f t="shared" si="962"/>
        <v>0</v>
      </c>
      <c r="AV261" s="29">
        <f t="shared" si="962"/>
        <v>0</v>
      </c>
      <c r="AW261" s="29">
        <f t="shared" si="962"/>
        <v>0</v>
      </c>
      <c r="AX261" s="30">
        <f t="shared" si="962"/>
        <v>0</v>
      </c>
      <c r="AY261" s="28">
        <f t="shared" si="962"/>
        <v>0</v>
      </c>
      <c r="AZ261" s="29">
        <f t="shared" si="962"/>
        <v>0</v>
      </c>
      <c r="BA261" s="29">
        <f t="shared" si="962"/>
        <v>0</v>
      </c>
      <c r="BB261" s="29">
        <f t="shared" si="962"/>
        <v>0</v>
      </c>
      <c r="BC261" s="29">
        <f t="shared" si="962"/>
        <v>0</v>
      </c>
      <c r="BD261" s="29">
        <f t="shared" si="962"/>
        <v>0</v>
      </c>
      <c r="BE261" s="29">
        <f t="shared" si="962"/>
        <v>0</v>
      </c>
      <c r="BF261" s="30">
        <f t="shared" si="962"/>
        <v>0</v>
      </c>
      <c r="BG261" s="28">
        <f t="shared" si="962"/>
        <v>0</v>
      </c>
      <c r="BH261" s="29">
        <f t="shared" si="962"/>
        <v>0</v>
      </c>
      <c r="BI261" s="29">
        <f t="shared" si="962"/>
        <v>0</v>
      </c>
      <c r="BJ261" s="29">
        <f t="shared" si="962"/>
        <v>0</v>
      </c>
      <c r="BK261" s="29">
        <f t="shared" si="962"/>
        <v>0</v>
      </c>
      <c r="BL261" s="29">
        <f t="shared" si="962"/>
        <v>0</v>
      </c>
      <c r="BM261" s="29">
        <f t="shared" si="962"/>
        <v>0</v>
      </c>
      <c r="BN261" s="30">
        <f t="shared" si="962"/>
        <v>0</v>
      </c>
    </row>
    <row r="262" spans="1:66" ht="15.75" x14ac:dyDescent="0.25">
      <c r="A262" s="2102" t="s">
        <v>139</v>
      </c>
      <c r="B262" s="2103"/>
      <c r="C262" s="31">
        <f t="shared" ref="C262:BN262" si="963">SUM(C259,C254)</f>
        <v>0</v>
      </c>
      <c r="D262" s="32">
        <f t="shared" si="963"/>
        <v>0</v>
      </c>
      <c r="E262" s="32">
        <f t="shared" si="963"/>
        <v>0</v>
      </c>
      <c r="F262" s="32">
        <f t="shared" si="963"/>
        <v>0</v>
      </c>
      <c r="G262" s="32">
        <f t="shared" si="963"/>
        <v>0</v>
      </c>
      <c r="H262" s="32">
        <f t="shared" si="963"/>
        <v>0</v>
      </c>
      <c r="I262" s="32">
        <f t="shared" si="963"/>
        <v>0</v>
      </c>
      <c r="J262" s="33">
        <f t="shared" si="963"/>
        <v>0</v>
      </c>
      <c r="K262" s="31">
        <f t="shared" si="963"/>
        <v>0</v>
      </c>
      <c r="L262" s="32">
        <f t="shared" si="963"/>
        <v>0</v>
      </c>
      <c r="M262" s="32">
        <f t="shared" si="963"/>
        <v>0</v>
      </c>
      <c r="N262" s="32">
        <f t="shared" si="963"/>
        <v>0</v>
      </c>
      <c r="O262" s="32">
        <f t="shared" si="963"/>
        <v>0</v>
      </c>
      <c r="P262" s="32">
        <f t="shared" si="963"/>
        <v>0</v>
      </c>
      <c r="Q262" s="32">
        <f t="shared" si="963"/>
        <v>0</v>
      </c>
      <c r="R262" s="33">
        <f t="shared" si="963"/>
        <v>0</v>
      </c>
      <c r="S262" s="31">
        <f t="shared" si="963"/>
        <v>0</v>
      </c>
      <c r="T262" s="32">
        <f t="shared" si="963"/>
        <v>0</v>
      </c>
      <c r="U262" s="32">
        <f t="shared" si="963"/>
        <v>0</v>
      </c>
      <c r="V262" s="32">
        <f t="shared" si="963"/>
        <v>0</v>
      </c>
      <c r="W262" s="32">
        <f t="shared" si="963"/>
        <v>0</v>
      </c>
      <c r="X262" s="32">
        <f t="shared" si="963"/>
        <v>0</v>
      </c>
      <c r="Y262" s="32">
        <f t="shared" si="963"/>
        <v>0</v>
      </c>
      <c r="Z262" s="33">
        <f t="shared" si="963"/>
        <v>0</v>
      </c>
      <c r="AA262" s="31">
        <f t="shared" si="963"/>
        <v>0</v>
      </c>
      <c r="AB262" s="32">
        <f t="shared" si="963"/>
        <v>0</v>
      </c>
      <c r="AC262" s="32">
        <f t="shared" si="963"/>
        <v>0</v>
      </c>
      <c r="AD262" s="32">
        <f t="shared" si="963"/>
        <v>0</v>
      </c>
      <c r="AE262" s="32">
        <f t="shared" si="963"/>
        <v>0</v>
      </c>
      <c r="AF262" s="32">
        <f t="shared" si="963"/>
        <v>0</v>
      </c>
      <c r="AG262" s="32">
        <f t="shared" si="963"/>
        <v>0</v>
      </c>
      <c r="AH262" s="33">
        <f t="shared" si="963"/>
        <v>0</v>
      </c>
      <c r="AI262" s="31">
        <f t="shared" si="963"/>
        <v>0</v>
      </c>
      <c r="AJ262" s="32">
        <f t="shared" si="963"/>
        <v>0</v>
      </c>
      <c r="AK262" s="32">
        <f t="shared" si="963"/>
        <v>0</v>
      </c>
      <c r="AL262" s="32">
        <f t="shared" si="963"/>
        <v>0</v>
      </c>
      <c r="AM262" s="32">
        <f t="shared" si="963"/>
        <v>0</v>
      </c>
      <c r="AN262" s="32">
        <f t="shared" si="963"/>
        <v>0</v>
      </c>
      <c r="AO262" s="32">
        <f t="shared" si="963"/>
        <v>0</v>
      </c>
      <c r="AP262" s="33">
        <f t="shared" si="963"/>
        <v>0</v>
      </c>
      <c r="AQ262" s="31">
        <f t="shared" si="963"/>
        <v>0</v>
      </c>
      <c r="AR262" s="32">
        <f t="shared" si="963"/>
        <v>0</v>
      </c>
      <c r="AS262" s="32">
        <f t="shared" si="963"/>
        <v>0</v>
      </c>
      <c r="AT262" s="32">
        <f t="shared" si="963"/>
        <v>0</v>
      </c>
      <c r="AU262" s="32">
        <f t="shared" si="963"/>
        <v>0</v>
      </c>
      <c r="AV262" s="32">
        <f t="shared" si="963"/>
        <v>0</v>
      </c>
      <c r="AW262" s="32">
        <f t="shared" si="963"/>
        <v>0</v>
      </c>
      <c r="AX262" s="33">
        <f t="shared" si="963"/>
        <v>0</v>
      </c>
      <c r="AY262" s="31">
        <f t="shared" si="963"/>
        <v>0</v>
      </c>
      <c r="AZ262" s="32">
        <f t="shared" si="963"/>
        <v>0</v>
      </c>
      <c r="BA262" s="32">
        <f t="shared" si="963"/>
        <v>0</v>
      </c>
      <c r="BB262" s="32">
        <f t="shared" si="963"/>
        <v>0</v>
      </c>
      <c r="BC262" s="32">
        <f t="shared" si="963"/>
        <v>0</v>
      </c>
      <c r="BD262" s="32">
        <f t="shared" si="963"/>
        <v>0</v>
      </c>
      <c r="BE262" s="32">
        <f t="shared" si="963"/>
        <v>0</v>
      </c>
      <c r="BF262" s="33">
        <f t="shared" si="963"/>
        <v>0</v>
      </c>
      <c r="BG262" s="31">
        <f t="shared" si="963"/>
        <v>0</v>
      </c>
      <c r="BH262" s="32">
        <f t="shared" si="963"/>
        <v>0</v>
      </c>
      <c r="BI262" s="32">
        <f t="shared" si="963"/>
        <v>0</v>
      </c>
      <c r="BJ262" s="32">
        <f t="shared" si="963"/>
        <v>0</v>
      </c>
      <c r="BK262" s="32">
        <f t="shared" si="963"/>
        <v>0</v>
      </c>
      <c r="BL262" s="32">
        <f t="shared" si="963"/>
        <v>0</v>
      </c>
      <c r="BM262" s="32">
        <f t="shared" si="963"/>
        <v>0</v>
      </c>
      <c r="BN262" s="33">
        <f t="shared" si="963"/>
        <v>0</v>
      </c>
    </row>
    <row r="263" spans="1:66" ht="15.75" x14ac:dyDescent="0.25">
      <c r="A263" s="2102" t="s">
        <v>140</v>
      </c>
      <c r="B263" s="2103"/>
      <c r="C263" s="31">
        <f t="shared" ref="C263:BN263" si="964">SUM(C260,C255)</f>
        <v>0</v>
      </c>
      <c r="D263" s="32">
        <f t="shared" si="964"/>
        <v>0</v>
      </c>
      <c r="E263" s="32">
        <f t="shared" si="964"/>
        <v>0</v>
      </c>
      <c r="F263" s="32">
        <f t="shared" si="964"/>
        <v>0</v>
      </c>
      <c r="G263" s="32">
        <f t="shared" si="964"/>
        <v>0</v>
      </c>
      <c r="H263" s="32">
        <f t="shared" si="964"/>
        <v>0</v>
      </c>
      <c r="I263" s="32">
        <f t="shared" si="964"/>
        <v>0</v>
      </c>
      <c r="J263" s="33">
        <f t="shared" si="964"/>
        <v>0</v>
      </c>
      <c r="K263" s="31">
        <f t="shared" si="964"/>
        <v>0</v>
      </c>
      <c r="L263" s="32">
        <f t="shared" si="964"/>
        <v>0</v>
      </c>
      <c r="M263" s="32">
        <f t="shared" si="964"/>
        <v>0</v>
      </c>
      <c r="N263" s="32">
        <f t="shared" si="964"/>
        <v>0</v>
      </c>
      <c r="O263" s="32">
        <f t="shared" si="964"/>
        <v>0</v>
      </c>
      <c r="P263" s="32">
        <f t="shared" si="964"/>
        <v>0</v>
      </c>
      <c r="Q263" s="32">
        <f t="shared" si="964"/>
        <v>0</v>
      </c>
      <c r="R263" s="33">
        <f t="shared" si="964"/>
        <v>0</v>
      </c>
      <c r="S263" s="31">
        <f t="shared" si="964"/>
        <v>0</v>
      </c>
      <c r="T263" s="32">
        <f t="shared" si="964"/>
        <v>0</v>
      </c>
      <c r="U263" s="32">
        <f t="shared" si="964"/>
        <v>0</v>
      </c>
      <c r="V263" s="32">
        <f t="shared" si="964"/>
        <v>0</v>
      </c>
      <c r="W263" s="32">
        <f t="shared" si="964"/>
        <v>0</v>
      </c>
      <c r="X263" s="32">
        <f t="shared" si="964"/>
        <v>0</v>
      </c>
      <c r="Y263" s="32">
        <f t="shared" si="964"/>
        <v>0</v>
      </c>
      <c r="Z263" s="33">
        <f t="shared" si="964"/>
        <v>0</v>
      </c>
      <c r="AA263" s="31">
        <f t="shared" si="964"/>
        <v>0</v>
      </c>
      <c r="AB263" s="32">
        <f t="shared" si="964"/>
        <v>0</v>
      </c>
      <c r="AC263" s="32">
        <f t="shared" si="964"/>
        <v>0</v>
      </c>
      <c r="AD263" s="32">
        <f t="shared" si="964"/>
        <v>0</v>
      </c>
      <c r="AE263" s="32">
        <f t="shared" si="964"/>
        <v>0</v>
      </c>
      <c r="AF263" s="32">
        <f t="shared" si="964"/>
        <v>0</v>
      </c>
      <c r="AG263" s="32">
        <f t="shared" si="964"/>
        <v>0</v>
      </c>
      <c r="AH263" s="33">
        <f t="shared" si="964"/>
        <v>0</v>
      </c>
      <c r="AI263" s="31">
        <f t="shared" si="964"/>
        <v>0</v>
      </c>
      <c r="AJ263" s="32">
        <f t="shared" si="964"/>
        <v>0</v>
      </c>
      <c r="AK263" s="32">
        <f t="shared" si="964"/>
        <v>0</v>
      </c>
      <c r="AL263" s="32">
        <f t="shared" si="964"/>
        <v>0</v>
      </c>
      <c r="AM263" s="32">
        <f t="shared" si="964"/>
        <v>0</v>
      </c>
      <c r="AN263" s="32">
        <f t="shared" si="964"/>
        <v>0</v>
      </c>
      <c r="AO263" s="32">
        <f t="shared" si="964"/>
        <v>0</v>
      </c>
      <c r="AP263" s="33">
        <f t="shared" si="964"/>
        <v>0</v>
      </c>
      <c r="AQ263" s="31">
        <f t="shared" si="964"/>
        <v>0</v>
      </c>
      <c r="AR263" s="32">
        <f t="shared" si="964"/>
        <v>0</v>
      </c>
      <c r="AS263" s="32">
        <f t="shared" si="964"/>
        <v>0</v>
      </c>
      <c r="AT263" s="32">
        <f t="shared" si="964"/>
        <v>0</v>
      </c>
      <c r="AU263" s="32">
        <f t="shared" si="964"/>
        <v>0</v>
      </c>
      <c r="AV263" s="32">
        <f t="shared" si="964"/>
        <v>0</v>
      </c>
      <c r="AW263" s="32">
        <f t="shared" si="964"/>
        <v>0</v>
      </c>
      <c r="AX263" s="33">
        <f t="shared" si="964"/>
        <v>0</v>
      </c>
      <c r="AY263" s="31">
        <f t="shared" si="964"/>
        <v>0</v>
      </c>
      <c r="AZ263" s="32">
        <f t="shared" si="964"/>
        <v>0</v>
      </c>
      <c r="BA263" s="32">
        <f t="shared" si="964"/>
        <v>0</v>
      </c>
      <c r="BB263" s="32">
        <f t="shared" si="964"/>
        <v>0</v>
      </c>
      <c r="BC263" s="32">
        <f t="shared" si="964"/>
        <v>0</v>
      </c>
      <c r="BD263" s="32">
        <f t="shared" si="964"/>
        <v>0</v>
      </c>
      <c r="BE263" s="32">
        <f t="shared" si="964"/>
        <v>0</v>
      </c>
      <c r="BF263" s="33">
        <f t="shared" si="964"/>
        <v>0</v>
      </c>
      <c r="BG263" s="31">
        <f t="shared" si="964"/>
        <v>0</v>
      </c>
      <c r="BH263" s="32">
        <f t="shared" si="964"/>
        <v>0</v>
      </c>
      <c r="BI263" s="32">
        <f t="shared" si="964"/>
        <v>0</v>
      </c>
      <c r="BJ263" s="32">
        <f t="shared" si="964"/>
        <v>0</v>
      </c>
      <c r="BK263" s="32">
        <f t="shared" si="964"/>
        <v>0</v>
      </c>
      <c r="BL263" s="32">
        <f t="shared" si="964"/>
        <v>0</v>
      </c>
      <c r="BM263" s="32">
        <f t="shared" si="964"/>
        <v>0</v>
      </c>
      <c r="BN263" s="33">
        <f t="shared" si="964"/>
        <v>0</v>
      </c>
    </row>
    <row r="264" spans="1:66" ht="15.75" x14ac:dyDescent="0.25">
      <c r="A264" s="2102" t="s">
        <v>141</v>
      </c>
      <c r="B264" s="2103"/>
      <c r="C264" s="49" t="str">
        <f t="shared" ref="C264:BN264" si="965">IF(C252="","",C262-C263)</f>
        <v/>
      </c>
      <c r="D264" s="50" t="str">
        <f t="shared" si="965"/>
        <v/>
      </c>
      <c r="E264" s="50">
        <f t="shared" si="965"/>
        <v>0</v>
      </c>
      <c r="F264" s="50" t="str">
        <f t="shared" si="965"/>
        <v/>
      </c>
      <c r="G264" s="50" t="str">
        <f t="shared" si="965"/>
        <v/>
      </c>
      <c r="H264" s="50" t="str">
        <f t="shared" si="965"/>
        <v/>
      </c>
      <c r="I264" s="50" t="str">
        <f t="shared" si="965"/>
        <v/>
      </c>
      <c r="J264" s="51" t="str">
        <f t="shared" si="965"/>
        <v/>
      </c>
      <c r="K264" s="49" t="str">
        <f t="shared" si="965"/>
        <v/>
      </c>
      <c r="L264" s="50" t="str">
        <f t="shared" si="965"/>
        <v/>
      </c>
      <c r="M264" s="50" t="str">
        <f t="shared" si="965"/>
        <v/>
      </c>
      <c r="N264" s="50" t="str">
        <f t="shared" si="965"/>
        <v/>
      </c>
      <c r="O264" s="50">
        <f t="shared" si="965"/>
        <v>0</v>
      </c>
      <c r="P264" s="50" t="str">
        <f t="shared" si="965"/>
        <v/>
      </c>
      <c r="Q264" s="50" t="str">
        <f t="shared" si="965"/>
        <v/>
      </c>
      <c r="R264" s="51" t="str">
        <f t="shared" si="965"/>
        <v/>
      </c>
      <c r="S264" s="49" t="str">
        <f t="shared" si="965"/>
        <v/>
      </c>
      <c r="T264" s="50" t="str">
        <f t="shared" si="965"/>
        <v/>
      </c>
      <c r="U264" s="50" t="str">
        <f t="shared" si="965"/>
        <v/>
      </c>
      <c r="V264" s="50">
        <f t="shared" si="965"/>
        <v>0</v>
      </c>
      <c r="W264" s="50" t="str">
        <f t="shared" si="965"/>
        <v/>
      </c>
      <c r="X264" s="50" t="str">
        <f t="shared" si="965"/>
        <v/>
      </c>
      <c r="Y264" s="50" t="str">
        <f t="shared" si="965"/>
        <v/>
      </c>
      <c r="Z264" s="51" t="str">
        <f t="shared" si="965"/>
        <v/>
      </c>
      <c r="AA264" s="49" t="str">
        <f t="shared" si="965"/>
        <v/>
      </c>
      <c r="AB264" s="50">
        <f t="shared" si="965"/>
        <v>0</v>
      </c>
      <c r="AC264" s="50" t="str">
        <f t="shared" si="965"/>
        <v/>
      </c>
      <c r="AD264" s="50" t="str">
        <f t="shared" si="965"/>
        <v/>
      </c>
      <c r="AE264" s="50" t="str">
        <f t="shared" si="965"/>
        <v/>
      </c>
      <c r="AF264" s="50" t="str">
        <f t="shared" si="965"/>
        <v/>
      </c>
      <c r="AG264" s="50" t="str">
        <f t="shared" si="965"/>
        <v/>
      </c>
      <c r="AH264" s="51" t="str">
        <f t="shared" si="965"/>
        <v/>
      </c>
      <c r="AI264" s="49">
        <f t="shared" si="965"/>
        <v>0</v>
      </c>
      <c r="AJ264" s="50" t="str">
        <f t="shared" si="965"/>
        <v/>
      </c>
      <c r="AK264" s="50" t="str">
        <f t="shared" si="965"/>
        <v/>
      </c>
      <c r="AL264" s="50" t="str">
        <f t="shared" si="965"/>
        <v/>
      </c>
      <c r="AM264" s="50" t="str">
        <f t="shared" si="965"/>
        <v/>
      </c>
      <c r="AN264" s="50" t="str">
        <f t="shared" si="965"/>
        <v/>
      </c>
      <c r="AO264" s="50" t="str">
        <f t="shared" si="965"/>
        <v/>
      </c>
      <c r="AP264" s="51" t="str">
        <f t="shared" si="965"/>
        <v/>
      </c>
      <c r="AQ264" s="49" t="str">
        <f t="shared" si="965"/>
        <v/>
      </c>
      <c r="AR264" s="50" t="str">
        <f t="shared" si="965"/>
        <v/>
      </c>
      <c r="AS264" s="50" t="str">
        <f t="shared" si="965"/>
        <v/>
      </c>
      <c r="AT264" s="50" t="str">
        <f t="shared" si="965"/>
        <v/>
      </c>
      <c r="AU264" s="50" t="str">
        <f t="shared" si="965"/>
        <v/>
      </c>
      <c r="AV264" s="50" t="str">
        <f t="shared" si="965"/>
        <v/>
      </c>
      <c r="AW264" s="50" t="str">
        <f t="shared" si="965"/>
        <v/>
      </c>
      <c r="AX264" s="51" t="str">
        <f t="shared" si="965"/>
        <v/>
      </c>
      <c r="AY264" s="49" t="str">
        <f t="shared" si="965"/>
        <v/>
      </c>
      <c r="AZ264" s="50" t="str">
        <f t="shared" si="965"/>
        <v/>
      </c>
      <c r="BA264" s="50" t="str">
        <f t="shared" si="965"/>
        <v/>
      </c>
      <c r="BB264" s="50" t="str">
        <f t="shared" si="965"/>
        <v/>
      </c>
      <c r="BC264" s="50" t="str">
        <f t="shared" si="965"/>
        <v/>
      </c>
      <c r="BD264" s="50" t="str">
        <f t="shared" si="965"/>
        <v/>
      </c>
      <c r="BE264" s="50" t="str">
        <f t="shared" si="965"/>
        <v/>
      </c>
      <c r="BF264" s="51" t="str">
        <f t="shared" si="965"/>
        <v/>
      </c>
      <c r="BG264" s="49" t="str">
        <f t="shared" si="965"/>
        <v/>
      </c>
      <c r="BH264" s="50" t="str">
        <f t="shared" si="965"/>
        <v/>
      </c>
      <c r="BI264" s="50" t="str">
        <f t="shared" si="965"/>
        <v/>
      </c>
      <c r="BJ264" s="50" t="str">
        <f t="shared" si="965"/>
        <v/>
      </c>
      <c r="BK264" s="50" t="str">
        <f t="shared" si="965"/>
        <v/>
      </c>
      <c r="BL264" s="50" t="str">
        <f t="shared" si="965"/>
        <v/>
      </c>
      <c r="BM264" s="50" t="str">
        <f t="shared" si="965"/>
        <v/>
      </c>
      <c r="BN264" s="51" t="str">
        <f t="shared" si="965"/>
        <v/>
      </c>
    </row>
    <row r="265" spans="1:66" ht="30.75" customHeight="1" thickBot="1" x14ac:dyDescent="0.3">
      <c r="A265" s="2104" t="s">
        <v>142</v>
      </c>
      <c r="B265" s="2105"/>
      <c r="C265" s="67" t="str">
        <f t="shared" ref="C265:BN265" si="966">IF(C252="","",IF(C263=0,MAX($C$83:$J$83)+1,C262/C263))</f>
        <v/>
      </c>
      <c r="D265" s="68" t="str">
        <f t="shared" si="966"/>
        <v/>
      </c>
      <c r="E265" s="68">
        <f t="shared" ca="1" si="966"/>
        <v>31</v>
      </c>
      <c r="F265" s="68" t="str">
        <f t="shared" si="966"/>
        <v/>
      </c>
      <c r="G265" s="68" t="str">
        <f t="shared" si="966"/>
        <v/>
      </c>
      <c r="H265" s="68" t="str">
        <f t="shared" si="966"/>
        <v/>
      </c>
      <c r="I265" s="68" t="str">
        <f t="shared" si="966"/>
        <v/>
      </c>
      <c r="J265" s="69" t="str">
        <f t="shared" si="966"/>
        <v/>
      </c>
      <c r="K265" s="67" t="str">
        <f t="shared" si="966"/>
        <v/>
      </c>
      <c r="L265" s="68" t="str">
        <f t="shared" si="966"/>
        <v/>
      </c>
      <c r="M265" s="68" t="str">
        <f t="shared" si="966"/>
        <v/>
      </c>
      <c r="N265" s="68" t="str">
        <f t="shared" si="966"/>
        <v/>
      </c>
      <c r="O265" s="68">
        <f t="shared" ca="1" si="966"/>
        <v>31</v>
      </c>
      <c r="P265" s="68" t="str">
        <f t="shared" si="966"/>
        <v/>
      </c>
      <c r="Q265" s="68" t="str">
        <f t="shared" si="966"/>
        <v/>
      </c>
      <c r="R265" s="69" t="str">
        <f t="shared" si="966"/>
        <v/>
      </c>
      <c r="S265" s="67" t="str">
        <f t="shared" si="966"/>
        <v/>
      </c>
      <c r="T265" s="68" t="str">
        <f t="shared" si="966"/>
        <v/>
      </c>
      <c r="U265" s="68" t="str">
        <f t="shared" si="966"/>
        <v/>
      </c>
      <c r="V265" s="68">
        <f t="shared" ca="1" si="966"/>
        <v>31</v>
      </c>
      <c r="W265" s="68" t="str">
        <f t="shared" si="966"/>
        <v/>
      </c>
      <c r="X265" s="68" t="str">
        <f t="shared" si="966"/>
        <v/>
      </c>
      <c r="Y265" s="68" t="str">
        <f t="shared" si="966"/>
        <v/>
      </c>
      <c r="Z265" s="69" t="str">
        <f t="shared" si="966"/>
        <v/>
      </c>
      <c r="AA265" s="67" t="str">
        <f t="shared" si="966"/>
        <v/>
      </c>
      <c r="AB265" s="68">
        <f t="shared" ca="1" si="966"/>
        <v>31</v>
      </c>
      <c r="AC265" s="68" t="str">
        <f t="shared" si="966"/>
        <v/>
      </c>
      <c r="AD265" s="68" t="str">
        <f t="shared" si="966"/>
        <v/>
      </c>
      <c r="AE265" s="68" t="str">
        <f t="shared" si="966"/>
        <v/>
      </c>
      <c r="AF265" s="68" t="str">
        <f t="shared" si="966"/>
        <v/>
      </c>
      <c r="AG265" s="68" t="str">
        <f t="shared" si="966"/>
        <v/>
      </c>
      <c r="AH265" s="69" t="str">
        <f t="shared" si="966"/>
        <v/>
      </c>
      <c r="AI265" s="67">
        <f t="shared" ca="1" si="966"/>
        <v>31</v>
      </c>
      <c r="AJ265" s="68" t="str">
        <f t="shared" si="966"/>
        <v/>
      </c>
      <c r="AK265" s="68" t="str">
        <f t="shared" si="966"/>
        <v/>
      </c>
      <c r="AL265" s="68" t="str">
        <f t="shared" si="966"/>
        <v/>
      </c>
      <c r="AM265" s="68" t="str">
        <f t="shared" si="966"/>
        <v/>
      </c>
      <c r="AN265" s="68" t="str">
        <f t="shared" si="966"/>
        <v/>
      </c>
      <c r="AO265" s="68" t="str">
        <f t="shared" si="966"/>
        <v/>
      </c>
      <c r="AP265" s="69" t="str">
        <f t="shared" si="966"/>
        <v/>
      </c>
      <c r="AQ265" s="67" t="str">
        <f t="shared" si="966"/>
        <v/>
      </c>
      <c r="AR265" s="68" t="str">
        <f t="shared" si="966"/>
        <v/>
      </c>
      <c r="AS265" s="68" t="str">
        <f t="shared" si="966"/>
        <v/>
      </c>
      <c r="AT265" s="68" t="str">
        <f t="shared" si="966"/>
        <v/>
      </c>
      <c r="AU265" s="68" t="str">
        <f t="shared" si="966"/>
        <v/>
      </c>
      <c r="AV265" s="68" t="str">
        <f t="shared" si="966"/>
        <v/>
      </c>
      <c r="AW265" s="68" t="str">
        <f t="shared" si="966"/>
        <v/>
      </c>
      <c r="AX265" s="69" t="str">
        <f t="shared" si="966"/>
        <v/>
      </c>
      <c r="AY265" s="67" t="str">
        <f t="shared" si="966"/>
        <v/>
      </c>
      <c r="AZ265" s="68" t="str">
        <f t="shared" si="966"/>
        <v/>
      </c>
      <c r="BA265" s="68" t="str">
        <f t="shared" si="966"/>
        <v/>
      </c>
      <c r="BB265" s="68" t="str">
        <f t="shared" si="966"/>
        <v/>
      </c>
      <c r="BC265" s="68" t="str">
        <f t="shared" si="966"/>
        <v/>
      </c>
      <c r="BD265" s="68" t="str">
        <f t="shared" si="966"/>
        <v/>
      </c>
      <c r="BE265" s="68" t="str">
        <f t="shared" si="966"/>
        <v/>
      </c>
      <c r="BF265" s="69" t="str">
        <f t="shared" si="966"/>
        <v/>
      </c>
      <c r="BG265" s="67" t="str">
        <f t="shared" si="966"/>
        <v/>
      </c>
      <c r="BH265" s="68" t="str">
        <f t="shared" si="966"/>
        <v/>
      </c>
      <c r="BI265" s="68" t="str">
        <f t="shared" si="966"/>
        <v/>
      </c>
      <c r="BJ265" s="68" t="str">
        <f t="shared" si="966"/>
        <v/>
      </c>
      <c r="BK265" s="68" t="str">
        <f t="shared" si="966"/>
        <v/>
      </c>
      <c r="BL265" s="68" t="str">
        <f t="shared" si="966"/>
        <v/>
      </c>
      <c r="BM265" s="68" t="str">
        <f t="shared" si="966"/>
        <v/>
      </c>
      <c r="BN265" s="69" t="str">
        <f t="shared" si="966"/>
        <v/>
      </c>
    </row>
    <row r="266" spans="1:66" ht="15.75" x14ac:dyDescent="0.25">
      <c r="A266" s="2106" t="s">
        <v>37</v>
      </c>
      <c r="B266" s="2107"/>
      <c r="C266" s="975" t="str">
        <f t="shared" ref="C266:J266" si="967">IF(C252="","",RANK(C242,$C242:$J242,0))</f>
        <v/>
      </c>
      <c r="D266" s="976" t="str">
        <f t="shared" si="967"/>
        <v/>
      </c>
      <c r="E266" s="976">
        <f t="shared" ca="1" si="967"/>
        <v>1</v>
      </c>
      <c r="F266" s="976" t="str">
        <f t="shared" si="967"/>
        <v/>
      </c>
      <c r="G266" s="976" t="str">
        <f t="shared" si="967"/>
        <v/>
      </c>
      <c r="H266" s="976" t="str">
        <f t="shared" si="967"/>
        <v/>
      </c>
      <c r="I266" s="976" t="str">
        <f t="shared" si="967"/>
        <v/>
      </c>
      <c r="J266" s="977" t="str">
        <f t="shared" si="967"/>
        <v/>
      </c>
      <c r="K266" s="975" t="str">
        <f t="shared" ref="K266:R266" si="968">IF(K252="","",RANK(C242,$C242:$J242,0))</f>
        <v/>
      </c>
      <c r="L266" s="976" t="str">
        <f t="shared" si="968"/>
        <v/>
      </c>
      <c r="M266" s="976" t="str">
        <f t="shared" si="968"/>
        <v/>
      </c>
      <c r="N266" s="976" t="str">
        <f t="shared" si="968"/>
        <v/>
      </c>
      <c r="O266" s="976">
        <f t="shared" ca="1" si="968"/>
        <v>1</v>
      </c>
      <c r="P266" s="976" t="str">
        <f t="shared" si="968"/>
        <v/>
      </c>
      <c r="Q266" s="976" t="str">
        <f t="shared" si="968"/>
        <v/>
      </c>
      <c r="R266" s="977" t="str">
        <f t="shared" si="968"/>
        <v/>
      </c>
      <c r="S266" s="975" t="str">
        <f t="shared" ref="S266:Z266" si="969">IF(S252="","",RANK(C242,$C242:$J242,0))</f>
        <v/>
      </c>
      <c r="T266" s="976" t="str">
        <f t="shared" si="969"/>
        <v/>
      </c>
      <c r="U266" s="976" t="str">
        <f t="shared" si="969"/>
        <v/>
      </c>
      <c r="V266" s="976">
        <f t="shared" ca="1" si="969"/>
        <v>1</v>
      </c>
      <c r="W266" s="976" t="str">
        <f t="shared" si="969"/>
        <v/>
      </c>
      <c r="X266" s="976" t="str">
        <f t="shared" si="969"/>
        <v/>
      </c>
      <c r="Y266" s="976" t="str">
        <f t="shared" si="969"/>
        <v/>
      </c>
      <c r="Z266" s="984" t="str">
        <f t="shared" si="969"/>
        <v/>
      </c>
      <c r="AA266" s="975" t="str">
        <f t="shared" ref="AA266:AH266" si="970">IF(AA252="","",RANK(C242,$C242:$J242,0))</f>
        <v/>
      </c>
      <c r="AB266" s="976">
        <f t="shared" ca="1" si="970"/>
        <v>1</v>
      </c>
      <c r="AC266" s="976" t="str">
        <f t="shared" si="970"/>
        <v/>
      </c>
      <c r="AD266" s="976" t="str">
        <f t="shared" si="970"/>
        <v/>
      </c>
      <c r="AE266" s="976" t="str">
        <f t="shared" si="970"/>
        <v/>
      </c>
      <c r="AF266" s="976" t="str">
        <f t="shared" si="970"/>
        <v/>
      </c>
      <c r="AG266" s="976" t="str">
        <f t="shared" si="970"/>
        <v/>
      </c>
      <c r="AH266" s="977" t="str">
        <f t="shared" si="970"/>
        <v/>
      </c>
      <c r="AI266" s="975">
        <f t="shared" ref="AI266:AP266" ca="1" si="971">IF(AI252="","",RANK(C242,$C242:$J242,0))</f>
        <v>1</v>
      </c>
      <c r="AJ266" s="976" t="str">
        <f t="shared" si="971"/>
        <v/>
      </c>
      <c r="AK266" s="976" t="str">
        <f t="shared" si="971"/>
        <v/>
      </c>
      <c r="AL266" s="976" t="str">
        <f t="shared" si="971"/>
        <v/>
      </c>
      <c r="AM266" s="976" t="str">
        <f t="shared" si="971"/>
        <v/>
      </c>
      <c r="AN266" s="976" t="str">
        <f t="shared" si="971"/>
        <v/>
      </c>
      <c r="AO266" s="976" t="str">
        <f t="shared" si="971"/>
        <v/>
      </c>
      <c r="AP266" s="977" t="str">
        <f t="shared" si="971"/>
        <v/>
      </c>
      <c r="AQ266" s="975" t="str">
        <f t="shared" ref="AQ266:AX266" si="972">IF(AQ252="","",RANK(C242,$C242:$J242,0))</f>
        <v/>
      </c>
      <c r="AR266" s="976" t="str">
        <f t="shared" si="972"/>
        <v/>
      </c>
      <c r="AS266" s="976" t="str">
        <f t="shared" si="972"/>
        <v/>
      </c>
      <c r="AT266" s="976" t="str">
        <f t="shared" si="972"/>
        <v/>
      </c>
      <c r="AU266" s="976" t="str">
        <f t="shared" si="972"/>
        <v/>
      </c>
      <c r="AV266" s="976" t="str">
        <f t="shared" si="972"/>
        <v/>
      </c>
      <c r="AW266" s="976" t="str">
        <f t="shared" si="972"/>
        <v/>
      </c>
      <c r="AX266" s="977" t="str">
        <f t="shared" si="972"/>
        <v/>
      </c>
      <c r="AY266" s="975" t="str">
        <f t="shared" ref="AY266:BF266" si="973">IF(AY252="","",RANK(C242,$C242:$J242,0))</f>
        <v/>
      </c>
      <c r="AZ266" s="976" t="str">
        <f t="shared" si="973"/>
        <v/>
      </c>
      <c r="BA266" s="976" t="str">
        <f t="shared" si="973"/>
        <v/>
      </c>
      <c r="BB266" s="976" t="str">
        <f t="shared" si="973"/>
        <v/>
      </c>
      <c r="BC266" s="976" t="str">
        <f t="shared" si="973"/>
        <v/>
      </c>
      <c r="BD266" s="976" t="str">
        <f t="shared" si="973"/>
        <v/>
      </c>
      <c r="BE266" s="976" t="str">
        <f t="shared" si="973"/>
        <v/>
      </c>
      <c r="BF266" s="977" t="str">
        <f t="shared" si="973"/>
        <v/>
      </c>
      <c r="BG266" s="975" t="str">
        <f t="shared" ref="BG266:BN266" si="974">IF(BG252="","",RANK(C242,$C242:$J242,0))</f>
        <v/>
      </c>
      <c r="BH266" s="976" t="str">
        <f t="shared" si="974"/>
        <v/>
      </c>
      <c r="BI266" s="976" t="str">
        <f t="shared" si="974"/>
        <v/>
      </c>
      <c r="BJ266" s="976" t="str">
        <f t="shared" si="974"/>
        <v/>
      </c>
      <c r="BK266" s="976" t="str">
        <f t="shared" si="974"/>
        <v/>
      </c>
      <c r="BL266" s="976" t="str">
        <f t="shared" si="974"/>
        <v/>
      </c>
      <c r="BM266" s="976" t="str">
        <f t="shared" si="974"/>
        <v/>
      </c>
      <c r="BN266" s="977" t="str">
        <f t="shared" si="974"/>
        <v/>
      </c>
    </row>
    <row r="267" spans="1:66" ht="15.75" x14ac:dyDescent="0.25">
      <c r="A267" s="2084" t="s">
        <v>38</v>
      </c>
      <c r="B267" s="2085"/>
      <c r="C267" s="978" t="str">
        <f t="shared" ref="C267:J267" si="975">IF(C252="","",RANK(C243,$C243:$J243,0))</f>
        <v/>
      </c>
      <c r="D267" s="979" t="str">
        <f t="shared" si="975"/>
        <v/>
      </c>
      <c r="E267" s="979">
        <f t="shared" ca="1" si="975"/>
        <v>1</v>
      </c>
      <c r="F267" s="979" t="str">
        <f t="shared" si="975"/>
        <v/>
      </c>
      <c r="G267" s="979" t="str">
        <f t="shared" si="975"/>
        <v/>
      </c>
      <c r="H267" s="979" t="str">
        <f t="shared" si="975"/>
        <v/>
      </c>
      <c r="I267" s="979" t="str">
        <f t="shared" si="975"/>
        <v/>
      </c>
      <c r="J267" s="980" t="str">
        <f t="shared" si="975"/>
        <v/>
      </c>
      <c r="K267" s="978" t="str">
        <f t="shared" ref="K267:R267" si="976">IF(K252="","",RANK(C243,$C243:$J243,0))</f>
        <v/>
      </c>
      <c r="L267" s="979" t="str">
        <f t="shared" si="976"/>
        <v/>
      </c>
      <c r="M267" s="979" t="str">
        <f t="shared" si="976"/>
        <v/>
      </c>
      <c r="N267" s="979" t="str">
        <f t="shared" si="976"/>
        <v/>
      </c>
      <c r="O267" s="979">
        <f t="shared" ca="1" si="976"/>
        <v>3</v>
      </c>
      <c r="P267" s="979" t="str">
        <f t="shared" si="976"/>
        <v/>
      </c>
      <c r="Q267" s="979" t="str">
        <f t="shared" si="976"/>
        <v/>
      </c>
      <c r="R267" s="980" t="str">
        <f t="shared" si="976"/>
        <v/>
      </c>
      <c r="S267" s="978" t="str">
        <f t="shared" ref="S267:Z267" si="977">IF(S252="","",RANK(C243,$C243:$J243,0))</f>
        <v/>
      </c>
      <c r="T267" s="979" t="str">
        <f t="shared" si="977"/>
        <v/>
      </c>
      <c r="U267" s="979" t="str">
        <f t="shared" si="977"/>
        <v/>
      </c>
      <c r="V267" s="979">
        <f t="shared" ca="1" si="977"/>
        <v>2</v>
      </c>
      <c r="W267" s="979" t="str">
        <f t="shared" si="977"/>
        <v/>
      </c>
      <c r="X267" s="979" t="str">
        <f t="shared" si="977"/>
        <v/>
      </c>
      <c r="Y267" s="979" t="str">
        <f t="shared" si="977"/>
        <v/>
      </c>
      <c r="Z267" s="985" t="str">
        <f t="shared" si="977"/>
        <v/>
      </c>
      <c r="AA267" s="978" t="str">
        <f t="shared" ref="AA267:AH267" si="978">IF(AA252="","",RANK(C243,$C243:$J243,0))</f>
        <v/>
      </c>
      <c r="AB267" s="979">
        <f t="shared" ca="1" si="978"/>
        <v>5</v>
      </c>
      <c r="AC267" s="979" t="str">
        <f t="shared" si="978"/>
        <v/>
      </c>
      <c r="AD267" s="979" t="str">
        <f t="shared" si="978"/>
        <v/>
      </c>
      <c r="AE267" s="979" t="str">
        <f t="shared" si="978"/>
        <v/>
      </c>
      <c r="AF267" s="979" t="str">
        <f t="shared" si="978"/>
        <v/>
      </c>
      <c r="AG267" s="979" t="str">
        <f t="shared" si="978"/>
        <v/>
      </c>
      <c r="AH267" s="980" t="str">
        <f t="shared" si="978"/>
        <v/>
      </c>
      <c r="AI267" s="978">
        <f t="shared" ref="AI267:AP267" ca="1" si="979">IF(AI252="","",RANK(C243,$C243:$J243,0))</f>
        <v>4</v>
      </c>
      <c r="AJ267" s="979" t="str">
        <f t="shared" si="979"/>
        <v/>
      </c>
      <c r="AK267" s="979" t="str">
        <f t="shared" si="979"/>
        <v/>
      </c>
      <c r="AL267" s="979" t="str">
        <f t="shared" si="979"/>
        <v/>
      </c>
      <c r="AM267" s="979" t="str">
        <f t="shared" si="979"/>
        <v/>
      </c>
      <c r="AN267" s="979" t="str">
        <f t="shared" si="979"/>
        <v/>
      </c>
      <c r="AO267" s="979" t="str">
        <f t="shared" si="979"/>
        <v/>
      </c>
      <c r="AP267" s="980" t="str">
        <f t="shared" si="979"/>
        <v/>
      </c>
      <c r="AQ267" s="978" t="str">
        <f t="shared" ref="AQ267:AX267" si="980">IF(AQ252="","",RANK(C243,$C243:$J243,0))</f>
        <v/>
      </c>
      <c r="AR267" s="979" t="str">
        <f t="shared" si="980"/>
        <v/>
      </c>
      <c r="AS267" s="979" t="str">
        <f t="shared" si="980"/>
        <v/>
      </c>
      <c r="AT267" s="979" t="str">
        <f t="shared" si="980"/>
        <v/>
      </c>
      <c r="AU267" s="979" t="str">
        <f t="shared" si="980"/>
        <v/>
      </c>
      <c r="AV267" s="979" t="str">
        <f t="shared" si="980"/>
        <v/>
      </c>
      <c r="AW267" s="979" t="str">
        <f t="shared" si="980"/>
        <v/>
      </c>
      <c r="AX267" s="980" t="str">
        <f t="shared" si="980"/>
        <v/>
      </c>
      <c r="AY267" s="978" t="str">
        <f t="shared" ref="AY267:BF267" si="981">IF(AY252="","",RANK(C243,$C243:$J243,0))</f>
        <v/>
      </c>
      <c r="AZ267" s="979" t="str">
        <f t="shared" si="981"/>
        <v/>
      </c>
      <c r="BA267" s="979" t="str">
        <f t="shared" si="981"/>
        <v/>
      </c>
      <c r="BB267" s="979" t="str">
        <f t="shared" si="981"/>
        <v/>
      </c>
      <c r="BC267" s="979" t="str">
        <f t="shared" si="981"/>
        <v/>
      </c>
      <c r="BD267" s="979" t="str">
        <f t="shared" si="981"/>
        <v/>
      </c>
      <c r="BE267" s="979" t="str">
        <f t="shared" si="981"/>
        <v/>
      </c>
      <c r="BF267" s="980" t="str">
        <f t="shared" si="981"/>
        <v/>
      </c>
      <c r="BG267" s="978" t="str">
        <f t="shared" ref="BG267:BN267" si="982">IF(BG252="","",RANK(C243,$C243:$J243,0))</f>
        <v/>
      </c>
      <c r="BH267" s="979" t="str">
        <f t="shared" si="982"/>
        <v/>
      </c>
      <c r="BI267" s="979" t="str">
        <f t="shared" si="982"/>
        <v/>
      </c>
      <c r="BJ267" s="979" t="str">
        <f t="shared" si="982"/>
        <v/>
      </c>
      <c r="BK267" s="979" t="str">
        <f t="shared" si="982"/>
        <v/>
      </c>
      <c r="BL267" s="979" t="str">
        <f t="shared" si="982"/>
        <v/>
      </c>
      <c r="BM267" s="979" t="str">
        <f t="shared" si="982"/>
        <v/>
      </c>
      <c r="BN267" s="980" t="str">
        <f t="shared" si="982"/>
        <v/>
      </c>
    </row>
    <row r="268" spans="1:66" ht="15.75" x14ac:dyDescent="0.25">
      <c r="A268" s="2084" t="s">
        <v>39</v>
      </c>
      <c r="B268" s="2085"/>
      <c r="C268" s="978" t="str">
        <f t="shared" ref="C268:J268" si="983">IF(C252="","",RANK(C244,$C244:$J244,1))</f>
        <v/>
      </c>
      <c r="D268" s="979" t="str">
        <f t="shared" si="983"/>
        <v/>
      </c>
      <c r="E268" s="979">
        <f t="shared" ca="1" si="983"/>
        <v>1</v>
      </c>
      <c r="F268" s="979" t="str">
        <f t="shared" si="983"/>
        <v/>
      </c>
      <c r="G268" s="979" t="str">
        <f t="shared" si="983"/>
        <v/>
      </c>
      <c r="H268" s="979" t="str">
        <f t="shared" si="983"/>
        <v/>
      </c>
      <c r="I268" s="979" t="str">
        <f t="shared" si="983"/>
        <v/>
      </c>
      <c r="J268" s="980" t="str">
        <f t="shared" si="983"/>
        <v/>
      </c>
      <c r="K268" s="978" t="str">
        <f t="shared" ref="K268:R268" si="984">IF(K252="","",RANK(C244,$C244:$J244,1))</f>
        <v/>
      </c>
      <c r="L268" s="979" t="str">
        <f t="shared" si="984"/>
        <v/>
      </c>
      <c r="M268" s="979" t="str">
        <f t="shared" si="984"/>
        <v/>
      </c>
      <c r="N268" s="979" t="str">
        <f t="shared" si="984"/>
        <v/>
      </c>
      <c r="O268" s="979">
        <f t="shared" ca="1" si="984"/>
        <v>2</v>
      </c>
      <c r="P268" s="979" t="str">
        <f t="shared" si="984"/>
        <v/>
      </c>
      <c r="Q268" s="979" t="str">
        <f t="shared" si="984"/>
        <v/>
      </c>
      <c r="R268" s="980" t="str">
        <f t="shared" si="984"/>
        <v/>
      </c>
      <c r="S268" s="978" t="str">
        <f t="shared" ref="S268:Z268" si="985">IF(S252="","",RANK(C244,$C244:$J244,1))</f>
        <v/>
      </c>
      <c r="T268" s="979" t="str">
        <f t="shared" si="985"/>
        <v/>
      </c>
      <c r="U268" s="979" t="str">
        <f t="shared" si="985"/>
        <v/>
      </c>
      <c r="V268" s="979">
        <f t="shared" ca="1" si="985"/>
        <v>3</v>
      </c>
      <c r="W268" s="979" t="str">
        <f t="shared" si="985"/>
        <v/>
      </c>
      <c r="X268" s="979" t="str">
        <f t="shared" si="985"/>
        <v/>
      </c>
      <c r="Y268" s="979" t="str">
        <f t="shared" si="985"/>
        <v/>
      </c>
      <c r="Z268" s="985" t="str">
        <f t="shared" si="985"/>
        <v/>
      </c>
      <c r="AA268" s="978" t="str">
        <f t="shared" ref="AA268:AH268" si="986">IF(AA252="","",RANK(C244,$C244:$J244,1))</f>
        <v/>
      </c>
      <c r="AB268" s="979">
        <f t="shared" ca="1" si="986"/>
        <v>4</v>
      </c>
      <c r="AC268" s="979" t="str">
        <f t="shared" si="986"/>
        <v/>
      </c>
      <c r="AD268" s="979" t="str">
        <f t="shared" si="986"/>
        <v/>
      </c>
      <c r="AE268" s="979" t="str">
        <f t="shared" si="986"/>
        <v/>
      </c>
      <c r="AF268" s="979" t="str">
        <f t="shared" si="986"/>
        <v/>
      </c>
      <c r="AG268" s="979" t="str">
        <f t="shared" si="986"/>
        <v/>
      </c>
      <c r="AH268" s="980" t="str">
        <f t="shared" si="986"/>
        <v/>
      </c>
      <c r="AI268" s="978">
        <f t="shared" ref="AI268:AP268" ca="1" si="987">IF(AI252="","",RANK(C244,$C244:$J244,1))</f>
        <v>5</v>
      </c>
      <c r="AJ268" s="979" t="str">
        <f t="shared" si="987"/>
        <v/>
      </c>
      <c r="AK268" s="979" t="str">
        <f t="shared" si="987"/>
        <v/>
      </c>
      <c r="AL268" s="979" t="str">
        <f t="shared" si="987"/>
        <v/>
      </c>
      <c r="AM268" s="979" t="str">
        <f t="shared" si="987"/>
        <v/>
      </c>
      <c r="AN268" s="979" t="str">
        <f t="shared" si="987"/>
        <v/>
      </c>
      <c r="AO268" s="979" t="str">
        <f t="shared" si="987"/>
        <v/>
      </c>
      <c r="AP268" s="980" t="str">
        <f t="shared" si="987"/>
        <v/>
      </c>
      <c r="AQ268" s="978" t="str">
        <f t="shared" ref="AQ268:AX268" si="988">IF(AQ252="","",RANK(C244,$C244:$J244,1))</f>
        <v/>
      </c>
      <c r="AR268" s="979" t="str">
        <f t="shared" si="988"/>
        <v/>
      </c>
      <c r="AS268" s="979" t="str">
        <f t="shared" si="988"/>
        <v/>
      </c>
      <c r="AT268" s="979" t="str">
        <f t="shared" si="988"/>
        <v/>
      </c>
      <c r="AU268" s="979" t="str">
        <f t="shared" si="988"/>
        <v/>
      </c>
      <c r="AV268" s="979" t="str">
        <f t="shared" si="988"/>
        <v/>
      </c>
      <c r="AW268" s="979" t="str">
        <f t="shared" si="988"/>
        <v/>
      </c>
      <c r="AX268" s="980" t="str">
        <f t="shared" si="988"/>
        <v/>
      </c>
      <c r="AY268" s="978" t="str">
        <f t="shared" ref="AY268:BF268" si="989">IF(AY252="","",RANK(C244,$C244:$J244,1))</f>
        <v/>
      </c>
      <c r="AZ268" s="979" t="str">
        <f t="shared" si="989"/>
        <v/>
      </c>
      <c r="BA268" s="979" t="str">
        <f t="shared" si="989"/>
        <v/>
      </c>
      <c r="BB268" s="979" t="str">
        <f t="shared" si="989"/>
        <v/>
      </c>
      <c r="BC268" s="979" t="str">
        <f t="shared" si="989"/>
        <v/>
      </c>
      <c r="BD268" s="979" t="str">
        <f t="shared" si="989"/>
        <v/>
      </c>
      <c r="BE268" s="979" t="str">
        <f t="shared" si="989"/>
        <v/>
      </c>
      <c r="BF268" s="980" t="str">
        <f t="shared" si="989"/>
        <v/>
      </c>
      <c r="BG268" s="978" t="str">
        <f t="shared" ref="BG268:BN268" si="990">IF(BG252="","",RANK(C244,$C244:$J244,1))</f>
        <v/>
      </c>
      <c r="BH268" s="979" t="str">
        <f t="shared" si="990"/>
        <v/>
      </c>
      <c r="BI268" s="979" t="str">
        <f t="shared" si="990"/>
        <v/>
      </c>
      <c r="BJ268" s="979" t="str">
        <f t="shared" si="990"/>
        <v/>
      </c>
      <c r="BK268" s="979" t="str">
        <f t="shared" si="990"/>
        <v/>
      </c>
      <c r="BL268" s="979" t="str">
        <f t="shared" si="990"/>
        <v/>
      </c>
      <c r="BM268" s="979" t="str">
        <f t="shared" si="990"/>
        <v/>
      </c>
      <c r="BN268" s="980" t="str">
        <f t="shared" si="990"/>
        <v/>
      </c>
    </row>
    <row r="269" spans="1:66" ht="15.75" x14ac:dyDescent="0.25">
      <c r="A269" s="2084" t="s">
        <v>32</v>
      </c>
      <c r="B269" s="2085"/>
      <c r="C269" s="978" t="str">
        <f t="shared" ref="C269:J269" si="991">IF(C252="","",RANK(C245,$C245:$J245,0))</f>
        <v/>
      </c>
      <c r="D269" s="979" t="str">
        <f t="shared" si="991"/>
        <v/>
      </c>
      <c r="E269" s="979">
        <f t="shared" ca="1" si="991"/>
        <v>1</v>
      </c>
      <c r="F269" s="979" t="str">
        <f t="shared" si="991"/>
        <v/>
      </c>
      <c r="G269" s="979" t="str">
        <f t="shared" si="991"/>
        <v/>
      </c>
      <c r="H269" s="979" t="str">
        <f t="shared" si="991"/>
        <v/>
      </c>
      <c r="I269" s="979" t="str">
        <f t="shared" si="991"/>
        <v/>
      </c>
      <c r="J269" s="980" t="str">
        <f t="shared" si="991"/>
        <v/>
      </c>
      <c r="K269" s="978" t="str">
        <f t="shared" ref="K269:R269" si="992">IF(K252="","",RANK(C245,$C245:$J245,0))</f>
        <v/>
      </c>
      <c r="L269" s="979" t="str">
        <f t="shared" si="992"/>
        <v/>
      </c>
      <c r="M269" s="979" t="str">
        <f t="shared" si="992"/>
        <v/>
      </c>
      <c r="N269" s="979" t="str">
        <f t="shared" si="992"/>
        <v/>
      </c>
      <c r="O269" s="979">
        <f t="shared" ca="1" si="992"/>
        <v>2</v>
      </c>
      <c r="P269" s="979" t="str">
        <f t="shared" si="992"/>
        <v/>
      </c>
      <c r="Q269" s="979" t="str">
        <f t="shared" si="992"/>
        <v/>
      </c>
      <c r="R269" s="980" t="str">
        <f t="shared" si="992"/>
        <v/>
      </c>
      <c r="S269" s="978" t="str">
        <f t="shared" ref="S269:Z269" si="993">IF(S252="","",RANK(C245,$C245:$J245,0))</f>
        <v/>
      </c>
      <c r="T269" s="979" t="str">
        <f t="shared" si="993"/>
        <v/>
      </c>
      <c r="U269" s="979" t="str">
        <f t="shared" si="993"/>
        <v/>
      </c>
      <c r="V269" s="979">
        <f t="shared" ca="1" si="993"/>
        <v>2</v>
      </c>
      <c r="W269" s="979" t="str">
        <f t="shared" si="993"/>
        <v/>
      </c>
      <c r="X269" s="979" t="str">
        <f t="shared" si="993"/>
        <v/>
      </c>
      <c r="Y269" s="979" t="str">
        <f t="shared" si="993"/>
        <v/>
      </c>
      <c r="Z269" s="985" t="str">
        <f t="shared" si="993"/>
        <v/>
      </c>
      <c r="AA269" s="978" t="str">
        <f t="shared" ref="AA269:AH269" si="994">IF(AA252="","",RANK(C245,$C245:$J245,0))</f>
        <v/>
      </c>
      <c r="AB269" s="979">
        <f t="shared" ca="1" si="994"/>
        <v>5</v>
      </c>
      <c r="AC269" s="979" t="str">
        <f t="shared" si="994"/>
        <v/>
      </c>
      <c r="AD269" s="979" t="str">
        <f t="shared" si="994"/>
        <v/>
      </c>
      <c r="AE269" s="979" t="str">
        <f t="shared" si="994"/>
        <v/>
      </c>
      <c r="AF269" s="979" t="str">
        <f t="shared" si="994"/>
        <v/>
      </c>
      <c r="AG269" s="979" t="str">
        <f t="shared" si="994"/>
        <v/>
      </c>
      <c r="AH269" s="980" t="str">
        <f t="shared" si="994"/>
        <v/>
      </c>
      <c r="AI269" s="978">
        <f t="shared" ref="AI269:AP269" ca="1" si="995">IF(AI252="","",RANK(C245,$C245:$J245,0))</f>
        <v>4</v>
      </c>
      <c r="AJ269" s="979" t="str">
        <f t="shared" si="995"/>
        <v/>
      </c>
      <c r="AK269" s="979" t="str">
        <f t="shared" si="995"/>
        <v/>
      </c>
      <c r="AL269" s="979" t="str">
        <f t="shared" si="995"/>
        <v/>
      </c>
      <c r="AM269" s="979" t="str">
        <f t="shared" si="995"/>
        <v/>
      </c>
      <c r="AN269" s="979" t="str">
        <f t="shared" si="995"/>
        <v/>
      </c>
      <c r="AO269" s="979" t="str">
        <f t="shared" si="995"/>
        <v/>
      </c>
      <c r="AP269" s="980" t="str">
        <f t="shared" si="995"/>
        <v/>
      </c>
      <c r="AQ269" s="978" t="str">
        <f t="shared" ref="AQ269:AX269" si="996">IF(AQ252="","",RANK(C245,$C245:$J245,0))</f>
        <v/>
      </c>
      <c r="AR269" s="979" t="str">
        <f t="shared" si="996"/>
        <v/>
      </c>
      <c r="AS269" s="979" t="str">
        <f t="shared" si="996"/>
        <v/>
      </c>
      <c r="AT269" s="979" t="str">
        <f t="shared" si="996"/>
        <v/>
      </c>
      <c r="AU269" s="979" t="str">
        <f t="shared" si="996"/>
        <v/>
      </c>
      <c r="AV269" s="979" t="str">
        <f t="shared" si="996"/>
        <v/>
      </c>
      <c r="AW269" s="979" t="str">
        <f t="shared" si="996"/>
        <v/>
      </c>
      <c r="AX269" s="980" t="str">
        <f t="shared" si="996"/>
        <v/>
      </c>
      <c r="AY269" s="978" t="str">
        <f t="shared" ref="AY269:BF269" si="997">IF(AY252="","",RANK(C245,$C245:$J245,0))</f>
        <v/>
      </c>
      <c r="AZ269" s="979" t="str">
        <f t="shared" si="997"/>
        <v/>
      </c>
      <c r="BA269" s="979" t="str">
        <f t="shared" si="997"/>
        <v/>
      </c>
      <c r="BB269" s="979" t="str">
        <f t="shared" si="997"/>
        <v/>
      </c>
      <c r="BC269" s="979" t="str">
        <f t="shared" si="997"/>
        <v/>
      </c>
      <c r="BD269" s="979" t="str">
        <f t="shared" si="997"/>
        <v/>
      </c>
      <c r="BE269" s="979" t="str">
        <f t="shared" si="997"/>
        <v/>
      </c>
      <c r="BF269" s="980" t="str">
        <f t="shared" si="997"/>
        <v/>
      </c>
      <c r="BG269" s="978" t="str">
        <f t="shared" ref="BG269:BN269" si="998">IF(BG252="","",RANK(C245,$C245:$J245,0))</f>
        <v/>
      </c>
      <c r="BH269" s="979" t="str">
        <f t="shared" si="998"/>
        <v/>
      </c>
      <c r="BI269" s="979" t="str">
        <f t="shared" si="998"/>
        <v/>
      </c>
      <c r="BJ269" s="979" t="str">
        <f t="shared" si="998"/>
        <v/>
      </c>
      <c r="BK269" s="979" t="str">
        <f t="shared" si="998"/>
        <v/>
      </c>
      <c r="BL269" s="979" t="str">
        <f t="shared" si="998"/>
        <v/>
      </c>
      <c r="BM269" s="979" t="str">
        <f t="shared" si="998"/>
        <v/>
      </c>
      <c r="BN269" s="980" t="str">
        <f t="shared" si="998"/>
        <v/>
      </c>
    </row>
    <row r="270" spans="1:66" ht="16.5" thickBot="1" x14ac:dyDescent="0.3">
      <c r="A270" s="2086" t="s">
        <v>137</v>
      </c>
      <c r="B270" s="2087"/>
      <c r="C270" s="986" t="str">
        <f t="shared" ref="C270:J270" si="999">IF(C252="","",RANK(C246,$C246:$J246,0))</f>
        <v/>
      </c>
      <c r="D270" s="987" t="str">
        <f t="shared" si="999"/>
        <v/>
      </c>
      <c r="E270" s="987">
        <f t="shared" ca="1" si="999"/>
        <v>1</v>
      </c>
      <c r="F270" s="987" t="str">
        <f t="shared" si="999"/>
        <v/>
      </c>
      <c r="G270" s="987" t="str">
        <f t="shared" si="999"/>
        <v/>
      </c>
      <c r="H270" s="987" t="str">
        <f t="shared" si="999"/>
        <v/>
      </c>
      <c r="I270" s="987" t="str">
        <f t="shared" si="999"/>
        <v/>
      </c>
      <c r="J270" s="988" t="str">
        <f t="shared" si="999"/>
        <v/>
      </c>
      <c r="K270" s="986" t="str">
        <f t="shared" ref="K270:R270" si="1000">IF(K252="","",RANK(C246,$C246:$J246,0))</f>
        <v/>
      </c>
      <c r="L270" s="987" t="str">
        <f t="shared" si="1000"/>
        <v/>
      </c>
      <c r="M270" s="987" t="str">
        <f t="shared" si="1000"/>
        <v/>
      </c>
      <c r="N270" s="987" t="str">
        <f t="shared" si="1000"/>
        <v/>
      </c>
      <c r="O270" s="987">
        <f t="shared" ca="1" si="1000"/>
        <v>2</v>
      </c>
      <c r="P270" s="987" t="str">
        <f t="shared" si="1000"/>
        <v/>
      </c>
      <c r="Q270" s="987" t="str">
        <f t="shared" si="1000"/>
        <v/>
      </c>
      <c r="R270" s="988" t="str">
        <f t="shared" si="1000"/>
        <v/>
      </c>
      <c r="S270" s="981" t="str">
        <f t="shared" ref="S270:Z270" si="1001">IF(S252="","",RANK(C246,$C246:$J246,0))</f>
        <v/>
      </c>
      <c r="T270" s="982" t="str">
        <f t="shared" si="1001"/>
        <v/>
      </c>
      <c r="U270" s="982" t="str">
        <f t="shared" si="1001"/>
        <v/>
      </c>
      <c r="V270" s="982">
        <f t="shared" ca="1" si="1001"/>
        <v>3</v>
      </c>
      <c r="W270" s="982" t="str">
        <f t="shared" si="1001"/>
        <v/>
      </c>
      <c r="X270" s="982" t="str">
        <f t="shared" si="1001"/>
        <v/>
      </c>
      <c r="Y270" s="982" t="str">
        <f t="shared" si="1001"/>
        <v/>
      </c>
      <c r="Z270" s="989" t="str">
        <f t="shared" si="1001"/>
        <v/>
      </c>
      <c r="AA270" s="981" t="str">
        <f t="shared" ref="AA270:AH270" si="1002">IF(AA252="","",RANK(C246,$C246:$J246,0))</f>
        <v/>
      </c>
      <c r="AB270" s="982">
        <f t="shared" ca="1" si="1002"/>
        <v>5</v>
      </c>
      <c r="AC270" s="982" t="str">
        <f t="shared" si="1002"/>
        <v/>
      </c>
      <c r="AD270" s="982" t="str">
        <f t="shared" si="1002"/>
        <v/>
      </c>
      <c r="AE270" s="982" t="str">
        <f t="shared" si="1002"/>
        <v/>
      </c>
      <c r="AF270" s="982" t="str">
        <f t="shared" si="1002"/>
        <v/>
      </c>
      <c r="AG270" s="982" t="str">
        <f t="shared" si="1002"/>
        <v/>
      </c>
      <c r="AH270" s="983" t="str">
        <f t="shared" si="1002"/>
        <v/>
      </c>
      <c r="AI270" s="981">
        <f t="shared" ref="AI270:AP270" ca="1" si="1003">IF(AI252="","",RANK(C246,$C246:$J246,0))</f>
        <v>4</v>
      </c>
      <c r="AJ270" s="982" t="str">
        <f t="shared" si="1003"/>
        <v/>
      </c>
      <c r="AK270" s="982" t="str">
        <f t="shared" si="1003"/>
        <v/>
      </c>
      <c r="AL270" s="982" t="str">
        <f t="shared" si="1003"/>
        <v/>
      </c>
      <c r="AM270" s="982" t="str">
        <f t="shared" si="1003"/>
        <v/>
      </c>
      <c r="AN270" s="982" t="str">
        <f t="shared" si="1003"/>
        <v/>
      </c>
      <c r="AO270" s="982" t="str">
        <f t="shared" si="1003"/>
        <v/>
      </c>
      <c r="AP270" s="983" t="str">
        <f t="shared" si="1003"/>
        <v/>
      </c>
      <c r="AQ270" s="981" t="str">
        <f t="shared" ref="AQ270:AX270" si="1004">IF(AQ252="","",RANK(C246,$C246:$J246,0))</f>
        <v/>
      </c>
      <c r="AR270" s="982" t="str">
        <f t="shared" si="1004"/>
        <v/>
      </c>
      <c r="AS270" s="982" t="str">
        <f t="shared" si="1004"/>
        <v/>
      </c>
      <c r="AT270" s="982" t="str">
        <f t="shared" si="1004"/>
        <v/>
      </c>
      <c r="AU270" s="982" t="str">
        <f t="shared" si="1004"/>
        <v/>
      </c>
      <c r="AV270" s="982" t="str">
        <f t="shared" si="1004"/>
        <v/>
      </c>
      <c r="AW270" s="982" t="str">
        <f t="shared" si="1004"/>
        <v/>
      </c>
      <c r="AX270" s="983" t="str">
        <f t="shared" si="1004"/>
        <v/>
      </c>
      <c r="AY270" s="981" t="str">
        <f t="shared" ref="AY270:BF270" si="1005">IF(AY252="","",RANK(C246,$C246:$J246,0))</f>
        <v/>
      </c>
      <c r="AZ270" s="982" t="str">
        <f t="shared" si="1005"/>
        <v/>
      </c>
      <c r="BA270" s="982" t="str">
        <f t="shared" si="1005"/>
        <v/>
      </c>
      <c r="BB270" s="982" t="str">
        <f t="shared" si="1005"/>
        <v/>
      </c>
      <c r="BC270" s="982" t="str">
        <f t="shared" si="1005"/>
        <v/>
      </c>
      <c r="BD270" s="982" t="str">
        <f t="shared" si="1005"/>
        <v/>
      </c>
      <c r="BE270" s="982" t="str">
        <f t="shared" si="1005"/>
        <v/>
      </c>
      <c r="BF270" s="983" t="str">
        <f t="shared" si="1005"/>
        <v/>
      </c>
      <c r="BG270" s="981" t="str">
        <f t="shared" ref="BG270:BN270" si="1006">IF(BG252="","",RANK(C246,$C246:$J246,0))</f>
        <v/>
      </c>
      <c r="BH270" s="982" t="str">
        <f t="shared" si="1006"/>
        <v/>
      </c>
      <c r="BI270" s="982" t="str">
        <f t="shared" si="1006"/>
        <v/>
      </c>
      <c r="BJ270" s="982" t="str">
        <f t="shared" si="1006"/>
        <v/>
      </c>
      <c r="BK270" s="982" t="str">
        <f t="shared" si="1006"/>
        <v/>
      </c>
      <c r="BL270" s="982" t="str">
        <f t="shared" si="1006"/>
        <v/>
      </c>
      <c r="BM270" s="982" t="str">
        <f t="shared" si="1006"/>
        <v/>
      </c>
      <c r="BN270" s="983" t="str">
        <f t="shared" si="1006"/>
        <v/>
      </c>
    </row>
    <row r="271" spans="1:66" ht="15.75" x14ac:dyDescent="0.25">
      <c r="A271" s="2088" t="s">
        <v>40</v>
      </c>
      <c r="B271" s="2089"/>
      <c r="C271" s="966" t="str">
        <f t="shared" ref="C271:J271" si="1007">IF(C252="","",RANK(C261,$C261:$J261,0))</f>
        <v/>
      </c>
      <c r="D271" s="967" t="str">
        <f t="shared" si="1007"/>
        <v/>
      </c>
      <c r="E271" s="967">
        <f t="shared" si="1007"/>
        <v>1</v>
      </c>
      <c r="F271" s="967" t="str">
        <f t="shared" si="1007"/>
        <v/>
      </c>
      <c r="G271" s="967" t="str">
        <f t="shared" si="1007"/>
        <v/>
      </c>
      <c r="H271" s="967" t="str">
        <f t="shared" si="1007"/>
        <v/>
      </c>
      <c r="I271" s="967" t="str">
        <f t="shared" si="1007"/>
        <v/>
      </c>
      <c r="J271" s="968" t="str">
        <f t="shared" si="1007"/>
        <v/>
      </c>
      <c r="K271" s="966" t="str">
        <f t="shared" ref="K271:R271" si="1008">IF(K252="","",RANK(K261,$K261:$R261,0))</f>
        <v/>
      </c>
      <c r="L271" s="967" t="str">
        <f t="shared" si="1008"/>
        <v/>
      </c>
      <c r="M271" s="967" t="str">
        <f t="shared" si="1008"/>
        <v/>
      </c>
      <c r="N271" s="967" t="str">
        <f t="shared" si="1008"/>
        <v/>
      </c>
      <c r="O271" s="967">
        <f t="shared" si="1008"/>
        <v>1</v>
      </c>
      <c r="P271" s="967" t="str">
        <f t="shared" si="1008"/>
        <v/>
      </c>
      <c r="Q271" s="967" t="str">
        <f t="shared" si="1008"/>
        <v/>
      </c>
      <c r="R271" s="968" t="str">
        <f t="shared" si="1008"/>
        <v/>
      </c>
      <c r="S271" s="966" t="str">
        <f t="shared" ref="S271:Z271" si="1009">IF(S252="","",RANK(S261,$S261:$Z261,0))</f>
        <v/>
      </c>
      <c r="T271" s="967" t="str">
        <f t="shared" si="1009"/>
        <v/>
      </c>
      <c r="U271" s="967" t="str">
        <f t="shared" si="1009"/>
        <v/>
      </c>
      <c r="V271" s="967">
        <f t="shared" si="1009"/>
        <v>1</v>
      </c>
      <c r="W271" s="967" t="str">
        <f t="shared" si="1009"/>
        <v/>
      </c>
      <c r="X271" s="967" t="str">
        <f t="shared" si="1009"/>
        <v/>
      </c>
      <c r="Y271" s="967" t="str">
        <f t="shared" si="1009"/>
        <v/>
      </c>
      <c r="Z271" s="968" t="str">
        <f t="shared" si="1009"/>
        <v/>
      </c>
      <c r="AA271" s="966" t="str">
        <f t="shared" ref="AA271:AH271" si="1010">IF(AA252="","",RANK(AA261,$AA261:$AH261,0))</f>
        <v/>
      </c>
      <c r="AB271" s="967">
        <f t="shared" si="1010"/>
        <v>1</v>
      </c>
      <c r="AC271" s="967" t="str">
        <f t="shared" si="1010"/>
        <v/>
      </c>
      <c r="AD271" s="967" t="str">
        <f t="shared" si="1010"/>
        <v/>
      </c>
      <c r="AE271" s="967" t="str">
        <f t="shared" si="1010"/>
        <v/>
      </c>
      <c r="AF271" s="967" t="str">
        <f t="shared" si="1010"/>
        <v/>
      </c>
      <c r="AG271" s="967" t="str">
        <f t="shared" si="1010"/>
        <v/>
      </c>
      <c r="AH271" s="968" t="str">
        <f t="shared" si="1010"/>
        <v/>
      </c>
      <c r="AI271" s="966">
        <f t="shared" ref="AI271:AP271" si="1011">IF(AI252="","",RANK(AI261,$AI261:$AP261,0))</f>
        <v>1</v>
      </c>
      <c r="AJ271" s="967" t="str">
        <f t="shared" si="1011"/>
        <v/>
      </c>
      <c r="AK271" s="967" t="str">
        <f t="shared" si="1011"/>
        <v/>
      </c>
      <c r="AL271" s="967" t="str">
        <f t="shared" si="1011"/>
        <v/>
      </c>
      <c r="AM271" s="967" t="str">
        <f t="shared" si="1011"/>
        <v/>
      </c>
      <c r="AN271" s="967" t="str">
        <f t="shared" si="1011"/>
        <v/>
      </c>
      <c r="AO271" s="967" t="str">
        <f t="shared" si="1011"/>
        <v/>
      </c>
      <c r="AP271" s="968" t="str">
        <f t="shared" si="1011"/>
        <v/>
      </c>
      <c r="AQ271" s="966" t="str">
        <f t="shared" ref="AQ271:AX271" si="1012">IF(AQ252="","",RANK(AQ261,$AQ261:$AX261,0))</f>
        <v/>
      </c>
      <c r="AR271" s="967" t="str">
        <f t="shared" si="1012"/>
        <v/>
      </c>
      <c r="AS271" s="967" t="str">
        <f t="shared" si="1012"/>
        <v/>
      </c>
      <c r="AT271" s="967" t="str">
        <f t="shared" si="1012"/>
        <v/>
      </c>
      <c r="AU271" s="967" t="str">
        <f t="shared" si="1012"/>
        <v/>
      </c>
      <c r="AV271" s="967" t="str">
        <f t="shared" si="1012"/>
        <v/>
      </c>
      <c r="AW271" s="967" t="str">
        <f t="shared" si="1012"/>
        <v/>
      </c>
      <c r="AX271" s="968" t="str">
        <f t="shared" si="1012"/>
        <v/>
      </c>
      <c r="AY271" s="966" t="str">
        <f t="shared" ref="AY271:BF271" si="1013">IF(AY252="","",RANK(AY261,$AY261:$BF261,0))</f>
        <v/>
      </c>
      <c r="AZ271" s="967" t="str">
        <f t="shared" si="1013"/>
        <v/>
      </c>
      <c r="BA271" s="967" t="str">
        <f t="shared" si="1013"/>
        <v/>
      </c>
      <c r="BB271" s="967" t="str">
        <f t="shared" si="1013"/>
        <v/>
      </c>
      <c r="BC271" s="967" t="str">
        <f t="shared" si="1013"/>
        <v/>
      </c>
      <c r="BD271" s="967" t="str">
        <f t="shared" si="1013"/>
        <v/>
      </c>
      <c r="BE271" s="967" t="str">
        <f t="shared" si="1013"/>
        <v/>
      </c>
      <c r="BF271" s="968" t="str">
        <f t="shared" si="1013"/>
        <v/>
      </c>
      <c r="BG271" s="966" t="str">
        <f t="shared" ref="BG271:BN271" si="1014">IF(BG252="","",RANK(BG261,$BG261:$BN261,0))</f>
        <v/>
      </c>
      <c r="BH271" s="967" t="str">
        <f t="shared" si="1014"/>
        <v/>
      </c>
      <c r="BI271" s="967" t="str">
        <f t="shared" si="1014"/>
        <v/>
      </c>
      <c r="BJ271" s="967" t="str">
        <f t="shared" si="1014"/>
        <v/>
      </c>
      <c r="BK271" s="967" t="str">
        <f t="shared" si="1014"/>
        <v/>
      </c>
      <c r="BL271" s="967" t="str">
        <f t="shared" si="1014"/>
        <v/>
      </c>
      <c r="BM271" s="967" t="str">
        <f t="shared" si="1014"/>
        <v/>
      </c>
      <c r="BN271" s="968" t="str">
        <f t="shared" si="1014"/>
        <v/>
      </c>
    </row>
    <row r="272" spans="1:66" ht="15.75" x14ac:dyDescent="0.25">
      <c r="A272" s="2090" t="s">
        <v>34</v>
      </c>
      <c r="B272" s="2091"/>
      <c r="C272" s="969" t="str">
        <f t="shared" ref="C272:J272" si="1015">IF(C252="","",RANK(C262,$C262:$J262,0))</f>
        <v/>
      </c>
      <c r="D272" s="970" t="str">
        <f t="shared" si="1015"/>
        <v/>
      </c>
      <c r="E272" s="970">
        <f t="shared" si="1015"/>
        <v>1</v>
      </c>
      <c r="F272" s="970" t="str">
        <f t="shared" si="1015"/>
        <v/>
      </c>
      <c r="G272" s="970" t="str">
        <f t="shared" si="1015"/>
        <v/>
      </c>
      <c r="H272" s="970" t="str">
        <f t="shared" si="1015"/>
        <v/>
      </c>
      <c r="I272" s="970" t="str">
        <f t="shared" si="1015"/>
        <v/>
      </c>
      <c r="J272" s="971" t="str">
        <f t="shared" si="1015"/>
        <v/>
      </c>
      <c r="K272" s="969" t="str">
        <f t="shared" ref="K272:R272" si="1016">IF(K252="","",RANK(K262,$K262:$R262,0))</f>
        <v/>
      </c>
      <c r="L272" s="970" t="str">
        <f t="shared" si="1016"/>
        <v/>
      </c>
      <c r="M272" s="970" t="str">
        <f t="shared" si="1016"/>
        <v/>
      </c>
      <c r="N272" s="970" t="str">
        <f t="shared" si="1016"/>
        <v/>
      </c>
      <c r="O272" s="970">
        <f t="shared" si="1016"/>
        <v>1</v>
      </c>
      <c r="P272" s="970" t="str">
        <f t="shared" si="1016"/>
        <v/>
      </c>
      <c r="Q272" s="970" t="str">
        <f t="shared" si="1016"/>
        <v/>
      </c>
      <c r="R272" s="971" t="str">
        <f t="shared" si="1016"/>
        <v/>
      </c>
      <c r="S272" s="969" t="str">
        <f t="shared" ref="S272:Z272" si="1017">IF(S252="","",RANK(S262,$S262:$Z262,0))</f>
        <v/>
      </c>
      <c r="T272" s="970" t="str">
        <f t="shared" si="1017"/>
        <v/>
      </c>
      <c r="U272" s="970" t="str">
        <f t="shared" si="1017"/>
        <v/>
      </c>
      <c r="V272" s="970">
        <f t="shared" si="1017"/>
        <v>1</v>
      </c>
      <c r="W272" s="970" t="str">
        <f t="shared" si="1017"/>
        <v/>
      </c>
      <c r="X272" s="970" t="str">
        <f t="shared" si="1017"/>
        <v/>
      </c>
      <c r="Y272" s="970" t="str">
        <f t="shared" si="1017"/>
        <v/>
      </c>
      <c r="Z272" s="971" t="str">
        <f t="shared" si="1017"/>
        <v/>
      </c>
      <c r="AA272" s="969" t="str">
        <f t="shared" ref="AA272:AH272" si="1018">IF(AA252="","",RANK(AA262,$AA262:$AH262,0))</f>
        <v/>
      </c>
      <c r="AB272" s="970">
        <f t="shared" si="1018"/>
        <v>1</v>
      </c>
      <c r="AC272" s="970" t="str">
        <f t="shared" si="1018"/>
        <v/>
      </c>
      <c r="AD272" s="970" t="str">
        <f t="shared" si="1018"/>
        <v/>
      </c>
      <c r="AE272" s="970" t="str">
        <f t="shared" si="1018"/>
        <v/>
      </c>
      <c r="AF272" s="970" t="str">
        <f t="shared" si="1018"/>
        <v/>
      </c>
      <c r="AG272" s="970" t="str">
        <f t="shared" si="1018"/>
        <v/>
      </c>
      <c r="AH272" s="971" t="str">
        <f t="shared" si="1018"/>
        <v/>
      </c>
      <c r="AI272" s="969">
        <f t="shared" ref="AI272:AP272" si="1019">IF(AI252="","",RANK(AI262,$AI262:$AP262,0))</f>
        <v>1</v>
      </c>
      <c r="AJ272" s="970" t="str">
        <f t="shared" si="1019"/>
        <v/>
      </c>
      <c r="AK272" s="970" t="str">
        <f t="shared" si="1019"/>
        <v/>
      </c>
      <c r="AL272" s="970" t="str">
        <f t="shared" si="1019"/>
        <v/>
      </c>
      <c r="AM272" s="970" t="str">
        <f t="shared" si="1019"/>
        <v/>
      </c>
      <c r="AN272" s="970" t="str">
        <f t="shared" si="1019"/>
        <v/>
      </c>
      <c r="AO272" s="970" t="str">
        <f t="shared" si="1019"/>
        <v/>
      </c>
      <c r="AP272" s="971" t="str">
        <f t="shared" si="1019"/>
        <v/>
      </c>
      <c r="AQ272" s="969" t="str">
        <f t="shared" ref="AQ272:AX272" si="1020">IF(AQ252="","",RANK(AQ262,$AQ262:$AX262,0))</f>
        <v/>
      </c>
      <c r="AR272" s="970" t="str">
        <f t="shared" si="1020"/>
        <v/>
      </c>
      <c r="AS272" s="970" t="str">
        <f t="shared" si="1020"/>
        <v/>
      </c>
      <c r="AT272" s="970" t="str">
        <f t="shared" si="1020"/>
        <v/>
      </c>
      <c r="AU272" s="970" t="str">
        <f t="shared" si="1020"/>
        <v/>
      </c>
      <c r="AV272" s="970" t="str">
        <f t="shared" si="1020"/>
        <v/>
      </c>
      <c r="AW272" s="970" t="str">
        <f t="shared" si="1020"/>
        <v/>
      </c>
      <c r="AX272" s="971" t="str">
        <f t="shared" si="1020"/>
        <v/>
      </c>
      <c r="AY272" s="969" t="str">
        <f t="shared" ref="AY272:BF272" si="1021">IF(AY252="","",RANK(AY262,$AY262:$BF262,0))</f>
        <v/>
      </c>
      <c r="AZ272" s="970" t="str">
        <f t="shared" si="1021"/>
        <v/>
      </c>
      <c r="BA272" s="970" t="str">
        <f t="shared" si="1021"/>
        <v/>
      </c>
      <c r="BB272" s="970" t="str">
        <f t="shared" si="1021"/>
        <v/>
      </c>
      <c r="BC272" s="970" t="str">
        <f t="shared" si="1021"/>
        <v/>
      </c>
      <c r="BD272" s="970" t="str">
        <f t="shared" si="1021"/>
        <v/>
      </c>
      <c r="BE272" s="970" t="str">
        <f t="shared" si="1021"/>
        <v/>
      </c>
      <c r="BF272" s="971" t="str">
        <f t="shared" si="1021"/>
        <v/>
      </c>
      <c r="BG272" s="969" t="str">
        <f t="shared" ref="BG272:BN272" si="1022">IF(BG252="","",RANK(BG262,$BG262:$BN262,0))</f>
        <v/>
      </c>
      <c r="BH272" s="970" t="str">
        <f t="shared" si="1022"/>
        <v/>
      </c>
      <c r="BI272" s="970" t="str">
        <f t="shared" si="1022"/>
        <v/>
      </c>
      <c r="BJ272" s="970" t="str">
        <f t="shared" si="1022"/>
        <v/>
      </c>
      <c r="BK272" s="970" t="str">
        <f t="shared" si="1022"/>
        <v/>
      </c>
      <c r="BL272" s="970" t="str">
        <f t="shared" si="1022"/>
        <v/>
      </c>
      <c r="BM272" s="970" t="str">
        <f t="shared" si="1022"/>
        <v/>
      </c>
      <c r="BN272" s="971" t="str">
        <f t="shared" si="1022"/>
        <v/>
      </c>
    </row>
    <row r="273" spans="1:66" ht="15.75" x14ac:dyDescent="0.25">
      <c r="A273" s="2090" t="s">
        <v>35</v>
      </c>
      <c r="B273" s="2091"/>
      <c r="C273" s="969" t="str">
        <f t="shared" ref="C273:J273" si="1023">IF(C252="","",RANK(C263,$C263:$J263,1))</f>
        <v/>
      </c>
      <c r="D273" s="970" t="str">
        <f t="shared" si="1023"/>
        <v/>
      </c>
      <c r="E273" s="970">
        <f t="shared" si="1023"/>
        <v>1</v>
      </c>
      <c r="F273" s="970" t="str">
        <f t="shared" si="1023"/>
        <v/>
      </c>
      <c r="G273" s="970" t="str">
        <f t="shared" si="1023"/>
        <v/>
      </c>
      <c r="H273" s="970" t="str">
        <f t="shared" si="1023"/>
        <v/>
      </c>
      <c r="I273" s="970" t="str">
        <f t="shared" si="1023"/>
        <v/>
      </c>
      <c r="J273" s="971" t="str">
        <f t="shared" si="1023"/>
        <v/>
      </c>
      <c r="K273" s="969" t="str">
        <f t="shared" ref="K273:R273" si="1024">IF(K252="","",RANK(K263,$K263:$R263,1))</f>
        <v/>
      </c>
      <c r="L273" s="970" t="str">
        <f t="shared" si="1024"/>
        <v/>
      </c>
      <c r="M273" s="970" t="str">
        <f t="shared" si="1024"/>
        <v/>
      </c>
      <c r="N273" s="970" t="str">
        <f t="shared" si="1024"/>
        <v/>
      </c>
      <c r="O273" s="970">
        <f t="shared" si="1024"/>
        <v>1</v>
      </c>
      <c r="P273" s="970" t="str">
        <f t="shared" si="1024"/>
        <v/>
      </c>
      <c r="Q273" s="970" t="str">
        <f t="shared" si="1024"/>
        <v/>
      </c>
      <c r="R273" s="971" t="str">
        <f t="shared" si="1024"/>
        <v/>
      </c>
      <c r="S273" s="969" t="str">
        <f t="shared" ref="S273:Z273" si="1025">IF(S252="","",RANK(S263,$S263:$Z263,1))</f>
        <v/>
      </c>
      <c r="T273" s="970" t="str">
        <f t="shared" si="1025"/>
        <v/>
      </c>
      <c r="U273" s="970" t="str">
        <f t="shared" si="1025"/>
        <v/>
      </c>
      <c r="V273" s="970">
        <f t="shared" si="1025"/>
        <v>1</v>
      </c>
      <c r="W273" s="970" t="str">
        <f t="shared" si="1025"/>
        <v/>
      </c>
      <c r="X273" s="970" t="str">
        <f t="shared" si="1025"/>
        <v/>
      </c>
      <c r="Y273" s="970" t="str">
        <f t="shared" si="1025"/>
        <v/>
      </c>
      <c r="Z273" s="971" t="str">
        <f t="shared" si="1025"/>
        <v/>
      </c>
      <c r="AA273" s="969" t="str">
        <f t="shared" ref="AA273:AH273" si="1026">IF(AA252="","",RANK(AA263,$AA263:$AH263,1))</f>
        <v/>
      </c>
      <c r="AB273" s="970">
        <f t="shared" si="1026"/>
        <v>1</v>
      </c>
      <c r="AC273" s="970" t="str">
        <f t="shared" si="1026"/>
        <v/>
      </c>
      <c r="AD273" s="970" t="str">
        <f t="shared" si="1026"/>
        <v/>
      </c>
      <c r="AE273" s="970" t="str">
        <f t="shared" si="1026"/>
        <v/>
      </c>
      <c r="AF273" s="970" t="str">
        <f t="shared" si="1026"/>
        <v/>
      </c>
      <c r="AG273" s="970" t="str">
        <f t="shared" si="1026"/>
        <v/>
      </c>
      <c r="AH273" s="971" t="str">
        <f t="shared" si="1026"/>
        <v/>
      </c>
      <c r="AI273" s="969">
        <f t="shared" ref="AI273:AP273" si="1027">IF(AI252="","",RANK(AI263,$AI263:$AP263,1))</f>
        <v>1</v>
      </c>
      <c r="AJ273" s="970" t="str">
        <f t="shared" si="1027"/>
        <v/>
      </c>
      <c r="AK273" s="970" t="str">
        <f t="shared" si="1027"/>
        <v/>
      </c>
      <c r="AL273" s="970" t="str">
        <f t="shared" si="1027"/>
        <v/>
      </c>
      <c r="AM273" s="970" t="str">
        <f t="shared" si="1027"/>
        <v/>
      </c>
      <c r="AN273" s="970" t="str">
        <f t="shared" si="1027"/>
        <v/>
      </c>
      <c r="AO273" s="970" t="str">
        <f t="shared" si="1027"/>
        <v/>
      </c>
      <c r="AP273" s="971" t="str">
        <f t="shared" si="1027"/>
        <v/>
      </c>
      <c r="AQ273" s="969" t="str">
        <f t="shared" ref="AQ273:AX273" si="1028">IF(AQ252="","",RANK(AQ263,$AQ263:$AX263,1))</f>
        <v/>
      </c>
      <c r="AR273" s="970" t="str">
        <f t="shared" si="1028"/>
        <v/>
      </c>
      <c r="AS273" s="970" t="str">
        <f t="shared" si="1028"/>
        <v/>
      </c>
      <c r="AT273" s="970" t="str">
        <f t="shared" si="1028"/>
        <v/>
      </c>
      <c r="AU273" s="970" t="str">
        <f t="shared" si="1028"/>
        <v/>
      </c>
      <c r="AV273" s="970" t="str">
        <f t="shared" si="1028"/>
        <v/>
      </c>
      <c r="AW273" s="970" t="str">
        <f t="shared" si="1028"/>
        <v/>
      </c>
      <c r="AX273" s="971" t="str">
        <f t="shared" si="1028"/>
        <v/>
      </c>
      <c r="AY273" s="969" t="str">
        <f t="shared" ref="AY273:BF273" si="1029">IF(AY252="","",RANK(AY263,$AY263:$BF263,1))</f>
        <v/>
      </c>
      <c r="AZ273" s="970" t="str">
        <f t="shared" si="1029"/>
        <v/>
      </c>
      <c r="BA273" s="970" t="str">
        <f t="shared" si="1029"/>
        <v/>
      </c>
      <c r="BB273" s="970" t="str">
        <f t="shared" si="1029"/>
        <v/>
      </c>
      <c r="BC273" s="970" t="str">
        <f t="shared" si="1029"/>
        <v/>
      </c>
      <c r="BD273" s="970" t="str">
        <f t="shared" si="1029"/>
        <v/>
      </c>
      <c r="BE273" s="970" t="str">
        <f t="shared" si="1029"/>
        <v/>
      </c>
      <c r="BF273" s="971" t="str">
        <f t="shared" si="1029"/>
        <v/>
      </c>
      <c r="BG273" s="969" t="str">
        <f t="shared" ref="BG273:BN273" si="1030">IF(BG252="","",RANK(BG263,$BG263:$BN263,1))</f>
        <v/>
      </c>
      <c r="BH273" s="970" t="str">
        <f t="shared" si="1030"/>
        <v/>
      </c>
      <c r="BI273" s="970" t="str">
        <f t="shared" si="1030"/>
        <v/>
      </c>
      <c r="BJ273" s="970" t="str">
        <f t="shared" si="1030"/>
        <v/>
      </c>
      <c r="BK273" s="970" t="str">
        <f t="shared" si="1030"/>
        <v/>
      </c>
      <c r="BL273" s="970" t="str">
        <f t="shared" si="1030"/>
        <v/>
      </c>
      <c r="BM273" s="970" t="str">
        <f t="shared" si="1030"/>
        <v/>
      </c>
      <c r="BN273" s="971" t="str">
        <f t="shared" si="1030"/>
        <v/>
      </c>
    </row>
    <row r="274" spans="1:66" ht="15.75" x14ac:dyDescent="0.25">
      <c r="A274" s="2090" t="s">
        <v>36</v>
      </c>
      <c r="B274" s="2091"/>
      <c r="C274" s="969" t="str">
        <f t="shared" ref="C274:J274" si="1031">IF(C252="","",RANK(C264,$C264:$J264,0))</f>
        <v/>
      </c>
      <c r="D274" s="970" t="str">
        <f t="shared" si="1031"/>
        <v/>
      </c>
      <c r="E274" s="970">
        <f t="shared" si="1031"/>
        <v>1</v>
      </c>
      <c r="F274" s="970" t="str">
        <f t="shared" si="1031"/>
        <v/>
      </c>
      <c r="G274" s="970" t="str">
        <f t="shared" si="1031"/>
        <v/>
      </c>
      <c r="H274" s="970" t="str">
        <f t="shared" si="1031"/>
        <v/>
      </c>
      <c r="I274" s="970" t="str">
        <f t="shared" si="1031"/>
        <v/>
      </c>
      <c r="J274" s="971" t="str">
        <f t="shared" si="1031"/>
        <v/>
      </c>
      <c r="K274" s="969" t="str">
        <f t="shared" ref="K274:R274" si="1032">IF(K252="","",RANK(K264,$K264:$R264,0))</f>
        <v/>
      </c>
      <c r="L274" s="970" t="str">
        <f t="shared" si="1032"/>
        <v/>
      </c>
      <c r="M274" s="970" t="str">
        <f t="shared" si="1032"/>
        <v/>
      </c>
      <c r="N274" s="970" t="str">
        <f t="shared" si="1032"/>
        <v/>
      </c>
      <c r="O274" s="970">
        <f t="shared" si="1032"/>
        <v>1</v>
      </c>
      <c r="P274" s="970" t="str">
        <f t="shared" si="1032"/>
        <v/>
      </c>
      <c r="Q274" s="970" t="str">
        <f t="shared" si="1032"/>
        <v/>
      </c>
      <c r="R274" s="971" t="str">
        <f t="shared" si="1032"/>
        <v/>
      </c>
      <c r="S274" s="969" t="str">
        <f t="shared" ref="S274:Z274" si="1033">IF(S252="","",RANK(S264,$S264:$Z264,0))</f>
        <v/>
      </c>
      <c r="T274" s="970" t="str">
        <f t="shared" si="1033"/>
        <v/>
      </c>
      <c r="U274" s="970" t="str">
        <f t="shared" si="1033"/>
        <v/>
      </c>
      <c r="V274" s="970">
        <f t="shared" si="1033"/>
        <v>1</v>
      </c>
      <c r="W274" s="970" t="str">
        <f t="shared" si="1033"/>
        <v/>
      </c>
      <c r="X274" s="970" t="str">
        <f t="shared" si="1033"/>
        <v/>
      </c>
      <c r="Y274" s="970" t="str">
        <f t="shared" si="1033"/>
        <v/>
      </c>
      <c r="Z274" s="971" t="str">
        <f t="shared" si="1033"/>
        <v/>
      </c>
      <c r="AA274" s="969" t="str">
        <f t="shared" ref="AA274:AH274" si="1034">IF(AA252="","",RANK(AA264,$AA264:$AH264,0))</f>
        <v/>
      </c>
      <c r="AB274" s="970">
        <f t="shared" si="1034"/>
        <v>1</v>
      </c>
      <c r="AC274" s="970" t="str">
        <f t="shared" si="1034"/>
        <v/>
      </c>
      <c r="AD274" s="970" t="str">
        <f t="shared" si="1034"/>
        <v/>
      </c>
      <c r="AE274" s="970" t="str">
        <f t="shared" si="1034"/>
        <v/>
      </c>
      <c r="AF274" s="970" t="str">
        <f t="shared" si="1034"/>
        <v/>
      </c>
      <c r="AG274" s="970" t="str">
        <f t="shared" si="1034"/>
        <v/>
      </c>
      <c r="AH274" s="971" t="str">
        <f t="shared" si="1034"/>
        <v/>
      </c>
      <c r="AI274" s="969">
        <f t="shared" ref="AI274:AP274" si="1035">IF(AI252="","",RANK(AI264,$AI264:$AP264,0))</f>
        <v>1</v>
      </c>
      <c r="AJ274" s="970" t="str">
        <f t="shared" si="1035"/>
        <v/>
      </c>
      <c r="AK274" s="970" t="str">
        <f t="shared" si="1035"/>
        <v/>
      </c>
      <c r="AL274" s="970" t="str">
        <f t="shared" si="1035"/>
        <v/>
      </c>
      <c r="AM274" s="970" t="str">
        <f t="shared" si="1035"/>
        <v/>
      </c>
      <c r="AN274" s="970" t="str">
        <f t="shared" si="1035"/>
        <v/>
      </c>
      <c r="AO274" s="970" t="str">
        <f t="shared" si="1035"/>
        <v/>
      </c>
      <c r="AP274" s="971" t="str">
        <f t="shared" si="1035"/>
        <v/>
      </c>
      <c r="AQ274" s="969" t="str">
        <f t="shared" ref="AQ274:AX274" si="1036">IF(AQ252="","",RANK(AQ264,$AQ264:$AX264,0))</f>
        <v/>
      </c>
      <c r="AR274" s="970" t="str">
        <f t="shared" si="1036"/>
        <v/>
      </c>
      <c r="AS274" s="970" t="str">
        <f t="shared" si="1036"/>
        <v/>
      </c>
      <c r="AT274" s="970" t="str">
        <f t="shared" si="1036"/>
        <v/>
      </c>
      <c r="AU274" s="970" t="str">
        <f t="shared" si="1036"/>
        <v/>
      </c>
      <c r="AV274" s="970" t="str">
        <f t="shared" si="1036"/>
        <v/>
      </c>
      <c r="AW274" s="970" t="str">
        <f t="shared" si="1036"/>
        <v/>
      </c>
      <c r="AX274" s="971" t="str">
        <f t="shared" si="1036"/>
        <v/>
      </c>
      <c r="AY274" s="969" t="str">
        <f t="shared" ref="AY274:BF274" si="1037">IF(AY252="","",RANK(AY264,$AY264:$BF264,0))</f>
        <v/>
      </c>
      <c r="AZ274" s="970" t="str">
        <f t="shared" si="1037"/>
        <v/>
      </c>
      <c r="BA274" s="970" t="str">
        <f t="shared" si="1037"/>
        <v/>
      </c>
      <c r="BB274" s="970" t="str">
        <f t="shared" si="1037"/>
        <v/>
      </c>
      <c r="BC274" s="970" t="str">
        <f t="shared" si="1037"/>
        <v/>
      </c>
      <c r="BD274" s="970" t="str">
        <f t="shared" si="1037"/>
        <v/>
      </c>
      <c r="BE274" s="970" t="str">
        <f t="shared" si="1037"/>
        <v/>
      </c>
      <c r="BF274" s="971" t="str">
        <f t="shared" si="1037"/>
        <v/>
      </c>
      <c r="BG274" s="969" t="str">
        <f t="shared" ref="BG274:BN274" si="1038">IF(BG252="","",RANK(BG264,$BG264:$BN264,0))</f>
        <v/>
      </c>
      <c r="BH274" s="970" t="str">
        <f t="shared" si="1038"/>
        <v/>
      </c>
      <c r="BI274" s="970" t="str">
        <f t="shared" si="1038"/>
        <v/>
      </c>
      <c r="BJ274" s="970" t="str">
        <f t="shared" si="1038"/>
        <v/>
      </c>
      <c r="BK274" s="970" t="str">
        <f t="shared" si="1038"/>
        <v/>
      </c>
      <c r="BL274" s="970" t="str">
        <f t="shared" si="1038"/>
        <v/>
      </c>
      <c r="BM274" s="970" t="str">
        <f t="shared" si="1038"/>
        <v/>
      </c>
      <c r="BN274" s="971" t="str">
        <f t="shared" si="1038"/>
        <v/>
      </c>
    </row>
    <row r="275" spans="1:66" ht="16.5" thickBot="1" x14ac:dyDescent="0.3">
      <c r="A275" s="2092" t="s">
        <v>136</v>
      </c>
      <c r="B275" s="2093"/>
      <c r="C275" s="972" t="str">
        <f t="shared" ref="C275:J275" si="1039">IF(C252="","",RANK(C265,$C265:$J265,0))</f>
        <v/>
      </c>
      <c r="D275" s="973" t="str">
        <f t="shared" si="1039"/>
        <v/>
      </c>
      <c r="E275" s="973">
        <f t="shared" ca="1" si="1039"/>
        <v>1</v>
      </c>
      <c r="F275" s="973" t="str">
        <f t="shared" si="1039"/>
        <v/>
      </c>
      <c r="G275" s="973" t="str">
        <f t="shared" si="1039"/>
        <v/>
      </c>
      <c r="H275" s="973" t="str">
        <f t="shared" si="1039"/>
        <v/>
      </c>
      <c r="I275" s="973" t="str">
        <f t="shared" si="1039"/>
        <v/>
      </c>
      <c r="J275" s="974" t="str">
        <f t="shared" si="1039"/>
        <v/>
      </c>
      <c r="K275" s="972" t="str">
        <f t="shared" ref="K275:R275" si="1040">IF(K252="","",RANK(K265,$K265:$R265,0))</f>
        <v/>
      </c>
      <c r="L275" s="973" t="str">
        <f t="shared" si="1040"/>
        <v/>
      </c>
      <c r="M275" s="973" t="str">
        <f t="shared" si="1040"/>
        <v/>
      </c>
      <c r="N275" s="973" t="str">
        <f t="shared" si="1040"/>
        <v/>
      </c>
      <c r="O275" s="973">
        <f t="shared" ca="1" si="1040"/>
        <v>1</v>
      </c>
      <c r="P275" s="973" t="str">
        <f t="shared" si="1040"/>
        <v/>
      </c>
      <c r="Q275" s="973" t="str">
        <f t="shared" si="1040"/>
        <v/>
      </c>
      <c r="R275" s="974" t="str">
        <f t="shared" si="1040"/>
        <v/>
      </c>
      <c r="S275" s="972" t="str">
        <f t="shared" ref="S275:Z275" si="1041">IF(S252="","",RANK(S265,$S265:$Z265,0))</f>
        <v/>
      </c>
      <c r="T275" s="973" t="str">
        <f t="shared" si="1041"/>
        <v/>
      </c>
      <c r="U275" s="973" t="str">
        <f t="shared" si="1041"/>
        <v/>
      </c>
      <c r="V275" s="973">
        <f t="shared" ca="1" si="1041"/>
        <v>1</v>
      </c>
      <c r="W275" s="973" t="str">
        <f t="shared" si="1041"/>
        <v/>
      </c>
      <c r="X275" s="973" t="str">
        <f t="shared" si="1041"/>
        <v/>
      </c>
      <c r="Y275" s="973" t="str">
        <f t="shared" si="1041"/>
        <v/>
      </c>
      <c r="Z275" s="974" t="str">
        <f t="shared" si="1041"/>
        <v/>
      </c>
      <c r="AA275" s="972" t="str">
        <f t="shared" ref="AA275:AH275" si="1042">IF(AA252="","",RANK(AA265,$AA265:$AH265,0))</f>
        <v/>
      </c>
      <c r="AB275" s="973">
        <f t="shared" ca="1" si="1042"/>
        <v>1</v>
      </c>
      <c r="AC275" s="973" t="str">
        <f t="shared" si="1042"/>
        <v/>
      </c>
      <c r="AD275" s="973" t="str">
        <f t="shared" si="1042"/>
        <v/>
      </c>
      <c r="AE275" s="973" t="str">
        <f t="shared" si="1042"/>
        <v/>
      </c>
      <c r="AF275" s="973" t="str">
        <f t="shared" si="1042"/>
        <v/>
      </c>
      <c r="AG275" s="973" t="str">
        <f t="shared" si="1042"/>
        <v/>
      </c>
      <c r="AH275" s="974" t="str">
        <f t="shared" si="1042"/>
        <v/>
      </c>
      <c r="AI275" s="972">
        <f t="shared" ref="AI275:AP275" ca="1" si="1043">IF(AI252="","",RANK(AI265,$AI265:$AP265,0))</f>
        <v>1</v>
      </c>
      <c r="AJ275" s="973" t="str">
        <f t="shared" si="1043"/>
        <v/>
      </c>
      <c r="AK275" s="973" t="str">
        <f t="shared" si="1043"/>
        <v/>
      </c>
      <c r="AL275" s="973" t="str">
        <f t="shared" si="1043"/>
        <v/>
      </c>
      <c r="AM275" s="973" t="str">
        <f t="shared" si="1043"/>
        <v/>
      </c>
      <c r="AN275" s="973" t="str">
        <f t="shared" si="1043"/>
        <v/>
      </c>
      <c r="AO275" s="973" t="str">
        <f t="shared" si="1043"/>
        <v/>
      </c>
      <c r="AP275" s="974" t="str">
        <f t="shared" si="1043"/>
        <v/>
      </c>
      <c r="AQ275" s="972" t="str">
        <f t="shared" ref="AQ275:AX275" si="1044">IF(AQ252="","",RANK(AQ265,$AQ265:$AX265,0))</f>
        <v/>
      </c>
      <c r="AR275" s="973" t="str">
        <f t="shared" si="1044"/>
        <v/>
      </c>
      <c r="AS275" s="973" t="str">
        <f t="shared" si="1044"/>
        <v/>
      </c>
      <c r="AT275" s="973" t="str">
        <f t="shared" si="1044"/>
        <v/>
      </c>
      <c r="AU275" s="973" t="str">
        <f t="shared" si="1044"/>
        <v/>
      </c>
      <c r="AV275" s="973" t="str">
        <f t="shared" si="1044"/>
        <v/>
      </c>
      <c r="AW275" s="973" t="str">
        <f t="shared" si="1044"/>
        <v/>
      </c>
      <c r="AX275" s="974" t="str">
        <f t="shared" si="1044"/>
        <v/>
      </c>
      <c r="AY275" s="972" t="str">
        <f t="shared" ref="AY275:BF275" si="1045">IF(AY252="","",RANK(AY265,$AY265:$BF265,0))</f>
        <v/>
      </c>
      <c r="AZ275" s="973" t="str">
        <f t="shared" si="1045"/>
        <v/>
      </c>
      <c r="BA275" s="973" t="str">
        <f t="shared" si="1045"/>
        <v/>
      </c>
      <c r="BB275" s="973" t="str">
        <f t="shared" si="1045"/>
        <v/>
      </c>
      <c r="BC275" s="973" t="str">
        <f t="shared" si="1045"/>
        <v/>
      </c>
      <c r="BD275" s="973" t="str">
        <f t="shared" si="1045"/>
        <v/>
      </c>
      <c r="BE275" s="973" t="str">
        <f t="shared" si="1045"/>
        <v/>
      </c>
      <c r="BF275" s="974" t="str">
        <f t="shared" si="1045"/>
        <v/>
      </c>
      <c r="BG275" s="972" t="str">
        <f t="shared" ref="BG275:BN275" si="1046">IF(BG252="","",RANK(BG265,$BG265:$BN265,0))</f>
        <v/>
      </c>
      <c r="BH275" s="973" t="str">
        <f t="shared" si="1046"/>
        <v/>
      </c>
      <c r="BI275" s="973" t="str">
        <f t="shared" si="1046"/>
        <v/>
      </c>
      <c r="BJ275" s="973" t="str">
        <f t="shared" si="1046"/>
        <v/>
      </c>
      <c r="BK275" s="973" t="str">
        <f t="shared" si="1046"/>
        <v/>
      </c>
      <c r="BL275" s="973" t="str">
        <f t="shared" si="1046"/>
        <v/>
      </c>
      <c r="BM275" s="973" t="str">
        <f t="shared" si="1046"/>
        <v/>
      </c>
      <c r="BN275" s="974" t="str">
        <f t="shared" si="1046"/>
        <v/>
      </c>
    </row>
    <row r="276" spans="1:66" s="20" customFormat="1" ht="88.5" customHeight="1" thickBot="1" x14ac:dyDescent="0.25">
      <c r="A276" s="2094" t="s">
        <v>33</v>
      </c>
      <c r="B276" s="2095"/>
      <c r="C276" s="55" t="str">
        <f>IF(C252="","",(C266*'pravidla turnaje'!$C$19)+(C267*'pravidla turnaje'!$C$20)+(C268*'pravidla turnaje'!$C$21)+(C269*'pravidla turnaje'!$C$22)+(C270*'pravidla turnaje'!$C$23)+(C271*'pravidla turnaje'!$C$24)+(C272*'pravidla turnaje'!$C$25)+(C273*'pravidla turnaje'!$C$26)+(C274*'pravidla turnaje'!$C$27)+(C275*'pravidla turnaje'!$C$28))</f>
        <v/>
      </c>
      <c r="D276" s="56" t="str">
        <f>IF(D252="","",(D266*'pravidla turnaje'!$C$19)+(D267*'pravidla turnaje'!$C$20)+(D268*'pravidla turnaje'!$C$21)+(D269*'pravidla turnaje'!$C$22)+(D270*'pravidla turnaje'!$C$23)+(D271*'pravidla turnaje'!$C$24)+(D272*'pravidla turnaje'!$C$25)+(D273*'pravidla turnaje'!$C$26)+(D274*'pravidla turnaje'!$C$27)+(D275*'pravidla turnaje'!$C$28))</f>
        <v/>
      </c>
      <c r="E276" s="56">
        <f ca="1">IF(E252="","",(E266*'pravidla turnaje'!$C$19)+(E267*'pravidla turnaje'!$C$20)+(E268*'pravidla turnaje'!$C$21)+(E269*'pravidla turnaje'!$C$22)+(E270*'pravidla turnaje'!$C$23)+(E271*'pravidla turnaje'!$C$24)+(E272*'pravidla turnaje'!$C$25)+(E273*'pravidla turnaje'!$C$26)+(E274*'pravidla turnaje'!$C$27)+(E275*'pravidla turnaje'!$C$28))</f>
        <v>1111</v>
      </c>
      <c r="F276" s="56" t="str">
        <f>IF(F252="","",(F266*'pravidla turnaje'!$C$19)+(F267*'pravidla turnaje'!$C$20)+(F268*'pravidla turnaje'!$C$21)+(F269*'pravidla turnaje'!$C$22)+(F270*'pravidla turnaje'!$C$23)+(F271*'pravidla turnaje'!$C$24)+(F272*'pravidla turnaje'!$C$25)+(F273*'pravidla turnaje'!$C$26)+(F274*'pravidla turnaje'!$C$27)+(F275*'pravidla turnaje'!$C$28))</f>
        <v/>
      </c>
      <c r="G276" s="56" t="str">
        <f>IF(G252="","",(G266*'pravidla turnaje'!$C$19)+(G267*'pravidla turnaje'!$C$20)+(G268*'pravidla turnaje'!$C$21)+(G269*'pravidla turnaje'!$C$22)+(G270*'pravidla turnaje'!$C$23)+(G271*'pravidla turnaje'!$C$24)+(G272*'pravidla turnaje'!$C$25)+(G273*'pravidla turnaje'!$C$26)+(G274*'pravidla turnaje'!$C$27)+(G275*'pravidla turnaje'!$C$28))</f>
        <v/>
      </c>
      <c r="H276" s="56" t="str">
        <f>IF(H252="","",(H266*'pravidla turnaje'!$C$19)+(H267*'pravidla turnaje'!$C$20)+(H268*'pravidla turnaje'!$C$21)+(H269*'pravidla turnaje'!$C$22)+(H270*'pravidla turnaje'!$C$23)+(H271*'pravidla turnaje'!$C$24)+(H272*'pravidla turnaje'!$C$25)+(H273*'pravidla turnaje'!$C$26)+(H274*'pravidla turnaje'!$C$27)+(H275*'pravidla turnaje'!$C$28))</f>
        <v/>
      </c>
      <c r="I276" s="56" t="str">
        <f>IF(I252="","",(I266*'pravidla turnaje'!$C$19)+(I267*'pravidla turnaje'!$C$20)+(I268*'pravidla turnaje'!$C$21)+(I269*'pravidla turnaje'!$C$22)+(I270*'pravidla turnaje'!$C$23)+(I271*'pravidla turnaje'!$C$24)+(I272*'pravidla turnaje'!$C$25)+(I273*'pravidla turnaje'!$C$26)+(I274*'pravidla turnaje'!$C$27)+(I275*'pravidla turnaje'!$C$28))</f>
        <v/>
      </c>
      <c r="J276" s="57" t="str">
        <f>IF(J252="","",(J266*'pravidla turnaje'!$C$19)+(J267*'pravidla turnaje'!$C$20)+(J268*'pravidla turnaje'!$C$21)+(J269*'pravidla turnaje'!$C$22)+(J270*'pravidla turnaje'!$C$23)+(J271*'pravidla turnaje'!$C$24)+(J272*'pravidla turnaje'!$C$25)+(J273*'pravidla turnaje'!$C$26)+(J274*'pravidla turnaje'!$C$27)+(J275*'pravidla turnaje'!$C$28))</f>
        <v/>
      </c>
      <c r="K276" s="55" t="str">
        <f>IF(K252="","",(K266*'pravidla turnaje'!$C$19)+(K267*'pravidla turnaje'!$C$20)+(K268*'pravidla turnaje'!$C$21)+(K269*'pravidla turnaje'!$C$22)+(K270*'pravidla turnaje'!$C$23)+(K271*'pravidla turnaje'!$C$24)+(K272*'pravidla turnaje'!$C$25)+(K273*'pravidla turnaje'!$C$26)+(K274*'pravidla turnaje'!$C$27)+(K275*'pravidla turnaje'!$C$28))</f>
        <v/>
      </c>
      <c r="L276" s="56" t="str">
        <f>IF(L252="","",(L266*'pravidla turnaje'!$C$19)+(L267*'pravidla turnaje'!$C$20)+(L268*'pravidla turnaje'!$C$21)+(L269*'pravidla turnaje'!$C$22)+(L270*'pravidla turnaje'!$C$23)+(L271*'pravidla turnaje'!$C$24)+(L272*'pravidla turnaje'!$C$25)+(L273*'pravidla turnaje'!$C$26)+(L274*'pravidla turnaje'!$C$27)+(L275*'pravidla turnaje'!$C$28))</f>
        <v/>
      </c>
      <c r="M276" s="56" t="str">
        <f>IF(M252="","",(M266*'pravidla turnaje'!$C$19)+(M267*'pravidla turnaje'!$C$20)+(M268*'pravidla turnaje'!$C$21)+(M269*'pravidla turnaje'!$C$22)+(M270*'pravidla turnaje'!$C$23)+(M271*'pravidla turnaje'!$C$24)+(M272*'pravidla turnaje'!$C$25)+(M273*'pravidla turnaje'!$C$26)+(M274*'pravidla turnaje'!$C$27)+(M275*'pravidla turnaje'!$C$28))</f>
        <v/>
      </c>
      <c r="N276" s="56" t="str">
        <f>IF(N252="","",(N266*'pravidla turnaje'!$C$19)+(N267*'pravidla turnaje'!$C$20)+(N268*'pravidla turnaje'!$C$21)+(N269*'pravidla turnaje'!$C$22)+(N270*'pravidla turnaje'!$C$23)+(N271*'pravidla turnaje'!$C$24)+(N272*'pravidla turnaje'!$C$25)+(N273*'pravidla turnaje'!$C$26)+(N274*'pravidla turnaje'!$C$27)+(N275*'pravidla turnaje'!$C$28))</f>
        <v/>
      </c>
      <c r="O276" s="56">
        <f ca="1">IF(O252="","",(O266*'pravidla turnaje'!$C$19)+(O267*'pravidla turnaje'!$C$20)+(O268*'pravidla turnaje'!$C$21)+(O269*'pravidla turnaje'!$C$22)+(O270*'pravidla turnaje'!$C$23)+(O271*'pravidla turnaje'!$C$24)+(O272*'pravidla turnaje'!$C$25)+(O273*'pravidla turnaje'!$C$26)+(O274*'pravidla turnaje'!$C$27)+(O275*'pravidla turnaje'!$C$28))</f>
        <v>1123</v>
      </c>
      <c r="P276" s="56" t="str">
        <f>IF(P252="","",(P266*'pravidla turnaje'!$C$19)+(P267*'pravidla turnaje'!$C$20)+(P268*'pravidla turnaje'!$C$21)+(P269*'pravidla turnaje'!$C$22)+(P270*'pravidla turnaje'!$C$23)+(P271*'pravidla turnaje'!$C$24)+(P272*'pravidla turnaje'!$C$25)+(P273*'pravidla turnaje'!$C$26)+(P274*'pravidla turnaje'!$C$27)+(P275*'pravidla turnaje'!$C$28))</f>
        <v/>
      </c>
      <c r="Q276" s="56" t="str">
        <f>IF(Q252="","",(Q266*'pravidla turnaje'!$C$19)+(Q267*'pravidla turnaje'!$C$20)+(Q268*'pravidla turnaje'!$C$21)+(Q269*'pravidla turnaje'!$C$22)+(Q270*'pravidla turnaje'!$C$23)+(Q271*'pravidla turnaje'!$C$24)+(Q272*'pravidla turnaje'!$C$25)+(Q273*'pravidla turnaje'!$C$26)+(Q274*'pravidla turnaje'!$C$27)+(Q275*'pravidla turnaje'!$C$28))</f>
        <v/>
      </c>
      <c r="R276" s="57" t="str">
        <f>IF(R252="","",(R266*'pravidla turnaje'!$C$19)+(R267*'pravidla turnaje'!$C$20)+(R268*'pravidla turnaje'!$C$21)+(R269*'pravidla turnaje'!$C$22)+(R270*'pravidla turnaje'!$C$23)+(R271*'pravidla turnaje'!$C$24)+(R272*'pravidla turnaje'!$C$25)+(R273*'pravidla turnaje'!$C$26)+(R274*'pravidla turnaje'!$C$27)+(R275*'pravidla turnaje'!$C$28))</f>
        <v/>
      </c>
      <c r="S276" s="55" t="str">
        <f>IF(S252="","",(S266*'pravidla turnaje'!$C$19)+(S267*'pravidla turnaje'!$C$20)+(S268*'pravidla turnaje'!$C$21)+(S269*'pravidla turnaje'!$C$22)+(S270*'pravidla turnaje'!$C$23)+(S271*'pravidla turnaje'!$C$24)+(S272*'pravidla turnaje'!$C$25)+(S273*'pravidla turnaje'!$C$26)+(S274*'pravidla turnaje'!$C$27)+(S275*'pravidla turnaje'!$C$28))</f>
        <v/>
      </c>
      <c r="T276" s="56" t="str">
        <f>IF(T252="","",(T266*'pravidla turnaje'!$C$19)+(T267*'pravidla turnaje'!$C$20)+(T268*'pravidla turnaje'!$C$21)+(T269*'pravidla turnaje'!$C$22)+(T270*'pravidla turnaje'!$C$23)+(T271*'pravidla turnaje'!$C$24)+(T272*'pravidla turnaje'!$C$25)+(T273*'pravidla turnaje'!$C$26)+(T274*'pravidla turnaje'!$C$27)+(T275*'pravidla turnaje'!$C$28))</f>
        <v/>
      </c>
      <c r="U276" s="56" t="str">
        <f>IF(U252="","",(U266*'pravidla turnaje'!$C$19)+(U267*'pravidla turnaje'!$C$20)+(U268*'pravidla turnaje'!$C$21)+(U269*'pravidla turnaje'!$C$22)+(U270*'pravidla turnaje'!$C$23)+(U271*'pravidla turnaje'!$C$24)+(U272*'pravidla turnaje'!$C$25)+(U273*'pravidla turnaje'!$C$26)+(U274*'pravidla turnaje'!$C$27)+(U275*'pravidla turnaje'!$C$28))</f>
        <v/>
      </c>
      <c r="V276" s="56">
        <f ca="1">IF(V252="","",(V266*'pravidla turnaje'!$C$19)+(V267*'pravidla turnaje'!$C$20)+(V268*'pravidla turnaje'!$C$21)+(V269*'pravidla turnaje'!$C$22)+(V270*'pravidla turnaje'!$C$23)+(V271*'pravidla turnaje'!$C$24)+(V272*'pravidla turnaje'!$C$25)+(V273*'pravidla turnaje'!$C$26)+(V274*'pravidla turnaje'!$C$27)+(V275*'pravidla turnaje'!$C$28))</f>
        <v>1122</v>
      </c>
      <c r="W276" s="56" t="str">
        <f>IF(W252="","",(W266*'pravidla turnaje'!$C$19)+(W267*'pravidla turnaje'!$C$20)+(W268*'pravidla turnaje'!$C$21)+(W269*'pravidla turnaje'!$C$22)+(W270*'pravidla turnaje'!$C$23)+(W271*'pravidla turnaje'!$C$24)+(W272*'pravidla turnaje'!$C$25)+(W273*'pravidla turnaje'!$C$26)+(W274*'pravidla turnaje'!$C$27)+(W275*'pravidla turnaje'!$C$28))</f>
        <v/>
      </c>
      <c r="X276" s="56" t="str">
        <f>IF(X252="","",(X266*'pravidla turnaje'!$C$19)+(X267*'pravidla turnaje'!$C$20)+(X268*'pravidla turnaje'!$C$21)+(X269*'pravidla turnaje'!$C$22)+(X270*'pravidla turnaje'!$C$23)+(X271*'pravidla turnaje'!$C$24)+(X272*'pravidla turnaje'!$C$25)+(X273*'pravidla turnaje'!$C$26)+(X274*'pravidla turnaje'!$C$27)+(X275*'pravidla turnaje'!$C$28))</f>
        <v/>
      </c>
      <c r="Y276" s="56" t="str">
        <f>IF(Y252="","",(Y266*'pravidla turnaje'!$C$19)+(Y267*'pravidla turnaje'!$C$20)+(Y268*'pravidla turnaje'!$C$21)+(Y269*'pravidla turnaje'!$C$22)+(Y270*'pravidla turnaje'!$C$23)+(Y271*'pravidla turnaje'!$C$24)+(Y272*'pravidla turnaje'!$C$25)+(Y273*'pravidla turnaje'!$C$26)+(Y274*'pravidla turnaje'!$C$27)+(Y275*'pravidla turnaje'!$C$28))</f>
        <v/>
      </c>
      <c r="Z276" s="57" t="str">
        <f>IF(Z252="","",(Z266*'pravidla turnaje'!$C$19)+(Z267*'pravidla turnaje'!$C$20)+(Z268*'pravidla turnaje'!$C$21)+(Z269*'pravidla turnaje'!$C$22)+(Z270*'pravidla turnaje'!$C$23)+(Z271*'pravidla turnaje'!$C$24)+(Z272*'pravidla turnaje'!$C$25)+(Z273*'pravidla turnaje'!$C$26)+(Z274*'pravidla turnaje'!$C$27)+(Z275*'pravidla turnaje'!$C$28))</f>
        <v/>
      </c>
      <c r="AA276" s="55" t="str">
        <f>IF(AA252="","",(AA266*'pravidla turnaje'!$C$19)+(AA267*'pravidla turnaje'!$C$20)+(AA268*'pravidla turnaje'!$C$21)+(AA269*'pravidla turnaje'!$C$22)+(AA270*'pravidla turnaje'!$C$23)+(AA271*'pravidla turnaje'!$C$24)+(AA272*'pravidla turnaje'!$C$25)+(AA273*'pravidla turnaje'!$C$26)+(AA274*'pravidla turnaje'!$C$27)+(AA275*'pravidla turnaje'!$C$28))</f>
        <v/>
      </c>
      <c r="AB276" s="56">
        <f ca="1">IF(AB252="","",(AB266*'pravidla turnaje'!$C$19)+(AB267*'pravidla turnaje'!$C$20)+(AB268*'pravidla turnaje'!$C$21)+(AB269*'pravidla turnaje'!$C$22)+(AB270*'pravidla turnaje'!$C$23)+(AB271*'pravidla turnaje'!$C$24)+(AB272*'pravidla turnaje'!$C$25)+(AB273*'pravidla turnaje'!$C$26)+(AB274*'pravidla turnaje'!$C$27)+(AB275*'pravidla turnaje'!$C$28))</f>
        <v>1155</v>
      </c>
      <c r="AC276" s="56" t="str">
        <f>IF(AC252="","",(AC266*'pravidla turnaje'!$C$19)+(AC267*'pravidla turnaje'!$C$20)+(AC268*'pravidla turnaje'!$C$21)+(AC269*'pravidla turnaje'!$C$22)+(AC270*'pravidla turnaje'!$C$23)+(AC271*'pravidla turnaje'!$C$24)+(AC272*'pravidla turnaje'!$C$25)+(AC273*'pravidla turnaje'!$C$26)+(AC274*'pravidla turnaje'!$C$27)+(AC275*'pravidla turnaje'!$C$28))</f>
        <v/>
      </c>
      <c r="AD276" s="56" t="str">
        <f>IF(AD252="","",(AD266*'pravidla turnaje'!$C$19)+(AD267*'pravidla turnaje'!$C$20)+(AD268*'pravidla turnaje'!$C$21)+(AD269*'pravidla turnaje'!$C$22)+(AD270*'pravidla turnaje'!$C$23)+(AD271*'pravidla turnaje'!$C$24)+(AD272*'pravidla turnaje'!$C$25)+(AD273*'pravidla turnaje'!$C$26)+(AD274*'pravidla turnaje'!$C$27)+(AD275*'pravidla turnaje'!$C$28))</f>
        <v/>
      </c>
      <c r="AE276" s="56" t="str">
        <f>IF(AE252="","",(AE266*'pravidla turnaje'!$C$19)+(AE267*'pravidla turnaje'!$C$20)+(AE268*'pravidla turnaje'!$C$21)+(AE269*'pravidla turnaje'!$C$22)+(AE270*'pravidla turnaje'!$C$23)+(AE271*'pravidla turnaje'!$C$24)+(AE272*'pravidla turnaje'!$C$25)+(AE273*'pravidla turnaje'!$C$26)+(AE274*'pravidla turnaje'!$C$27)+(AE275*'pravidla turnaje'!$C$28))</f>
        <v/>
      </c>
      <c r="AF276" s="56" t="str">
        <f>IF(AF252="","",(AF266*'pravidla turnaje'!$C$19)+(AF267*'pravidla turnaje'!$C$20)+(AF268*'pravidla turnaje'!$C$21)+(AF269*'pravidla turnaje'!$C$22)+(AF270*'pravidla turnaje'!$C$23)+(AF271*'pravidla turnaje'!$C$24)+(AF272*'pravidla turnaje'!$C$25)+(AF273*'pravidla turnaje'!$C$26)+(AF274*'pravidla turnaje'!$C$27)+(AF275*'pravidla turnaje'!$C$28))</f>
        <v/>
      </c>
      <c r="AG276" s="56" t="str">
        <f>IF(AG252="","",(AG266*'pravidla turnaje'!$C$19)+(AG267*'pravidla turnaje'!$C$20)+(AG268*'pravidla turnaje'!$C$21)+(AG269*'pravidla turnaje'!$C$22)+(AG270*'pravidla turnaje'!$C$23)+(AG271*'pravidla turnaje'!$C$24)+(AG272*'pravidla turnaje'!$C$25)+(AG273*'pravidla turnaje'!$C$26)+(AG274*'pravidla turnaje'!$C$27)+(AG275*'pravidla turnaje'!$C$28))</f>
        <v/>
      </c>
      <c r="AH276" s="57" t="str">
        <f>IF(AH252="","",(AH266*'pravidla turnaje'!$C$19)+(AH267*'pravidla turnaje'!$C$20)+(AH268*'pravidla turnaje'!$C$21)+(AH269*'pravidla turnaje'!$C$22)+(AH270*'pravidla turnaje'!$C$23)+(AH271*'pravidla turnaje'!$C$24)+(AH272*'pravidla turnaje'!$C$25)+(AH273*'pravidla turnaje'!$C$26)+(AH274*'pravidla turnaje'!$C$27)+(AH275*'pravidla turnaje'!$C$28))</f>
        <v/>
      </c>
      <c r="AI276" s="55">
        <f ca="1">IF(AI252="","",(AI266*'pravidla turnaje'!$C$19)+(AI267*'pravidla turnaje'!$C$20)+(AI268*'pravidla turnaje'!$C$21)+(AI269*'pravidla turnaje'!$C$22)+(AI270*'pravidla turnaje'!$C$23)+(AI271*'pravidla turnaje'!$C$24)+(AI272*'pravidla turnaje'!$C$25)+(AI273*'pravidla turnaje'!$C$26)+(AI274*'pravidla turnaje'!$C$27)+(AI275*'pravidla turnaje'!$C$28))</f>
        <v>1144</v>
      </c>
      <c r="AJ276" s="56" t="str">
        <f>IF(AJ252="","",(AJ266*'pravidla turnaje'!$C$19)+(AJ267*'pravidla turnaje'!$C$20)+(AJ268*'pravidla turnaje'!$C$21)+(AJ269*'pravidla turnaje'!$C$22)+(AJ270*'pravidla turnaje'!$C$23)+(AJ271*'pravidla turnaje'!$C$24)+(AJ272*'pravidla turnaje'!$C$25)+(AJ273*'pravidla turnaje'!$C$26)+(AJ274*'pravidla turnaje'!$C$27)+(AJ275*'pravidla turnaje'!$C$28))</f>
        <v/>
      </c>
      <c r="AK276" s="56" t="str">
        <f>IF(AK252="","",(AK266*'pravidla turnaje'!$C$19)+(AK267*'pravidla turnaje'!$C$20)+(AK268*'pravidla turnaje'!$C$21)+(AK269*'pravidla turnaje'!$C$22)+(AK270*'pravidla turnaje'!$C$23)+(AK271*'pravidla turnaje'!$C$24)+(AK272*'pravidla turnaje'!$C$25)+(AK273*'pravidla turnaje'!$C$26)+(AK274*'pravidla turnaje'!$C$27)+(AK275*'pravidla turnaje'!$C$28))</f>
        <v/>
      </c>
      <c r="AL276" s="56" t="str">
        <f>IF(AL252="","",(AL266*'pravidla turnaje'!$C$19)+(AL267*'pravidla turnaje'!$C$20)+(AL268*'pravidla turnaje'!$C$21)+(AL269*'pravidla turnaje'!$C$22)+(AL270*'pravidla turnaje'!$C$23)+(AL271*'pravidla turnaje'!$C$24)+(AL272*'pravidla turnaje'!$C$25)+(AL273*'pravidla turnaje'!$C$26)+(AL274*'pravidla turnaje'!$C$27)+(AL275*'pravidla turnaje'!$C$28))</f>
        <v/>
      </c>
      <c r="AM276" s="56" t="str">
        <f>IF(AM252="","",(AM266*'pravidla turnaje'!$C$19)+(AM267*'pravidla turnaje'!$C$20)+(AM268*'pravidla turnaje'!$C$21)+(AM269*'pravidla turnaje'!$C$22)+(AM270*'pravidla turnaje'!$C$23)+(AM271*'pravidla turnaje'!$C$24)+(AM272*'pravidla turnaje'!$C$25)+(AM273*'pravidla turnaje'!$C$26)+(AM274*'pravidla turnaje'!$C$27)+(AM275*'pravidla turnaje'!$C$28))</f>
        <v/>
      </c>
      <c r="AN276" s="56" t="str">
        <f>IF(AN252="","",(AN266*'pravidla turnaje'!$C$19)+(AN267*'pravidla turnaje'!$C$20)+(AN268*'pravidla turnaje'!$C$21)+(AN269*'pravidla turnaje'!$C$22)+(AN270*'pravidla turnaje'!$C$23)+(AN271*'pravidla turnaje'!$C$24)+(AN272*'pravidla turnaje'!$C$25)+(AN273*'pravidla turnaje'!$C$26)+(AN274*'pravidla turnaje'!$C$27)+(AN275*'pravidla turnaje'!$C$28))</f>
        <v/>
      </c>
      <c r="AO276" s="56" t="str">
        <f>IF(AO252="","",(AO266*'pravidla turnaje'!$C$19)+(AO267*'pravidla turnaje'!$C$20)+(AO268*'pravidla turnaje'!$C$21)+(AO269*'pravidla turnaje'!$C$22)+(AO270*'pravidla turnaje'!$C$23)+(AO271*'pravidla turnaje'!$C$24)+(AO272*'pravidla turnaje'!$C$25)+(AO273*'pravidla turnaje'!$C$26)+(AO274*'pravidla turnaje'!$C$27)+(AO275*'pravidla turnaje'!$C$28))</f>
        <v/>
      </c>
      <c r="AP276" s="57" t="str">
        <f>IF(AP252="","",(AP266*'pravidla turnaje'!$C$19)+(AP267*'pravidla turnaje'!$C$20)+(AP268*'pravidla turnaje'!$C$21)+(AP269*'pravidla turnaje'!$C$22)+(AP270*'pravidla turnaje'!$C$23)+(AP271*'pravidla turnaje'!$C$24)+(AP272*'pravidla turnaje'!$C$25)+(AP273*'pravidla turnaje'!$C$26)+(AP274*'pravidla turnaje'!$C$27)+(AP275*'pravidla turnaje'!$C$28))</f>
        <v/>
      </c>
      <c r="AQ276" s="55" t="str">
        <f>IF(AQ252="","",(AQ266*'pravidla turnaje'!$C$19)+(AQ267*'pravidla turnaje'!$C$20)+(AQ268*'pravidla turnaje'!$C$21)+(AQ269*'pravidla turnaje'!$C$22)+(AQ270*'pravidla turnaje'!$C$23)+(AQ271*'pravidla turnaje'!$C$24)+(AQ272*'pravidla turnaje'!$C$25)+(AQ273*'pravidla turnaje'!$C$26)+(AQ274*'pravidla turnaje'!$C$27)+(AQ275*'pravidla turnaje'!$C$28))</f>
        <v/>
      </c>
      <c r="AR276" s="56" t="str">
        <f>IF(AR252="","",(AR266*'pravidla turnaje'!$C$19)+(AR267*'pravidla turnaje'!$C$20)+(AR268*'pravidla turnaje'!$C$21)+(AR269*'pravidla turnaje'!$C$22)+(AR270*'pravidla turnaje'!$C$23)+(AR271*'pravidla turnaje'!$C$24)+(AR272*'pravidla turnaje'!$C$25)+(AR273*'pravidla turnaje'!$C$26)+(AR274*'pravidla turnaje'!$C$27)+(AR275*'pravidla turnaje'!$C$28))</f>
        <v/>
      </c>
      <c r="AS276" s="56" t="str">
        <f>IF(AS252="","",(AS266*'pravidla turnaje'!$C$19)+(AS267*'pravidla turnaje'!$C$20)+(AS268*'pravidla turnaje'!$C$21)+(AS269*'pravidla turnaje'!$C$22)+(AS270*'pravidla turnaje'!$C$23)+(AS271*'pravidla turnaje'!$C$24)+(AS272*'pravidla turnaje'!$C$25)+(AS273*'pravidla turnaje'!$C$26)+(AS274*'pravidla turnaje'!$C$27)+(AS275*'pravidla turnaje'!$C$28))</f>
        <v/>
      </c>
      <c r="AT276" s="56" t="str">
        <f>IF(AT252="","",(AT266*'pravidla turnaje'!$C$19)+(AT267*'pravidla turnaje'!$C$20)+(AT268*'pravidla turnaje'!$C$21)+(AT269*'pravidla turnaje'!$C$22)+(AT270*'pravidla turnaje'!$C$23)+(AT271*'pravidla turnaje'!$C$24)+(AT272*'pravidla turnaje'!$C$25)+(AT273*'pravidla turnaje'!$C$26)+(AT274*'pravidla turnaje'!$C$27)+(AT275*'pravidla turnaje'!$C$28))</f>
        <v/>
      </c>
      <c r="AU276" s="56" t="str">
        <f>IF(AU252="","",(AU266*'pravidla turnaje'!$C$19)+(AU267*'pravidla turnaje'!$C$20)+(AU268*'pravidla turnaje'!$C$21)+(AU269*'pravidla turnaje'!$C$22)+(AU270*'pravidla turnaje'!$C$23)+(AU271*'pravidla turnaje'!$C$24)+(AU272*'pravidla turnaje'!$C$25)+(AU273*'pravidla turnaje'!$C$26)+(AU274*'pravidla turnaje'!$C$27)+(AU275*'pravidla turnaje'!$C$28))</f>
        <v/>
      </c>
      <c r="AV276" s="56" t="str">
        <f>IF(AV252="","",(AV266*'pravidla turnaje'!$C$19)+(AV267*'pravidla turnaje'!$C$20)+(AV268*'pravidla turnaje'!$C$21)+(AV269*'pravidla turnaje'!$C$22)+(AV270*'pravidla turnaje'!$C$23)+(AV271*'pravidla turnaje'!$C$24)+(AV272*'pravidla turnaje'!$C$25)+(AV273*'pravidla turnaje'!$C$26)+(AV274*'pravidla turnaje'!$C$27)+(AV275*'pravidla turnaje'!$C$28))</f>
        <v/>
      </c>
      <c r="AW276" s="56" t="str">
        <f>IF(AW252="","",(AW266*'pravidla turnaje'!$C$19)+(AW267*'pravidla turnaje'!$C$20)+(AW268*'pravidla turnaje'!$C$21)+(AW269*'pravidla turnaje'!$C$22)+(AW270*'pravidla turnaje'!$C$23)+(AW271*'pravidla turnaje'!$C$24)+(AW272*'pravidla turnaje'!$C$25)+(AW273*'pravidla turnaje'!$C$26)+(AW274*'pravidla turnaje'!$C$27)+(AW275*'pravidla turnaje'!$C$28))</f>
        <v/>
      </c>
      <c r="AX276" s="57" t="str">
        <f>IF(AX252="","",(AX266*'pravidla turnaje'!$C$19)+(AX267*'pravidla turnaje'!$C$20)+(AX268*'pravidla turnaje'!$C$21)+(AX269*'pravidla turnaje'!$C$22)+(AX270*'pravidla turnaje'!$C$23)+(AX271*'pravidla turnaje'!$C$24)+(AX272*'pravidla turnaje'!$C$25)+(AX273*'pravidla turnaje'!$C$26)+(AX274*'pravidla turnaje'!$C$27)+(AX275*'pravidla turnaje'!$C$28))</f>
        <v/>
      </c>
      <c r="AY276" s="55" t="str">
        <f>IF(AY252="","",(AY266*'pravidla turnaje'!$C$19)+(AY267*'pravidla turnaje'!$C$20)+(AY268*'pravidla turnaje'!$C$21)+(AY269*'pravidla turnaje'!$C$22)+(AY270*'pravidla turnaje'!$C$23)+(AY271*'pravidla turnaje'!$C$24)+(AY272*'pravidla turnaje'!$C$25)+(AY273*'pravidla turnaje'!$C$26)+(AY274*'pravidla turnaje'!$C$27)+(AY275*'pravidla turnaje'!$C$28))</f>
        <v/>
      </c>
      <c r="AZ276" s="56" t="str">
        <f>IF(AZ252="","",(AZ266*'pravidla turnaje'!$C$19)+(AZ267*'pravidla turnaje'!$C$20)+(AZ268*'pravidla turnaje'!$C$21)+(AZ269*'pravidla turnaje'!$C$22)+(AZ270*'pravidla turnaje'!$C$23)+(AZ271*'pravidla turnaje'!$C$24)+(AZ272*'pravidla turnaje'!$C$25)+(AZ273*'pravidla turnaje'!$C$26)+(AZ274*'pravidla turnaje'!$C$27)+(AZ275*'pravidla turnaje'!$C$28))</f>
        <v/>
      </c>
      <c r="BA276" s="56" t="str">
        <f>IF(BA252="","",(BA266*'pravidla turnaje'!$C$19)+(BA267*'pravidla turnaje'!$C$20)+(BA268*'pravidla turnaje'!$C$21)+(BA269*'pravidla turnaje'!$C$22)+(BA270*'pravidla turnaje'!$C$23)+(BA271*'pravidla turnaje'!$C$24)+(BA272*'pravidla turnaje'!$C$25)+(BA273*'pravidla turnaje'!$C$26)+(BA274*'pravidla turnaje'!$C$27)+(BA275*'pravidla turnaje'!$C$28))</f>
        <v/>
      </c>
      <c r="BB276" s="56" t="str">
        <f>IF(BB252="","",(BB266*'pravidla turnaje'!$C$19)+(BB267*'pravidla turnaje'!$C$20)+(BB268*'pravidla turnaje'!$C$21)+(BB269*'pravidla turnaje'!$C$22)+(BB270*'pravidla turnaje'!$C$23)+(BB271*'pravidla turnaje'!$C$24)+(BB272*'pravidla turnaje'!$C$25)+(BB273*'pravidla turnaje'!$C$26)+(BB274*'pravidla turnaje'!$C$27)+(BB275*'pravidla turnaje'!$C$28))</f>
        <v/>
      </c>
      <c r="BC276" s="56" t="str">
        <f>IF(BC252="","",(BC266*'pravidla turnaje'!$C$19)+(BC267*'pravidla turnaje'!$C$20)+(BC268*'pravidla turnaje'!$C$21)+(BC269*'pravidla turnaje'!$C$22)+(BC270*'pravidla turnaje'!$C$23)+(BC271*'pravidla turnaje'!$C$24)+(BC272*'pravidla turnaje'!$C$25)+(BC273*'pravidla turnaje'!$C$26)+(BC274*'pravidla turnaje'!$C$27)+(BC275*'pravidla turnaje'!$C$28))</f>
        <v/>
      </c>
      <c r="BD276" s="56" t="str">
        <f>IF(BD252="","",(BD266*'pravidla turnaje'!$C$19)+(BD267*'pravidla turnaje'!$C$20)+(BD268*'pravidla turnaje'!$C$21)+(BD269*'pravidla turnaje'!$C$22)+(BD270*'pravidla turnaje'!$C$23)+(BD271*'pravidla turnaje'!$C$24)+(BD272*'pravidla turnaje'!$C$25)+(BD273*'pravidla turnaje'!$C$26)+(BD274*'pravidla turnaje'!$C$27)+(BD275*'pravidla turnaje'!$C$28))</f>
        <v/>
      </c>
      <c r="BE276" s="56" t="str">
        <f>IF(BE252="","",(BE266*'pravidla turnaje'!$C$19)+(BE267*'pravidla turnaje'!$C$20)+(BE268*'pravidla turnaje'!$C$21)+(BE269*'pravidla turnaje'!$C$22)+(BE270*'pravidla turnaje'!$C$23)+(BE271*'pravidla turnaje'!$C$24)+(BE272*'pravidla turnaje'!$C$25)+(BE273*'pravidla turnaje'!$C$26)+(BE274*'pravidla turnaje'!$C$27)+(BE275*'pravidla turnaje'!$C$28))</f>
        <v/>
      </c>
      <c r="BF276" s="57" t="str">
        <f>IF(BF252="","",(BF266*'pravidla turnaje'!$C$19)+(BF267*'pravidla turnaje'!$C$20)+(BF268*'pravidla turnaje'!$C$21)+(BF269*'pravidla turnaje'!$C$22)+(BF270*'pravidla turnaje'!$C$23)+(BF271*'pravidla turnaje'!$C$24)+(BF272*'pravidla turnaje'!$C$25)+(BF273*'pravidla turnaje'!$C$26)+(BF274*'pravidla turnaje'!$C$27)+(BF275*'pravidla turnaje'!$C$28))</f>
        <v/>
      </c>
      <c r="BG276" s="55" t="str">
        <f>IF(BG252="","",(BG266*'pravidla turnaje'!$C$19)+(BG267*'pravidla turnaje'!$C$20)+(BG268*'pravidla turnaje'!$C$21)+(BG269*'pravidla turnaje'!$C$22)+(BG270*'pravidla turnaje'!$C$23)+(BG271*'pravidla turnaje'!$C$24)+(BG272*'pravidla turnaje'!$C$25)+(BG273*'pravidla turnaje'!$C$26)+(BG274*'pravidla turnaje'!$C$27)+(BG275*'pravidla turnaje'!$C$28))</f>
        <v/>
      </c>
      <c r="BH276" s="56" t="str">
        <f>IF(BH252="","",(BH266*'pravidla turnaje'!$C$19)+(BH267*'pravidla turnaje'!$C$20)+(BH268*'pravidla turnaje'!$C$21)+(BH269*'pravidla turnaje'!$C$22)+(BH270*'pravidla turnaje'!$C$23)+(BH271*'pravidla turnaje'!$C$24)+(BH272*'pravidla turnaje'!$C$25)+(BH273*'pravidla turnaje'!$C$26)+(BH274*'pravidla turnaje'!$C$27)+(BH275*'pravidla turnaje'!$C$28))</f>
        <v/>
      </c>
      <c r="BI276" s="56" t="str">
        <f>IF(BI252="","",(BI266*'pravidla turnaje'!$C$19)+(BI267*'pravidla turnaje'!$C$20)+(BI268*'pravidla turnaje'!$C$21)+(BI269*'pravidla turnaje'!$C$22)+(BI270*'pravidla turnaje'!$C$23)+(BI271*'pravidla turnaje'!$C$24)+(BI272*'pravidla turnaje'!$C$25)+(BI273*'pravidla turnaje'!$C$26)+(BI274*'pravidla turnaje'!$C$27)+(BI275*'pravidla turnaje'!$C$28))</f>
        <v/>
      </c>
      <c r="BJ276" s="56" t="str">
        <f>IF(BJ252="","",(BJ266*'pravidla turnaje'!$C$19)+(BJ267*'pravidla turnaje'!$C$20)+(BJ268*'pravidla turnaje'!$C$21)+(BJ269*'pravidla turnaje'!$C$22)+(BJ270*'pravidla turnaje'!$C$23)+(BJ271*'pravidla turnaje'!$C$24)+(BJ272*'pravidla turnaje'!$C$25)+(BJ273*'pravidla turnaje'!$C$26)+(BJ274*'pravidla turnaje'!$C$27)+(BJ275*'pravidla turnaje'!$C$28))</f>
        <v/>
      </c>
      <c r="BK276" s="56" t="str">
        <f>IF(BK252="","",(BK266*'pravidla turnaje'!$C$19)+(BK267*'pravidla turnaje'!$C$20)+(BK268*'pravidla turnaje'!$C$21)+(BK269*'pravidla turnaje'!$C$22)+(BK270*'pravidla turnaje'!$C$23)+(BK271*'pravidla turnaje'!$C$24)+(BK272*'pravidla turnaje'!$C$25)+(BK273*'pravidla turnaje'!$C$26)+(BK274*'pravidla turnaje'!$C$27)+(BK275*'pravidla turnaje'!$C$28))</f>
        <v/>
      </c>
      <c r="BL276" s="56" t="str">
        <f>IF(BL252="","",(BL266*'pravidla turnaje'!$C$19)+(BL267*'pravidla turnaje'!$C$20)+(BL268*'pravidla turnaje'!$C$21)+(BL269*'pravidla turnaje'!$C$22)+(BL270*'pravidla turnaje'!$C$23)+(BL271*'pravidla turnaje'!$C$24)+(BL272*'pravidla turnaje'!$C$25)+(BL273*'pravidla turnaje'!$C$26)+(BL274*'pravidla turnaje'!$C$27)+(BL275*'pravidla turnaje'!$C$28))</f>
        <v/>
      </c>
      <c r="BM276" s="56" t="str">
        <f>IF(BM252="","",(BM266*'pravidla turnaje'!$C$19)+(BM267*'pravidla turnaje'!$C$20)+(BM268*'pravidla turnaje'!$C$21)+(BM269*'pravidla turnaje'!$C$22)+(BM270*'pravidla turnaje'!$C$23)+(BM271*'pravidla turnaje'!$C$24)+(BM272*'pravidla turnaje'!$C$25)+(BM273*'pravidla turnaje'!$C$26)+(BM274*'pravidla turnaje'!$C$27)+(BM275*'pravidla turnaje'!$C$28))</f>
        <v/>
      </c>
      <c r="BN276" s="57" t="str">
        <f>IF(BN252="","",(BN266*'pravidla turnaje'!$C$19)+(BN267*'pravidla turnaje'!$C$20)+(BN268*'pravidla turnaje'!$C$21)+(BN269*'pravidla turnaje'!$C$22)+(BN270*'pravidla turnaje'!$C$23)+(BN271*'pravidla turnaje'!$C$24)+(BN272*'pravidla turnaje'!$C$25)+(BN273*'pravidla turnaje'!$C$26)+(BN274*'pravidla turnaje'!$C$27)+(BN275*'pravidla turnaje'!$C$28))</f>
        <v/>
      </c>
    </row>
    <row r="277" spans="1:66" ht="5.25" customHeight="1" x14ac:dyDescent="0.25">
      <c r="C277" s="923"/>
      <c r="D277" s="923"/>
      <c r="E277" s="923"/>
      <c r="F277" s="923"/>
      <c r="G277" s="923"/>
      <c r="H277" s="923"/>
      <c r="I277" s="923"/>
      <c r="J277" s="923"/>
    </row>
    <row r="278" spans="1:66" ht="5.25" customHeight="1" x14ac:dyDescent="0.25">
      <c r="C278" s="923"/>
      <c r="D278" s="923"/>
      <c r="E278" s="923"/>
      <c r="F278" s="923"/>
      <c r="G278" s="923"/>
      <c r="H278" s="923"/>
      <c r="I278" s="923"/>
      <c r="J278" s="923"/>
    </row>
    <row r="279" spans="1:66" ht="5.25" customHeight="1" x14ac:dyDescent="0.25">
      <c r="C279" s="923"/>
      <c r="D279" s="923"/>
      <c r="E279" s="923"/>
      <c r="F279" s="923"/>
      <c r="G279" s="923"/>
      <c r="H279" s="923"/>
      <c r="I279" s="923"/>
      <c r="J279" s="923"/>
    </row>
    <row r="280" spans="1:66" ht="5.25" customHeight="1" thickBot="1" x14ac:dyDescent="0.3">
      <c r="C280" s="923"/>
      <c r="D280" s="923"/>
      <c r="E280" s="923"/>
      <c r="F280" s="923"/>
      <c r="G280" s="923"/>
      <c r="H280" s="923"/>
      <c r="I280" s="923"/>
      <c r="J280" s="923"/>
    </row>
    <row r="281" spans="1:66" ht="15.75" x14ac:dyDescent="0.25">
      <c r="A281" s="2115" t="str">
        <f>CONCATENATE("skupina ",VLOOKUP(C281-1,'pravidla turnaje'!$A$64:$B$83,2,0))</f>
        <v>skupina H</v>
      </c>
      <c r="B281" s="2116"/>
      <c r="C281" s="80">
        <v>81</v>
      </c>
      <c r="D281" s="81">
        <v>82</v>
      </c>
      <c r="E281" s="81">
        <v>83</v>
      </c>
      <c r="F281" s="81">
        <v>84</v>
      </c>
      <c r="G281" s="81">
        <v>85</v>
      </c>
      <c r="H281" s="81">
        <v>86</v>
      </c>
      <c r="I281" s="81">
        <v>87</v>
      </c>
      <c r="J281" s="81">
        <v>88</v>
      </c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</row>
    <row r="282" spans="1:66" ht="15.75" x14ac:dyDescent="0.25">
      <c r="A282" s="2108" t="s">
        <v>22</v>
      </c>
      <c r="B282" s="2108"/>
      <c r="C282" s="75">
        <f ca="1">VLOOKUP(C$281,'Tabulka-skore'!$B$4:$Q$239,11,0)</f>
        <v>0</v>
      </c>
      <c r="D282" s="75">
        <f ca="1">VLOOKUP(D$281,'Tabulka-skore'!$B$4:$Q$239,11,0)</f>
        <v>0</v>
      </c>
      <c r="E282" s="75">
        <f ca="1">VLOOKUP(E$281,'Tabulka-skore'!$B$4:$Q$239,11,0)</f>
        <v>0</v>
      </c>
      <c r="F282" s="75">
        <f ca="1">VLOOKUP(F$281,'Tabulka-skore'!$B$4:$Q$239,11,0)</f>
        <v>0</v>
      </c>
      <c r="G282" s="75">
        <f ca="1">VLOOKUP(G$281,'Tabulka-skore'!$B$4:$Q$239,11,0)</f>
        <v>0</v>
      </c>
      <c r="H282" s="75" t="str">
        <f>VLOOKUP(H$281,'Tabulka-skore'!$B$4:$Q$239,11,0)</f>
        <v/>
      </c>
      <c r="I282" s="75" t="str">
        <f>VLOOKUP(I$281,'Tabulka-skore'!$B$4:$Q$239,11,0)</f>
        <v/>
      </c>
      <c r="J282" s="75" t="str">
        <f>VLOOKUP(J$281,'Tabulka-skore'!$B$4:$Q$239,11,0)</f>
        <v/>
      </c>
      <c r="K282" s="39"/>
      <c r="L282" s="39"/>
      <c r="M282" s="39"/>
      <c r="N282" s="39"/>
      <c r="O282" s="39"/>
      <c r="P282" s="39"/>
      <c r="Q282" s="39"/>
      <c r="R282" s="39"/>
    </row>
    <row r="283" spans="1:66" ht="15.75" x14ac:dyDescent="0.25">
      <c r="A283" s="2108" t="s">
        <v>23</v>
      </c>
      <c r="B283" s="2108"/>
      <c r="C283" s="75">
        <f ca="1">VLOOKUP(C$281,'Tabulka-skore'!$B$4:$Q$239,12,0)</f>
        <v>11</v>
      </c>
      <c r="D283" s="75">
        <f ca="1">VLOOKUP(D$281,'Tabulka-skore'!$B$4:$Q$239,12,0)</f>
        <v>31</v>
      </c>
      <c r="E283" s="75">
        <f ca="1">VLOOKUP(E$281,'Tabulka-skore'!$B$4:$Q$239,12,0)</f>
        <v>24</v>
      </c>
      <c r="F283" s="75">
        <f ca="1">VLOOKUP(F$281,'Tabulka-skore'!$B$4:$Q$239,12,0)</f>
        <v>19</v>
      </c>
      <c r="G283" s="75">
        <f ca="1">VLOOKUP(G$281,'Tabulka-skore'!$B$4:$Q$239,12,0)</f>
        <v>32</v>
      </c>
      <c r="H283" s="75" t="str">
        <f>VLOOKUP(H$281,'Tabulka-skore'!$B$4:$Q$239,12,0)</f>
        <v/>
      </c>
      <c r="I283" s="75" t="str">
        <f>VLOOKUP(I$281,'Tabulka-skore'!$B$4:$Q$239,12,0)</f>
        <v/>
      </c>
      <c r="J283" s="75" t="str">
        <f>VLOOKUP(J$281,'Tabulka-skore'!$B$4:$Q$239,12,0)</f>
        <v/>
      </c>
      <c r="K283" s="39"/>
      <c r="L283" s="39"/>
      <c r="M283" s="39"/>
      <c r="N283" s="39"/>
      <c r="O283" s="39"/>
      <c r="P283" s="39"/>
      <c r="Q283" s="39"/>
      <c r="R283" s="39"/>
    </row>
    <row r="284" spans="1:66" ht="15.75" x14ac:dyDescent="0.25">
      <c r="A284" s="2108" t="s">
        <v>24</v>
      </c>
      <c r="B284" s="2108"/>
      <c r="C284" s="75">
        <f ca="1">VLOOKUP(C$281,'Tabulka-skore'!$B$4:$Q$239,13,0)</f>
        <v>22</v>
      </c>
      <c r="D284" s="75">
        <f ca="1">VLOOKUP(D$281,'Tabulka-skore'!$B$4:$Q$239,13,0)</f>
        <v>24</v>
      </c>
      <c r="E284" s="75">
        <f ca="1">VLOOKUP(E$281,'Tabulka-skore'!$B$4:$Q$239,13,0)</f>
        <v>21</v>
      </c>
      <c r="F284" s="75">
        <f ca="1">VLOOKUP(F$281,'Tabulka-skore'!$B$4:$Q$239,13,0)</f>
        <v>20</v>
      </c>
      <c r="G284" s="75">
        <f ca="1">VLOOKUP(G$281,'Tabulka-skore'!$B$4:$Q$239,13,0)</f>
        <v>30</v>
      </c>
      <c r="H284" s="75" t="str">
        <f>VLOOKUP(H$281,'Tabulka-skore'!$B$4:$Q$239,13,0)</f>
        <v/>
      </c>
      <c r="I284" s="75" t="str">
        <f>VLOOKUP(I$281,'Tabulka-skore'!$B$4:$Q$239,13,0)</f>
        <v/>
      </c>
      <c r="J284" s="75" t="str">
        <f>VLOOKUP(J$281,'Tabulka-skore'!$B$4:$Q$239,13,0)</f>
        <v/>
      </c>
      <c r="K284" s="39"/>
      <c r="L284" s="39"/>
      <c r="M284" s="39"/>
      <c r="N284" s="39"/>
      <c r="O284" s="39"/>
      <c r="P284" s="39"/>
      <c r="Q284" s="39"/>
      <c r="R284" s="39"/>
    </row>
    <row r="285" spans="1:66" ht="15.75" x14ac:dyDescent="0.25">
      <c r="A285" s="2108" t="s">
        <v>8</v>
      </c>
      <c r="B285" s="2108"/>
      <c r="C285" s="75">
        <f ca="1">VLOOKUP(C$281,'Tabulka-skore'!$B$4:$Q$239,14,0)</f>
        <v>-11</v>
      </c>
      <c r="D285" s="75">
        <f ca="1">VLOOKUP(D$281,'Tabulka-skore'!$B$4:$Q$239,14,0)</f>
        <v>7</v>
      </c>
      <c r="E285" s="75">
        <f ca="1">VLOOKUP(E$281,'Tabulka-skore'!$B$4:$Q$239,14,0)</f>
        <v>3</v>
      </c>
      <c r="F285" s="75">
        <f ca="1">VLOOKUP(F$281,'Tabulka-skore'!$B$4:$Q$239,14,0)</f>
        <v>-1</v>
      </c>
      <c r="G285" s="75">
        <f ca="1">VLOOKUP(G$281,'Tabulka-skore'!$B$4:$Q$239,14,0)</f>
        <v>2</v>
      </c>
      <c r="H285" s="75" t="str">
        <f>VLOOKUP(H$281,'Tabulka-skore'!$B$4:$Q$239,14,0)</f>
        <v/>
      </c>
      <c r="I285" s="75" t="str">
        <f>VLOOKUP(I$281,'Tabulka-skore'!$B$4:$Q$239,14,0)</f>
        <v/>
      </c>
      <c r="J285" s="75" t="str">
        <f>VLOOKUP(J$281,'Tabulka-skore'!$B$4:$Q$239,14,0)</f>
        <v/>
      </c>
      <c r="K285" s="40"/>
      <c r="L285" s="40"/>
      <c r="M285" s="40"/>
      <c r="N285" s="40"/>
      <c r="O285" s="40"/>
      <c r="P285" s="40"/>
      <c r="Q285" s="40"/>
      <c r="R285" s="40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</row>
    <row r="286" spans="1:66" ht="37.5" customHeight="1" x14ac:dyDescent="0.25">
      <c r="A286" s="2108" t="s">
        <v>135</v>
      </c>
      <c r="B286" s="2108"/>
      <c r="C286" s="93">
        <f t="shared" ref="C286:J286" ca="1" si="1047">IFERROR(IF(C284=0,MAX($C$123:$J$123)+1,C283/C284),"")</f>
        <v>0.5</v>
      </c>
      <c r="D286" s="93">
        <f t="shared" ca="1" si="1047"/>
        <v>1.2916666666666667</v>
      </c>
      <c r="E286" s="93">
        <f t="shared" ca="1" si="1047"/>
        <v>1.1428571428571428</v>
      </c>
      <c r="F286" s="93">
        <f t="shared" ca="1" si="1047"/>
        <v>0.95</v>
      </c>
      <c r="G286" s="93">
        <f t="shared" ca="1" si="1047"/>
        <v>1.0666666666666667</v>
      </c>
      <c r="H286" s="93" t="str">
        <f t="shared" si="1047"/>
        <v/>
      </c>
      <c r="I286" s="93" t="str">
        <f t="shared" si="1047"/>
        <v/>
      </c>
      <c r="J286" s="93" t="str">
        <f t="shared" si="1047"/>
        <v/>
      </c>
      <c r="K286" s="40"/>
      <c r="L286" s="40"/>
      <c r="M286" s="40"/>
      <c r="N286" s="40"/>
      <c r="O286" s="40"/>
      <c r="P286" s="40"/>
      <c r="Q286" s="40"/>
      <c r="R286" s="40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</row>
    <row r="287" spans="1:66" ht="76.5" customHeight="1" x14ac:dyDescent="0.25">
      <c r="A287" s="2109" t="s">
        <v>33</v>
      </c>
      <c r="B287" s="2110"/>
      <c r="C287" s="79">
        <f t="shared" ref="C287" ca="1" si="1048">IF(MIN(C316,K316,S316,AA316,AI316,AQ316,AY316,BG316)=0,MAX($C316:$BN316)+1,MIN(C316,K316,S316,AA316,AI316,AQ316,AY316,BG316))</f>
        <v>1155</v>
      </c>
      <c r="D287" s="79">
        <f t="shared" ref="D287" ca="1" si="1049">IF(MIN(D316,L316,T316,AB316,AJ316,AR316,AZ316,BH316)=0,MAX($C316:$BN316)+1,MIN(D316,L316,T316,AB316,AJ316,AR316,AZ316,BH316))</f>
        <v>1112</v>
      </c>
      <c r="E287" s="79">
        <f t="shared" ref="E287" ca="1" si="1050">IF(MIN(E316,M316,U316,AC316,AK316,AS316,BA316,BI316)=0,MAX($C316:$BN316)+1,MIN(E316,M316,U316,AC316,AK316,AS316,BA316,BI316))</f>
        <v>1323</v>
      </c>
      <c r="F287" s="79">
        <f t="shared" ref="F287" ca="1" si="1051">IF(MIN(F316,N316,V316,AD316,AL316,AT316,BB316,BJ316)=0,MAX($C316:$BN316)+1,MIN(F316,N316,V316,AD316,AL316,AT316,BB316,BJ316))</f>
        <v>1144</v>
      </c>
      <c r="G287" s="79">
        <f t="shared" ref="G287" ca="1" si="1052">IF(MIN(G316,O316,W316,AE316,AM316,AU316,BC316,BK316)=0,MAX($C316:$BN316)+1,MIN(G316,O316,W316,AE316,AM316,AU316,BC316,BK316))</f>
        <v>3131</v>
      </c>
      <c r="H287" s="79">
        <f t="shared" ref="H287" ca="1" si="1053">IF(MIN(H316,P316,X316,AF316,AN316,AV316,BD316,BL316)=0,MAX($C316:$BN316)+1,MIN(H316,P316,X316,AF316,AN316,AV316,BD316,BL316))</f>
        <v>3132</v>
      </c>
      <c r="I287" s="79">
        <f t="shared" ref="I287" ca="1" si="1054">IF(MIN(I316,Q316,Y316,AG316,AO316,AW316,BE316,BM316)=0,MAX($C316:$BN316)+1,MIN(I316,Q316,Y316,AG316,AO316,AW316,BE316,BM316))</f>
        <v>3132</v>
      </c>
      <c r="J287" s="79">
        <f t="shared" ref="J287" ca="1" si="1055">IF(MIN(J316,R316,Z316,AH316,AP316,AX316,BF316,BN316)=0,MAX($C316:$BN316)+1,MIN(J316,R316,Z316,AH316,AP316,AX316,BF316,BN316))</f>
        <v>3132</v>
      </c>
    </row>
    <row r="288" spans="1:66" ht="21" customHeight="1" thickBot="1" x14ac:dyDescent="0.3">
      <c r="A288" s="2111" t="s">
        <v>25</v>
      </c>
      <c r="B288" s="2112"/>
      <c r="C288" s="52">
        <f t="shared" ref="C288:J288" ca="1" si="1056">RANK(C287,$C287:$J287,1)</f>
        <v>3</v>
      </c>
      <c r="D288" s="53">
        <f t="shared" ca="1" si="1056"/>
        <v>1</v>
      </c>
      <c r="E288" s="53">
        <f t="shared" ca="1" si="1056"/>
        <v>4</v>
      </c>
      <c r="F288" s="53">
        <f t="shared" ca="1" si="1056"/>
        <v>2</v>
      </c>
      <c r="G288" s="53">
        <f t="shared" ca="1" si="1056"/>
        <v>5</v>
      </c>
      <c r="H288" s="53">
        <f t="shared" ca="1" si="1056"/>
        <v>6</v>
      </c>
      <c r="I288" s="53">
        <f t="shared" ca="1" si="1056"/>
        <v>6</v>
      </c>
      <c r="J288" s="54">
        <f t="shared" ca="1" si="1056"/>
        <v>6</v>
      </c>
    </row>
    <row r="289" spans="1:66" x14ac:dyDescent="0.25">
      <c r="A289" s="66"/>
      <c r="C289" s="34">
        <v>1</v>
      </c>
      <c r="D289" s="48">
        <f t="shared" ref="D289" si="1057">C289</f>
        <v>1</v>
      </c>
      <c r="E289" s="48">
        <f t="shared" ref="E289" si="1058">D289</f>
        <v>1</v>
      </c>
      <c r="F289" s="48">
        <f t="shared" ref="F289" si="1059">E289</f>
        <v>1</v>
      </c>
      <c r="G289" s="48">
        <f t="shared" ref="G289" si="1060">F289</f>
        <v>1</v>
      </c>
      <c r="H289" s="48">
        <f t="shared" ref="H289" si="1061">G289</f>
        <v>1</v>
      </c>
      <c r="I289" s="48">
        <f t="shared" ref="I289" si="1062">H289</f>
        <v>1</v>
      </c>
      <c r="J289" s="48">
        <f t="shared" ref="J289" si="1063">I289</f>
        <v>1</v>
      </c>
      <c r="K289" s="35">
        <v>2</v>
      </c>
      <c r="L289" s="48">
        <f t="shared" ref="L289" si="1064">K289</f>
        <v>2</v>
      </c>
      <c r="M289" s="48">
        <f t="shared" ref="M289" si="1065">L289</f>
        <v>2</v>
      </c>
      <c r="N289" s="48">
        <f t="shared" ref="N289" si="1066">M289</f>
        <v>2</v>
      </c>
      <c r="O289" s="48">
        <f t="shared" ref="O289" si="1067">N289</f>
        <v>2</v>
      </c>
      <c r="P289" s="48">
        <f t="shared" ref="P289" si="1068">O289</f>
        <v>2</v>
      </c>
      <c r="Q289" s="48">
        <f t="shared" ref="Q289" si="1069">P289</f>
        <v>2</v>
      </c>
      <c r="R289" s="48">
        <f t="shared" ref="R289" si="1070">Q289</f>
        <v>2</v>
      </c>
      <c r="S289" s="25">
        <v>3</v>
      </c>
      <c r="T289" s="48">
        <f t="shared" ref="T289" si="1071">S289</f>
        <v>3</v>
      </c>
      <c r="U289" s="48">
        <f t="shared" ref="U289" si="1072">T289</f>
        <v>3</v>
      </c>
      <c r="V289" s="48">
        <f t="shared" ref="V289" si="1073">U289</f>
        <v>3</v>
      </c>
      <c r="W289" s="48">
        <f t="shared" ref="W289" si="1074">V289</f>
        <v>3</v>
      </c>
      <c r="X289" s="48">
        <f t="shared" ref="X289" si="1075">W289</f>
        <v>3</v>
      </c>
      <c r="Y289" s="48">
        <f t="shared" ref="Y289" si="1076">X289</f>
        <v>3</v>
      </c>
      <c r="Z289" s="48">
        <f t="shared" ref="Z289" si="1077">Y289</f>
        <v>3</v>
      </c>
      <c r="AA289" s="25">
        <v>4</v>
      </c>
      <c r="AB289" s="48">
        <f t="shared" ref="AB289" si="1078">AA289</f>
        <v>4</v>
      </c>
      <c r="AC289" s="48">
        <f t="shared" ref="AC289" si="1079">AB289</f>
        <v>4</v>
      </c>
      <c r="AD289" s="48">
        <f t="shared" ref="AD289" si="1080">AC289</f>
        <v>4</v>
      </c>
      <c r="AE289" s="48">
        <f t="shared" ref="AE289" si="1081">AD289</f>
        <v>4</v>
      </c>
      <c r="AF289" s="48">
        <f t="shared" ref="AF289" si="1082">AE289</f>
        <v>4</v>
      </c>
      <c r="AG289" s="48">
        <f t="shared" ref="AG289" si="1083">AF289</f>
        <v>4</v>
      </c>
      <c r="AH289" s="48">
        <f t="shared" ref="AH289" si="1084">AG289</f>
        <v>4</v>
      </c>
      <c r="AI289" s="25">
        <v>5</v>
      </c>
      <c r="AJ289" s="48">
        <f t="shared" ref="AJ289" si="1085">AI289</f>
        <v>5</v>
      </c>
      <c r="AK289" s="48">
        <f t="shared" ref="AK289" si="1086">AJ289</f>
        <v>5</v>
      </c>
      <c r="AL289" s="48">
        <f t="shared" ref="AL289" si="1087">AK289</f>
        <v>5</v>
      </c>
      <c r="AM289" s="48">
        <f t="shared" ref="AM289" si="1088">AL289</f>
        <v>5</v>
      </c>
      <c r="AN289" s="48">
        <f t="shared" ref="AN289" si="1089">AM289</f>
        <v>5</v>
      </c>
      <c r="AO289" s="48">
        <f t="shared" ref="AO289" si="1090">AN289</f>
        <v>5</v>
      </c>
      <c r="AP289" s="48">
        <f t="shared" ref="AP289" si="1091">AO289</f>
        <v>5</v>
      </c>
      <c r="AQ289" s="25">
        <v>6</v>
      </c>
      <c r="AR289" s="48">
        <f t="shared" ref="AR289" si="1092">AQ289</f>
        <v>6</v>
      </c>
      <c r="AS289" s="48">
        <f t="shared" ref="AS289" si="1093">AR289</f>
        <v>6</v>
      </c>
      <c r="AT289" s="48">
        <f t="shared" ref="AT289" si="1094">AS289</f>
        <v>6</v>
      </c>
      <c r="AU289" s="48">
        <f t="shared" ref="AU289" si="1095">AT289</f>
        <v>6</v>
      </c>
      <c r="AV289" s="48">
        <f t="shared" ref="AV289" si="1096">AU289</f>
        <v>6</v>
      </c>
      <c r="AW289" s="48">
        <f t="shared" ref="AW289" si="1097">AV289</f>
        <v>6</v>
      </c>
      <c r="AX289" s="48">
        <f t="shared" ref="AX289" si="1098">AW289</f>
        <v>6</v>
      </c>
      <c r="AY289" s="25">
        <v>7</v>
      </c>
      <c r="AZ289" s="48">
        <f t="shared" ref="AZ289" si="1099">AY289</f>
        <v>7</v>
      </c>
      <c r="BA289" s="48">
        <f t="shared" ref="BA289" si="1100">AZ289</f>
        <v>7</v>
      </c>
      <c r="BB289" s="48">
        <f t="shared" ref="BB289" si="1101">BA289</f>
        <v>7</v>
      </c>
      <c r="BC289" s="48">
        <f t="shared" ref="BC289" si="1102">BB289</f>
        <v>7</v>
      </c>
      <c r="BD289" s="48">
        <f t="shared" ref="BD289" si="1103">BC289</f>
        <v>7</v>
      </c>
      <c r="BE289" s="48">
        <f t="shared" ref="BE289" si="1104">BD289</f>
        <v>7</v>
      </c>
      <c r="BF289" s="48">
        <f t="shared" ref="BF289" si="1105">BE289</f>
        <v>7</v>
      </c>
      <c r="BG289" s="25">
        <v>8</v>
      </c>
      <c r="BH289" s="48">
        <f t="shared" ref="BH289" si="1106">BG289</f>
        <v>8</v>
      </c>
      <c r="BI289" s="48">
        <f t="shared" ref="BI289" si="1107">BH289</f>
        <v>8</v>
      </c>
      <c r="BJ289" s="48">
        <f t="shared" ref="BJ289" si="1108">BI289</f>
        <v>8</v>
      </c>
      <c r="BK289" s="48">
        <f t="shared" ref="BK289" si="1109">BJ289</f>
        <v>8</v>
      </c>
      <c r="BL289" s="48">
        <f t="shared" ref="BL289" si="1110">BK289</f>
        <v>8</v>
      </c>
      <c r="BM289" s="48">
        <f t="shared" ref="BM289" si="1111">BL289</f>
        <v>8</v>
      </c>
      <c r="BN289" s="48">
        <f t="shared" ref="BN289" si="1112">BM289</f>
        <v>8</v>
      </c>
    </row>
    <row r="290" spans="1:66" ht="15.75" thickBot="1" x14ac:dyDescent="0.3">
      <c r="A290" s="66"/>
      <c r="C290" s="58">
        <f t="shared" ref="C290:J290" si="1113">C281</f>
        <v>81</v>
      </c>
      <c r="D290" s="58">
        <f t="shared" si="1113"/>
        <v>82</v>
      </c>
      <c r="E290" s="58">
        <f t="shared" si="1113"/>
        <v>83</v>
      </c>
      <c r="F290" s="58">
        <f t="shared" si="1113"/>
        <v>84</v>
      </c>
      <c r="G290" s="58">
        <f t="shared" si="1113"/>
        <v>85</v>
      </c>
      <c r="H290" s="58">
        <f t="shared" si="1113"/>
        <v>86</v>
      </c>
      <c r="I290" s="58">
        <f t="shared" si="1113"/>
        <v>87</v>
      </c>
      <c r="J290" s="58">
        <f t="shared" si="1113"/>
        <v>88</v>
      </c>
      <c r="K290" s="58">
        <f t="shared" ref="K290" si="1114">C290</f>
        <v>81</v>
      </c>
      <c r="L290" s="58">
        <f t="shared" ref="L290" si="1115">D290</f>
        <v>82</v>
      </c>
      <c r="M290" s="58">
        <f t="shared" ref="M290" si="1116">E290</f>
        <v>83</v>
      </c>
      <c r="N290" s="58">
        <f t="shared" ref="N290" si="1117">F290</f>
        <v>84</v>
      </c>
      <c r="O290" s="58">
        <f t="shared" ref="O290" si="1118">G290</f>
        <v>85</v>
      </c>
      <c r="P290" s="58">
        <f t="shared" ref="P290" si="1119">H290</f>
        <v>86</v>
      </c>
      <c r="Q290" s="58">
        <f t="shared" ref="Q290" si="1120">I290</f>
        <v>87</v>
      </c>
      <c r="R290" s="58">
        <f t="shared" ref="R290" si="1121">J290</f>
        <v>88</v>
      </c>
      <c r="S290" s="58">
        <f t="shared" ref="S290" si="1122">K290</f>
        <v>81</v>
      </c>
      <c r="T290" s="58">
        <f t="shared" ref="T290" si="1123">L290</f>
        <v>82</v>
      </c>
      <c r="U290" s="58">
        <f t="shared" ref="U290" si="1124">M290</f>
        <v>83</v>
      </c>
      <c r="V290" s="58">
        <f t="shared" ref="V290" si="1125">N290</f>
        <v>84</v>
      </c>
      <c r="W290" s="58">
        <f t="shared" ref="W290" si="1126">O290</f>
        <v>85</v>
      </c>
      <c r="X290" s="58">
        <f t="shared" ref="X290" si="1127">P290</f>
        <v>86</v>
      </c>
      <c r="Y290" s="58">
        <f t="shared" ref="Y290" si="1128">Q290</f>
        <v>87</v>
      </c>
      <c r="Z290" s="58">
        <f t="shared" ref="Z290" si="1129">R290</f>
        <v>88</v>
      </c>
      <c r="AA290" s="58">
        <f t="shared" ref="AA290" si="1130">S290</f>
        <v>81</v>
      </c>
      <c r="AB290" s="58">
        <f t="shared" ref="AB290" si="1131">T290</f>
        <v>82</v>
      </c>
      <c r="AC290" s="58">
        <f t="shared" ref="AC290" si="1132">U290</f>
        <v>83</v>
      </c>
      <c r="AD290" s="58">
        <f t="shared" ref="AD290" si="1133">V290</f>
        <v>84</v>
      </c>
      <c r="AE290" s="58">
        <f t="shared" ref="AE290" si="1134">W290</f>
        <v>85</v>
      </c>
      <c r="AF290" s="58">
        <f t="shared" ref="AF290" si="1135">X290</f>
        <v>86</v>
      </c>
      <c r="AG290" s="58">
        <f t="shared" ref="AG290" si="1136">Y290</f>
        <v>87</v>
      </c>
      <c r="AH290" s="58">
        <f t="shared" ref="AH290" si="1137">Z290</f>
        <v>88</v>
      </c>
      <c r="AI290" s="58">
        <f t="shared" ref="AI290" si="1138">AA290</f>
        <v>81</v>
      </c>
      <c r="AJ290" s="58">
        <f t="shared" ref="AJ290" si="1139">AB290</f>
        <v>82</v>
      </c>
      <c r="AK290" s="58">
        <f t="shared" ref="AK290" si="1140">AC290</f>
        <v>83</v>
      </c>
      <c r="AL290" s="58">
        <f t="shared" ref="AL290" si="1141">AD290</f>
        <v>84</v>
      </c>
      <c r="AM290" s="58">
        <f t="shared" ref="AM290" si="1142">AE290</f>
        <v>85</v>
      </c>
      <c r="AN290" s="58">
        <f t="shared" ref="AN290" si="1143">AF290</f>
        <v>86</v>
      </c>
      <c r="AO290" s="58">
        <f t="shared" ref="AO290" si="1144">AG290</f>
        <v>87</v>
      </c>
      <c r="AP290" s="58">
        <f t="shared" ref="AP290" si="1145">AH290</f>
        <v>88</v>
      </c>
      <c r="AQ290" s="58">
        <f t="shared" ref="AQ290" si="1146">AI290</f>
        <v>81</v>
      </c>
      <c r="AR290" s="58">
        <f t="shared" ref="AR290" si="1147">AJ290</f>
        <v>82</v>
      </c>
      <c r="AS290" s="58">
        <f t="shared" ref="AS290" si="1148">AK290</f>
        <v>83</v>
      </c>
      <c r="AT290" s="58">
        <f t="shared" ref="AT290" si="1149">AL290</f>
        <v>84</v>
      </c>
      <c r="AU290" s="58">
        <f t="shared" ref="AU290" si="1150">AM290</f>
        <v>85</v>
      </c>
      <c r="AV290" s="58">
        <f t="shared" ref="AV290" si="1151">AN290</f>
        <v>86</v>
      </c>
      <c r="AW290" s="58">
        <f t="shared" ref="AW290" si="1152">AO290</f>
        <v>87</v>
      </c>
      <c r="AX290" s="58">
        <f t="shared" ref="AX290" si="1153">AP290</f>
        <v>88</v>
      </c>
      <c r="AY290" s="58">
        <f t="shared" ref="AY290" si="1154">AQ290</f>
        <v>81</v>
      </c>
      <c r="AZ290" s="58">
        <f t="shared" ref="AZ290" si="1155">AR290</f>
        <v>82</v>
      </c>
      <c r="BA290" s="58">
        <f t="shared" ref="BA290" si="1156">AS290</f>
        <v>83</v>
      </c>
      <c r="BB290" s="58">
        <f t="shared" ref="BB290" si="1157">AT290</f>
        <v>84</v>
      </c>
      <c r="BC290" s="58">
        <f t="shared" ref="BC290" si="1158">AU290</f>
        <v>85</v>
      </c>
      <c r="BD290" s="58">
        <f t="shared" ref="BD290" si="1159">AV290</f>
        <v>86</v>
      </c>
      <c r="BE290" s="58">
        <f t="shared" ref="BE290" si="1160">AW290</f>
        <v>87</v>
      </c>
      <c r="BF290" s="58">
        <f t="shared" ref="BF290" si="1161">AX290</f>
        <v>88</v>
      </c>
      <c r="BG290" s="58">
        <f t="shared" ref="BG290" si="1162">AY290</f>
        <v>81</v>
      </c>
      <c r="BH290" s="58">
        <f t="shared" ref="BH290" si="1163">AZ290</f>
        <v>82</v>
      </c>
      <c r="BI290" s="58">
        <f t="shared" ref="BI290" si="1164">BA290</f>
        <v>83</v>
      </c>
      <c r="BJ290" s="58">
        <f t="shared" ref="BJ290" si="1165">BB290</f>
        <v>84</v>
      </c>
      <c r="BK290" s="58">
        <f t="shared" ref="BK290" si="1166">BC290</f>
        <v>85</v>
      </c>
      <c r="BL290" s="58">
        <f t="shared" ref="BL290" si="1167">BD290</f>
        <v>86</v>
      </c>
      <c r="BM290" s="58">
        <f t="shared" ref="BM290" si="1168">BE290</f>
        <v>87</v>
      </c>
      <c r="BN290" s="58">
        <f t="shared" ref="BN290" si="1169">BF290</f>
        <v>88</v>
      </c>
    </row>
    <row r="291" spans="1:66" x14ac:dyDescent="0.25">
      <c r="A291" s="2113"/>
      <c r="B291" s="2114"/>
      <c r="C291" s="26" t="s">
        <v>18</v>
      </c>
      <c r="D291" s="7" t="s">
        <v>18</v>
      </c>
      <c r="E291" s="7" t="s">
        <v>18</v>
      </c>
      <c r="F291" s="7" t="s">
        <v>18</v>
      </c>
      <c r="G291" s="7" t="s">
        <v>18</v>
      </c>
      <c r="H291" s="7" t="s">
        <v>18</v>
      </c>
      <c r="I291" s="7" t="s">
        <v>18</v>
      </c>
      <c r="J291" s="8" t="s">
        <v>18</v>
      </c>
      <c r="K291" s="26" t="s">
        <v>18</v>
      </c>
      <c r="L291" s="7" t="s">
        <v>18</v>
      </c>
      <c r="M291" s="7" t="s">
        <v>18</v>
      </c>
      <c r="N291" s="7" t="s">
        <v>18</v>
      </c>
      <c r="O291" s="7" t="s">
        <v>18</v>
      </c>
      <c r="P291" s="7" t="s">
        <v>18</v>
      </c>
      <c r="Q291" s="7" t="s">
        <v>18</v>
      </c>
      <c r="R291" s="8" t="s">
        <v>18</v>
      </c>
      <c r="S291" s="26" t="s">
        <v>18</v>
      </c>
      <c r="T291" s="7" t="s">
        <v>18</v>
      </c>
      <c r="U291" s="7" t="s">
        <v>18</v>
      </c>
      <c r="V291" s="7" t="s">
        <v>18</v>
      </c>
      <c r="W291" s="7" t="s">
        <v>18</v>
      </c>
      <c r="X291" s="7" t="s">
        <v>18</v>
      </c>
      <c r="Y291" s="7" t="s">
        <v>18</v>
      </c>
      <c r="Z291" s="8" t="s">
        <v>18</v>
      </c>
      <c r="AA291" s="26" t="s">
        <v>18</v>
      </c>
      <c r="AB291" s="7" t="s">
        <v>18</v>
      </c>
      <c r="AC291" s="7" t="s">
        <v>18</v>
      </c>
      <c r="AD291" s="7" t="s">
        <v>18</v>
      </c>
      <c r="AE291" s="7" t="s">
        <v>18</v>
      </c>
      <c r="AF291" s="7" t="s">
        <v>18</v>
      </c>
      <c r="AG291" s="7" t="s">
        <v>18</v>
      </c>
      <c r="AH291" s="8" t="s">
        <v>18</v>
      </c>
      <c r="AI291" s="26" t="s">
        <v>18</v>
      </c>
      <c r="AJ291" s="7" t="s">
        <v>18</v>
      </c>
      <c r="AK291" s="7" t="s">
        <v>18</v>
      </c>
      <c r="AL291" s="7" t="s">
        <v>18</v>
      </c>
      <c r="AM291" s="7" t="s">
        <v>18</v>
      </c>
      <c r="AN291" s="7" t="s">
        <v>18</v>
      </c>
      <c r="AO291" s="7" t="s">
        <v>18</v>
      </c>
      <c r="AP291" s="8" t="s">
        <v>18</v>
      </c>
      <c r="AQ291" s="26" t="s">
        <v>18</v>
      </c>
      <c r="AR291" s="7" t="s">
        <v>18</v>
      </c>
      <c r="AS291" s="7" t="s">
        <v>18</v>
      </c>
      <c r="AT291" s="7" t="s">
        <v>18</v>
      </c>
      <c r="AU291" s="7" t="s">
        <v>18</v>
      </c>
      <c r="AV291" s="7" t="s">
        <v>18</v>
      </c>
      <c r="AW291" s="7" t="s">
        <v>18</v>
      </c>
      <c r="AX291" s="8" t="s">
        <v>18</v>
      </c>
      <c r="AY291" s="26" t="s">
        <v>18</v>
      </c>
      <c r="AZ291" s="7" t="s">
        <v>18</v>
      </c>
      <c r="BA291" s="7" t="s">
        <v>18</v>
      </c>
      <c r="BB291" s="7" t="s">
        <v>18</v>
      </c>
      <c r="BC291" s="7" t="s">
        <v>18</v>
      </c>
      <c r="BD291" s="7" t="s">
        <v>18</v>
      </c>
      <c r="BE291" s="7" t="s">
        <v>18</v>
      </c>
      <c r="BF291" s="8" t="s">
        <v>18</v>
      </c>
      <c r="BG291" s="26" t="s">
        <v>18</v>
      </c>
      <c r="BH291" s="7" t="s">
        <v>18</v>
      </c>
      <c r="BI291" s="7" t="s">
        <v>18</v>
      </c>
      <c r="BJ291" s="7" t="s">
        <v>18</v>
      </c>
      <c r="BK291" s="7" t="s">
        <v>18</v>
      </c>
      <c r="BL291" s="7" t="s">
        <v>18</v>
      </c>
      <c r="BM291" s="7" t="s">
        <v>18</v>
      </c>
      <c r="BN291" s="8" t="s">
        <v>18</v>
      </c>
    </row>
    <row r="292" spans="1:66" x14ac:dyDescent="0.25">
      <c r="A292" s="2098"/>
      <c r="B292" s="2099"/>
      <c r="C292" s="969" t="str">
        <f>IF(VLOOKUP(C290,'Tabulka-skore'!$B$4:$V$239,16,0)=C289,C290,"")</f>
        <v/>
      </c>
      <c r="D292" s="970">
        <f>IF(VLOOKUP(D290,'Tabulka-skore'!$B$4:$V$239,16,0)=D289,D290,"")</f>
        <v>82</v>
      </c>
      <c r="E292" s="970">
        <f>IF(VLOOKUP(E290,'Tabulka-skore'!$B$4:$V$239,16,0)=E289,E290,"")</f>
        <v>83</v>
      </c>
      <c r="F292" s="970" t="str">
        <f>IF(VLOOKUP(F290,'Tabulka-skore'!$B$4:$V$239,16,0)=F289,F290,"")</f>
        <v/>
      </c>
      <c r="G292" s="970">
        <f>IF(VLOOKUP(G290,'Tabulka-skore'!$B$4:$V$239,16,0)=G289,G290,"")</f>
        <v>85</v>
      </c>
      <c r="H292" s="970" t="str">
        <f>IF(VLOOKUP(H290,'Tabulka-skore'!$B$4:$V$239,16,0)=H289,H290,"")</f>
        <v/>
      </c>
      <c r="I292" s="970" t="str">
        <f>IF(VLOOKUP(I290,'Tabulka-skore'!$B$4:$V$239,16,0)=I289,I290,"")</f>
        <v/>
      </c>
      <c r="J292" s="971" t="str">
        <f>IF(VLOOKUP(J290,'Tabulka-skore'!$B$4:$V$239,16,0)=J289,J290,"")</f>
        <v/>
      </c>
      <c r="K292" s="969" t="str">
        <f>IF(VLOOKUP(K290,'Tabulka-skore'!$B$4:$V$239,16,0)=K289,K290,"")</f>
        <v/>
      </c>
      <c r="L292" s="970" t="str">
        <f>IF(VLOOKUP(L290,'Tabulka-skore'!$B$4:$V$239,16,0)=L289,L290,"")</f>
        <v/>
      </c>
      <c r="M292" s="970" t="str">
        <f>IF(VLOOKUP(M290,'Tabulka-skore'!$B$4:$V$239,16,0)=M289,M290,"")</f>
        <v/>
      </c>
      <c r="N292" s="970" t="str">
        <f>IF(VLOOKUP(N290,'Tabulka-skore'!$B$4:$V$239,16,0)=N289,N290,"")</f>
        <v/>
      </c>
      <c r="O292" s="970" t="str">
        <f>IF(VLOOKUP(O290,'Tabulka-skore'!$B$4:$V$239,16,0)=O289,O290,"")</f>
        <v/>
      </c>
      <c r="P292" s="970" t="str">
        <f>IF(VLOOKUP(P290,'Tabulka-skore'!$B$4:$V$239,16,0)=P289,P290,"")</f>
        <v/>
      </c>
      <c r="Q292" s="970" t="str">
        <f>IF(VLOOKUP(Q290,'Tabulka-skore'!$B$4:$V$239,16,0)=Q289,Q290,"")</f>
        <v/>
      </c>
      <c r="R292" s="971" t="str">
        <f>IF(VLOOKUP(R290,'Tabulka-skore'!$B$4:$V$239,16,0)=R289,R290,"")</f>
        <v/>
      </c>
      <c r="S292" s="969" t="str">
        <f>IF(VLOOKUP(S290,'Tabulka-skore'!$B$4:$V$239,16,0)=S289,S290,"")</f>
        <v/>
      </c>
      <c r="T292" s="970" t="str">
        <f>IF(VLOOKUP(T290,'Tabulka-skore'!$B$4:$V$239,16,0)=T289,T290,"")</f>
        <v/>
      </c>
      <c r="U292" s="970" t="str">
        <f>IF(VLOOKUP(U290,'Tabulka-skore'!$B$4:$V$239,16,0)=U289,U290,"")</f>
        <v/>
      </c>
      <c r="V292" s="970" t="str">
        <f>IF(VLOOKUP(V290,'Tabulka-skore'!$B$4:$V$239,16,0)=V289,V290,"")</f>
        <v/>
      </c>
      <c r="W292" s="970" t="str">
        <f>IF(VLOOKUP(W290,'Tabulka-skore'!$B$4:$V$239,16,0)=W289,W290,"")</f>
        <v/>
      </c>
      <c r="X292" s="970" t="str">
        <f>IF(VLOOKUP(X290,'Tabulka-skore'!$B$4:$V$239,16,0)=X289,X290,"")</f>
        <v/>
      </c>
      <c r="Y292" s="970" t="str">
        <f>IF(VLOOKUP(Y290,'Tabulka-skore'!$B$4:$V$239,16,0)=Y289,Y290,"")</f>
        <v/>
      </c>
      <c r="Z292" s="971" t="str">
        <f>IF(VLOOKUP(Z290,'Tabulka-skore'!$B$4:$V$239,16,0)=Z289,Z290,"")</f>
        <v/>
      </c>
      <c r="AA292" s="969" t="str">
        <f>IF(VLOOKUP(AA290,'Tabulka-skore'!$B$4:$V$239,16,0)=AA289,AA290,"")</f>
        <v/>
      </c>
      <c r="AB292" s="970" t="str">
        <f>IF(VLOOKUP(AB290,'Tabulka-skore'!$B$4:$V$239,16,0)=AB289,AB290,"")</f>
        <v/>
      </c>
      <c r="AC292" s="970" t="str">
        <f>IF(VLOOKUP(AC290,'Tabulka-skore'!$B$4:$V$239,16,0)=AC289,AC290,"")</f>
        <v/>
      </c>
      <c r="AD292" s="970">
        <f>IF(VLOOKUP(AD290,'Tabulka-skore'!$B$4:$V$239,16,0)=AD289,AD290,"")</f>
        <v>84</v>
      </c>
      <c r="AE292" s="970" t="str">
        <f>IF(VLOOKUP(AE290,'Tabulka-skore'!$B$4:$V$239,16,0)=AE289,AE290,"")</f>
        <v/>
      </c>
      <c r="AF292" s="970" t="str">
        <f>IF(VLOOKUP(AF290,'Tabulka-skore'!$B$4:$V$239,16,0)=AF289,AF290,"")</f>
        <v/>
      </c>
      <c r="AG292" s="970" t="str">
        <f>IF(VLOOKUP(AG290,'Tabulka-skore'!$B$4:$V$239,16,0)=AG289,AG290,"")</f>
        <v/>
      </c>
      <c r="AH292" s="971" t="str">
        <f>IF(VLOOKUP(AH290,'Tabulka-skore'!$B$4:$V$239,16,0)=AH289,AH290,"")</f>
        <v/>
      </c>
      <c r="AI292" s="969">
        <f>IF(VLOOKUP(AI290,'Tabulka-skore'!$B$4:$V$239,16,0)=AI289,AI290,"")</f>
        <v>81</v>
      </c>
      <c r="AJ292" s="970" t="str">
        <f>IF(VLOOKUP(AJ290,'Tabulka-skore'!$B$4:$V$239,16,0)=AJ289,AJ290,"")</f>
        <v/>
      </c>
      <c r="AK292" s="970" t="str">
        <f>IF(VLOOKUP(AK290,'Tabulka-skore'!$B$4:$V$239,16,0)=AK289,AK290,"")</f>
        <v/>
      </c>
      <c r="AL292" s="970" t="str">
        <f>IF(VLOOKUP(AL290,'Tabulka-skore'!$B$4:$V$239,16,0)=AL289,AL290,"")</f>
        <v/>
      </c>
      <c r="AM292" s="970" t="str">
        <f>IF(VLOOKUP(AM290,'Tabulka-skore'!$B$4:$V$239,16,0)=AM289,AM290,"")</f>
        <v/>
      </c>
      <c r="AN292" s="970" t="str">
        <f>IF(VLOOKUP(AN290,'Tabulka-skore'!$B$4:$V$239,16,0)=AN289,AN290,"")</f>
        <v/>
      </c>
      <c r="AO292" s="970" t="str">
        <f>IF(VLOOKUP(AO290,'Tabulka-skore'!$B$4:$V$239,16,0)=AO289,AO290,"")</f>
        <v/>
      </c>
      <c r="AP292" s="971" t="str">
        <f>IF(VLOOKUP(AP290,'Tabulka-skore'!$B$4:$V$239,16,0)=AP289,AP290,"")</f>
        <v/>
      </c>
      <c r="AQ292" s="969" t="str">
        <f>IF(VLOOKUP(AQ290,'Tabulka-skore'!$B$4:$V$239,16,0)=AQ289,AQ290,"")</f>
        <v/>
      </c>
      <c r="AR292" s="970" t="str">
        <f>IF(VLOOKUP(AR290,'Tabulka-skore'!$B$4:$V$239,16,0)=AR289,AR290,"")</f>
        <v/>
      </c>
      <c r="AS292" s="970" t="str">
        <f>IF(VLOOKUP(AS290,'Tabulka-skore'!$B$4:$V$239,16,0)=AS289,AS290,"")</f>
        <v/>
      </c>
      <c r="AT292" s="970" t="str">
        <f>IF(VLOOKUP(AT290,'Tabulka-skore'!$B$4:$V$239,16,0)=AT289,AT290,"")</f>
        <v/>
      </c>
      <c r="AU292" s="970" t="str">
        <f>IF(VLOOKUP(AU290,'Tabulka-skore'!$B$4:$V$239,16,0)=AU289,AU290,"")</f>
        <v/>
      </c>
      <c r="AV292" s="970" t="str">
        <f>IF(VLOOKUP(AV290,'Tabulka-skore'!$B$4:$V$239,16,0)=AV289,AV290,"")</f>
        <v/>
      </c>
      <c r="AW292" s="970" t="str">
        <f>IF(VLOOKUP(AW290,'Tabulka-skore'!$B$4:$V$239,16,0)=AW289,AW290,"")</f>
        <v/>
      </c>
      <c r="AX292" s="971" t="str">
        <f>IF(VLOOKUP(AX290,'Tabulka-skore'!$B$4:$V$239,16,0)=AX289,AX290,"")</f>
        <v/>
      </c>
      <c r="AY292" s="969" t="str">
        <f>IF(VLOOKUP(AY290,'Tabulka-skore'!$B$4:$V$239,16,0)=AY289,AY290,"")</f>
        <v/>
      </c>
      <c r="AZ292" s="970" t="str">
        <f>IF(VLOOKUP(AZ290,'Tabulka-skore'!$B$4:$V$239,16,0)=AZ289,AZ290,"")</f>
        <v/>
      </c>
      <c r="BA292" s="970" t="str">
        <f>IF(VLOOKUP(BA290,'Tabulka-skore'!$B$4:$V$239,16,0)=BA289,BA290,"")</f>
        <v/>
      </c>
      <c r="BB292" s="970" t="str">
        <f>IF(VLOOKUP(BB290,'Tabulka-skore'!$B$4:$V$239,16,0)=BB289,BB290,"")</f>
        <v/>
      </c>
      <c r="BC292" s="970" t="str">
        <f>IF(VLOOKUP(BC290,'Tabulka-skore'!$B$4:$V$239,16,0)=BC289,BC290,"")</f>
        <v/>
      </c>
      <c r="BD292" s="970" t="str">
        <f>IF(VLOOKUP(BD290,'Tabulka-skore'!$B$4:$V$239,16,0)=BD289,BD290,"")</f>
        <v/>
      </c>
      <c r="BE292" s="970" t="str">
        <f>IF(VLOOKUP(BE290,'Tabulka-skore'!$B$4:$V$239,16,0)=BE289,BE290,"")</f>
        <v/>
      </c>
      <c r="BF292" s="971" t="str">
        <f>IF(VLOOKUP(BF290,'Tabulka-skore'!$B$4:$V$239,16,0)=BF289,BF290,"")</f>
        <v/>
      </c>
      <c r="BG292" s="969" t="str">
        <f>IF(VLOOKUP(BG290,'Tabulka-skore'!$B$4:$V$239,16,0)=BG289,BG290,"")</f>
        <v/>
      </c>
      <c r="BH292" s="970" t="str">
        <f>IF(VLOOKUP(BH290,'Tabulka-skore'!$B$4:$V$239,16,0)=BH289,BH290,"")</f>
        <v/>
      </c>
      <c r="BI292" s="970" t="str">
        <f>IF(VLOOKUP(BI290,'Tabulka-skore'!$B$4:$V$239,16,0)=BI289,BI290,"")</f>
        <v/>
      </c>
      <c r="BJ292" s="970" t="str">
        <f>IF(VLOOKUP(BJ290,'Tabulka-skore'!$B$4:$V$239,16,0)=BJ289,BJ290,"")</f>
        <v/>
      </c>
      <c r="BK292" s="970" t="str">
        <f>IF(VLOOKUP(BK290,'Tabulka-skore'!$B$4:$V$239,16,0)=BK289,BK290,"")</f>
        <v/>
      </c>
      <c r="BL292" s="970" t="str">
        <f>IF(VLOOKUP(BL290,'Tabulka-skore'!$B$4:$V$239,16,0)=BL289,BL290,"")</f>
        <v/>
      </c>
      <c r="BM292" s="970" t="str">
        <f>IF(VLOOKUP(BM290,'Tabulka-skore'!$B$4:$V$239,16,0)=BM289,BM290,"")</f>
        <v/>
      </c>
      <c r="BN292" s="971" t="str">
        <f>IF(VLOOKUP(BN290,'Tabulka-skore'!$B$4:$V$239,16,0)=BN289,BN290,"")</f>
        <v/>
      </c>
    </row>
    <row r="293" spans="1:66" ht="15.75" x14ac:dyDescent="0.25">
      <c r="A293" s="275" t="s">
        <v>26</v>
      </c>
      <c r="B293" s="276" t="s">
        <v>58</v>
      </c>
      <c r="C293" s="27" t="str">
        <f>IF(C292="","",DSUM('Rozpis-skore'!$C$1:$L$162,$B293,C291:C292))</f>
        <v/>
      </c>
      <c r="D293" s="6">
        <f>IF(D292="","",DSUM('Rozpis-skore'!$C$1:$L$162,$B293,D291:D292))</f>
        <v>0</v>
      </c>
      <c r="E293" s="6">
        <f>IF(E292="","",DSUM('Rozpis-skore'!$C$1:$L$162,$B293,E291:E292))</f>
        <v>0</v>
      </c>
      <c r="F293" s="6" t="str">
        <f>IF(F292="","",DSUM('Rozpis-skore'!$C$1:$L$162,$B293,F291:F292))</f>
        <v/>
      </c>
      <c r="G293" s="6">
        <f>IF(G292="","",DSUM('Rozpis-skore'!$C$1:$L$162,$B293,G291:G292))</f>
        <v>0</v>
      </c>
      <c r="H293" s="6" t="str">
        <f>IF(H292="","",DSUM('Rozpis-skore'!$C$1:$L$162,$B293,H291:H292))</f>
        <v/>
      </c>
      <c r="I293" s="6" t="str">
        <f>IF(I292="","",DSUM('Rozpis-skore'!$C$1:$L$162,$B293,I291:I292))</f>
        <v/>
      </c>
      <c r="J293" s="9" t="str">
        <f>IF(J292="","",DSUM('Rozpis-skore'!$C$1:$L$162,$B293,J291:J292))</f>
        <v/>
      </c>
      <c r="K293" s="27" t="str">
        <f>IF(K292="","",DSUM('Rozpis-skore'!$C$1:$L$162,$B293,K291:K292))</f>
        <v/>
      </c>
      <c r="L293" s="6" t="str">
        <f>IF(L292="","",DSUM('Rozpis-skore'!$C$1:$L$162,$B293,L291:L292))</f>
        <v/>
      </c>
      <c r="M293" s="6" t="str">
        <f>IF(M292="","",DSUM('Rozpis-skore'!$C$1:$L$162,$B293,M291:M292))</f>
        <v/>
      </c>
      <c r="N293" s="6" t="str">
        <f>IF(N292="","",DSUM('Rozpis-skore'!$C$1:$L$162,$B293,N291:N292))</f>
        <v/>
      </c>
      <c r="O293" s="6" t="str">
        <f>IF(O292="","",DSUM('Rozpis-skore'!$C$1:$L$162,$B293,O291:O292))</f>
        <v/>
      </c>
      <c r="P293" s="6" t="str">
        <f>IF(P292="","",DSUM('Rozpis-skore'!$C$1:$L$162,$B293,P291:P292))</f>
        <v/>
      </c>
      <c r="Q293" s="6" t="str">
        <f>IF(Q292="","",DSUM('Rozpis-skore'!$C$1:$L$162,$B293,Q291:Q292))</f>
        <v/>
      </c>
      <c r="R293" s="9" t="str">
        <f>IF(R292="","",DSUM('Rozpis-skore'!$C$1:$L$162,$B293,R291:R292))</f>
        <v/>
      </c>
      <c r="S293" s="27" t="str">
        <f>IF(S292="","",DSUM('Rozpis-skore'!$C$1:$L$162,$B293,S291:S292))</f>
        <v/>
      </c>
      <c r="T293" s="6" t="str">
        <f>IF(T292="","",DSUM('Rozpis-skore'!$C$1:$L$162,$B293,T291:T292))</f>
        <v/>
      </c>
      <c r="U293" s="6" t="str">
        <f>IF(U292="","",DSUM('Rozpis-skore'!$C$1:$L$162,$B293,U291:U292))</f>
        <v/>
      </c>
      <c r="V293" s="6" t="str">
        <f>IF(V292="","",DSUM('Rozpis-skore'!$C$1:$L$162,$B293,V291:V292))</f>
        <v/>
      </c>
      <c r="W293" s="6" t="str">
        <f>IF(W292="","",DSUM('Rozpis-skore'!$C$1:$L$162,$B293,W291:W292))</f>
        <v/>
      </c>
      <c r="X293" s="6" t="str">
        <f>IF(X292="","",DSUM('Rozpis-skore'!$C$1:$L$162,$B293,X291:X292))</f>
        <v/>
      </c>
      <c r="Y293" s="6" t="str">
        <f>IF(Y292="","",DSUM('Rozpis-skore'!$C$1:$L$162,$B293,Y291:Y292))</f>
        <v/>
      </c>
      <c r="Z293" s="9" t="str">
        <f>IF(Z292="","",DSUM('Rozpis-skore'!$C$1:$L$162,$B293,Z291:Z292))</f>
        <v/>
      </c>
      <c r="AA293" s="27" t="str">
        <f>IF(AA292="","",DSUM('Rozpis-skore'!$C$1:$L$162,$B293,AA291:AA292))</f>
        <v/>
      </c>
      <c r="AB293" s="6" t="str">
        <f>IF(AB292="","",DSUM('Rozpis-skore'!$C$1:$L$162,$B293,AB291:AB292))</f>
        <v/>
      </c>
      <c r="AC293" s="6" t="str">
        <f>IF(AC292="","",DSUM('Rozpis-skore'!$C$1:$L$162,$B293,AC291:AC292))</f>
        <v/>
      </c>
      <c r="AD293" s="6">
        <f>IF(AD292="","",DSUM('Rozpis-skore'!$C$1:$L$162,$B293,AD291:AD292))</f>
        <v>0</v>
      </c>
      <c r="AE293" s="6" t="str">
        <f>IF(AE292="","",DSUM('Rozpis-skore'!$C$1:$L$162,$B293,AE291:AE292))</f>
        <v/>
      </c>
      <c r="AF293" s="6" t="str">
        <f>IF(AF292="","",DSUM('Rozpis-skore'!$C$1:$L$162,$B293,AF291:AF292))</f>
        <v/>
      </c>
      <c r="AG293" s="6" t="str">
        <f>IF(AG292="","",DSUM('Rozpis-skore'!$C$1:$L$162,$B293,AG291:AG292))</f>
        <v/>
      </c>
      <c r="AH293" s="9" t="str">
        <f>IF(AH292="","",DSUM('Rozpis-skore'!$C$1:$L$162,$B293,AH291:AH292))</f>
        <v/>
      </c>
      <c r="AI293" s="27">
        <f>IF(AI292="","",DSUM('Rozpis-skore'!$C$1:$L$162,$B293,AI291:AI292))</f>
        <v>0</v>
      </c>
      <c r="AJ293" s="6" t="str">
        <f>IF(AJ292="","",DSUM('Rozpis-skore'!$C$1:$L$162,$B293,AJ291:AJ292))</f>
        <v/>
      </c>
      <c r="AK293" s="6" t="str">
        <f>IF(AK292="","",DSUM('Rozpis-skore'!$C$1:$L$162,$B293,AK291:AK292))</f>
        <v/>
      </c>
      <c r="AL293" s="6" t="str">
        <f>IF(AL292="","",DSUM('Rozpis-skore'!$C$1:$L$162,$B293,AL291:AL292))</f>
        <v/>
      </c>
      <c r="AM293" s="6" t="str">
        <f>IF(AM292="","",DSUM('Rozpis-skore'!$C$1:$L$162,$B293,AM291:AM292))</f>
        <v/>
      </c>
      <c r="AN293" s="6" t="str">
        <f>IF(AN292="","",DSUM('Rozpis-skore'!$C$1:$L$162,$B293,AN291:AN292))</f>
        <v/>
      </c>
      <c r="AO293" s="6" t="str">
        <f>IF(AO292="","",DSUM('Rozpis-skore'!$C$1:$L$162,$B293,AO291:AO292))</f>
        <v/>
      </c>
      <c r="AP293" s="9" t="str">
        <f>IF(AP292="","",DSUM('Rozpis-skore'!$C$1:$L$162,$B293,AP291:AP292))</f>
        <v/>
      </c>
      <c r="AQ293" s="27" t="str">
        <f>IF(AQ292="","",DSUM('Rozpis-skore'!$C$1:$L$162,$B293,AQ291:AQ292))</f>
        <v/>
      </c>
      <c r="AR293" s="6" t="str">
        <f>IF(AR292="","",DSUM('Rozpis-skore'!$C$1:$L$162,$B293,AR291:AR292))</f>
        <v/>
      </c>
      <c r="AS293" s="6" t="str">
        <f>IF(AS292="","",DSUM('Rozpis-skore'!$C$1:$L$162,$B293,AS291:AS292))</f>
        <v/>
      </c>
      <c r="AT293" s="6" t="str">
        <f>IF(AT292="","",DSUM('Rozpis-skore'!$C$1:$L$162,$B293,AT291:AT292))</f>
        <v/>
      </c>
      <c r="AU293" s="6" t="str">
        <f>IF(AU292="","",DSUM('Rozpis-skore'!$C$1:$L$162,$B293,AU291:AU292))</f>
        <v/>
      </c>
      <c r="AV293" s="6" t="str">
        <f>IF(AV292="","",DSUM('Rozpis-skore'!$C$1:$L$162,$B293,AV291:AV292))</f>
        <v/>
      </c>
      <c r="AW293" s="6" t="str">
        <f>IF(AW292="","",DSUM('Rozpis-skore'!$C$1:$L$162,$B293,AW291:AW292))</f>
        <v/>
      </c>
      <c r="AX293" s="9" t="str">
        <f>IF(AX292="","",DSUM('Rozpis-skore'!$C$1:$L$162,$B293,AX291:AX292))</f>
        <v/>
      </c>
      <c r="AY293" s="27" t="str">
        <f>IF(AY292="","",DSUM('Rozpis-skore'!$C$1:$L$162,$B293,AY291:AY292))</f>
        <v/>
      </c>
      <c r="AZ293" s="6" t="str">
        <f>IF(AZ292="","",DSUM('Rozpis-skore'!$C$1:$L$162,$B293,AZ291:AZ292))</f>
        <v/>
      </c>
      <c r="BA293" s="6" t="str">
        <f>IF(BA292="","",DSUM('Rozpis-skore'!$C$1:$L$162,$B293,BA291:BA292))</f>
        <v/>
      </c>
      <c r="BB293" s="6" t="str">
        <f>IF(BB292="","",DSUM('Rozpis-skore'!$C$1:$L$162,$B293,BB291:BB292))</f>
        <v/>
      </c>
      <c r="BC293" s="6" t="str">
        <f>IF(BC292="","",DSUM('Rozpis-skore'!$C$1:$L$162,$B293,BC291:BC292))</f>
        <v/>
      </c>
      <c r="BD293" s="6" t="str">
        <f>IF(BD292="","",DSUM('Rozpis-skore'!$C$1:$L$162,$B293,BD291:BD292))</f>
        <v/>
      </c>
      <c r="BE293" s="6" t="str">
        <f>IF(BE292="","",DSUM('Rozpis-skore'!$C$1:$L$162,$B293,BE291:BE292))</f>
        <v/>
      </c>
      <c r="BF293" s="9" t="str">
        <f>IF(BF292="","",DSUM('Rozpis-skore'!$C$1:$L$162,$B293,BF291:BF292))</f>
        <v/>
      </c>
      <c r="BG293" s="27" t="str">
        <f>IF(BG292="","",DSUM('Rozpis-skore'!$C$1:$L$162,$B293,BG291:BG292))</f>
        <v/>
      </c>
      <c r="BH293" s="6" t="str">
        <f>IF(BH292="","",DSUM('Rozpis-skore'!$C$1:$L$162,$B293,BH291:BH292))</f>
        <v/>
      </c>
      <c r="BI293" s="6" t="str">
        <f>IF(BI292="","",DSUM('Rozpis-skore'!$C$1:$L$162,$B293,BI291:BI292))</f>
        <v/>
      </c>
      <c r="BJ293" s="6" t="str">
        <f>IF(BJ292="","",DSUM('Rozpis-skore'!$C$1:$L$162,$B293,BJ291:BJ292))</f>
        <v/>
      </c>
      <c r="BK293" s="6" t="str">
        <f>IF(BK292="","",DSUM('Rozpis-skore'!$C$1:$L$162,$B293,BK291:BK292))</f>
        <v/>
      </c>
      <c r="BL293" s="6" t="str">
        <f>IF(BL292="","",DSUM('Rozpis-skore'!$C$1:$L$162,$B293,BL291:BL292))</f>
        <v/>
      </c>
      <c r="BM293" s="6" t="str">
        <f>IF(BM292="","",DSUM('Rozpis-skore'!$C$1:$L$162,$B293,BM291:BM292))</f>
        <v/>
      </c>
      <c r="BN293" s="9" t="str">
        <f>IF(BN292="","",DSUM('Rozpis-skore'!$C$1:$L$162,$B293,BN291:BN292))</f>
        <v/>
      </c>
    </row>
    <row r="294" spans="1:66" ht="15.75" x14ac:dyDescent="0.25">
      <c r="A294" s="275" t="s">
        <v>28</v>
      </c>
      <c r="B294" s="276" t="s">
        <v>20</v>
      </c>
      <c r="C294" s="27" t="str">
        <f>IF(C292="","",DSUM('Rozpis-skore'!$C$1:$L$162,$B294,C291:C292))</f>
        <v/>
      </c>
      <c r="D294" s="6">
        <f>IF(D292="","",DSUM('Rozpis-skore'!$C$1:$L$162,$B294,D291:D292))</f>
        <v>7</v>
      </c>
      <c r="E294" s="6">
        <f>IF(E292="","",DSUM('Rozpis-skore'!$C$1:$L$162,$B294,E291:E292))</f>
        <v>9</v>
      </c>
      <c r="F294" s="6" t="str">
        <f>IF(F292="","",DSUM('Rozpis-skore'!$C$1:$L$162,$B294,F291:F292))</f>
        <v/>
      </c>
      <c r="G294" s="6">
        <f>IF(G292="","",DSUM('Rozpis-skore'!$C$1:$L$162,$B294,G291:G292))</f>
        <v>15</v>
      </c>
      <c r="H294" s="6" t="str">
        <f>IF(H292="","",DSUM('Rozpis-skore'!$C$1:$L$162,$B294,H291:H292))</f>
        <v/>
      </c>
      <c r="I294" s="6" t="str">
        <f>IF(I292="","",DSUM('Rozpis-skore'!$C$1:$L$162,$B294,I291:I292))</f>
        <v/>
      </c>
      <c r="J294" s="9" t="str">
        <f>IF(J292="","",DSUM('Rozpis-skore'!$C$1:$L$162,$B294,J291:J292))</f>
        <v/>
      </c>
      <c r="K294" s="27" t="str">
        <f>IF(K292="","",DSUM('Rozpis-skore'!$C$1:$L$162,$B294,K291:K292))</f>
        <v/>
      </c>
      <c r="L294" s="6" t="str">
        <f>IF(L292="","",DSUM('Rozpis-skore'!$C$1:$L$162,$B294,L291:L292))</f>
        <v/>
      </c>
      <c r="M294" s="6" t="str">
        <f>IF(M292="","",DSUM('Rozpis-skore'!$C$1:$L$162,$B294,M291:M292))</f>
        <v/>
      </c>
      <c r="N294" s="6" t="str">
        <f>IF(N292="","",DSUM('Rozpis-skore'!$C$1:$L$162,$B294,N291:N292))</f>
        <v/>
      </c>
      <c r="O294" s="6" t="str">
        <f>IF(O292="","",DSUM('Rozpis-skore'!$C$1:$L$162,$B294,O291:O292))</f>
        <v/>
      </c>
      <c r="P294" s="6" t="str">
        <f>IF(P292="","",DSUM('Rozpis-skore'!$C$1:$L$162,$B294,P291:P292))</f>
        <v/>
      </c>
      <c r="Q294" s="6" t="str">
        <f>IF(Q292="","",DSUM('Rozpis-skore'!$C$1:$L$162,$B294,Q291:Q292))</f>
        <v/>
      </c>
      <c r="R294" s="9" t="str">
        <f>IF(R292="","",DSUM('Rozpis-skore'!$C$1:$L$162,$B294,R291:R292))</f>
        <v/>
      </c>
      <c r="S294" s="27" t="str">
        <f>IF(S292="","",DSUM('Rozpis-skore'!$C$1:$L$162,$B294,S291:S292))</f>
        <v/>
      </c>
      <c r="T294" s="6" t="str">
        <f>IF(T292="","",DSUM('Rozpis-skore'!$C$1:$L$162,$B294,T291:T292))</f>
        <v/>
      </c>
      <c r="U294" s="6" t="str">
        <f>IF(U292="","",DSUM('Rozpis-skore'!$C$1:$L$162,$B294,U291:U292))</f>
        <v/>
      </c>
      <c r="V294" s="6" t="str">
        <f>IF(V292="","",DSUM('Rozpis-skore'!$C$1:$L$162,$B294,V291:V292))</f>
        <v/>
      </c>
      <c r="W294" s="6" t="str">
        <f>IF(W292="","",DSUM('Rozpis-skore'!$C$1:$L$162,$B294,W291:W292))</f>
        <v/>
      </c>
      <c r="X294" s="6" t="str">
        <f>IF(X292="","",DSUM('Rozpis-skore'!$C$1:$L$162,$B294,X291:X292))</f>
        <v/>
      </c>
      <c r="Y294" s="6" t="str">
        <f>IF(Y292="","",DSUM('Rozpis-skore'!$C$1:$L$162,$B294,Y291:Y292))</f>
        <v/>
      </c>
      <c r="Z294" s="9" t="str">
        <f>IF(Z292="","",DSUM('Rozpis-skore'!$C$1:$L$162,$B294,Z291:Z292))</f>
        <v/>
      </c>
      <c r="AA294" s="27" t="str">
        <f>IF(AA292="","",DSUM('Rozpis-skore'!$C$1:$L$162,$B294,AA291:AA292))</f>
        <v/>
      </c>
      <c r="AB294" s="6" t="str">
        <f>IF(AB292="","",DSUM('Rozpis-skore'!$C$1:$L$162,$B294,AB291:AB292))</f>
        <v/>
      </c>
      <c r="AC294" s="6" t="str">
        <f>IF(AC292="","",DSUM('Rozpis-skore'!$C$1:$L$162,$B294,AC291:AC292))</f>
        <v/>
      </c>
      <c r="AD294" s="6">
        <f>IF(AD292="","",DSUM('Rozpis-skore'!$C$1:$L$162,$B294,AD291:AD292))</f>
        <v>0</v>
      </c>
      <c r="AE294" s="6" t="str">
        <f>IF(AE292="","",DSUM('Rozpis-skore'!$C$1:$L$162,$B294,AE291:AE292))</f>
        <v/>
      </c>
      <c r="AF294" s="6" t="str">
        <f>IF(AF292="","",DSUM('Rozpis-skore'!$C$1:$L$162,$B294,AF291:AF292))</f>
        <v/>
      </c>
      <c r="AG294" s="6" t="str">
        <f>IF(AG292="","",DSUM('Rozpis-skore'!$C$1:$L$162,$B294,AG291:AG292))</f>
        <v/>
      </c>
      <c r="AH294" s="9" t="str">
        <f>IF(AH292="","",DSUM('Rozpis-skore'!$C$1:$L$162,$B294,AH291:AH292))</f>
        <v/>
      </c>
      <c r="AI294" s="27">
        <f>IF(AI292="","",DSUM('Rozpis-skore'!$C$1:$L$162,$B294,AI291:AI292))</f>
        <v>0</v>
      </c>
      <c r="AJ294" s="6" t="str">
        <f>IF(AJ292="","",DSUM('Rozpis-skore'!$C$1:$L$162,$B294,AJ291:AJ292))</f>
        <v/>
      </c>
      <c r="AK294" s="6" t="str">
        <f>IF(AK292="","",DSUM('Rozpis-skore'!$C$1:$L$162,$B294,AK291:AK292))</f>
        <v/>
      </c>
      <c r="AL294" s="6" t="str">
        <f>IF(AL292="","",DSUM('Rozpis-skore'!$C$1:$L$162,$B294,AL291:AL292))</f>
        <v/>
      </c>
      <c r="AM294" s="6" t="str">
        <f>IF(AM292="","",DSUM('Rozpis-skore'!$C$1:$L$162,$B294,AM291:AM292))</f>
        <v/>
      </c>
      <c r="AN294" s="6" t="str">
        <f>IF(AN292="","",DSUM('Rozpis-skore'!$C$1:$L$162,$B294,AN291:AN292))</f>
        <v/>
      </c>
      <c r="AO294" s="6" t="str">
        <f>IF(AO292="","",DSUM('Rozpis-skore'!$C$1:$L$162,$B294,AO291:AO292))</f>
        <v/>
      </c>
      <c r="AP294" s="9" t="str">
        <f>IF(AP292="","",DSUM('Rozpis-skore'!$C$1:$L$162,$B294,AP291:AP292))</f>
        <v/>
      </c>
      <c r="AQ294" s="27" t="str">
        <f>IF(AQ292="","",DSUM('Rozpis-skore'!$C$1:$L$162,$B294,AQ291:AQ292))</f>
        <v/>
      </c>
      <c r="AR294" s="6" t="str">
        <f>IF(AR292="","",DSUM('Rozpis-skore'!$C$1:$L$162,$B294,AR291:AR292))</f>
        <v/>
      </c>
      <c r="AS294" s="6" t="str">
        <f>IF(AS292="","",DSUM('Rozpis-skore'!$C$1:$L$162,$B294,AS291:AS292))</f>
        <v/>
      </c>
      <c r="AT294" s="6" t="str">
        <f>IF(AT292="","",DSUM('Rozpis-skore'!$C$1:$L$162,$B294,AT291:AT292))</f>
        <v/>
      </c>
      <c r="AU294" s="6" t="str">
        <f>IF(AU292="","",DSUM('Rozpis-skore'!$C$1:$L$162,$B294,AU291:AU292))</f>
        <v/>
      </c>
      <c r="AV294" s="6" t="str">
        <f>IF(AV292="","",DSUM('Rozpis-skore'!$C$1:$L$162,$B294,AV291:AV292))</f>
        <v/>
      </c>
      <c r="AW294" s="6" t="str">
        <f>IF(AW292="","",DSUM('Rozpis-skore'!$C$1:$L$162,$B294,AW291:AW292))</f>
        <v/>
      </c>
      <c r="AX294" s="9" t="str">
        <f>IF(AX292="","",DSUM('Rozpis-skore'!$C$1:$L$162,$B294,AX291:AX292))</f>
        <v/>
      </c>
      <c r="AY294" s="27" t="str">
        <f>IF(AY292="","",DSUM('Rozpis-skore'!$C$1:$L$162,$B294,AY291:AY292))</f>
        <v/>
      </c>
      <c r="AZ294" s="6" t="str">
        <f>IF(AZ292="","",DSUM('Rozpis-skore'!$C$1:$L$162,$B294,AZ291:AZ292))</f>
        <v/>
      </c>
      <c r="BA294" s="6" t="str">
        <f>IF(BA292="","",DSUM('Rozpis-skore'!$C$1:$L$162,$B294,BA291:BA292))</f>
        <v/>
      </c>
      <c r="BB294" s="6" t="str">
        <f>IF(BB292="","",DSUM('Rozpis-skore'!$C$1:$L$162,$B294,BB291:BB292))</f>
        <v/>
      </c>
      <c r="BC294" s="6" t="str">
        <f>IF(BC292="","",DSUM('Rozpis-skore'!$C$1:$L$162,$B294,BC291:BC292))</f>
        <v/>
      </c>
      <c r="BD294" s="6" t="str">
        <f>IF(BD292="","",DSUM('Rozpis-skore'!$C$1:$L$162,$B294,BD291:BD292))</f>
        <v/>
      </c>
      <c r="BE294" s="6" t="str">
        <f>IF(BE292="","",DSUM('Rozpis-skore'!$C$1:$L$162,$B294,BE291:BE292))</f>
        <v/>
      </c>
      <c r="BF294" s="9" t="str">
        <f>IF(BF292="","",DSUM('Rozpis-skore'!$C$1:$L$162,$B294,BF291:BF292))</f>
        <v/>
      </c>
      <c r="BG294" s="27" t="str">
        <f>IF(BG292="","",DSUM('Rozpis-skore'!$C$1:$L$162,$B294,BG291:BG292))</f>
        <v/>
      </c>
      <c r="BH294" s="6" t="str">
        <f>IF(BH292="","",DSUM('Rozpis-skore'!$C$1:$L$162,$B294,BH291:BH292))</f>
        <v/>
      </c>
      <c r="BI294" s="6" t="str">
        <f>IF(BI292="","",DSUM('Rozpis-skore'!$C$1:$L$162,$B294,BI291:BI292))</f>
        <v/>
      </c>
      <c r="BJ294" s="6" t="str">
        <f>IF(BJ292="","",DSUM('Rozpis-skore'!$C$1:$L$162,$B294,BJ291:BJ292))</f>
        <v/>
      </c>
      <c r="BK294" s="6" t="str">
        <f>IF(BK292="","",DSUM('Rozpis-skore'!$C$1:$L$162,$B294,BK291:BK292))</f>
        <v/>
      </c>
      <c r="BL294" s="6" t="str">
        <f>IF(BL292="","",DSUM('Rozpis-skore'!$C$1:$L$162,$B294,BL291:BL292))</f>
        <v/>
      </c>
      <c r="BM294" s="6" t="str">
        <f>IF(BM292="","",DSUM('Rozpis-skore'!$C$1:$L$162,$B294,BM291:BM292))</f>
        <v/>
      </c>
      <c r="BN294" s="9" t="str">
        <f>IF(BN292="","",DSUM('Rozpis-skore'!$C$1:$L$162,$B294,BN291:BN292))</f>
        <v/>
      </c>
    </row>
    <row r="295" spans="1:66" ht="16.5" thickBot="1" x14ac:dyDescent="0.3">
      <c r="A295" s="277" t="s">
        <v>30</v>
      </c>
      <c r="B295" s="278" t="s">
        <v>21</v>
      </c>
      <c r="C295" s="13" t="str">
        <f>IF(C293="","",DSUM('Rozpis-skore'!$C$1:$L$162,$B295,C291:C292))</f>
        <v/>
      </c>
      <c r="D295" s="10">
        <f>IF(D293="","",DSUM('Rozpis-skore'!$C$1:$L$162,$B295,D291:D292))</f>
        <v>4</v>
      </c>
      <c r="E295" s="10">
        <f>IF(E293="","",DSUM('Rozpis-skore'!$C$1:$L$162,$B295,E291:E292))</f>
        <v>5</v>
      </c>
      <c r="F295" s="10" t="str">
        <f>IF(F293="","",DSUM('Rozpis-skore'!$C$1:$L$162,$B295,F291:F292))</f>
        <v/>
      </c>
      <c r="G295" s="10">
        <f>IF(G293="","",DSUM('Rozpis-skore'!$C$1:$L$162,$B295,G291:G292))</f>
        <v>13</v>
      </c>
      <c r="H295" s="10" t="str">
        <f>IF(H293="","",DSUM('Rozpis-skore'!$C$1:$L$162,$B295,H291:H292))</f>
        <v/>
      </c>
      <c r="I295" s="10" t="str">
        <f>IF(I293="","",DSUM('Rozpis-skore'!$C$1:$L$162,$B295,I291:I292))</f>
        <v/>
      </c>
      <c r="J295" s="11" t="str">
        <f>IF(J293="","",DSUM('Rozpis-skore'!$C$1:$L$162,$B295,J291:J292))</f>
        <v/>
      </c>
      <c r="K295" s="13" t="str">
        <f>IF(K293="","",DSUM('Rozpis-skore'!$C$1:$L$162,$B295,K291:K292))</f>
        <v/>
      </c>
      <c r="L295" s="10" t="str">
        <f>IF(L293="","",DSUM('Rozpis-skore'!$C$1:$L$162,$B295,L291:L292))</f>
        <v/>
      </c>
      <c r="M295" s="10" t="str">
        <f>IF(M293="","",DSUM('Rozpis-skore'!$C$1:$L$162,$B295,M291:M292))</f>
        <v/>
      </c>
      <c r="N295" s="10" t="str">
        <f>IF(N293="","",DSUM('Rozpis-skore'!$C$1:$L$162,$B295,N291:N292))</f>
        <v/>
      </c>
      <c r="O295" s="10" t="str">
        <f>IF(O293="","",DSUM('Rozpis-skore'!$C$1:$L$162,$B295,O291:O292))</f>
        <v/>
      </c>
      <c r="P295" s="10" t="str">
        <f>IF(P293="","",DSUM('Rozpis-skore'!$C$1:$L$162,$B295,P291:P292))</f>
        <v/>
      </c>
      <c r="Q295" s="10" t="str">
        <f>IF(Q293="","",DSUM('Rozpis-skore'!$C$1:$L$162,$B295,Q291:Q292))</f>
        <v/>
      </c>
      <c r="R295" s="11" t="str">
        <f>IF(R293="","",DSUM('Rozpis-skore'!$C$1:$L$162,$B295,R291:R292))</f>
        <v/>
      </c>
      <c r="S295" s="13" t="str">
        <f>IF(S293="","",DSUM('Rozpis-skore'!$C$1:$L$162,$B295,S291:S292))</f>
        <v/>
      </c>
      <c r="T295" s="10" t="str">
        <f>IF(T293="","",DSUM('Rozpis-skore'!$C$1:$L$162,$B295,T291:T292))</f>
        <v/>
      </c>
      <c r="U295" s="10" t="str">
        <f>IF(U293="","",DSUM('Rozpis-skore'!$C$1:$L$162,$B295,U291:U292))</f>
        <v/>
      </c>
      <c r="V295" s="10" t="str">
        <f>IF(V293="","",DSUM('Rozpis-skore'!$C$1:$L$162,$B295,V291:V292))</f>
        <v/>
      </c>
      <c r="W295" s="10" t="str">
        <f>IF(W293="","",DSUM('Rozpis-skore'!$C$1:$L$162,$B295,W291:W292))</f>
        <v/>
      </c>
      <c r="X295" s="10" t="str">
        <f>IF(X293="","",DSUM('Rozpis-skore'!$C$1:$L$162,$B295,X291:X292))</f>
        <v/>
      </c>
      <c r="Y295" s="10" t="str">
        <f>IF(Y293="","",DSUM('Rozpis-skore'!$C$1:$L$162,$B295,Y291:Y292))</f>
        <v/>
      </c>
      <c r="Z295" s="11" t="str">
        <f>IF(Z293="","",DSUM('Rozpis-skore'!$C$1:$L$162,$B295,Z291:Z292))</f>
        <v/>
      </c>
      <c r="AA295" s="13" t="str">
        <f>IF(AA293="","",DSUM('Rozpis-skore'!$C$1:$L$162,$B295,AA291:AA292))</f>
        <v/>
      </c>
      <c r="AB295" s="10" t="str">
        <f>IF(AB293="","",DSUM('Rozpis-skore'!$C$1:$L$162,$B295,AB291:AB292))</f>
        <v/>
      </c>
      <c r="AC295" s="10" t="str">
        <f>IF(AC293="","",DSUM('Rozpis-skore'!$C$1:$L$162,$B295,AC291:AC292))</f>
        <v/>
      </c>
      <c r="AD295" s="10">
        <f>IF(AD293="","",DSUM('Rozpis-skore'!$C$1:$L$162,$B295,AD291:AD292))</f>
        <v>0</v>
      </c>
      <c r="AE295" s="10" t="str">
        <f>IF(AE293="","",DSUM('Rozpis-skore'!$C$1:$L$162,$B295,AE291:AE292))</f>
        <v/>
      </c>
      <c r="AF295" s="10" t="str">
        <f>IF(AF293="","",DSUM('Rozpis-skore'!$C$1:$L$162,$B295,AF291:AF292))</f>
        <v/>
      </c>
      <c r="AG295" s="10" t="str">
        <f>IF(AG293="","",DSUM('Rozpis-skore'!$C$1:$L$162,$B295,AG291:AG292))</f>
        <v/>
      </c>
      <c r="AH295" s="11" t="str">
        <f>IF(AH293="","",DSUM('Rozpis-skore'!$C$1:$L$162,$B295,AH291:AH292))</f>
        <v/>
      </c>
      <c r="AI295" s="13">
        <f>IF(AI293="","",DSUM('Rozpis-skore'!$C$1:$L$162,$B295,AI291:AI292))</f>
        <v>0</v>
      </c>
      <c r="AJ295" s="10" t="str">
        <f>IF(AJ293="","",DSUM('Rozpis-skore'!$C$1:$L$162,$B295,AJ291:AJ292))</f>
        <v/>
      </c>
      <c r="AK295" s="10" t="str">
        <f>IF(AK293="","",DSUM('Rozpis-skore'!$C$1:$L$162,$B295,AK291:AK292))</f>
        <v/>
      </c>
      <c r="AL295" s="10" t="str">
        <f>IF(AL293="","",DSUM('Rozpis-skore'!$C$1:$L$162,$B295,AL291:AL292))</f>
        <v/>
      </c>
      <c r="AM295" s="10" t="str">
        <f>IF(AM293="","",DSUM('Rozpis-skore'!$C$1:$L$162,$B295,AM291:AM292))</f>
        <v/>
      </c>
      <c r="AN295" s="10" t="str">
        <f>IF(AN293="","",DSUM('Rozpis-skore'!$C$1:$L$162,$B295,AN291:AN292))</f>
        <v/>
      </c>
      <c r="AO295" s="10" t="str">
        <f>IF(AO293="","",DSUM('Rozpis-skore'!$C$1:$L$162,$B295,AO291:AO292))</f>
        <v/>
      </c>
      <c r="AP295" s="11" t="str">
        <f>IF(AP293="","",DSUM('Rozpis-skore'!$C$1:$L$162,$B295,AP291:AP292))</f>
        <v/>
      </c>
      <c r="AQ295" s="13" t="str">
        <f>IF(AQ293="","",DSUM('Rozpis-skore'!$C$1:$L$162,$B295,AQ291:AQ292))</f>
        <v/>
      </c>
      <c r="AR295" s="10" t="str">
        <f>IF(AR293="","",DSUM('Rozpis-skore'!$C$1:$L$162,$B295,AR291:AR292))</f>
        <v/>
      </c>
      <c r="AS295" s="10" t="str">
        <f>IF(AS293="","",DSUM('Rozpis-skore'!$C$1:$L$162,$B295,AS291:AS292))</f>
        <v/>
      </c>
      <c r="AT295" s="10" t="str">
        <f>IF(AT293="","",DSUM('Rozpis-skore'!$C$1:$L$162,$B295,AT291:AT292))</f>
        <v/>
      </c>
      <c r="AU295" s="10" t="str">
        <f>IF(AU293="","",DSUM('Rozpis-skore'!$C$1:$L$162,$B295,AU291:AU292))</f>
        <v/>
      </c>
      <c r="AV295" s="10" t="str">
        <f>IF(AV293="","",DSUM('Rozpis-skore'!$C$1:$L$162,$B295,AV291:AV292))</f>
        <v/>
      </c>
      <c r="AW295" s="10" t="str">
        <f>IF(AW293="","",DSUM('Rozpis-skore'!$C$1:$L$162,$B295,AW291:AW292))</f>
        <v/>
      </c>
      <c r="AX295" s="11" t="str">
        <f>IF(AX293="","",DSUM('Rozpis-skore'!$C$1:$L$162,$B295,AX291:AX292))</f>
        <v/>
      </c>
      <c r="AY295" s="13" t="str">
        <f>IF(AY293="","",DSUM('Rozpis-skore'!$C$1:$L$162,$B295,AY291:AY292))</f>
        <v/>
      </c>
      <c r="AZ295" s="10" t="str">
        <f>IF(AZ293="","",DSUM('Rozpis-skore'!$C$1:$L$162,$B295,AZ291:AZ292))</f>
        <v/>
      </c>
      <c r="BA295" s="10" t="str">
        <f>IF(BA293="","",DSUM('Rozpis-skore'!$C$1:$L$162,$B295,BA291:BA292))</f>
        <v/>
      </c>
      <c r="BB295" s="10" t="str">
        <f>IF(BB293="","",DSUM('Rozpis-skore'!$C$1:$L$162,$B295,BB291:BB292))</f>
        <v/>
      </c>
      <c r="BC295" s="10" t="str">
        <f>IF(BC293="","",DSUM('Rozpis-skore'!$C$1:$L$162,$B295,BC291:BC292))</f>
        <v/>
      </c>
      <c r="BD295" s="10" t="str">
        <f>IF(BD293="","",DSUM('Rozpis-skore'!$C$1:$L$162,$B295,BD291:BD292))</f>
        <v/>
      </c>
      <c r="BE295" s="10" t="str">
        <f>IF(BE293="","",DSUM('Rozpis-skore'!$C$1:$L$162,$B295,BE291:BE292))</f>
        <v/>
      </c>
      <c r="BF295" s="11" t="str">
        <f>IF(BF293="","",DSUM('Rozpis-skore'!$C$1:$L$162,$B295,BF291:BF292))</f>
        <v/>
      </c>
      <c r="BG295" s="13" t="str">
        <f>IF(BG293="","",DSUM('Rozpis-skore'!$C$1:$L$162,$B295,BG291:BG292))</f>
        <v/>
      </c>
      <c r="BH295" s="10" t="str">
        <f>IF(BH293="","",DSUM('Rozpis-skore'!$C$1:$L$162,$B295,BH291:BH292))</f>
        <v/>
      </c>
      <c r="BI295" s="10" t="str">
        <f>IF(BI293="","",DSUM('Rozpis-skore'!$C$1:$L$162,$B295,BI291:BI292))</f>
        <v/>
      </c>
      <c r="BJ295" s="10" t="str">
        <f>IF(BJ293="","",DSUM('Rozpis-skore'!$C$1:$L$162,$B295,BJ291:BJ292))</f>
        <v/>
      </c>
      <c r="BK295" s="10" t="str">
        <f>IF(BK293="","",DSUM('Rozpis-skore'!$C$1:$L$162,$B295,BK291:BK292))</f>
        <v/>
      </c>
      <c r="BL295" s="10" t="str">
        <f>IF(BL293="","",DSUM('Rozpis-skore'!$C$1:$L$162,$B295,BL291:BL292))</f>
        <v/>
      </c>
      <c r="BM295" s="10" t="str">
        <f>IF(BM293="","",DSUM('Rozpis-skore'!$C$1:$L$162,$B295,BM291:BM292))</f>
        <v/>
      </c>
      <c r="BN295" s="11" t="str">
        <f>IF(BN293="","",DSUM('Rozpis-skore'!$C$1:$L$162,$B295,BN291:BN292))</f>
        <v/>
      </c>
    </row>
    <row r="296" spans="1:66" x14ac:dyDescent="0.25">
      <c r="A296" s="2096"/>
      <c r="B296" s="2097"/>
      <c r="C296" s="271" t="s">
        <v>19</v>
      </c>
      <c r="D296" s="272" t="s">
        <v>19</v>
      </c>
      <c r="E296" s="272" t="s">
        <v>19</v>
      </c>
      <c r="F296" s="272" t="s">
        <v>19</v>
      </c>
      <c r="G296" s="272" t="s">
        <v>19</v>
      </c>
      <c r="H296" s="272" t="s">
        <v>19</v>
      </c>
      <c r="I296" s="272" t="s">
        <v>19</v>
      </c>
      <c r="J296" s="273" t="s">
        <v>19</v>
      </c>
      <c r="K296" s="271" t="s">
        <v>19</v>
      </c>
      <c r="L296" s="272" t="s">
        <v>19</v>
      </c>
      <c r="M296" s="272" t="s">
        <v>19</v>
      </c>
      <c r="N296" s="272" t="s">
        <v>19</v>
      </c>
      <c r="O296" s="272" t="s">
        <v>19</v>
      </c>
      <c r="P296" s="272" t="s">
        <v>19</v>
      </c>
      <c r="Q296" s="272" t="s">
        <v>19</v>
      </c>
      <c r="R296" s="273" t="s">
        <v>19</v>
      </c>
      <c r="S296" s="271" t="s">
        <v>19</v>
      </c>
      <c r="T296" s="272" t="s">
        <v>19</v>
      </c>
      <c r="U296" s="272" t="s">
        <v>19</v>
      </c>
      <c r="V296" s="272" t="s">
        <v>19</v>
      </c>
      <c r="W296" s="272" t="s">
        <v>19</v>
      </c>
      <c r="X296" s="272" t="s">
        <v>19</v>
      </c>
      <c r="Y296" s="272" t="s">
        <v>19</v>
      </c>
      <c r="Z296" s="273" t="s">
        <v>19</v>
      </c>
      <c r="AA296" s="271" t="s">
        <v>19</v>
      </c>
      <c r="AB296" s="272" t="s">
        <v>19</v>
      </c>
      <c r="AC296" s="272" t="s">
        <v>19</v>
      </c>
      <c r="AD296" s="272" t="s">
        <v>19</v>
      </c>
      <c r="AE296" s="272" t="s">
        <v>19</v>
      </c>
      <c r="AF296" s="272" t="s">
        <v>19</v>
      </c>
      <c r="AG296" s="272" t="s">
        <v>19</v>
      </c>
      <c r="AH296" s="273" t="s">
        <v>19</v>
      </c>
      <c r="AI296" s="271" t="s">
        <v>19</v>
      </c>
      <c r="AJ296" s="272" t="s">
        <v>19</v>
      </c>
      <c r="AK296" s="272" t="s">
        <v>19</v>
      </c>
      <c r="AL296" s="272" t="s">
        <v>19</v>
      </c>
      <c r="AM296" s="272" t="s">
        <v>19</v>
      </c>
      <c r="AN296" s="272" t="s">
        <v>19</v>
      </c>
      <c r="AO296" s="272" t="s">
        <v>19</v>
      </c>
      <c r="AP296" s="273" t="s">
        <v>19</v>
      </c>
      <c r="AQ296" s="271" t="s">
        <v>19</v>
      </c>
      <c r="AR296" s="272" t="s">
        <v>19</v>
      </c>
      <c r="AS296" s="272" t="s">
        <v>19</v>
      </c>
      <c r="AT296" s="272" t="s">
        <v>19</v>
      </c>
      <c r="AU296" s="272" t="s">
        <v>19</v>
      </c>
      <c r="AV296" s="272" t="s">
        <v>19</v>
      </c>
      <c r="AW296" s="272" t="s">
        <v>19</v>
      </c>
      <c r="AX296" s="273" t="s">
        <v>19</v>
      </c>
      <c r="AY296" s="271" t="s">
        <v>19</v>
      </c>
      <c r="AZ296" s="272" t="s">
        <v>19</v>
      </c>
      <c r="BA296" s="272" t="s">
        <v>19</v>
      </c>
      <c r="BB296" s="272" t="s">
        <v>19</v>
      </c>
      <c r="BC296" s="272" t="s">
        <v>19</v>
      </c>
      <c r="BD296" s="272" t="s">
        <v>19</v>
      </c>
      <c r="BE296" s="272" t="s">
        <v>19</v>
      </c>
      <c r="BF296" s="273" t="s">
        <v>19</v>
      </c>
      <c r="BG296" s="271" t="s">
        <v>19</v>
      </c>
      <c r="BH296" s="272" t="s">
        <v>19</v>
      </c>
      <c r="BI296" s="272" t="s">
        <v>19</v>
      </c>
      <c r="BJ296" s="272" t="s">
        <v>19</v>
      </c>
      <c r="BK296" s="272" t="s">
        <v>19</v>
      </c>
      <c r="BL296" s="272" t="s">
        <v>19</v>
      </c>
      <c r="BM296" s="272" t="s">
        <v>19</v>
      </c>
      <c r="BN296" s="273" t="s">
        <v>19</v>
      </c>
    </row>
    <row r="297" spans="1:66" x14ac:dyDescent="0.25">
      <c r="A297" s="2098"/>
      <c r="B297" s="2099"/>
      <c r="C297" s="969" t="str">
        <f>C292</f>
        <v/>
      </c>
      <c r="D297" s="970">
        <f t="shared" ref="D297:BN297" si="1170">D292</f>
        <v>82</v>
      </c>
      <c r="E297" s="970">
        <f t="shared" si="1170"/>
        <v>83</v>
      </c>
      <c r="F297" s="970" t="str">
        <f t="shared" si="1170"/>
        <v/>
      </c>
      <c r="G297" s="970">
        <f t="shared" si="1170"/>
        <v>85</v>
      </c>
      <c r="H297" s="970" t="str">
        <f t="shared" si="1170"/>
        <v/>
      </c>
      <c r="I297" s="970" t="str">
        <f t="shared" si="1170"/>
        <v/>
      </c>
      <c r="J297" s="971" t="str">
        <f t="shared" si="1170"/>
        <v/>
      </c>
      <c r="K297" s="969" t="str">
        <f t="shared" si="1170"/>
        <v/>
      </c>
      <c r="L297" s="970" t="str">
        <f t="shared" si="1170"/>
        <v/>
      </c>
      <c r="M297" s="970" t="str">
        <f t="shared" si="1170"/>
        <v/>
      </c>
      <c r="N297" s="970" t="str">
        <f t="shared" si="1170"/>
        <v/>
      </c>
      <c r="O297" s="970" t="str">
        <f t="shared" si="1170"/>
        <v/>
      </c>
      <c r="P297" s="970" t="str">
        <f t="shared" si="1170"/>
        <v/>
      </c>
      <c r="Q297" s="970" t="str">
        <f t="shared" si="1170"/>
        <v/>
      </c>
      <c r="R297" s="971" t="str">
        <f t="shared" si="1170"/>
        <v/>
      </c>
      <c r="S297" s="969" t="str">
        <f t="shared" si="1170"/>
        <v/>
      </c>
      <c r="T297" s="970" t="str">
        <f t="shared" si="1170"/>
        <v/>
      </c>
      <c r="U297" s="970" t="str">
        <f t="shared" si="1170"/>
        <v/>
      </c>
      <c r="V297" s="970" t="str">
        <f t="shared" si="1170"/>
        <v/>
      </c>
      <c r="W297" s="970" t="str">
        <f t="shared" si="1170"/>
        <v/>
      </c>
      <c r="X297" s="970" t="str">
        <f t="shared" si="1170"/>
        <v/>
      </c>
      <c r="Y297" s="970" t="str">
        <f t="shared" si="1170"/>
        <v/>
      </c>
      <c r="Z297" s="971" t="str">
        <f t="shared" si="1170"/>
        <v/>
      </c>
      <c r="AA297" s="969" t="str">
        <f t="shared" si="1170"/>
        <v/>
      </c>
      <c r="AB297" s="970" t="str">
        <f t="shared" si="1170"/>
        <v/>
      </c>
      <c r="AC297" s="970" t="str">
        <f t="shared" si="1170"/>
        <v/>
      </c>
      <c r="AD297" s="970">
        <f t="shared" si="1170"/>
        <v>84</v>
      </c>
      <c r="AE297" s="970" t="str">
        <f t="shared" si="1170"/>
        <v/>
      </c>
      <c r="AF297" s="970" t="str">
        <f t="shared" si="1170"/>
        <v/>
      </c>
      <c r="AG297" s="970" t="str">
        <f t="shared" si="1170"/>
        <v/>
      </c>
      <c r="AH297" s="971" t="str">
        <f t="shared" si="1170"/>
        <v/>
      </c>
      <c r="AI297" s="969">
        <f t="shared" si="1170"/>
        <v>81</v>
      </c>
      <c r="AJ297" s="970" t="str">
        <f t="shared" si="1170"/>
        <v/>
      </c>
      <c r="AK297" s="970" t="str">
        <f t="shared" si="1170"/>
        <v/>
      </c>
      <c r="AL297" s="970" t="str">
        <f t="shared" si="1170"/>
        <v/>
      </c>
      <c r="AM297" s="970" t="str">
        <f t="shared" si="1170"/>
        <v/>
      </c>
      <c r="AN297" s="970" t="str">
        <f t="shared" si="1170"/>
        <v/>
      </c>
      <c r="AO297" s="970" t="str">
        <f t="shared" si="1170"/>
        <v/>
      </c>
      <c r="AP297" s="971" t="str">
        <f t="shared" si="1170"/>
        <v/>
      </c>
      <c r="AQ297" s="969" t="str">
        <f t="shared" si="1170"/>
        <v/>
      </c>
      <c r="AR297" s="970" t="str">
        <f t="shared" si="1170"/>
        <v/>
      </c>
      <c r="AS297" s="970" t="str">
        <f t="shared" si="1170"/>
        <v/>
      </c>
      <c r="AT297" s="970" t="str">
        <f t="shared" si="1170"/>
        <v/>
      </c>
      <c r="AU297" s="970" t="str">
        <f t="shared" si="1170"/>
        <v/>
      </c>
      <c r="AV297" s="970" t="str">
        <f t="shared" si="1170"/>
        <v/>
      </c>
      <c r="AW297" s="970" t="str">
        <f t="shared" si="1170"/>
        <v/>
      </c>
      <c r="AX297" s="971" t="str">
        <f t="shared" si="1170"/>
        <v/>
      </c>
      <c r="AY297" s="969" t="str">
        <f t="shared" si="1170"/>
        <v/>
      </c>
      <c r="AZ297" s="970" t="str">
        <f t="shared" si="1170"/>
        <v/>
      </c>
      <c r="BA297" s="970" t="str">
        <f t="shared" si="1170"/>
        <v/>
      </c>
      <c r="BB297" s="970" t="str">
        <f t="shared" si="1170"/>
        <v/>
      </c>
      <c r="BC297" s="970" t="str">
        <f t="shared" si="1170"/>
        <v/>
      </c>
      <c r="BD297" s="970" t="str">
        <f t="shared" si="1170"/>
        <v/>
      </c>
      <c r="BE297" s="970" t="str">
        <f t="shared" si="1170"/>
        <v/>
      </c>
      <c r="BF297" s="971" t="str">
        <f t="shared" si="1170"/>
        <v/>
      </c>
      <c r="BG297" s="969" t="str">
        <f t="shared" si="1170"/>
        <v/>
      </c>
      <c r="BH297" s="970" t="str">
        <f t="shared" si="1170"/>
        <v/>
      </c>
      <c r="BI297" s="970" t="str">
        <f t="shared" si="1170"/>
        <v/>
      </c>
      <c r="BJ297" s="970" t="str">
        <f t="shared" si="1170"/>
        <v/>
      </c>
      <c r="BK297" s="970" t="str">
        <f t="shared" si="1170"/>
        <v/>
      </c>
      <c r="BL297" s="970" t="str">
        <f t="shared" si="1170"/>
        <v/>
      </c>
      <c r="BM297" s="970" t="str">
        <f t="shared" si="1170"/>
        <v/>
      </c>
      <c r="BN297" s="971" t="str">
        <f t="shared" si="1170"/>
        <v/>
      </c>
    </row>
    <row r="298" spans="1:66" ht="15.75" x14ac:dyDescent="0.25">
      <c r="A298" s="275" t="s">
        <v>27</v>
      </c>
      <c r="B298" s="279" t="s">
        <v>59</v>
      </c>
      <c r="C298" s="27" t="str">
        <f>IF(C297="","",DSUM('Rozpis-skore'!$C$1:$L$162,$B298,C296:C297))</f>
        <v/>
      </c>
      <c r="D298" s="6">
        <f>IF(D297="","",DSUM('Rozpis-skore'!$C$1:$L$162,$B298,D296:D297))</f>
        <v>0</v>
      </c>
      <c r="E298" s="6">
        <f>IF(E297="","",DSUM('Rozpis-skore'!$C$1:$L$162,$B298,E296:E297))</f>
        <v>0</v>
      </c>
      <c r="F298" s="6" t="str">
        <f>IF(F297="","",DSUM('Rozpis-skore'!$C$1:$L$162,$B298,F296:F297))</f>
        <v/>
      </c>
      <c r="G298" s="6">
        <f>IF(G297="","",DSUM('Rozpis-skore'!$C$1:$L$162,$B298,G296:G297))</f>
        <v>0</v>
      </c>
      <c r="H298" s="6" t="str">
        <f>IF(H297="","",DSUM('Rozpis-skore'!$C$1:$L$162,$B298,H296:H297))</f>
        <v/>
      </c>
      <c r="I298" s="6" t="str">
        <f>IF(I297="","",DSUM('Rozpis-skore'!$C$1:$L$162,$B298,I296:I297))</f>
        <v/>
      </c>
      <c r="J298" s="9" t="str">
        <f>IF(J297="","",DSUM('Rozpis-skore'!$C$1:$L$162,$B298,J296:J297))</f>
        <v/>
      </c>
      <c r="K298" s="27" t="str">
        <f>IF(K297="","",DSUM('Rozpis-skore'!$C$1:$L$162,$B298,K296:K297))</f>
        <v/>
      </c>
      <c r="L298" s="6" t="str">
        <f>IF(L297="","",DSUM('Rozpis-skore'!$C$1:$L$162,$B298,L296:L297))</f>
        <v/>
      </c>
      <c r="M298" s="6" t="str">
        <f>IF(M297="","",DSUM('Rozpis-skore'!$C$1:$L$162,$B298,M296:M297))</f>
        <v/>
      </c>
      <c r="N298" s="6" t="str">
        <f>IF(N297="","",DSUM('Rozpis-skore'!$C$1:$L$162,$B298,N296:N297))</f>
        <v/>
      </c>
      <c r="O298" s="6" t="str">
        <f>IF(O297="","",DSUM('Rozpis-skore'!$C$1:$L$162,$B298,O296:O297))</f>
        <v/>
      </c>
      <c r="P298" s="6" t="str">
        <f>IF(P297="","",DSUM('Rozpis-skore'!$C$1:$L$162,$B298,P296:P297))</f>
        <v/>
      </c>
      <c r="Q298" s="6" t="str">
        <f>IF(Q297="","",DSUM('Rozpis-skore'!$C$1:$L$162,$B298,Q296:Q297))</f>
        <v/>
      </c>
      <c r="R298" s="9" t="str">
        <f>IF(R297="","",DSUM('Rozpis-skore'!$C$1:$L$162,$B298,R296:R297))</f>
        <v/>
      </c>
      <c r="S298" s="27" t="str">
        <f>IF(S297="","",DSUM('Rozpis-skore'!$C$1:$L$162,$B298,S296:S297))</f>
        <v/>
      </c>
      <c r="T298" s="6" t="str">
        <f>IF(T297="","",DSUM('Rozpis-skore'!$C$1:$L$162,$B298,T296:T297))</f>
        <v/>
      </c>
      <c r="U298" s="6" t="str">
        <f>IF(U297="","",DSUM('Rozpis-skore'!$C$1:$L$162,$B298,U296:U297))</f>
        <v/>
      </c>
      <c r="V298" s="6" t="str">
        <f>IF(V297="","",DSUM('Rozpis-skore'!$C$1:$L$162,$B298,V296:V297))</f>
        <v/>
      </c>
      <c r="W298" s="6" t="str">
        <f>IF(W297="","",DSUM('Rozpis-skore'!$C$1:$L$162,$B298,W296:W297))</f>
        <v/>
      </c>
      <c r="X298" s="6" t="str">
        <f>IF(X297="","",DSUM('Rozpis-skore'!$C$1:$L$162,$B298,X296:X297))</f>
        <v/>
      </c>
      <c r="Y298" s="6" t="str">
        <f>IF(Y297="","",DSUM('Rozpis-skore'!$C$1:$L$162,$B298,Y296:Y297))</f>
        <v/>
      </c>
      <c r="Z298" s="9" t="str">
        <f>IF(Z297="","",DSUM('Rozpis-skore'!$C$1:$L$162,$B298,Z296:Z297))</f>
        <v/>
      </c>
      <c r="AA298" s="27" t="str">
        <f>IF(AA297="","",DSUM('Rozpis-skore'!$C$1:$L$162,$B298,AA296:AA297))</f>
        <v/>
      </c>
      <c r="AB298" s="6" t="str">
        <f>IF(AB297="","",DSUM('Rozpis-skore'!$C$1:$L$162,$B298,AB296:AB297))</f>
        <v/>
      </c>
      <c r="AC298" s="6" t="str">
        <f>IF(AC297="","",DSUM('Rozpis-skore'!$C$1:$L$162,$B298,AC296:AC297))</f>
        <v/>
      </c>
      <c r="AD298" s="6">
        <f>IF(AD297="","",DSUM('Rozpis-skore'!$C$1:$L$162,$B298,AD296:AD297))</f>
        <v>0</v>
      </c>
      <c r="AE298" s="6" t="str">
        <f>IF(AE297="","",DSUM('Rozpis-skore'!$C$1:$L$162,$B298,AE296:AE297))</f>
        <v/>
      </c>
      <c r="AF298" s="6" t="str">
        <f>IF(AF297="","",DSUM('Rozpis-skore'!$C$1:$L$162,$B298,AF296:AF297))</f>
        <v/>
      </c>
      <c r="AG298" s="6" t="str">
        <f>IF(AG297="","",DSUM('Rozpis-skore'!$C$1:$L$162,$B298,AG296:AG297))</f>
        <v/>
      </c>
      <c r="AH298" s="9" t="str">
        <f>IF(AH297="","",DSUM('Rozpis-skore'!$C$1:$L$162,$B298,AH296:AH297))</f>
        <v/>
      </c>
      <c r="AI298" s="27">
        <f>IF(AI297="","",DSUM('Rozpis-skore'!$C$1:$L$162,$B298,AI296:AI297))</f>
        <v>0</v>
      </c>
      <c r="AJ298" s="6" t="str">
        <f>IF(AJ297="","",DSUM('Rozpis-skore'!$C$1:$L$162,$B298,AJ296:AJ297))</f>
        <v/>
      </c>
      <c r="AK298" s="6" t="str">
        <f>IF(AK297="","",DSUM('Rozpis-skore'!$C$1:$L$162,$B298,AK296:AK297))</f>
        <v/>
      </c>
      <c r="AL298" s="6" t="str">
        <f>IF(AL297="","",DSUM('Rozpis-skore'!$C$1:$L$162,$B298,AL296:AL297))</f>
        <v/>
      </c>
      <c r="AM298" s="6" t="str">
        <f>IF(AM297="","",DSUM('Rozpis-skore'!$C$1:$L$162,$B298,AM296:AM297))</f>
        <v/>
      </c>
      <c r="AN298" s="6" t="str">
        <f>IF(AN297="","",DSUM('Rozpis-skore'!$C$1:$L$162,$B298,AN296:AN297))</f>
        <v/>
      </c>
      <c r="AO298" s="6" t="str">
        <f>IF(AO297="","",DSUM('Rozpis-skore'!$C$1:$L$162,$B298,AO296:AO297))</f>
        <v/>
      </c>
      <c r="AP298" s="9" t="str">
        <f>IF(AP297="","",DSUM('Rozpis-skore'!$C$1:$L$162,$B298,AP296:AP297))</f>
        <v/>
      </c>
      <c r="AQ298" s="27" t="str">
        <f>IF(AQ297="","",DSUM('Rozpis-skore'!$C$1:$L$162,$B298,AQ296:AQ297))</f>
        <v/>
      </c>
      <c r="AR298" s="6" t="str">
        <f>IF(AR297="","",DSUM('Rozpis-skore'!$C$1:$L$162,$B298,AR296:AR297))</f>
        <v/>
      </c>
      <c r="AS298" s="6" t="str">
        <f>IF(AS297="","",DSUM('Rozpis-skore'!$C$1:$L$162,$B298,AS296:AS297))</f>
        <v/>
      </c>
      <c r="AT298" s="6" t="str">
        <f>IF(AT297="","",DSUM('Rozpis-skore'!$C$1:$L$162,$B298,AT296:AT297))</f>
        <v/>
      </c>
      <c r="AU298" s="6" t="str">
        <f>IF(AU297="","",DSUM('Rozpis-skore'!$C$1:$L$162,$B298,AU296:AU297))</f>
        <v/>
      </c>
      <c r="AV298" s="6" t="str">
        <f>IF(AV297="","",DSUM('Rozpis-skore'!$C$1:$L$162,$B298,AV296:AV297))</f>
        <v/>
      </c>
      <c r="AW298" s="6" t="str">
        <f>IF(AW297="","",DSUM('Rozpis-skore'!$C$1:$L$162,$B298,AW296:AW297))</f>
        <v/>
      </c>
      <c r="AX298" s="9" t="str">
        <f>IF(AX297="","",DSUM('Rozpis-skore'!$C$1:$L$162,$B298,AX296:AX297))</f>
        <v/>
      </c>
      <c r="AY298" s="27" t="str">
        <f>IF(AY297="","",DSUM('Rozpis-skore'!$C$1:$L$162,$B298,AY296:AY297))</f>
        <v/>
      </c>
      <c r="AZ298" s="6" t="str">
        <f>IF(AZ297="","",DSUM('Rozpis-skore'!$C$1:$L$162,$B298,AZ296:AZ297))</f>
        <v/>
      </c>
      <c r="BA298" s="6" t="str">
        <f>IF(BA297="","",DSUM('Rozpis-skore'!$C$1:$L$162,$B298,BA296:BA297))</f>
        <v/>
      </c>
      <c r="BB298" s="6" t="str">
        <f>IF(BB297="","",DSUM('Rozpis-skore'!$C$1:$L$162,$B298,BB296:BB297))</f>
        <v/>
      </c>
      <c r="BC298" s="6" t="str">
        <f>IF(BC297="","",DSUM('Rozpis-skore'!$C$1:$L$162,$B298,BC296:BC297))</f>
        <v/>
      </c>
      <c r="BD298" s="6" t="str">
        <f>IF(BD297="","",DSUM('Rozpis-skore'!$C$1:$L$162,$B298,BD296:BD297))</f>
        <v/>
      </c>
      <c r="BE298" s="6" t="str">
        <f>IF(BE297="","",DSUM('Rozpis-skore'!$C$1:$L$162,$B298,BE296:BE297))</f>
        <v/>
      </c>
      <c r="BF298" s="9" t="str">
        <f>IF(BF297="","",DSUM('Rozpis-skore'!$C$1:$L$162,$B298,BF296:BF297))</f>
        <v/>
      </c>
      <c r="BG298" s="27" t="str">
        <f>IF(BG297="","",DSUM('Rozpis-skore'!$C$1:$L$162,$B298,BG296:BG297))</f>
        <v/>
      </c>
      <c r="BH298" s="6" t="str">
        <f>IF(BH297="","",DSUM('Rozpis-skore'!$C$1:$L$162,$B298,BH296:BH297))</f>
        <v/>
      </c>
      <c r="BI298" s="6" t="str">
        <f>IF(BI297="","",DSUM('Rozpis-skore'!$C$1:$L$162,$B298,BI296:BI297))</f>
        <v/>
      </c>
      <c r="BJ298" s="6" t="str">
        <f>IF(BJ297="","",DSUM('Rozpis-skore'!$C$1:$L$162,$B298,BJ296:BJ297))</f>
        <v/>
      </c>
      <c r="BK298" s="6" t="str">
        <f>IF(BK297="","",DSUM('Rozpis-skore'!$C$1:$L$162,$B298,BK296:BK297))</f>
        <v/>
      </c>
      <c r="BL298" s="6" t="str">
        <f>IF(BL297="","",DSUM('Rozpis-skore'!$C$1:$L$162,$B298,BL296:BL297))</f>
        <v/>
      </c>
      <c r="BM298" s="6" t="str">
        <f>IF(BM297="","",DSUM('Rozpis-skore'!$C$1:$L$162,$B298,BM296:BM297))</f>
        <v/>
      </c>
      <c r="BN298" s="9" t="str">
        <f>IF(BN297="","",DSUM('Rozpis-skore'!$C$1:$L$162,$B298,BN296:BN297))</f>
        <v/>
      </c>
    </row>
    <row r="299" spans="1:66" ht="15.75" x14ac:dyDescent="0.25">
      <c r="A299" s="275" t="s">
        <v>29</v>
      </c>
      <c r="B299" s="279" t="s">
        <v>21</v>
      </c>
      <c r="C299" s="27" t="str">
        <f>IF(C297="","",DSUM('Rozpis-skore'!$C$1:$L$162,$B299,C296:C297))</f>
        <v/>
      </c>
      <c r="D299" s="6">
        <f>IF(D297="","",DSUM('Rozpis-skore'!$C$1:$L$162,$B299,D296:D297))</f>
        <v>13</v>
      </c>
      <c r="E299" s="6">
        <f>IF(E297="","",DSUM('Rozpis-skore'!$C$1:$L$162,$B299,E296:E297))</f>
        <v>4</v>
      </c>
      <c r="F299" s="6" t="str">
        <f>IF(F297="","",DSUM('Rozpis-skore'!$C$1:$L$162,$B299,F296:F297))</f>
        <v/>
      </c>
      <c r="G299" s="6">
        <f>IF(G297="","",DSUM('Rozpis-skore'!$C$1:$L$162,$B299,G296:G297))</f>
        <v>5</v>
      </c>
      <c r="H299" s="6" t="str">
        <f>IF(H297="","",DSUM('Rozpis-skore'!$C$1:$L$162,$B299,H296:H297))</f>
        <v/>
      </c>
      <c r="I299" s="6" t="str">
        <f>IF(I297="","",DSUM('Rozpis-skore'!$C$1:$L$162,$B299,I296:I297))</f>
        <v/>
      </c>
      <c r="J299" s="9" t="str">
        <f>IF(J297="","",DSUM('Rozpis-skore'!$C$1:$L$162,$B299,J296:J297))</f>
        <v/>
      </c>
      <c r="K299" s="27" t="str">
        <f>IF(K297="","",DSUM('Rozpis-skore'!$C$1:$L$162,$B299,K296:K297))</f>
        <v/>
      </c>
      <c r="L299" s="6" t="str">
        <f>IF(L297="","",DSUM('Rozpis-skore'!$C$1:$L$162,$B299,L296:L297))</f>
        <v/>
      </c>
      <c r="M299" s="6" t="str">
        <f>IF(M297="","",DSUM('Rozpis-skore'!$C$1:$L$162,$B299,M296:M297))</f>
        <v/>
      </c>
      <c r="N299" s="6" t="str">
        <f>IF(N297="","",DSUM('Rozpis-skore'!$C$1:$L$162,$B299,N296:N297))</f>
        <v/>
      </c>
      <c r="O299" s="6" t="str">
        <f>IF(O297="","",DSUM('Rozpis-skore'!$C$1:$L$162,$B299,O296:O297))</f>
        <v/>
      </c>
      <c r="P299" s="6" t="str">
        <f>IF(P297="","",DSUM('Rozpis-skore'!$C$1:$L$162,$B299,P296:P297))</f>
        <v/>
      </c>
      <c r="Q299" s="6" t="str">
        <f>IF(Q297="","",DSUM('Rozpis-skore'!$C$1:$L$162,$B299,Q296:Q297))</f>
        <v/>
      </c>
      <c r="R299" s="9" t="str">
        <f>IF(R297="","",DSUM('Rozpis-skore'!$C$1:$L$162,$B299,R296:R297))</f>
        <v/>
      </c>
      <c r="S299" s="27" t="str">
        <f>IF(S297="","",DSUM('Rozpis-skore'!$C$1:$L$162,$B299,S296:S297))</f>
        <v/>
      </c>
      <c r="T299" s="6" t="str">
        <f>IF(T297="","",DSUM('Rozpis-skore'!$C$1:$L$162,$B299,T296:T297))</f>
        <v/>
      </c>
      <c r="U299" s="6" t="str">
        <f>IF(U297="","",DSUM('Rozpis-skore'!$C$1:$L$162,$B299,U296:U297))</f>
        <v/>
      </c>
      <c r="V299" s="6" t="str">
        <f>IF(V297="","",DSUM('Rozpis-skore'!$C$1:$L$162,$B299,V296:V297))</f>
        <v/>
      </c>
      <c r="W299" s="6" t="str">
        <f>IF(W297="","",DSUM('Rozpis-skore'!$C$1:$L$162,$B299,W296:W297))</f>
        <v/>
      </c>
      <c r="X299" s="6" t="str">
        <f>IF(X297="","",DSUM('Rozpis-skore'!$C$1:$L$162,$B299,X296:X297))</f>
        <v/>
      </c>
      <c r="Y299" s="6" t="str">
        <f>IF(Y297="","",DSUM('Rozpis-skore'!$C$1:$L$162,$B299,Y296:Y297))</f>
        <v/>
      </c>
      <c r="Z299" s="9" t="str">
        <f>IF(Z297="","",DSUM('Rozpis-skore'!$C$1:$L$162,$B299,Z296:Z297))</f>
        <v/>
      </c>
      <c r="AA299" s="27" t="str">
        <f>IF(AA297="","",DSUM('Rozpis-skore'!$C$1:$L$162,$B299,AA296:AA297))</f>
        <v/>
      </c>
      <c r="AB299" s="6" t="str">
        <f>IF(AB297="","",DSUM('Rozpis-skore'!$C$1:$L$162,$B299,AB296:AB297))</f>
        <v/>
      </c>
      <c r="AC299" s="6" t="str">
        <f>IF(AC297="","",DSUM('Rozpis-skore'!$C$1:$L$162,$B299,AC296:AC297))</f>
        <v/>
      </c>
      <c r="AD299" s="6">
        <f>IF(AD297="","",DSUM('Rozpis-skore'!$C$1:$L$162,$B299,AD296:AD297))</f>
        <v>0</v>
      </c>
      <c r="AE299" s="6" t="str">
        <f>IF(AE297="","",DSUM('Rozpis-skore'!$C$1:$L$162,$B299,AE296:AE297))</f>
        <v/>
      </c>
      <c r="AF299" s="6" t="str">
        <f>IF(AF297="","",DSUM('Rozpis-skore'!$C$1:$L$162,$B299,AF296:AF297))</f>
        <v/>
      </c>
      <c r="AG299" s="6" t="str">
        <f>IF(AG297="","",DSUM('Rozpis-skore'!$C$1:$L$162,$B299,AG296:AG297))</f>
        <v/>
      </c>
      <c r="AH299" s="9" t="str">
        <f>IF(AH297="","",DSUM('Rozpis-skore'!$C$1:$L$162,$B299,AH296:AH297))</f>
        <v/>
      </c>
      <c r="AI299" s="27">
        <f>IF(AI297="","",DSUM('Rozpis-skore'!$C$1:$L$162,$B299,AI296:AI297))</f>
        <v>0</v>
      </c>
      <c r="AJ299" s="6" t="str">
        <f>IF(AJ297="","",DSUM('Rozpis-skore'!$C$1:$L$162,$B299,AJ296:AJ297))</f>
        <v/>
      </c>
      <c r="AK299" s="6" t="str">
        <f>IF(AK297="","",DSUM('Rozpis-skore'!$C$1:$L$162,$B299,AK296:AK297))</f>
        <v/>
      </c>
      <c r="AL299" s="6" t="str">
        <f>IF(AL297="","",DSUM('Rozpis-skore'!$C$1:$L$162,$B299,AL296:AL297))</f>
        <v/>
      </c>
      <c r="AM299" s="6" t="str">
        <f>IF(AM297="","",DSUM('Rozpis-skore'!$C$1:$L$162,$B299,AM296:AM297))</f>
        <v/>
      </c>
      <c r="AN299" s="6" t="str">
        <f>IF(AN297="","",DSUM('Rozpis-skore'!$C$1:$L$162,$B299,AN296:AN297))</f>
        <v/>
      </c>
      <c r="AO299" s="6" t="str">
        <f>IF(AO297="","",DSUM('Rozpis-skore'!$C$1:$L$162,$B299,AO296:AO297))</f>
        <v/>
      </c>
      <c r="AP299" s="9" t="str">
        <f>IF(AP297="","",DSUM('Rozpis-skore'!$C$1:$L$162,$B299,AP296:AP297))</f>
        <v/>
      </c>
      <c r="AQ299" s="27" t="str">
        <f>IF(AQ297="","",DSUM('Rozpis-skore'!$C$1:$L$162,$B299,AQ296:AQ297))</f>
        <v/>
      </c>
      <c r="AR299" s="6" t="str">
        <f>IF(AR297="","",DSUM('Rozpis-skore'!$C$1:$L$162,$B299,AR296:AR297))</f>
        <v/>
      </c>
      <c r="AS299" s="6" t="str">
        <f>IF(AS297="","",DSUM('Rozpis-skore'!$C$1:$L$162,$B299,AS296:AS297))</f>
        <v/>
      </c>
      <c r="AT299" s="6" t="str">
        <f>IF(AT297="","",DSUM('Rozpis-skore'!$C$1:$L$162,$B299,AT296:AT297))</f>
        <v/>
      </c>
      <c r="AU299" s="6" t="str">
        <f>IF(AU297="","",DSUM('Rozpis-skore'!$C$1:$L$162,$B299,AU296:AU297))</f>
        <v/>
      </c>
      <c r="AV299" s="6" t="str">
        <f>IF(AV297="","",DSUM('Rozpis-skore'!$C$1:$L$162,$B299,AV296:AV297))</f>
        <v/>
      </c>
      <c r="AW299" s="6" t="str">
        <f>IF(AW297="","",DSUM('Rozpis-skore'!$C$1:$L$162,$B299,AW296:AW297))</f>
        <v/>
      </c>
      <c r="AX299" s="9" t="str">
        <f>IF(AX297="","",DSUM('Rozpis-skore'!$C$1:$L$162,$B299,AX296:AX297))</f>
        <v/>
      </c>
      <c r="AY299" s="27" t="str">
        <f>IF(AY297="","",DSUM('Rozpis-skore'!$C$1:$L$162,$B299,AY296:AY297))</f>
        <v/>
      </c>
      <c r="AZ299" s="6" t="str">
        <f>IF(AZ297="","",DSUM('Rozpis-skore'!$C$1:$L$162,$B299,AZ296:AZ297))</f>
        <v/>
      </c>
      <c r="BA299" s="6" t="str">
        <f>IF(BA297="","",DSUM('Rozpis-skore'!$C$1:$L$162,$B299,BA296:BA297))</f>
        <v/>
      </c>
      <c r="BB299" s="6" t="str">
        <f>IF(BB297="","",DSUM('Rozpis-skore'!$C$1:$L$162,$B299,BB296:BB297))</f>
        <v/>
      </c>
      <c r="BC299" s="6" t="str">
        <f>IF(BC297="","",DSUM('Rozpis-skore'!$C$1:$L$162,$B299,BC296:BC297))</f>
        <v/>
      </c>
      <c r="BD299" s="6" t="str">
        <f>IF(BD297="","",DSUM('Rozpis-skore'!$C$1:$L$162,$B299,BD296:BD297))</f>
        <v/>
      </c>
      <c r="BE299" s="6" t="str">
        <f>IF(BE297="","",DSUM('Rozpis-skore'!$C$1:$L$162,$B299,BE296:BE297))</f>
        <v/>
      </c>
      <c r="BF299" s="9" t="str">
        <f>IF(BF297="","",DSUM('Rozpis-skore'!$C$1:$L$162,$B299,BF296:BF297))</f>
        <v/>
      </c>
      <c r="BG299" s="27" t="str">
        <f>IF(BG297="","",DSUM('Rozpis-skore'!$C$1:$L$162,$B299,BG296:BG297))</f>
        <v/>
      </c>
      <c r="BH299" s="6" t="str">
        <f>IF(BH297="","",DSUM('Rozpis-skore'!$C$1:$L$162,$B299,BH296:BH297))</f>
        <v/>
      </c>
      <c r="BI299" s="6" t="str">
        <f>IF(BI297="","",DSUM('Rozpis-skore'!$C$1:$L$162,$B299,BI296:BI297))</f>
        <v/>
      </c>
      <c r="BJ299" s="6" t="str">
        <f>IF(BJ297="","",DSUM('Rozpis-skore'!$C$1:$L$162,$B299,BJ296:BJ297))</f>
        <v/>
      </c>
      <c r="BK299" s="6" t="str">
        <f>IF(BK297="","",DSUM('Rozpis-skore'!$C$1:$L$162,$B299,BK296:BK297))</f>
        <v/>
      </c>
      <c r="BL299" s="6" t="str">
        <f>IF(BL297="","",DSUM('Rozpis-skore'!$C$1:$L$162,$B299,BL296:BL297))</f>
        <v/>
      </c>
      <c r="BM299" s="6" t="str">
        <f>IF(BM297="","",DSUM('Rozpis-skore'!$C$1:$L$162,$B299,BM296:BM297))</f>
        <v/>
      </c>
      <c r="BN299" s="9" t="str">
        <f>IF(BN297="","",DSUM('Rozpis-skore'!$C$1:$L$162,$B299,BN296:BN297))</f>
        <v/>
      </c>
    </row>
    <row r="300" spans="1:66" ht="16.5" thickBot="1" x14ac:dyDescent="0.3">
      <c r="A300" s="277" t="s">
        <v>31</v>
      </c>
      <c r="B300" s="280" t="s">
        <v>20</v>
      </c>
      <c r="C300" s="13" t="str">
        <f>IF(C297="","",DSUM('Rozpis-skore'!$C$1:$L$162,$B300,C296:C297))</f>
        <v/>
      </c>
      <c r="D300" s="10">
        <f>IF(D297="","",DSUM('Rozpis-skore'!$C$1:$L$162,$B300,D296:D297))</f>
        <v>15</v>
      </c>
      <c r="E300" s="10">
        <f>IF(E297="","",DSUM('Rozpis-skore'!$C$1:$L$162,$B300,E296:E297))</f>
        <v>7</v>
      </c>
      <c r="F300" s="10" t="str">
        <f>IF(F297="","",DSUM('Rozpis-skore'!$C$1:$L$162,$B300,F296:F297))</f>
        <v/>
      </c>
      <c r="G300" s="10">
        <f>IF(G297="","",DSUM('Rozpis-skore'!$C$1:$L$162,$B300,G296:G297))</f>
        <v>9</v>
      </c>
      <c r="H300" s="10" t="str">
        <f>IF(H297="","",DSUM('Rozpis-skore'!$C$1:$L$162,$B300,H296:H297))</f>
        <v/>
      </c>
      <c r="I300" s="10" t="str">
        <f>IF(I297="","",DSUM('Rozpis-skore'!$C$1:$L$162,$B300,I296:I297))</f>
        <v/>
      </c>
      <c r="J300" s="11" t="str">
        <f>IF(J297="","",DSUM('Rozpis-skore'!$C$1:$L$162,$B300,J296:J297))</f>
        <v/>
      </c>
      <c r="K300" s="13" t="str">
        <f>IF(K297="","",DSUM('Rozpis-skore'!$C$1:$L$162,$B300,K296:K297))</f>
        <v/>
      </c>
      <c r="L300" s="10" t="str">
        <f>IF(L297="","",DSUM('Rozpis-skore'!$C$1:$L$162,$B300,L296:L297))</f>
        <v/>
      </c>
      <c r="M300" s="10" t="str">
        <f>IF(M297="","",DSUM('Rozpis-skore'!$C$1:$L$162,$B300,M296:M297))</f>
        <v/>
      </c>
      <c r="N300" s="10" t="str">
        <f>IF(N297="","",DSUM('Rozpis-skore'!$C$1:$L$162,$B300,N296:N297))</f>
        <v/>
      </c>
      <c r="O300" s="10" t="str">
        <f>IF(O297="","",DSUM('Rozpis-skore'!$C$1:$L$162,$B300,O296:O297))</f>
        <v/>
      </c>
      <c r="P300" s="10" t="str">
        <f>IF(P297="","",DSUM('Rozpis-skore'!$C$1:$L$162,$B300,P296:P297))</f>
        <v/>
      </c>
      <c r="Q300" s="10" t="str">
        <f>IF(Q297="","",DSUM('Rozpis-skore'!$C$1:$L$162,$B300,Q296:Q297))</f>
        <v/>
      </c>
      <c r="R300" s="11" t="str">
        <f>IF(R297="","",DSUM('Rozpis-skore'!$C$1:$L$162,$B300,R296:R297))</f>
        <v/>
      </c>
      <c r="S300" s="13" t="str">
        <f>IF(S297="","",DSUM('Rozpis-skore'!$C$1:$L$162,$B300,S296:S297))</f>
        <v/>
      </c>
      <c r="T300" s="10" t="str">
        <f>IF(T297="","",DSUM('Rozpis-skore'!$C$1:$L$162,$B300,T296:T297))</f>
        <v/>
      </c>
      <c r="U300" s="10" t="str">
        <f>IF(U297="","",DSUM('Rozpis-skore'!$C$1:$L$162,$B300,U296:U297))</f>
        <v/>
      </c>
      <c r="V300" s="10" t="str">
        <f>IF(V297="","",DSUM('Rozpis-skore'!$C$1:$L$162,$B300,V296:V297))</f>
        <v/>
      </c>
      <c r="W300" s="10" t="str">
        <f>IF(W297="","",DSUM('Rozpis-skore'!$C$1:$L$162,$B300,W296:W297))</f>
        <v/>
      </c>
      <c r="X300" s="10" t="str">
        <f>IF(X297="","",DSUM('Rozpis-skore'!$C$1:$L$162,$B300,X296:X297))</f>
        <v/>
      </c>
      <c r="Y300" s="10" t="str">
        <f>IF(Y297="","",DSUM('Rozpis-skore'!$C$1:$L$162,$B300,Y296:Y297))</f>
        <v/>
      </c>
      <c r="Z300" s="11" t="str">
        <f>IF(Z297="","",DSUM('Rozpis-skore'!$C$1:$L$162,$B300,Z296:Z297))</f>
        <v/>
      </c>
      <c r="AA300" s="13" t="str">
        <f>IF(AA297="","",DSUM('Rozpis-skore'!$C$1:$L$162,$B300,AA296:AA297))</f>
        <v/>
      </c>
      <c r="AB300" s="10" t="str">
        <f>IF(AB297="","",DSUM('Rozpis-skore'!$C$1:$L$162,$B300,AB296:AB297))</f>
        <v/>
      </c>
      <c r="AC300" s="10" t="str">
        <f>IF(AC297="","",DSUM('Rozpis-skore'!$C$1:$L$162,$B300,AC296:AC297))</f>
        <v/>
      </c>
      <c r="AD300" s="10">
        <f>IF(AD297="","",DSUM('Rozpis-skore'!$C$1:$L$162,$B300,AD296:AD297))</f>
        <v>0</v>
      </c>
      <c r="AE300" s="10" t="str">
        <f>IF(AE297="","",DSUM('Rozpis-skore'!$C$1:$L$162,$B300,AE296:AE297))</f>
        <v/>
      </c>
      <c r="AF300" s="10" t="str">
        <f>IF(AF297="","",DSUM('Rozpis-skore'!$C$1:$L$162,$B300,AF296:AF297))</f>
        <v/>
      </c>
      <c r="AG300" s="10" t="str">
        <f>IF(AG297="","",DSUM('Rozpis-skore'!$C$1:$L$162,$B300,AG296:AG297))</f>
        <v/>
      </c>
      <c r="AH300" s="11" t="str">
        <f>IF(AH297="","",DSUM('Rozpis-skore'!$C$1:$L$162,$B300,AH296:AH297))</f>
        <v/>
      </c>
      <c r="AI300" s="13">
        <f>IF(AI297="","",DSUM('Rozpis-skore'!$C$1:$L$162,$B300,AI296:AI297))</f>
        <v>0</v>
      </c>
      <c r="AJ300" s="10" t="str">
        <f>IF(AJ297="","",DSUM('Rozpis-skore'!$C$1:$L$162,$B300,AJ296:AJ297))</f>
        <v/>
      </c>
      <c r="AK300" s="10" t="str">
        <f>IF(AK297="","",DSUM('Rozpis-skore'!$C$1:$L$162,$B300,AK296:AK297))</f>
        <v/>
      </c>
      <c r="AL300" s="10" t="str">
        <f>IF(AL297="","",DSUM('Rozpis-skore'!$C$1:$L$162,$B300,AL296:AL297))</f>
        <v/>
      </c>
      <c r="AM300" s="10" t="str">
        <f>IF(AM297="","",DSUM('Rozpis-skore'!$C$1:$L$162,$B300,AM296:AM297))</f>
        <v/>
      </c>
      <c r="AN300" s="10" t="str">
        <f>IF(AN297="","",DSUM('Rozpis-skore'!$C$1:$L$162,$B300,AN296:AN297))</f>
        <v/>
      </c>
      <c r="AO300" s="10" t="str">
        <f>IF(AO297="","",DSUM('Rozpis-skore'!$C$1:$L$162,$B300,AO296:AO297))</f>
        <v/>
      </c>
      <c r="AP300" s="11" t="str">
        <f>IF(AP297="","",DSUM('Rozpis-skore'!$C$1:$L$162,$B300,AP296:AP297))</f>
        <v/>
      </c>
      <c r="AQ300" s="13" t="str">
        <f>IF(AQ297="","",DSUM('Rozpis-skore'!$C$1:$L$162,$B300,AQ296:AQ297))</f>
        <v/>
      </c>
      <c r="AR300" s="10" t="str">
        <f>IF(AR297="","",DSUM('Rozpis-skore'!$C$1:$L$162,$B300,AR296:AR297))</f>
        <v/>
      </c>
      <c r="AS300" s="10" t="str">
        <f>IF(AS297="","",DSUM('Rozpis-skore'!$C$1:$L$162,$B300,AS296:AS297))</f>
        <v/>
      </c>
      <c r="AT300" s="10" t="str">
        <f>IF(AT297="","",DSUM('Rozpis-skore'!$C$1:$L$162,$B300,AT296:AT297))</f>
        <v/>
      </c>
      <c r="AU300" s="10" t="str">
        <f>IF(AU297="","",DSUM('Rozpis-skore'!$C$1:$L$162,$B300,AU296:AU297))</f>
        <v/>
      </c>
      <c r="AV300" s="10" t="str">
        <f>IF(AV297="","",DSUM('Rozpis-skore'!$C$1:$L$162,$B300,AV296:AV297))</f>
        <v/>
      </c>
      <c r="AW300" s="10" t="str">
        <f>IF(AW297="","",DSUM('Rozpis-skore'!$C$1:$L$162,$B300,AW296:AW297))</f>
        <v/>
      </c>
      <c r="AX300" s="11" t="str">
        <f>IF(AX297="","",DSUM('Rozpis-skore'!$C$1:$L$162,$B300,AX296:AX297))</f>
        <v/>
      </c>
      <c r="AY300" s="13" t="str">
        <f>IF(AY297="","",DSUM('Rozpis-skore'!$C$1:$L$162,$B300,AY296:AY297))</f>
        <v/>
      </c>
      <c r="AZ300" s="10" t="str">
        <f>IF(AZ297="","",DSUM('Rozpis-skore'!$C$1:$L$162,$B300,AZ296:AZ297))</f>
        <v/>
      </c>
      <c r="BA300" s="10" t="str">
        <f>IF(BA297="","",DSUM('Rozpis-skore'!$C$1:$L$162,$B300,BA296:BA297))</f>
        <v/>
      </c>
      <c r="BB300" s="10" t="str">
        <f>IF(BB297="","",DSUM('Rozpis-skore'!$C$1:$L$162,$B300,BB296:BB297))</f>
        <v/>
      </c>
      <c r="BC300" s="10" t="str">
        <f>IF(BC297="","",DSUM('Rozpis-skore'!$C$1:$L$162,$B300,BC296:BC297))</f>
        <v/>
      </c>
      <c r="BD300" s="10" t="str">
        <f>IF(BD297="","",DSUM('Rozpis-skore'!$C$1:$L$162,$B300,BD296:BD297))</f>
        <v/>
      </c>
      <c r="BE300" s="10" t="str">
        <f>IF(BE297="","",DSUM('Rozpis-skore'!$C$1:$L$162,$B300,BE296:BE297))</f>
        <v/>
      </c>
      <c r="BF300" s="11" t="str">
        <f>IF(BF297="","",DSUM('Rozpis-skore'!$C$1:$L$162,$B300,BF296:BF297))</f>
        <v/>
      </c>
      <c r="BG300" s="13" t="str">
        <f>IF(BG297="","",DSUM('Rozpis-skore'!$C$1:$L$162,$B300,BG296:BG297))</f>
        <v/>
      </c>
      <c r="BH300" s="10" t="str">
        <f>IF(BH297="","",DSUM('Rozpis-skore'!$C$1:$L$162,$B300,BH296:BH297))</f>
        <v/>
      </c>
      <c r="BI300" s="10" t="str">
        <f>IF(BI297="","",DSUM('Rozpis-skore'!$C$1:$L$162,$B300,BI296:BI297))</f>
        <v/>
      </c>
      <c r="BJ300" s="10" t="str">
        <f>IF(BJ297="","",DSUM('Rozpis-skore'!$C$1:$L$162,$B300,BJ296:BJ297))</f>
        <v/>
      </c>
      <c r="BK300" s="10" t="str">
        <f>IF(BK297="","",DSUM('Rozpis-skore'!$C$1:$L$162,$B300,BK296:BK297))</f>
        <v/>
      </c>
      <c r="BL300" s="10" t="str">
        <f>IF(BL297="","",DSUM('Rozpis-skore'!$C$1:$L$162,$B300,BL296:BL297))</f>
        <v/>
      </c>
      <c r="BM300" s="10" t="str">
        <f>IF(BM297="","",DSUM('Rozpis-skore'!$C$1:$L$162,$B300,BM296:BM297))</f>
        <v/>
      </c>
      <c r="BN300" s="11" t="str">
        <f>IF(BN297="","",DSUM('Rozpis-skore'!$C$1:$L$162,$B300,BN296:BN297))</f>
        <v/>
      </c>
    </row>
    <row r="301" spans="1:66" ht="15.75" x14ac:dyDescent="0.25">
      <c r="A301" s="2100" t="s">
        <v>138</v>
      </c>
      <c r="B301" s="2101"/>
      <c r="C301" s="28">
        <f t="shared" ref="C301:BN301" si="1171">SUM(C298,C293)</f>
        <v>0</v>
      </c>
      <c r="D301" s="29">
        <f t="shared" si="1171"/>
        <v>0</v>
      </c>
      <c r="E301" s="29">
        <f t="shared" si="1171"/>
        <v>0</v>
      </c>
      <c r="F301" s="29">
        <f t="shared" si="1171"/>
        <v>0</v>
      </c>
      <c r="G301" s="29">
        <f t="shared" si="1171"/>
        <v>0</v>
      </c>
      <c r="H301" s="29">
        <f t="shared" si="1171"/>
        <v>0</v>
      </c>
      <c r="I301" s="29">
        <f t="shared" si="1171"/>
        <v>0</v>
      </c>
      <c r="J301" s="30">
        <f t="shared" si="1171"/>
        <v>0</v>
      </c>
      <c r="K301" s="28">
        <f t="shared" si="1171"/>
        <v>0</v>
      </c>
      <c r="L301" s="29">
        <f t="shared" si="1171"/>
        <v>0</v>
      </c>
      <c r="M301" s="29">
        <f t="shared" si="1171"/>
        <v>0</v>
      </c>
      <c r="N301" s="29">
        <f t="shared" si="1171"/>
        <v>0</v>
      </c>
      <c r="O301" s="29">
        <f t="shared" si="1171"/>
        <v>0</v>
      </c>
      <c r="P301" s="29">
        <f t="shared" si="1171"/>
        <v>0</v>
      </c>
      <c r="Q301" s="29">
        <f t="shared" si="1171"/>
        <v>0</v>
      </c>
      <c r="R301" s="30">
        <f t="shared" si="1171"/>
        <v>0</v>
      </c>
      <c r="S301" s="28">
        <f t="shared" si="1171"/>
        <v>0</v>
      </c>
      <c r="T301" s="29">
        <f t="shared" si="1171"/>
        <v>0</v>
      </c>
      <c r="U301" s="29">
        <f t="shared" si="1171"/>
        <v>0</v>
      </c>
      <c r="V301" s="29">
        <f t="shared" si="1171"/>
        <v>0</v>
      </c>
      <c r="W301" s="29">
        <f t="shared" si="1171"/>
        <v>0</v>
      </c>
      <c r="X301" s="29">
        <f t="shared" si="1171"/>
        <v>0</v>
      </c>
      <c r="Y301" s="29">
        <f t="shared" si="1171"/>
        <v>0</v>
      </c>
      <c r="Z301" s="30">
        <f t="shared" si="1171"/>
        <v>0</v>
      </c>
      <c r="AA301" s="28">
        <f t="shared" si="1171"/>
        <v>0</v>
      </c>
      <c r="AB301" s="29">
        <f t="shared" si="1171"/>
        <v>0</v>
      </c>
      <c r="AC301" s="29">
        <f t="shared" si="1171"/>
        <v>0</v>
      </c>
      <c r="AD301" s="29">
        <f t="shared" si="1171"/>
        <v>0</v>
      </c>
      <c r="AE301" s="29">
        <f t="shared" si="1171"/>
        <v>0</v>
      </c>
      <c r="AF301" s="29">
        <f t="shared" si="1171"/>
        <v>0</v>
      </c>
      <c r="AG301" s="29">
        <f t="shared" si="1171"/>
        <v>0</v>
      </c>
      <c r="AH301" s="30">
        <f t="shared" si="1171"/>
        <v>0</v>
      </c>
      <c r="AI301" s="28">
        <f t="shared" si="1171"/>
        <v>0</v>
      </c>
      <c r="AJ301" s="29">
        <f t="shared" si="1171"/>
        <v>0</v>
      </c>
      <c r="AK301" s="29">
        <f t="shared" si="1171"/>
        <v>0</v>
      </c>
      <c r="AL301" s="29">
        <f t="shared" si="1171"/>
        <v>0</v>
      </c>
      <c r="AM301" s="29">
        <f t="shared" si="1171"/>
        <v>0</v>
      </c>
      <c r="AN301" s="29">
        <f t="shared" si="1171"/>
        <v>0</v>
      </c>
      <c r="AO301" s="29">
        <f t="shared" si="1171"/>
        <v>0</v>
      </c>
      <c r="AP301" s="30">
        <f t="shared" si="1171"/>
        <v>0</v>
      </c>
      <c r="AQ301" s="28">
        <f t="shared" si="1171"/>
        <v>0</v>
      </c>
      <c r="AR301" s="29">
        <f t="shared" si="1171"/>
        <v>0</v>
      </c>
      <c r="AS301" s="29">
        <f t="shared" si="1171"/>
        <v>0</v>
      </c>
      <c r="AT301" s="29">
        <f t="shared" si="1171"/>
        <v>0</v>
      </c>
      <c r="AU301" s="29">
        <f t="shared" si="1171"/>
        <v>0</v>
      </c>
      <c r="AV301" s="29">
        <f t="shared" si="1171"/>
        <v>0</v>
      </c>
      <c r="AW301" s="29">
        <f t="shared" si="1171"/>
        <v>0</v>
      </c>
      <c r="AX301" s="30">
        <f t="shared" si="1171"/>
        <v>0</v>
      </c>
      <c r="AY301" s="28">
        <f t="shared" si="1171"/>
        <v>0</v>
      </c>
      <c r="AZ301" s="29">
        <f t="shared" si="1171"/>
        <v>0</v>
      </c>
      <c r="BA301" s="29">
        <f t="shared" si="1171"/>
        <v>0</v>
      </c>
      <c r="BB301" s="29">
        <f t="shared" si="1171"/>
        <v>0</v>
      </c>
      <c r="BC301" s="29">
        <f t="shared" si="1171"/>
        <v>0</v>
      </c>
      <c r="BD301" s="29">
        <f t="shared" si="1171"/>
        <v>0</v>
      </c>
      <c r="BE301" s="29">
        <f t="shared" si="1171"/>
        <v>0</v>
      </c>
      <c r="BF301" s="30">
        <f t="shared" si="1171"/>
        <v>0</v>
      </c>
      <c r="BG301" s="28">
        <f t="shared" si="1171"/>
        <v>0</v>
      </c>
      <c r="BH301" s="29">
        <f t="shared" si="1171"/>
        <v>0</v>
      </c>
      <c r="BI301" s="29">
        <f t="shared" si="1171"/>
        <v>0</v>
      </c>
      <c r="BJ301" s="29">
        <f t="shared" si="1171"/>
        <v>0</v>
      </c>
      <c r="BK301" s="29">
        <f t="shared" si="1171"/>
        <v>0</v>
      </c>
      <c r="BL301" s="29">
        <f t="shared" si="1171"/>
        <v>0</v>
      </c>
      <c r="BM301" s="29">
        <f t="shared" si="1171"/>
        <v>0</v>
      </c>
      <c r="BN301" s="30">
        <f t="shared" si="1171"/>
        <v>0</v>
      </c>
    </row>
    <row r="302" spans="1:66" ht="15.75" x14ac:dyDescent="0.25">
      <c r="A302" s="2102" t="s">
        <v>139</v>
      </c>
      <c r="B302" s="2103"/>
      <c r="C302" s="31">
        <f t="shared" ref="C302:BN302" si="1172">SUM(C299,C294)</f>
        <v>0</v>
      </c>
      <c r="D302" s="32">
        <f t="shared" si="1172"/>
        <v>20</v>
      </c>
      <c r="E302" s="32">
        <f t="shared" si="1172"/>
        <v>13</v>
      </c>
      <c r="F302" s="32">
        <f t="shared" si="1172"/>
        <v>0</v>
      </c>
      <c r="G302" s="32">
        <f t="shared" si="1172"/>
        <v>20</v>
      </c>
      <c r="H302" s="32">
        <f t="shared" si="1172"/>
        <v>0</v>
      </c>
      <c r="I302" s="32">
        <f t="shared" si="1172"/>
        <v>0</v>
      </c>
      <c r="J302" s="33">
        <f t="shared" si="1172"/>
        <v>0</v>
      </c>
      <c r="K302" s="31">
        <f t="shared" si="1172"/>
        <v>0</v>
      </c>
      <c r="L302" s="32">
        <f t="shared" si="1172"/>
        <v>0</v>
      </c>
      <c r="M302" s="32">
        <f t="shared" si="1172"/>
        <v>0</v>
      </c>
      <c r="N302" s="32">
        <f t="shared" si="1172"/>
        <v>0</v>
      </c>
      <c r="O302" s="32">
        <f t="shared" si="1172"/>
        <v>0</v>
      </c>
      <c r="P302" s="32">
        <f t="shared" si="1172"/>
        <v>0</v>
      </c>
      <c r="Q302" s="32">
        <f t="shared" si="1172"/>
        <v>0</v>
      </c>
      <c r="R302" s="33">
        <f t="shared" si="1172"/>
        <v>0</v>
      </c>
      <c r="S302" s="31">
        <f t="shared" si="1172"/>
        <v>0</v>
      </c>
      <c r="T302" s="32">
        <f t="shared" si="1172"/>
        <v>0</v>
      </c>
      <c r="U302" s="32">
        <f t="shared" si="1172"/>
        <v>0</v>
      </c>
      <c r="V302" s="32">
        <f t="shared" si="1172"/>
        <v>0</v>
      </c>
      <c r="W302" s="32">
        <f t="shared" si="1172"/>
        <v>0</v>
      </c>
      <c r="X302" s="32">
        <f t="shared" si="1172"/>
        <v>0</v>
      </c>
      <c r="Y302" s="32">
        <f t="shared" si="1172"/>
        <v>0</v>
      </c>
      <c r="Z302" s="33">
        <f t="shared" si="1172"/>
        <v>0</v>
      </c>
      <c r="AA302" s="31">
        <f t="shared" si="1172"/>
        <v>0</v>
      </c>
      <c r="AB302" s="32">
        <f t="shared" si="1172"/>
        <v>0</v>
      </c>
      <c r="AC302" s="32">
        <f t="shared" si="1172"/>
        <v>0</v>
      </c>
      <c r="AD302" s="32">
        <f t="shared" si="1172"/>
        <v>0</v>
      </c>
      <c r="AE302" s="32">
        <f t="shared" si="1172"/>
        <v>0</v>
      </c>
      <c r="AF302" s="32">
        <f t="shared" si="1172"/>
        <v>0</v>
      </c>
      <c r="AG302" s="32">
        <f t="shared" si="1172"/>
        <v>0</v>
      </c>
      <c r="AH302" s="33">
        <f t="shared" si="1172"/>
        <v>0</v>
      </c>
      <c r="AI302" s="31">
        <f t="shared" si="1172"/>
        <v>0</v>
      </c>
      <c r="AJ302" s="32">
        <f t="shared" si="1172"/>
        <v>0</v>
      </c>
      <c r="AK302" s="32">
        <f t="shared" si="1172"/>
        <v>0</v>
      </c>
      <c r="AL302" s="32">
        <f t="shared" si="1172"/>
        <v>0</v>
      </c>
      <c r="AM302" s="32">
        <f t="shared" si="1172"/>
        <v>0</v>
      </c>
      <c r="AN302" s="32">
        <f t="shared" si="1172"/>
        <v>0</v>
      </c>
      <c r="AO302" s="32">
        <f t="shared" si="1172"/>
        <v>0</v>
      </c>
      <c r="AP302" s="33">
        <f t="shared" si="1172"/>
        <v>0</v>
      </c>
      <c r="AQ302" s="31">
        <f t="shared" si="1172"/>
        <v>0</v>
      </c>
      <c r="AR302" s="32">
        <f t="shared" si="1172"/>
        <v>0</v>
      </c>
      <c r="AS302" s="32">
        <f t="shared" si="1172"/>
        <v>0</v>
      </c>
      <c r="AT302" s="32">
        <f t="shared" si="1172"/>
        <v>0</v>
      </c>
      <c r="AU302" s="32">
        <f t="shared" si="1172"/>
        <v>0</v>
      </c>
      <c r="AV302" s="32">
        <f t="shared" si="1172"/>
        <v>0</v>
      </c>
      <c r="AW302" s="32">
        <f t="shared" si="1172"/>
        <v>0</v>
      </c>
      <c r="AX302" s="33">
        <f t="shared" si="1172"/>
        <v>0</v>
      </c>
      <c r="AY302" s="31">
        <f t="shared" si="1172"/>
        <v>0</v>
      </c>
      <c r="AZ302" s="32">
        <f t="shared" si="1172"/>
        <v>0</v>
      </c>
      <c r="BA302" s="32">
        <f t="shared" si="1172"/>
        <v>0</v>
      </c>
      <c r="BB302" s="32">
        <f t="shared" si="1172"/>
        <v>0</v>
      </c>
      <c r="BC302" s="32">
        <f t="shared" si="1172"/>
        <v>0</v>
      </c>
      <c r="BD302" s="32">
        <f t="shared" si="1172"/>
        <v>0</v>
      </c>
      <c r="BE302" s="32">
        <f t="shared" si="1172"/>
        <v>0</v>
      </c>
      <c r="BF302" s="33">
        <f t="shared" si="1172"/>
        <v>0</v>
      </c>
      <c r="BG302" s="31">
        <f t="shared" si="1172"/>
        <v>0</v>
      </c>
      <c r="BH302" s="32">
        <f t="shared" si="1172"/>
        <v>0</v>
      </c>
      <c r="BI302" s="32">
        <f t="shared" si="1172"/>
        <v>0</v>
      </c>
      <c r="BJ302" s="32">
        <f t="shared" si="1172"/>
        <v>0</v>
      </c>
      <c r="BK302" s="32">
        <f t="shared" si="1172"/>
        <v>0</v>
      </c>
      <c r="BL302" s="32">
        <f t="shared" si="1172"/>
        <v>0</v>
      </c>
      <c r="BM302" s="32">
        <f t="shared" si="1172"/>
        <v>0</v>
      </c>
      <c r="BN302" s="33">
        <f t="shared" si="1172"/>
        <v>0</v>
      </c>
    </row>
    <row r="303" spans="1:66" ht="15.75" x14ac:dyDescent="0.25">
      <c r="A303" s="2102" t="s">
        <v>140</v>
      </c>
      <c r="B303" s="2103"/>
      <c r="C303" s="31">
        <f t="shared" ref="C303:BN303" si="1173">SUM(C300,C295)</f>
        <v>0</v>
      </c>
      <c r="D303" s="32">
        <f t="shared" si="1173"/>
        <v>19</v>
      </c>
      <c r="E303" s="32">
        <f t="shared" si="1173"/>
        <v>12</v>
      </c>
      <c r="F303" s="32">
        <f t="shared" si="1173"/>
        <v>0</v>
      </c>
      <c r="G303" s="32">
        <f t="shared" si="1173"/>
        <v>22</v>
      </c>
      <c r="H303" s="32">
        <f t="shared" si="1173"/>
        <v>0</v>
      </c>
      <c r="I303" s="32">
        <f t="shared" si="1173"/>
        <v>0</v>
      </c>
      <c r="J303" s="33">
        <f t="shared" si="1173"/>
        <v>0</v>
      </c>
      <c r="K303" s="31">
        <f t="shared" si="1173"/>
        <v>0</v>
      </c>
      <c r="L303" s="32">
        <f t="shared" si="1173"/>
        <v>0</v>
      </c>
      <c r="M303" s="32">
        <f t="shared" si="1173"/>
        <v>0</v>
      </c>
      <c r="N303" s="32">
        <f t="shared" si="1173"/>
        <v>0</v>
      </c>
      <c r="O303" s="32">
        <f t="shared" si="1173"/>
        <v>0</v>
      </c>
      <c r="P303" s="32">
        <f t="shared" si="1173"/>
        <v>0</v>
      </c>
      <c r="Q303" s="32">
        <f t="shared" si="1173"/>
        <v>0</v>
      </c>
      <c r="R303" s="33">
        <f t="shared" si="1173"/>
        <v>0</v>
      </c>
      <c r="S303" s="31">
        <f t="shared" si="1173"/>
        <v>0</v>
      </c>
      <c r="T303" s="32">
        <f t="shared" si="1173"/>
        <v>0</v>
      </c>
      <c r="U303" s="32">
        <f t="shared" si="1173"/>
        <v>0</v>
      </c>
      <c r="V303" s="32">
        <f t="shared" si="1173"/>
        <v>0</v>
      </c>
      <c r="W303" s="32">
        <f t="shared" si="1173"/>
        <v>0</v>
      </c>
      <c r="X303" s="32">
        <f t="shared" si="1173"/>
        <v>0</v>
      </c>
      <c r="Y303" s="32">
        <f t="shared" si="1173"/>
        <v>0</v>
      </c>
      <c r="Z303" s="33">
        <f t="shared" si="1173"/>
        <v>0</v>
      </c>
      <c r="AA303" s="31">
        <f t="shared" si="1173"/>
        <v>0</v>
      </c>
      <c r="AB303" s="32">
        <f t="shared" si="1173"/>
        <v>0</v>
      </c>
      <c r="AC303" s="32">
        <f t="shared" si="1173"/>
        <v>0</v>
      </c>
      <c r="AD303" s="32">
        <f t="shared" si="1173"/>
        <v>0</v>
      </c>
      <c r="AE303" s="32">
        <f t="shared" si="1173"/>
        <v>0</v>
      </c>
      <c r="AF303" s="32">
        <f t="shared" si="1173"/>
        <v>0</v>
      </c>
      <c r="AG303" s="32">
        <f t="shared" si="1173"/>
        <v>0</v>
      </c>
      <c r="AH303" s="33">
        <f t="shared" si="1173"/>
        <v>0</v>
      </c>
      <c r="AI303" s="31">
        <f t="shared" si="1173"/>
        <v>0</v>
      </c>
      <c r="AJ303" s="32">
        <f t="shared" si="1173"/>
        <v>0</v>
      </c>
      <c r="AK303" s="32">
        <f t="shared" si="1173"/>
        <v>0</v>
      </c>
      <c r="AL303" s="32">
        <f t="shared" si="1173"/>
        <v>0</v>
      </c>
      <c r="AM303" s="32">
        <f t="shared" si="1173"/>
        <v>0</v>
      </c>
      <c r="AN303" s="32">
        <f t="shared" si="1173"/>
        <v>0</v>
      </c>
      <c r="AO303" s="32">
        <f t="shared" si="1173"/>
        <v>0</v>
      </c>
      <c r="AP303" s="33">
        <f t="shared" si="1173"/>
        <v>0</v>
      </c>
      <c r="AQ303" s="31">
        <f t="shared" si="1173"/>
        <v>0</v>
      </c>
      <c r="AR303" s="32">
        <f t="shared" si="1173"/>
        <v>0</v>
      </c>
      <c r="AS303" s="32">
        <f t="shared" si="1173"/>
        <v>0</v>
      </c>
      <c r="AT303" s="32">
        <f t="shared" si="1173"/>
        <v>0</v>
      </c>
      <c r="AU303" s="32">
        <f t="shared" si="1173"/>
        <v>0</v>
      </c>
      <c r="AV303" s="32">
        <f t="shared" si="1173"/>
        <v>0</v>
      </c>
      <c r="AW303" s="32">
        <f t="shared" si="1173"/>
        <v>0</v>
      </c>
      <c r="AX303" s="33">
        <f t="shared" si="1173"/>
        <v>0</v>
      </c>
      <c r="AY303" s="31">
        <f t="shared" si="1173"/>
        <v>0</v>
      </c>
      <c r="AZ303" s="32">
        <f t="shared" si="1173"/>
        <v>0</v>
      </c>
      <c r="BA303" s="32">
        <f t="shared" si="1173"/>
        <v>0</v>
      </c>
      <c r="BB303" s="32">
        <f t="shared" si="1173"/>
        <v>0</v>
      </c>
      <c r="BC303" s="32">
        <f t="shared" si="1173"/>
        <v>0</v>
      </c>
      <c r="BD303" s="32">
        <f t="shared" si="1173"/>
        <v>0</v>
      </c>
      <c r="BE303" s="32">
        <f t="shared" si="1173"/>
        <v>0</v>
      </c>
      <c r="BF303" s="33">
        <f t="shared" si="1173"/>
        <v>0</v>
      </c>
      <c r="BG303" s="31">
        <f t="shared" si="1173"/>
        <v>0</v>
      </c>
      <c r="BH303" s="32">
        <f t="shared" si="1173"/>
        <v>0</v>
      </c>
      <c r="BI303" s="32">
        <f t="shared" si="1173"/>
        <v>0</v>
      </c>
      <c r="BJ303" s="32">
        <f t="shared" si="1173"/>
        <v>0</v>
      </c>
      <c r="BK303" s="32">
        <f t="shared" si="1173"/>
        <v>0</v>
      </c>
      <c r="BL303" s="32">
        <f t="shared" si="1173"/>
        <v>0</v>
      </c>
      <c r="BM303" s="32">
        <f t="shared" si="1173"/>
        <v>0</v>
      </c>
      <c r="BN303" s="33">
        <f t="shared" si="1173"/>
        <v>0</v>
      </c>
    </row>
    <row r="304" spans="1:66" ht="15.75" x14ac:dyDescent="0.25">
      <c r="A304" s="2102" t="s">
        <v>141</v>
      </c>
      <c r="B304" s="2103"/>
      <c r="C304" s="49" t="str">
        <f t="shared" ref="C304:BN304" si="1174">IF(C292="","",C302-C303)</f>
        <v/>
      </c>
      <c r="D304" s="50">
        <f t="shared" si="1174"/>
        <v>1</v>
      </c>
      <c r="E304" s="50">
        <f t="shared" si="1174"/>
        <v>1</v>
      </c>
      <c r="F304" s="50" t="str">
        <f t="shared" si="1174"/>
        <v/>
      </c>
      <c r="G304" s="50">
        <f t="shared" si="1174"/>
        <v>-2</v>
      </c>
      <c r="H304" s="50" t="str">
        <f t="shared" si="1174"/>
        <v/>
      </c>
      <c r="I304" s="50" t="str">
        <f t="shared" si="1174"/>
        <v/>
      </c>
      <c r="J304" s="51" t="str">
        <f t="shared" si="1174"/>
        <v/>
      </c>
      <c r="K304" s="49" t="str">
        <f t="shared" si="1174"/>
        <v/>
      </c>
      <c r="L304" s="50" t="str">
        <f t="shared" si="1174"/>
        <v/>
      </c>
      <c r="M304" s="50" t="str">
        <f t="shared" si="1174"/>
        <v/>
      </c>
      <c r="N304" s="50" t="str">
        <f t="shared" si="1174"/>
        <v/>
      </c>
      <c r="O304" s="50" t="str">
        <f t="shared" si="1174"/>
        <v/>
      </c>
      <c r="P304" s="50" t="str">
        <f t="shared" si="1174"/>
        <v/>
      </c>
      <c r="Q304" s="50" t="str">
        <f t="shared" si="1174"/>
        <v/>
      </c>
      <c r="R304" s="51" t="str">
        <f t="shared" si="1174"/>
        <v/>
      </c>
      <c r="S304" s="49" t="str">
        <f t="shared" si="1174"/>
        <v/>
      </c>
      <c r="T304" s="50" t="str">
        <f t="shared" si="1174"/>
        <v/>
      </c>
      <c r="U304" s="50" t="str">
        <f t="shared" si="1174"/>
        <v/>
      </c>
      <c r="V304" s="50" t="str">
        <f t="shared" si="1174"/>
        <v/>
      </c>
      <c r="W304" s="50" t="str">
        <f t="shared" si="1174"/>
        <v/>
      </c>
      <c r="X304" s="50" t="str">
        <f t="shared" si="1174"/>
        <v/>
      </c>
      <c r="Y304" s="50" t="str">
        <f t="shared" si="1174"/>
        <v/>
      </c>
      <c r="Z304" s="51" t="str">
        <f t="shared" si="1174"/>
        <v/>
      </c>
      <c r="AA304" s="49" t="str">
        <f t="shared" si="1174"/>
        <v/>
      </c>
      <c r="AB304" s="50" t="str">
        <f t="shared" si="1174"/>
        <v/>
      </c>
      <c r="AC304" s="50" t="str">
        <f t="shared" si="1174"/>
        <v/>
      </c>
      <c r="AD304" s="50">
        <f t="shared" si="1174"/>
        <v>0</v>
      </c>
      <c r="AE304" s="50" t="str">
        <f t="shared" si="1174"/>
        <v/>
      </c>
      <c r="AF304" s="50" t="str">
        <f t="shared" si="1174"/>
        <v/>
      </c>
      <c r="AG304" s="50" t="str">
        <f t="shared" si="1174"/>
        <v/>
      </c>
      <c r="AH304" s="51" t="str">
        <f t="shared" si="1174"/>
        <v/>
      </c>
      <c r="AI304" s="49">
        <f t="shared" si="1174"/>
        <v>0</v>
      </c>
      <c r="AJ304" s="50" t="str">
        <f t="shared" si="1174"/>
        <v/>
      </c>
      <c r="AK304" s="50" t="str">
        <f t="shared" si="1174"/>
        <v/>
      </c>
      <c r="AL304" s="50" t="str">
        <f t="shared" si="1174"/>
        <v/>
      </c>
      <c r="AM304" s="50" t="str">
        <f t="shared" si="1174"/>
        <v/>
      </c>
      <c r="AN304" s="50" t="str">
        <f t="shared" si="1174"/>
        <v/>
      </c>
      <c r="AO304" s="50" t="str">
        <f t="shared" si="1174"/>
        <v/>
      </c>
      <c r="AP304" s="51" t="str">
        <f t="shared" si="1174"/>
        <v/>
      </c>
      <c r="AQ304" s="49" t="str">
        <f t="shared" si="1174"/>
        <v/>
      </c>
      <c r="AR304" s="50" t="str">
        <f t="shared" si="1174"/>
        <v/>
      </c>
      <c r="AS304" s="50" t="str">
        <f t="shared" si="1174"/>
        <v/>
      </c>
      <c r="AT304" s="50" t="str">
        <f t="shared" si="1174"/>
        <v/>
      </c>
      <c r="AU304" s="50" t="str">
        <f t="shared" si="1174"/>
        <v/>
      </c>
      <c r="AV304" s="50" t="str">
        <f t="shared" si="1174"/>
        <v/>
      </c>
      <c r="AW304" s="50" t="str">
        <f t="shared" si="1174"/>
        <v/>
      </c>
      <c r="AX304" s="51" t="str">
        <f t="shared" si="1174"/>
        <v/>
      </c>
      <c r="AY304" s="49" t="str">
        <f t="shared" si="1174"/>
        <v/>
      </c>
      <c r="AZ304" s="50" t="str">
        <f t="shared" si="1174"/>
        <v/>
      </c>
      <c r="BA304" s="50" t="str">
        <f t="shared" si="1174"/>
        <v/>
      </c>
      <c r="BB304" s="50" t="str">
        <f t="shared" si="1174"/>
        <v/>
      </c>
      <c r="BC304" s="50" t="str">
        <f t="shared" si="1174"/>
        <v/>
      </c>
      <c r="BD304" s="50" t="str">
        <f t="shared" si="1174"/>
        <v/>
      </c>
      <c r="BE304" s="50" t="str">
        <f t="shared" si="1174"/>
        <v/>
      </c>
      <c r="BF304" s="51" t="str">
        <f t="shared" si="1174"/>
        <v/>
      </c>
      <c r="BG304" s="49" t="str">
        <f t="shared" si="1174"/>
        <v/>
      </c>
      <c r="BH304" s="50" t="str">
        <f t="shared" si="1174"/>
        <v/>
      </c>
      <c r="BI304" s="50" t="str">
        <f t="shared" si="1174"/>
        <v/>
      </c>
      <c r="BJ304" s="50" t="str">
        <f t="shared" si="1174"/>
        <v/>
      </c>
      <c r="BK304" s="50" t="str">
        <f t="shared" si="1174"/>
        <v/>
      </c>
      <c r="BL304" s="50" t="str">
        <f t="shared" si="1174"/>
        <v/>
      </c>
      <c r="BM304" s="50" t="str">
        <f t="shared" si="1174"/>
        <v/>
      </c>
      <c r="BN304" s="51" t="str">
        <f t="shared" si="1174"/>
        <v/>
      </c>
    </row>
    <row r="305" spans="1:66" ht="30.75" customHeight="1" thickBot="1" x14ac:dyDescent="0.3">
      <c r="A305" s="2104" t="s">
        <v>142</v>
      </c>
      <c r="B305" s="2105"/>
      <c r="C305" s="67" t="str">
        <f t="shared" ref="C305:BN305" si="1175">IF(C292="","",IF(C303=0,MAX($C$123:$J$123)+1,C302/C303))</f>
        <v/>
      </c>
      <c r="D305" s="68">
        <f t="shared" si="1175"/>
        <v>1.0526315789473684</v>
      </c>
      <c r="E305" s="68">
        <f t="shared" si="1175"/>
        <v>1.0833333333333333</v>
      </c>
      <c r="F305" s="68" t="str">
        <f t="shared" si="1175"/>
        <v/>
      </c>
      <c r="G305" s="68">
        <f t="shared" si="1175"/>
        <v>0.90909090909090906</v>
      </c>
      <c r="H305" s="68" t="str">
        <f t="shared" si="1175"/>
        <v/>
      </c>
      <c r="I305" s="68" t="str">
        <f t="shared" si="1175"/>
        <v/>
      </c>
      <c r="J305" s="69" t="str">
        <f t="shared" si="1175"/>
        <v/>
      </c>
      <c r="K305" s="67" t="str">
        <f t="shared" si="1175"/>
        <v/>
      </c>
      <c r="L305" s="68" t="str">
        <f t="shared" si="1175"/>
        <v/>
      </c>
      <c r="M305" s="68" t="str">
        <f t="shared" si="1175"/>
        <v/>
      </c>
      <c r="N305" s="68" t="str">
        <f t="shared" si="1175"/>
        <v/>
      </c>
      <c r="O305" s="68" t="str">
        <f t="shared" si="1175"/>
        <v/>
      </c>
      <c r="P305" s="68" t="str">
        <f t="shared" si="1175"/>
        <v/>
      </c>
      <c r="Q305" s="68" t="str">
        <f t="shared" si="1175"/>
        <v/>
      </c>
      <c r="R305" s="69" t="str">
        <f t="shared" si="1175"/>
        <v/>
      </c>
      <c r="S305" s="67" t="str">
        <f t="shared" si="1175"/>
        <v/>
      </c>
      <c r="T305" s="68" t="str">
        <f t="shared" si="1175"/>
        <v/>
      </c>
      <c r="U305" s="68" t="str">
        <f t="shared" si="1175"/>
        <v/>
      </c>
      <c r="V305" s="68" t="str">
        <f t="shared" si="1175"/>
        <v/>
      </c>
      <c r="W305" s="68" t="str">
        <f t="shared" si="1175"/>
        <v/>
      </c>
      <c r="X305" s="68" t="str">
        <f t="shared" si="1175"/>
        <v/>
      </c>
      <c r="Y305" s="68" t="str">
        <f t="shared" si="1175"/>
        <v/>
      </c>
      <c r="Z305" s="69" t="str">
        <f t="shared" si="1175"/>
        <v/>
      </c>
      <c r="AA305" s="67" t="str">
        <f t="shared" si="1175"/>
        <v/>
      </c>
      <c r="AB305" s="68" t="str">
        <f t="shared" si="1175"/>
        <v/>
      </c>
      <c r="AC305" s="68" t="str">
        <f t="shared" si="1175"/>
        <v/>
      </c>
      <c r="AD305" s="68">
        <f t="shared" ca="1" si="1175"/>
        <v>32</v>
      </c>
      <c r="AE305" s="68" t="str">
        <f t="shared" si="1175"/>
        <v/>
      </c>
      <c r="AF305" s="68" t="str">
        <f t="shared" si="1175"/>
        <v/>
      </c>
      <c r="AG305" s="68" t="str">
        <f t="shared" si="1175"/>
        <v/>
      </c>
      <c r="AH305" s="69" t="str">
        <f t="shared" si="1175"/>
        <v/>
      </c>
      <c r="AI305" s="67">
        <f t="shared" ca="1" si="1175"/>
        <v>32</v>
      </c>
      <c r="AJ305" s="68" t="str">
        <f t="shared" si="1175"/>
        <v/>
      </c>
      <c r="AK305" s="68" t="str">
        <f t="shared" si="1175"/>
        <v/>
      </c>
      <c r="AL305" s="68" t="str">
        <f t="shared" si="1175"/>
        <v/>
      </c>
      <c r="AM305" s="68" t="str">
        <f t="shared" si="1175"/>
        <v/>
      </c>
      <c r="AN305" s="68" t="str">
        <f t="shared" si="1175"/>
        <v/>
      </c>
      <c r="AO305" s="68" t="str">
        <f t="shared" si="1175"/>
        <v/>
      </c>
      <c r="AP305" s="69" t="str">
        <f t="shared" si="1175"/>
        <v/>
      </c>
      <c r="AQ305" s="67" t="str">
        <f t="shared" si="1175"/>
        <v/>
      </c>
      <c r="AR305" s="68" t="str">
        <f t="shared" si="1175"/>
        <v/>
      </c>
      <c r="AS305" s="68" t="str">
        <f t="shared" si="1175"/>
        <v/>
      </c>
      <c r="AT305" s="68" t="str">
        <f t="shared" si="1175"/>
        <v/>
      </c>
      <c r="AU305" s="68" t="str">
        <f t="shared" si="1175"/>
        <v/>
      </c>
      <c r="AV305" s="68" t="str">
        <f t="shared" si="1175"/>
        <v/>
      </c>
      <c r="AW305" s="68" t="str">
        <f t="shared" si="1175"/>
        <v/>
      </c>
      <c r="AX305" s="69" t="str">
        <f t="shared" si="1175"/>
        <v/>
      </c>
      <c r="AY305" s="67" t="str">
        <f t="shared" si="1175"/>
        <v/>
      </c>
      <c r="AZ305" s="68" t="str">
        <f t="shared" si="1175"/>
        <v/>
      </c>
      <c r="BA305" s="68" t="str">
        <f t="shared" si="1175"/>
        <v/>
      </c>
      <c r="BB305" s="68" t="str">
        <f t="shared" si="1175"/>
        <v/>
      </c>
      <c r="BC305" s="68" t="str">
        <f t="shared" si="1175"/>
        <v/>
      </c>
      <c r="BD305" s="68" t="str">
        <f t="shared" si="1175"/>
        <v/>
      </c>
      <c r="BE305" s="68" t="str">
        <f t="shared" si="1175"/>
        <v/>
      </c>
      <c r="BF305" s="69" t="str">
        <f t="shared" si="1175"/>
        <v/>
      </c>
      <c r="BG305" s="67" t="str">
        <f t="shared" si="1175"/>
        <v/>
      </c>
      <c r="BH305" s="68" t="str">
        <f t="shared" si="1175"/>
        <v/>
      </c>
      <c r="BI305" s="68" t="str">
        <f t="shared" si="1175"/>
        <v/>
      </c>
      <c r="BJ305" s="68" t="str">
        <f t="shared" si="1175"/>
        <v/>
      </c>
      <c r="BK305" s="68" t="str">
        <f t="shared" si="1175"/>
        <v/>
      </c>
      <c r="BL305" s="68" t="str">
        <f t="shared" si="1175"/>
        <v/>
      </c>
      <c r="BM305" s="68" t="str">
        <f t="shared" si="1175"/>
        <v/>
      </c>
      <c r="BN305" s="69" t="str">
        <f t="shared" si="1175"/>
        <v/>
      </c>
    </row>
    <row r="306" spans="1:66" ht="15.75" x14ac:dyDescent="0.25">
      <c r="A306" s="2106" t="s">
        <v>37</v>
      </c>
      <c r="B306" s="2107"/>
      <c r="C306" s="975" t="str">
        <f t="shared" ref="C306:J306" si="1176">IF(C292="","",RANK(C282,$C282:$J282,0))</f>
        <v/>
      </c>
      <c r="D306" s="976">
        <f t="shared" ca="1" si="1176"/>
        <v>1</v>
      </c>
      <c r="E306" s="976">
        <f t="shared" ca="1" si="1176"/>
        <v>1</v>
      </c>
      <c r="F306" s="976" t="str">
        <f t="shared" si="1176"/>
        <v/>
      </c>
      <c r="G306" s="976">
        <f t="shared" ca="1" si="1176"/>
        <v>1</v>
      </c>
      <c r="H306" s="976" t="str">
        <f t="shared" si="1176"/>
        <v/>
      </c>
      <c r="I306" s="976" t="str">
        <f t="shared" si="1176"/>
        <v/>
      </c>
      <c r="J306" s="977" t="str">
        <f t="shared" si="1176"/>
        <v/>
      </c>
      <c r="K306" s="975" t="str">
        <f t="shared" ref="K306:R306" si="1177">IF(K292="","",RANK(C282,$C282:$J282,0))</f>
        <v/>
      </c>
      <c r="L306" s="976" t="str">
        <f t="shared" si="1177"/>
        <v/>
      </c>
      <c r="M306" s="976" t="str">
        <f t="shared" si="1177"/>
        <v/>
      </c>
      <c r="N306" s="976" t="str">
        <f t="shared" si="1177"/>
        <v/>
      </c>
      <c r="O306" s="976" t="str">
        <f t="shared" si="1177"/>
        <v/>
      </c>
      <c r="P306" s="976" t="str">
        <f t="shared" si="1177"/>
        <v/>
      </c>
      <c r="Q306" s="976" t="str">
        <f t="shared" si="1177"/>
        <v/>
      </c>
      <c r="R306" s="977" t="str">
        <f t="shared" si="1177"/>
        <v/>
      </c>
      <c r="S306" s="975" t="str">
        <f t="shared" ref="S306:Z306" si="1178">IF(S292="","",RANK(C282,$C282:$J282,0))</f>
        <v/>
      </c>
      <c r="T306" s="976" t="str">
        <f t="shared" si="1178"/>
        <v/>
      </c>
      <c r="U306" s="976" t="str">
        <f t="shared" si="1178"/>
        <v/>
      </c>
      <c r="V306" s="976" t="str">
        <f t="shared" si="1178"/>
        <v/>
      </c>
      <c r="W306" s="976" t="str">
        <f t="shared" si="1178"/>
        <v/>
      </c>
      <c r="X306" s="976" t="str">
        <f t="shared" si="1178"/>
        <v/>
      </c>
      <c r="Y306" s="976" t="str">
        <f t="shared" si="1178"/>
        <v/>
      </c>
      <c r="Z306" s="984" t="str">
        <f t="shared" si="1178"/>
        <v/>
      </c>
      <c r="AA306" s="975" t="str">
        <f t="shared" ref="AA306:AH306" si="1179">IF(AA292="","",RANK(C282,$C282:$J282,0))</f>
        <v/>
      </c>
      <c r="AB306" s="976" t="str">
        <f t="shared" si="1179"/>
        <v/>
      </c>
      <c r="AC306" s="976" t="str">
        <f t="shared" si="1179"/>
        <v/>
      </c>
      <c r="AD306" s="976">
        <f t="shared" ca="1" si="1179"/>
        <v>1</v>
      </c>
      <c r="AE306" s="976" t="str">
        <f t="shared" si="1179"/>
        <v/>
      </c>
      <c r="AF306" s="976" t="str">
        <f t="shared" si="1179"/>
        <v/>
      </c>
      <c r="AG306" s="976" t="str">
        <f t="shared" si="1179"/>
        <v/>
      </c>
      <c r="AH306" s="977" t="str">
        <f t="shared" si="1179"/>
        <v/>
      </c>
      <c r="AI306" s="975">
        <f t="shared" ref="AI306:AP306" ca="1" si="1180">IF(AI292="","",RANK(C282,$C282:$J282,0))</f>
        <v>1</v>
      </c>
      <c r="AJ306" s="976" t="str">
        <f t="shared" si="1180"/>
        <v/>
      </c>
      <c r="AK306" s="976" t="str">
        <f t="shared" si="1180"/>
        <v/>
      </c>
      <c r="AL306" s="976" t="str">
        <f t="shared" si="1180"/>
        <v/>
      </c>
      <c r="AM306" s="976" t="str">
        <f t="shared" si="1180"/>
        <v/>
      </c>
      <c r="AN306" s="976" t="str">
        <f t="shared" si="1180"/>
        <v/>
      </c>
      <c r="AO306" s="976" t="str">
        <f t="shared" si="1180"/>
        <v/>
      </c>
      <c r="AP306" s="977" t="str">
        <f t="shared" si="1180"/>
        <v/>
      </c>
      <c r="AQ306" s="975" t="str">
        <f t="shared" ref="AQ306:AX306" si="1181">IF(AQ292="","",RANK(C282,$C282:$J282,0))</f>
        <v/>
      </c>
      <c r="AR306" s="976" t="str">
        <f t="shared" si="1181"/>
        <v/>
      </c>
      <c r="AS306" s="976" t="str">
        <f t="shared" si="1181"/>
        <v/>
      </c>
      <c r="AT306" s="976" t="str">
        <f t="shared" si="1181"/>
        <v/>
      </c>
      <c r="AU306" s="976" t="str">
        <f t="shared" si="1181"/>
        <v/>
      </c>
      <c r="AV306" s="976" t="str">
        <f t="shared" si="1181"/>
        <v/>
      </c>
      <c r="AW306" s="976" t="str">
        <f t="shared" si="1181"/>
        <v/>
      </c>
      <c r="AX306" s="977" t="str">
        <f t="shared" si="1181"/>
        <v/>
      </c>
      <c r="AY306" s="975" t="str">
        <f t="shared" ref="AY306:BF306" si="1182">IF(AY292="","",RANK(C282,$C282:$J282,0))</f>
        <v/>
      </c>
      <c r="AZ306" s="976" t="str">
        <f t="shared" si="1182"/>
        <v/>
      </c>
      <c r="BA306" s="976" t="str">
        <f t="shared" si="1182"/>
        <v/>
      </c>
      <c r="BB306" s="976" t="str">
        <f t="shared" si="1182"/>
        <v/>
      </c>
      <c r="BC306" s="976" t="str">
        <f t="shared" si="1182"/>
        <v/>
      </c>
      <c r="BD306" s="976" t="str">
        <f t="shared" si="1182"/>
        <v/>
      </c>
      <c r="BE306" s="976" t="str">
        <f t="shared" si="1182"/>
        <v/>
      </c>
      <c r="BF306" s="977" t="str">
        <f t="shared" si="1182"/>
        <v/>
      </c>
      <c r="BG306" s="975" t="str">
        <f t="shared" ref="BG306:BN306" si="1183">IF(BG292="","",RANK(C282,$C282:$J282,0))</f>
        <v/>
      </c>
      <c r="BH306" s="976" t="str">
        <f t="shared" si="1183"/>
        <v/>
      </c>
      <c r="BI306" s="976" t="str">
        <f t="shared" si="1183"/>
        <v/>
      </c>
      <c r="BJ306" s="976" t="str">
        <f t="shared" si="1183"/>
        <v/>
      </c>
      <c r="BK306" s="976" t="str">
        <f t="shared" si="1183"/>
        <v/>
      </c>
      <c r="BL306" s="976" t="str">
        <f t="shared" si="1183"/>
        <v/>
      </c>
      <c r="BM306" s="976" t="str">
        <f t="shared" si="1183"/>
        <v/>
      </c>
      <c r="BN306" s="977" t="str">
        <f t="shared" si="1183"/>
        <v/>
      </c>
    </row>
    <row r="307" spans="1:66" ht="15.75" x14ac:dyDescent="0.25">
      <c r="A307" s="2084" t="s">
        <v>38</v>
      </c>
      <c r="B307" s="2085"/>
      <c r="C307" s="978" t="str">
        <f t="shared" ref="C307:J307" si="1184">IF(C292="","",RANK(C283,$C283:$J283,0))</f>
        <v/>
      </c>
      <c r="D307" s="979">
        <f t="shared" ca="1" si="1184"/>
        <v>2</v>
      </c>
      <c r="E307" s="979">
        <f t="shared" ca="1" si="1184"/>
        <v>3</v>
      </c>
      <c r="F307" s="979" t="str">
        <f t="shared" si="1184"/>
        <v/>
      </c>
      <c r="G307" s="979">
        <f t="shared" ca="1" si="1184"/>
        <v>1</v>
      </c>
      <c r="H307" s="979" t="str">
        <f t="shared" si="1184"/>
        <v/>
      </c>
      <c r="I307" s="979" t="str">
        <f t="shared" si="1184"/>
        <v/>
      </c>
      <c r="J307" s="980" t="str">
        <f t="shared" si="1184"/>
        <v/>
      </c>
      <c r="K307" s="978" t="str">
        <f t="shared" ref="K307:R307" si="1185">IF(K292="","",RANK(C283,$C283:$J283,0))</f>
        <v/>
      </c>
      <c r="L307" s="979" t="str">
        <f t="shared" si="1185"/>
        <v/>
      </c>
      <c r="M307" s="979" t="str">
        <f t="shared" si="1185"/>
        <v/>
      </c>
      <c r="N307" s="979" t="str">
        <f t="shared" si="1185"/>
        <v/>
      </c>
      <c r="O307" s="979" t="str">
        <f t="shared" si="1185"/>
        <v/>
      </c>
      <c r="P307" s="979" t="str">
        <f t="shared" si="1185"/>
        <v/>
      </c>
      <c r="Q307" s="979" t="str">
        <f t="shared" si="1185"/>
        <v/>
      </c>
      <c r="R307" s="980" t="str">
        <f t="shared" si="1185"/>
        <v/>
      </c>
      <c r="S307" s="978" t="str">
        <f t="shared" ref="S307:Z307" si="1186">IF(S292="","",RANK(C283,$C283:$J283,0))</f>
        <v/>
      </c>
      <c r="T307" s="979" t="str">
        <f t="shared" si="1186"/>
        <v/>
      </c>
      <c r="U307" s="979" t="str">
        <f t="shared" si="1186"/>
        <v/>
      </c>
      <c r="V307" s="979" t="str">
        <f t="shared" si="1186"/>
        <v/>
      </c>
      <c r="W307" s="979" t="str">
        <f t="shared" si="1186"/>
        <v/>
      </c>
      <c r="X307" s="979" t="str">
        <f t="shared" si="1186"/>
        <v/>
      </c>
      <c r="Y307" s="979" t="str">
        <f t="shared" si="1186"/>
        <v/>
      </c>
      <c r="Z307" s="985" t="str">
        <f t="shared" si="1186"/>
        <v/>
      </c>
      <c r="AA307" s="978" t="str">
        <f t="shared" ref="AA307:AH307" si="1187">IF(AA292="","",RANK(C283,$C283:$J283,0))</f>
        <v/>
      </c>
      <c r="AB307" s="979" t="str">
        <f t="shared" si="1187"/>
        <v/>
      </c>
      <c r="AC307" s="979" t="str">
        <f t="shared" si="1187"/>
        <v/>
      </c>
      <c r="AD307" s="979">
        <f t="shared" ca="1" si="1187"/>
        <v>4</v>
      </c>
      <c r="AE307" s="979" t="str">
        <f t="shared" si="1187"/>
        <v/>
      </c>
      <c r="AF307" s="979" t="str">
        <f t="shared" si="1187"/>
        <v/>
      </c>
      <c r="AG307" s="979" t="str">
        <f t="shared" si="1187"/>
        <v/>
      </c>
      <c r="AH307" s="980" t="str">
        <f t="shared" si="1187"/>
        <v/>
      </c>
      <c r="AI307" s="978">
        <f t="shared" ref="AI307:AP307" ca="1" si="1188">IF(AI292="","",RANK(C283,$C283:$J283,0))</f>
        <v>5</v>
      </c>
      <c r="AJ307" s="979" t="str">
        <f t="shared" si="1188"/>
        <v/>
      </c>
      <c r="AK307" s="979" t="str">
        <f t="shared" si="1188"/>
        <v/>
      </c>
      <c r="AL307" s="979" t="str">
        <f t="shared" si="1188"/>
        <v/>
      </c>
      <c r="AM307" s="979" t="str">
        <f t="shared" si="1188"/>
        <v/>
      </c>
      <c r="AN307" s="979" t="str">
        <f t="shared" si="1188"/>
        <v/>
      </c>
      <c r="AO307" s="979" t="str">
        <f t="shared" si="1188"/>
        <v/>
      </c>
      <c r="AP307" s="980" t="str">
        <f t="shared" si="1188"/>
        <v/>
      </c>
      <c r="AQ307" s="978" t="str">
        <f t="shared" ref="AQ307:AX307" si="1189">IF(AQ292="","",RANK(C283,$C283:$J283,0))</f>
        <v/>
      </c>
      <c r="AR307" s="979" t="str">
        <f t="shared" si="1189"/>
        <v/>
      </c>
      <c r="AS307" s="979" t="str">
        <f t="shared" si="1189"/>
        <v/>
      </c>
      <c r="AT307" s="979" t="str">
        <f t="shared" si="1189"/>
        <v/>
      </c>
      <c r="AU307" s="979" t="str">
        <f t="shared" si="1189"/>
        <v/>
      </c>
      <c r="AV307" s="979" t="str">
        <f t="shared" si="1189"/>
        <v/>
      </c>
      <c r="AW307" s="979" t="str">
        <f t="shared" si="1189"/>
        <v/>
      </c>
      <c r="AX307" s="980" t="str">
        <f t="shared" si="1189"/>
        <v/>
      </c>
      <c r="AY307" s="978" t="str">
        <f t="shared" ref="AY307:BF307" si="1190">IF(AY292="","",RANK(C283,$C283:$J283,0))</f>
        <v/>
      </c>
      <c r="AZ307" s="979" t="str">
        <f t="shared" si="1190"/>
        <v/>
      </c>
      <c r="BA307" s="979" t="str">
        <f t="shared" si="1190"/>
        <v/>
      </c>
      <c r="BB307" s="979" t="str">
        <f t="shared" si="1190"/>
        <v/>
      </c>
      <c r="BC307" s="979" t="str">
        <f t="shared" si="1190"/>
        <v/>
      </c>
      <c r="BD307" s="979" t="str">
        <f t="shared" si="1190"/>
        <v/>
      </c>
      <c r="BE307" s="979" t="str">
        <f t="shared" si="1190"/>
        <v/>
      </c>
      <c r="BF307" s="980" t="str">
        <f t="shared" si="1190"/>
        <v/>
      </c>
      <c r="BG307" s="978" t="str">
        <f t="shared" ref="BG307:BN307" si="1191">IF(BG292="","",RANK(C283,$C283:$J283,0))</f>
        <v/>
      </c>
      <c r="BH307" s="979" t="str">
        <f t="shared" si="1191"/>
        <v/>
      </c>
      <c r="BI307" s="979" t="str">
        <f t="shared" si="1191"/>
        <v/>
      </c>
      <c r="BJ307" s="979" t="str">
        <f t="shared" si="1191"/>
        <v/>
      </c>
      <c r="BK307" s="979" t="str">
        <f t="shared" si="1191"/>
        <v/>
      </c>
      <c r="BL307" s="979" t="str">
        <f t="shared" si="1191"/>
        <v/>
      </c>
      <c r="BM307" s="979" t="str">
        <f t="shared" si="1191"/>
        <v/>
      </c>
      <c r="BN307" s="980" t="str">
        <f t="shared" si="1191"/>
        <v/>
      </c>
    </row>
    <row r="308" spans="1:66" ht="15.75" x14ac:dyDescent="0.25">
      <c r="A308" s="2084" t="s">
        <v>39</v>
      </c>
      <c r="B308" s="2085"/>
      <c r="C308" s="978" t="str">
        <f t="shared" ref="C308:J308" si="1192">IF(C292="","",RANK(C284,$C284:$J284,1))</f>
        <v/>
      </c>
      <c r="D308" s="979">
        <f t="shared" ca="1" si="1192"/>
        <v>4</v>
      </c>
      <c r="E308" s="979">
        <f t="shared" ca="1" si="1192"/>
        <v>2</v>
      </c>
      <c r="F308" s="979" t="str">
        <f t="shared" si="1192"/>
        <v/>
      </c>
      <c r="G308" s="979">
        <f t="shared" ca="1" si="1192"/>
        <v>5</v>
      </c>
      <c r="H308" s="979" t="str">
        <f t="shared" si="1192"/>
        <v/>
      </c>
      <c r="I308" s="979" t="str">
        <f t="shared" si="1192"/>
        <v/>
      </c>
      <c r="J308" s="980" t="str">
        <f t="shared" si="1192"/>
        <v/>
      </c>
      <c r="K308" s="978" t="str">
        <f t="shared" ref="K308:R308" si="1193">IF(K292="","",RANK(C284,$C284:$J284,1))</f>
        <v/>
      </c>
      <c r="L308" s="979" t="str">
        <f t="shared" si="1193"/>
        <v/>
      </c>
      <c r="M308" s="979" t="str">
        <f t="shared" si="1193"/>
        <v/>
      </c>
      <c r="N308" s="979" t="str">
        <f t="shared" si="1193"/>
        <v/>
      </c>
      <c r="O308" s="979" t="str">
        <f t="shared" si="1193"/>
        <v/>
      </c>
      <c r="P308" s="979" t="str">
        <f t="shared" si="1193"/>
        <v/>
      </c>
      <c r="Q308" s="979" t="str">
        <f t="shared" si="1193"/>
        <v/>
      </c>
      <c r="R308" s="980" t="str">
        <f t="shared" si="1193"/>
        <v/>
      </c>
      <c r="S308" s="978" t="str">
        <f t="shared" ref="S308:Z308" si="1194">IF(S292="","",RANK(C284,$C284:$J284,1))</f>
        <v/>
      </c>
      <c r="T308" s="979" t="str">
        <f t="shared" si="1194"/>
        <v/>
      </c>
      <c r="U308" s="979" t="str">
        <f t="shared" si="1194"/>
        <v/>
      </c>
      <c r="V308" s="979" t="str">
        <f t="shared" si="1194"/>
        <v/>
      </c>
      <c r="W308" s="979" t="str">
        <f t="shared" si="1194"/>
        <v/>
      </c>
      <c r="X308" s="979" t="str">
        <f t="shared" si="1194"/>
        <v/>
      </c>
      <c r="Y308" s="979" t="str">
        <f t="shared" si="1194"/>
        <v/>
      </c>
      <c r="Z308" s="985" t="str">
        <f t="shared" si="1194"/>
        <v/>
      </c>
      <c r="AA308" s="978" t="str">
        <f t="shared" ref="AA308:AH308" si="1195">IF(AA292="","",RANK(C284,$C284:$J284,1))</f>
        <v/>
      </c>
      <c r="AB308" s="979" t="str">
        <f t="shared" si="1195"/>
        <v/>
      </c>
      <c r="AC308" s="979" t="str">
        <f t="shared" si="1195"/>
        <v/>
      </c>
      <c r="AD308" s="979">
        <f t="shared" ca="1" si="1195"/>
        <v>1</v>
      </c>
      <c r="AE308" s="979" t="str">
        <f t="shared" si="1195"/>
        <v/>
      </c>
      <c r="AF308" s="979" t="str">
        <f t="shared" si="1195"/>
        <v/>
      </c>
      <c r="AG308" s="979" t="str">
        <f t="shared" si="1195"/>
        <v/>
      </c>
      <c r="AH308" s="980" t="str">
        <f t="shared" si="1195"/>
        <v/>
      </c>
      <c r="AI308" s="978">
        <f t="shared" ref="AI308:AP308" ca="1" si="1196">IF(AI292="","",RANK(C284,$C284:$J284,1))</f>
        <v>3</v>
      </c>
      <c r="AJ308" s="979" t="str">
        <f t="shared" si="1196"/>
        <v/>
      </c>
      <c r="AK308" s="979" t="str">
        <f t="shared" si="1196"/>
        <v/>
      </c>
      <c r="AL308" s="979" t="str">
        <f t="shared" si="1196"/>
        <v/>
      </c>
      <c r="AM308" s="979" t="str">
        <f t="shared" si="1196"/>
        <v/>
      </c>
      <c r="AN308" s="979" t="str">
        <f t="shared" si="1196"/>
        <v/>
      </c>
      <c r="AO308" s="979" t="str">
        <f t="shared" si="1196"/>
        <v/>
      </c>
      <c r="AP308" s="980" t="str">
        <f t="shared" si="1196"/>
        <v/>
      </c>
      <c r="AQ308" s="978" t="str">
        <f t="shared" ref="AQ308:AX308" si="1197">IF(AQ292="","",RANK(C284,$C284:$J284,1))</f>
        <v/>
      </c>
      <c r="AR308" s="979" t="str">
        <f t="shared" si="1197"/>
        <v/>
      </c>
      <c r="AS308" s="979" t="str">
        <f t="shared" si="1197"/>
        <v/>
      </c>
      <c r="AT308" s="979" t="str">
        <f t="shared" si="1197"/>
        <v/>
      </c>
      <c r="AU308" s="979" t="str">
        <f t="shared" si="1197"/>
        <v/>
      </c>
      <c r="AV308" s="979" t="str">
        <f t="shared" si="1197"/>
        <v/>
      </c>
      <c r="AW308" s="979" t="str">
        <f t="shared" si="1197"/>
        <v/>
      </c>
      <c r="AX308" s="980" t="str">
        <f t="shared" si="1197"/>
        <v/>
      </c>
      <c r="AY308" s="978" t="str">
        <f t="shared" ref="AY308:BF308" si="1198">IF(AY292="","",RANK(C284,$C284:$J284,1))</f>
        <v/>
      </c>
      <c r="AZ308" s="979" t="str">
        <f t="shared" si="1198"/>
        <v/>
      </c>
      <c r="BA308" s="979" t="str">
        <f t="shared" si="1198"/>
        <v/>
      </c>
      <c r="BB308" s="979" t="str">
        <f t="shared" si="1198"/>
        <v/>
      </c>
      <c r="BC308" s="979" t="str">
        <f t="shared" si="1198"/>
        <v/>
      </c>
      <c r="BD308" s="979" t="str">
        <f t="shared" si="1198"/>
        <v/>
      </c>
      <c r="BE308" s="979" t="str">
        <f t="shared" si="1198"/>
        <v/>
      </c>
      <c r="BF308" s="980" t="str">
        <f t="shared" si="1198"/>
        <v/>
      </c>
      <c r="BG308" s="978" t="str">
        <f t="shared" ref="BG308:BN308" si="1199">IF(BG292="","",RANK(C284,$C284:$J284,1))</f>
        <v/>
      </c>
      <c r="BH308" s="979" t="str">
        <f t="shared" si="1199"/>
        <v/>
      </c>
      <c r="BI308" s="979" t="str">
        <f t="shared" si="1199"/>
        <v/>
      </c>
      <c r="BJ308" s="979" t="str">
        <f t="shared" si="1199"/>
        <v/>
      </c>
      <c r="BK308" s="979" t="str">
        <f t="shared" si="1199"/>
        <v/>
      </c>
      <c r="BL308" s="979" t="str">
        <f t="shared" si="1199"/>
        <v/>
      </c>
      <c r="BM308" s="979" t="str">
        <f t="shared" si="1199"/>
        <v/>
      </c>
      <c r="BN308" s="980" t="str">
        <f t="shared" si="1199"/>
        <v/>
      </c>
    </row>
    <row r="309" spans="1:66" ht="15.75" x14ac:dyDescent="0.25">
      <c r="A309" s="2084" t="s">
        <v>32</v>
      </c>
      <c r="B309" s="2085"/>
      <c r="C309" s="978" t="str">
        <f t="shared" ref="C309:J309" si="1200">IF(C292="","",RANK(C285,$C285:$J285,0))</f>
        <v/>
      </c>
      <c r="D309" s="979">
        <f t="shared" ca="1" si="1200"/>
        <v>1</v>
      </c>
      <c r="E309" s="979">
        <f t="shared" ca="1" si="1200"/>
        <v>2</v>
      </c>
      <c r="F309" s="979" t="str">
        <f t="shared" si="1200"/>
        <v/>
      </c>
      <c r="G309" s="979">
        <f t="shared" ca="1" si="1200"/>
        <v>3</v>
      </c>
      <c r="H309" s="979" t="str">
        <f t="shared" si="1200"/>
        <v/>
      </c>
      <c r="I309" s="979" t="str">
        <f t="shared" si="1200"/>
        <v/>
      </c>
      <c r="J309" s="980" t="str">
        <f t="shared" si="1200"/>
        <v/>
      </c>
      <c r="K309" s="978" t="str">
        <f t="shared" ref="K309:R309" si="1201">IF(K292="","",RANK(C285,$C285:$J285,0))</f>
        <v/>
      </c>
      <c r="L309" s="979" t="str">
        <f t="shared" si="1201"/>
        <v/>
      </c>
      <c r="M309" s="979" t="str">
        <f t="shared" si="1201"/>
        <v/>
      </c>
      <c r="N309" s="979" t="str">
        <f t="shared" si="1201"/>
        <v/>
      </c>
      <c r="O309" s="979" t="str">
        <f t="shared" si="1201"/>
        <v/>
      </c>
      <c r="P309" s="979" t="str">
        <f t="shared" si="1201"/>
        <v/>
      </c>
      <c r="Q309" s="979" t="str">
        <f t="shared" si="1201"/>
        <v/>
      </c>
      <c r="R309" s="980" t="str">
        <f t="shared" si="1201"/>
        <v/>
      </c>
      <c r="S309" s="978" t="str">
        <f t="shared" ref="S309:Z309" si="1202">IF(S292="","",RANK(C285,$C285:$J285,0))</f>
        <v/>
      </c>
      <c r="T309" s="979" t="str">
        <f t="shared" si="1202"/>
        <v/>
      </c>
      <c r="U309" s="979" t="str">
        <f t="shared" si="1202"/>
        <v/>
      </c>
      <c r="V309" s="979" t="str">
        <f t="shared" si="1202"/>
        <v/>
      </c>
      <c r="W309" s="979" t="str">
        <f t="shared" si="1202"/>
        <v/>
      </c>
      <c r="X309" s="979" t="str">
        <f t="shared" si="1202"/>
        <v/>
      </c>
      <c r="Y309" s="979" t="str">
        <f t="shared" si="1202"/>
        <v/>
      </c>
      <c r="Z309" s="985" t="str">
        <f t="shared" si="1202"/>
        <v/>
      </c>
      <c r="AA309" s="978" t="str">
        <f t="shared" ref="AA309:AH309" si="1203">IF(AA292="","",RANK(C285,$C285:$J285,0))</f>
        <v/>
      </c>
      <c r="AB309" s="979" t="str">
        <f t="shared" si="1203"/>
        <v/>
      </c>
      <c r="AC309" s="979" t="str">
        <f t="shared" si="1203"/>
        <v/>
      </c>
      <c r="AD309" s="979">
        <f t="shared" ca="1" si="1203"/>
        <v>4</v>
      </c>
      <c r="AE309" s="979" t="str">
        <f t="shared" si="1203"/>
        <v/>
      </c>
      <c r="AF309" s="979" t="str">
        <f t="shared" si="1203"/>
        <v/>
      </c>
      <c r="AG309" s="979" t="str">
        <f t="shared" si="1203"/>
        <v/>
      </c>
      <c r="AH309" s="980" t="str">
        <f t="shared" si="1203"/>
        <v/>
      </c>
      <c r="AI309" s="978">
        <f t="shared" ref="AI309:AP309" ca="1" si="1204">IF(AI292="","",RANK(C285,$C285:$J285,0))</f>
        <v>5</v>
      </c>
      <c r="AJ309" s="979" t="str">
        <f t="shared" si="1204"/>
        <v/>
      </c>
      <c r="AK309" s="979" t="str">
        <f t="shared" si="1204"/>
        <v/>
      </c>
      <c r="AL309" s="979" t="str">
        <f t="shared" si="1204"/>
        <v/>
      </c>
      <c r="AM309" s="979" t="str">
        <f t="shared" si="1204"/>
        <v/>
      </c>
      <c r="AN309" s="979" t="str">
        <f t="shared" si="1204"/>
        <v/>
      </c>
      <c r="AO309" s="979" t="str">
        <f t="shared" si="1204"/>
        <v/>
      </c>
      <c r="AP309" s="980" t="str">
        <f t="shared" si="1204"/>
        <v/>
      </c>
      <c r="AQ309" s="978" t="str">
        <f t="shared" ref="AQ309:AX309" si="1205">IF(AQ292="","",RANK(C285,$C285:$J285,0))</f>
        <v/>
      </c>
      <c r="AR309" s="979" t="str">
        <f t="shared" si="1205"/>
        <v/>
      </c>
      <c r="AS309" s="979" t="str">
        <f t="shared" si="1205"/>
        <v/>
      </c>
      <c r="AT309" s="979" t="str">
        <f t="shared" si="1205"/>
        <v/>
      </c>
      <c r="AU309" s="979" t="str">
        <f t="shared" si="1205"/>
        <v/>
      </c>
      <c r="AV309" s="979" t="str">
        <f t="shared" si="1205"/>
        <v/>
      </c>
      <c r="AW309" s="979" t="str">
        <f t="shared" si="1205"/>
        <v/>
      </c>
      <c r="AX309" s="980" t="str">
        <f t="shared" si="1205"/>
        <v/>
      </c>
      <c r="AY309" s="978" t="str">
        <f t="shared" ref="AY309:BF309" si="1206">IF(AY292="","",RANK(C285,$C285:$J285,0))</f>
        <v/>
      </c>
      <c r="AZ309" s="979" t="str">
        <f t="shared" si="1206"/>
        <v/>
      </c>
      <c r="BA309" s="979" t="str">
        <f t="shared" si="1206"/>
        <v/>
      </c>
      <c r="BB309" s="979" t="str">
        <f t="shared" si="1206"/>
        <v/>
      </c>
      <c r="BC309" s="979" t="str">
        <f t="shared" si="1206"/>
        <v/>
      </c>
      <c r="BD309" s="979" t="str">
        <f t="shared" si="1206"/>
        <v/>
      </c>
      <c r="BE309" s="979" t="str">
        <f t="shared" si="1206"/>
        <v/>
      </c>
      <c r="BF309" s="980" t="str">
        <f t="shared" si="1206"/>
        <v/>
      </c>
      <c r="BG309" s="978" t="str">
        <f t="shared" ref="BG309:BN309" si="1207">IF(BG292="","",RANK(C285,$C285:$J285,0))</f>
        <v/>
      </c>
      <c r="BH309" s="979" t="str">
        <f t="shared" si="1207"/>
        <v/>
      </c>
      <c r="BI309" s="979" t="str">
        <f t="shared" si="1207"/>
        <v/>
      </c>
      <c r="BJ309" s="979" t="str">
        <f t="shared" si="1207"/>
        <v/>
      </c>
      <c r="BK309" s="979" t="str">
        <f t="shared" si="1207"/>
        <v/>
      </c>
      <c r="BL309" s="979" t="str">
        <f t="shared" si="1207"/>
        <v/>
      </c>
      <c r="BM309" s="979" t="str">
        <f t="shared" si="1207"/>
        <v/>
      </c>
      <c r="BN309" s="980" t="str">
        <f t="shared" si="1207"/>
        <v/>
      </c>
    </row>
    <row r="310" spans="1:66" ht="16.5" thickBot="1" x14ac:dyDescent="0.3">
      <c r="A310" s="2086" t="s">
        <v>137</v>
      </c>
      <c r="B310" s="2087"/>
      <c r="C310" s="986" t="str">
        <f t="shared" ref="C310:J310" si="1208">IF(C292="","",RANK(C286,$C286:$J286,0))</f>
        <v/>
      </c>
      <c r="D310" s="987">
        <f t="shared" ca="1" si="1208"/>
        <v>1</v>
      </c>
      <c r="E310" s="987">
        <f t="shared" ca="1" si="1208"/>
        <v>2</v>
      </c>
      <c r="F310" s="987" t="str">
        <f t="shared" si="1208"/>
        <v/>
      </c>
      <c r="G310" s="987">
        <f t="shared" ca="1" si="1208"/>
        <v>3</v>
      </c>
      <c r="H310" s="987" t="str">
        <f t="shared" si="1208"/>
        <v/>
      </c>
      <c r="I310" s="987" t="str">
        <f t="shared" si="1208"/>
        <v/>
      </c>
      <c r="J310" s="988" t="str">
        <f t="shared" si="1208"/>
        <v/>
      </c>
      <c r="K310" s="986" t="str">
        <f t="shared" ref="K310:R310" si="1209">IF(K292="","",RANK(C286,$C286:$J286,0))</f>
        <v/>
      </c>
      <c r="L310" s="987" t="str">
        <f t="shared" si="1209"/>
        <v/>
      </c>
      <c r="M310" s="987" t="str">
        <f t="shared" si="1209"/>
        <v/>
      </c>
      <c r="N310" s="987" t="str">
        <f t="shared" si="1209"/>
        <v/>
      </c>
      <c r="O310" s="987" t="str">
        <f t="shared" si="1209"/>
        <v/>
      </c>
      <c r="P310" s="987" t="str">
        <f t="shared" si="1209"/>
        <v/>
      </c>
      <c r="Q310" s="987" t="str">
        <f t="shared" si="1209"/>
        <v/>
      </c>
      <c r="R310" s="988" t="str">
        <f t="shared" si="1209"/>
        <v/>
      </c>
      <c r="S310" s="981" t="str">
        <f t="shared" ref="S310:Z310" si="1210">IF(S292="","",RANK(C286,$C286:$J286,0))</f>
        <v/>
      </c>
      <c r="T310" s="982" t="str">
        <f t="shared" si="1210"/>
        <v/>
      </c>
      <c r="U310" s="982" t="str">
        <f t="shared" si="1210"/>
        <v/>
      </c>
      <c r="V310" s="982" t="str">
        <f t="shared" si="1210"/>
        <v/>
      </c>
      <c r="W310" s="982" t="str">
        <f t="shared" si="1210"/>
        <v/>
      </c>
      <c r="X310" s="982" t="str">
        <f t="shared" si="1210"/>
        <v/>
      </c>
      <c r="Y310" s="982" t="str">
        <f t="shared" si="1210"/>
        <v/>
      </c>
      <c r="Z310" s="989" t="str">
        <f t="shared" si="1210"/>
        <v/>
      </c>
      <c r="AA310" s="981" t="str">
        <f t="shared" ref="AA310:AH310" si="1211">IF(AA292="","",RANK(C286,$C286:$J286,0))</f>
        <v/>
      </c>
      <c r="AB310" s="982" t="str">
        <f t="shared" si="1211"/>
        <v/>
      </c>
      <c r="AC310" s="982" t="str">
        <f t="shared" si="1211"/>
        <v/>
      </c>
      <c r="AD310" s="982">
        <f t="shared" ca="1" si="1211"/>
        <v>4</v>
      </c>
      <c r="AE310" s="982" t="str">
        <f t="shared" si="1211"/>
        <v/>
      </c>
      <c r="AF310" s="982" t="str">
        <f t="shared" si="1211"/>
        <v/>
      </c>
      <c r="AG310" s="982" t="str">
        <f t="shared" si="1211"/>
        <v/>
      </c>
      <c r="AH310" s="983" t="str">
        <f t="shared" si="1211"/>
        <v/>
      </c>
      <c r="AI310" s="981">
        <f t="shared" ref="AI310:AP310" ca="1" si="1212">IF(AI292="","",RANK(C286,$C286:$J286,0))</f>
        <v>5</v>
      </c>
      <c r="AJ310" s="982" t="str">
        <f t="shared" si="1212"/>
        <v/>
      </c>
      <c r="AK310" s="982" t="str">
        <f t="shared" si="1212"/>
        <v/>
      </c>
      <c r="AL310" s="982" t="str">
        <f t="shared" si="1212"/>
        <v/>
      </c>
      <c r="AM310" s="982" t="str">
        <f t="shared" si="1212"/>
        <v/>
      </c>
      <c r="AN310" s="982" t="str">
        <f t="shared" si="1212"/>
        <v/>
      </c>
      <c r="AO310" s="982" t="str">
        <f t="shared" si="1212"/>
        <v/>
      </c>
      <c r="AP310" s="983" t="str">
        <f t="shared" si="1212"/>
        <v/>
      </c>
      <c r="AQ310" s="981" t="str">
        <f t="shared" ref="AQ310:AX310" si="1213">IF(AQ292="","",RANK(C286,$C286:$J286,0))</f>
        <v/>
      </c>
      <c r="AR310" s="982" t="str">
        <f t="shared" si="1213"/>
        <v/>
      </c>
      <c r="AS310" s="982" t="str">
        <f t="shared" si="1213"/>
        <v/>
      </c>
      <c r="AT310" s="982" t="str">
        <f t="shared" si="1213"/>
        <v/>
      </c>
      <c r="AU310" s="982" t="str">
        <f t="shared" si="1213"/>
        <v/>
      </c>
      <c r="AV310" s="982" t="str">
        <f t="shared" si="1213"/>
        <v/>
      </c>
      <c r="AW310" s="982" t="str">
        <f t="shared" si="1213"/>
        <v/>
      </c>
      <c r="AX310" s="983" t="str">
        <f t="shared" si="1213"/>
        <v/>
      </c>
      <c r="AY310" s="981" t="str">
        <f t="shared" ref="AY310:BF310" si="1214">IF(AY292="","",RANK(C286,$C286:$J286,0))</f>
        <v/>
      </c>
      <c r="AZ310" s="982" t="str">
        <f t="shared" si="1214"/>
        <v/>
      </c>
      <c r="BA310" s="982" t="str">
        <f t="shared" si="1214"/>
        <v/>
      </c>
      <c r="BB310" s="982" t="str">
        <f t="shared" si="1214"/>
        <v/>
      </c>
      <c r="BC310" s="982" t="str">
        <f t="shared" si="1214"/>
        <v/>
      </c>
      <c r="BD310" s="982" t="str">
        <f t="shared" si="1214"/>
        <v/>
      </c>
      <c r="BE310" s="982" t="str">
        <f t="shared" si="1214"/>
        <v/>
      </c>
      <c r="BF310" s="983" t="str">
        <f t="shared" si="1214"/>
        <v/>
      </c>
      <c r="BG310" s="981" t="str">
        <f t="shared" ref="BG310:BN310" si="1215">IF(BG292="","",RANK(C286,$C286:$J286,0))</f>
        <v/>
      </c>
      <c r="BH310" s="982" t="str">
        <f t="shared" si="1215"/>
        <v/>
      </c>
      <c r="BI310" s="982" t="str">
        <f t="shared" si="1215"/>
        <v/>
      </c>
      <c r="BJ310" s="982" t="str">
        <f t="shared" si="1215"/>
        <v/>
      </c>
      <c r="BK310" s="982" t="str">
        <f t="shared" si="1215"/>
        <v/>
      </c>
      <c r="BL310" s="982" t="str">
        <f t="shared" si="1215"/>
        <v/>
      </c>
      <c r="BM310" s="982" t="str">
        <f t="shared" si="1215"/>
        <v/>
      </c>
      <c r="BN310" s="983" t="str">
        <f t="shared" si="1215"/>
        <v/>
      </c>
    </row>
    <row r="311" spans="1:66" ht="15.75" x14ac:dyDescent="0.25">
      <c r="A311" s="2088" t="s">
        <v>40</v>
      </c>
      <c r="B311" s="2089"/>
      <c r="C311" s="966" t="str">
        <f t="shared" ref="C311:J311" si="1216">IF(C292="","",RANK(C301,$C301:$J301,0))</f>
        <v/>
      </c>
      <c r="D311" s="967">
        <f t="shared" si="1216"/>
        <v>1</v>
      </c>
      <c r="E311" s="967">
        <f t="shared" si="1216"/>
        <v>1</v>
      </c>
      <c r="F311" s="967" t="str">
        <f t="shared" si="1216"/>
        <v/>
      </c>
      <c r="G311" s="967">
        <f t="shared" si="1216"/>
        <v>1</v>
      </c>
      <c r="H311" s="967" t="str">
        <f t="shared" si="1216"/>
        <v/>
      </c>
      <c r="I311" s="967" t="str">
        <f t="shared" si="1216"/>
        <v/>
      </c>
      <c r="J311" s="968" t="str">
        <f t="shared" si="1216"/>
        <v/>
      </c>
      <c r="K311" s="966" t="str">
        <f t="shared" ref="K311:R311" si="1217">IF(K292="","",RANK(K301,$K301:$R301,0))</f>
        <v/>
      </c>
      <c r="L311" s="967" t="str">
        <f t="shared" si="1217"/>
        <v/>
      </c>
      <c r="M311" s="967" t="str">
        <f t="shared" si="1217"/>
        <v/>
      </c>
      <c r="N311" s="967" t="str">
        <f t="shared" si="1217"/>
        <v/>
      </c>
      <c r="O311" s="967" t="str">
        <f t="shared" si="1217"/>
        <v/>
      </c>
      <c r="P311" s="967" t="str">
        <f t="shared" si="1217"/>
        <v/>
      </c>
      <c r="Q311" s="967" t="str">
        <f t="shared" si="1217"/>
        <v/>
      </c>
      <c r="R311" s="968" t="str">
        <f t="shared" si="1217"/>
        <v/>
      </c>
      <c r="S311" s="966" t="str">
        <f t="shared" ref="S311:Z311" si="1218">IF(S292="","",RANK(S301,$S301:$Z301,0))</f>
        <v/>
      </c>
      <c r="T311" s="967" t="str">
        <f t="shared" si="1218"/>
        <v/>
      </c>
      <c r="U311" s="967" t="str">
        <f t="shared" si="1218"/>
        <v/>
      </c>
      <c r="V311" s="967" t="str">
        <f t="shared" si="1218"/>
        <v/>
      </c>
      <c r="W311" s="967" t="str">
        <f t="shared" si="1218"/>
        <v/>
      </c>
      <c r="X311" s="967" t="str">
        <f t="shared" si="1218"/>
        <v/>
      </c>
      <c r="Y311" s="967" t="str">
        <f t="shared" si="1218"/>
        <v/>
      </c>
      <c r="Z311" s="968" t="str">
        <f t="shared" si="1218"/>
        <v/>
      </c>
      <c r="AA311" s="966" t="str">
        <f t="shared" ref="AA311:AH311" si="1219">IF(AA292="","",RANK(AA301,$AA301:$AH301,0))</f>
        <v/>
      </c>
      <c r="AB311" s="967" t="str">
        <f t="shared" si="1219"/>
        <v/>
      </c>
      <c r="AC311" s="967" t="str">
        <f t="shared" si="1219"/>
        <v/>
      </c>
      <c r="AD311" s="967">
        <f t="shared" si="1219"/>
        <v>1</v>
      </c>
      <c r="AE311" s="967" t="str">
        <f t="shared" si="1219"/>
        <v/>
      </c>
      <c r="AF311" s="967" t="str">
        <f t="shared" si="1219"/>
        <v/>
      </c>
      <c r="AG311" s="967" t="str">
        <f t="shared" si="1219"/>
        <v/>
      </c>
      <c r="AH311" s="968" t="str">
        <f t="shared" si="1219"/>
        <v/>
      </c>
      <c r="AI311" s="966">
        <f t="shared" ref="AI311:AP311" si="1220">IF(AI292="","",RANK(AI301,$AI301:$AP301,0))</f>
        <v>1</v>
      </c>
      <c r="AJ311" s="967" t="str">
        <f t="shared" si="1220"/>
        <v/>
      </c>
      <c r="AK311" s="967" t="str">
        <f t="shared" si="1220"/>
        <v/>
      </c>
      <c r="AL311" s="967" t="str">
        <f t="shared" si="1220"/>
        <v/>
      </c>
      <c r="AM311" s="967" t="str">
        <f t="shared" si="1220"/>
        <v/>
      </c>
      <c r="AN311" s="967" t="str">
        <f t="shared" si="1220"/>
        <v/>
      </c>
      <c r="AO311" s="967" t="str">
        <f t="shared" si="1220"/>
        <v/>
      </c>
      <c r="AP311" s="968" t="str">
        <f t="shared" si="1220"/>
        <v/>
      </c>
      <c r="AQ311" s="966" t="str">
        <f t="shared" ref="AQ311:AX311" si="1221">IF(AQ292="","",RANK(AQ301,$AQ301:$AX301,0))</f>
        <v/>
      </c>
      <c r="AR311" s="967" t="str">
        <f t="shared" si="1221"/>
        <v/>
      </c>
      <c r="AS311" s="967" t="str">
        <f t="shared" si="1221"/>
        <v/>
      </c>
      <c r="AT311" s="967" t="str">
        <f t="shared" si="1221"/>
        <v/>
      </c>
      <c r="AU311" s="967" t="str">
        <f t="shared" si="1221"/>
        <v/>
      </c>
      <c r="AV311" s="967" t="str">
        <f t="shared" si="1221"/>
        <v/>
      </c>
      <c r="AW311" s="967" t="str">
        <f t="shared" si="1221"/>
        <v/>
      </c>
      <c r="AX311" s="968" t="str">
        <f t="shared" si="1221"/>
        <v/>
      </c>
      <c r="AY311" s="966" t="str">
        <f t="shared" ref="AY311:BF311" si="1222">IF(AY292="","",RANK(AY301,$AY301:$BF301,0))</f>
        <v/>
      </c>
      <c r="AZ311" s="967" t="str">
        <f t="shared" si="1222"/>
        <v/>
      </c>
      <c r="BA311" s="967" t="str">
        <f t="shared" si="1222"/>
        <v/>
      </c>
      <c r="BB311" s="967" t="str">
        <f t="shared" si="1222"/>
        <v/>
      </c>
      <c r="BC311" s="967" t="str">
        <f t="shared" si="1222"/>
        <v/>
      </c>
      <c r="BD311" s="967" t="str">
        <f t="shared" si="1222"/>
        <v/>
      </c>
      <c r="BE311" s="967" t="str">
        <f t="shared" si="1222"/>
        <v/>
      </c>
      <c r="BF311" s="968" t="str">
        <f t="shared" si="1222"/>
        <v/>
      </c>
      <c r="BG311" s="966" t="str">
        <f t="shared" ref="BG311:BN311" si="1223">IF(BG292="","",RANK(BG301,$BG301:$BN301,0))</f>
        <v/>
      </c>
      <c r="BH311" s="967" t="str">
        <f t="shared" si="1223"/>
        <v/>
      </c>
      <c r="BI311" s="967" t="str">
        <f t="shared" si="1223"/>
        <v/>
      </c>
      <c r="BJ311" s="967" t="str">
        <f t="shared" si="1223"/>
        <v/>
      </c>
      <c r="BK311" s="967" t="str">
        <f t="shared" si="1223"/>
        <v/>
      </c>
      <c r="BL311" s="967" t="str">
        <f t="shared" si="1223"/>
        <v/>
      </c>
      <c r="BM311" s="967" t="str">
        <f t="shared" si="1223"/>
        <v/>
      </c>
      <c r="BN311" s="968" t="str">
        <f t="shared" si="1223"/>
        <v/>
      </c>
    </row>
    <row r="312" spans="1:66" ht="15.75" x14ac:dyDescent="0.25">
      <c r="A312" s="2090" t="s">
        <v>34</v>
      </c>
      <c r="B312" s="2091"/>
      <c r="C312" s="969" t="str">
        <f t="shared" ref="C312:J312" si="1224">IF(C292="","",RANK(C302,$C302:$J302,0))</f>
        <v/>
      </c>
      <c r="D312" s="970">
        <f t="shared" si="1224"/>
        <v>1</v>
      </c>
      <c r="E312" s="970">
        <f t="shared" si="1224"/>
        <v>3</v>
      </c>
      <c r="F312" s="970" t="str">
        <f t="shared" si="1224"/>
        <v/>
      </c>
      <c r="G312" s="970">
        <f t="shared" si="1224"/>
        <v>1</v>
      </c>
      <c r="H312" s="970" t="str">
        <f t="shared" si="1224"/>
        <v/>
      </c>
      <c r="I312" s="970" t="str">
        <f t="shared" si="1224"/>
        <v/>
      </c>
      <c r="J312" s="971" t="str">
        <f t="shared" si="1224"/>
        <v/>
      </c>
      <c r="K312" s="969" t="str">
        <f t="shared" ref="K312:R312" si="1225">IF(K292="","",RANK(K302,$K302:$R302,0))</f>
        <v/>
      </c>
      <c r="L312" s="970" t="str">
        <f t="shared" si="1225"/>
        <v/>
      </c>
      <c r="M312" s="970" t="str">
        <f t="shared" si="1225"/>
        <v/>
      </c>
      <c r="N312" s="970" t="str">
        <f t="shared" si="1225"/>
        <v/>
      </c>
      <c r="O312" s="970" t="str">
        <f t="shared" si="1225"/>
        <v/>
      </c>
      <c r="P312" s="970" t="str">
        <f t="shared" si="1225"/>
        <v/>
      </c>
      <c r="Q312" s="970" t="str">
        <f t="shared" si="1225"/>
        <v/>
      </c>
      <c r="R312" s="971" t="str">
        <f t="shared" si="1225"/>
        <v/>
      </c>
      <c r="S312" s="969" t="str">
        <f t="shared" ref="S312:Z312" si="1226">IF(S292="","",RANK(S302,$S302:$Z302,0))</f>
        <v/>
      </c>
      <c r="T312" s="970" t="str">
        <f t="shared" si="1226"/>
        <v/>
      </c>
      <c r="U312" s="970" t="str">
        <f t="shared" si="1226"/>
        <v/>
      </c>
      <c r="V312" s="970" t="str">
        <f t="shared" si="1226"/>
        <v/>
      </c>
      <c r="W312" s="970" t="str">
        <f t="shared" si="1226"/>
        <v/>
      </c>
      <c r="X312" s="970" t="str">
        <f t="shared" si="1226"/>
        <v/>
      </c>
      <c r="Y312" s="970" t="str">
        <f t="shared" si="1226"/>
        <v/>
      </c>
      <c r="Z312" s="971" t="str">
        <f t="shared" si="1226"/>
        <v/>
      </c>
      <c r="AA312" s="969" t="str">
        <f t="shared" ref="AA312:AH312" si="1227">IF(AA292="","",RANK(AA302,$AA302:$AH302,0))</f>
        <v/>
      </c>
      <c r="AB312" s="970" t="str">
        <f t="shared" si="1227"/>
        <v/>
      </c>
      <c r="AC312" s="970" t="str">
        <f t="shared" si="1227"/>
        <v/>
      </c>
      <c r="AD312" s="970">
        <f t="shared" si="1227"/>
        <v>1</v>
      </c>
      <c r="AE312" s="970" t="str">
        <f t="shared" si="1227"/>
        <v/>
      </c>
      <c r="AF312" s="970" t="str">
        <f t="shared" si="1227"/>
        <v/>
      </c>
      <c r="AG312" s="970" t="str">
        <f t="shared" si="1227"/>
        <v/>
      </c>
      <c r="AH312" s="971" t="str">
        <f t="shared" si="1227"/>
        <v/>
      </c>
      <c r="AI312" s="969">
        <f t="shared" ref="AI312:AP312" si="1228">IF(AI292="","",RANK(AI302,$AI302:$AP302,0))</f>
        <v>1</v>
      </c>
      <c r="AJ312" s="970" t="str">
        <f t="shared" si="1228"/>
        <v/>
      </c>
      <c r="AK312" s="970" t="str">
        <f t="shared" si="1228"/>
        <v/>
      </c>
      <c r="AL312" s="970" t="str">
        <f t="shared" si="1228"/>
        <v/>
      </c>
      <c r="AM312" s="970" t="str">
        <f t="shared" si="1228"/>
        <v/>
      </c>
      <c r="AN312" s="970" t="str">
        <f t="shared" si="1228"/>
        <v/>
      </c>
      <c r="AO312" s="970" t="str">
        <f t="shared" si="1228"/>
        <v/>
      </c>
      <c r="AP312" s="971" t="str">
        <f t="shared" si="1228"/>
        <v/>
      </c>
      <c r="AQ312" s="969" t="str">
        <f t="shared" ref="AQ312:AX312" si="1229">IF(AQ292="","",RANK(AQ302,$AQ302:$AX302,0))</f>
        <v/>
      </c>
      <c r="AR312" s="970" t="str">
        <f t="shared" si="1229"/>
        <v/>
      </c>
      <c r="AS312" s="970" t="str">
        <f t="shared" si="1229"/>
        <v/>
      </c>
      <c r="AT312" s="970" t="str">
        <f t="shared" si="1229"/>
        <v/>
      </c>
      <c r="AU312" s="970" t="str">
        <f t="shared" si="1229"/>
        <v/>
      </c>
      <c r="AV312" s="970" t="str">
        <f t="shared" si="1229"/>
        <v/>
      </c>
      <c r="AW312" s="970" t="str">
        <f t="shared" si="1229"/>
        <v/>
      </c>
      <c r="AX312" s="971" t="str">
        <f t="shared" si="1229"/>
        <v/>
      </c>
      <c r="AY312" s="969" t="str">
        <f t="shared" ref="AY312:BF312" si="1230">IF(AY292="","",RANK(AY302,$AY302:$BF302,0))</f>
        <v/>
      </c>
      <c r="AZ312" s="970" t="str">
        <f t="shared" si="1230"/>
        <v/>
      </c>
      <c r="BA312" s="970" t="str">
        <f t="shared" si="1230"/>
        <v/>
      </c>
      <c r="BB312" s="970" t="str">
        <f t="shared" si="1230"/>
        <v/>
      </c>
      <c r="BC312" s="970" t="str">
        <f t="shared" si="1230"/>
        <v/>
      </c>
      <c r="BD312" s="970" t="str">
        <f t="shared" si="1230"/>
        <v/>
      </c>
      <c r="BE312" s="970" t="str">
        <f t="shared" si="1230"/>
        <v/>
      </c>
      <c r="BF312" s="971" t="str">
        <f t="shared" si="1230"/>
        <v/>
      </c>
      <c r="BG312" s="969" t="str">
        <f t="shared" ref="BG312:BN312" si="1231">IF(BG292="","",RANK(BG302,$BG302:$BN302,0))</f>
        <v/>
      </c>
      <c r="BH312" s="970" t="str">
        <f t="shared" si="1231"/>
        <v/>
      </c>
      <c r="BI312" s="970" t="str">
        <f t="shared" si="1231"/>
        <v/>
      </c>
      <c r="BJ312" s="970" t="str">
        <f t="shared" si="1231"/>
        <v/>
      </c>
      <c r="BK312" s="970" t="str">
        <f t="shared" si="1231"/>
        <v/>
      </c>
      <c r="BL312" s="970" t="str">
        <f t="shared" si="1231"/>
        <v/>
      </c>
      <c r="BM312" s="970" t="str">
        <f t="shared" si="1231"/>
        <v/>
      </c>
      <c r="BN312" s="971" t="str">
        <f t="shared" si="1231"/>
        <v/>
      </c>
    </row>
    <row r="313" spans="1:66" ht="15.75" x14ac:dyDescent="0.25">
      <c r="A313" s="2090" t="s">
        <v>35</v>
      </c>
      <c r="B313" s="2091"/>
      <c r="C313" s="969" t="str">
        <f t="shared" ref="C313:J313" si="1232">IF(C292="","",RANK(C303,$C303:$J303,1))</f>
        <v/>
      </c>
      <c r="D313" s="970">
        <f t="shared" si="1232"/>
        <v>7</v>
      </c>
      <c r="E313" s="970">
        <f t="shared" si="1232"/>
        <v>6</v>
      </c>
      <c r="F313" s="970" t="str">
        <f t="shared" si="1232"/>
        <v/>
      </c>
      <c r="G313" s="970">
        <f t="shared" si="1232"/>
        <v>8</v>
      </c>
      <c r="H313" s="970" t="str">
        <f t="shared" si="1232"/>
        <v/>
      </c>
      <c r="I313" s="970" t="str">
        <f t="shared" si="1232"/>
        <v/>
      </c>
      <c r="J313" s="971" t="str">
        <f t="shared" si="1232"/>
        <v/>
      </c>
      <c r="K313" s="969" t="str">
        <f t="shared" ref="K313:R313" si="1233">IF(K292="","",RANK(K303,$K303:$R303,1))</f>
        <v/>
      </c>
      <c r="L313" s="970" t="str">
        <f t="shared" si="1233"/>
        <v/>
      </c>
      <c r="M313" s="970" t="str">
        <f t="shared" si="1233"/>
        <v/>
      </c>
      <c r="N313" s="970" t="str">
        <f t="shared" si="1233"/>
        <v/>
      </c>
      <c r="O313" s="970" t="str">
        <f t="shared" si="1233"/>
        <v/>
      </c>
      <c r="P313" s="970" t="str">
        <f t="shared" si="1233"/>
        <v/>
      </c>
      <c r="Q313" s="970" t="str">
        <f t="shared" si="1233"/>
        <v/>
      </c>
      <c r="R313" s="971" t="str">
        <f t="shared" si="1233"/>
        <v/>
      </c>
      <c r="S313" s="969" t="str">
        <f t="shared" ref="S313:Z313" si="1234">IF(S292="","",RANK(S303,$S303:$Z303,1))</f>
        <v/>
      </c>
      <c r="T313" s="970" t="str">
        <f t="shared" si="1234"/>
        <v/>
      </c>
      <c r="U313" s="970" t="str">
        <f t="shared" si="1234"/>
        <v/>
      </c>
      <c r="V313" s="970" t="str">
        <f t="shared" si="1234"/>
        <v/>
      </c>
      <c r="W313" s="970" t="str">
        <f t="shared" si="1234"/>
        <v/>
      </c>
      <c r="X313" s="970" t="str">
        <f t="shared" si="1234"/>
        <v/>
      </c>
      <c r="Y313" s="970" t="str">
        <f t="shared" si="1234"/>
        <v/>
      </c>
      <c r="Z313" s="971" t="str">
        <f t="shared" si="1234"/>
        <v/>
      </c>
      <c r="AA313" s="969" t="str">
        <f t="shared" ref="AA313:AH313" si="1235">IF(AA292="","",RANK(AA303,$AA303:$AH303,1))</f>
        <v/>
      </c>
      <c r="AB313" s="970" t="str">
        <f t="shared" si="1235"/>
        <v/>
      </c>
      <c r="AC313" s="970" t="str">
        <f t="shared" si="1235"/>
        <v/>
      </c>
      <c r="AD313" s="970">
        <f t="shared" si="1235"/>
        <v>1</v>
      </c>
      <c r="AE313" s="970" t="str">
        <f t="shared" si="1235"/>
        <v/>
      </c>
      <c r="AF313" s="970" t="str">
        <f t="shared" si="1235"/>
        <v/>
      </c>
      <c r="AG313" s="970" t="str">
        <f t="shared" si="1235"/>
        <v/>
      </c>
      <c r="AH313" s="971" t="str">
        <f t="shared" si="1235"/>
        <v/>
      </c>
      <c r="AI313" s="969">
        <f t="shared" ref="AI313:AP313" si="1236">IF(AI292="","",RANK(AI303,$AI303:$AP303,1))</f>
        <v>1</v>
      </c>
      <c r="AJ313" s="970" t="str">
        <f t="shared" si="1236"/>
        <v/>
      </c>
      <c r="AK313" s="970" t="str">
        <f t="shared" si="1236"/>
        <v/>
      </c>
      <c r="AL313" s="970" t="str">
        <f t="shared" si="1236"/>
        <v/>
      </c>
      <c r="AM313" s="970" t="str">
        <f t="shared" si="1236"/>
        <v/>
      </c>
      <c r="AN313" s="970" t="str">
        <f t="shared" si="1236"/>
        <v/>
      </c>
      <c r="AO313" s="970" t="str">
        <f t="shared" si="1236"/>
        <v/>
      </c>
      <c r="AP313" s="971" t="str">
        <f t="shared" si="1236"/>
        <v/>
      </c>
      <c r="AQ313" s="969" t="str">
        <f t="shared" ref="AQ313:AX313" si="1237">IF(AQ292="","",RANK(AQ303,$AQ303:$AX303,1))</f>
        <v/>
      </c>
      <c r="AR313" s="970" t="str">
        <f t="shared" si="1237"/>
        <v/>
      </c>
      <c r="AS313" s="970" t="str">
        <f t="shared" si="1237"/>
        <v/>
      </c>
      <c r="AT313" s="970" t="str">
        <f t="shared" si="1237"/>
        <v/>
      </c>
      <c r="AU313" s="970" t="str">
        <f t="shared" si="1237"/>
        <v/>
      </c>
      <c r="AV313" s="970" t="str">
        <f t="shared" si="1237"/>
        <v/>
      </c>
      <c r="AW313" s="970" t="str">
        <f t="shared" si="1237"/>
        <v/>
      </c>
      <c r="AX313" s="971" t="str">
        <f t="shared" si="1237"/>
        <v/>
      </c>
      <c r="AY313" s="969" t="str">
        <f t="shared" ref="AY313:BF313" si="1238">IF(AY292="","",RANK(AY303,$AY303:$BF303,1))</f>
        <v/>
      </c>
      <c r="AZ313" s="970" t="str">
        <f t="shared" si="1238"/>
        <v/>
      </c>
      <c r="BA313" s="970" t="str">
        <f t="shared" si="1238"/>
        <v/>
      </c>
      <c r="BB313" s="970" t="str">
        <f t="shared" si="1238"/>
        <v/>
      </c>
      <c r="BC313" s="970" t="str">
        <f t="shared" si="1238"/>
        <v/>
      </c>
      <c r="BD313" s="970" t="str">
        <f t="shared" si="1238"/>
        <v/>
      </c>
      <c r="BE313" s="970" t="str">
        <f t="shared" si="1238"/>
        <v/>
      </c>
      <c r="BF313" s="971" t="str">
        <f t="shared" si="1238"/>
        <v/>
      </c>
      <c r="BG313" s="969" t="str">
        <f t="shared" ref="BG313:BN313" si="1239">IF(BG292="","",RANK(BG303,$BG303:$BN303,1))</f>
        <v/>
      </c>
      <c r="BH313" s="970" t="str">
        <f t="shared" si="1239"/>
        <v/>
      </c>
      <c r="BI313" s="970" t="str">
        <f t="shared" si="1239"/>
        <v/>
      </c>
      <c r="BJ313" s="970" t="str">
        <f t="shared" si="1239"/>
        <v/>
      </c>
      <c r="BK313" s="970" t="str">
        <f t="shared" si="1239"/>
        <v/>
      </c>
      <c r="BL313" s="970" t="str">
        <f t="shared" si="1239"/>
        <v/>
      </c>
      <c r="BM313" s="970" t="str">
        <f t="shared" si="1239"/>
        <v/>
      </c>
      <c r="BN313" s="971" t="str">
        <f t="shared" si="1239"/>
        <v/>
      </c>
    </row>
    <row r="314" spans="1:66" ht="15.75" x14ac:dyDescent="0.25">
      <c r="A314" s="2090" t="s">
        <v>36</v>
      </c>
      <c r="B314" s="2091"/>
      <c r="C314" s="969" t="str">
        <f t="shared" ref="C314:J314" si="1240">IF(C292="","",RANK(C304,$C304:$J304,0))</f>
        <v/>
      </c>
      <c r="D314" s="970">
        <f t="shared" si="1240"/>
        <v>1</v>
      </c>
      <c r="E314" s="970">
        <f t="shared" si="1240"/>
        <v>1</v>
      </c>
      <c r="F314" s="970" t="str">
        <f t="shared" si="1240"/>
        <v/>
      </c>
      <c r="G314" s="970">
        <f t="shared" si="1240"/>
        <v>3</v>
      </c>
      <c r="H314" s="970" t="str">
        <f t="shared" si="1240"/>
        <v/>
      </c>
      <c r="I314" s="970" t="str">
        <f t="shared" si="1240"/>
        <v/>
      </c>
      <c r="J314" s="971" t="str">
        <f t="shared" si="1240"/>
        <v/>
      </c>
      <c r="K314" s="969" t="str">
        <f t="shared" ref="K314:R314" si="1241">IF(K292="","",RANK(K304,$K304:$R304,0))</f>
        <v/>
      </c>
      <c r="L314" s="970" t="str">
        <f t="shared" si="1241"/>
        <v/>
      </c>
      <c r="M314" s="970" t="str">
        <f t="shared" si="1241"/>
        <v/>
      </c>
      <c r="N314" s="970" t="str">
        <f t="shared" si="1241"/>
        <v/>
      </c>
      <c r="O314" s="970" t="str">
        <f t="shared" si="1241"/>
        <v/>
      </c>
      <c r="P314" s="970" t="str">
        <f t="shared" si="1241"/>
        <v/>
      </c>
      <c r="Q314" s="970" t="str">
        <f t="shared" si="1241"/>
        <v/>
      </c>
      <c r="R314" s="971" t="str">
        <f t="shared" si="1241"/>
        <v/>
      </c>
      <c r="S314" s="969" t="str">
        <f t="shared" ref="S314:Z314" si="1242">IF(S292="","",RANK(S304,$S304:$Z304,0))</f>
        <v/>
      </c>
      <c r="T314" s="970" t="str">
        <f t="shared" si="1242"/>
        <v/>
      </c>
      <c r="U314" s="970" t="str">
        <f t="shared" si="1242"/>
        <v/>
      </c>
      <c r="V314" s="970" t="str">
        <f t="shared" si="1242"/>
        <v/>
      </c>
      <c r="W314" s="970" t="str">
        <f t="shared" si="1242"/>
        <v/>
      </c>
      <c r="X314" s="970" t="str">
        <f t="shared" si="1242"/>
        <v/>
      </c>
      <c r="Y314" s="970" t="str">
        <f t="shared" si="1242"/>
        <v/>
      </c>
      <c r="Z314" s="971" t="str">
        <f t="shared" si="1242"/>
        <v/>
      </c>
      <c r="AA314" s="969" t="str">
        <f t="shared" ref="AA314:AH314" si="1243">IF(AA292="","",RANK(AA304,$AA304:$AH304,0))</f>
        <v/>
      </c>
      <c r="AB314" s="970" t="str">
        <f t="shared" si="1243"/>
        <v/>
      </c>
      <c r="AC314" s="970" t="str">
        <f t="shared" si="1243"/>
        <v/>
      </c>
      <c r="AD314" s="970">
        <f t="shared" si="1243"/>
        <v>1</v>
      </c>
      <c r="AE314" s="970" t="str">
        <f t="shared" si="1243"/>
        <v/>
      </c>
      <c r="AF314" s="970" t="str">
        <f t="shared" si="1243"/>
        <v/>
      </c>
      <c r="AG314" s="970" t="str">
        <f t="shared" si="1243"/>
        <v/>
      </c>
      <c r="AH314" s="971" t="str">
        <f t="shared" si="1243"/>
        <v/>
      </c>
      <c r="AI314" s="969">
        <f t="shared" ref="AI314:AP314" si="1244">IF(AI292="","",RANK(AI304,$AI304:$AP304,0))</f>
        <v>1</v>
      </c>
      <c r="AJ314" s="970" t="str">
        <f t="shared" si="1244"/>
        <v/>
      </c>
      <c r="AK314" s="970" t="str">
        <f t="shared" si="1244"/>
        <v/>
      </c>
      <c r="AL314" s="970" t="str">
        <f t="shared" si="1244"/>
        <v/>
      </c>
      <c r="AM314" s="970" t="str">
        <f t="shared" si="1244"/>
        <v/>
      </c>
      <c r="AN314" s="970" t="str">
        <f t="shared" si="1244"/>
        <v/>
      </c>
      <c r="AO314" s="970" t="str">
        <f t="shared" si="1244"/>
        <v/>
      </c>
      <c r="AP314" s="971" t="str">
        <f t="shared" si="1244"/>
        <v/>
      </c>
      <c r="AQ314" s="969" t="str">
        <f t="shared" ref="AQ314:AX314" si="1245">IF(AQ292="","",RANK(AQ304,$AQ304:$AX304,0))</f>
        <v/>
      </c>
      <c r="AR314" s="970" t="str">
        <f t="shared" si="1245"/>
        <v/>
      </c>
      <c r="AS314" s="970" t="str">
        <f t="shared" si="1245"/>
        <v/>
      </c>
      <c r="AT314" s="970" t="str">
        <f t="shared" si="1245"/>
        <v/>
      </c>
      <c r="AU314" s="970" t="str">
        <f t="shared" si="1245"/>
        <v/>
      </c>
      <c r="AV314" s="970" t="str">
        <f t="shared" si="1245"/>
        <v/>
      </c>
      <c r="AW314" s="970" t="str">
        <f t="shared" si="1245"/>
        <v/>
      </c>
      <c r="AX314" s="971" t="str">
        <f t="shared" si="1245"/>
        <v/>
      </c>
      <c r="AY314" s="969" t="str">
        <f t="shared" ref="AY314:BF314" si="1246">IF(AY292="","",RANK(AY304,$AY304:$BF304,0))</f>
        <v/>
      </c>
      <c r="AZ314" s="970" t="str">
        <f t="shared" si="1246"/>
        <v/>
      </c>
      <c r="BA314" s="970" t="str">
        <f t="shared" si="1246"/>
        <v/>
      </c>
      <c r="BB314" s="970" t="str">
        <f t="shared" si="1246"/>
        <v/>
      </c>
      <c r="BC314" s="970" t="str">
        <f t="shared" si="1246"/>
        <v/>
      </c>
      <c r="BD314" s="970" t="str">
        <f t="shared" si="1246"/>
        <v/>
      </c>
      <c r="BE314" s="970" t="str">
        <f t="shared" si="1246"/>
        <v/>
      </c>
      <c r="BF314" s="971" t="str">
        <f t="shared" si="1246"/>
        <v/>
      </c>
      <c r="BG314" s="969" t="str">
        <f t="shared" ref="BG314:BN314" si="1247">IF(BG292="","",RANK(BG304,$BG304:$BN304,0))</f>
        <v/>
      </c>
      <c r="BH314" s="970" t="str">
        <f t="shared" si="1247"/>
        <v/>
      </c>
      <c r="BI314" s="970" t="str">
        <f t="shared" si="1247"/>
        <v/>
      </c>
      <c r="BJ314" s="970" t="str">
        <f t="shared" si="1247"/>
        <v/>
      </c>
      <c r="BK314" s="970" t="str">
        <f t="shared" si="1247"/>
        <v/>
      </c>
      <c r="BL314" s="970" t="str">
        <f t="shared" si="1247"/>
        <v/>
      </c>
      <c r="BM314" s="970" t="str">
        <f t="shared" si="1247"/>
        <v/>
      </c>
      <c r="BN314" s="971" t="str">
        <f t="shared" si="1247"/>
        <v/>
      </c>
    </row>
    <row r="315" spans="1:66" ht="16.5" thickBot="1" x14ac:dyDescent="0.3">
      <c r="A315" s="2092" t="s">
        <v>136</v>
      </c>
      <c r="B315" s="2093"/>
      <c r="C315" s="972" t="str">
        <f t="shared" ref="C315:J315" si="1248">IF(C292="","",RANK(C305,$C305:$J305,0))</f>
        <v/>
      </c>
      <c r="D315" s="973">
        <f t="shared" si="1248"/>
        <v>2</v>
      </c>
      <c r="E315" s="973">
        <f t="shared" si="1248"/>
        <v>1</v>
      </c>
      <c r="F315" s="973" t="str">
        <f t="shared" si="1248"/>
        <v/>
      </c>
      <c r="G315" s="973">
        <f t="shared" si="1248"/>
        <v>3</v>
      </c>
      <c r="H315" s="973" t="str">
        <f t="shared" si="1248"/>
        <v/>
      </c>
      <c r="I315" s="973" t="str">
        <f t="shared" si="1248"/>
        <v/>
      </c>
      <c r="J315" s="974" t="str">
        <f t="shared" si="1248"/>
        <v/>
      </c>
      <c r="K315" s="972" t="str">
        <f t="shared" ref="K315:R315" si="1249">IF(K292="","",RANK(K305,$K305:$R305,0))</f>
        <v/>
      </c>
      <c r="L315" s="973" t="str">
        <f t="shared" si="1249"/>
        <v/>
      </c>
      <c r="M315" s="973" t="str">
        <f t="shared" si="1249"/>
        <v/>
      </c>
      <c r="N315" s="973" t="str">
        <f t="shared" si="1249"/>
        <v/>
      </c>
      <c r="O315" s="973" t="str">
        <f t="shared" si="1249"/>
        <v/>
      </c>
      <c r="P315" s="973" t="str">
        <f t="shared" si="1249"/>
        <v/>
      </c>
      <c r="Q315" s="973" t="str">
        <f t="shared" si="1249"/>
        <v/>
      </c>
      <c r="R315" s="974" t="str">
        <f t="shared" si="1249"/>
        <v/>
      </c>
      <c r="S315" s="972" t="str">
        <f t="shared" ref="S315:Z315" si="1250">IF(S292="","",RANK(S305,$S305:$Z305,0))</f>
        <v/>
      </c>
      <c r="T315" s="973" t="str">
        <f t="shared" si="1250"/>
        <v/>
      </c>
      <c r="U315" s="973" t="str">
        <f t="shared" si="1250"/>
        <v/>
      </c>
      <c r="V315" s="973" t="str">
        <f t="shared" si="1250"/>
        <v/>
      </c>
      <c r="W315" s="973" t="str">
        <f t="shared" si="1250"/>
        <v/>
      </c>
      <c r="X315" s="973" t="str">
        <f t="shared" si="1250"/>
        <v/>
      </c>
      <c r="Y315" s="973" t="str">
        <f t="shared" si="1250"/>
        <v/>
      </c>
      <c r="Z315" s="974" t="str">
        <f t="shared" si="1250"/>
        <v/>
      </c>
      <c r="AA315" s="972" t="str">
        <f t="shared" ref="AA315:AH315" si="1251">IF(AA292="","",RANK(AA305,$AA305:$AH305,0))</f>
        <v/>
      </c>
      <c r="AB315" s="973" t="str">
        <f t="shared" si="1251"/>
        <v/>
      </c>
      <c r="AC315" s="973" t="str">
        <f t="shared" si="1251"/>
        <v/>
      </c>
      <c r="AD315" s="973">
        <f t="shared" ca="1" si="1251"/>
        <v>1</v>
      </c>
      <c r="AE315" s="973" t="str">
        <f t="shared" si="1251"/>
        <v/>
      </c>
      <c r="AF315" s="973" t="str">
        <f t="shared" si="1251"/>
        <v/>
      </c>
      <c r="AG315" s="973" t="str">
        <f t="shared" si="1251"/>
        <v/>
      </c>
      <c r="AH315" s="974" t="str">
        <f t="shared" si="1251"/>
        <v/>
      </c>
      <c r="AI315" s="972">
        <f t="shared" ref="AI315:AP315" ca="1" si="1252">IF(AI292="","",RANK(AI305,$AI305:$AP305,0))</f>
        <v>1</v>
      </c>
      <c r="AJ315" s="973" t="str">
        <f t="shared" si="1252"/>
        <v/>
      </c>
      <c r="AK315" s="973" t="str">
        <f t="shared" si="1252"/>
        <v/>
      </c>
      <c r="AL315" s="973" t="str">
        <f t="shared" si="1252"/>
        <v/>
      </c>
      <c r="AM315" s="973" t="str">
        <f t="shared" si="1252"/>
        <v/>
      </c>
      <c r="AN315" s="973" t="str">
        <f t="shared" si="1252"/>
        <v/>
      </c>
      <c r="AO315" s="973" t="str">
        <f t="shared" si="1252"/>
        <v/>
      </c>
      <c r="AP315" s="974" t="str">
        <f t="shared" si="1252"/>
        <v/>
      </c>
      <c r="AQ315" s="972" t="str">
        <f t="shared" ref="AQ315:AX315" si="1253">IF(AQ292="","",RANK(AQ305,$AQ305:$AX305,0))</f>
        <v/>
      </c>
      <c r="AR315" s="973" t="str">
        <f t="shared" si="1253"/>
        <v/>
      </c>
      <c r="AS315" s="973" t="str">
        <f t="shared" si="1253"/>
        <v/>
      </c>
      <c r="AT315" s="973" t="str">
        <f t="shared" si="1253"/>
        <v/>
      </c>
      <c r="AU315" s="973" t="str">
        <f t="shared" si="1253"/>
        <v/>
      </c>
      <c r="AV315" s="973" t="str">
        <f t="shared" si="1253"/>
        <v/>
      </c>
      <c r="AW315" s="973" t="str">
        <f t="shared" si="1253"/>
        <v/>
      </c>
      <c r="AX315" s="974" t="str">
        <f t="shared" si="1253"/>
        <v/>
      </c>
      <c r="AY315" s="972" t="str">
        <f t="shared" ref="AY315:BF315" si="1254">IF(AY292="","",RANK(AY305,$AY305:$BF305,0))</f>
        <v/>
      </c>
      <c r="AZ315" s="973" t="str">
        <f t="shared" si="1254"/>
        <v/>
      </c>
      <c r="BA315" s="973" t="str">
        <f t="shared" si="1254"/>
        <v/>
      </c>
      <c r="BB315" s="973" t="str">
        <f t="shared" si="1254"/>
        <v/>
      </c>
      <c r="BC315" s="973" t="str">
        <f t="shared" si="1254"/>
        <v/>
      </c>
      <c r="BD315" s="973" t="str">
        <f t="shared" si="1254"/>
        <v/>
      </c>
      <c r="BE315" s="973" t="str">
        <f t="shared" si="1254"/>
        <v/>
      </c>
      <c r="BF315" s="974" t="str">
        <f t="shared" si="1254"/>
        <v/>
      </c>
      <c r="BG315" s="972" t="str">
        <f t="shared" ref="BG315:BN315" si="1255">IF(BG292="","",RANK(BG305,$BG305:$BN305,0))</f>
        <v/>
      </c>
      <c r="BH315" s="973" t="str">
        <f t="shared" si="1255"/>
        <v/>
      </c>
      <c r="BI315" s="973" t="str">
        <f t="shared" si="1255"/>
        <v/>
      </c>
      <c r="BJ315" s="973" t="str">
        <f t="shared" si="1255"/>
        <v/>
      </c>
      <c r="BK315" s="973" t="str">
        <f t="shared" si="1255"/>
        <v/>
      </c>
      <c r="BL315" s="973" t="str">
        <f t="shared" si="1255"/>
        <v/>
      </c>
      <c r="BM315" s="973" t="str">
        <f t="shared" si="1255"/>
        <v/>
      </c>
      <c r="BN315" s="974" t="str">
        <f t="shared" si="1255"/>
        <v/>
      </c>
    </row>
    <row r="316" spans="1:66" s="20" customFormat="1" ht="78" customHeight="1" thickBot="1" x14ac:dyDescent="0.25">
      <c r="A316" s="2094" t="s">
        <v>33</v>
      </c>
      <c r="B316" s="2095"/>
      <c r="C316" s="55" t="str">
        <f>IF(C292="","",(C306*'pravidla turnaje'!$C$19)+(C307*'pravidla turnaje'!$C$20)+(C308*'pravidla turnaje'!$C$21)+(C309*'pravidla turnaje'!$C$22)+(C310*'pravidla turnaje'!$C$23)+(C311*'pravidla turnaje'!$C$24)+(C312*'pravidla turnaje'!$C$25)+(C313*'pravidla turnaje'!$C$26)+(C314*'pravidla turnaje'!$C$27)+(C315*'pravidla turnaje'!$C$28))</f>
        <v/>
      </c>
      <c r="D316" s="56">
        <f ca="1">IF(D292="","",(D306*'pravidla turnaje'!$C$19)+(D307*'pravidla turnaje'!$C$20)+(D308*'pravidla turnaje'!$C$21)+(D309*'pravidla turnaje'!$C$22)+(D310*'pravidla turnaje'!$C$23)+(D311*'pravidla turnaje'!$C$24)+(D312*'pravidla turnaje'!$C$25)+(D313*'pravidla turnaje'!$C$26)+(D314*'pravidla turnaje'!$C$27)+(D315*'pravidla turnaje'!$C$28))</f>
        <v>1112</v>
      </c>
      <c r="E316" s="56">
        <f ca="1">IF(E292="","",(E306*'pravidla turnaje'!$C$19)+(E307*'pravidla turnaje'!$C$20)+(E308*'pravidla turnaje'!$C$21)+(E309*'pravidla turnaje'!$C$22)+(E310*'pravidla turnaje'!$C$23)+(E311*'pravidla turnaje'!$C$24)+(E312*'pravidla turnaje'!$C$25)+(E313*'pravidla turnaje'!$C$26)+(E314*'pravidla turnaje'!$C$27)+(E315*'pravidla turnaje'!$C$28))</f>
        <v>1323</v>
      </c>
      <c r="F316" s="56" t="str">
        <f>IF(F292="","",(F306*'pravidla turnaje'!$C$19)+(F307*'pravidla turnaje'!$C$20)+(F308*'pravidla turnaje'!$C$21)+(F309*'pravidla turnaje'!$C$22)+(F310*'pravidla turnaje'!$C$23)+(F311*'pravidla turnaje'!$C$24)+(F312*'pravidla turnaje'!$C$25)+(F313*'pravidla turnaje'!$C$26)+(F314*'pravidla turnaje'!$C$27)+(F315*'pravidla turnaje'!$C$28))</f>
        <v/>
      </c>
      <c r="G316" s="56">
        <f ca="1">IF(G292="","",(G306*'pravidla turnaje'!$C$19)+(G307*'pravidla turnaje'!$C$20)+(G308*'pravidla turnaje'!$C$21)+(G309*'pravidla turnaje'!$C$22)+(G310*'pravidla turnaje'!$C$23)+(G311*'pravidla turnaje'!$C$24)+(G312*'pravidla turnaje'!$C$25)+(G313*'pravidla turnaje'!$C$26)+(G314*'pravidla turnaje'!$C$27)+(G315*'pravidla turnaje'!$C$28))</f>
        <v>3131</v>
      </c>
      <c r="H316" s="56" t="str">
        <f>IF(H292="","",(H306*'pravidla turnaje'!$C$19)+(H307*'pravidla turnaje'!$C$20)+(H308*'pravidla turnaje'!$C$21)+(H309*'pravidla turnaje'!$C$22)+(H310*'pravidla turnaje'!$C$23)+(H311*'pravidla turnaje'!$C$24)+(H312*'pravidla turnaje'!$C$25)+(H313*'pravidla turnaje'!$C$26)+(H314*'pravidla turnaje'!$C$27)+(H315*'pravidla turnaje'!$C$28))</f>
        <v/>
      </c>
      <c r="I316" s="56" t="str">
        <f>IF(I292="","",(I306*'pravidla turnaje'!$C$19)+(I307*'pravidla turnaje'!$C$20)+(I308*'pravidla turnaje'!$C$21)+(I309*'pravidla turnaje'!$C$22)+(I310*'pravidla turnaje'!$C$23)+(I311*'pravidla turnaje'!$C$24)+(I312*'pravidla turnaje'!$C$25)+(I313*'pravidla turnaje'!$C$26)+(I314*'pravidla turnaje'!$C$27)+(I315*'pravidla turnaje'!$C$28))</f>
        <v/>
      </c>
      <c r="J316" s="57" t="str">
        <f>IF(J292="","",(J306*'pravidla turnaje'!$C$19)+(J307*'pravidla turnaje'!$C$20)+(J308*'pravidla turnaje'!$C$21)+(J309*'pravidla turnaje'!$C$22)+(J310*'pravidla turnaje'!$C$23)+(J311*'pravidla turnaje'!$C$24)+(J312*'pravidla turnaje'!$C$25)+(J313*'pravidla turnaje'!$C$26)+(J314*'pravidla turnaje'!$C$27)+(J315*'pravidla turnaje'!$C$28))</f>
        <v/>
      </c>
      <c r="K316" s="55" t="str">
        <f>IF(K292="","",(K306*'pravidla turnaje'!$C$19)+(K307*'pravidla turnaje'!$C$20)+(K308*'pravidla turnaje'!$C$21)+(K309*'pravidla turnaje'!$C$22)+(K310*'pravidla turnaje'!$C$23)+(K311*'pravidla turnaje'!$C$24)+(K312*'pravidla turnaje'!$C$25)+(K313*'pravidla turnaje'!$C$26)+(K314*'pravidla turnaje'!$C$27)+(K315*'pravidla turnaje'!$C$28))</f>
        <v/>
      </c>
      <c r="L316" s="56" t="str">
        <f>IF(L292="","",(L306*'pravidla turnaje'!$C$19)+(L307*'pravidla turnaje'!$C$20)+(L308*'pravidla turnaje'!$C$21)+(L309*'pravidla turnaje'!$C$22)+(L310*'pravidla turnaje'!$C$23)+(L311*'pravidla turnaje'!$C$24)+(L312*'pravidla turnaje'!$C$25)+(L313*'pravidla turnaje'!$C$26)+(L314*'pravidla turnaje'!$C$27)+(L315*'pravidla turnaje'!$C$28))</f>
        <v/>
      </c>
      <c r="M316" s="56" t="str">
        <f>IF(M292="","",(M306*'pravidla turnaje'!$C$19)+(M307*'pravidla turnaje'!$C$20)+(M308*'pravidla turnaje'!$C$21)+(M309*'pravidla turnaje'!$C$22)+(M310*'pravidla turnaje'!$C$23)+(M311*'pravidla turnaje'!$C$24)+(M312*'pravidla turnaje'!$C$25)+(M313*'pravidla turnaje'!$C$26)+(M314*'pravidla turnaje'!$C$27)+(M315*'pravidla turnaje'!$C$28))</f>
        <v/>
      </c>
      <c r="N316" s="56" t="str">
        <f>IF(N292="","",(N306*'pravidla turnaje'!$C$19)+(N307*'pravidla turnaje'!$C$20)+(N308*'pravidla turnaje'!$C$21)+(N309*'pravidla turnaje'!$C$22)+(N310*'pravidla turnaje'!$C$23)+(N311*'pravidla turnaje'!$C$24)+(N312*'pravidla turnaje'!$C$25)+(N313*'pravidla turnaje'!$C$26)+(N314*'pravidla turnaje'!$C$27)+(N315*'pravidla turnaje'!$C$28))</f>
        <v/>
      </c>
      <c r="O316" s="56" t="str">
        <f>IF(O292="","",(O306*'pravidla turnaje'!$C$19)+(O307*'pravidla turnaje'!$C$20)+(O308*'pravidla turnaje'!$C$21)+(O309*'pravidla turnaje'!$C$22)+(O310*'pravidla turnaje'!$C$23)+(O311*'pravidla turnaje'!$C$24)+(O312*'pravidla turnaje'!$C$25)+(O313*'pravidla turnaje'!$C$26)+(O314*'pravidla turnaje'!$C$27)+(O315*'pravidla turnaje'!$C$28))</f>
        <v/>
      </c>
      <c r="P316" s="56" t="str">
        <f>IF(P292="","",(P306*'pravidla turnaje'!$C$19)+(P307*'pravidla turnaje'!$C$20)+(P308*'pravidla turnaje'!$C$21)+(P309*'pravidla turnaje'!$C$22)+(P310*'pravidla turnaje'!$C$23)+(P311*'pravidla turnaje'!$C$24)+(P312*'pravidla turnaje'!$C$25)+(P313*'pravidla turnaje'!$C$26)+(P314*'pravidla turnaje'!$C$27)+(P315*'pravidla turnaje'!$C$28))</f>
        <v/>
      </c>
      <c r="Q316" s="56" t="str">
        <f>IF(Q292="","",(Q306*'pravidla turnaje'!$C$19)+(Q307*'pravidla turnaje'!$C$20)+(Q308*'pravidla turnaje'!$C$21)+(Q309*'pravidla turnaje'!$C$22)+(Q310*'pravidla turnaje'!$C$23)+(Q311*'pravidla turnaje'!$C$24)+(Q312*'pravidla turnaje'!$C$25)+(Q313*'pravidla turnaje'!$C$26)+(Q314*'pravidla turnaje'!$C$27)+(Q315*'pravidla turnaje'!$C$28))</f>
        <v/>
      </c>
      <c r="R316" s="57" t="str">
        <f>IF(R292="","",(R306*'pravidla turnaje'!$C$19)+(R307*'pravidla turnaje'!$C$20)+(R308*'pravidla turnaje'!$C$21)+(R309*'pravidla turnaje'!$C$22)+(R310*'pravidla turnaje'!$C$23)+(R311*'pravidla turnaje'!$C$24)+(R312*'pravidla turnaje'!$C$25)+(R313*'pravidla turnaje'!$C$26)+(R314*'pravidla turnaje'!$C$27)+(R315*'pravidla turnaje'!$C$28))</f>
        <v/>
      </c>
      <c r="S316" s="55" t="str">
        <f>IF(S292="","",(S306*'pravidla turnaje'!$C$19)+(S307*'pravidla turnaje'!$C$20)+(S308*'pravidla turnaje'!$C$21)+(S309*'pravidla turnaje'!$C$22)+(S310*'pravidla turnaje'!$C$23)+(S311*'pravidla turnaje'!$C$24)+(S312*'pravidla turnaje'!$C$25)+(S313*'pravidla turnaje'!$C$26)+(S314*'pravidla turnaje'!$C$27)+(S315*'pravidla turnaje'!$C$28))</f>
        <v/>
      </c>
      <c r="T316" s="56" t="str">
        <f>IF(T292="","",(T306*'pravidla turnaje'!$C$19)+(T307*'pravidla turnaje'!$C$20)+(T308*'pravidla turnaje'!$C$21)+(T309*'pravidla turnaje'!$C$22)+(T310*'pravidla turnaje'!$C$23)+(T311*'pravidla turnaje'!$C$24)+(T312*'pravidla turnaje'!$C$25)+(T313*'pravidla turnaje'!$C$26)+(T314*'pravidla turnaje'!$C$27)+(T315*'pravidla turnaje'!$C$28))</f>
        <v/>
      </c>
      <c r="U316" s="56" t="str">
        <f>IF(U292="","",(U306*'pravidla turnaje'!$C$19)+(U307*'pravidla turnaje'!$C$20)+(U308*'pravidla turnaje'!$C$21)+(U309*'pravidla turnaje'!$C$22)+(U310*'pravidla turnaje'!$C$23)+(U311*'pravidla turnaje'!$C$24)+(U312*'pravidla turnaje'!$C$25)+(U313*'pravidla turnaje'!$C$26)+(U314*'pravidla turnaje'!$C$27)+(U315*'pravidla turnaje'!$C$28))</f>
        <v/>
      </c>
      <c r="V316" s="56" t="str">
        <f>IF(V292="","",(V306*'pravidla turnaje'!$C$19)+(V307*'pravidla turnaje'!$C$20)+(V308*'pravidla turnaje'!$C$21)+(V309*'pravidla turnaje'!$C$22)+(V310*'pravidla turnaje'!$C$23)+(V311*'pravidla turnaje'!$C$24)+(V312*'pravidla turnaje'!$C$25)+(V313*'pravidla turnaje'!$C$26)+(V314*'pravidla turnaje'!$C$27)+(V315*'pravidla turnaje'!$C$28))</f>
        <v/>
      </c>
      <c r="W316" s="56" t="str">
        <f>IF(W292="","",(W306*'pravidla turnaje'!$C$19)+(W307*'pravidla turnaje'!$C$20)+(W308*'pravidla turnaje'!$C$21)+(W309*'pravidla turnaje'!$C$22)+(W310*'pravidla turnaje'!$C$23)+(W311*'pravidla turnaje'!$C$24)+(W312*'pravidla turnaje'!$C$25)+(W313*'pravidla turnaje'!$C$26)+(W314*'pravidla turnaje'!$C$27)+(W315*'pravidla turnaje'!$C$28))</f>
        <v/>
      </c>
      <c r="X316" s="56" t="str">
        <f>IF(X292="","",(X306*'pravidla turnaje'!$C$19)+(X307*'pravidla turnaje'!$C$20)+(X308*'pravidla turnaje'!$C$21)+(X309*'pravidla turnaje'!$C$22)+(X310*'pravidla turnaje'!$C$23)+(X311*'pravidla turnaje'!$C$24)+(X312*'pravidla turnaje'!$C$25)+(X313*'pravidla turnaje'!$C$26)+(X314*'pravidla turnaje'!$C$27)+(X315*'pravidla turnaje'!$C$28))</f>
        <v/>
      </c>
      <c r="Y316" s="56" t="str">
        <f>IF(Y292="","",(Y306*'pravidla turnaje'!$C$19)+(Y307*'pravidla turnaje'!$C$20)+(Y308*'pravidla turnaje'!$C$21)+(Y309*'pravidla turnaje'!$C$22)+(Y310*'pravidla turnaje'!$C$23)+(Y311*'pravidla turnaje'!$C$24)+(Y312*'pravidla turnaje'!$C$25)+(Y313*'pravidla turnaje'!$C$26)+(Y314*'pravidla turnaje'!$C$27)+(Y315*'pravidla turnaje'!$C$28))</f>
        <v/>
      </c>
      <c r="Z316" s="57" t="str">
        <f>IF(Z292="","",(Z306*'pravidla turnaje'!$C$19)+(Z307*'pravidla turnaje'!$C$20)+(Z308*'pravidla turnaje'!$C$21)+(Z309*'pravidla turnaje'!$C$22)+(Z310*'pravidla turnaje'!$C$23)+(Z311*'pravidla turnaje'!$C$24)+(Z312*'pravidla turnaje'!$C$25)+(Z313*'pravidla turnaje'!$C$26)+(Z314*'pravidla turnaje'!$C$27)+(Z315*'pravidla turnaje'!$C$28))</f>
        <v/>
      </c>
      <c r="AA316" s="55" t="str">
        <f>IF(AA292="","",(AA306*'pravidla turnaje'!$C$19)+(AA307*'pravidla turnaje'!$C$20)+(AA308*'pravidla turnaje'!$C$21)+(AA309*'pravidla turnaje'!$C$22)+(AA310*'pravidla turnaje'!$C$23)+(AA311*'pravidla turnaje'!$C$24)+(AA312*'pravidla turnaje'!$C$25)+(AA313*'pravidla turnaje'!$C$26)+(AA314*'pravidla turnaje'!$C$27)+(AA315*'pravidla turnaje'!$C$28))</f>
        <v/>
      </c>
      <c r="AB316" s="56" t="str">
        <f>IF(AB292="","",(AB306*'pravidla turnaje'!$C$19)+(AB307*'pravidla turnaje'!$C$20)+(AB308*'pravidla turnaje'!$C$21)+(AB309*'pravidla turnaje'!$C$22)+(AB310*'pravidla turnaje'!$C$23)+(AB311*'pravidla turnaje'!$C$24)+(AB312*'pravidla turnaje'!$C$25)+(AB313*'pravidla turnaje'!$C$26)+(AB314*'pravidla turnaje'!$C$27)+(AB315*'pravidla turnaje'!$C$28))</f>
        <v/>
      </c>
      <c r="AC316" s="56" t="str">
        <f>IF(AC292="","",(AC306*'pravidla turnaje'!$C$19)+(AC307*'pravidla turnaje'!$C$20)+(AC308*'pravidla turnaje'!$C$21)+(AC309*'pravidla turnaje'!$C$22)+(AC310*'pravidla turnaje'!$C$23)+(AC311*'pravidla turnaje'!$C$24)+(AC312*'pravidla turnaje'!$C$25)+(AC313*'pravidla turnaje'!$C$26)+(AC314*'pravidla turnaje'!$C$27)+(AC315*'pravidla turnaje'!$C$28))</f>
        <v/>
      </c>
      <c r="AD316" s="56">
        <f ca="1">IF(AD292="","",(AD306*'pravidla turnaje'!$C$19)+(AD307*'pravidla turnaje'!$C$20)+(AD308*'pravidla turnaje'!$C$21)+(AD309*'pravidla turnaje'!$C$22)+(AD310*'pravidla turnaje'!$C$23)+(AD311*'pravidla turnaje'!$C$24)+(AD312*'pravidla turnaje'!$C$25)+(AD313*'pravidla turnaje'!$C$26)+(AD314*'pravidla turnaje'!$C$27)+(AD315*'pravidla turnaje'!$C$28))</f>
        <v>1144</v>
      </c>
      <c r="AE316" s="56" t="str">
        <f>IF(AE292="","",(AE306*'pravidla turnaje'!$C$19)+(AE307*'pravidla turnaje'!$C$20)+(AE308*'pravidla turnaje'!$C$21)+(AE309*'pravidla turnaje'!$C$22)+(AE310*'pravidla turnaje'!$C$23)+(AE311*'pravidla turnaje'!$C$24)+(AE312*'pravidla turnaje'!$C$25)+(AE313*'pravidla turnaje'!$C$26)+(AE314*'pravidla turnaje'!$C$27)+(AE315*'pravidla turnaje'!$C$28))</f>
        <v/>
      </c>
      <c r="AF316" s="56" t="str">
        <f>IF(AF292="","",(AF306*'pravidla turnaje'!$C$19)+(AF307*'pravidla turnaje'!$C$20)+(AF308*'pravidla turnaje'!$C$21)+(AF309*'pravidla turnaje'!$C$22)+(AF310*'pravidla turnaje'!$C$23)+(AF311*'pravidla turnaje'!$C$24)+(AF312*'pravidla turnaje'!$C$25)+(AF313*'pravidla turnaje'!$C$26)+(AF314*'pravidla turnaje'!$C$27)+(AF315*'pravidla turnaje'!$C$28))</f>
        <v/>
      </c>
      <c r="AG316" s="56" t="str">
        <f>IF(AG292="","",(AG306*'pravidla turnaje'!$C$19)+(AG307*'pravidla turnaje'!$C$20)+(AG308*'pravidla turnaje'!$C$21)+(AG309*'pravidla turnaje'!$C$22)+(AG310*'pravidla turnaje'!$C$23)+(AG311*'pravidla turnaje'!$C$24)+(AG312*'pravidla turnaje'!$C$25)+(AG313*'pravidla turnaje'!$C$26)+(AG314*'pravidla turnaje'!$C$27)+(AG315*'pravidla turnaje'!$C$28))</f>
        <v/>
      </c>
      <c r="AH316" s="57" t="str">
        <f>IF(AH292="","",(AH306*'pravidla turnaje'!$C$19)+(AH307*'pravidla turnaje'!$C$20)+(AH308*'pravidla turnaje'!$C$21)+(AH309*'pravidla turnaje'!$C$22)+(AH310*'pravidla turnaje'!$C$23)+(AH311*'pravidla turnaje'!$C$24)+(AH312*'pravidla turnaje'!$C$25)+(AH313*'pravidla turnaje'!$C$26)+(AH314*'pravidla turnaje'!$C$27)+(AH315*'pravidla turnaje'!$C$28))</f>
        <v/>
      </c>
      <c r="AI316" s="55">
        <f ca="1">IF(AI292="","",(AI306*'pravidla turnaje'!$C$19)+(AI307*'pravidla turnaje'!$C$20)+(AI308*'pravidla turnaje'!$C$21)+(AI309*'pravidla turnaje'!$C$22)+(AI310*'pravidla turnaje'!$C$23)+(AI311*'pravidla turnaje'!$C$24)+(AI312*'pravidla turnaje'!$C$25)+(AI313*'pravidla turnaje'!$C$26)+(AI314*'pravidla turnaje'!$C$27)+(AI315*'pravidla turnaje'!$C$28))</f>
        <v>1155</v>
      </c>
      <c r="AJ316" s="56" t="str">
        <f>IF(AJ292="","",(AJ306*'pravidla turnaje'!$C$19)+(AJ307*'pravidla turnaje'!$C$20)+(AJ308*'pravidla turnaje'!$C$21)+(AJ309*'pravidla turnaje'!$C$22)+(AJ310*'pravidla turnaje'!$C$23)+(AJ311*'pravidla turnaje'!$C$24)+(AJ312*'pravidla turnaje'!$C$25)+(AJ313*'pravidla turnaje'!$C$26)+(AJ314*'pravidla turnaje'!$C$27)+(AJ315*'pravidla turnaje'!$C$28))</f>
        <v/>
      </c>
      <c r="AK316" s="56" t="str">
        <f>IF(AK292="","",(AK306*'pravidla turnaje'!$C$19)+(AK307*'pravidla turnaje'!$C$20)+(AK308*'pravidla turnaje'!$C$21)+(AK309*'pravidla turnaje'!$C$22)+(AK310*'pravidla turnaje'!$C$23)+(AK311*'pravidla turnaje'!$C$24)+(AK312*'pravidla turnaje'!$C$25)+(AK313*'pravidla turnaje'!$C$26)+(AK314*'pravidla turnaje'!$C$27)+(AK315*'pravidla turnaje'!$C$28))</f>
        <v/>
      </c>
      <c r="AL316" s="56" t="str">
        <f>IF(AL292="","",(AL306*'pravidla turnaje'!$C$19)+(AL307*'pravidla turnaje'!$C$20)+(AL308*'pravidla turnaje'!$C$21)+(AL309*'pravidla turnaje'!$C$22)+(AL310*'pravidla turnaje'!$C$23)+(AL311*'pravidla turnaje'!$C$24)+(AL312*'pravidla turnaje'!$C$25)+(AL313*'pravidla turnaje'!$C$26)+(AL314*'pravidla turnaje'!$C$27)+(AL315*'pravidla turnaje'!$C$28))</f>
        <v/>
      </c>
      <c r="AM316" s="56" t="str">
        <f>IF(AM292="","",(AM306*'pravidla turnaje'!$C$19)+(AM307*'pravidla turnaje'!$C$20)+(AM308*'pravidla turnaje'!$C$21)+(AM309*'pravidla turnaje'!$C$22)+(AM310*'pravidla turnaje'!$C$23)+(AM311*'pravidla turnaje'!$C$24)+(AM312*'pravidla turnaje'!$C$25)+(AM313*'pravidla turnaje'!$C$26)+(AM314*'pravidla turnaje'!$C$27)+(AM315*'pravidla turnaje'!$C$28))</f>
        <v/>
      </c>
      <c r="AN316" s="56" t="str">
        <f>IF(AN292="","",(AN306*'pravidla turnaje'!$C$19)+(AN307*'pravidla turnaje'!$C$20)+(AN308*'pravidla turnaje'!$C$21)+(AN309*'pravidla turnaje'!$C$22)+(AN310*'pravidla turnaje'!$C$23)+(AN311*'pravidla turnaje'!$C$24)+(AN312*'pravidla turnaje'!$C$25)+(AN313*'pravidla turnaje'!$C$26)+(AN314*'pravidla turnaje'!$C$27)+(AN315*'pravidla turnaje'!$C$28))</f>
        <v/>
      </c>
      <c r="AO316" s="56" t="str">
        <f>IF(AO292="","",(AO306*'pravidla turnaje'!$C$19)+(AO307*'pravidla turnaje'!$C$20)+(AO308*'pravidla turnaje'!$C$21)+(AO309*'pravidla turnaje'!$C$22)+(AO310*'pravidla turnaje'!$C$23)+(AO311*'pravidla turnaje'!$C$24)+(AO312*'pravidla turnaje'!$C$25)+(AO313*'pravidla turnaje'!$C$26)+(AO314*'pravidla turnaje'!$C$27)+(AO315*'pravidla turnaje'!$C$28))</f>
        <v/>
      </c>
      <c r="AP316" s="57" t="str">
        <f>IF(AP292="","",(AP306*'pravidla turnaje'!$C$19)+(AP307*'pravidla turnaje'!$C$20)+(AP308*'pravidla turnaje'!$C$21)+(AP309*'pravidla turnaje'!$C$22)+(AP310*'pravidla turnaje'!$C$23)+(AP311*'pravidla turnaje'!$C$24)+(AP312*'pravidla turnaje'!$C$25)+(AP313*'pravidla turnaje'!$C$26)+(AP314*'pravidla turnaje'!$C$27)+(AP315*'pravidla turnaje'!$C$28))</f>
        <v/>
      </c>
      <c r="AQ316" s="55" t="str">
        <f>IF(AQ292="","",(AQ306*'pravidla turnaje'!$C$19)+(AQ307*'pravidla turnaje'!$C$20)+(AQ308*'pravidla turnaje'!$C$21)+(AQ309*'pravidla turnaje'!$C$22)+(AQ310*'pravidla turnaje'!$C$23)+(AQ311*'pravidla turnaje'!$C$24)+(AQ312*'pravidla turnaje'!$C$25)+(AQ313*'pravidla turnaje'!$C$26)+(AQ314*'pravidla turnaje'!$C$27)+(AQ315*'pravidla turnaje'!$C$28))</f>
        <v/>
      </c>
      <c r="AR316" s="56" t="str">
        <f>IF(AR292="","",(AR306*'pravidla turnaje'!$C$19)+(AR307*'pravidla turnaje'!$C$20)+(AR308*'pravidla turnaje'!$C$21)+(AR309*'pravidla turnaje'!$C$22)+(AR310*'pravidla turnaje'!$C$23)+(AR311*'pravidla turnaje'!$C$24)+(AR312*'pravidla turnaje'!$C$25)+(AR313*'pravidla turnaje'!$C$26)+(AR314*'pravidla turnaje'!$C$27)+(AR315*'pravidla turnaje'!$C$28))</f>
        <v/>
      </c>
      <c r="AS316" s="56" t="str">
        <f>IF(AS292="","",(AS306*'pravidla turnaje'!$C$19)+(AS307*'pravidla turnaje'!$C$20)+(AS308*'pravidla turnaje'!$C$21)+(AS309*'pravidla turnaje'!$C$22)+(AS310*'pravidla turnaje'!$C$23)+(AS311*'pravidla turnaje'!$C$24)+(AS312*'pravidla turnaje'!$C$25)+(AS313*'pravidla turnaje'!$C$26)+(AS314*'pravidla turnaje'!$C$27)+(AS315*'pravidla turnaje'!$C$28))</f>
        <v/>
      </c>
      <c r="AT316" s="56" t="str">
        <f>IF(AT292="","",(AT306*'pravidla turnaje'!$C$19)+(AT307*'pravidla turnaje'!$C$20)+(AT308*'pravidla turnaje'!$C$21)+(AT309*'pravidla turnaje'!$C$22)+(AT310*'pravidla turnaje'!$C$23)+(AT311*'pravidla turnaje'!$C$24)+(AT312*'pravidla turnaje'!$C$25)+(AT313*'pravidla turnaje'!$C$26)+(AT314*'pravidla turnaje'!$C$27)+(AT315*'pravidla turnaje'!$C$28))</f>
        <v/>
      </c>
      <c r="AU316" s="56" t="str">
        <f>IF(AU292="","",(AU306*'pravidla turnaje'!$C$19)+(AU307*'pravidla turnaje'!$C$20)+(AU308*'pravidla turnaje'!$C$21)+(AU309*'pravidla turnaje'!$C$22)+(AU310*'pravidla turnaje'!$C$23)+(AU311*'pravidla turnaje'!$C$24)+(AU312*'pravidla turnaje'!$C$25)+(AU313*'pravidla turnaje'!$C$26)+(AU314*'pravidla turnaje'!$C$27)+(AU315*'pravidla turnaje'!$C$28))</f>
        <v/>
      </c>
      <c r="AV316" s="56" t="str">
        <f>IF(AV292="","",(AV306*'pravidla turnaje'!$C$19)+(AV307*'pravidla turnaje'!$C$20)+(AV308*'pravidla turnaje'!$C$21)+(AV309*'pravidla turnaje'!$C$22)+(AV310*'pravidla turnaje'!$C$23)+(AV311*'pravidla turnaje'!$C$24)+(AV312*'pravidla turnaje'!$C$25)+(AV313*'pravidla turnaje'!$C$26)+(AV314*'pravidla turnaje'!$C$27)+(AV315*'pravidla turnaje'!$C$28))</f>
        <v/>
      </c>
      <c r="AW316" s="56" t="str">
        <f>IF(AW292="","",(AW306*'pravidla turnaje'!$C$19)+(AW307*'pravidla turnaje'!$C$20)+(AW308*'pravidla turnaje'!$C$21)+(AW309*'pravidla turnaje'!$C$22)+(AW310*'pravidla turnaje'!$C$23)+(AW311*'pravidla turnaje'!$C$24)+(AW312*'pravidla turnaje'!$C$25)+(AW313*'pravidla turnaje'!$C$26)+(AW314*'pravidla turnaje'!$C$27)+(AW315*'pravidla turnaje'!$C$28))</f>
        <v/>
      </c>
      <c r="AX316" s="57" t="str">
        <f>IF(AX292="","",(AX306*'pravidla turnaje'!$C$19)+(AX307*'pravidla turnaje'!$C$20)+(AX308*'pravidla turnaje'!$C$21)+(AX309*'pravidla turnaje'!$C$22)+(AX310*'pravidla turnaje'!$C$23)+(AX311*'pravidla turnaje'!$C$24)+(AX312*'pravidla turnaje'!$C$25)+(AX313*'pravidla turnaje'!$C$26)+(AX314*'pravidla turnaje'!$C$27)+(AX315*'pravidla turnaje'!$C$28))</f>
        <v/>
      </c>
      <c r="AY316" s="55" t="str">
        <f>IF(AY292="","",(AY306*'pravidla turnaje'!$C$19)+(AY307*'pravidla turnaje'!$C$20)+(AY308*'pravidla turnaje'!$C$21)+(AY309*'pravidla turnaje'!$C$22)+(AY310*'pravidla turnaje'!$C$23)+(AY311*'pravidla turnaje'!$C$24)+(AY312*'pravidla turnaje'!$C$25)+(AY313*'pravidla turnaje'!$C$26)+(AY314*'pravidla turnaje'!$C$27)+(AY315*'pravidla turnaje'!$C$28))</f>
        <v/>
      </c>
      <c r="AZ316" s="56" t="str">
        <f>IF(AZ292="","",(AZ306*'pravidla turnaje'!$C$19)+(AZ307*'pravidla turnaje'!$C$20)+(AZ308*'pravidla turnaje'!$C$21)+(AZ309*'pravidla turnaje'!$C$22)+(AZ310*'pravidla turnaje'!$C$23)+(AZ311*'pravidla turnaje'!$C$24)+(AZ312*'pravidla turnaje'!$C$25)+(AZ313*'pravidla turnaje'!$C$26)+(AZ314*'pravidla turnaje'!$C$27)+(AZ315*'pravidla turnaje'!$C$28))</f>
        <v/>
      </c>
      <c r="BA316" s="56" t="str">
        <f>IF(BA292="","",(BA306*'pravidla turnaje'!$C$19)+(BA307*'pravidla turnaje'!$C$20)+(BA308*'pravidla turnaje'!$C$21)+(BA309*'pravidla turnaje'!$C$22)+(BA310*'pravidla turnaje'!$C$23)+(BA311*'pravidla turnaje'!$C$24)+(BA312*'pravidla turnaje'!$C$25)+(BA313*'pravidla turnaje'!$C$26)+(BA314*'pravidla turnaje'!$C$27)+(BA315*'pravidla turnaje'!$C$28))</f>
        <v/>
      </c>
      <c r="BB316" s="56" t="str">
        <f>IF(BB292="","",(BB306*'pravidla turnaje'!$C$19)+(BB307*'pravidla turnaje'!$C$20)+(BB308*'pravidla turnaje'!$C$21)+(BB309*'pravidla turnaje'!$C$22)+(BB310*'pravidla turnaje'!$C$23)+(BB311*'pravidla turnaje'!$C$24)+(BB312*'pravidla turnaje'!$C$25)+(BB313*'pravidla turnaje'!$C$26)+(BB314*'pravidla turnaje'!$C$27)+(BB315*'pravidla turnaje'!$C$28))</f>
        <v/>
      </c>
      <c r="BC316" s="56" t="str">
        <f>IF(BC292="","",(BC306*'pravidla turnaje'!$C$19)+(BC307*'pravidla turnaje'!$C$20)+(BC308*'pravidla turnaje'!$C$21)+(BC309*'pravidla turnaje'!$C$22)+(BC310*'pravidla turnaje'!$C$23)+(BC311*'pravidla turnaje'!$C$24)+(BC312*'pravidla turnaje'!$C$25)+(BC313*'pravidla turnaje'!$C$26)+(BC314*'pravidla turnaje'!$C$27)+(BC315*'pravidla turnaje'!$C$28))</f>
        <v/>
      </c>
      <c r="BD316" s="56" t="str">
        <f>IF(BD292="","",(BD306*'pravidla turnaje'!$C$19)+(BD307*'pravidla turnaje'!$C$20)+(BD308*'pravidla turnaje'!$C$21)+(BD309*'pravidla turnaje'!$C$22)+(BD310*'pravidla turnaje'!$C$23)+(BD311*'pravidla turnaje'!$C$24)+(BD312*'pravidla turnaje'!$C$25)+(BD313*'pravidla turnaje'!$C$26)+(BD314*'pravidla turnaje'!$C$27)+(BD315*'pravidla turnaje'!$C$28))</f>
        <v/>
      </c>
      <c r="BE316" s="56" t="str">
        <f>IF(BE292="","",(BE306*'pravidla turnaje'!$C$19)+(BE307*'pravidla turnaje'!$C$20)+(BE308*'pravidla turnaje'!$C$21)+(BE309*'pravidla turnaje'!$C$22)+(BE310*'pravidla turnaje'!$C$23)+(BE311*'pravidla turnaje'!$C$24)+(BE312*'pravidla turnaje'!$C$25)+(BE313*'pravidla turnaje'!$C$26)+(BE314*'pravidla turnaje'!$C$27)+(BE315*'pravidla turnaje'!$C$28))</f>
        <v/>
      </c>
      <c r="BF316" s="57" t="str">
        <f>IF(BF292="","",(BF306*'pravidla turnaje'!$C$19)+(BF307*'pravidla turnaje'!$C$20)+(BF308*'pravidla turnaje'!$C$21)+(BF309*'pravidla turnaje'!$C$22)+(BF310*'pravidla turnaje'!$C$23)+(BF311*'pravidla turnaje'!$C$24)+(BF312*'pravidla turnaje'!$C$25)+(BF313*'pravidla turnaje'!$C$26)+(BF314*'pravidla turnaje'!$C$27)+(BF315*'pravidla turnaje'!$C$28))</f>
        <v/>
      </c>
      <c r="BG316" s="55" t="str">
        <f>IF(BG292="","",(BG306*'pravidla turnaje'!$C$19)+(BG307*'pravidla turnaje'!$C$20)+(BG308*'pravidla turnaje'!$C$21)+(BG309*'pravidla turnaje'!$C$22)+(BG310*'pravidla turnaje'!$C$23)+(BG311*'pravidla turnaje'!$C$24)+(BG312*'pravidla turnaje'!$C$25)+(BG313*'pravidla turnaje'!$C$26)+(BG314*'pravidla turnaje'!$C$27)+(BG315*'pravidla turnaje'!$C$28))</f>
        <v/>
      </c>
      <c r="BH316" s="56" t="str">
        <f>IF(BH292="","",(BH306*'pravidla turnaje'!$C$19)+(BH307*'pravidla turnaje'!$C$20)+(BH308*'pravidla turnaje'!$C$21)+(BH309*'pravidla turnaje'!$C$22)+(BH310*'pravidla turnaje'!$C$23)+(BH311*'pravidla turnaje'!$C$24)+(BH312*'pravidla turnaje'!$C$25)+(BH313*'pravidla turnaje'!$C$26)+(BH314*'pravidla turnaje'!$C$27)+(BH315*'pravidla turnaje'!$C$28))</f>
        <v/>
      </c>
      <c r="BI316" s="56" t="str">
        <f>IF(BI292="","",(BI306*'pravidla turnaje'!$C$19)+(BI307*'pravidla turnaje'!$C$20)+(BI308*'pravidla turnaje'!$C$21)+(BI309*'pravidla turnaje'!$C$22)+(BI310*'pravidla turnaje'!$C$23)+(BI311*'pravidla turnaje'!$C$24)+(BI312*'pravidla turnaje'!$C$25)+(BI313*'pravidla turnaje'!$C$26)+(BI314*'pravidla turnaje'!$C$27)+(BI315*'pravidla turnaje'!$C$28))</f>
        <v/>
      </c>
      <c r="BJ316" s="56" t="str">
        <f>IF(BJ292="","",(BJ306*'pravidla turnaje'!$C$19)+(BJ307*'pravidla turnaje'!$C$20)+(BJ308*'pravidla turnaje'!$C$21)+(BJ309*'pravidla turnaje'!$C$22)+(BJ310*'pravidla turnaje'!$C$23)+(BJ311*'pravidla turnaje'!$C$24)+(BJ312*'pravidla turnaje'!$C$25)+(BJ313*'pravidla turnaje'!$C$26)+(BJ314*'pravidla turnaje'!$C$27)+(BJ315*'pravidla turnaje'!$C$28))</f>
        <v/>
      </c>
      <c r="BK316" s="56" t="str">
        <f>IF(BK292="","",(BK306*'pravidla turnaje'!$C$19)+(BK307*'pravidla turnaje'!$C$20)+(BK308*'pravidla turnaje'!$C$21)+(BK309*'pravidla turnaje'!$C$22)+(BK310*'pravidla turnaje'!$C$23)+(BK311*'pravidla turnaje'!$C$24)+(BK312*'pravidla turnaje'!$C$25)+(BK313*'pravidla turnaje'!$C$26)+(BK314*'pravidla turnaje'!$C$27)+(BK315*'pravidla turnaje'!$C$28))</f>
        <v/>
      </c>
      <c r="BL316" s="56" t="str">
        <f>IF(BL292="","",(BL306*'pravidla turnaje'!$C$19)+(BL307*'pravidla turnaje'!$C$20)+(BL308*'pravidla turnaje'!$C$21)+(BL309*'pravidla turnaje'!$C$22)+(BL310*'pravidla turnaje'!$C$23)+(BL311*'pravidla turnaje'!$C$24)+(BL312*'pravidla turnaje'!$C$25)+(BL313*'pravidla turnaje'!$C$26)+(BL314*'pravidla turnaje'!$C$27)+(BL315*'pravidla turnaje'!$C$28))</f>
        <v/>
      </c>
      <c r="BM316" s="56" t="str">
        <f>IF(BM292="","",(BM306*'pravidla turnaje'!$C$19)+(BM307*'pravidla turnaje'!$C$20)+(BM308*'pravidla turnaje'!$C$21)+(BM309*'pravidla turnaje'!$C$22)+(BM310*'pravidla turnaje'!$C$23)+(BM311*'pravidla turnaje'!$C$24)+(BM312*'pravidla turnaje'!$C$25)+(BM313*'pravidla turnaje'!$C$26)+(BM314*'pravidla turnaje'!$C$27)+(BM315*'pravidla turnaje'!$C$28))</f>
        <v/>
      </c>
      <c r="BN316" s="57" t="str">
        <f>IF(BN292="","",(BN306*'pravidla turnaje'!$C$19)+(BN307*'pravidla turnaje'!$C$20)+(BN308*'pravidla turnaje'!$C$21)+(BN309*'pravidla turnaje'!$C$22)+(BN310*'pravidla turnaje'!$C$23)+(BN311*'pravidla turnaje'!$C$24)+(BN312*'pravidla turnaje'!$C$25)+(BN313*'pravidla turnaje'!$C$26)+(BN314*'pravidla turnaje'!$C$27)+(BN315*'pravidla turnaje'!$C$28))</f>
        <v/>
      </c>
    </row>
    <row r="317" spans="1:66" x14ac:dyDescent="0.25">
      <c r="C317" s="923"/>
      <c r="D317" s="923"/>
      <c r="E317" s="923"/>
      <c r="F317" s="923"/>
      <c r="G317" s="923"/>
      <c r="H317" s="923"/>
      <c r="I317" s="923"/>
      <c r="J317" s="923"/>
    </row>
    <row r="318" spans="1:66" x14ac:dyDescent="0.25">
      <c r="C318" s="923"/>
      <c r="D318" s="923"/>
      <c r="E318" s="923"/>
      <c r="F318" s="923"/>
      <c r="G318" s="923"/>
      <c r="H318" s="923"/>
      <c r="I318" s="923"/>
      <c r="J318" s="923"/>
    </row>
    <row r="319" spans="1:66" x14ac:dyDescent="0.25">
      <c r="C319" s="923"/>
      <c r="D319" s="923"/>
      <c r="E319" s="923"/>
      <c r="F319" s="923"/>
      <c r="G319" s="923"/>
      <c r="H319" s="923"/>
      <c r="I319" s="923"/>
      <c r="J319" s="923"/>
    </row>
    <row r="320" spans="1:66" ht="15.75" thickBot="1" x14ac:dyDescent="0.3">
      <c r="C320" s="923"/>
      <c r="D320" s="923"/>
      <c r="E320" s="923"/>
      <c r="F320" s="923"/>
      <c r="G320" s="923"/>
      <c r="H320" s="923"/>
      <c r="I320" s="923"/>
      <c r="J320" s="923"/>
    </row>
    <row r="321" spans="1:66" ht="15.75" x14ac:dyDescent="0.25">
      <c r="A321" s="2115" t="str">
        <f>CONCATENATE("skupina ",VLOOKUP(C321-1,'pravidla turnaje'!$A$64:$B$83,2,0))</f>
        <v>skupina I</v>
      </c>
      <c r="B321" s="2116"/>
      <c r="C321" s="80">
        <v>91</v>
      </c>
      <c r="D321" s="81">
        <v>92</v>
      </c>
      <c r="E321" s="81">
        <v>93</v>
      </c>
      <c r="F321" s="81">
        <v>94</v>
      </c>
      <c r="G321" s="81">
        <v>95</v>
      </c>
      <c r="H321" s="81">
        <v>96</v>
      </c>
      <c r="I321" s="81">
        <v>97</v>
      </c>
      <c r="J321" s="81">
        <v>98</v>
      </c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  <c r="BN321" s="38"/>
    </row>
    <row r="322" spans="1:66" ht="15.75" x14ac:dyDescent="0.25">
      <c r="A322" s="2119" t="s">
        <v>22</v>
      </c>
      <c r="B322" s="2119"/>
      <c r="C322" s="74">
        <f ca="1">VLOOKUP(C$321,'Tabulka-skore'!$B$4:$Q$239,11,0)</f>
        <v>0</v>
      </c>
      <c r="D322" s="74">
        <f ca="1">VLOOKUP(D$321,'Tabulka-skore'!$B$4:$Q$239,11,0)</f>
        <v>0</v>
      </c>
      <c r="E322" s="74">
        <f ca="1">VLOOKUP(E$321,'Tabulka-skore'!$B$4:$Q$239,11,0)</f>
        <v>0</v>
      </c>
      <c r="F322" s="74">
        <f ca="1">VLOOKUP(F$321,'Tabulka-skore'!$B$4:$Q$239,11,0)</f>
        <v>0</v>
      </c>
      <c r="G322" s="74">
        <f ca="1">VLOOKUP(G$321,'Tabulka-skore'!$B$4:$Q$239,11,0)</f>
        <v>0</v>
      </c>
      <c r="H322" s="74" t="str">
        <f>VLOOKUP(H$321,'Tabulka-skore'!$B$4:$Q$239,11,0)</f>
        <v/>
      </c>
      <c r="I322" s="74" t="str">
        <f>VLOOKUP(I$321,'Tabulka-skore'!$B$4:$Q$239,11,0)</f>
        <v/>
      </c>
      <c r="J322" s="74" t="str">
        <f>VLOOKUP(J$321,'Tabulka-skore'!$B$4:$Q$239,11,0)</f>
        <v/>
      </c>
      <c r="K322" s="39"/>
      <c r="L322" s="39"/>
      <c r="M322" s="39"/>
      <c r="N322" s="39"/>
      <c r="O322" s="39"/>
      <c r="P322" s="39"/>
      <c r="Q322" s="39"/>
      <c r="R322" s="39"/>
    </row>
    <row r="323" spans="1:66" ht="15.75" x14ac:dyDescent="0.25">
      <c r="A323" s="2119" t="s">
        <v>23</v>
      </c>
      <c r="B323" s="2119"/>
      <c r="C323" s="74">
        <f ca="1">VLOOKUP(C$321,'Tabulka-skore'!$B$4:$Q$239,12,0)</f>
        <v>21</v>
      </c>
      <c r="D323" s="74">
        <f ca="1">VLOOKUP(D$321,'Tabulka-skore'!$B$4:$Q$239,12,0)</f>
        <v>18</v>
      </c>
      <c r="E323" s="74">
        <f ca="1">VLOOKUP(E$321,'Tabulka-skore'!$B$4:$Q$239,12,0)</f>
        <v>32</v>
      </c>
      <c r="F323" s="74">
        <f ca="1">VLOOKUP(F$321,'Tabulka-skore'!$B$4:$Q$239,12,0)</f>
        <v>25</v>
      </c>
      <c r="G323" s="74">
        <f ca="1">VLOOKUP(G$321,'Tabulka-skore'!$B$4:$Q$239,12,0)</f>
        <v>22</v>
      </c>
      <c r="H323" s="74" t="str">
        <f>VLOOKUP(H$321,'Tabulka-skore'!$B$4:$Q$239,12,0)</f>
        <v/>
      </c>
      <c r="I323" s="74" t="str">
        <f>VLOOKUP(I$321,'Tabulka-skore'!$B$4:$Q$239,12,0)</f>
        <v/>
      </c>
      <c r="J323" s="74" t="str">
        <f>VLOOKUP(J$321,'Tabulka-skore'!$B$4:$Q$239,12,0)</f>
        <v/>
      </c>
      <c r="K323" s="39"/>
      <c r="L323" s="39"/>
      <c r="M323" s="39"/>
      <c r="N323" s="39"/>
      <c r="O323" s="39"/>
      <c r="P323" s="39"/>
      <c r="Q323" s="39"/>
      <c r="R323" s="39"/>
    </row>
    <row r="324" spans="1:66" ht="15.75" x14ac:dyDescent="0.25">
      <c r="A324" s="2119" t="s">
        <v>24</v>
      </c>
      <c r="B324" s="2119"/>
      <c r="C324" s="74">
        <f ca="1">VLOOKUP(C$321,'Tabulka-skore'!$B$4:$Q$239,13,0)</f>
        <v>30</v>
      </c>
      <c r="D324" s="74">
        <f ca="1">VLOOKUP(D$321,'Tabulka-skore'!$B$4:$Q$239,13,0)</f>
        <v>17</v>
      </c>
      <c r="E324" s="74">
        <f ca="1">VLOOKUP(E$321,'Tabulka-skore'!$B$4:$Q$239,13,0)</f>
        <v>23</v>
      </c>
      <c r="F324" s="74">
        <f ca="1">VLOOKUP(F$321,'Tabulka-skore'!$B$4:$Q$239,13,0)</f>
        <v>24</v>
      </c>
      <c r="G324" s="74">
        <f ca="1">VLOOKUP(G$321,'Tabulka-skore'!$B$4:$Q$239,13,0)</f>
        <v>24</v>
      </c>
      <c r="H324" s="74" t="str">
        <f>VLOOKUP(H$321,'Tabulka-skore'!$B$4:$Q$239,13,0)</f>
        <v/>
      </c>
      <c r="I324" s="74" t="str">
        <f>VLOOKUP(I$321,'Tabulka-skore'!$B$4:$Q$239,13,0)</f>
        <v/>
      </c>
      <c r="J324" s="74" t="str">
        <f>VLOOKUP(J$321,'Tabulka-skore'!$B$4:$Q$239,13,0)</f>
        <v/>
      </c>
      <c r="K324" s="39"/>
      <c r="L324" s="39"/>
      <c r="M324" s="39"/>
      <c r="N324" s="39"/>
      <c r="O324" s="39"/>
      <c r="P324" s="39"/>
      <c r="Q324" s="39"/>
      <c r="R324" s="39"/>
    </row>
    <row r="325" spans="1:66" ht="15.75" x14ac:dyDescent="0.25">
      <c r="A325" s="2119" t="s">
        <v>8</v>
      </c>
      <c r="B325" s="2119"/>
      <c r="C325" s="74">
        <f ca="1">VLOOKUP(C$321,'Tabulka-skore'!$B$4:$Q$239,14,0)</f>
        <v>-9</v>
      </c>
      <c r="D325" s="74">
        <f ca="1">VLOOKUP(D$321,'Tabulka-skore'!$B$4:$Q$239,14,0)</f>
        <v>1</v>
      </c>
      <c r="E325" s="74">
        <f ca="1">VLOOKUP(E$321,'Tabulka-skore'!$B$4:$Q$239,14,0)</f>
        <v>9</v>
      </c>
      <c r="F325" s="74">
        <f ca="1">VLOOKUP(F$321,'Tabulka-skore'!$B$4:$Q$239,14,0)</f>
        <v>1</v>
      </c>
      <c r="G325" s="74">
        <f ca="1">VLOOKUP(G$321,'Tabulka-skore'!$B$4:$Q$239,14,0)</f>
        <v>-2</v>
      </c>
      <c r="H325" s="74" t="str">
        <f>VLOOKUP(H$321,'Tabulka-skore'!$B$4:$Q$239,14,0)</f>
        <v/>
      </c>
      <c r="I325" s="74" t="str">
        <f>VLOOKUP(I$321,'Tabulka-skore'!$B$4:$Q$239,14,0)</f>
        <v/>
      </c>
      <c r="J325" s="74" t="str">
        <f>VLOOKUP(J$321,'Tabulka-skore'!$B$4:$Q$239,14,0)</f>
        <v/>
      </c>
      <c r="K325" s="40"/>
      <c r="L325" s="40"/>
      <c r="M325" s="40"/>
      <c r="N325" s="40"/>
      <c r="O325" s="40"/>
      <c r="P325" s="40"/>
      <c r="Q325" s="40"/>
      <c r="R325" s="40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</row>
    <row r="326" spans="1:66" ht="38.25" customHeight="1" x14ac:dyDescent="0.25">
      <c r="A326" s="2119" t="s">
        <v>135</v>
      </c>
      <c r="B326" s="2119"/>
      <c r="C326" s="78">
        <f t="shared" ref="C326:J326" ca="1" si="1256">IFERROR(IF(C324=0,MAX($C$3:$J$3)+1,C323/C324),"")</f>
        <v>0.7</v>
      </c>
      <c r="D326" s="78">
        <f t="shared" ca="1" si="1256"/>
        <v>1.0588235294117647</v>
      </c>
      <c r="E326" s="78">
        <f t="shared" ca="1" si="1256"/>
        <v>1.3913043478260869</v>
      </c>
      <c r="F326" s="78">
        <f t="shared" ca="1" si="1256"/>
        <v>1.0416666666666667</v>
      </c>
      <c r="G326" s="78">
        <f t="shared" ca="1" si="1256"/>
        <v>0.91666666666666663</v>
      </c>
      <c r="H326" s="78" t="str">
        <f t="shared" si="1256"/>
        <v/>
      </c>
      <c r="I326" s="78" t="str">
        <f t="shared" si="1256"/>
        <v/>
      </c>
      <c r="J326" s="78" t="str">
        <f t="shared" si="1256"/>
        <v/>
      </c>
      <c r="K326" s="40"/>
      <c r="L326" s="40"/>
      <c r="M326" s="40"/>
      <c r="N326" s="40"/>
      <c r="O326" s="40"/>
      <c r="P326" s="40"/>
      <c r="Q326" s="40"/>
      <c r="R326" s="40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</row>
    <row r="327" spans="1:66" ht="77.25" customHeight="1" x14ac:dyDescent="0.25">
      <c r="A327" s="2109" t="s">
        <v>33</v>
      </c>
      <c r="B327" s="2110"/>
      <c r="C327" s="79">
        <f t="shared" ref="C327" ca="1" si="1257">IF(MIN(C356,K356,S356,AA356,AI356,AQ356,AY356,BG356)=0,MAX($C356:$BN356)+1,MIN(C356,K356,S356,AA356,AI356,AQ356,AY356,BG356))</f>
        <v>1154</v>
      </c>
      <c r="D327" s="79">
        <f t="shared" ref="D327" ca="1" si="1258">IF(MIN(D356,L356,T356,AB356,AJ356,AR356,AZ356,BH356)=0,MAX($C356:$BN356)+1,MIN(D356,L356,T356,AB356,AJ356,AR356,AZ356,BH356))</f>
        <v>2325</v>
      </c>
      <c r="E327" s="79">
        <f t="shared" ref="E327" ca="1" si="1259">IF(MIN(E356,M356,U356,AC356,AK356,AS356,BA356,BI356)=0,MAX($C356:$BN356)+1,MIN(E356,M356,U356,AC356,AK356,AS356,BA356,BI356))</f>
        <v>1111</v>
      </c>
      <c r="F327" s="79">
        <f t="shared" ref="F327" ca="1" si="1260">IF(MIN(F356,N356,V356,AD356,AL356,AT356,BB356,BJ356)=0,MAX($C356:$BN356)+1,MIN(F356,N356,V356,AD356,AL356,AT356,BB356,BJ356))</f>
        <v>3222</v>
      </c>
      <c r="G327" s="79">
        <f t="shared" ref="G327" ca="1" si="1261">IF(MIN(G356,O356,W356,AE356,AM356,AU356,BC356,BK356)=0,MAX($C356:$BN356)+1,MIN(G356,O356,W356,AE356,AM356,AU356,BC356,BK356))</f>
        <v>1143</v>
      </c>
      <c r="H327" s="79">
        <f t="shared" ref="H327" ca="1" si="1262">IF(MIN(H356,P356,X356,AF356,AN356,AV356,BD356,BL356)=0,MAX($C356:$BN356)+1,MIN(H356,P356,X356,AF356,AN356,AV356,BD356,BL356))</f>
        <v>3223</v>
      </c>
      <c r="I327" s="79">
        <f t="shared" ref="I327" ca="1" si="1263">IF(MIN(I356,Q356,Y356,AG356,AO356,AW356,BE356,BM356)=0,MAX($C356:$BN356)+1,MIN(I356,Q356,Y356,AG356,AO356,AW356,BE356,BM356))</f>
        <v>3223</v>
      </c>
      <c r="J327" s="79">
        <f t="shared" ref="J327" ca="1" si="1264">IF(MIN(J356,R356,Z356,AH356,AP356,AX356,BF356,BN356)=0,MAX($C356:$BN356)+1,MIN(J356,R356,Z356,AH356,AP356,AX356,BF356,BN356))</f>
        <v>3223</v>
      </c>
    </row>
    <row r="328" spans="1:66" ht="21.75" customHeight="1" thickBot="1" x14ac:dyDescent="0.3">
      <c r="A328" s="2111" t="s">
        <v>25</v>
      </c>
      <c r="B328" s="2112"/>
      <c r="C328" s="52">
        <f t="shared" ref="C328:J328" ca="1" si="1265">RANK(C327,$C327:$J327,1)</f>
        <v>3</v>
      </c>
      <c r="D328" s="53">
        <f t="shared" ca="1" si="1265"/>
        <v>4</v>
      </c>
      <c r="E328" s="53">
        <f t="shared" ca="1" si="1265"/>
        <v>1</v>
      </c>
      <c r="F328" s="53">
        <f t="shared" ca="1" si="1265"/>
        <v>5</v>
      </c>
      <c r="G328" s="53">
        <f t="shared" ca="1" si="1265"/>
        <v>2</v>
      </c>
      <c r="H328" s="53">
        <f t="shared" ca="1" si="1265"/>
        <v>6</v>
      </c>
      <c r="I328" s="53">
        <f t="shared" ca="1" si="1265"/>
        <v>6</v>
      </c>
      <c r="J328" s="54">
        <f t="shared" ca="1" si="1265"/>
        <v>6</v>
      </c>
    </row>
    <row r="329" spans="1:66" x14ac:dyDescent="0.25">
      <c r="B329" s="66"/>
      <c r="C329" s="34">
        <v>1</v>
      </c>
      <c r="D329" s="48">
        <f t="shared" ref="D329" si="1266">C329</f>
        <v>1</v>
      </c>
      <c r="E329" s="48">
        <f t="shared" ref="E329" si="1267">D329</f>
        <v>1</v>
      </c>
      <c r="F329" s="48">
        <f t="shared" ref="F329" si="1268">E329</f>
        <v>1</v>
      </c>
      <c r="G329" s="48">
        <f t="shared" ref="G329" si="1269">F329</f>
        <v>1</v>
      </c>
      <c r="H329" s="48">
        <f t="shared" ref="H329" si="1270">G329</f>
        <v>1</v>
      </c>
      <c r="I329" s="48">
        <f t="shared" ref="I329" si="1271">H329</f>
        <v>1</v>
      </c>
      <c r="J329" s="48">
        <f t="shared" ref="J329" si="1272">I329</f>
        <v>1</v>
      </c>
      <c r="K329" s="35">
        <v>2</v>
      </c>
      <c r="L329" s="48">
        <f t="shared" ref="L329" si="1273">K329</f>
        <v>2</v>
      </c>
      <c r="M329" s="48">
        <f t="shared" ref="M329" si="1274">L329</f>
        <v>2</v>
      </c>
      <c r="N329" s="48">
        <f t="shared" ref="N329" si="1275">M329</f>
        <v>2</v>
      </c>
      <c r="O329" s="48">
        <f t="shared" ref="O329" si="1276">N329</f>
        <v>2</v>
      </c>
      <c r="P329" s="48">
        <f t="shared" ref="P329" si="1277">O329</f>
        <v>2</v>
      </c>
      <c r="Q329" s="48">
        <f t="shared" ref="Q329" si="1278">P329</f>
        <v>2</v>
      </c>
      <c r="R329" s="48">
        <f t="shared" ref="R329" si="1279">Q329</f>
        <v>2</v>
      </c>
      <c r="S329" s="25">
        <v>3</v>
      </c>
      <c r="T329" s="48">
        <f t="shared" ref="T329" si="1280">S329</f>
        <v>3</v>
      </c>
      <c r="U329" s="48">
        <f t="shared" ref="U329" si="1281">T329</f>
        <v>3</v>
      </c>
      <c r="V329" s="48">
        <f t="shared" ref="V329" si="1282">U329</f>
        <v>3</v>
      </c>
      <c r="W329" s="48">
        <f t="shared" ref="W329" si="1283">V329</f>
        <v>3</v>
      </c>
      <c r="X329" s="48">
        <f t="shared" ref="X329" si="1284">W329</f>
        <v>3</v>
      </c>
      <c r="Y329" s="48">
        <f t="shared" ref="Y329" si="1285">X329</f>
        <v>3</v>
      </c>
      <c r="Z329" s="48">
        <f t="shared" ref="Z329" si="1286">Y329</f>
        <v>3</v>
      </c>
      <c r="AA329" s="25">
        <v>4</v>
      </c>
      <c r="AB329" s="48">
        <f t="shared" ref="AB329" si="1287">AA329</f>
        <v>4</v>
      </c>
      <c r="AC329" s="48">
        <f t="shared" ref="AC329" si="1288">AB329</f>
        <v>4</v>
      </c>
      <c r="AD329" s="48">
        <f t="shared" ref="AD329" si="1289">AC329</f>
        <v>4</v>
      </c>
      <c r="AE329" s="48">
        <f t="shared" ref="AE329" si="1290">AD329</f>
        <v>4</v>
      </c>
      <c r="AF329" s="48">
        <f t="shared" ref="AF329" si="1291">AE329</f>
        <v>4</v>
      </c>
      <c r="AG329" s="48">
        <f t="shared" ref="AG329" si="1292">AF329</f>
        <v>4</v>
      </c>
      <c r="AH329" s="48">
        <f t="shared" ref="AH329" si="1293">AG329</f>
        <v>4</v>
      </c>
      <c r="AI329" s="25">
        <v>5</v>
      </c>
      <c r="AJ329" s="48">
        <f t="shared" ref="AJ329" si="1294">AI329</f>
        <v>5</v>
      </c>
      <c r="AK329" s="48">
        <f t="shared" ref="AK329" si="1295">AJ329</f>
        <v>5</v>
      </c>
      <c r="AL329" s="48">
        <f t="shared" ref="AL329" si="1296">AK329</f>
        <v>5</v>
      </c>
      <c r="AM329" s="48">
        <f t="shared" ref="AM329" si="1297">AL329</f>
        <v>5</v>
      </c>
      <c r="AN329" s="48">
        <f t="shared" ref="AN329" si="1298">AM329</f>
        <v>5</v>
      </c>
      <c r="AO329" s="48">
        <f t="shared" ref="AO329" si="1299">AN329</f>
        <v>5</v>
      </c>
      <c r="AP329" s="48">
        <f t="shared" ref="AP329" si="1300">AO329</f>
        <v>5</v>
      </c>
      <c r="AQ329" s="25">
        <v>6</v>
      </c>
      <c r="AR329" s="48">
        <f t="shared" ref="AR329" si="1301">AQ329</f>
        <v>6</v>
      </c>
      <c r="AS329" s="48">
        <f t="shared" ref="AS329" si="1302">AR329</f>
        <v>6</v>
      </c>
      <c r="AT329" s="48">
        <f t="shared" ref="AT329" si="1303">AS329</f>
        <v>6</v>
      </c>
      <c r="AU329" s="48">
        <f t="shared" ref="AU329" si="1304">AT329</f>
        <v>6</v>
      </c>
      <c r="AV329" s="48">
        <f t="shared" ref="AV329" si="1305">AU329</f>
        <v>6</v>
      </c>
      <c r="AW329" s="48">
        <f t="shared" ref="AW329" si="1306">AV329</f>
        <v>6</v>
      </c>
      <c r="AX329" s="48">
        <f t="shared" ref="AX329" si="1307">AW329</f>
        <v>6</v>
      </c>
      <c r="AY329" s="25">
        <v>7</v>
      </c>
      <c r="AZ329" s="48">
        <f t="shared" ref="AZ329" si="1308">AY329</f>
        <v>7</v>
      </c>
      <c r="BA329" s="48">
        <f t="shared" ref="BA329" si="1309">AZ329</f>
        <v>7</v>
      </c>
      <c r="BB329" s="48">
        <f t="shared" ref="BB329" si="1310">BA329</f>
        <v>7</v>
      </c>
      <c r="BC329" s="48">
        <f t="shared" ref="BC329" si="1311">BB329</f>
        <v>7</v>
      </c>
      <c r="BD329" s="48">
        <f t="shared" ref="BD329" si="1312">BC329</f>
        <v>7</v>
      </c>
      <c r="BE329" s="48">
        <f t="shared" ref="BE329" si="1313">BD329</f>
        <v>7</v>
      </c>
      <c r="BF329" s="48">
        <f t="shared" ref="BF329" si="1314">BE329</f>
        <v>7</v>
      </c>
      <c r="BG329" s="25">
        <v>8</v>
      </c>
      <c r="BH329" s="48">
        <f t="shared" ref="BH329" si="1315">BG329</f>
        <v>8</v>
      </c>
      <c r="BI329" s="48">
        <f t="shared" ref="BI329" si="1316">BH329</f>
        <v>8</v>
      </c>
      <c r="BJ329" s="48">
        <f t="shared" ref="BJ329" si="1317">BI329</f>
        <v>8</v>
      </c>
      <c r="BK329" s="48">
        <f t="shared" ref="BK329" si="1318">BJ329</f>
        <v>8</v>
      </c>
      <c r="BL329" s="48">
        <f t="shared" ref="BL329" si="1319">BK329</f>
        <v>8</v>
      </c>
      <c r="BM329" s="48">
        <f t="shared" ref="BM329" si="1320">BL329</f>
        <v>8</v>
      </c>
      <c r="BN329" s="48">
        <f t="shared" ref="BN329" si="1321">BM329</f>
        <v>8</v>
      </c>
    </row>
    <row r="330" spans="1:66" ht="15.75" thickBot="1" x14ac:dyDescent="0.3">
      <c r="B330" s="274"/>
      <c r="C330" s="58">
        <f t="shared" ref="C330:J330" si="1322">C321</f>
        <v>91</v>
      </c>
      <c r="D330" s="58">
        <f t="shared" si="1322"/>
        <v>92</v>
      </c>
      <c r="E330" s="58">
        <f t="shared" si="1322"/>
        <v>93</v>
      </c>
      <c r="F330" s="58">
        <f t="shared" si="1322"/>
        <v>94</v>
      </c>
      <c r="G330" s="58">
        <f t="shared" si="1322"/>
        <v>95</v>
      </c>
      <c r="H330" s="58">
        <f t="shared" si="1322"/>
        <v>96</v>
      </c>
      <c r="I330" s="58">
        <f t="shared" si="1322"/>
        <v>97</v>
      </c>
      <c r="J330" s="58">
        <f t="shared" si="1322"/>
        <v>98</v>
      </c>
      <c r="K330" s="47">
        <f t="shared" ref="K330" si="1323">C330</f>
        <v>91</v>
      </c>
      <c r="L330" s="47">
        <f t="shared" ref="L330" si="1324">D330</f>
        <v>92</v>
      </c>
      <c r="M330" s="47">
        <f t="shared" ref="M330" si="1325">E330</f>
        <v>93</v>
      </c>
      <c r="N330" s="47">
        <f t="shared" ref="N330" si="1326">F330</f>
        <v>94</v>
      </c>
      <c r="O330" s="47">
        <f t="shared" ref="O330" si="1327">G330</f>
        <v>95</v>
      </c>
      <c r="P330" s="47">
        <f t="shared" ref="P330" si="1328">H330</f>
        <v>96</v>
      </c>
      <c r="Q330" s="47">
        <f t="shared" ref="Q330" si="1329">I330</f>
        <v>97</v>
      </c>
      <c r="R330" s="47">
        <f t="shared" ref="R330" si="1330">J330</f>
        <v>98</v>
      </c>
      <c r="S330" s="47">
        <f t="shared" ref="S330" si="1331">K330</f>
        <v>91</v>
      </c>
      <c r="T330" s="47">
        <f t="shared" ref="T330" si="1332">L330</f>
        <v>92</v>
      </c>
      <c r="U330" s="47">
        <f t="shared" ref="U330" si="1333">M330</f>
        <v>93</v>
      </c>
      <c r="V330" s="47">
        <f t="shared" ref="V330" si="1334">N330</f>
        <v>94</v>
      </c>
      <c r="W330" s="47">
        <f t="shared" ref="W330" si="1335">O330</f>
        <v>95</v>
      </c>
      <c r="X330" s="47">
        <f t="shared" ref="X330" si="1336">P330</f>
        <v>96</v>
      </c>
      <c r="Y330" s="47">
        <f t="shared" ref="Y330" si="1337">Q330</f>
        <v>97</v>
      </c>
      <c r="Z330" s="47">
        <f t="shared" ref="Z330" si="1338">R330</f>
        <v>98</v>
      </c>
      <c r="AA330" s="47">
        <f t="shared" ref="AA330" si="1339">S330</f>
        <v>91</v>
      </c>
      <c r="AB330" s="47">
        <f t="shared" ref="AB330" si="1340">T330</f>
        <v>92</v>
      </c>
      <c r="AC330" s="47">
        <f t="shared" ref="AC330" si="1341">U330</f>
        <v>93</v>
      </c>
      <c r="AD330" s="47">
        <f t="shared" ref="AD330" si="1342">V330</f>
        <v>94</v>
      </c>
      <c r="AE330" s="47">
        <f t="shared" ref="AE330" si="1343">W330</f>
        <v>95</v>
      </c>
      <c r="AF330" s="47">
        <f t="shared" ref="AF330" si="1344">X330</f>
        <v>96</v>
      </c>
      <c r="AG330" s="47">
        <f t="shared" ref="AG330" si="1345">Y330</f>
        <v>97</v>
      </c>
      <c r="AH330" s="47">
        <f t="shared" ref="AH330" si="1346">Z330</f>
        <v>98</v>
      </c>
      <c r="AI330" s="47">
        <f t="shared" ref="AI330" si="1347">AA330</f>
        <v>91</v>
      </c>
      <c r="AJ330" s="47">
        <f t="shared" ref="AJ330" si="1348">AB330</f>
        <v>92</v>
      </c>
      <c r="AK330" s="47">
        <f t="shared" ref="AK330" si="1349">AC330</f>
        <v>93</v>
      </c>
      <c r="AL330" s="47">
        <f t="shared" ref="AL330" si="1350">AD330</f>
        <v>94</v>
      </c>
      <c r="AM330" s="47">
        <f t="shared" ref="AM330" si="1351">AE330</f>
        <v>95</v>
      </c>
      <c r="AN330" s="47">
        <f t="shared" ref="AN330" si="1352">AF330</f>
        <v>96</v>
      </c>
      <c r="AO330" s="47">
        <f t="shared" ref="AO330" si="1353">AG330</f>
        <v>97</v>
      </c>
      <c r="AP330" s="47">
        <f t="shared" ref="AP330" si="1354">AH330</f>
        <v>98</v>
      </c>
      <c r="AQ330" s="47">
        <f t="shared" ref="AQ330" si="1355">AI330</f>
        <v>91</v>
      </c>
      <c r="AR330" s="47">
        <f t="shared" ref="AR330" si="1356">AJ330</f>
        <v>92</v>
      </c>
      <c r="AS330" s="47">
        <f t="shared" ref="AS330" si="1357">AK330</f>
        <v>93</v>
      </c>
      <c r="AT330" s="47">
        <f t="shared" ref="AT330" si="1358">AL330</f>
        <v>94</v>
      </c>
      <c r="AU330" s="47">
        <f t="shared" ref="AU330" si="1359">AM330</f>
        <v>95</v>
      </c>
      <c r="AV330" s="47">
        <f t="shared" ref="AV330" si="1360">AN330</f>
        <v>96</v>
      </c>
      <c r="AW330" s="47">
        <f t="shared" ref="AW330" si="1361">AO330</f>
        <v>97</v>
      </c>
      <c r="AX330" s="47">
        <f t="shared" ref="AX330" si="1362">AP330</f>
        <v>98</v>
      </c>
      <c r="AY330" s="47">
        <f t="shared" ref="AY330" si="1363">AQ330</f>
        <v>91</v>
      </c>
      <c r="AZ330" s="47">
        <f t="shared" ref="AZ330" si="1364">AR330</f>
        <v>92</v>
      </c>
      <c r="BA330" s="47">
        <f t="shared" ref="BA330" si="1365">AS330</f>
        <v>93</v>
      </c>
      <c r="BB330" s="47">
        <f t="shared" ref="BB330" si="1366">AT330</f>
        <v>94</v>
      </c>
      <c r="BC330" s="47">
        <f t="shared" ref="BC330" si="1367">AU330</f>
        <v>95</v>
      </c>
      <c r="BD330" s="47">
        <f t="shared" ref="BD330" si="1368">AV330</f>
        <v>96</v>
      </c>
      <c r="BE330" s="47">
        <f t="shared" ref="BE330" si="1369">AW330</f>
        <v>97</v>
      </c>
      <c r="BF330" s="47">
        <f t="shared" ref="BF330" si="1370">AX330</f>
        <v>98</v>
      </c>
      <c r="BG330" s="47">
        <f t="shared" ref="BG330" si="1371">AY330</f>
        <v>91</v>
      </c>
      <c r="BH330" s="47">
        <f t="shared" ref="BH330" si="1372">AZ330</f>
        <v>92</v>
      </c>
      <c r="BI330" s="47">
        <f t="shared" ref="BI330" si="1373">BA330</f>
        <v>93</v>
      </c>
      <c r="BJ330" s="47">
        <f t="shared" ref="BJ330" si="1374">BB330</f>
        <v>94</v>
      </c>
      <c r="BK330" s="47">
        <f t="shared" ref="BK330" si="1375">BC330</f>
        <v>95</v>
      </c>
      <c r="BL330" s="47">
        <f t="shared" ref="BL330" si="1376">BD330</f>
        <v>96</v>
      </c>
      <c r="BM330" s="47">
        <f t="shared" ref="BM330" si="1377">BE330</f>
        <v>97</v>
      </c>
      <c r="BN330" s="47">
        <f t="shared" ref="BN330" si="1378">BF330</f>
        <v>98</v>
      </c>
    </row>
    <row r="331" spans="1:66" x14ac:dyDescent="0.25">
      <c r="A331" s="2113"/>
      <c r="B331" s="2114"/>
      <c r="C331" s="26" t="s">
        <v>18</v>
      </c>
      <c r="D331" s="7" t="s">
        <v>18</v>
      </c>
      <c r="E331" s="7" t="s">
        <v>18</v>
      </c>
      <c r="F331" s="7" t="s">
        <v>18</v>
      </c>
      <c r="G331" s="7" t="s">
        <v>18</v>
      </c>
      <c r="H331" s="7" t="s">
        <v>18</v>
      </c>
      <c r="I331" s="7" t="s">
        <v>18</v>
      </c>
      <c r="J331" s="8" t="s">
        <v>18</v>
      </c>
      <c r="K331" s="26" t="s">
        <v>18</v>
      </c>
      <c r="L331" s="7" t="s">
        <v>18</v>
      </c>
      <c r="M331" s="7" t="s">
        <v>18</v>
      </c>
      <c r="N331" s="7" t="s">
        <v>18</v>
      </c>
      <c r="O331" s="7" t="s">
        <v>18</v>
      </c>
      <c r="P331" s="7" t="s">
        <v>18</v>
      </c>
      <c r="Q331" s="7" t="s">
        <v>18</v>
      </c>
      <c r="R331" s="8" t="s">
        <v>18</v>
      </c>
      <c r="S331" s="26" t="s">
        <v>18</v>
      </c>
      <c r="T331" s="7" t="s">
        <v>18</v>
      </c>
      <c r="U331" s="7" t="s">
        <v>18</v>
      </c>
      <c r="V331" s="7" t="s">
        <v>18</v>
      </c>
      <c r="W331" s="7" t="s">
        <v>18</v>
      </c>
      <c r="X331" s="7" t="s">
        <v>18</v>
      </c>
      <c r="Y331" s="7" t="s">
        <v>18</v>
      </c>
      <c r="Z331" s="8" t="s">
        <v>18</v>
      </c>
      <c r="AA331" s="26" t="s">
        <v>18</v>
      </c>
      <c r="AB331" s="7" t="s">
        <v>18</v>
      </c>
      <c r="AC331" s="7" t="s">
        <v>18</v>
      </c>
      <c r="AD331" s="7" t="s">
        <v>18</v>
      </c>
      <c r="AE331" s="7" t="s">
        <v>18</v>
      </c>
      <c r="AF331" s="7" t="s">
        <v>18</v>
      </c>
      <c r="AG331" s="7" t="s">
        <v>18</v>
      </c>
      <c r="AH331" s="8" t="s">
        <v>18</v>
      </c>
      <c r="AI331" s="26" t="s">
        <v>18</v>
      </c>
      <c r="AJ331" s="7" t="s">
        <v>18</v>
      </c>
      <c r="AK331" s="7" t="s">
        <v>18</v>
      </c>
      <c r="AL331" s="7" t="s">
        <v>18</v>
      </c>
      <c r="AM331" s="7" t="s">
        <v>18</v>
      </c>
      <c r="AN331" s="7" t="s">
        <v>18</v>
      </c>
      <c r="AO331" s="7" t="s">
        <v>18</v>
      </c>
      <c r="AP331" s="8" t="s">
        <v>18</v>
      </c>
      <c r="AQ331" s="26" t="s">
        <v>18</v>
      </c>
      <c r="AR331" s="7" t="s">
        <v>18</v>
      </c>
      <c r="AS331" s="7" t="s">
        <v>18</v>
      </c>
      <c r="AT331" s="7" t="s">
        <v>18</v>
      </c>
      <c r="AU331" s="7" t="s">
        <v>18</v>
      </c>
      <c r="AV331" s="7" t="s">
        <v>18</v>
      </c>
      <c r="AW331" s="7" t="s">
        <v>18</v>
      </c>
      <c r="AX331" s="8" t="s">
        <v>18</v>
      </c>
      <c r="AY331" s="26" t="s">
        <v>18</v>
      </c>
      <c r="AZ331" s="7" t="s">
        <v>18</v>
      </c>
      <c r="BA331" s="7" t="s">
        <v>18</v>
      </c>
      <c r="BB331" s="7" t="s">
        <v>18</v>
      </c>
      <c r="BC331" s="7" t="s">
        <v>18</v>
      </c>
      <c r="BD331" s="7" t="s">
        <v>18</v>
      </c>
      <c r="BE331" s="7" t="s">
        <v>18</v>
      </c>
      <c r="BF331" s="8" t="s">
        <v>18</v>
      </c>
      <c r="BG331" s="26" t="s">
        <v>18</v>
      </c>
      <c r="BH331" s="7" t="s">
        <v>18</v>
      </c>
      <c r="BI331" s="7" t="s">
        <v>18</v>
      </c>
      <c r="BJ331" s="7" t="s">
        <v>18</v>
      </c>
      <c r="BK331" s="7" t="s">
        <v>18</v>
      </c>
      <c r="BL331" s="7" t="s">
        <v>18</v>
      </c>
      <c r="BM331" s="7" t="s">
        <v>18</v>
      </c>
      <c r="BN331" s="8" t="s">
        <v>18</v>
      </c>
    </row>
    <row r="332" spans="1:66" x14ac:dyDescent="0.25">
      <c r="A332" s="2098"/>
      <c r="B332" s="2099"/>
      <c r="C332" s="969" t="str">
        <f>IF(VLOOKUP(C330,'Tabulka-skore'!$B$4:$V$239,16,0)=C329,C330,"")</f>
        <v/>
      </c>
      <c r="D332" s="970">
        <f>IF(VLOOKUP(D330,'Tabulka-skore'!$B$4:$V$239,16,0)=D329,D330,"")</f>
        <v>92</v>
      </c>
      <c r="E332" s="970">
        <f>IF(VLOOKUP(E330,'Tabulka-skore'!$B$4:$V$239,16,0)=E329,E330,"")</f>
        <v>93</v>
      </c>
      <c r="F332" s="970">
        <f>IF(VLOOKUP(F330,'Tabulka-skore'!$B$4:$V$239,16,0)=F329,F330,"")</f>
        <v>94</v>
      </c>
      <c r="G332" s="970" t="str">
        <f>IF(VLOOKUP(G330,'Tabulka-skore'!$B$4:$V$239,16,0)=G329,G330,"")</f>
        <v/>
      </c>
      <c r="H332" s="970" t="str">
        <f>IF(VLOOKUP(H330,'Tabulka-skore'!$B$4:$V$239,16,0)=H329,H330,"")</f>
        <v/>
      </c>
      <c r="I332" s="970" t="str">
        <f>IF(VLOOKUP(I330,'Tabulka-skore'!$B$4:$V$239,16,0)=I329,I330,"")</f>
        <v/>
      </c>
      <c r="J332" s="971" t="str">
        <f>IF(VLOOKUP(J330,'Tabulka-skore'!$B$4:$V$239,16,0)=J329,J330,"")</f>
        <v/>
      </c>
      <c r="K332" s="969" t="str">
        <f>IF(VLOOKUP(K330,'Tabulka-skore'!$B$4:$V$239,16,0)=K329,K330,"")</f>
        <v/>
      </c>
      <c r="L332" s="970" t="str">
        <f>IF(VLOOKUP(L330,'Tabulka-skore'!$B$4:$V$239,16,0)=L329,L330,"")</f>
        <v/>
      </c>
      <c r="M332" s="970" t="str">
        <f>IF(VLOOKUP(M330,'Tabulka-skore'!$B$4:$V$239,16,0)=M329,M330,"")</f>
        <v/>
      </c>
      <c r="N332" s="970" t="str">
        <f>IF(VLOOKUP(N330,'Tabulka-skore'!$B$4:$V$239,16,0)=N329,N330,"")</f>
        <v/>
      </c>
      <c r="O332" s="970" t="str">
        <f>IF(VLOOKUP(O330,'Tabulka-skore'!$B$4:$V$239,16,0)=O329,O330,"")</f>
        <v/>
      </c>
      <c r="P332" s="970" t="str">
        <f>IF(VLOOKUP(P330,'Tabulka-skore'!$B$4:$V$239,16,0)=P329,P330,"")</f>
        <v/>
      </c>
      <c r="Q332" s="970" t="str">
        <f>IF(VLOOKUP(Q330,'Tabulka-skore'!$B$4:$V$239,16,0)=Q329,Q330,"")</f>
        <v/>
      </c>
      <c r="R332" s="971" t="str">
        <f>IF(VLOOKUP(R330,'Tabulka-skore'!$B$4:$V$239,16,0)=R329,R330,"")</f>
        <v/>
      </c>
      <c r="S332" s="969" t="str">
        <f>IF(VLOOKUP(S330,'Tabulka-skore'!$B$4:$V$239,16,0)=S329,S330,"")</f>
        <v/>
      </c>
      <c r="T332" s="970" t="str">
        <f>IF(VLOOKUP(T330,'Tabulka-skore'!$B$4:$V$239,16,0)=T329,T330,"")</f>
        <v/>
      </c>
      <c r="U332" s="970" t="str">
        <f>IF(VLOOKUP(U330,'Tabulka-skore'!$B$4:$V$239,16,0)=U329,U330,"")</f>
        <v/>
      </c>
      <c r="V332" s="970" t="str">
        <f>IF(VLOOKUP(V330,'Tabulka-skore'!$B$4:$V$239,16,0)=V329,V330,"")</f>
        <v/>
      </c>
      <c r="W332" s="970" t="str">
        <f>IF(VLOOKUP(W330,'Tabulka-skore'!$B$4:$V$239,16,0)=W329,W330,"")</f>
        <v/>
      </c>
      <c r="X332" s="970" t="str">
        <f>IF(VLOOKUP(X330,'Tabulka-skore'!$B$4:$V$239,16,0)=X329,X330,"")</f>
        <v/>
      </c>
      <c r="Y332" s="970" t="str">
        <f>IF(VLOOKUP(Y330,'Tabulka-skore'!$B$4:$V$239,16,0)=Y329,Y330,"")</f>
        <v/>
      </c>
      <c r="Z332" s="971" t="str">
        <f>IF(VLOOKUP(Z330,'Tabulka-skore'!$B$4:$V$239,16,0)=Z329,Z330,"")</f>
        <v/>
      </c>
      <c r="AA332" s="969" t="str">
        <f>IF(VLOOKUP(AA330,'Tabulka-skore'!$B$4:$V$239,16,0)=AA329,AA330,"")</f>
        <v/>
      </c>
      <c r="AB332" s="970" t="str">
        <f>IF(VLOOKUP(AB330,'Tabulka-skore'!$B$4:$V$239,16,0)=AB329,AB330,"")</f>
        <v/>
      </c>
      <c r="AC332" s="970" t="str">
        <f>IF(VLOOKUP(AC330,'Tabulka-skore'!$B$4:$V$239,16,0)=AC329,AC330,"")</f>
        <v/>
      </c>
      <c r="AD332" s="970" t="str">
        <f>IF(VLOOKUP(AD330,'Tabulka-skore'!$B$4:$V$239,16,0)=AD329,AD330,"")</f>
        <v/>
      </c>
      <c r="AE332" s="970">
        <f>IF(VLOOKUP(AE330,'Tabulka-skore'!$B$4:$V$239,16,0)=AE329,AE330,"")</f>
        <v>95</v>
      </c>
      <c r="AF332" s="970" t="str">
        <f>IF(VLOOKUP(AF330,'Tabulka-skore'!$B$4:$V$239,16,0)=AF329,AF330,"")</f>
        <v/>
      </c>
      <c r="AG332" s="970" t="str">
        <f>IF(VLOOKUP(AG330,'Tabulka-skore'!$B$4:$V$239,16,0)=AG329,AG330,"")</f>
        <v/>
      </c>
      <c r="AH332" s="971" t="str">
        <f>IF(VLOOKUP(AH330,'Tabulka-skore'!$B$4:$V$239,16,0)=AH329,AH330,"")</f>
        <v/>
      </c>
      <c r="AI332" s="969">
        <f>IF(VLOOKUP(AI330,'Tabulka-skore'!$B$4:$V$239,16,0)=AI329,AI330,"")</f>
        <v>91</v>
      </c>
      <c r="AJ332" s="970" t="str">
        <f>IF(VLOOKUP(AJ330,'Tabulka-skore'!$B$4:$V$239,16,0)=AJ329,AJ330,"")</f>
        <v/>
      </c>
      <c r="AK332" s="970" t="str">
        <f>IF(VLOOKUP(AK330,'Tabulka-skore'!$B$4:$V$239,16,0)=AK329,AK330,"")</f>
        <v/>
      </c>
      <c r="AL332" s="970" t="str">
        <f>IF(VLOOKUP(AL330,'Tabulka-skore'!$B$4:$V$239,16,0)=AL329,AL330,"")</f>
        <v/>
      </c>
      <c r="AM332" s="970" t="str">
        <f>IF(VLOOKUP(AM330,'Tabulka-skore'!$B$4:$V$239,16,0)=AM329,AM330,"")</f>
        <v/>
      </c>
      <c r="AN332" s="970" t="str">
        <f>IF(VLOOKUP(AN330,'Tabulka-skore'!$B$4:$V$239,16,0)=AN329,AN330,"")</f>
        <v/>
      </c>
      <c r="AO332" s="970" t="str">
        <f>IF(VLOOKUP(AO330,'Tabulka-skore'!$B$4:$V$239,16,0)=AO329,AO330,"")</f>
        <v/>
      </c>
      <c r="AP332" s="971" t="str">
        <f>IF(VLOOKUP(AP330,'Tabulka-skore'!$B$4:$V$239,16,0)=AP329,AP330,"")</f>
        <v/>
      </c>
      <c r="AQ332" s="969" t="str">
        <f>IF(VLOOKUP(AQ330,'Tabulka-skore'!$B$4:$V$239,16,0)=AQ329,AQ330,"")</f>
        <v/>
      </c>
      <c r="AR332" s="970" t="str">
        <f>IF(VLOOKUP(AR330,'Tabulka-skore'!$B$4:$V$239,16,0)=AR329,AR330,"")</f>
        <v/>
      </c>
      <c r="AS332" s="970" t="str">
        <f>IF(VLOOKUP(AS330,'Tabulka-skore'!$B$4:$V$239,16,0)=AS329,AS330,"")</f>
        <v/>
      </c>
      <c r="AT332" s="970" t="str">
        <f>IF(VLOOKUP(AT330,'Tabulka-skore'!$B$4:$V$239,16,0)=AT329,AT330,"")</f>
        <v/>
      </c>
      <c r="AU332" s="970" t="str">
        <f>IF(VLOOKUP(AU330,'Tabulka-skore'!$B$4:$V$239,16,0)=AU329,AU330,"")</f>
        <v/>
      </c>
      <c r="AV332" s="970" t="str">
        <f>IF(VLOOKUP(AV330,'Tabulka-skore'!$B$4:$V$239,16,0)=AV329,AV330,"")</f>
        <v/>
      </c>
      <c r="AW332" s="970" t="str">
        <f>IF(VLOOKUP(AW330,'Tabulka-skore'!$B$4:$V$239,16,0)=AW329,AW330,"")</f>
        <v/>
      </c>
      <c r="AX332" s="971" t="str">
        <f>IF(VLOOKUP(AX330,'Tabulka-skore'!$B$4:$V$239,16,0)=AX329,AX330,"")</f>
        <v/>
      </c>
      <c r="AY332" s="969" t="str">
        <f>IF(VLOOKUP(AY330,'Tabulka-skore'!$B$4:$V$239,16,0)=AY329,AY330,"")</f>
        <v/>
      </c>
      <c r="AZ332" s="970" t="str">
        <f>IF(VLOOKUP(AZ330,'Tabulka-skore'!$B$4:$V$239,16,0)=AZ329,AZ330,"")</f>
        <v/>
      </c>
      <c r="BA332" s="970" t="str">
        <f>IF(VLOOKUP(BA330,'Tabulka-skore'!$B$4:$V$239,16,0)=BA329,BA330,"")</f>
        <v/>
      </c>
      <c r="BB332" s="970" t="str">
        <f>IF(VLOOKUP(BB330,'Tabulka-skore'!$B$4:$V$239,16,0)=BB329,BB330,"")</f>
        <v/>
      </c>
      <c r="BC332" s="970" t="str">
        <f>IF(VLOOKUP(BC330,'Tabulka-skore'!$B$4:$V$239,16,0)=BC329,BC330,"")</f>
        <v/>
      </c>
      <c r="BD332" s="970" t="str">
        <f>IF(VLOOKUP(BD330,'Tabulka-skore'!$B$4:$V$239,16,0)=BD329,BD330,"")</f>
        <v/>
      </c>
      <c r="BE332" s="970" t="str">
        <f>IF(VLOOKUP(BE330,'Tabulka-skore'!$B$4:$V$239,16,0)=BE329,BE330,"")</f>
        <v/>
      </c>
      <c r="BF332" s="971" t="str">
        <f>IF(VLOOKUP(BF330,'Tabulka-skore'!$B$4:$V$239,16,0)=BF329,BF330,"")</f>
        <v/>
      </c>
      <c r="BG332" s="969" t="str">
        <f>IF(VLOOKUP(BG330,'Tabulka-skore'!$B$4:$V$239,16,0)=BG329,BG330,"")</f>
        <v/>
      </c>
      <c r="BH332" s="970" t="str">
        <f>IF(VLOOKUP(BH330,'Tabulka-skore'!$B$4:$V$239,16,0)=BH329,BH330,"")</f>
        <v/>
      </c>
      <c r="BI332" s="970" t="str">
        <f>IF(VLOOKUP(BI330,'Tabulka-skore'!$B$4:$V$239,16,0)=BI329,BI330,"")</f>
        <v/>
      </c>
      <c r="BJ332" s="970" t="str">
        <f>IF(VLOOKUP(BJ330,'Tabulka-skore'!$B$4:$V$239,16,0)=BJ329,BJ330,"")</f>
        <v/>
      </c>
      <c r="BK332" s="970" t="str">
        <f>IF(VLOOKUP(BK330,'Tabulka-skore'!$B$4:$V$239,16,0)=BK329,BK330,"")</f>
        <v/>
      </c>
      <c r="BL332" s="970" t="str">
        <f>IF(VLOOKUP(BL330,'Tabulka-skore'!$B$4:$V$239,16,0)=BL329,BL330,"")</f>
        <v/>
      </c>
      <c r="BM332" s="970" t="str">
        <f>IF(VLOOKUP(BM330,'Tabulka-skore'!$B$4:$V$239,16,0)=BM329,BM330,"")</f>
        <v/>
      </c>
      <c r="BN332" s="971" t="str">
        <f>IF(VLOOKUP(BN330,'Tabulka-skore'!$B$4:$V$239,16,0)=BN329,BN330,"")</f>
        <v/>
      </c>
    </row>
    <row r="333" spans="1:66" ht="15.75" x14ac:dyDescent="0.25">
      <c r="A333" s="275" t="s">
        <v>26</v>
      </c>
      <c r="B333" s="276" t="s">
        <v>58</v>
      </c>
      <c r="C333" s="27" t="str">
        <f>IF(C332="","",DSUM('Rozpis-skore'!$C$1:$L$162,$B333,C331:C332))</f>
        <v/>
      </c>
      <c r="D333" s="6">
        <f>IF(D332="","",DSUM('Rozpis-skore'!$C$1:$L$162,$B333,D331:D332))</f>
        <v>0</v>
      </c>
      <c r="E333" s="6">
        <f>IF(E332="","",DSUM('Rozpis-skore'!$C$1:$L$162,$B333,E331:E332))</f>
        <v>0</v>
      </c>
      <c r="F333" s="6">
        <f>IF(F332="","",DSUM('Rozpis-skore'!$C$1:$L$162,$B333,F331:F332))</f>
        <v>0</v>
      </c>
      <c r="G333" s="6" t="str">
        <f>IF(G332="","",DSUM('Rozpis-skore'!$C$1:$L$162,$B333,G331:G332))</f>
        <v/>
      </c>
      <c r="H333" s="6" t="str">
        <f>IF(H332="","",DSUM('Rozpis-skore'!$C$1:$L$162,$B333,H331:H332))</f>
        <v/>
      </c>
      <c r="I333" s="6" t="str">
        <f>IF(I332="","",DSUM('Rozpis-skore'!$C$1:$L$162,$B333,I331:I332))</f>
        <v/>
      </c>
      <c r="J333" s="9" t="str">
        <f>IF(J332="","",DSUM('Rozpis-skore'!$C$1:$L$162,$B333,J331:J332))</f>
        <v/>
      </c>
      <c r="K333" s="27" t="str">
        <f>IF(K332="","",DSUM('Rozpis-skore'!$C$1:$L$162,$B333,K331:K332))</f>
        <v/>
      </c>
      <c r="L333" s="6" t="str">
        <f>IF(L332="","",DSUM('Rozpis-skore'!$C$1:$L$162,$B333,L331:L332))</f>
        <v/>
      </c>
      <c r="M333" s="6" t="str">
        <f>IF(M332="","",DSUM('Rozpis-skore'!$C$1:$L$162,$B333,M331:M332))</f>
        <v/>
      </c>
      <c r="N333" s="6" t="str">
        <f>IF(N332="","",DSUM('Rozpis-skore'!$C$1:$L$162,$B333,N331:N332))</f>
        <v/>
      </c>
      <c r="O333" s="6" t="str">
        <f>IF(O332="","",DSUM('Rozpis-skore'!$C$1:$L$162,$B333,O331:O332))</f>
        <v/>
      </c>
      <c r="P333" s="6" t="str">
        <f>IF(P332="","",DSUM('Rozpis-skore'!$C$1:$L$162,$B333,P331:P332))</f>
        <v/>
      </c>
      <c r="Q333" s="6" t="str">
        <f>IF(Q332="","",DSUM('Rozpis-skore'!$C$1:$L$162,$B333,Q331:Q332))</f>
        <v/>
      </c>
      <c r="R333" s="9" t="str">
        <f>IF(R332="","",DSUM('Rozpis-skore'!$C$1:$L$162,$B333,R331:R332))</f>
        <v/>
      </c>
      <c r="S333" s="27" t="str">
        <f>IF(S332="","",DSUM('Rozpis-skore'!$C$1:$L$162,$B333,S331:S332))</f>
        <v/>
      </c>
      <c r="T333" s="6" t="str">
        <f>IF(T332="","",DSUM('Rozpis-skore'!$C$1:$L$162,$B333,T331:T332))</f>
        <v/>
      </c>
      <c r="U333" s="6" t="str">
        <f>IF(U332="","",DSUM('Rozpis-skore'!$C$1:$L$162,$B333,U331:U332))</f>
        <v/>
      </c>
      <c r="V333" s="6" t="str">
        <f>IF(V332="","",DSUM('Rozpis-skore'!$C$1:$L$162,$B333,V331:V332))</f>
        <v/>
      </c>
      <c r="W333" s="6" t="str">
        <f>IF(W332="","",DSUM('Rozpis-skore'!$C$1:$L$162,$B333,W331:W332))</f>
        <v/>
      </c>
      <c r="X333" s="6" t="str">
        <f>IF(X332="","",DSUM('Rozpis-skore'!$C$1:$L$162,$B333,X331:X332))</f>
        <v/>
      </c>
      <c r="Y333" s="6" t="str">
        <f>IF(Y332="","",DSUM('Rozpis-skore'!$C$1:$L$162,$B333,Y331:Y332))</f>
        <v/>
      </c>
      <c r="Z333" s="9" t="str">
        <f>IF(Z332="","",DSUM('Rozpis-skore'!$C$1:$L$162,$B333,Z331:Z332))</f>
        <v/>
      </c>
      <c r="AA333" s="27" t="str">
        <f>IF(AA332="","",DSUM('Rozpis-skore'!$C$1:$L$162,$B333,AA331:AA332))</f>
        <v/>
      </c>
      <c r="AB333" s="6" t="str">
        <f>IF(AB332="","",DSUM('Rozpis-skore'!$C$1:$L$162,$B333,AB331:AB332))</f>
        <v/>
      </c>
      <c r="AC333" s="6" t="str">
        <f>IF(AC332="","",DSUM('Rozpis-skore'!$C$1:$L$162,$B333,AC331:AC332))</f>
        <v/>
      </c>
      <c r="AD333" s="6" t="str">
        <f>IF(AD332="","",DSUM('Rozpis-skore'!$C$1:$L$162,$B333,AD331:AD332))</f>
        <v/>
      </c>
      <c r="AE333" s="6">
        <f>IF(AE332="","",DSUM('Rozpis-skore'!$C$1:$L$162,$B333,AE331:AE332))</f>
        <v>0</v>
      </c>
      <c r="AF333" s="6" t="str">
        <f>IF(AF332="","",DSUM('Rozpis-skore'!$C$1:$L$162,$B333,AF331:AF332))</f>
        <v/>
      </c>
      <c r="AG333" s="6" t="str">
        <f>IF(AG332="","",DSUM('Rozpis-skore'!$C$1:$L$162,$B333,AG331:AG332))</f>
        <v/>
      </c>
      <c r="AH333" s="9" t="str">
        <f>IF(AH332="","",DSUM('Rozpis-skore'!$C$1:$L$162,$B333,AH331:AH332))</f>
        <v/>
      </c>
      <c r="AI333" s="27">
        <f>IF(AI332="","",DSUM('Rozpis-skore'!$C$1:$L$162,$B333,AI331:AI332))</f>
        <v>0</v>
      </c>
      <c r="AJ333" s="6" t="str">
        <f>IF(AJ332="","",DSUM('Rozpis-skore'!$C$1:$L$162,$B333,AJ331:AJ332))</f>
        <v/>
      </c>
      <c r="AK333" s="6" t="str">
        <f>IF(AK332="","",DSUM('Rozpis-skore'!$C$1:$L$162,$B333,AK331:AK332))</f>
        <v/>
      </c>
      <c r="AL333" s="6" t="str">
        <f>IF(AL332="","",DSUM('Rozpis-skore'!$C$1:$L$162,$B333,AL331:AL332))</f>
        <v/>
      </c>
      <c r="AM333" s="6" t="str">
        <f>IF(AM332="","",DSUM('Rozpis-skore'!$C$1:$L$162,$B333,AM331:AM332))</f>
        <v/>
      </c>
      <c r="AN333" s="6" t="str">
        <f>IF(AN332="","",DSUM('Rozpis-skore'!$C$1:$L$162,$B333,AN331:AN332))</f>
        <v/>
      </c>
      <c r="AO333" s="6" t="str">
        <f>IF(AO332="","",DSUM('Rozpis-skore'!$C$1:$L$162,$B333,AO331:AO332))</f>
        <v/>
      </c>
      <c r="AP333" s="9" t="str">
        <f>IF(AP332="","",DSUM('Rozpis-skore'!$C$1:$L$162,$B333,AP331:AP332))</f>
        <v/>
      </c>
      <c r="AQ333" s="27" t="str">
        <f>IF(AQ332="","",DSUM('Rozpis-skore'!$C$1:$L$162,$B333,AQ331:AQ332))</f>
        <v/>
      </c>
      <c r="AR333" s="6" t="str">
        <f>IF(AR332="","",DSUM('Rozpis-skore'!$C$1:$L$162,$B333,AR331:AR332))</f>
        <v/>
      </c>
      <c r="AS333" s="6" t="str">
        <f>IF(AS332="","",DSUM('Rozpis-skore'!$C$1:$L$162,$B333,AS331:AS332))</f>
        <v/>
      </c>
      <c r="AT333" s="6" t="str">
        <f>IF(AT332="","",DSUM('Rozpis-skore'!$C$1:$L$162,$B333,AT331:AT332))</f>
        <v/>
      </c>
      <c r="AU333" s="6" t="str">
        <f>IF(AU332="","",DSUM('Rozpis-skore'!$C$1:$L$162,$B333,AU331:AU332))</f>
        <v/>
      </c>
      <c r="AV333" s="6" t="str">
        <f>IF(AV332="","",DSUM('Rozpis-skore'!$C$1:$L$162,$B333,AV331:AV332))</f>
        <v/>
      </c>
      <c r="AW333" s="6" t="str">
        <f>IF(AW332="","",DSUM('Rozpis-skore'!$C$1:$L$162,$B333,AW331:AW332))</f>
        <v/>
      </c>
      <c r="AX333" s="9" t="str">
        <f>IF(AX332="","",DSUM('Rozpis-skore'!$C$1:$L$162,$B333,AX331:AX332))</f>
        <v/>
      </c>
      <c r="AY333" s="27" t="str">
        <f>IF(AY332="","",DSUM('Rozpis-skore'!$C$1:$L$162,$B333,AY331:AY332))</f>
        <v/>
      </c>
      <c r="AZ333" s="6" t="str">
        <f>IF(AZ332="","",DSUM('Rozpis-skore'!$C$1:$L$162,$B333,AZ331:AZ332))</f>
        <v/>
      </c>
      <c r="BA333" s="6" t="str">
        <f>IF(BA332="","",DSUM('Rozpis-skore'!$C$1:$L$162,$B333,BA331:BA332))</f>
        <v/>
      </c>
      <c r="BB333" s="6" t="str">
        <f>IF(BB332="","",DSUM('Rozpis-skore'!$C$1:$L$162,$B333,BB331:BB332))</f>
        <v/>
      </c>
      <c r="BC333" s="6" t="str">
        <f>IF(BC332="","",DSUM('Rozpis-skore'!$C$1:$L$162,$B333,BC331:BC332))</f>
        <v/>
      </c>
      <c r="BD333" s="6" t="str">
        <f>IF(BD332="","",DSUM('Rozpis-skore'!$C$1:$L$162,$B333,BD331:BD332))</f>
        <v/>
      </c>
      <c r="BE333" s="6" t="str">
        <f>IF(BE332="","",DSUM('Rozpis-skore'!$C$1:$L$162,$B333,BE331:BE332))</f>
        <v/>
      </c>
      <c r="BF333" s="9" t="str">
        <f>IF(BF332="","",DSUM('Rozpis-skore'!$C$1:$L$162,$B333,BF331:BF332))</f>
        <v/>
      </c>
      <c r="BG333" s="27" t="str">
        <f>IF(BG332="","",DSUM('Rozpis-skore'!$C$1:$L$162,$B333,BG331:BG332))</f>
        <v/>
      </c>
      <c r="BH333" s="6" t="str">
        <f>IF(BH332="","",DSUM('Rozpis-skore'!$C$1:$L$162,$B333,BH331:BH332))</f>
        <v/>
      </c>
      <c r="BI333" s="6" t="str">
        <f>IF(BI332="","",DSUM('Rozpis-skore'!$C$1:$L$162,$B333,BI331:BI332))</f>
        <v/>
      </c>
      <c r="BJ333" s="6" t="str">
        <f>IF(BJ332="","",DSUM('Rozpis-skore'!$C$1:$L$162,$B333,BJ331:BJ332))</f>
        <v/>
      </c>
      <c r="BK333" s="6" t="str">
        <f>IF(BK332="","",DSUM('Rozpis-skore'!$C$1:$L$162,$B333,BK331:BK332))</f>
        <v/>
      </c>
      <c r="BL333" s="6" t="str">
        <f>IF(BL332="","",DSUM('Rozpis-skore'!$C$1:$L$162,$B333,BL331:BL332))</f>
        <v/>
      </c>
      <c r="BM333" s="6" t="str">
        <f>IF(BM332="","",DSUM('Rozpis-skore'!$C$1:$L$162,$B333,BM331:BM332))</f>
        <v/>
      </c>
      <c r="BN333" s="9" t="str">
        <f>IF(BN332="","",DSUM('Rozpis-skore'!$C$1:$L$162,$B333,BN331:BN332))</f>
        <v/>
      </c>
    </row>
    <row r="334" spans="1:66" ht="15.75" x14ac:dyDescent="0.25">
      <c r="A334" s="275" t="s">
        <v>28</v>
      </c>
      <c r="B334" s="276" t="s">
        <v>20</v>
      </c>
      <c r="C334" s="27" t="str">
        <f>IF(C332="","",DSUM('Rozpis-skore'!$C$1:$L$162,$B334,C331:C332))</f>
        <v/>
      </c>
      <c r="D334" s="6">
        <f>IF(D332="","",DSUM('Rozpis-skore'!$C$1:$L$162,$B334,D331:D332))</f>
        <v>2</v>
      </c>
      <c r="E334" s="6">
        <f>IF(E332="","",DSUM('Rozpis-skore'!$C$1:$L$162,$B334,E331:E332))</f>
        <v>9</v>
      </c>
      <c r="F334" s="6">
        <f>IF(F332="","",DSUM('Rozpis-skore'!$C$1:$L$162,$B334,F331:F332))</f>
        <v>2</v>
      </c>
      <c r="G334" s="6" t="str">
        <f>IF(G332="","",DSUM('Rozpis-skore'!$C$1:$L$162,$B334,G331:G332))</f>
        <v/>
      </c>
      <c r="H334" s="6" t="str">
        <f>IF(H332="","",DSUM('Rozpis-skore'!$C$1:$L$162,$B334,H331:H332))</f>
        <v/>
      </c>
      <c r="I334" s="6" t="str">
        <f>IF(I332="","",DSUM('Rozpis-skore'!$C$1:$L$162,$B334,I331:I332))</f>
        <v/>
      </c>
      <c r="J334" s="9" t="str">
        <f>IF(J332="","",DSUM('Rozpis-skore'!$C$1:$L$162,$B334,J331:J332))</f>
        <v/>
      </c>
      <c r="K334" s="27" t="str">
        <f>IF(K332="","",DSUM('Rozpis-skore'!$C$1:$L$162,$B334,K331:K332))</f>
        <v/>
      </c>
      <c r="L334" s="6" t="str">
        <f>IF(L332="","",DSUM('Rozpis-skore'!$C$1:$L$162,$B334,L331:L332))</f>
        <v/>
      </c>
      <c r="M334" s="6" t="str">
        <f>IF(M332="","",DSUM('Rozpis-skore'!$C$1:$L$162,$B334,M331:M332))</f>
        <v/>
      </c>
      <c r="N334" s="6" t="str">
        <f>IF(N332="","",DSUM('Rozpis-skore'!$C$1:$L$162,$B334,N331:N332))</f>
        <v/>
      </c>
      <c r="O334" s="6" t="str">
        <f>IF(O332="","",DSUM('Rozpis-skore'!$C$1:$L$162,$B334,O331:O332))</f>
        <v/>
      </c>
      <c r="P334" s="6" t="str">
        <f>IF(P332="","",DSUM('Rozpis-skore'!$C$1:$L$162,$B334,P331:P332))</f>
        <v/>
      </c>
      <c r="Q334" s="6" t="str">
        <f>IF(Q332="","",DSUM('Rozpis-skore'!$C$1:$L$162,$B334,Q331:Q332))</f>
        <v/>
      </c>
      <c r="R334" s="9" t="str">
        <f>IF(R332="","",DSUM('Rozpis-skore'!$C$1:$L$162,$B334,R331:R332))</f>
        <v/>
      </c>
      <c r="S334" s="27" t="str">
        <f>IF(S332="","",DSUM('Rozpis-skore'!$C$1:$L$162,$B334,S331:S332))</f>
        <v/>
      </c>
      <c r="T334" s="6" t="str">
        <f>IF(T332="","",DSUM('Rozpis-skore'!$C$1:$L$162,$B334,T331:T332))</f>
        <v/>
      </c>
      <c r="U334" s="6" t="str">
        <f>IF(U332="","",DSUM('Rozpis-skore'!$C$1:$L$162,$B334,U331:U332))</f>
        <v/>
      </c>
      <c r="V334" s="6" t="str">
        <f>IF(V332="","",DSUM('Rozpis-skore'!$C$1:$L$162,$B334,V331:V332))</f>
        <v/>
      </c>
      <c r="W334" s="6" t="str">
        <f>IF(W332="","",DSUM('Rozpis-skore'!$C$1:$L$162,$B334,W331:W332))</f>
        <v/>
      </c>
      <c r="X334" s="6" t="str">
        <f>IF(X332="","",DSUM('Rozpis-skore'!$C$1:$L$162,$B334,X331:X332))</f>
        <v/>
      </c>
      <c r="Y334" s="6" t="str">
        <f>IF(Y332="","",DSUM('Rozpis-skore'!$C$1:$L$162,$B334,Y331:Y332))</f>
        <v/>
      </c>
      <c r="Z334" s="9" t="str">
        <f>IF(Z332="","",DSUM('Rozpis-skore'!$C$1:$L$162,$B334,Z331:Z332))</f>
        <v/>
      </c>
      <c r="AA334" s="27" t="str">
        <f>IF(AA332="","",DSUM('Rozpis-skore'!$C$1:$L$162,$B334,AA331:AA332))</f>
        <v/>
      </c>
      <c r="AB334" s="6" t="str">
        <f>IF(AB332="","",DSUM('Rozpis-skore'!$C$1:$L$162,$B334,AB331:AB332))</f>
        <v/>
      </c>
      <c r="AC334" s="6" t="str">
        <f>IF(AC332="","",DSUM('Rozpis-skore'!$C$1:$L$162,$B334,AC331:AC332))</f>
        <v/>
      </c>
      <c r="AD334" s="6" t="str">
        <f>IF(AD332="","",DSUM('Rozpis-skore'!$C$1:$L$162,$B334,AD331:AD332))</f>
        <v/>
      </c>
      <c r="AE334" s="6">
        <f>IF(AE332="","",DSUM('Rozpis-skore'!$C$1:$L$162,$B334,AE331:AE332))</f>
        <v>0</v>
      </c>
      <c r="AF334" s="6" t="str">
        <f>IF(AF332="","",DSUM('Rozpis-skore'!$C$1:$L$162,$B334,AF331:AF332))</f>
        <v/>
      </c>
      <c r="AG334" s="6" t="str">
        <f>IF(AG332="","",DSUM('Rozpis-skore'!$C$1:$L$162,$B334,AG331:AG332))</f>
        <v/>
      </c>
      <c r="AH334" s="9" t="str">
        <f>IF(AH332="","",DSUM('Rozpis-skore'!$C$1:$L$162,$B334,AH331:AH332))</f>
        <v/>
      </c>
      <c r="AI334" s="27">
        <f>IF(AI332="","",DSUM('Rozpis-skore'!$C$1:$L$162,$B334,AI331:AI332))</f>
        <v>0</v>
      </c>
      <c r="AJ334" s="6" t="str">
        <f>IF(AJ332="","",DSUM('Rozpis-skore'!$C$1:$L$162,$B334,AJ331:AJ332))</f>
        <v/>
      </c>
      <c r="AK334" s="6" t="str">
        <f>IF(AK332="","",DSUM('Rozpis-skore'!$C$1:$L$162,$B334,AK331:AK332))</f>
        <v/>
      </c>
      <c r="AL334" s="6" t="str">
        <f>IF(AL332="","",DSUM('Rozpis-skore'!$C$1:$L$162,$B334,AL331:AL332))</f>
        <v/>
      </c>
      <c r="AM334" s="6" t="str">
        <f>IF(AM332="","",DSUM('Rozpis-skore'!$C$1:$L$162,$B334,AM331:AM332))</f>
        <v/>
      </c>
      <c r="AN334" s="6" t="str">
        <f>IF(AN332="","",DSUM('Rozpis-skore'!$C$1:$L$162,$B334,AN331:AN332))</f>
        <v/>
      </c>
      <c r="AO334" s="6" t="str">
        <f>IF(AO332="","",DSUM('Rozpis-skore'!$C$1:$L$162,$B334,AO331:AO332))</f>
        <v/>
      </c>
      <c r="AP334" s="9" t="str">
        <f>IF(AP332="","",DSUM('Rozpis-skore'!$C$1:$L$162,$B334,AP331:AP332))</f>
        <v/>
      </c>
      <c r="AQ334" s="27" t="str">
        <f>IF(AQ332="","",DSUM('Rozpis-skore'!$C$1:$L$162,$B334,AQ331:AQ332))</f>
        <v/>
      </c>
      <c r="AR334" s="6" t="str">
        <f>IF(AR332="","",DSUM('Rozpis-skore'!$C$1:$L$162,$B334,AR331:AR332))</f>
        <v/>
      </c>
      <c r="AS334" s="6" t="str">
        <f>IF(AS332="","",DSUM('Rozpis-skore'!$C$1:$L$162,$B334,AS331:AS332))</f>
        <v/>
      </c>
      <c r="AT334" s="6" t="str">
        <f>IF(AT332="","",DSUM('Rozpis-skore'!$C$1:$L$162,$B334,AT331:AT332))</f>
        <v/>
      </c>
      <c r="AU334" s="6" t="str">
        <f>IF(AU332="","",DSUM('Rozpis-skore'!$C$1:$L$162,$B334,AU331:AU332))</f>
        <v/>
      </c>
      <c r="AV334" s="6" t="str">
        <f>IF(AV332="","",DSUM('Rozpis-skore'!$C$1:$L$162,$B334,AV331:AV332))</f>
        <v/>
      </c>
      <c r="AW334" s="6" t="str">
        <f>IF(AW332="","",DSUM('Rozpis-skore'!$C$1:$L$162,$B334,AW331:AW332))</f>
        <v/>
      </c>
      <c r="AX334" s="9" t="str">
        <f>IF(AX332="","",DSUM('Rozpis-skore'!$C$1:$L$162,$B334,AX331:AX332))</f>
        <v/>
      </c>
      <c r="AY334" s="27" t="str">
        <f>IF(AY332="","",DSUM('Rozpis-skore'!$C$1:$L$162,$B334,AY331:AY332))</f>
        <v/>
      </c>
      <c r="AZ334" s="6" t="str">
        <f>IF(AZ332="","",DSUM('Rozpis-skore'!$C$1:$L$162,$B334,AZ331:AZ332))</f>
        <v/>
      </c>
      <c r="BA334" s="6" t="str">
        <f>IF(BA332="","",DSUM('Rozpis-skore'!$C$1:$L$162,$B334,BA331:BA332))</f>
        <v/>
      </c>
      <c r="BB334" s="6" t="str">
        <f>IF(BB332="","",DSUM('Rozpis-skore'!$C$1:$L$162,$B334,BB331:BB332))</f>
        <v/>
      </c>
      <c r="BC334" s="6" t="str">
        <f>IF(BC332="","",DSUM('Rozpis-skore'!$C$1:$L$162,$B334,BC331:BC332))</f>
        <v/>
      </c>
      <c r="BD334" s="6" t="str">
        <f>IF(BD332="","",DSUM('Rozpis-skore'!$C$1:$L$162,$B334,BD331:BD332))</f>
        <v/>
      </c>
      <c r="BE334" s="6" t="str">
        <f>IF(BE332="","",DSUM('Rozpis-skore'!$C$1:$L$162,$B334,BE331:BE332))</f>
        <v/>
      </c>
      <c r="BF334" s="9" t="str">
        <f>IF(BF332="","",DSUM('Rozpis-skore'!$C$1:$L$162,$B334,BF331:BF332))</f>
        <v/>
      </c>
      <c r="BG334" s="27" t="str">
        <f>IF(BG332="","",DSUM('Rozpis-skore'!$C$1:$L$162,$B334,BG331:BG332))</f>
        <v/>
      </c>
      <c r="BH334" s="6" t="str">
        <f>IF(BH332="","",DSUM('Rozpis-skore'!$C$1:$L$162,$B334,BH331:BH332))</f>
        <v/>
      </c>
      <c r="BI334" s="6" t="str">
        <f>IF(BI332="","",DSUM('Rozpis-skore'!$C$1:$L$162,$B334,BI331:BI332))</f>
        <v/>
      </c>
      <c r="BJ334" s="6" t="str">
        <f>IF(BJ332="","",DSUM('Rozpis-skore'!$C$1:$L$162,$B334,BJ331:BJ332))</f>
        <v/>
      </c>
      <c r="BK334" s="6" t="str">
        <f>IF(BK332="","",DSUM('Rozpis-skore'!$C$1:$L$162,$B334,BK331:BK332))</f>
        <v/>
      </c>
      <c r="BL334" s="6" t="str">
        <f>IF(BL332="","",DSUM('Rozpis-skore'!$C$1:$L$162,$B334,BL331:BL332))</f>
        <v/>
      </c>
      <c r="BM334" s="6" t="str">
        <f>IF(BM332="","",DSUM('Rozpis-skore'!$C$1:$L$162,$B334,BM331:BM332))</f>
        <v/>
      </c>
      <c r="BN334" s="9" t="str">
        <f>IF(BN332="","",DSUM('Rozpis-skore'!$C$1:$L$162,$B334,BN331:BN332))</f>
        <v/>
      </c>
    </row>
    <row r="335" spans="1:66" ht="16.5" thickBot="1" x14ac:dyDescent="0.3">
      <c r="A335" s="277" t="s">
        <v>29</v>
      </c>
      <c r="B335" s="278" t="s">
        <v>21</v>
      </c>
      <c r="C335" s="13" t="str">
        <f>IF(C332="","",DSUM('Rozpis-skore'!$C$1:$L$162,$B335,C331:C332))</f>
        <v/>
      </c>
      <c r="D335" s="10">
        <f>IF(D332="","",DSUM('Rozpis-skore'!$C$1:$L$162,$B335,D331:D332))</f>
        <v>5</v>
      </c>
      <c r="E335" s="10">
        <f>IF(E332="","",DSUM('Rozpis-skore'!$C$1:$L$162,$B335,E331:E332))</f>
        <v>9</v>
      </c>
      <c r="F335" s="10">
        <f>IF(F332="","",DSUM('Rozpis-skore'!$C$1:$L$162,$B335,F331:F332))</f>
        <v>4</v>
      </c>
      <c r="G335" s="10" t="str">
        <f>IF(G332="","",DSUM('Rozpis-skore'!$C$1:$L$162,$B335,G331:G332))</f>
        <v/>
      </c>
      <c r="H335" s="10" t="str">
        <f>IF(H332="","",DSUM('Rozpis-skore'!$C$1:$L$162,$B335,H331:H332))</f>
        <v/>
      </c>
      <c r="I335" s="10" t="str">
        <f>IF(I332="","",DSUM('Rozpis-skore'!$C$1:$L$162,$B335,I331:I332))</f>
        <v/>
      </c>
      <c r="J335" s="11" t="str">
        <f>IF(J332="","",DSUM('Rozpis-skore'!$C$1:$L$162,$B335,J331:J332))</f>
        <v/>
      </c>
      <c r="K335" s="13" t="str">
        <f>IF(K332="","",DSUM('Rozpis-skore'!$C$1:$L$162,$B335,K331:K332))</f>
        <v/>
      </c>
      <c r="L335" s="10" t="str">
        <f>IF(L332="","",DSUM('Rozpis-skore'!$C$1:$L$162,$B335,L331:L332))</f>
        <v/>
      </c>
      <c r="M335" s="10" t="str">
        <f>IF(M332="","",DSUM('Rozpis-skore'!$C$1:$L$162,$B335,M331:M332))</f>
        <v/>
      </c>
      <c r="N335" s="10" t="str">
        <f>IF(N332="","",DSUM('Rozpis-skore'!$C$1:$L$162,$B335,N331:N332))</f>
        <v/>
      </c>
      <c r="O335" s="10" t="str">
        <f>IF(O332="","",DSUM('Rozpis-skore'!$C$1:$L$162,$B335,O331:O332))</f>
        <v/>
      </c>
      <c r="P335" s="10" t="str">
        <f>IF(P332="","",DSUM('Rozpis-skore'!$C$1:$L$162,$B335,P331:P332))</f>
        <v/>
      </c>
      <c r="Q335" s="10" t="str">
        <f>IF(Q332="","",DSUM('Rozpis-skore'!$C$1:$L$162,$B335,Q331:Q332))</f>
        <v/>
      </c>
      <c r="R335" s="11" t="str">
        <f>IF(R332="","",DSUM('Rozpis-skore'!$C$1:$L$162,$B335,R331:R332))</f>
        <v/>
      </c>
      <c r="S335" s="13" t="str">
        <f>IF(S332="","",DSUM('Rozpis-skore'!$C$1:$L$162,$B335,S331:S332))</f>
        <v/>
      </c>
      <c r="T335" s="10" t="str">
        <f>IF(T332="","",DSUM('Rozpis-skore'!$C$1:$L$162,$B335,T331:T332))</f>
        <v/>
      </c>
      <c r="U335" s="10" t="str">
        <f>IF(U332="","",DSUM('Rozpis-skore'!$C$1:$L$162,$B335,U331:U332))</f>
        <v/>
      </c>
      <c r="V335" s="10" t="str">
        <f>IF(V332="","",DSUM('Rozpis-skore'!$C$1:$L$162,$B335,V331:V332))</f>
        <v/>
      </c>
      <c r="W335" s="10" t="str">
        <f>IF(W332="","",DSUM('Rozpis-skore'!$C$1:$L$162,$B335,W331:W332))</f>
        <v/>
      </c>
      <c r="X335" s="10" t="str">
        <f>IF(X332="","",DSUM('Rozpis-skore'!$C$1:$L$162,$B335,X331:X332))</f>
        <v/>
      </c>
      <c r="Y335" s="10" t="str">
        <f>IF(Y332="","",DSUM('Rozpis-skore'!$C$1:$L$162,$B335,Y331:Y332))</f>
        <v/>
      </c>
      <c r="Z335" s="11" t="str">
        <f>IF(Z332="","",DSUM('Rozpis-skore'!$C$1:$L$162,$B335,Z331:Z332))</f>
        <v/>
      </c>
      <c r="AA335" s="13" t="str">
        <f>IF(AA332="","",DSUM('Rozpis-skore'!$C$1:$L$162,$B335,AA331:AA332))</f>
        <v/>
      </c>
      <c r="AB335" s="10" t="str">
        <f>IF(AB332="","",DSUM('Rozpis-skore'!$C$1:$L$162,$B335,AB331:AB332))</f>
        <v/>
      </c>
      <c r="AC335" s="10" t="str">
        <f>IF(AC332="","",DSUM('Rozpis-skore'!$C$1:$L$162,$B335,AC331:AC332))</f>
        <v/>
      </c>
      <c r="AD335" s="10" t="str">
        <f>IF(AD332="","",DSUM('Rozpis-skore'!$C$1:$L$162,$B335,AD331:AD332))</f>
        <v/>
      </c>
      <c r="AE335" s="10">
        <f>IF(AE332="","",DSUM('Rozpis-skore'!$C$1:$L$162,$B335,AE331:AE332))</f>
        <v>0</v>
      </c>
      <c r="AF335" s="10" t="str">
        <f>IF(AF332="","",DSUM('Rozpis-skore'!$C$1:$L$162,$B335,AF331:AF332))</f>
        <v/>
      </c>
      <c r="AG335" s="10" t="str">
        <f>IF(AG332="","",DSUM('Rozpis-skore'!$C$1:$L$162,$B335,AG331:AG332))</f>
        <v/>
      </c>
      <c r="AH335" s="11" t="str">
        <f>IF(AH332="","",DSUM('Rozpis-skore'!$C$1:$L$162,$B335,AH331:AH332))</f>
        <v/>
      </c>
      <c r="AI335" s="13">
        <f>IF(AI332="","",DSUM('Rozpis-skore'!$C$1:$L$162,$B335,AI331:AI332))</f>
        <v>0</v>
      </c>
      <c r="AJ335" s="10" t="str">
        <f>IF(AJ332="","",DSUM('Rozpis-skore'!$C$1:$L$162,$B335,AJ331:AJ332))</f>
        <v/>
      </c>
      <c r="AK335" s="10" t="str">
        <f>IF(AK332="","",DSUM('Rozpis-skore'!$C$1:$L$162,$B335,AK331:AK332))</f>
        <v/>
      </c>
      <c r="AL335" s="10" t="str">
        <f>IF(AL332="","",DSUM('Rozpis-skore'!$C$1:$L$162,$B335,AL331:AL332))</f>
        <v/>
      </c>
      <c r="AM335" s="10" t="str">
        <f>IF(AM332="","",DSUM('Rozpis-skore'!$C$1:$L$162,$B335,AM331:AM332))</f>
        <v/>
      </c>
      <c r="AN335" s="10" t="str">
        <f>IF(AN332="","",DSUM('Rozpis-skore'!$C$1:$L$162,$B335,AN331:AN332))</f>
        <v/>
      </c>
      <c r="AO335" s="10" t="str">
        <f>IF(AO332="","",DSUM('Rozpis-skore'!$C$1:$L$162,$B335,AO331:AO332))</f>
        <v/>
      </c>
      <c r="AP335" s="11" t="str">
        <f>IF(AP332="","",DSUM('Rozpis-skore'!$C$1:$L$162,$B335,AP331:AP332))</f>
        <v/>
      </c>
      <c r="AQ335" s="13" t="str">
        <f>IF(AQ332="","",DSUM('Rozpis-skore'!$C$1:$L$162,$B335,AQ331:AQ332))</f>
        <v/>
      </c>
      <c r="AR335" s="10" t="str">
        <f>IF(AR332="","",DSUM('Rozpis-skore'!$C$1:$L$162,$B335,AR331:AR332))</f>
        <v/>
      </c>
      <c r="AS335" s="10" t="str">
        <f>IF(AS332="","",DSUM('Rozpis-skore'!$C$1:$L$162,$B335,AS331:AS332))</f>
        <v/>
      </c>
      <c r="AT335" s="10" t="str">
        <f>IF(AT332="","",DSUM('Rozpis-skore'!$C$1:$L$162,$B335,AT331:AT332))</f>
        <v/>
      </c>
      <c r="AU335" s="10" t="str">
        <f>IF(AU332="","",DSUM('Rozpis-skore'!$C$1:$L$162,$B335,AU331:AU332))</f>
        <v/>
      </c>
      <c r="AV335" s="10" t="str">
        <f>IF(AV332="","",DSUM('Rozpis-skore'!$C$1:$L$162,$B335,AV331:AV332))</f>
        <v/>
      </c>
      <c r="AW335" s="10" t="str">
        <f>IF(AW332="","",DSUM('Rozpis-skore'!$C$1:$L$162,$B335,AW331:AW332))</f>
        <v/>
      </c>
      <c r="AX335" s="11" t="str">
        <f>IF(AX332="","",DSUM('Rozpis-skore'!$C$1:$L$162,$B335,AX331:AX332))</f>
        <v/>
      </c>
      <c r="AY335" s="13" t="str">
        <f>IF(AY332="","",DSUM('Rozpis-skore'!$C$1:$L$162,$B335,AY331:AY332))</f>
        <v/>
      </c>
      <c r="AZ335" s="10" t="str">
        <f>IF(AZ332="","",DSUM('Rozpis-skore'!$C$1:$L$162,$B335,AZ331:AZ332))</f>
        <v/>
      </c>
      <c r="BA335" s="10" t="str">
        <f>IF(BA332="","",DSUM('Rozpis-skore'!$C$1:$L$162,$B335,BA331:BA332))</f>
        <v/>
      </c>
      <c r="BB335" s="10" t="str">
        <f>IF(BB332="","",DSUM('Rozpis-skore'!$C$1:$L$162,$B335,BB331:BB332))</f>
        <v/>
      </c>
      <c r="BC335" s="10" t="str">
        <f>IF(BC332="","",DSUM('Rozpis-skore'!$C$1:$L$162,$B335,BC331:BC332))</f>
        <v/>
      </c>
      <c r="BD335" s="10" t="str">
        <f>IF(BD332="","",DSUM('Rozpis-skore'!$C$1:$L$162,$B335,BD331:BD332))</f>
        <v/>
      </c>
      <c r="BE335" s="10" t="str">
        <f>IF(BE332="","",DSUM('Rozpis-skore'!$C$1:$L$162,$B335,BE331:BE332))</f>
        <v/>
      </c>
      <c r="BF335" s="11" t="str">
        <f>IF(BF332="","",DSUM('Rozpis-skore'!$C$1:$L$162,$B335,BF331:BF332))</f>
        <v/>
      </c>
      <c r="BG335" s="13" t="str">
        <f>IF(BG332="","",DSUM('Rozpis-skore'!$C$1:$L$162,$B335,BG331:BG332))</f>
        <v/>
      </c>
      <c r="BH335" s="10" t="str">
        <f>IF(BH332="","",DSUM('Rozpis-skore'!$C$1:$L$162,$B335,BH331:BH332))</f>
        <v/>
      </c>
      <c r="BI335" s="10" t="str">
        <f>IF(BI332="","",DSUM('Rozpis-skore'!$C$1:$L$162,$B335,BI331:BI332))</f>
        <v/>
      </c>
      <c r="BJ335" s="10" t="str">
        <f>IF(BJ332="","",DSUM('Rozpis-skore'!$C$1:$L$162,$B335,BJ331:BJ332))</f>
        <v/>
      </c>
      <c r="BK335" s="10" t="str">
        <f>IF(BK332="","",DSUM('Rozpis-skore'!$C$1:$L$162,$B335,BK331:BK332))</f>
        <v/>
      </c>
      <c r="BL335" s="10" t="str">
        <f>IF(BL332="","",DSUM('Rozpis-skore'!$C$1:$L$162,$B335,BL331:BL332))</f>
        <v/>
      </c>
      <c r="BM335" s="10" t="str">
        <f>IF(BM332="","",DSUM('Rozpis-skore'!$C$1:$L$162,$B335,BM331:BM332))</f>
        <v/>
      </c>
      <c r="BN335" s="11" t="str">
        <f>IF(BN332="","",DSUM('Rozpis-skore'!$C$1:$L$162,$B335,BN331:BN332))</f>
        <v/>
      </c>
    </row>
    <row r="336" spans="1:66" x14ac:dyDescent="0.25">
      <c r="A336" s="2096"/>
      <c r="B336" s="2097"/>
      <c r="C336" s="271" t="s">
        <v>19</v>
      </c>
      <c r="D336" s="272" t="s">
        <v>19</v>
      </c>
      <c r="E336" s="272" t="s">
        <v>19</v>
      </c>
      <c r="F336" s="272" t="s">
        <v>19</v>
      </c>
      <c r="G336" s="272" t="s">
        <v>19</v>
      </c>
      <c r="H336" s="272" t="s">
        <v>19</v>
      </c>
      <c r="I336" s="272" t="s">
        <v>19</v>
      </c>
      <c r="J336" s="273" t="s">
        <v>19</v>
      </c>
      <c r="K336" s="271" t="s">
        <v>19</v>
      </c>
      <c r="L336" s="272" t="s">
        <v>19</v>
      </c>
      <c r="M336" s="272" t="s">
        <v>19</v>
      </c>
      <c r="N336" s="272" t="s">
        <v>19</v>
      </c>
      <c r="O336" s="272" t="s">
        <v>19</v>
      </c>
      <c r="P336" s="272" t="s">
        <v>19</v>
      </c>
      <c r="Q336" s="272" t="s">
        <v>19</v>
      </c>
      <c r="R336" s="273" t="s">
        <v>19</v>
      </c>
      <c r="S336" s="271" t="s">
        <v>19</v>
      </c>
      <c r="T336" s="272" t="s">
        <v>19</v>
      </c>
      <c r="U336" s="272" t="s">
        <v>19</v>
      </c>
      <c r="V336" s="272" t="s">
        <v>19</v>
      </c>
      <c r="W336" s="272" t="s">
        <v>19</v>
      </c>
      <c r="X336" s="272" t="s">
        <v>19</v>
      </c>
      <c r="Y336" s="272" t="s">
        <v>19</v>
      </c>
      <c r="Z336" s="273" t="s">
        <v>19</v>
      </c>
      <c r="AA336" s="271" t="s">
        <v>19</v>
      </c>
      <c r="AB336" s="272" t="s">
        <v>19</v>
      </c>
      <c r="AC336" s="272" t="s">
        <v>19</v>
      </c>
      <c r="AD336" s="272" t="s">
        <v>19</v>
      </c>
      <c r="AE336" s="272" t="s">
        <v>19</v>
      </c>
      <c r="AF336" s="272" t="s">
        <v>19</v>
      </c>
      <c r="AG336" s="272" t="s">
        <v>19</v>
      </c>
      <c r="AH336" s="273" t="s">
        <v>19</v>
      </c>
      <c r="AI336" s="271" t="s">
        <v>19</v>
      </c>
      <c r="AJ336" s="272" t="s">
        <v>19</v>
      </c>
      <c r="AK336" s="272" t="s">
        <v>19</v>
      </c>
      <c r="AL336" s="272" t="s">
        <v>19</v>
      </c>
      <c r="AM336" s="272" t="s">
        <v>19</v>
      </c>
      <c r="AN336" s="272" t="s">
        <v>19</v>
      </c>
      <c r="AO336" s="272" t="s">
        <v>19</v>
      </c>
      <c r="AP336" s="273" t="s">
        <v>19</v>
      </c>
      <c r="AQ336" s="271" t="s">
        <v>19</v>
      </c>
      <c r="AR336" s="272" t="s">
        <v>19</v>
      </c>
      <c r="AS336" s="272" t="s">
        <v>19</v>
      </c>
      <c r="AT336" s="272" t="s">
        <v>19</v>
      </c>
      <c r="AU336" s="272" t="s">
        <v>19</v>
      </c>
      <c r="AV336" s="272" t="s">
        <v>19</v>
      </c>
      <c r="AW336" s="272" t="s">
        <v>19</v>
      </c>
      <c r="AX336" s="273" t="s">
        <v>19</v>
      </c>
      <c r="AY336" s="271" t="s">
        <v>19</v>
      </c>
      <c r="AZ336" s="272" t="s">
        <v>19</v>
      </c>
      <c r="BA336" s="272" t="s">
        <v>19</v>
      </c>
      <c r="BB336" s="272" t="s">
        <v>19</v>
      </c>
      <c r="BC336" s="272" t="s">
        <v>19</v>
      </c>
      <c r="BD336" s="272" t="s">
        <v>19</v>
      </c>
      <c r="BE336" s="272" t="s">
        <v>19</v>
      </c>
      <c r="BF336" s="273" t="s">
        <v>19</v>
      </c>
      <c r="BG336" s="271" t="s">
        <v>19</v>
      </c>
      <c r="BH336" s="272" t="s">
        <v>19</v>
      </c>
      <c r="BI336" s="272" t="s">
        <v>19</v>
      </c>
      <c r="BJ336" s="272" t="s">
        <v>19</v>
      </c>
      <c r="BK336" s="272" t="s">
        <v>19</v>
      </c>
      <c r="BL336" s="272" t="s">
        <v>19</v>
      </c>
      <c r="BM336" s="272" t="s">
        <v>19</v>
      </c>
      <c r="BN336" s="273" t="s">
        <v>19</v>
      </c>
    </row>
    <row r="337" spans="1:66" x14ac:dyDescent="0.25">
      <c r="A337" s="2098"/>
      <c r="B337" s="2099"/>
      <c r="C337" s="969" t="str">
        <f>C332</f>
        <v/>
      </c>
      <c r="D337" s="970">
        <f t="shared" ref="D337:BN337" si="1379">D332</f>
        <v>92</v>
      </c>
      <c r="E337" s="970">
        <f t="shared" si="1379"/>
        <v>93</v>
      </c>
      <c r="F337" s="970">
        <f t="shared" si="1379"/>
        <v>94</v>
      </c>
      <c r="G337" s="970" t="str">
        <f t="shared" si="1379"/>
        <v/>
      </c>
      <c r="H337" s="970" t="str">
        <f t="shared" si="1379"/>
        <v/>
      </c>
      <c r="I337" s="970" t="str">
        <f t="shared" si="1379"/>
        <v/>
      </c>
      <c r="J337" s="971" t="str">
        <f t="shared" si="1379"/>
        <v/>
      </c>
      <c r="K337" s="969" t="str">
        <f t="shared" si="1379"/>
        <v/>
      </c>
      <c r="L337" s="970" t="str">
        <f t="shared" si="1379"/>
        <v/>
      </c>
      <c r="M337" s="970" t="str">
        <f t="shared" si="1379"/>
        <v/>
      </c>
      <c r="N337" s="970" t="str">
        <f t="shared" si="1379"/>
        <v/>
      </c>
      <c r="O337" s="970" t="str">
        <f t="shared" si="1379"/>
        <v/>
      </c>
      <c r="P337" s="970" t="str">
        <f t="shared" si="1379"/>
        <v/>
      </c>
      <c r="Q337" s="970" t="str">
        <f t="shared" si="1379"/>
        <v/>
      </c>
      <c r="R337" s="971" t="str">
        <f t="shared" si="1379"/>
        <v/>
      </c>
      <c r="S337" s="969" t="str">
        <f t="shared" si="1379"/>
        <v/>
      </c>
      <c r="T337" s="970" t="str">
        <f t="shared" si="1379"/>
        <v/>
      </c>
      <c r="U337" s="970" t="str">
        <f t="shared" si="1379"/>
        <v/>
      </c>
      <c r="V337" s="970" t="str">
        <f t="shared" si="1379"/>
        <v/>
      </c>
      <c r="W337" s="970" t="str">
        <f t="shared" si="1379"/>
        <v/>
      </c>
      <c r="X337" s="970" t="str">
        <f t="shared" si="1379"/>
        <v/>
      </c>
      <c r="Y337" s="970" t="str">
        <f t="shared" si="1379"/>
        <v/>
      </c>
      <c r="Z337" s="971" t="str">
        <f t="shared" si="1379"/>
        <v/>
      </c>
      <c r="AA337" s="969" t="str">
        <f t="shared" si="1379"/>
        <v/>
      </c>
      <c r="AB337" s="970" t="str">
        <f t="shared" si="1379"/>
        <v/>
      </c>
      <c r="AC337" s="970" t="str">
        <f t="shared" si="1379"/>
        <v/>
      </c>
      <c r="AD337" s="970" t="str">
        <f t="shared" si="1379"/>
        <v/>
      </c>
      <c r="AE337" s="970">
        <f t="shared" si="1379"/>
        <v>95</v>
      </c>
      <c r="AF337" s="970" t="str">
        <f t="shared" si="1379"/>
        <v/>
      </c>
      <c r="AG337" s="970" t="str">
        <f t="shared" si="1379"/>
        <v/>
      </c>
      <c r="AH337" s="971" t="str">
        <f t="shared" si="1379"/>
        <v/>
      </c>
      <c r="AI337" s="969">
        <f t="shared" si="1379"/>
        <v>91</v>
      </c>
      <c r="AJ337" s="970" t="str">
        <f t="shared" si="1379"/>
        <v/>
      </c>
      <c r="AK337" s="970" t="str">
        <f t="shared" si="1379"/>
        <v/>
      </c>
      <c r="AL337" s="970" t="str">
        <f t="shared" si="1379"/>
        <v/>
      </c>
      <c r="AM337" s="970" t="str">
        <f t="shared" si="1379"/>
        <v/>
      </c>
      <c r="AN337" s="970" t="str">
        <f t="shared" si="1379"/>
        <v/>
      </c>
      <c r="AO337" s="970" t="str">
        <f t="shared" si="1379"/>
        <v/>
      </c>
      <c r="AP337" s="971" t="str">
        <f t="shared" si="1379"/>
        <v/>
      </c>
      <c r="AQ337" s="969" t="str">
        <f t="shared" si="1379"/>
        <v/>
      </c>
      <c r="AR337" s="970" t="str">
        <f t="shared" si="1379"/>
        <v/>
      </c>
      <c r="AS337" s="970" t="str">
        <f t="shared" si="1379"/>
        <v/>
      </c>
      <c r="AT337" s="970" t="str">
        <f t="shared" si="1379"/>
        <v/>
      </c>
      <c r="AU337" s="970" t="str">
        <f t="shared" si="1379"/>
        <v/>
      </c>
      <c r="AV337" s="970" t="str">
        <f t="shared" si="1379"/>
        <v/>
      </c>
      <c r="AW337" s="970" t="str">
        <f t="shared" si="1379"/>
        <v/>
      </c>
      <c r="AX337" s="971" t="str">
        <f t="shared" si="1379"/>
        <v/>
      </c>
      <c r="AY337" s="969" t="str">
        <f t="shared" si="1379"/>
        <v/>
      </c>
      <c r="AZ337" s="970" t="str">
        <f t="shared" si="1379"/>
        <v/>
      </c>
      <c r="BA337" s="970" t="str">
        <f t="shared" si="1379"/>
        <v/>
      </c>
      <c r="BB337" s="970" t="str">
        <f t="shared" si="1379"/>
        <v/>
      </c>
      <c r="BC337" s="970" t="str">
        <f t="shared" si="1379"/>
        <v/>
      </c>
      <c r="BD337" s="970" t="str">
        <f t="shared" si="1379"/>
        <v/>
      </c>
      <c r="BE337" s="970" t="str">
        <f t="shared" si="1379"/>
        <v/>
      </c>
      <c r="BF337" s="971" t="str">
        <f t="shared" si="1379"/>
        <v/>
      </c>
      <c r="BG337" s="969" t="str">
        <f t="shared" si="1379"/>
        <v/>
      </c>
      <c r="BH337" s="970" t="str">
        <f t="shared" si="1379"/>
        <v/>
      </c>
      <c r="BI337" s="970" t="str">
        <f t="shared" si="1379"/>
        <v/>
      </c>
      <c r="BJ337" s="970" t="str">
        <f t="shared" si="1379"/>
        <v/>
      </c>
      <c r="BK337" s="970" t="str">
        <f t="shared" si="1379"/>
        <v/>
      </c>
      <c r="BL337" s="970" t="str">
        <f t="shared" si="1379"/>
        <v/>
      </c>
      <c r="BM337" s="970" t="str">
        <f t="shared" si="1379"/>
        <v/>
      </c>
      <c r="BN337" s="971" t="str">
        <f t="shared" si="1379"/>
        <v/>
      </c>
    </row>
    <row r="338" spans="1:66" ht="15.75" x14ac:dyDescent="0.25">
      <c r="A338" s="275" t="s">
        <v>27</v>
      </c>
      <c r="B338" s="279" t="s">
        <v>59</v>
      </c>
      <c r="C338" s="27" t="str">
        <f>IF(C337="","",DSUM('Rozpis-skore'!$C$1:$L$162,$B338,C336:C337))</f>
        <v/>
      </c>
      <c r="D338" s="6">
        <f>IF(D337="","",DSUM('Rozpis-skore'!$C$1:$L$162,$B338,D336:D337))</f>
        <v>0</v>
      </c>
      <c r="E338" s="6">
        <f>IF(E337="","",DSUM('Rozpis-skore'!$C$1:$L$162,$B338,E336:E337))</f>
        <v>0</v>
      </c>
      <c r="F338" s="6">
        <f>IF(F337="","",DSUM('Rozpis-skore'!$C$1:$L$162,$B338,F336:F337))</f>
        <v>0</v>
      </c>
      <c r="G338" s="6" t="str">
        <f>IF(G337="","",DSUM('Rozpis-skore'!$C$1:$L$162,$B338,G336:G337))</f>
        <v/>
      </c>
      <c r="H338" s="6" t="str">
        <f>IF(H337="","",DSUM('Rozpis-skore'!$C$1:$L$162,$B338,H336:H337))</f>
        <v/>
      </c>
      <c r="I338" s="6" t="str">
        <f>IF(I337="","",DSUM('Rozpis-skore'!$C$1:$L$162,$B338,I336:I337))</f>
        <v/>
      </c>
      <c r="J338" s="9" t="str">
        <f>IF(J337="","",DSUM('Rozpis-skore'!$C$1:$L$162,$B338,J336:J337))</f>
        <v/>
      </c>
      <c r="K338" s="27" t="str">
        <f>IF(K337="","",DSUM('Rozpis-skore'!$C$1:$L$162,$B338,K336:K337))</f>
        <v/>
      </c>
      <c r="L338" s="6" t="str">
        <f>IF(L337="","",DSUM('Rozpis-skore'!$C$1:$L$162,$B338,L336:L337))</f>
        <v/>
      </c>
      <c r="M338" s="6" t="str">
        <f>IF(M337="","",DSUM('Rozpis-skore'!$C$1:$L$162,$B338,M336:M337))</f>
        <v/>
      </c>
      <c r="N338" s="6" t="str">
        <f>IF(N337="","",DSUM('Rozpis-skore'!$C$1:$L$162,$B338,N336:N337))</f>
        <v/>
      </c>
      <c r="O338" s="6" t="str">
        <f>IF(O337="","",DSUM('Rozpis-skore'!$C$1:$L$162,$B338,O336:O337))</f>
        <v/>
      </c>
      <c r="P338" s="6" t="str">
        <f>IF(P337="","",DSUM('Rozpis-skore'!$C$1:$L$162,$B338,P336:P337))</f>
        <v/>
      </c>
      <c r="Q338" s="6" t="str">
        <f>IF(Q337="","",DSUM('Rozpis-skore'!$C$1:$L$162,$B338,Q336:Q337))</f>
        <v/>
      </c>
      <c r="R338" s="9" t="str">
        <f>IF(R337="","",DSUM('Rozpis-skore'!$C$1:$L$162,$B338,R336:R337))</f>
        <v/>
      </c>
      <c r="S338" s="27" t="str">
        <f>IF(S337="","",DSUM('Rozpis-skore'!$C$1:$L$162,$B338,S336:S337))</f>
        <v/>
      </c>
      <c r="T338" s="6" t="str">
        <f>IF(T337="","",DSUM('Rozpis-skore'!$C$1:$L$162,$B338,T336:T337))</f>
        <v/>
      </c>
      <c r="U338" s="6" t="str">
        <f>IF(U337="","",DSUM('Rozpis-skore'!$C$1:$L$162,$B338,U336:U337))</f>
        <v/>
      </c>
      <c r="V338" s="6" t="str">
        <f>IF(V337="","",DSUM('Rozpis-skore'!$C$1:$L$162,$B338,V336:V337))</f>
        <v/>
      </c>
      <c r="W338" s="6" t="str">
        <f>IF(W337="","",DSUM('Rozpis-skore'!$C$1:$L$162,$B338,W336:W337))</f>
        <v/>
      </c>
      <c r="X338" s="6" t="str">
        <f>IF(X337="","",DSUM('Rozpis-skore'!$C$1:$L$162,$B338,X336:X337))</f>
        <v/>
      </c>
      <c r="Y338" s="6" t="str">
        <f>IF(Y337="","",DSUM('Rozpis-skore'!$C$1:$L$162,$B338,Y336:Y337))</f>
        <v/>
      </c>
      <c r="Z338" s="9" t="str">
        <f>IF(Z337="","",DSUM('Rozpis-skore'!$C$1:$L$162,$B338,Z336:Z337))</f>
        <v/>
      </c>
      <c r="AA338" s="27" t="str">
        <f>IF(AA337="","",DSUM('Rozpis-skore'!$C$1:$L$162,$B338,AA336:AA337))</f>
        <v/>
      </c>
      <c r="AB338" s="6" t="str">
        <f>IF(AB337="","",DSUM('Rozpis-skore'!$C$1:$L$162,$B338,AB336:AB337))</f>
        <v/>
      </c>
      <c r="AC338" s="6" t="str">
        <f>IF(AC337="","",DSUM('Rozpis-skore'!$C$1:$L$162,$B338,AC336:AC337))</f>
        <v/>
      </c>
      <c r="AD338" s="6" t="str">
        <f>IF(AD337="","",DSUM('Rozpis-skore'!$C$1:$L$162,$B338,AD336:AD337))</f>
        <v/>
      </c>
      <c r="AE338" s="6">
        <f>IF(AE337="","",DSUM('Rozpis-skore'!$C$1:$L$162,$B338,AE336:AE337))</f>
        <v>0</v>
      </c>
      <c r="AF338" s="6" t="str">
        <f>IF(AF337="","",DSUM('Rozpis-skore'!$C$1:$L$162,$B338,AF336:AF337))</f>
        <v/>
      </c>
      <c r="AG338" s="6" t="str">
        <f>IF(AG337="","",DSUM('Rozpis-skore'!$C$1:$L$162,$B338,AG336:AG337))</f>
        <v/>
      </c>
      <c r="AH338" s="9" t="str">
        <f>IF(AH337="","",DSUM('Rozpis-skore'!$C$1:$L$162,$B338,AH336:AH337))</f>
        <v/>
      </c>
      <c r="AI338" s="27">
        <f>IF(AI337="","",DSUM('Rozpis-skore'!$C$1:$L$162,$B338,AI336:AI337))</f>
        <v>0</v>
      </c>
      <c r="AJ338" s="6" t="str">
        <f>IF(AJ337="","",DSUM('Rozpis-skore'!$C$1:$L$162,$B338,AJ336:AJ337))</f>
        <v/>
      </c>
      <c r="AK338" s="6" t="str">
        <f>IF(AK337="","",DSUM('Rozpis-skore'!$C$1:$L$162,$B338,AK336:AK337))</f>
        <v/>
      </c>
      <c r="AL338" s="6" t="str">
        <f>IF(AL337="","",DSUM('Rozpis-skore'!$C$1:$L$162,$B338,AL336:AL337))</f>
        <v/>
      </c>
      <c r="AM338" s="6" t="str">
        <f>IF(AM337="","",DSUM('Rozpis-skore'!$C$1:$L$162,$B338,AM336:AM337))</f>
        <v/>
      </c>
      <c r="AN338" s="6" t="str">
        <f>IF(AN337="","",DSUM('Rozpis-skore'!$C$1:$L$162,$B338,AN336:AN337))</f>
        <v/>
      </c>
      <c r="AO338" s="6" t="str">
        <f>IF(AO337="","",DSUM('Rozpis-skore'!$C$1:$L$162,$B338,AO336:AO337))</f>
        <v/>
      </c>
      <c r="AP338" s="9" t="str">
        <f>IF(AP337="","",DSUM('Rozpis-skore'!$C$1:$L$162,$B338,AP336:AP337))</f>
        <v/>
      </c>
      <c r="AQ338" s="27" t="str">
        <f>IF(AQ337="","",DSUM('Rozpis-skore'!$C$1:$L$162,$B338,AQ336:AQ337))</f>
        <v/>
      </c>
      <c r="AR338" s="6" t="str">
        <f>IF(AR337="","",DSUM('Rozpis-skore'!$C$1:$L$162,$B338,AR336:AR337))</f>
        <v/>
      </c>
      <c r="AS338" s="6" t="str">
        <f>IF(AS337="","",DSUM('Rozpis-skore'!$C$1:$L$162,$B338,AS336:AS337))</f>
        <v/>
      </c>
      <c r="AT338" s="6" t="str">
        <f>IF(AT337="","",DSUM('Rozpis-skore'!$C$1:$L$162,$B338,AT336:AT337))</f>
        <v/>
      </c>
      <c r="AU338" s="6" t="str">
        <f>IF(AU337="","",DSUM('Rozpis-skore'!$C$1:$L$162,$B338,AU336:AU337))</f>
        <v/>
      </c>
      <c r="AV338" s="6" t="str">
        <f>IF(AV337="","",DSUM('Rozpis-skore'!$C$1:$L$162,$B338,AV336:AV337))</f>
        <v/>
      </c>
      <c r="AW338" s="6" t="str">
        <f>IF(AW337="","",DSUM('Rozpis-skore'!$C$1:$L$162,$B338,AW336:AW337))</f>
        <v/>
      </c>
      <c r="AX338" s="9" t="str">
        <f>IF(AX337="","",DSUM('Rozpis-skore'!$C$1:$L$162,$B338,AX336:AX337))</f>
        <v/>
      </c>
      <c r="AY338" s="27" t="str">
        <f>IF(AY337="","",DSUM('Rozpis-skore'!$C$1:$L$162,$B338,AY336:AY337))</f>
        <v/>
      </c>
      <c r="AZ338" s="6" t="str">
        <f>IF(AZ337="","",DSUM('Rozpis-skore'!$C$1:$L$162,$B338,AZ336:AZ337))</f>
        <v/>
      </c>
      <c r="BA338" s="6" t="str">
        <f>IF(BA337="","",DSUM('Rozpis-skore'!$C$1:$L$162,$B338,BA336:BA337))</f>
        <v/>
      </c>
      <c r="BB338" s="6" t="str">
        <f>IF(BB337="","",DSUM('Rozpis-skore'!$C$1:$L$162,$B338,BB336:BB337))</f>
        <v/>
      </c>
      <c r="BC338" s="6" t="str">
        <f>IF(BC337="","",DSUM('Rozpis-skore'!$C$1:$L$162,$B338,BC336:BC337))</f>
        <v/>
      </c>
      <c r="BD338" s="6" t="str">
        <f>IF(BD337="","",DSUM('Rozpis-skore'!$C$1:$L$162,$B338,BD336:BD337))</f>
        <v/>
      </c>
      <c r="BE338" s="6" t="str">
        <f>IF(BE337="","",DSUM('Rozpis-skore'!$C$1:$L$162,$B338,BE336:BE337))</f>
        <v/>
      </c>
      <c r="BF338" s="9" t="str">
        <f>IF(BF337="","",DSUM('Rozpis-skore'!$C$1:$L$162,$B338,BF336:BF337))</f>
        <v/>
      </c>
      <c r="BG338" s="27" t="str">
        <f>IF(BG337="","",DSUM('Rozpis-skore'!$C$1:$L$162,$B338,BG336:BG337))</f>
        <v/>
      </c>
      <c r="BH338" s="6" t="str">
        <f>IF(BH337="","",DSUM('Rozpis-skore'!$C$1:$L$162,$B338,BH336:BH337))</f>
        <v/>
      </c>
      <c r="BI338" s="6" t="str">
        <f>IF(BI337="","",DSUM('Rozpis-skore'!$C$1:$L$162,$B338,BI336:BI337))</f>
        <v/>
      </c>
      <c r="BJ338" s="6" t="str">
        <f>IF(BJ337="","",DSUM('Rozpis-skore'!$C$1:$L$162,$B338,BJ336:BJ337))</f>
        <v/>
      </c>
      <c r="BK338" s="6" t="str">
        <f>IF(BK337="","",DSUM('Rozpis-skore'!$C$1:$L$162,$B338,BK336:BK337))</f>
        <v/>
      </c>
      <c r="BL338" s="6" t="str">
        <f>IF(BL337="","",DSUM('Rozpis-skore'!$C$1:$L$162,$B338,BL336:BL337))</f>
        <v/>
      </c>
      <c r="BM338" s="6" t="str">
        <f>IF(BM337="","",DSUM('Rozpis-skore'!$C$1:$L$162,$B338,BM336:BM337))</f>
        <v/>
      </c>
      <c r="BN338" s="9" t="str">
        <f>IF(BN337="","",DSUM('Rozpis-skore'!$C$1:$L$162,$B338,BN336:BN337))</f>
        <v/>
      </c>
    </row>
    <row r="339" spans="1:66" ht="15.75" x14ac:dyDescent="0.25">
      <c r="A339" s="275" t="s">
        <v>30</v>
      </c>
      <c r="B339" s="279" t="s">
        <v>21</v>
      </c>
      <c r="C339" s="27" t="str">
        <f>IF(C337="","",DSUM('Rozpis-skore'!$C$1:$L$162,$B339,C336:C337))</f>
        <v/>
      </c>
      <c r="D339" s="6">
        <f>IF(D337="","",DSUM('Rozpis-skore'!$C$1:$L$162,$B339,D336:D337))</f>
        <v>4</v>
      </c>
      <c r="E339" s="6">
        <f>IF(E337="","",DSUM('Rozpis-skore'!$C$1:$L$162,$B339,E336:E337))</f>
        <v>5</v>
      </c>
      <c r="F339" s="6">
        <f>IF(F337="","",DSUM('Rozpis-skore'!$C$1:$L$162,$B339,F336:F337))</f>
        <v>9</v>
      </c>
      <c r="G339" s="6" t="str">
        <f>IF(G337="","",DSUM('Rozpis-skore'!$C$1:$L$162,$B339,G336:G337))</f>
        <v/>
      </c>
      <c r="H339" s="6" t="str">
        <f>IF(H337="","",DSUM('Rozpis-skore'!$C$1:$L$162,$B339,H336:H337))</f>
        <v/>
      </c>
      <c r="I339" s="6" t="str">
        <f>IF(I337="","",DSUM('Rozpis-skore'!$C$1:$L$162,$B339,I336:I337))</f>
        <v/>
      </c>
      <c r="J339" s="9" t="str">
        <f>IF(J337="","",DSUM('Rozpis-skore'!$C$1:$L$162,$B339,J336:J337))</f>
        <v/>
      </c>
      <c r="K339" s="27" t="str">
        <f>IF(K337="","",DSUM('Rozpis-skore'!$C$1:$L$162,$B339,K336:K337))</f>
        <v/>
      </c>
      <c r="L339" s="6" t="str">
        <f>IF(L337="","",DSUM('Rozpis-skore'!$C$1:$L$162,$B339,L336:L337))</f>
        <v/>
      </c>
      <c r="M339" s="6" t="str">
        <f>IF(M337="","",DSUM('Rozpis-skore'!$C$1:$L$162,$B339,M336:M337))</f>
        <v/>
      </c>
      <c r="N339" s="6" t="str">
        <f>IF(N337="","",DSUM('Rozpis-skore'!$C$1:$L$162,$B339,N336:N337))</f>
        <v/>
      </c>
      <c r="O339" s="6" t="str">
        <f>IF(O337="","",DSUM('Rozpis-skore'!$C$1:$L$162,$B339,O336:O337))</f>
        <v/>
      </c>
      <c r="P339" s="6" t="str">
        <f>IF(P337="","",DSUM('Rozpis-skore'!$C$1:$L$162,$B339,P336:P337))</f>
        <v/>
      </c>
      <c r="Q339" s="6" t="str">
        <f>IF(Q337="","",DSUM('Rozpis-skore'!$C$1:$L$162,$B339,Q336:Q337))</f>
        <v/>
      </c>
      <c r="R339" s="9" t="str">
        <f>IF(R337="","",DSUM('Rozpis-skore'!$C$1:$L$162,$B339,R336:R337))</f>
        <v/>
      </c>
      <c r="S339" s="27" t="str">
        <f>IF(S337="","",DSUM('Rozpis-skore'!$C$1:$L$162,$B339,S336:S337))</f>
        <v/>
      </c>
      <c r="T339" s="6" t="str">
        <f>IF(T337="","",DSUM('Rozpis-skore'!$C$1:$L$162,$B339,T336:T337))</f>
        <v/>
      </c>
      <c r="U339" s="6" t="str">
        <f>IF(U337="","",DSUM('Rozpis-skore'!$C$1:$L$162,$B339,U336:U337))</f>
        <v/>
      </c>
      <c r="V339" s="6" t="str">
        <f>IF(V337="","",DSUM('Rozpis-skore'!$C$1:$L$162,$B339,V336:V337))</f>
        <v/>
      </c>
      <c r="W339" s="6" t="str">
        <f>IF(W337="","",DSUM('Rozpis-skore'!$C$1:$L$162,$B339,W336:W337))</f>
        <v/>
      </c>
      <c r="X339" s="6" t="str">
        <f>IF(X337="","",DSUM('Rozpis-skore'!$C$1:$L$162,$B339,X336:X337))</f>
        <v/>
      </c>
      <c r="Y339" s="6" t="str">
        <f>IF(Y337="","",DSUM('Rozpis-skore'!$C$1:$L$162,$B339,Y336:Y337))</f>
        <v/>
      </c>
      <c r="Z339" s="9" t="str">
        <f>IF(Z337="","",DSUM('Rozpis-skore'!$C$1:$L$162,$B339,Z336:Z337))</f>
        <v/>
      </c>
      <c r="AA339" s="27" t="str">
        <f>IF(AA337="","",DSUM('Rozpis-skore'!$C$1:$L$162,$B339,AA336:AA337))</f>
        <v/>
      </c>
      <c r="AB339" s="6" t="str">
        <f>IF(AB337="","",DSUM('Rozpis-skore'!$C$1:$L$162,$B339,AB336:AB337))</f>
        <v/>
      </c>
      <c r="AC339" s="6" t="str">
        <f>IF(AC337="","",DSUM('Rozpis-skore'!$C$1:$L$162,$B339,AC336:AC337))</f>
        <v/>
      </c>
      <c r="AD339" s="6" t="str">
        <f>IF(AD337="","",DSUM('Rozpis-skore'!$C$1:$L$162,$B339,AD336:AD337))</f>
        <v/>
      </c>
      <c r="AE339" s="6">
        <f>IF(AE337="","",DSUM('Rozpis-skore'!$C$1:$L$162,$B339,AE336:AE337))</f>
        <v>0</v>
      </c>
      <c r="AF339" s="6" t="str">
        <f>IF(AF337="","",DSUM('Rozpis-skore'!$C$1:$L$162,$B339,AF336:AF337))</f>
        <v/>
      </c>
      <c r="AG339" s="6" t="str">
        <f>IF(AG337="","",DSUM('Rozpis-skore'!$C$1:$L$162,$B339,AG336:AG337))</f>
        <v/>
      </c>
      <c r="AH339" s="9" t="str">
        <f>IF(AH337="","",DSUM('Rozpis-skore'!$C$1:$L$162,$B339,AH336:AH337))</f>
        <v/>
      </c>
      <c r="AI339" s="27">
        <f>IF(AI337="","",DSUM('Rozpis-skore'!$C$1:$L$162,$B339,AI336:AI337))</f>
        <v>0</v>
      </c>
      <c r="AJ339" s="6" t="str">
        <f>IF(AJ337="","",DSUM('Rozpis-skore'!$C$1:$L$162,$B339,AJ336:AJ337))</f>
        <v/>
      </c>
      <c r="AK339" s="6" t="str">
        <f>IF(AK337="","",DSUM('Rozpis-skore'!$C$1:$L$162,$B339,AK336:AK337))</f>
        <v/>
      </c>
      <c r="AL339" s="6" t="str">
        <f>IF(AL337="","",DSUM('Rozpis-skore'!$C$1:$L$162,$B339,AL336:AL337))</f>
        <v/>
      </c>
      <c r="AM339" s="6" t="str">
        <f>IF(AM337="","",DSUM('Rozpis-skore'!$C$1:$L$162,$B339,AM336:AM337))</f>
        <v/>
      </c>
      <c r="AN339" s="6" t="str">
        <f>IF(AN337="","",DSUM('Rozpis-skore'!$C$1:$L$162,$B339,AN336:AN337))</f>
        <v/>
      </c>
      <c r="AO339" s="6" t="str">
        <f>IF(AO337="","",DSUM('Rozpis-skore'!$C$1:$L$162,$B339,AO336:AO337))</f>
        <v/>
      </c>
      <c r="AP339" s="9" t="str">
        <f>IF(AP337="","",DSUM('Rozpis-skore'!$C$1:$L$162,$B339,AP336:AP337))</f>
        <v/>
      </c>
      <c r="AQ339" s="27" t="str">
        <f>IF(AQ337="","",DSUM('Rozpis-skore'!$C$1:$L$162,$B339,AQ336:AQ337))</f>
        <v/>
      </c>
      <c r="AR339" s="6" t="str">
        <f>IF(AR337="","",DSUM('Rozpis-skore'!$C$1:$L$162,$B339,AR336:AR337))</f>
        <v/>
      </c>
      <c r="AS339" s="6" t="str">
        <f>IF(AS337="","",DSUM('Rozpis-skore'!$C$1:$L$162,$B339,AS336:AS337))</f>
        <v/>
      </c>
      <c r="AT339" s="6" t="str">
        <f>IF(AT337="","",DSUM('Rozpis-skore'!$C$1:$L$162,$B339,AT336:AT337))</f>
        <v/>
      </c>
      <c r="AU339" s="6" t="str">
        <f>IF(AU337="","",DSUM('Rozpis-skore'!$C$1:$L$162,$B339,AU336:AU337))</f>
        <v/>
      </c>
      <c r="AV339" s="6" t="str">
        <f>IF(AV337="","",DSUM('Rozpis-skore'!$C$1:$L$162,$B339,AV336:AV337))</f>
        <v/>
      </c>
      <c r="AW339" s="6" t="str">
        <f>IF(AW337="","",DSUM('Rozpis-skore'!$C$1:$L$162,$B339,AW336:AW337))</f>
        <v/>
      </c>
      <c r="AX339" s="9" t="str">
        <f>IF(AX337="","",DSUM('Rozpis-skore'!$C$1:$L$162,$B339,AX336:AX337))</f>
        <v/>
      </c>
      <c r="AY339" s="27" t="str">
        <f>IF(AY337="","",DSUM('Rozpis-skore'!$C$1:$L$162,$B339,AY336:AY337))</f>
        <v/>
      </c>
      <c r="AZ339" s="6" t="str">
        <f>IF(AZ337="","",DSUM('Rozpis-skore'!$C$1:$L$162,$B339,AZ336:AZ337))</f>
        <v/>
      </c>
      <c r="BA339" s="6" t="str">
        <f>IF(BA337="","",DSUM('Rozpis-skore'!$C$1:$L$162,$B339,BA336:BA337))</f>
        <v/>
      </c>
      <c r="BB339" s="6" t="str">
        <f>IF(BB337="","",DSUM('Rozpis-skore'!$C$1:$L$162,$B339,BB336:BB337))</f>
        <v/>
      </c>
      <c r="BC339" s="6" t="str">
        <f>IF(BC337="","",DSUM('Rozpis-skore'!$C$1:$L$162,$B339,BC336:BC337))</f>
        <v/>
      </c>
      <c r="BD339" s="6" t="str">
        <f>IF(BD337="","",DSUM('Rozpis-skore'!$C$1:$L$162,$B339,BD336:BD337))</f>
        <v/>
      </c>
      <c r="BE339" s="6" t="str">
        <f>IF(BE337="","",DSUM('Rozpis-skore'!$C$1:$L$162,$B339,BE336:BE337))</f>
        <v/>
      </c>
      <c r="BF339" s="9" t="str">
        <f>IF(BF337="","",DSUM('Rozpis-skore'!$C$1:$L$162,$B339,BF336:BF337))</f>
        <v/>
      </c>
      <c r="BG339" s="27" t="str">
        <f>IF(BG337="","",DSUM('Rozpis-skore'!$C$1:$L$162,$B339,BG336:BG337))</f>
        <v/>
      </c>
      <c r="BH339" s="6" t="str">
        <f>IF(BH337="","",DSUM('Rozpis-skore'!$C$1:$L$162,$B339,BH336:BH337))</f>
        <v/>
      </c>
      <c r="BI339" s="6" t="str">
        <f>IF(BI337="","",DSUM('Rozpis-skore'!$C$1:$L$162,$B339,BI336:BI337))</f>
        <v/>
      </c>
      <c r="BJ339" s="6" t="str">
        <f>IF(BJ337="","",DSUM('Rozpis-skore'!$C$1:$L$162,$B339,BJ336:BJ337))</f>
        <v/>
      </c>
      <c r="BK339" s="6" t="str">
        <f>IF(BK337="","",DSUM('Rozpis-skore'!$C$1:$L$162,$B339,BK336:BK337))</f>
        <v/>
      </c>
      <c r="BL339" s="6" t="str">
        <f>IF(BL337="","",DSUM('Rozpis-skore'!$C$1:$L$162,$B339,BL336:BL337))</f>
        <v/>
      </c>
      <c r="BM339" s="6" t="str">
        <f>IF(BM337="","",DSUM('Rozpis-skore'!$C$1:$L$162,$B339,BM336:BM337))</f>
        <v/>
      </c>
      <c r="BN339" s="9" t="str">
        <f>IF(BN337="","",DSUM('Rozpis-skore'!$C$1:$L$162,$B339,BN336:BN337))</f>
        <v/>
      </c>
    </row>
    <row r="340" spans="1:66" ht="16.5" thickBot="1" x14ac:dyDescent="0.3">
      <c r="A340" s="277" t="s">
        <v>31</v>
      </c>
      <c r="B340" s="280" t="s">
        <v>20</v>
      </c>
      <c r="C340" s="13" t="str">
        <f>IF(C337="","",DSUM('Rozpis-skore'!$C$1:$L$162,$B340,C336:C337))</f>
        <v/>
      </c>
      <c r="D340" s="10">
        <f>IF(D337="","",DSUM('Rozpis-skore'!$C$1:$L$162,$B340,D336:D337))</f>
        <v>2</v>
      </c>
      <c r="E340" s="10">
        <f>IF(E337="","",DSUM('Rozpis-skore'!$C$1:$L$162,$B340,E336:E337))</f>
        <v>2</v>
      </c>
      <c r="F340" s="10">
        <f>IF(F337="","",DSUM('Rozpis-skore'!$C$1:$L$162,$B340,F336:F337))</f>
        <v>9</v>
      </c>
      <c r="G340" s="10" t="str">
        <f>IF(G337="","",DSUM('Rozpis-skore'!$C$1:$L$162,$B340,G336:G337))</f>
        <v/>
      </c>
      <c r="H340" s="10" t="str">
        <f>IF(H337="","",DSUM('Rozpis-skore'!$C$1:$L$162,$B340,H336:H337))</f>
        <v/>
      </c>
      <c r="I340" s="10" t="str">
        <f>IF(I337="","",DSUM('Rozpis-skore'!$C$1:$L$162,$B340,I336:I337))</f>
        <v/>
      </c>
      <c r="J340" s="11" t="str">
        <f>IF(J337="","",DSUM('Rozpis-skore'!$C$1:$L$162,$B340,J336:J337))</f>
        <v/>
      </c>
      <c r="K340" s="13" t="str">
        <f>IF(K337="","",DSUM('Rozpis-skore'!$C$1:$L$162,$B340,K336:K337))</f>
        <v/>
      </c>
      <c r="L340" s="10" t="str">
        <f>IF(L337="","",DSUM('Rozpis-skore'!$C$1:$L$162,$B340,L336:L337))</f>
        <v/>
      </c>
      <c r="M340" s="10" t="str">
        <f>IF(M337="","",DSUM('Rozpis-skore'!$C$1:$L$162,$B340,M336:M337))</f>
        <v/>
      </c>
      <c r="N340" s="10" t="str">
        <f>IF(N337="","",DSUM('Rozpis-skore'!$C$1:$L$162,$B340,N336:N337))</f>
        <v/>
      </c>
      <c r="O340" s="10" t="str">
        <f>IF(O337="","",DSUM('Rozpis-skore'!$C$1:$L$162,$B340,O336:O337))</f>
        <v/>
      </c>
      <c r="P340" s="10" t="str">
        <f>IF(P337="","",DSUM('Rozpis-skore'!$C$1:$L$162,$B340,P336:P337))</f>
        <v/>
      </c>
      <c r="Q340" s="10" t="str">
        <f>IF(Q337="","",DSUM('Rozpis-skore'!$C$1:$L$162,$B340,Q336:Q337))</f>
        <v/>
      </c>
      <c r="R340" s="11" t="str">
        <f>IF(R337="","",DSUM('Rozpis-skore'!$C$1:$L$162,$B340,R336:R337))</f>
        <v/>
      </c>
      <c r="S340" s="13" t="str">
        <f>IF(S337="","",DSUM('Rozpis-skore'!$C$1:$L$162,$B340,S336:S337))</f>
        <v/>
      </c>
      <c r="T340" s="10" t="str">
        <f>IF(T337="","",DSUM('Rozpis-skore'!$C$1:$L$162,$B340,T336:T337))</f>
        <v/>
      </c>
      <c r="U340" s="10" t="str">
        <f>IF(U337="","",DSUM('Rozpis-skore'!$C$1:$L$162,$B340,U336:U337))</f>
        <v/>
      </c>
      <c r="V340" s="10" t="str">
        <f>IF(V337="","",DSUM('Rozpis-skore'!$C$1:$L$162,$B340,V336:V337))</f>
        <v/>
      </c>
      <c r="W340" s="10" t="str">
        <f>IF(W337="","",DSUM('Rozpis-skore'!$C$1:$L$162,$B340,W336:W337))</f>
        <v/>
      </c>
      <c r="X340" s="10" t="str">
        <f>IF(X337="","",DSUM('Rozpis-skore'!$C$1:$L$162,$B340,X336:X337))</f>
        <v/>
      </c>
      <c r="Y340" s="10" t="str">
        <f>IF(Y337="","",DSUM('Rozpis-skore'!$C$1:$L$162,$B340,Y336:Y337))</f>
        <v/>
      </c>
      <c r="Z340" s="11" t="str">
        <f>IF(Z337="","",DSUM('Rozpis-skore'!$C$1:$L$162,$B340,Z336:Z337))</f>
        <v/>
      </c>
      <c r="AA340" s="13" t="str">
        <f>IF(AA337="","",DSUM('Rozpis-skore'!$C$1:$L$162,$B340,AA336:AA337))</f>
        <v/>
      </c>
      <c r="AB340" s="10" t="str">
        <f>IF(AB337="","",DSUM('Rozpis-skore'!$C$1:$L$162,$B340,AB336:AB337))</f>
        <v/>
      </c>
      <c r="AC340" s="10" t="str">
        <f>IF(AC337="","",DSUM('Rozpis-skore'!$C$1:$L$162,$B340,AC336:AC337))</f>
        <v/>
      </c>
      <c r="AD340" s="10" t="str">
        <f>IF(AD337="","",DSUM('Rozpis-skore'!$C$1:$L$162,$B340,AD336:AD337))</f>
        <v/>
      </c>
      <c r="AE340" s="10">
        <f>IF(AE337="","",DSUM('Rozpis-skore'!$C$1:$L$162,$B340,AE336:AE337))</f>
        <v>0</v>
      </c>
      <c r="AF340" s="10" t="str">
        <f>IF(AF337="","",DSUM('Rozpis-skore'!$C$1:$L$162,$B340,AF336:AF337))</f>
        <v/>
      </c>
      <c r="AG340" s="10" t="str">
        <f>IF(AG337="","",DSUM('Rozpis-skore'!$C$1:$L$162,$B340,AG336:AG337))</f>
        <v/>
      </c>
      <c r="AH340" s="11" t="str">
        <f>IF(AH337="","",DSUM('Rozpis-skore'!$C$1:$L$162,$B340,AH336:AH337))</f>
        <v/>
      </c>
      <c r="AI340" s="13">
        <f>IF(AI337="","",DSUM('Rozpis-skore'!$C$1:$L$162,$B340,AI336:AI337))</f>
        <v>0</v>
      </c>
      <c r="AJ340" s="10" t="str">
        <f>IF(AJ337="","",DSUM('Rozpis-skore'!$C$1:$L$162,$B340,AJ336:AJ337))</f>
        <v/>
      </c>
      <c r="AK340" s="10" t="str">
        <f>IF(AK337="","",DSUM('Rozpis-skore'!$C$1:$L$162,$B340,AK336:AK337))</f>
        <v/>
      </c>
      <c r="AL340" s="10" t="str">
        <f>IF(AL337="","",DSUM('Rozpis-skore'!$C$1:$L$162,$B340,AL336:AL337))</f>
        <v/>
      </c>
      <c r="AM340" s="10" t="str">
        <f>IF(AM337="","",DSUM('Rozpis-skore'!$C$1:$L$162,$B340,AM336:AM337))</f>
        <v/>
      </c>
      <c r="AN340" s="10" t="str">
        <f>IF(AN337="","",DSUM('Rozpis-skore'!$C$1:$L$162,$B340,AN336:AN337))</f>
        <v/>
      </c>
      <c r="AO340" s="10" t="str">
        <f>IF(AO337="","",DSUM('Rozpis-skore'!$C$1:$L$162,$B340,AO336:AO337))</f>
        <v/>
      </c>
      <c r="AP340" s="11" t="str">
        <f>IF(AP337="","",DSUM('Rozpis-skore'!$C$1:$L$162,$B340,AP336:AP337))</f>
        <v/>
      </c>
      <c r="AQ340" s="13" t="str">
        <f>IF(AQ337="","",DSUM('Rozpis-skore'!$C$1:$L$162,$B340,AQ336:AQ337))</f>
        <v/>
      </c>
      <c r="AR340" s="10" t="str">
        <f>IF(AR337="","",DSUM('Rozpis-skore'!$C$1:$L$162,$B340,AR336:AR337))</f>
        <v/>
      </c>
      <c r="AS340" s="10" t="str">
        <f>IF(AS337="","",DSUM('Rozpis-skore'!$C$1:$L$162,$B340,AS336:AS337))</f>
        <v/>
      </c>
      <c r="AT340" s="10" t="str">
        <f>IF(AT337="","",DSUM('Rozpis-skore'!$C$1:$L$162,$B340,AT336:AT337))</f>
        <v/>
      </c>
      <c r="AU340" s="10" t="str">
        <f>IF(AU337="","",DSUM('Rozpis-skore'!$C$1:$L$162,$B340,AU336:AU337))</f>
        <v/>
      </c>
      <c r="AV340" s="10" t="str">
        <f>IF(AV337="","",DSUM('Rozpis-skore'!$C$1:$L$162,$B340,AV336:AV337))</f>
        <v/>
      </c>
      <c r="AW340" s="10" t="str">
        <f>IF(AW337="","",DSUM('Rozpis-skore'!$C$1:$L$162,$B340,AW336:AW337))</f>
        <v/>
      </c>
      <c r="AX340" s="11" t="str">
        <f>IF(AX337="","",DSUM('Rozpis-skore'!$C$1:$L$162,$B340,AX336:AX337))</f>
        <v/>
      </c>
      <c r="AY340" s="13" t="str">
        <f>IF(AY337="","",DSUM('Rozpis-skore'!$C$1:$L$162,$B340,AY336:AY337))</f>
        <v/>
      </c>
      <c r="AZ340" s="10" t="str">
        <f>IF(AZ337="","",DSUM('Rozpis-skore'!$C$1:$L$162,$B340,AZ336:AZ337))</f>
        <v/>
      </c>
      <c r="BA340" s="10" t="str">
        <f>IF(BA337="","",DSUM('Rozpis-skore'!$C$1:$L$162,$B340,BA336:BA337))</f>
        <v/>
      </c>
      <c r="BB340" s="10" t="str">
        <f>IF(BB337="","",DSUM('Rozpis-skore'!$C$1:$L$162,$B340,BB336:BB337))</f>
        <v/>
      </c>
      <c r="BC340" s="10" t="str">
        <f>IF(BC337="","",DSUM('Rozpis-skore'!$C$1:$L$162,$B340,BC336:BC337))</f>
        <v/>
      </c>
      <c r="BD340" s="10" t="str">
        <f>IF(BD337="","",DSUM('Rozpis-skore'!$C$1:$L$162,$B340,BD336:BD337))</f>
        <v/>
      </c>
      <c r="BE340" s="10" t="str">
        <f>IF(BE337="","",DSUM('Rozpis-skore'!$C$1:$L$162,$B340,BE336:BE337))</f>
        <v/>
      </c>
      <c r="BF340" s="11" t="str">
        <f>IF(BF337="","",DSUM('Rozpis-skore'!$C$1:$L$162,$B340,BF336:BF337))</f>
        <v/>
      </c>
      <c r="BG340" s="13" t="str">
        <f>IF(BG337="","",DSUM('Rozpis-skore'!$C$1:$L$162,$B340,BG336:BG337))</f>
        <v/>
      </c>
      <c r="BH340" s="10" t="str">
        <f>IF(BH337="","",DSUM('Rozpis-skore'!$C$1:$L$162,$B340,BH336:BH337))</f>
        <v/>
      </c>
      <c r="BI340" s="10" t="str">
        <f>IF(BI337="","",DSUM('Rozpis-skore'!$C$1:$L$162,$B340,BI336:BI337))</f>
        <v/>
      </c>
      <c r="BJ340" s="10" t="str">
        <f>IF(BJ337="","",DSUM('Rozpis-skore'!$C$1:$L$162,$B340,BJ336:BJ337))</f>
        <v/>
      </c>
      <c r="BK340" s="10" t="str">
        <f>IF(BK337="","",DSUM('Rozpis-skore'!$C$1:$L$162,$B340,BK336:BK337))</f>
        <v/>
      </c>
      <c r="BL340" s="10" t="str">
        <f>IF(BL337="","",DSUM('Rozpis-skore'!$C$1:$L$162,$B340,BL336:BL337))</f>
        <v/>
      </c>
      <c r="BM340" s="10" t="str">
        <f>IF(BM337="","",DSUM('Rozpis-skore'!$C$1:$L$162,$B340,BM336:BM337))</f>
        <v/>
      </c>
      <c r="BN340" s="11" t="str">
        <f>IF(BN337="","",DSUM('Rozpis-skore'!$C$1:$L$162,$B340,BN336:BN337))</f>
        <v/>
      </c>
    </row>
    <row r="341" spans="1:66" ht="15.75" x14ac:dyDescent="0.25">
      <c r="A341" s="2100" t="s">
        <v>138</v>
      </c>
      <c r="B341" s="2101"/>
      <c r="C341" s="28">
        <f t="shared" ref="C341:BN341" si="1380">SUM(C338,C333)</f>
        <v>0</v>
      </c>
      <c r="D341" s="29">
        <f t="shared" si="1380"/>
        <v>0</v>
      </c>
      <c r="E341" s="29">
        <f t="shared" si="1380"/>
        <v>0</v>
      </c>
      <c r="F341" s="29">
        <f t="shared" si="1380"/>
        <v>0</v>
      </c>
      <c r="G341" s="29">
        <f t="shared" si="1380"/>
        <v>0</v>
      </c>
      <c r="H341" s="29">
        <f t="shared" si="1380"/>
        <v>0</v>
      </c>
      <c r="I341" s="29">
        <f t="shared" si="1380"/>
        <v>0</v>
      </c>
      <c r="J341" s="30">
        <f t="shared" si="1380"/>
        <v>0</v>
      </c>
      <c r="K341" s="28">
        <f t="shared" si="1380"/>
        <v>0</v>
      </c>
      <c r="L341" s="29">
        <f t="shared" si="1380"/>
        <v>0</v>
      </c>
      <c r="M341" s="29">
        <f t="shared" si="1380"/>
        <v>0</v>
      </c>
      <c r="N341" s="29">
        <f t="shared" si="1380"/>
        <v>0</v>
      </c>
      <c r="O341" s="29">
        <f t="shared" si="1380"/>
        <v>0</v>
      </c>
      <c r="P341" s="29">
        <f t="shared" si="1380"/>
        <v>0</v>
      </c>
      <c r="Q341" s="29">
        <f t="shared" si="1380"/>
        <v>0</v>
      </c>
      <c r="R341" s="30">
        <f t="shared" si="1380"/>
        <v>0</v>
      </c>
      <c r="S341" s="28">
        <f t="shared" si="1380"/>
        <v>0</v>
      </c>
      <c r="T341" s="29">
        <f t="shared" si="1380"/>
        <v>0</v>
      </c>
      <c r="U341" s="29">
        <f t="shared" si="1380"/>
        <v>0</v>
      </c>
      <c r="V341" s="29">
        <f t="shared" si="1380"/>
        <v>0</v>
      </c>
      <c r="W341" s="29">
        <f t="shared" si="1380"/>
        <v>0</v>
      </c>
      <c r="X341" s="29">
        <f t="shared" si="1380"/>
        <v>0</v>
      </c>
      <c r="Y341" s="29">
        <f t="shared" si="1380"/>
        <v>0</v>
      </c>
      <c r="Z341" s="30">
        <f t="shared" si="1380"/>
        <v>0</v>
      </c>
      <c r="AA341" s="28">
        <f t="shared" si="1380"/>
        <v>0</v>
      </c>
      <c r="AB341" s="29">
        <f t="shared" si="1380"/>
        <v>0</v>
      </c>
      <c r="AC341" s="29">
        <f t="shared" si="1380"/>
        <v>0</v>
      </c>
      <c r="AD341" s="29">
        <f t="shared" si="1380"/>
        <v>0</v>
      </c>
      <c r="AE341" s="29">
        <f t="shared" si="1380"/>
        <v>0</v>
      </c>
      <c r="AF341" s="29">
        <f t="shared" si="1380"/>
        <v>0</v>
      </c>
      <c r="AG341" s="29">
        <f t="shared" si="1380"/>
        <v>0</v>
      </c>
      <c r="AH341" s="30">
        <f t="shared" si="1380"/>
        <v>0</v>
      </c>
      <c r="AI341" s="28">
        <f t="shared" si="1380"/>
        <v>0</v>
      </c>
      <c r="AJ341" s="29">
        <f t="shared" si="1380"/>
        <v>0</v>
      </c>
      <c r="AK341" s="29">
        <f t="shared" si="1380"/>
        <v>0</v>
      </c>
      <c r="AL341" s="29">
        <f t="shared" si="1380"/>
        <v>0</v>
      </c>
      <c r="AM341" s="29">
        <f t="shared" si="1380"/>
        <v>0</v>
      </c>
      <c r="AN341" s="29">
        <f t="shared" si="1380"/>
        <v>0</v>
      </c>
      <c r="AO341" s="29">
        <f t="shared" si="1380"/>
        <v>0</v>
      </c>
      <c r="AP341" s="30">
        <f t="shared" si="1380"/>
        <v>0</v>
      </c>
      <c r="AQ341" s="28">
        <f t="shared" si="1380"/>
        <v>0</v>
      </c>
      <c r="AR341" s="29">
        <f t="shared" si="1380"/>
        <v>0</v>
      </c>
      <c r="AS341" s="29">
        <f t="shared" si="1380"/>
        <v>0</v>
      </c>
      <c r="AT341" s="29">
        <f t="shared" si="1380"/>
        <v>0</v>
      </c>
      <c r="AU341" s="29">
        <f t="shared" si="1380"/>
        <v>0</v>
      </c>
      <c r="AV341" s="29">
        <f t="shared" si="1380"/>
        <v>0</v>
      </c>
      <c r="AW341" s="29">
        <f t="shared" si="1380"/>
        <v>0</v>
      </c>
      <c r="AX341" s="30">
        <f t="shared" si="1380"/>
        <v>0</v>
      </c>
      <c r="AY341" s="28">
        <f t="shared" si="1380"/>
        <v>0</v>
      </c>
      <c r="AZ341" s="29">
        <f t="shared" si="1380"/>
        <v>0</v>
      </c>
      <c r="BA341" s="29">
        <f t="shared" si="1380"/>
        <v>0</v>
      </c>
      <c r="BB341" s="29">
        <f t="shared" si="1380"/>
        <v>0</v>
      </c>
      <c r="BC341" s="29">
        <f t="shared" si="1380"/>
        <v>0</v>
      </c>
      <c r="BD341" s="29">
        <f t="shared" si="1380"/>
        <v>0</v>
      </c>
      <c r="BE341" s="29">
        <f t="shared" si="1380"/>
        <v>0</v>
      </c>
      <c r="BF341" s="30">
        <f t="shared" si="1380"/>
        <v>0</v>
      </c>
      <c r="BG341" s="28">
        <f t="shared" si="1380"/>
        <v>0</v>
      </c>
      <c r="BH341" s="29">
        <f t="shared" si="1380"/>
        <v>0</v>
      </c>
      <c r="BI341" s="29">
        <f t="shared" si="1380"/>
        <v>0</v>
      </c>
      <c r="BJ341" s="29">
        <f t="shared" si="1380"/>
        <v>0</v>
      </c>
      <c r="BK341" s="29">
        <f t="shared" si="1380"/>
        <v>0</v>
      </c>
      <c r="BL341" s="29">
        <f t="shared" si="1380"/>
        <v>0</v>
      </c>
      <c r="BM341" s="29">
        <f t="shared" si="1380"/>
        <v>0</v>
      </c>
      <c r="BN341" s="30">
        <f t="shared" si="1380"/>
        <v>0</v>
      </c>
    </row>
    <row r="342" spans="1:66" ht="15.75" x14ac:dyDescent="0.25">
      <c r="A342" s="2102" t="s">
        <v>139</v>
      </c>
      <c r="B342" s="2103"/>
      <c r="C342" s="31">
        <f t="shared" ref="C342:BN342" si="1381">SUM(C339,C334)</f>
        <v>0</v>
      </c>
      <c r="D342" s="32">
        <f t="shared" si="1381"/>
        <v>6</v>
      </c>
      <c r="E342" s="32">
        <f t="shared" si="1381"/>
        <v>14</v>
      </c>
      <c r="F342" s="32">
        <f t="shared" si="1381"/>
        <v>11</v>
      </c>
      <c r="G342" s="32">
        <f t="shared" si="1381"/>
        <v>0</v>
      </c>
      <c r="H342" s="32">
        <f t="shared" si="1381"/>
        <v>0</v>
      </c>
      <c r="I342" s="32">
        <f t="shared" si="1381"/>
        <v>0</v>
      </c>
      <c r="J342" s="33">
        <f t="shared" si="1381"/>
        <v>0</v>
      </c>
      <c r="K342" s="31">
        <f t="shared" si="1381"/>
        <v>0</v>
      </c>
      <c r="L342" s="32">
        <f t="shared" si="1381"/>
        <v>0</v>
      </c>
      <c r="M342" s="32">
        <f t="shared" si="1381"/>
        <v>0</v>
      </c>
      <c r="N342" s="32">
        <f t="shared" si="1381"/>
        <v>0</v>
      </c>
      <c r="O342" s="32">
        <f t="shared" si="1381"/>
        <v>0</v>
      </c>
      <c r="P342" s="32">
        <f t="shared" si="1381"/>
        <v>0</v>
      </c>
      <c r="Q342" s="32">
        <f t="shared" si="1381"/>
        <v>0</v>
      </c>
      <c r="R342" s="33">
        <f t="shared" si="1381"/>
        <v>0</v>
      </c>
      <c r="S342" s="31">
        <f t="shared" si="1381"/>
        <v>0</v>
      </c>
      <c r="T342" s="32">
        <f t="shared" si="1381"/>
        <v>0</v>
      </c>
      <c r="U342" s="32">
        <f t="shared" si="1381"/>
        <v>0</v>
      </c>
      <c r="V342" s="32">
        <f t="shared" si="1381"/>
        <v>0</v>
      </c>
      <c r="W342" s="32">
        <f t="shared" si="1381"/>
        <v>0</v>
      </c>
      <c r="X342" s="32">
        <f t="shared" si="1381"/>
        <v>0</v>
      </c>
      <c r="Y342" s="32">
        <f t="shared" si="1381"/>
        <v>0</v>
      </c>
      <c r="Z342" s="33">
        <f t="shared" si="1381"/>
        <v>0</v>
      </c>
      <c r="AA342" s="31">
        <f t="shared" si="1381"/>
        <v>0</v>
      </c>
      <c r="AB342" s="32">
        <f t="shared" si="1381"/>
        <v>0</v>
      </c>
      <c r="AC342" s="32">
        <f t="shared" si="1381"/>
        <v>0</v>
      </c>
      <c r="AD342" s="32">
        <f t="shared" si="1381"/>
        <v>0</v>
      </c>
      <c r="AE342" s="32">
        <f t="shared" si="1381"/>
        <v>0</v>
      </c>
      <c r="AF342" s="32">
        <f t="shared" si="1381"/>
        <v>0</v>
      </c>
      <c r="AG342" s="32">
        <f t="shared" si="1381"/>
        <v>0</v>
      </c>
      <c r="AH342" s="33">
        <f t="shared" si="1381"/>
        <v>0</v>
      </c>
      <c r="AI342" s="31">
        <f t="shared" si="1381"/>
        <v>0</v>
      </c>
      <c r="AJ342" s="32">
        <f t="shared" si="1381"/>
        <v>0</v>
      </c>
      <c r="AK342" s="32">
        <f t="shared" si="1381"/>
        <v>0</v>
      </c>
      <c r="AL342" s="32">
        <f t="shared" si="1381"/>
        <v>0</v>
      </c>
      <c r="AM342" s="32">
        <f t="shared" si="1381"/>
        <v>0</v>
      </c>
      <c r="AN342" s="32">
        <f t="shared" si="1381"/>
        <v>0</v>
      </c>
      <c r="AO342" s="32">
        <f t="shared" si="1381"/>
        <v>0</v>
      </c>
      <c r="AP342" s="33">
        <f t="shared" si="1381"/>
        <v>0</v>
      </c>
      <c r="AQ342" s="31">
        <f t="shared" si="1381"/>
        <v>0</v>
      </c>
      <c r="AR342" s="32">
        <f t="shared" si="1381"/>
        <v>0</v>
      </c>
      <c r="AS342" s="32">
        <f t="shared" si="1381"/>
        <v>0</v>
      </c>
      <c r="AT342" s="32">
        <f t="shared" si="1381"/>
        <v>0</v>
      </c>
      <c r="AU342" s="32">
        <f t="shared" si="1381"/>
        <v>0</v>
      </c>
      <c r="AV342" s="32">
        <f t="shared" si="1381"/>
        <v>0</v>
      </c>
      <c r="AW342" s="32">
        <f t="shared" si="1381"/>
        <v>0</v>
      </c>
      <c r="AX342" s="33">
        <f t="shared" si="1381"/>
        <v>0</v>
      </c>
      <c r="AY342" s="31">
        <f t="shared" si="1381"/>
        <v>0</v>
      </c>
      <c r="AZ342" s="32">
        <f t="shared" si="1381"/>
        <v>0</v>
      </c>
      <c r="BA342" s="32">
        <f t="shared" si="1381"/>
        <v>0</v>
      </c>
      <c r="BB342" s="32">
        <f t="shared" si="1381"/>
        <v>0</v>
      </c>
      <c r="BC342" s="32">
        <f t="shared" si="1381"/>
        <v>0</v>
      </c>
      <c r="BD342" s="32">
        <f t="shared" si="1381"/>
        <v>0</v>
      </c>
      <c r="BE342" s="32">
        <f t="shared" si="1381"/>
        <v>0</v>
      </c>
      <c r="BF342" s="33">
        <f t="shared" si="1381"/>
        <v>0</v>
      </c>
      <c r="BG342" s="31">
        <f t="shared" si="1381"/>
        <v>0</v>
      </c>
      <c r="BH342" s="32">
        <f t="shared" si="1381"/>
        <v>0</v>
      </c>
      <c r="BI342" s="32">
        <f t="shared" si="1381"/>
        <v>0</v>
      </c>
      <c r="BJ342" s="32">
        <f t="shared" si="1381"/>
        <v>0</v>
      </c>
      <c r="BK342" s="32">
        <f t="shared" si="1381"/>
        <v>0</v>
      </c>
      <c r="BL342" s="32">
        <f t="shared" si="1381"/>
        <v>0</v>
      </c>
      <c r="BM342" s="32">
        <f t="shared" si="1381"/>
        <v>0</v>
      </c>
      <c r="BN342" s="33">
        <f t="shared" si="1381"/>
        <v>0</v>
      </c>
    </row>
    <row r="343" spans="1:66" ht="15.75" x14ac:dyDescent="0.25">
      <c r="A343" s="2102" t="s">
        <v>140</v>
      </c>
      <c r="B343" s="2103"/>
      <c r="C343" s="31">
        <f t="shared" ref="C343:BN343" si="1382">SUM(C340,C335)</f>
        <v>0</v>
      </c>
      <c r="D343" s="32">
        <f t="shared" si="1382"/>
        <v>7</v>
      </c>
      <c r="E343" s="32">
        <f t="shared" si="1382"/>
        <v>11</v>
      </c>
      <c r="F343" s="32">
        <f t="shared" si="1382"/>
        <v>13</v>
      </c>
      <c r="G343" s="32">
        <f t="shared" si="1382"/>
        <v>0</v>
      </c>
      <c r="H343" s="32">
        <f t="shared" si="1382"/>
        <v>0</v>
      </c>
      <c r="I343" s="32">
        <f t="shared" si="1382"/>
        <v>0</v>
      </c>
      <c r="J343" s="33">
        <f t="shared" si="1382"/>
        <v>0</v>
      </c>
      <c r="K343" s="31">
        <f t="shared" si="1382"/>
        <v>0</v>
      </c>
      <c r="L343" s="32">
        <f t="shared" si="1382"/>
        <v>0</v>
      </c>
      <c r="M343" s="32">
        <f t="shared" si="1382"/>
        <v>0</v>
      </c>
      <c r="N343" s="32">
        <f t="shared" si="1382"/>
        <v>0</v>
      </c>
      <c r="O343" s="32">
        <f t="shared" si="1382"/>
        <v>0</v>
      </c>
      <c r="P343" s="32">
        <f t="shared" si="1382"/>
        <v>0</v>
      </c>
      <c r="Q343" s="32">
        <f t="shared" si="1382"/>
        <v>0</v>
      </c>
      <c r="R343" s="33">
        <f t="shared" si="1382"/>
        <v>0</v>
      </c>
      <c r="S343" s="31">
        <f t="shared" si="1382"/>
        <v>0</v>
      </c>
      <c r="T343" s="32">
        <f t="shared" si="1382"/>
        <v>0</v>
      </c>
      <c r="U343" s="32">
        <f t="shared" si="1382"/>
        <v>0</v>
      </c>
      <c r="V343" s="32">
        <f t="shared" si="1382"/>
        <v>0</v>
      </c>
      <c r="W343" s="32">
        <f t="shared" si="1382"/>
        <v>0</v>
      </c>
      <c r="X343" s="32">
        <f t="shared" si="1382"/>
        <v>0</v>
      </c>
      <c r="Y343" s="32">
        <f t="shared" si="1382"/>
        <v>0</v>
      </c>
      <c r="Z343" s="33">
        <f t="shared" si="1382"/>
        <v>0</v>
      </c>
      <c r="AA343" s="31">
        <f t="shared" si="1382"/>
        <v>0</v>
      </c>
      <c r="AB343" s="32">
        <f t="shared" si="1382"/>
        <v>0</v>
      </c>
      <c r="AC343" s="32">
        <f t="shared" si="1382"/>
        <v>0</v>
      </c>
      <c r="AD343" s="32">
        <f t="shared" si="1382"/>
        <v>0</v>
      </c>
      <c r="AE343" s="32">
        <f t="shared" si="1382"/>
        <v>0</v>
      </c>
      <c r="AF343" s="32">
        <f t="shared" si="1382"/>
        <v>0</v>
      </c>
      <c r="AG343" s="32">
        <f t="shared" si="1382"/>
        <v>0</v>
      </c>
      <c r="AH343" s="33">
        <f t="shared" si="1382"/>
        <v>0</v>
      </c>
      <c r="AI343" s="31">
        <f t="shared" si="1382"/>
        <v>0</v>
      </c>
      <c r="AJ343" s="32">
        <f t="shared" si="1382"/>
        <v>0</v>
      </c>
      <c r="AK343" s="32">
        <f t="shared" si="1382"/>
        <v>0</v>
      </c>
      <c r="AL343" s="32">
        <f t="shared" si="1382"/>
        <v>0</v>
      </c>
      <c r="AM343" s="32">
        <f t="shared" si="1382"/>
        <v>0</v>
      </c>
      <c r="AN343" s="32">
        <f t="shared" si="1382"/>
        <v>0</v>
      </c>
      <c r="AO343" s="32">
        <f t="shared" si="1382"/>
        <v>0</v>
      </c>
      <c r="AP343" s="33">
        <f t="shared" si="1382"/>
        <v>0</v>
      </c>
      <c r="AQ343" s="31">
        <f t="shared" si="1382"/>
        <v>0</v>
      </c>
      <c r="AR343" s="32">
        <f t="shared" si="1382"/>
        <v>0</v>
      </c>
      <c r="AS343" s="32">
        <f t="shared" si="1382"/>
        <v>0</v>
      </c>
      <c r="AT343" s="32">
        <f t="shared" si="1382"/>
        <v>0</v>
      </c>
      <c r="AU343" s="32">
        <f t="shared" si="1382"/>
        <v>0</v>
      </c>
      <c r="AV343" s="32">
        <f t="shared" si="1382"/>
        <v>0</v>
      </c>
      <c r="AW343" s="32">
        <f t="shared" si="1382"/>
        <v>0</v>
      </c>
      <c r="AX343" s="33">
        <f t="shared" si="1382"/>
        <v>0</v>
      </c>
      <c r="AY343" s="31">
        <f t="shared" si="1382"/>
        <v>0</v>
      </c>
      <c r="AZ343" s="32">
        <f t="shared" si="1382"/>
        <v>0</v>
      </c>
      <c r="BA343" s="32">
        <f t="shared" si="1382"/>
        <v>0</v>
      </c>
      <c r="BB343" s="32">
        <f t="shared" si="1382"/>
        <v>0</v>
      </c>
      <c r="BC343" s="32">
        <f t="shared" si="1382"/>
        <v>0</v>
      </c>
      <c r="BD343" s="32">
        <f t="shared" si="1382"/>
        <v>0</v>
      </c>
      <c r="BE343" s="32">
        <f t="shared" si="1382"/>
        <v>0</v>
      </c>
      <c r="BF343" s="33">
        <f t="shared" si="1382"/>
        <v>0</v>
      </c>
      <c r="BG343" s="31">
        <f t="shared" si="1382"/>
        <v>0</v>
      </c>
      <c r="BH343" s="32">
        <f t="shared" si="1382"/>
        <v>0</v>
      </c>
      <c r="BI343" s="32">
        <f t="shared" si="1382"/>
        <v>0</v>
      </c>
      <c r="BJ343" s="32">
        <f t="shared" si="1382"/>
        <v>0</v>
      </c>
      <c r="BK343" s="32">
        <f t="shared" si="1382"/>
        <v>0</v>
      </c>
      <c r="BL343" s="32">
        <f t="shared" si="1382"/>
        <v>0</v>
      </c>
      <c r="BM343" s="32">
        <f t="shared" si="1382"/>
        <v>0</v>
      </c>
      <c r="BN343" s="33">
        <f t="shared" si="1382"/>
        <v>0</v>
      </c>
    </row>
    <row r="344" spans="1:66" ht="15.75" x14ac:dyDescent="0.25">
      <c r="A344" s="2102" t="s">
        <v>141</v>
      </c>
      <c r="B344" s="2103"/>
      <c r="C344" s="49" t="str">
        <f t="shared" ref="C344:BN344" si="1383">IF(C332="","",C342-C343)</f>
        <v/>
      </c>
      <c r="D344" s="50">
        <f t="shared" si="1383"/>
        <v>-1</v>
      </c>
      <c r="E344" s="50">
        <f t="shared" si="1383"/>
        <v>3</v>
      </c>
      <c r="F344" s="50">
        <f t="shared" si="1383"/>
        <v>-2</v>
      </c>
      <c r="G344" s="50" t="str">
        <f t="shared" si="1383"/>
        <v/>
      </c>
      <c r="H344" s="50" t="str">
        <f t="shared" si="1383"/>
        <v/>
      </c>
      <c r="I344" s="50" t="str">
        <f t="shared" si="1383"/>
        <v/>
      </c>
      <c r="J344" s="51" t="str">
        <f t="shared" si="1383"/>
        <v/>
      </c>
      <c r="K344" s="49" t="str">
        <f t="shared" si="1383"/>
        <v/>
      </c>
      <c r="L344" s="50" t="str">
        <f t="shared" si="1383"/>
        <v/>
      </c>
      <c r="M344" s="50" t="str">
        <f t="shared" si="1383"/>
        <v/>
      </c>
      <c r="N344" s="50" t="str">
        <f t="shared" si="1383"/>
        <v/>
      </c>
      <c r="O344" s="50" t="str">
        <f t="shared" si="1383"/>
        <v/>
      </c>
      <c r="P344" s="50" t="str">
        <f t="shared" si="1383"/>
        <v/>
      </c>
      <c r="Q344" s="50" t="str">
        <f t="shared" si="1383"/>
        <v/>
      </c>
      <c r="R344" s="51" t="str">
        <f t="shared" si="1383"/>
        <v/>
      </c>
      <c r="S344" s="49" t="str">
        <f t="shared" si="1383"/>
        <v/>
      </c>
      <c r="T344" s="50" t="str">
        <f t="shared" si="1383"/>
        <v/>
      </c>
      <c r="U344" s="50" t="str">
        <f t="shared" si="1383"/>
        <v/>
      </c>
      <c r="V344" s="50" t="str">
        <f t="shared" si="1383"/>
        <v/>
      </c>
      <c r="W344" s="50" t="str">
        <f t="shared" si="1383"/>
        <v/>
      </c>
      <c r="X344" s="50" t="str">
        <f t="shared" si="1383"/>
        <v/>
      </c>
      <c r="Y344" s="50" t="str">
        <f t="shared" si="1383"/>
        <v/>
      </c>
      <c r="Z344" s="51" t="str">
        <f t="shared" si="1383"/>
        <v/>
      </c>
      <c r="AA344" s="49" t="str">
        <f t="shared" si="1383"/>
        <v/>
      </c>
      <c r="AB344" s="50" t="str">
        <f t="shared" si="1383"/>
        <v/>
      </c>
      <c r="AC344" s="50" t="str">
        <f t="shared" si="1383"/>
        <v/>
      </c>
      <c r="AD344" s="50" t="str">
        <f t="shared" si="1383"/>
        <v/>
      </c>
      <c r="AE344" s="50">
        <f t="shared" si="1383"/>
        <v>0</v>
      </c>
      <c r="AF344" s="50" t="str">
        <f t="shared" si="1383"/>
        <v/>
      </c>
      <c r="AG344" s="50" t="str">
        <f t="shared" si="1383"/>
        <v/>
      </c>
      <c r="AH344" s="51" t="str">
        <f t="shared" si="1383"/>
        <v/>
      </c>
      <c r="AI344" s="49">
        <f t="shared" si="1383"/>
        <v>0</v>
      </c>
      <c r="AJ344" s="50" t="str">
        <f t="shared" si="1383"/>
        <v/>
      </c>
      <c r="AK344" s="50" t="str">
        <f t="shared" si="1383"/>
        <v/>
      </c>
      <c r="AL344" s="50" t="str">
        <f t="shared" si="1383"/>
        <v/>
      </c>
      <c r="AM344" s="50" t="str">
        <f t="shared" si="1383"/>
        <v/>
      </c>
      <c r="AN344" s="50" t="str">
        <f t="shared" si="1383"/>
        <v/>
      </c>
      <c r="AO344" s="50" t="str">
        <f t="shared" si="1383"/>
        <v/>
      </c>
      <c r="AP344" s="51" t="str">
        <f t="shared" si="1383"/>
        <v/>
      </c>
      <c r="AQ344" s="49" t="str">
        <f t="shared" si="1383"/>
        <v/>
      </c>
      <c r="AR344" s="50" t="str">
        <f t="shared" si="1383"/>
        <v/>
      </c>
      <c r="AS344" s="50" t="str">
        <f t="shared" si="1383"/>
        <v/>
      </c>
      <c r="AT344" s="50" t="str">
        <f t="shared" si="1383"/>
        <v/>
      </c>
      <c r="AU344" s="50" t="str">
        <f t="shared" si="1383"/>
        <v/>
      </c>
      <c r="AV344" s="50" t="str">
        <f t="shared" si="1383"/>
        <v/>
      </c>
      <c r="AW344" s="50" t="str">
        <f t="shared" si="1383"/>
        <v/>
      </c>
      <c r="AX344" s="51" t="str">
        <f t="shared" si="1383"/>
        <v/>
      </c>
      <c r="AY344" s="49" t="str">
        <f t="shared" si="1383"/>
        <v/>
      </c>
      <c r="AZ344" s="50" t="str">
        <f t="shared" si="1383"/>
        <v/>
      </c>
      <c r="BA344" s="50" t="str">
        <f t="shared" si="1383"/>
        <v/>
      </c>
      <c r="BB344" s="50" t="str">
        <f t="shared" si="1383"/>
        <v/>
      </c>
      <c r="BC344" s="50" t="str">
        <f t="shared" si="1383"/>
        <v/>
      </c>
      <c r="BD344" s="50" t="str">
        <f t="shared" si="1383"/>
        <v/>
      </c>
      <c r="BE344" s="50" t="str">
        <f t="shared" si="1383"/>
        <v/>
      </c>
      <c r="BF344" s="51" t="str">
        <f t="shared" si="1383"/>
        <v/>
      </c>
      <c r="BG344" s="49" t="str">
        <f t="shared" si="1383"/>
        <v/>
      </c>
      <c r="BH344" s="50" t="str">
        <f t="shared" si="1383"/>
        <v/>
      </c>
      <c r="BI344" s="50" t="str">
        <f t="shared" si="1383"/>
        <v/>
      </c>
      <c r="BJ344" s="50" t="str">
        <f t="shared" si="1383"/>
        <v/>
      </c>
      <c r="BK344" s="50" t="str">
        <f t="shared" si="1383"/>
        <v/>
      </c>
      <c r="BL344" s="50" t="str">
        <f t="shared" si="1383"/>
        <v/>
      </c>
      <c r="BM344" s="50" t="str">
        <f t="shared" si="1383"/>
        <v/>
      </c>
      <c r="BN344" s="51" t="str">
        <f t="shared" si="1383"/>
        <v/>
      </c>
    </row>
    <row r="345" spans="1:66" ht="30.75" customHeight="1" thickBot="1" x14ac:dyDescent="0.3">
      <c r="A345" s="2104" t="s">
        <v>142</v>
      </c>
      <c r="B345" s="2105"/>
      <c r="C345" s="67" t="str">
        <f t="shared" ref="C345:BN345" si="1384">IF(C332="","",IF(C343=0,MAX($C$3:$J$3)+1,C342/C343))</f>
        <v/>
      </c>
      <c r="D345" s="68">
        <f t="shared" si="1384"/>
        <v>0.8571428571428571</v>
      </c>
      <c r="E345" s="68">
        <f t="shared" si="1384"/>
        <v>1.2727272727272727</v>
      </c>
      <c r="F345" s="68">
        <f t="shared" si="1384"/>
        <v>0.84615384615384615</v>
      </c>
      <c r="G345" s="68" t="str">
        <f t="shared" si="1384"/>
        <v/>
      </c>
      <c r="H345" s="68" t="str">
        <f t="shared" si="1384"/>
        <v/>
      </c>
      <c r="I345" s="68" t="str">
        <f t="shared" si="1384"/>
        <v/>
      </c>
      <c r="J345" s="69" t="str">
        <f t="shared" si="1384"/>
        <v/>
      </c>
      <c r="K345" s="67" t="str">
        <f t="shared" si="1384"/>
        <v/>
      </c>
      <c r="L345" s="68" t="str">
        <f t="shared" si="1384"/>
        <v/>
      </c>
      <c r="M345" s="68" t="str">
        <f t="shared" si="1384"/>
        <v/>
      </c>
      <c r="N345" s="68" t="str">
        <f t="shared" si="1384"/>
        <v/>
      </c>
      <c r="O345" s="68" t="str">
        <f t="shared" si="1384"/>
        <v/>
      </c>
      <c r="P345" s="68" t="str">
        <f t="shared" si="1384"/>
        <v/>
      </c>
      <c r="Q345" s="68" t="str">
        <f t="shared" si="1384"/>
        <v/>
      </c>
      <c r="R345" s="69" t="str">
        <f t="shared" si="1384"/>
        <v/>
      </c>
      <c r="S345" s="67" t="str">
        <f t="shared" si="1384"/>
        <v/>
      </c>
      <c r="T345" s="68" t="str">
        <f t="shared" si="1384"/>
        <v/>
      </c>
      <c r="U345" s="68" t="str">
        <f t="shared" si="1384"/>
        <v/>
      </c>
      <c r="V345" s="68" t="str">
        <f t="shared" si="1384"/>
        <v/>
      </c>
      <c r="W345" s="68" t="str">
        <f t="shared" si="1384"/>
        <v/>
      </c>
      <c r="X345" s="68" t="str">
        <f t="shared" si="1384"/>
        <v/>
      </c>
      <c r="Y345" s="68" t="str">
        <f t="shared" si="1384"/>
        <v/>
      </c>
      <c r="Z345" s="69" t="str">
        <f t="shared" si="1384"/>
        <v/>
      </c>
      <c r="AA345" s="67" t="str">
        <f t="shared" si="1384"/>
        <v/>
      </c>
      <c r="AB345" s="68" t="str">
        <f t="shared" si="1384"/>
        <v/>
      </c>
      <c r="AC345" s="68" t="str">
        <f t="shared" si="1384"/>
        <v/>
      </c>
      <c r="AD345" s="68" t="str">
        <f t="shared" si="1384"/>
        <v/>
      </c>
      <c r="AE345" s="68">
        <f t="shared" ca="1" si="1384"/>
        <v>29</v>
      </c>
      <c r="AF345" s="68" t="str">
        <f t="shared" si="1384"/>
        <v/>
      </c>
      <c r="AG345" s="68" t="str">
        <f t="shared" si="1384"/>
        <v/>
      </c>
      <c r="AH345" s="69" t="str">
        <f t="shared" si="1384"/>
        <v/>
      </c>
      <c r="AI345" s="67">
        <f t="shared" ca="1" si="1384"/>
        <v>29</v>
      </c>
      <c r="AJ345" s="68" t="str">
        <f t="shared" si="1384"/>
        <v/>
      </c>
      <c r="AK345" s="68" t="str">
        <f t="shared" si="1384"/>
        <v/>
      </c>
      <c r="AL345" s="68" t="str">
        <f t="shared" si="1384"/>
        <v/>
      </c>
      <c r="AM345" s="68" t="str">
        <f t="shared" si="1384"/>
        <v/>
      </c>
      <c r="AN345" s="68" t="str">
        <f t="shared" si="1384"/>
        <v/>
      </c>
      <c r="AO345" s="68" t="str">
        <f t="shared" si="1384"/>
        <v/>
      </c>
      <c r="AP345" s="69" t="str">
        <f t="shared" si="1384"/>
        <v/>
      </c>
      <c r="AQ345" s="67" t="str">
        <f t="shared" si="1384"/>
        <v/>
      </c>
      <c r="AR345" s="68" t="str">
        <f t="shared" si="1384"/>
        <v/>
      </c>
      <c r="AS345" s="68" t="str">
        <f t="shared" si="1384"/>
        <v/>
      </c>
      <c r="AT345" s="68" t="str">
        <f t="shared" si="1384"/>
        <v/>
      </c>
      <c r="AU345" s="68" t="str">
        <f t="shared" si="1384"/>
        <v/>
      </c>
      <c r="AV345" s="68" t="str">
        <f t="shared" si="1384"/>
        <v/>
      </c>
      <c r="AW345" s="68" t="str">
        <f t="shared" si="1384"/>
        <v/>
      </c>
      <c r="AX345" s="69" t="str">
        <f t="shared" si="1384"/>
        <v/>
      </c>
      <c r="AY345" s="67" t="str">
        <f t="shared" si="1384"/>
        <v/>
      </c>
      <c r="AZ345" s="68" t="str">
        <f t="shared" si="1384"/>
        <v/>
      </c>
      <c r="BA345" s="68" t="str">
        <f t="shared" si="1384"/>
        <v/>
      </c>
      <c r="BB345" s="68" t="str">
        <f t="shared" si="1384"/>
        <v/>
      </c>
      <c r="BC345" s="68" t="str">
        <f t="shared" si="1384"/>
        <v/>
      </c>
      <c r="BD345" s="68" t="str">
        <f t="shared" si="1384"/>
        <v/>
      </c>
      <c r="BE345" s="68" t="str">
        <f t="shared" si="1384"/>
        <v/>
      </c>
      <c r="BF345" s="69" t="str">
        <f t="shared" si="1384"/>
        <v/>
      </c>
      <c r="BG345" s="67" t="str">
        <f t="shared" si="1384"/>
        <v/>
      </c>
      <c r="BH345" s="68" t="str">
        <f t="shared" si="1384"/>
        <v/>
      </c>
      <c r="BI345" s="68" t="str">
        <f t="shared" si="1384"/>
        <v/>
      </c>
      <c r="BJ345" s="68" t="str">
        <f t="shared" si="1384"/>
        <v/>
      </c>
      <c r="BK345" s="68" t="str">
        <f t="shared" si="1384"/>
        <v/>
      </c>
      <c r="BL345" s="68" t="str">
        <f t="shared" si="1384"/>
        <v/>
      </c>
      <c r="BM345" s="68" t="str">
        <f t="shared" si="1384"/>
        <v/>
      </c>
      <c r="BN345" s="69" t="str">
        <f t="shared" si="1384"/>
        <v/>
      </c>
    </row>
    <row r="346" spans="1:66" ht="15.75" x14ac:dyDescent="0.25">
      <c r="A346" s="2106" t="s">
        <v>37</v>
      </c>
      <c r="B346" s="2107"/>
      <c r="C346" s="975" t="str">
        <f t="shared" ref="C346:J346" si="1385">IF(C332="","",RANK(C322,$C322:$J322,0))</f>
        <v/>
      </c>
      <c r="D346" s="976">
        <f t="shared" ca="1" si="1385"/>
        <v>1</v>
      </c>
      <c r="E346" s="976">
        <f t="shared" ca="1" si="1385"/>
        <v>1</v>
      </c>
      <c r="F346" s="976">
        <f t="shared" ca="1" si="1385"/>
        <v>1</v>
      </c>
      <c r="G346" s="976" t="str">
        <f t="shared" si="1385"/>
        <v/>
      </c>
      <c r="H346" s="976" t="str">
        <f t="shared" si="1385"/>
        <v/>
      </c>
      <c r="I346" s="976" t="str">
        <f t="shared" si="1385"/>
        <v/>
      </c>
      <c r="J346" s="977" t="str">
        <f t="shared" si="1385"/>
        <v/>
      </c>
      <c r="K346" s="975" t="str">
        <f t="shared" ref="K346:R346" si="1386">IF(K332="","",RANK(C322,$C322:$J322,0))</f>
        <v/>
      </c>
      <c r="L346" s="976" t="str">
        <f t="shared" si="1386"/>
        <v/>
      </c>
      <c r="M346" s="976" t="str">
        <f t="shared" si="1386"/>
        <v/>
      </c>
      <c r="N346" s="976" t="str">
        <f t="shared" si="1386"/>
        <v/>
      </c>
      <c r="O346" s="976" t="str">
        <f t="shared" si="1386"/>
        <v/>
      </c>
      <c r="P346" s="976" t="str">
        <f t="shared" si="1386"/>
        <v/>
      </c>
      <c r="Q346" s="976" t="str">
        <f t="shared" si="1386"/>
        <v/>
      </c>
      <c r="R346" s="977" t="str">
        <f t="shared" si="1386"/>
        <v/>
      </c>
      <c r="S346" s="975" t="str">
        <f t="shared" ref="S346:Z346" si="1387">IF(S332="","",RANK(C322,$C322:$J322,0))</f>
        <v/>
      </c>
      <c r="T346" s="976" t="str">
        <f t="shared" si="1387"/>
        <v/>
      </c>
      <c r="U346" s="976" t="str">
        <f t="shared" si="1387"/>
        <v/>
      </c>
      <c r="V346" s="976" t="str">
        <f t="shared" si="1387"/>
        <v/>
      </c>
      <c r="W346" s="976" t="str">
        <f t="shared" si="1387"/>
        <v/>
      </c>
      <c r="X346" s="976" t="str">
        <f t="shared" si="1387"/>
        <v/>
      </c>
      <c r="Y346" s="976" t="str">
        <f t="shared" si="1387"/>
        <v/>
      </c>
      <c r="Z346" s="984" t="str">
        <f t="shared" si="1387"/>
        <v/>
      </c>
      <c r="AA346" s="975" t="str">
        <f t="shared" ref="AA346:AH346" si="1388">IF(AA332="","",RANK(C322,$C322:$J322,0))</f>
        <v/>
      </c>
      <c r="AB346" s="976" t="str">
        <f t="shared" si="1388"/>
        <v/>
      </c>
      <c r="AC346" s="976" t="str">
        <f t="shared" si="1388"/>
        <v/>
      </c>
      <c r="AD346" s="976" t="str">
        <f t="shared" si="1388"/>
        <v/>
      </c>
      <c r="AE346" s="976">
        <f t="shared" ca="1" si="1388"/>
        <v>1</v>
      </c>
      <c r="AF346" s="976" t="str">
        <f t="shared" si="1388"/>
        <v/>
      </c>
      <c r="AG346" s="976" t="str">
        <f t="shared" si="1388"/>
        <v/>
      </c>
      <c r="AH346" s="977" t="str">
        <f t="shared" si="1388"/>
        <v/>
      </c>
      <c r="AI346" s="975">
        <f t="shared" ref="AI346:AP346" ca="1" si="1389">IF(AI332="","",RANK(C322,$C322:$J322,0))</f>
        <v>1</v>
      </c>
      <c r="AJ346" s="976" t="str">
        <f t="shared" si="1389"/>
        <v/>
      </c>
      <c r="AK346" s="976" t="str">
        <f t="shared" si="1389"/>
        <v/>
      </c>
      <c r="AL346" s="976" t="str">
        <f t="shared" si="1389"/>
        <v/>
      </c>
      <c r="AM346" s="976" t="str">
        <f t="shared" si="1389"/>
        <v/>
      </c>
      <c r="AN346" s="976" t="str">
        <f t="shared" si="1389"/>
        <v/>
      </c>
      <c r="AO346" s="976" t="str">
        <f t="shared" si="1389"/>
        <v/>
      </c>
      <c r="AP346" s="977" t="str">
        <f t="shared" si="1389"/>
        <v/>
      </c>
      <c r="AQ346" s="975" t="str">
        <f t="shared" ref="AQ346:AX346" si="1390">IF(AQ332="","",RANK(C322,$C322:$J322,0))</f>
        <v/>
      </c>
      <c r="AR346" s="976" t="str">
        <f t="shared" si="1390"/>
        <v/>
      </c>
      <c r="AS346" s="976" t="str">
        <f t="shared" si="1390"/>
        <v/>
      </c>
      <c r="AT346" s="976" t="str">
        <f t="shared" si="1390"/>
        <v/>
      </c>
      <c r="AU346" s="976" t="str">
        <f t="shared" si="1390"/>
        <v/>
      </c>
      <c r="AV346" s="976" t="str">
        <f t="shared" si="1390"/>
        <v/>
      </c>
      <c r="AW346" s="976" t="str">
        <f t="shared" si="1390"/>
        <v/>
      </c>
      <c r="AX346" s="977" t="str">
        <f t="shared" si="1390"/>
        <v/>
      </c>
      <c r="AY346" s="975" t="str">
        <f t="shared" ref="AY346:BF346" si="1391">IF(AY332="","",RANK(C322,$C322:$J322,0))</f>
        <v/>
      </c>
      <c r="AZ346" s="976" t="str">
        <f t="shared" si="1391"/>
        <v/>
      </c>
      <c r="BA346" s="976" t="str">
        <f t="shared" si="1391"/>
        <v/>
      </c>
      <c r="BB346" s="976" t="str">
        <f t="shared" si="1391"/>
        <v/>
      </c>
      <c r="BC346" s="976" t="str">
        <f t="shared" si="1391"/>
        <v/>
      </c>
      <c r="BD346" s="976" t="str">
        <f t="shared" si="1391"/>
        <v/>
      </c>
      <c r="BE346" s="976" t="str">
        <f t="shared" si="1391"/>
        <v/>
      </c>
      <c r="BF346" s="977" t="str">
        <f t="shared" si="1391"/>
        <v/>
      </c>
      <c r="BG346" s="975" t="str">
        <f t="shared" ref="BG346:BN346" si="1392">IF(BG332="","",RANK(C322,$C322:$J322,0))</f>
        <v/>
      </c>
      <c r="BH346" s="976" t="str">
        <f t="shared" si="1392"/>
        <v/>
      </c>
      <c r="BI346" s="976" t="str">
        <f t="shared" si="1392"/>
        <v/>
      </c>
      <c r="BJ346" s="976" t="str">
        <f t="shared" si="1392"/>
        <v/>
      </c>
      <c r="BK346" s="976" t="str">
        <f t="shared" si="1392"/>
        <v/>
      </c>
      <c r="BL346" s="976" t="str">
        <f t="shared" si="1392"/>
        <v/>
      </c>
      <c r="BM346" s="976" t="str">
        <f t="shared" si="1392"/>
        <v/>
      </c>
      <c r="BN346" s="977" t="str">
        <f t="shared" si="1392"/>
        <v/>
      </c>
    </row>
    <row r="347" spans="1:66" ht="15.75" x14ac:dyDescent="0.25">
      <c r="A347" s="2084" t="s">
        <v>38</v>
      </c>
      <c r="B347" s="2085"/>
      <c r="C347" s="978" t="str">
        <f t="shared" ref="C347:J347" si="1393">IF(C332="","",RANK(C323,$C323:$J323,0))</f>
        <v/>
      </c>
      <c r="D347" s="979">
        <f t="shared" ca="1" si="1393"/>
        <v>5</v>
      </c>
      <c r="E347" s="979">
        <f t="shared" ca="1" si="1393"/>
        <v>1</v>
      </c>
      <c r="F347" s="979">
        <f t="shared" ca="1" si="1393"/>
        <v>2</v>
      </c>
      <c r="G347" s="979" t="str">
        <f t="shared" si="1393"/>
        <v/>
      </c>
      <c r="H347" s="979" t="str">
        <f t="shared" si="1393"/>
        <v/>
      </c>
      <c r="I347" s="979" t="str">
        <f t="shared" si="1393"/>
        <v/>
      </c>
      <c r="J347" s="980" t="str">
        <f t="shared" si="1393"/>
        <v/>
      </c>
      <c r="K347" s="978" t="str">
        <f t="shared" ref="K347:R347" si="1394">IF(K332="","",RANK(C323,$C323:$J323,0))</f>
        <v/>
      </c>
      <c r="L347" s="979" t="str">
        <f t="shared" si="1394"/>
        <v/>
      </c>
      <c r="M347" s="979" t="str">
        <f t="shared" si="1394"/>
        <v/>
      </c>
      <c r="N347" s="979" t="str">
        <f t="shared" si="1394"/>
        <v/>
      </c>
      <c r="O347" s="979" t="str">
        <f t="shared" si="1394"/>
        <v/>
      </c>
      <c r="P347" s="979" t="str">
        <f t="shared" si="1394"/>
        <v/>
      </c>
      <c r="Q347" s="979" t="str">
        <f t="shared" si="1394"/>
        <v/>
      </c>
      <c r="R347" s="980" t="str">
        <f t="shared" si="1394"/>
        <v/>
      </c>
      <c r="S347" s="978" t="str">
        <f t="shared" ref="S347:Z347" si="1395">IF(S332="","",RANK(C323,$C323:$J323,0))</f>
        <v/>
      </c>
      <c r="T347" s="979" t="str">
        <f t="shared" si="1395"/>
        <v/>
      </c>
      <c r="U347" s="979" t="str">
        <f t="shared" si="1395"/>
        <v/>
      </c>
      <c r="V347" s="979" t="str">
        <f t="shared" si="1395"/>
        <v/>
      </c>
      <c r="W347" s="979" t="str">
        <f t="shared" si="1395"/>
        <v/>
      </c>
      <c r="X347" s="979" t="str">
        <f t="shared" si="1395"/>
        <v/>
      </c>
      <c r="Y347" s="979" t="str">
        <f t="shared" si="1395"/>
        <v/>
      </c>
      <c r="Z347" s="985" t="str">
        <f t="shared" si="1395"/>
        <v/>
      </c>
      <c r="AA347" s="978" t="str">
        <f t="shared" ref="AA347:AH347" si="1396">IF(AA332="","",RANK(C323,$C323:$J323,0))</f>
        <v/>
      </c>
      <c r="AB347" s="979" t="str">
        <f t="shared" si="1396"/>
        <v/>
      </c>
      <c r="AC347" s="979" t="str">
        <f t="shared" si="1396"/>
        <v/>
      </c>
      <c r="AD347" s="979" t="str">
        <f t="shared" si="1396"/>
        <v/>
      </c>
      <c r="AE347" s="979">
        <f t="shared" ca="1" si="1396"/>
        <v>3</v>
      </c>
      <c r="AF347" s="979" t="str">
        <f t="shared" si="1396"/>
        <v/>
      </c>
      <c r="AG347" s="979" t="str">
        <f t="shared" si="1396"/>
        <v/>
      </c>
      <c r="AH347" s="980" t="str">
        <f t="shared" si="1396"/>
        <v/>
      </c>
      <c r="AI347" s="978">
        <f t="shared" ref="AI347:AP347" ca="1" si="1397">IF(AI332="","",RANK(C323,$C323:$J323,0))</f>
        <v>4</v>
      </c>
      <c r="AJ347" s="979" t="str">
        <f t="shared" si="1397"/>
        <v/>
      </c>
      <c r="AK347" s="979" t="str">
        <f t="shared" si="1397"/>
        <v/>
      </c>
      <c r="AL347" s="979" t="str">
        <f t="shared" si="1397"/>
        <v/>
      </c>
      <c r="AM347" s="979" t="str">
        <f t="shared" si="1397"/>
        <v/>
      </c>
      <c r="AN347" s="979" t="str">
        <f t="shared" si="1397"/>
        <v/>
      </c>
      <c r="AO347" s="979" t="str">
        <f t="shared" si="1397"/>
        <v/>
      </c>
      <c r="AP347" s="980" t="str">
        <f t="shared" si="1397"/>
        <v/>
      </c>
      <c r="AQ347" s="978" t="str">
        <f t="shared" ref="AQ347:AX347" si="1398">IF(AQ332="","",RANK(C323,$C323:$J323,0))</f>
        <v/>
      </c>
      <c r="AR347" s="979" t="str">
        <f t="shared" si="1398"/>
        <v/>
      </c>
      <c r="AS347" s="979" t="str">
        <f t="shared" si="1398"/>
        <v/>
      </c>
      <c r="AT347" s="979" t="str">
        <f t="shared" si="1398"/>
        <v/>
      </c>
      <c r="AU347" s="979" t="str">
        <f t="shared" si="1398"/>
        <v/>
      </c>
      <c r="AV347" s="979" t="str">
        <f t="shared" si="1398"/>
        <v/>
      </c>
      <c r="AW347" s="979" t="str">
        <f t="shared" si="1398"/>
        <v/>
      </c>
      <c r="AX347" s="980" t="str">
        <f t="shared" si="1398"/>
        <v/>
      </c>
      <c r="AY347" s="978" t="str">
        <f t="shared" ref="AY347:BF347" si="1399">IF(AY332="","",RANK(C323,$C323:$J323,0))</f>
        <v/>
      </c>
      <c r="AZ347" s="979" t="str">
        <f t="shared" si="1399"/>
        <v/>
      </c>
      <c r="BA347" s="979" t="str">
        <f t="shared" si="1399"/>
        <v/>
      </c>
      <c r="BB347" s="979" t="str">
        <f t="shared" si="1399"/>
        <v/>
      </c>
      <c r="BC347" s="979" t="str">
        <f t="shared" si="1399"/>
        <v/>
      </c>
      <c r="BD347" s="979" t="str">
        <f t="shared" si="1399"/>
        <v/>
      </c>
      <c r="BE347" s="979" t="str">
        <f t="shared" si="1399"/>
        <v/>
      </c>
      <c r="BF347" s="980" t="str">
        <f t="shared" si="1399"/>
        <v/>
      </c>
      <c r="BG347" s="978" t="str">
        <f t="shared" ref="BG347:BN347" si="1400">IF(BG332="","",RANK(C323,$C323:$J323,0))</f>
        <v/>
      </c>
      <c r="BH347" s="979" t="str">
        <f t="shared" si="1400"/>
        <v/>
      </c>
      <c r="BI347" s="979" t="str">
        <f t="shared" si="1400"/>
        <v/>
      </c>
      <c r="BJ347" s="979" t="str">
        <f t="shared" si="1400"/>
        <v/>
      </c>
      <c r="BK347" s="979" t="str">
        <f t="shared" si="1400"/>
        <v/>
      </c>
      <c r="BL347" s="979" t="str">
        <f t="shared" si="1400"/>
        <v/>
      </c>
      <c r="BM347" s="979" t="str">
        <f t="shared" si="1400"/>
        <v/>
      </c>
      <c r="BN347" s="980" t="str">
        <f t="shared" si="1400"/>
        <v/>
      </c>
    </row>
    <row r="348" spans="1:66" ht="15.75" x14ac:dyDescent="0.25">
      <c r="A348" s="2084" t="s">
        <v>39</v>
      </c>
      <c r="B348" s="2085"/>
      <c r="C348" s="978" t="str">
        <f t="shared" ref="C348:J348" si="1401">IF(C332="","",RANK(C324,$C324:$J324,1))</f>
        <v/>
      </c>
      <c r="D348" s="979">
        <f t="shared" ca="1" si="1401"/>
        <v>1</v>
      </c>
      <c r="E348" s="979">
        <f t="shared" ca="1" si="1401"/>
        <v>2</v>
      </c>
      <c r="F348" s="979">
        <f t="shared" ca="1" si="1401"/>
        <v>3</v>
      </c>
      <c r="G348" s="979" t="str">
        <f t="shared" si="1401"/>
        <v/>
      </c>
      <c r="H348" s="979" t="str">
        <f t="shared" si="1401"/>
        <v/>
      </c>
      <c r="I348" s="979" t="str">
        <f t="shared" si="1401"/>
        <v/>
      </c>
      <c r="J348" s="980" t="str">
        <f t="shared" si="1401"/>
        <v/>
      </c>
      <c r="K348" s="978" t="str">
        <f t="shared" ref="K348:R348" si="1402">IF(K332="","",RANK(C324,$C324:$J324,1))</f>
        <v/>
      </c>
      <c r="L348" s="979" t="str">
        <f t="shared" si="1402"/>
        <v/>
      </c>
      <c r="M348" s="979" t="str">
        <f t="shared" si="1402"/>
        <v/>
      </c>
      <c r="N348" s="979" t="str">
        <f t="shared" si="1402"/>
        <v/>
      </c>
      <c r="O348" s="979" t="str">
        <f t="shared" si="1402"/>
        <v/>
      </c>
      <c r="P348" s="979" t="str">
        <f t="shared" si="1402"/>
        <v/>
      </c>
      <c r="Q348" s="979" t="str">
        <f t="shared" si="1402"/>
        <v/>
      </c>
      <c r="R348" s="980" t="str">
        <f t="shared" si="1402"/>
        <v/>
      </c>
      <c r="S348" s="978" t="str">
        <f t="shared" ref="S348:Z348" si="1403">IF(S332="","",RANK(C324,$C324:$J324,1))</f>
        <v/>
      </c>
      <c r="T348" s="979" t="str">
        <f t="shared" si="1403"/>
        <v/>
      </c>
      <c r="U348" s="979" t="str">
        <f t="shared" si="1403"/>
        <v/>
      </c>
      <c r="V348" s="979" t="str">
        <f t="shared" si="1403"/>
        <v/>
      </c>
      <c r="W348" s="979" t="str">
        <f t="shared" si="1403"/>
        <v/>
      </c>
      <c r="X348" s="979" t="str">
        <f t="shared" si="1403"/>
        <v/>
      </c>
      <c r="Y348" s="979" t="str">
        <f t="shared" si="1403"/>
        <v/>
      </c>
      <c r="Z348" s="985" t="str">
        <f t="shared" si="1403"/>
        <v/>
      </c>
      <c r="AA348" s="978" t="str">
        <f t="shared" ref="AA348:AH348" si="1404">IF(AA332="","",RANK(C324,$C324:$J324,1))</f>
        <v/>
      </c>
      <c r="AB348" s="979" t="str">
        <f t="shared" si="1404"/>
        <v/>
      </c>
      <c r="AC348" s="979" t="str">
        <f t="shared" si="1404"/>
        <v/>
      </c>
      <c r="AD348" s="979" t="str">
        <f t="shared" si="1404"/>
        <v/>
      </c>
      <c r="AE348" s="979">
        <f t="shared" ca="1" si="1404"/>
        <v>3</v>
      </c>
      <c r="AF348" s="979" t="str">
        <f t="shared" si="1404"/>
        <v/>
      </c>
      <c r="AG348" s="979" t="str">
        <f t="shared" si="1404"/>
        <v/>
      </c>
      <c r="AH348" s="980" t="str">
        <f t="shared" si="1404"/>
        <v/>
      </c>
      <c r="AI348" s="978">
        <f t="shared" ref="AI348:AP348" ca="1" si="1405">IF(AI332="","",RANK(C324,$C324:$J324,1))</f>
        <v>5</v>
      </c>
      <c r="AJ348" s="979" t="str">
        <f t="shared" si="1405"/>
        <v/>
      </c>
      <c r="AK348" s="979" t="str">
        <f t="shared" si="1405"/>
        <v/>
      </c>
      <c r="AL348" s="979" t="str">
        <f t="shared" si="1405"/>
        <v/>
      </c>
      <c r="AM348" s="979" t="str">
        <f t="shared" si="1405"/>
        <v/>
      </c>
      <c r="AN348" s="979" t="str">
        <f t="shared" si="1405"/>
        <v/>
      </c>
      <c r="AO348" s="979" t="str">
        <f t="shared" si="1405"/>
        <v/>
      </c>
      <c r="AP348" s="980" t="str">
        <f t="shared" si="1405"/>
        <v/>
      </c>
      <c r="AQ348" s="978" t="str">
        <f t="shared" ref="AQ348:AX348" si="1406">IF(AQ332="","",RANK(C324,$C324:$J324,1))</f>
        <v/>
      </c>
      <c r="AR348" s="979" t="str">
        <f t="shared" si="1406"/>
        <v/>
      </c>
      <c r="AS348" s="979" t="str">
        <f t="shared" si="1406"/>
        <v/>
      </c>
      <c r="AT348" s="979" t="str">
        <f t="shared" si="1406"/>
        <v/>
      </c>
      <c r="AU348" s="979" t="str">
        <f t="shared" si="1406"/>
        <v/>
      </c>
      <c r="AV348" s="979" t="str">
        <f t="shared" si="1406"/>
        <v/>
      </c>
      <c r="AW348" s="979" t="str">
        <f t="shared" si="1406"/>
        <v/>
      </c>
      <c r="AX348" s="980" t="str">
        <f t="shared" si="1406"/>
        <v/>
      </c>
      <c r="AY348" s="978" t="str">
        <f t="shared" ref="AY348:BF348" si="1407">IF(AY332="","",RANK(C324,$C324:$J324,1))</f>
        <v/>
      </c>
      <c r="AZ348" s="979" t="str">
        <f t="shared" si="1407"/>
        <v/>
      </c>
      <c r="BA348" s="979" t="str">
        <f t="shared" si="1407"/>
        <v/>
      </c>
      <c r="BB348" s="979" t="str">
        <f t="shared" si="1407"/>
        <v/>
      </c>
      <c r="BC348" s="979" t="str">
        <f t="shared" si="1407"/>
        <v/>
      </c>
      <c r="BD348" s="979" t="str">
        <f t="shared" si="1407"/>
        <v/>
      </c>
      <c r="BE348" s="979" t="str">
        <f t="shared" si="1407"/>
        <v/>
      </c>
      <c r="BF348" s="980" t="str">
        <f t="shared" si="1407"/>
        <v/>
      </c>
      <c r="BG348" s="978" t="str">
        <f t="shared" ref="BG348:BN348" si="1408">IF(BG332="","",RANK(C324,$C324:$J324,1))</f>
        <v/>
      </c>
      <c r="BH348" s="979" t="str">
        <f t="shared" si="1408"/>
        <v/>
      </c>
      <c r="BI348" s="979" t="str">
        <f t="shared" si="1408"/>
        <v/>
      </c>
      <c r="BJ348" s="979" t="str">
        <f t="shared" si="1408"/>
        <v/>
      </c>
      <c r="BK348" s="979" t="str">
        <f t="shared" si="1408"/>
        <v/>
      </c>
      <c r="BL348" s="979" t="str">
        <f t="shared" si="1408"/>
        <v/>
      </c>
      <c r="BM348" s="979" t="str">
        <f t="shared" si="1408"/>
        <v/>
      </c>
      <c r="BN348" s="980" t="str">
        <f t="shared" si="1408"/>
        <v/>
      </c>
    </row>
    <row r="349" spans="1:66" ht="15.75" x14ac:dyDescent="0.25">
      <c r="A349" s="2084" t="s">
        <v>32</v>
      </c>
      <c r="B349" s="2085"/>
      <c r="C349" s="978" t="str">
        <f t="shared" ref="C349:J349" si="1409">IF(C332="","",RANK(C325,$C325:$J325,0))</f>
        <v/>
      </c>
      <c r="D349" s="979">
        <f t="shared" ca="1" si="1409"/>
        <v>2</v>
      </c>
      <c r="E349" s="979">
        <f t="shared" ca="1" si="1409"/>
        <v>1</v>
      </c>
      <c r="F349" s="979">
        <f t="shared" ca="1" si="1409"/>
        <v>2</v>
      </c>
      <c r="G349" s="979" t="str">
        <f t="shared" si="1409"/>
        <v/>
      </c>
      <c r="H349" s="979" t="str">
        <f t="shared" si="1409"/>
        <v/>
      </c>
      <c r="I349" s="979" t="str">
        <f t="shared" si="1409"/>
        <v/>
      </c>
      <c r="J349" s="980" t="str">
        <f t="shared" si="1409"/>
        <v/>
      </c>
      <c r="K349" s="978" t="str">
        <f t="shared" ref="K349:R349" si="1410">IF(K332="","",RANK(C325,$C325:$J325,0))</f>
        <v/>
      </c>
      <c r="L349" s="979" t="str">
        <f t="shared" si="1410"/>
        <v/>
      </c>
      <c r="M349" s="979" t="str">
        <f t="shared" si="1410"/>
        <v/>
      </c>
      <c r="N349" s="979" t="str">
        <f t="shared" si="1410"/>
        <v/>
      </c>
      <c r="O349" s="979" t="str">
        <f t="shared" si="1410"/>
        <v/>
      </c>
      <c r="P349" s="979" t="str">
        <f t="shared" si="1410"/>
        <v/>
      </c>
      <c r="Q349" s="979" t="str">
        <f t="shared" si="1410"/>
        <v/>
      </c>
      <c r="R349" s="980" t="str">
        <f t="shared" si="1410"/>
        <v/>
      </c>
      <c r="S349" s="978" t="str">
        <f t="shared" ref="S349:Z349" si="1411">IF(S332="","",RANK(C325,$C325:$J325,0))</f>
        <v/>
      </c>
      <c r="T349" s="979" t="str">
        <f t="shared" si="1411"/>
        <v/>
      </c>
      <c r="U349" s="979" t="str">
        <f t="shared" si="1411"/>
        <v/>
      </c>
      <c r="V349" s="979" t="str">
        <f t="shared" si="1411"/>
        <v/>
      </c>
      <c r="W349" s="979" t="str">
        <f t="shared" si="1411"/>
        <v/>
      </c>
      <c r="X349" s="979" t="str">
        <f t="shared" si="1411"/>
        <v/>
      </c>
      <c r="Y349" s="979" t="str">
        <f t="shared" si="1411"/>
        <v/>
      </c>
      <c r="Z349" s="985" t="str">
        <f t="shared" si="1411"/>
        <v/>
      </c>
      <c r="AA349" s="978" t="str">
        <f t="shared" ref="AA349:AH349" si="1412">IF(AA332="","",RANK(C325,$C325:$J325,0))</f>
        <v/>
      </c>
      <c r="AB349" s="979" t="str">
        <f t="shared" si="1412"/>
        <v/>
      </c>
      <c r="AC349" s="979" t="str">
        <f t="shared" si="1412"/>
        <v/>
      </c>
      <c r="AD349" s="979" t="str">
        <f t="shared" si="1412"/>
        <v/>
      </c>
      <c r="AE349" s="979">
        <f t="shared" ca="1" si="1412"/>
        <v>4</v>
      </c>
      <c r="AF349" s="979" t="str">
        <f t="shared" si="1412"/>
        <v/>
      </c>
      <c r="AG349" s="979" t="str">
        <f t="shared" si="1412"/>
        <v/>
      </c>
      <c r="AH349" s="980" t="str">
        <f t="shared" si="1412"/>
        <v/>
      </c>
      <c r="AI349" s="978">
        <f t="shared" ref="AI349:AP349" ca="1" si="1413">IF(AI332="","",RANK(C325,$C325:$J325,0))</f>
        <v>5</v>
      </c>
      <c r="AJ349" s="979" t="str">
        <f t="shared" si="1413"/>
        <v/>
      </c>
      <c r="AK349" s="979" t="str">
        <f t="shared" si="1413"/>
        <v/>
      </c>
      <c r="AL349" s="979" t="str">
        <f t="shared" si="1413"/>
        <v/>
      </c>
      <c r="AM349" s="979" t="str">
        <f t="shared" si="1413"/>
        <v/>
      </c>
      <c r="AN349" s="979" t="str">
        <f t="shared" si="1413"/>
        <v/>
      </c>
      <c r="AO349" s="979" t="str">
        <f t="shared" si="1413"/>
        <v/>
      </c>
      <c r="AP349" s="980" t="str">
        <f t="shared" si="1413"/>
        <v/>
      </c>
      <c r="AQ349" s="978" t="str">
        <f t="shared" ref="AQ349:AX349" si="1414">IF(AQ332="","",RANK(C325,$C325:$J325,0))</f>
        <v/>
      </c>
      <c r="AR349" s="979" t="str">
        <f t="shared" si="1414"/>
        <v/>
      </c>
      <c r="AS349" s="979" t="str">
        <f t="shared" si="1414"/>
        <v/>
      </c>
      <c r="AT349" s="979" t="str">
        <f t="shared" si="1414"/>
        <v/>
      </c>
      <c r="AU349" s="979" t="str">
        <f t="shared" si="1414"/>
        <v/>
      </c>
      <c r="AV349" s="979" t="str">
        <f t="shared" si="1414"/>
        <v/>
      </c>
      <c r="AW349" s="979" t="str">
        <f t="shared" si="1414"/>
        <v/>
      </c>
      <c r="AX349" s="980" t="str">
        <f t="shared" si="1414"/>
        <v/>
      </c>
      <c r="AY349" s="978" t="str">
        <f t="shared" ref="AY349:BF349" si="1415">IF(AY332="","",RANK(C325,$C325:$J325,0))</f>
        <v/>
      </c>
      <c r="AZ349" s="979" t="str">
        <f t="shared" si="1415"/>
        <v/>
      </c>
      <c r="BA349" s="979" t="str">
        <f t="shared" si="1415"/>
        <v/>
      </c>
      <c r="BB349" s="979" t="str">
        <f t="shared" si="1415"/>
        <v/>
      </c>
      <c r="BC349" s="979" t="str">
        <f t="shared" si="1415"/>
        <v/>
      </c>
      <c r="BD349" s="979" t="str">
        <f t="shared" si="1415"/>
        <v/>
      </c>
      <c r="BE349" s="979" t="str">
        <f t="shared" si="1415"/>
        <v/>
      </c>
      <c r="BF349" s="980" t="str">
        <f t="shared" si="1415"/>
        <v/>
      </c>
      <c r="BG349" s="978" t="str">
        <f t="shared" ref="BG349:BN349" si="1416">IF(BG332="","",RANK(C325,$C325:$J325,0))</f>
        <v/>
      </c>
      <c r="BH349" s="979" t="str">
        <f t="shared" si="1416"/>
        <v/>
      </c>
      <c r="BI349" s="979" t="str">
        <f t="shared" si="1416"/>
        <v/>
      </c>
      <c r="BJ349" s="979" t="str">
        <f t="shared" si="1416"/>
        <v/>
      </c>
      <c r="BK349" s="979" t="str">
        <f t="shared" si="1416"/>
        <v/>
      </c>
      <c r="BL349" s="979" t="str">
        <f t="shared" si="1416"/>
        <v/>
      </c>
      <c r="BM349" s="979" t="str">
        <f t="shared" si="1416"/>
        <v/>
      </c>
      <c r="BN349" s="980" t="str">
        <f t="shared" si="1416"/>
        <v/>
      </c>
    </row>
    <row r="350" spans="1:66" ht="16.5" thickBot="1" x14ac:dyDescent="0.3">
      <c r="A350" s="2086" t="s">
        <v>137</v>
      </c>
      <c r="B350" s="2087"/>
      <c r="C350" s="986" t="str">
        <f t="shared" ref="C350:J350" si="1417">IF(C332="","",RANK(C326,$C326:$J326,0))</f>
        <v/>
      </c>
      <c r="D350" s="987">
        <f t="shared" ca="1" si="1417"/>
        <v>2</v>
      </c>
      <c r="E350" s="987">
        <f t="shared" ca="1" si="1417"/>
        <v>1</v>
      </c>
      <c r="F350" s="987">
        <f t="shared" ca="1" si="1417"/>
        <v>3</v>
      </c>
      <c r="G350" s="987" t="str">
        <f t="shared" si="1417"/>
        <v/>
      </c>
      <c r="H350" s="987" t="str">
        <f t="shared" si="1417"/>
        <v/>
      </c>
      <c r="I350" s="987" t="str">
        <f t="shared" si="1417"/>
        <v/>
      </c>
      <c r="J350" s="988" t="str">
        <f t="shared" si="1417"/>
        <v/>
      </c>
      <c r="K350" s="986" t="str">
        <f t="shared" ref="K350:R350" si="1418">IF(K332="","",RANK(C326,$C326:$J326,0))</f>
        <v/>
      </c>
      <c r="L350" s="987" t="str">
        <f t="shared" si="1418"/>
        <v/>
      </c>
      <c r="M350" s="987" t="str">
        <f t="shared" si="1418"/>
        <v/>
      </c>
      <c r="N350" s="987" t="str">
        <f t="shared" si="1418"/>
        <v/>
      </c>
      <c r="O350" s="987" t="str">
        <f t="shared" si="1418"/>
        <v/>
      </c>
      <c r="P350" s="987" t="str">
        <f t="shared" si="1418"/>
        <v/>
      </c>
      <c r="Q350" s="987" t="str">
        <f t="shared" si="1418"/>
        <v/>
      </c>
      <c r="R350" s="988" t="str">
        <f t="shared" si="1418"/>
        <v/>
      </c>
      <c r="S350" s="981" t="str">
        <f t="shared" ref="S350:Z350" si="1419">IF(S332="","",RANK(C326,$C326:$J326,0))</f>
        <v/>
      </c>
      <c r="T350" s="982" t="str">
        <f t="shared" si="1419"/>
        <v/>
      </c>
      <c r="U350" s="982" t="str">
        <f t="shared" si="1419"/>
        <v/>
      </c>
      <c r="V350" s="982" t="str">
        <f t="shared" si="1419"/>
        <v/>
      </c>
      <c r="W350" s="982" t="str">
        <f t="shared" si="1419"/>
        <v/>
      </c>
      <c r="X350" s="982" t="str">
        <f t="shared" si="1419"/>
        <v/>
      </c>
      <c r="Y350" s="982" t="str">
        <f t="shared" si="1419"/>
        <v/>
      </c>
      <c r="Z350" s="989" t="str">
        <f t="shared" si="1419"/>
        <v/>
      </c>
      <c r="AA350" s="981" t="str">
        <f t="shared" ref="AA350:AH350" si="1420">IF(AA332="","",RANK(C326,$C326:$J326,0))</f>
        <v/>
      </c>
      <c r="AB350" s="982" t="str">
        <f t="shared" si="1420"/>
        <v/>
      </c>
      <c r="AC350" s="982" t="str">
        <f t="shared" si="1420"/>
        <v/>
      </c>
      <c r="AD350" s="982" t="str">
        <f t="shared" si="1420"/>
        <v/>
      </c>
      <c r="AE350" s="982">
        <f t="shared" ca="1" si="1420"/>
        <v>4</v>
      </c>
      <c r="AF350" s="982" t="str">
        <f t="shared" si="1420"/>
        <v/>
      </c>
      <c r="AG350" s="982" t="str">
        <f t="shared" si="1420"/>
        <v/>
      </c>
      <c r="AH350" s="983" t="str">
        <f t="shared" si="1420"/>
        <v/>
      </c>
      <c r="AI350" s="981">
        <f t="shared" ref="AI350:AP350" ca="1" si="1421">IF(AI332="","",RANK(C326,$C326:$J326,0))</f>
        <v>5</v>
      </c>
      <c r="AJ350" s="982" t="str">
        <f t="shared" si="1421"/>
        <v/>
      </c>
      <c r="AK350" s="982" t="str">
        <f t="shared" si="1421"/>
        <v/>
      </c>
      <c r="AL350" s="982" t="str">
        <f t="shared" si="1421"/>
        <v/>
      </c>
      <c r="AM350" s="982" t="str">
        <f t="shared" si="1421"/>
        <v/>
      </c>
      <c r="AN350" s="982" t="str">
        <f t="shared" si="1421"/>
        <v/>
      </c>
      <c r="AO350" s="982" t="str">
        <f t="shared" si="1421"/>
        <v/>
      </c>
      <c r="AP350" s="983" t="str">
        <f t="shared" si="1421"/>
        <v/>
      </c>
      <c r="AQ350" s="981" t="str">
        <f t="shared" ref="AQ350:AX350" si="1422">IF(AQ332="","",RANK(C326,$C326:$J326,0))</f>
        <v/>
      </c>
      <c r="AR350" s="982" t="str">
        <f t="shared" si="1422"/>
        <v/>
      </c>
      <c r="AS350" s="982" t="str">
        <f t="shared" si="1422"/>
        <v/>
      </c>
      <c r="AT350" s="982" t="str">
        <f t="shared" si="1422"/>
        <v/>
      </c>
      <c r="AU350" s="982" t="str">
        <f t="shared" si="1422"/>
        <v/>
      </c>
      <c r="AV350" s="982" t="str">
        <f t="shared" si="1422"/>
        <v/>
      </c>
      <c r="AW350" s="982" t="str">
        <f t="shared" si="1422"/>
        <v/>
      </c>
      <c r="AX350" s="983" t="str">
        <f t="shared" si="1422"/>
        <v/>
      </c>
      <c r="AY350" s="981" t="str">
        <f t="shared" ref="AY350:BF350" si="1423">IF(AY332="","",RANK(C326,$C326:$J326,0))</f>
        <v/>
      </c>
      <c r="AZ350" s="982" t="str">
        <f t="shared" si="1423"/>
        <v/>
      </c>
      <c r="BA350" s="982" t="str">
        <f t="shared" si="1423"/>
        <v/>
      </c>
      <c r="BB350" s="982" t="str">
        <f t="shared" si="1423"/>
        <v/>
      </c>
      <c r="BC350" s="982" t="str">
        <f t="shared" si="1423"/>
        <v/>
      </c>
      <c r="BD350" s="982" t="str">
        <f t="shared" si="1423"/>
        <v/>
      </c>
      <c r="BE350" s="982" t="str">
        <f t="shared" si="1423"/>
        <v/>
      </c>
      <c r="BF350" s="983" t="str">
        <f t="shared" si="1423"/>
        <v/>
      </c>
      <c r="BG350" s="981" t="str">
        <f t="shared" ref="BG350:BN350" si="1424">IF(BG332="","",RANK(C326,$C326:$J326,0))</f>
        <v/>
      </c>
      <c r="BH350" s="982" t="str">
        <f t="shared" si="1424"/>
        <v/>
      </c>
      <c r="BI350" s="982" t="str">
        <f t="shared" si="1424"/>
        <v/>
      </c>
      <c r="BJ350" s="982" t="str">
        <f t="shared" si="1424"/>
        <v/>
      </c>
      <c r="BK350" s="982" t="str">
        <f t="shared" si="1424"/>
        <v/>
      </c>
      <c r="BL350" s="982" t="str">
        <f t="shared" si="1424"/>
        <v/>
      </c>
      <c r="BM350" s="982" t="str">
        <f t="shared" si="1424"/>
        <v/>
      </c>
      <c r="BN350" s="983" t="str">
        <f t="shared" si="1424"/>
        <v/>
      </c>
    </row>
    <row r="351" spans="1:66" ht="15.75" x14ac:dyDescent="0.25">
      <c r="A351" s="2088" t="s">
        <v>40</v>
      </c>
      <c r="B351" s="2089"/>
      <c r="C351" s="966" t="str">
        <f t="shared" ref="C351:J351" si="1425">IF(C332="","",RANK(C341,$C341:$J341,0))</f>
        <v/>
      </c>
      <c r="D351" s="967">
        <f t="shared" si="1425"/>
        <v>1</v>
      </c>
      <c r="E351" s="967">
        <f t="shared" si="1425"/>
        <v>1</v>
      </c>
      <c r="F351" s="967">
        <f t="shared" si="1425"/>
        <v>1</v>
      </c>
      <c r="G351" s="967" t="str">
        <f t="shared" si="1425"/>
        <v/>
      </c>
      <c r="H351" s="967" t="str">
        <f t="shared" si="1425"/>
        <v/>
      </c>
      <c r="I351" s="967" t="str">
        <f t="shared" si="1425"/>
        <v/>
      </c>
      <c r="J351" s="968" t="str">
        <f t="shared" si="1425"/>
        <v/>
      </c>
      <c r="K351" s="966" t="str">
        <f t="shared" ref="K351:R351" si="1426">IF(K332="","",RANK(K341,$K341:$R341,0))</f>
        <v/>
      </c>
      <c r="L351" s="967" t="str">
        <f t="shared" si="1426"/>
        <v/>
      </c>
      <c r="M351" s="967" t="str">
        <f t="shared" si="1426"/>
        <v/>
      </c>
      <c r="N351" s="967" t="str">
        <f t="shared" si="1426"/>
        <v/>
      </c>
      <c r="O351" s="967" t="str">
        <f t="shared" si="1426"/>
        <v/>
      </c>
      <c r="P351" s="967" t="str">
        <f t="shared" si="1426"/>
        <v/>
      </c>
      <c r="Q351" s="967" t="str">
        <f t="shared" si="1426"/>
        <v/>
      </c>
      <c r="R351" s="968" t="str">
        <f t="shared" si="1426"/>
        <v/>
      </c>
      <c r="S351" s="966" t="str">
        <f t="shared" ref="S351:Z351" si="1427">IF(S332="","",RANK(S341,$S341:$Z341,0))</f>
        <v/>
      </c>
      <c r="T351" s="967" t="str">
        <f t="shared" si="1427"/>
        <v/>
      </c>
      <c r="U351" s="967" t="str">
        <f t="shared" si="1427"/>
        <v/>
      </c>
      <c r="V351" s="967" t="str">
        <f t="shared" si="1427"/>
        <v/>
      </c>
      <c r="W351" s="967" t="str">
        <f t="shared" si="1427"/>
        <v/>
      </c>
      <c r="X351" s="967" t="str">
        <f t="shared" si="1427"/>
        <v/>
      </c>
      <c r="Y351" s="967" t="str">
        <f t="shared" si="1427"/>
        <v/>
      </c>
      <c r="Z351" s="968" t="str">
        <f t="shared" si="1427"/>
        <v/>
      </c>
      <c r="AA351" s="966" t="str">
        <f t="shared" ref="AA351:AH351" si="1428">IF(AA332="","",RANK(AA341,$AA341:$AH341,0))</f>
        <v/>
      </c>
      <c r="AB351" s="967" t="str">
        <f t="shared" si="1428"/>
        <v/>
      </c>
      <c r="AC351" s="967" t="str">
        <f t="shared" si="1428"/>
        <v/>
      </c>
      <c r="AD351" s="967" t="str">
        <f t="shared" si="1428"/>
        <v/>
      </c>
      <c r="AE351" s="967">
        <f t="shared" si="1428"/>
        <v>1</v>
      </c>
      <c r="AF351" s="967" t="str">
        <f t="shared" si="1428"/>
        <v/>
      </c>
      <c r="AG351" s="967" t="str">
        <f t="shared" si="1428"/>
        <v/>
      </c>
      <c r="AH351" s="968" t="str">
        <f t="shared" si="1428"/>
        <v/>
      </c>
      <c r="AI351" s="966">
        <f t="shared" ref="AI351:AP351" si="1429">IF(AI332="","",RANK(AI341,$AI341:$AP341,0))</f>
        <v>1</v>
      </c>
      <c r="AJ351" s="967" t="str">
        <f t="shared" si="1429"/>
        <v/>
      </c>
      <c r="AK351" s="967" t="str">
        <f t="shared" si="1429"/>
        <v/>
      </c>
      <c r="AL351" s="967" t="str">
        <f t="shared" si="1429"/>
        <v/>
      </c>
      <c r="AM351" s="967" t="str">
        <f t="shared" si="1429"/>
        <v/>
      </c>
      <c r="AN351" s="967" t="str">
        <f t="shared" si="1429"/>
        <v/>
      </c>
      <c r="AO351" s="967" t="str">
        <f t="shared" si="1429"/>
        <v/>
      </c>
      <c r="AP351" s="968" t="str">
        <f t="shared" si="1429"/>
        <v/>
      </c>
      <c r="AQ351" s="966" t="str">
        <f t="shared" ref="AQ351:AX351" si="1430">IF(AQ332="","",RANK(AQ341,$AQ341:$AX341,0))</f>
        <v/>
      </c>
      <c r="AR351" s="967" t="str">
        <f t="shared" si="1430"/>
        <v/>
      </c>
      <c r="AS351" s="967" t="str">
        <f t="shared" si="1430"/>
        <v/>
      </c>
      <c r="AT351" s="967" t="str">
        <f t="shared" si="1430"/>
        <v/>
      </c>
      <c r="AU351" s="967" t="str">
        <f t="shared" si="1430"/>
        <v/>
      </c>
      <c r="AV351" s="967" t="str">
        <f t="shared" si="1430"/>
        <v/>
      </c>
      <c r="AW351" s="967" t="str">
        <f t="shared" si="1430"/>
        <v/>
      </c>
      <c r="AX351" s="968" t="str">
        <f t="shared" si="1430"/>
        <v/>
      </c>
      <c r="AY351" s="966" t="str">
        <f t="shared" ref="AY351:BF351" si="1431">IF(AY332="","",RANK(AY341,$AY341:$BF341,0))</f>
        <v/>
      </c>
      <c r="AZ351" s="967" t="str">
        <f t="shared" si="1431"/>
        <v/>
      </c>
      <c r="BA351" s="967" t="str">
        <f t="shared" si="1431"/>
        <v/>
      </c>
      <c r="BB351" s="967" t="str">
        <f t="shared" si="1431"/>
        <v/>
      </c>
      <c r="BC351" s="967" t="str">
        <f t="shared" si="1431"/>
        <v/>
      </c>
      <c r="BD351" s="967" t="str">
        <f t="shared" si="1431"/>
        <v/>
      </c>
      <c r="BE351" s="967" t="str">
        <f t="shared" si="1431"/>
        <v/>
      </c>
      <c r="BF351" s="968" t="str">
        <f t="shared" si="1431"/>
        <v/>
      </c>
      <c r="BG351" s="966" t="str">
        <f t="shared" ref="BG351:BN351" si="1432">IF(BG332="","",RANK(BG341,$BG341:$BN341,0))</f>
        <v/>
      </c>
      <c r="BH351" s="967" t="str">
        <f t="shared" si="1432"/>
        <v/>
      </c>
      <c r="BI351" s="967" t="str">
        <f t="shared" si="1432"/>
        <v/>
      </c>
      <c r="BJ351" s="967" t="str">
        <f t="shared" si="1432"/>
        <v/>
      </c>
      <c r="BK351" s="967" t="str">
        <f t="shared" si="1432"/>
        <v/>
      </c>
      <c r="BL351" s="967" t="str">
        <f t="shared" si="1432"/>
        <v/>
      </c>
      <c r="BM351" s="967" t="str">
        <f t="shared" si="1432"/>
        <v/>
      </c>
      <c r="BN351" s="968" t="str">
        <f t="shared" si="1432"/>
        <v/>
      </c>
    </row>
    <row r="352" spans="1:66" ht="15.75" x14ac:dyDescent="0.25">
      <c r="A352" s="2090" t="s">
        <v>34</v>
      </c>
      <c r="B352" s="2091"/>
      <c r="C352" s="969" t="str">
        <f t="shared" ref="C352:J352" si="1433">IF(C332="","",RANK(C342,$C342:$J342,0))</f>
        <v/>
      </c>
      <c r="D352" s="970">
        <f t="shared" si="1433"/>
        <v>3</v>
      </c>
      <c r="E352" s="970">
        <f t="shared" si="1433"/>
        <v>1</v>
      </c>
      <c r="F352" s="970">
        <f t="shared" si="1433"/>
        <v>2</v>
      </c>
      <c r="G352" s="970" t="str">
        <f t="shared" si="1433"/>
        <v/>
      </c>
      <c r="H352" s="970" t="str">
        <f t="shared" si="1433"/>
        <v/>
      </c>
      <c r="I352" s="970" t="str">
        <f t="shared" si="1433"/>
        <v/>
      </c>
      <c r="J352" s="971" t="str">
        <f t="shared" si="1433"/>
        <v/>
      </c>
      <c r="K352" s="969" t="str">
        <f t="shared" ref="K352:R352" si="1434">IF(K332="","",RANK(K342,$K342:$R342,0))</f>
        <v/>
      </c>
      <c r="L352" s="970" t="str">
        <f t="shared" si="1434"/>
        <v/>
      </c>
      <c r="M352" s="970" t="str">
        <f t="shared" si="1434"/>
        <v/>
      </c>
      <c r="N352" s="970" t="str">
        <f t="shared" si="1434"/>
        <v/>
      </c>
      <c r="O352" s="970" t="str">
        <f t="shared" si="1434"/>
        <v/>
      </c>
      <c r="P352" s="970" t="str">
        <f t="shared" si="1434"/>
        <v/>
      </c>
      <c r="Q352" s="970" t="str">
        <f t="shared" si="1434"/>
        <v/>
      </c>
      <c r="R352" s="971" t="str">
        <f t="shared" si="1434"/>
        <v/>
      </c>
      <c r="S352" s="969" t="str">
        <f t="shared" ref="S352:Z352" si="1435">IF(S332="","",RANK(S342,$S342:$Z342,0))</f>
        <v/>
      </c>
      <c r="T352" s="970" t="str">
        <f t="shared" si="1435"/>
        <v/>
      </c>
      <c r="U352" s="970" t="str">
        <f t="shared" si="1435"/>
        <v/>
      </c>
      <c r="V352" s="970" t="str">
        <f t="shared" si="1435"/>
        <v/>
      </c>
      <c r="W352" s="970" t="str">
        <f t="shared" si="1435"/>
        <v/>
      </c>
      <c r="X352" s="970" t="str">
        <f t="shared" si="1435"/>
        <v/>
      </c>
      <c r="Y352" s="970" t="str">
        <f t="shared" si="1435"/>
        <v/>
      </c>
      <c r="Z352" s="971" t="str">
        <f t="shared" si="1435"/>
        <v/>
      </c>
      <c r="AA352" s="969" t="str">
        <f t="shared" ref="AA352:AH352" si="1436">IF(AA332="","",RANK(AA342,$AA342:$AH342,0))</f>
        <v/>
      </c>
      <c r="AB352" s="970" t="str">
        <f t="shared" si="1436"/>
        <v/>
      </c>
      <c r="AC352" s="970" t="str">
        <f t="shared" si="1436"/>
        <v/>
      </c>
      <c r="AD352" s="970" t="str">
        <f t="shared" si="1436"/>
        <v/>
      </c>
      <c r="AE352" s="970">
        <f t="shared" si="1436"/>
        <v>1</v>
      </c>
      <c r="AF352" s="970" t="str">
        <f t="shared" si="1436"/>
        <v/>
      </c>
      <c r="AG352" s="970" t="str">
        <f t="shared" si="1436"/>
        <v/>
      </c>
      <c r="AH352" s="971" t="str">
        <f t="shared" si="1436"/>
        <v/>
      </c>
      <c r="AI352" s="969">
        <f t="shared" ref="AI352:AP352" si="1437">IF(AI332="","",RANK(AI342,$AI342:$AP342,0))</f>
        <v>1</v>
      </c>
      <c r="AJ352" s="970" t="str">
        <f t="shared" si="1437"/>
        <v/>
      </c>
      <c r="AK352" s="970" t="str">
        <f t="shared" si="1437"/>
        <v/>
      </c>
      <c r="AL352" s="970" t="str">
        <f t="shared" si="1437"/>
        <v/>
      </c>
      <c r="AM352" s="970" t="str">
        <f t="shared" si="1437"/>
        <v/>
      </c>
      <c r="AN352" s="970" t="str">
        <f t="shared" si="1437"/>
        <v/>
      </c>
      <c r="AO352" s="970" t="str">
        <f t="shared" si="1437"/>
        <v/>
      </c>
      <c r="AP352" s="971" t="str">
        <f t="shared" si="1437"/>
        <v/>
      </c>
      <c r="AQ352" s="969" t="str">
        <f t="shared" ref="AQ352:AX352" si="1438">IF(AQ332="","",RANK(AQ342,$AQ342:$AX342,0))</f>
        <v/>
      </c>
      <c r="AR352" s="970" t="str">
        <f t="shared" si="1438"/>
        <v/>
      </c>
      <c r="AS352" s="970" t="str">
        <f t="shared" si="1438"/>
        <v/>
      </c>
      <c r="AT352" s="970" t="str">
        <f t="shared" si="1438"/>
        <v/>
      </c>
      <c r="AU352" s="970" t="str">
        <f t="shared" si="1438"/>
        <v/>
      </c>
      <c r="AV352" s="970" t="str">
        <f t="shared" si="1438"/>
        <v/>
      </c>
      <c r="AW352" s="970" t="str">
        <f t="shared" si="1438"/>
        <v/>
      </c>
      <c r="AX352" s="971" t="str">
        <f t="shared" si="1438"/>
        <v/>
      </c>
      <c r="AY352" s="969" t="str">
        <f t="shared" ref="AY352:BF352" si="1439">IF(AY332="","",RANK(AY342,$AY342:$BF342,0))</f>
        <v/>
      </c>
      <c r="AZ352" s="970" t="str">
        <f t="shared" si="1439"/>
        <v/>
      </c>
      <c r="BA352" s="970" t="str">
        <f t="shared" si="1439"/>
        <v/>
      </c>
      <c r="BB352" s="970" t="str">
        <f t="shared" si="1439"/>
        <v/>
      </c>
      <c r="BC352" s="970" t="str">
        <f t="shared" si="1439"/>
        <v/>
      </c>
      <c r="BD352" s="970" t="str">
        <f t="shared" si="1439"/>
        <v/>
      </c>
      <c r="BE352" s="970" t="str">
        <f t="shared" si="1439"/>
        <v/>
      </c>
      <c r="BF352" s="971" t="str">
        <f t="shared" si="1439"/>
        <v/>
      </c>
      <c r="BG352" s="969" t="str">
        <f t="shared" ref="BG352:BN352" si="1440">IF(BG332="","",RANK(BG342,$BG342:$BN342,0))</f>
        <v/>
      </c>
      <c r="BH352" s="970" t="str">
        <f t="shared" si="1440"/>
        <v/>
      </c>
      <c r="BI352" s="970" t="str">
        <f t="shared" si="1440"/>
        <v/>
      </c>
      <c r="BJ352" s="970" t="str">
        <f t="shared" si="1440"/>
        <v/>
      </c>
      <c r="BK352" s="970" t="str">
        <f t="shared" si="1440"/>
        <v/>
      </c>
      <c r="BL352" s="970" t="str">
        <f t="shared" si="1440"/>
        <v/>
      </c>
      <c r="BM352" s="970" t="str">
        <f t="shared" si="1440"/>
        <v/>
      </c>
      <c r="BN352" s="971" t="str">
        <f t="shared" si="1440"/>
        <v/>
      </c>
    </row>
    <row r="353" spans="1:66" ht="15.75" x14ac:dyDescent="0.25">
      <c r="A353" s="2090" t="s">
        <v>35</v>
      </c>
      <c r="B353" s="2091"/>
      <c r="C353" s="969" t="str">
        <f t="shared" ref="C353:J353" si="1441">IF(C332="","",RANK(C343,$C343:$J343,1))</f>
        <v/>
      </c>
      <c r="D353" s="970">
        <f t="shared" si="1441"/>
        <v>6</v>
      </c>
      <c r="E353" s="970">
        <f t="shared" si="1441"/>
        <v>7</v>
      </c>
      <c r="F353" s="970">
        <f t="shared" si="1441"/>
        <v>8</v>
      </c>
      <c r="G353" s="970" t="str">
        <f t="shared" si="1441"/>
        <v/>
      </c>
      <c r="H353" s="970" t="str">
        <f t="shared" si="1441"/>
        <v/>
      </c>
      <c r="I353" s="970" t="str">
        <f t="shared" si="1441"/>
        <v/>
      </c>
      <c r="J353" s="971" t="str">
        <f t="shared" si="1441"/>
        <v/>
      </c>
      <c r="K353" s="969" t="str">
        <f t="shared" ref="K353:R353" si="1442">IF(K332="","",RANK(K343,$K343:$R343,1))</f>
        <v/>
      </c>
      <c r="L353" s="970" t="str">
        <f t="shared" si="1442"/>
        <v/>
      </c>
      <c r="M353" s="970" t="str">
        <f t="shared" si="1442"/>
        <v/>
      </c>
      <c r="N353" s="970" t="str">
        <f t="shared" si="1442"/>
        <v/>
      </c>
      <c r="O353" s="970" t="str">
        <f t="shared" si="1442"/>
        <v/>
      </c>
      <c r="P353" s="970" t="str">
        <f t="shared" si="1442"/>
        <v/>
      </c>
      <c r="Q353" s="970" t="str">
        <f t="shared" si="1442"/>
        <v/>
      </c>
      <c r="R353" s="971" t="str">
        <f t="shared" si="1442"/>
        <v/>
      </c>
      <c r="S353" s="969" t="str">
        <f t="shared" ref="S353:Z353" si="1443">IF(S332="","",RANK(S343,$S343:$Z343,1))</f>
        <v/>
      </c>
      <c r="T353" s="970" t="str">
        <f t="shared" si="1443"/>
        <v/>
      </c>
      <c r="U353" s="970" t="str">
        <f t="shared" si="1443"/>
        <v/>
      </c>
      <c r="V353" s="970" t="str">
        <f t="shared" si="1443"/>
        <v/>
      </c>
      <c r="W353" s="970" t="str">
        <f t="shared" si="1443"/>
        <v/>
      </c>
      <c r="X353" s="970" t="str">
        <f t="shared" si="1443"/>
        <v/>
      </c>
      <c r="Y353" s="970" t="str">
        <f t="shared" si="1443"/>
        <v/>
      </c>
      <c r="Z353" s="971" t="str">
        <f t="shared" si="1443"/>
        <v/>
      </c>
      <c r="AA353" s="969" t="str">
        <f t="shared" ref="AA353:AH353" si="1444">IF(AA332="","",RANK(AA343,$AA343:$AH343,1))</f>
        <v/>
      </c>
      <c r="AB353" s="970" t="str">
        <f t="shared" si="1444"/>
        <v/>
      </c>
      <c r="AC353" s="970" t="str">
        <f t="shared" si="1444"/>
        <v/>
      </c>
      <c r="AD353" s="970" t="str">
        <f t="shared" si="1444"/>
        <v/>
      </c>
      <c r="AE353" s="970">
        <f t="shared" si="1444"/>
        <v>1</v>
      </c>
      <c r="AF353" s="970" t="str">
        <f t="shared" si="1444"/>
        <v/>
      </c>
      <c r="AG353" s="970" t="str">
        <f t="shared" si="1444"/>
        <v/>
      </c>
      <c r="AH353" s="971" t="str">
        <f t="shared" si="1444"/>
        <v/>
      </c>
      <c r="AI353" s="969">
        <f t="shared" ref="AI353:AP353" si="1445">IF(AI332="","",RANK(AI343,$AI343:$AP343,1))</f>
        <v>1</v>
      </c>
      <c r="AJ353" s="970" t="str">
        <f t="shared" si="1445"/>
        <v/>
      </c>
      <c r="AK353" s="970" t="str">
        <f t="shared" si="1445"/>
        <v/>
      </c>
      <c r="AL353" s="970" t="str">
        <f t="shared" si="1445"/>
        <v/>
      </c>
      <c r="AM353" s="970" t="str">
        <f t="shared" si="1445"/>
        <v/>
      </c>
      <c r="AN353" s="970" t="str">
        <f t="shared" si="1445"/>
        <v/>
      </c>
      <c r="AO353" s="970" t="str">
        <f t="shared" si="1445"/>
        <v/>
      </c>
      <c r="AP353" s="971" t="str">
        <f t="shared" si="1445"/>
        <v/>
      </c>
      <c r="AQ353" s="969" t="str">
        <f t="shared" ref="AQ353:AX353" si="1446">IF(AQ332="","",RANK(AQ343,$AQ343:$AX343,1))</f>
        <v/>
      </c>
      <c r="AR353" s="970" t="str">
        <f t="shared" si="1446"/>
        <v/>
      </c>
      <c r="AS353" s="970" t="str">
        <f t="shared" si="1446"/>
        <v/>
      </c>
      <c r="AT353" s="970" t="str">
        <f t="shared" si="1446"/>
        <v/>
      </c>
      <c r="AU353" s="970" t="str">
        <f t="shared" si="1446"/>
        <v/>
      </c>
      <c r="AV353" s="970" t="str">
        <f t="shared" si="1446"/>
        <v/>
      </c>
      <c r="AW353" s="970" t="str">
        <f t="shared" si="1446"/>
        <v/>
      </c>
      <c r="AX353" s="971" t="str">
        <f t="shared" si="1446"/>
        <v/>
      </c>
      <c r="AY353" s="969" t="str">
        <f t="shared" ref="AY353:BF353" si="1447">IF(AY332="","",RANK(AY343,$AY343:$BF343,1))</f>
        <v/>
      </c>
      <c r="AZ353" s="970" t="str">
        <f t="shared" si="1447"/>
        <v/>
      </c>
      <c r="BA353" s="970" t="str">
        <f t="shared" si="1447"/>
        <v/>
      </c>
      <c r="BB353" s="970" t="str">
        <f t="shared" si="1447"/>
        <v/>
      </c>
      <c r="BC353" s="970" t="str">
        <f t="shared" si="1447"/>
        <v/>
      </c>
      <c r="BD353" s="970" t="str">
        <f t="shared" si="1447"/>
        <v/>
      </c>
      <c r="BE353" s="970" t="str">
        <f t="shared" si="1447"/>
        <v/>
      </c>
      <c r="BF353" s="971" t="str">
        <f t="shared" si="1447"/>
        <v/>
      </c>
      <c r="BG353" s="969" t="str">
        <f t="shared" ref="BG353:BN353" si="1448">IF(BG332="","",RANK(BG343,$BG343:$BN343,1))</f>
        <v/>
      </c>
      <c r="BH353" s="970" t="str">
        <f t="shared" si="1448"/>
        <v/>
      </c>
      <c r="BI353" s="970" t="str">
        <f t="shared" si="1448"/>
        <v/>
      </c>
      <c r="BJ353" s="970" t="str">
        <f t="shared" si="1448"/>
        <v/>
      </c>
      <c r="BK353" s="970" t="str">
        <f t="shared" si="1448"/>
        <v/>
      </c>
      <c r="BL353" s="970" t="str">
        <f t="shared" si="1448"/>
        <v/>
      </c>
      <c r="BM353" s="970" t="str">
        <f t="shared" si="1448"/>
        <v/>
      </c>
      <c r="BN353" s="971" t="str">
        <f t="shared" si="1448"/>
        <v/>
      </c>
    </row>
    <row r="354" spans="1:66" ht="15.75" x14ac:dyDescent="0.25">
      <c r="A354" s="2090" t="s">
        <v>36</v>
      </c>
      <c r="B354" s="2091"/>
      <c r="C354" s="969" t="str">
        <f t="shared" ref="C354:J354" si="1449">IF(C332="","",RANK(C344,$C344:$J344,0))</f>
        <v/>
      </c>
      <c r="D354" s="970">
        <f t="shared" si="1449"/>
        <v>2</v>
      </c>
      <c r="E354" s="970">
        <f t="shared" si="1449"/>
        <v>1</v>
      </c>
      <c r="F354" s="970">
        <f t="shared" si="1449"/>
        <v>3</v>
      </c>
      <c r="G354" s="970" t="str">
        <f t="shared" si="1449"/>
        <v/>
      </c>
      <c r="H354" s="970" t="str">
        <f t="shared" si="1449"/>
        <v/>
      </c>
      <c r="I354" s="970" t="str">
        <f t="shared" si="1449"/>
        <v/>
      </c>
      <c r="J354" s="971" t="str">
        <f t="shared" si="1449"/>
        <v/>
      </c>
      <c r="K354" s="969" t="str">
        <f t="shared" ref="K354:R354" si="1450">IF(K332="","",RANK(K344,$K344:$R344,0))</f>
        <v/>
      </c>
      <c r="L354" s="970" t="str">
        <f t="shared" si="1450"/>
        <v/>
      </c>
      <c r="M354" s="970" t="str">
        <f t="shared" si="1450"/>
        <v/>
      </c>
      <c r="N354" s="970" t="str">
        <f t="shared" si="1450"/>
        <v/>
      </c>
      <c r="O354" s="970" t="str">
        <f t="shared" si="1450"/>
        <v/>
      </c>
      <c r="P354" s="970" t="str">
        <f t="shared" si="1450"/>
        <v/>
      </c>
      <c r="Q354" s="970" t="str">
        <f t="shared" si="1450"/>
        <v/>
      </c>
      <c r="R354" s="971" t="str">
        <f t="shared" si="1450"/>
        <v/>
      </c>
      <c r="S354" s="969" t="str">
        <f t="shared" ref="S354:Z354" si="1451">IF(S332="","",RANK(S344,$S344:$Z344,0))</f>
        <v/>
      </c>
      <c r="T354" s="970" t="str">
        <f t="shared" si="1451"/>
        <v/>
      </c>
      <c r="U354" s="970" t="str">
        <f t="shared" si="1451"/>
        <v/>
      </c>
      <c r="V354" s="970" t="str">
        <f t="shared" si="1451"/>
        <v/>
      </c>
      <c r="W354" s="970" t="str">
        <f t="shared" si="1451"/>
        <v/>
      </c>
      <c r="X354" s="970" t="str">
        <f t="shared" si="1451"/>
        <v/>
      </c>
      <c r="Y354" s="970" t="str">
        <f t="shared" si="1451"/>
        <v/>
      </c>
      <c r="Z354" s="971" t="str">
        <f t="shared" si="1451"/>
        <v/>
      </c>
      <c r="AA354" s="969" t="str">
        <f t="shared" ref="AA354:AH354" si="1452">IF(AA332="","",RANK(AA344,$AA344:$AH344,0))</f>
        <v/>
      </c>
      <c r="AB354" s="970" t="str">
        <f t="shared" si="1452"/>
        <v/>
      </c>
      <c r="AC354" s="970" t="str">
        <f t="shared" si="1452"/>
        <v/>
      </c>
      <c r="AD354" s="970" t="str">
        <f t="shared" si="1452"/>
        <v/>
      </c>
      <c r="AE354" s="970">
        <f t="shared" si="1452"/>
        <v>1</v>
      </c>
      <c r="AF354" s="970" t="str">
        <f t="shared" si="1452"/>
        <v/>
      </c>
      <c r="AG354" s="970" t="str">
        <f t="shared" si="1452"/>
        <v/>
      </c>
      <c r="AH354" s="971" t="str">
        <f t="shared" si="1452"/>
        <v/>
      </c>
      <c r="AI354" s="969">
        <f t="shared" ref="AI354:AP354" si="1453">IF(AI332="","",RANK(AI344,$AI344:$AP344,0))</f>
        <v>1</v>
      </c>
      <c r="AJ354" s="970" t="str">
        <f t="shared" si="1453"/>
        <v/>
      </c>
      <c r="AK354" s="970" t="str">
        <f t="shared" si="1453"/>
        <v/>
      </c>
      <c r="AL354" s="970" t="str">
        <f t="shared" si="1453"/>
        <v/>
      </c>
      <c r="AM354" s="970" t="str">
        <f t="shared" si="1453"/>
        <v/>
      </c>
      <c r="AN354" s="970" t="str">
        <f t="shared" si="1453"/>
        <v/>
      </c>
      <c r="AO354" s="970" t="str">
        <f t="shared" si="1453"/>
        <v/>
      </c>
      <c r="AP354" s="971" t="str">
        <f t="shared" si="1453"/>
        <v/>
      </c>
      <c r="AQ354" s="969" t="str">
        <f t="shared" ref="AQ354:AX354" si="1454">IF(AQ332="","",RANK(AQ344,$AQ344:$AX344,0))</f>
        <v/>
      </c>
      <c r="AR354" s="970" t="str">
        <f t="shared" si="1454"/>
        <v/>
      </c>
      <c r="AS354" s="970" t="str">
        <f t="shared" si="1454"/>
        <v/>
      </c>
      <c r="AT354" s="970" t="str">
        <f t="shared" si="1454"/>
        <v/>
      </c>
      <c r="AU354" s="970" t="str">
        <f t="shared" si="1454"/>
        <v/>
      </c>
      <c r="AV354" s="970" t="str">
        <f t="shared" si="1454"/>
        <v/>
      </c>
      <c r="AW354" s="970" t="str">
        <f t="shared" si="1454"/>
        <v/>
      </c>
      <c r="AX354" s="971" t="str">
        <f t="shared" si="1454"/>
        <v/>
      </c>
      <c r="AY354" s="969" t="str">
        <f t="shared" ref="AY354:BF354" si="1455">IF(AY332="","",RANK(AY344,$AY344:$BF344,0))</f>
        <v/>
      </c>
      <c r="AZ354" s="970" t="str">
        <f t="shared" si="1455"/>
        <v/>
      </c>
      <c r="BA354" s="970" t="str">
        <f t="shared" si="1455"/>
        <v/>
      </c>
      <c r="BB354" s="970" t="str">
        <f t="shared" si="1455"/>
        <v/>
      </c>
      <c r="BC354" s="970" t="str">
        <f t="shared" si="1455"/>
        <v/>
      </c>
      <c r="BD354" s="970" t="str">
        <f t="shared" si="1455"/>
        <v/>
      </c>
      <c r="BE354" s="970" t="str">
        <f t="shared" si="1455"/>
        <v/>
      </c>
      <c r="BF354" s="971" t="str">
        <f t="shared" si="1455"/>
        <v/>
      </c>
      <c r="BG354" s="969" t="str">
        <f t="shared" ref="BG354:BN354" si="1456">IF(BG332="","",RANK(BG344,$BG344:$BN344,0))</f>
        <v/>
      </c>
      <c r="BH354" s="970" t="str">
        <f t="shared" si="1456"/>
        <v/>
      </c>
      <c r="BI354" s="970" t="str">
        <f t="shared" si="1456"/>
        <v/>
      </c>
      <c r="BJ354" s="970" t="str">
        <f t="shared" si="1456"/>
        <v/>
      </c>
      <c r="BK354" s="970" t="str">
        <f t="shared" si="1456"/>
        <v/>
      </c>
      <c r="BL354" s="970" t="str">
        <f t="shared" si="1456"/>
        <v/>
      </c>
      <c r="BM354" s="970" t="str">
        <f t="shared" si="1456"/>
        <v/>
      </c>
      <c r="BN354" s="971" t="str">
        <f t="shared" si="1456"/>
        <v/>
      </c>
    </row>
    <row r="355" spans="1:66" ht="16.5" thickBot="1" x14ac:dyDescent="0.3">
      <c r="A355" s="2092" t="s">
        <v>136</v>
      </c>
      <c r="B355" s="2093"/>
      <c r="C355" s="972" t="str">
        <f t="shared" ref="C355:J355" si="1457">IF(C332="","",RANK(C345,$C345:$J345,0))</f>
        <v/>
      </c>
      <c r="D355" s="973">
        <f t="shared" si="1457"/>
        <v>2</v>
      </c>
      <c r="E355" s="973">
        <f t="shared" si="1457"/>
        <v>1</v>
      </c>
      <c r="F355" s="973">
        <f t="shared" si="1457"/>
        <v>3</v>
      </c>
      <c r="G355" s="973" t="str">
        <f t="shared" si="1457"/>
        <v/>
      </c>
      <c r="H355" s="973" t="str">
        <f t="shared" si="1457"/>
        <v/>
      </c>
      <c r="I355" s="973" t="str">
        <f t="shared" si="1457"/>
        <v/>
      </c>
      <c r="J355" s="974" t="str">
        <f t="shared" si="1457"/>
        <v/>
      </c>
      <c r="K355" s="972" t="str">
        <f t="shared" ref="K355:R355" si="1458">IF(K332="","",RANK(K345,$K345:$R345,0))</f>
        <v/>
      </c>
      <c r="L355" s="973" t="str">
        <f t="shared" si="1458"/>
        <v/>
      </c>
      <c r="M355" s="973" t="str">
        <f t="shared" si="1458"/>
        <v/>
      </c>
      <c r="N355" s="973" t="str">
        <f t="shared" si="1458"/>
        <v/>
      </c>
      <c r="O355" s="973" t="str">
        <f t="shared" si="1458"/>
        <v/>
      </c>
      <c r="P355" s="973" t="str">
        <f t="shared" si="1458"/>
        <v/>
      </c>
      <c r="Q355" s="973" t="str">
        <f t="shared" si="1458"/>
        <v/>
      </c>
      <c r="R355" s="974" t="str">
        <f t="shared" si="1458"/>
        <v/>
      </c>
      <c r="S355" s="972" t="str">
        <f t="shared" ref="S355:Z355" si="1459">IF(S332="","",RANK(S345,$S345:$Z345,0))</f>
        <v/>
      </c>
      <c r="T355" s="973" t="str">
        <f t="shared" si="1459"/>
        <v/>
      </c>
      <c r="U355" s="973" t="str">
        <f t="shared" si="1459"/>
        <v/>
      </c>
      <c r="V355" s="973" t="str">
        <f t="shared" si="1459"/>
        <v/>
      </c>
      <c r="W355" s="973" t="str">
        <f t="shared" si="1459"/>
        <v/>
      </c>
      <c r="X355" s="973" t="str">
        <f t="shared" si="1459"/>
        <v/>
      </c>
      <c r="Y355" s="973" t="str">
        <f t="shared" si="1459"/>
        <v/>
      </c>
      <c r="Z355" s="974" t="str">
        <f t="shared" si="1459"/>
        <v/>
      </c>
      <c r="AA355" s="972" t="str">
        <f t="shared" ref="AA355:AH355" si="1460">IF(AA332="","",RANK(AA345,$AA345:$AH345,0))</f>
        <v/>
      </c>
      <c r="AB355" s="973" t="str">
        <f t="shared" si="1460"/>
        <v/>
      </c>
      <c r="AC355" s="973" t="str">
        <f t="shared" si="1460"/>
        <v/>
      </c>
      <c r="AD355" s="973" t="str">
        <f t="shared" si="1460"/>
        <v/>
      </c>
      <c r="AE355" s="973">
        <f t="shared" ca="1" si="1460"/>
        <v>1</v>
      </c>
      <c r="AF355" s="973" t="str">
        <f t="shared" si="1460"/>
        <v/>
      </c>
      <c r="AG355" s="973" t="str">
        <f t="shared" si="1460"/>
        <v/>
      </c>
      <c r="AH355" s="974" t="str">
        <f t="shared" si="1460"/>
        <v/>
      </c>
      <c r="AI355" s="972">
        <f t="shared" ref="AI355:AP355" ca="1" si="1461">IF(AI332="","",RANK(AI345,$AI345:$AP345,0))</f>
        <v>1</v>
      </c>
      <c r="AJ355" s="973" t="str">
        <f t="shared" si="1461"/>
        <v/>
      </c>
      <c r="AK355" s="973" t="str">
        <f t="shared" si="1461"/>
        <v/>
      </c>
      <c r="AL355" s="973" t="str">
        <f t="shared" si="1461"/>
        <v/>
      </c>
      <c r="AM355" s="973" t="str">
        <f t="shared" si="1461"/>
        <v/>
      </c>
      <c r="AN355" s="973" t="str">
        <f t="shared" si="1461"/>
        <v/>
      </c>
      <c r="AO355" s="973" t="str">
        <f t="shared" si="1461"/>
        <v/>
      </c>
      <c r="AP355" s="974" t="str">
        <f t="shared" si="1461"/>
        <v/>
      </c>
      <c r="AQ355" s="972" t="str">
        <f t="shared" ref="AQ355:AX355" si="1462">IF(AQ332="","",RANK(AQ345,$AQ345:$AX345,0))</f>
        <v/>
      </c>
      <c r="AR355" s="973" t="str">
        <f t="shared" si="1462"/>
        <v/>
      </c>
      <c r="AS355" s="973" t="str">
        <f t="shared" si="1462"/>
        <v/>
      </c>
      <c r="AT355" s="973" t="str">
        <f t="shared" si="1462"/>
        <v/>
      </c>
      <c r="AU355" s="973" t="str">
        <f t="shared" si="1462"/>
        <v/>
      </c>
      <c r="AV355" s="973" t="str">
        <f t="shared" si="1462"/>
        <v/>
      </c>
      <c r="AW355" s="973" t="str">
        <f t="shared" si="1462"/>
        <v/>
      </c>
      <c r="AX355" s="974" t="str">
        <f t="shared" si="1462"/>
        <v/>
      </c>
      <c r="AY355" s="972" t="str">
        <f t="shared" ref="AY355:BF355" si="1463">IF(AY332="","",RANK(AY345,$AY345:$BF345,0))</f>
        <v/>
      </c>
      <c r="AZ355" s="973" t="str">
        <f t="shared" si="1463"/>
        <v/>
      </c>
      <c r="BA355" s="973" t="str">
        <f t="shared" si="1463"/>
        <v/>
      </c>
      <c r="BB355" s="973" t="str">
        <f t="shared" si="1463"/>
        <v/>
      </c>
      <c r="BC355" s="973" t="str">
        <f t="shared" si="1463"/>
        <v/>
      </c>
      <c r="BD355" s="973" t="str">
        <f t="shared" si="1463"/>
        <v/>
      </c>
      <c r="BE355" s="973" t="str">
        <f t="shared" si="1463"/>
        <v/>
      </c>
      <c r="BF355" s="974" t="str">
        <f t="shared" si="1463"/>
        <v/>
      </c>
      <c r="BG355" s="972" t="str">
        <f t="shared" ref="BG355:BN355" si="1464">IF(BG332="","",RANK(BG345,$BG345:$BN345,0))</f>
        <v/>
      </c>
      <c r="BH355" s="973" t="str">
        <f t="shared" si="1464"/>
        <v/>
      </c>
      <c r="BI355" s="973" t="str">
        <f t="shared" si="1464"/>
        <v/>
      </c>
      <c r="BJ355" s="973" t="str">
        <f t="shared" si="1464"/>
        <v/>
      </c>
      <c r="BK355" s="973" t="str">
        <f t="shared" si="1464"/>
        <v/>
      </c>
      <c r="BL355" s="973" t="str">
        <f t="shared" si="1464"/>
        <v/>
      </c>
      <c r="BM355" s="973" t="str">
        <f t="shared" si="1464"/>
        <v/>
      </c>
      <c r="BN355" s="974" t="str">
        <f t="shared" si="1464"/>
        <v/>
      </c>
    </row>
    <row r="356" spans="1:66" s="20" customFormat="1" ht="88.5" customHeight="1" thickBot="1" x14ac:dyDescent="0.25">
      <c r="A356" s="2094" t="s">
        <v>33</v>
      </c>
      <c r="B356" s="2095"/>
      <c r="C356" s="55" t="str">
        <f>IF(C332="","",(C346*'pravidla turnaje'!$C$19)+(C347*'pravidla turnaje'!$C$20)+(C348*'pravidla turnaje'!$C$21)+(C349*'pravidla turnaje'!$C$22)+(C350*'pravidla turnaje'!$C$23)+(C351*'pravidla turnaje'!$C$24)+(C352*'pravidla turnaje'!$C$25)+(C353*'pravidla turnaje'!$C$26)+(C354*'pravidla turnaje'!$C$27)+(C355*'pravidla turnaje'!$C$28))</f>
        <v/>
      </c>
      <c r="D356" s="56">
        <f ca="1">IF(D332="","",(D346*'pravidla turnaje'!$C$19)+(D347*'pravidla turnaje'!$C$20)+(D348*'pravidla turnaje'!$C$21)+(D349*'pravidla turnaje'!$C$22)+(D350*'pravidla turnaje'!$C$23)+(D351*'pravidla turnaje'!$C$24)+(D352*'pravidla turnaje'!$C$25)+(D353*'pravidla turnaje'!$C$26)+(D354*'pravidla turnaje'!$C$27)+(D355*'pravidla turnaje'!$C$28))</f>
        <v>2325</v>
      </c>
      <c r="E356" s="56">
        <f ca="1">IF(E332="","",(E346*'pravidla turnaje'!$C$19)+(E347*'pravidla turnaje'!$C$20)+(E348*'pravidla turnaje'!$C$21)+(E349*'pravidla turnaje'!$C$22)+(E350*'pravidla turnaje'!$C$23)+(E351*'pravidla turnaje'!$C$24)+(E352*'pravidla turnaje'!$C$25)+(E353*'pravidla turnaje'!$C$26)+(E354*'pravidla turnaje'!$C$27)+(E355*'pravidla turnaje'!$C$28))</f>
        <v>1111</v>
      </c>
      <c r="F356" s="56">
        <f ca="1">IF(F332="","",(F346*'pravidla turnaje'!$C$19)+(F347*'pravidla turnaje'!$C$20)+(F348*'pravidla turnaje'!$C$21)+(F349*'pravidla turnaje'!$C$22)+(F350*'pravidla turnaje'!$C$23)+(F351*'pravidla turnaje'!$C$24)+(F352*'pravidla turnaje'!$C$25)+(F353*'pravidla turnaje'!$C$26)+(F354*'pravidla turnaje'!$C$27)+(F355*'pravidla turnaje'!$C$28))</f>
        <v>3222</v>
      </c>
      <c r="G356" s="56" t="str">
        <f>IF(G332="","",(G346*'pravidla turnaje'!$C$19)+(G347*'pravidla turnaje'!$C$20)+(G348*'pravidla turnaje'!$C$21)+(G349*'pravidla turnaje'!$C$22)+(G350*'pravidla turnaje'!$C$23)+(G351*'pravidla turnaje'!$C$24)+(G352*'pravidla turnaje'!$C$25)+(G353*'pravidla turnaje'!$C$26)+(G354*'pravidla turnaje'!$C$27)+(G355*'pravidla turnaje'!$C$28))</f>
        <v/>
      </c>
      <c r="H356" s="56" t="str">
        <f>IF(H332="","",(H346*'pravidla turnaje'!$C$19)+(H347*'pravidla turnaje'!$C$20)+(H348*'pravidla turnaje'!$C$21)+(H349*'pravidla turnaje'!$C$22)+(H350*'pravidla turnaje'!$C$23)+(H351*'pravidla turnaje'!$C$24)+(H352*'pravidla turnaje'!$C$25)+(H353*'pravidla turnaje'!$C$26)+(H354*'pravidla turnaje'!$C$27)+(H355*'pravidla turnaje'!$C$28))</f>
        <v/>
      </c>
      <c r="I356" s="56" t="str">
        <f>IF(I332="","",(I346*'pravidla turnaje'!$C$19)+(I347*'pravidla turnaje'!$C$20)+(I348*'pravidla turnaje'!$C$21)+(I349*'pravidla turnaje'!$C$22)+(I350*'pravidla turnaje'!$C$23)+(I351*'pravidla turnaje'!$C$24)+(I352*'pravidla turnaje'!$C$25)+(I353*'pravidla turnaje'!$C$26)+(I354*'pravidla turnaje'!$C$27)+(I355*'pravidla turnaje'!$C$28))</f>
        <v/>
      </c>
      <c r="J356" s="57" t="str">
        <f>IF(J332="","",(J346*'pravidla turnaje'!$C$19)+(J347*'pravidla turnaje'!$C$20)+(J348*'pravidla turnaje'!$C$21)+(J349*'pravidla turnaje'!$C$22)+(J350*'pravidla turnaje'!$C$23)+(J351*'pravidla turnaje'!$C$24)+(J352*'pravidla turnaje'!$C$25)+(J353*'pravidla turnaje'!$C$26)+(J354*'pravidla turnaje'!$C$27)+(J355*'pravidla turnaje'!$C$28))</f>
        <v/>
      </c>
      <c r="K356" s="55" t="str">
        <f>IF(K332="","",(K346*'pravidla turnaje'!$C$19)+(K347*'pravidla turnaje'!$C$20)+(K348*'pravidla turnaje'!$C$21)+(K349*'pravidla turnaje'!$C$22)+(K350*'pravidla turnaje'!$C$23)+(K351*'pravidla turnaje'!$C$24)+(K352*'pravidla turnaje'!$C$25)+(K353*'pravidla turnaje'!$C$26)+(K354*'pravidla turnaje'!$C$27)+(K355*'pravidla turnaje'!$C$28))</f>
        <v/>
      </c>
      <c r="L356" s="56" t="str">
        <f>IF(L332="","",(L346*'pravidla turnaje'!$C$19)+(L347*'pravidla turnaje'!$C$20)+(L348*'pravidla turnaje'!$C$21)+(L349*'pravidla turnaje'!$C$22)+(L350*'pravidla turnaje'!$C$23)+(L351*'pravidla turnaje'!$C$24)+(L352*'pravidla turnaje'!$C$25)+(L353*'pravidla turnaje'!$C$26)+(L354*'pravidla turnaje'!$C$27)+(L355*'pravidla turnaje'!$C$28))</f>
        <v/>
      </c>
      <c r="M356" s="56" t="str">
        <f>IF(M332="","",(M346*'pravidla turnaje'!$C$19)+(M347*'pravidla turnaje'!$C$20)+(M348*'pravidla turnaje'!$C$21)+(M349*'pravidla turnaje'!$C$22)+(M350*'pravidla turnaje'!$C$23)+(M351*'pravidla turnaje'!$C$24)+(M352*'pravidla turnaje'!$C$25)+(M353*'pravidla turnaje'!$C$26)+(M354*'pravidla turnaje'!$C$27)+(M355*'pravidla turnaje'!$C$28))</f>
        <v/>
      </c>
      <c r="N356" s="56" t="str">
        <f>IF(N332="","",(N346*'pravidla turnaje'!$C$19)+(N347*'pravidla turnaje'!$C$20)+(N348*'pravidla turnaje'!$C$21)+(N349*'pravidla turnaje'!$C$22)+(N350*'pravidla turnaje'!$C$23)+(N351*'pravidla turnaje'!$C$24)+(N352*'pravidla turnaje'!$C$25)+(N353*'pravidla turnaje'!$C$26)+(N354*'pravidla turnaje'!$C$27)+(N355*'pravidla turnaje'!$C$28))</f>
        <v/>
      </c>
      <c r="O356" s="56" t="str">
        <f>IF(O332="","",(O346*'pravidla turnaje'!$C$19)+(O347*'pravidla turnaje'!$C$20)+(O348*'pravidla turnaje'!$C$21)+(O349*'pravidla turnaje'!$C$22)+(O350*'pravidla turnaje'!$C$23)+(O351*'pravidla turnaje'!$C$24)+(O352*'pravidla turnaje'!$C$25)+(O353*'pravidla turnaje'!$C$26)+(O354*'pravidla turnaje'!$C$27)+(O355*'pravidla turnaje'!$C$28))</f>
        <v/>
      </c>
      <c r="P356" s="56" t="str">
        <f>IF(P332="","",(P346*'pravidla turnaje'!$C$19)+(P347*'pravidla turnaje'!$C$20)+(P348*'pravidla turnaje'!$C$21)+(P349*'pravidla turnaje'!$C$22)+(P350*'pravidla turnaje'!$C$23)+(P351*'pravidla turnaje'!$C$24)+(P352*'pravidla turnaje'!$C$25)+(P353*'pravidla turnaje'!$C$26)+(P354*'pravidla turnaje'!$C$27)+(P355*'pravidla turnaje'!$C$28))</f>
        <v/>
      </c>
      <c r="Q356" s="56" t="str">
        <f>IF(Q332="","",(Q346*'pravidla turnaje'!$C$19)+(Q347*'pravidla turnaje'!$C$20)+(Q348*'pravidla turnaje'!$C$21)+(Q349*'pravidla turnaje'!$C$22)+(Q350*'pravidla turnaje'!$C$23)+(Q351*'pravidla turnaje'!$C$24)+(Q352*'pravidla turnaje'!$C$25)+(Q353*'pravidla turnaje'!$C$26)+(Q354*'pravidla turnaje'!$C$27)+(Q355*'pravidla turnaje'!$C$28))</f>
        <v/>
      </c>
      <c r="R356" s="57" t="str">
        <f>IF(R332="","",(R346*'pravidla turnaje'!$C$19)+(R347*'pravidla turnaje'!$C$20)+(R348*'pravidla turnaje'!$C$21)+(R349*'pravidla turnaje'!$C$22)+(R350*'pravidla turnaje'!$C$23)+(R351*'pravidla turnaje'!$C$24)+(R352*'pravidla turnaje'!$C$25)+(R353*'pravidla turnaje'!$C$26)+(R354*'pravidla turnaje'!$C$27)+(R355*'pravidla turnaje'!$C$28))</f>
        <v/>
      </c>
      <c r="S356" s="55" t="str">
        <f>IF(S332="","",(S346*'pravidla turnaje'!$C$19)+(S347*'pravidla turnaje'!$C$20)+(S348*'pravidla turnaje'!$C$21)+(S349*'pravidla turnaje'!$C$22)+(S350*'pravidla turnaje'!$C$23)+(S351*'pravidla turnaje'!$C$24)+(S352*'pravidla turnaje'!$C$25)+(S353*'pravidla turnaje'!$C$26)+(S354*'pravidla turnaje'!$C$27)+(S355*'pravidla turnaje'!$C$28))</f>
        <v/>
      </c>
      <c r="T356" s="56" t="str">
        <f>IF(T332="","",(T346*'pravidla turnaje'!$C$19)+(T347*'pravidla turnaje'!$C$20)+(T348*'pravidla turnaje'!$C$21)+(T349*'pravidla turnaje'!$C$22)+(T350*'pravidla turnaje'!$C$23)+(T351*'pravidla turnaje'!$C$24)+(T352*'pravidla turnaje'!$C$25)+(T353*'pravidla turnaje'!$C$26)+(T354*'pravidla turnaje'!$C$27)+(T355*'pravidla turnaje'!$C$28))</f>
        <v/>
      </c>
      <c r="U356" s="56" t="str">
        <f>IF(U332="","",(U346*'pravidla turnaje'!$C$19)+(U347*'pravidla turnaje'!$C$20)+(U348*'pravidla turnaje'!$C$21)+(U349*'pravidla turnaje'!$C$22)+(U350*'pravidla turnaje'!$C$23)+(U351*'pravidla turnaje'!$C$24)+(U352*'pravidla turnaje'!$C$25)+(U353*'pravidla turnaje'!$C$26)+(U354*'pravidla turnaje'!$C$27)+(U355*'pravidla turnaje'!$C$28))</f>
        <v/>
      </c>
      <c r="V356" s="56" t="str">
        <f>IF(V332="","",(V346*'pravidla turnaje'!$C$19)+(V347*'pravidla turnaje'!$C$20)+(V348*'pravidla turnaje'!$C$21)+(V349*'pravidla turnaje'!$C$22)+(V350*'pravidla turnaje'!$C$23)+(V351*'pravidla turnaje'!$C$24)+(V352*'pravidla turnaje'!$C$25)+(V353*'pravidla turnaje'!$C$26)+(V354*'pravidla turnaje'!$C$27)+(V355*'pravidla turnaje'!$C$28))</f>
        <v/>
      </c>
      <c r="W356" s="56" t="str">
        <f>IF(W332="","",(W346*'pravidla turnaje'!$C$19)+(W347*'pravidla turnaje'!$C$20)+(W348*'pravidla turnaje'!$C$21)+(W349*'pravidla turnaje'!$C$22)+(W350*'pravidla turnaje'!$C$23)+(W351*'pravidla turnaje'!$C$24)+(W352*'pravidla turnaje'!$C$25)+(W353*'pravidla turnaje'!$C$26)+(W354*'pravidla turnaje'!$C$27)+(W355*'pravidla turnaje'!$C$28))</f>
        <v/>
      </c>
      <c r="X356" s="56" t="str">
        <f>IF(X332="","",(X346*'pravidla turnaje'!$C$19)+(X347*'pravidla turnaje'!$C$20)+(X348*'pravidla turnaje'!$C$21)+(X349*'pravidla turnaje'!$C$22)+(X350*'pravidla turnaje'!$C$23)+(X351*'pravidla turnaje'!$C$24)+(X352*'pravidla turnaje'!$C$25)+(X353*'pravidla turnaje'!$C$26)+(X354*'pravidla turnaje'!$C$27)+(X355*'pravidla turnaje'!$C$28))</f>
        <v/>
      </c>
      <c r="Y356" s="56" t="str">
        <f>IF(Y332="","",(Y346*'pravidla turnaje'!$C$19)+(Y347*'pravidla turnaje'!$C$20)+(Y348*'pravidla turnaje'!$C$21)+(Y349*'pravidla turnaje'!$C$22)+(Y350*'pravidla turnaje'!$C$23)+(Y351*'pravidla turnaje'!$C$24)+(Y352*'pravidla turnaje'!$C$25)+(Y353*'pravidla turnaje'!$C$26)+(Y354*'pravidla turnaje'!$C$27)+(Y355*'pravidla turnaje'!$C$28))</f>
        <v/>
      </c>
      <c r="Z356" s="57" t="str">
        <f>IF(Z332="","",(Z346*'pravidla turnaje'!$C$19)+(Z347*'pravidla turnaje'!$C$20)+(Z348*'pravidla turnaje'!$C$21)+(Z349*'pravidla turnaje'!$C$22)+(Z350*'pravidla turnaje'!$C$23)+(Z351*'pravidla turnaje'!$C$24)+(Z352*'pravidla turnaje'!$C$25)+(Z353*'pravidla turnaje'!$C$26)+(Z354*'pravidla turnaje'!$C$27)+(Z355*'pravidla turnaje'!$C$28))</f>
        <v/>
      </c>
      <c r="AA356" s="55" t="str">
        <f>IF(AA332="","",(AA346*'pravidla turnaje'!$C$19)+(AA347*'pravidla turnaje'!$C$20)+(AA348*'pravidla turnaje'!$C$21)+(AA349*'pravidla turnaje'!$C$22)+(AA350*'pravidla turnaje'!$C$23)+(AA351*'pravidla turnaje'!$C$24)+(AA352*'pravidla turnaje'!$C$25)+(AA353*'pravidla turnaje'!$C$26)+(AA354*'pravidla turnaje'!$C$27)+(AA355*'pravidla turnaje'!$C$28))</f>
        <v/>
      </c>
      <c r="AB356" s="56" t="str">
        <f>IF(AB332="","",(AB346*'pravidla turnaje'!$C$19)+(AB347*'pravidla turnaje'!$C$20)+(AB348*'pravidla turnaje'!$C$21)+(AB349*'pravidla turnaje'!$C$22)+(AB350*'pravidla turnaje'!$C$23)+(AB351*'pravidla turnaje'!$C$24)+(AB352*'pravidla turnaje'!$C$25)+(AB353*'pravidla turnaje'!$C$26)+(AB354*'pravidla turnaje'!$C$27)+(AB355*'pravidla turnaje'!$C$28))</f>
        <v/>
      </c>
      <c r="AC356" s="56" t="str">
        <f>IF(AC332="","",(AC346*'pravidla turnaje'!$C$19)+(AC347*'pravidla turnaje'!$C$20)+(AC348*'pravidla turnaje'!$C$21)+(AC349*'pravidla turnaje'!$C$22)+(AC350*'pravidla turnaje'!$C$23)+(AC351*'pravidla turnaje'!$C$24)+(AC352*'pravidla turnaje'!$C$25)+(AC353*'pravidla turnaje'!$C$26)+(AC354*'pravidla turnaje'!$C$27)+(AC355*'pravidla turnaje'!$C$28))</f>
        <v/>
      </c>
      <c r="AD356" s="56" t="str">
        <f>IF(AD332="","",(AD346*'pravidla turnaje'!$C$19)+(AD347*'pravidla turnaje'!$C$20)+(AD348*'pravidla turnaje'!$C$21)+(AD349*'pravidla turnaje'!$C$22)+(AD350*'pravidla turnaje'!$C$23)+(AD351*'pravidla turnaje'!$C$24)+(AD352*'pravidla turnaje'!$C$25)+(AD353*'pravidla turnaje'!$C$26)+(AD354*'pravidla turnaje'!$C$27)+(AD355*'pravidla turnaje'!$C$28))</f>
        <v/>
      </c>
      <c r="AE356" s="56">
        <f ca="1">IF(AE332="","",(AE346*'pravidla turnaje'!$C$19)+(AE347*'pravidla turnaje'!$C$20)+(AE348*'pravidla turnaje'!$C$21)+(AE349*'pravidla turnaje'!$C$22)+(AE350*'pravidla turnaje'!$C$23)+(AE351*'pravidla turnaje'!$C$24)+(AE352*'pravidla turnaje'!$C$25)+(AE353*'pravidla turnaje'!$C$26)+(AE354*'pravidla turnaje'!$C$27)+(AE355*'pravidla turnaje'!$C$28))</f>
        <v>1143</v>
      </c>
      <c r="AF356" s="56" t="str">
        <f>IF(AF332="","",(AF346*'pravidla turnaje'!$C$19)+(AF347*'pravidla turnaje'!$C$20)+(AF348*'pravidla turnaje'!$C$21)+(AF349*'pravidla turnaje'!$C$22)+(AF350*'pravidla turnaje'!$C$23)+(AF351*'pravidla turnaje'!$C$24)+(AF352*'pravidla turnaje'!$C$25)+(AF353*'pravidla turnaje'!$C$26)+(AF354*'pravidla turnaje'!$C$27)+(AF355*'pravidla turnaje'!$C$28))</f>
        <v/>
      </c>
      <c r="AG356" s="56" t="str">
        <f>IF(AG332="","",(AG346*'pravidla turnaje'!$C$19)+(AG347*'pravidla turnaje'!$C$20)+(AG348*'pravidla turnaje'!$C$21)+(AG349*'pravidla turnaje'!$C$22)+(AG350*'pravidla turnaje'!$C$23)+(AG351*'pravidla turnaje'!$C$24)+(AG352*'pravidla turnaje'!$C$25)+(AG353*'pravidla turnaje'!$C$26)+(AG354*'pravidla turnaje'!$C$27)+(AG355*'pravidla turnaje'!$C$28))</f>
        <v/>
      </c>
      <c r="AH356" s="57" t="str">
        <f>IF(AH332="","",(AH346*'pravidla turnaje'!$C$19)+(AH347*'pravidla turnaje'!$C$20)+(AH348*'pravidla turnaje'!$C$21)+(AH349*'pravidla turnaje'!$C$22)+(AH350*'pravidla turnaje'!$C$23)+(AH351*'pravidla turnaje'!$C$24)+(AH352*'pravidla turnaje'!$C$25)+(AH353*'pravidla turnaje'!$C$26)+(AH354*'pravidla turnaje'!$C$27)+(AH355*'pravidla turnaje'!$C$28))</f>
        <v/>
      </c>
      <c r="AI356" s="55">
        <f ca="1">IF(AI332="","",(AI346*'pravidla turnaje'!$C$19)+(AI347*'pravidla turnaje'!$C$20)+(AI348*'pravidla turnaje'!$C$21)+(AI349*'pravidla turnaje'!$C$22)+(AI350*'pravidla turnaje'!$C$23)+(AI351*'pravidla turnaje'!$C$24)+(AI352*'pravidla turnaje'!$C$25)+(AI353*'pravidla turnaje'!$C$26)+(AI354*'pravidla turnaje'!$C$27)+(AI355*'pravidla turnaje'!$C$28))</f>
        <v>1154</v>
      </c>
      <c r="AJ356" s="56" t="str">
        <f>IF(AJ332="","",(AJ346*'pravidla turnaje'!$C$19)+(AJ347*'pravidla turnaje'!$C$20)+(AJ348*'pravidla turnaje'!$C$21)+(AJ349*'pravidla turnaje'!$C$22)+(AJ350*'pravidla turnaje'!$C$23)+(AJ351*'pravidla turnaje'!$C$24)+(AJ352*'pravidla turnaje'!$C$25)+(AJ353*'pravidla turnaje'!$C$26)+(AJ354*'pravidla turnaje'!$C$27)+(AJ355*'pravidla turnaje'!$C$28))</f>
        <v/>
      </c>
      <c r="AK356" s="56" t="str">
        <f>IF(AK332="","",(AK346*'pravidla turnaje'!$C$19)+(AK347*'pravidla turnaje'!$C$20)+(AK348*'pravidla turnaje'!$C$21)+(AK349*'pravidla turnaje'!$C$22)+(AK350*'pravidla turnaje'!$C$23)+(AK351*'pravidla turnaje'!$C$24)+(AK352*'pravidla turnaje'!$C$25)+(AK353*'pravidla turnaje'!$C$26)+(AK354*'pravidla turnaje'!$C$27)+(AK355*'pravidla turnaje'!$C$28))</f>
        <v/>
      </c>
      <c r="AL356" s="56" t="str">
        <f>IF(AL332="","",(AL346*'pravidla turnaje'!$C$19)+(AL347*'pravidla turnaje'!$C$20)+(AL348*'pravidla turnaje'!$C$21)+(AL349*'pravidla turnaje'!$C$22)+(AL350*'pravidla turnaje'!$C$23)+(AL351*'pravidla turnaje'!$C$24)+(AL352*'pravidla turnaje'!$C$25)+(AL353*'pravidla turnaje'!$C$26)+(AL354*'pravidla turnaje'!$C$27)+(AL355*'pravidla turnaje'!$C$28))</f>
        <v/>
      </c>
      <c r="AM356" s="56" t="str">
        <f>IF(AM332="","",(AM346*'pravidla turnaje'!$C$19)+(AM347*'pravidla turnaje'!$C$20)+(AM348*'pravidla turnaje'!$C$21)+(AM349*'pravidla turnaje'!$C$22)+(AM350*'pravidla turnaje'!$C$23)+(AM351*'pravidla turnaje'!$C$24)+(AM352*'pravidla turnaje'!$C$25)+(AM353*'pravidla turnaje'!$C$26)+(AM354*'pravidla turnaje'!$C$27)+(AM355*'pravidla turnaje'!$C$28))</f>
        <v/>
      </c>
      <c r="AN356" s="56" t="str">
        <f>IF(AN332="","",(AN346*'pravidla turnaje'!$C$19)+(AN347*'pravidla turnaje'!$C$20)+(AN348*'pravidla turnaje'!$C$21)+(AN349*'pravidla turnaje'!$C$22)+(AN350*'pravidla turnaje'!$C$23)+(AN351*'pravidla turnaje'!$C$24)+(AN352*'pravidla turnaje'!$C$25)+(AN353*'pravidla turnaje'!$C$26)+(AN354*'pravidla turnaje'!$C$27)+(AN355*'pravidla turnaje'!$C$28))</f>
        <v/>
      </c>
      <c r="AO356" s="56" t="str">
        <f>IF(AO332="","",(AO346*'pravidla turnaje'!$C$19)+(AO347*'pravidla turnaje'!$C$20)+(AO348*'pravidla turnaje'!$C$21)+(AO349*'pravidla turnaje'!$C$22)+(AO350*'pravidla turnaje'!$C$23)+(AO351*'pravidla turnaje'!$C$24)+(AO352*'pravidla turnaje'!$C$25)+(AO353*'pravidla turnaje'!$C$26)+(AO354*'pravidla turnaje'!$C$27)+(AO355*'pravidla turnaje'!$C$28))</f>
        <v/>
      </c>
      <c r="AP356" s="57" t="str">
        <f>IF(AP332="","",(AP346*'pravidla turnaje'!$C$19)+(AP347*'pravidla turnaje'!$C$20)+(AP348*'pravidla turnaje'!$C$21)+(AP349*'pravidla turnaje'!$C$22)+(AP350*'pravidla turnaje'!$C$23)+(AP351*'pravidla turnaje'!$C$24)+(AP352*'pravidla turnaje'!$C$25)+(AP353*'pravidla turnaje'!$C$26)+(AP354*'pravidla turnaje'!$C$27)+(AP355*'pravidla turnaje'!$C$28))</f>
        <v/>
      </c>
      <c r="AQ356" s="55" t="str">
        <f>IF(AQ332="","",(AQ346*'pravidla turnaje'!$C$19)+(AQ347*'pravidla turnaje'!$C$20)+(AQ348*'pravidla turnaje'!$C$21)+(AQ349*'pravidla turnaje'!$C$22)+(AQ350*'pravidla turnaje'!$C$23)+(AQ351*'pravidla turnaje'!$C$24)+(AQ352*'pravidla turnaje'!$C$25)+(AQ353*'pravidla turnaje'!$C$26)+(AQ354*'pravidla turnaje'!$C$27)+(AQ355*'pravidla turnaje'!$C$28))</f>
        <v/>
      </c>
      <c r="AR356" s="56" t="str">
        <f>IF(AR332="","",(AR346*'pravidla turnaje'!$C$19)+(AR347*'pravidla turnaje'!$C$20)+(AR348*'pravidla turnaje'!$C$21)+(AR349*'pravidla turnaje'!$C$22)+(AR350*'pravidla turnaje'!$C$23)+(AR351*'pravidla turnaje'!$C$24)+(AR352*'pravidla turnaje'!$C$25)+(AR353*'pravidla turnaje'!$C$26)+(AR354*'pravidla turnaje'!$C$27)+(AR355*'pravidla turnaje'!$C$28))</f>
        <v/>
      </c>
      <c r="AS356" s="56" t="str">
        <f>IF(AS332="","",(AS346*'pravidla turnaje'!$C$19)+(AS347*'pravidla turnaje'!$C$20)+(AS348*'pravidla turnaje'!$C$21)+(AS349*'pravidla turnaje'!$C$22)+(AS350*'pravidla turnaje'!$C$23)+(AS351*'pravidla turnaje'!$C$24)+(AS352*'pravidla turnaje'!$C$25)+(AS353*'pravidla turnaje'!$C$26)+(AS354*'pravidla turnaje'!$C$27)+(AS355*'pravidla turnaje'!$C$28))</f>
        <v/>
      </c>
      <c r="AT356" s="56" t="str">
        <f>IF(AT332="","",(AT346*'pravidla turnaje'!$C$19)+(AT347*'pravidla turnaje'!$C$20)+(AT348*'pravidla turnaje'!$C$21)+(AT349*'pravidla turnaje'!$C$22)+(AT350*'pravidla turnaje'!$C$23)+(AT351*'pravidla turnaje'!$C$24)+(AT352*'pravidla turnaje'!$C$25)+(AT353*'pravidla turnaje'!$C$26)+(AT354*'pravidla turnaje'!$C$27)+(AT355*'pravidla turnaje'!$C$28))</f>
        <v/>
      </c>
      <c r="AU356" s="56" t="str">
        <f>IF(AU332="","",(AU346*'pravidla turnaje'!$C$19)+(AU347*'pravidla turnaje'!$C$20)+(AU348*'pravidla turnaje'!$C$21)+(AU349*'pravidla turnaje'!$C$22)+(AU350*'pravidla turnaje'!$C$23)+(AU351*'pravidla turnaje'!$C$24)+(AU352*'pravidla turnaje'!$C$25)+(AU353*'pravidla turnaje'!$C$26)+(AU354*'pravidla turnaje'!$C$27)+(AU355*'pravidla turnaje'!$C$28))</f>
        <v/>
      </c>
      <c r="AV356" s="56" t="str">
        <f>IF(AV332="","",(AV346*'pravidla turnaje'!$C$19)+(AV347*'pravidla turnaje'!$C$20)+(AV348*'pravidla turnaje'!$C$21)+(AV349*'pravidla turnaje'!$C$22)+(AV350*'pravidla turnaje'!$C$23)+(AV351*'pravidla turnaje'!$C$24)+(AV352*'pravidla turnaje'!$C$25)+(AV353*'pravidla turnaje'!$C$26)+(AV354*'pravidla turnaje'!$C$27)+(AV355*'pravidla turnaje'!$C$28))</f>
        <v/>
      </c>
      <c r="AW356" s="56" t="str">
        <f>IF(AW332="","",(AW346*'pravidla turnaje'!$C$19)+(AW347*'pravidla turnaje'!$C$20)+(AW348*'pravidla turnaje'!$C$21)+(AW349*'pravidla turnaje'!$C$22)+(AW350*'pravidla turnaje'!$C$23)+(AW351*'pravidla turnaje'!$C$24)+(AW352*'pravidla turnaje'!$C$25)+(AW353*'pravidla turnaje'!$C$26)+(AW354*'pravidla turnaje'!$C$27)+(AW355*'pravidla turnaje'!$C$28))</f>
        <v/>
      </c>
      <c r="AX356" s="57" t="str">
        <f>IF(AX332="","",(AX346*'pravidla turnaje'!$C$19)+(AX347*'pravidla turnaje'!$C$20)+(AX348*'pravidla turnaje'!$C$21)+(AX349*'pravidla turnaje'!$C$22)+(AX350*'pravidla turnaje'!$C$23)+(AX351*'pravidla turnaje'!$C$24)+(AX352*'pravidla turnaje'!$C$25)+(AX353*'pravidla turnaje'!$C$26)+(AX354*'pravidla turnaje'!$C$27)+(AX355*'pravidla turnaje'!$C$28))</f>
        <v/>
      </c>
      <c r="AY356" s="55" t="str">
        <f>IF(AY332="","",(AY346*'pravidla turnaje'!$C$19)+(AY347*'pravidla turnaje'!$C$20)+(AY348*'pravidla turnaje'!$C$21)+(AY349*'pravidla turnaje'!$C$22)+(AY350*'pravidla turnaje'!$C$23)+(AY351*'pravidla turnaje'!$C$24)+(AY352*'pravidla turnaje'!$C$25)+(AY353*'pravidla turnaje'!$C$26)+(AY354*'pravidla turnaje'!$C$27)+(AY355*'pravidla turnaje'!$C$28))</f>
        <v/>
      </c>
      <c r="AZ356" s="56" t="str">
        <f>IF(AZ332="","",(AZ346*'pravidla turnaje'!$C$19)+(AZ347*'pravidla turnaje'!$C$20)+(AZ348*'pravidla turnaje'!$C$21)+(AZ349*'pravidla turnaje'!$C$22)+(AZ350*'pravidla turnaje'!$C$23)+(AZ351*'pravidla turnaje'!$C$24)+(AZ352*'pravidla turnaje'!$C$25)+(AZ353*'pravidla turnaje'!$C$26)+(AZ354*'pravidla turnaje'!$C$27)+(AZ355*'pravidla turnaje'!$C$28))</f>
        <v/>
      </c>
      <c r="BA356" s="56" t="str">
        <f>IF(BA332="","",(BA346*'pravidla turnaje'!$C$19)+(BA347*'pravidla turnaje'!$C$20)+(BA348*'pravidla turnaje'!$C$21)+(BA349*'pravidla turnaje'!$C$22)+(BA350*'pravidla turnaje'!$C$23)+(BA351*'pravidla turnaje'!$C$24)+(BA352*'pravidla turnaje'!$C$25)+(BA353*'pravidla turnaje'!$C$26)+(BA354*'pravidla turnaje'!$C$27)+(BA355*'pravidla turnaje'!$C$28))</f>
        <v/>
      </c>
      <c r="BB356" s="56" t="str">
        <f>IF(BB332="","",(BB346*'pravidla turnaje'!$C$19)+(BB347*'pravidla turnaje'!$C$20)+(BB348*'pravidla turnaje'!$C$21)+(BB349*'pravidla turnaje'!$C$22)+(BB350*'pravidla turnaje'!$C$23)+(BB351*'pravidla turnaje'!$C$24)+(BB352*'pravidla turnaje'!$C$25)+(BB353*'pravidla turnaje'!$C$26)+(BB354*'pravidla turnaje'!$C$27)+(BB355*'pravidla turnaje'!$C$28))</f>
        <v/>
      </c>
      <c r="BC356" s="56" t="str">
        <f>IF(BC332="","",(BC346*'pravidla turnaje'!$C$19)+(BC347*'pravidla turnaje'!$C$20)+(BC348*'pravidla turnaje'!$C$21)+(BC349*'pravidla turnaje'!$C$22)+(BC350*'pravidla turnaje'!$C$23)+(BC351*'pravidla turnaje'!$C$24)+(BC352*'pravidla turnaje'!$C$25)+(BC353*'pravidla turnaje'!$C$26)+(BC354*'pravidla turnaje'!$C$27)+(BC355*'pravidla turnaje'!$C$28))</f>
        <v/>
      </c>
      <c r="BD356" s="56" t="str">
        <f>IF(BD332="","",(BD346*'pravidla turnaje'!$C$19)+(BD347*'pravidla turnaje'!$C$20)+(BD348*'pravidla turnaje'!$C$21)+(BD349*'pravidla turnaje'!$C$22)+(BD350*'pravidla turnaje'!$C$23)+(BD351*'pravidla turnaje'!$C$24)+(BD352*'pravidla turnaje'!$C$25)+(BD353*'pravidla turnaje'!$C$26)+(BD354*'pravidla turnaje'!$C$27)+(BD355*'pravidla turnaje'!$C$28))</f>
        <v/>
      </c>
      <c r="BE356" s="56" t="str">
        <f>IF(BE332="","",(BE346*'pravidla turnaje'!$C$19)+(BE347*'pravidla turnaje'!$C$20)+(BE348*'pravidla turnaje'!$C$21)+(BE349*'pravidla turnaje'!$C$22)+(BE350*'pravidla turnaje'!$C$23)+(BE351*'pravidla turnaje'!$C$24)+(BE352*'pravidla turnaje'!$C$25)+(BE353*'pravidla turnaje'!$C$26)+(BE354*'pravidla turnaje'!$C$27)+(BE355*'pravidla turnaje'!$C$28))</f>
        <v/>
      </c>
      <c r="BF356" s="57" t="str">
        <f>IF(BF332="","",(BF346*'pravidla turnaje'!$C$19)+(BF347*'pravidla turnaje'!$C$20)+(BF348*'pravidla turnaje'!$C$21)+(BF349*'pravidla turnaje'!$C$22)+(BF350*'pravidla turnaje'!$C$23)+(BF351*'pravidla turnaje'!$C$24)+(BF352*'pravidla turnaje'!$C$25)+(BF353*'pravidla turnaje'!$C$26)+(BF354*'pravidla turnaje'!$C$27)+(BF355*'pravidla turnaje'!$C$28))</f>
        <v/>
      </c>
      <c r="BG356" s="55" t="str">
        <f>IF(BG332="","",(BG346*'pravidla turnaje'!$C$19)+(BG347*'pravidla turnaje'!$C$20)+(BG348*'pravidla turnaje'!$C$21)+(BG349*'pravidla turnaje'!$C$22)+(BG350*'pravidla turnaje'!$C$23)+(BG351*'pravidla turnaje'!$C$24)+(BG352*'pravidla turnaje'!$C$25)+(BG353*'pravidla turnaje'!$C$26)+(BG354*'pravidla turnaje'!$C$27)+(BG355*'pravidla turnaje'!$C$28))</f>
        <v/>
      </c>
      <c r="BH356" s="56" t="str">
        <f>IF(BH332="","",(BH346*'pravidla turnaje'!$C$19)+(BH347*'pravidla turnaje'!$C$20)+(BH348*'pravidla turnaje'!$C$21)+(BH349*'pravidla turnaje'!$C$22)+(BH350*'pravidla turnaje'!$C$23)+(BH351*'pravidla turnaje'!$C$24)+(BH352*'pravidla turnaje'!$C$25)+(BH353*'pravidla turnaje'!$C$26)+(BH354*'pravidla turnaje'!$C$27)+(BH355*'pravidla turnaje'!$C$28))</f>
        <v/>
      </c>
      <c r="BI356" s="56" t="str">
        <f>IF(BI332="","",(BI346*'pravidla turnaje'!$C$19)+(BI347*'pravidla turnaje'!$C$20)+(BI348*'pravidla turnaje'!$C$21)+(BI349*'pravidla turnaje'!$C$22)+(BI350*'pravidla turnaje'!$C$23)+(BI351*'pravidla turnaje'!$C$24)+(BI352*'pravidla turnaje'!$C$25)+(BI353*'pravidla turnaje'!$C$26)+(BI354*'pravidla turnaje'!$C$27)+(BI355*'pravidla turnaje'!$C$28))</f>
        <v/>
      </c>
      <c r="BJ356" s="56" t="str">
        <f>IF(BJ332="","",(BJ346*'pravidla turnaje'!$C$19)+(BJ347*'pravidla turnaje'!$C$20)+(BJ348*'pravidla turnaje'!$C$21)+(BJ349*'pravidla turnaje'!$C$22)+(BJ350*'pravidla turnaje'!$C$23)+(BJ351*'pravidla turnaje'!$C$24)+(BJ352*'pravidla turnaje'!$C$25)+(BJ353*'pravidla turnaje'!$C$26)+(BJ354*'pravidla turnaje'!$C$27)+(BJ355*'pravidla turnaje'!$C$28))</f>
        <v/>
      </c>
      <c r="BK356" s="56" t="str">
        <f>IF(BK332="","",(BK346*'pravidla turnaje'!$C$19)+(BK347*'pravidla turnaje'!$C$20)+(BK348*'pravidla turnaje'!$C$21)+(BK349*'pravidla turnaje'!$C$22)+(BK350*'pravidla turnaje'!$C$23)+(BK351*'pravidla turnaje'!$C$24)+(BK352*'pravidla turnaje'!$C$25)+(BK353*'pravidla turnaje'!$C$26)+(BK354*'pravidla turnaje'!$C$27)+(BK355*'pravidla turnaje'!$C$28))</f>
        <v/>
      </c>
      <c r="BL356" s="56" t="str">
        <f>IF(BL332="","",(BL346*'pravidla turnaje'!$C$19)+(BL347*'pravidla turnaje'!$C$20)+(BL348*'pravidla turnaje'!$C$21)+(BL349*'pravidla turnaje'!$C$22)+(BL350*'pravidla turnaje'!$C$23)+(BL351*'pravidla turnaje'!$C$24)+(BL352*'pravidla turnaje'!$C$25)+(BL353*'pravidla turnaje'!$C$26)+(BL354*'pravidla turnaje'!$C$27)+(BL355*'pravidla turnaje'!$C$28))</f>
        <v/>
      </c>
      <c r="BM356" s="56" t="str">
        <f>IF(BM332="","",(BM346*'pravidla turnaje'!$C$19)+(BM347*'pravidla turnaje'!$C$20)+(BM348*'pravidla turnaje'!$C$21)+(BM349*'pravidla turnaje'!$C$22)+(BM350*'pravidla turnaje'!$C$23)+(BM351*'pravidla turnaje'!$C$24)+(BM352*'pravidla turnaje'!$C$25)+(BM353*'pravidla turnaje'!$C$26)+(BM354*'pravidla turnaje'!$C$27)+(BM355*'pravidla turnaje'!$C$28))</f>
        <v/>
      </c>
      <c r="BN356" s="57" t="str">
        <f>IF(BN332="","",(BN346*'pravidla turnaje'!$C$19)+(BN347*'pravidla turnaje'!$C$20)+(BN348*'pravidla turnaje'!$C$21)+(BN349*'pravidla turnaje'!$C$22)+(BN350*'pravidla turnaje'!$C$23)+(BN351*'pravidla turnaje'!$C$24)+(BN352*'pravidla turnaje'!$C$25)+(BN353*'pravidla turnaje'!$C$26)+(BN354*'pravidla turnaje'!$C$27)+(BN355*'pravidla turnaje'!$C$28))</f>
        <v/>
      </c>
    </row>
    <row r="357" spans="1:66" ht="5.25" customHeight="1" x14ac:dyDescent="0.25">
      <c r="C357" s="923"/>
      <c r="D357" s="923"/>
      <c r="E357" s="923"/>
      <c r="F357" s="923"/>
      <c r="G357" s="923"/>
      <c r="H357" s="923"/>
      <c r="I357" s="923"/>
      <c r="J357" s="923"/>
    </row>
    <row r="358" spans="1:66" ht="5.25" customHeight="1" x14ac:dyDescent="0.25">
      <c r="C358" s="923"/>
      <c r="D358" s="923"/>
      <c r="E358" s="923"/>
      <c r="F358" s="923"/>
      <c r="G358" s="923"/>
      <c r="H358" s="923"/>
      <c r="I358" s="923"/>
      <c r="J358" s="923"/>
    </row>
    <row r="359" spans="1:66" ht="5.25" customHeight="1" x14ac:dyDescent="0.25">
      <c r="C359" s="923"/>
      <c r="D359" s="923"/>
      <c r="E359" s="923"/>
      <c r="F359" s="923"/>
      <c r="G359" s="923"/>
      <c r="H359" s="923"/>
      <c r="I359" s="923"/>
      <c r="J359" s="923"/>
    </row>
    <row r="360" spans="1:66" ht="5.25" customHeight="1" thickBot="1" x14ac:dyDescent="0.3">
      <c r="C360" s="923"/>
      <c r="D360" s="923"/>
      <c r="E360" s="923"/>
      <c r="F360" s="923"/>
      <c r="G360" s="923"/>
      <c r="H360" s="923"/>
      <c r="I360" s="923"/>
      <c r="J360" s="923"/>
    </row>
    <row r="361" spans="1:66" ht="27.75" customHeight="1" x14ac:dyDescent="0.25">
      <c r="A361" s="2115" t="str">
        <f>CONCATENATE("skupina ",VLOOKUP(C361-1,'pravidla turnaje'!$A$64:$B$83,2,0))</f>
        <v>skupina J</v>
      </c>
      <c r="B361" s="2116"/>
      <c r="C361" s="924">
        <v>101</v>
      </c>
      <c r="D361" s="925">
        <v>102</v>
      </c>
      <c r="E361" s="925">
        <v>103</v>
      </c>
      <c r="F361" s="925">
        <v>104</v>
      </c>
      <c r="G361" s="925">
        <v>105</v>
      </c>
      <c r="H361" s="925">
        <v>106</v>
      </c>
      <c r="I361" s="925">
        <v>107</v>
      </c>
      <c r="J361" s="925">
        <v>108</v>
      </c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</row>
    <row r="362" spans="1:66" ht="15.75" x14ac:dyDescent="0.25">
      <c r="A362" s="2118" t="s">
        <v>22</v>
      </c>
      <c r="B362" s="2118"/>
      <c r="C362" s="76">
        <f ca="1">VLOOKUP(C$361,'Tabulka-skore'!$B$4:$Q$239,11,0)</f>
        <v>0</v>
      </c>
      <c r="D362" s="76">
        <f ca="1">VLOOKUP(D$361,'Tabulka-skore'!$B$4:$Q$239,11,0)</f>
        <v>0</v>
      </c>
      <c r="E362" s="76">
        <f ca="1">VLOOKUP(E$361,'Tabulka-skore'!$B$4:$Q$239,11,0)</f>
        <v>0</v>
      </c>
      <c r="F362" s="76">
        <f ca="1">VLOOKUP(F$361,'Tabulka-skore'!$B$4:$Q$239,11,0)</f>
        <v>0</v>
      </c>
      <c r="G362" s="76">
        <f ca="1">VLOOKUP(G$361,'Tabulka-skore'!$B$4:$Q$239,11,0)</f>
        <v>0</v>
      </c>
      <c r="H362" s="76" t="str">
        <f>VLOOKUP(H$361,'Tabulka-skore'!$B$4:$Q$239,11,0)</f>
        <v/>
      </c>
      <c r="I362" s="76" t="str">
        <f>VLOOKUP(I$361,'Tabulka-skore'!$B$4:$Q$239,11,0)</f>
        <v/>
      </c>
      <c r="J362" s="76" t="str">
        <f>VLOOKUP(J$361,'Tabulka-skore'!$B$4:$Q$239,11,0)</f>
        <v/>
      </c>
      <c r="K362" s="39"/>
      <c r="L362" s="39"/>
      <c r="M362" s="39"/>
      <c r="N362" s="39"/>
      <c r="O362" s="39"/>
      <c r="P362" s="39"/>
      <c r="Q362" s="39"/>
      <c r="R362" s="39"/>
    </row>
    <row r="363" spans="1:66" ht="15.75" x14ac:dyDescent="0.25">
      <c r="A363" s="2118" t="s">
        <v>23</v>
      </c>
      <c r="B363" s="2118"/>
      <c r="C363" s="76">
        <f ca="1">VLOOKUP(C$361,'Tabulka-skore'!$B$4:$Q$239,12,0)</f>
        <v>19</v>
      </c>
      <c r="D363" s="76">
        <f ca="1">VLOOKUP(D$361,'Tabulka-skore'!$B$4:$Q$239,12,0)</f>
        <v>16</v>
      </c>
      <c r="E363" s="76">
        <f ca="1">VLOOKUP(E$361,'Tabulka-skore'!$B$4:$Q$239,12,0)</f>
        <v>16</v>
      </c>
      <c r="F363" s="76">
        <f ca="1">VLOOKUP(F$361,'Tabulka-skore'!$B$4:$Q$239,12,0)</f>
        <v>15</v>
      </c>
      <c r="G363" s="76">
        <f ca="1">VLOOKUP(G$361,'Tabulka-skore'!$B$4:$Q$239,12,0)</f>
        <v>13</v>
      </c>
      <c r="H363" s="76" t="str">
        <f>VLOOKUP(H$361,'Tabulka-skore'!$B$4:$Q$239,12,0)</f>
        <v/>
      </c>
      <c r="I363" s="76" t="str">
        <f>VLOOKUP(I$361,'Tabulka-skore'!$B$4:$Q$239,12,0)</f>
        <v/>
      </c>
      <c r="J363" s="76" t="str">
        <f>VLOOKUP(J$361,'Tabulka-skore'!$B$4:$Q$239,12,0)</f>
        <v/>
      </c>
      <c r="K363" s="39"/>
      <c r="L363" s="39"/>
      <c r="M363" s="39"/>
      <c r="N363" s="39"/>
      <c r="O363" s="39"/>
      <c r="P363" s="39"/>
      <c r="Q363" s="39"/>
      <c r="R363" s="39"/>
    </row>
    <row r="364" spans="1:66" ht="15.75" x14ac:dyDescent="0.25">
      <c r="A364" s="2118" t="s">
        <v>24</v>
      </c>
      <c r="B364" s="2118"/>
      <c r="C364" s="76">
        <f ca="1">VLOOKUP(C$361,'Tabulka-skore'!$B$4:$Q$239,13,0)</f>
        <v>9</v>
      </c>
      <c r="D364" s="76">
        <f ca="1">VLOOKUP(D$361,'Tabulka-skore'!$B$4:$Q$239,13,0)</f>
        <v>22</v>
      </c>
      <c r="E364" s="76">
        <f ca="1">VLOOKUP(E$361,'Tabulka-skore'!$B$4:$Q$239,13,0)</f>
        <v>17</v>
      </c>
      <c r="F364" s="76">
        <f ca="1">VLOOKUP(F$361,'Tabulka-skore'!$B$4:$Q$239,13,0)</f>
        <v>12</v>
      </c>
      <c r="G364" s="76">
        <f ca="1">VLOOKUP(G$361,'Tabulka-skore'!$B$4:$Q$239,13,0)</f>
        <v>19</v>
      </c>
      <c r="H364" s="76" t="str">
        <f>VLOOKUP(H$361,'Tabulka-skore'!$B$4:$Q$239,13,0)</f>
        <v/>
      </c>
      <c r="I364" s="76" t="str">
        <f>VLOOKUP(I$361,'Tabulka-skore'!$B$4:$Q$239,13,0)</f>
        <v/>
      </c>
      <c r="J364" s="76" t="str">
        <f>VLOOKUP(J$361,'Tabulka-skore'!$B$4:$Q$239,13,0)</f>
        <v/>
      </c>
      <c r="K364" s="39"/>
      <c r="L364" s="39"/>
      <c r="M364" s="39"/>
      <c r="N364" s="39"/>
      <c r="O364" s="39"/>
      <c r="P364" s="39"/>
      <c r="Q364" s="39"/>
      <c r="R364" s="39"/>
    </row>
    <row r="365" spans="1:66" ht="15.75" x14ac:dyDescent="0.25">
      <c r="A365" s="2118" t="s">
        <v>8</v>
      </c>
      <c r="B365" s="2118"/>
      <c r="C365" s="76">
        <f ca="1">VLOOKUP(C$361,'Tabulka-skore'!$B$4:$Q$239,14,0)</f>
        <v>10</v>
      </c>
      <c r="D365" s="76">
        <f ca="1">VLOOKUP(D$361,'Tabulka-skore'!$B$4:$Q$239,14,0)</f>
        <v>-6</v>
      </c>
      <c r="E365" s="76">
        <f ca="1">VLOOKUP(E$361,'Tabulka-skore'!$B$4:$Q$239,14,0)</f>
        <v>-1</v>
      </c>
      <c r="F365" s="76">
        <f ca="1">VLOOKUP(F$361,'Tabulka-skore'!$B$4:$Q$239,14,0)</f>
        <v>3</v>
      </c>
      <c r="G365" s="76">
        <f ca="1">VLOOKUP(G$361,'Tabulka-skore'!$B$4:$Q$239,14,0)</f>
        <v>-6</v>
      </c>
      <c r="H365" s="76" t="str">
        <f>VLOOKUP(H$361,'Tabulka-skore'!$B$4:$Q$239,14,0)</f>
        <v/>
      </c>
      <c r="I365" s="76" t="str">
        <f>VLOOKUP(I$361,'Tabulka-skore'!$B$4:$Q$239,14,0)</f>
        <v/>
      </c>
      <c r="J365" s="76" t="str">
        <f>VLOOKUP(J$361,'Tabulka-skore'!$B$4:$Q$239,14,0)</f>
        <v/>
      </c>
      <c r="K365" s="40"/>
      <c r="L365" s="40"/>
      <c r="M365" s="40"/>
      <c r="N365" s="40"/>
      <c r="O365" s="40"/>
      <c r="P365" s="40"/>
      <c r="Q365" s="40"/>
      <c r="R365" s="40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</row>
    <row r="366" spans="1:66" ht="37.5" customHeight="1" x14ac:dyDescent="0.25">
      <c r="A366" s="2118" t="s">
        <v>135</v>
      </c>
      <c r="B366" s="2118"/>
      <c r="C366" s="77">
        <f t="shared" ref="C366:J366" ca="1" si="1465">IFERROR(IF(C364=0,MAX($C$43:$J$43)+1,C363/C364),"")</f>
        <v>2.1111111111111112</v>
      </c>
      <c r="D366" s="77">
        <f t="shared" ca="1" si="1465"/>
        <v>0.72727272727272729</v>
      </c>
      <c r="E366" s="77">
        <f t="shared" ca="1" si="1465"/>
        <v>0.94117647058823528</v>
      </c>
      <c r="F366" s="77">
        <f t="shared" ca="1" si="1465"/>
        <v>1.25</v>
      </c>
      <c r="G366" s="77">
        <f t="shared" ca="1" si="1465"/>
        <v>0.68421052631578949</v>
      </c>
      <c r="H366" s="77" t="str">
        <f t="shared" si="1465"/>
        <v/>
      </c>
      <c r="I366" s="77" t="str">
        <f t="shared" si="1465"/>
        <v/>
      </c>
      <c r="J366" s="77" t="str">
        <f t="shared" si="1465"/>
        <v/>
      </c>
      <c r="K366" s="40"/>
      <c r="L366" s="40"/>
      <c r="M366" s="40"/>
      <c r="N366" s="40"/>
      <c r="O366" s="40"/>
      <c r="P366" s="40"/>
      <c r="Q366" s="40"/>
      <c r="R366" s="40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</row>
    <row r="367" spans="1:66" ht="76.5" customHeight="1" x14ac:dyDescent="0.25">
      <c r="A367" s="2109" t="s">
        <v>33</v>
      </c>
      <c r="B367" s="2110"/>
      <c r="C367" s="79">
        <f t="shared" ref="C367" ca="1" si="1466">IF(MIN(C396,K396,S396,AA396,AI396,AQ396,AY396,BG396)=0,MAX($C396:$BN396)+1,MIN(C396,K396,S396,AA396,AI396,AQ396,AY396,BG396))</f>
        <v>1111</v>
      </c>
      <c r="D367" s="79">
        <f t="shared" ref="D367" ca="1" si="1467">IF(MIN(D396,L396,T396,AB396,AJ396,AR396,AZ396,BH396)=0,MAX($C396:$BN396)+1,MIN(D396,L396,T396,AB396,AJ396,AR396,AZ396,BH396))</f>
        <v>1142</v>
      </c>
      <c r="E367" s="79">
        <f t="shared" ref="E367" ca="1" si="1468">IF(MIN(E396,M396,U396,AC396,AK396,AS396,BA396,BI396)=0,MAX($C396:$BN396)+1,MIN(E396,M396,U396,AC396,AK396,AS396,BA396,BI396))</f>
        <v>3332</v>
      </c>
      <c r="F367" s="79">
        <f t="shared" ref="F367" ca="1" si="1469">IF(MIN(F396,N396,V396,AD396,AL396,AT396,BB396,BJ396)=0,MAX($C396:$BN396)+1,MIN(F396,N396,V396,AD396,AL396,AT396,BB396,BJ396))</f>
        <v>1224</v>
      </c>
      <c r="G367" s="79">
        <f t="shared" ref="G367" ca="1" si="1470">IF(MIN(G396,O396,W396,AE396,AM396,AU396,BC396,BK396)=0,MAX($C396:$BN396)+1,MIN(G396,O396,W396,AE396,AM396,AU396,BC396,BK396))</f>
        <v>1145</v>
      </c>
      <c r="H367" s="79">
        <f t="shared" ref="H367" ca="1" si="1471">IF(MIN(H396,P396,X396,AF396,AN396,AV396,BD396,BL396)=0,MAX($C396:$BN396)+1,MIN(H396,P396,X396,AF396,AN396,AV396,BD396,BL396))</f>
        <v>3333</v>
      </c>
      <c r="I367" s="79">
        <f t="shared" ref="I367" ca="1" si="1472">IF(MIN(I396,Q396,Y396,AG396,AO396,AW396,BE396,BM396)=0,MAX($C396:$BN396)+1,MIN(I396,Q396,Y396,AG396,AO396,AW396,BE396,BM396))</f>
        <v>3333</v>
      </c>
      <c r="J367" s="79">
        <f t="shared" ref="J367" ca="1" si="1473">IF(MIN(J396,R396,Z396,AH396,AP396,AX396,BF396,BN396)=0,MAX($C396:$BN396)+1,MIN(J396,R396,Z396,AH396,AP396,AX396,BF396,BN396))</f>
        <v>3333</v>
      </c>
    </row>
    <row r="368" spans="1:66" ht="21" customHeight="1" thickBot="1" x14ac:dyDescent="0.3">
      <c r="A368" s="2111" t="s">
        <v>25</v>
      </c>
      <c r="B368" s="2112"/>
      <c r="C368" s="52">
        <f t="shared" ref="C368:J368" ca="1" si="1474">RANK(C367,$C367:$J367,1)</f>
        <v>1</v>
      </c>
      <c r="D368" s="53">
        <f t="shared" ca="1" si="1474"/>
        <v>2</v>
      </c>
      <c r="E368" s="53">
        <f t="shared" ca="1" si="1474"/>
        <v>5</v>
      </c>
      <c r="F368" s="53">
        <f t="shared" ca="1" si="1474"/>
        <v>4</v>
      </c>
      <c r="G368" s="53">
        <f t="shared" ca="1" si="1474"/>
        <v>3</v>
      </c>
      <c r="H368" s="53">
        <f t="shared" ca="1" si="1474"/>
        <v>6</v>
      </c>
      <c r="I368" s="53">
        <f t="shared" ca="1" si="1474"/>
        <v>6</v>
      </c>
      <c r="J368" s="54">
        <f t="shared" ca="1" si="1474"/>
        <v>6</v>
      </c>
    </row>
    <row r="369" spans="1:66" x14ac:dyDescent="0.25">
      <c r="A369" s="66"/>
      <c r="C369" s="34">
        <v>1</v>
      </c>
      <c r="D369" s="48">
        <f t="shared" ref="D369" si="1475">C369</f>
        <v>1</v>
      </c>
      <c r="E369" s="48">
        <f t="shared" ref="E369" si="1476">D369</f>
        <v>1</v>
      </c>
      <c r="F369" s="48">
        <f t="shared" ref="F369" si="1477">E369</f>
        <v>1</v>
      </c>
      <c r="G369" s="48">
        <f t="shared" ref="G369" si="1478">F369</f>
        <v>1</v>
      </c>
      <c r="H369" s="48">
        <f t="shared" ref="H369" si="1479">G369</f>
        <v>1</v>
      </c>
      <c r="I369" s="48">
        <f t="shared" ref="I369" si="1480">H369</f>
        <v>1</v>
      </c>
      <c r="J369" s="48">
        <f t="shared" ref="J369" si="1481">I369</f>
        <v>1</v>
      </c>
      <c r="K369" s="35">
        <v>2</v>
      </c>
      <c r="L369" s="48">
        <f t="shared" ref="L369" si="1482">K369</f>
        <v>2</v>
      </c>
      <c r="M369" s="48">
        <f t="shared" ref="M369" si="1483">L369</f>
        <v>2</v>
      </c>
      <c r="N369" s="48">
        <f t="shared" ref="N369" si="1484">M369</f>
        <v>2</v>
      </c>
      <c r="O369" s="48">
        <f t="shared" ref="O369" si="1485">N369</f>
        <v>2</v>
      </c>
      <c r="P369" s="48">
        <f t="shared" ref="P369" si="1486">O369</f>
        <v>2</v>
      </c>
      <c r="Q369" s="48">
        <f t="shared" ref="Q369" si="1487">P369</f>
        <v>2</v>
      </c>
      <c r="R369" s="48">
        <f t="shared" ref="R369" si="1488">Q369</f>
        <v>2</v>
      </c>
      <c r="S369" s="25">
        <v>3</v>
      </c>
      <c r="T369" s="48">
        <f t="shared" ref="T369" si="1489">S369</f>
        <v>3</v>
      </c>
      <c r="U369" s="48">
        <f t="shared" ref="U369" si="1490">T369</f>
        <v>3</v>
      </c>
      <c r="V369" s="48">
        <f t="shared" ref="V369" si="1491">U369</f>
        <v>3</v>
      </c>
      <c r="W369" s="48">
        <f t="shared" ref="W369" si="1492">V369</f>
        <v>3</v>
      </c>
      <c r="X369" s="48">
        <f t="shared" ref="X369" si="1493">W369</f>
        <v>3</v>
      </c>
      <c r="Y369" s="48">
        <f t="shared" ref="Y369" si="1494">X369</f>
        <v>3</v>
      </c>
      <c r="Z369" s="48">
        <f t="shared" ref="Z369" si="1495">Y369</f>
        <v>3</v>
      </c>
      <c r="AA369" s="25">
        <v>4</v>
      </c>
      <c r="AB369" s="48">
        <f t="shared" ref="AB369" si="1496">AA369</f>
        <v>4</v>
      </c>
      <c r="AC369" s="48">
        <f t="shared" ref="AC369" si="1497">AB369</f>
        <v>4</v>
      </c>
      <c r="AD369" s="48">
        <f t="shared" ref="AD369" si="1498">AC369</f>
        <v>4</v>
      </c>
      <c r="AE369" s="48">
        <f t="shared" ref="AE369" si="1499">AD369</f>
        <v>4</v>
      </c>
      <c r="AF369" s="48">
        <f t="shared" ref="AF369" si="1500">AE369</f>
        <v>4</v>
      </c>
      <c r="AG369" s="48">
        <f t="shared" ref="AG369" si="1501">AF369</f>
        <v>4</v>
      </c>
      <c r="AH369" s="48">
        <f t="shared" ref="AH369" si="1502">AG369</f>
        <v>4</v>
      </c>
      <c r="AI369" s="25">
        <v>5</v>
      </c>
      <c r="AJ369" s="48">
        <f t="shared" ref="AJ369" si="1503">AI369</f>
        <v>5</v>
      </c>
      <c r="AK369" s="48">
        <f t="shared" ref="AK369" si="1504">AJ369</f>
        <v>5</v>
      </c>
      <c r="AL369" s="48">
        <f t="shared" ref="AL369" si="1505">AK369</f>
        <v>5</v>
      </c>
      <c r="AM369" s="48">
        <f t="shared" ref="AM369" si="1506">AL369</f>
        <v>5</v>
      </c>
      <c r="AN369" s="48">
        <f t="shared" ref="AN369" si="1507">AM369</f>
        <v>5</v>
      </c>
      <c r="AO369" s="48">
        <f t="shared" ref="AO369" si="1508">AN369</f>
        <v>5</v>
      </c>
      <c r="AP369" s="48">
        <f t="shared" ref="AP369" si="1509">AO369</f>
        <v>5</v>
      </c>
      <c r="AQ369" s="25">
        <v>6</v>
      </c>
      <c r="AR369" s="48">
        <f t="shared" ref="AR369" si="1510">AQ369</f>
        <v>6</v>
      </c>
      <c r="AS369" s="48">
        <f t="shared" ref="AS369" si="1511">AR369</f>
        <v>6</v>
      </c>
      <c r="AT369" s="48">
        <f t="shared" ref="AT369" si="1512">AS369</f>
        <v>6</v>
      </c>
      <c r="AU369" s="48">
        <f t="shared" ref="AU369" si="1513">AT369</f>
        <v>6</v>
      </c>
      <c r="AV369" s="48">
        <f t="shared" ref="AV369" si="1514">AU369</f>
        <v>6</v>
      </c>
      <c r="AW369" s="48">
        <f t="shared" ref="AW369" si="1515">AV369</f>
        <v>6</v>
      </c>
      <c r="AX369" s="48">
        <f t="shared" ref="AX369" si="1516">AW369</f>
        <v>6</v>
      </c>
      <c r="AY369" s="25">
        <v>7</v>
      </c>
      <c r="AZ369" s="48">
        <f t="shared" ref="AZ369" si="1517">AY369</f>
        <v>7</v>
      </c>
      <c r="BA369" s="48">
        <f t="shared" ref="BA369" si="1518">AZ369</f>
        <v>7</v>
      </c>
      <c r="BB369" s="48">
        <f t="shared" ref="BB369" si="1519">BA369</f>
        <v>7</v>
      </c>
      <c r="BC369" s="48">
        <f t="shared" ref="BC369" si="1520">BB369</f>
        <v>7</v>
      </c>
      <c r="BD369" s="48">
        <f t="shared" ref="BD369" si="1521">BC369</f>
        <v>7</v>
      </c>
      <c r="BE369" s="48">
        <f t="shared" ref="BE369" si="1522">BD369</f>
        <v>7</v>
      </c>
      <c r="BF369" s="48">
        <f t="shared" ref="BF369" si="1523">BE369</f>
        <v>7</v>
      </c>
      <c r="BG369" s="25">
        <v>8</v>
      </c>
      <c r="BH369" s="48">
        <f t="shared" ref="BH369" si="1524">BG369</f>
        <v>8</v>
      </c>
      <c r="BI369" s="48">
        <f t="shared" ref="BI369" si="1525">BH369</f>
        <v>8</v>
      </c>
      <c r="BJ369" s="48">
        <f t="shared" ref="BJ369" si="1526">BI369</f>
        <v>8</v>
      </c>
      <c r="BK369" s="48">
        <f t="shared" ref="BK369" si="1527">BJ369</f>
        <v>8</v>
      </c>
      <c r="BL369" s="48">
        <f t="shared" ref="BL369" si="1528">BK369</f>
        <v>8</v>
      </c>
      <c r="BM369" s="48">
        <f t="shared" ref="BM369" si="1529">BL369</f>
        <v>8</v>
      </c>
      <c r="BN369" s="48">
        <f t="shared" ref="BN369" si="1530">BM369</f>
        <v>8</v>
      </c>
    </row>
    <row r="370" spans="1:66" ht="21.75" thickBot="1" x14ac:dyDescent="0.3">
      <c r="A370" s="66"/>
      <c r="C370" s="953">
        <f t="shared" ref="C370:J370" si="1531">C361</f>
        <v>101</v>
      </c>
      <c r="D370" s="953">
        <f t="shared" si="1531"/>
        <v>102</v>
      </c>
      <c r="E370" s="953">
        <f t="shared" si="1531"/>
        <v>103</v>
      </c>
      <c r="F370" s="953">
        <f t="shared" si="1531"/>
        <v>104</v>
      </c>
      <c r="G370" s="953">
        <f t="shared" si="1531"/>
        <v>105</v>
      </c>
      <c r="H370" s="953">
        <f t="shared" si="1531"/>
        <v>106</v>
      </c>
      <c r="I370" s="953">
        <f t="shared" si="1531"/>
        <v>107</v>
      </c>
      <c r="J370" s="953">
        <f t="shared" si="1531"/>
        <v>108</v>
      </c>
      <c r="K370" s="953">
        <f t="shared" ref="K370" si="1532">C370</f>
        <v>101</v>
      </c>
      <c r="L370" s="953">
        <f t="shared" ref="L370" si="1533">D370</f>
        <v>102</v>
      </c>
      <c r="M370" s="953">
        <f t="shared" ref="M370" si="1534">E370</f>
        <v>103</v>
      </c>
      <c r="N370" s="953">
        <f t="shared" ref="N370" si="1535">F370</f>
        <v>104</v>
      </c>
      <c r="O370" s="953">
        <f t="shared" ref="O370" si="1536">G370</f>
        <v>105</v>
      </c>
      <c r="P370" s="953">
        <f t="shared" ref="P370" si="1537">H370</f>
        <v>106</v>
      </c>
      <c r="Q370" s="953">
        <f t="shared" ref="Q370" si="1538">I370</f>
        <v>107</v>
      </c>
      <c r="R370" s="953">
        <f t="shared" ref="R370" si="1539">J370</f>
        <v>108</v>
      </c>
      <c r="S370" s="953">
        <f t="shared" ref="S370" si="1540">K370</f>
        <v>101</v>
      </c>
      <c r="T370" s="953">
        <f t="shared" ref="T370" si="1541">L370</f>
        <v>102</v>
      </c>
      <c r="U370" s="953">
        <f t="shared" ref="U370" si="1542">M370</f>
        <v>103</v>
      </c>
      <c r="V370" s="953">
        <f t="shared" ref="V370" si="1543">N370</f>
        <v>104</v>
      </c>
      <c r="W370" s="953">
        <f t="shared" ref="W370" si="1544">O370</f>
        <v>105</v>
      </c>
      <c r="X370" s="953">
        <f t="shared" ref="X370" si="1545">P370</f>
        <v>106</v>
      </c>
      <c r="Y370" s="953">
        <f t="shared" ref="Y370" si="1546">Q370</f>
        <v>107</v>
      </c>
      <c r="Z370" s="953">
        <f t="shared" ref="Z370" si="1547">R370</f>
        <v>108</v>
      </c>
      <c r="AA370" s="953">
        <f t="shared" ref="AA370" si="1548">S370</f>
        <v>101</v>
      </c>
      <c r="AB370" s="953">
        <f t="shared" ref="AB370" si="1549">T370</f>
        <v>102</v>
      </c>
      <c r="AC370" s="953">
        <f t="shared" ref="AC370" si="1550">U370</f>
        <v>103</v>
      </c>
      <c r="AD370" s="953">
        <f t="shared" ref="AD370" si="1551">V370</f>
        <v>104</v>
      </c>
      <c r="AE370" s="953">
        <f t="shared" ref="AE370" si="1552">W370</f>
        <v>105</v>
      </c>
      <c r="AF370" s="953">
        <f t="shared" ref="AF370" si="1553">X370</f>
        <v>106</v>
      </c>
      <c r="AG370" s="953">
        <f t="shared" ref="AG370" si="1554">Y370</f>
        <v>107</v>
      </c>
      <c r="AH370" s="953">
        <f t="shared" ref="AH370" si="1555">Z370</f>
        <v>108</v>
      </c>
      <c r="AI370" s="953">
        <f t="shared" ref="AI370" si="1556">AA370</f>
        <v>101</v>
      </c>
      <c r="AJ370" s="953">
        <f t="shared" ref="AJ370" si="1557">AB370</f>
        <v>102</v>
      </c>
      <c r="AK370" s="953">
        <f t="shared" ref="AK370" si="1558">AC370</f>
        <v>103</v>
      </c>
      <c r="AL370" s="953">
        <f t="shared" ref="AL370" si="1559">AD370</f>
        <v>104</v>
      </c>
      <c r="AM370" s="953">
        <f t="shared" ref="AM370" si="1560">AE370</f>
        <v>105</v>
      </c>
      <c r="AN370" s="953">
        <f t="shared" ref="AN370" si="1561">AF370</f>
        <v>106</v>
      </c>
      <c r="AO370" s="953">
        <f t="shared" ref="AO370" si="1562">AG370</f>
        <v>107</v>
      </c>
      <c r="AP370" s="953">
        <f t="shared" ref="AP370" si="1563">AH370</f>
        <v>108</v>
      </c>
      <c r="AQ370" s="953">
        <f t="shared" ref="AQ370" si="1564">AI370</f>
        <v>101</v>
      </c>
      <c r="AR370" s="953">
        <f t="shared" ref="AR370" si="1565">AJ370</f>
        <v>102</v>
      </c>
      <c r="AS370" s="953">
        <f t="shared" ref="AS370" si="1566">AK370</f>
        <v>103</v>
      </c>
      <c r="AT370" s="953">
        <f t="shared" ref="AT370" si="1567">AL370</f>
        <v>104</v>
      </c>
      <c r="AU370" s="953">
        <f t="shared" ref="AU370" si="1568">AM370</f>
        <v>105</v>
      </c>
      <c r="AV370" s="953">
        <f t="shared" ref="AV370" si="1569">AN370</f>
        <v>106</v>
      </c>
      <c r="AW370" s="953">
        <f t="shared" ref="AW370" si="1570">AO370</f>
        <v>107</v>
      </c>
      <c r="AX370" s="953">
        <f t="shared" ref="AX370" si="1571">AP370</f>
        <v>108</v>
      </c>
      <c r="AY370" s="953">
        <f t="shared" ref="AY370" si="1572">AQ370</f>
        <v>101</v>
      </c>
      <c r="AZ370" s="953">
        <f t="shared" ref="AZ370" si="1573">AR370</f>
        <v>102</v>
      </c>
      <c r="BA370" s="953">
        <f t="shared" ref="BA370" si="1574">AS370</f>
        <v>103</v>
      </c>
      <c r="BB370" s="953">
        <f t="shared" ref="BB370" si="1575">AT370</f>
        <v>104</v>
      </c>
      <c r="BC370" s="953">
        <f t="shared" ref="BC370" si="1576">AU370</f>
        <v>105</v>
      </c>
      <c r="BD370" s="953">
        <f t="shared" ref="BD370" si="1577">AV370</f>
        <v>106</v>
      </c>
      <c r="BE370" s="953">
        <f t="shared" ref="BE370" si="1578">AW370</f>
        <v>107</v>
      </c>
      <c r="BF370" s="953">
        <f t="shared" ref="BF370" si="1579">AX370</f>
        <v>108</v>
      </c>
      <c r="BG370" s="953">
        <f t="shared" ref="BG370" si="1580">AY370</f>
        <v>101</v>
      </c>
      <c r="BH370" s="953">
        <f t="shared" ref="BH370" si="1581">AZ370</f>
        <v>102</v>
      </c>
      <c r="BI370" s="953">
        <f t="shared" ref="BI370" si="1582">BA370</f>
        <v>103</v>
      </c>
      <c r="BJ370" s="953">
        <f t="shared" ref="BJ370" si="1583">BB370</f>
        <v>104</v>
      </c>
      <c r="BK370" s="953">
        <f t="shared" ref="BK370" si="1584">BC370</f>
        <v>105</v>
      </c>
      <c r="BL370" s="953">
        <f t="shared" ref="BL370" si="1585">BD370</f>
        <v>106</v>
      </c>
      <c r="BM370" s="953">
        <f t="shared" ref="BM370" si="1586">BE370</f>
        <v>107</v>
      </c>
      <c r="BN370" s="953">
        <f t="shared" ref="BN370" si="1587">BF370</f>
        <v>108</v>
      </c>
    </row>
    <row r="371" spans="1:66" x14ac:dyDescent="0.25">
      <c r="A371" s="2113"/>
      <c r="B371" s="2114"/>
      <c r="C371" s="26" t="s">
        <v>18</v>
      </c>
      <c r="D371" s="7" t="s">
        <v>18</v>
      </c>
      <c r="E371" s="7" t="s">
        <v>18</v>
      </c>
      <c r="F371" s="7" t="s">
        <v>18</v>
      </c>
      <c r="G371" s="7" t="s">
        <v>18</v>
      </c>
      <c r="H371" s="7" t="s">
        <v>18</v>
      </c>
      <c r="I371" s="7" t="s">
        <v>18</v>
      </c>
      <c r="J371" s="8" t="s">
        <v>18</v>
      </c>
      <c r="K371" s="26" t="s">
        <v>18</v>
      </c>
      <c r="L371" s="7" t="s">
        <v>18</v>
      </c>
      <c r="M371" s="7" t="s">
        <v>18</v>
      </c>
      <c r="N371" s="7" t="s">
        <v>18</v>
      </c>
      <c r="O371" s="7" t="s">
        <v>18</v>
      </c>
      <c r="P371" s="7" t="s">
        <v>18</v>
      </c>
      <c r="Q371" s="7" t="s">
        <v>18</v>
      </c>
      <c r="R371" s="8" t="s">
        <v>18</v>
      </c>
      <c r="S371" s="26" t="s">
        <v>18</v>
      </c>
      <c r="T371" s="7" t="s">
        <v>18</v>
      </c>
      <c r="U371" s="7" t="s">
        <v>18</v>
      </c>
      <c r="V371" s="7" t="s">
        <v>18</v>
      </c>
      <c r="W371" s="7" t="s">
        <v>18</v>
      </c>
      <c r="X371" s="7" t="s">
        <v>18</v>
      </c>
      <c r="Y371" s="7" t="s">
        <v>18</v>
      </c>
      <c r="Z371" s="8" t="s">
        <v>18</v>
      </c>
      <c r="AA371" s="26" t="s">
        <v>18</v>
      </c>
      <c r="AB371" s="7" t="s">
        <v>18</v>
      </c>
      <c r="AC371" s="7" t="s">
        <v>18</v>
      </c>
      <c r="AD371" s="7" t="s">
        <v>18</v>
      </c>
      <c r="AE371" s="7" t="s">
        <v>18</v>
      </c>
      <c r="AF371" s="7" t="s">
        <v>18</v>
      </c>
      <c r="AG371" s="7" t="s">
        <v>18</v>
      </c>
      <c r="AH371" s="8" t="s">
        <v>18</v>
      </c>
      <c r="AI371" s="26" t="s">
        <v>18</v>
      </c>
      <c r="AJ371" s="7" t="s">
        <v>18</v>
      </c>
      <c r="AK371" s="7" t="s">
        <v>18</v>
      </c>
      <c r="AL371" s="7" t="s">
        <v>18</v>
      </c>
      <c r="AM371" s="7" t="s">
        <v>18</v>
      </c>
      <c r="AN371" s="7" t="s">
        <v>18</v>
      </c>
      <c r="AO371" s="7" t="s">
        <v>18</v>
      </c>
      <c r="AP371" s="8" t="s">
        <v>18</v>
      </c>
      <c r="AQ371" s="26" t="s">
        <v>18</v>
      </c>
      <c r="AR371" s="7" t="s">
        <v>18</v>
      </c>
      <c r="AS371" s="7" t="s">
        <v>18</v>
      </c>
      <c r="AT371" s="7" t="s">
        <v>18</v>
      </c>
      <c r="AU371" s="7" t="s">
        <v>18</v>
      </c>
      <c r="AV371" s="7" t="s">
        <v>18</v>
      </c>
      <c r="AW371" s="7" t="s">
        <v>18</v>
      </c>
      <c r="AX371" s="8" t="s">
        <v>18</v>
      </c>
      <c r="AY371" s="26" t="s">
        <v>18</v>
      </c>
      <c r="AZ371" s="7" t="s">
        <v>18</v>
      </c>
      <c r="BA371" s="7" t="s">
        <v>18</v>
      </c>
      <c r="BB371" s="7" t="s">
        <v>18</v>
      </c>
      <c r="BC371" s="7" t="s">
        <v>18</v>
      </c>
      <c r="BD371" s="7" t="s">
        <v>18</v>
      </c>
      <c r="BE371" s="7" t="s">
        <v>18</v>
      </c>
      <c r="BF371" s="8" t="s">
        <v>18</v>
      </c>
      <c r="BG371" s="26" t="s">
        <v>18</v>
      </c>
      <c r="BH371" s="7" t="s">
        <v>18</v>
      </c>
      <c r="BI371" s="7" t="s">
        <v>18</v>
      </c>
      <c r="BJ371" s="7" t="s">
        <v>18</v>
      </c>
      <c r="BK371" s="7" t="s">
        <v>18</v>
      </c>
      <c r="BL371" s="7" t="s">
        <v>18</v>
      </c>
      <c r="BM371" s="7" t="s">
        <v>18</v>
      </c>
      <c r="BN371" s="8" t="s">
        <v>18</v>
      </c>
    </row>
    <row r="372" spans="1:66" x14ac:dyDescent="0.25">
      <c r="A372" s="2098"/>
      <c r="B372" s="2099"/>
      <c r="C372" s="969">
        <f>IF(VLOOKUP(C370,'Tabulka-skore'!$B$4:$V$239,16,0)=C369,C370,"")</f>
        <v>101</v>
      </c>
      <c r="D372" s="970" t="str">
        <f>IF(VLOOKUP(D370,'Tabulka-skore'!$B$4:$V$239,16,0)=D369,D370,"")</f>
        <v/>
      </c>
      <c r="E372" s="970" t="str">
        <f>IF(VLOOKUP(E370,'Tabulka-skore'!$B$4:$V$239,16,0)=E369,E370,"")</f>
        <v/>
      </c>
      <c r="F372" s="970" t="str">
        <f>IF(VLOOKUP(F370,'Tabulka-skore'!$B$4:$V$239,16,0)=F369,F370,"")</f>
        <v/>
      </c>
      <c r="G372" s="970" t="str">
        <f>IF(VLOOKUP(G370,'Tabulka-skore'!$B$4:$V$239,16,0)=G369,G370,"")</f>
        <v/>
      </c>
      <c r="H372" s="970" t="str">
        <f>IF(VLOOKUP(H370,'Tabulka-skore'!$B$4:$V$239,16,0)=H369,H370,"")</f>
        <v/>
      </c>
      <c r="I372" s="970" t="str">
        <f>IF(VLOOKUP(I370,'Tabulka-skore'!$B$4:$V$239,16,0)=I369,I370,"")</f>
        <v/>
      </c>
      <c r="J372" s="971" t="str">
        <f>IF(VLOOKUP(J370,'Tabulka-skore'!$B$4:$V$239,16,0)=J369,J370,"")</f>
        <v/>
      </c>
      <c r="K372" s="969" t="str">
        <f>IF(VLOOKUP(K370,'Tabulka-skore'!$B$4:$V$239,16,0)=K369,K370,"")</f>
        <v/>
      </c>
      <c r="L372" s="970">
        <f>IF(VLOOKUP(L370,'Tabulka-skore'!$B$4:$V$239,16,0)=L369,L370,"")</f>
        <v>102</v>
      </c>
      <c r="M372" s="970">
        <f>IF(VLOOKUP(M370,'Tabulka-skore'!$B$4:$V$239,16,0)=M369,M370,"")</f>
        <v>103</v>
      </c>
      <c r="N372" s="970">
        <f>IF(VLOOKUP(N370,'Tabulka-skore'!$B$4:$V$239,16,0)=N369,N370,"")</f>
        <v>104</v>
      </c>
      <c r="O372" s="970" t="str">
        <f>IF(VLOOKUP(O370,'Tabulka-skore'!$B$4:$V$239,16,0)=O369,O370,"")</f>
        <v/>
      </c>
      <c r="P372" s="970" t="str">
        <f>IF(VLOOKUP(P370,'Tabulka-skore'!$B$4:$V$239,16,0)=P369,P370,"")</f>
        <v/>
      </c>
      <c r="Q372" s="970" t="str">
        <f>IF(VLOOKUP(Q370,'Tabulka-skore'!$B$4:$V$239,16,0)=Q369,Q370,"")</f>
        <v/>
      </c>
      <c r="R372" s="971" t="str">
        <f>IF(VLOOKUP(R370,'Tabulka-skore'!$B$4:$V$239,16,0)=R369,R370,"")</f>
        <v/>
      </c>
      <c r="S372" s="969" t="str">
        <f>IF(VLOOKUP(S370,'Tabulka-skore'!$B$4:$V$239,16,0)=S369,S370,"")</f>
        <v/>
      </c>
      <c r="T372" s="970" t="str">
        <f>IF(VLOOKUP(T370,'Tabulka-skore'!$B$4:$V$239,16,0)=T369,T370,"")</f>
        <v/>
      </c>
      <c r="U372" s="970" t="str">
        <f>IF(VLOOKUP(U370,'Tabulka-skore'!$B$4:$V$239,16,0)=U369,U370,"")</f>
        <v/>
      </c>
      <c r="V372" s="970" t="str">
        <f>IF(VLOOKUP(V370,'Tabulka-skore'!$B$4:$V$239,16,0)=V369,V370,"")</f>
        <v/>
      </c>
      <c r="W372" s="970" t="str">
        <f>IF(VLOOKUP(W370,'Tabulka-skore'!$B$4:$V$239,16,0)=W369,W370,"")</f>
        <v/>
      </c>
      <c r="X372" s="970" t="str">
        <f>IF(VLOOKUP(X370,'Tabulka-skore'!$B$4:$V$239,16,0)=X369,X370,"")</f>
        <v/>
      </c>
      <c r="Y372" s="970" t="str">
        <f>IF(VLOOKUP(Y370,'Tabulka-skore'!$B$4:$V$239,16,0)=Y369,Y370,"")</f>
        <v/>
      </c>
      <c r="Z372" s="971" t="str">
        <f>IF(VLOOKUP(Z370,'Tabulka-skore'!$B$4:$V$239,16,0)=Z369,Z370,"")</f>
        <v/>
      </c>
      <c r="AA372" s="969" t="str">
        <f>IF(VLOOKUP(AA370,'Tabulka-skore'!$B$4:$V$239,16,0)=AA369,AA370,"")</f>
        <v/>
      </c>
      <c r="AB372" s="970" t="str">
        <f>IF(VLOOKUP(AB370,'Tabulka-skore'!$B$4:$V$239,16,0)=AB369,AB370,"")</f>
        <v/>
      </c>
      <c r="AC372" s="970" t="str">
        <f>IF(VLOOKUP(AC370,'Tabulka-skore'!$B$4:$V$239,16,0)=AC369,AC370,"")</f>
        <v/>
      </c>
      <c r="AD372" s="970" t="str">
        <f>IF(VLOOKUP(AD370,'Tabulka-skore'!$B$4:$V$239,16,0)=AD369,AD370,"")</f>
        <v/>
      </c>
      <c r="AE372" s="970" t="str">
        <f>IF(VLOOKUP(AE370,'Tabulka-skore'!$B$4:$V$239,16,0)=AE369,AE370,"")</f>
        <v/>
      </c>
      <c r="AF372" s="970" t="str">
        <f>IF(VLOOKUP(AF370,'Tabulka-skore'!$B$4:$V$239,16,0)=AF369,AF370,"")</f>
        <v/>
      </c>
      <c r="AG372" s="970" t="str">
        <f>IF(VLOOKUP(AG370,'Tabulka-skore'!$B$4:$V$239,16,0)=AG369,AG370,"")</f>
        <v/>
      </c>
      <c r="AH372" s="971" t="str">
        <f>IF(VLOOKUP(AH370,'Tabulka-skore'!$B$4:$V$239,16,0)=AH369,AH370,"")</f>
        <v/>
      </c>
      <c r="AI372" s="969" t="str">
        <f>IF(VLOOKUP(AI370,'Tabulka-skore'!$B$4:$V$239,16,0)=AI369,AI370,"")</f>
        <v/>
      </c>
      <c r="AJ372" s="970" t="str">
        <f>IF(VLOOKUP(AJ370,'Tabulka-skore'!$B$4:$V$239,16,0)=AJ369,AJ370,"")</f>
        <v/>
      </c>
      <c r="AK372" s="970" t="str">
        <f>IF(VLOOKUP(AK370,'Tabulka-skore'!$B$4:$V$239,16,0)=AK369,AK370,"")</f>
        <v/>
      </c>
      <c r="AL372" s="970" t="str">
        <f>IF(VLOOKUP(AL370,'Tabulka-skore'!$B$4:$V$239,16,0)=AL369,AL370,"")</f>
        <v/>
      </c>
      <c r="AM372" s="970">
        <f>IF(VLOOKUP(AM370,'Tabulka-skore'!$B$4:$V$239,16,0)=AM369,AM370,"")</f>
        <v>105</v>
      </c>
      <c r="AN372" s="970" t="str">
        <f>IF(VLOOKUP(AN370,'Tabulka-skore'!$B$4:$V$239,16,0)=AN369,AN370,"")</f>
        <v/>
      </c>
      <c r="AO372" s="970" t="str">
        <f>IF(VLOOKUP(AO370,'Tabulka-skore'!$B$4:$V$239,16,0)=AO369,AO370,"")</f>
        <v/>
      </c>
      <c r="AP372" s="971" t="str">
        <f>IF(VLOOKUP(AP370,'Tabulka-skore'!$B$4:$V$239,16,0)=AP369,AP370,"")</f>
        <v/>
      </c>
      <c r="AQ372" s="969" t="str">
        <f>IF(VLOOKUP(AQ370,'Tabulka-skore'!$B$4:$V$239,16,0)=AQ369,AQ370,"")</f>
        <v/>
      </c>
      <c r="AR372" s="970" t="str">
        <f>IF(VLOOKUP(AR370,'Tabulka-skore'!$B$4:$V$239,16,0)=AR369,AR370,"")</f>
        <v/>
      </c>
      <c r="AS372" s="970" t="str">
        <f>IF(VLOOKUP(AS370,'Tabulka-skore'!$B$4:$V$239,16,0)=AS369,AS370,"")</f>
        <v/>
      </c>
      <c r="AT372" s="970" t="str">
        <f>IF(VLOOKUP(AT370,'Tabulka-skore'!$B$4:$V$239,16,0)=AT369,AT370,"")</f>
        <v/>
      </c>
      <c r="AU372" s="970" t="str">
        <f>IF(VLOOKUP(AU370,'Tabulka-skore'!$B$4:$V$239,16,0)=AU369,AU370,"")</f>
        <v/>
      </c>
      <c r="AV372" s="970" t="str">
        <f>IF(VLOOKUP(AV370,'Tabulka-skore'!$B$4:$V$239,16,0)=AV369,AV370,"")</f>
        <v/>
      </c>
      <c r="AW372" s="970" t="str">
        <f>IF(VLOOKUP(AW370,'Tabulka-skore'!$B$4:$V$239,16,0)=AW369,AW370,"")</f>
        <v/>
      </c>
      <c r="AX372" s="971" t="str">
        <f>IF(VLOOKUP(AX370,'Tabulka-skore'!$B$4:$V$239,16,0)=AX369,AX370,"")</f>
        <v/>
      </c>
      <c r="AY372" s="969" t="str">
        <f>IF(VLOOKUP(AY370,'Tabulka-skore'!$B$4:$V$239,16,0)=AY369,AY370,"")</f>
        <v/>
      </c>
      <c r="AZ372" s="970" t="str">
        <f>IF(VLOOKUP(AZ370,'Tabulka-skore'!$B$4:$V$239,16,0)=AZ369,AZ370,"")</f>
        <v/>
      </c>
      <c r="BA372" s="970" t="str">
        <f>IF(VLOOKUP(BA370,'Tabulka-skore'!$B$4:$V$239,16,0)=BA369,BA370,"")</f>
        <v/>
      </c>
      <c r="BB372" s="970" t="str">
        <f>IF(VLOOKUP(BB370,'Tabulka-skore'!$B$4:$V$239,16,0)=BB369,BB370,"")</f>
        <v/>
      </c>
      <c r="BC372" s="970" t="str">
        <f>IF(VLOOKUP(BC370,'Tabulka-skore'!$B$4:$V$239,16,0)=BC369,BC370,"")</f>
        <v/>
      </c>
      <c r="BD372" s="970" t="str">
        <f>IF(VLOOKUP(BD370,'Tabulka-skore'!$B$4:$V$239,16,0)=BD369,BD370,"")</f>
        <v/>
      </c>
      <c r="BE372" s="970" t="str">
        <f>IF(VLOOKUP(BE370,'Tabulka-skore'!$B$4:$V$239,16,0)=BE369,BE370,"")</f>
        <v/>
      </c>
      <c r="BF372" s="971" t="str">
        <f>IF(VLOOKUP(BF370,'Tabulka-skore'!$B$4:$V$239,16,0)=BF369,BF370,"")</f>
        <v/>
      </c>
      <c r="BG372" s="969" t="str">
        <f>IF(VLOOKUP(BG370,'Tabulka-skore'!$B$4:$V$239,16,0)=BG369,BG370,"")</f>
        <v/>
      </c>
      <c r="BH372" s="970" t="str">
        <f>IF(VLOOKUP(BH370,'Tabulka-skore'!$B$4:$V$239,16,0)=BH369,BH370,"")</f>
        <v/>
      </c>
      <c r="BI372" s="970" t="str">
        <f>IF(VLOOKUP(BI370,'Tabulka-skore'!$B$4:$V$239,16,0)=BI369,BI370,"")</f>
        <v/>
      </c>
      <c r="BJ372" s="970" t="str">
        <f>IF(VLOOKUP(BJ370,'Tabulka-skore'!$B$4:$V$239,16,0)=BJ369,BJ370,"")</f>
        <v/>
      </c>
      <c r="BK372" s="970" t="str">
        <f>IF(VLOOKUP(BK370,'Tabulka-skore'!$B$4:$V$239,16,0)=BK369,BK370,"")</f>
        <v/>
      </c>
      <c r="BL372" s="970" t="str">
        <f>IF(VLOOKUP(BL370,'Tabulka-skore'!$B$4:$V$239,16,0)=BL369,BL370,"")</f>
        <v/>
      </c>
      <c r="BM372" s="970" t="str">
        <f>IF(VLOOKUP(BM370,'Tabulka-skore'!$B$4:$V$239,16,0)=BM369,BM370,"")</f>
        <v/>
      </c>
      <c r="BN372" s="971" t="str">
        <f>IF(VLOOKUP(BN370,'Tabulka-skore'!$B$4:$V$239,16,0)=BN369,BN370,"")</f>
        <v/>
      </c>
    </row>
    <row r="373" spans="1:66" ht="15.75" x14ac:dyDescent="0.25">
      <c r="A373" s="275" t="s">
        <v>26</v>
      </c>
      <c r="B373" s="276" t="s">
        <v>58</v>
      </c>
      <c r="C373" s="27">
        <f>IF(C372="","",DSUM('Rozpis-skore'!$C$1:$L$162,$B373,C371:C372))</f>
        <v>0</v>
      </c>
      <c r="D373" s="6" t="str">
        <f>IF(D372="","",DSUM('Rozpis-skore'!$C$1:$L$162,$B373,D371:D372))</f>
        <v/>
      </c>
      <c r="E373" s="6" t="str">
        <f>IF(E372="","",DSUM('Rozpis-skore'!$C$1:$L$162,$B373,E371:E372))</f>
        <v/>
      </c>
      <c r="F373" s="6" t="str">
        <f>IF(F372="","",DSUM('Rozpis-skore'!$C$1:$L$162,$B373,F371:F372))</f>
        <v/>
      </c>
      <c r="G373" s="6" t="str">
        <f>IF(G372="","",DSUM('Rozpis-skore'!$C$1:$L$162,$B373,G371:G372))</f>
        <v/>
      </c>
      <c r="H373" s="6" t="str">
        <f>IF(H372="","",DSUM('Rozpis-skore'!$C$1:$L$162,$B373,H371:H372))</f>
        <v/>
      </c>
      <c r="I373" s="6" t="str">
        <f>IF(I372="","",DSUM('Rozpis-skore'!$C$1:$L$162,$B373,I371:I372))</f>
        <v/>
      </c>
      <c r="J373" s="9" t="str">
        <f>IF(J372="","",DSUM('Rozpis-skore'!$C$1:$L$162,$B373,J371:J372))</f>
        <v/>
      </c>
      <c r="K373" s="27" t="str">
        <f>IF(K372="","",DSUM('Rozpis-skore'!$C$1:$L$162,$B373,K371:K372))</f>
        <v/>
      </c>
      <c r="L373" s="6">
        <f>IF(L372="","",DSUM('Rozpis-skore'!$C$1:$L$162,$B373,L371:L372))</f>
        <v>0</v>
      </c>
      <c r="M373" s="6">
        <f>IF(M372="","",DSUM('Rozpis-skore'!$C$1:$L$162,$B373,M371:M372))</f>
        <v>0</v>
      </c>
      <c r="N373" s="6">
        <f>IF(N372="","",DSUM('Rozpis-skore'!$C$1:$L$162,$B373,N371:N372))</f>
        <v>0</v>
      </c>
      <c r="O373" s="6" t="str">
        <f>IF(O372="","",DSUM('Rozpis-skore'!$C$1:$L$162,$B373,O371:O372))</f>
        <v/>
      </c>
      <c r="P373" s="6" t="str">
        <f>IF(P372="","",DSUM('Rozpis-skore'!$C$1:$L$162,$B373,P371:P372))</f>
        <v/>
      </c>
      <c r="Q373" s="6" t="str">
        <f>IF(Q372="","",DSUM('Rozpis-skore'!$C$1:$L$162,$B373,Q371:Q372))</f>
        <v/>
      </c>
      <c r="R373" s="9" t="str">
        <f>IF(R372="","",DSUM('Rozpis-skore'!$C$1:$L$162,$B373,R371:R372))</f>
        <v/>
      </c>
      <c r="S373" s="27" t="str">
        <f>IF(S372="","",DSUM('Rozpis-skore'!$C$1:$L$162,$B373,S371:S372))</f>
        <v/>
      </c>
      <c r="T373" s="6" t="str">
        <f>IF(T372="","",DSUM('Rozpis-skore'!$C$1:$L$162,$B373,T371:T372))</f>
        <v/>
      </c>
      <c r="U373" s="6" t="str">
        <f>IF(U372="","",DSUM('Rozpis-skore'!$C$1:$L$162,$B373,U371:U372))</f>
        <v/>
      </c>
      <c r="V373" s="6" t="str">
        <f>IF(V372="","",DSUM('Rozpis-skore'!$C$1:$L$162,$B373,V371:V372))</f>
        <v/>
      </c>
      <c r="W373" s="6" t="str">
        <f>IF(W372="","",DSUM('Rozpis-skore'!$C$1:$L$162,$B373,W371:W372))</f>
        <v/>
      </c>
      <c r="X373" s="6" t="str">
        <f>IF(X372="","",DSUM('Rozpis-skore'!$C$1:$L$162,$B373,X371:X372))</f>
        <v/>
      </c>
      <c r="Y373" s="6" t="str">
        <f>IF(Y372="","",DSUM('Rozpis-skore'!$C$1:$L$162,$B373,Y371:Y372))</f>
        <v/>
      </c>
      <c r="Z373" s="9" t="str">
        <f>IF(Z372="","",DSUM('Rozpis-skore'!$C$1:$L$162,$B373,Z371:Z372))</f>
        <v/>
      </c>
      <c r="AA373" s="27" t="str">
        <f>IF(AA372="","",DSUM('Rozpis-skore'!$C$1:$L$162,$B373,AA371:AA372))</f>
        <v/>
      </c>
      <c r="AB373" s="6" t="str">
        <f>IF(AB372="","",DSUM('Rozpis-skore'!$C$1:$L$162,$B373,AB371:AB372))</f>
        <v/>
      </c>
      <c r="AC373" s="6" t="str">
        <f>IF(AC372="","",DSUM('Rozpis-skore'!$C$1:$L$162,$B373,AC371:AC372))</f>
        <v/>
      </c>
      <c r="AD373" s="6" t="str">
        <f>IF(AD372="","",DSUM('Rozpis-skore'!$C$1:$L$162,$B373,AD371:AD372))</f>
        <v/>
      </c>
      <c r="AE373" s="6" t="str">
        <f>IF(AE372="","",DSUM('Rozpis-skore'!$C$1:$L$162,$B373,AE371:AE372))</f>
        <v/>
      </c>
      <c r="AF373" s="6" t="str">
        <f>IF(AF372="","",DSUM('Rozpis-skore'!$C$1:$L$162,$B373,AF371:AF372))</f>
        <v/>
      </c>
      <c r="AG373" s="6" t="str">
        <f>IF(AG372="","",DSUM('Rozpis-skore'!$C$1:$L$162,$B373,AG371:AG372))</f>
        <v/>
      </c>
      <c r="AH373" s="9" t="str">
        <f>IF(AH372="","",DSUM('Rozpis-skore'!$C$1:$L$162,$B373,AH371:AH372))</f>
        <v/>
      </c>
      <c r="AI373" s="27" t="str">
        <f>IF(AI372="","",DSUM('Rozpis-skore'!$C$1:$L$162,$B373,AI371:AI372))</f>
        <v/>
      </c>
      <c r="AJ373" s="6" t="str">
        <f>IF(AJ372="","",DSUM('Rozpis-skore'!$C$1:$L$162,$B373,AJ371:AJ372))</f>
        <v/>
      </c>
      <c r="AK373" s="6" t="str">
        <f>IF(AK372="","",DSUM('Rozpis-skore'!$C$1:$L$162,$B373,AK371:AK372))</f>
        <v/>
      </c>
      <c r="AL373" s="6" t="str">
        <f>IF(AL372="","",DSUM('Rozpis-skore'!$C$1:$L$162,$B373,AL371:AL372))</f>
        <v/>
      </c>
      <c r="AM373" s="6">
        <f>IF(AM372="","",DSUM('Rozpis-skore'!$C$1:$L$162,$B373,AM371:AM372))</f>
        <v>0</v>
      </c>
      <c r="AN373" s="6" t="str">
        <f>IF(AN372="","",DSUM('Rozpis-skore'!$C$1:$L$162,$B373,AN371:AN372))</f>
        <v/>
      </c>
      <c r="AO373" s="6" t="str">
        <f>IF(AO372="","",DSUM('Rozpis-skore'!$C$1:$L$162,$B373,AO371:AO372))</f>
        <v/>
      </c>
      <c r="AP373" s="9" t="str">
        <f>IF(AP372="","",DSUM('Rozpis-skore'!$C$1:$L$162,$B373,AP371:AP372))</f>
        <v/>
      </c>
      <c r="AQ373" s="27" t="str">
        <f>IF(AQ372="","",DSUM('Rozpis-skore'!$C$1:$L$162,$B373,AQ371:AQ372))</f>
        <v/>
      </c>
      <c r="AR373" s="6" t="str">
        <f>IF(AR372="","",DSUM('Rozpis-skore'!$C$1:$L$162,$B373,AR371:AR372))</f>
        <v/>
      </c>
      <c r="AS373" s="6" t="str">
        <f>IF(AS372="","",DSUM('Rozpis-skore'!$C$1:$L$162,$B373,AS371:AS372))</f>
        <v/>
      </c>
      <c r="AT373" s="6" t="str">
        <f>IF(AT372="","",DSUM('Rozpis-skore'!$C$1:$L$162,$B373,AT371:AT372))</f>
        <v/>
      </c>
      <c r="AU373" s="6" t="str">
        <f>IF(AU372="","",DSUM('Rozpis-skore'!$C$1:$L$162,$B373,AU371:AU372))</f>
        <v/>
      </c>
      <c r="AV373" s="6" t="str">
        <f>IF(AV372="","",DSUM('Rozpis-skore'!$C$1:$L$162,$B373,AV371:AV372))</f>
        <v/>
      </c>
      <c r="AW373" s="6" t="str">
        <f>IF(AW372="","",DSUM('Rozpis-skore'!$C$1:$L$162,$B373,AW371:AW372))</f>
        <v/>
      </c>
      <c r="AX373" s="9" t="str">
        <f>IF(AX372="","",DSUM('Rozpis-skore'!$C$1:$L$162,$B373,AX371:AX372))</f>
        <v/>
      </c>
      <c r="AY373" s="27" t="str">
        <f>IF(AY372="","",DSUM('Rozpis-skore'!$C$1:$L$162,$B373,AY371:AY372))</f>
        <v/>
      </c>
      <c r="AZ373" s="6" t="str">
        <f>IF(AZ372="","",DSUM('Rozpis-skore'!$C$1:$L$162,$B373,AZ371:AZ372))</f>
        <v/>
      </c>
      <c r="BA373" s="6" t="str">
        <f>IF(BA372="","",DSUM('Rozpis-skore'!$C$1:$L$162,$B373,BA371:BA372))</f>
        <v/>
      </c>
      <c r="BB373" s="6" t="str">
        <f>IF(BB372="","",DSUM('Rozpis-skore'!$C$1:$L$162,$B373,BB371:BB372))</f>
        <v/>
      </c>
      <c r="BC373" s="6" t="str">
        <f>IF(BC372="","",DSUM('Rozpis-skore'!$C$1:$L$162,$B373,BC371:BC372))</f>
        <v/>
      </c>
      <c r="BD373" s="6" t="str">
        <f>IF(BD372="","",DSUM('Rozpis-skore'!$C$1:$L$162,$B373,BD371:BD372))</f>
        <v/>
      </c>
      <c r="BE373" s="6" t="str">
        <f>IF(BE372="","",DSUM('Rozpis-skore'!$C$1:$L$162,$B373,BE371:BE372))</f>
        <v/>
      </c>
      <c r="BF373" s="9" t="str">
        <f>IF(BF372="","",DSUM('Rozpis-skore'!$C$1:$L$162,$B373,BF371:BF372))</f>
        <v/>
      </c>
      <c r="BG373" s="27" t="str">
        <f>IF(BG372="","",DSUM('Rozpis-skore'!$C$1:$L$162,$B373,BG371:BG372))</f>
        <v/>
      </c>
      <c r="BH373" s="6" t="str">
        <f>IF(BH372="","",DSUM('Rozpis-skore'!$C$1:$L$162,$B373,BH371:BH372))</f>
        <v/>
      </c>
      <c r="BI373" s="6" t="str">
        <f>IF(BI372="","",DSUM('Rozpis-skore'!$C$1:$L$162,$B373,BI371:BI372))</f>
        <v/>
      </c>
      <c r="BJ373" s="6" t="str">
        <f>IF(BJ372="","",DSUM('Rozpis-skore'!$C$1:$L$162,$B373,BJ371:BJ372))</f>
        <v/>
      </c>
      <c r="BK373" s="6" t="str">
        <f>IF(BK372="","",DSUM('Rozpis-skore'!$C$1:$L$162,$B373,BK371:BK372))</f>
        <v/>
      </c>
      <c r="BL373" s="6" t="str">
        <f>IF(BL372="","",DSUM('Rozpis-skore'!$C$1:$L$162,$B373,BL371:BL372))</f>
        <v/>
      </c>
      <c r="BM373" s="6" t="str">
        <f>IF(BM372="","",DSUM('Rozpis-skore'!$C$1:$L$162,$B373,BM371:BM372))</f>
        <v/>
      </c>
      <c r="BN373" s="9" t="str">
        <f>IF(BN372="","",DSUM('Rozpis-skore'!$C$1:$L$162,$B373,BN371:BN372))</f>
        <v/>
      </c>
    </row>
    <row r="374" spans="1:66" ht="15.75" x14ac:dyDescent="0.25">
      <c r="A374" s="275" t="s">
        <v>28</v>
      </c>
      <c r="B374" s="276" t="s">
        <v>20</v>
      </c>
      <c r="C374" s="27">
        <f>IF(C372="","",DSUM('Rozpis-skore'!$C$1:$L$162,$B374,C371:C372))</f>
        <v>0</v>
      </c>
      <c r="D374" s="6" t="str">
        <f>IF(D372="","",DSUM('Rozpis-skore'!$C$1:$L$162,$B374,D371:D372))</f>
        <v/>
      </c>
      <c r="E374" s="6" t="str">
        <f>IF(E372="","",DSUM('Rozpis-skore'!$C$1:$L$162,$B374,E371:E372))</f>
        <v/>
      </c>
      <c r="F374" s="6" t="str">
        <f>IF(F372="","",DSUM('Rozpis-skore'!$C$1:$L$162,$B374,F371:F372))</f>
        <v/>
      </c>
      <c r="G374" s="6" t="str">
        <f>IF(G372="","",DSUM('Rozpis-skore'!$C$1:$L$162,$B374,G371:G372))</f>
        <v/>
      </c>
      <c r="H374" s="6" t="str">
        <f>IF(H372="","",DSUM('Rozpis-skore'!$C$1:$L$162,$B374,H371:H372))</f>
        <v/>
      </c>
      <c r="I374" s="6" t="str">
        <f>IF(I372="","",DSUM('Rozpis-skore'!$C$1:$L$162,$B374,I371:I372))</f>
        <v/>
      </c>
      <c r="J374" s="9" t="str">
        <f>IF(J372="","",DSUM('Rozpis-skore'!$C$1:$L$162,$B374,J371:J372))</f>
        <v/>
      </c>
      <c r="K374" s="27" t="str">
        <f>IF(K372="","",DSUM('Rozpis-skore'!$C$1:$L$162,$B374,K371:K372))</f>
        <v/>
      </c>
      <c r="L374" s="6">
        <f>IF(L372="","",DSUM('Rozpis-skore'!$C$1:$L$162,$B374,L371:L372))</f>
        <v>7</v>
      </c>
      <c r="M374" s="6">
        <f>IF(M372="","",DSUM('Rozpis-skore'!$C$1:$L$162,$B374,M371:M372))</f>
        <v>0</v>
      </c>
      <c r="N374" s="6">
        <f>IF(N372="","",DSUM('Rozpis-skore'!$C$1:$L$162,$B374,N371:N372))</f>
        <v>6</v>
      </c>
      <c r="O374" s="6" t="str">
        <f>IF(O372="","",DSUM('Rozpis-skore'!$C$1:$L$162,$B374,O371:O372))</f>
        <v/>
      </c>
      <c r="P374" s="6" t="str">
        <f>IF(P372="","",DSUM('Rozpis-skore'!$C$1:$L$162,$B374,P371:P372))</f>
        <v/>
      </c>
      <c r="Q374" s="6" t="str">
        <f>IF(Q372="","",DSUM('Rozpis-skore'!$C$1:$L$162,$B374,Q371:Q372))</f>
        <v/>
      </c>
      <c r="R374" s="9" t="str">
        <f>IF(R372="","",DSUM('Rozpis-skore'!$C$1:$L$162,$B374,R371:R372))</f>
        <v/>
      </c>
      <c r="S374" s="27" t="str">
        <f>IF(S372="","",DSUM('Rozpis-skore'!$C$1:$L$162,$B374,S371:S372))</f>
        <v/>
      </c>
      <c r="T374" s="6" t="str">
        <f>IF(T372="","",DSUM('Rozpis-skore'!$C$1:$L$162,$B374,T371:T372))</f>
        <v/>
      </c>
      <c r="U374" s="6" t="str">
        <f>IF(U372="","",DSUM('Rozpis-skore'!$C$1:$L$162,$B374,U371:U372))</f>
        <v/>
      </c>
      <c r="V374" s="6" t="str">
        <f>IF(V372="","",DSUM('Rozpis-skore'!$C$1:$L$162,$B374,V371:V372))</f>
        <v/>
      </c>
      <c r="W374" s="6" t="str">
        <f>IF(W372="","",DSUM('Rozpis-skore'!$C$1:$L$162,$B374,W371:W372))</f>
        <v/>
      </c>
      <c r="X374" s="6" t="str">
        <f>IF(X372="","",DSUM('Rozpis-skore'!$C$1:$L$162,$B374,X371:X372))</f>
        <v/>
      </c>
      <c r="Y374" s="6" t="str">
        <f>IF(Y372="","",DSUM('Rozpis-skore'!$C$1:$L$162,$B374,Y371:Y372))</f>
        <v/>
      </c>
      <c r="Z374" s="9" t="str">
        <f>IF(Z372="","",DSUM('Rozpis-skore'!$C$1:$L$162,$B374,Z371:Z372))</f>
        <v/>
      </c>
      <c r="AA374" s="27" t="str">
        <f>IF(AA372="","",DSUM('Rozpis-skore'!$C$1:$L$162,$B374,AA371:AA372))</f>
        <v/>
      </c>
      <c r="AB374" s="6" t="str">
        <f>IF(AB372="","",DSUM('Rozpis-skore'!$C$1:$L$162,$B374,AB371:AB372))</f>
        <v/>
      </c>
      <c r="AC374" s="6" t="str">
        <f>IF(AC372="","",DSUM('Rozpis-skore'!$C$1:$L$162,$B374,AC371:AC372))</f>
        <v/>
      </c>
      <c r="AD374" s="6" t="str">
        <f>IF(AD372="","",DSUM('Rozpis-skore'!$C$1:$L$162,$B374,AD371:AD372))</f>
        <v/>
      </c>
      <c r="AE374" s="6" t="str">
        <f>IF(AE372="","",DSUM('Rozpis-skore'!$C$1:$L$162,$B374,AE371:AE372))</f>
        <v/>
      </c>
      <c r="AF374" s="6" t="str">
        <f>IF(AF372="","",DSUM('Rozpis-skore'!$C$1:$L$162,$B374,AF371:AF372))</f>
        <v/>
      </c>
      <c r="AG374" s="6" t="str">
        <f>IF(AG372="","",DSUM('Rozpis-skore'!$C$1:$L$162,$B374,AG371:AG372))</f>
        <v/>
      </c>
      <c r="AH374" s="9" t="str">
        <f>IF(AH372="","",DSUM('Rozpis-skore'!$C$1:$L$162,$B374,AH371:AH372))</f>
        <v/>
      </c>
      <c r="AI374" s="27" t="str">
        <f>IF(AI372="","",DSUM('Rozpis-skore'!$C$1:$L$162,$B374,AI371:AI372))</f>
        <v/>
      </c>
      <c r="AJ374" s="6" t="str">
        <f>IF(AJ372="","",DSUM('Rozpis-skore'!$C$1:$L$162,$B374,AJ371:AJ372))</f>
        <v/>
      </c>
      <c r="AK374" s="6" t="str">
        <f>IF(AK372="","",DSUM('Rozpis-skore'!$C$1:$L$162,$B374,AK371:AK372))</f>
        <v/>
      </c>
      <c r="AL374" s="6" t="str">
        <f>IF(AL372="","",DSUM('Rozpis-skore'!$C$1:$L$162,$B374,AL371:AL372))</f>
        <v/>
      </c>
      <c r="AM374" s="6">
        <f>IF(AM372="","",DSUM('Rozpis-skore'!$C$1:$L$162,$B374,AM371:AM372))</f>
        <v>0</v>
      </c>
      <c r="AN374" s="6" t="str">
        <f>IF(AN372="","",DSUM('Rozpis-skore'!$C$1:$L$162,$B374,AN371:AN372))</f>
        <v/>
      </c>
      <c r="AO374" s="6" t="str">
        <f>IF(AO372="","",DSUM('Rozpis-skore'!$C$1:$L$162,$B374,AO371:AO372))</f>
        <v/>
      </c>
      <c r="AP374" s="9" t="str">
        <f>IF(AP372="","",DSUM('Rozpis-skore'!$C$1:$L$162,$B374,AP371:AP372))</f>
        <v/>
      </c>
      <c r="AQ374" s="27" t="str">
        <f>IF(AQ372="","",DSUM('Rozpis-skore'!$C$1:$L$162,$B374,AQ371:AQ372))</f>
        <v/>
      </c>
      <c r="AR374" s="6" t="str">
        <f>IF(AR372="","",DSUM('Rozpis-skore'!$C$1:$L$162,$B374,AR371:AR372))</f>
        <v/>
      </c>
      <c r="AS374" s="6" t="str">
        <f>IF(AS372="","",DSUM('Rozpis-skore'!$C$1:$L$162,$B374,AS371:AS372))</f>
        <v/>
      </c>
      <c r="AT374" s="6" t="str">
        <f>IF(AT372="","",DSUM('Rozpis-skore'!$C$1:$L$162,$B374,AT371:AT372))</f>
        <v/>
      </c>
      <c r="AU374" s="6" t="str">
        <f>IF(AU372="","",DSUM('Rozpis-skore'!$C$1:$L$162,$B374,AU371:AU372))</f>
        <v/>
      </c>
      <c r="AV374" s="6" t="str">
        <f>IF(AV372="","",DSUM('Rozpis-skore'!$C$1:$L$162,$B374,AV371:AV372))</f>
        <v/>
      </c>
      <c r="AW374" s="6" t="str">
        <f>IF(AW372="","",DSUM('Rozpis-skore'!$C$1:$L$162,$B374,AW371:AW372))</f>
        <v/>
      </c>
      <c r="AX374" s="9" t="str">
        <f>IF(AX372="","",DSUM('Rozpis-skore'!$C$1:$L$162,$B374,AX371:AX372))</f>
        <v/>
      </c>
      <c r="AY374" s="27" t="str">
        <f>IF(AY372="","",DSUM('Rozpis-skore'!$C$1:$L$162,$B374,AY371:AY372))</f>
        <v/>
      </c>
      <c r="AZ374" s="6" t="str">
        <f>IF(AZ372="","",DSUM('Rozpis-skore'!$C$1:$L$162,$B374,AZ371:AZ372))</f>
        <v/>
      </c>
      <c r="BA374" s="6" t="str">
        <f>IF(BA372="","",DSUM('Rozpis-skore'!$C$1:$L$162,$B374,BA371:BA372))</f>
        <v/>
      </c>
      <c r="BB374" s="6" t="str">
        <f>IF(BB372="","",DSUM('Rozpis-skore'!$C$1:$L$162,$B374,BB371:BB372))</f>
        <v/>
      </c>
      <c r="BC374" s="6" t="str">
        <f>IF(BC372="","",DSUM('Rozpis-skore'!$C$1:$L$162,$B374,BC371:BC372))</f>
        <v/>
      </c>
      <c r="BD374" s="6" t="str">
        <f>IF(BD372="","",DSUM('Rozpis-skore'!$C$1:$L$162,$B374,BD371:BD372))</f>
        <v/>
      </c>
      <c r="BE374" s="6" t="str">
        <f>IF(BE372="","",DSUM('Rozpis-skore'!$C$1:$L$162,$B374,BE371:BE372))</f>
        <v/>
      </c>
      <c r="BF374" s="9" t="str">
        <f>IF(BF372="","",DSUM('Rozpis-skore'!$C$1:$L$162,$B374,BF371:BF372))</f>
        <v/>
      </c>
      <c r="BG374" s="27" t="str">
        <f>IF(BG372="","",DSUM('Rozpis-skore'!$C$1:$L$162,$B374,BG371:BG372))</f>
        <v/>
      </c>
      <c r="BH374" s="6" t="str">
        <f>IF(BH372="","",DSUM('Rozpis-skore'!$C$1:$L$162,$B374,BH371:BH372))</f>
        <v/>
      </c>
      <c r="BI374" s="6" t="str">
        <f>IF(BI372="","",DSUM('Rozpis-skore'!$C$1:$L$162,$B374,BI371:BI372))</f>
        <v/>
      </c>
      <c r="BJ374" s="6" t="str">
        <f>IF(BJ372="","",DSUM('Rozpis-skore'!$C$1:$L$162,$B374,BJ371:BJ372))</f>
        <v/>
      </c>
      <c r="BK374" s="6" t="str">
        <f>IF(BK372="","",DSUM('Rozpis-skore'!$C$1:$L$162,$B374,BK371:BK372))</f>
        <v/>
      </c>
      <c r="BL374" s="6" t="str">
        <f>IF(BL372="","",DSUM('Rozpis-skore'!$C$1:$L$162,$B374,BL371:BL372))</f>
        <v/>
      </c>
      <c r="BM374" s="6" t="str">
        <f>IF(BM372="","",DSUM('Rozpis-skore'!$C$1:$L$162,$B374,BM371:BM372))</f>
        <v/>
      </c>
      <c r="BN374" s="9" t="str">
        <f>IF(BN372="","",DSUM('Rozpis-skore'!$C$1:$L$162,$B374,BN371:BN372))</f>
        <v/>
      </c>
    </row>
    <row r="375" spans="1:66" ht="16.5" thickBot="1" x14ac:dyDescent="0.3">
      <c r="A375" s="277" t="s">
        <v>30</v>
      </c>
      <c r="B375" s="278" t="s">
        <v>21</v>
      </c>
      <c r="C375" s="13">
        <f>IF(C372="","",DSUM('Rozpis-skore'!$C$1:$L$162,$B375,C371:C372))</f>
        <v>0</v>
      </c>
      <c r="D375" s="10" t="str">
        <f>IF(D372="","",DSUM('Rozpis-skore'!$C$1:$L$162,$B375,D371:D372))</f>
        <v/>
      </c>
      <c r="E375" s="10" t="str">
        <f>IF(E372="","",DSUM('Rozpis-skore'!$C$1:$L$162,$B375,E371:E372))</f>
        <v/>
      </c>
      <c r="F375" s="10" t="str">
        <f>IF(F372="","",DSUM('Rozpis-skore'!$C$1:$L$162,$B375,F371:F372))</f>
        <v/>
      </c>
      <c r="G375" s="10" t="str">
        <f>IF(G372="","",DSUM('Rozpis-skore'!$C$1:$L$162,$B375,G371:G372))</f>
        <v/>
      </c>
      <c r="H375" s="10" t="str">
        <f>IF(H372="","",DSUM('Rozpis-skore'!$C$1:$L$162,$B375,H371:H372))</f>
        <v/>
      </c>
      <c r="I375" s="10" t="str">
        <f>IF(I372="","",DSUM('Rozpis-skore'!$C$1:$L$162,$B375,I371:I372))</f>
        <v/>
      </c>
      <c r="J375" s="11" t="str">
        <f>IF(J372="","",DSUM('Rozpis-skore'!$C$1:$L$162,$B375,J371:J372))</f>
        <v/>
      </c>
      <c r="K375" s="13" t="str">
        <f>IF(K372="","",DSUM('Rozpis-skore'!$C$1:$L$162,$B375,K371:K372))</f>
        <v/>
      </c>
      <c r="L375" s="10">
        <f>IF(L372="","",DSUM('Rozpis-skore'!$C$1:$L$162,$B375,L371:L372))</f>
        <v>5</v>
      </c>
      <c r="M375" s="10">
        <f>IF(M372="","",DSUM('Rozpis-skore'!$C$1:$L$162,$B375,M371:M372))</f>
        <v>2</v>
      </c>
      <c r="N375" s="10">
        <f>IF(N372="","",DSUM('Rozpis-skore'!$C$1:$L$162,$B375,N371:N372))</f>
        <v>6</v>
      </c>
      <c r="O375" s="10" t="str">
        <f>IF(O372="","",DSUM('Rozpis-skore'!$C$1:$L$162,$B375,O371:O372))</f>
        <v/>
      </c>
      <c r="P375" s="10" t="str">
        <f>IF(P372="","",DSUM('Rozpis-skore'!$C$1:$L$162,$B375,P371:P372))</f>
        <v/>
      </c>
      <c r="Q375" s="10" t="str">
        <f>IF(Q372="","",DSUM('Rozpis-skore'!$C$1:$L$162,$B375,Q371:Q372))</f>
        <v/>
      </c>
      <c r="R375" s="11" t="str">
        <f>IF(R372="","",DSUM('Rozpis-skore'!$C$1:$L$162,$B375,R371:R372))</f>
        <v/>
      </c>
      <c r="S375" s="13" t="str">
        <f>IF(S372="","",DSUM('Rozpis-skore'!$C$1:$L$162,$B375,S371:S372))</f>
        <v/>
      </c>
      <c r="T375" s="10" t="str">
        <f>IF(T372="","",DSUM('Rozpis-skore'!$C$1:$L$162,$B375,T371:T372))</f>
        <v/>
      </c>
      <c r="U375" s="10" t="str">
        <f>IF(U372="","",DSUM('Rozpis-skore'!$C$1:$L$162,$B375,U371:U372))</f>
        <v/>
      </c>
      <c r="V375" s="10" t="str">
        <f>IF(V372="","",DSUM('Rozpis-skore'!$C$1:$L$162,$B375,V371:V372))</f>
        <v/>
      </c>
      <c r="W375" s="10" t="str">
        <f>IF(W372="","",DSUM('Rozpis-skore'!$C$1:$L$162,$B375,W371:W372))</f>
        <v/>
      </c>
      <c r="X375" s="10" t="str">
        <f>IF(X372="","",DSUM('Rozpis-skore'!$C$1:$L$162,$B375,X371:X372))</f>
        <v/>
      </c>
      <c r="Y375" s="10" t="str">
        <f>IF(Y372="","",DSUM('Rozpis-skore'!$C$1:$L$162,$B375,Y371:Y372))</f>
        <v/>
      </c>
      <c r="Z375" s="11" t="str">
        <f>IF(Z372="","",DSUM('Rozpis-skore'!$C$1:$L$162,$B375,Z371:Z372))</f>
        <v/>
      </c>
      <c r="AA375" s="13" t="str">
        <f>IF(AA372="","",DSUM('Rozpis-skore'!$C$1:$L$162,$B375,AA371:AA372))</f>
        <v/>
      </c>
      <c r="AB375" s="10" t="str">
        <f>IF(AB372="","",DSUM('Rozpis-skore'!$C$1:$L$162,$B375,AB371:AB372))</f>
        <v/>
      </c>
      <c r="AC375" s="10" t="str">
        <f>IF(AC372="","",DSUM('Rozpis-skore'!$C$1:$L$162,$B375,AC371:AC372))</f>
        <v/>
      </c>
      <c r="AD375" s="10" t="str">
        <f>IF(AD372="","",DSUM('Rozpis-skore'!$C$1:$L$162,$B375,AD371:AD372))</f>
        <v/>
      </c>
      <c r="AE375" s="10" t="str">
        <f>IF(AE372="","",DSUM('Rozpis-skore'!$C$1:$L$162,$B375,AE371:AE372))</f>
        <v/>
      </c>
      <c r="AF375" s="10" t="str">
        <f>IF(AF372="","",DSUM('Rozpis-skore'!$C$1:$L$162,$B375,AF371:AF372))</f>
        <v/>
      </c>
      <c r="AG375" s="10" t="str">
        <f>IF(AG372="","",DSUM('Rozpis-skore'!$C$1:$L$162,$B375,AG371:AG372))</f>
        <v/>
      </c>
      <c r="AH375" s="11" t="str">
        <f>IF(AH372="","",DSUM('Rozpis-skore'!$C$1:$L$162,$B375,AH371:AH372))</f>
        <v/>
      </c>
      <c r="AI375" s="13" t="str">
        <f>IF(AI372="","",DSUM('Rozpis-skore'!$C$1:$L$162,$B375,AI371:AI372))</f>
        <v/>
      </c>
      <c r="AJ375" s="10" t="str">
        <f>IF(AJ372="","",DSUM('Rozpis-skore'!$C$1:$L$162,$B375,AJ371:AJ372))</f>
        <v/>
      </c>
      <c r="AK375" s="10" t="str">
        <f>IF(AK372="","",DSUM('Rozpis-skore'!$C$1:$L$162,$B375,AK371:AK372))</f>
        <v/>
      </c>
      <c r="AL375" s="10" t="str">
        <f>IF(AL372="","",DSUM('Rozpis-skore'!$C$1:$L$162,$B375,AL371:AL372))</f>
        <v/>
      </c>
      <c r="AM375" s="10">
        <f>IF(AM372="","",DSUM('Rozpis-skore'!$C$1:$L$162,$B375,AM371:AM372))</f>
        <v>0</v>
      </c>
      <c r="AN375" s="10" t="str">
        <f>IF(AN372="","",DSUM('Rozpis-skore'!$C$1:$L$162,$B375,AN371:AN372))</f>
        <v/>
      </c>
      <c r="AO375" s="10" t="str">
        <f>IF(AO372="","",DSUM('Rozpis-skore'!$C$1:$L$162,$B375,AO371:AO372))</f>
        <v/>
      </c>
      <c r="AP375" s="11" t="str">
        <f>IF(AP372="","",DSUM('Rozpis-skore'!$C$1:$L$162,$B375,AP371:AP372))</f>
        <v/>
      </c>
      <c r="AQ375" s="13" t="str">
        <f>IF(AQ372="","",DSUM('Rozpis-skore'!$C$1:$L$162,$B375,AQ371:AQ372))</f>
        <v/>
      </c>
      <c r="AR375" s="10" t="str">
        <f>IF(AR372="","",DSUM('Rozpis-skore'!$C$1:$L$162,$B375,AR371:AR372))</f>
        <v/>
      </c>
      <c r="AS375" s="10" t="str">
        <f>IF(AS372="","",DSUM('Rozpis-skore'!$C$1:$L$162,$B375,AS371:AS372))</f>
        <v/>
      </c>
      <c r="AT375" s="10" t="str">
        <f>IF(AT372="","",DSUM('Rozpis-skore'!$C$1:$L$162,$B375,AT371:AT372))</f>
        <v/>
      </c>
      <c r="AU375" s="10" t="str">
        <f>IF(AU372="","",DSUM('Rozpis-skore'!$C$1:$L$162,$B375,AU371:AU372))</f>
        <v/>
      </c>
      <c r="AV375" s="10" t="str">
        <f>IF(AV372="","",DSUM('Rozpis-skore'!$C$1:$L$162,$B375,AV371:AV372))</f>
        <v/>
      </c>
      <c r="AW375" s="10" t="str">
        <f>IF(AW372="","",DSUM('Rozpis-skore'!$C$1:$L$162,$B375,AW371:AW372))</f>
        <v/>
      </c>
      <c r="AX375" s="11" t="str">
        <f>IF(AX372="","",DSUM('Rozpis-skore'!$C$1:$L$162,$B375,AX371:AX372))</f>
        <v/>
      </c>
      <c r="AY375" s="13" t="str">
        <f>IF(AY372="","",DSUM('Rozpis-skore'!$C$1:$L$162,$B375,AY371:AY372))</f>
        <v/>
      </c>
      <c r="AZ375" s="10" t="str">
        <f>IF(AZ372="","",DSUM('Rozpis-skore'!$C$1:$L$162,$B375,AZ371:AZ372))</f>
        <v/>
      </c>
      <c r="BA375" s="10" t="str">
        <f>IF(BA372="","",DSUM('Rozpis-skore'!$C$1:$L$162,$B375,BA371:BA372))</f>
        <v/>
      </c>
      <c r="BB375" s="10" t="str">
        <f>IF(BB372="","",DSUM('Rozpis-skore'!$C$1:$L$162,$B375,BB371:BB372))</f>
        <v/>
      </c>
      <c r="BC375" s="10" t="str">
        <f>IF(BC372="","",DSUM('Rozpis-skore'!$C$1:$L$162,$B375,BC371:BC372))</f>
        <v/>
      </c>
      <c r="BD375" s="10" t="str">
        <f>IF(BD372="","",DSUM('Rozpis-skore'!$C$1:$L$162,$B375,BD371:BD372))</f>
        <v/>
      </c>
      <c r="BE375" s="10" t="str">
        <f>IF(BE372="","",DSUM('Rozpis-skore'!$C$1:$L$162,$B375,BE371:BE372))</f>
        <v/>
      </c>
      <c r="BF375" s="11" t="str">
        <f>IF(BF372="","",DSUM('Rozpis-skore'!$C$1:$L$162,$B375,BF371:BF372))</f>
        <v/>
      </c>
      <c r="BG375" s="13" t="str">
        <f>IF(BG372="","",DSUM('Rozpis-skore'!$C$1:$L$162,$B375,BG371:BG372))</f>
        <v/>
      </c>
      <c r="BH375" s="10" t="str">
        <f>IF(BH372="","",DSUM('Rozpis-skore'!$C$1:$L$162,$B375,BH371:BH372))</f>
        <v/>
      </c>
      <c r="BI375" s="10" t="str">
        <f>IF(BI372="","",DSUM('Rozpis-skore'!$C$1:$L$162,$B375,BI371:BI372))</f>
        <v/>
      </c>
      <c r="BJ375" s="10" t="str">
        <f>IF(BJ372="","",DSUM('Rozpis-skore'!$C$1:$L$162,$B375,BJ371:BJ372))</f>
        <v/>
      </c>
      <c r="BK375" s="10" t="str">
        <f>IF(BK372="","",DSUM('Rozpis-skore'!$C$1:$L$162,$B375,BK371:BK372))</f>
        <v/>
      </c>
      <c r="BL375" s="10" t="str">
        <f>IF(BL372="","",DSUM('Rozpis-skore'!$C$1:$L$162,$B375,BL371:BL372))</f>
        <v/>
      </c>
      <c r="BM375" s="10" t="str">
        <f>IF(BM372="","",DSUM('Rozpis-skore'!$C$1:$L$162,$B375,BM371:BM372))</f>
        <v/>
      </c>
      <c r="BN375" s="11" t="str">
        <f>IF(BN372="","",DSUM('Rozpis-skore'!$C$1:$L$162,$B375,BN371:BN372))</f>
        <v/>
      </c>
    </row>
    <row r="376" spans="1:66" x14ac:dyDescent="0.25">
      <c r="A376" s="2096"/>
      <c r="B376" s="2097"/>
      <c r="C376" s="271" t="s">
        <v>19</v>
      </c>
      <c r="D376" s="272" t="s">
        <v>19</v>
      </c>
      <c r="E376" s="272" t="s">
        <v>19</v>
      </c>
      <c r="F376" s="272" t="s">
        <v>19</v>
      </c>
      <c r="G376" s="272" t="s">
        <v>19</v>
      </c>
      <c r="H376" s="272" t="s">
        <v>19</v>
      </c>
      <c r="I376" s="272" t="s">
        <v>19</v>
      </c>
      <c r="J376" s="273" t="s">
        <v>19</v>
      </c>
      <c r="K376" s="271" t="s">
        <v>19</v>
      </c>
      <c r="L376" s="272" t="s">
        <v>19</v>
      </c>
      <c r="M376" s="272" t="s">
        <v>19</v>
      </c>
      <c r="N376" s="272" t="s">
        <v>19</v>
      </c>
      <c r="O376" s="272" t="s">
        <v>19</v>
      </c>
      <c r="P376" s="272" t="s">
        <v>19</v>
      </c>
      <c r="Q376" s="272" t="s">
        <v>19</v>
      </c>
      <c r="R376" s="273" t="s">
        <v>19</v>
      </c>
      <c r="S376" s="271" t="s">
        <v>19</v>
      </c>
      <c r="T376" s="272" t="s">
        <v>19</v>
      </c>
      <c r="U376" s="272" t="s">
        <v>19</v>
      </c>
      <c r="V376" s="272" t="s">
        <v>19</v>
      </c>
      <c r="W376" s="272" t="s">
        <v>19</v>
      </c>
      <c r="X376" s="272" t="s">
        <v>19</v>
      </c>
      <c r="Y376" s="272" t="s">
        <v>19</v>
      </c>
      <c r="Z376" s="273" t="s">
        <v>19</v>
      </c>
      <c r="AA376" s="271" t="s">
        <v>19</v>
      </c>
      <c r="AB376" s="272" t="s">
        <v>19</v>
      </c>
      <c r="AC376" s="272" t="s">
        <v>19</v>
      </c>
      <c r="AD376" s="272" t="s">
        <v>19</v>
      </c>
      <c r="AE376" s="272" t="s">
        <v>19</v>
      </c>
      <c r="AF376" s="272" t="s">
        <v>19</v>
      </c>
      <c r="AG376" s="272" t="s">
        <v>19</v>
      </c>
      <c r="AH376" s="273" t="s">
        <v>19</v>
      </c>
      <c r="AI376" s="271" t="s">
        <v>19</v>
      </c>
      <c r="AJ376" s="272" t="s">
        <v>19</v>
      </c>
      <c r="AK376" s="272" t="s">
        <v>19</v>
      </c>
      <c r="AL376" s="272" t="s">
        <v>19</v>
      </c>
      <c r="AM376" s="272" t="s">
        <v>19</v>
      </c>
      <c r="AN376" s="272" t="s">
        <v>19</v>
      </c>
      <c r="AO376" s="272" t="s">
        <v>19</v>
      </c>
      <c r="AP376" s="273" t="s">
        <v>19</v>
      </c>
      <c r="AQ376" s="271" t="s">
        <v>19</v>
      </c>
      <c r="AR376" s="272" t="s">
        <v>19</v>
      </c>
      <c r="AS376" s="272" t="s">
        <v>19</v>
      </c>
      <c r="AT376" s="272" t="s">
        <v>19</v>
      </c>
      <c r="AU376" s="272" t="s">
        <v>19</v>
      </c>
      <c r="AV376" s="272" t="s">
        <v>19</v>
      </c>
      <c r="AW376" s="272" t="s">
        <v>19</v>
      </c>
      <c r="AX376" s="273" t="s">
        <v>19</v>
      </c>
      <c r="AY376" s="271" t="s">
        <v>19</v>
      </c>
      <c r="AZ376" s="272" t="s">
        <v>19</v>
      </c>
      <c r="BA376" s="272" t="s">
        <v>19</v>
      </c>
      <c r="BB376" s="272" t="s">
        <v>19</v>
      </c>
      <c r="BC376" s="272" t="s">
        <v>19</v>
      </c>
      <c r="BD376" s="272" t="s">
        <v>19</v>
      </c>
      <c r="BE376" s="272" t="s">
        <v>19</v>
      </c>
      <c r="BF376" s="273" t="s">
        <v>19</v>
      </c>
      <c r="BG376" s="271" t="s">
        <v>19</v>
      </c>
      <c r="BH376" s="272" t="s">
        <v>19</v>
      </c>
      <c r="BI376" s="272" t="s">
        <v>19</v>
      </c>
      <c r="BJ376" s="272" t="s">
        <v>19</v>
      </c>
      <c r="BK376" s="272" t="s">
        <v>19</v>
      </c>
      <c r="BL376" s="272" t="s">
        <v>19</v>
      </c>
      <c r="BM376" s="272" t="s">
        <v>19</v>
      </c>
      <c r="BN376" s="273" t="s">
        <v>19</v>
      </c>
    </row>
    <row r="377" spans="1:66" x14ac:dyDescent="0.25">
      <c r="A377" s="2098"/>
      <c r="B377" s="2099"/>
      <c r="C377" s="969">
        <f>C372</f>
        <v>101</v>
      </c>
      <c r="D377" s="970" t="str">
        <f t="shared" ref="D377:BN377" si="1588">D372</f>
        <v/>
      </c>
      <c r="E377" s="970" t="str">
        <f t="shared" si="1588"/>
        <v/>
      </c>
      <c r="F377" s="970" t="str">
        <f t="shared" si="1588"/>
        <v/>
      </c>
      <c r="G377" s="970" t="str">
        <f t="shared" si="1588"/>
        <v/>
      </c>
      <c r="H377" s="970" t="str">
        <f t="shared" si="1588"/>
        <v/>
      </c>
      <c r="I377" s="970" t="str">
        <f t="shared" si="1588"/>
        <v/>
      </c>
      <c r="J377" s="971" t="str">
        <f t="shared" si="1588"/>
        <v/>
      </c>
      <c r="K377" s="969" t="str">
        <f t="shared" si="1588"/>
        <v/>
      </c>
      <c r="L377" s="970">
        <f t="shared" si="1588"/>
        <v>102</v>
      </c>
      <c r="M377" s="970">
        <f t="shared" si="1588"/>
        <v>103</v>
      </c>
      <c r="N377" s="970">
        <f t="shared" si="1588"/>
        <v>104</v>
      </c>
      <c r="O377" s="970" t="str">
        <f t="shared" si="1588"/>
        <v/>
      </c>
      <c r="P377" s="970" t="str">
        <f t="shared" si="1588"/>
        <v/>
      </c>
      <c r="Q377" s="970" t="str">
        <f t="shared" si="1588"/>
        <v/>
      </c>
      <c r="R377" s="971" t="str">
        <f t="shared" si="1588"/>
        <v/>
      </c>
      <c r="S377" s="969" t="str">
        <f t="shared" si="1588"/>
        <v/>
      </c>
      <c r="T377" s="970" t="str">
        <f t="shared" si="1588"/>
        <v/>
      </c>
      <c r="U377" s="970" t="str">
        <f t="shared" si="1588"/>
        <v/>
      </c>
      <c r="V377" s="970" t="str">
        <f t="shared" si="1588"/>
        <v/>
      </c>
      <c r="W377" s="970" t="str">
        <f t="shared" si="1588"/>
        <v/>
      </c>
      <c r="X377" s="970" t="str">
        <f t="shared" si="1588"/>
        <v/>
      </c>
      <c r="Y377" s="970" t="str">
        <f t="shared" si="1588"/>
        <v/>
      </c>
      <c r="Z377" s="971" t="str">
        <f t="shared" si="1588"/>
        <v/>
      </c>
      <c r="AA377" s="969" t="str">
        <f t="shared" si="1588"/>
        <v/>
      </c>
      <c r="AB377" s="970" t="str">
        <f t="shared" si="1588"/>
        <v/>
      </c>
      <c r="AC377" s="970" t="str">
        <f t="shared" si="1588"/>
        <v/>
      </c>
      <c r="AD377" s="970" t="str">
        <f t="shared" si="1588"/>
        <v/>
      </c>
      <c r="AE377" s="970" t="str">
        <f t="shared" si="1588"/>
        <v/>
      </c>
      <c r="AF377" s="970" t="str">
        <f t="shared" si="1588"/>
        <v/>
      </c>
      <c r="AG377" s="970" t="str">
        <f t="shared" si="1588"/>
        <v/>
      </c>
      <c r="AH377" s="971" t="str">
        <f t="shared" si="1588"/>
        <v/>
      </c>
      <c r="AI377" s="969" t="str">
        <f t="shared" si="1588"/>
        <v/>
      </c>
      <c r="AJ377" s="970" t="str">
        <f t="shared" si="1588"/>
        <v/>
      </c>
      <c r="AK377" s="970" t="str">
        <f t="shared" si="1588"/>
        <v/>
      </c>
      <c r="AL377" s="970" t="str">
        <f t="shared" si="1588"/>
        <v/>
      </c>
      <c r="AM377" s="970">
        <f t="shared" si="1588"/>
        <v>105</v>
      </c>
      <c r="AN377" s="970" t="str">
        <f t="shared" si="1588"/>
        <v/>
      </c>
      <c r="AO377" s="970" t="str">
        <f t="shared" si="1588"/>
        <v/>
      </c>
      <c r="AP377" s="971" t="str">
        <f t="shared" si="1588"/>
        <v/>
      </c>
      <c r="AQ377" s="969" t="str">
        <f t="shared" si="1588"/>
        <v/>
      </c>
      <c r="AR377" s="970" t="str">
        <f t="shared" si="1588"/>
        <v/>
      </c>
      <c r="AS377" s="970" t="str">
        <f t="shared" si="1588"/>
        <v/>
      </c>
      <c r="AT377" s="970" t="str">
        <f t="shared" si="1588"/>
        <v/>
      </c>
      <c r="AU377" s="970" t="str">
        <f t="shared" si="1588"/>
        <v/>
      </c>
      <c r="AV377" s="970" t="str">
        <f t="shared" si="1588"/>
        <v/>
      </c>
      <c r="AW377" s="970" t="str">
        <f t="shared" si="1588"/>
        <v/>
      </c>
      <c r="AX377" s="971" t="str">
        <f t="shared" si="1588"/>
        <v/>
      </c>
      <c r="AY377" s="969" t="str">
        <f t="shared" si="1588"/>
        <v/>
      </c>
      <c r="AZ377" s="970" t="str">
        <f t="shared" si="1588"/>
        <v/>
      </c>
      <c r="BA377" s="970" t="str">
        <f t="shared" si="1588"/>
        <v/>
      </c>
      <c r="BB377" s="970" t="str">
        <f t="shared" si="1588"/>
        <v/>
      </c>
      <c r="BC377" s="970" t="str">
        <f t="shared" si="1588"/>
        <v/>
      </c>
      <c r="BD377" s="970" t="str">
        <f t="shared" si="1588"/>
        <v/>
      </c>
      <c r="BE377" s="970" t="str">
        <f t="shared" si="1588"/>
        <v/>
      </c>
      <c r="BF377" s="971" t="str">
        <f t="shared" si="1588"/>
        <v/>
      </c>
      <c r="BG377" s="969" t="str">
        <f t="shared" si="1588"/>
        <v/>
      </c>
      <c r="BH377" s="970" t="str">
        <f t="shared" si="1588"/>
        <v/>
      </c>
      <c r="BI377" s="970" t="str">
        <f t="shared" si="1588"/>
        <v/>
      </c>
      <c r="BJ377" s="970" t="str">
        <f t="shared" si="1588"/>
        <v/>
      </c>
      <c r="BK377" s="970" t="str">
        <f t="shared" si="1588"/>
        <v/>
      </c>
      <c r="BL377" s="970" t="str">
        <f t="shared" si="1588"/>
        <v/>
      </c>
      <c r="BM377" s="970" t="str">
        <f t="shared" si="1588"/>
        <v/>
      </c>
      <c r="BN377" s="971" t="str">
        <f t="shared" si="1588"/>
        <v/>
      </c>
    </row>
    <row r="378" spans="1:66" ht="15.75" x14ac:dyDescent="0.25">
      <c r="A378" s="275" t="s">
        <v>27</v>
      </c>
      <c r="B378" s="279" t="s">
        <v>59</v>
      </c>
      <c r="C378" s="27">
        <f>IF(C377="","",DSUM('Rozpis-skore'!$C$1:$L$162,$B378,C376:C377))</f>
        <v>0</v>
      </c>
      <c r="D378" s="6" t="str">
        <f>IF(D377="","",DSUM('Rozpis-skore'!$C$1:$L$162,$B378,D376:D377))</f>
        <v/>
      </c>
      <c r="E378" s="6" t="str">
        <f>IF(E377="","",DSUM('Rozpis-skore'!$C$1:$L$162,$B378,E376:E377))</f>
        <v/>
      </c>
      <c r="F378" s="6" t="str">
        <f>IF(F377="","",DSUM('Rozpis-skore'!$C$1:$L$162,$B378,F376:F377))</f>
        <v/>
      </c>
      <c r="G378" s="6" t="str">
        <f>IF(G377="","",DSUM('Rozpis-skore'!$C$1:$L$162,$B378,G376:G377))</f>
        <v/>
      </c>
      <c r="H378" s="6" t="str">
        <f>IF(H377="","",DSUM('Rozpis-skore'!$C$1:$L$162,$B378,H376:H377))</f>
        <v/>
      </c>
      <c r="I378" s="6" t="str">
        <f>IF(I377="","",DSUM('Rozpis-skore'!$C$1:$L$162,$B378,I376:I377))</f>
        <v/>
      </c>
      <c r="J378" s="9" t="str">
        <f>IF(J377="","",DSUM('Rozpis-skore'!$C$1:$L$162,$B378,J376:J377))</f>
        <v/>
      </c>
      <c r="K378" s="27" t="str">
        <f>IF(K377="","",DSUM('Rozpis-skore'!$C$1:$L$162,$B378,K376:K377))</f>
        <v/>
      </c>
      <c r="L378" s="6">
        <f>IF(L377="","",DSUM('Rozpis-skore'!$C$1:$L$162,$B378,L376:L377))</f>
        <v>0</v>
      </c>
      <c r="M378" s="6">
        <f>IF(M377="","",DSUM('Rozpis-skore'!$C$1:$L$162,$B378,M376:M377))</f>
        <v>0</v>
      </c>
      <c r="N378" s="6">
        <f>IF(N377="","",DSUM('Rozpis-skore'!$C$1:$L$162,$B378,N376:N377))</f>
        <v>0</v>
      </c>
      <c r="O378" s="6" t="str">
        <f>IF(O377="","",DSUM('Rozpis-skore'!$C$1:$L$162,$B378,O376:O377))</f>
        <v/>
      </c>
      <c r="P378" s="6" t="str">
        <f>IF(P377="","",DSUM('Rozpis-skore'!$C$1:$L$162,$B378,P376:P377))</f>
        <v/>
      </c>
      <c r="Q378" s="6" t="str">
        <f>IF(Q377="","",DSUM('Rozpis-skore'!$C$1:$L$162,$B378,Q376:Q377))</f>
        <v/>
      </c>
      <c r="R378" s="9" t="str">
        <f>IF(R377="","",DSUM('Rozpis-skore'!$C$1:$L$162,$B378,R376:R377))</f>
        <v/>
      </c>
      <c r="S378" s="27" t="str">
        <f>IF(S377="","",DSUM('Rozpis-skore'!$C$1:$L$162,$B378,S376:S377))</f>
        <v/>
      </c>
      <c r="T378" s="6" t="str">
        <f>IF(T377="","",DSUM('Rozpis-skore'!$C$1:$L$162,$B378,T376:T377))</f>
        <v/>
      </c>
      <c r="U378" s="6" t="str">
        <f>IF(U377="","",DSUM('Rozpis-skore'!$C$1:$L$162,$B378,U376:U377))</f>
        <v/>
      </c>
      <c r="V378" s="6" t="str">
        <f>IF(V377="","",DSUM('Rozpis-skore'!$C$1:$L$162,$B378,V376:V377))</f>
        <v/>
      </c>
      <c r="W378" s="6" t="str">
        <f>IF(W377="","",DSUM('Rozpis-skore'!$C$1:$L$162,$B378,W376:W377))</f>
        <v/>
      </c>
      <c r="X378" s="6" t="str">
        <f>IF(X377="","",DSUM('Rozpis-skore'!$C$1:$L$162,$B378,X376:X377))</f>
        <v/>
      </c>
      <c r="Y378" s="6" t="str">
        <f>IF(Y377="","",DSUM('Rozpis-skore'!$C$1:$L$162,$B378,Y376:Y377))</f>
        <v/>
      </c>
      <c r="Z378" s="9" t="str">
        <f>IF(Z377="","",DSUM('Rozpis-skore'!$C$1:$L$162,$B378,Z376:Z377))</f>
        <v/>
      </c>
      <c r="AA378" s="27" t="str">
        <f>IF(AA377="","",DSUM('Rozpis-skore'!$C$1:$L$162,$B378,AA376:AA377))</f>
        <v/>
      </c>
      <c r="AB378" s="6" t="str">
        <f>IF(AB377="","",DSUM('Rozpis-skore'!$C$1:$L$162,$B378,AB376:AB377))</f>
        <v/>
      </c>
      <c r="AC378" s="6" t="str">
        <f>IF(AC377="","",DSUM('Rozpis-skore'!$C$1:$L$162,$B378,AC376:AC377))</f>
        <v/>
      </c>
      <c r="AD378" s="6" t="str">
        <f>IF(AD377="","",DSUM('Rozpis-skore'!$C$1:$L$162,$B378,AD376:AD377))</f>
        <v/>
      </c>
      <c r="AE378" s="6" t="str">
        <f>IF(AE377="","",DSUM('Rozpis-skore'!$C$1:$L$162,$B378,AE376:AE377))</f>
        <v/>
      </c>
      <c r="AF378" s="6" t="str">
        <f>IF(AF377="","",DSUM('Rozpis-skore'!$C$1:$L$162,$B378,AF376:AF377))</f>
        <v/>
      </c>
      <c r="AG378" s="6" t="str">
        <f>IF(AG377="","",DSUM('Rozpis-skore'!$C$1:$L$162,$B378,AG376:AG377))</f>
        <v/>
      </c>
      <c r="AH378" s="9" t="str">
        <f>IF(AH377="","",DSUM('Rozpis-skore'!$C$1:$L$162,$B378,AH376:AH377))</f>
        <v/>
      </c>
      <c r="AI378" s="27" t="str">
        <f>IF(AI377="","",DSUM('Rozpis-skore'!$C$1:$L$162,$B378,AI376:AI377))</f>
        <v/>
      </c>
      <c r="AJ378" s="6" t="str">
        <f>IF(AJ377="","",DSUM('Rozpis-skore'!$C$1:$L$162,$B378,AJ376:AJ377))</f>
        <v/>
      </c>
      <c r="AK378" s="6" t="str">
        <f>IF(AK377="","",DSUM('Rozpis-skore'!$C$1:$L$162,$B378,AK376:AK377))</f>
        <v/>
      </c>
      <c r="AL378" s="6" t="str">
        <f>IF(AL377="","",DSUM('Rozpis-skore'!$C$1:$L$162,$B378,AL376:AL377))</f>
        <v/>
      </c>
      <c r="AM378" s="6">
        <f>IF(AM377="","",DSUM('Rozpis-skore'!$C$1:$L$162,$B378,AM376:AM377))</f>
        <v>0</v>
      </c>
      <c r="AN378" s="6" t="str">
        <f>IF(AN377="","",DSUM('Rozpis-skore'!$C$1:$L$162,$B378,AN376:AN377))</f>
        <v/>
      </c>
      <c r="AO378" s="6" t="str">
        <f>IF(AO377="","",DSUM('Rozpis-skore'!$C$1:$L$162,$B378,AO376:AO377))</f>
        <v/>
      </c>
      <c r="AP378" s="9" t="str">
        <f>IF(AP377="","",DSUM('Rozpis-skore'!$C$1:$L$162,$B378,AP376:AP377))</f>
        <v/>
      </c>
      <c r="AQ378" s="27" t="str">
        <f>IF(AQ377="","",DSUM('Rozpis-skore'!$C$1:$L$162,$B378,AQ376:AQ377))</f>
        <v/>
      </c>
      <c r="AR378" s="6" t="str">
        <f>IF(AR377="","",DSUM('Rozpis-skore'!$C$1:$L$162,$B378,AR376:AR377))</f>
        <v/>
      </c>
      <c r="AS378" s="6" t="str">
        <f>IF(AS377="","",DSUM('Rozpis-skore'!$C$1:$L$162,$B378,AS376:AS377))</f>
        <v/>
      </c>
      <c r="AT378" s="6" t="str">
        <f>IF(AT377="","",DSUM('Rozpis-skore'!$C$1:$L$162,$B378,AT376:AT377))</f>
        <v/>
      </c>
      <c r="AU378" s="6" t="str">
        <f>IF(AU377="","",DSUM('Rozpis-skore'!$C$1:$L$162,$B378,AU376:AU377))</f>
        <v/>
      </c>
      <c r="AV378" s="6" t="str">
        <f>IF(AV377="","",DSUM('Rozpis-skore'!$C$1:$L$162,$B378,AV376:AV377))</f>
        <v/>
      </c>
      <c r="AW378" s="6" t="str">
        <f>IF(AW377="","",DSUM('Rozpis-skore'!$C$1:$L$162,$B378,AW376:AW377))</f>
        <v/>
      </c>
      <c r="AX378" s="9" t="str">
        <f>IF(AX377="","",DSUM('Rozpis-skore'!$C$1:$L$162,$B378,AX376:AX377))</f>
        <v/>
      </c>
      <c r="AY378" s="27" t="str">
        <f>IF(AY377="","",DSUM('Rozpis-skore'!$C$1:$L$162,$B378,AY376:AY377))</f>
        <v/>
      </c>
      <c r="AZ378" s="6" t="str">
        <f>IF(AZ377="","",DSUM('Rozpis-skore'!$C$1:$L$162,$B378,AZ376:AZ377))</f>
        <v/>
      </c>
      <c r="BA378" s="6" t="str">
        <f>IF(BA377="","",DSUM('Rozpis-skore'!$C$1:$L$162,$B378,BA376:BA377))</f>
        <v/>
      </c>
      <c r="BB378" s="6" t="str">
        <f>IF(BB377="","",DSUM('Rozpis-skore'!$C$1:$L$162,$B378,BB376:BB377))</f>
        <v/>
      </c>
      <c r="BC378" s="6" t="str">
        <f>IF(BC377="","",DSUM('Rozpis-skore'!$C$1:$L$162,$B378,BC376:BC377))</f>
        <v/>
      </c>
      <c r="BD378" s="6" t="str">
        <f>IF(BD377="","",DSUM('Rozpis-skore'!$C$1:$L$162,$B378,BD376:BD377))</f>
        <v/>
      </c>
      <c r="BE378" s="6" t="str">
        <f>IF(BE377="","",DSUM('Rozpis-skore'!$C$1:$L$162,$B378,BE376:BE377))</f>
        <v/>
      </c>
      <c r="BF378" s="9" t="str">
        <f>IF(BF377="","",DSUM('Rozpis-skore'!$C$1:$L$162,$B378,BF376:BF377))</f>
        <v/>
      </c>
      <c r="BG378" s="27" t="str">
        <f>IF(BG377="","",DSUM('Rozpis-skore'!$C$1:$L$162,$B378,BG376:BG377))</f>
        <v/>
      </c>
      <c r="BH378" s="6" t="str">
        <f>IF(BH377="","",DSUM('Rozpis-skore'!$C$1:$L$162,$B378,BH376:BH377))</f>
        <v/>
      </c>
      <c r="BI378" s="6" t="str">
        <f>IF(BI377="","",DSUM('Rozpis-skore'!$C$1:$L$162,$B378,BI376:BI377))</f>
        <v/>
      </c>
      <c r="BJ378" s="6" t="str">
        <f>IF(BJ377="","",DSUM('Rozpis-skore'!$C$1:$L$162,$B378,BJ376:BJ377))</f>
        <v/>
      </c>
      <c r="BK378" s="6" t="str">
        <f>IF(BK377="","",DSUM('Rozpis-skore'!$C$1:$L$162,$B378,BK376:BK377))</f>
        <v/>
      </c>
      <c r="BL378" s="6" t="str">
        <f>IF(BL377="","",DSUM('Rozpis-skore'!$C$1:$L$162,$B378,BL376:BL377))</f>
        <v/>
      </c>
      <c r="BM378" s="6" t="str">
        <f>IF(BM377="","",DSUM('Rozpis-skore'!$C$1:$L$162,$B378,BM376:BM377))</f>
        <v/>
      </c>
      <c r="BN378" s="9" t="str">
        <f>IF(BN377="","",DSUM('Rozpis-skore'!$C$1:$L$162,$B378,BN376:BN377))</f>
        <v/>
      </c>
    </row>
    <row r="379" spans="1:66" ht="15.75" x14ac:dyDescent="0.25">
      <c r="A379" s="275" t="s">
        <v>29</v>
      </c>
      <c r="B379" s="279" t="s">
        <v>21</v>
      </c>
      <c r="C379" s="27">
        <f>IF(C377="","",DSUM('Rozpis-skore'!$C$1:$L$162,$B379,C376:C377))</f>
        <v>0</v>
      </c>
      <c r="D379" s="6" t="str">
        <f>IF(D377="","",DSUM('Rozpis-skore'!$C$1:$L$162,$B379,D376:D377))</f>
        <v/>
      </c>
      <c r="E379" s="6" t="str">
        <f>IF(E377="","",DSUM('Rozpis-skore'!$C$1:$L$162,$B379,E376:E377))</f>
        <v/>
      </c>
      <c r="F379" s="6" t="str">
        <f>IF(F377="","",DSUM('Rozpis-skore'!$C$1:$L$162,$B379,F376:F377))</f>
        <v/>
      </c>
      <c r="G379" s="6" t="str">
        <f>IF(G377="","",DSUM('Rozpis-skore'!$C$1:$L$162,$B379,G376:G377))</f>
        <v/>
      </c>
      <c r="H379" s="6" t="str">
        <f>IF(H377="","",DSUM('Rozpis-skore'!$C$1:$L$162,$B379,H376:H377))</f>
        <v/>
      </c>
      <c r="I379" s="6" t="str">
        <f>IF(I377="","",DSUM('Rozpis-skore'!$C$1:$L$162,$B379,I376:I377))</f>
        <v/>
      </c>
      <c r="J379" s="9" t="str">
        <f>IF(J377="","",DSUM('Rozpis-skore'!$C$1:$L$162,$B379,J376:J377))</f>
        <v/>
      </c>
      <c r="K379" s="27" t="str">
        <f>IF(K377="","",DSUM('Rozpis-skore'!$C$1:$L$162,$B379,K376:K377))</f>
        <v/>
      </c>
      <c r="L379" s="6">
        <f>IF(L377="","",DSUM('Rozpis-skore'!$C$1:$L$162,$B379,L376:L377))</f>
        <v>6</v>
      </c>
      <c r="M379" s="6">
        <f>IF(M377="","",DSUM('Rozpis-skore'!$C$1:$L$162,$B379,M376:M377))</f>
        <v>5</v>
      </c>
      <c r="N379" s="6">
        <f>IF(N377="","",DSUM('Rozpis-skore'!$C$1:$L$162,$B379,N376:N377))</f>
        <v>2</v>
      </c>
      <c r="O379" s="6" t="str">
        <f>IF(O377="","",DSUM('Rozpis-skore'!$C$1:$L$162,$B379,O376:O377))</f>
        <v/>
      </c>
      <c r="P379" s="6" t="str">
        <f>IF(P377="","",DSUM('Rozpis-skore'!$C$1:$L$162,$B379,P376:P377))</f>
        <v/>
      </c>
      <c r="Q379" s="6" t="str">
        <f>IF(Q377="","",DSUM('Rozpis-skore'!$C$1:$L$162,$B379,Q376:Q377))</f>
        <v/>
      </c>
      <c r="R379" s="9" t="str">
        <f>IF(R377="","",DSUM('Rozpis-skore'!$C$1:$L$162,$B379,R376:R377))</f>
        <v/>
      </c>
      <c r="S379" s="27" t="str">
        <f>IF(S377="","",DSUM('Rozpis-skore'!$C$1:$L$162,$B379,S376:S377))</f>
        <v/>
      </c>
      <c r="T379" s="6" t="str">
        <f>IF(T377="","",DSUM('Rozpis-skore'!$C$1:$L$162,$B379,T376:T377))</f>
        <v/>
      </c>
      <c r="U379" s="6" t="str">
        <f>IF(U377="","",DSUM('Rozpis-skore'!$C$1:$L$162,$B379,U376:U377))</f>
        <v/>
      </c>
      <c r="V379" s="6" t="str">
        <f>IF(V377="","",DSUM('Rozpis-skore'!$C$1:$L$162,$B379,V376:V377))</f>
        <v/>
      </c>
      <c r="W379" s="6" t="str">
        <f>IF(W377="","",DSUM('Rozpis-skore'!$C$1:$L$162,$B379,W376:W377))</f>
        <v/>
      </c>
      <c r="X379" s="6" t="str">
        <f>IF(X377="","",DSUM('Rozpis-skore'!$C$1:$L$162,$B379,X376:X377))</f>
        <v/>
      </c>
      <c r="Y379" s="6" t="str">
        <f>IF(Y377="","",DSUM('Rozpis-skore'!$C$1:$L$162,$B379,Y376:Y377))</f>
        <v/>
      </c>
      <c r="Z379" s="9" t="str">
        <f>IF(Z377="","",DSUM('Rozpis-skore'!$C$1:$L$162,$B379,Z376:Z377))</f>
        <v/>
      </c>
      <c r="AA379" s="27" t="str">
        <f>IF(AA377="","",DSUM('Rozpis-skore'!$C$1:$L$162,$B379,AA376:AA377))</f>
        <v/>
      </c>
      <c r="AB379" s="6" t="str">
        <f>IF(AB377="","",DSUM('Rozpis-skore'!$C$1:$L$162,$B379,AB376:AB377))</f>
        <v/>
      </c>
      <c r="AC379" s="6" t="str">
        <f>IF(AC377="","",DSUM('Rozpis-skore'!$C$1:$L$162,$B379,AC376:AC377))</f>
        <v/>
      </c>
      <c r="AD379" s="6" t="str">
        <f>IF(AD377="","",DSUM('Rozpis-skore'!$C$1:$L$162,$B379,AD376:AD377))</f>
        <v/>
      </c>
      <c r="AE379" s="6" t="str">
        <f>IF(AE377="","",DSUM('Rozpis-skore'!$C$1:$L$162,$B379,AE376:AE377))</f>
        <v/>
      </c>
      <c r="AF379" s="6" t="str">
        <f>IF(AF377="","",DSUM('Rozpis-skore'!$C$1:$L$162,$B379,AF376:AF377))</f>
        <v/>
      </c>
      <c r="AG379" s="6" t="str">
        <f>IF(AG377="","",DSUM('Rozpis-skore'!$C$1:$L$162,$B379,AG376:AG377))</f>
        <v/>
      </c>
      <c r="AH379" s="9" t="str">
        <f>IF(AH377="","",DSUM('Rozpis-skore'!$C$1:$L$162,$B379,AH376:AH377))</f>
        <v/>
      </c>
      <c r="AI379" s="27" t="str">
        <f>IF(AI377="","",DSUM('Rozpis-skore'!$C$1:$L$162,$B379,AI376:AI377))</f>
        <v/>
      </c>
      <c r="AJ379" s="6" t="str">
        <f>IF(AJ377="","",DSUM('Rozpis-skore'!$C$1:$L$162,$B379,AJ376:AJ377))</f>
        <v/>
      </c>
      <c r="AK379" s="6" t="str">
        <f>IF(AK377="","",DSUM('Rozpis-skore'!$C$1:$L$162,$B379,AK376:AK377))</f>
        <v/>
      </c>
      <c r="AL379" s="6" t="str">
        <f>IF(AL377="","",DSUM('Rozpis-skore'!$C$1:$L$162,$B379,AL376:AL377))</f>
        <v/>
      </c>
      <c r="AM379" s="6">
        <f>IF(AM377="","",DSUM('Rozpis-skore'!$C$1:$L$162,$B379,AM376:AM377))</f>
        <v>0</v>
      </c>
      <c r="AN379" s="6" t="str">
        <f>IF(AN377="","",DSUM('Rozpis-skore'!$C$1:$L$162,$B379,AN376:AN377))</f>
        <v/>
      </c>
      <c r="AO379" s="6" t="str">
        <f>IF(AO377="","",DSUM('Rozpis-skore'!$C$1:$L$162,$B379,AO376:AO377))</f>
        <v/>
      </c>
      <c r="AP379" s="9" t="str">
        <f>IF(AP377="","",DSUM('Rozpis-skore'!$C$1:$L$162,$B379,AP376:AP377))</f>
        <v/>
      </c>
      <c r="AQ379" s="27" t="str">
        <f>IF(AQ377="","",DSUM('Rozpis-skore'!$C$1:$L$162,$B379,AQ376:AQ377))</f>
        <v/>
      </c>
      <c r="AR379" s="6" t="str">
        <f>IF(AR377="","",DSUM('Rozpis-skore'!$C$1:$L$162,$B379,AR376:AR377))</f>
        <v/>
      </c>
      <c r="AS379" s="6" t="str">
        <f>IF(AS377="","",DSUM('Rozpis-skore'!$C$1:$L$162,$B379,AS376:AS377))</f>
        <v/>
      </c>
      <c r="AT379" s="6" t="str">
        <f>IF(AT377="","",DSUM('Rozpis-skore'!$C$1:$L$162,$B379,AT376:AT377))</f>
        <v/>
      </c>
      <c r="AU379" s="6" t="str">
        <f>IF(AU377="","",DSUM('Rozpis-skore'!$C$1:$L$162,$B379,AU376:AU377))</f>
        <v/>
      </c>
      <c r="AV379" s="6" t="str">
        <f>IF(AV377="","",DSUM('Rozpis-skore'!$C$1:$L$162,$B379,AV376:AV377))</f>
        <v/>
      </c>
      <c r="AW379" s="6" t="str">
        <f>IF(AW377="","",DSUM('Rozpis-skore'!$C$1:$L$162,$B379,AW376:AW377))</f>
        <v/>
      </c>
      <c r="AX379" s="9" t="str">
        <f>IF(AX377="","",DSUM('Rozpis-skore'!$C$1:$L$162,$B379,AX376:AX377))</f>
        <v/>
      </c>
      <c r="AY379" s="27" t="str">
        <f>IF(AY377="","",DSUM('Rozpis-skore'!$C$1:$L$162,$B379,AY376:AY377))</f>
        <v/>
      </c>
      <c r="AZ379" s="6" t="str">
        <f>IF(AZ377="","",DSUM('Rozpis-skore'!$C$1:$L$162,$B379,AZ376:AZ377))</f>
        <v/>
      </c>
      <c r="BA379" s="6" t="str">
        <f>IF(BA377="","",DSUM('Rozpis-skore'!$C$1:$L$162,$B379,BA376:BA377))</f>
        <v/>
      </c>
      <c r="BB379" s="6" t="str">
        <f>IF(BB377="","",DSUM('Rozpis-skore'!$C$1:$L$162,$B379,BB376:BB377))</f>
        <v/>
      </c>
      <c r="BC379" s="6" t="str">
        <f>IF(BC377="","",DSUM('Rozpis-skore'!$C$1:$L$162,$B379,BC376:BC377))</f>
        <v/>
      </c>
      <c r="BD379" s="6" t="str">
        <f>IF(BD377="","",DSUM('Rozpis-skore'!$C$1:$L$162,$B379,BD376:BD377))</f>
        <v/>
      </c>
      <c r="BE379" s="6" t="str">
        <f>IF(BE377="","",DSUM('Rozpis-skore'!$C$1:$L$162,$B379,BE376:BE377))</f>
        <v/>
      </c>
      <c r="BF379" s="9" t="str">
        <f>IF(BF377="","",DSUM('Rozpis-skore'!$C$1:$L$162,$B379,BF376:BF377))</f>
        <v/>
      </c>
      <c r="BG379" s="27" t="str">
        <f>IF(BG377="","",DSUM('Rozpis-skore'!$C$1:$L$162,$B379,BG376:BG377))</f>
        <v/>
      </c>
      <c r="BH379" s="6" t="str">
        <f>IF(BH377="","",DSUM('Rozpis-skore'!$C$1:$L$162,$B379,BH376:BH377))</f>
        <v/>
      </c>
      <c r="BI379" s="6" t="str">
        <f>IF(BI377="","",DSUM('Rozpis-skore'!$C$1:$L$162,$B379,BI376:BI377))</f>
        <v/>
      </c>
      <c r="BJ379" s="6" t="str">
        <f>IF(BJ377="","",DSUM('Rozpis-skore'!$C$1:$L$162,$B379,BJ376:BJ377))</f>
        <v/>
      </c>
      <c r="BK379" s="6" t="str">
        <f>IF(BK377="","",DSUM('Rozpis-skore'!$C$1:$L$162,$B379,BK376:BK377))</f>
        <v/>
      </c>
      <c r="BL379" s="6" t="str">
        <f>IF(BL377="","",DSUM('Rozpis-skore'!$C$1:$L$162,$B379,BL376:BL377))</f>
        <v/>
      </c>
      <c r="BM379" s="6" t="str">
        <f>IF(BM377="","",DSUM('Rozpis-skore'!$C$1:$L$162,$B379,BM376:BM377))</f>
        <v/>
      </c>
      <c r="BN379" s="9" t="str">
        <f>IF(BN377="","",DSUM('Rozpis-skore'!$C$1:$L$162,$B379,BN376:BN377))</f>
        <v/>
      </c>
    </row>
    <row r="380" spans="1:66" ht="16.5" thickBot="1" x14ac:dyDescent="0.3">
      <c r="A380" s="277" t="s">
        <v>31</v>
      </c>
      <c r="B380" s="280" t="s">
        <v>20</v>
      </c>
      <c r="C380" s="13">
        <f>IF(C377="","",DSUM('Rozpis-skore'!$C$1:$L$162,$B380,C376:C377))</f>
        <v>0</v>
      </c>
      <c r="D380" s="10" t="str">
        <f>IF(D377="","",DSUM('Rozpis-skore'!$C$1:$L$162,$B380,D376:D377))</f>
        <v/>
      </c>
      <c r="E380" s="10" t="str">
        <f>IF(E377="","",DSUM('Rozpis-skore'!$C$1:$L$162,$B380,E376:E377))</f>
        <v/>
      </c>
      <c r="F380" s="10" t="str">
        <f>IF(F377="","",DSUM('Rozpis-skore'!$C$1:$L$162,$B380,F376:F377))</f>
        <v/>
      </c>
      <c r="G380" s="10" t="str">
        <f>IF(G377="","",DSUM('Rozpis-skore'!$C$1:$L$162,$B380,G376:G377))</f>
        <v/>
      </c>
      <c r="H380" s="10" t="str">
        <f>IF(H377="","",DSUM('Rozpis-skore'!$C$1:$L$162,$B380,H376:H377))</f>
        <v/>
      </c>
      <c r="I380" s="10" t="str">
        <f>IF(I377="","",DSUM('Rozpis-skore'!$C$1:$L$162,$B380,I376:I377))</f>
        <v/>
      </c>
      <c r="J380" s="11" t="str">
        <f>IF(J377="","",DSUM('Rozpis-skore'!$C$1:$L$162,$B380,J376:J377))</f>
        <v/>
      </c>
      <c r="K380" s="13" t="str">
        <f>IF(K377="","",DSUM('Rozpis-skore'!$C$1:$L$162,$B380,K376:K377))</f>
        <v/>
      </c>
      <c r="L380" s="10">
        <f>IF(L377="","",DSUM('Rozpis-skore'!$C$1:$L$162,$B380,L376:L377))</f>
        <v>6</v>
      </c>
      <c r="M380" s="10">
        <f>IF(M377="","",DSUM('Rozpis-skore'!$C$1:$L$162,$B380,M376:M377))</f>
        <v>7</v>
      </c>
      <c r="N380" s="10">
        <f>IF(N377="","",DSUM('Rozpis-skore'!$C$1:$L$162,$B380,N376:N377))</f>
        <v>0</v>
      </c>
      <c r="O380" s="10" t="str">
        <f>IF(O377="","",DSUM('Rozpis-skore'!$C$1:$L$162,$B380,O376:O377))</f>
        <v/>
      </c>
      <c r="P380" s="10" t="str">
        <f>IF(P377="","",DSUM('Rozpis-skore'!$C$1:$L$162,$B380,P376:P377))</f>
        <v/>
      </c>
      <c r="Q380" s="10" t="str">
        <f>IF(Q377="","",DSUM('Rozpis-skore'!$C$1:$L$162,$B380,Q376:Q377))</f>
        <v/>
      </c>
      <c r="R380" s="11" t="str">
        <f>IF(R377="","",DSUM('Rozpis-skore'!$C$1:$L$162,$B380,R376:R377))</f>
        <v/>
      </c>
      <c r="S380" s="13" t="str">
        <f>IF(S377="","",DSUM('Rozpis-skore'!$C$1:$L$162,$B380,S376:S377))</f>
        <v/>
      </c>
      <c r="T380" s="10" t="str">
        <f>IF(T377="","",DSUM('Rozpis-skore'!$C$1:$L$162,$B380,T376:T377))</f>
        <v/>
      </c>
      <c r="U380" s="10" t="str">
        <f>IF(U377="","",DSUM('Rozpis-skore'!$C$1:$L$162,$B380,U376:U377))</f>
        <v/>
      </c>
      <c r="V380" s="10" t="str">
        <f>IF(V377="","",DSUM('Rozpis-skore'!$C$1:$L$162,$B380,V376:V377))</f>
        <v/>
      </c>
      <c r="W380" s="10" t="str">
        <f>IF(W377="","",DSUM('Rozpis-skore'!$C$1:$L$162,$B380,W376:W377))</f>
        <v/>
      </c>
      <c r="X380" s="10" t="str">
        <f>IF(X377="","",DSUM('Rozpis-skore'!$C$1:$L$162,$B380,X376:X377))</f>
        <v/>
      </c>
      <c r="Y380" s="10" t="str">
        <f>IF(Y377="","",DSUM('Rozpis-skore'!$C$1:$L$162,$B380,Y376:Y377))</f>
        <v/>
      </c>
      <c r="Z380" s="11" t="str">
        <f>IF(Z377="","",DSUM('Rozpis-skore'!$C$1:$L$162,$B380,Z376:Z377))</f>
        <v/>
      </c>
      <c r="AA380" s="13" t="str">
        <f>IF(AA377="","",DSUM('Rozpis-skore'!$C$1:$L$162,$B380,AA376:AA377))</f>
        <v/>
      </c>
      <c r="AB380" s="10" t="str">
        <f>IF(AB377="","",DSUM('Rozpis-skore'!$C$1:$L$162,$B380,AB376:AB377))</f>
        <v/>
      </c>
      <c r="AC380" s="10" t="str">
        <f>IF(AC377="","",DSUM('Rozpis-skore'!$C$1:$L$162,$B380,AC376:AC377))</f>
        <v/>
      </c>
      <c r="AD380" s="10" t="str">
        <f>IF(AD377="","",DSUM('Rozpis-skore'!$C$1:$L$162,$B380,AD376:AD377))</f>
        <v/>
      </c>
      <c r="AE380" s="10" t="str">
        <f>IF(AE377="","",DSUM('Rozpis-skore'!$C$1:$L$162,$B380,AE376:AE377))</f>
        <v/>
      </c>
      <c r="AF380" s="10" t="str">
        <f>IF(AF377="","",DSUM('Rozpis-skore'!$C$1:$L$162,$B380,AF376:AF377))</f>
        <v/>
      </c>
      <c r="AG380" s="10" t="str">
        <f>IF(AG377="","",DSUM('Rozpis-skore'!$C$1:$L$162,$B380,AG376:AG377))</f>
        <v/>
      </c>
      <c r="AH380" s="11" t="str">
        <f>IF(AH377="","",DSUM('Rozpis-skore'!$C$1:$L$162,$B380,AH376:AH377))</f>
        <v/>
      </c>
      <c r="AI380" s="13" t="str">
        <f>IF(AI377="","",DSUM('Rozpis-skore'!$C$1:$L$162,$B380,AI376:AI377))</f>
        <v/>
      </c>
      <c r="AJ380" s="10" t="str">
        <f>IF(AJ377="","",DSUM('Rozpis-skore'!$C$1:$L$162,$B380,AJ376:AJ377))</f>
        <v/>
      </c>
      <c r="AK380" s="10" t="str">
        <f>IF(AK377="","",DSUM('Rozpis-skore'!$C$1:$L$162,$B380,AK376:AK377))</f>
        <v/>
      </c>
      <c r="AL380" s="10" t="str">
        <f>IF(AL377="","",DSUM('Rozpis-skore'!$C$1:$L$162,$B380,AL376:AL377))</f>
        <v/>
      </c>
      <c r="AM380" s="10">
        <f>IF(AM377="","",DSUM('Rozpis-skore'!$C$1:$L$162,$B380,AM376:AM377))</f>
        <v>0</v>
      </c>
      <c r="AN380" s="10" t="str">
        <f>IF(AN377="","",DSUM('Rozpis-skore'!$C$1:$L$162,$B380,AN376:AN377))</f>
        <v/>
      </c>
      <c r="AO380" s="10" t="str">
        <f>IF(AO377="","",DSUM('Rozpis-skore'!$C$1:$L$162,$B380,AO376:AO377))</f>
        <v/>
      </c>
      <c r="AP380" s="11" t="str">
        <f>IF(AP377="","",DSUM('Rozpis-skore'!$C$1:$L$162,$B380,AP376:AP377))</f>
        <v/>
      </c>
      <c r="AQ380" s="13" t="str">
        <f>IF(AQ377="","",DSUM('Rozpis-skore'!$C$1:$L$162,$B380,AQ376:AQ377))</f>
        <v/>
      </c>
      <c r="AR380" s="10" t="str">
        <f>IF(AR377="","",DSUM('Rozpis-skore'!$C$1:$L$162,$B380,AR376:AR377))</f>
        <v/>
      </c>
      <c r="AS380" s="10" t="str">
        <f>IF(AS377="","",DSUM('Rozpis-skore'!$C$1:$L$162,$B380,AS376:AS377))</f>
        <v/>
      </c>
      <c r="AT380" s="10" t="str">
        <f>IF(AT377="","",DSUM('Rozpis-skore'!$C$1:$L$162,$B380,AT376:AT377))</f>
        <v/>
      </c>
      <c r="AU380" s="10" t="str">
        <f>IF(AU377="","",DSUM('Rozpis-skore'!$C$1:$L$162,$B380,AU376:AU377))</f>
        <v/>
      </c>
      <c r="AV380" s="10" t="str">
        <f>IF(AV377="","",DSUM('Rozpis-skore'!$C$1:$L$162,$B380,AV376:AV377))</f>
        <v/>
      </c>
      <c r="AW380" s="10" t="str">
        <f>IF(AW377="","",DSUM('Rozpis-skore'!$C$1:$L$162,$B380,AW376:AW377))</f>
        <v/>
      </c>
      <c r="AX380" s="11" t="str">
        <f>IF(AX377="","",DSUM('Rozpis-skore'!$C$1:$L$162,$B380,AX376:AX377))</f>
        <v/>
      </c>
      <c r="AY380" s="13" t="str">
        <f>IF(AY377="","",DSUM('Rozpis-skore'!$C$1:$L$162,$B380,AY376:AY377))</f>
        <v/>
      </c>
      <c r="AZ380" s="10" t="str">
        <f>IF(AZ377="","",DSUM('Rozpis-skore'!$C$1:$L$162,$B380,AZ376:AZ377))</f>
        <v/>
      </c>
      <c r="BA380" s="10" t="str">
        <f>IF(BA377="","",DSUM('Rozpis-skore'!$C$1:$L$162,$B380,BA376:BA377))</f>
        <v/>
      </c>
      <c r="BB380" s="10" t="str">
        <f>IF(BB377="","",DSUM('Rozpis-skore'!$C$1:$L$162,$B380,BB376:BB377))</f>
        <v/>
      </c>
      <c r="BC380" s="10" t="str">
        <f>IF(BC377="","",DSUM('Rozpis-skore'!$C$1:$L$162,$B380,BC376:BC377))</f>
        <v/>
      </c>
      <c r="BD380" s="10" t="str">
        <f>IF(BD377="","",DSUM('Rozpis-skore'!$C$1:$L$162,$B380,BD376:BD377))</f>
        <v/>
      </c>
      <c r="BE380" s="10" t="str">
        <f>IF(BE377="","",DSUM('Rozpis-skore'!$C$1:$L$162,$B380,BE376:BE377))</f>
        <v/>
      </c>
      <c r="BF380" s="11" t="str">
        <f>IF(BF377="","",DSUM('Rozpis-skore'!$C$1:$L$162,$B380,BF376:BF377))</f>
        <v/>
      </c>
      <c r="BG380" s="13" t="str">
        <f>IF(BG377="","",DSUM('Rozpis-skore'!$C$1:$L$162,$B380,BG376:BG377))</f>
        <v/>
      </c>
      <c r="BH380" s="10" t="str">
        <f>IF(BH377="","",DSUM('Rozpis-skore'!$C$1:$L$162,$B380,BH376:BH377))</f>
        <v/>
      </c>
      <c r="BI380" s="10" t="str">
        <f>IF(BI377="","",DSUM('Rozpis-skore'!$C$1:$L$162,$B380,BI376:BI377))</f>
        <v/>
      </c>
      <c r="BJ380" s="10" t="str">
        <f>IF(BJ377="","",DSUM('Rozpis-skore'!$C$1:$L$162,$B380,BJ376:BJ377))</f>
        <v/>
      </c>
      <c r="BK380" s="10" t="str">
        <f>IF(BK377="","",DSUM('Rozpis-skore'!$C$1:$L$162,$B380,BK376:BK377))</f>
        <v/>
      </c>
      <c r="BL380" s="10" t="str">
        <f>IF(BL377="","",DSUM('Rozpis-skore'!$C$1:$L$162,$B380,BL376:BL377))</f>
        <v/>
      </c>
      <c r="BM380" s="10" t="str">
        <f>IF(BM377="","",DSUM('Rozpis-skore'!$C$1:$L$162,$B380,BM376:BM377))</f>
        <v/>
      </c>
      <c r="BN380" s="11" t="str">
        <f>IF(BN377="","",DSUM('Rozpis-skore'!$C$1:$L$162,$B380,BN376:BN377))</f>
        <v/>
      </c>
    </row>
    <row r="381" spans="1:66" ht="15.75" x14ac:dyDescent="0.25">
      <c r="A381" s="2100" t="s">
        <v>138</v>
      </c>
      <c r="B381" s="2101"/>
      <c r="C381" s="28">
        <f t="shared" ref="C381:BN381" si="1589">SUM(C378,C373)</f>
        <v>0</v>
      </c>
      <c r="D381" s="29">
        <f t="shared" si="1589"/>
        <v>0</v>
      </c>
      <c r="E381" s="29">
        <f t="shared" si="1589"/>
        <v>0</v>
      </c>
      <c r="F381" s="29">
        <f t="shared" si="1589"/>
        <v>0</v>
      </c>
      <c r="G381" s="29">
        <f t="shared" si="1589"/>
        <v>0</v>
      </c>
      <c r="H381" s="29">
        <f t="shared" si="1589"/>
        <v>0</v>
      </c>
      <c r="I381" s="29">
        <f t="shared" si="1589"/>
        <v>0</v>
      </c>
      <c r="J381" s="30">
        <f t="shared" si="1589"/>
        <v>0</v>
      </c>
      <c r="K381" s="28">
        <f t="shared" si="1589"/>
        <v>0</v>
      </c>
      <c r="L381" s="29">
        <f t="shared" si="1589"/>
        <v>0</v>
      </c>
      <c r="M381" s="29">
        <f t="shared" si="1589"/>
        <v>0</v>
      </c>
      <c r="N381" s="29">
        <f t="shared" si="1589"/>
        <v>0</v>
      </c>
      <c r="O381" s="29">
        <f t="shared" si="1589"/>
        <v>0</v>
      </c>
      <c r="P381" s="29">
        <f t="shared" si="1589"/>
        <v>0</v>
      </c>
      <c r="Q381" s="29">
        <f t="shared" si="1589"/>
        <v>0</v>
      </c>
      <c r="R381" s="30">
        <f t="shared" si="1589"/>
        <v>0</v>
      </c>
      <c r="S381" s="28">
        <f t="shared" si="1589"/>
        <v>0</v>
      </c>
      <c r="T381" s="29">
        <f t="shared" si="1589"/>
        <v>0</v>
      </c>
      <c r="U381" s="29">
        <f t="shared" si="1589"/>
        <v>0</v>
      </c>
      <c r="V381" s="29">
        <f t="shared" si="1589"/>
        <v>0</v>
      </c>
      <c r="W381" s="29">
        <f t="shared" si="1589"/>
        <v>0</v>
      </c>
      <c r="X381" s="29">
        <f t="shared" si="1589"/>
        <v>0</v>
      </c>
      <c r="Y381" s="29">
        <f t="shared" si="1589"/>
        <v>0</v>
      </c>
      <c r="Z381" s="30">
        <f t="shared" si="1589"/>
        <v>0</v>
      </c>
      <c r="AA381" s="28">
        <f t="shared" si="1589"/>
        <v>0</v>
      </c>
      <c r="AB381" s="29">
        <f t="shared" si="1589"/>
        <v>0</v>
      </c>
      <c r="AC381" s="29">
        <f t="shared" si="1589"/>
        <v>0</v>
      </c>
      <c r="AD381" s="29">
        <f t="shared" si="1589"/>
        <v>0</v>
      </c>
      <c r="AE381" s="29">
        <f t="shared" si="1589"/>
        <v>0</v>
      </c>
      <c r="AF381" s="29">
        <f t="shared" si="1589"/>
        <v>0</v>
      </c>
      <c r="AG381" s="29">
        <f t="shared" si="1589"/>
        <v>0</v>
      </c>
      <c r="AH381" s="30">
        <f t="shared" si="1589"/>
        <v>0</v>
      </c>
      <c r="AI381" s="28">
        <f t="shared" si="1589"/>
        <v>0</v>
      </c>
      <c r="AJ381" s="29">
        <f t="shared" si="1589"/>
        <v>0</v>
      </c>
      <c r="AK381" s="29">
        <f t="shared" si="1589"/>
        <v>0</v>
      </c>
      <c r="AL381" s="29">
        <f t="shared" si="1589"/>
        <v>0</v>
      </c>
      <c r="AM381" s="29">
        <f t="shared" si="1589"/>
        <v>0</v>
      </c>
      <c r="AN381" s="29">
        <f t="shared" si="1589"/>
        <v>0</v>
      </c>
      <c r="AO381" s="29">
        <f t="shared" si="1589"/>
        <v>0</v>
      </c>
      <c r="AP381" s="30">
        <f t="shared" si="1589"/>
        <v>0</v>
      </c>
      <c r="AQ381" s="28">
        <f t="shared" si="1589"/>
        <v>0</v>
      </c>
      <c r="AR381" s="29">
        <f t="shared" si="1589"/>
        <v>0</v>
      </c>
      <c r="AS381" s="29">
        <f t="shared" si="1589"/>
        <v>0</v>
      </c>
      <c r="AT381" s="29">
        <f t="shared" si="1589"/>
        <v>0</v>
      </c>
      <c r="AU381" s="29">
        <f t="shared" si="1589"/>
        <v>0</v>
      </c>
      <c r="AV381" s="29">
        <f t="shared" si="1589"/>
        <v>0</v>
      </c>
      <c r="AW381" s="29">
        <f t="shared" si="1589"/>
        <v>0</v>
      </c>
      <c r="AX381" s="30">
        <f t="shared" si="1589"/>
        <v>0</v>
      </c>
      <c r="AY381" s="28">
        <f t="shared" si="1589"/>
        <v>0</v>
      </c>
      <c r="AZ381" s="29">
        <f t="shared" si="1589"/>
        <v>0</v>
      </c>
      <c r="BA381" s="29">
        <f t="shared" si="1589"/>
        <v>0</v>
      </c>
      <c r="BB381" s="29">
        <f t="shared" si="1589"/>
        <v>0</v>
      </c>
      <c r="BC381" s="29">
        <f t="shared" si="1589"/>
        <v>0</v>
      </c>
      <c r="BD381" s="29">
        <f t="shared" si="1589"/>
        <v>0</v>
      </c>
      <c r="BE381" s="29">
        <f t="shared" si="1589"/>
        <v>0</v>
      </c>
      <c r="BF381" s="30">
        <f t="shared" si="1589"/>
        <v>0</v>
      </c>
      <c r="BG381" s="28">
        <f t="shared" si="1589"/>
        <v>0</v>
      </c>
      <c r="BH381" s="29">
        <f t="shared" si="1589"/>
        <v>0</v>
      </c>
      <c r="BI381" s="29">
        <f t="shared" si="1589"/>
        <v>0</v>
      </c>
      <c r="BJ381" s="29">
        <f t="shared" si="1589"/>
        <v>0</v>
      </c>
      <c r="BK381" s="29">
        <f t="shared" si="1589"/>
        <v>0</v>
      </c>
      <c r="BL381" s="29">
        <f t="shared" si="1589"/>
        <v>0</v>
      </c>
      <c r="BM381" s="29">
        <f t="shared" si="1589"/>
        <v>0</v>
      </c>
      <c r="BN381" s="30">
        <f t="shared" si="1589"/>
        <v>0</v>
      </c>
    </row>
    <row r="382" spans="1:66" ht="15.75" x14ac:dyDescent="0.25">
      <c r="A382" s="2102" t="s">
        <v>139</v>
      </c>
      <c r="B382" s="2103"/>
      <c r="C382" s="31">
        <f t="shared" ref="C382:BN382" si="1590">SUM(C379,C374)</f>
        <v>0</v>
      </c>
      <c r="D382" s="32">
        <f t="shared" si="1590"/>
        <v>0</v>
      </c>
      <c r="E382" s="32">
        <f t="shared" si="1590"/>
        <v>0</v>
      </c>
      <c r="F382" s="32">
        <f t="shared" si="1590"/>
        <v>0</v>
      </c>
      <c r="G382" s="32">
        <f t="shared" si="1590"/>
        <v>0</v>
      </c>
      <c r="H382" s="32">
        <f t="shared" si="1590"/>
        <v>0</v>
      </c>
      <c r="I382" s="32">
        <f t="shared" si="1590"/>
        <v>0</v>
      </c>
      <c r="J382" s="33">
        <f t="shared" si="1590"/>
        <v>0</v>
      </c>
      <c r="K382" s="31">
        <f t="shared" si="1590"/>
        <v>0</v>
      </c>
      <c r="L382" s="32">
        <f t="shared" si="1590"/>
        <v>13</v>
      </c>
      <c r="M382" s="32">
        <f t="shared" si="1590"/>
        <v>5</v>
      </c>
      <c r="N382" s="32">
        <f t="shared" si="1590"/>
        <v>8</v>
      </c>
      <c r="O382" s="32">
        <f t="shared" si="1590"/>
        <v>0</v>
      </c>
      <c r="P382" s="32">
        <f t="shared" si="1590"/>
        <v>0</v>
      </c>
      <c r="Q382" s="32">
        <f t="shared" si="1590"/>
        <v>0</v>
      </c>
      <c r="R382" s="33">
        <f t="shared" si="1590"/>
        <v>0</v>
      </c>
      <c r="S382" s="31">
        <f t="shared" si="1590"/>
        <v>0</v>
      </c>
      <c r="T382" s="32">
        <f t="shared" si="1590"/>
        <v>0</v>
      </c>
      <c r="U382" s="32">
        <f t="shared" si="1590"/>
        <v>0</v>
      </c>
      <c r="V382" s="32">
        <f t="shared" si="1590"/>
        <v>0</v>
      </c>
      <c r="W382" s="32">
        <f t="shared" si="1590"/>
        <v>0</v>
      </c>
      <c r="X382" s="32">
        <f t="shared" si="1590"/>
        <v>0</v>
      </c>
      <c r="Y382" s="32">
        <f t="shared" si="1590"/>
        <v>0</v>
      </c>
      <c r="Z382" s="33">
        <f t="shared" si="1590"/>
        <v>0</v>
      </c>
      <c r="AA382" s="31">
        <f t="shared" si="1590"/>
        <v>0</v>
      </c>
      <c r="AB382" s="32">
        <f t="shared" si="1590"/>
        <v>0</v>
      </c>
      <c r="AC382" s="32">
        <f t="shared" si="1590"/>
        <v>0</v>
      </c>
      <c r="AD382" s="32">
        <f t="shared" si="1590"/>
        <v>0</v>
      </c>
      <c r="AE382" s="32">
        <f t="shared" si="1590"/>
        <v>0</v>
      </c>
      <c r="AF382" s="32">
        <f t="shared" si="1590"/>
        <v>0</v>
      </c>
      <c r="AG382" s="32">
        <f t="shared" si="1590"/>
        <v>0</v>
      </c>
      <c r="AH382" s="33">
        <f t="shared" si="1590"/>
        <v>0</v>
      </c>
      <c r="AI382" s="31">
        <f t="shared" si="1590"/>
        <v>0</v>
      </c>
      <c r="AJ382" s="32">
        <f t="shared" si="1590"/>
        <v>0</v>
      </c>
      <c r="AK382" s="32">
        <f t="shared" si="1590"/>
        <v>0</v>
      </c>
      <c r="AL382" s="32">
        <f t="shared" si="1590"/>
        <v>0</v>
      </c>
      <c r="AM382" s="32">
        <f t="shared" si="1590"/>
        <v>0</v>
      </c>
      <c r="AN382" s="32">
        <f t="shared" si="1590"/>
        <v>0</v>
      </c>
      <c r="AO382" s="32">
        <f t="shared" si="1590"/>
        <v>0</v>
      </c>
      <c r="AP382" s="33">
        <f t="shared" si="1590"/>
        <v>0</v>
      </c>
      <c r="AQ382" s="31">
        <f t="shared" si="1590"/>
        <v>0</v>
      </c>
      <c r="AR382" s="32">
        <f t="shared" si="1590"/>
        <v>0</v>
      </c>
      <c r="AS382" s="32">
        <f t="shared" si="1590"/>
        <v>0</v>
      </c>
      <c r="AT382" s="32">
        <f t="shared" si="1590"/>
        <v>0</v>
      </c>
      <c r="AU382" s="32">
        <f t="shared" si="1590"/>
        <v>0</v>
      </c>
      <c r="AV382" s="32">
        <f t="shared" si="1590"/>
        <v>0</v>
      </c>
      <c r="AW382" s="32">
        <f t="shared" si="1590"/>
        <v>0</v>
      </c>
      <c r="AX382" s="33">
        <f t="shared" si="1590"/>
        <v>0</v>
      </c>
      <c r="AY382" s="31">
        <f t="shared" si="1590"/>
        <v>0</v>
      </c>
      <c r="AZ382" s="32">
        <f t="shared" si="1590"/>
        <v>0</v>
      </c>
      <c r="BA382" s="32">
        <f t="shared" si="1590"/>
        <v>0</v>
      </c>
      <c r="BB382" s="32">
        <f t="shared" si="1590"/>
        <v>0</v>
      </c>
      <c r="BC382" s="32">
        <f t="shared" si="1590"/>
        <v>0</v>
      </c>
      <c r="BD382" s="32">
        <f t="shared" si="1590"/>
        <v>0</v>
      </c>
      <c r="BE382" s="32">
        <f t="shared" si="1590"/>
        <v>0</v>
      </c>
      <c r="BF382" s="33">
        <f t="shared" si="1590"/>
        <v>0</v>
      </c>
      <c r="BG382" s="31">
        <f t="shared" si="1590"/>
        <v>0</v>
      </c>
      <c r="BH382" s="32">
        <f t="shared" si="1590"/>
        <v>0</v>
      </c>
      <c r="BI382" s="32">
        <f t="shared" si="1590"/>
        <v>0</v>
      </c>
      <c r="BJ382" s="32">
        <f t="shared" si="1590"/>
        <v>0</v>
      </c>
      <c r="BK382" s="32">
        <f t="shared" si="1590"/>
        <v>0</v>
      </c>
      <c r="BL382" s="32">
        <f t="shared" si="1590"/>
        <v>0</v>
      </c>
      <c r="BM382" s="32">
        <f t="shared" si="1590"/>
        <v>0</v>
      </c>
      <c r="BN382" s="33">
        <f t="shared" si="1590"/>
        <v>0</v>
      </c>
    </row>
    <row r="383" spans="1:66" ht="15.75" x14ac:dyDescent="0.25">
      <c r="A383" s="2102" t="s">
        <v>140</v>
      </c>
      <c r="B383" s="2103"/>
      <c r="C383" s="31">
        <f t="shared" ref="C383:BN383" si="1591">SUM(C380,C375)</f>
        <v>0</v>
      </c>
      <c r="D383" s="32">
        <f t="shared" si="1591"/>
        <v>0</v>
      </c>
      <c r="E383" s="32">
        <f t="shared" si="1591"/>
        <v>0</v>
      </c>
      <c r="F383" s="32">
        <f t="shared" si="1591"/>
        <v>0</v>
      </c>
      <c r="G383" s="32">
        <f t="shared" si="1591"/>
        <v>0</v>
      </c>
      <c r="H383" s="32">
        <f t="shared" si="1591"/>
        <v>0</v>
      </c>
      <c r="I383" s="32">
        <f t="shared" si="1591"/>
        <v>0</v>
      </c>
      <c r="J383" s="33">
        <f t="shared" si="1591"/>
        <v>0</v>
      </c>
      <c r="K383" s="31">
        <f t="shared" si="1591"/>
        <v>0</v>
      </c>
      <c r="L383" s="32">
        <f t="shared" si="1591"/>
        <v>11</v>
      </c>
      <c r="M383" s="32">
        <f t="shared" si="1591"/>
        <v>9</v>
      </c>
      <c r="N383" s="32">
        <f t="shared" si="1591"/>
        <v>6</v>
      </c>
      <c r="O383" s="32">
        <f t="shared" si="1591"/>
        <v>0</v>
      </c>
      <c r="P383" s="32">
        <f t="shared" si="1591"/>
        <v>0</v>
      </c>
      <c r="Q383" s="32">
        <f t="shared" si="1591"/>
        <v>0</v>
      </c>
      <c r="R383" s="33">
        <f t="shared" si="1591"/>
        <v>0</v>
      </c>
      <c r="S383" s="31">
        <f t="shared" si="1591"/>
        <v>0</v>
      </c>
      <c r="T383" s="32">
        <f t="shared" si="1591"/>
        <v>0</v>
      </c>
      <c r="U383" s="32">
        <f t="shared" si="1591"/>
        <v>0</v>
      </c>
      <c r="V383" s="32">
        <f t="shared" si="1591"/>
        <v>0</v>
      </c>
      <c r="W383" s="32">
        <f t="shared" si="1591"/>
        <v>0</v>
      </c>
      <c r="X383" s="32">
        <f t="shared" si="1591"/>
        <v>0</v>
      </c>
      <c r="Y383" s="32">
        <f t="shared" si="1591"/>
        <v>0</v>
      </c>
      <c r="Z383" s="33">
        <f t="shared" si="1591"/>
        <v>0</v>
      </c>
      <c r="AA383" s="31">
        <f t="shared" si="1591"/>
        <v>0</v>
      </c>
      <c r="AB383" s="32">
        <f t="shared" si="1591"/>
        <v>0</v>
      </c>
      <c r="AC383" s="32">
        <f t="shared" si="1591"/>
        <v>0</v>
      </c>
      <c r="AD383" s="32">
        <f t="shared" si="1591"/>
        <v>0</v>
      </c>
      <c r="AE383" s="32">
        <f t="shared" si="1591"/>
        <v>0</v>
      </c>
      <c r="AF383" s="32">
        <f t="shared" si="1591"/>
        <v>0</v>
      </c>
      <c r="AG383" s="32">
        <f t="shared" si="1591"/>
        <v>0</v>
      </c>
      <c r="AH383" s="33">
        <f t="shared" si="1591"/>
        <v>0</v>
      </c>
      <c r="AI383" s="31">
        <f t="shared" si="1591"/>
        <v>0</v>
      </c>
      <c r="AJ383" s="32">
        <f t="shared" si="1591"/>
        <v>0</v>
      </c>
      <c r="AK383" s="32">
        <f t="shared" si="1591"/>
        <v>0</v>
      </c>
      <c r="AL383" s="32">
        <f t="shared" si="1591"/>
        <v>0</v>
      </c>
      <c r="AM383" s="32">
        <f t="shared" si="1591"/>
        <v>0</v>
      </c>
      <c r="AN383" s="32">
        <f t="shared" si="1591"/>
        <v>0</v>
      </c>
      <c r="AO383" s="32">
        <f t="shared" si="1591"/>
        <v>0</v>
      </c>
      <c r="AP383" s="33">
        <f t="shared" si="1591"/>
        <v>0</v>
      </c>
      <c r="AQ383" s="31">
        <f t="shared" si="1591"/>
        <v>0</v>
      </c>
      <c r="AR383" s="32">
        <f t="shared" si="1591"/>
        <v>0</v>
      </c>
      <c r="AS383" s="32">
        <f t="shared" si="1591"/>
        <v>0</v>
      </c>
      <c r="AT383" s="32">
        <f t="shared" si="1591"/>
        <v>0</v>
      </c>
      <c r="AU383" s="32">
        <f t="shared" si="1591"/>
        <v>0</v>
      </c>
      <c r="AV383" s="32">
        <f t="shared" si="1591"/>
        <v>0</v>
      </c>
      <c r="AW383" s="32">
        <f t="shared" si="1591"/>
        <v>0</v>
      </c>
      <c r="AX383" s="33">
        <f t="shared" si="1591"/>
        <v>0</v>
      </c>
      <c r="AY383" s="31">
        <f t="shared" si="1591"/>
        <v>0</v>
      </c>
      <c r="AZ383" s="32">
        <f t="shared" si="1591"/>
        <v>0</v>
      </c>
      <c r="BA383" s="32">
        <f t="shared" si="1591"/>
        <v>0</v>
      </c>
      <c r="BB383" s="32">
        <f t="shared" si="1591"/>
        <v>0</v>
      </c>
      <c r="BC383" s="32">
        <f t="shared" si="1591"/>
        <v>0</v>
      </c>
      <c r="BD383" s="32">
        <f t="shared" si="1591"/>
        <v>0</v>
      </c>
      <c r="BE383" s="32">
        <f t="shared" si="1591"/>
        <v>0</v>
      </c>
      <c r="BF383" s="33">
        <f t="shared" si="1591"/>
        <v>0</v>
      </c>
      <c r="BG383" s="31">
        <f t="shared" si="1591"/>
        <v>0</v>
      </c>
      <c r="BH383" s="32">
        <f t="shared" si="1591"/>
        <v>0</v>
      </c>
      <c r="BI383" s="32">
        <f t="shared" si="1591"/>
        <v>0</v>
      </c>
      <c r="BJ383" s="32">
        <f t="shared" si="1591"/>
        <v>0</v>
      </c>
      <c r="BK383" s="32">
        <f t="shared" si="1591"/>
        <v>0</v>
      </c>
      <c r="BL383" s="32">
        <f t="shared" si="1591"/>
        <v>0</v>
      </c>
      <c r="BM383" s="32">
        <f t="shared" si="1591"/>
        <v>0</v>
      </c>
      <c r="BN383" s="33">
        <f t="shared" si="1591"/>
        <v>0</v>
      </c>
    </row>
    <row r="384" spans="1:66" ht="15.75" x14ac:dyDescent="0.25">
      <c r="A384" s="2102" t="s">
        <v>141</v>
      </c>
      <c r="B384" s="2103"/>
      <c r="C384" s="49">
        <f t="shared" ref="C384:BN384" si="1592">IF(C372="","",C382-C383)</f>
        <v>0</v>
      </c>
      <c r="D384" s="50" t="str">
        <f t="shared" si="1592"/>
        <v/>
      </c>
      <c r="E384" s="50" t="str">
        <f t="shared" si="1592"/>
        <v/>
      </c>
      <c r="F384" s="50" t="str">
        <f t="shared" si="1592"/>
        <v/>
      </c>
      <c r="G384" s="50" t="str">
        <f t="shared" si="1592"/>
        <v/>
      </c>
      <c r="H384" s="50" t="str">
        <f t="shared" si="1592"/>
        <v/>
      </c>
      <c r="I384" s="50" t="str">
        <f t="shared" si="1592"/>
        <v/>
      </c>
      <c r="J384" s="51" t="str">
        <f t="shared" si="1592"/>
        <v/>
      </c>
      <c r="K384" s="49" t="str">
        <f t="shared" si="1592"/>
        <v/>
      </c>
      <c r="L384" s="50">
        <f t="shared" si="1592"/>
        <v>2</v>
      </c>
      <c r="M384" s="50">
        <f t="shared" si="1592"/>
        <v>-4</v>
      </c>
      <c r="N384" s="50">
        <f t="shared" si="1592"/>
        <v>2</v>
      </c>
      <c r="O384" s="50" t="str">
        <f t="shared" si="1592"/>
        <v/>
      </c>
      <c r="P384" s="50" t="str">
        <f t="shared" si="1592"/>
        <v/>
      </c>
      <c r="Q384" s="50" t="str">
        <f t="shared" si="1592"/>
        <v/>
      </c>
      <c r="R384" s="51" t="str">
        <f t="shared" si="1592"/>
        <v/>
      </c>
      <c r="S384" s="49" t="str">
        <f t="shared" si="1592"/>
        <v/>
      </c>
      <c r="T384" s="50" t="str">
        <f t="shared" si="1592"/>
        <v/>
      </c>
      <c r="U384" s="50" t="str">
        <f t="shared" si="1592"/>
        <v/>
      </c>
      <c r="V384" s="50" t="str">
        <f t="shared" si="1592"/>
        <v/>
      </c>
      <c r="W384" s="50" t="str">
        <f t="shared" si="1592"/>
        <v/>
      </c>
      <c r="X384" s="50" t="str">
        <f t="shared" si="1592"/>
        <v/>
      </c>
      <c r="Y384" s="50" t="str">
        <f t="shared" si="1592"/>
        <v/>
      </c>
      <c r="Z384" s="51" t="str">
        <f t="shared" si="1592"/>
        <v/>
      </c>
      <c r="AA384" s="49" t="str">
        <f t="shared" si="1592"/>
        <v/>
      </c>
      <c r="AB384" s="50" t="str">
        <f t="shared" si="1592"/>
        <v/>
      </c>
      <c r="AC384" s="50" t="str">
        <f t="shared" si="1592"/>
        <v/>
      </c>
      <c r="AD384" s="50" t="str">
        <f t="shared" si="1592"/>
        <v/>
      </c>
      <c r="AE384" s="50" t="str">
        <f t="shared" si="1592"/>
        <v/>
      </c>
      <c r="AF384" s="50" t="str">
        <f t="shared" si="1592"/>
        <v/>
      </c>
      <c r="AG384" s="50" t="str">
        <f t="shared" si="1592"/>
        <v/>
      </c>
      <c r="AH384" s="51" t="str">
        <f t="shared" si="1592"/>
        <v/>
      </c>
      <c r="AI384" s="49" t="str">
        <f t="shared" si="1592"/>
        <v/>
      </c>
      <c r="AJ384" s="50" t="str">
        <f t="shared" si="1592"/>
        <v/>
      </c>
      <c r="AK384" s="50" t="str">
        <f t="shared" si="1592"/>
        <v/>
      </c>
      <c r="AL384" s="50" t="str">
        <f t="shared" si="1592"/>
        <v/>
      </c>
      <c r="AM384" s="50">
        <f t="shared" si="1592"/>
        <v>0</v>
      </c>
      <c r="AN384" s="50" t="str">
        <f t="shared" si="1592"/>
        <v/>
      </c>
      <c r="AO384" s="50" t="str">
        <f t="shared" si="1592"/>
        <v/>
      </c>
      <c r="AP384" s="51" t="str">
        <f t="shared" si="1592"/>
        <v/>
      </c>
      <c r="AQ384" s="49" t="str">
        <f t="shared" si="1592"/>
        <v/>
      </c>
      <c r="AR384" s="50" t="str">
        <f t="shared" si="1592"/>
        <v/>
      </c>
      <c r="AS384" s="50" t="str">
        <f t="shared" si="1592"/>
        <v/>
      </c>
      <c r="AT384" s="50" t="str">
        <f t="shared" si="1592"/>
        <v/>
      </c>
      <c r="AU384" s="50" t="str">
        <f t="shared" si="1592"/>
        <v/>
      </c>
      <c r="AV384" s="50" t="str">
        <f t="shared" si="1592"/>
        <v/>
      </c>
      <c r="AW384" s="50" t="str">
        <f t="shared" si="1592"/>
        <v/>
      </c>
      <c r="AX384" s="51" t="str">
        <f t="shared" si="1592"/>
        <v/>
      </c>
      <c r="AY384" s="49" t="str">
        <f t="shared" si="1592"/>
        <v/>
      </c>
      <c r="AZ384" s="50" t="str">
        <f t="shared" si="1592"/>
        <v/>
      </c>
      <c r="BA384" s="50" t="str">
        <f t="shared" si="1592"/>
        <v/>
      </c>
      <c r="BB384" s="50" t="str">
        <f t="shared" si="1592"/>
        <v/>
      </c>
      <c r="BC384" s="50" t="str">
        <f t="shared" si="1592"/>
        <v/>
      </c>
      <c r="BD384" s="50" t="str">
        <f t="shared" si="1592"/>
        <v/>
      </c>
      <c r="BE384" s="50" t="str">
        <f t="shared" si="1592"/>
        <v/>
      </c>
      <c r="BF384" s="51" t="str">
        <f t="shared" si="1592"/>
        <v/>
      </c>
      <c r="BG384" s="49" t="str">
        <f t="shared" si="1592"/>
        <v/>
      </c>
      <c r="BH384" s="50" t="str">
        <f t="shared" si="1592"/>
        <v/>
      </c>
      <c r="BI384" s="50" t="str">
        <f t="shared" si="1592"/>
        <v/>
      </c>
      <c r="BJ384" s="50" t="str">
        <f t="shared" si="1592"/>
        <v/>
      </c>
      <c r="BK384" s="50" t="str">
        <f t="shared" si="1592"/>
        <v/>
      </c>
      <c r="BL384" s="50" t="str">
        <f t="shared" si="1592"/>
        <v/>
      </c>
      <c r="BM384" s="50" t="str">
        <f t="shared" si="1592"/>
        <v/>
      </c>
      <c r="BN384" s="51" t="str">
        <f t="shared" si="1592"/>
        <v/>
      </c>
    </row>
    <row r="385" spans="1:66" ht="30.75" customHeight="1" thickBot="1" x14ac:dyDescent="0.3">
      <c r="A385" s="2104" t="s">
        <v>142</v>
      </c>
      <c r="B385" s="2105"/>
      <c r="C385" s="67">
        <f t="shared" ref="C385:BN385" ca="1" si="1593">IF(C372="","",IF(C383=0,MAX($C$3:$J$3)+1,C382/C383))</f>
        <v>29</v>
      </c>
      <c r="D385" s="68" t="str">
        <f t="shared" si="1593"/>
        <v/>
      </c>
      <c r="E385" s="68" t="str">
        <f t="shared" si="1593"/>
        <v/>
      </c>
      <c r="F385" s="68" t="str">
        <f t="shared" si="1593"/>
        <v/>
      </c>
      <c r="G385" s="68" t="str">
        <f t="shared" si="1593"/>
        <v/>
      </c>
      <c r="H385" s="68" t="str">
        <f t="shared" si="1593"/>
        <v/>
      </c>
      <c r="I385" s="68" t="str">
        <f t="shared" si="1593"/>
        <v/>
      </c>
      <c r="J385" s="69" t="str">
        <f t="shared" si="1593"/>
        <v/>
      </c>
      <c r="K385" s="67" t="str">
        <f t="shared" si="1593"/>
        <v/>
      </c>
      <c r="L385" s="68">
        <f t="shared" si="1593"/>
        <v>1.1818181818181819</v>
      </c>
      <c r="M385" s="68">
        <f t="shared" si="1593"/>
        <v>0.55555555555555558</v>
      </c>
      <c r="N385" s="68">
        <f t="shared" si="1593"/>
        <v>1.3333333333333333</v>
      </c>
      <c r="O385" s="68" t="str">
        <f t="shared" si="1593"/>
        <v/>
      </c>
      <c r="P385" s="68" t="str">
        <f t="shared" si="1593"/>
        <v/>
      </c>
      <c r="Q385" s="68" t="str">
        <f t="shared" si="1593"/>
        <v/>
      </c>
      <c r="R385" s="69" t="str">
        <f t="shared" si="1593"/>
        <v/>
      </c>
      <c r="S385" s="67" t="str">
        <f t="shared" si="1593"/>
        <v/>
      </c>
      <c r="T385" s="68" t="str">
        <f t="shared" si="1593"/>
        <v/>
      </c>
      <c r="U385" s="68" t="str">
        <f t="shared" si="1593"/>
        <v/>
      </c>
      <c r="V385" s="68" t="str">
        <f t="shared" si="1593"/>
        <v/>
      </c>
      <c r="W385" s="68" t="str">
        <f t="shared" si="1593"/>
        <v/>
      </c>
      <c r="X385" s="68" t="str">
        <f t="shared" si="1593"/>
        <v/>
      </c>
      <c r="Y385" s="68" t="str">
        <f t="shared" si="1593"/>
        <v/>
      </c>
      <c r="Z385" s="69" t="str">
        <f t="shared" si="1593"/>
        <v/>
      </c>
      <c r="AA385" s="67" t="str">
        <f t="shared" si="1593"/>
        <v/>
      </c>
      <c r="AB385" s="68" t="str">
        <f t="shared" si="1593"/>
        <v/>
      </c>
      <c r="AC385" s="68" t="str">
        <f t="shared" si="1593"/>
        <v/>
      </c>
      <c r="AD385" s="68" t="str">
        <f t="shared" si="1593"/>
        <v/>
      </c>
      <c r="AE385" s="68" t="str">
        <f t="shared" si="1593"/>
        <v/>
      </c>
      <c r="AF385" s="68" t="str">
        <f t="shared" si="1593"/>
        <v/>
      </c>
      <c r="AG385" s="68" t="str">
        <f t="shared" si="1593"/>
        <v/>
      </c>
      <c r="AH385" s="69" t="str">
        <f t="shared" si="1593"/>
        <v/>
      </c>
      <c r="AI385" s="67" t="str">
        <f t="shared" si="1593"/>
        <v/>
      </c>
      <c r="AJ385" s="68" t="str">
        <f t="shared" si="1593"/>
        <v/>
      </c>
      <c r="AK385" s="68" t="str">
        <f t="shared" si="1593"/>
        <v/>
      </c>
      <c r="AL385" s="68" t="str">
        <f t="shared" si="1593"/>
        <v/>
      </c>
      <c r="AM385" s="68">
        <f t="shared" ca="1" si="1593"/>
        <v>29</v>
      </c>
      <c r="AN385" s="68" t="str">
        <f t="shared" si="1593"/>
        <v/>
      </c>
      <c r="AO385" s="68" t="str">
        <f t="shared" si="1593"/>
        <v/>
      </c>
      <c r="AP385" s="69" t="str">
        <f t="shared" si="1593"/>
        <v/>
      </c>
      <c r="AQ385" s="67" t="str">
        <f t="shared" si="1593"/>
        <v/>
      </c>
      <c r="AR385" s="68" t="str">
        <f t="shared" si="1593"/>
        <v/>
      </c>
      <c r="AS385" s="68" t="str">
        <f t="shared" si="1593"/>
        <v/>
      </c>
      <c r="AT385" s="68" t="str">
        <f t="shared" si="1593"/>
        <v/>
      </c>
      <c r="AU385" s="68" t="str">
        <f t="shared" si="1593"/>
        <v/>
      </c>
      <c r="AV385" s="68" t="str">
        <f t="shared" si="1593"/>
        <v/>
      </c>
      <c r="AW385" s="68" t="str">
        <f t="shared" si="1593"/>
        <v/>
      </c>
      <c r="AX385" s="69" t="str">
        <f t="shared" si="1593"/>
        <v/>
      </c>
      <c r="AY385" s="67" t="str">
        <f t="shared" si="1593"/>
        <v/>
      </c>
      <c r="AZ385" s="68" t="str">
        <f t="shared" si="1593"/>
        <v/>
      </c>
      <c r="BA385" s="68" t="str">
        <f t="shared" si="1593"/>
        <v/>
      </c>
      <c r="BB385" s="68" t="str">
        <f t="shared" si="1593"/>
        <v/>
      </c>
      <c r="BC385" s="68" t="str">
        <f t="shared" si="1593"/>
        <v/>
      </c>
      <c r="BD385" s="68" t="str">
        <f t="shared" si="1593"/>
        <v/>
      </c>
      <c r="BE385" s="68" t="str">
        <f t="shared" si="1593"/>
        <v/>
      </c>
      <c r="BF385" s="69" t="str">
        <f t="shared" si="1593"/>
        <v/>
      </c>
      <c r="BG385" s="67" t="str">
        <f t="shared" si="1593"/>
        <v/>
      </c>
      <c r="BH385" s="68" t="str">
        <f t="shared" si="1593"/>
        <v/>
      </c>
      <c r="BI385" s="68" t="str">
        <f t="shared" si="1593"/>
        <v/>
      </c>
      <c r="BJ385" s="68" t="str">
        <f t="shared" si="1593"/>
        <v/>
      </c>
      <c r="BK385" s="68" t="str">
        <f t="shared" si="1593"/>
        <v/>
      </c>
      <c r="BL385" s="68" t="str">
        <f t="shared" si="1593"/>
        <v/>
      </c>
      <c r="BM385" s="68" t="str">
        <f t="shared" si="1593"/>
        <v/>
      </c>
      <c r="BN385" s="69" t="str">
        <f t="shared" si="1593"/>
        <v/>
      </c>
    </row>
    <row r="386" spans="1:66" ht="15.75" x14ac:dyDescent="0.25">
      <c r="A386" s="2106" t="s">
        <v>37</v>
      </c>
      <c r="B386" s="2107"/>
      <c r="C386" s="975">
        <f t="shared" ref="C386:J386" ca="1" si="1594">IF(C372="","",RANK(C362,$C362:$J362,0))</f>
        <v>1</v>
      </c>
      <c r="D386" s="976" t="str">
        <f t="shared" si="1594"/>
        <v/>
      </c>
      <c r="E386" s="976" t="str">
        <f t="shared" si="1594"/>
        <v/>
      </c>
      <c r="F386" s="976" t="str">
        <f t="shared" si="1594"/>
        <v/>
      </c>
      <c r="G386" s="976" t="str">
        <f t="shared" si="1594"/>
        <v/>
      </c>
      <c r="H386" s="976" t="str">
        <f t="shared" si="1594"/>
        <v/>
      </c>
      <c r="I386" s="976" t="str">
        <f t="shared" si="1594"/>
        <v/>
      </c>
      <c r="J386" s="977" t="str">
        <f t="shared" si="1594"/>
        <v/>
      </c>
      <c r="K386" s="975" t="str">
        <f t="shared" ref="K386:R386" si="1595">IF(K372="","",RANK(C362,$C362:$J362,0))</f>
        <v/>
      </c>
      <c r="L386" s="976">
        <f t="shared" ca="1" si="1595"/>
        <v>1</v>
      </c>
      <c r="M386" s="976">
        <f t="shared" ca="1" si="1595"/>
        <v>1</v>
      </c>
      <c r="N386" s="976">
        <f t="shared" ca="1" si="1595"/>
        <v>1</v>
      </c>
      <c r="O386" s="976" t="str">
        <f t="shared" si="1595"/>
        <v/>
      </c>
      <c r="P386" s="976" t="str">
        <f t="shared" si="1595"/>
        <v/>
      </c>
      <c r="Q386" s="976" t="str">
        <f t="shared" si="1595"/>
        <v/>
      </c>
      <c r="R386" s="977" t="str">
        <f t="shared" si="1595"/>
        <v/>
      </c>
      <c r="S386" s="975" t="str">
        <f t="shared" ref="S386:Z386" si="1596">IF(S372="","",RANK(C362,$C362:$J362,0))</f>
        <v/>
      </c>
      <c r="T386" s="976" t="str">
        <f t="shared" si="1596"/>
        <v/>
      </c>
      <c r="U386" s="976" t="str">
        <f t="shared" si="1596"/>
        <v/>
      </c>
      <c r="V386" s="976" t="str">
        <f t="shared" si="1596"/>
        <v/>
      </c>
      <c r="W386" s="976" t="str">
        <f t="shared" si="1596"/>
        <v/>
      </c>
      <c r="X386" s="976" t="str">
        <f t="shared" si="1596"/>
        <v/>
      </c>
      <c r="Y386" s="976" t="str">
        <f t="shared" si="1596"/>
        <v/>
      </c>
      <c r="Z386" s="984" t="str">
        <f t="shared" si="1596"/>
        <v/>
      </c>
      <c r="AA386" s="975" t="str">
        <f t="shared" ref="AA386:AH386" si="1597">IF(AA372="","",RANK(C362,$C362:$J362,0))</f>
        <v/>
      </c>
      <c r="AB386" s="976" t="str">
        <f t="shared" si="1597"/>
        <v/>
      </c>
      <c r="AC386" s="976" t="str">
        <f t="shared" si="1597"/>
        <v/>
      </c>
      <c r="AD386" s="976" t="str">
        <f t="shared" si="1597"/>
        <v/>
      </c>
      <c r="AE386" s="976" t="str">
        <f t="shared" si="1597"/>
        <v/>
      </c>
      <c r="AF386" s="976" t="str">
        <f t="shared" si="1597"/>
        <v/>
      </c>
      <c r="AG386" s="976" t="str">
        <f t="shared" si="1597"/>
        <v/>
      </c>
      <c r="AH386" s="977" t="str">
        <f t="shared" si="1597"/>
        <v/>
      </c>
      <c r="AI386" s="975" t="str">
        <f t="shared" ref="AI386:AP386" si="1598">IF(AI372="","",RANK(C362,$C362:$J362,0))</f>
        <v/>
      </c>
      <c r="AJ386" s="976" t="str">
        <f t="shared" si="1598"/>
        <v/>
      </c>
      <c r="AK386" s="976" t="str">
        <f t="shared" si="1598"/>
        <v/>
      </c>
      <c r="AL386" s="976" t="str">
        <f t="shared" si="1598"/>
        <v/>
      </c>
      <c r="AM386" s="976">
        <f t="shared" ca="1" si="1598"/>
        <v>1</v>
      </c>
      <c r="AN386" s="976" t="str">
        <f t="shared" si="1598"/>
        <v/>
      </c>
      <c r="AO386" s="976" t="str">
        <f t="shared" si="1598"/>
        <v/>
      </c>
      <c r="AP386" s="977" t="str">
        <f t="shared" si="1598"/>
        <v/>
      </c>
      <c r="AQ386" s="975" t="str">
        <f t="shared" ref="AQ386:AX386" si="1599">IF(AQ372="","",RANK(C362,$C362:$J362,0))</f>
        <v/>
      </c>
      <c r="AR386" s="976" t="str">
        <f t="shared" si="1599"/>
        <v/>
      </c>
      <c r="AS386" s="976" t="str">
        <f t="shared" si="1599"/>
        <v/>
      </c>
      <c r="AT386" s="976" t="str">
        <f t="shared" si="1599"/>
        <v/>
      </c>
      <c r="AU386" s="976" t="str">
        <f t="shared" si="1599"/>
        <v/>
      </c>
      <c r="AV386" s="976" t="str">
        <f t="shared" si="1599"/>
        <v/>
      </c>
      <c r="AW386" s="976" t="str">
        <f t="shared" si="1599"/>
        <v/>
      </c>
      <c r="AX386" s="977" t="str">
        <f t="shared" si="1599"/>
        <v/>
      </c>
      <c r="AY386" s="975" t="str">
        <f t="shared" ref="AY386:BF386" si="1600">IF(AY372="","",RANK(C362,$C362:$J362,0))</f>
        <v/>
      </c>
      <c r="AZ386" s="976" t="str">
        <f t="shared" si="1600"/>
        <v/>
      </c>
      <c r="BA386" s="976" t="str">
        <f t="shared" si="1600"/>
        <v/>
      </c>
      <c r="BB386" s="976" t="str">
        <f t="shared" si="1600"/>
        <v/>
      </c>
      <c r="BC386" s="976" t="str">
        <f t="shared" si="1600"/>
        <v/>
      </c>
      <c r="BD386" s="976" t="str">
        <f t="shared" si="1600"/>
        <v/>
      </c>
      <c r="BE386" s="976" t="str">
        <f t="shared" si="1600"/>
        <v/>
      </c>
      <c r="BF386" s="977" t="str">
        <f t="shared" si="1600"/>
        <v/>
      </c>
      <c r="BG386" s="975" t="str">
        <f t="shared" ref="BG386:BN386" si="1601">IF(BG372="","",RANK(C362,$C362:$J362,0))</f>
        <v/>
      </c>
      <c r="BH386" s="976" t="str">
        <f t="shared" si="1601"/>
        <v/>
      </c>
      <c r="BI386" s="976" t="str">
        <f t="shared" si="1601"/>
        <v/>
      </c>
      <c r="BJ386" s="976" t="str">
        <f t="shared" si="1601"/>
        <v/>
      </c>
      <c r="BK386" s="976" t="str">
        <f t="shared" si="1601"/>
        <v/>
      </c>
      <c r="BL386" s="976" t="str">
        <f t="shared" si="1601"/>
        <v/>
      </c>
      <c r="BM386" s="976" t="str">
        <f t="shared" si="1601"/>
        <v/>
      </c>
      <c r="BN386" s="977" t="str">
        <f t="shared" si="1601"/>
        <v/>
      </c>
    </row>
    <row r="387" spans="1:66" ht="15.75" x14ac:dyDescent="0.25">
      <c r="A387" s="2084" t="s">
        <v>38</v>
      </c>
      <c r="B387" s="2085"/>
      <c r="C387" s="978">
        <f t="shared" ref="C387:J387" ca="1" si="1602">IF(C372="","",RANK(C363,$C363:$J363,0))</f>
        <v>1</v>
      </c>
      <c r="D387" s="979" t="str">
        <f t="shared" si="1602"/>
        <v/>
      </c>
      <c r="E387" s="979" t="str">
        <f t="shared" si="1602"/>
        <v/>
      </c>
      <c r="F387" s="979" t="str">
        <f t="shared" si="1602"/>
        <v/>
      </c>
      <c r="G387" s="979" t="str">
        <f t="shared" si="1602"/>
        <v/>
      </c>
      <c r="H387" s="979" t="str">
        <f t="shared" si="1602"/>
        <v/>
      </c>
      <c r="I387" s="979" t="str">
        <f t="shared" si="1602"/>
        <v/>
      </c>
      <c r="J387" s="980" t="str">
        <f t="shared" si="1602"/>
        <v/>
      </c>
      <c r="K387" s="978" t="str">
        <f t="shared" ref="K387:R387" si="1603">IF(K372="","",RANK(C363,$C363:$J363,0))</f>
        <v/>
      </c>
      <c r="L387" s="979">
        <f t="shared" ca="1" si="1603"/>
        <v>2</v>
      </c>
      <c r="M387" s="979">
        <f t="shared" ca="1" si="1603"/>
        <v>2</v>
      </c>
      <c r="N387" s="979">
        <f t="shared" ca="1" si="1603"/>
        <v>4</v>
      </c>
      <c r="O387" s="979" t="str">
        <f t="shared" si="1603"/>
        <v/>
      </c>
      <c r="P387" s="979" t="str">
        <f t="shared" si="1603"/>
        <v/>
      </c>
      <c r="Q387" s="979" t="str">
        <f t="shared" si="1603"/>
        <v/>
      </c>
      <c r="R387" s="980" t="str">
        <f t="shared" si="1603"/>
        <v/>
      </c>
      <c r="S387" s="978" t="str">
        <f t="shared" ref="S387:Z387" si="1604">IF(S372="","",RANK(C363,$C363:$J363,0))</f>
        <v/>
      </c>
      <c r="T387" s="979" t="str">
        <f t="shared" si="1604"/>
        <v/>
      </c>
      <c r="U387" s="979" t="str">
        <f t="shared" si="1604"/>
        <v/>
      </c>
      <c r="V387" s="979" t="str">
        <f t="shared" si="1604"/>
        <v/>
      </c>
      <c r="W387" s="979" t="str">
        <f t="shared" si="1604"/>
        <v/>
      </c>
      <c r="X387" s="979" t="str">
        <f t="shared" si="1604"/>
        <v/>
      </c>
      <c r="Y387" s="979" t="str">
        <f t="shared" si="1604"/>
        <v/>
      </c>
      <c r="Z387" s="985" t="str">
        <f t="shared" si="1604"/>
        <v/>
      </c>
      <c r="AA387" s="978" t="str">
        <f t="shared" ref="AA387:AH387" si="1605">IF(AA372="","",RANK(C363,$C363:$J363,0))</f>
        <v/>
      </c>
      <c r="AB387" s="979" t="str">
        <f t="shared" si="1605"/>
        <v/>
      </c>
      <c r="AC387" s="979" t="str">
        <f t="shared" si="1605"/>
        <v/>
      </c>
      <c r="AD387" s="979" t="str">
        <f t="shared" si="1605"/>
        <v/>
      </c>
      <c r="AE387" s="979" t="str">
        <f t="shared" si="1605"/>
        <v/>
      </c>
      <c r="AF387" s="979" t="str">
        <f t="shared" si="1605"/>
        <v/>
      </c>
      <c r="AG387" s="979" t="str">
        <f t="shared" si="1605"/>
        <v/>
      </c>
      <c r="AH387" s="980" t="str">
        <f t="shared" si="1605"/>
        <v/>
      </c>
      <c r="AI387" s="978" t="str">
        <f t="shared" ref="AI387:AP387" si="1606">IF(AI372="","",RANK(C363,$C363:$J363,0))</f>
        <v/>
      </c>
      <c r="AJ387" s="979" t="str">
        <f t="shared" si="1606"/>
        <v/>
      </c>
      <c r="AK387" s="979" t="str">
        <f t="shared" si="1606"/>
        <v/>
      </c>
      <c r="AL387" s="979" t="str">
        <f t="shared" si="1606"/>
        <v/>
      </c>
      <c r="AM387" s="979">
        <f t="shared" ca="1" si="1606"/>
        <v>5</v>
      </c>
      <c r="AN387" s="979" t="str">
        <f t="shared" si="1606"/>
        <v/>
      </c>
      <c r="AO387" s="979" t="str">
        <f t="shared" si="1606"/>
        <v/>
      </c>
      <c r="AP387" s="980" t="str">
        <f t="shared" si="1606"/>
        <v/>
      </c>
      <c r="AQ387" s="978" t="str">
        <f t="shared" ref="AQ387:AX387" si="1607">IF(AQ372="","",RANK(C363,$C363:$J363,0))</f>
        <v/>
      </c>
      <c r="AR387" s="979" t="str">
        <f t="shared" si="1607"/>
        <v/>
      </c>
      <c r="AS387" s="979" t="str">
        <f t="shared" si="1607"/>
        <v/>
      </c>
      <c r="AT387" s="979" t="str">
        <f t="shared" si="1607"/>
        <v/>
      </c>
      <c r="AU387" s="979" t="str">
        <f t="shared" si="1607"/>
        <v/>
      </c>
      <c r="AV387" s="979" t="str">
        <f t="shared" si="1607"/>
        <v/>
      </c>
      <c r="AW387" s="979" t="str">
        <f t="shared" si="1607"/>
        <v/>
      </c>
      <c r="AX387" s="980" t="str">
        <f t="shared" si="1607"/>
        <v/>
      </c>
      <c r="AY387" s="978" t="str">
        <f t="shared" ref="AY387:BF387" si="1608">IF(AY372="","",RANK(C363,$C363:$J363,0))</f>
        <v/>
      </c>
      <c r="AZ387" s="979" t="str">
        <f t="shared" si="1608"/>
        <v/>
      </c>
      <c r="BA387" s="979" t="str">
        <f t="shared" si="1608"/>
        <v/>
      </c>
      <c r="BB387" s="979" t="str">
        <f t="shared" si="1608"/>
        <v/>
      </c>
      <c r="BC387" s="979" t="str">
        <f t="shared" si="1608"/>
        <v/>
      </c>
      <c r="BD387" s="979" t="str">
        <f t="shared" si="1608"/>
        <v/>
      </c>
      <c r="BE387" s="979" t="str">
        <f t="shared" si="1608"/>
        <v/>
      </c>
      <c r="BF387" s="980" t="str">
        <f t="shared" si="1608"/>
        <v/>
      </c>
      <c r="BG387" s="978" t="str">
        <f t="shared" ref="BG387:BN387" si="1609">IF(BG372="","",RANK(C363,$C363:$J363,0))</f>
        <v/>
      </c>
      <c r="BH387" s="979" t="str">
        <f t="shared" si="1609"/>
        <v/>
      </c>
      <c r="BI387" s="979" t="str">
        <f t="shared" si="1609"/>
        <v/>
      </c>
      <c r="BJ387" s="979" t="str">
        <f t="shared" si="1609"/>
        <v/>
      </c>
      <c r="BK387" s="979" t="str">
        <f t="shared" si="1609"/>
        <v/>
      </c>
      <c r="BL387" s="979" t="str">
        <f t="shared" si="1609"/>
        <v/>
      </c>
      <c r="BM387" s="979" t="str">
        <f t="shared" si="1609"/>
        <v/>
      </c>
      <c r="BN387" s="980" t="str">
        <f t="shared" si="1609"/>
        <v/>
      </c>
    </row>
    <row r="388" spans="1:66" ht="15.75" x14ac:dyDescent="0.25">
      <c r="A388" s="2084" t="s">
        <v>39</v>
      </c>
      <c r="B388" s="2085"/>
      <c r="C388" s="978">
        <f t="shared" ref="C388:J388" ca="1" si="1610">IF(C372="","",RANK(C364,$C364:$J364,1))</f>
        <v>1</v>
      </c>
      <c r="D388" s="979" t="str">
        <f t="shared" si="1610"/>
        <v/>
      </c>
      <c r="E388" s="979" t="str">
        <f t="shared" si="1610"/>
        <v/>
      </c>
      <c r="F388" s="979" t="str">
        <f t="shared" si="1610"/>
        <v/>
      </c>
      <c r="G388" s="979" t="str">
        <f t="shared" si="1610"/>
        <v/>
      </c>
      <c r="H388" s="979" t="str">
        <f t="shared" si="1610"/>
        <v/>
      </c>
      <c r="I388" s="979" t="str">
        <f t="shared" si="1610"/>
        <v/>
      </c>
      <c r="J388" s="980" t="str">
        <f t="shared" si="1610"/>
        <v/>
      </c>
      <c r="K388" s="978" t="str">
        <f t="shared" ref="K388:R388" si="1611">IF(K372="","",RANK(C364,$C364:$J364,1))</f>
        <v/>
      </c>
      <c r="L388" s="979">
        <f t="shared" ca="1" si="1611"/>
        <v>5</v>
      </c>
      <c r="M388" s="979">
        <f t="shared" ca="1" si="1611"/>
        <v>3</v>
      </c>
      <c r="N388" s="979">
        <f t="shared" ca="1" si="1611"/>
        <v>2</v>
      </c>
      <c r="O388" s="979" t="str">
        <f t="shared" si="1611"/>
        <v/>
      </c>
      <c r="P388" s="979" t="str">
        <f t="shared" si="1611"/>
        <v/>
      </c>
      <c r="Q388" s="979" t="str">
        <f t="shared" si="1611"/>
        <v/>
      </c>
      <c r="R388" s="980" t="str">
        <f t="shared" si="1611"/>
        <v/>
      </c>
      <c r="S388" s="978" t="str">
        <f t="shared" ref="S388:Z388" si="1612">IF(S372="","",RANK(C364,$C364:$J364,1))</f>
        <v/>
      </c>
      <c r="T388" s="979" t="str">
        <f t="shared" si="1612"/>
        <v/>
      </c>
      <c r="U388" s="979" t="str">
        <f t="shared" si="1612"/>
        <v/>
      </c>
      <c r="V388" s="979" t="str">
        <f t="shared" si="1612"/>
        <v/>
      </c>
      <c r="W388" s="979" t="str">
        <f t="shared" si="1612"/>
        <v/>
      </c>
      <c r="X388" s="979" t="str">
        <f t="shared" si="1612"/>
        <v/>
      </c>
      <c r="Y388" s="979" t="str">
        <f t="shared" si="1612"/>
        <v/>
      </c>
      <c r="Z388" s="985" t="str">
        <f t="shared" si="1612"/>
        <v/>
      </c>
      <c r="AA388" s="978" t="str">
        <f t="shared" ref="AA388:AH388" si="1613">IF(AA372="","",RANK(C364,$C364:$J364,1))</f>
        <v/>
      </c>
      <c r="AB388" s="979" t="str">
        <f t="shared" si="1613"/>
        <v/>
      </c>
      <c r="AC388" s="979" t="str">
        <f t="shared" si="1613"/>
        <v/>
      </c>
      <c r="AD388" s="979" t="str">
        <f t="shared" si="1613"/>
        <v/>
      </c>
      <c r="AE388" s="979" t="str">
        <f t="shared" si="1613"/>
        <v/>
      </c>
      <c r="AF388" s="979" t="str">
        <f t="shared" si="1613"/>
        <v/>
      </c>
      <c r="AG388" s="979" t="str">
        <f t="shared" si="1613"/>
        <v/>
      </c>
      <c r="AH388" s="980" t="str">
        <f t="shared" si="1613"/>
        <v/>
      </c>
      <c r="AI388" s="978" t="str">
        <f t="shared" ref="AI388:AP388" si="1614">IF(AI372="","",RANK(C364,$C364:$J364,1))</f>
        <v/>
      </c>
      <c r="AJ388" s="979" t="str">
        <f t="shared" si="1614"/>
        <v/>
      </c>
      <c r="AK388" s="979" t="str">
        <f t="shared" si="1614"/>
        <v/>
      </c>
      <c r="AL388" s="979" t="str">
        <f t="shared" si="1614"/>
        <v/>
      </c>
      <c r="AM388" s="979">
        <f t="shared" ca="1" si="1614"/>
        <v>4</v>
      </c>
      <c r="AN388" s="979" t="str">
        <f t="shared" si="1614"/>
        <v/>
      </c>
      <c r="AO388" s="979" t="str">
        <f t="shared" si="1614"/>
        <v/>
      </c>
      <c r="AP388" s="980" t="str">
        <f t="shared" si="1614"/>
        <v/>
      </c>
      <c r="AQ388" s="978" t="str">
        <f t="shared" ref="AQ388:AX388" si="1615">IF(AQ372="","",RANK(C364,$C364:$J364,1))</f>
        <v/>
      </c>
      <c r="AR388" s="979" t="str">
        <f t="shared" si="1615"/>
        <v/>
      </c>
      <c r="AS388" s="979" t="str">
        <f t="shared" si="1615"/>
        <v/>
      </c>
      <c r="AT388" s="979" t="str">
        <f t="shared" si="1615"/>
        <v/>
      </c>
      <c r="AU388" s="979" t="str">
        <f t="shared" si="1615"/>
        <v/>
      </c>
      <c r="AV388" s="979" t="str">
        <f t="shared" si="1615"/>
        <v/>
      </c>
      <c r="AW388" s="979" t="str">
        <f t="shared" si="1615"/>
        <v/>
      </c>
      <c r="AX388" s="980" t="str">
        <f t="shared" si="1615"/>
        <v/>
      </c>
      <c r="AY388" s="978" t="str">
        <f t="shared" ref="AY388:BF388" si="1616">IF(AY372="","",RANK(C364,$C364:$J364,1))</f>
        <v/>
      </c>
      <c r="AZ388" s="979" t="str">
        <f t="shared" si="1616"/>
        <v/>
      </c>
      <c r="BA388" s="979" t="str">
        <f t="shared" si="1616"/>
        <v/>
      </c>
      <c r="BB388" s="979" t="str">
        <f t="shared" si="1616"/>
        <v/>
      </c>
      <c r="BC388" s="979" t="str">
        <f t="shared" si="1616"/>
        <v/>
      </c>
      <c r="BD388" s="979" t="str">
        <f t="shared" si="1616"/>
        <v/>
      </c>
      <c r="BE388" s="979" t="str">
        <f t="shared" si="1616"/>
        <v/>
      </c>
      <c r="BF388" s="980" t="str">
        <f t="shared" si="1616"/>
        <v/>
      </c>
      <c r="BG388" s="978" t="str">
        <f t="shared" ref="BG388:BN388" si="1617">IF(BG372="","",RANK(C364,$C364:$J364,1))</f>
        <v/>
      </c>
      <c r="BH388" s="979" t="str">
        <f t="shared" si="1617"/>
        <v/>
      </c>
      <c r="BI388" s="979" t="str">
        <f t="shared" si="1617"/>
        <v/>
      </c>
      <c r="BJ388" s="979" t="str">
        <f t="shared" si="1617"/>
        <v/>
      </c>
      <c r="BK388" s="979" t="str">
        <f t="shared" si="1617"/>
        <v/>
      </c>
      <c r="BL388" s="979" t="str">
        <f t="shared" si="1617"/>
        <v/>
      </c>
      <c r="BM388" s="979" t="str">
        <f t="shared" si="1617"/>
        <v/>
      </c>
      <c r="BN388" s="980" t="str">
        <f t="shared" si="1617"/>
        <v/>
      </c>
    </row>
    <row r="389" spans="1:66" ht="15.75" x14ac:dyDescent="0.25">
      <c r="A389" s="2084" t="s">
        <v>32</v>
      </c>
      <c r="B389" s="2085"/>
      <c r="C389" s="978">
        <f t="shared" ref="C389:J389" ca="1" si="1618">IF(C372="","",RANK(C365,$C365:$J365,0))</f>
        <v>1</v>
      </c>
      <c r="D389" s="979" t="str">
        <f t="shared" si="1618"/>
        <v/>
      </c>
      <c r="E389" s="979" t="str">
        <f t="shared" si="1618"/>
        <v/>
      </c>
      <c r="F389" s="979" t="str">
        <f t="shared" si="1618"/>
        <v/>
      </c>
      <c r="G389" s="979" t="str">
        <f t="shared" si="1618"/>
        <v/>
      </c>
      <c r="H389" s="979" t="str">
        <f t="shared" si="1618"/>
        <v/>
      </c>
      <c r="I389" s="979" t="str">
        <f t="shared" si="1618"/>
        <v/>
      </c>
      <c r="J389" s="980" t="str">
        <f t="shared" si="1618"/>
        <v/>
      </c>
      <c r="K389" s="978" t="str">
        <f t="shared" ref="K389:R389" si="1619">IF(K372="","",RANK(C365,$C365:$J365,0))</f>
        <v/>
      </c>
      <c r="L389" s="979">
        <f t="shared" ca="1" si="1619"/>
        <v>4</v>
      </c>
      <c r="M389" s="979">
        <f t="shared" ca="1" si="1619"/>
        <v>3</v>
      </c>
      <c r="N389" s="979">
        <f t="shared" ca="1" si="1619"/>
        <v>2</v>
      </c>
      <c r="O389" s="979" t="str">
        <f t="shared" si="1619"/>
        <v/>
      </c>
      <c r="P389" s="979" t="str">
        <f t="shared" si="1619"/>
        <v/>
      </c>
      <c r="Q389" s="979" t="str">
        <f t="shared" si="1619"/>
        <v/>
      </c>
      <c r="R389" s="980" t="str">
        <f t="shared" si="1619"/>
        <v/>
      </c>
      <c r="S389" s="978" t="str">
        <f t="shared" ref="S389:Z389" si="1620">IF(S372="","",RANK(C365,$C365:$J365,0))</f>
        <v/>
      </c>
      <c r="T389" s="979" t="str">
        <f t="shared" si="1620"/>
        <v/>
      </c>
      <c r="U389" s="979" t="str">
        <f t="shared" si="1620"/>
        <v/>
      </c>
      <c r="V389" s="979" t="str">
        <f t="shared" si="1620"/>
        <v/>
      </c>
      <c r="W389" s="979" t="str">
        <f t="shared" si="1620"/>
        <v/>
      </c>
      <c r="X389" s="979" t="str">
        <f t="shared" si="1620"/>
        <v/>
      </c>
      <c r="Y389" s="979" t="str">
        <f t="shared" si="1620"/>
        <v/>
      </c>
      <c r="Z389" s="985" t="str">
        <f t="shared" si="1620"/>
        <v/>
      </c>
      <c r="AA389" s="978" t="str">
        <f t="shared" ref="AA389:AH389" si="1621">IF(AA372="","",RANK(C365,$C365:$J365,0))</f>
        <v/>
      </c>
      <c r="AB389" s="979" t="str">
        <f t="shared" si="1621"/>
        <v/>
      </c>
      <c r="AC389" s="979" t="str">
        <f t="shared" si="1621"/>
        <v/>
      </c>
      <c r="AD389" s="979" t="str">
        <f t="shared" si="1621"/>
        <v/>
      </c>
      <c r="AE389" s="979" t="str">
        <f t="shared" si="1621"/>
        <v/>
      </c>
      <c r="AF389" s="979" t="str">
        <f t="shared" si="1621"/>
        <v/>
      </c>
      <c r="AG389" s="979" t="str">
        <f t="shared" si="1621"/>
        <v/>
      </c>
      <c r="AH389" s="980" t="str">
        <f t="shared" si="1621"/>
        <v/>
      </c>
      <c r="AI389" s="978" t="str">
        <f t="shared" ref="AI389:AP389" si="1622">IF(AI372="","",RANK(C365,$C365:$J365,0))</f>
        <v/>
      </c>
      <c r="AJ389" s="979" t="str">
        <f t="shared" si="1622"/>
        <v/>
      </c>
      <c r="AK389" s="979" t="str">
        <f t="shared" si="1622"/>
        <v/>
      </c>
      <c r="AL389" s="979" t="str">
        <f t="shared" si="1622"/>
        <v/>
      </c>
      <c r="AM389" s="979">
        <f t="shared" ca="1" si="1622"/>
        <v>4</v>
      </c>
      <c r="AN389" s="979" t="str">
        <f t="shared" si="1622"/>
        <v/>
      </c>
      <c r="AO389" s="979" t="str">
        <f t="shared" si="1622"/>
        <v/>
      </c>
      <c r="AP389" s="980" t="str">
        <f t="shared" si="1622"/>
        <v/>
      </c>
      <c r="AQ389" s="978" t="str">
        <f t="shared" ref="AQ389:AX389" si="1623">IF(AQ372="","",RANK(C365,$C365:$J365,0))</f>
        <v/>
      </c>
      <c r="AR389" s="979" t="str">
        <f t="shared" si="1623"/>
        <v/>
      </c>
      <c r="AS389" s="979" t="str">
        <f t="shared" si="1623"/>
        <v/>
      </c>
      <c r="AT389" s="979" t="str">
        <f t="shared" si="1623"/>
        <v/>
      </c>
      <c r="AU389" s="979" t="str">
        <f t="shared" si="1623"/>
        <v/>
      </c>
      <c r="AV389" s="979" t="str">
        <f t="shared" si="1623"/>
        <v/>
      </c>
      <c r="AW389" s="979" t="str">
        <f t="shared" si="1623"/>
        <v/>
      </c>
      <c r="AX389" s="980" t="str">
        <f t="shared" si="1623"/>
        <v/>
      </c>
      <c r="AY389" s="978" t="str">
        <f t="shared" ref="AY389:BF389" si="1624">IF(AY372="","",RANK(C365,$C365:$J365,0))</f>
        <v/>
      </c>
      <c r="AZ389" s="979" t="str">
        <f t="shared" si="1624"/>
        <v/>
      </c>
      <c r="BA389" s="979" t="str">
        <f t="shared" si="1624"/>
        <v/>
      </c>
      <c r="BB389" s="979" t="str">
        <f t="shared" si="1624"/>
        <v/>
      </c>
      <c r="BC389" s="979" t="str">
        <f t="shared" si="1624"/>
        <v/>
      </c>
      <c r="BD389" s="979" t="str">
        <f t="shared" si="1624"/>
        <v/>
      </c>
      <c r="BE389" s="979" t="str">
        <f t="shared" si="1624"/>
        <v/>
      </c>
      <c r="BF389" s="980" t="str">
        <f t="shared" si="1624"/>
        <v/>
      </c>
      <c r="BG389" s="978" t="str">
        <f t="shared" ref="BG389:BN389" si="1625">IF(BG372="","",RANK(C365,$C365:$J365,0))</f>
        <v/>
      </c>
      <c r="BH389" s="979" t="str">
        <f t="shared" si="1625"/>
        <v/>
      </c>
      <c r="BI389" s="979" t="str">
        <f t="shared" si="1625"/>
        <v/>
      </c>
      <c r="BJ389" s="979" t="str">
        <f t="shared" si="1625"/>
        <v/>
      </c>
      <c r="BK389" s="979" t="str">
        <f t="shared" si="1625"/>
        <v/>
      </c>
      <c r="BL389" s="979" t="str">
        <f t="shared" si="1625"/>
        <v/>
      </c>
      <c r="BM389" s="979" t="str">
        <f t="shared" si="1625"/>
        <v/>
      </c>
      <c r="BN389" s="980" t="str">
        <f t="shared" si="1625"/>
        <v/>
      </c>
    </row>
    <row r="390" spans="1:66" ht="16.5" thickBot="1" x14ac:dyDescent="0.3">
      <c r="A390" s="2086" t="s">
        <v>137</v>
      </c>
      <c r="B390" s="2087"/>
      <c r="C390" s="986">
        <f t="shared" ref="C390:J390" ca="1" si="1626">IF(C372="","",RANK(C366,$C366:$J366,0))</f>
        <v>1</v>
      </c>
      <c r="D390" s="987" t="str">
        <f t="shared" si="1626"/>
        <v/>
      </c>
      <c r="E390" s="987" t="str">
        <f t="shared" si="1626"/>
        <v/>
      </c>
      <c r="F390" s="987" t="str">
        <f t="shared" si="1626"/>
        <v/>
      </c>
      <c r="G390" s="987" t="str">
        <f t="shared" si="1626"/>
        <v/>
      </c>
      <c r="H390" s="987" t="str">
        <f t="shared" si="1626"/>
        <v/>
      </c>
      <c r="I390" s="987" t="str">
        <f t="shared" si="1626"/>
        <v/>
      </c>
      <c r="J390" s="988" t="str">
        <f t="shared" si="1626"/>
        <v/>
      </c>
      <c r="K390" s="986" t="str">
        <f t="shared" ref="K390:R390" si="1627">IF(K372="","",RANK(C366,$C366:$J366,0))</f>
        <v/>
      </c>
      <c r="L390" s="987">
        <f t="shared" ca="1" si="1627"/>
        <v>4</v>
      </c>
      <c r="M390" s="987">
        <f t="shared" ca="1" si="1627"/>
        <v>3</v>
      </c>
      <c r="N390" s="987">
        <f t="shared" ca="1" si="1627"/>
        <v>2</v>
      </c>
      <c r="O390" s="987" t="str">
        <f t="shared" si="1627"/>
        <v/>
      </c>
      <c r="P390" s="987" t="str">
        <f t="shared" si="1627"/>
        <v/>
      </c>
      <c r="Q390" s="987" t="str">
        <f t="shared" si="1627"/>
        <v/>
      </c>
      <c r="R390" s="988" t="str">
        <f t="shared" si="1627"/>
        <v/>
      </c>
      <c r="S390" s="981" t="str">
        <f t="shared" ref="S390:Z390" si="1628">IF(S372="","",RANK(C366,$C366:$J366,0))</f>
        <v/>
      </c>
      <c r="T390" s="982" t="str">
        <f t="shared" si="1628"/>
        <v/>
      </c>
      <c r="U390" s="982" t="str">
        <f t="shared" si="1628"/>
        <v/>
      </c>
      <c r="V390" s="982" t="str">
        <f t="shared" si="1628"/>
        <v/>
      </c>
      <c r="W390" s="982" t="str">
        <f t="shared" si="1628"/>
        <v/>
      </c>
      <c r="X390" s="982" t="str">
        <f t="shared" si="1628"/>
        <v/>
      </c>
      <c r="Y390" s="982" t="str">
        <f t="shared" si="1628"/>
        <v/>
      </c>
      <c r="Z390" s="989" t="str">
        <f t="shared" si="1628"/>
        <v/>
      </c>
      <c r="AA390" s="981" t="str">
        <f t="shared" ref="AA390:AH390" si="1629">IF(AA372="","",RANK(C366,$C366:$J366,0))</f>
        <v/>
      </c>
      <c r="AB390" s="982" t="str">
        <f t="shared" si="1629"/>
        <v/>
      </c>
      <c r="AC390" s="982" t="str">
        <f t="shared" si="1629"/>
        <v/>
      </c>
      <c r="AD390" s="982" t="str">
        <f t="shared" si="1629"/>
        <v/>
      </c>
      <c r="AE390" s="982" t="str">
        <f t="shared" si="1629"/>
        <v/>
      </c>
      <c r="AF390" s="982" t="str">
        <f t="shared" si="1629"/>
        <v/>
      </c>
      <c r="AG390" s="982" t="str">
        <f t="shared" si="1629"/>
        <v/>
      </c>
      <c r="AH390" s="983" t="str">
        <f t="shared" si="1629"/>
        <v/>
      </c>
      <c r="AI390" s="981" t="str">
        <f t="shared" ref="AI390:AP390" si="1630">IF(AI372="","",RANK(C366,$C366:$J366,0))</f>
        <v/>
      </c>
      <c r="AJ390" s="982" t="str">
        <f t="shared" si="1630"/>
        <v/>
      </c>
      <c r="AK390" s="982" t="str">
        <f t="shared" si="1630"/>
        <v/>
      </c>
      <c r="AL390" s="982" t="str">
        <f t="shared" si="1630"/>
        <v/>
      </c>
      <c r="AM390" s="982">
        <f t="shared" ca="1" si="1630"/>
        <v>5</v>
      </c>
      <c r="AN390" s="982" t="str">
        <f t="shared" si="1630"/>
        <v/>
      </c>
      <c r="AO390" s="982" t="str">
        <f t="shared" si="1630"/>
        <v/>
      </c>
      <c r="AP390" s="983" t="str">
        <f t="shared" si="1630"/>
        <v/>
      </c>
      <c r="AQ390" s="981" t="str">
        <f t="shared" ref="AQ390:AX390" si="1631">IF(AQ372="","",RANK(C366,$C366:$J366,0))</f>
        <v/>
      </c>
      <c r="AR390" s="982" t="str">
        <f t="shared" si="1631"/>
        <v/>
      </c>
      <c r="AS390" s="982" t="str">
        <f t="shared" si="1631"/>
        <v/>
      </c>
      <c r="AT390" s="982" t="str">
        <f t="shared" si="1631"/>
        <v/>
      </c>
      <c r="AU390" s="982" t="str">
        <f t="shared" si="1631"/>
        <v/>
      </c>
      <c r="AV390" s="982" t="str">
        <f t="shared" si="1631"/>
        <v/>
      </c>
      <c r="AW390" s="982" t="str">
        <f t="shared" si="1631"/>
        <v/>
      </c>
      <c r="AX390" s="983" t="str">
        <f t="shared" si="1631"/>
        <v/>
      </c>
      <c r="AY390" s="981" t="str">
        <f t="shared" ref="AY390:BF390" si="1632">IF(AY372="","",RANK(C366,$C366:$J366,0))</f>
        <v/>
      </c>
      <c r="AZ390" s="982" t="str">
        <f t="shared" si="1632"/>
        <v/>
      </c>
      <c r="BA390" s="982" t="str">
        <f t="shared" si="1632"/>
        <v/>
      </c>
      <c r="BB390" s="982" t="str">
        <f t="shared" si="1632"/>
        <v/>
      </c>
      <c r="BC390" s="982" t="str">
        <f t="shared" si="1632"/>
        <v/>
      </c>
      <c r="BD390" s="982" t="str">
        <f t="shared" si="1632"/>
        <v/>
      </c>
      <c r="BE390" s="982" t="str">
        <f t="shared" si="1632"/>
        <v/>
      </c>
      <c r="BF390" s="983" t="str">
        <f t="shared" si="1632"/>
        <v/>
      </c>
      <c r="BG390" s="981" t="str">
        <f t="shared" ref="BG390:BN390" si="1633">IF(BG372="","",RANK(C366,$C366:$J366,0))</f>
        <v/>
      </c>
      <c r="BH390" s="982" t="str">
        <f t="shared" si="1633"/>
        <v/>
      </c>
      <c r="BI390" s="982" t="str">
        <f t="shared" si="1633"/>
        <v/>
      </c>
      <c r="BJ390" s="982" t="str">
        <f t="shared" si="1633"/>
        <v/>
      </c>
      <c r="BK390" s="982" t="str">
        <f t="shared" si="1633"/>
        <v/>
      </c>
      <c r="BL390" s="982" t="str">
        <f t="shared" si="1633"/>
        <v/>
      </c>
      <c r="BM390" s="982" t="str">
        <f t="shared" si="1633"/>
        <v/>
      </c>
      <c r="BN390" s="983" t="str">
        <f t="shared" si="1633"/>
        <v/>
      </c>
    </row>
    <row r="391" spans="1:66" ht="15.75" x14ac:dyDescent="0.25">
      <c r="A391" s="2088" t="s">
        <v>40</v>
      </c>
      <c r="B391" s="2089"/>
      <c r="C391" s="966">
        <f t="shared" ref="C391:J391" si="1634">IF(C372="","",RANK(C381,$C381:$J381,0))</f>
        <v>1</v>
      </c>
      <c r="D391" s="967" t="str">
        <f t="shared" si="1634"/>
        <v/>
      </c>
      <c r="E391" s="967" t="str">
        <f t="shared" si="1634"/>
        <v/>
      </c>
      <c r="F391" s="967" t="str">
        <f t="shared" si="1634"/>
        <v/>
      </c>
      <c r="G391" s="967" t="str">
        <f t="shared" si="1634"/>
        <v/>
      </c>
      <c r="H391" s="967" t="str">
        <f t="shared" si="1634"/>
        <v/>
      </c>
      <c r="I391" s="967" t="str">
        <f t="shared" si="1634"/>
        <v/>
      </c>
      <c r="J391" s="968" t="str">
        <f t="shared" si="1634"/>
        <v/>
      </c>
      <c r="K391" s="966" t="str">
        <f t="shared" ref="K391:R391" si="1635">IF(K372="","",RANK(K381,$K381:$R381,0))</f>
        <v/>
      </c>
      <c r="L391" s="967">
        <f t="shared" si="1635"/>
        <v>1</v>
      </c>
      <c r="M391" s="967">
        <f t="shared" si="1635"/>
        <v>1</v>
      </c>
      <c r="N391" s="967">
        <f t="shared" si="1635"/>
        <v>1</v>
      </c>
      <c r="O391" s="967" t="str">
        <f t="shared" si="1635"/>
        <v/>
      </c>
      <c r="P391" s="967" t="str">
        <f t="shared" si="1635"/>
        <v/>
      </c>
      <c r="Q391" s="967" t="str">
        <f t="shared" si="1635"/>
        <v/>
      </c>
      <c r="R391" s="968" t="str">
        <f t="shared" si="1635"/>
        <v/>
      </c>
      <c r="S391" s="966" t="str">
        <f t="shared" ref="S391:Z391" si="1636">IF(S372="","",RANK(S381,$S381:$Z381,0))</f>
        <v/>
      </c>
      <c r="T391" s="967" t="str">
        <f t="shared" si="1636"/>
        <v/>
      </c>
      <c r="U391" s="967" t="str">
        <f t="shared" si="1636"/>
        <v/>
      </c>
      <c r="V391" s="967" t="str">
        <f t="shared" si="1636"/>
        <v/>
      </c>
      <c r="W391" s="967" t="str">
        <f t="shared" si="1636"/>
        <v/>
      </c>
      <c r="X391" s="967" t="str">
        <f t="shared" si="1636"/>
        <v/>
      </c>
      <c r="Y391" s="967" t="str">
        <f t="shared" si="1636"/>
        <v/>
      </c>
      <c r="Z391" s="968" t="str">
        <f t="shared" si="1636"/>
        <v/>
      </c>
      <c r="AA391" s="966" t="str">
        <f t="shared" ref="AA391:AH391" si="1637">IF(AA372="","",RANK(AA381,$AA381:$AH381,0))</f>
        <v/>
      </c>
      <c r="AB391" s="967" t="str">
        <f t="shared" si="1637"/>
        <v/>
      </c>
      <c r="AC391" s="967" t="str">
        <f t="shared" si="1637"/>
        <v/>
      </c>
      <c r="AD391" s="967" t="str">
        <f t="shared" si="1637"/>
        <v/>
      </c>
      <c r="AE391" s="967" t="str">
        <f t="shared" si="1637"/>
        <v/>
      </c>
      <c r="AF391" s="967" t="str">
        <f t="shared" si="1637"/>
        <v/>
      </c>
      <c r="AG391" s="967" t="str">
        <f t="shared" si="1637"/>
        <v/>
      </c>
      <c r="AH391" s="968" t="str">
        <f t="shared" si="1637"/>
        <v/>
      </c>
      <c r="AI391" s="966" t="str">
        <f t="shared" ref="AI391:AP391" si="1638">IF(AI372="","",RANK(AI381,$AI381:$AP381,0))</f>
        <v/>
      </c>
      <c r="AJ391" s="967" t="str">
        <f t="shared" si="1638"/>
        <v/>
      </c>
      <c r="AK391" s="967" t="str">
        <f t="shared" si="1638"/>
        <v/>
      </c>
      <c r="AL391" s="967" t="str">
        <f t="shared" si="1638"/>
        <v/>
      </c>
      <c r="AM391" s="967">
        <f t="shared" si="1638"/>
        <v>1</v>
      </c>
      <c r="AN391" s="967" t="str">
        <f t="shared" si="1638"/>
        <v/>
      </c>
      <c r="AO391" s="967" t="str">
        <f t="shared" si="1638"/>
        <v/>
      </c>
      <c r="AP391" s="968" t="str">
        <f t="shared" si="1638"/>
        <v/>
      </c>
      <c r="AQ391" s="966" t="str">
        <f t="shared" ref="AQ391:AX391" si="1639">IF(AQ372="","",RANK(AQ381,$AQ381:$AX381,0))</f>
        <v/>
      </c>
      <c r="AR391" s="967" t="str">
        <f t="shared" si="1639"/>
        <v/>
      </c>
      <c r="AS391" s="967" t="str">
        <f t="shared" si="1639"/>
        <v/>
      </c>
      <c r="AT391" s="967" t="str">
        <f t="shared" si="1639"/>
        <v/>
      </c>
      <c r="AU391" s="967" t="str">
        <f t="shared" si="1639"/>
        <v/>
      </c>
      <c r="AV391" s="967" t="str">
        <f t="shared" si="1639"/>
        <v/>
      </c>
      <c r="AW391" s="967" t="str">
        <f t="shared" si="1639"/>
        <v/>
      </c>
      <c r="AX391" s="968" t="str">
        <f t="shared" si="1639"/>
        <v/>
      </c>
      <c r="AY391" s="966" t="str">
        <f t="shared" ref="AY391:BF391" si="1640">IF(AY372="","",RANK(AY381,$AY381:$BF381,0))</f>
        <v/>
      </c>
      <c r="AZ391" s="967" t="str">
        <f t="shared" si="1640"/>
        <v/>
      </c>
      <c r="BA391" s="967" t="str">
        <f t="shared" si="1640"/>
        <v/>
      </c>
      <c r="BB391" s="967" t="str">
        <f t="shared" si="1640"/>
        <v/>
      </c>
      <c r="BC391" s="967" t="str">
        <f t="shared" si="1640"/>
        <v/>
      </c>
      <c r="BD391" s="967" t="str">
        <f t="shared" si="1640"/>
        <v/>
      </c>
      <c r="BE391" s="967" t="str">
        <f t="shared" si="1640"/>
        <v/>
      </c>
      <c r="BF391" s="968" t="str">
        <f t="shared" si="1640"/>
        <v/>
      </c>
      <c r="BG391" s="966" t="str">
        <f t="shared" ref="BG391:BN391" si="1641">IF(BG372="","",RANK(BG381,$BG381:$BN381,0))</f>
        <v/>
      </c>
      <c r="BH391" s="967" t="str">
        <f t="shared" si="1641"/>
        <v/>
      </c>
      <c r="BI391" s="967" t="str">
        <f t="shared" si="1641"/>
        <v/>
      </c>
      <c r="BJ391" s="967" t="str">
        <f t="shared" si="1641"/>
        <v/>
      </c>
      <c r="BK391" s="967" t="str">
        <f t="shared" si="1641"/>
        <v/>
      </c>
      <c r="BL391" s="967" t="str">
        <f t="shared" si="1641"/>
        <v/>
      </c>
      <c r="BM391" s="967" t="str">
        <f t="shared" si="1641"/>
        <v/>
      </c>
      <c r="BN391" s="968" t="str">
        <f t="shared" si="1641"/>
        <v/>
      </c>
    </row>
    <row r="392" spans="1:66" ht="15.75" x14ac:dyDescent="0.25">
      <c r="A392" s="2090" t="s">
        <v>34</v>
      </c>
      <c r="B392" s="2091"/>
      <c r="C392" s="969">
        <f t="shared" ref="C392:J392" si="1642">IF(C372="","",RANK(C382,$C382:$J382,0))</f>
        <v>1</v>
      </c>
      <c r="D392" s="970" t="str">
        <f t="shared" si="1642"/>
        <v/>
      </c>
      <c r="E392" s="970" t="str">
        <f t="shared" si="1642"/>
        <v/>
      </c>
      <c r="F392" s="970" t="str">
        <f t="shared" si="1642"/>
        <v/>
      </c>
      <c r="G392" s="970" t="str">
        <f t="shared" si="1642"/>
        <v/>
      </c>
      <c r="H392" s="970" t="str">
        <f t="shared" si="1642"/>
        <v/>
      </c>
      <c r="I392" s="970" t="str">
        <f t="shared" si="1642"/>
        <v/>
      </c>
      <c r="J392" s="971" t="str">
        <f t="shared" si="1642"/>
        <v/>
      </c>
      <c r="K392" s="969" t="str">
        <f t="shared" ref="K392:R392" si="1643">IF(K372="","",RANK(K382,$K382:$R382,0))</f>
        <v/>
      </c>
      <c r="L392" s="970">
        <f t="shared" si="1643"/>
        <v>1</v>
      </c>
      <c r="M392" s="970">
        <f t="shared" si="1643"/>
        <v>3</v>
      </c>
      <c r="N392" s="970">
        <f t="shared" si="1643"/>
        <v>2</v>
      </c>
      <c r="O392" s="970" t="str">
        <f t="shared" si="1643"/>
        <v/>
      </c>
      <c r="P392" s="970" t="str">
        <f t="shared" si="1643"/>
        <v/>
      </c>
      <c r="Q392" s="970" t="str">
        <f t="shared" si="1643"/>
        <v/>
      </c>
      <c r="R392" s="971" t="str">
        <f t="shared" si="1643"/>
        <v/>
      </c>
      <c r="S392" s="969" t="str">
        <f t="shared" ref="S392:Z392" si="1644">IF(S372="","",RANK(S382,$S382:$Z382,0))</f>
        <v/>
      </c>
      <c r="T392" s="970" t="str">
        <f t="shared" si="1644"/>
        <v/>
      </c>
      <c r="U392" s="970" t="str">
        <f t="shared" si="1644"/>
        <v/>
      </c>
      <c r="V392" s="970" t="str">
        <f t="shared" si="1644"/>
        <v/>
      </c>
      <c r="W392" s="970" t="str">
        <f t="shared" si="1644"/>
        <v/>
      </c>
      <c r="X392" s="970" t="str">
        <f t="shared" si="1644"/>
        <v/>
      </c>
      <c r="Y392" s="970" t="str">
        <f t="shared" si="1644"/>
        <v/>
      </c>
      <c r="Z392" s="971" t="str">
        <f t="shared" si="1644"/>
        <v/>
      </c>
      <c r="AA392" s="969" t="str">
        <f t="shared" ref="AA392:AH392" si="1645">IF(AA372="","",RANK(AA382,$AA382:$AH382,0))</f>
        <v/>
      </c>
      <c r="AB392" s="970" t="str">
        <f t="shared" si="1645"/>
        <v/>
      </c>
      <c r="AC392" s="970" t="str">
        <f t="shared" si="1645"/>
        <v/>
      </c>
      <c r="AD392" s="970" t="str">
        <f t="shared" si="1645"/>
        <v/>
      </c>
      <c r="AE392" s="970" t="str">
        <f t="shared" si="1645"/>
        <v/>
      </c>
      <c r="AF392" s="970" t="str">
        <f t="shared" si="1645"/>
        <v/>
      </c>
      <c r="AG392" s="970" t="str">
        <f t="shared" si="1645"/>
        <v/>
      </c>
      <c r="AH392" s="971" t="str">
        <f t="shared" si="1645"/>
        <v/>
      </c>
      <c r="AI392" s="969" t="str">
        <f t="shared" ref="AI392:AP392" si="1646">IF(AI372="","",RANK(AI382,$AI382:$AP382,0))</f>
        <v/>
      </c>
      <c r="AJ392" s="970" t="str">
        <f t="shared" si="1646"/>
        <v/>
      </c>
      <c r="AK392" s="970" t="str">
        <f t="shared" si="1646"/>
        <v/>
      </c>
      <c r="AL392" s="970" t="str">
        <f t="shared" si="1646"/>
        <v/>
      </c>
      <c r="AM392" s="970">
        <f t="shared" si="1646"/>
        <v>1</v>
      </c>
      <c r="AN392" s="970" t="str">
        <f t="shared" si="1646"/>
        <v/>
      </c>
      <c r="AO392" s="970" t="str">
        <f t="shared" si="1646"/>
        <v/>
      </c>
      <c r="AP392" s="971" t="str">
        <f t="shared" si="1646"/>
        <v/>
      </c>
      <c r="AQ392" s="969" t="str">
        <f t="shared" ref="AQ392:AX392" si="1647">IF(AQ372="","",RANK(AQ382,$AQ382:$AX382,0))</f>
        <v/>
      </c>
      <c r="AR392" s="970" t="str">
        <f t="shared" si="1647"/>
        <v/>
      </c>
      <c r="AS392" s="970" t="str">
        <f t="shared" si="1647"/>
        <v/>
      </c>
      <c r="AT392" s="970" t="str">
        <f t="shared" si="1647"/>
        <v/>
      </c>
      <c r="AU392" s="970" t="str">
        <f t="shared" si="1647"/>
        <v/>
      </c>
      <c r="AV392" s="970" t="str">
        <f t="shared" si="1647"/>
        <v/>
      </c>
      <c r="AW392" s="970" t="str">
        <f t="shared" si="1647"/>
        <v/>
      </c>
      <c r="AX392" s="971" t="str">
        <f t="shared" si="1647"/>
        <v/>
      </c>
      <c r="AY392" s="969" t="str">
        <f t="shared" ref="AY392:BF392" si="1648">IF(AY372="","",RANK(AY382,$AY382:$BF382,0))</f>
        <v/>
      </c>
      <c r="AZ392" s="970" t="str">
        <f t="shared" si="1648"/>
        <v/>
      </c>
      <c r="BA392" s="970" t="str">
        <f t="shared" si="1648"/>
        <v/>
      </c>
      <c r="BB392" s="970" t="str">
        <f t="shared" si="1648"/>
        <v/>
      </c>
      <c r="BC392" s="970" t="str">
        <f t="shared" si="1648"/>
        <v/>
      </c>
      <c r="BD392" s="970" t="str">
        <f t="shared" si="1648"/>
        <v/>
      </c>
      <c r="BE392" s="970" t="str">
        <f t="shared" si="1648"/>
        <v/>
      </c>
      <c r="BF392" s="971" t="str">
        <f t="shared" si="1648"/>
        <v/>
      </c>
      <c r="BG392" s="969" t="str">
        <f t="shared" ref="BG392:BN392" si="1649">IF(BG372="","",RANK(BG382,$BG382:$BN382,0))</f>
        <v/>
      </c>
      <c r="BH392" s="970" t="str">
        <f t="shared" si="1649"/>
        <v/>
      </c>
      <c r="BI392" s="970" t="str">
        <f t="shared" si="1649"/>
        <v/>
      </c>
      <c r="BJ392" s="970" t="str">
        <f t="shared" si="1649"/>
        <v/>
      </c>
      <c r="BK392" s="970" t="str">
        <f t="shared" si="1649"/>
        <v/>
      </c>
      <c r="BL392" s="970" t="str">
        <f t="shared" si="1649"/>
        <v/>
      </c>
      <c r="BM392" s="970" t="str">
        <f t="shared" si="1649"/>
        <v/>
      </c>
      <c r="BN392" s="971" t="str">
        <f t="shared" si="1649"/>
        <v/>
      </c>
    </row>
    <row r="393" spans="1:66" ht="15.75" x14ac:dyDescent="0.25">
      <c r="A393" s="2090" t="s">
        <v>35</v>
      </c>
      <c r="B393" s="2091"/>
      <c r="C393" s="969">
        <f t="shared" ref="C393:J393" si="1650">IF(C372="","",RANK(C383,$C383:$J383,1))</f>
        <v>1</v>
      </c>
      <c r="D393" s="970" t="str">
        <f t="shared" si="1650"/>
        <v/>
      </c>
      <c r="E393" s="970" t="str">
        <f t="shared" si="1650"/>
        <v/>
      </c>
      <c r="F393" s="970" t="str">
        <f t="shared" si="1650"/>
        <v/>
      </c>
      <c r="G393" s="970" t="str">
        <f t="shared" si="1650"/>
        <v/>
      </c>
      <c r="H393" s="970" t="str">
        <f t="shared" si="1650"/>
        <v/>
      </c>
      <c r="I393" s="970" t="str">
        <f t="shared" si="1650"/>
        <v/>
      </c>
      <c r="J393" s="971" t="str">
        <f t="shared" si="1650"/>
        <v/>
      </c>
      <c r="K393" s="969" t="str">
        <f t="shared" ref="K393:R393" si="1651">IF(K372="","",RANK(K383,$K383:$R383,1))</f>
        <v/>
      </c>
      <c r="L393" s="970">
        <f t="shared" si="1651"/>
        <v>8</v>
      </c>
      <c r="M393" s="970">
        <f t="shared" si="1651"/>
        <v>7</v>
      </c>
      <c r="N393" s="970">
        <f t="shared" si="1651"/>
        <v>6</v>
      </c>
      <c r="O393" s="970" t="str">
        <f t="shared" si="1651"/>
        <v/>
      </c>
      <c r="P393" s="970" t="str">
        <f t="shared" si="1651"/>
        <v/>
      </c>
      <c r="Q393" s="970" t="str">
        <f t="shared" si="1651"/>
        <v/>
      </c>
      <c r="R393" s="971" t="str">
        <f t="shared" si="1651"/>
        <v/>
      </c>
      <c r="S393" s="969" t="str">
        <f t="shared" ref="S393:Z393" si="1652">IF(S372="","",RANK(S383,$S383:$Z383,1))</f>
        <v/>
      </c>
      <c r="T393" s="970" t="str">
        <f t="shared" si="1652"/>
        <v/>
      </c>
      <c r="U393" s="970" t="str">
        <f t="shared" si="1652"/>
        <v/>
      </c>
      <c r="V393" s="970" t="str">
        <f t="shared" si="1652"/>
        <v/>
      </c>
      <c r="W393" s="970" t="str">
        <f t="shared" si="1652"/>
        <v/>
      </c>
      <c r="X393" s="970" t="str">
        <f t="shared" si="1652"/>
        <v/>
      </c>
      <c r="Y393" s="970" t="str">
        <f t="shared" si="1652"/>
        <v/>
      </c>
      <c r="Z393" s="971" t="str">
        <f t="shared" si="1652"/>
        <v/>
      </c>
      <c r="AA393" s="969" t="str">
        <f t="shared" ref="AA393:AH393" si="1653">IF(AA372="","",RANK(AA383,$AA383:$AH383,1))</f>
        <v/>
      </c>
      <c r="AB393" s="970" t="str">
        <f t="shared" si="1653"/>
        <v/>
      </c>
      <c r="AC393" s="970" t="str">
        <f t="shared" si="1653"/>
        <v/>
      </c>
      <c r="AD393" s="970" t="str">
        <f t="shared" si="1653"/>
        <v/>
      </c>
      <c r="AE393" s="970" t="str">
        <f t="shared" si="1653"/>
        <v/>
      </c>
      <c r="AF393" s="970" t="str">
        <f t="shared" si="1653"/>
        <v/>
      </c>
      <c r="AG393" s="970" t="str">
        <f t="shared" si="1653"/>
        <v/>
      </c>
      <c r="AH393" s="971" t="str">
        <f t="shared" si="1653"/>
        <v/>
      </c>
      <c r="AI393" s="969" t="str">
        <f t="shared" ref="AI393:AP393" si="1654">IF(AI372="","",RANK(AI383,$AI383:$AP383,1))</f>
        <v/>
      </c>
      <c r="AJ393" s="970" t="str">
        <f t="shared" si="1654"/>
        <v/>
      </c>
      <c r="AK393" s="970" t="str">
        <f t="shared" si="1654"/>
        <v/>
      </c>
      <c r="AL393" s="970" t="str">
        <f t="shared" si="1654"/>
        <v/>
      </c>
      <c r="AM393" s="970">
        <f t="shared" si="1654"/>
        <v>1</v>
      </c>
      <c r="AN393" s="970" t="str">
        <f t="shared" si="1654"/>
        <v/>
      </c>
      <c r="AO393" s="970" t="str">
        <f t="shared" si="1654"/>
        <v/>
      </c>
      <c r="AP393" s="971" t="str">
        <f t="shared" si="1654"/>
        <v/>
      </c>
      <c r="AQ393" s="969" t="str">
        <f t="shared" ref="AQ393:AX393" si="1655">IF(AQ372="","",RANK(AQ383,$AQ383:$AX383,1))</f>
        <v/>
      </c>
      <c r="AR393" s="970" t="str">
        <f t="shared" si="1655"/>
        <v/>
      </c>
      <c r="AS393" s="970" t="str">
        <f t="shared" si="1655"/>
        <v/>
      </c>
      <c r="AT393" s="970" t="str">
        <f t="shared" si="1655"/>
        <v/>
      </c>
      <c r="AU393" s="970" t="str">
        <f t="shared" si="1655"/>
        <v/>
      </c>
      <c r="AV393" s="970" t="str">
        <f t="shared" si="1655"/>
        <v/>
      </c>
      <c r="AW393" s="970" t="str">
        <f t="shared" si="1655"/>
        <v/>
      </c>
      <c r="AX393" s="971" t="str">
        <f t="shared" si="1655"/>
        <v/>
      </c>
      <c r="AY393" s="969" t="str">
        <f t="shared" ref="AY393:BF393" si="1656">IF(AY372="","",RANK(AY383,$AY383:$BF383,1))</f>
        <v/>
      </c>
      <c r="AZ393" s="970" t="str">
        <f t="shared" si="1656"/>
        <v/>
      </c>
      <c r="BA393" s="970" t="str">
        <f t="shared" si="1656"/>
        <v/>
      </c>
      <c r="BB393" s="970" t="str">
        <f t="shared" si="1656"/>
        <v/>
      </c>
      <c r="BC393" s="970" t="str">
        <f t="shared" si="1656"/>
        <v/>
      </c>
      <c r="BD393" s="970" t="str">
        <f t="shared" si="1656"/>
        <v/>
      </c>
      <c r="BE393" s="970" t="str">
        <f t="shared" si="1656"/>
        <v/>
      </c>
      <c r="BF393" s="971" t="str">
        <f t="shared" si="1656"/>
        <v/>
      </c>
      <c r="BG393" s="969" t="str">
        <f t="shared" ref="BG393:BN393" si="1657">IF(BG372="","",RANK(BG383,$BG383:$BN383,1))</f>
        <v/>
      </c>
      <c r="BH393" s="970" t="str">
        <f t="shared" si="1657"/>
        <v/>
      </c>
      <c r="BI393" s="970" t="str">
        <f t="shared" si="1657"/>
        <v/>
      </c>
      <c r="BJ393" s="970" t="str">
        <f t="shared" si="1657"/>
        <v/>
      </c>
      <c r="BK393" s="970" t="str">
        <f t="shared" si="1657"/>
        <v/>
      </c>
      <c r="BL393" s="970" t="str">
        <f t="shared" si="1657"/>
        <v/>
      </c>
      <c r="BM393" s="970" t="str">
        <f t="shared" si="1657"/>
        <v/>
      </c>
      <c r="BN393" s="971" t="str">
        <f t="shared" si="1657"/>
        <v/>
      </c>
    </row>
    <row r="394" spans="1:66" ht="15.75" x14ac:dyDescent="0.25">
      <c r="A394" s="2090" t="s">
        <v>36</v>
      </c>
      <c r="B394" s="2091"/>
      <c r="C394" s="969">
        <f t="shared" ref="C394:J394" si="1658">IF(C372="","",RANK(C384,$C384:$J384,0))</f>
        <v>1</v>
      </c>
      <c r="D394" s="970" t="str">
        <f t="shared" si="1658"/>
        <v/>
      </c>
      <c r="E394" s="970" t="str">
        <f t="shared" si="1658"/>
        <v/>
      </c>
      <c r="F394" s="970" t="str">
        <f t="shared" si="1658"/>
        <v/>
      </c>
      <c r="G394" s="970" t="str">
        <f t="shared" si="1658"/>
        <v/>
      </c>
      <c r="H394" s="970" t="str">
        <f t="shared" si="1658"/>
        <v/>
      </c>
      <c r="I394" s="970" t="str">
        <f t="shared" si="1658"/>
        <v/>
      </c>
      <c r="J394" s="971" t="str">
        <f t="shared" si="1658"/>
        <v/>
      </c>
      <c r="K394" s="969" t="str">
        <f t="shared" ref="K394:R394" si="1659">IF(K372="","",RANK(K384,$K384:$R384,0))</f>
        <v/>
      </c>
      <c r="L394" s="970">
        <f t="shared" si="1659"/>
        <v>1</v>
      </c>
      <c r="M394" s="970">
        <f t="shared" si="1659"/>
        <v>3</v>
      </c>
      <c r="N394" s="970">
        <f t="shared" si="1659"/>
        <v>1</v>
      </c>
      <c r="O394" s="970" t="str">
        <f t="shared" si="1659"/>
        <v/>
      </c>
      <c r="P394" s="970" t="str">
        <f t="shared" si="1659"/>
        <v/>
      </c>
      <c r="Q394" s="970" t="str">
        <f t="shared" si="1659"/>
        <v/>
      </c>
      <c r="R394" s="971" t="str">
        <f t="shared" si="1659"/>
        <v/>
      </c>
      <c r="S394" s="969" t="str">
        <f t="shared" ref="S394:Z394" si="1660">IF(S372="","",RANK(S384,$S384:$Z384,0))</f>
        <v/>
      </c>
      <c r="T394" s="970" t="str">
        <f t="shared" si="1660"/>
        <v/>
      </c>
      <c r="U394" s="970" t="str">
        <f t="shared" si="1660"/>
        <v/>
      </c>
      <c r="V394" s="970" t="str">
        <f t="shared" si="1660"/>
        <v/>
      </c>
      <c r="W394" s="970" t="str">
        <f t="shared" si="1660"/>
        <v/>
      </c>
      <c r="X394" s="970" t="str">
        <f t="shared" si="1660"/>
        <v/>
      </c>
      <c r="Y394" s="970" t="str">
        <f t="shared" si="1660"/>
        <v/>
      </c>
      <c r="Z394" s="971" t="str">
        <f t="shared" si="1660"/>
        <v/>
      </c>
      <c r="AA394" s="969" t="str">
        <f t="shared" ref="AA394:AH394" si="1661">IF(AA372="","",RANK(AA384,$AA384:$AH384,0))</f>
        <v/>
      </c>
      <c r="AB394" s="970" t="str">
        <f t="shared" si="1661"/>
        <v/>
      </c>
      <c r="AC394" s="970" t="str">
        <f t="shared" si="1661"/>
        <v/>
      </c>
      <c r="AD394" s="970" t="str">
        <f t="shared" si="1661"/>
        <v/>
      </c>
      <c r="AE394" s="970" t="str">
        <f t="shared" si="1661"/>
        <v/>
      </c>
      <c r="AF394" s="970" t="str">
        <f t="shared" si="1661"/>
        <v/>
      </c>
      <c r="AG394" s="970" t="str">
        <f t="shared" si="1661"/>
        <v/>
      </c>
      <c r="AH394" s="971" t="str">
        <f t="shared" si="1661"/>
        <v/>
      </c>
      <c r="AI394" s="969" t="str">
        <f t="shared" ref="AI394:AP394" si="1662">IF(AI372="","",RANK(AI384,$AI384:$AP384,0))</f>
        <v/>
      </c>
      <c r="AJ394" s="970" t="str">
        <f t="shared" si="1662"/>
        <v/>
      </c>
      <c r="AK394" s="970" t="str">
        <f t="shared" si="1662"/>
        <v/>
      </c>
      <c r="AL394" s="970" t="str">
        <f t="shared" si="1662"/>
        <v/>
      </c>
      <c r="AM394" s="970">
        <f t="shared" si="1662"/>
        <v>1</v>
      </c>
      <c r="AN394" s="970" t="str">
        <f t="shared" si="1662"/>
        <v/>
      </c>
      <c r="AO394" s="970" t="str">
        <f t="shared" si="1662"/>
        <v/>
      </c>
      <c r="AP394" s="971" t="str">
        <f t="shared" si="1662"/>
        <v/>
      </c>
      <c r="AQ394" s="969" t="str">
        <f t="shared" ref="AQ394:AX394" si="1663">IF(AQ372="","",RANK(AQ384,$AQ384:$AX384,0))</f>
        <v/>
      </c>
      <c r="AR394" s="970" t="str">
        <f t="shared" si="1663"/>
        <v/>
      </c>
      <c r="AS394" s="970" t="str">
        <f t="shared" si="1663"/>
        <v/>
      </c>
      <c r="AT394" s="970" t="str">
        <f t="shared" si="1663"/>
        <v/>
      </c>
      <c r="AU394" s="970" t="str">
        <f t="shared" si="1663"/>
        <v/>
      </c>
      <c r="AV394" s="970" t="str">
        <f t="shared" si="1663"/>
        <v/>
      </c>
      <c r="AW394" s="970" t="str">
        <f t="shared" si="1663"/>
        <v/>
      </c>
      <c r="AX394" s="971" t="str">
        <f t="shared" si="1663"/>
        <v/>
      </c>
      <c r="AY394" s="969" t="str">
        <f t="shared" ref="AY394:BF394" si="1664">IF(AY372="","",RANK(AY384,$AY384:$BF384,0))</f>
        <v/>
      </c>
      <c r="AZ394" s="970" t="str">
        <f t="shared" si="1664"/>
        <v/>
      </c>
      <c r="BA394" s="970" t="str">
        <f t="shared" si="1664"/>
        <v/>
      </c>
      <c r="BB394" s="970" t="str">
        <f t="shared" si="1664"/>
        <v/>
      </c>
      <c r="BC394" s="970" t="str">
        <f t="shared" si="1664"/>
        <v/>
      </c>
      <c r="BD394" s="970" t="str">
        <f t="shared" si="1664"/>
        <v/>
      </c>
      <c r="BE394" s="970" t="str">
        <f t="shared" si="1664"/>
        <v/>
      </c>
      <c r="BF394" s="971" t="str">
        <f t="shared" si="1664"/>
        <v/>
      </c>
      <c r="BG394" s="969" t="str">
        <f t="shared" ref="BG394:BN394" si="1665">IF(BG372="","",RANK(BG384,$BG384:$BN384,0))</f>
        <v/>
      </c>
      <c r="BH394" s="970" t="str">
        <f t="shared" si="1665"/>
        <v/>
      </c>
      <c r="BI394" s="970" t="str">
        <f t="shared" si="1665"/>
        <v/>
      </c>
      <c r="BJ394" s="970" t="str">
        <f t="shared" si="1665"/>
        <v/>
      </c>
      <c r="BK394" s="970" t="str">
        <f t="shared" si="1665"/>
        <v/>
      </c>
      <c r="BL394" s="970" t="str">
        <f t="shared" si="1665"/>
        <v/>
      </c>
      <c r="BM394" s="970" t="str">
        <f t="shared" si="1665"/>
        <v/>
      </c>
      <c r="BN394" s="971" t="str">
        <f t="shared" si="1665"/>
        <v/>
      </c>
    </row>
    <row r="395" spans="1:66" ht="16.5" thickBot="1" x14ac:dyDescent="0.3">
      <c r="A395" s="2092" t="s">
        <v>136</v>
      </c>
      <c r="B395" s="2093"/>
      <c r="C395" s="972">
        <f t="shared" ref="C395:J395" ca="1" si="1666">IF(C372="","",RANK(C385,$C385:$J385,0))</f>
        <v>1</v>
      </c>
      <c r="D395" s="973" t="str">
        <f t="shared" si="1666"/>
        <v/>
      </c>
      <c r="E395" s="973" t="str">
        <f t="shared" si="1666"/>
        <v/>
      </c>
      <c r="F395" s="973" t="str">
        <f t="shared" si="1666"/>
        <v/>
      </c>
      <c r="G395" s="973" t="str">
        <f t="shared" si="1666"/>
        <v/>
      </c>
      <c r="H395" s="973" t="str">
        <f t="shared" si="1666"/>
        <v/>
      </c>
      <c r="I395" s="973" t="str">
        <f t="shared" si="1666"/>
        <v/>
      </c>
      <c r="J395" s="974" t="str">
        <f t="shared" si="1666"/>
        <v/>
      </c>
      <c r="K395" s="972" t="str">
        <f t="shared" ref="K395:R395" si="1667">IF(K372="","",RANK(K385,$K385:$R385,0))</f>
        <v/>
      </c>
      <c r="L395" s="973">
        <f t="shared" si="1667"/>
        <v>2</v>
      </c>
      <c r="M395" s="973">
        <f t="shared" si="1667"/>
        <v>3</v>
      </c>
      <c r="N395" s="973">
        <f t="shared" si="1667"/>
        <v>1</v>
      </c>
      <c r="O395" s="973" t="str">
        <f t="shared" si="1667"/>
        <v/>
      </c>
      <c r="P395" s="973" t="str">
        <f t="shared" si="1667"/>
        <v/>
      </c>
      <c r="Q395" s="973" t="str">
        <f t="shared" si="1667"/>
        <v/>
      </c>
      <c r="R395" s="974" t="str">
        <f t="shared" si="1667"/>
        <v/>
      </c>
      <c r="S395" s="972" t="str">
        <f t="shared" ref="S395:Z395" si="1668">IF(S372="","",RANK(S385,$S385:$Z385,0))</f>
        <v/>
      </c>
      <c r="T395" s="973" t="str">
        <f t="shared" si="1668"/>
        <v/>
      </c>
      <c r="U395" s="973" t="str">
        <f t="shared" si="1668"/>
        <v/>
      </c>
      <c r="V395" s="973" t="str">
        <f t="shared" si="1668"/>
        <v/>
      </c>
      <c r="W395" s="973" t="str">
        <f t="shared" si="1668"/>
        <v/>
      </c>
      <c r="X395" s="973" t="str">
        <f t="shared" si="1668"/>
        <v/>
      </c>
      <c r="Y395" s="973" t="str">
        <f t="shared" si="1668"/>
        <v/>
      </c>
      <c r="Z395" s="974" t="str">
        <f t="shared" si="1668"/>
        <v/>
      </c>
      <c r="AA395" s="972" t="str">
        <f t="shared" ref="AA395:AH395" si="1669">IF(AA372="","",RANK(AA385,$AA385:$AH385,0))</f>
        <v/>
      </c>
      <c r="AB395" s="973" t="str">
        <f t="shared" si="1669"/>
        <v/>
      </c>
      <c r="AC395" s="973" t="str">
        <f t="shared" si="1669"/>
        <v/>
      </c>
      <c r="AD395" s="973" t="str">
        <f t="shared" si="1669"/>
        <v/>
      </c>
      <c r="AE395" s="973" t="str">
        <f t="shared" si="1669"/>
        <v/>
      </c>
      <c r="AF395" s="973" t="str">
        <f t="shared" si="1669"/>
        <v/>
      </c>
      <c r="AG395" s="973" t="str">
        <f t="shared" si="1669"/>
        <v/>
      </c>
      <c r="AH395" s="974" t="str">
        <f t="shared" si="1669"/>
        <v/>
      </c>
      <c r="AI395" s="972" t="str">
        <f t="shared" ref="AI395:AP395" si="1670">IF(AI372="","",RANK(AI385,$AI385:$AP385,0))</f>
        <v/>
      </c>
      <c r="AJ395" s="973" t="str">
        <f t="shared" si="1670"/>
        <v/>
      </c>
      <c r="AK395" s="973" t="str">
        <f t="shared" si="1670"/>
        <v/>
      </c>
      <c r="AL395" s="973" t="str">
        <f t="shared" si="1670"/>
        <v/>
      </c>
      <c r="AM395" s="973">
        <f t="shared" ca="1" si="1670"/>
        <v>1</v>
      </c>
      <c r="AN395" s="973" t="str">
        <f t="shared" si="1670"/>
        <v/>
      </c>
      <c r="AO395" s="973" t="str">
        <f t="shared" si="1670"/>
        <v/>
      </c>
      <c r="AP395" s="974" t="str">
        <f t="shared" si="1670"/>
        <v/>
      </c>
      <c r="AQ395" s="972" t="str">
        <f t="shared" ref="AQ395:AX395" si="1671">IF(AQ372="","",RANK(AQ385,$AQ385:$AX385,0))</f>
        <v/>
      </c>
      <c r="AR395" s="973" t="str">
        <f t="shared" si="1671"/>
        <v/>
      </c>
      <c r="AS395" s="973" t="str">
        <f t="shared" si="1671"/>
        <v/>
      </c>
      <c r="AT395" s="973" t="str">
        <f t="shared" si="1671"/>
        <v/>
      </c>
      <c r="AU395" s="973" t="str">
        <f t="shared" si="1671"/>
        <v/>
      </c>
      <c r="AV395" s="973" t="str">
        <f t="shared" si="1671"/>
        <v/>
      </c>
      <c r="AW395" s="973" t="str">
        <f t="shared" si="1671"/>
        <v/>
      </c>
      <c r="AX395" s="974" t="str">
        <f t="shared" si="1671"/>
        <v/>
      </c>
      <c r="AY395" s="972" t="str">
        <f t="shared" ref="AY395:BF395" si="1672">IF(AY372="","",RANK(AY385,$AY385:$BF385,0))</f>
        <v/>
      </c>
      <c r="AZ395" s="973" t="str">
        <f t="shared" si="1672"/>
        <v/>
      </c>
      <c r="BA395" s="973" t="str">
        <f t="shared" si="1672"/>
        <v/>
      </c>
      <c r="BB395" s="973" t="str">
        <f t="shared" si="1672"/>
        <v/>
      </c>
      <c r="BC395" s="973" t="str">
        <f t="shared" si="1672"/>
        <v/>
      </c>
      <c r="BD395" s="973" t="str">
        <f t="shared" si="1672"/>
        <v/>
      </c>
      <c r="BE395" s="973" t="str">
        <f t="shared" si="1672"/>
        <v/>
      </c>
      <c r="BF395" s="974" t="str">
        <f t="shared" si="1672"/>
        <v/>
      </c>
      <c r="BG395" s="972" t="str">
        <f t="shared" ref="BG395:BN395" si="1673">IF(BG372="","",RANK(BG385,$BG385:$BN385,0))</f>
        <v/>
      </c>
      <c r="BH395" s="973" t="str">
        <f t="shared" si="1673"/>
        <v/>
      </c>
      <c r="BI395" s="973" t="str">
        <f t="shared" si="1673"/>
        <v/>
      </c>
      <c r="BJ395" s="973" t="str">
        <f t="shared" si="1673"/>
        <v/>
      </c>
      <c r="BK395" s="973" t="str">
        <f t="shared" si="1673"/>
        <v/>
      </c>
      <c r="BL395" s="973" t="str">
        <f t="shared" si="1673"/>
        <v/>
      </c>
      <c r="BM395" s="973" t="str">
        <f t="shared" si="1673"/>
        <v/>
      </c>
      <c r="BN395" s="974" t="str">
        <f t="shared" si="1673"/>
        <v/>
      </c>
    </row>
    <row r="396" spans="1:66" s="20" customFormat="1" ht="78" customHeight="1" thickBot="1" x14ac:dyDescent="0.25">
      <c r="A396" s="2094" t="s">
        <v>33</v>
      </c>
      <c r="B396" s="2095"/>
      <c r="C396" s="55">
        <f ca="1">IF(C372="","",(C386*'pravidla turnaje'!$C$19)+(C387*'pravidla turnaje'!$C$20)+(C388*'pravidla turnaje'!$C$21)+(C389*'pravidla turnaje'!$C$22)+(C390*'pravidla turnaje'!$C$23)+(C391*'pravidla turnaje'!$C$24)+(C392*'pravidla turnaje'!$C$25)+(C393*'pravidla turnaje'!$C$26)+(C394*'pravidla turnaje'!$C$27)+(C395*'pravidla turnaje'!$C$28))</f>
        <v>1111</v>
      </c>
      <c r="D396" s="56" t="str">
        <f>IF(D372="","",(D386*'pravidla turnaje'!$C$19)+(D387*'pravidla turnaje'!$C$20)+(D388*'pravidla turnaje'!$C$21)+(D389*'pravidla turnaje'!$C$22)+(D390*'pravidla turnaje'!$C$23)+(D391*'pravidla turnaje'!$C$24)+(D392*'pravidla turnaje'!$C$25)+(D393*'pravidla turnaje'!$C$26)+(D394*'pravidla turnaje'!$C$27)+(D395*'pravidla turnaje'!$C$28))</f>
        <v/>
      </c>
      <c r="E396" s="56" t="str">
        <f>IF(E372="","",(E386*'pravidla turnaje'!$C$19)+(E387*'pravidla turnaje'!$C$20)+(E388*'pravidla turnaje'!$C$21)+(E389*'pravidla turnaje'!$C$22)+(E390*'pravidla turnaje'!$C$23)+(E391*'pravidla turnaje'!$C$24)+(E392*'pravidla turnaje'!$C$25)+(E393*'pravidla turnaje'!$C$26)+(E394*'pravidla turnaje'!$C$27)+(E395*'pravidla turnaje'!$C$28))</f>
        <v/>
      </c>
      <c r="F396" s="56" t="str">
        <f>IF(F372="","",(F386*'pravidla turnaje'!$C$19)+(F387*'pravidla turnaje'!$C$20)+(F388*'pravidla turnaje'!$C$21)+(F389*'pravidla turnaje'!$C$22)+(F390*'pravidla turnaje'!$C$23)+(F391*'pravidla turnaje'!$C$24)+(F392*'pravidla turnaje'!$C$25)+(F393*'pravidla turnaje'!$C$26)+(F394*'pravidla turnaje'!$C$27)+(F395*'pravidla turnaje'!$C$28))</f>
        <v/>
      </c>
      <c r="G396" s="56" t="str">
        <f>IF(G372="","",(G386*'pravidla turnaje'!$C$19)+(G387*'pravidla turnaje'!$C$20)+(G388*'pravidla turnaje'!$C$21)+(G389*'pravidla turnaje'!$C$22)+(G390*'pravidla turnaje'!$C$23)+(G391*'pravidla turnaje'!$C$24)+(G392*'pravidla turnaje'!$C$25)+(G393*'pravidla turnaje'!$C$26)+(G394*'pravidla turnaje'!$C$27)+(G395*'pravidla turnaje'!$C$28))</f>
        <v/>
      </c>
      <c r="H396" s="56" t="str">
        <f>IF(H372="","",(H386*'pravidla turnaje'!$C$19)+(H387*'pravidla turnaje'!$C$20)+(H388*'pravidla turnaje'!$C$21)+(H389*'pravidla turnaje'!$C$22)+(H390*'pravidla turnaje'!$C$23)+(H391*'pravidla turnaje'!$C$24)+(H392*'pravidla turnaje'!$C$25)+(H393*'pravidla turnaje'!$C$26)+(H394*'pravidla turnaje'!$C$27)+(H395*'pravidla turnaje'!$C$28))</f>
        <v/>
      </c>
      <c r="I396" s="56" t="str">
        <f>IF(I372="","",(I386*'pravidla turnaje'!$C$19)+(I387*'pravidla turnaje'!$C$20)+(I388*'pravidla turnaje'!$C$21)+(I389*'pravidla turnaje'!$C$22)+(I390*'pravidla turnaje'!$C$23)+(I391*'pravidla turnaje'!$C$24)+(I392*'pravidla turnaje'!$C$25)+(I393*'pravidla turnaje'!$C$26)+(I394*'pravidla turnaje'!$C$27)+(I395*'pravidla turnaje'!$C$28))</f>
        <v/>
      </c>
      <c r="J396" s="57" t="str">
        <f>IF(J372="","",(J386*'pravidla turnaje'!$C$19)+(J387*'pravidla turnaje'!$C$20)+(J388*'pravidla turnaje'!$C$21)+(J389*'pravidla turnaje'!$C$22)+(J390*'pravidla turnaje'!$C$23)+(J391*'pravidla turnaje'!$C$24)+(J392*'pravidla turnaje'!$C$25)+(J393*'pravidla turnaje'!$C$26)+(J394*'pravidla turnaje'!$C$27)+(J395*'pravidla turnaje'!$C$28))</f>
        <v/>
      </c>
      <c r="K396" s="55" t="str">
        <f>IF(K372="","",(K386*'pravidla turnaje'!$C$19)+(K387*'pravidla turnaje'!$C$20)+(K388*'pravidla turnaje'!$C$21)+(K389*'pravidla turnaje'!$C$22)+(K390*'pravidla turnaje'!$C$23)+(K391*'pravidla turnaje'!$C$24)+(K392*'pravidla turnaje'!$C$25)+(K393*'pravidla turnaje'!$C$26)+(K394*'pravidla turnaje'!$C$27)+(K395*'pravidla turnaje'!$C$28))</f>
        <v/>
      </c>
      <c r="L396" s="56">
        <f ca="1">IF(L372="","",(L386*'pravidla turnaje'!$C$19)+(L387*'pravidla turnaje'!$C$20)+(L388*'pravidla turnaje'!$C$21)+(L389*'pravidla turnaje'!$C$22)+(L390*'pravidla turnaje'!$C$23)+(L391*'pravidla turnaje'!$C$24)+(L392*'pravidla turnaje'!$C$25)+(L393*'pravidla turnaje'!$C$26)+(L394*'pravidla turnaje'!$C$27)+(L395*'pravidla turnaje'!$C$28))</f>
        <v>1142</v>
      </c>
      <c r="M396" s="56">
        <f ca="1">IF(M372="","",(M386*'pravidla turnaje'!$C$19)+(M387*'pravidla turnaje'!$C$20)+(M388*'pravidla turnaje'!$C$21)+(M389*'pravidla turnaje'!$C$22)+(M390*'pravidla turnaje'!$C$23)+(M391*'pravidla turnaje'!$C$24)+(M392*'pravidla turnaje'!$C$25)+(M393*'pravidla turnaje'!$C$26)+(M394*'pravidla turnaje'!$C$27)+(M395*'pravidla turnaje'!$C$28))</f>
        <v>3332</v>
      </c>
      <c r="N396" s="56">
        <f ca="1">IF(N372="","",(N386*'pravidla turnaje'!$C$19)+(N387*'pravidla turnaje'!$C$20)+(N388*'pravidla turnaje'!$C$21)+(N389*'pravidla turnaje'!$C$22)+(N390*'pravidla turnaje'!$C$23)+(N391*'pravidla turnaje'!$C$24)+(N392*'pravidla turnaje'!$C$25)+(N393*'pravidla turnaje'!$C$26)+(N394*'pravidla turnaje'!$C$27)+(N395*'pravidla turnaje'!$C$28))</f>
        <v>1224</v>
      </c>
      <c r="O396" s="56" t="str">
        <f>IF(O372="","",(O386*'pravidla turnaje'!$C$19)+(O387*'pravidla turnaje'!$C$20)+(O388*'pravidla turnaje'!$C$21)+(O389*'pravidla turnaje'!$C$22)+(O390*'pravidla turnaje'!$C$23)+(O391*'pravidla turnaje'!$C$24)+(O392*'pravidla turnaje'!$C$25)+(O393*'pravidla turnaje'!$C$26)+(O394*'pravidla turnaje'!$C$27)+(O395*'pravidla turnaje'!$C$28))</f>
        <v/>
      </c>
      <c r="P396" s="56" t="str">
        <f>IF(P372="","",(P386*'pravidla turnaje'!$C$19)+(P387*'pravidla turnaje'!$C$20)+(P388*'pravidla turnaje'!$C$21)+(P389*'pravidla turnaje'!$C$22)+(P390*'pravidla turnaje'!$C$23)+(P391*'pravidla turnaje'!$C$24)+(P392*'pravidla turnaje'!$C$25)+(P393*'pravidla turnaje'!$C$26)+(P394*'pravidla turnaje'!$C$27)+(P395*'pravidla turnaje'!$C$28))</f>
        <v/>
      </c>
      <c r="Q396" s="56" t="str">
        <f>IF(Q372="","",(Q386*'pravidla turnaje'!$C$19)+(Q387*'pravidla turnaje'!$C$20)+(Q388*'pravidla turnaje'!$C$21)+(Q389*'pravidla turnaje'!$C$22)+(Q390*'pravidla turnaje'!$C$23)+(Q391*'pravidla turnaje'!$C$24)+(Q392*'pravidla turnaje'!$C$25)+(Q393*'pravidla turnaje'!$C$26)+(Q394*'pravidla turnaje'!$C$27)+(Q395*'pravidla turnaje'!$C$28))</f>
        <v/>
      </c>
      <c r="R396" s="57" t="str">
        <f>IF(R372="","",(R386*'pravidla turnaje'!$C$19)+(R387*'pravidla turnaje'!$C$20)+(R388*'pravidla turnaje'!$C$21)+(R389*'pravidla turnaje'!$C$22)+(R390*'pravidla turnaje'!$C$23)+(R391*'pravidla turnaje'!$C$24)+(R392*'pravidla turnaje'!$C$25)+(R393*'pravidla turnaje'!$C$26)+(R394*'pravidla turnaje'!$C$27)+(R395*'pravidla turnaje'!$C$28))</f>
        <v/>
      </c>
      <c r="S396" s="55" t="str">
        <f>IF(S372="","",(S386*'pravidla turnaje'!$C$19)+(S387*'pravidla turnaje'!$C$20)+(S388*'pravidla turnaje'!$C$21)+(S389*'pravidla turnaje'!$C$22)+(S390*'pravidla turnaje'!$C$23)+(S391*'pravidla turnaje'!$C$24)+(S392*'pravidla turnaje'!$C$25)+(S393*'pravidla turnaje'!$C$26)+(S394*'pravidla turnaje'!$C$27)+(S395*'pravidla turnaje'!$C$28))</f>
        <v/>
      </c>
      <c r="T396" s="56" t="str">
        <f>IF(T372="","",(T386*'pravidla turnaje'!$C$19)+(T387*'pravidla turnaje'!$C$20)+(T388*'pravidla turnaje'!$C$21)+(T389*'pravidla turnaje'!$C$22)+(T390*'pravidla turnaje'!$C$23)+(T391*'pravidla turnaje'!$C$24)+(T392*'pravidla turnaje'!$C$25)+(T393*'pravidla turnaje'!$C$26)+(T394*'pravidla turnaje'!$C$27)+(T395*'pravidla turnaje'!$C$28))</f>
        <v/>
      </c>
      <c r="U396" s="56" t="str">
        <f>IF(U372="","",(U386*'pravidla turnaje'!$C$19)+(U387*'pravidla turnaje'!$C$20)+(U388*'pravidla turnaje'!$C$21)+(U389*'pravidla turnaje'!$C$22)+(U390*'pravidla turnaje'!$C$23)+(U391*'pravidla turnaje'!$C$24)+(U392*'pravidla turnaje'!$C$25)+(U393*'pravidla turnaje'!$C$26)+(U394*'pravidla turnaje'!$C$27)+(U395*'pravidla turnaje'!$C$28))</f>
        <v/>
      </c>
      <c r="V396" s="56" t="str">
        <f>IF(V372="","",(V386*'pravidla turnaje'!$C$19)+(V387*'pravidla turnaje'!$C$20)+(V388*'pravidla turnaje'!$C$21)+(V389*'pravidla turnaje'!$C$22)+(V390*'pravidla turnaje'!$C$23)+(V391*'pravidla turnaje'!$C$24)+(V392*'pravidla turnaje'!$C$25)+(V393*'pravidla turnaje'!$C$26)+(V394*'pravidla turnaje'!$C$27)+(V395*'pravidla turnaje'!$C$28))</f>
        <v/>
      </c>
      <c r="W396" s="56" t="str">
        <f>IF(W372="","",(W386*'pravidla turnaje'!$C$19)+(W387*'pravidla turnaje'!$C$20)+(W388*'pravidla turnaje'!$C$21)+(W389*'pravidla turnaje'!$C$22)+(W390*'pravidla turnaje'!$C$23)+(W391*'pravidla turnaje'!$C$24)+(W392*'pravidla turnaje'!$C$25)+(W393*'pravidla turnaje'!$C$26)+(W394*'pravidla turnaje'!$C$27)+(W395*'pravidla turnaje'!$C$28))</f>
        <v/>
      </c>
      <c r="X396" s="56" t="str">
        <f>IF(X372="","",(X386*'pravidla turnaje'!$C$19)+(X387*'pravidla turnaje'!$C$20)+(X388*'pravidla turnaje'!$C$21)+(X389*'pravidla turnaje'!$C$22)+(X390*'pravidla turnaje'!$C$23)+(X391*'pravidla turnaje'!$C$24)+(X392*'pravidla turnaje'!$C$25)+(X393*'pravidla turnaje'!$C$26)+(X394*'pravidla turnaje'!$C$27)+(X395*'pravidla turnaje'!$C$28))</f>
        <v/>
      </c>
      <c r="Y396" s="56" t="str">
        <f>IF(Y372="","",(Y386*'pravidla turnaje'!$C$19)+(Y387*'pravidla turnaje'!$C$20)+(Y388*'pravidla turnaje'!$C$21)+(Y389*'pravidla turnaje'!$C$22)+(Y390*'pravidla turnaje'!$C$23)+(Y391*'pravidla turnaje'!$C$24)+(Y392*'pravidla turnaje'!$C$25)+(Y393*'pravidla turnaje'!$C$26)+(Y394*'pravidla turnaje'!$C$27)+(Y395*'pravidla turnaje'!$C$28))</f>
        <v/>
      </c>
      <c r="Z396" s="57" t="str">
        <f>IF(Z372="","",(Z386*'pravidla turnaje'!$C$19)+(Z387*'pravidla turnaje'!$C$20)+(Z388*'pravidla turnaje'!$C$21)+(Z389*'pravidla turnaje'!$C$22)+(Z390*'pravidla turnaje'!$C$23)+(Z391*'pravidla turnaje'!$C$24)+(Z392*'pravidla turnaje'!$C$25)+(Z393*'pravidla turnaje'!$C$26)+(Z394*'pravidla turnaje'!$C$27)+(Z395*'pravidla turnaje'!$C$28))</f>
        <v/>
      </c>
      <c r="AA396" s="55" t="str">
        <f>IF(AA372="","",(AA386*'pravidla turnaje'!$C$19)+(AA387*'pravidla turnaje'!$C$20)+(AA388*'pravidla turnaje'!$C$21)+(AA389*'pravidla turnaje'!$C$22)+(AA390*'pravidla turnaje'!$C$23)+(AA391*'pravidla turnaje'!$C$24)+(AA392*'pravidla turnaje'!$C$25)+(AA393*'pravidla turnaje'!$C$26)+(AA394*'pravidla turnaje'!$C$27)+(AA395*'pravidla turnaje'!$C$28))</f>
        <v/>
      </c>
      <c r="AB396" s="56" t="str">
        <f>IF(AB372="","",(AB386*'pravidla turnaje'!$C$19)+(AB387*'pravidla turnaje'!$C$20)+(AB388*'pravidla turnaje'!$C$21)+(AB389*'pravidla turnaje'!$C$22)+(AB390*'pravidla turnaje'!$C$23)+(AB391*'pravidla turnaje'!$C$24)+(AB392*'pravidla turnaje'!$C$25)+(AB393*'pravidla turnaje'!$C$26)+(AB394*'pravidla turnaje'!$C$27)+(AB395*'pravidla turnaje'!$C$28))</f>
        <v/>
      </c>
      <c r="AC396" s="56" t="str">
        <f>IF(AC372="","",(AC386*'pravidla turnaje'!$C$19)+(AC387*'pravidla turnaje'!$C$20)+(AC388*'pravidla turnaje'!$C$21)+(AC389*'pravidla turnaje'!$C$22)+(AC390*'pravidla turnaje'!$C$23)+(AC391*'pravidla turnaje'!$C$24)+(AC392*'pravidla turnaje'!$C$25)+(AC393*'pravidla turnaje'!$C$26)+(AC394*'pravidla turnaje'!$C$27)+(AC395*'pravidla turnaje'!$C$28))</f>
        <v/>
      </c>
      <c r="AD396" s="56" t="str">
        <f>IF(AD372="","",(AD386*'pravidla turnaje'!$C$19)+(AD387*'pravidla turnaje'!$C$20)+(AD388*'pravidla turnaje'!$C$21)+(AD389*'pravidla turnaje'!$C$22)+(AD390*'pravidla turnaje'!$C$23)+(AD391*'pravidla turnaje'!$C$24)+(AD392*'pravidla turnaje'!$C$25)+(AD393*'pravidla turnaje'!$C$26)+(AD394*'pravidla turnaje'!$C$27)+(AD395*'pravidla turnaje'!$C$28))</f>
        <v/>
      </c>
      <c r="AE396" s="56" t="str">
        <f>IF(AE372="","",(AE386*'pravidla turnaje'!$C$19)+(AE387*'pravidla turnaje'!$C$20)+(AE388*'pravidla turnaje'!$C$21)+(AE389*'pravidla turnaje'!$C$22)+(AE390*'pravidla turnaje'!$C$23)+(AE391*'pravidla turnaje'!$C$24)+(AE392*'pravidla turnaje'!$C$25)+(AE393*'pravidla turnaje'!$C$26)+(AE394*'pravidla turnaje'!$C$27)+(AE395*'pravidla turnaje'!$C$28))</f>
        <v/>
      </c>
      <c r="AF396" s="56" t="str">
        <f>IF(AF372="","",(AF386*'pravidla turnaje'!$C$19)+(AF387*'pravidla turnaje'!$C$20)+(AF388*'pravidla turnaje'!$C$21)+(AF389*'pravidla turnaje'!$C$22)+(AF390*'pravidla turnaje'!$C$23)+(AF391*'pravidla turnaje'!$C$24)+(AF392*'pravidla turnaje'!$C$25)+(AF393*'pravidla turnaje'!$C$26)+(AF394*'pravidla turnaje'!$C$27)+(AF395*'pravidla turnaje'!$C$28))</f>
        <v/>
      </c>
      <c r="AG396" s="56" t="str">
        <f>IF(AG372="","",(AG386*'pravidla turnaje'!$C$19)+(AG387*'pravidla turnaje'!$C$20)+(AG388*'pravidla turnaje'!$C$21)+(AG389*'pravidla turnaje'!$C$22)+(AG390*'pravidla turnaje'!$C$23)+(AG391*'pravidla turnaje'!$C$24)+(AG392*'pravidla turnaje'!$C$25)+(AG393*'pravidla turnaje'!$C$26)+(AG394*'pravidla turnaje'!$C$27)+(AG395*'pravidla turnaje'!$C$28))</f>
        <v/>
      </c>
      <c r="AH396" s="57" t="str">
        <f>IF(AH372="","",(AH386*'pravidla turnaje'!$C$19)+(AH387*'pravidla turnaje'!$C$20)+(AH388*'pravidla turnaje'!$C$21)+(AH389*'pravidla turnaje'!$C$22)+(AH390*'pravidla turnaje'!$C$23)+(AH391*'pravidla turnaje'!$C$24)+(AH392*'pravidla turnaje'!$C$25)+(AH393*'pravidla turnaje'!$C$26)+(AH394*'pravidla turnaje'!$C$27)+(AH395*'pravidla turnaje'!$C$28))</f>
        <v/>
      </c>
      <c r="AI396" s="55" t="str">
        <f>IF(AI372="","",(AI386*'pravidla turnaje'!$C$19)+(AI387*'pravidla turnaje'!$C$20)+(AI388*'pravidla turnaje'!$C$21)+(AI389*'pravidla turnaje'!$C$22)+(AI390*'pravidla turnaje'!$C$23)+(AI391*'pravidla turnaje'!$C$24)+(AI392*'pravidla turnaje'!$C$25)+(AI393*'pravidla turnaje'!$C$26)+(AI394*'pravidla turnaje'!$C$27)+(AI395*'pravidla turnaje'!$C$28))</f>
        <v/>
      </c>
      <c r="AJ396" s="56" t="str">
        <f>IF(AJ372="","",(AJ386*'pravidla turnaje'!$C$19)+(AJ387*'pravidla turnaje'!$C$20)+(AJ388*'pravidla turnaje'!$C$21)+(AJ389*'pravidla turnaje'!$C$22)+(AJ390*'pravidla turnaje'!$C$23)+(AJ391*'pravidla turnaje'!$C$24)+(AJ392*'pravidla turnaje'!$C$25)+(AJ393*'pravidla turnaje'!$C$26)+(AJ394*'pravidla turnaje'!$C$27)+(AJ395*'pravidla turnaje'!$C$28))</f>
        <v/>
      </c>
      <c r="AK396" s="56" t="str">
        <f>IF(AK372="","",(AK386*'pravidla turnaje'!$C$19)+(AK387*'pravidla turnaje'!$C$20)+(AK388*'pravidla turnaje'!$C$21)+(AK389*'pravidla turnaje'!$C$22)+(AK390*'pravidla turnaje'!$C$23)+(AK391*'pravidla turnaje'!$C$24)+(AK392*'pravidla turnaje'!$C$25)+(AK393*'pravidla turnaje'!$C$26)+(AK394*'pravidla turnaje'!$C$27)+(AK395*'pravidla turnaje'!$C$28))</f>
        <v/>
      </c>
      <c r="AL396" s="56" t="str">
        <f>IF(AL372="","",(AL386*'pravidla turnaje'!$C$19)+(AL387*'pravidla turnaje'!$C$20)+(AL388*'pravidla turnaje'!$C$21)+(AL389*'pravidla turnaje'!$C$22)+(AL390*'pravidla turnaje'!$C$23)+(AL391*'pravidla turnaje'!$C$24)+(AL392*'pravidla turnaje'!$C$25)+(AL393*'pravidla turnaje'!$C$26)+(AL394*'pravidla turnaje'!$C$27)+(AL395*'pravidla turnaje'!$C$28))</f>
        <v/>
      </c>
      <c r="AM396" s="56">
        <f ca="1">IF(AM372="","",(AM386*'pravidla turnaje'!$C$19)+(AM387*'pravidla turnaje'!$C$20)+(AM388*'pravidla turnaje'!$C$21)+(AM389*'pravidla turnaje'!$C$22)+(AM390*'pravidla turnaje'!$C$23)+(AM391*'pravidla turnaje'!$C$24)+(AM392*'pravidla turnaje'!$C$25)+(AM393*'pravidla turnaje'!$C$26)+(AM394*'pravidla turnaje'!$C$27)+(AM395*'pravidla turnaje'!$C$28))</f>
        <v>1145</v>
      </c>
      <c r="AN396" s="56" t="str">
        <f>IF(AN372="","",(AN386*'pravidla turnaje'!$C$19)+(AN387*'pravidla turnaje'!$C$20)+(AN388*'pravidla turnaje'!$C$21)+(AN389*'pravidla turnaje'!$C$22)+(AN390*'pravidla turnaje'!$C$23)+(AN391*'pravidla turnaje'!$C$24)+(AN392*'pravidla turnaje'!$C$25)+(AN393*'pravidla turnaje'!$C$26)+(AN394*'pravidla turnaje'!$C$27)+(AN395*'pravidla turnaje'!$C$28))</f>
        <v/>
      </c>
      <c r="AO396" s="56" t="str">
        <f>IF(AO372="","",(AO386*'pravidla turnaje'!$C$19)+(AO387*'pravidla turnaje'!$C$20)+(AO388*'pravidla turnaje'!$C$21)+(AO389*'pravidla turnaje'!$C$22)+(AO390*'pravidla turnaje'!$C$23)+(AO391*'pravidla turnaje'!$C$24)+(AO392*'pravidla turnaje'!$C$25)+(AO393*'pravidla turnaje'!$C$26)+(AO394*'pravidla turnaje'!$C$27)+(AO395*'pravidla turnaje'!$C$28))</f>
        <v/>
      </c>
      <c r="AP396" s="57" t="str">
        <f>IF(AP372="","",(AP386*'pravidla turnaje'!$C$19)+(AP387*'pravidla turnaje'!$C$20)+(AP388*'pravidla turnaje'!$C$21)+(AP389*'pravidla turnaje'!$C$22)+(AP390*'pravidla turnaje'!$C$23)+(AP391*'pravidla turnaje'!$C$24)+(AP392*'pravidla turnaje'!$C$25)+(AP393*'pravidla turnaje'!$C$26)+(AP394*'pravidla turnaje'!$C$27)+(AP395*'pravidla turnaje'!$C$28))</f>
        <v/>
      </c>
      <c r="AQ396" s="55" t="str">
        <f>IF(AQ372="","",(AQ386*'pravidla turnaje'!$C$19)+(AQ387*'pravidla turnaje'!$C$20)+(AQ388*'pravidla turnaje'!$C$21)+(AQ389*'pravidla turnaje'!$C$22)+(AQ390*'pravidla turnaje'!$C$23)+(AQ391*'pravidla turnaje'!$C$24)+(AQ392*'pravidla turnaje'!$C$25)+(AQ393*'pravidla turnaje'!$C$26)+(AQ394*'pravidla turnaje'!$C$27)+(AQ395*'pravidla turnaje'!$C$28))</f>
        <v/>
      </c>
      <c r="AR396" s="56" t="str">
        <f>IF(AR372="","",(AR386*'pravidla turnaje'!$C$19)+(AR387*'pravidla turnaje'!$C$20)+(AR388*'pravidla turnaje'!$C$21)+(AR389*'pravidla turnaje'!$C$22)+(AR390*'pravidla turnaje'!$C$23)+(AR391*'pravidla turnaje'!$C$24)+(AR392*'pravidla turnaje'!$C$25)+(AR393*'pravidla turnaje'!$C$26)+(AR394*'pravidla turnaje'!$C$27)+(AR395*'pravidla turnaje'!$C$28))</f>
        <v/>
      </c>
      <c r="AS396" s="56" t="str">
        <f>IF(AS372="","",(AS386*'pravidla turnaje'!$C$19)+(AS387*'pravidla turnaje'!$C$20)+(AS388*'pravidla turnaje'!$C$21)+(AS389*'pravidla turnaje'!$C$22)+(AS390*'pravidla turnaje'!$C$23)+(AS391*'pravidla turnaje'!$C$24)+(AS392*'pravidla turnaje'!$C$25)+(AS393*'pravidla turnaje'!$C$26)+(AS394*'pravidla turnaje'!$C$27)+(AS395*'pravidla turnaje'!$C$28))</f>
        <v/>
      </c>
      <c r="AT396" s="56" t="str">
        <f>IF(AT372="","",(AT386*'pravidla turnaje'!$C$19)+(AT387*'pravidla turnaje'!$C$20)+(AT388*'pravidla turnaje'!$C$21)+(AT389*'pravidla turnaje'!$C$22)+(AT390*'pravidla turnaje'!$C$23)+(AT391*'pravidla turnaje'!$C$24)+(AT392*'pravidla turnaje'!$C$25)+(AT393*'pravidla turnaje'!$C$26)+(AT394*'pravidla turnaje'!$C$27)+(AT395*'pravidla turnaje'!$C$28))</f>
        <v/>
      </c>
      <c r="AU396" s="56" t="str">
        <f>IF(AU372="","",(AU386*'pravidla turnaje'!$C$19)+(AU387*'pravidla turnaje'!$C$20)+(AU388*'pravidla turnaje'!$C$21)+(AU389*'pravidla turnaje'!$C$22)+(AU390*'pravidla turnaje'!$C$23)+(AU391*'pravidla turnaje'!$C$24)+(AU392*'pravidla turnaje'!$C$25)+(AU393*'pravidla turnaje'!$C$26)+(AU394*'pravidla turnaje'!$C$27)+(AU395*'pravidla turnaje'!$C$28))</f>
        <v/>
      </c>
      <c r="AV396" s="56" t="str">
        <f>IF(AV372="","",(AV386*'pravidla turnaje'!$C$19)+(AV387*'pravidla turnaje'!$C$20)+(AV388*'pravidla turnaje'!$C$21)+(AV389*'pravidla turnaje'!$C$22)+(AV390*'pravidla turnaje'!$C$23)+(AV391*'pravidla turnaje'!$C$24)+(AV392*'pravidla turnaje'!$C$25)+(AV393*'pravidla turnaje'!$C$26)+(AV394*'pravidla turnaje'!$C$27)+(AV395*'pravidla turnaje'!$C$28))</f>
        <v/>
      </c>
      <c r="AW396" s="56" t="str">
        <f>IF(AW372="","",(AW386*'pravidla turnaje'!$C$19)+(AW387*'pravidla turnaje'!$C$20)+(AW388*'pravidla turnaje'!$C$21)+(AW389*'pravidla turnaje'!$C$22)+(AW390*'pravidla turnaje'!$C$23)+(AW391*'pravidla turnaje'!$C$24)+(AW392*'pravidla turnaje'!$C$25)+(AW393*'pravidla turnaje'!$C$26)+(AW394*'pravidla turnaje'!$C$27)+(AW395*'pravidla turnaje'!$C$28))</f>
        <v/>
      </c>
      <c r="AX396" s="57" t="str">
        <f>IF(AX372="","",(AX386*'pravidla turnaje'!$C$19)+(AX387*'pravidla turnaje'!$C$20)+(AX388*'pravidla turnaje'!$C$21)+(AX389*'pravidla turnaje'!$C$22)+(AX390*'pravidla turnaje'!$C$23)+(AX391*'pravidla turnaje'!$C$24)+(AX392*'pravidla turnaje'!$C$25)+(AX393*'pravidla turnaje'!$C$26)+(AX394*'pravidla turnaje'!$C$27)+(AX395*'pravidla turnaje'!$C$28))</f>
        <v/>
      </c>
      <c r="AY396" s="55" t="str">
        <f>IF(AY372="","",(AY386*'pravidla turnaje'!$C$19)+(AY387*'pravidla turnaje'!$C$20)+(AY388*'pravidla turnaje'!$C$21)+(AY389*'pravidla turnaje'!$C$22)+(AY390*'pravidla turnaje'!$C$23)+(AY391*'pravidla turnaje'!$C$24)+(AY392*'pravidla turnaje'!$C$25)+(AY393*'pravidla turnaje'!$C$26)+(AY394*'pravidla turnaje'!$C$27)+(AY395*'pravidla turnaje'!$C$28))</f>
        <v/>
      </c>
      <c r="AZ396" s="56" t="str">
        <f>IF(AZ372="","",(AZ386*'pravidla turnaje'!$C$19)+(AZ387*'pravidla turnaje'!$C$20)+(AZ388*'pravidla turnaje'!$C$21)+(AZ389*'pravidla turnaje'!$C$22)+(AZ390*'pravidla turnaje'!$C$23)+(AZ391*'pravidla turnaje'!$C$24)+(AZ392*'pravidla turnaje'!$C$25)+(AZ393*'pravidla turnaje'!$C$26)+(AZ394*'pravidla turnaje'!$C$27)+(AZ395*'pravidla turnaje'!$C$28))</f>
        <v/>
      </c>
      <c r="BA396" s="56" t="str">
        <f>IF(BA372="","",(BA386*'pravidla turnaje'!$C$19)+(BA387*'pravidla turnaje'!$C$20)+(BA388*'pravidla turnaje'!$C$21)+(BA389*'pravidla turnaje'!$C$22)+(BA390*'pravidla turnaje'!$C$23)+(BA391*'pravidla turnaje'!$C$24)+(BA392*'pravidla turnaje'!$C$25)+(BA393*'pravidla turnaje'!$C$26)+(BA394*'pravidla turnaje'!$C$27)+(BA395*'pravidla turnaje'!$C$28))</f>
        <v/>
      </c>
      <c r="BB396" s="56" t="str">
        <f>IF(BB372="","",(BB386*'pravidla turnaje'!$C$19)+(BB387*'pravidla turnaje'!$C$20)+(BB388*'pravidla turnaje'!$C$21)+(BB389*'pravidla turnaje'!$C$22)+(BB390*'pravidla turnaje'!$C$23)+(BB391*'pravidla turnaje'!$C$24)+(BB392*'pravidla turnaje'!$C$25)+(BB393*'pravidla turnaje'!$C$26)+(BB394*'pravidla turnaje'!$C$27)+(BB395*'pravidla turnaje'!$C$28))</f>
        <v/>
      </c>
      <c r="BC396" s="56" t="str">
        <f>IF(BC372="","",(BC386*'pravidla turnaje'!$C$19)+(BC387*'pravidla turnaje'!$C$20)+(BC388*'pravidla turnaje'!$C$21)+(BC389*'pravidla turnaje'!$C$22)+(BC390*'pravidla turnaje'!$C$23)+(BC391*'pravidla turnaje'!$C$24)+(BC392*'pravidla turnaje'!$C$25)+(BC393*'pravidla turnaje'!$C$26)+(BC394*'pravidla turnaje'!$C$27)+(BC395*'pravidla turnaje'!$C$28))</f>
        <v/>
      </c>
      <c r="BD396" s="56" t="str">
        <f>IF(BD372="","",(BD386*'pravidla turnaje'!$C$19)+(BD387*'pravidla turnaje'!$C$20)+(BD388*'pravidla turnaje'!$C$21)+(BD389*'pravidla turnaje'!$C$22)+(BD390*'pravidla turnaje'!$C$23)+(BD391*'pravidla turnaje'!$C$24)+(BD392*'pravidla turnaje'!$C$25)+(BD393*'pravidla turnaje'!$C$26)+(BD394*'pravidla turnaje'!$C$27)+(BD395*'pravidla turnaje'!$C$28))</f>
        <v/>
      </c>
      <c r="BE396" s="56" t="str">
        <f>IF(BE372="","",(BE386*'pravidla turnaje'!$C$19)+(BE387*'pravidla turnaje'!$C$20)+(BE388*'pravidla turnaje'!$C$21)+(BE389*'pravidla turnaje'!$C$22)+(BE390*'pravidla turnaje'!$C$23)+(BE391*'pravidla turnaje'!$C$24)+(BE392*'pravidla turnaje'!$C$25)+(BE393*'pravidla turnaje'!$C$26)+(BE394*'pravidla turnaje'!$C$27)+(BE395*'pravidla turnaje'!$C$28))</f>
        <v/>
      </c>
      <c r="BF396" s="57" t="str">
        <f>IF(BF372="","",(BF386*'pravidla turnaje'!$C$19)+(BF387*'pravidla turnaje'!$C$20)+(BF388*'pravidla turnaje'!$C$21)+(BF389*'pravidla turnaje'!$C$22)+(BF390*'pravidla turnaje'!$C$23)+(BF391*'pravidla turnaje'!$C$24)+(BF392*'pravidla turnaje'!$C$25)+(BF393*'pravidla turnaje'!$C$26)+(BF394*'pravidla turnaje'!$C$27)+(BF395*'pravidla turnaje'!$C$28))</f>
        <v/>
      </c>
      <c r="BG396" s="55" t="str">
        <f>IF(BG372="","",(BG386*'pravidla turnaje'!$C$19)+(BG387*'pravidla turnaje'!$C$20)+(BG388*'pravidla turnaje'!$C$21)+(BG389*'pravidla turnaje'!$C$22)+(BG390*'pravidla turnaje'!$C$23)+(BG391*'pravidla turnaje'!$C$24)+(BG392*'pravidla turnaje'!$C$25)+(BG393*'pravidla turnaje'!$C$26)+(BG394*'pravidla turnaje'!$C$27)+(BG395*'pravidla turnaje'!$C$28))</f>
        <v/>
      </c>
      <c r="BH396" s="56" t="str">
        <f>IF(BH372="","",(BH386*'pravidla turnaje'!$C$19)+(BH387*'pravidla turnaje'!$C$20)+(BH388*'pravidla turnaje'!$C$21)+(BH389*'pravidla turnaje'!$C$22)+(BH390*'pravidla turnaje'!$C$23)+(BH391*'pravidla turnaje'!$C$24)+(BH392*'pravidla turnaje'!$C$25)+(BH393*'pravidla turnaje'!$C$26)+(BH394*'pravidla turnaje'!$C$27)+(BH395*'pravidla turnaje'!$C$28))</f>
        <v/>
      </c>
      <c r="BI396" s="56" t="str">
        <f>IF(BI372="","",(BI386*'pravidla turnaje'!$C$19)+(BI387*'pravidla turnaje'!$C$20)+(BI388*'pravidla turnaje'!$C$21)+(BI389*'pravidla turnaje'!$C$22)+(BI390*'pravidla turnaje'!$C$23)+(BI391*'pravidla turnaje'!$C$24)+(BI392*'pravidla turnaje'!$C$25)+(BI393*'pravidla turnaje'!$C$26)+(BI394*'pravidla turnaje'!$C$27)+(BI395*'pravidla turnaje'!$C$28))</f>
        <v/>
      </c>
      <c r="BJ396" s="56" t="str">
        <f>IF(BJ372="","",(BJ386*'pravidla turnaje'!$C$19)+(BJ387*'pravidla turnaje'!$C$20)+(BJ388*'pravidla turnaje'!$C$21)+(BJ389*'pravidla turnaje'!$C$22)+(BJ390*'pravidla turnaje'!$C$23)+(BJ391*'pravidla turnaje'!$C$24)+(BJ392*'pravidla turnaje'!$C$25)+(BJ393*'pravidla turnaje'!$C$26)+(BJ394*'pravidla turnaje'!$C$27)+(BJ395*'pravidla turnaje'!$C$28))</f>
        <v/>
      </c>
      <c r="BK396" s="56" t="str">
        <f>IF(BK372="","",(BK386*'pravidla turnaje'!$C$19)+(BK387*'pravidla turnaje'!$C$20)+(BK388*'pravidla turnaje'!$C$21)+(BK389*'pravidla turnaje'!$C$22)+(BK390*'pravidla turnaje'!$C$23)+(BK391*'pravidla turnaje'!$C$24)+(BK392*'pravidla turnaje'!$C$25)+(BK393*'pravidla turnaje'!$C$26)+(BK394*'pravidla turnaje'!$C$27)+(BK395*'pravidla turnaje'!$C$28))</f>
        <v/>
      </c>
      <c r="BL396" s="56" t="str">
        <f>IF(BL372="","",(BL386*'pravidla turnaje'!$C$19)+(BL387*'pravidla turnaje'!$C$20)+(BL388*'pravidla turnaje'!$C$21)+(BL389*'pravidla turnaje'!$C$22)+(BL390*'pravidla turnaje'!$C$23)+(BL391*'pravidla turnaje'!$C$24)+(BL392*'pravidla turnaje'!$C$25)+(BL393*'pravidla turnaje'!$C$26)+(BL394*'pravidla turnaje'!$C$27)+(BL395*'pravidla turnaje'!$C$28))</f>
        <v/>
      </c>
      <c r="BM396" s="56" t="str">
        <f>IF(BM372="","",(BM386*'pravidla turnaje'!$C$19)+(BM387*'pravidla turnaje'!$C$20)+(BM388*'pravidla turnaje'!$C$21)+(BM389*'pravidla turnaje'!$C$22)+(BM390*'pravidla turnaje'!$C$23)+(BM391*'pravidla turnaje'!$C$24)+(BM392*'pravidla turnaje'!$C$25)+(BM393*'pravidla turnaje'!$C$26)+(BM394*'pravidla turnaje'!$C$27)+(BM395*'pravidla turnaje'!$C$28))</f>
        <v/>
      </c>
      <c r="BN396" s="57" t="str">
        <f>IF(BN372="","",(BN386*'pravidla turnaje'!$C$19)+(BN387*'pravidla turnaje'!$C$20)+(BN388*'pravidla turnaje'!$C$21)+(BN389*'pravidla turnaje'!$C$22)+(BN390*'pravidla turnaje'!$C$23)+(BN391*'pravidla turnaje'!$C$24)+(BN392*'pravidla turnaje'!$C$25)+(BN393*'pravidla turnaje'!$C$26)+(BN394*'pravidla turnaje'!$C$27)+(BN395*'pravidla turnaje'!$C$28))</f>
        <v/>
      </c>
    </row>
    <row r="397" spans="1:66" ht="4.5" customHeight="1" x14ac:dyDescent="0.25">
      <c r="C397" s="923"/>
      <c r="D397" s="923"/>
      <c r="E397" s="923"/>
      <c r="F397" s="923"/>
      <c r="G397" s="923"/>
      <c r="H397" s="923"/>
      <c r="I397" s="923"/>
      <c r="J397" s="923"/>
    </row>
    <row r="398" spans="1:66" ht="4.5" customHeight="1" x14ac:dyDescent="0.25">
      <c r="C398" s="923"/>
      <c r="D398" s="923"/>
      <c r="E398" s="923"/>
      <c r="F398" s="923"/>
      <c r="G398" s="923"/>
      <c r="H398" s="923"/>
      <c r="I398" s="923"/>
      <c r="J398" s="923"/>
    </row>
    <row r="399" spans="1:66" ht="4.5" customHeight="1" x14ac:dyDescent="0.25">
      <c r="C399" s="923"/>
      <c r="D399" s="923"/>
      <c r="E399" s="923"/>
      <c r="F399" s="923"/>
      <c r="G399" s="923"/>
      <c r="H399" s="923"/>
      <c r="I399" s="923"/>
      <c r="J399" s="923"/>
    </row>
    <row r="400" spans="1:66" ht="4.5" customHeight="1" thickBot="1" x14ac:dyDescent="0.3">
      <c r="C400" s="923"/>
      <c r="D400" s="923"/>
      <c r="E400" s="923"/>
      <c r="F400" s="923"/>
      <c r="G400" s="923"/>
      <c r="H400" s="923"/>
      <c r="I400" s="923"/>
      <c r="J400" s="923"/>
    </row>
    <row r="401" spans="1:66" ht="29.25" customHeight="1" x14ac:dyDescent="0.25">
      <c r="A401" s="2115" t="str">
        <f>CONCATENATE("skupina ",VLOOKUP(C401-1,'pravidla turnaje'!$A$64:$B$83,2,0))</f>
        <v>skupina K</v>
      </c>
      <c r="B401" s="2116"/>
      <c r="C401" s="924">
        <v>111</v>
      </c>
      <c r="D401" s="925">
        <v>112</v>
      </c>
      <c r="E401" s="925">
        <v>113</v>
      </c>
      <c r="F401" s="925">
        <v>114</v>
      </c>
      <c r="G401" s="925">
        <v>115</v>
      </c>
      <c r="H401" s="925">
        <v>116</v>
      </c>
      <c r="I401" s="925">
        <v>117</v>
      </c>
      <c r="J401" s="925">
        <v>118</v>
      </c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  <c r="BN401" s="38"/>
    </row>
    <row r="402" spans="1:66" ht="15.75" x14ac:dyDescent="0.25">
      <c r="A402" s="2117" t="s">
        <v>22</v>
      </c>
      <c r="B402" s="2117"/>
      <c r="C402" s="91">
        <f ca="1">VLOOKUP(C$401,'Tabulka-skore'!$B$4:$Q$239,11,0)</f>
        <v>0</v>
      </c>
      <c r="D402" s="91">
        <f ca="1">VLOOKUP(D$401,'Tabulka-skore'!$B$4:$Q$239,11,0)</f>
        <v>0</v>
      </c>
      <c r="E402" s="91">
        <f ca="1">VLOOKUP(E$401,'Tabulka-skore'!$B$4:$Q$239,11,0)</f>
        <v>0</v>
      </c>
      <c r="F402" s="91">
        <f ca="1">VLOOKUP(F$401,'Tabulka-skore'!$B$4:$Q$239,11,0)</f>
        <v>0</v>
      </c>
      <c r="G402" s="91">
        <f ca="1">VLOOKUP(G$401,'Tabulka-skore'!$B$4:$Q$239,11,0)</f>
        <v>0</v>
      </c>
      <c r="H402" s="91" t="str">
        <f>VLOOKUP(H$401,'Tabulka-skore'!$B$4:$Q$239,11,0)</f>
        <v/>
      </c>
      <c r="I402" s="91" t="str">
        <f>VLOOKUP(I$401,'Tabulka-skore'!$B$4:$Q$239,11,0)</f>
        <v/>
      </c>
      <c r="J402" s="91" t="str">
        <f>VLOOKUP(J$401,'Tabulka-skore'!$B$4:$Q$239,11,0)</f>
        <v/>
      </c>
      <c r="K402" s="39"/>
      <c r="L402" s="39"/>
      <c r="M402" s="39"/>
      <c r="N402" s="39"/>
      <c r="O402" s="39"/>
      <c r="P402" s="39"/>
      <c r="Q402" s="39"/>
      <c r="R402" s="39"/>
    </row>
    <row r="403" spans="1:66" ht="15.75" x14ac:dyDescent="0.25">
      <c r="A403" s="2117" t="s">
        <v>23</v>
      </c>
      <c r="B403" s="2117"/>
      <c r="C403" s="91">
        <f ca="1">VLOOKUP(C$401,'Tabulka-skore'!$B$4:$Q$239,12,0)</f>
        <v>14</v>
      </c>
      <c r="D403" s="91">
        <f ca="1">VLOOKUP(D$401,'Tabulka-skore'!$B$4:$Q$239,12,0)</f>
        <v>21</v>
      </c>
      <c r="E403" s="91">
        <f ca="1">VLOOKUP(E$401,'Tabulka-skore'!$B$4:$Q$239,12,0)</f>
        <v>14</v>
      </c>
      <c r="F403" s="91">
        <f ca="1">VLOOKUP(F$401,'Tabulka-skore'!$B$4:$Q$239,12,0)</f>
        <v>13</v>
      </c>
      <c r="G403" s="91">
        <f ca="1">VLOOKUP(G$401,'Tabulka-skore'!$B$4:$Q$239,12,0)</f>
        <v>9</v>
      </c>
      <c r="H403" s="91" t="str">
        <f>VLOOKUP(H$401,'Tabulka-skore'!$B$4:$Q$239,12,0)</f>
        <v/>
      </c>
      <c r="I403" s="91" t="str">
        <f>VLOOKUP(I$401,'Tabulka-skore'!$B$4:$Q$239,12,0)</f>
        <v/>
      </c>
      <c r="J403" s="91" t="str">
        <f>VLOOKUP(J$401,'Tabulka-skore'!$B$4:$Q$239,12,0)</f>
        <v/>
      </c>
      <c r="K403" s="39"/>
      <c r="L403" s="39"/>
      <c r="M403" s="39"/>
      <c r="N403" s="39"/>
      <c r="O403" s="39"/>
      <c r="P403" s="39"/>
      <c r="Q403" s="39"/>
      <c r="R403" s="39"/>
    </row>
    <row r="404" spans="1:66" ht="15.75" x14ac:dyDescent="0.25">
      <c r="A404" s="2117" t="s">
        <v>24</v>
      </c>
      <c r="B404" s="2117"/>
      <c r="C404" s="91">
        <f ca="1">VLOOKUP(C$401,'Tabulka-skore'!$B$4:$Q$239,13,0)</f>
        <v>18</v>
      </c>
      <c r="D404" s="91">
        <f ca="1">VLOOKUP(D$401,'Tabulka-skore'!$B$4:$Q$239,13,0)</f>
        <v>13</v>
      </c>
      <c r="E404" s="91">
        <f ca="1">VLOOKUP(E$401,'Tabulka-skore'!$B$4:$Q$239,13,0)</f>
        <v>15</v>
      </c>
      <c r="F404" s="91">
        <f ca="1">VLOOKUP(F$401,'Tabulka-skore'!$B$4:$Q$239,13,0)</f>
        <v>4</v>
      </c>
      <c r="G404" s="91">
        <f ca="1">VLOOKUP(G$401,'Tabulka-skore'!$B$4:$Q$239,13,0)</f>
        <v>21</v>
      </c>
      <c r="H404" s="91" t="str">
        <f>VLOOKUP(H$401,'Tabulka-skore'!$B$4:$Q$239,13,0)</f>
        <v/>
      </c>
      <c r="I404" s="91" t="str">
        <f>VLOOKUP(I$401,'Tabulka-skore'!$B$4:$Q$239,13,0)</f>
        <v/>
      </c>
      <c r="J404" s="91" t="str">
        <f>VLOOKUP(J$401,'Tabulka-skore'!$B$4:$Q$239,13,0)</f>
        <v/>
      </c>
      <c r="K404" s="39"/>
      <c r="L404" s="39"/>
      <c r="M404" s="39"/>
      <c r="N404" s="39"/>
      <c r="O404" s="39"/>
      <c r="P404" s="39"/>
      <c r="Q404" s="39"/>
      <c r="R404" s="39"/>
    </row>
    <row r="405" spans="1:66" ht="15.75" x14ac:dyDescent="0.25">
      <c r="A405" s="2117" t="s">
        <v>8</v>
      </c>
      <c r="B405" s="2117"/>
      <c r="C405" s="91">
        <f ca="1">VLOOKUP(C$401,'Tabulka-skore'!$B$4:$Q$239,14,0)</f>
        <v>-4</v>
      </c>
      <c r="D405" s="91">
        <f ca="1">VLOOKUP(D$401,'Tabulka-skore'!$B$4:$Q$239,14,0)</f>
        <v>8</v>
      </c>
      <c r="E405" s="91">
        <f ca="1">VLOOKUP(E$401,'Tabulka-skore'!$B$4:$Q$239,14,0)</f>
        <v>-1</v>
      </c>
      <c r="F405" s="91">
        <f ca="1">VLOOKUP(F$401,'Tabulka-skore'!$B$4:$Q$239,14,0)</f>
        <v>9</v>
      </c>
      <c r="G405" s="91">
        <f ca="1">VLOOKUP(G$401,'Tabulka-skore'!$B$4:$Q$239,14,0)</f>
        <v>-12</v>
      </c>
      <c r="H405" s="91" t="str">
        <f>VLOOKUP(H$401,'Tabulka-skore'!$B$4:$Q$239,14,0)</f>
        <v/>
      </c>
      <c r="I405" s="91" t="str">
        <f>VLOOKUP(I$401,'Tabulka-skore'!$B$4:$Q$239,14,0)</f>
        <v/>
      </c>
      <c r="J405" s="91" t="str">
        <f>VLOOKUP(J$401,'Tabulka-skore'!$B$4:$Q$239,14,0)</f>
        <v/>
      </c>
      <c r="K405" s="40"/>
      <c r="L405" s="40"/>
      <c r="M405" s="40"/>
      <c r="N405" s="40"/>
      <c r="O405" s="40"/>
      <c r="P405" s="40"/>
      <c r="Q405" s="40"/>
      <c r="R405" s="40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</row>
    <row r="406" spans="1:66" ht="38.25" customHeight="1" x14ac:dyDescent="0.25">
      <c r="A406" s="2117" t="s">
        <v>135</v>
      </c>
      <c r="B406" s="2117"/>
      <c r="C406" s="92">
        <f t="shared" ref="C406:J406" ca="1" si="1674">IFERROR(IF(C404=0,MAX($C$83:$J$83)+1,C403/C404),"")</f>
        <v>0.77777777777777779</v>
      </c>
      <c r="D406" s="92">
        <f t="shared" ca="1" si="1674"/>
        <v>1.6153846153846154</v>
      </c>
      <c r="E406" s="92">
        <f t="shared" ca="1" si="1674"/>
        <v>0.93333333333333335</v>
      </c>
      <c r="F406" s="92">
        <f t="shared" ca="1" si="1674"/>
        <v>3.25</v>
      </c>
      <c r="G406" s="92">
        <f t="shared" ca="1" si="1674"/>
        <v>0.42857142857142855</v>
      </c>
      <c r="H406" s="92" t="str">
        <f t="shared" si="1674"/>
        <v/>
      </c>
      <c r="I406" s="92" t="str">
        <f t="shared" si="1674"/>
        <v/>
      </c>
      <c r="J406" s="92" t="str">
        <f t="shared" si="1674"/>
        <v/>
      </c>
      <c r="K406" s="40"/>
      <c r="L406" s="40"/>
      <c r="M406" s="40"/>
      <c r="N406" s="40"/>
      <c r="O406" s="40"/>
      <c r="P406" s="40"/>
      <c r="Q406" s="40"/>
      <c r="R406" s="40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</row>
    <row r="407" spans="1:66" ht="77.25" customHeight="1" x14ac:dyDescent="0.25">
      <c r="A407" s="2109" t="s">
        <v>33</v>
      </c>
      <c r="B407" s="2110"/>
      <c r="C407" s="79">
        <f t="shared" ref="C407" ca="1" si="1675">IF(MIN(C436,K436,S436,AA436,AI436,AQ436,AY436,BG436)=0,MAX($C436:$BN436)+1,MIN(C436,K436,S436,AA436,AI436,AQ436,AY436,BG436))</f>
        <v>1142</v>
      </c>
      <c r="D407" s="79">
        <f t="shared" ref="D407" ca="1" si="1676">IF(MIN(D436,L436,T436,AB436,AJ436,AR436,AZ436,BH436)=0,MAX($C436:$BN436)+1,MIN(D436,L436,T436,AB436,AJ436,AR436,AZ436,BH436))</f>
        <v>1121</v>
      </c>
      <c r="E407" s="79">
        <f t="shared" ref="E407" ca="1" si="1677">IF(MIN(E436,M436,U436,AC436,AK436,AS436,BA436,BI436)=0,MAX($C436:$BN436)+1,MIN(E436,M436,U436,AC436,AK436,AS436,BA436,BI436))</f>
        <v>1132</v>
      </c>
      <c r="F407" s="79">
        <f t="shared" ref="F407" ca="1" si="1678">IF(MIN(F436,N436,V436,AD436,AL436,AT436,BB436,BJ436)=0,MAX($C436:$BN436)+1,MIN(F436,N436,V436,AD436,AL436,AT436,BB436,BJ436))</f>
        <v>1114</v>
      </c>
      <c r="G407" s="79">
        <f t="shared" ref="G407" ca="1" si="1679">IF(MIN(G436,O436,W436,AE436,AM436,AU436,BC436,BK436)=0,MAX($C436:$BN436)+1,MIN(G436,O436,W436,AE436,AM436,AU436,BC436,BK436))</f>
        <v>1155</v>
      </c>
      <c r="H407" s="79">
        <f t="shared" ref="H407" ca="1" si="1680">IF(MIN(H436,P436,X436,AF436,AN436,AV436,BD436,BL436)=0,MAX($C436:$BN436)+1,MIN(H436,P436,X436,AF436,AN436,AV436,BD436,BL436))</f>
        <v>1156</v>
      </c>
      <c r="I407" s="79">
        <f t="shared" ref="I407" ca="1" si="1681">IF(MIN(I436,Q436,Y436,AG436,AO436,AW436,BE436,BM436)=0,MAX($C436:$BN436)+1,MIN(I436,Q436,Y436,AG436,AO436,AW436,BE436,BM436))</f>
        <v>1156</v>
      </c>
      <c r="J407" s="79">
        <f t="shared" ref="J407" ca="1" si="1682">IF(MIN(J436,R436,Z436,AH436,AP436,AX436,BF436,BN436)=0,MAX($C436:$BN436)+1,MIN(J436,R436,Z436,AH436,AP436,AX436,BF436,BN436))</f>
        <v>1156</v>
      </c>
    </row>
    <row r="408" spans="1:66" ht="21.75" customHeight="1" thickBot="1" x14ac:dyDescent="0.3">
      <c r="A408" s="2111" t="s">
        <v>25</v>
      </c>
      <c r="B408" s="2112"/>
      <c r="C408" s="52">
        <f t="shared" ref="C408:J408" ca="1" si="1683">RANK(C407,$C407:$J407,1)</f>
        <v>4</v>
      </c>
      <c r="D408" s="53">
        <f t="shared" ca="1" si="1683"/>
        <v>2</v>
      </c>
      <c r="E408" s="53">
        <f t="shared" ca="1" si="1683"/>
        <v>3</v>
      </c>
      <c r="F408" s="53">
        <f t="shared" ca="1" si="1683"/>
        <v>1</v>
      </c>
      <c r="G408" s="53">
        <f t="shared" ca="1" si="1683"/>
        <v>5</v>
      </c>
      <c r="H408" s="53">
        <f t="shared" ca="1" si="1683"/>
        <v>6</v>
      </c>
      <c r="I408" s="53">
        <f t="shared" ca="1" si="1683"/>
        <v>6</v>
      </c>
      <c r="J408" s="54">
        <f t="shared" ca="1" si="1683"/>
        <v>6</v>
      </c>
    </row>
    <row r="409" spans="1:66" x14ac:dyDescent="0.25">
      <c r="A409" s="66"/>
      <c r="C409" s="34">
        <v>1</v>
      </c>
      <c r="D409" s="48">
        <f t="shared" ref="D409" si="1684">C409</f>
        <v>1</v>
      </c>
      <c r="E409" s="48">
        <f t="shared" ref="E409" si="1685">D409</f>
        <v>1</v>
      </c>
      <c r="F409" s="48">
        <f t="shared" ref="F409" si="1686">E409</f>
        <v>1</v>
      </c>
      <c r="G409" s="48">
        <f t="shared" ref="G409" si="1687">F409</f>
        <v>1</v>
      </c>
      <c r="H409" s="48">
        <f t="shared" ref="H409" si="1688">G409</f>
        <v>1</v>
      </c>
      <c r="I409" s="48">
        <f t="shared" ref="I409" si="1689">H409</f>
        <v>1</v>
      </c>
      <c r="J409" s="48">
        <f t="shared" ref="J409" si="1690">I409</f>
        <v>1</v>
      </c>
      <c r="K409" s="35">
        <v>2</v>
      </c>
      <c r="L409" s="48">
        <f t="shared" ref="L409" si="1691">K409</f>
        <v>2</v>
      </c>
      <c r="M409" s="48">
        <f t="shared" ref="M409" si="1692">L409</f>
        <v>2</v>
      </c>
      <c r="N409" s="48">
        <f t="shared" ref="N409" si="1693">M409</f>
        <v>2</v>
      </c>
      <c r="O409" s="48">
        <f t="shared" ref="O409" si="1694">N409</f>
        <v>2</v>
      </c>
      <c r="P409" s="48">
        <f t="shared" ref="P409" si="1695">O409</f>
        <v>2</v>
      </c>
      <c r="Q409" s="48">
        <f t="shared" ref="Q409" si="1696">P409</f>
        <v>2</v>
      </c>
      <c r="R409" s="48">
        <f t="shared" ref="R409" si="1697">Q409</f>
        <v>2</v>
      </c>
      <c r="S409" s="25">
        <v>3</v>
      </c>
      <c r="T409" s="48">
        <f t="shared" ref="T409" si="1698">S409</f>
        <v>3</v>
      </c>
      <c r="U409" s="48">
        <f t="shared" ref="U409" si="1699">T409</f>
        <v>3</v>
      </c>
      <c r="V409" s="48">
        <f t="shared" ref="V409" si="1700">U409</f>
        <v>3</v>
      </c>
      <c r="W409" s="48">
        <f t="shared" ref="W409" si="1701">V409</f>
        <v>3</v>
      </c>
      <c r="X409" s="48">
        <f t="shared" ref="X409" si="1702">W409</f>
        <v>3</v>
      </c>
      <c r="Y409" s="48">
        <f t="shared" ref="Y409" si="1703">X409</f>
        <v>3</v>
      </c>
      <c r="Z409" s="48">
        <f t="shared" ref="Z409" si="1704">Y409</f>
        <v>3</v>
      </c>
      <c r="AA409" s="25">
        <v>4</v>
      </c>
      <c r="AB409" s="48">
        <f t="shared" ref="AB409" si="1705">AA409</f>
        <v>4</v>
      </c>
      <c r="AC409" s="48">
        <f t="shared" ref="AC409" si="1706">AB409</f>
        <v>4</v>
      </c>
      <c r="AD409" s="48">
        <f t="shared" ref="AD409" si="1707">AC409</f>
        <v>4</v>
      </c>
      <c r="AE409" s="48">
        <f t="shared" ref="AE409" si="1708">AD409</f>
        <v>4</v>
      </c>
      <c r="AF409" s="48">
        <f t="shared" ref="AF409" si="1709">AE409</f>
        <v>4</v>
      </c>
      <c r="AG409" s="48">
        <f t="shared" ref="AG409" si="1710">AF409</f>
        <v>4</v>
      </c>
      <c r="AH409" s="48">
        <f t="shared" ref="AH409" si="1711">AG409</f>
        <v>4</v>
      </c>
      <c r="AI409" s="25">
        <v>5</v>
      </c>
      <c r="AJ409" s="48">
        <f t="shared" ref="AJ409" si="1712">AI409</f>
        <v>5</v>
      </c>
      <c r="AK409" s="48">
        <f t="shared" ref="AK409" si="1713">AJ409</f>
        <v>5</v>
      </c>
      <c r="AL409" s="48">
        <f t="shared" ref="AL409" si="1714">AK409</f>
        <v>5</v>
      </c>
      <c r="AM409" s="48">
        <f t="shared" ref="AM409" si="1715">AL409</f>
        <v>5</v>
      </c>
      <c r="AN409" s="48">
        <f t="shared" ref="AN409" si="1716">AM409</f>
        <v>5</v>
      </c>
      <c r="AO409" s="48">
        <f t="shared" ref="AO409" si="1717">AN409</f>
        <v>5</v>
      </c>
      <c r="AP409" s="48">
        <f t="shared" ref="AP409" si="1718">AO409</f>
        <v>5</v>
      </c>
      <c r="AQ409" s="25">
        <v>6</v>
      </c>
      <c r="AR409" s="48">
        <f t="shared" ref="AR409" si="1719">AQ409</f>
        <v>6</v>
      </c>
      <c r="AS409" s="48">
        <f t="shared" ref="AS409" si="1720">AR409</f>
        <v>6</v>
      </c>
      <c r="AT409" s="48">
        <f t="shared" ref="AT409" si="1721">AS409</f>
        <v>6</v>
      </c>
      <c r="AU409" s="48">
        <f t="shared" ref="AU409" si="1722">AT409</f>
        <v>6</v>
      </c>
      <c r="AV409" s="48">
        <f t="shared" ref="AV409" si="1723">AU409</f>
        <v>6</v>
      </c>
      <c r="AW409" s="48">
        <f t="shared" ref="AW409" si="1724">AV409</f>
        <v>6</v>
      </c>
      <c r="AX409" s="48">
        <f t="shared" ref="AX409" si="1725">AW409</f>
        <v>6</v>
      </c>
      <c r="AY409" s="25">
        <v>7</v>
      </c>
      <c r="AZ409" s="48">
        <f t="shared" ref="AZ409" si="1726">AY409</f>
        <v>7</v>
      </c>
      <c r="BA409" s="48">
        <f t="shared" ref="BA409" si="1727">AZ409</f>
        <v>7</v>
      </c>
      <c r="BB409" s="48">
        <f t="shared" ref="BB409" si="1728">BA409</f>
        <v>7</v>
      </c>
      <c r="BC409" s="48">
        <f t="shared" ref="BC409" si="1729">BB409</f>
        <v>7</v>
      </c>
      <c r="BD409" s="48">
        <f t="shared" ref="BD409" si="1730">BC409</f>
        <v>7</v>
      </c>
      <c r="BE409" s="48">
        <f t="shared" ref="BE409" si="1731">BD409</f>
        <v>7</v>
      </c>
      <c r="BF409" s="48">
        <f t="shared" ref="BF409" si="1732">BE409</f>
        <v>7</v>
      </c>
      <c r="BG409" s="25">
        <v>8</v>
      </c>
      <c r="BH409" s="48">
        <f t="shared" ref="BH409" si="1733">BG409</f>
        <v>8</v>
      </c>
      <c r="BI409" s="48">
        <f t="shared" ref="BI409" si="1734">BH409</f>
        <v>8</v>
      </c>
      <c r="BJ409" s="48">
        <f t="shared" ref="BJ409" si="1735">BI409</f>
        <v>8</v>
      </c>
      <c r="BK409" s="48">
        <f t="shared" ref="BK409" si="1736">BJ409</f>
        <v>8</v>
      </c>
      <c r="BL409" s="48">
        <f t="shared" ref="BL409" si="1737">BK409</f>
        <v>8</v>
      </c>
      <c r="BM409" s="48">
        <f t="shared" ref="BM409" si="1738">BL409</f>
        <v>8</v>
      </c>
      <c r="BN409" s="48">
        <f t="shared" ref="BN409" si="1739">BM409</f>
        <v>8</v>
      </c>
    </row>
    <row r="410" spans="1:66" ht="21.75" thickBot="1" x14ac:dyDescent="0.3">
      <c r="A410" s="66"/>
      <c r="C410" s="954">
        <f t="shared" ref="C410:J410" si="1740">C401</f>
        <v>111</v>
      </c>
      <c r="D410" s="954">
        <f t="shared" si="1740"/>
        <v>112</v>
      </c>
      <c r="E410" s="954">
        <f t="shared" si="1740"/>
        <v>113</v>
      </c>
      <c r="F410" s="954">
        <f t="shared" si="1740"/>
        <v>114</v>
      </c>
      <c r="G410" s="954">
        <f t="shared" si="1740"/>
        <v>115</v>
      </c>
      <c r="H410" s="954">
        <f t="shared" si="1740"/>
        <v>116</v>
      </c>
      <c r="I410" s="954">
        <f t="shared" si="1740"/>
        <v>117</v>
      </c>
      <c r="J410" s="954">
        <f t="shared" si="1740"/>
        <v>118</v>
      </c>
      <c r="K410" s="954">
        <f t="shared" ref="K410" si="1741">C410</f>
        <v>111</v>
      </c>
      <c r="L410" s="954">
        <f t="shared" ref="L410" si="1742">D410</f>
        <v>112</v>
      </c>
      <c r="M410" s="954">
        <f t="shared" ref="M410" si="1743">E410</f>
        <v>113</v>
      </c>
      <c r="N410" s="954">
        <f t="shared" ref="N410" si="1744">F410</f>
        <v>114</v>
      </c>
      <c r="O410" s="954">
        <f t="shared" ref="O410" si="1745">G410</f>
        <v>115</v>
      </c>
      <c r="P410" s="954">
        <f t="shared" ref="P410" si="1746">H410</f>
        <v>116</v>
      </c>
      <c r="Q410" s="954">
        <f t="shared" ref="Q410" si="1747">I410</f>
        <v>117</v>
      </c>
      <c r="R410" s="954">
        <f t="shared" ref="R410" si="1748">J410</f>
        <v>118</v>
      </c>
      <c r="S410" s="954">
        <f t="shared" ref="S410" si="1749">K410</f>
        <v>111</v>
      </c>
      <c r="T410" s="954">
        <f t="shared" ref="T410" si="1750">L410</f>
        <v>112</v>
      </c>
      <c r="U410" s="954">
        <f t="shared" ref="U410" si="1751">M410</f>
        <v>113</v>
      </c>
      <c r="V410" s="954">
        <f t="shared" ref="V410" si="1752">N410</f>
        <v>114</v>
      </c>
      <c r="W410" s="954">
        <f t="shared" ref="W410" si="1753">O410</f>
        <v>115</v>
      </c>
      <c r="X410" s="954">
        <f t="shared" ref="X410" si="1754">P410</f>
        <v>116</v>
      </c>
      <c r="Y410" s="954">
        <f t="shared" ref="Y410" si="1755">Q410</f>
        <v>117</v>
      </c>
      <c r="Z410" s="954">
        <f t="shared" ref="Z410" si="1756">R410</f>
        <v>118</v>
      </c>
      <c r="AA410" s="954">
        <f t="shared" ref="AA410" si="1757">S410</f>
        <v>111</v>
      </c>
      <c r="AB410" s="954">
        <f t="shared" ref="AB410" si="1758">T410</f>
        <v>112</v>
      </c>
      <c r="AC410" s="954">
        <f t="shared" ref="AC410" si="1759">U410</f>
        <v>113</v>
      </c>
      <c r="AD410" s="954">
        <f t="shared" ref="AD410" si="1760">V410</f>
        <v>114</v>
      </c>
      <c r="AE410" s="954">
        <f t="shared" ref="AE410" si="1761">W410</f>
        <v>115</v>
      </c>
      <c r="AF410" s="954">
        <f t="shared" ref="AF410" si="1762">X410</f>
        <v>116</v>
      </c>
      <c r="AG410" s="954">
        <f t="shared" ref="AG410" si="1763">Y410</f>
        <v>117</v>
      </c>
      <c r="AH410" s="954">
        <f t="shared" ref="AH410" si="1764">Z410</f>
        <v>118</v>
      </c>
      <c r="AI410" s="954">
        <f t="shared" ref="AI410" si="1765">AA410</f>
        <v>111</v>
      </c>
      <c r="AJ410" s="954">
        <f t="shared" ref="AJ410" si="1766">AB410</f>
        <v>112</v>
      </c>
      <c r="AK410" s="954">
        <f t="shared" ref="AK410" si="1767">AC410</f>
        <v>113</v>
      </c>
      <c r="AL410" s="954">
        <f t="shared" ref="AL410" si="1768">AD410</f>
        <v>114</v>
      </c>
      <c r="AM410" s="954">
        <f t="shared" ref="AM410" si="1769">AE410</f>
        <v>115</v>
      </c>
      <c r="AN410" s="954">
        <f t="shared" ref="AN410" si="1770">AF410</f>
        <v>116</v>
      </c>
      <c r="AO410" s="954">
        <f t="shared" ref="AO410" si="1771">AG410</f>
        <v>117</v>
      </c>
      <c r="AP410" s="954">
        <f t="shared" ref="AP410" si="1772">AH410</f>
        <v>118</v>
      </c>
      <c r="AQ410" s="954">
        <f t="shared" ref="AQ410" si="1773">AI410</f>
        <v>111</v>
      </c>
      <c r="AR410" s="954">
        <f t="shared" ref="AR410" si="1774">AJ410</f>
        <v>112</v>
      </c>
      <c r="AS410" s="954">
        <f t="shared" ref="AS410" si="1775">AK410</f>
        <v>113</v>
      </c>
      <c r="AT410" s="954">
        <f t="shared" ref="AT410" si="1776">AL410</f>
        <v>114</v>
      </c>
      <c r="AU410" s="954">
        <f t="shared" ref="AU410" si="1777">AM410</f>
        <v>115</v>
      </c>
      <c r="AV410" s="954">
        <f t="shared" ref="AV410" si="1778">AN410</f>
        <v>116</v>
      </c>
      <c r="AW410" s="954">
        <f t="shared" ref="AW410" si="1779">AO410</f>
        <v>117</v>
      </c>
      <c r="AX410" s="954">
        <f t="shared" ref="AX410" si="1780">AP410</f>
        <v>118</v>
      </c>
      <c r="AY410" s="954">
        <f t="shared" ref="AY410" si="1781">AQ410</f>
        <v>111</v>
      </c>
      <c r="AZ410" s="954">
        <f t="shared" ref="AZ410" si="1782">AR410</f>
        <v>112</v>
      </c>
      <c r="BA410" s="954">
        <f t="shared" ref="BA410" si="1783">AS410</f>
        <v>113</v>
      </c>
      <c r="BB410" s="954">
        <f t="shared" ref="BB410" si="1784">AT410</f>
        <v>114</v>
      </c>
      <c r="BC410" s="954">
        <f t="shared" ref="BC410" si="1785">AU410</f>
        <v>115</v>
      </c>
      <c r="BD410" s="954">
        <f t="shared" ref="BD410" si="1786">AV410</f>
        <v>116</v>
      </c>
      <c r="BE410" s="954">
        <f t="shared" ref="BE410" si="1787">AW410</f>
        <v>117</v>
      </c>
      <c r="BF410" s="954">
        <f t="shared" ref="BF410" si="1788">AX410</f>
        <v>118</v>
      </c>
      <c r="BG410" s="954">
        <f t="shared" ref="BG410" si="1789">AY410</f>
        <v>111</v>
      </c>
      <c r="BH410" s="954">
        <f t="shared" ref="BH410" si="1790">AZ410</f>
        <v>112</v>
      </c>
      <c r="BI410" s="954">
        <f t="shared" ref="BI410" si="1791">BA410</f>
        <v>113</v>
      </c>
      <c r="BJ410" s="954">
        <f t="shared" ref="BJ410" si="1792">BB410</f>
        <v>114</v>
      </c>
      <c r="BK410" s="954">
        <f t="shared" ref="BK410" si="1793">BC410</f>
        <v>115</v>
      </c>
      <c r="BL410" s="954">
        <f t="shared" ref="BL410" si="1794">BD410</f>
        <v>116</v>
      </c>
      <c r="BM410" s="954">
        <f t="shared" ref="BM410" si="1795">BE410</f>
        <v>117</v>
      </c>
      <c r="BN410" s="954">
        <f t="shared" ref="BN410" si="1796">BF410</f>
        <v>118</v>
      </c>
    </row>
    <row r="411" spans="1:66" x14ac:dyDescent="0.25">
      <c r="A411" s="2113"/>
      <c r="B411" s="2114"/>
      <c r="C411" s="26" t="s">
        <v>18</v>
      </c>
      <c r="D411" s="7" t="s">
        <v>18</v>
      </c>
      <c r="E411" s="7" t="s">
        <v>18</v>
      </c>
      <c r="F411" s="7" t="s">
        <v>18</v>
      </c>
      <c r="G411" s="7" t="s">
        <v>18</v>
      </c>
      <c r="H411" s="7" t="s">
        <v>18</v>
      </c>
      <c r="I411" s="7" t="s">
        <v>18</v>
      </c>
      <c r="J411" s="8" t="s">
        <v>18</v>
      </c>
      <c r="K411" s="26" t="s">
        <v>18</v>
      </c>
      <c r="L411" s="7" t="s">
        <v>18</v>
      </c>
      <c r="M411" s="7" t="s">
        <v>18</v>
      </c>
      <c r="N411" s="7" t="s">
        <v>18</v>
      </c>
      <c r="O411" s="7" t="s">
        <v>18</v>
      </c>
      <c r="P411" s="7" t="s">
        <v>18</v>
      </c>
      <c r="Q411" s="7" t="s">
        <v>18</v>
      </c>
      <c r="R411" s="8" t="s">
        <v>18</v>
      </c>
      <c r="S411" s="26" t="s">
        <v>18</v>
      </c>
      <c r="T411" s="7" t="s">
        <v>18</v>
      </c>
      <c r="U411" s="7" t="s">
        <v>18</v>
      </c>
      <c r="V411" s="7" t="s">
        <v>18</v>
      </c>
      <c r="W411" s="7" t="s">
        <v>18</v>
      </c>
      <c r="X411" s="7" t="s">
        <v>18</v>
      </c>
      <c r="Y411" s="7" t="s">
        <v>18</v>
      </c>
      <c r="Z411" s="8" t="s">
        <v>18</v>
      </c>
      <c r="AA411" s="26" t="s">
        <v>18</v>
      </c>
      <c r="AB411" s="7" t="s">
        <v>18</v>
      </c>
      <c r="AC411" s="7" t="s">
        <v>18</v>
      </c>
      <c r="AD411" s="7" t="s">
        <v>18</v>
      </c>
      <c r="AE411" s="7" t="s">
        <v>18</v>
      </c>
      <c r="AF411" s="7" t="s">
        <v>18</v>
      </c>
      <c r="AG411" s="7" t="s">
        <v>18</v>
      </c>
      <c r="AH411" s="8" t="s">
        <v>18</v>
      </c>
      <c r="AI411" s="26" t="s">
        <v>18</v>
      </c>
      <c r="AJ411" s="7" t="s">
        <v>18</v>
      </c>
      <c r="AK411" s="7" t="s">
        <v>18</v>
      </c>
      <c r="AL411" s="7" t="s">
        <v>18</v>
      </c>
      <c r="AM411" s="7" t="s">
        <v>18</v>
      </c>
      <c r="AN411" s="7" t="s">
        <v>18</v>
      </c>
      <c r="AO411" s="7" t="s">
        <v>18</v>
      </c>
      <c r="AP411" s="8" t="s">
        <v>18</v>
      </c>
      <c r="AQ411" s="26" t="s">
        <v>18</v>
      </c>
      <c r="AR411" s="7" t="s">
        <v>18</v>
      </c>
      <c r="AS411" s="7" t="s">
        <v>18</v>
      </c>
      <c r="AT411" s="7" t="s">
        <v>18</v>
      </c>
      <c r="AU411" s="7" t="s">
        <v>18</v>
      </c>
      <c r="AV411" s="7" t="s">
        <v>18</v>
      </c>
      <c r="AW411" s="7" t="s">
        <v>18</v>
      </c>
      <c r="AX411" s="8" t="s">
        <v>18</v>
      </c>
      <c r="AY411" s="26" t="s">
        <v>18</v>
      </c>
      <c r="AZ411" s="7" t="s">
        <v>18</v>
      </c>
      <c r="BA411" s="7" t="s">
        <v>18</v>
      </c>
      <c r="BB411" s="7" t="s">
        <v>18</v>
      </c>
      <c r="BC411" s="7" t="s">
        <v>18</v>
      </c>
      <c r="BD411" s="7" t="s">
        <v>18</v>
      </c>
      <c r="BE411" s="7" t="s">
        <v>18</v>
      </c>
      <c r="BF411" s="8" t="s">
        <v>18</v>
      </c>
      <c r="BG411" s="26" t="s">
        <v>18</v>
      </c>
      <c r="BH411" s="7" t="s">
        <v>18</v>
      </c>
      <c r="BI411" s="7" t="s">
        <v>18</v>
      </c>
      <c r="BJ411" s="7" t="s">
        <v>18</v>
      </c>
      <c r="BK411" s="7" t="s">
        <v>18</v>
      </c>
      <c r="BL411" s="7" t="s">
        <v>18</v>
      </c>
      <c r="BM411" s="7" t="s">
        <v>18</v>
      </c>
      <c r="BN411" s="8" t="s">
        <v>18</v>
      </c>
    </row>
    <row r="412" spans="1:66" x14ac:dyDescent="0.25">
      <c r="A412" s="2098"/>
      <c r="B412" s="2099"/>
      <c r="C412" s="969" t="str">
        <f>IF(VLOOKUP(C410,'Tabulka-skore'!$B$4:$V$239,16,0)=C409,C410,"")</f>
        <v/>
      </c>
      <c r="D412" s="970" t="str">
        <f>IF(VLOOKUP(D410,'Tabulka-skore'!$B$4:$V$239,16,0)=D409,D410,"")</f>
        <v/>
      </c>
      <c r="E412" s="970" t="str">
        <f>IF(VLOOKUP(E410,'Tabulka-skore'!$B$4:$V$239,16,0)=E409,E410,"")</f>
        <v/>
      </c>
      <c r="F412" s="970">
        <f>IF(VLOOKUP(F410,'Tabulka-skore'!$B$4:$V$239,16,0)=F409,F410,"")</f>
        <v>114</v>
      </c>
      <c r="G412" s="970" t="str">
        <f>IF(VLOOKUP(G410,'Tabulka-skore'!$B$4:$V$239,16,0)=G409,G410,"")</f>
        <v/>
      </c>
      <c r="H412" s="970" t="str">
        <f>IF(VLOOKUP(H410,'Tabulka-skore'!$B$4:$V$239,16,0)=H409,H410,"")</f>
        <v/>
      </c>
      <c r="I412" s="970" t="str">
        <f>IF(VLOOKUP(I410,'Tabulka-skore'!$B$4:$V$239,16,0)=I409,I410,"")</f>
        <v/>
      </c>
      <c r="J412" s="971" t="str">
        <f>IF(VLOOKUP(J410,'Tabulka-skore'!$B$4:$V$239,16,0)=J409,J410,"")</f>
        <v/>
      </c>
      <c r="K412" s="969" t="str">
        <f>IF(VLOOKUP(K410,'Tabulka-skore'!$B$4:$V$239,16,0)=K409,K410,"")</f>
        <v/>
      </c>
      <c r="L412" s="970">
        <f>IF(VLOOKUP(L410,'Tabulka-skore'!$B$4:$V$239,16,0)=L409,L410,"")</f>
        <v>112</v>
      </c>
      <c r="M412" s="970" t="str">
        <f>IF(VLOOKUP(M410,'Tabulka-skore'!$B$4:$V$239,16,0)=M409,M410,"")</f>
        <v/>
      </c>
      <c r="N412" s="970" t="str">
        <f>IF(VLOOKUP(N410,'Tabulka-skore'!$B$4:$V$239,16,0)=N409,N410,"")</f>
        <v/>
      </c>
      <c r="O412" s="970" t="str">
        <f>IF(VLOOKUP(O410,'Tabulka-skore'!$B$4:$V$239,16,0)=O409,O410,"")</f>
        <v/>
      </c>
      <c r="P412" s="970" t="str">
        <f>IF(VLOOKUP(P410,'Tabulka-skore'!$B$4:$V$239,16,0)=P409,P410,"")</f>
        <v/>
      </c>
      <c r="Q412" s="970" t="str">
        <f>IF(VLOOKUP(Q410,'Tabulka-skore'!$B$4:$V$239,16,0)=Q409,Q410,"")</f>
        <v/>
      </c>
      <c r="R412" s="971" t="str">
        <f>IF(VLOOKUP(R410,'Tabulka-skore'!$B$4:$V$239,16,0)=R409,R410,"")</f>
        <v/>
      </c>
      <c r="S412" s="969" t="str">
        <f>IF(VLOOKUP(S410,'Tabulka-skore'!$B$4:$V$239,16,0)=S409,S410,"")</f>
        <v/>
      </c>
      <c r="T412" s="970" t="str">
        <f>IF(VLOOKUP(T410,'Tabulka-skore'!$B$4:$V$239,16,0)=T409,T410,"")</f>
        <v/>
      </c>
      <c r="U412" s="970">
        <f>IF(VLOOKUP(U410,'Tabulka-skore'!$B$4:$V$239,16,0)=U409,U410,"")</f>
        <v>113</v>
      </c>
      <c r="V412" s="970" t="str">
        <f>IF(VLOOKUP(V410,'Tabulka-skore'!$B$4:$V$239,16,0)=V409,V410,"")</f>
        <v/>
      </c>
      <c r="W412" s="970" t="str">
        <f>IF(VLOOKUP(W410,'Tabulka-skore'!$B$4:$V$239,16,0)=W409,W410,"")</f>
        <v/>
      </c>
      <c r="X412" s="970" t="str">
        <f>IF(VLOOKUP(X410,'Tabulka-skore'!$B$4:$V$239,16,0)=X409,X410,"")</f>
        <v/>
      </c>
      <c r="Y412" s="970" t="str">
        <f>IF(VLOOKUP(Y410,'Tabulka-skore'!$B$4:$V$239,16,0)=Y409,Y410,"")</f>
        <v/>
      </c>
      <c r="Z412" s="971" t="str">
        <f>IF(VLOOKUP(Z410,'Tabulka-skore'!$B$4:$V$239,16,0)=Z409,Z410,"")</f>
        <v/>
      </c>
      <c r="AA412" s="969">
        <f>IF(VLOOKUP(AA410,'Tabulka-skore'!$B$4:$V$239,16,0)=AA409,AA410,"")</f>
        <v>111</v>
      </c>
      <c r="AB412" s="970" t="str">
        <f>IF(VLOOKUP(AB410,'Tabulka-skore'!$B$4:$V$239,16,0)=AB409,AB410,"")</f>
        <v/>
      </c>
      <c r="AC412" s="970" t="str">
        <f>IF(VLOOKUP(AC410,'Tabulka-skore'!$B$4:$V$239,16,0)=AC409,AC410,"")</f>
        <v/>
      </c>
      <c r="AD412" s="970" t="str">
        <f>IF(VLOOKUP(AD410,'Tabulka-skore'!$B$4:$V$239,16,0)=AD409,AD410,"")</f>
        <v/>
      </c>
      <c r="AE412" s="970" t="str">
        <f>IF(VLOOKUP(AE410,'Tabulka-skore'!$B$4:$V$239,16,0)=AE409,AE410,"")</f>
        <v/>
      </c>
      <c r="AF412" s="970" t="str">
        <f>IF(VLOOKUP(AF410,'Tabulka-skore'!$B$4:$V$239,16,0)=AF409,AF410,"")</f>
        <v/>
      </c>
      <c r="AG412" s="970" t="str">
        <f>IF(VLOOKUP(AG410,'Tabulka-skore'!$B$4:$V$239,16,0)=AG409,AG410,"")</f>
        <v/>
      </c>
      <c r="AH412" s="971" t="str">
        <f>IF(VLOOKUP(AH410,'Tabulka-skore'!$B$4:$V$239,16,0)=AH409,AH410,"")</f>
        <v/>
      </c>
      <c r="AI412" s="969" t="str">
        <f>IF(VLOOKUP(AI410,'Tabulka-skore'!$B$4:$V$239,16,0)=AI409,AI410,"")</f>
        <v/>
      </c>
      <c r="AJ412" s="970" t="str">
        <f>IF(VLOOKUP(AJ410,'Tabulka-skore'!$B$4:$V$239,16,0)=AJ409,AJ410,"")</f>
        <v/>
      </c>
      <c r="AK412" s="970" t="str">
        <f>IF(VLOOKUP(AK410,'Tabulka-skore'!$B$4:$V$239,16,0)=AK409,AK410,"")</f>
        <v/>
      </c>
      <c r="AL412" s="970" t="str">
        <f>IF(VLOOKUP(AL410,'Tabulka-skore'!$B$4:$V$239,16,0)=AL409,AL410,"")</f>
        <v/>
      </c>
      <c r="AM412" s="970">
        <f>IF(VLOOKUP(AM410,'Tabulka-skore'!$B$4:$V$239,16,0)=AM409,AM410,"")</f>
        <v>115</v>
      </c>
      <c r="AN412" s="970" t="str">
        <f>IF(VLOOKUP(AN410,'Tabulka-skore'!$B$4:$V$239,16,0)=AN409,AN410,"")</f>
        <v/>
      </c>
      <c r="AO412" s="970" t="str">
        <f>IF(VLOOKUP(AO410,'Tabulka-skore'!$B$4:$V$239,16,0)=AO409,AO410,"")</f>
        <v/>
      </c>
      <c r="AP412" s="971" t="str">
        <f>IF(VLOOKUP(AP410,'Tabulka-skore'!$B$4:$V$239,16,0)=AP409,AP410,"")</f>
        <v/>
      </c>
      <c r="AQ412" s="969" t="str">
        <f>IF(VLOOKUP(AQ410,'Tabulka-skore'!$B$4:$V$239,16,0)=AQ409,AQ410,"")</f>
        <v/>
      </c>
      <c r="AR412" s="970" t="str">
        <f>IF(VLOOKUP(AR410,'Tabulka-skore'!$B$4:$V$239,16,0)=AR409,AR410,"")</f>
        <v/>
      </c>
      <c r="AS412" s="970" t="str">
        <f>IF(VLOOKUP(AS410,'Tabulka-skore'!$B$4:$V$239,16,0)=AS409,AS410,"")</f>
        <v/>
      </c>
      <c r="AT412" s="970" t="str">
        <f>IF(VLOOKUP(AT410,'Tabulka-skore'!$B$4:$V$239,16,0)=AT409,AT410,"")</f>
        <v/>
      </c>
      <c r="AU412" s="970" t="str">
        <f>IF(VLOOKUP(AU410,'Tabulka-skore'!$B$4:$V$239,16,0)=AU409,AU410,"")</f>
        <v/>
      </c>
      <c r="AV412" s="970" t="str">
        <f>IF(VLOOKUP(AV410,'Tabulka-skore'!$B$4:$V$239,16,0)=AV409,AV410,"")</f>
        <v/>
      </c>
      <c r="AW412" s="970" t="str">
        <f>IF(VLOOKUP(AW410,'Tabulka-skore'!$B$4:$V$239,16,0)=AW409,AW410,"")</f>
        <v/>
      </c>
      <c r="AX412" s="971" t="str">
        <f>IF(VLOOKUP(AX410,'Tabulka-skore'!$B$4:$V$239,16,0)=AX409,AX410,"")</f>
        <v/>
      </c>
      <c r="AY412" s="969" t="str">
        <f>IF(VLOOKUP(AY410,'Tabulka-skore'!$B$4:$V$239,16,0)=AY409,AY410,"")</f>
        <v/>
      </c>
      <c r="AZ412" s="970" t="str">
        <f>IF(VLOOKUP(AZ410,'Tabulka-skore'!$B$4:$V$239,16,0)=AZ409,AZ410,"")</f>
        <v/>
      </c>
      <c r="BA412" s="970" t="str">
        <f>IF(VLOOKUP(BA410,'Tabulka-skore'!$B$4:$V$239,16,0)=BA409,BA410,"")</f>
        <v/>
      </c>
      <c r="BB412" s="970" t="str">
        <f>IF(VLOOKUP(BB410,'Tabulka-skore'!$B$4:$V$239,16,0)=BB409,BB410,"")</f>
        <v/>
      </c>
      <c r="BC412" s="970" t="str">
        <f>IF(VLOOKUP(BC410,'Tabulka-skore'!$B$4:$V$239,16,0)=BC409,BC410,"")</f>
        <v/>
      </c>
      <c r="BD412" s="970" t="str">
        <f>IF(VLOOKUP(BD410,'Tabulka-skore'!$B$4:$V$239,16,0)=BD409,BD410,"")</f>
        <v/>
      </c>
      <c r="BE412" s="970" t="str">
        <f>IF(VLOOKUP(BE410,'Tabulka-skore'!$B$4:$V$239,16,0)=BE409,BE410,"")</f>
        <v/>
      </c>
      <c r="BF412" s="971" t="str">
        <f>IF(VLOOKUP(BF410,'Tabulka-skore'!$B$4:$V$239,16,0)=BF409,BF410,"")</f>
        <v/>
      </c>
      <c r="BG412" s="969" t="str">
        <f>IF(VLOOKUP(BG410,'Tabulka-skore'!$B$4:$V$239,16,0)=BG409,BG410,"")</f>
        <v/>
      </c>
      <c r="BH412" s="970" t="str">
        <f>IF(VLOOKUP(BH410,'Tabulka-skore'!$B$4:$V$239,16,0)=BH409,BH410,"")</f>
        <v/>
      </c>
      <c r="BI412" s="970" t="str">
        <f>IF(VLOOKUP(BI410,'Tabulka-skore'!$B$4:$V$239,16,0)=BI409,BI410,"")</f>
        <v/>
      </c>
      <c r="BJ412" s="970" t="str">
        <f>IF(VLOOKUP(BJ410,'Tabulka-skore'!$B$4:$V$239,16,0)=BJ409,BJ410,"")</f>
        <v/>
      </c>
      <c r="BK412" s="970" t="str">
        <f>IF(VLOOKUP(BK410,'Tabulka-skore'!$B$4:$V$239,16,0)=BK409,BK410,"")</f>
        <v/>
      </c>
      <c r="BL412" s="970" t="str">
        <f>IF(VLOOKUP(BL410,'Tabulka-skore'!$B$4:$V$239,16,0)=BL409,BL410,"")</f>
        <v/>
      </c>
      <c r="BM412" s="970" t="str">
        <f>IF(VLOOKUP(BM410,'Tabulka-skore'!$B$4:$V$239,16,0)=BM409,BM410,"")</f>
        <v/>
      </c>
      <c r="BN412" s="971" t="str">
        <f>IF(VLOOKUP(BN410,'Tabulka-skore'!$B$4:$V$239,16,0)=BN409,BN410,"")</f>
        <v/>
      </c>
    </row>
    <row r="413" spans="1:66" ht="15.75" x14ac:dyDescent="0.25">
      <c r="A413" s="275" t="s">
        <v>26</v>
      </c>
      <c r="B413" s="276" t="s">
        <v>58</v>
      </c>
      <c r="C413" s="27" t="str">
        <f>IF(C412="","",DSUM('Rozpis-skore'!$C$1:$L$162,$B413,C411:C412))</f>
        <v/>
      </c>
      <c r="D413" s="6" t="str">
        <f>IF(D412="","",DSUM('Rozpis-skore'!$C$1:$L$162,$B413,D411:D412))</f>
        <v/>
      </c>
      <c r="E413" s="6" t="str">
        <f>IF(E412="","",DSUM('Rozpis-skore'!$C$1:$L$162,$B413,E411:E412))</f>
        <v/>
      </c>
      <c r="F413" s="6">
        <f>IF(F412="","",DSUM('Rozpis-skore'!$C$1:$L$162,$B413,F411:F412))</f>
        <v>0</v>
      </c>
      <c r="G413" s="6" t="str">
        <f>IF(G412="","",DSUM('Rozpis-skore'!$C$1:$L$162,$B413,G411:G412))</f>
        <v/>
      </c>
      <c r="H413" s="6" t="str">
        <f>IF(H412="","",DSUM('Rozpis-skore'!$C$1:$L$162,$B413,H411:H412))</f>
        <v/>
      </c>
      <c r="I413" s="6" t="str">
        <f>IF(I412="","",DSUM('Rozpis-skore'!$C$1:$L$162,$B413,I411:I412))</f>
        <v/>
      </c>
      <c r="J413" s="9" t="str">
        <f>IF(J412="","",DSUM('Rozpis-skore'!$C$1:$L$162,$B413,J411:J412))</f>
        <v/>
      </c>
      <c r="K413" s="27" t="str">
        <f>IF(K412="","",DSUM('Rozpis-skore'!$C$1:$L$162,$B413,K411:K412))</f>
        <v/>
      </c>
      <c r="L413" s="6">
        <f>IF(L412="","",DSUM('Rozpis-skore'!$C$1:$L$162,$B413,L411:L412))</f>
        <v>0</v>
      </c>
      <c r="M413" s="6" t="str">
        <f>IF(M412="","",DSUM('Rozpis-skore'!$C$1:$L$162,$B413,M411:M412))</f>
        <v/>
      </c>
      <c r="N413" s="6" t="str">
        <f>IF(N412="","",DSUM('Rozpis-skore'!$C$1:$L$162,$B413,N411:N412))</f>
        <v/>
      </c>
      <c r="O413" s="6" t="str">
        <f>IF(O412="","",DSUM('Rozpis-skore'!$C$1:$L$162,$B413,O411:O412))</f>
        <v/>
      </c>
      <c r="P413" s="6" t="str">
        <f>IF(P412="","",DSUM('Rozpis-skore'!$C$1:$L$162,$B413,P411:P412))</f>
        <v/>
      </c>
      <c r="Q413" s="6" t="str">
        <f>IF(Q412="","",DSUM('Rozpis-skore'!$C$1:$L$162,$B413,Q411:Q412))</f>
        <v/>
      </c>
      <c r="R413" s="9" t="str">
        <f>IF(R412="","",DSUM('Rozpis-skore'!$C$1:$L$162,$B413,R411:R412))</f>
        <v/>
      </c>
      <c r="S413" s="27" t="str">
        <f>IF(S412="","",DSUM('Rozpis-skore'!$C$1:$L$162,$B413,S411:S412))</f>
        <v/>
      </c>
      <c r="T413" s="6" t="str">
        <f>IF(T412="","",DSUM('Rozpis-skore'!$C$1:$L$162,$B413,T411:T412))</f>
        <v/>
      </c>
      <c r="U413" s="6">
        <f>IF(U412="","",DSUM('Rozpis-skore'!$C$1:$L$162,$B413,U411:U412))</f>
        <v>0</v>
      </c>
      <c r="V413" s="6" t="str">
        <f>IF(V412="","",DSUM('Rozpis-skore'!$C$1:$L$162,$B413,V411:V412))</f>
        <v/>
      </c>
      <c r="W413" s="6" t="str">
        <f>IF(W412="","",DSUM('Rozpis-skore'!$C$1:$L$162,$B413,W411:W412))</f>
        <v/>
      </c>
      <c r="X413" s="6" t="str">
        <f>IF(X412="","",DSUM('Rozpis-skore'!$C$1:$L$162,$B413,X411:X412))</f>
        <v/>
      </c>
      <c r="Y413" s="6" t="str">
        <f>IF(Y412="","",DSUM('Rozpis-skore'!$C$1:$L$162,$B413,Y411:Y412))</f>
        <v/>
      </c>
      <c r="Z413" s="9" t="str">
        <f>IF(Z412="","",DSUM('Rozpis-skore'!$C$1:$L$162,$B413,Z411:Z412))</f>
        <v/>
      </c>
      <c r="AA413" s="27">
        <f>IF(AA412="","",DSUM('Rozpis-skore'!$C$1:$L$162,$B413,AA411:AA412))</f>
        <v>0</v>
      </c>
      <c r="AB413" s="6" t="str">
        <f>IF(AB412="","",DSUM('Rozpis-skore'!$C$1:$L$162,$B413,AB411:AB412))</f>
        <v/>
      </c>
      <c r="AC413" s="6" t="str">
        <f>IF(AC412="","",DSUM('Rozpis-skore'!$C$1:$L$162,$B413,AC411:AC412))</f>
        <v/>
      </c>
      <c r="AD413" s="6" t="str">
        <f>IF(AD412="","",DSUM('Rozpis-skore'!$C$1:$L$162,$B413,AD411:AD412))</f>
        <v/>
      </c>
      <c r="AE413" s="6" t="str">
        <f>IF(AE412="","",DSUM('Rozpis-skore'!$C$1:$L$162,$B413,AE411:AE412))</f>
        <v/>
      </c>
      <c r="AF413" s="6" t="str">
        <f>IF(AF412="","",DSUM('Rozpis-skore'!$C$1:$L$162,$B413,AF411:AF412))</f>
        <v/>
      </c>
      <c r="AG413" s="6" t="str">
        <f>IF(AG412="","",DSUM('Rozpis-skore'!$C$1:$L$162,$B413,AG411:AG412))</f>
        <v/>
      </c>
      <c r="AH413" s="9" t="str">
        <f>IF(AH412="","",DSUM('Rozpis-skore'!$C$1:$L$162,$B413,AH411:AH412))</f>
        <v/>
      </c>
      <c r="AI413" s="27" t="str">
        <f>IF(AI412="","",DSUM('Rozpis-skore'!$C$1:$L$162,$B413,AI411:AI412))</f>
        <v/>
      </c>
      <c r="AJ413" s="6" t="str">
        <f>IF(AJ412="","",DSUM('Rozpis-skore'!$C$1:$L$162,$B413,AJ411:AJ412))</f>
        <v/>
      </c>
      <c r="AK413" s="6" t="str">
        <f>IF(AK412="","",DSUM('Rozpis-skore'!$C$1:$L$162,$B413,AK411:AK412))</f>
        <v/>
      </c>
      <c r="AL413" s="6" t="str">
        <f>IF(AL412="","",DSUM('Rozpis-skore'!$C$1:$L$162,$B413,AL411:AL412))</f>
        <v/>
      </c>
      <c r="AM413" s="6">
        <f>IF(AM412="","",DSUM('Rozpis-skore'!$C$1:$L$162,$B413,AM411:AM412))</f>
        <v>0</v>
      </c>
      <c r="AN413" s="6" t="str">
        <f>IF(AN412="","",DSUM('Rozpis-skore'!$C$1:$L$162,$B413,AN411:AN412))</f>
        <v/>
      </c>
      <c r="AO413" s="6" t="str">
        <f>IF(AO412="","",DSUM('Rozpis-skore'!$C$1:$L$162,$B413,AO411:AO412))</f>
        <v/>
      </c>
      <c r="AP413" s="9" t="str">
        <f>IF(AP412="","",DSUM('Rozpis-skore'!$C$1:$L$162,$B413,AP411:AP412))</f>
        <v/>
      </c>
      <c r="AQ413" s="27" t="str">
        <f>IF(AQ412="","",DSUM('Rozpis-skore'!$C$1:$L$162,$B413,AQ411:AQ412))</f>
        <v/>
      </c>
      <c r="AR413" s="6" t="str">
        <f>IF(AR412="","",DSUM('Rozpis-skore'!$C$1:$L$162,$B413,AR411:AR412))</f>
        <v/>
      </c>
      <c r="AS413" s="6" t="str">
        <f>IF(AS412="","",DSUM('Rozpis-skore'!$C$1:$L$162,$B413,AS411:AS412))</f>
        <v/>
      </c>
      <c r="AT413" s="6" t="str">
        <f>IF(AT412="","",DSUM('Rozpis-skore'!$C$1:$L$162,$B413,AT411:AT412))</f>
        <v/>
      </c>
      <c r="AU413" s="6" t="str">
        <f>IF(AU412="","",DSUM('Rozpis-skore'!$C$1:$L$162,$B413,AU411:AU412))</f>
        <v/>
      </c>
      <c r="AV413" s="6" t="str">
        <f>IF(AV412="","",DSUM('Rozpis-skore'!$C$1:$L$162,$B413,AV411:AV412))</f>
        <v/>
      </c>
      <c r="AW413" s="6" t="str">
        <f>IF(AW412="","",DSUM('Rozpis-skore'!$C$1:$L$162,$B413,AW411:AW412))</f>
        <v/>
      </c>
      <c r="AX413" s="9" t="str">
        <f>IF(AX412="","",DSUM('Rozpis-skore'!$C$1:$L$162,$B413,AX411:AX412))</f>
        <v/>
      </c>
      <c r="AY413" s="27" t="str">
        <f>IF(AY412="","",DSUM('Rozpis-skore'!$C$1:$L$162,$B413,AY411:AY412))</f>
        <v/>
      </c>
      <c r="AZ413" s="6" t="str">
        <f>IF(AZ412="","",DSUM('Rozpis-skore'!$C$1:$L$162,$B413,AZ411:AZ412))</f>
        <v/>
      </c>
      <c r="BA413" s="6" t="str">
        <f>IF(BA412="","",DSUM('Rozpis-skore'!$C$1:$L$162,$B413,BA411:BA412))</f>
        <v/>
      </c>
      <c r="BB413" s="6" t="str">
        <f>IF(BB412="","",DSUM('Rozpis-skore'!$C$1:$L$162,$B413,BB411:BB412))</f>
        <v/>
      </c>
      <c r="BC413" s="6" t="str">
        <f>IF(BC412="","",DSUM('Rozpis-skore'!$C$1:$L$162,$B413,BC411:BC412))</f>
        <v/>
      </c>
      <c r="BD413" s="6" t="str">
        <f>IF(BD412="","",DSUM('Rozpis-skore'!$C$1:$L$162,$B413,BD411:BD412))</f>
        <v/>
      </c>
      <c r="BE413" s="6" t="str">
        <f>IF(BE412="","",DSUM('Rozpis-skore'!$C$1:$L$162,$B413,BE411:BE412))</f>
        <v/>
      </c>
      <c r="BF413" s="9" t="str">
        <f>IF(BF412="","",DSUM('Rozpis-skore'!$C$1:$L$162,$B413,BF411:BF412))</f>
        <v/>
      </c>
      <c r="BG413" s="27" t="str">
        <f>IF(BG412="","",DSUM('Rozpis-skore'!$C$1:$L$162,$B413,BG411:BG412))</f>
        <v/>
      </c>
      <c r="BH413" s="6" t="str">
        <f>IF(BH412="","",DSUM('Rozpis-skore'!$C$1:$L$162,$B413,BH411:BH412))</f>
        <v/>
      </c>
      <c r="BI413" s="6" t="str">
        <f>IF(BI412="","",DSUM('Rozpis-skore'!$C$1:$L$162,$B413,BI411:BI412))</f>
        <v/>
      </c>
      <c r="BJ413" s="6" t="str">
        <f>IF(BJ412="","",DSUM('Rozpis-skore'!$C$1:$L$162,$B413,BJ411:BJ412))</f>
        <v/>
      </c>
      <c r="BK413" s="6" t="str">
        <f>IF(BK412="","",DSUM('Rozpis-skore'!$C$1:$L$162,$B413,BK411:BK412))</f>
        <v/>
      </c>
      <c r="BL413" s="6" t="str">
        <f>IF(BL412="","",DSUM('Rozpis-skore'!$C$1:$L$162,$B413,BL411:BL412))</f>
        <v/>
      </c>
      <c r="BM413" s="6" t="str">
        <f>IF(BM412="","",DSUM('Rozpis-skore'!$C$1:$L$162,$B413,BM411:BM412))</f>
        <v/>
      </c>
      <c r="BN413" s="9" t="str">
        <f>IF(BN412="","",DSUM('Rozpis-skore'!$C$1:$L$162,$B413,BN411:BN412))</f>
        <v/>
      </c>
    </row>
    <row r="414" spans="1:66" ht="15.75" x14ac:dyDescent="0.25">
      <c r="A414" s="275" t="s">
        <v>28</v>
      </c>
      <c r="B414" s="276" t="s">
        <v>20</v>
      </c>
      <c r="C414" s="27" t="str">
        <f>IF(C412="","",DSUM('Rozpis-skore'!$C$1:$L$162,$B414,C411:C412))</f>
        <v/>
      </c>
      <c r="D414" s="6" t="str">
        <f>IF(D412="","",DSUM('Rozpis-skore'!$C$1:$L$162,$B414,D411:D412))</f>
        <v/>
      </c>
      <c r="E414" s="6" t="str">
        <f>IF(E412="","",DSUM('Rozpis-skore'!$C$1:$L$162,$B414,E411:E412))</f>
        <v/>
      </c>
      <c r="F414" s="6">
        <f>IF(F412="","",DSUM('Rozpis-skore'!$C$1:$L$162,$B414,F411:F412))</f>
        <v>0</v>
      </c>
      <c r="G414" s="6" t="str">
        <f>IF(G412="","",DSUM('Rozpis-skore'!$C$1:$L$162,$B414,G411:G412))</f>
        <v/>
      </c>
      <c r="H414" s="6" t="str">
        <f>IF(H412="","",DSUM('Rozpis-skore'!$C$1:$L$162,$B414,H411:H412))</f>
        <v/>
      </c>
      <c r="I414" s="6" t="str">
        <f>IF(I412="","",DSUM('Rozpis-skore'!$C$1:$L$162,$B414,I411:I412))</f>
        <v/>
      </c>
      <c r="J414" s="9" t="str">
        <f>IF(J412="","",DSUM('Rozpis-skore'!$C$1:$L$162,$B414,J411:J412))</f>
        <v/>
      </c>
      <c r="K414" s="27" t="str">
        <f>IF(K412="","",DSUM('Rozpis-skore'!$C$1:$L$162,$B414,K411:K412))</f>
        <v/>
      </c>
      <c r="L414" s="6">
        <f>IF(L412="","",DSUM('Rozpis-skore'!$C$1:$L$162,$B414,L411:L412))</f>
        <v>0</v>
      </c>
      <c r="M414" s="6" t="str">
        <f>IF(M412="","",DSUM('Rozpis-skore'!$C$1:$L$162,$B414,M411:M412))</f>
        <v/>
      </c>
      <c r="N414" s="6" t="str">
        <f>IF(N412="","",DSUM('Rozpis-skore'!$C$1:$L$162,$B414,N411:N412))</f>
        <v/>
      </c>
      <c r="O414" s="6" t="str">
        <f>IF(O412="","",DSUM('Rozpis-skore'!$C$1:$L$162,$B414,O411:O412))</f>
        <v/>
      </c>
      <c r="P414" s="6" t="str">
        <f>IF(P412="","",DSUM('Rozpis-skore'!$C$1:$L$162,$B414,P411:P412))</f>
        <v/>
      </c>
      <c r="Q414" s="6" t="str">
        <f>IF(Q412="","",DSUM('Rozpis-skore'!$C$1:$L$162,$B414,Q411:Q412))</f>
        <v/>
      </c>
      <c r="R414" s="9" t="str">
        <f>IF(R412="","",DSUM('Rozpis-skore'!$C$1:$L$162,$B414,R411:R412))</f>
        <v/>
      </c>
      <c r="S414" s="27" t="str">
        <f>IF(S412="","",DSUM('Rozpis-skore'!$C$1:$L$162,$B414,S411:S412))</f>
        <v/>
      </c>
      <c r="T414" s="6" t="str">
        <f>IF(T412="","",DSUM('Rozpis-skore'!$C$1:$L$162,$B414,T411:T412))</f>
        <v/>
      </c>
      <c r="U414" s="6">
        <f>IF(U412="","",DSUM('Rozpis-skore'!$C$1:$L$162,$B414,U411:U412))</f>
        <v>0</v>
      </c>
      <c r="V414" s="6" t="str">
        <f>IF(V412="","",DSUM('Rozpis-skore'!$C$1:$L$162,$B414,V411:V412))</f>
        <v/>
      </c>
      <c r="W414" s="6" t="str">
        <f>IF(W412="","",DSUM('Rozpis-skore'!$C$1:$L$162,$B414,W411:W412))</f>
        <v/>
      </c>
      <c r="X414" s="6" t="str">
        <f>IF(X412="","",DSUM('Rozpis-skore'!$C$1:$L$162,$B414,X411:X412))</f>
        <v/>
      </c>
      <c r="Y414" s="6" t="str">
        <f>IF(Y412="","",DSUM('Rozpis-skore'!$C$1:$L$162,$B414,Y411:Y412))</f>
        <v/>
      </c>
      <c r="Z414" s="9" t="str">
        <f>IF(Z412="","",DSUM('Rozpis-skore'!$C$1:$L$162,$B414,Z411:Z412))</f>
        <v/>
      </c>
      <c r="AA414" s="27">
        <f>IF(AA412="","",DSUM('Rozpis-skore'!$C$1:$L$162,$B414,AA411:AA412))</f>
        <v>0</v>
      </c>
      <c r="AB414" s="6" t="str">
        <f>IF(AB412="","",DSUM('Rozpis-skore'!$C$1:$L$162,$B414,AB411:AB412))</f>
        <v/>
      </c>
      <c r="AC414" s="6" t="str">
        <f>IF(AC412="","",DSUM('Rozpis-skore'!$C$1:$L$162,$B414,AC411:AC412))</f>
        <v/>
      </c>
      <c r="AD414" s="6" t="str">
        <f>IF(AD412="","",DSUM('Rozpis-skore'!$C$1:$L$162,$B414,AD411:AD412))</f>
        <v/>
      </c>
      <c r="AE414" s="6" t="str">
        <f>IF(AE412="","",DSUM('Rozpis-skore'!$C$1:$L$162,$B414,AE411:AE412))</f>
        <v/>
      </c>
      <c r="AF414" s="6" t="str">
        <f>IF(AF412="","",DSUM('Rozpis-skore'!$C$1:$L$162,$B414,AF411:AF412))</f>
        <v/>
      </c>
      <c r="AG414" s="6" t="str">
        <f>IF(AG412="","",DSUM('Rozpis-skore'!$C$1:$L$162,$B414,AG411:AG412))</f>
        <v/>
      </c>
      <c r="AH414" s="9" t="str">
        <f>IF(AH412="","",DSUM('Rozpis-skore'!$C$1:$L$162,$B414,AH411:AH412))</f>
        <v/>
      </c>
      <c r="AI414" s="27" t="str">
        <f>IF(AI412="","",DSUM('Rozpis-skore'!$C$1:$L$162,$B414,AI411:AI412))</f>
        <v/>
      </c>
      <c r="AJ414" s="6" t="str">
        <f>IF(AJ412="","",DSUM('Rozpis-skore'!$C$1:$L$162,$B414,AJ411:AJ412))</f>
        <v/>
      </c>
      <c r="AK414" s="6" t="str">
        <f>IF(AK412="","",DSUM('Rozpis-skore'!$C$1:$L$162,$B414,AK411:AK412))</f>
        <v/>
      </c>
      <c r="AL414" s="6" t="str">
        <f>IF(AL412="","",DSUM('Rozpis-skore'!$C$1:$L$162,$B414,AL411:AL412))</f>
        <v/>
      </c>
      <c r="AM414" s="6">
        <f>IF(AM412="","",DSUM('Rozpis-skore'!$C$1:$L$162,$B414,AM411:AM412))</f>
        <v>0</v>
      </c>
      <c r="AN414" s="6" t="str">
        <f>IF(AN412="","",DSUM('Rozpis-skore'!$C$1:$L$162,$B414,AN411:AN412))</f>
        <v/>
      </c>
      <c r="AO414" s="6" t="str">
        <f>IF(AO412="","",DSUM('Rozpis-skore'!$C$1:$L$162,$B414,AO411:AO412))</f>
        <v/>
      </c>
      <c r="AP414" s="9" t="str">
        <f>IF(AP412="","",DSUM('Rozpis-skore'!$C$1:$L$162,$B414,AP411:AP412))</f>
        <v/>
      </c>
      <c r="AQ414" s="27" t="str">
        <f>IF(AQ412="","",DSUM('Rozpis-skore'!$C$1:$L$162,$B414,AQ411:AQ412))</f>
        <v/>
      </c>
      <c r="AR414" s="6" t="str">
        <f>IF(AR412="","",DSUM('Rozpis-skore'!$C$1:$L$162,$B414,AR411:AR412))</f>
        <v/>
      </c>
      <c r="AS414" s="6" t="str">
        <f>IF(AS412="","",DSUM('Rozpis-skore'!$C$1:$L$162,$B414,AS411:AS412))</f>
        <v/>
      </c>
      <c r="AT414" s="6" t="str">
        <f>IF(AT412="","",DSUM('Rozpis-skore'!$C$1:$L$162,$B414,AT411:AT412))</f>
        <v/>
      </c>
      <c r="AU414" s="6" t="str">
        <f>IF(AU412="","",DSUM('Rozpis-skore'!$C$1:$L$162,$B414,AU411:AU412))</f>
        <v/>
      </c>
      <c r="AV414" s="6" t="str">
        <f>IF(AV412="","",DSUM('Rozpis-skore'!$C$1:$L$162,$B414,AV411:AV412))</f>
        <v/>
      </c>
      <c r="AW414" s="6" t="str">
        <f>IF(AW412="","",DSUM('Rozpis-skore'!$C$1:$L$162,$B414,AW411:AW412))</f>
        <v/>
      </c>
      <c r="AX414" s="9" t="str">
        <f>IF(AX412="","",DSUM('Rozpis-skore'!$C$1:$L$162,$B414,AX411:AX412))</f>
        <v/>
      </c>
      <c r="AY414" s="27" t="str">
        <f>IF(AY412="","",DSUM('Rozpis-skore'!$C$1:$L$162,$B414,AY411:AY412))</f>
        <v/>
      </c>
      <c r="AZ414" s="6" t="str">
        <f>IF(AZ412="","",DSUM('Rozpis-skore'!$C$1:$L$162,$B414,AZ411:AZ412))</f>
        <v/>
      </c>
      <c r="BA414" s="6" t="str">
        <f>IF(BA412="","",DSUM('Rozpis-skore'!$C$1:$L$162,$B414,BA411:BA412))</f>
        <v/>
      </c>
      <c r="BB414" s="6" t="str">
        <f>IF(BB412="","",DSUM('Rozpis-skore'!$C$1:$L$162,$B414,BB411:BB412))</f>
        <v/>
      </c>
      <c r="BC414" s="6" t="str">
        <f>IF(BC412="","",DSUM('Rozpis-skore'!$C$1:$L$162,$B414,BC411:BC412))</f>
        <v/>
      </c>
      <c r="BD414" s="6" t="str">
        <f>IF(BD412="","",DSUM('Rozpis-skore'!$C$1:$L$162,$B414,BD411:BD412))</f>
        <v/>
      </c>
      <c r="BE414" s="6" t="str">
        <f>IF(BE412="","",DSUM('Rozpis-skore'!$C$1:$L$162,$B414,BE411:BE412))</f>
        <v/>
      </c>
      <c r="BF414" s="9" t="str">
        <f>IF(BF412="","",DSUM('Rozpis-skore'!$C$1:$L$162,$B414,BF411:BF412))</f>
        <v/>
      </c>
      <c r="BG414" s="27" t="str">
        <f>IF(BG412="","",DSUM('Rozpis-skore'!$C$1:$L$162,$B414,BG411:BG412))</f>
        <v/>
      </c>
      <c r="BH414" s="6" t="str">
        <f>IF(BH412="","",DSUM('Rozpis-skore'!$C$1:$L$162,$B414,BH411:BH412))</f>
        <v/>
      </c>
      <c r="BI414" s="6" t="str">
        <f>IF(BI412="","",DSUM('Rozpis-skore'!$C$1:$L$162,$B414,BI411:BI412))</f>
        <v/>
      </c>
      <c r="BJ414" s="6" t="str">
        <f>IF(BJ412="","",DSUM('Rozpis-skore'!$C$1:$L$162,$B414,BJ411:BJ412))</f>
        <v/>
      </c>
      <c r="BK414" s="6" t="str">
        <f>IF(BK412="","",DSUM('Rozpis-skore'!$C$1:$L$162,$B414,BK411:BK412))</f>
        <v/>
      </c>
      <c r="BL414" s="6" t="str">
        <f>IF(BL412="","",DSUM('Rozpis-skore'!$C$1:$L$162,$B414,BL411:BL412))</f>
        <v/>
      </c>
      <c r="BM414" s="6" t="str">
        <f>IF(BM412="","",DSUM('Rozpis-skore'!$C$1:$L$162,$B414,BM411:BM412))</f>
        <v/>
      </c>
      <c r="BN414" s="9" t="str">
        <f>IF(BN412="","",DSUM('Rozpis-skore'!$C$1:$L$162,$B414,BN411:BN412))</f>
        <v/>
      </c>
    </row>
    <row r="415" spans="1:66" ht="16.5" thickBot="1" x14ac:dyDescent="0.3">
      <c r="A415" s="277" t="s">
        <v>30</v>
      </c>
      <c r="B415" s="278" t="s">
        <v>21</v>
      </c>
      <c r="C415" s="13" t="str">
        <f>IF(C412="","",DSUM('Rozpis-skore'!$C$1:$L$162,$B415,C411:C412))</f>
        <v/>
      </c>
      <c r="D415" s="10" t="str">
        <f>IF(D412="","",DSUM('Rozpis-skore'!$C$1:$L$162,$B415,D411:D412))</f>
        <v/>
      </c>
      <c r="E415" s="10" t="str">
        <f>IF(E412="","",DSUM('Rozpis-skore'!$C$1:$L$162,$B415,E411:E412))</f>
        <v/>
      </c>
      <c r="F415" s="10">
        <f>IF(F412="","",DSUM('Rozpis-skore'!$C$1:$L$162,$B415,F411:F412))</f>
        <v>0</v>
      </c>
      <c r="G415" s="10" t="str">
        <f>IF(G412="","",DSUM('Rozpis-skore'!$C$1:$L$162,$B415,G411:G412))</f>
        <v/>
      </c>
      <c r="H415" s="10" t="str">
        <f>IF(H412="","",DSUM('Rozpis-skore'!$C$1:$L$162,$B415,H411:H412))</f>
        <v/>
      </c>
      <c r="I415" s="10" t="str">
        <f>IF(I412="","",DSUM('Rozpis-skore'!$C$1:$L$162,$B415,I411:I412))</f>
        <v/>
      </c>
      <c r="J415" s="11" t="str">
        <f>IF(J412="","",DSUM('Rozpis-skore'!$C$1:$L$162,$B415,J411:J412))</f>
        <v/>
      </c>
      <c r="K415" s="13" t="str">
        <f>IF(K412="","",DSUM('Rozpis-skore'!$C$1:$L$162,$B415,K411:K412))</f>
        <v/>
      </c>
      <c r="L415" s="10">
        <f>IF(L412="","",DSUM('Rozpis-skore'!$C$1:$L$162,$B415,L411:L412))</f>
        <v>0</v>
      </c>
      <c r="M415" s="10" t="str">
        <f>IF(M412="","",DSUM('Rozpis-skore'!$C$1:$L$162,$B415,M411:M412))</f>
        <v/>
      </c>
      <c r="N415" s="10" t="str">
        <f>IF(N412="","",DSUM('Rozpis-skore'!$C$1:$L$162,$B415,N411:N412))</f>
        <v/>
      </c>
      <c r="O415" s="10" t="str">
        <f>IF(O412="","",DSUM('Rozpis-skore'!$C$1:$L$162,$B415,O411:O412))</f>
        <v/>
      </c>
      <c r="P415" s="10" t="str">
        <f>IF(P412="","",DSUM('Rozpis-skore'!$C$1:$L$162,$B415,P411:P412))</f>
        <v/>
      </c>
      <c r="Q415" s="10" t="str">
        <f>IF(Q412="","",DSUM('Rozpis-skore'!$C$1:$L$162,$B415,Q411:Q412))</f>
        <v/>
      </c>
      <c r="R415" s="11" t="str">
        <f>IF(R412="","",DSUM('Rozpis-skore'!$C$1:$L$162,$B415,R411:R412))</f>
        <v/>
      </c>
      <c r="S415" s="13" t="str">
        <f>IF(S412="","",DSUM('Rozpis-skore'!$C$1:$L$162,$B415,S411:S412))</f>
        <v/>
      </c>
      <c r="T415" s="10" t="str">
        <f>IF(T412="","",DSUM('Rozpis-skore'!$C$1:$L$162,$B415,T411:T412))</f>
        <v/>
      </c>
      <c r="U415" s="10">
        <f>IF(U412="","",DSUM('Rozpis-skore'!$C$1:$L$162,$B415,U411:U412))</f>
        <v>0</v>
      </c>
      <c r="V415" s="10" t="str">
        <f>IF(V412="","",DSUM('Rozpis-skore'!$C$1:$L$162,$B415,V411:V412))</f>
        <v/>
      </c>
      <c r="W415" s="10" t="str">
        <f>IF(W412="","",DSUM('Rozpis-skore'!$C$1:$L$162,$B415,W411:W412))</f>
        <v/>
      </c>
      <c r="X415" s="10" t="str">
        <f>IF(X412="","",DSUM('Rozpis-skore'!$C$1:$L$162,$B415,X411:X412))</f>
        <v/>
      </c>
      <c r="Y415" s="10" t="str">
        <f>IF(Y412="","",DSUM('Rozpis-skore'!$C$1:$L$162,$B415,Y411:Y412))</f>
        <v/>
      </c>
      <c r="Z415" s="11" t="str">
        <f>IF(Z412="","",DSUM('Rozpis-skore'!$C$1:$L$162,$B415,Z411:Z412))</f>
        <v/>
      </c>
      <c r="AA415" s="13">
        <f>IF(AA412="","",DSUM('Rozpis-skore'!$C$1:$L$162,$B415,AA411:AA412))</f>
        <v>0</v>
      </c>
      <c r="AB415" s="10" t="str">
        <f>IF(AB412="","",DSUM('Rozpis-skore'!$C$1:$L$162,$B415,AB411:AB412))</f>
        <v/>
      </c>
      <c r="AC415" s="10" t="str">
        <f>IF(AC412="","",DSUM('Rozpis-skore'!$C$1:$L$162,$B415,AC411:AC412))</f>
        <v/>
      </c>
      <c r="AD415" s="10" t="str">
        <f>IF(AD412="","",DSUM('Rozpis-skore'!$C$1:$L$162,$B415,AD411:AD412))</f>
        <v/>
      </c>
      <c r="AE415" s="10" t="str">
        <f>IF(AE412="","",DSUM('Rozpis-skore'!$C$1:$L$162,$B415,AE411:AE412))</f>
        <v/>
      </c>
      <c r="AF415" s="10" t="str">
        <f>IF(AF412="","",DSUM('Rozpis-skore'!$C$1:$L$162,$B415,AF411:AF412))</f>
        <v/>
      </c>
      <c r="AG415" s="10" t="str">
        <f>IF(AG412="","",DSUM('Rozpis-skore'!$C$1:$L$162,$B415,AG411:AG412))</f>
        <v/>
      </c>
      <c r="AH415" s="11" t="str">
        <f>IF(AH412="","",DSUM('Rozpis-skore'!$C$1:$L$162,$B415,AH411:AH412))</f>
        <v/>
      </c>
      <c r="AI415" s="13" t="str">
        <f>IF(AI412="","",DSUM('Rozpis-skore'!$C$1:$L$162,$B415,AI411:AI412))</f>
        <v/>
      </c>
      <c r="AJ415" s="10" t="str">
        <f>IF(AJ412="","",DSUM('Rozpis-skore'!$C$1:$L$162,$B415,AJ411:AJ412))</f>
        <v/>
      </c>
      <c r="AK415" s="10" t="str">
        <f>IF(AK412="","",DSUM('Rozpis-skore'!$C$1:$L$162,$B415,AK411:AK412))</f>
        <v/>
      </c>
      <c r="AL415" s="10" t="str">
        <f>IF(AL412="","",DSUM('Rozpis-skore'!$C$1:$L$162,$B415,AL411:AL412))</f>
        <v/>
      </c>
      <c r="AM415" s="10">
        <f>IF(AM412="","",DSUM('Rozpis-skore'!$C$1:$L$162,$B415,AM411:AM412))</f>
        <v>0</v>
      </c>
      <c r="AN415" s="10" t="str">
        <f>IF(AN412="","",DSUM('Rozpis-skore'!$C$1:$L$162,$B415,AN411:AN412))</f>
        <v/>
      </c>
      <c r="AO415" s="10" t="str">
        <f>IF(AO412="","",DSUM('Rozpis-skore'!$C$1:$L$162,$B415,AO411:AO412))</f>
        <v/>
      </c>
      <c r="AP415" s="11" t="str">
        <f>IF(AP412="","",DSUM('Rozpis-skore'!$C$1:$L$162,$B415,AP411:AP412))</f>
        <v/>
      </c>
      <c r="AQ415" s="13" t="str">
        <f>IF(AQ412="","",DSUM('Rozpis-skore'!$C$1:$L$162,$B415,AQ411:AQ412))</f>
        <v/>
      </c>
      <c r="AR415" s="10" t="str">
        <f>IF(AR412="","",DSUM('Rozpis-skore'!$C$1:$L$162,$B415,AR411:AR412))</f>
        <v/>
      </c>
      <c r="AS415" s="10" t="str">
        <f>IF(AS412="","",DSUM('Rozpis-skore'!$C$1:$L$162,$B415,AS411:AS412))</f>
        <v/>
      </c>
      <c r="AT415" s="10" t="str">
        <f>IF(AT412="","",DSUM('Rozpis-skore'!$C$1:$L$162,$B415,AT411:AT412))</f>
        <v/>
      </c>
      <c r="AU415" s="10" t="str">
        <f>IF(AU412="","",DSUM('Rozpis-skore'!$C$1:$L$162,$B415,AU411:AU412))</f>
        <v/>
      </c>
      <c r="AV415" s="10" t="str">
        <f>IF(AV412="","",DSUM('Rozpis-skore'!$C$1:$L$162,$B415,AV411:AV412))</f>
        <v/>
      </c>
      <c r="AW415" s="10" t="str">
        <f>IF(AW412="","",DSUM('Rozpis-skore'!$C$1:$L$162,$B415,AW411:AW412))</f>
        <v/>
      </c>
      <c r="AX415" s="11" t="str">
        <f>IF(AX412="","",DSUM('Rozpis-skore'!$C$1:$L$162,$B415,AX411:AX412))</f>
        <v/>
      </c>
      <c r="AY415" s="13" t="str">
        <f>IF(AY412="","",DSUM('Rozpis-skore'!$C$1:$L$162,$B415,AY411:AY412))</f>
        <v/>
      </c>
      <c r="AZ415" s="10" t="str">
        <f>IF(AZ412="","",DSUM('Rozpis-skore'!$C$1:$L$162,$B415,AZ411:AZ412))</f>
        <v/>
      </c>
      <c r="BA415" s="10" t="str">
        <f>IF(BA412="","",DSUM('Rozpis-skore'!$C$1:$L$162,$B415,BA411:BA412))</f>
        <v/>
      </c>
      <c r="BB415" s="10" t="str">
        <f>IF(BB412="","",DSUM('Rozpis-skore'!$C$1:$L$162,$B415,BB411:BB412))</f>
        <v/>
      </c>
      <c r="BC415" s="10" t="str">
        <f>IF(BC412="","",DSUM('Rozpis-skore'!$C$1:$L$162,$B415,BC411:BC412))</f>
        <v/>
      </c>
      <c r="BD415" s="10" t="str">
        <f>IF(BD412="","",DSUM('Rozpis-skore'!$C$1:$L$162,$B415,BD411:BD412))</f>
        <v/>
      </c>
      <c r="BE415" s="10" t="str">
        <f>IF(BE412="","",DSUM('Rozpis-skore'!$C$1:$L$162,$B415,BE411:BE412))</f>
        <v/>
      </c>
      <c r="BF415" s="11" t="str">
        <f>IF(BF412="","",DSUM('Rozpis-skore'!$C$1:$L$162,$B415,BF411:BF412))</f>
        <v/>
      </c>
      <c r="BG415" s="13" t="str">
        <f>IF(BG412="","",DSUM('Rozpis-skore'!$C$1:$L$162,$B415,BG411:BG412))</f>
        <v/>
      </c>
      <c r="BH415" s="10" t="str">
        <f>IF(BH412="","",DSUM('Rozpis-skore'!$C$1:$L$162,$B415,BH411:BH412))</f>
        <v/>
      </c>
      <c r="BI415" s="10" t="str">
        <f>IF(BI412="","",DSUM('Rozpis-skore'!$C$1:$L$162,$B415,BI411:BI412))</f>
        <v/>
      </c>
      <c r="BJ415" s="10" t="str">
        <f>IF(BJ412="","",DSUM('Rozpis-skore'!$C$1:$L$162,$B415,BJ411:BJ412))</f>
        <v/>
      </c>
      <c r="BK415" s="10" t="str">
        <f>IF(BK412="","",DSUM('Rozpis-skore'!$C$1:$L$162,$B415,BK411:BK412))</f>
        <v/>
      </c>
      <c r="BL415" s="10" t="str">
        <f>IF(BL412="","",DSUM('Rozpis-skore'!$C$1:$L$162,$B415,BL411:BL412))</f>
        <v/>
      </c>
      <c r="BM415" s="10" t="str">
        <f>IF(BM412="","",DSUM('Rozpis-skore'!$C$1:$L$162,$B415,BM411:BM412))</f>
        <v/>
      </c>
      <c r="BN415" s="11" t="str">
        <f>IF(BN412="","",DSUM('Rozpis-skore'!$C$1:$L$162,$B415,BN411:BN412))</f>
        <v/>
      </c>
    </row>
    <row r="416" spans="1:66" x14ac:dyDescent="0.25">
      <c r="A416" s="2096"/>
      <c r="B416" s="2097"/>
      <c r="C416" s="271" t="s">
        <v>19</v>
      </c>
      <c r="D416" s="272" t="s">
        <v>19</v>
      </c>
      <c r="E416" s="272" t="s">
        <v>19</v>
      </c>
      <c r="F416" s="272" t="s">
        <v>19</v>
      </c>
      <c r="G416" s="272" t="s">
        <v>19</v>
      </c>
      <c r="H416" s="272" t="s">
        <v>19</v>
      </c>
      <c r="I416" s="272" t="s">
        <v>19</v>
      </c>
      <c r="J416" s="273" t="s">
        <v>19</v>
      </c>
      <c r="K416" s="271" t="s">
        <v>19</v>
      </c>
      <c r="L416" s="272" t="s">
        <v>19</v>
      </c>
      <c r="M416" s="272" t="s">
        <v>19</v>
      </c>
      <c r="N416" s="272" t="s">
        <v>19</v>
      </c>
      <c r="O416" s="272" t="s">
        <v>19</v>
      </c>
      <c r="P416" s="272" t="s">
        <v>19</v>
      </c>
      <c r="Q416" s="272" t="s">
        <v>19</v>
      </c>
      <c r="R416" s="273" t="s">
        <v>19</v>
      </c>
      <c r="S416" s="271" t="s">
        <v>19</v>
      </c>
      <c r="T416" s="272" t="s">
        <v>19</v>
      </c>
      <c r="U416" s="272" t="s">
        <v>19</v>
      </c>
      <c r="V416" s="272" t="s">
        <v>19</v>
      </c>
      <c r="W416" s="272" t="s">
        <v>19</v>
      </c>
      <c r="X416" s="272" t="s">
        <v>19</v>
      </c>
      <c r="Y416" s="272" t="s">
        <v>19</v>
      </c>
      <c r="Z416" s="273" t="s">
        <v>19</v>
      </c>
      <c r="AA416" s="271" t="s">
        <v>19</v>
      </c>
      <c r="AB416" s="272" t="s">
        <v>19</v>
      </c>
      <c r="AC416" s="272" t="s">
        <v>19</v>
      </c>
      <c r="AD416" s="272" t="s">
        <v>19</v>
      </c>
      <c r="AE416" s="272" t="s">
        <v>19</v>
      </c>
      <c r="AF416" s="272" t="s">
        <v>19</v>
      </c>
      <c r="AG416" s="272" t="s">
        <v>19</v>
      </c>
      <c r="AH416" s="273" t="s">
        <v>19</v>
      </c>
      <c r="AI416" s="271" t="s">
        <v>19</v>
      </c>
      <c r="AJ416" s="272" t="s">
        <v>19</v>
      </c>
      <c r="AK416" s="272" t="s">
        <v>19</v>
      </c>
      <c r="AL416" s="272" t="s">
        <v>19</v>
      </c>
      <c r="AM416" s="272" t="s">
        <v>19</v>
      </c>
      <c r="AN416" s="272" t="s">
        <v>19</v>
      </c>
      <c r="AO416" s="272" t="s">
        <v>19</v>
      </c>
      <c r="AP416" s="273" t="s">
        <v>19</v>
      </c>
      <c r="AQ416" s="271" t="s">
        <v>19</v>
      </c>
      <c r="AR416" s="272" t="s">
        <v>19</v>
      </c>
      <c r="AS416" s="272" t="s">
        <v>19</v>
      </c>
      <c r="AT416" s="272" t="s">
        <v>19</v>
      </c>
      <c r="AU416" s="272" t="s">
        <v>19</v>
      </c>
      <c r="AV416" s="272" t="s">
        <v>19</v>
      </c>
      <c r="AW416" s="272" t="s">
        <v>19</v>
      </c>
      <c r="AX416" s="273" t="s">
        <v>19</v>
      </c>
      <c r="AY416" s="271" t="s">
        <v>19</v>
      </c>
      <c r="AZ416" s="272" t="s">
        <v>19</v>
      </c>
      <c r="BA416" s="272" t="s">
        <v>19</v>
      </c>
      <c r="BB416" s="272" t="s">
        <v>19</v>
      </c>
      <c r="BC416" s="272" t="s">
        <v>19</v>
      </c>
      <c r="BD416" s="272" t="s">
        <v>19</v>
      </c>
      <c r="BE416" s="272" t="s">
        <v>19</v>
      </c>
      <c r="BF416" s="273" t="s">
        <v>19</v>
      </c>
      <c r="BG416" s="271" t="s">
        <v>19</v>
      </c>
      <c r="BH416" s="272" t="s">
        <v>19</v>
      </c>
      <c r="BI416" s="272" t="s">
        <v>19</v>
      </c>
      <c r="BJ416" s="272" t="s">
        <v>19</v>
      </c>
      <c r="BK416" s="272" t="s">
        <v>19</v>
      </c>
      <c r="BL416" s="272" t="s">
        <v>19</v>
      </c>
      <c r="BM416" s="272" t="s">
        <v>19</v>
      </c>
      <c r="BN416" s="273" t="s">
        <v>19</v>
      </c>
    </row>
    <row r="417" spans="1:66" x14ac:dyDescent="0.25">
      <c r="A417" s="2098"/>
      <c r="B417" s="2099"/>
      <c r="C417" s="969" t="str">
        <f>C412</f>
        <v/>
      </c>
      <c r="D417" s="970" t="str">
        <f t="shared" ref="D417:BN417" si="1797">D412</f>
        <v/>
      </c>
      <c r="E417" s="970" t="str">
        <f t="shared" si="1797"/>
        <v/>
      </c>
      <c r="F417" s="970">
        <f t="shared" si="1797"/>
        <v>114</v>
      </c>
      <c r="G417" s="970" t="str">
        <f t="shared" si="1797"/>
        <v/>
      </c>
      <c r="H417" s="970" t="str">
        <f t="shared" si="1797"/>
        <v/>
      </c>
      <c r="I417" s="970" t="str">
        <f t="shared" si="1797"/>
        <v/>
      </c>
      <c r="J417" s="971" t="str">
        <f t="shared" si="1797"/>
        <v/>
      </c>
      <c r="K417" s="969" t="str">
        <f t="shared" si="1797"/>
        <v/>
      </c>
      <c r="L417" s="970">
        <f t="shared" si="1797"/>
        <v>112</v>
      </c>
      <c r="M417" s="970" t="str">
        <f t="shared" si="1797"/>
        <v/>
      </c>
      <c r="N417" s="970" t="str">
        <f t="shared" si="1797"/>
        <v/>
      </c>
      <c r="O417" s="970" t="str">
        <f t="shared" si="1797"/>
        <v/>
      </c>
      <c r="P417" s="970" t="str">
        <f t="shared" si="1797"/>
        <v/>
      </c>
      <c r="Q417" s="970" t="str">
        <f t="shared" si="1797"/>
        <v/>
      </c>
      <c r="R417" s="971" t="str">
        <f t="shared" si="1797"/>
        <v/>
      </c>
      <c r="S417" s="969" t="str">
        <f t="shared" si="1797"/>
        <v/>
      </c>
      <c r="T417" s="970" t="str">
        <f t="shared" si="1797"/>
        <v/>
      </c>
      <c r="U417" s="970">
        <f t="shared" si="1797"/>
        <v>113</v>
      </c>
      <c r="V417" s="970" t="str">
        <f t="shared" si="1797"/>
        <v/>
      </c>
      <c r="W417" s="970" t="str">
        <f t="shared" si="1797"/>
        <v/>
      </c>
      <c r="X417" s="970" t="str">
        <f t="shared" si="1797"/>
        <v/>
      </c>
      <c r="Y417" s="970" t="str">
        <f t="shared" si="1797"/>
        <v/>
      </c>
      <c r="Z417" s="971" t="str">
        <f t="shared" si="1797"/>
        <v/>
      </c>
      <c r="AA417" s="969">
        <f t="shared" si="1797"/>
        <v>111</v>
      </c>
      <c r="AB417" s="970" t="str">
        <f t="shared" si="1797"/>
        <v/>
      </c>
      <c r="AC417" s="970" t="str">
        <f t="shared" si="1797"/>
        <v/>
      </c>
      <c r="AD417" s="970" t="str">
        <f t="shared" si="1797"/>
        <v/>
      </c>
      <c r="AE417" s="970" t="str">
        <f t="shared" si="1797"/>
        <v/>
      </c>
      <c r="AF417" s="970" t="str">
        <f t="shared" si="1797"/>
        <v/>
      </c>
      <c r="AG417" s="970" t="str">
        <f t="shared" si="1797"/>
        <v/>
      </c>
      <c r="AH417" s="971" t="str">
        <f t="shared" si="1797"/>
        <v/>
      </c>
      <c r="AI417" s="969" t="str">
        <f t="shared" si="1797"/>
        <v/>
      </c>
      <c r="AJ417" s="970" t="str">
        <f t="shared" si="1797"/>
        <v/>
      </c>
      <c r="AK417" s="970" t="str">
        <f t="shared" si="1797"/>
        <v/>
      </c>
      <c r="AL417" s="970" t="str">
        <f t="shared" si="1797"/>
        <v/>
      </c>
      <c r="AM417" s="970">
        <f t="shared" si="1797"/>
        <v>115</v>
      </c>
      <c r="AN417" s="970" t="str">
        <f t="shared" si="1797"/>
        <v/>
      </c>
      <c r="AO417" s="970" t="str">
        <f t="shared" si="1797"/>
        <v/>
      </c>
      <c r="AP417" s="971" t="str">
        <f t="shared" si="1797"/>
        <v/>
      </c>
      <c r="AQ417" s="969" t="str">
        <f t="shared" si="1797"/>
        <v/>
      </c>
      <c r="AR417" s="970" t="str">
        <f t="shared" si="1797"/>
        <v/>
      </c>
      <c r="AS417" s="970" t="str">
        <f t="shared" si="1797"/>
        <v/>
      </c>
      <c r="AT417" s="970" t="str">
        <f t="shared" si="1797"/>
        <v/>
      </c>
      <c r="AU417" s="970" t="str">
        <f t="shared" si="1797"/>
        <v/>
      </c>
      <c r="AV417" s="970" t="str">
        <f t="shared" si="1797"/>
        <v/>
      </c>
      <c r="AW417" s="970" t="str">
        <f t="shared" si="1797"/>
        <v/>
      </c>
      <c r="AX417" s="971" t="str">
        <f t="shared" si="1797"/>
        <v/>
      </c>
      <c r="AY417" s="969" t="str">
        <f t="shared" si="1797"/>
        <v/>
      </c>
      <c r="AZ417" s="970" t="str">
        <f t="shared" si="1797"/>
        <v/>
      </c>
      <c r="BA417" s="970" t="str">
        <f t="shared" si="1797"/>
        <v/>
      </c>
      <c r="BB417" s="970" t="str">
        <f t="shared" si="1797"/>
        <v/>
      </c>
      <c r="BC417" s="970" t="str">
        <f t="shared" si="1797"/>
        <v/>
      </c>
      <c r="BD417" s="970" t="str">
        <f t="shared" si="1797"/>
        <v/>
      </c>
      <c r="BE417" s="970" t="str">
        <f t="shared" si="1797"/>
        <v/>
      </c>
      <c r="BF417" s="971" t="str">
        <f t="shared" si="1797"/>
        <v/>
      </c>
      <c r="BG417" s="969" t="str">
        <f t="shared" si="1797"/>
        <v/>
      </c>
      <c r="BH417" s="970" t="str">
        <f t="shared" si="1797"/>
        <v/>
      </c>
      <c r="BI417" s="970" t="str">
        <f t="shared" si="1797"/>
        <v/>
      </c>
      <c r="BJ417" s="970" t="str">
        <f t="shared" si="1797"/>
        <v/>
      </c>
      <c r="BK417" s="970" t="str">
        <f t="shared" si="1797"/>
        <v/>
      </c>
      <c r="BL417" s="970" t="str">
        <f t="shared" si="1797"/>
        <v/>
      </c>
      <c r="BM417" s="970" t="str">
        <f t="shared" si="1797"/>
        <v/>
      </c>
      <c r="BN417" s="971" t="str">
        <f t="shared" si="1797"/>
        <v/>
      </c>
    </row>
    <row r="418" spans="1:66" ht="15.75" x14ac:dyDescent="0.25">
      <c r="A418" s="275" t="s">
        <v>27</v>
      </c>
      <c r="B418" s="279" t="s">
        <v>59</v>
      </c>
      <c r="C418" s="27" t="str">
        <f>IF(C417="","",DSUM('Rozpis-skore'!$C$1:$L$162,$B418,C416:C417))</f>
        <v/>
      </c>
      <c r="D418" s="6" t="str">
        <f>IF(D417="","",DSUM('Rozpis-skore'!$C$1:$L$162,$B418,D416:D417))</f>
        <v/>
      </c>
      <c r="E418" s="6" t="str">
        <f>IF(E417="","",DSUM('Rozpis-skore'!$C$1:$L$162,$B418,E416:E417))</f>
        <v/>
      </c>
      <c r="F418" s="6">
        <f>IF(F417="","",DSUM('Rozpis-skore'!$C$1:$L$162,$B418,F416:F417))</f>
        <v>0</v>
      </c>
      <c r="G418" s="6" t="str">
        <f>IF(G417="","",DSUM('Rozpis-skore'!$C$1:$L$162,$B418,G416:G417))</f>
        <v/>
      </c>
      <c r="H418" s="6" t="str">
        <f>IF(H417="","",DSUM('Rozpis-skore'!$C$1:$L$162,$B418,H416:H417))</f>
        <v/>
      </c>
      <c r="I418" s="6" t="str">
        <f>IF(I417="","",DSUM('Rozpis-skore'!$C$1:$L$162,$B418,I416:I417))</f>
        <v/>
      </c>
      <c r="J418" s="9" t="str">
        <f>IF(J417="","",DSUM('Rozpis-skore'!$C$1:$L$162,$B418,J416:J417))</f>
        <v/>
      </c>
      <c r="K418" s="27" t="str">
        <f>IF(K417="","",DSUM('Rozpis-skore'!$C$1:$L$162,$B418,K416:K417))</f>
        <v/>
      </c>
      <c r="L418" s="6">
        <f>IF(L417="","",DSUM('Rozpis-skore'!$C$1:$L$162,$B418,L416:L417))</f>
        <v>0</v>
      </c>
      <c r="M418" s="6" t="str">
        <f>IF(M417="","",DSUM('Rozpis-skore'!$C$1:$L$162,$B418,M416:M417))</f>
        <v/>
      </c>
      <c r="N418" s="6" t="str">
        <f>IF(N417="","",DSUM('Rozpis-skore'!$C$1:$L$162,$B418,N416:N417))</f>
        <v/>
      </c>
      <c r="O418" s="6" t="str">
        <f>IF(O417="","",DSUM('Rozpis-skore'!$C$1:$L$162,$B418,O416:O417))</f>
        <v/>
      </c>
      <c r="P418" s="6" t="str">
        <f>IF(P417="","",DSUM('Rozpis-skore'!$C$1:$L$162,$B418,P416:P417))</f>
        <v/>
      </c>
      <c r="Q418" s="6" t="str">
        <f>IF(Q417="","",DSUM('Rozpis-skore'!$C$1:$L$162,$B418,Q416:Q417))</f>
        <v/>
      </c>
      <c r="R418" s="9" t="str">
        <f>IF(R417="","",DSUM('Rozpis-skore'!$C$1:$L$162,$B418,R416:R417))</f>
        <v/>
      </c>
      <c r="S418" s="27" t="str">
        <f>IF(S417="","",DSUM('Rozpis-skore'!$C$1:$L$162,$B418,S416:S417))</f>
        <v/>
      </c>
      <c r="T418" s="6" t="str">
        <f>IF(T417="","",DSUM('Rozpis-skore'!$C$1:$L$162,$B418,T416:T417))</f>
        <v/>
      </c>
      <c r="U418" s="6">
        <f>IF(U417="","",DSUM('Rozpis-skore'!$C$1:$L$162,$B418,U416:U417))</f>
        <v>0</v>
      </c>
      <c r="V418" s="6" t="str">
        <f>IF(V417="","",DSUM('Rozpis-skore'!$C$1:$L$162,$B418,V416:V417))</f>
        <v/>
      </c>
      <c r="W418" s="6" t="str">
        <f>IF(W417="","",DSUM('Rozpis-skore'!$C$1:$L$162,$B418,W416:W417))</f>
        <v/>
      </c>
      <c r="X418" s="6" t="str">
        <f>IF(X417="","",DSUM('Rozpis-skore'!$C$1:$L$162,$B418,X416:X417))</f>
        <v/>
      </c>
      <c r="Y418" s="6" t="str">
        <f>IF(Y417="","",DSUM('Rozpis-skore'!$C$1:$L$162,$B418,Y416:Y417))</f>
        <v/>
      </c>
      <c r="Z418" s="9" t="str">
        <f>IF(Z417="","",DSUM('Rozpis-skore'!$C$1:$L$162,$B418,Z416:Z417))</f>
        <v/>
      </c>
      <c r="AA418" s="27">
        <f>IF(AA417="","",DSUM('Rozpis-skore'!$C$1:$L$162,$B418,AA416:AA417))</f>
        <v>0</v>
      </c>
      <c r="AB418" s="6" t="str">
        <f>IF(AB417="","",DSUM('Rozpis-skore'!$C$1:$L$162,$B418,AB416:AB417))</f>
        <v/>
      </c>
      <c r="AC418" s="6" t="str">
        <f>IF(AC417="","",DSUM('Rozpis-skore'!$C$1:$L$162,$B418,AC416:AC417))</f>
        <v/>
      </c>
      <c r="AD418" s="6" t="str">
        <f>IF(AD417="","",DSUM('Rozpis-skore'!$C$1:$L$162,$B418,AD416:AD417))</f>
        <v/>
      </c>
      <c r="AE418" s="6" t="str">
        <f>IF(AE417="","",DSUM('Rozpis-skore'!$C$1:$L$162,$B418,AE416:AE417))</f>
        <v/>
      </c>
      <c r="AF418" s="6" t="str">
        <f>IF(AF417="","",DSUM('Rozpis-skore'!$C$1:$L$162,$B418,AF416:AF417))</f>
        <v/>
      </c>
      <c r="AG418" s="6" t="str">
        <f>IF(AG417="","",DSUM('Rozpis-skore'!$C$1:$L$162,$B418,AG416:AG417))</f>
        <v/>
      </c>
      <c r="AH418" s="9" t="str">
        <f>IF(AH417="","",DSUM('Rozpis-skore'!$C$1:$L$162,$B418,AH416:AH417))</f>
        <v/>
      </c>
      <c r="AI418" s="27" t="str">
        <f>IF(AI417="","",DSUM('Rozpis-skore'!$C$1:$L$162,$B418,AI416:AI417))</f>
        <v/>
      </c>
      <c r="AJ418" s="6" t="str">
        <f>IF(AJ417="","",DSUM('Rozpis-skore'!$C$1:$L$162,$B418,AJ416:AJ417))</f>
        <v/>
      </c>
      <c r="AK418" s="6" t="str">
        <f>IF(AK417="","",DSUM('Rozpis-skore'!$C$1:$L$162,$B418,AK416:AK417))</f>
        <v/>
      </c>
      <c r="AL418" s="6" t="str">
        <f>IF(AL417="","",DSUM('Rozpis-skore'!$C$1:$L$162,$B418,AL416:AL417))</f>
        <v/>
      </c>
      <c r="AM418" s="6">
        <f>IF(AM417="","",DSUM('Rozpis-skore'!$C$1:$L$162,$B418,AM416:AM417))</f>
        <v>0</v>
      </c>
      <c r="AN418" s="6" t="str">
        <f>IF(AN417="","",DSUM('Rozpis-skore'!$C$1:$L$162,$B418,AN416:AN417))</f>
        <v/>
      </c>
      <c r="AO418" s="6" t="str">
        <f>IF(AO417="","",DSUM('Rozpis-skore'!$C$1:$L$162,$B418,AO416:AO417))</f>
        <v/>
      </c>
      <c r="AP418" s="9" t="str">
        <f>IF(AP417="","",DSUM('Rozpis-skore'!$C$1:$L$162,$B418,AP416:AP417))</f>
        <v/>
      </c>
      <c r="AQ418" s="27" t="str">
        <f>IF(AQ417="","",DSUM('Rozpis-skore'!$C$1:$L$162,$B418,AQ416:AQ417))</f>
        <v/>
      </c>
      <c r="AR418" s="6" t="str">
        <f>IF(AR417="","",DSUM('Rozpis-skore'!$C$1:$L$162,$B418,AR416:AR417))</f>
        <v/>
      </c>
      <c r="AS418" s="6" t="str">
        <f>IF(AS417="","",DSUM('Rozpis-skore'!$C$1:$L$162,$B418,AS416:AS417))</f>
        <v/>
      </c>
      <c r="AT418" s="6" t="str">
        <f>IF(AT417="","",DSUM('Rozpis-skore'!$C$1:$L$162,$B418,AT416:AT417))</f>
        <v/>
      </c>
      <c r="AU418" s="6" t="str">
        <f>IF(AU417="","",DSUM('Rozpis-skore'!$C$1:$L$162,$B418,AU416:AU417))</f>
        <v/>
      </c>
      <c r="AV418" s="6" t="str">
        <f>IF(AV417="","",DSUM('Rozpis-skore'!$C$1:$L$162,$B418,AV416:AV417))</f>
        <v/>
      </c>
      <c r="AW418" s="6" t="str">
        <f>IF(AW417="","",DSUM('Rozpis-skore'!$C$1:$L$162,$B418,AW416:AW417))</f>
        <v/>
      </c>
      <c r="AX418" s="9" t="str">
        <f>IF(AX417="","",DSUM('Rozpis-skore'!$C$1:$L$162,$B418,AX416:AX417))</f>
        <v/>
      </c>
      <c r="AY418" s="27" t="str">
        <f>IF(AY417="","",DSUM('Rozpis-skore'!$C$1:$L$162,$B418,AY416:AY417))</f>
        <v/>
      </c>
      <c r="AZ418" s="6" t="str">
        <f>IF(AZ417="","",DSUM('Rozpis-skore'!$C$1:$L$162,$B418,AZ416:AZ417))</f>
        <v/>
      </c>
      <c r="BA418" s="6" t="str">
        <f>IF(BA417="","",DSUM('Rozpis-skore'!$C$1:$L$162,$B418,BA416:BA417))</f>
        <v/>
      </c>
      <c r="BB418" s="6" t="str">
        <f>IF(BB417="","",DSUM('Rozpis-skore'!$C$1:$L$162,$B418,BB416:BB417))</f>
        <v/>
      </c>
      <c r="BC418" s="6" t="str">
        <f>IF(BC417="","",DSUM('Rozpis-skore'!$C$1:$L$162,$B418,BC416:BC417))</f>
        <v/>
      </c>
      <c r="BD418" s="6" t="str">
        <f>IF(BD417="","",DSUM('Rozpis-skore'!$C$1:$L$162,$B418,BD416:BD417))</f>
        <v/>
      </c>
      <c r="BE418" s="6" t="str">
        <f>IF(BE417="","",DSUM('Rozpis-skore'!$C$1:$L$162,$B418,BE416:BE417))</f>
        <v/>
      </c>
      <c r="BF418" s="9" t="str">
        <f>IF(BF417="","",DSUM('Rozpis-skore'!$C$1:$L$162,$B418,BF416:BF417))</f>
        <v/>
      </c>
      <c r="BG418" s="27" t="str">
        <f>IF(BG417="","",DSUM('Rozpis-skore'!$C$1:$L$162,$B418,BG416:BG417))</f>
        <v/>
      </c>
      <c r="BH418" s="6" t="str">
        <f>IF(BH417="","",DSUM('Rozpis-skore'!$C$1:$L$162,$B418,BH416:BH417))</f>
        <v/>
      </c>
      <c r="BI418" s="6" t="str">
        <f>IF(BI417="","",DSUM('Rozpis-skore'!$C$1:$L$162,$B418,BI416:BI417))</f>
        <v/>
      </c>
      <c r="BJ418" s="6" t="str">
        <f>IF(BJ417="","",DSUM('Rozpis-skore'!$C$1:$L$162,$B418,BJ416:BJ417))</f>
        <v/>
      </c>
      <c r="BK418" s="6" t="str">
        <f>IF(BK417="","",DSUM('Rozpis-skore'!$C$1:$L$162,$B418,BK416:BK417))</f>
        <v/>
      </c>
      <c r="BL418" s="6" t="str">
        <f>IF(BL417="","",DSUM('Rozpis-skore'!$C$1:$L$162,$B418,BL416:BL417))</f>
        <v/>
      </c>
      <c r="BM418" s="6" t="str">
        <f>IF(BM417="","",DSUM('Rozpis-skore'!$C$1:$L$162,$B418,BM416:BM417))</f>
        <v/>
      </c>
      <c r="BN418" s="9" t="str">
        <f>IF(BN417="","",DSUM('Rozpis-skore'!$C$1:$L$162,$B418,BN416:BN417))</f>
        <v/>
      </c>
    </row>
    <row r="419" spans="1:66" ht="15.75" x14ac:dyDescent="0.25">
      <c r="A419" s="275" t="s">
        <v>29</v>
      </c>
      <c r="B419" s="279" t="s">
        <v>21</v>
      </c>
      <c r="C419" s="27" t="str">
        <f>IF(C417="","",DSUM('Rozpis-skore'!$C$1:$L$162,$B419,C416:C417))</f>
        <v/>
      </c>
      <c r="D419" s="6" t="str">
        <f>IF(D417="","",DSUM('Rozpis-skore'!$C$1:$L$162,$B419,D416:D417))</f>
        <v/>
      </c>
      <c r="E419" s="6" t="str">
        <f>IF(E417="","",DSUM('Rozpis-skore'!$C$1:$L$162,$B419,E416:E417))</f>
        <v/>
      </c>
      <c r="F419" s="6">
        <f>IF(F417="","",DSUM('Rozpis-skore'!$C$1:$L$162,$B419,F416:F417))</f>
        <v>0</v>
      </c>
      <c r="G419" s="6" t="str">
        <f>IF(G417="","",DSUM('Rozpis-skore'!$C$1:$L$162,$B419,G416:G417))</f>
        <v/>
      </c>
      <c r="H419" s="6" t="str">
        <f>IF(H417="","",DSUM('Rozpis-skore'!$C$1:$L$162,$B419,H416:H417))</f>
        <v/>
      </c>
      <c r="I419" s="6" t="str">
        <f>IF(I417="","",DSUM('Rozpis-skore'!$C$1:$L$162,$B419,I416:I417))</f>
        <v/>
      </c>
      <c r="J419" s="9" t="str">
        <f>IF(J417="","",DSUM('Rozpis-skore'!$C$1:$L$162,$B419,J416:J417))</f>
        <v/>
      </c>
      <c r="K419" s="27" t="str">
        <f>IF(K417="","",DSUM('Rozpis-skore'!$C$1:$L$162,$B419,K416:K417))</f>
        <v/>
      </c>
      <c r="L419" s="6">
        <f>IF(L417="","",DSUM('Rozpis-skore'!$C$1:$L$162,$B419,L416:L417))</f>
        <v>0</v>
      </c>
      <c r="M419" s="6" t="str">
        <f>IF(M417="","",DSUM('Rozpis-skore'!$C$1:$L$162,$B419,M416:M417))</f>
        <v/>
      </c>
      <c r="N419" s="6" t="str">
        <f>IF(N417="","",DSUM('Rozpis-skore'!$C$1:$L$162,$B419,N416:N417))</f>
        <v/>
      </c>
      <c r="O419" s="6" t="str">
        <f>IF(O417="","",DSUM('Rozpis-skore'!$C$1:$L$162,$B419,O416:O417))</f>
        <v/>
      </c>
      <c r="P419" s="6" t="str">
        <f>IF(P417="","",DSUM('Rozpis-skore'!$C$1:$L$162,$B419,P416:P417))</f>
        <v/>
      </c>
      <c r="Q419" s="6" t="str">
        <f>IF(Q417="","",DSUM('Rozpis-skore'!$C$1:$L$162,$B419,Q416:Q417))</f>
        <v/>
      </c>
      <c r="R419" s="9" t="str">
        <f>IF(R417="","",DSUM('Rozpis-skore'!$C$1:$L$162,$B419,R416:R417))</f>
        <v/>
      </c>
      <c r="S419" s="27" t="str">
        <f>IF(S417="","",DSUM('Rozpis-skore'!$C$1:$L$162,$B419,S416:S417))</f>
        <v/>
      </c>
      <c r="T419" s="6" t="str">
        <f>IF(T417="","",DSUM('Rozpis-skore'!$C$1:$L$162,$B419,T416:T417))</f>
        <v/>
      </c>
      <c r="U419" s="6">
        <f>IF(U417="","",DSUM('Rozpis-skore'!$C$1:$L$162,$B419,U416:U417))</f>
        <v>0</v>
      </c>
      <c r="V419" s="6" t="str">
        <f>IF(V417="","",DSUM('Rozpis-skore'!$C$1:$L$162,$B419,V416:V417))</f>
        <v/>
      </c>
      <c r="W419" s="6" t="str">
        <f>IF(W417="","",DSUM('Rozpis-skore'!$C$1:$L$162,$B419,W416:W417))</f>
        <v/>
      </c>
      <c r="X419" s="6" t="str">
        <f>IF(X417="","",DSUM('Rozpis-skore'!$C$1:$L$162,$B419,X416:X417))</f>
        <v/>
      </c>
      <c r="Y419" s="6" t="str">
        <f>IF(Y417="","",DSUM('Rozpis-skore'!$C$1:$L$162,$B419,Y416:Y417))</f>
        <v/>
      </c>
      <c r="Z419" s="9" t="str">
        <f>IF(Z417="","",DSUM('Rozpis-skore'!$C$1:$L$162,$B419,Z416:Z417))</f>
        <v/>
      </c>
      <c r="AA419" s="27">
        <f>IF(AA417="","",DSUM('Rozpis-skore'!$C$1:$L$162,$B419,AA416:AA417))</f>
        <v>0</v>
      </c>
      <c r="AB419" s="6" t="str">
        <f>IF(AB417="","",DSUM('Rozpis-skore'!$C$1:$L$162,$B419,AB416:AB417))</f>
        <v/>
      </c>
      <c r="AC419" s="6" t="str">
        <f>IF(AC417="","",DSUM('Rozpis-skore'!$C$1:$L$162,$B419,AC416:AC417))</f>
        <v/>
      </c>
      <c r="AD419" s="6" t="str">
        <f>IF(AD417="","",DSUM('Rozpis-skore'!$C$1:$L$162,$B419,AD416:AD417))</f>
        <v/>
      </c>
      <c r="AE419" s="6" t="str">
        <f>IF(AE417="","",DSUM('Rozpis-skore'!$C$1:$L$162,$B419,AE416:AE417))</f>
        <v/>
      </c>
      <c r="AF419" s="6" t="str">
        <f>IF(AF417="","",DSUM('Rozpis-skore'!$C$1:$L$162,$B419,AF416:AF417))</f>
        <v/>
      </c>
      <c r="AG419" s="6" t="str">
        <f>IF(AG417="","",DSUM('Rozpis-skore'!$C$1:$L$162,$B419,AG416:AG417))</f>
        <v/>
      </c>
      <c r="AH419" s="9" t="str">
        <f>IF(AH417="","",DSUM('Rozpis-skore'!$C$1:$L$162,$B419,AH416:AH417))</f>
        <v/>
      </c>
      <c r="AI419" s="27" t="str">
        <f>IF(AI417="","",DSUM('Rozpis-skore'!$C$1:$L$162,$B419,AI416:AI417))</f>
        <v/>
      </c>
      <c r="AJ419" s="6" t="str">
        <f>IF(AJ417="","",DSUM('Rozpis-skore'!$C$1:$L$162,$B419,AJ416:AJ417))</f>
        <v/>
      </c>
      <c r="AK419" s="6" t="str">
        <f>IF(AK417="","",DSUM('Rozpis-skore'!$C$1:$L$162,$B419,AK416:AK417))</f>
        <v/>
      </c>
      <c r="AL419" s="6" t="str">
        <f>IF(AL417="","",DSUM('Rozpis-skore'!$C$1:$L$162,$B419,AL416:AL417))</f>
        <v/>
      </c>
      <c r="AM419" s="6">
        <f>IF(AM417="","",DSUM('Rozpis-skore'!$C$1:$L$162,$B419,AM416:AM417))</f>
        <v>0</v>
      </c>
      <c r="AN419" s="6" t="str">
        <f>IF(AN417="","",DSUM('Rozpis-skore'!$C$1:$L$162,$B419,AN416:AN417))</f>
        <v/>
      </c>
      <c r="AO419" s="6" t="str">
        <f>IF(AO417="","",DSUM('Rozpis-skore'!$C$1:$L$162,$B419,AO416:AO417))</f>
        <v/>
      </c>
      <c r="AP419" s="9" t="str">
        <f>IF(AP417="","",DSUM('Rozpis-skore'!$C$1:$L$162,$B419,AP416:AP417))</f>
        <v/>
      </c>
      <c r="AQ419" s="27" t="str">
        <f>IF(AQ417="","",DSUM('Rozpis-skore'!$C$1:$L$162,$B419,AQ416:AQ417))</f>
        <v/>
      </c>
      <c r="AR419" s="6" t="str">
        <f>IF(AR417="","",DSUM('Rozpis-skore'!$C$1:$L$162,$B419,AR416:AR417))</f>
        <v/>
      </c>
      <c r="AS419" s="6" t="str">
        <f>IF(AS417="","",DSUM('Rozpis-skore'!$C$1:$L$162,$B419,AS416:AS417))</f>
        <v/>
      </c>
      <c r="AT419" s="6" t="str">
        <f>IF(AT417="","",DSUM('Rozpis-skore'!$C$1:$L$162,$B419,AT416:AT417))</f>
        <v/>
      </c>
      <c r="AU419" s="6" t="str">
        <f>IF(AU417="","",DSUM('Rozpis-skore'!$C$1:$L$162,$B419,AU416:AU417))</f>
        <v/>
      </c>
      <c r="AV419" s="6" t="str">
        <f>IF(AV417="","",DSUM('Rozpis-skore'!$C$1:$L$162,$B419,AV416:AV417))</f>
        <v/>
      </c>
      <c r="AW419" s="6" t="str">
        <f>IF(AW417="","",DSUM('Rozpis-skore'!$C$1:$L$162,$B419,AW416:AW417))</f>
        <v/>
      </c>
      <c r="AX419" s="9" t="str">
        <f>IF(AX417="","",DSUM('Rozpis-skore'!$C$1:$L$162,$B419,AX416:AX417))</f>
        <v/>
      </c>
      <c r="AY419" s="27" t="str">
        <f>IF(AY417="","",DSUM('Rozpis-skore'!$C$1:$L$162,$B419,AY416:AY417))</f>
        <v/>
      </c>
      <c r="AZ419" s="6" t="str">
        <f>IF(AZ417="","",DSUM('Rozpis-skore'!$C$1:$L$162,$B419,AZ416:AZ417))</f>
        <v/>
      </c>
      <c r="BA419" s="6" t="str">
        <f>IF(BA417="","",DSUM('Rozpis-skore'!$C$1:$L$162,$B419,BA416:BA417))</f>
        <v/>
      </c>
      <c r="BB419" s="6" t="str">
        <f>IF(BB417="","",DSUM('Rozpis-skore'!$C$1:$L$162,$B419,BB416:BB417))</f>
        <v/>
      </c>
      <c r="BC419" s="6" t="str">
        <f>IF(BC417="","",DSUM('Rozpis-skore'!$C$1:$L$162,$B419,BC416:BC417))</f>
        <v/>
      </c>
      <c r="BD419" s="6" t="str">
        <f>IF(BD417="","",DSUM('Rozpis-skore'!$C$1:$L$162,$B419,BD416:BD417))</f>
        <v/>
      </c>
      <c r="BE419" s="6" t="str">
        <f>IF(BE417="","",DSUM('Rozpis-skore'!$C$1:$L$162,$B419,BE416:BE417))</f>
        <v/>
      </c>
      <c r="BF419" s="9" t="str">
        <f>IF(BF417="","",DSUM('Rozpis-skore'!$C$1:$L$162,$B419,BF416:BF417))</f>
        <v/>
      </c>
      <c r="BG419" s="27" t="str">
        <f>IF(BG417="","",DSUM('Rozpis-skore'!$C$1:$L$162,$B419,BG416:BG417))</f>
        <v/>
      </c>
      <c r="BH419" s="6" t="str">
        <f>IF(BH417="","",DSUM('Rozpis-skore'!$C$1:$L$162,$B419,BH416:BH417))</f>
        <v/>
      </c>
      <c r="BI419" s="6" t="str">
        <f>IF(BI417="","",DSUM('Rozpis-skore'!$C$1:$L$162,$B419,BI416:BI417))</f>
        <v/>
      </c>
      <c r="BJ419" s="6" t="str">
        <f>IF(BJ417="","",DSUM('Rozpis-skore'!$C$1:$L$162,$B419,BJ416:BJ417))</f>
        <v/>
      </c>
      <c r="BK419" s="6" t="str">
        <f>IF(BK417="","",DSUM('Rozpis-skore'!$C$1:$L$162,$B419,BK416:BK417))</f>
        <v/>
      </c>
      <c r="BL419" s="6" t="str">
        <f>IF(BL417="","",DSUM('Rozpis-skore'!$C$1:$L$162,$B419,BL416:BL417))</f>
        <v/>
      </c>
      <c r="BM419" s="6" t="str">
        <f>IF(BM417="","",DSUM('Rozpis-skore'!$C$1:$L$162,$B419,BM416:BM417))</f>
        <v/>
      </c>
      <c r="BN419" s="9" t="str">
        <f>IF(BN417="","",DSUM('Rozpis-skore'!$C$1:$L$162,$B419,BN416:BN417))</f>
        <v/>
      </c>
    </row>
    <row r="420" spans="1:66" ht="16.5" thickBot="1" x14ac:dyDescent="0.3">
      <c r="A420" s="277" t="s">
        <v>31</v>
      </c>
      <c r="B420" s="280" t="s">
        <v>20</v>
      </c>
      <c r="C420" s="13" t="str">
        <f>IF(C417="","",DSUM('Rozpis-skore'!$C$1:$L$162,$B420,C416:C417))</f>
        <v/>
      </c>
      <c r="D420" s="10" t="str">
        <f>IF(D417="","",DSUM('Rozpis-skore'!$C$1:$L$162,$B420,D416:D417))</f>
        <v/>
      </c>
      <c r="E420" s="10" t="str">
        <f>IF(E417="","",DSUM('Rozpis-skore'!$C$1:$L$162,$B420,E416:E417))</f>
        <v/>
      </c>
      <c r="F420" s="10">
        <f>IF(F417="","",DSUM('Rozpis-skore'!$C$1:$L$162,$B420,F416:F417))</f>
        <v>0</v>
      </c>
      <c r="G420" s="10" t="str">
        <f>IF(G417="","",DSUM('Rozpis-skore'!$C$1:$L$162,$B420,G416:G417))</f>
        <v/>
      </c>
      <c r="H420" s="10" t="str">
        <f>IF(H417="","",DSUM('Rozpis-skore'!$C$1:$L$162,$B420,H416:H417))</f>
        <v/>
      </c>
      <c r="I420" s="10" t="str">
        <f>IF(I417="","",DSUM('Rozpis-skore'!$C$1:$L$162,$B420,I416:I417))</f>
        <v/>
      </c>
      <c r="J420" s="11" t="str">
        <f>IF(J417="","",DSUM('Rozpis-skore'!$C$1:$L$162,$B420,J416:J417))</f>
        <v/>
      </c>
      <c r="K420" s="13" t="str">
        <f>IF(K417="","",DSUM('Rozpis-skore'!$C$1:$L$162,$B420,K416:K417))</f>
        <v/>
      </c>
      <c r="L420" s="10">
        <f>IF(L417="","",DSUM('Rozpis-skore'!$C$1:$L$162,$B420,L416:L417))</f>
        <v>0</v>
      </c>
      <c r="M420" s="10" t="str">
        <f>IF(M417="","",DSUM('Rozpis-skore'!$C$1:$L$162,$B420,M416:M417))</f>
        <v/>
      </c>
      <c r="N420" s="10" t="str">
        <f>IF(N417="","",DSUM('Rozpis-skore'!$C$1:$L$162,$B420,N416:N417))</f>
        <v/>
      </c>
      <c r="O420" s="10" t="str">
        <f>IF(O417="","",DSUM('Rozpis-skore'!$C$1:$L$162,$B420,O416:O417))</f>
        <v/>
      </c>
      <c r="P420" s="10" t="str">
        <f>IF(P417="","",DSUM('Rozpis-skore'!$C$1:$L$162,$B420,P416:P417))</f>
        <v/>
      </c>
      <c r="Q420" s="10" t="str">
        <f>IF(Q417="","",DSUM('Rozpis-skore'!$C$1:$L$162,$B420,Q416:Q417))</f>
        <v/>
      </c>
      <c r="R420" s="11" t="str">
        <f>IF(R417="","",DSUM('Rozpis-skore'!$C$1:$L$162,$B420,R416:R417))</f>
        <v/>
      </c>
      <c r="S420" s="13" t="str">
        <f>IF(S417="","",DSUM('Rozpis-skore'!$C$1:$L$162,$B420,S416:S417))</f>
        <v/>
      </c>
      <c r="T420" s="10" t="str">
        <f>IF(T417="","",DSUM('Rozpis-skore'!$C$1:$L$162,$B420,T416:T417))</f>
        <v/>
      </c>
      <c r="U420" s="10">
        <f>IF(U417="","",DSUM('Rozpis-skore'!$C$1:$L$162,$B420,U416:U417))</f>
        <v>0</v>
      </c>
      <c r="V420" s="10" t="str">
        <f>IF(V417="","",DSUM('Rozpis-skore'!$C$1:$L$162,$B420,V416:V417))</f>
        <v/>
      </c>
      <c r="W420" s="10" t="str">
        <f>IF(W417="","",DSUM('Rozpis-skore'!$C$1:$L$162,$B420,W416:W417))</f>
        <v/>
      </c>
      <c r="X420" s="10" t="str">
        <f>IF(X417="","",DSUM('Rozpis-skore'!$C$1:$L$162,$B420,X416:X417))</f>
        <v/>
      </c>
      <c r="Y420" s="10" t="str">
        <f>IF(Y417="","",DSUM('Rozpis-skore'!$C$1:$L$162,$B420,Y416:Y417))</f>
        <v/>
      </c>
      <c r="Z420" s="11" t="str">
        <f>IF(Z417="","",DSUM('Rozpis-skore'!$C$1:$L$162,$B420,Z416:Z417))</f>
        <v/>
      </c>
      <c r="AA420" s="13">
        <f>IF(AA417="","",DSUM('Rozpis-skore'!$C$1:$L$162,$B420,AA416:AA417))</f>
        <v>0</v>
      </c>
      <c r="AB420" s="10" t="str">
        <f>IF(AB417="","",DSUM('Rozpis-skore'!$C$1:$L$162,$B420,AB416:AB417))</f>
        <v/>
      </c>
      <c r="AC420" s="10" t="str">
        <f>IF(AC417="","",DSUM('Rozpis-skore'!$C$1:$L$162,$B420,AC416:AC417))</f>
        <v/>
      </c>
      <c r="AD420" s="10" t="str">
        <f>IF(AD417="","",DSUM('Rozpis-skore'!$C$1:$L$162,$B420,AD416:AD417))</f>
        <v/>
      </c>
      <c r="AE420" s="10" t="str">
        <f>IF(AE417="","",DSUM('Rozpis-skore'!$C$1:$L$162,$B420,AE416:AE417))</f>
        <v/>
      </c>
      <c r="AF420" s="10" t="str">
        <f>IF(AF417="","",DSUM('Rozpis-skore'!$C$1:$L$162,$B420,AF416:AF417))</f>
        <v/>
      </c>
      <c r="AG420" s="10" t="str">
        <f>IF(AG417="","",DSUM('Rozpis-skore'!$C$1:$L$162,$B420,AG416:AG417))</f>
        <v/>
      </c>
      <c r="AH420" s="11" t="str">
        <f>IF(AH417="","",DSUM('Rozpis-skore'!$C$1:$L$162,$B420,AH416:AH417))</f>
        <v/>
      </c>
      <c r="AI420" s="13" t="str">
        <f>IF(AI417="","",DSUM('Rozpis-skore'!$C$1:$L$162,$B420,AI416:AI417))</f>
        <v/>
      </c>
      <c r="AJ420" s="10" t="str">
        <f>IF(AJ417="","",DSUM('Rozpis-skore'!$C$1:$L$162,$B420,AJ416:AJ417))</f>
        <v/>
      </c>
      <c r="AK420" s="10" t="str">
        <f>IF(AK417="","",DSUM('Rozpis-skore'!$C$1:$L$162,$B420,AK416:AK417))</f>
        <v/>
      </c>
      <c r="AL420" s="10" t="str">
        <f>IF(AL417="","",DSUM('Rozpis-skore'!$C$1:$L$162,$B420,AL416:AL417))</f>
        <v/>
      </c>
      <c r="AM420" s="10">
        <f>IF(AM417="","",DSUM('Rozpis-skore'!$C$1:$L$162,$B420,AM416:AM417))</f>
        <v>0</v>
      </c>
      <c r="AN420" s="10" t="str">
        <f>IF(AN417="","",DSUM('Rozpis-skore'!$C$1:$L$162,$B420,AN416:AN417))</f>
        <v/>
      </c>
      <c r="AO420" s="10" t="str">
        <f>IF(AO417="","",DSUM('Rozpis-skore'!$C$1:$L$162,$B420,AO416:AO417))</f>
        <v/>
      </c>
      <c r="AP420" s="11" t="str">
        <f>IF(AP417="","",DSUM('Rozpis-skore'!$C$1:$L$162,$B420,AP416:AP417))</f>
        <v/>
      </c>
      <c r="AQ420" s="13" t="str">
        <f>IF(AQ417="","",DSUM('Rozpis-skore'!$C$1:$L$162,$B420,AQ416:AQ417))</f>
        <v/>
      </c>
      <c r="AR420" s="10" t="str">
        <f>IF(AR417="","",DSUM('Rozpis-skore'!$C$1:$L$162,$B420,AR416:AR417))</f>
        <v/>
      </c>
      <c r="AS420" s="10" t="str">
        <f>IF(AS417="","",DSUM('Rozpis-skore'!$C$1:$L$162,$B420,AS416:AS417))</f>
        <v/>
      </c>
      <c r="AT420" s="10" t="str">
        <f>IF(AT417="","",DSUM('Rozpis-skore'!$C$1:$L$162,$B420,AT416:AT417))</f>
        <v/>
      </c>
      <c r="AU420" s="10" t="str">
        <f>IF(AU417="","",DSUM('Rozpis-skore'!$C$1:$L$162,$B420,AU416:AU417))</f>
        <v/>
      </c>
      <c r="AV420" s="10" t="str">
        <f>IF(AV417="","",DSUM('Rozpis-skore'!$C$1:$L$162,$B420,AV416:AV417))</f>
        <v/>
      </c>
      <c r="AW420" s="10" t="str">
        <f>IF(AW417="","",DSUM('Rozpis-skore'!$C$1:$L$162,$B420,AW416:AW417))</f>
        <v/>
      </c>
      <c r="AX420" s="11" t="str">
        <f>IF(AX417="","",DSUM('Rozpis-skore'!$C$1:$L$162,$B420,AX416:AX417))</f>
        <v/>
      </c>
      <c r="AY420" s="13" t="str">
        <f>IF(AY417="","",DSUM('Rozpis-skore'!$C$1:$L$162,$B420,AY416:AY417))</f>
        <v/>
      </c>
      <c r="AZ420" s="10" t="str">
        <f>IF(AZ417="","",DSUM('Rozpis-skore'!$C$1:$L$162,$B420,AZ416:AZ417))</f>
        <v/>
      </c>
      <c r="BA420" s="10" t="str">
        <f>IF(BA417="","",DSUM('Rozpis-skore'!$C$1:$L$162,$B420,BA416:BA417))</f>
        <v/>
      </c>
      <c r="BB420" s="10" t="str">
        <f>IF(BB417="","",DSUM('Rozpis-skore'!$C$1:$L$162,$B420,BB416:BB417))</f>
        <v/>
      </c>
      <c r="BC420" s="10" t="str">
        <f>IF(BC417="","",DSUM('Rozpis-skore'!$C$1:$L$162,$B420,BC416:BC417))</f>
        <v/>
      </c>
      <c r="BD420" s="10" t="str">
        <f>IF(BD417="","",DSUM('Rozpis-skore'!$C$1:$L$162,$B420,BD416:BD417))</f>
        <v/>
      </c>
      <c r="BE420" s="10" t="str">
        <f>IF(BE417="","",DSUM('Rozpis-skore'!$C$1:$L$162,$B420,BE416:BE417))</f>
        <v/>
      </c>
      <c r="BF420" s="11" t="str">
        <f>IF(BF417="","",DSUM('Rozpis-skore'!$C$1:$L$162,$B420,BF416:BF417))</f>
        <v/>
      </c>
      <c r="BG420" s="13" t="str">
        <f>IF(BG417="","",DSUM('Rozpis-skore'!$C$1:$L$162,$B420,BG416:BG417))</f>
        <v/>
      </c>
      <c r="BH420" s="10" t="str">
        <f>IF(BH417="","",DSUM('Rozpis-skore'!$C$1:$L$162,$B420,BH416:BH417))</f>
        <v/>
      </c>
      <c r="BI420" s="10" t="str">
        <f>IF(BI417="","",DSUM('Rozpis-skore'!$C$1:$L$162,$B420,BI416:BI417))</f>
        <v/>
      </c>
      <c r="BJ420" s="10" t="str">
        <f>IF(BJ417="","",DSUM('Rozpis-skore'!$C$1:$L$162,$B420,BJ416:BJ417))</f>
        <v/>
      </c>
      <c r="BK420" s="10" t="str">
        <f>IF(BK417="","",DSUM('Rozpis-skore'!$C$1:$L$162,$B420,BK416:BK417))</f>
        <v/>
      </c>
      <c r="BL420" s="10" t="str">
        <f>IF(BL417="","",DSUM('Rozpis-skore'!$C$1:$L$162,$B420,BL416:BL417))</f>
        <v/>
      </c>
      <c r="BM420" s="10" t="str">
        <f>IF(BM417="","",DSUM('Rozpis-skore'!$C$1:$L$162,$B420,BM416:BM417))</f>
        <v/>
      </c>
      <c r="BN420" s="11" t="str">
        <f>IF(BN417="","",DSUM('Rozpis-skore'!$C$1:$L$162,$B420,BN416:BN417))</f>
        <v/>
      </c>
    </row>
    <row r="421" spans="1:66" ht="15.75" x14ac:dyDescent="0.25">
      <c r="A421" s="2100" t="s">
        <v>138</v>
      </c>
      <c r="B421" s="2101"/>
      <c r="C421" s="28">
        <f t="shared" ref="C421:BN421" si="1798">SUM(C418,C413)</f>
        <v>0</v>
      </c>
      <c r="D421" s="29">
        <f t="shared" si="1798"/>
        <v>0</v>
      </c>
      <c r="E421" s="29">
        <f t="shared" si="1798"/>
        <v>0</v>
      </c>
      <c r="F421" s="29">
        <f t="shared" si="1798"/>
        <v>0</v>
      </c>
      <c r="G421" s="29">
        <f t="shared" si="1798"/>
        <v>0</v>
      </c>
      <c r="H421" s="29">
        <f t="shared" si="1798"/>
        <v>0</v>
      </c>
      <c r="I421" s="29">
        <f t="shared" si="1798"/>
        <v>0</v>
      </c>
      <c r="J421" s="30">
        <f t="shared" si="1798"/>
        <v>0</v>
      </c>
      <c r="K421" s="28">
        <f t="shared" si="1798"/>
        <v>0</v>
      </c>
      <c r="L421" s="29">
        <f t="shared" si="1798"/>
        <v>0</v>
      </c>
      <c r="M421" s="29">
        <f t="shared" si="1798"/>
        <v>0</v>
      </c>
      <c r="N421" s="29">
        <f t="shared" si="1798"/>
        <v>0</v>
      </c>
      <c r="O421" s="29">
        <f t="shared" si="1798"/>
        <v>0</v>
      </c>
      <c r="P421" s="29">
        <f t="shared" si="1798"/>
        <v>0</v>
      </c>
      <c r="Q421" s="29">
        <f t="shared" si="1798"/>
        <v>0</v>
      </c>
      <c r="R421" s="30">
        <f t="shared" si="1798"/>
        <v>0</v>
      </c>
      <c r="S421" s="28">
        <f t="shared" si="1798"/>
        <v>0</v>
      </c>
      <c r="T421" s="29">
        <f t="shared" si="1798"/>
        <v>0</v>
      </c>
      <c r="U421" s="29">
        <f t="shared" si="1798"/>
        <v>0</v>
      </c>
      <c r="V421" s="29">
        <f t="shared" si="1798"/>
        <v>0</v>
      </c>
      <c r="W421" s="29">
        <f t="shared" si="1798"/>
        <v>0</v>
      </c>
      <c r="X421" s="29">
        <f t="shared" si="1798"/>
        <v>0</v>
      </c>
      <c r="Y421" s="29">
        <f t="shared" si="1798"/>
        <v>0</v>
      </c>
      <c r="Z421" s="30">
        <f t="shared" si="1798"/>
        <v>0</v>
      </c>
      <c r="AA421" s="28">
        <f t="shared" si="1798"/>
        <v>0</v>
      </c>
      <c r="AB421" s="29">
        <f t="shared" si="1798"/>
        <v>0</v>
      </c>
      <c r="AC421" s="29">
        <f t="shared" si="1798"/>
        <v>0</v>
      </c>
      <c r="AD421" s="29">
        <f t="shared" si="1798"/>
        <v>0</v>
      </c>
      <c r="AE421" s="29">
        <f t="shared" si="1798"/>
        <v>0</v>
      </c>
      <c r="AF421" s="29">
        <f t="shared" si="1798"/>
        <v>0</v>
      </c>
      <c r="AG421" s="29">
        <f t="shared" si="1798"/>
        <v>0</v>
      </c>
      <c r="AH421" s="30">
        <f t="shared" si="1798"/>
        <v>0</v>
      </c>
      <c r="AI421" s="28">
        <f t="shared" si="1798"/>
        <v>0</v>
      </c>
      <c r="AJ421" s="29">
        <f t="shared" si="1798"/>
        <v>0</v>
      </c>
      <c r="AK421" s="29">
        <f t="shared" si="1798"/>
        <v>0</v>
      </c>
      <c r="AL421" s="29">
        <f t="shared" si="1798"/>
        <v>0</v>
      </c>
      <c r="AM421" s="29">
        <f t="shared" si="1798"/>
        <v>0</v>
      </c>
      <c r="AN421" s="29">
        <f t="shared" si="1798"/>
        <v>0</v>
      </c>
      <c r="AO421" s="29">
        <f t="shared" si="1798"/>
        <v>0</v>
      </c>
      <c r="AP421" s="30">
        <f t="shared" si="1798"/>
        <v>0</v>
      </c>
      <c r="AQ421" s="28">
        <f t="shared" si="1798"/>
        <v>0</v>
      </c>
      <c r="AR421" s="29">
        <f t="shared" si="1798"/>
        <v>0</v>
      </c>
      <c r="AS421" s="29">
        <f t="shared" si="1798"/>
        <v>0</v>
      </c>
      <c r="AT421" s="29">
        <f t="shared" si="1798"/>
        <v>0</v>
      </c>
      <c r="AU421" s="29">
        <f t="shared" si="1798"/>
        <v>0</v>
      </c>
      <c r="AV421" s="29">
        <f t="shared" si="1798"/>
        <v>0</v>
      </c>
      <c r="AW421" s="29">
        <f t="shared" si="1798"/>
        <v>0</v>
      </c>
      <c r="AX421" s="30">
        <f t="shared" si="1798"/>
        <v>0</v>
      </c>
      <c r="AY421" s="28">
        <f t="shared" si="1798"/>
        <v>0</v>
      </c>
      <c r="AZ421" s="29">
        <f t="shared" si="1798"/>
        <v>0</v>
      </c>
      <c r="BA421" s="29">
        <f t="shared" si="1798"/>
        <v>0</v>
      </c>
      <c r="BB421" s="29">
        <f t="shared" si="1798"/>
        <v>0</v>
      </c>
      <c r="BC421" s="29">
        <f t="shared" si="1798"/>
        <v>0</v>
      </c>
      <c r="BD421" s="29">
        <f t="shared" si="1798"/>
        <v>0</v>
      </c>
      <c r="BE421" s="29">
        <f t="shared" si="1798"/>
        <v>0</v>
      </c>
      <c r="BF421" s="30">
        <f t="shared" si="1798"/>
        <v>0</v>
      </c>
      <c r="BG421" s="28">
        <f t="shared" si="1798"/>
        <v>0</v>
      </c>
      <c r="BH421" s="29">
        <f t="shared" si="1798"/>
        <v>0</v>
      </c>
      <c r="BI421" s="29">
        <f t="shared" si="1798"/>
        <v>0</v>
      </c>
      <c r="BJ421" s="29">
        <f t="shared" si="1798"/>
        <v>0</v>
      </c>
      <c r="BK421" s="29">
        <f t="shared" si="1798"/>
        <v>0</v>
      </c>
      <c r="BL421" s="29">
        <f t="shared" si="1798"/>
        <v>0</v>
      </c>
      <c r="BM421" s="29">
        <f t="shared" si="1798"/>
        <v>0</v>
      </c>
      <c r="BN421" s="30">
        <f t="shared" si="1798"/>
        <v>0</v>
      </c>
    </row>
    <row r="422" spans="1:66" ht="15.75" x14ac:dyDescent="0.25">
      <c r="A422" s="2102" t="s">
        <v>139</v>
      </c>
      <c r="B422" s="2103"/>
      <c r="C422" s="31">
        <f t="shared" ref="C422:BN422" si="1799">SUM(C419,C414)</f>
        <v>0</v>
      </c>
      <c r="D422" s="32">
        <f t="shared" si="1799"/>
        <v>0</v>
      </c>
      <c r="E422" s="32">
        <f t="shared" si="1799"/>
        <v>0</v>
      </c>
      <c r="F422" s="32">
        <f t="shared" si="1799"/>
        <v>0</v>
      </c>
      <c r="G422" s="32">
        <f t="shared" si="1799"/>
        <v>0</v>
      </c>
      <c r="H422" s="32">
        <f t="shared" si="1799"/>
        <v>0</v>
      </c>
      <c r="I422" s="32">
        <f t="shared" si="1799"/>
        <v>0</v>
      </c>
      <c r="J422" s="33">
        <f t="shared" si="1799"/>
        <v>0</v>
      </c>
      <c r="K422" s="31">
        <f t="shared" si="1799"/>
        <v>0</v>
      </c>
      <c r="L422" s="32">
        <f t="shared" si="1799"/>
        <v>0</v>
      </c>
      <c r="M422" s="32">
        <f t="shared" si="1799"/>
        <v>0</v>
      </c>
      <c r="N422" s="32">
        <f t="shared" si="1799"/>
        <v>0</v>
      </c>
      <c r="O422" s="32">
        <f t="shared" si="1799"/>
        <v>0</v>
      </c>
      <c r="P422" s="32">
        <f t="shared" si="1799"/>
        <v>0</v>
      </c>
      <c r="Q422" s="32">
        <f t="shared" si="1799"/>
        <v>0</v>
      </c>
      <c r="R422" s="33">
        <f t="shared" si="1799"/>
        <v>0</v>
      </c>
      <c r="S422" s="31">
        <f t="shared" si="1799"/>
        <v>0</v>
      </c>
      <c r="T422" s="32">
        <f t="shared" si="1799"/>
        <v>0</v>
      </c>
      <c r="U422" s="32">
        <f t="shared" si="1799"/>
        <v>0</v>
      </c>
      <c r="V422" s="32">
        <f t="shared" si="1799"/>
        <v>0</v>
      </c>
      <c r="W422" s="32">
        <f t="shared" si="1799"/>
        <v>0</v>
      </c>
      <c r="X422" s="32">
        <f t="shared" si="1799"/>
        <v>0</v>
      </c>
      <c r="Y422" s="32">
        <f t="shared" si="1799"/>
        <v>0</v>
      </c>
      <c r="Z422" s="33">
        <f t="shared" si="1799"/>
        <v>0</v>
      </c>
      <c r="AA422" s="31">
        <f t="shared" si="1799"/>
        <v>0</v>
      </c>
      <c r="AB422" s="32">
        <f t="shared" si="1799"/>
        <v>0</v>
      </c>
      <c r="AC422" s="32">
        <f t="shared" si="1799"/>
        <v>0</v>
      </c>
      <c r="AD422" s="32">
        <f t="shared" si="1799"/>
        <v>0</v>
      </c>
      <c r="AE422" s="32">
        <f t="shared" si="1799"/>
        <v>0</v>
      </c>
      <c r="AF422" s="32">
        <f t="shared" si="1799"/>
        <v>0</v>
      </c>
      <c r="AG422" s="32">
        <f t="shared" si="1799"/>
        <v>0</v>
      </c>
      <c r="AH422" s="33">
        <f t="shared" si="1799"/>
        <v>0</v>
      </c>
      <c r="AI422" s="31">
        <f t="shared" si="1799"/>
        <v>0</v>
      </c>
      <c r="AJ422" s="32">
        <f t="shared" si="1799"/>
        <v>0</v>
      </c>
      <c r="AK422" s="32">
        <f t="shared" si="1799"/>
        <v>0</v>
      </c>
      <c r="AL422" s="32">
        <f t="shared" si="1799"/>
        <v>0</v>
      </c>
      <c r="AM422" s="32">
        <f t="shared" si="1799"/>
        <v>0</v>
      </c>
      <c r="AN422" s="32">
        <f t="shared" si="1799"/>
        <v>0</v>
      </c>
      <c r="AO422" s="32">
        <f t="shared" si="1799"/>
        <v>0</v>
      </c>
      <c r="AP422" s="33">
        <f t="shared" si="1799"/>
        <v>0</v>
      </c>
      <c r="AQ422" s="31">
        <f t="shared" si="1799"/>
        <v>0</v>
      </c>
      <c r="AR422" s="32">
        <f t="shared" si="1799"/>
        <v>0</v>
      </c>
      <c r="AS422" s="32">
        <f t="shared" si="1799"/>
        <v>0</v>
      </c>
      <c r="AT422" s="32">
        <f t="shared" si="1799"/>
        <v>0</v>
      </c>
      <c r="AU422" s="32">
        <f t="shared" si="1799"/>
        <v>0</v>
      </c>
      <c r="AV422" s="32">
        <f t="shared" si="1799"/>
        <v>0</v>
      </c>
      <c r="AW422" s="32">
        <f t="shared" si="1799"/>
        <v>0</v>
      </c>
      <c r="AX422" s="33">
        <f t="shared" si="1799"/>
        <v>0</v>
      </c>
      <c r="AY422" s="31">
        <f t="shared" si="1799"/>
        <v>0</v>
      </c>
      <c r="AZ422" s="32">
        <f t="shared" si="1799"/>
        <v>0</v>
      </c>
      <c r="BA422" s="32">
        <f t="shared" si="1799"/>
        <v>0</v>
      </c>
      <c r="BB422" s="32">
        <f t="shared" si="1799"/>
        <v>0</v>
      </c>
      <c r="BC422" s="32">
        <f t="shared" si="1799"/>
        <v>0</v>
      </c>
      <c r="BD422" s="32">
        <f t="shared" si="1799"/>
        <v>0</v>
      </c>
      <c r="BE422" s="32">
        <f t="shared" si="1799"/>
        <v>0</v>
      </c>
      <c r="BF422" s="33">
        <f t="shared" si="1799"/>
        <v>0</v>
      </c>
      <c r="BG422" s="31">
        <f t="shared" si="1799"/>
        <v>0</v>
      </c>
      <c r="BH422" s="32">
        <f t="shared" si="1799"/>
        <v>0</v>
      </c>
      <c r="BI422" s="32">
        <f t="shared" si="1799"/>
        <v>0</v>
      </c>
      <c r="BJ422" s="32">
        <f t="shared" si="1799"/>
        <v>0</v>
      </c>
      <c r="BK422" s="32">
        <f t="shared" si="1799"/>
        <v>0</v>
      </c>
      <c r="BL422" s="32">
        <f t="shared" si="1799"/>
        <v>0</v>
      </c>
      <c r="BM422" s="32">
        <f t="shared" si="1799"/>
        <v>0</v>
      </c>
      <c r="BN422" s="33">
        <f t="shared" si="1799"/>
        <v>0</v>
      </c>
    </row>
    <row r="423" spans="1:66" ht="15.75" x14ac:dyDescent="0.25">
      <c r="A423" s="2102" t="s">
        <v>140</v>
      </c>
      <c r="B423" s="2103"/>
      <c r="C423" s="31">
        <f t="shared" ref="C423:BN423" si="1800">SUM(C420,C415)</f>
        <v>0</v>
      </c>
      <c r="D423" s="32">
        <f t="shared" si="1800"/>
        <v>0</v>
      </c>
      <c r="E423" s="32">
        <f t="shared" si="1800"/>
        <v>0</v>
      </c>
      <c r="F423" s="32">
        <f t="shared" si="1800"/>
        <v>0</v>
      </c>
      <c r="G423" s="32">
        <f t="shared" si="1800"/>
        <v>0</v>
      </c>
      <c r="H423" s="32">
        <f t="shared" si="1800"/>
        <v>0</v>
      </c>
      <c r="I423" s="32">
        <f t="shared" si="1800"/>
        <v>0</v>
      </c>
      <c r="J423" s="33">
        <f t="shared" si="1800"/>
        <v>0</v>
      </c>
      <c r="K423" s="31">
        <f t="shared" si="1800"/>
        <v>0</v>
      </c>
      <c r="L423" s="32">
        <f t="shared" si="1800"/>
        <v>0</v>
      </c>
      <c r="M423" s="32">
        <f t="shared" si="1800"/>
        <v>0</v>
      </c>
      <c r="N423" s="32">
        <f t="shared" si="1800"/>
        <v>0</v>
      </c>
      <c r="O423" s="32">
        <f t="shared" si="1800"/>
        <v>0</v>
      </c>
      <c r="P423" s="32">
        <f t="shared" si="1800"/>
        <v>0</v>
      </c>
      <c r="Q423" s="32">
        <f t="shared" si="1800"/>
        <v>0</v>
      </c>
      <c r="R423" s="33">
        <f t="shared" si="1800"/>
        <v>0</v>
      </c>
      <c r="S423" s="31">
        <f t="shared" si="1800"/>
        <v>0</v>
      </c>
      <c r="T423" s="32">
        <f t="shared" si="1800"/>
        <v>0</v>
      </c>
      <c r="U423" s="32">
        <f t="shared" si="1800"/>
        <v>0</v>
      </c>
      <c r="V423" s="32">
        <f t="shared" si="1800"/>
        <v>0</v>
      </c>
      <c r="W423" s="32">
        <f t="shared" si="1800"/>
        <v>0</v>
      </c>
      <c r="X423" s="32">
        <f t="shared" si="1800"/>
        <v>0</v>
      </c>
      <c r="Y423" s="32">
        <f t="shared" si="1800"/>
        <v>0</v>
      </c>
      <c r="Z423" s="33">
        <f t="shared" si="1800"/>
        <v>0</v>
      </c>
      <c r="AA423" s="31">
        <f t="shared" si="1800"/>
        <v>0</v>
      </c>
      <c r="AB423" s="32">
        <f t="shared" si="1800"/>
        <v>0</v>
      </c>
      <c r="AC423" s="32">
        <f t="shared" si="1800"/>
        <v>0</v>
      </c>
      <c r="AD423" s="32">
        <f t="shared" si="1800"/>
        <v>0</v>
      </c>
      <c r="AE423" s="32">
        <f t="shared" si="1800"/>
        <v>0</v>
      </c>
      <c r="AF423" s="32">
        <f t="shared" si="1800"/>
        <v>0</v>
      </c>
      <c r="AG423" s="32">
        <f t="shared" si="1800"/>
        <v>0</v>
      </c>
      <c r="AH423" s="33">
        <f t="shared" si="1800"/>
        <v>0</v>
      </c>
      <c r="AI423" s="31">
        <f t="shared" si="1800"/>
        <v>0</v>
      </c>
      <c r="AJ423" s="32">
        <f t="shared" si="1800"/>
        <v>0</v>
      </c>
      <c r="AK423" s="32">
        <f t="shared" si="1800"/>
        <v>0</v>
      </c>
      <c r="AL423" s="32">
        <f t="shared" si="1800"/>
        <v>0</v>
      </c>
      <c r="AM423" s="32">
        <f t="shared" si="1800"/>
        <v>0</v>
      </c>
      <c r="AN423" s="32">
        <f t="shared" si="1800"/>
        <v>0</v>
      </c>
      <c r="AO423" s="32">
        <f t="shared" si="1800"/>
        <v>0</v>
      </c>
      <c r="AP423" s="33">
        <f t="shared" si="1800"/>
        <v>0</v>
      </c>
      <c r="AQ423" s="31">
        <f t="shared" si="1800"/>
        <v>0</v>
      </c>
      <c r="AR423" s="32">
        <f t="shared" si="1800"/>
        <v>0</v>
      </c>
      <c r="AS423" s="32">
        <f t="shared" si="1800"/>
        <v>0</v>
      </c>
      <c r="AT423" s="32">
        <f t="shared" si="1800"/>
        <v>0</v>
      </c>
      <c r="AU423" s="32">
        <f t="shared" si="1800"/>
        <v>0</v>
      </c>
      <c r="AV423" s="32">
        <f t="shared" si="1800"/>
        <v>0</v>
      </c>
      <c r="AW423" s="32">
        <f t="shared" si="1800"/>
        <v>0</v>
      </c>
      <c r="AX423" s="33">
        <f t="shared" si="1800"/>
        <v>0</v>
      </c>
      <c r="AY423" s="31">
        <f t="shared" si="1800"/>
        <v>0</v>
      </c>
      <c r="AZ423" s="32">
        <f t="shared" si="1800"/>
        <v>0</v>
      </c>
      <c r="BA423" s="32">
        <f t="shared" si="1800"/>
        <v>0</v>
      </c>
      <c r="BB423" s="32">
        <f t="shared" si="1800"/>
        <v>0</v>
      </c>
      <c r="BC423" s="32">
        <f t="shared" si="1800"/>
        <v>0</v>
      </c>
      <c r="BD423" s="32">
        <f t="shared" si="1800"/>
        <v>0</v>
      </c>
      <c r="BE423" s="32">
        <f t="shared" si="1800"/>
        <v>0</v>
      </c>
      <c r="BF423" s="33">
        <f t="shared" si="1800"/>
        <v>0</v>
      </c>
      <c r="BG423" s="31">
        <f t="shared" si="1800"/>
        <v>0</v>
      </c>
      <c r="BH423" s="32">
        <f t="shared" si="1800"/>
        <v>0</v>
      </c>
      <c r="BI423" s="32">
        <f t="shared" si="1800"/>
        <v>0</v>
      </c>
      <c r="BJ423" s="32">
        <f t="shared" si="1800"/>
        <v>0</v>
      </c>
      <c r="BK423" s="32">
        <f t="shared" si="1800"/>
        <v>0</v>
      </c>
      <c r="BL423" s="32">
        <f t="shared" si="1800"/>
        <v>0</v>
      </c>
      <c r="BM423" s="32">
        <f t="shared" si="1800"/>
        <v>0</v>
      </c>
      <c r="BN423" s="33">
        <f t="shared" si="1800"/>
        <v>0</v>
      </c>
    </row>
    <row r="424" spans="1:66" ht="15.75" x14ac:dyDescent="0.25">
      <c r="A424" s="2102" t="s">
        <v>141</v>
      </c>
      <c r="B424" s="2103"/>
      <c r="C424" s="49" t="str">
        <f t="shared" ref="C424:BN424" si="1801">IF(C412="","",C422-C423)</f>
        <v/>
      </c>
      <c r="D424" s="50" t="str">
        <f t="shared" si="1801"/>
        <v/>
      </c>
      <c r="E424" s="50" t="str">
        <f t="shared" si="1801"/>
        <v/>
      </c>
      <c r="F424" s="50">
        <f t="shared" si="1801"/>
        <v>0</v>
      </c>
      <c r="G424" s="50" t="str">
        <f t="shared" si="1801"/>
        <v/>
      </c>
      <c r="H424" s="50" t="str">
        <f t="shared" si="1801"/>
        <v/>
      </c>
      <c r="I424" s="50" t="str">
        <f t="shared" si="1801"/>
        <v/>
      </c>
      <c r="J424" s="51" t="str">
        <f t="shared" si="1801"/>
        <v/>
      </c>
      <c r="K424" s="49" t="str">
        <f t="shared" si="1801"/>
        <v/>
      </c>
      <c r="L424" s="50">
        <f t="shared" si="1801"/>
        <v>0</v>
      </c>
      <c r="M424" s="50" t="str">
        <f t="shared" si="1801"/>
        <v/>
      </c>
      <c r="N424" s="50" t="str">
        <f t="shared" si="1801"/>
        <v/>
      </c>
      <c r="O424" s="50" t="str">
        <f t="shared" si="1801"/>
        <v/>
      </c>
      <c r="P424" s="50" t="str">
        <f t="shared" si="1801"/>
        <v/>
      </c>
      <c r="Q424" s="50" t="str">
        <f t="shared" si="1801"/>
        <v/>
      </c>
      <c r="R424" s="51" t="str">
        <f t="shared" si="1801"/>
        <v/>
      </c>
      <c r="S424" s="49" t="str">
        <f t="shared" si="1801"/>
        <v/>
      </c>
      <c r="T424" s="50" t="str">
        <f t="shared" si="1801"/>
        <v/>
      </c>
      <c r="U424" s="50">
        <f t="shared" si="1801"/>
        <v>0</v>
      </c>
      <c r="V424" s="50" t="str">
        <f t="shared" si="1801"/>
        <v/>
      </c>
      <c r="W424" s="50" t="str">
        <f t="shared" si="1801"/>
        <v/>
      </c>
      <c r="X424" s="50" t="str">
        <f t="shared" si="1801"/>
        <v/>
      </c>
      <c r="Y424" s="50" t="str">
        <f t="shared" si="1801"/>
        <v/>
      </c>
      <c r="Z424" s="51" t="str">
        <f t="shared" si="1801"/>
        <v/>
      </c>
      <c r="AA424" s="49">
        <f t="shared" si="1801"/>
        <v>0</v>
      </c>
      <c r="AB424" s="50" t="str">
        <f t="shared" si="1801"/>
        <v/>
      </c>
      <c r="AC424" s="50" t="str">
        <f t="shared" si="1801"/>
        <v/>
      </c>
      <c r="AD424" s="50" t="str">
        <f t="shared" si="1801"/>
        <v/>
      </c>
      <c r="AE424" s="50" t="str">
        <f t="shared" si="1801"/>
        <v/>
      </c>
      <c r="AF424" s="50" t="str">
        <f t="shared" si="1801"/>
        <v/>
      </c>
      <c r="AG424" s="50" t="str">
        <f t="shared" si="1801"/>
        <v/>
      </c>
      <c r="AH424" s="51" t="str">
        <f t="shared" si="1801"/>
        <v/>
      </c>
      <c r="AI424" s="49" t="str">
        <f t="shared" si="1801"/>
        <v/>
      </c>
      <c r="AJ424" s="50" t="str">
        <f t="shared" si="1801"/>
        <v/>
      </c>
      <c r="AK424" s="50" t="str">
        <f t="shared" si="1801"/>
        <v/>
      </c>
      <c r="AL424" s="50" t="str">
        <f t="shared" si="1801"/>
        <v/>
      </c>
      <c r="AM424" s="50">
        <f t="shared" si="1801"/>
        <v>0</v>
      </c>
      <c r="AN424" s="50" t="str">
        <f t="shared" si="1801"/>
        <v/>
      </c>
      <c r="AO424" s="50" t="str">
        <f t="shared" si="1801"/>
        <v/>
      </c>
      <c r="AP424" s="51" t="str">
        <f t="shared" si="1801"/>
        <v/>
      </c>
      <c r="AQ424" s="49" t="str">
        <f t="shared" si="1801"/>
        <v/>
      </c>
      <c r="AR424" s="50" t="str">
        <f t="shared" si="1801"/>
        <v/>
      </c>
      <c r="AS424" s="50" t="str">
        <f t="shared" si="1801"/>
        <v/>
      </c>
      <c r="AT424" s="50" t="str">
        <f t="shared" si="1801"/>
        <v/>
      </c>
      <c r="AU424" s="50" t="str">
        <f t="shared" si="1801"/>
        <v/>
      </c>
      <c r="AV424" s="50" t="str">
        <f t="shared" si="1801"/>
        <v/>
      </c>
      <c r="AW424" s="50" t="str">
        <f t="shared" si="1801"/>
        <v/>
      </c>
      <c r="AX424" s="51" t="str">
        <f t="shared" si="1801"/>
        <v/>
      </c>
      <c r="AY424" s="49" t="str">
        <f t="shared" si="1801"/>
        <v/>
      </c>
      <c r="AZ424" s="50" t="str">
        <f t="shared" si="1801"/>
        <v/>
      </c>
      <c r="BA424" s="50" t="str">
        <f t="shared" si="1801"/>
        <v/>
      </c>
      <c r="BB424" s="50" t="str">
        <f t="shared" si="1801"/>
        <v/>
      </c>
      <c r="BC424" s="50" t="str">
        <f t="shared" si="1801"/>
        <v/>
      </c>
      <c r="BD424" s="50" t="str">
        <f t="shared" si="1801"/>
        <v/>
      </c>
      <c r="BE424" s="50" t="str">
        <f t="shared" si="1801"/>
        <v/>
      </c>
      <c r="BF424" s="51" t="str">
        <f t="shared" si="1801"/>
        <v/>
      </c>
      <c r="BG424" s="49" t="str">
        <f t="shared" si="1801"/>
        <v/>
      </c>
      <c r="BH424" s="50" t="str">
        <f t="shared" si="1801"/>
        <v/>
      </c>
      <c r="BI424" s="50" t="str">
        <f t="shared" si="1801"/>
        <v/>
      </c>
      <c r="BJ424" s="50" t="str">
        <f t="shared" si="1801"/>
        <v/>
      </c>
      <c r="BK424" s="50" t="str">
        <f t="shared" si="1801"/>
        <v/>
      </c>
      <c r="BL424" s="50" t="str">
        <f t="shared" si="1801"/>
        <v/>
      </c>
      <c r="BM424" s="50" t="str">
        <f t="shared" si="1801"/>
        <v/>
      </c>
      <c r="BN424" s="51" t="str">
        <f t="shared" si="1801"/>
        <v/>
      </c>
    </row>
    <row r="425" spans="1:66" ht="30.75" customHeight="1" thickBot="1" x14ac:dyDescent="0.3">
      <c r="A425" s="2104" t="s">
        <v>142</v>
      </c>
      <c r="B425" s="2105"/>
      <c r="C425" s="67" t="str">
        <f t="shared" ref="C425:BN425" si="1802">IF(C412="","",IF(C423=0,MAX($C$83:$J$83)+1,C422/C423))</f>
        <v/>
      </c>
      <c r="D425" s="68" t="str">
        <f t="shared" si="1802"/>
        <v/>
      </c>
      <c r="E425" s="68" t="str">
        <f t="shared" si="1802"/>
        <v/>
      </c>
      <c r="F425" s="68">
        <f t="shared" ca="1" si="1802"/>
        <v>31</v>
      </c>
      <c r="G425" s="68" t="str">
        <f t="shared" si="1802"/>
        <v/>
      </c>
      <c r="H425" s="68" t="str">
        <f t="shared" si="1802"/>
        <v/>
      </c>
      <c r="I425" s="68" t="str">
        <f t="shared" si="1802"/>
        <v/>
      </c>
      <c r="J425" s="69" t="str">
        <f t="shared" si="1802"/>
        <v/>
      </c>
      <c r="K425" s="67" t="str">
        <f t="shared" si="1802"/>
        <v/>
      </c>
      <c r="L425" s="68">
        <f t="shared" ca="1" si="1802"/>
        <v>31</v>
      </c>
      <c r="M425" s="68" t="str">
        <f t="shared" si="1802"/>
        <v/>
      </c>
      <c r="N425" s="68" t="str">
        <f t="shared" si="1802"/>
        <v/>
      </c>
      <c r="O425" s="68" t="str">
        <f t="shared" si="1802"/>
        <v/>
      </c>
      <c r="P425" s="68" t="str">
        <f t="shared" si="1802"/>
        <v/>
      </c>
      <c r="Q425" s="68" t="str">
        <f t="shared" si="1802"/>
        <v/>
      </c>
      <c r="R425" s="69" t="str">
        <f t="shared" si="1802"/>
        <v/>
      </c>
      <c r="S425" s="67" t="str">
        <f t="shared" si="1802"/>
        <v/>
      </c>
      <c r="T425" s="68" t="str">
        <f t="shared" si="1802"/>
        <v/>
      </c>
      <c r="U425" s="68">
        <f t="shared" ca="1" si="1802"/>
        <v>31</v>
      </c>
      <c r="V425" s="68" t="str">
        <f t="shared" si="1802"/>
        <v/>
      </c>
      <c r="W425" s="68" t="str">
        <f t="shared" si="1802"/>
        <v/>
      </c>
      <c r="X425" s="68" t="str">
        <f t="shared" si="1802"/>
        <v/>
      </c>
      <c r="Y425" s="68" t="str">
        <f t="shared" si="1802"/>
        <v/>
      </c>
      <c r="Z425" s="69" t="str">
        <f t="shared" si="1802"/>
        <v/>
      </c>
      <c r="AA425" s="67">
        <f t="shared" ca="1" si="1802"/>
        <v>31</v>
      </c>
      <c r="AB425" s="68" t="str">
        <f t="shared" si="1802"/>
        <v/>
      </c>
      <c r="AC425" s="68" t="str">
        <f t="shared" si="1802"/>
        <v/>
      </c>
      <c r="AD425" s="68" t="str">
        <f t="shared" si="1802"/>
        <v/>
      </c>
      <c r="AE425" s="68" t="str">
        <f t="shared" si="1802"/>
        <v/>
      </c>
      <c r="AF425" s="68" t="str">
        <f t="shared" si="1802"/>
        <v/>
      </c>
      <c r="AG425" s="68" t="str">
        <f t="shared" si="1802"/>
        <v/>
      </c>
      <c r="AH425" s="69" t="str">
        <f t="shared" si="1802"/>
        <v/>
      </c>
      <c r="AI425" s="67" t="str">
        <f t="shared" si="1802"/>
        <v/>
      </c>
      <c r="AJ425" s="68" t="str">
        <f t="shared" si="1802"/>
        <v/>
      </c>
      <c r="AK425" s="68" t="str">
        <f t="shared" si="1802"/>
        <v/>
      </c>
      <c r="AL425" s="68" t="str">
        <f t="shared" si="1802"/>
        <v/>
      </c>
      <c r="AM425" s="68">
        <f t="shared" ca="1" si="1802"/>
        <v>31</v>
      </c>
      <c r="AN425" s="68" t="str">
        <f t="shared" si="1802"/>
        <v/>
      </c>
      <c r="AO425" s="68" t="str">
        <f t="shared" si="1802"/>
        <v/>
      </c>
      <c r="AP425" s="69" t="str">
        <f t="shared" si="1802"/>
        <v/>
      </c>
      <c r="AQ425" s="67" t="str">
        <f t="shared" si="1802"/>
        <v/>
      </c>
      <c r="AR425" s="68" t="str">
        <f t="shared" si="1802"/>
        <v/>
      </c>
      <c r="AS425" s="68" t="str">
        <f t="shared" si="1802"/>
        <v/>
      </c>
      <c r="AT425" s="68" t="str">
        <f t="shared" si="1802"/>
        <v/>
      </c>
      <c r="AU425" s="68" t="str">
        <f t="shared" si="1802"/>
        <v/>
      </c>
      <c r="AV425" s="68" t="str">
        <f t="shared" si="1802"/>
        <v/>
      </c>
      <c r="AW425" s="68" t="str">
        <f t="shared" si="1802"/>
        <v/>
      </c>
      <c r="AX425" s="69" t="str">
        <f t="shared" si="1802"/>
        <v/>
      </c>
      <c r="AY425" s="67" t="str">
        <f t="shared" si="1802"/>
        <v/>
      </c>
      <c r="AZ425" s="68" t="str">
        <f t="shared" si="1802"/>
        <v/>
      </c>
      <c r="BA425" s="68" t="str">
        <f t="shared" si="1802"/>
        <v/>
      </c>
      <c r="BB425" s="68" t="str">
        <f t="shared" si="1802"/>
        <v/>
      </c>
      <c r="BC425" s="68" t="str">
        <f t="shared" si="1802"/>
        <v/>
      </c>
      <c r="BD425" s="68" t="str">
        <f t="shared" si="1802"/>
        <v/>
      </c>
      <c r="BE425" s="68" t="str">
        <f t="shared" si="1802"/>
        <v/>
      </c>
      <c r="BF425" s="69" t="str">
        <f t="shared" si="1802"/>
        <v/>
      </c>
      <c r="BG425" s="67" t="str">
        <f t="shared" si="1802"/>
        <v/>
      </c>
      <c r="BH425" s="68" t="str">
        <f t="shared" si="1802"/>
        <v/>
      </c>
      <c r="BI425" s="68" t="str">
        <f t="shared" si="1802"/>
        <v/>
      </c>
      <c r="BJ425" s="68" t="str">
        <f t="shared" si="1802"/>
        <v/>
      </c>
      <c r="BK425" s="68" t="str">
        <f t="shared" si="1802"/>
        <v/>
      </c>
      <c r="BL425" s="68" t="str">
        <f t="shared" si="1802"/>
        <v/>
      </c>
      <c r="BM425" s="68" t="str">
        <f t="shared" si="1802"/>
        <v/>
      </c>
      <c r="BN425" s="69" t="str">
        <f t="shared" si="1802"/>
        <v/>
      </c>
    </row>
    <row r="426" spans="1:66" ht="15.75" x14ac:dyDescent="0.25">
      <c r="A426" s="2106" t="s">
        <v>37</v>
      </c>
      <c r="B426" s="2107"/>
      <c r="C426" s="975" t="str">
        <f t="shared" ref="C426:J426" si="1803">IF(C412="","",RANK(C402,$C402:$J402,0))</f>
        <v/>
      </c>
      <c r="D426" s="976" t="str">
        <f t="shared" si="1803"/>
        <v/>
      </c>
      <c r="E426" s="976" t="str">
        <f t="shared" si="1803"/>
        <v/>
      </c>
      <c r="F426" s="976">
        <f t="shared" ca="1" si="1803"/>
        <v>1</v>
      </c>
      <c r="G426" s="976" t="str">
        <f t="shared" si="1803"/>
        <v/>
      </c>
      <c r="H426" s="976" t="str">
        <f t="shared" si="1803"/>
        <v/>
      </c>
      <c r="I426" s="976" t="str">
        <f t="shared" si="1803"/>
        <v/>
      </c>
      <c r="J426" s="977" t="str">
        <f t="shared" si="1803"/>
        <v/>
      </c>
      <c r="K426" s="975" t="str">
        <f t="shared" ref="K426:R426" si="1804">IF(K412="","",RANK(C402,$C402:$J402,0))</f>
        <v/>
      </c>
      <c r="L426" s="976">
        <f t="shared" ca="1" si="1804"/>
        <v>1</v>
      </c>
      <c r="M426" s="976" t="str">
        <f t="shared" si="1804"/>
        <v/>
      </c>
      <c r="N426" s="976" t="str">
        <f t="shared" si="1804"/>
        <v/>
      </c>
      <c r="O426" s="976" t="str">
        <f t="shared" si="1804"/>
        <v/>
      </c>
      <c r="P426" s="976" t="str">
        <f t="shared" si="1804"/>
        <v/>
      </c>
      <c r="Q426" s="976" t="str">
        <f t="shared" si="1804"/>
        <v/>
      </c>
      <c r="R426" s="977" t="str">
        <f t="shared" si="1804"/>
        <v/>
      </c>
      <c r="S426" s="975" t="str">
        <f t="shared" ref="S426:Z426" si="1805">IF(S412="","",RANK(C402,$C402:$J402,0))</f>
        <v/>
      </c>
      <c r="T426" s="976" t="str">
        <f t="shared" si="1805"/>
        <v/>
      </c>
      <c r="U426" s="976">
        <f t="shared" ca="1" si="1805"/>
        <v>1</v>
      </c>
      <c r="V426" s="976" t="str">
        <f t="shared" si="1805"/>
        <v/>
      </c>
      <c r="W426" s="976" t="str">
        <f t="shared" si="1805"/>
        <v/>
      </c>
      <c r="X426" s="976" t="str">
        <f t="shared" si="1805"/>
        <v/>
      </c>
      <c r="Y426" s="976" t="str">
        <f t="shared" si="1805"/>
        <v/>
      </c>
      <c r="Z426" s="984" t="str">
        <f t="shared" si="1805"/>
        <v/>
      </c>
      <c r="AA426" s="975">
        <f t="shared" ref="AA426:AH426" ca="1" si="1806">IF(AA412="","",RANK(C402,$C402:$J402,0))</f>
        <v>1</v>
      </c>
      <c r="AB426" s="976" t="str">
        <f t="shared" si="1806"/>
        <v/>
      </c>
      <c r="AC426" s="976" t="str">
        <f t="shared" si="1806"/>
        <v/>
      </c>
      <c r="AD426" s="976" t="str">
        <f t="shared" si="1806"/>
        <v/>
      </c>
      <c r="AE426" s="976" t="str">
        <f t="shared" si="1806"/>
        <v/>
      </c>
      <c r="AF426" s="976" t="str">
        <f t="shared" si="1806"/>
        <v/>
      </c>
      <c r="AG426" s="976" t="str">
        <f t="shared" si="1806"/>
        <v/>
      </c>
      <c r="AH426" s="977" t="str">
        <f t="shared" si="1806"/>
        <v/>
      </c>
      <c r="AI426" s="975" t="str">
        <f t="shared" ref="AI426:AP426" si="1807">IF(AI412="","",RANK(C402,$C402:$J402,0))</f>
        <v/>
      </c>
      <c r="AJ426" s="976" t="str">
        <f t="shared" si="1807"/>
        <v/>
      </c>
      <c r="AK426" s="976" t="str">
        <f t="shared" si="1807"/>
        <v/>
      </c>
      <c r="AL426" s="976" t="str">
        <f t="shared" si="1807"/>
        <v/>
      </c>
      <c r="AM426" s="976">
        <f t="shared" ca="1" si="1807"/>
        <v>1</v>
      </c>
      <c r="AN426" s="976" t="str">
        <f t="shared" si="1807"/>
        <v/>
      </c>
      <c r="AO426" s="976" t="str">
        <f t="shared" si="1807"/>
        <v/>
      </c>
      <c r="AP426" s="977" t="str">
        <f t="shared" si="1807"/>
        <v/>
      </c>
      <c r="AQ426" s="975" t="str">
        <f t="shared" ref="AQ426:AX426" si="1808">IF(AQ412="","",RANK(C402,$C402:$J402,0))</f>
        <v/>
      </c>
      <c r="AR426" s="976" t="str">
        <f t="shared" si="1808"/>
        <v/>
      </c>
      <c r="AS426" s="976" t="str">
        <f t="shared" si="1808"/>
        <v/>
      </c>
      <c r="AT426" s="976" t="str">
        <f t="shared" si="1808"/>
        <v/>
      </c>
      <c r="AU426" s="976" t="str">
        <f t="shared" si="1808"/>
        <v/>
      </c>
      <c r="AV426" s="976" t="str">
        <f t="shared" si="1808"/>
        <v/>
      </c>
      <c r="AW426" s="976" t="str">
        <f t="shared" si="1808"/>
        <v/>
      </c>
      <c r="AX426" s="977" t="str">
        <f t="shared" si="1808"/>
        <v/>
      </c>
      <c r="AY426" s="975" t="str">
        <f t="shared" ref="AY426:BF426" si="1809">IF(AY412="","",RANK(C402,$C402:$J402,0))</f>
        <v/>
      </c>
      <c r="AZ426" s="976" t="str">
        <f t="shared" si="1809"/>
        <v/>
      </c>
      <c r="BA426" s="976" t="str">
        <f t="shared" si="1809"/>
        <v/>
      </c>
      <c r="BB426" s="976" t="str">
        <f t="shared" si="1809"/>
        <v/>
      </c>
      <c r="BC426" s="976" t="str">
        <f t="shared" si="1809"/>
        <v/>
      </c>
      <c r="BD426" s="976" t="str">
        <f t="shared" si="1809"/>
        <v/>
      </c>
      <c r="BE426" s="976" t="str">
        <f t="shared" si="1809"/>
        <v/>
      </c>
      <c r="BF426" s="977" t="str">
        <f t="shared" si="1809"/>
        <v/>
      </c>
      <c r="BG426" s="975" t="str">
        <f t="shared" ref="BG426:BN426" si="1810">IF(BG412="","",RANK(C402,$C402:$J402,0))</f>
        <v/>
      </c>
      <c r="BH426" s="976" t="str">
        <f t="shared" si="1810"/>
        <v/>
      </c>
      <c r="BI426" s="976" t="str">
        <f t="shared" si="1810"/>
        <v/>
      </c>
      <c r="BJ426" s="976" t="str">
        <f t="shared" si="1810"/>
        <v/>
      </c>
      <c r="BK426" s="976" t="str">
        <f t="shared" si="1810"/>
        <v/>
      </c>
      <c r="BL426" s="976" t="str">
        <f t="shared" si="1810"/>
        <v/>
      </c>
      <c r="BM426" s="976" t="str">
        <f t="shared" si="1810"/>
        <v/>
      </c>
      <c r="BN426" s="977" t="str">
        <f t="shared" si="1810"/>
        <v/>
      </c>
    </row>
    <row r="427" spans="1:66" ht="15.75" x14ac:dyDescent="0.25">
      <c r="A427" s="2084" t="s">
        <v>38</v>
      </c>
      <c r="B427" s="2085"/>
      <c r="C427" s="978" t="str">
        <f t="shared" ref="C427:J427" si="1811">IF(C412="","",RANK(C403,$C403:$J403,0))</f>
        <v/>
      </c>
      <c r="D427" s="979" t="str">
        <f t="shared" si="1811"/>
        <v/>
      </c>
      <c r="E427" s="979" t="str">
        <f t="shared" si="1811"/>
        <v/>
      </c>
      <c r="F427" s="979">
        <f t="shared" ca="1" si="1811"/>
        <v>4</v>
      </c>
      <c r="G427" s="979" t="str">
        <f t="shared" si="1811"/>
        <v/>
      </c>
      <c r="H427" s="979" t="str">
        <f t="shared" si="1811"/>
        <v/>
      </c>
      <c r="I427" s="979" t="str">
        <f t="shared" si="1811"/>
        <v/>
      </c>
      <c r="J427" s="980" t="str">
        <f t="shared" si="1811"/>
        <v/>
      </c>
      <c r="K427" s="978" t="str">
        <f t="shared" ref="K427:R427" si="1812">IF(K412="","",RANK(C403,$C403:$J403,0))</f>
        <v/>
      </c>
      <c r="L427" s="979">
        <f t="shared" ca="1" si="1812"/>
        <v>1</v>
      </c>
      <c r="M427" s="979" t="str">
        <f t="shared" si="1812"/>
        <v/>
      </c>
      <c r="N427" s="979" t="str">
        <f t="shared" si="1812"/>
        <v/>
      </c>
      <c r="O427" s="979" t="str">
        <f t="shared" si="1812"/>
        <v/>
      </c>
      <c r="P427" s="979" t="str">
        <f t="shared" si="1812"/>
        <v/>
      </c>
      <c r="Q427" s="979" t="str">
        <f t="shared" si="1812"/>
        <v/>
      </c>
      <c r="R427" s="980" t="str">
        <f t="shared" si="1812"/>
        <v/>
      </c>
      <c r="S427" s="978" t="str">
        <f t="shared" ref="S427:Z427" si="1813">IF(S412="","",RANK(C403,$C403:$J403,0))</f>
        <v/>
      </c>
      <c r="T427" s="979" t="str">
        <f t="shared" si="1813"/>
        <v/>
      </c>
      <c r="U427" s="979">
        <f t="shared" ca="1" si="1813"/>
        <v>2</v>
      </c>
      <c r="V427" s="979" t="str">
        <f t="shared" si="1813"/>
        <v/>
      </c>
      <c r="W427" s="979" t="str">
        <f t="shared" si="1813"/>
        <v/>
      </c>
      <c r="X427" s="979" t="str">
        <f t="shared" si="1813"/>
        <v/>
      </c>
      <c r="Y427" s="979" t="str">
        <f t="shared" si="1813"/>
        <v/>
      </c>
      <c r="Z427" s="985" t="str">
        <f t="shared" si="1813"/>
        <v/>
      </c>
      <c r="AA427" s="978">
        <f t="shared" ref="AA427:AH427" ca="1" si="1814">IF(AA412="","",RANK(C403,$C403:$J403,0))</f>
        <v>2</v>
      </c>
      <c r="AB427" s="979" t="str">
        <f t="shared" si="1814"/>
        <v/>
      </c>
      <c r="AC427" s="979" t="str">
        <f t="shared" si="1814"/>
        <v/>
      </c>
      <c r="AD427" s="979" t="str">
        <f t="shared" si="1814"/>
        <v/>
      </c>
      <c r="AE427" s="979" t="str">
        <f t="shared" si="1814"/>
        <v/>
      </c>
      <c r="AF427" s="979" t="str">
        <f t="shared" si="1814"/>
        <v/>
      </c>
      <c r="AG427" s="979" t="str">
        <f t="shared" si="1814"/>
        <v/>
      </c>
      <c r="AH427" s="980" t="str">
        <f t="shared" si="1814"/>
        <v/>
      </c>
      <c r="AI427" s="978" t="str">
        <f t="shared" ref="AI427:AP427" si="1815">IF(AI412="","",RANK(C403,$C403:$J403,0))</f>
        <v/>
      </c>
      <c r="AJ427" s="979" t="str">
        <f t="shared" si="1815"/>
        <v/>
      </c>
      <c r="AK427" s="979" t="str">
        <f t="shared" si="1815"/>
        <v/>
      </c>
      <c r="AL427" s="979" t="str">
        <f t="shared" si="1815"/>
        <v/>
      </c>
      <c r="AM427" s="979">
        <f t="shared" ca="1" si="1815"/>
        <v>5</v>
      </c>
      <c r="AN427" s="979" t="str">
        <f t="shared" si="1815"/>
        <v/>
      </c>
      <c r="AO427" s="979" t="str">
        <f t="shared" si="1815"/>
        <v/>
      </c>
      <c r="AP427" s="980" t="str">
        <f t="shared" si="1815"/>
        <v/>
      </c>
      <c r="AQ427" s="978" t="str">
        <f t="shared" ref="AQ427:AX427" si="1816">IF(AQ412="","",RANK(C403,$C403:$J403,0))</f>
        <v/>
      </c>
      <c r="AR427" s="979" t="str">
        <f t="shared" si="1816"/>
        <v/>
      </c>
      <c r="AS427" s="979" t="str">
        <f t="shared" si="1816"/>
        <v/>
      </c>
      <c r="AT427" s="979" t="str">
        <f t="shared" si="1816"/>
        <v/>
      </c>
      <c r="AU427" s="979" t="str">
        <f t="shared" si="1816"/>
        <v/>
      </c>
      <c r="AV427" s="979" t="str">
        <f t="shared" si="1816"/>
        <v/>
      </c>
      <c r="AW427" s="979" t="str">
        <f t="shared" si="1816"/>
        <v/>
      </c>
      <c r="AX427" s="980" t="str">
        <f t="shared" si="1816"/>
        <v/>
      </c>
      <c r="AY427" s="978" t="str">
        <f t="shared" ref="AY427:BF427" si="1817">IF(AY412="","",RANK(C403,$C403:$J403,0))</f>
        <v/>
      </c>
      <c r="AZ427" s="979" t="str">
        <f t="shared" si="1817"/>
        <v/>
      </c>
      <c r="BA427" s="979" t="str">
        <f t="shared" si="1817"/>
        <v/>
      </c>
      <c r="BB427" s="979" t="str">
        <f t="shared" si="1817"/>
        <v/>
      </c>
      <c r="BC427" s="979" t="str">
        <f t="shared" si="1817"/>
        <v/>
      </c>
      <c r="BD427" s="979" t="str">
        <f t="shared" si="1817"/>
        <v/>
      </c>
      <c r="BE427" s="979" t="str">
        <f t="shared" si="1817"/>
        <v/>
      </c>
      <c r="BF427" s="980" t="str">
        <f t="shared" si="1817"/>
        <v/>
      </c>
      <c r="BG427" s="978" t="str">
        <f t="shared" ref="BG427:BN427" si="1818">IF(BG412="","",RANK(C403,$C403:$J403,0))</f>
        <v/>
      </c>
      <c r="BH427" s="979" t="str">
        <f t="shared" si="1818"/>
        <v/>
      </c>
      <c r="BI427" s="979" t="str">
        <f t="shared" si="1818"/>
        <v/>
      </c>
      <c r="BJ427" s="979" t="str">
        <f t="shared" si="1818"/>
        <v/>
      </c>
      <c r="BK427" s="979" t="str">
        <f t="shared" si="1818"/>
        <v/>
      </c>
      <c r="BL427" s="979" t="str">
        <f t="shared" si="1818"/>
        <v/>
      </c>
      <c r="BM427" s="979" t="str">
        <f t="shared" si="1818"/>
        <v/>
      </c>
      <c r="BN427" s="980" t="str">
        <f t="shared" si="1818"/>
        <v/>
      </c>
    </row>
    <row r="428" spans="1:66" ht="15.75" x14ac:dyDescent="0.25">
      <c r="A428" s="2084" t="s">
        <v>39</v>
      </c>
      <c r="B428" s="2085"/>
      <c r="C428" s="978" t="str">
        <f t="shared" ref="C428:J428" si="1819">IF(C412="","",RANK(C404,$C404:$J404,1))</f>
        <v/>
      </c>
      <c r="D428" s="979" t="str">
        <f t="shared" si="1819"/>
        <v/>
      </c>
      <c r="E428" s="979" t="str">
        <f t="shared" si="1819"/>
        <v/>
      </c>
      <c r="F428" s="979">
        <f t="shared" ca="1" si="1819"/>
        <v>1</v>
      </c>
      <c r="G428" s="979" t="str">
        <f t="shared" si="1819"/>
        <v/>
      </c>
      <c r="H428" s="979" t="str">
        <f t="shared" si="1819"/>
        <v/>
      </c>
      <c r="I428" s="979" t="str">
        <f t="shared" si="1819"/>
        <v/>
      </c>
      <c r="J428" s="980" t="str">
        <f t="shared" si="1819"/>
        <v/>
      </c>
      <c r="K428" s="978" t="str">
        <f t="shared" ref="K428:R428" si="1820">IF(K412="","",RANK(C404,$C404:$J404,1))</f>
        <v/>
      </c>
      <c r="L428" s="979">
        <f t="shared" ca="1" si="1820"/>
        <v>2</v>
      </c>
      <c r="M428" s="979" t="str">
        <f t="shared" si="1820"/>
        <v/>
      </c>
      <c r="N428" s="979" t="str">
        <f t="shared" si="1820"/>
        <v/>
      </c>
      <c r="O428" s="979" t="str">
        <f t="shared" si="1820"/>
        <v/>
      </c>
      <c r="P428" s="979" t="str">
        <f t="shared" si="1820"/>
        <v/>
      </c>
      <c r="Q428" s="979" t="str">
        <f t="shared" si="1820"/>
        <v/>
      </c>
      <c r="R428" s="980" t="str">
        <f t="shared" si="1820"/>
        <v/>
      </c>
      <c r="S428" s="978" t="str">
        <f t="shared" ref="S428:Z428" si="1821">IF(S412="","",RANK(C404,$C404:$J404,1))</f>
        <v/>
      </c>
      <c r="T428" s="979" t="str">
        <f t="shared" si="1821"/>
        <v/>
      </c>
      <c r="U428" s="979">
        <f t="shared" ca="1" si="1821"/>
        <v>3</v>
      </c>
      <c r="V428" s="979" t="str">
        <f t="shared" si="1821"/>
        <v/>
      </c>
      <c r="W428" s="979" t="str">
        <f t="shared" si="1821"/>
        <v/>
      </c>
      <c r="X428" s="979" t="str">
        <f t="shared" si="1821"/>
        <v/>
      </c>
      <c r="Y428" s="979" t="str">
        <f t="shared" si="1821"/>
        <v/>
      </c>
      <c r="Z428" s="985" t="str">
        <f t="shared" si="1821"/>
        <v/>
      </c>
      <c r="AA428" s="978">
        <f t="shared" ref="AA428:AH428" ca="1" si="1822">IF(AA412="","",RANK(C404,$C404:$J404,1))</f>
        <v>4</v>
      </c>
      <c r="AB428" s="979" t="str">
        <f t="shared" si="1822"/>
        <v/>
      </c>
      <c r="AC428" s="979" t="str">
        <f t="shared" si="1822"/>
        <v/>
      </c>
      <c r="AD428" s="979" t="str">
        <f t="shared" si="1822"/>
        <v/>
      </c>
      <c r="AE428" s="979" t="str">
        <f t="shared" si="1822"/>
        <v/>
      </c>
      <c r="AF428" s="979" t="str">
        <f t="shared" si="1822"/>
        <v/>
      </c>
      <c r="AG428" s="979" t="str">
        <f t="shared" si="1822"/>
        <v/>
      </c>
      <c r="AH428" s="980" t="str">
        <f t="shared" si="1822"/>
        <v/>
      </c>
      <c r="AI428" s="978" t="str">
        <f t="shared" ref="AI428:AP428" si="1823">IF(AI412="","",RANK(C404,$C404:$J404,1))</f>
        <v/>
      </c>
      <c r="AJ428" s="979" t="str">
        <f t="shared" si="1823"/>
        <v/>
      </c>
      <c r="AK428" s="979" t="str">
        <f t="shared" si="1823"/>
        <v/>
      </c>
      <c r="AL428" s="979" t="str">
        <f t="shared" si="1823"/>
        <v/>
      </c>
      <c r="AM428" s="979">
        <f t="shared" ca="1" si="1823"/>
        <v>5</v>
      </c>
      <c r="AN428" s="979" t="str">
        <f t="shared" si="1823"/>
        <v/>
      </c>
      <c r="AO428" s="979" t="str">
        <f t="shared" si="1823"/>
        <v/>
      </c>
      <c r="AP428" s="980" t="str">
        <f t="shared" si="1823"/>
        <v/>
      </c>
      <c r="AQ428" s="978" t="str">
        <f t="shared" ref="AQ428:AX428" si="1824">IF(AQ412="","",RANK(C404,$C404:$J404,1))</f>
        <v/>
      </c>
      <c r="AR428" s="979" t="str">
        <f t="shared" si="1824"/>
        <v/>
      </c>
      <c r="AS428" s="979" t="str">
        <f t="shared" si="1824"/>
        <v/>
      </c>
      <c r="AT428" s="979" t="str">
        <f t="shared" si="1824"/>
        <v/>
      </c>
      <c r="AU428" s="979" t="str">
        <f t="shared" si="1824"/>
        <v/>
      </c>
      <c r="AV428" s="979" t="str">
        <f t="shared" si="1824"/>
        <v/>
      </c>
      <c r="AW428" s="979" t="str">
        <f t="shared" si="1824"/>
        <v/>
      </c>
      <c r="AX428" s="980" t="str">
        <f t="shared" si="1824"/>
        <v/>
      </c>
      <c r="AY428" s="978" t="str">
        <f t="shared" ref="AY428:BF428" si="1825">IF(AY412="","",RANK(C404,$C404:$J404,1))</f>
        <v/>
      </c>
      <c r="AZ428" s="979" t="str">
        <f t="shared" si="1825"/>
        <v/>
      </c>
      <c r="BA428" s="979" t="str">
        <f t="shared" si="1825"/>
        <v/>
      </c>
      <c r="BB428" s="979" t="str">
        <f t="shared" si="1825"/>
        <v/>
      </c>
      <c r="BC428" s="979" t="str">
        <f t="shared" si="1825"/>
        <v/>
      </c>
      <c r="BD428" s="979" t="str">
        <f t="shared" si="1825"/>
        <v/>
      </c>
      <c r="BE428" s="979" t="str">
        <f t="shared" si="1825"/>
        <v/>
      </c>
      <c r="BF428" s="980" t="str">
        <f t="shared" si="1825"/>
        <v/>
      </c>
      <c r="BG428" s="978" t="str">
        <f t="shared" ref="BG428:BN428" si="1826">IF(BG412="","",RANK(C404,$C404:$J404,1))</f>
        <v/>
      </c>
      <c r="BH428" s="979" t="str">
        <f t="shared" si="1826"/>
        <v/>
      </c>
      <c r="BI428" s="979" t="str">
        <f t="shared" si="1826"/>
        <v/>
      </c>
      <c r="BJ428" s="979" t="str">
        <f t="shared" si="1826"/>
        <v/>
      </c>
      <c r="BK428" s="979" t="str">
        <f t="shared" si="1826"/>
        <v/>
      </c>
      <c r="BL428" s="979" t="str">
        <f t="shared" si="1826"/>
        <v/>
      </c>
      <c r="BM428" s="979" t="str">
        <f t="shared" si="1826"/>
        <v/>
      </c>
      <c r="BN428" s="980" t="str">
        <f t="shared" si="1826"/>
        <v/>
      </c>
    </row>
    <row r="429" spans="1:66" ht="15.75" x14ac:dyDescent="0.25">
      <c r="A429" s="2084" t="s">
        <v>32</v>
      </c>
      <c r="B429" s="2085"/>
      <c r="C429" s="978" t="str">
        <f t="shared" ref="C429:J429" si="1827">IF(C412="","",RANK(C405,$C405:$J405,0))</f>
        <v/>
      </c>
      <c r="D429" s="979" t="str">
        <f t="shared" si="1827"/>
        <v/>
      </c>
      <c r="E429" s="979" t="str">
        <f t="shared" si="1827"/>
        <v/>
      </c>
      <c r="F429" s="979">
        <f t="shared" ca="1" si="1827"/>
        <v>1</v>
      </c>
      <c r="G429" s="979" t="str">
        <f t="shared" si="1827"/>
        <v/>
      </c>
      <c r="H429" s="979" t="str">
        <f t="shared" si="1827"/>
        <v/>
      </c>
      <c r="I429" s="979" t="str">
        <f t="shared" si="1827"/>
        <v/>
      </c>
      <c r="J429" s="980" t="str">
        <f t="shared" si="1827"/>
        <v/>
      </c>
      <c r="K429" s="978" t="str">
        <f t="shared" ref="K429:R429" si="1828">IF(K412="","",RANK(C405,$C405:$J405,0))</f>
        <v/>
      </c>
      <c r="L429" s="979">
        <f t="shared" ca="1" si="1828"/>
        <v>2</v>
      </c>
      <c r="M429" s="979" t="str">
        <f t="shared" si="1828"/>
        <v/>
      </c>
      <c r="N429" s="979" t="str">
        <f t="shared" si="1828"/>
        <v/>
      </c>
      <c r="O429" s="979" t="str">
        <f t="shared" si="1828"/>
        <v/>
      </c>
      <c r="P429" s="979" t="str">
        <f t="shared" si="1828"/>
        <v/>
      </c>
      <c r="Q429" s="979" t="str">
        <f t="shared" si="1828"/>
        <v/>
      </c>
      <c r="R429" s="980" t="str">
        <f t="shared" si="1828"/>
        <v/>
      </c>
      <c r="S429" s="978" t="str">
        <f t="shared" ref="S429:Z429" si="1829">IF(S412="","",RANK(C405,$C405:$J405,0))</f>
        <v/>
      </c>
      <c r="T429" s="979" t="str">
        <f t="shared" si="1829"/>
        <v/>
      </c>
      <c r="U429" s="979">
        <f t="shared" ca="1" si="1829"/>
        <v>3</v>
      </c>
      <c r="V429" s="979" t="str">
        <f t="shared" si="1829"/>
        <v/>
      </c>
      <c r="W429" s="979" t="str">
        <f t="shared" si="1829"/>
        <v/>
      </c>
      <c r="X429" s="979" t="str">
        <f t="shared" si="1829"/>
        <v/>
      </c>
      <c r="Y429" s="979" t="str">
        <f t="shared" si="1829"/>
        <v/>
      </c>
      <c r="Z429" s="985" t="str">
        <f t="shared" si="1829"/>
        <v/>
      </c>
      <c r="AA429" s="978">
        <f t="shared" ref="AA429:AH429" ca="1" si="1830">IF(AA412="","",RANK(C405,$C405:$J405,0))</f>
        <v>4</v>
      </c>
      <c r="AB429" s="979" t="str">
        <f t="shared" si="1830"/>
        <v/>
      </c>
      <c r="AC429" s="979" t="str">
        <f t="shared" si="1830"/>
        <v/>
      </c>
      <c r="AD429" s="979" t="str">
        <f t="shared" si="1830"/>
        <v/>
      </c>
      <c r="AE429" s="979" t="str">
        <f t="shared" si="1830"/>
        <v/>
      </c>
      <c r="AF429" s="979" t="str">
        <f t="shared" si="1830"/>
        <v/>
      </c>
      <c r="AG429" s="979" t="str">
        <f t="shared" si="1830"/>
        <v/>
      </c>
      <c r="AH429" s="980" t="str">
        <f t="shared" si="1830"/>
        <v/>
      </c>
      <c r="AI429" s="978" t="str">
        <f t="shared" ref="AI429:AP429" si="1831">IF(AI412="","",RANK(C405,$C405:$J405,0))</f>
        <v/>
      </c>
      <c r="AJ429" s="979" t="str">
        <f t="shared" si="1831"/>
        <v/>
      </c>
      <c r="AK429" s="979" t="str">
        <f t="shared" si="1831"/>
        <v/>
      </c>
      <c r="AL429" s="979" t="str">
        <f t="shared" si="1831"/>
        <v/>
      </c>
      <c r="AM429" s="979">
        <f t="shared" ca="1" si="1831"/>
        <v>5</v>
      </c>
      <c r="AN429" s="979" t="str">
        <f t="shared" si="1831"/>
        <v/>
      </c>
      <c r="AO429" s="979" t="str">
        <f t="shared" si="1831"/>
        <v/>
      </c>
      <c r="AP429" s="980" t="str">
        <f t="shared" si="1831"/>
        <v/>
      </c>
      <c r="AQ429" s="978" t="str">
        <f t="shared" ref="AQ429:AX429" si="1832">IF(AQ412="","",RANK(C405,$C405:$J405,0))</f>
        <v/>
      </c>
      <c r="AR429" s="979" t="str">
        <f t="shared" si="1832"/>
        <v/>
      </c>
      <c r="AS429" s="979" t="str">
        <f t="shared" si="1832"/>
        <v/>
      </c>
      <c r="AT429" s="979" t="str">
        <f t="shared" si="1832"/>
        <v/>
      </c>
      <c r="AU429" s="979" t="str">
        <f t="shared" si="1832"/>
        <v/>
      </c>
      <c r="AV429" s="979" t="str">
        <f t="shared" si="1832"/>
        <v/>
      </c>
      <c r="AW429" s="979" t="str">
        <f t="shared" si="1832"/>
        <v/>
      </c>
      <c r="AX429" s="980" t="str">
        <f t="shared" si="1832"/>
        <v/>
      </c>
      <c r="AY429" s="978" t="str">
        <f t="shared" ref="AY429:BF429" si="1833">IF(AY412="","",RANK(C405,$C405:$J405,0))</f>
        <v/>
      </c>
      <c r="AZ429" s="979" t="str">
        <f t="shared" si="1833"/>
        <v/>
      </c>
      <c r="BA429" s="979" t="str">
        <f t="shared" si="1833"/>
        <v/>
      </c>
      <c r="BB429" s="979" t="str">
        <f t="shared" si="1833"/>
        <v/>
      </c>
      <c r="BC429" s="979" t="str">
        <f t="shared" si="1833"/>
        <v/>
      </c>
      <c r="BD429" s="979" t="str">
        <f t="shared" si="1833"/>
        <v/>
      </c>
      <c r="BE429" s="979" t="str">
        <f t="shared" si="1833"/>
        <v/>
      </c>
      <c r="BF429" s="980" t="str">
        <f t="shared" si="1833"/>
        <v/>
      </c>
      <c r="BG429" s="978" t="str">
        <f t="shared" ref="BG429:BN429" si="1834">IF(BG412="","",RANK(C405,$C405:$J405,0))</f>
        <v/>
      </c>
      <c r="BH429" s="979" t="str">
        <f t="shared" si="1834"/>
        <v/>
      </c>
      <c r="BI429" s="979" t="str">
        <f t="shared" si="1834"/>
        <v/>
      </c>
      <c r="BJ429" s="979" t="str">
        <f t="shared" si="1834"/>
        <v/>
      </c>
      <c r="BK429" s="979" t="str">
        <f t="shared" si="1834"/>
        <v/>
      </c>
      <c r="BL429" s="979" t="str">
        <f t="shared" si="1834"/>
        <v/>
      </c>
      <c r="BM429" s="979" t="str">
        <f t="shared" si="1834"/>
        <v/>
      </c>
      <c r="BN429" s="980" t="str">
        <f t="shared" si="1834"/>
        <v/>
      </c>
    </row>
    <row r="430" spans="1:66" ht="16.5" thickBot="1" x14ac:dyDescent="0.3">
      <c r="A430" s="2086" t="s">
        <v>137</v>
      </c>
      <c r="B430" s="2087"/>
      <c r="C430" s="986" t="str">
        <f t="shared" ref="C430:J430" si="1835">IF(C412="","",RANK(C406,$C406:$J406,0))</f>
        <v/>
      </c>
      <c r="D430" s="987" t="str">
        <f t="shared" si="1835"/>
        <v/>
      </c>
      <c r="E430" s="987" t="str">
        <f t="shared" si="1835"/>
        <v/>
      </c>
      <c r="F430" s="987">
        <f t="shared" ca="1" si="1835"/>
        <v>1</v>
      </c>
      <c r="G430" s="987" t="str">
        <f t="shared" si="1835"/>
        <v/>
      </c>
      <c r="H430" s="987" t="str">
        <f t="shared" si="1835"/>
        <v/>
      </c>
      <c r="I430" s="987" t="str">
        <f t="shared" si="1835"/>
        <v/>
      </c>
      <c r="J430" s="988" t="str">
        <f t="shared" si="1835"/>
        <v/>
      </c>
      <c r="K430" s="986" t="str">
        <f t="shared" ref="K430:R430" si="1836">IF(K412="","",RANK(C406,$C406:$J406,0))</f>
        <v/>
      </c>
      <c r="L430" s="987">
        <f t="shared" ca="1" si="1836"/>
        <v>2</v>
      </c>
      <c r="M430" s="987" t="str">
        <f t="shared" si="1836"/>
        <v/>
      </c>
      <c r="N430" s="987" t="str">
        <f t="shared" si="1836"/>
        <v/>
      </c>
      <c r="O430" s="987" t="str">
        <f t="shared" si="1836"/>
        <v/>
      </c>
      <c r="P430" s="987" t="str">
        <f t="shared" si="1836"/>
        <v/>
      </c>
      <c r="Q430" s="987" t="str">
        <f t="shared" si="1836"/>
        <v/>
      </c>
      <c r="R430" s="988" t="str">
        <f t="shared" si="1836"/>
        <v/>
      </c>
      <c r="S430" s="981" t="str">
        <f t="shared" ref="S430:Z430" si="1837">IF(S412="","",RANK(C406,$C406:$J406,0))</f>
        <v/>
      </c>
      <c r="T430" s="982" t="str">
        <f t="shared" si="1837"/>
        <v/>
      </c>
      <c r="U430" s="982">
        <f t="shared" ca="1" si="1837"/>
        <v>3</v>
      </c>
      <c r="V430" s="982" t="str">
        <f t="shared" si="1837"/>
        <v/>
      </c>
      <c r="W430" s="982" t="str">
        <f t="shared" si="1837"/>
        <v/>
      </c>
      <c r="X430" s="982" t="str">
        <f t="shared" si="1837"/>
        <v/>
      </c>
      <c r="Y430" s="982" t="str">
        <f t="shared" si="1837"/>
        <v/>
      </c>
      <c r="Z430" s="989" t="str">
        <f t="shared" si="1837"/>
        <v/>
      </c>
      <c r="AA430" s="981">
        <f t="shared" ref="AA430:AH430" ca="1" si="1838">IF(AA412="","",RANK(C406,$C406:$J406,0))</f>
        <v>4</v>
      </c>
      <c r="AB430" s="982" t="str">
        <f t="shared" si="1838"/>
        <v/>
      </c>
      <c r="AC430" s="982" t="str">
        <f t="shared" si="1838"/>
        <v/>
      </c>
      <c r="AD430" s="982" t="str">
        <f t="shared" si="1838"/>
        <v/>
      </c>
      <c r="AE430" s="982" t="str">
        <f t="shared" si="1838"/>
        <v/>
      </c>
      <c r="AF430" s="982" t="str">
        <f t="shared" si="1838"/>
        <v/>
      </c>
      <c r="AG430" s="982" t="str">
        <f t="shared" si="1838"/>
        <v/>
      </c>
      <c r="AH430" s="983" t="str">
        <f t="shared" si="1838"/>
        <v/>
      </c>
      <c r="AI430" s="981" t="str">
        <f t="shared" ref="AI430:AP430" si="1839">IF(AI412="","",RANK(C406,$C406:$J406,0))</f>
        <v/>
      </c>
      <c r="AJ430" s="982" t="str">
        <f t="shared" si="1839"/>
        <v/>
      </c>
      <c r="AK430" s="982" t="str">
        <f t="shared" si="1839"/>
        <v/>
      </c>
      <c r="AL430" s="982" t="str">
        <f t="shared" si="1839"/>
        <v/>
      </c>
      <c r="AM430" s="982">
        <f t="shared" ca="1" si="1839"/>
        <v>5</v>
      </c>
      <c r="AN430" s="982" t="str">
        <f t="shared" si="1839"/>
        <v/>
      </c>
      <c r="AO430" s="982" t="str">
        <f t="shared" si="1839"/>
        <v/>
      </c>
      <c r="AP430" s="983" t="str">
        <f t="shared" si="1839"/>
        <v/>
      </c>
      <c r="AQ430" s="981" t="str">
        <f t="shared" ref="AQ430:AX430" si="1840">IF(AQ412="","",RANK(C406,$C406:$J406,0))</f>
        <v/>
      </c>
      <c r="AR430" s="982" t="str">
        <f t="shared" si="1840"/>
        <v/>
      </c>
      <c r="AS430" s="982" t="str">
        <f t="shared" si="1840"/>
        <v/>
      </c>
      <c r="AT430" s="982" t="str">
        <f t="shared" si="1840"/>
        <v/>
      </c>
      <c r="AU430" s="982" t="str">
        <f t="shared" si="1840"/>
        <v/>
      </c>
      <c r="AV430" s="982" t="str">
        <f t="shared" si="1840"/>
        <v/>
      </c>
      <c r="AW430" s="982" t="str">
        <f t="shared" si="1840"/>
        <v/>
      </c>
      <c r="AX430" s="983" t="str">
        <f t="shared" si="1840"/>
        <v/>
      </c>
      <c r="AY430" s="981" t="str">
        <f t="shared" ref="AY430:BF430" si="1841">IF(AY412="","",RANK(C406,$C406:$J406,0))</f>
        <v/>
      </c>
      <c r="AZ430" s="982" t="str">
        <f t="shared" si="1841"/>
        <v/>
      </c>
      <c r="BA430" s="982" t="str">
        <f t="shared" si="1841"/>
        <v/>
      </c>
      <c r="BB430" s="982" t="str">
        <f t="shared" si="1841"/>
        <v/>
      </c>
      <c r="BC430" s="982" t="str">
        <f t="shared" si="1841"/>
        <v/>
      </c>
      <c r="BD430" s="982" t="str">
        <f t="shared" si="1841"/>
        <v/>
      </c>
      <c r="BE430" s="982" t="str">
        <f t="shared" si="1841"/>
        <v/>
      </c>
      <c r="BF430" s="983" t="str">
        <f t="shared" si="1841"/>
        <v/>
      </c>
      <c r="BG430" s="981" t="str">
        <f t="shared" ref="BG430:BN430" si="1842">IF(BG412="","",RANK(C406,$C406:$J406,0))</f>
        <v/>
      </c>
      <c r="BH430" s="982" t="str">
        <f t="shared" si="1842"/>
        <v/>
      </c>
      <c r="BI430" s="982" t="str">
        <f t="shared" si="1842"/>
        <v/>
      </c>
      <c r="BJ430" s="982" t="str">
        <f t="shared" si="1842"/>
        <v/>
      </c>
      <c r="BK430" s="982" t="str">
        <f t="shared" si="1842"/>
        <v/>
      </c>
      <c r="BL430" s="982" t="str">
        <f t="shared" si="1842"/>
        <v/>
      </c>
      <c r="BM430" s="982" t="str">
        <f t="shared" si="1842"/>
        <v/>
      </c>
      <c r="BN430" s="983" t="str">
        <f t="shared" si="1842"/>
        <v/>
      </c>
    </row>
    <row r="431" spans="1:66" ht="15.75" x14ac:dyDescent="0.25">
      <c r="A431" s="2088" t="s">
        <v>40</v>
      </c>
      <c r="B431" s="2089"/>
      <c r="C431" s="966" t="str">
        <f t="shared" ref="C431:J431" si="1843">IF(C412="","",RANK(C421,$C421:$J421,0))</f>
        <v/>
      </c>
      <c r="D431" s="967" t="str">
        <f t="shared" si="1843"/>
        <v/>
      </c>
      <c r="E431" s="967" t="str">
        <f t="shared" si="1843"/>
        <v/>
      </c>
      <c r="F431" s="967">
        <f t="shared" si="1843"/>
        <v>1</v>
      </c>
      <c r="G431" s="967" t="str">
        <f t="shared" si="1843"/>
        <v/>
      </c>
      <c r="H431" s="967" t="str">
        <f t="shared" si="1843"/>
        <v/>
      </c>
      <c r="I431" s="967" t="str">
        <f t="shared" si="1843"/>
        <v/>
      </c>
      <c r="J431" s="968" t="str">
        <f t="shared" si="1843"/>
        <v/>
      </c>
      <c r="K431" s="966" t="str">
        <f t="shared" ref="K431:R431" si="1844">IF(K412="","",RANK(K421,$K421:$R421,0))</f>
        <v/>
      </c>
      <c r="L431" s="967">
        <f t="shared" si="1844"/>
        <v>1</v>
      </c>
      <c r="M431" s="967" t="str">
        <f t="shared" si="1844"/>
        <v/>
      </c>
      <c r="N431" s="967" t="str">
        <f t="shared" si="1844"/>
        <v/>
      </c>
      <c r="O431" s="967" t="str">
        <f t="shared" si="1844"/>
        <v/>
      </c>
      <c r="P431" s="967" t="str">
        <f t="shared" si="1844"/>
        <v/>
      </c>
      <c r="Q431" s="967" t="str">
        <f t="shared" si="1844"/>
        <v/>
      </c>
      <c r="R431" s="968" t="str">
        <f t="shared" si="1844"/>
        <v/>
      </c>
      <c r="S431" s="966" t="str">
        <f t="shared" ref="S431:Z431" si="1845">IF(S412="","",RANK(S421,$S421:$Z421,0))</f>
        <v/>
      </c>
      <c r="T431" s="967" t="str">
        <f t="shared" si="1845"/>
        <v/>
      </c>
      <c r="U431" s="967">
        <f t="shared" si="1845"/>
        <v>1</v>
      </c>
      <c r="V431" s="967" t="str">
        <f t="shared" si="1845"/>
        <v/>
      </c>
      <c r="W431" s="967" t="str">
        <f t="shared" si="1845"/>
        <v/>
      </c>
      <c r="X431" s="967" t="str">
        <f t="shared" si="1845"/>
        <v/>
      </c>
      <c r="Y431" s="967" t="str">
        <f t="shared" si="1845"/>
        <v/>
      </c>
      <c r="Z431" s="968" t="str">
        <f t="shared" si="1845"/>
        <v/>
      </c>
      <c r="AA431" s="966">
        <f t="shared" ref="AA431:AH431" si="1846">IF(AA412="","",RANK(AA421,$AA421:$AH421,0))</f>
        <v>1</v>
      </c>
      <c r="AB431" s="967" t="str">
        <f t="shared" si="1846"/>
        <v/>
      </c>
      <c r="AC431" s="967" t="str">
        <f t="shared" si="1846"/>
        <v/>
      </c>
      <c r="AD431" s="967" t="str">
        <f t="shared" si="1846"/>
        <v/>
      </c>
      <c r="AE431" s="967" t="str">
        <f t="shared" si="1846"/>
        <v/>
      </c>
      <c r="AF431" s="967" t="str">
        <f t="shared" si="1846"/>
        <v/>
      </c>
      <c r="AG431" s="967" t="str">
        <f t="shared" si="1846"/>
        <v/>
      </c>
      <c r="AH431" s="968" t="str">
        <f t="shared" si="1846"/>
        <v/>
      </c>
      <c r="AI431" s="966" t="str">
        <f t="shared" ref="AI431:AP431" si="1847">IF(AI412="","",RANK(AI421,$AI421:$AP421,0))</f>
        <v/>
      </c>
      <c r="AJ431" s="967" t="str">
        <f t="shared" si="1847"/>
        <v/>
      </c>
      <c r="AK431" s="967" t="str">
        <f t="shared" si="1847"/>
        <v/>
      </c>
      <c r="AL431" s="967" t="str">
        <f t="shared" si="1847"/>
        <v/>
      </c>
      <c r="AM431" s="967">
        <f t="shared" si="1847"/>
        <v>1</v>
      </c>
      <c r="AN431" s="967" t="str">
        <f t="shared" si="1847"/>
        <v/>
      </c>
      <c r="AO431" s="967" t="str">
        <f t="shared" si="1847"/>
        <v/>
      </c>
      <c r="AP431" s="968" t="str">
        <f t="shared" si="1847"/>
        <v/>
      </c>
      <c r="AQ431" s="966" t="str">
        <f t="shared" ref="AQ431:AX431" si="1848">IF(AQ412="","",RANK(AQ421,$AQ421:$AX421,0))</f>
        <v/>
      </c>
      <c r="AR431" s="967" t="str">
        <f t="shared" si="1848"/>
        <v/>
      </c>
      <c r="AS431" s="967" t="str">
        <f t="shared" si="1848"/>
        <v/>
      </c>
      <c r="AT431" s="967" t="str">
        <f t="shared" si="1848"/>
        <v/>
      </c>
      <c r="AU431" s="967" t="str">
        <f t="shared" si="1848"/>
        <v/>
      </c>
      <c r="AV431" s="967" t="str">
        <f t="shared" si="1848"/>
        <v/>
      </c>
      <c r="AW431" s="967" t="str">
        <f t="shared" si="1848"/>
        <v/>
      </c>
      <c r="AX431" s="968" t="str">
        <f t="shared" si="1848"/>
        <v/>
      </c>
      <c r="AY431" s="966" t="str">
        <f t="shared" ref="AY431:BF431" si="1849">IF(AY412="","",RANK(AY421,$AY421:$BF421,0))</f>
        <v/>
      </c>
      <c r="AZ431" s="967" t="str">
        <f t="shared" si="1849"/>
        <v/>
      </c>
      <c r="BA431" s="967" t="str">
        <f t="shared" si="1849"/>
        <v/>
      </c>
      <c r="BB431" s="967" t="str">
        <f t="shared" si="1849"/>
        <v/>
      </c>
      <c r="BC431" s="967" t="str">
        <f t="shared" si="1849"/>
        <v/>
      </c>
      <c r="BD431" s="967" t="str">
        <f t="shared" si="1849"/>
        <v/>
      </c>
      <c r="BE431" s="967" t="str">
        <f t="shared" si="1849"/>
        <v/>
      </c>
      <c r="BF431" s="968" t="str">
        <f t="shared" si="1849"/>
        <v/>
      </c>
      <c r="BG431" s="966" t="str">
        <f t="shared" ref="BG431:BN431" si="1850">IF(BG412="","",RANK(BG421,$BG421:$BN421,0))</f>
        <v/>
      </c>
      <c r="BH431" s="967" t="str">
        <f t="shared" si="1850"/>
        <v/>
      </c>
      <c r="BI431" s="967" t="str">
        <f t="shared" si="1850"/>
        <v/>
      </c>
      <c r="BJ431" s="967" t="str">
        <f t="shared" si="1850"/>
        <v/>
      </c>
      <c r="BK431" s="967" t="str">
        <f t="shared" si="1850"/>
        <v/>
      </c>
      <c r="BL431" s="967" t="str">
        <f t="shared" si="1850"/>
        <v/>
      </c>
      <c r="BM431" s="967" t="str">
        <f t="shared" si="1850"/>
        <v/>
      </c>
      <c r="BN431" s="968" t="str">
        <f t="shared" si="1850"/>
        <v/>
      </c>
    </row>
    <row r="432" spans="1:66" ht="15.75" x14ac:dyDescent="0.25">
      <c r="A432" s="2090" t="s">
        <v>34</v>
      </c>
      <c r="B432" s="2091"/>
      <c r="C432" s="969" t="str">
        <f t="shared" ref="C432:J432" si="1851">IF(C412="","",RANK(C422,$C422:$J422,0))</f>
        <v/>
      </c>
      <c r="D432" s="970" t="str">
        <f t="shared" si="1851"/>
        <v/>
      </c>
      <c r="E432" s="970" t="str">
        <f t="shared" si="1851"/>
        <v/>
      </c>
      <c r="F432" s="970">
        <f t="shared" si="1851"/>
        <v>1</v>
      </c>
      <c r="G432" s="970" t="str">
        <f t="shared" si="1851"/>
        <v/>
      </c>
      <c r="H432" s="970" t="str">
        <f t="shared" si="1851"/>
        <v/>
      </c>
      <c r="I432" s="970" t="str">
        <f t="shared" si="1851"/>
        <v/>
      </c>
      <c r="J432" s="971" t="str">
        <f t="shared" si="1851"/>
        <v/>
      </c>
      <c r="K432" s="969" t="str">
        <f t="shared" ref="K432:R432" si="1852">IF(K412="","",RANK(K422,$K422:$R422,0))</f>
        <v/>
      </c>
      <c r="L432" s="970">
        <f t="shared" si="1852"/>
        <v>1</v>
      </c>
      <c r="M432" s="970" t="str">
        <f t="shared" si="1852"/>
        <v/>
      </c>
      <c r="N432" s="970" t="str">
        <f t="shared" si="1852"/>
        <v/>
      </c>
      <c r="O432" s="970" t="str">
        <f t="shared" si="1852"/>
        <v/>
      </c>
      <c r="P432" s="970" t="str">
        <f t="shared" si="1852"/>
        <v/>
      </c>
      <c r="Q432" s="970" t="str">
        <f t="shared" si="1852"/>
        <v/>
      </c>
      <c r="R432" s="971" t="str">
        <f t="shared" si="1852"/>
        <v/>
      </c>
      <c r="S432" s="969" t="str">
        <f t="shared" ref="S432:Z432" si="1853">IF(S412="","",RANK(S422,$S422:$Z422,0))</f>
        <v/>
      </c>
      <c r="T432" s="970" t="str">
        <f t="shared" si="1853"/>
        <v/>
      </c>
      <c r="U432" s="970">
        <f t="shared" si="1853"/>
        <v>1</v>
      </c>
      <c r="V432" s="970" t="str">
        <f t="shared" si="1853"/>
        <v/>
      </c>
      <c r="W432" s="970" t="str">
        <f t="shared" si="1853"/>
        <v/>
      </c>
      <c r="X432" s="970" t="str">
        <f t="shared" si="1853"/>
        <v/>
      </c>
      <c r="Y432" s="970" t="str">
        <f t="shared" si="1853"/>
        <v/>
      </c>
      <c r="Z432" s="971" t="str">
        <f t="shared" si="1853"/>
        <v/>
      </c>
      <c r="AA432" s="969">
        <f t="shared" ref="AA432:AH432" si="1854">IF(AA412="","",RANK(AA422,$AA422:$AH422,0))</f>
        <v>1</v>
      </c>
      <c r="AB432" s="970" t="str">
        <f t="shared" si="1854"/>
        <v/>
      </c>
      <c r="AC432" s="970" t="str">
        <f t="shared" si="1854"/>
        <v/>
      </c>
      <c r="AD432" s="970" t="str">
        <f t="shared" si="1854"/>
        <v/>
      </c>
      <c r="AE432" s="970" t="str">
        <f t="shared" si="1854"/>
        <v/>
      </c>
      <c r="AF432" s="970" t="str">
        <f t="shared" si="1854"/>
        <v/>
      </c>
      <c r="AG432" s="970" t="str">
        <f t="shared" si="1854"/>
        <v/>
      </c>
      <c r="AH432" s="971" t="str">
        <f t="shared" si="1854"/>
        <v/>
      </c>
      <c r="AI432" s="969" t="str">
        <f t="shared" ref="AI432:AP432" si="1855">IF(AI412="","",RANK(AI422,$AI422:$AP422,0))</f>
        <v/>
      </c>
      <c r="AJ432" s="970" t="str">
        <f t="shared" si="1855"/>
        <v/>
      </c>
      <c r="AK432" s="970" t="str">
        <f t="shared" si="1855"/>
        <v/>
      </c>
      <c r="AL432" s="970" t="str">
        <f t="shared" si="1855"/>
        <v/>
      </c>
      <c r="AM432" s="970">
        <f t="shared" si="1855"/>
        <v>1</v>
      </c>
      <c r="AN432" s="970" t="str">
        <f t="shared" si="1855"/>
        <v/>
      </c>
      <c r="AO432" s="970" t="str">
        <f t="shared" si="1855"/>
        <v/>
      </c>
      <c r="AP432" s="971" t="str">
        <f t="shared" si="1855"/>
        <v/>
      </c>
      <c r="AQ432" s="969" t="str">
        <f t="shared" ref="AQ432:AX432" si="1856">IF(AQ412="","",RANK(AQ422,$AQ422:$AX422,0))</f>
        <v/>
      </c>
      <c r="AR432" s="970" t="str">
        <f t="shared" si="1856"/>
        <v/>
      </c>
      <c r="AS432" s="970" t="str">
        <f t="shared" si="1856"/>
        <v/>
      </c>
      <c r="AT432" s="970" t="str">
        <f t="shared" si="1856"/>
        <v/>
      </c>
      <c r="AU432" s="970" t="str">
        <f t="shared" si="1856"/>
        <v/>
      </c>
      <c r="AV432" s="970" t="str">
        <f t="shared" si="1856"/>
        <v/>
      </c>
      <c r="AW432" s="970" t="str">
        <f t="shared" si="1856"/>
        <v/>
      </c>
      <c r="AX432" s="971" t="str">
        <f t="shared" si="1856"/>
        <v/>
      </c>
      <c r="AY432" s="969" t="str">
        <f t="shared" ref="AY432:BF432" si="1857">IF(AY412="","",RANK(AY422,$AY422:$BF422,0))</f>
        <v/>
      </c>
      <c r="AZ432" s="970" t="str">
        <f t="shared" si="1857"/>
        <v/>
      </c>
      <c r="BA432" s="970" t="str">
        <f t="shared" si="1857"/>
        <v/>
      </c>
      <c r="BB432" s="970" t="str">
        <f t="shared" si="1857"/>
        <v/>
      </c>
      <c r="BC432" s="970" t="str">
        <f t="shared" si="1857"/>
        <v/>
      </c>
      <c r="BD432" s="970" t="str">
        <f t="shared" si="1857"/>
        <v/>
      </c>
      <c r="BE432" s="970" t="str">
        <f t="shared" si="1857"/>
        <v/>
      </c>
      <c r="BF432" s="971" t="str">
        <f t="shared" si="1857"/>
        <v/>
      </c>
      <c r="BG432" s="969" t="str">
        <f t="shared" ref="BG432:BN432" si="1858">IF(BG412="","",RANK(BG422,$BG422:$BN422,0))</f>
        <v/>
      </c>
      <c r="BH432" s="970" t="str">
        <f t="shared" si="1858"/>
        <v/>
      </c>
      <c r="BI432" s="970" t="str">
        <f t="shared" si="1858"/>
        <v/>
      </c>
      <c r="BJ432" s="970" t="str">
        <f t="shared" si="1858"/>
        <v/>
      </c>
      <c r="BK432" s="970" t="str">
        <f t="shared" si="1858"/>
        <v/>
      </c>
      <c r="BL432" s="970" t="str">
        <f t="shared" si="1858"/>
        <v/>
      </c>
      <c r="BM432" s="970" t="str">
        <f t="shared" si="1858"/>
        <v/>
      </c>
      <c r="BN432" s="971" t="str">
        <f t="shared" si="1858"/>
        <v/>
      </c>
    </row>
    <row r="433" spans="1:66" ht="15.75" x14ac:dyDescent="0.25">
      <c r="A433" s="2090" t="s">
        <v>35</v>
      </c>
      <c r="B433" s="2091"/>
      <c r="C433" s="969" t="str">
        <f t="shared" ref="C433:J433" si="1859">IF(C412="","",RANK(C423,$C423:$J423,1))</f>
        <v/>
      </c>
      <c r="D433" s="970" t="str">
        <f t="shared" si="1859"/>
        <v/>
      </c>
      <c r="E433" s="970" t="str">
        <f t="shared" si="1859"/>
        <v/>
      </c>
      <c r="F433" s="970">
        <f t="shared" si="1859"/>
        <v>1</v>
      </c>
      <c r="G433" s="970" t="str">
        <f t="shared" si="1859"/>
        <v/>
      </c>
      <c r="H433" s="970" t="str">
        <f t="shared" si="1859"/>
        <v/>
      </c>
      <c r="I433" s="970" t="str">
        <f t="shared" si="1859"/>
        <v/>
      </c>
      <c r="J433" s="971" t="str">
        <f t="shared" si="1859"/>
        <v/>
      </c>
      <c r="K433" s="969" t="str">
        <f t="shared" ref="K433:R433" si="1860">IF(K412="","",RANK(K423,$K423:$R423,1))</f>
        <v/>
      </c>
      <c r="L433" s="970">
        <f t="shared" si="1860"/>
        <v>1</v>
      </c>
      <c r="M433" s="970" t="str">
        <f t="shared" si="1860"/>
        <v/>
      </c>
      <c r="N433" s="970" t="str">
        <f t="shared" si="1860"/>
        <v/>
      </c>
      <c r="O433" s="970" t="str">
        <f t="shared" si="1860"/>
        <v/>
      </c>
      <c r="P433" s="970" t="str">
        <f t="shared" si="1860"/>
        <v/>
      </c>
      <c r="Q433" s="970" t="str">
        <f t="shared" si="1860"/>
        <v/>
      </c>
      <c r="R433" s="971" t="str">
        <f t="shared" si="1860"/>
        <v/>
      </c>
      <c r="S433" s="969" t="str">
        <f t="shared" ref="S433:Z433" si="1861">IF(S412="","",RANK(S423,$S423:$Z423,1))</f>
        <v/>
      </c>
      <c r="T433" s="970" t="str">
        <f t="shared" si="1861"/>
        <v/>
      </c>
      <c r="U433" s="970">
        <f t="shared" si="1861"/>
        <v>1</v>
      </c>
      <c r="V433" s="970" t="str">
        <f t="shared" si="1861"/>
        <v/>
      </c>
      <c r="W433" s="970" t="str">
        <f t="shared" si="1861"/>
        <v/>
      </c>
      <c r="X433" s="970" t="str">
        <f t="shared" si="1861"/>
        <v/>
      </c>
      <c r="Y433" s="970" t="str">
        <f t="shared" si="1861"/>
        <v/>
      </c>
      <c r="Z433" s="971" t="str">
        <f t="shared" si="1861"/>
        <v/>
      </c>
      <c r="AA433" s="969">
        <f t="shared" ref="AA433:AH433" si="1862">IF(AA412="","",RANK(AA423,$AA423:$AH423,1))</f>
        <v>1</v>
      </c>
      <c r="AB433" s="970" t="str">
        <f t="shared" si="1862"/>
        <v/>
      </c>
      <c r="AC433" s="970" t="str">
        <f t="shared" si="1862"/>
        <v/>
      </c>
      <c r="AD433" s="970" t="str">
        <f t="shared" si="1862"/>
        <v/>
      </c>
      <c r="AE433" s="970" t="str">
        <f t="shared" si="1862"/>
        <v/>
      </c>
      <c r="AF433" s="970" t="str">
        <f t="shared" si="1862"/>
        <v/>
      </c>
      <c r="AG433" s="970" t="str">
        <f t="shared" si="1862"/>
        <v/>
      </c>
      <c r="AH433" s="971" t="str">
        <f t="shared" si="1862"/>
        <v/>
      </c>
      <c r="AI433" s="969" t="str">
        <f t="shared" ref="AI433:AP433" si="1863">IF(AI412="","",RANK(AI423,$AI423:$AP423,1))</f>
        <v/>
      </c>
      <c r="AJ433" s="970" t="str">
        <f t="shared" si="1863"/>
        <v/>
      </c>
      <c r="AK433" s="970" t="str">
        <f t="shared" si="1863"/>
        <v/>
      </c>
      <c r="AL433" s="970" t="str">
        <f t="shared" si="1863"/>
        <v/>
      </c>
      <c r="AM433" s="970">
        <f t="shared" si="1863"/>
        <v>1</v>
      </c>
      <c r="AN433" s="970" t="str">
        <f t="shared" si="1863"/>
        <v/>
      </c>
      <c r="AO433" s="970" t="str">
        <f t="shared" si="1863"/>
        <v/>
      </c>
      <c r="AP433" s="971" t="str">
        <f t="shared" si="1863"/>
        <v/>
      </c>
      <c r="AQ433" s="969" t="str">
        <f t="shared" ref="AQ433:AX433" si="1864">IF(AQ412="","",RANK(AQ423,$AQ423:$AX423,1))</f>
        <v/>
      </c>
      <c r="AR433" s="970" t="str">
        <f t="shared" si="1864"/>
        <v/>
      </c>
      <c r="AS433" s="970" t="str">
        <f t="shared" si="1864"/>
        <v/>
      </c>
      <c r="AT433" s="970" t="str">
        <f t="shared" si="1864"/>
        <v/>
      </c>
      <c r="AU433" s="970" t="str">
        <f t="shared" si="1864"/>
        <v/>
      </c>
      <c r="AV433" s="970" t="str">
        <f t="shared" si="1864"/>
        <v/>
      </c>
      <c r="AW433" s="970" t="str">
        <f t="shared" si="1864"/>
        <v/>
      </c>
      <c r="AX433" s="971" t="str">
        <f t="shared" si="1864"/>
        <v/>
      </c>
      <c r="AY433" s="969" t="str">
        <f t="shared" ref="AY433:BF433" si="1865">IF(AY412="","",RANK(AY423,$AY423:$BF423,1))</f>
        <v/>
      </c>
      <c r="AZ433" s="970" t="str">
        <f t="shared" si="1865"/>
        <v/>
      </c>
      <c r="BA433" s="970" t="str">
        <f t="shared" si="1865"/>
        <v/>
      </c>
      <c r="BB433" s="970" t="str">
        <f t="shared" si="1865"/>
        <v/>
      </c>
      <c r="BC433" s="970" t="str">
        <f t="shared" si="1865"/>
        <v/>
      </c>
      <c r="BD433" s="970" t="str">
        <f t="shared" si="1865"/>
        <v/>
      </c>
      <c r="BE433" s="970" t="str">
        <f t="shared" si="1865"/>
        <v/>
      </c>
      <c r="BF433" s="971" t="str">
        <f t="shared" si="1865"/>
        <v/>
      </c>
      <c r="BG433" s="969" t="str">
        <f t="shared" ref="BG433:BN433" si="1866">IF(BG412="","",RANK(BG423,$BG423:$BN423,1))</f>
        <v/>
      </c>
      <c r="BH433" s="970" t="str">
        <f t="shared" si="1866"/>
        <v/>
      </c>
      <c r="BI433" s="970" t="str">
        <f t="shared" si="1866"/>
        <v/>
      </c>
      <c r="BJ433" s="970" t="str">
        <f t="shared" si="1866"/>
        <v/>
      </c>
      <c r="BK433" s="970" t="str">
        <f t="shared" si="1866"/>
        <v/>
      </c>
      <c r="BL433" s="970" t="str">
        <f t="shared" si="1866"/>
        <v/>
      </c>
      <c r="BM433" s="970" t="str">
        <f t="shared" si="1866"/>
        <v/>
      </c>
      <c r="BN433" s="971" t="str">
        <f t="shared" si="1866"/>
        <v/>
      </c>
    </row>
    <row r="434" spans="1:66" ht="15.75" x14ac:dyDescent="0.25">
      <c r="A434" s="2090" t="s">
        <v>36</v>
      </c>
      <c r="B434" s="2091"/>
      <c r="C434" s="969" t="str">
        <f t="shared" ref="C434:J434" si="1867">IF(C412="","",RANK(C424,$C424:$J424,0))</f>
        <v/>
      </c>
      <c r="D434" s="970" t="str">
        <f t="shared" si="1867"/>
        <v/>
      </c>
      <c r="E434" s="970" t="str">
        <f t="shared" si="1867"/>
        <v/>
      </c>
      <c r="F434" s="970">
        <f t="shared" si="1867"/>
        <v>1</v>
      </c>
      <c r="G434" s="970" t="str">
        <f t="shared" si="1867"/>
        <v/>
      </c>
      <c r="H434" s="970" t="str">
        <f t="shared" si="1867"/>
        <v/>
      </c>
      <c r="I434" s="970" t="str">
        <f t="shared" si="1867"/>
        <v/>
      </c>
      <c r="J434" s="971" t="str">
        <f t="shared" si="1867"/>
        <v/>
      </c>
      <c r="K434" s="969" t="str">
        <f t="shared" ref="K434:R434" si="1868">IF(K412="","",RANK(K424,$K424:$R424,0))</f>
        <v/>
      </c>
      <c r="L434" s="970">
        <f t="shared" si="1868"/>
        <v>1</v>
      </c>
      <c r="M434" s="970" t="str">
        <f t="shared" si="1868"/>
        <v/>
      </c>
      <c r="N434" s="970" t="str">
        <f t="shared" si="1868"/>
        <v/>
      </c>
      <c r="O434" s="970" t="str">
        <f t="shared" si="1868"/>
        <v/>
      </c>
      <c r="P434" s="970" t="str">
        <f t="shared" si="1868"/>
        <v/>
      </c>
      <c r="Q434" s="970" t="str">
        <f t="shared" si="1868"/>
        <v/>
      </c>
      <c r="R434" s="971" t="str">
        <f t="shared" si="1868"/>
        <v/>
      </c>
      <c r="S434" s="969" t="str">
        <f t="shared" ref="S434:Z434" si="1869">IF(S412="","",RANK(S424,$S424:$Z424,0))</f>
        <v/>
      </c>
      <c r="T434" s="970" t="str">
        <f t="shared" si="1869"/>
        <v/>
      </c>
      <c r="U434" s="970">
        <f t="shared" si="1869"/>
        <v>1</v>
      </c>
      <c r="V434" s="970" t="str">
        <f t="shared" si="1869"/>
        <v/>
      </c>
      <c r="W434" s="970" t="str">
        <f t="shared" si="1869"/>
        <v/>
      </c>
      <c r="X434" s="970" t="str">
        <f t="shared" si="1869"/>
        <v/>
      </c>
      <c r="Y434" s="970" t="str">
        <f t="shared" si="1869"/>
        <v/>
      </c>
      <c r="Z434" s="971" t="str">
        <f t="shared" si="1869"/>
        <v/>
      </c>
      <c r="AA434" s="969">
        <f t="shared" ref="AA434:AH434" si="1870">IF(AA412="","",RANK(AA424,$AA424:$AH424,0))</f>
        <v>1</v>
      </c>
      <c r="AB434" s="970" t="str">
        <f t="shared" si="1870"/>
        <v/>
      </c>
      <c r="AC434" s="970" t="str">
        <f t="shared" si="1870"/>
        <v/>
      </c>
      <c r="AD434" s="970" t="str">
        <f t="shared" si="1870"/>
        <v/>
      </c>
      <c r="AE434" s="970" t="str">
        <f t="shared" si="1870"/>
        <v/>
      </c>
      <c r="AF434" s="970" t="str">
        <f t="shared" si="1870"/>
        <v/>
      </c>
      <c r="AG434" s="970" t="str">
        <f t="shared" si="1870"/>
        <v/>
      </c>
      <c r="AH434" s="971" t="str">
        <f t="shared" si="1870"/>
        <v/>
      </c>
      <c r="AI434" s="969" t="str">
        <f t="shared" ref="AI434:AP434" si="1871">IF(AI412="","",RANK(AI424,$AI424:$AP424,0))</f>
        <v/>
      </c>
      <c r="AJ434" s="970" t="str">
        <f t="shared" si="1871"/>
        <v/>
      </c>
      <c r="AK434" s="970" t="str">
        <f t="shared" si="1871"/>
        <v/>
      </c>
      <c r="AL434" s="970" t="str">
        <f t="shared" si="1871"/>
        <v/>
      </c>
      <c r="AM434" s="970">
        <f t="shared" si="1871"/>
        <v>1</v>
      </c>
      <c r="AN434" s="970" t="str">
        <f t="shared" si="1871"/>
        <v/>
      </c>
      <c r="AO434" s="970" t="str">
        <f t="shared" si="1871"/>
        <v/>
      </c>
      <c r="AP434" s="971" t="str">
        <f t="shared" si="1871"/>
        <v/>
      </c>
      <c r="AQ434" s="969" t="str">
        <f t="shared" ref="AQ434:AX434" si="1872">IF(AQ412="","",RANK(AQ424,$AQ424:$AX424,0))</f>
        <v/>
      </c>
      <c r="AR434" s="970" t="str">
        <f t="shared" si="1872"/>
        <v/>
      </c>
      <c r="AS434" s="970" t="str">
        <f t="shared" si="1872"/>
        <v/>
      </c>
      <c r="AT434" s="970" t="str">
        <f t="shared" si="1872"/>
        <v/>
      </c>
      <c r="AU434" s="970" t="str">
        <f t="shared" si="1872"/>
        <v/>
      </c>
      <c r="AV434" s="970" t="str">
        <f t="shared" si="1872"/>
        <v/>
      </c>
      <c r="AW434" s="970" t="str">
        <f t="shared" si="1872"/>
        <v/>
      </c>
      <c r="AX434" s="971" t="str">
        <f t="shared" si="1872"/>
        <v/>
      </c>
      <c r="AY434" s="969" t="str">
        <f t="shared" ref="AY434:BF434" si="1873">IF(AY412="","",RANK(AY424,$AY424:$BF424,0))</f>
        <v/>
      </c>
      <c r="AZ434" s="970" t="str">
        <f t="shared" si="1873"/>
        <v/>
      </c>
      <c r="BA434" s="970" t="str">
        <f t="shared" si="1873"/>
        <v/>
      </c>
      <c r="BB434" s="970" t="str">
        <f t="shared" si="1873"/>
        <v/>
      </c>
      <c r="BC434" s="970" t="str">
        <f t="shared" si="1873"/>
        <v/>
      </c>
      <c r="BD434" s="970" t="str">
        <f t="shared" si="1873"/>
        <v/>
      </c>
      <c r="BE434" s="970" t="str">
        <f t="shared" si="1873"/>
        <v/>
      </c>
      <c r="BF434" s="971" t="str">
        <f t="shared" si="1873"/>
        <v/>
      </c>
      <c r="BG434" s="969" t="str">
        <f t="shared" ref="BG434:BN434" si="1874">IF(BG412="","",RANK(BG424,$BG424:$BN424,0))</f>
        <v/>
      </c>
      <c r="BH434" s="970" t="str">
        <f t="shared" si="1874"/>
        <v/>
      </c>
      <c r="BI434" s="970" t="str">
        <f t="shared" si="1874"/>
        <v/>
      </c>
      <c r="BJ434" s="970" t="str">
        <f t="shared" si="1874"/>
        <v/>
      </c>
      <c r="BK434" s="970" t="str">
        <f t="shared" si="1874"/>
        <v/>
      </c>
      <c r="BL434" s="970" t="str">
        <f t="shared" si="1874"/>
        <v/>
      </c>
      <c r="BM434" s="970" t="str">
        <f t="shared" si="1874"/>
        <v/>
      </c>
      <c r="BN434" s="971" t="str">
        <f t="shared" si="1874"/>
        <v/>
      </c>
    </row>
    <row r="435" spans="1:66" ht="16.5" thickBot="1" x14ac:dyDescent="0.3">
      <c r="A435" s="2092" t="s">
        <v>136</v>
      </c>
      <c r="B435" s="2093"/>
      <c r="C435" s="972" t="str">
        <f t="shared" ref="C435:J435" si="1875">IF(C412="","",RANK(C425,$C425:$J425,0))</f>
        <v/>
      </c>
      <c r="D435" s="973" t="str">
        <f t="shared" si="1875"/>
        <v/>
      </c>
      <c r="E435" s="973" t="str">
        <f t="shared" si="1875"/>
        <v/>
      </c>
      <c r="F435" s="973">
        <f t="shared" ca="1" si="1875"/>
        <v>1</v>
      </c>
      <c r="G435" s="973" t="str">
        <f t="shared" si="1875"/>
        <v/>
      </c>
      <c r="H435" s="973" t="str">
        <f t="shared" si="1875"/>
        <v/>
      </c>
      <c r="I435" s="973" t="str">
        <f t="shared" si="1875"/>
        <v/>
      </c>
      <c r="J435" s="974" t="str">
        <f t="shared" si="1875"/>
        <v/>
      </c>
      <c r="K435" s="972" t="str">
        <f t="shared" ref="K435:R435" si="1876">IF(K412="","",RANK(K425,$K425:$R425,0))</f>
        <v/>
      </c>
      <c r="L435" s="973">
        <f t="shared" ca="1" si="1876"/>
        <v>1</v>
      </c>
      <c r="M435" s="973" t="str">
        <f t="shared" si="1876"/>
        <v/>
      </c>
      <c r="N435" s="973" t="str">
        <f t="shared" si="1876"/>
        <v/>
      </c>
      <c r="O435" s="973" t="str">
        <f t="shared" si="1876"/>
        <v/>
      </c>
      <c r="P435" s="973" t="str">
        <f t="shared" si="1876"/>
        <v/>
      </c>
      <c r="Q435" s="973" t="str">
        <f t="shared" si="1876"/>
        <v/>
      </c>
      <c r="R435" s="974" t="str">
        <f t="shared" si="1876"/>
        <v/>
      </c>
      <c r="S435" s="972" t="str">
        <f t="shared" ref="S435:Z435" si="1877">IF(S412="","",RANK(S425,$S425:$Z425,0))</f>
        <v/>
      </c>
      <c r="T435" s="973" t="str">
        <f t="shared" si="1877"/>
        <v/>
      </c>
      <c r="U435" s="973">
        <f t="shared" ca="1" si="1877"/>
        <v>1</v>
      </c>
      <c r="V435" s="973" t="str">
        <f t="shared" si="1877"/>
        <v/>
      </c>
      <c r="W435" s="973" t="str">
        <f t="shared" si="1877"/>
        <v/>
      </c>
      <c r="X435" s="973" t="str">
        <f t="shared" si="1877"/>
        <v/>
      </c>
      <c r="Y435" s="973" t="str">
        <f t="shared" si="1877"/>
        <v/>
      </c>
      <c r="Z435" s="974" t="str">
        <f t="shared" si="1877"/>
        <v/>
      </c>
      <c r="AA435" s="972">
        <f t="shared" ref="AA435:AH435" ca="1" si="1878">IF(AA412="","",RANK(AA425,$AA425:$AH425,0))</f>
        <v>1</v>
      </c>
      <c r="AB435" s="973" t="str">
        <f t="shared" si="1878"/>
        <v/>
      </c>
      <c r="AC435" s="973" t="str">
        <f t="shared" si="1878"/>
        <v/>
      </c>
      <c r="AD435" s="973" t="str">
        <f t="shared" si="1878"/>
        <v/>
      </c>
      <c r="AE435" s="973" t="str">
        <f t="shared" si="1878"/>
        <v/>
      </c>
      <c r="AF435" s="973" t="str">
        <f t="shared" si="1878"/>
        <v/>
      </c>
      <c r="AG435" s="973" t="str">
        <f t="shared" si="1878"/>
        <v/>
      </c>
      <c r="AH435" s="974" t="str">
        <f t="shared" si="1878"/>
        <v/>
      </c>
      <c r="AI435" s="972" t="str">
        <f t="shared" ref="AI435:AP435" si="1879">IF(AI412="","",RANK(AI425,$AI425:$AP425,0))</f>
        <v/>
      </c>
      <c r="AJ435" s="973" t="str">
        <f t="shared" si="1879"/>
        <v/>
      </c>
      <c r="AK435" s="973" t="str">
        <f t="shared" si="1879"/>
        <v/>
      </c>
      <c r="AL435" s="973" t="str">
        <f t="shared" si="1879"/>
        <v/>
      </c>
      <c r="AM435" s="973">
        <f t="shared" ca="1" si="1879"/>
        <v>1</v>
      </c>
      <c r="AN435" s="973" t="str">
        <f t="shared" si="1879"/>
        <v/>
      </c>
      <c r="AO435" s="973" t="str">
        <f t="shared" si="1879"/>
        <v/>
      </c>
      <c r="AP435" s="974" t="str">
        <f t="shared" si="1879"/>
        <v/>
      </c>
      <c r="AQ435" s="972" t="str">
        <f t="shared" ref="AQ435:AX435" si="1880">IF(AQ412="","",RANK(AQ425,$AQ425:$AX425,0))</f>
        <v/>
      </c>
      <c r="AR435" s="973" t="str">
        <f t="shared" si="1880"/>
        <v/>
      </c>
      <c r="AS435" s="973" t="str">
        <f t="shared" si="1880"/>
        <v/>
      </c>
      <c r="AT435" s="973" t="str">
        <f t="shared" si="1880"/>
        <v/>
      </c>
      <c r="AU435" s="973" t="str">
        <f t="shared" si="1880"/>
        <v/>
      </c>
      <c r="AV435" s="973" t="str">
        <f t="shared" si="1880"/>
        <v/>
      </c>
      <c r="AW435" s="973" t="str">
        <f t="shared" si="1880"/>
        <v/>
      </c>
      <c r="AX435" s="974" t="str">
        <f t="shared" si="1880"/>
        <v/>
      </c>
      <c r="AY435" s="972" t="str">
        <f t="shared" ref="AY435:BF435" si="1881">IF(AY412="","",RANK(AY425,$AY425:$BF425,0))</f>
        <v/>
      </c>
      <c r="AZ435" s="973" t="str">
        <f t="shared" si="1881"/>
        <v/>
      </c>
      <c r="BA435" s="973" t="str">
        <f t="shared" si="1881"/>
        <v/>
      </c>
      <c r="BB435" s="973" t="str">
        <f t="shared" si="1881"/>
        <v/>
      </c>
      <c r="BC435" s="973" t="str">
        <f t="shared" si="1881"/>
        <v/>
      </c>
      <c r="BD435" s="973" t="str">
        <f t="shared" si="1881"/>
        <v/>
      </c>
      <c r="BE435" s="973" t="str">
        <f t="shared" si="1881"/>
        <v/>
      </c>
      <c r="BF435" s="974" t="str">
        <f t="shared" si="1881"/>
        <v/>
      </c>
      <c r="BG435" s="972" t="str">
        <f t="shared" ref="BG435:BN435" si="1882">IF(BG412="","",RANK(BG425,$BG425:$BN425,0))</f>
        <v/>
      </c>
      <c r="BH435" s="973" t="str">
        <f t="shared" si="1882"/>
        <v/>
      </c>
      <c r="BI435" s="973" t="str">
        <f t="shared" si="1882"/>
        <v/>
      </c>
      <c r="BJ435" s="973" t="str">
        <f t="shared" si="1882"/>
        <v/>
      </c>
      <c r="BK435" s="973" t="str">
        <f t="shared" si="1882"/>
        <v/>
      </c>
      <c r="BL435" s="973" t="str">
        <f t="shared" si="1882"/>
        <v/>
      </c>
      <c r="BM435" s="973" t="str">
        <f t="shared" si="1882"/>
        <v/>
      </c>
      <c r="BN435" s="974" t="str">
        <f t="shared" si="1882"/>
        <v/>
      </c>
    </row>
    <row r="436" spans="1:66" s="20" customFormat="1" ht="88.5" customHeight="1" thickBot="1" x14ac:dyDescent="0.25">
      <c r="A436" s="2094" t="s">
        <v>33</v>
      </c>
      <c r="B436" s="2095"/>
      <c r="C436" s="55" t="str">
        <f>IF(C412="","",(C426*'pravidla turnaje'!$C$19)+(C427*'pravidla turnaje'!$C$20)+(C428*'pravidla turnaje'!$C$21)+(C429*'pravidla turnaje'!$C$22)+(C430*'pravidla turnaje'!$C$23)+(C431*'pravidla turnaje'!$C$24)+(C432*'pravidla turnaje'!$C$25)+(C433*'pravidla turnaje'!$C$26)+(C434*'pravidla turnaje'!$C$27)+(C435*'pravidla turnaje'!$C$28))</f>
        <v/>
      </c>
      <c r="D436" s="56" t="str">
        <f>IF(D412="","",(D426*'pravidla turnaje'!$C$19)+(D427*'pravidla turnaje'!$C$20)+(D428*'pravidla turnaje'!$C$21)+(D429*'pravidla turnaje'!$C$22)+(D430*'pravidla turnaje'!$C$23)+(D431*'pravidla turnaje'!$C$24)+(D432*'pravidla turnaje'!$C$25)+(D433*'pravidla turnaje'!$C$26)+(D434*'pravidla turnaje'!$C$27)+(D435*'pravidla turnaje'!$C$28))</f>
        <v/>
      </c>
      <c r="E436" s="56" t="str">
        <f>IF(E412="","",(E426*'pravidla turnaje'!$C$19)+(E427*'pravidla turnaje'!$C$20)+(E428*'pravidla turnaje'!$C$21)+(E429*'pravidla turnaje'!$C$22)+(E430*'pravidla turnaje'!$C$23)+(E431*'pravidla turnaje'!$C$24)+(E432*'pravidla turnaje'!$C$25)+(E433*'pravidla turnaje'!$C$26)+(E434*'pravidla turnaje'!$C$27)+(E435*'pravidla turnaje'!$C$28))</f>
        <v/>
      </c>
      <c r="F436" s="56">
        <f ca="1">IF(F412="","",(F426*'pravidla turnaje'!$C$19)+(F427*'pravidla turnaje'!$C$20)+(F428*'pravidla turnaje'!$C$21)+(F429*'pravidla turnaje'!$C$22)+(F430*'pravidla turnaje'!$C$23)+(F431*'pravidla turnaje'!$C$24)+(F432*'pravidla turnaje'!$C$25)+(F433*'pravidla turnaje'!$C$26)+(F434*'pravidla turnaje'!$C$27)+(F435*'pravidla turnaje'!$C$28))</f>
        <v>1114</v>
      </c>
      <c r="G436" s="56" t="str">
        <f>IF(G412="","",(G426*'pravidla turnaje'!$C$19)+(G427*'pravidla turnaje'!$C$20)+(G428*'pravidla turnaje'!$C$21)+(G429*'pravidla turnaje'!$C$22)+(G430*'pravidla turnaje'!$C$23)+(G431*'pravidla turnaje'!$C$24)+(G432*'pravidla turnaje'!$C$25)+(G433*'pravidla turnaje'!$C$26)+(G434*'pravidla turnaje'!$C$27)+(G435*'pravidla turnaje'!$C$28))</f>
        <v/>
      </c>
      <c r="H436" s="56" t="str">
        <f>IF(H412="","",(H426*'pravidla turnaje'!$C$19)+(H427*'pravidla turnaje'!$C$20)+(H428*'pravidla turnaje'!$C$21)+(H429*'pravidla turnaje'!$C$22)+(H430*'pravidla turnaje'!$C$23)+(H431*'pravidla turnaje'!$C$24)+(H432*'pravidla turnaje'!$C$25)+(H433*'pravidla turnaje'!$C$26)+(H434*'pravidla turnaje'!$C$27)+(H435*'pravidla turnaje'!$C$28))</f>
        <v/>
      </c>
      <c r="I436" s="56" t="str">
        <f>IF(I412="","",(I426*'pravidla turnaje'!$C$19)+(I427*'pravidla turnaje'!$C$20)+(I428*'pravidla turnaje'!$C$21)+(I429*'pravidla turnaje'!$C$22)+(I430*'pravidla turnaje'!$C$23)+(I431*'pravidla turnaje'!$C$24)+(I432*'pravidla turnaje'!$C$25)+(I433*'pravidla turnaje'!$C$26)+(I434*'pravidla turnaje'!$C$27)+(I435*'pravidla turnaje'!$C$28))</f>
        <v/>
      </c>
      <c r="J436" s="57" t="str">
        <f>IF(J412="","",(J426*'pravidla turnaje'!$C$19)+(J427*'pravidla turnaje'!$C$20)+(J428*'pravidla turnaje'!$C$21)+(J429*'pravidla turnaje'!$C$22)+(J430*'pravidla turnaje'!$C$23)+(J431*'pravidla turnaje'!$C$24)+(J432*'pravidla turnaje'!$C$25)+(J433*'pravidla turnaje'!$C$26)+(J434*'pravidla turnaje'!$C$27)+(J435*'pravidla turnaje'!$C$28))</f>
        <v/>
      </c>
      <c r="K436" s="55" t="str">
        <f>IF(K412="","",(K426*'pravidla turnaje'!$C$19)+(K427*'pravidla turnaje'!$C$20)+(K428*'pravidla turnaje'!$C$21)+(K429*'pravidla turnaje'!$C$22)+(K430*'pravidla turnaje'!$C$23)+(K431*'pravidla turnaje'!$C$24)+(K432*'pravidla turnaje'!$C$25)+(K433*'pravidla turnaje'!$C$26)+(K434*'pravidla turnaje'!$C$27)+(K435*'pravidla turnaje'!$C$28))</f>
        <v/>
      </c>
      <c r="L436" s="56">
        <f ca="1">IF(L412="","",(L426*'pravidla turnaje'!$C$19)+(L427*'pravidla turnaje'!$C$20)+(L428*'pravidla turnaje'!$C$21)+(L429*'pravidla turnaje'!$C$22)+(L430*'pravidla turnaje'!$C$23)+(L431*'pravidla turnaje'!$C$24)+(L432*'pravidla turnaje'!$C$25)+(L433*'pravidla turnaje'!$C$26)+(L434*'pravidla turnaje'!$C$27)+(L435*'pravidla turnaje'!$C$28))</f>
        <v>1121</v>
      </c>
      <c r="M436" s="56" t="str">
        <f>IF(M412="","",(M426*'pravidla turnaje'!$C$19)+(M427*'pravidla turnaje'!$C$20)+(M428*'pravidla turnaje'!$C$21)+(M429*'pravidla turnaje'!$C$22)+(M430*'pravidla turnaje'!$C$23)+(M431*'pravidla turnaje'!$C$24)+(M432*'pravidla turnaje'!$C$25)+(M433*'pravidla turnaje'!$C$26)+(M434*'pravidla turnaje'!$C$27)+(M435*'pravidla turnaje'!$C$28))</f>
        <v/>
      </c>
      <c r="N436" s="56" t="str">
        <f>IF(N412="","",(N426*'pravidla turnaje'!$C$19)+(N427*'pravidla turnaje'!$C$20)+(N428*'pravidla turnaje'!$C$21)+(N429*'pravidla turnaje'!$C$22)+(N430*'pravidla turnaje'!$C$23)+(N431*'pravidla turnaje'!$C$24)+(N432*'pravidla turnaje'!$C$25)+(N433*'pravidla turnaje'!$C$26)+(N434*'pravidla turnaje'!$C$27)+(N435*'pravidla turnaje'!$C$28))</f>
        <v/>
      </c>
      <c r="O436" s="56" t="str">
        <f>IF(O412="","",(O426*'pravidla turnaje'!$C$19)+(O427*'pravidla turnaje'!$C$20)+(O428*'pravidla turnaje'!$C$21)+(O429*'pravidla turnaje'!$C$22)+(O430*'pravidla turnaje'!$C$23)+(O431*'pravidla turnaje'!$C$24)+(O432*'pravidla turnaje'!$C$25)+(O433*'pravidla turnaje'!$C$26)+(O434*'pravidla turnaje'!$C$27)+(O435*'pravidla turnaje'!$C$28))</f>
        <v/>
      </c>
      <c r="P436" s="56" t="str">
        <f>IF(P412="","",(P426*'pravidla turnaje'!$C$19)+(P427*'pravidla turnaje'!$C$20)+(P428*'pravidla turnaje'!$C$21)+(P429*'pravidla turnaje'!$C$22)+(P430*'pravidla turnaje'!$C$23)+(P431*'pravidla turnaje'!$C$24)+(P432*'pravidla turnaje'!$C$25)+(P433*'pravidla turnaje'!$C$26)+(P434*'pravidla turnaje'!$C$27)+(P435*'pravidla turnaje'!$C$28))</f>
        <v/>
      </c>
      <c r="Q436" s="56" t="str">
        <f>IF(Q412="","",(Q426*'pravidla turnaje'!$C$19)+(Q427*'pravidla turnaje'!$C$20)+(Q428*'pravidla turnaje'!$C$21)+(Q429*'pravidla turnaje'!$C$22)+(Q430*'pravidla turnaje'!$C$23)+(Q431*'pravidla turnaje'!$C$24)+(Q432*'pravidla turnaje'!$C$25)+(Q433*'pravidla turnaje'!$C$26)+(Q434*'pravidla turnaje'!$C$27)+(Q435*'pravidla turnaje'!$C$28))</f>
        <v/>
      </c>
      <c r="R436" s="57" t="str">
        <f>IF(R412="","",(R426*'pravidla turnaje'!$C$19)+(R427*'pravidla turnaje'!$C$20)+(R428*'pravidla turnaje'!$C$21)+(R429*'pravidla turnaje'!$C$22)+(R430*'pravidla turnaje'!$C$23)+(R431*'pravidla turnaje'!$C$24)+(R432*'pravidla turnaje'!$C$25)+(R433*'pravidla turnaje'!$C$26)+(R434*'pravidla turnaje'!$C$27)+(R435*'pravidla turnaje'!$C$28))</f>
        <v/>
      </c>
      <c r="S436" s="55" t="str">
        <f>IF(S412="","",(S426*'pravidla turnaje'!$C$19)+(S427*'pravidla turnaje'!$C$20)+(S428*'pravidla turnaje'!$C$21)+(S429*'pravidla turnaje'!$C$22)+(S430*'pravidla turnaje'!$C$23)+(S431*'pravidla turnaje'!$C$24)+(S432*'pravidla turnaje'!$C$25)+(S433*'pravidla turnaje'!$C$26)+(S434*'pravidla turnaje'!$C$27)+(S435*'pravidla turnaje'!$C$28))</f>
        <v/>
      </c>
      <c r="T436" s="56" t="str">
        <f>IF(T412="","",(T426*'pravidla turnaje'!$C$19)+(T427*'pravidla turnaje'!$C$20)+(T428*'pravidla turnaje'!$C$21)+(T429*'pravidla turnaje'!$C$22)+(T430*'pravidla turnaje'!$C$23)+(T431*'pravidla turnaje'!$C$24)+(T432*'pravidla turnaje'!$C$25)+(T433*'pravidla turnaje'!$C$26)+(T434*'pravidla turnaje'!$C$27)+(T435*'pravidla turnaje'!$C$28))</f>
        <v/>
      </c>
      <c r="U436" s="56">
        <f ca="1">IF(U412="","",(U426*'pravidla turnaje'!$C$19)+(U427*'pravidla turnaje'!$C$20)+(U428*'pravidla turnaje'!$C$21)+(U429*'pravidla turnaje'!$C$22)+(U430*'pravidla turnaje'!$C$23)+(U431*'pravidla turnaje'!$C$24)+(U432*'pravidla turnaje'!$C$25)+(U433*'pravidla turnaje'!$C$26)+(U434*'pravidla turnaje'!$C$27)+(U435*'pravidla turnaje'!$C$28))</f>
        <v>1132</v>
      </c>
      <c r="V436" s="56" t="str">
        <f>IF(V412="","",(V426*'pravidla turnaje'!$C$19)+(V427*'pravidla turnaje'!$C$20)+(V428*'pravidla turnaje'!$C$21)+(V429*'pravidla turnaje'!$C$22)+(V430*'pravidla turnaje'!$C$23)+(V431*'pravidla turnaje'!$C$24)+(V432*'pravidla turnaje'!$C$25)+(V433*'pravidla turnaje'!$C$26)+(V434*'pravidla turnaje'!$C$27)+(V435*'pravidla turnaje'!$C$28))</f>
        <v/>
      </c>
      <c r="W436" s="56" t="str">
        <f>IF(W412="","",(W426*'pravidla turnaje'!$C$19)+(W427*'pravidla turnaje'!$C$20)+(W428*'pravidla turnaje'!$C$21)+(W429*'pravidla turnaje'!$C$22)+(W430*'pravidla turnaje'!$C$23)+(W431*'pravidla turnaje'!$C$24)+(W432*'pravidla turnaje'!$C$25)+(W433*'pravidla turnaje'!$C$26)+(W434*'pravidla turnaje'!$C$27)+(W435*'pravidla turnaje'!$C$28))</f>
        <v/>
      </c>
      <c r="X436" s="56" t="str">
        <f>IF(X412="","",(X426*'pravidla turnaje'!$C$19)+(X427*'pravidla turnaje'!$C$20)+(X428*'pravidla turnaje'!$C$21)+(X429*'pravidla turnaje'!$C$22)+(X430*'pravidla turnaje'!$C$23)+(X431*'pravidla turnaje'!$C$24)+(X432*'pravidla turnaje'!$C$25)+(X433*'pravidla turnaje'!$C$26)+(X434*'pravidla turnaje'!$C$27)+(X435*'pravidla turnaje'!$C$28))</f>
        <v/>
      </c>
      <c r="Y436" s="56" t="str">
        <f>IF(Y412="","",(Y426*'pravidla turnaje'!$C$19)+(Y427*'pravidla turnaje'!$C$20)+(Y428*'pravidla turnaje'!$C$21)+(Y429*'pravidla turnaje'!$C$22)+(Y430*'pravidla turnaje'!$C$23)+(Y431*'pravidla turnaje'!$C$24)+(Y432*'pravidla turnaje'!$C$25)+(Y433*'pravidla turnaje'!$C$26)+(Y434*'pravidla turnaje'!$C$27)+(Y435*'pravidla turnaje'!$C$28))</f>
        <v/>
      </c>
      <c r="Z436" s="57" t="str">
        <f>IF(Z412="","",(Z426*'pravidla turnaje'!$C$19)+(Z427*'pravidla turnaje'!$C$20)+(Z428*'pravidla turnaje'!$C$21)+(Z429*'pravidla turnaje'!$C$22)+(Z430*'pravidla turnaje'!$C$23)+(Z431*'pravidla turnaje'!$C$24)+(Z432*'pravidla turnaje'!$C$25)+(Z433*'pravidla turnaje'!$C$26)+(Z434*'pravidla turnaje'!$C$27)+(Z435*'pravidla turnaje'!$C$28))</f>
        <v/>
      </c>
      <c r="AA436" s="55">
        <f ca="1">IF(AA412="","",(AA426*'pravidla turnaje'!$C$19)+(AA427*'pravidla turnaje'!$C$20)+(AA428*'pravidla turnaje'!$C$21)+(AA429*'pravidla turnaje'!$C$22)+(AA430*'pravidla turnaje'!$C$23)+(AA431*'pravidla turnaje'!$C$24)+(AA432*'pravidla turnaje'!$C$25)+(AA433*'pravidla turnaje'!$C$26)+(AA434*'pravidla turnaje'!$C$27)+(AA435*'pravidla turnaje'!$C$28))</f>
        <v>1142</v>
      </c>
      <c r="AB436" s="56" t="str">
        <f>IF(AB412="","",(AB426*'pravidla turnaje'!$C$19)+(AB427*'pravidla turnaje'!$C$20)+(AB428*'pravidla turnaje'!$C$21)+(AB429*'pravidla turnaje'!$C$22)+(AB430*'pravidla turnaje'!$C$23)+(AB431*'pravidla turnaje'!$C$24)+(AB432*'pravidla turnaje'!$C$25)+(AB433*'pravidla turnaje'!$C$26)+(AB434*'pravidla turnaje'!$C$27)+(AB435*'pravidla turnaje'!$C$28))</f>
        <v/>
      </c>
      <c r="AC436" s="56" t="str">
        <f>IF(AC412="","",(AC426*'pravidla turnaje'!$C$19)+(AC427*'pravidla turnaje'!$C$20)+(AC428*'pravidla turnaje'!$C$21)+(AC429*'pravidla turnaje'!$C$22)+(AC430*'pravidla turnaje'!$C$23)+(AC431*'pravidla turnaje'!$C$24)+(AC432*'pravidla turnaje'!$C$25)+(AC433*'pravidla turnaje'!$C$26)+(AC434*'pravidla turnaje'!$C$27)+(AC435*'pravidla turnaje'!$C$28))</f>
        <v/>
      </c>
      <c r="AD436" s="56" t="str">
        <f>IF(AD412="","",(AD426*'pravidla turnaje'!$C$19)+(AD427*'pravidla turnaje'!$C$20)+(AD428*'pravidla turnaje'!$C$21)+(AD429*'pravidla turnaje'!$C$22)+(AD430*'pravidla turnaje'!$C$23)+(AD431*'pravidla turnaje'!$C$24)+(AD432*'pravidla turnaje'!$C$25)+(AD433*'pravidla turnaje'!$C$26)+(AD434*'pravidla turnaje'!$C$27)+(AD435*'pravidla turnaje'!$C$28))</f>
        <v/>
      </c>
      <c r="AE436" s="56" t="str">
        <f>IF(AE412="","",(AE426*'pravidla turnaje'!$C$19)+(AE427*'pravidla turnaje'!$C$20)+(AE428*'pravidla turnaje'!$C$21)+(AE429*'pravidla turnaje'!$C$22)+(AE430*'pravidla turnaje'!$C$23)+(AE431*'pravidla turnaje'!$C$24)+(AE432*'pravidla turnaje'!$C$25)+(AE433*'pravidla turnaje'!$C$26)+(AE434*'pravidla turnaje'!$C$27)+(AE435*'pravidla turnaje'!$C$28))</f>
        <v/>
      </c>
      <c r="AF436" s="56" t="str">
        <f>IF(AF412="","",(AF426*'pravidla turnaje'!$C$19)+(AF427*'pravidla turnaje'!$C$20)+(AF428*'pravidla turnaje'!$C$21)+(AF429*'pravidla turnaje'!$C$22)+(AF430*'pravidla turnaje'!$C$23)+(AF431*'pravidla turnaje'!$C$24)+(AF432*'pravidla turnaje'!$C$25)+(AF433*'pravidla turnaje'!$C$26)+(AF434*'pravidla turnaje'!$C$27)+(AF435*'pravidla turnaje'!$C$28))</f>
        <v/>
      </c>
      <c r="AG436" s="56" t="str">
        <f>IF(AG412="","",(AG426*'pravidla turnaje'!$C$19)+(AG427*'pravidla turnaje'!$C$20)+(AG428*'pravidla turnaje'!$C$21)+(AG429*'pravidla turnaje'!$C$22)+(AG430*'pravidla turnaje'!$C$23)+(AG431*'pravidla turnaje'!$C$24)+(AG432*'pravidla turnaje'!$C$25)+(AG433*'pravidla turnaje'!$C$26)+(AG434*'pravidla turnaje'!$C$27)+(AG435*'pravidla turnaje'!$C$28))</f>
        <v/>
      </c>
      <c r="AH436" s="57" t="str">
        <f>IF(AH412="","",(AH426*'pravidla turnaje'!$C$19)+(AH427*'pravidla turnaje'!$C$20)+(AH428*'pravidla turnaje'!$C$21)+(AH429*'pravidla turnaje'!$C$22)+(AH430*'pravidla turnaje'!$C$23)+(AH431*'pravidla turnaje'!$C$24)+(AH432*'pravidla turnaje'!$C$25)+(AH433*'pravidla turnaje'!$C$26)+(AH434*'pravidla turnaje'!$C$27)+(AH435*'pravidla turnaje'!$C$28))</f>
        <v/>
      </c>
      <c r="AI436" s="55" t="str">
        <f>IF(AI412="","",(AI426*'pravidla turnaje'!$C$19)+(AI427*'pravidla turnaje'!$C$20)+(AI428*'pravidla turnaje'!$C$21)+(AI429*'pravidla turnaje'!$C$22)+(AI430*'pravidla turnaje'!$C$23)+(AI431*'pravidla turnaje'!$C$24)+(AI432*'pravidla turnaje'!$C$25)+(AI433*'pravidla turnaje'!$C$26)+(AI434*'pravidla turnaje'!$C$27)+(AI435*'pravidla turnaje'!$C$28))</f>
        <v/>
      </c>
      <c r="AJ436" s="56" t="str">
        <f>IF(AJ412="","",(AJ426*'pravidla turnaje'!$C$19)+(AJ427*'pravidla turnaje'!$C$20)+(AJ428*'pravidla turnaje'!$C$21)+(AJ429*'pravidla turnaje'!$C$22)+(AJ430*'pravidla turnaje'!$C$23)+(AJ431*'pravidla turnaje'!$C$24)+(AJ432*'pravidla turnaje'!$C$25)+(AJ433*'pravidla turnaje'!$C$26)+(AJ434*'pravidla turnaje'!$C$27)+(AJ435*'pravidla turnaje'!$C$28))</f>
        <v/>
      </c>
      <c r="AK436" s="56" t="str">
        <f>IF(AK412="","",(AK426*'pravidla turnaje'!$C$19)+(AK427*'pravidla turnaje'!$C$20)+(AK428*'pravidla turnaje'!$C$21)+(AK429*'pravidla turnaje'!$C$22)+(AK430*'pravidla turnaje'!$C$23)+(AK431*'pravidla turnaje'!$C$24)+(AK432*'pravidla turnaje'!$C$25)+(AK433*'pravidla turnaje'!$C$26)+(AK434*'pravidla turnaje'!$C$27)+(AK435*'pravidla turnaje'!$C$28))</f>
        <v/>
      </c>
      <c r="AL436" s="56" t="str">
        <f>IF(AL412="","",(AL426*'pravidla turnaje'!$C$19)+(AL427*'pravidla turnaje'!$C$20)+(AL428*'pravidla turnaje'!$C$21)+(AL429*'pravidla turnaje'!$C$22)+(AL430*'pravidla turnaje'!$C$23)+(AL431*'pravidla turnaje'!$C$24)+(AL432*'pravidla turnaje'!$C$25)+(AL433*'pravidla turnaje'!$C$26)+(AL434*'pravidla turnaje'!$C$27)+(AL435*'pravidla turnaje'!$C$28))</f>
        <v/>
      </c>
      <c r="AM436" s="56">
        <f ca="1">IF(AM412="","",(AM426*'pravidla turnaje'!$C$19)+(AM427*'pravidla turnaje'!$C$20)+(AM428*'pravidla turnaje'!$C$21)+(AM429*'pravidla turnaje'!$C$22)+(AM430*'pravidla turnaje'!$C$23)+(AM431*'pravidla turnaje'!$C$24)+(AM432*'pravidla turnaje'!$C$25)+(AM433*'pravidla turnaje'!$C$26)+(AM434*'pravidla turnaje'!$C$27)+(AM435*'pravidla turnaje'!$C$28))</f>
        <v>1155</v>
      </c>
      <c r="AN436" s="56" t="str">
        <f>IF(AN412="","",(AN426*'pravidla turnaje'!$C$19)+(AN427*'pravidla turnaje'!$C$20)+(AN428*'pravidla turnaje'!$C$21)+(AN429*'pravidla turnaje'!$C$22)+(AN430*'pravidla turnaje'!$C$23)+(AN431*'pravidla turnaje'!$C$24)+(AN432*'pravidla turnaje'!$C$25)+(AN433*'pravidla turnaje'!$C$26)+(AN434*'pravidla turnaje'!$C$27)+(AN435*'pravidla turnaje'!$C$28))</f>
        <v/>
      </c>
      <c r="AO436" s="56" t="str">
        <f>IF(AO412="","",(AO426*'pravidla turnaje'!$C$19)+(AO427*'pravidla turnaje'!$C$20)+(AO428*'pravidla turnaje'!$C$21)+(AO429*'pravidla turnaje'!$C$22)+(AO430*'pravidla turnaje'!$C$23)+(AO431*'pravidla turnaje'!$C$24)+(AO432*'pravidla turnaje'!$C$25)+(AO433*'pravidla turnaje'!$C$26)+(AO434*'pravidla turnaje'!$C$27)+(AO435*'pravidla turnaje'!$C$28))</f>
        <v/>
      </c>
      <c r="AP436" s="57" t="str">
        <f>IF(AP412="","",(AP426*'pravidla turnaje'!$C$19)+(AP427*'pravidla turnaje'!$C$20)+(AP428*'pravidla turnaje'!$C$21)+(AP429*'pravidla turnaje'!$C$22)+(AP430*'pravidla turnaje'!$C$23)+(AP431*'pravidla turnaje'!$C$24)+(AP432*'pravidla turnaje'!$C$25)+(AP433*'pravidla turnaje'!$C$26)+(AP434*'pravidla turnaje'!$C$27)+(AP435*'pravidla turnaje'!$C$28))</f>
        <v/>
      </c>
      <c r="AQ436" s="55" t="str">
        <f>IF(AQ412="","",(AQ426*'pravidla turnaje'!$C$19)+(AQ427*'pravidla turnaje'!$C$20)+(AQ428*'pravidla turnaje'!$C$21)+(AQ429*'pravidla turnaje'!$C$22)+(AQ430*'pravidla turnaje'!$C$23)+(AQ431*'pravidla turnaje'!$C$24)+(AQ432*'pravidla turnaje'!$C$25)+(AQ433*'pravidla turnaje'!$C$26)+(AQ434*'pravidla turnaje'!$C$27)+(AQ435*'pravidla turnaje'!$C$28))</f>
        <v/>
      </c>
      <c r="AR436" s="56" t="str">
        <f>IF(AR412="","",(AR426*'pravidla turnaje'!$C$19)+(AR427*'pravidla turnaje'!$C$20)+(AR428*'pravidla turnaje'!$C$21)+(AR429*'pravidla turnaje'!$C$22)+(AR430*'pravidla turnaje'!$C$23)+(AR431*'pravidla turnaje'!$C$24)+(AR432*'pravidla turnaje'!$C$25)+(AR433*'pravidla turnaje'!$C$26)+(AR434*'pravidla turnaje'!$C$27)+(AR435*'pravidla turnaje'!$C$28))</f>
        <v/>
      </c>
      <c r="AS436" s="56" t="str">
        <f>IF(AS412="","",(AS426*'pravidla turnaje'!$C$19)+(AS427*'pravidla turnaje'!$C$20)+(AS428*'pravidla turnaje'!$C$21)+(AS429*'pravidla turnaje'!$C$22)+(AS430*'pravidla turnaje'!$C$23)+(AS431*'pravidla turnaje'!$C$24)+(AS432*'pravidla turnaje'!$C$25)+(AS433*'pravidla turnaje'!$C$26)+(AS434*'pravidla turnaje'!$C$27)+(AS435*'pravidla turnaje'!$C$28))</f>
        <v/>
      </c>
      <c r="AT436" s="56" t="str">
        <f>IF(AT412="","",(AT426*'pravidla turnaje'!$C$19)+(AT427*'pravidla turnaje'!$C$20)+(AT428*'pravidla turnaje'!$C$21)+(AT429*'pravidla turnaje'!$C$22)+(AT430*'pravidla turnaje'!$C$23)+(AT431*'pravidla turnaje'!$C$24)+(AT432*'pravidla turnaje'!$C$25)+(AT433*'pravidla turnaje'!$C$26)+(AT434*'pravidla turnaje'!$C$27)+(AT435*'pravidla turnaje'!$C$28))</f>
        <v/>
      </c>
      <c r="AU436" s="56" t="str">
        <f>IF(AU412="","",(AU426*'pravidla turnaje'!$C$19)+(AU427*'pravidla turnaje'!$C$20)+(AU428*'pravidla turnaje'!$C$21)+(AU429*'pravidla turnaje'!$C$22)+(AU430*'pravidla turnaje'!$C$23)+(AU431*'pravidla turnaje'!$C$24)+(AU432*'pravidla turnaje'!$C$25)+(AU433*'pravidla turnaje'!$C$26)+(AU434*'pravidla turnaje'!$C$27)+(AU435*'pravidla turnaje'!$C$28))</f>
        <v/>
      </c>
      <c r="AV436" s="56" t="str">
        <f>IF(AV412="","",(AV426*'pravidla turnaje'!$C$19)+(AV427*'pravidla turnaje'!$C$20)+(AV428*'pravidla turnaje'!$C$21)+(AV429*'pravidla turnaje'!$C$22)+(AV430*'pravidla turnaje'!$C$23)+(AV431*'pravidla turnaje'!$C$24)+(AV432*'pravidla turnaje'!$C$25)+(AV433*'pravidla turnaje'!$C$26)+(AV434*'pravidla turnaje'!$C$27)+(AV435*'pravidla turnaje'!$C$28))</f>
        <v/>
      </c>
      <c r="AW436" s="56" t="str">
        <f>IF(AW412="","",(AW426*'pravidla turnaje'!$C$19)+(AW427*'pravidla turnaje'!$C$20)+(AW428*'pravidla turnaje'!$C$21)+(AW429*'pravidla turnaje'!$C$22)+(AW430*'pravidla turnaje'!$C$23)+(AW431*'pravidla turnaje'!$C$24)+(AW432*'pravidla turnaje'!$C$25)+(AW433*'pravidla turnaje'!$C$26)+(AW434*'pravidla turnaje'!$C$27)+(AW435*'pravidla turnaje'!$C$28))</f>
        <v/>
      </c>
      <c r="AX436" s="57" t="str">
        <f>IF(AX412="","",(AX426*'pravidla turnaje'!$C$19)+(AX427*'pravidla turnaje'!$C$20)+(AX428*'pravidla turnaje'!$C$21)+(AX429*'pravidla turnaje'!$C$22)+(AX430*'pravidla turnaje'!$C$23)+(AX431*'pravidla turnaje'!$C$24)+(AX432*'pravidla turnaje'!$C$25)+(AX433*'pravidla turnaje'!$C$26)+(AX434*'pravidla turnaje'!$C$27)+(AX435*'pravidla turnaje'!$C$28))</f>
        <v/>
      </c>
      <c r="AY436" s="55" t="str">
        <f>IF(AY412="","",(AY426*'pravidla turnaje'!$C$19)+(AY427*'pravidla turnaje'!$C$20)+(AY428*'pravidla turnaje'!$C$21)+(AY429*'pravidla turnaje'!$C$22)+(AY430*'pravidla turnaje'!$C$23)+(AY431*'pravidla turnaje'!$C$24)+(AY432*'pravidla turnaje'!$C$25)+(AY433*'pravidla turnaje'!$C$26)+(AY434*'pravidla turnaje'!$C$27)+(AY435*'pravidla turnaje'!$C$28))</f>
        <v/>
      </c>
      <c r="AZ436" s="56" t="str">
        <f>IF(AZ412="","",(AZ426*'pravidla turnaje'!$C$19)+(AZ427*'pravidla turnaje'!$C$20)+(AZ428*'pravidla turnaje'!$C$21)+(AZ429*'pravidla turnaje'!$C$22)+(AZ430*'pravidla turnaje'!$C$23)+(AZ431*'pravidla turnaje'!$C$24)+(AZ432*'pravidla turnaje'!$C$25)+(AZ433*'pravidla turnaje'!$C$26)+(AZ434*'pravidla turnaje'!$C$27)+(AZ435*'pravidla turnaje'!$C$28))</f>
        <v/>
      </c>
      <c r="BA436" s="56" t="str">
        <f>IF(BA412="","",(BA426*'pravidla turnaje'!$C$19)+(BA427*'pravidla turnaje'!$C$20)+(BA428*'pravidla turnaje'!$C$21)+(BA429*'pravidla turnaje'!$C$22)+(BA430*'pravidla turnaje'!$C$23)+(BA431*'pravidla turnaje'!$C$24)+(BA432*'pravidla turnaje'!$C$25)+(BA433*'pravidla turnaje'!$C$26)+(BA434*'pravidla turnaje'!$C$27)+(BA435*'pravidla turnaje'!$C$28))</f>
        <v/>
      </c>
      <c r="BB436" s="56" t="str">
        <f>IF(BB412="","",(BB426*'pravidla turnaje'!$C$19)+(BB427*'pravidla turnaje'!$C$20)+(BB428*'pravidla turnaje'!$C$21)+(BB429*'pravidla turnaje'!$C$22)+(BB430*'pravidla turnaje'!$C$23)+(BB431*'pravidla turnaje'!$C$24)+(BB432*'pravidla turnaje'!$C$25)+(BB433*'pravidla turnaje'!$C$26)+(BB434*'pravidla turnaje'!$C$27)+(BB435*'pravidla turnaje'!$C$28))</f>
        <v/>
      </c>
      <c r="BC436" s="56" t="str">
        <f>IF(BC412="","",(BC426*'pravidla turnaje'!$C$19)+(BC427*'pravidla turnaje'!$C$20)+(BC428*'pravidla turnaje'!$C$21)+(BC429*'pravidla turnaje'!$C$22)+(BC430*'pravidla turnaje'!$C$23)+(BC431*'pravidla turnaje'!$C$24)+(BC432*'pravidla turnaje'!$C$25)+(BC433*'pravidla turnaje'!$C$26)+(BC434*'pravidla turnaje'!$C$27)+(BC435*'pravidla turnaje'!$C$28))</f>
        <v/>
      </c>
      <c r="BD436" s="56" t="str">
        <f>IF(BD412="","",(BD426*'pravidla turnaje'!$C$19)+(BD427*'pravidla turnaje'!$C$20)+(BD428*'pravidla turnaje'!$C$21)+(BD429*'pravidla turnaje'!$C$22)+(BD430*'pravidla turnaje'!$C$23)+(BD431*'pravidla turnaje'!$C$24)+(BD432*'pravidla turnaje'!$C$25)+(BD433*'pravidla turnaje'!$C$26)+(BD434*'pravidla turnaje'!$C$27)+(BD435*'pravidla turnaje'!$C$28))</f>
        <v/>
      </c>
      <c r="BE436" s="56" t="str">
        <f>IF(BE412="","",(BE426*'pravidla turnaje'!$C$19)+(BE427*'pravidla turnaje'!$C$20)+(BE428*'pravidla turnaje'!$C$21)+(BE429*'pravidla turnaje'!$C$22)+(BE430*'pravidla turnaje'!$C$23)+(BE431*'pravidla turnaje'!$C$24)+(BE432*'pravidla turnaje'!$C$25)+(BE433*'pravidla turnaje'!$C$26)+(BE434*'pravidla turnaje'!$C$27)+(BE435*'pravidla turnaje'!$C$28))</f>
        <v/>
      </c>
      <c r="BF436" s="57" t="str">
        <f>IF(BF412="","",(BF426*'pravidla turnaje'!$C$19)+(BF427*'pravidla turnaje'!$C$20)+(BF428*'pravidla turnaje'!$C$21)+(BF429*'pravidla turnaje'!$C$22)+(BF430*'pravidla turnaje'!$C$23)+(BF431*'pravidla turnaje'!$C$24)+(BF432*'pravidla turnaje'!$C$25)+(BF433*'pravidla turnaje'!$C$26)+(BF434*'pravidla turnaje'!$C$27)+(BF435*'pravidla turnaje'!$C$28))</f>
        <v/>
      </c>
      <c r="BG436" s="55" t="str">
        <f>IF(BG412="","",(BG426*'pravidla turnaje'!$C$19)+(BG427*'pravidla turnaje'!$C$20)+(BG428*'pravidla turnaje'!$C$21)+(BG429*'pravidla turnaje'!$C$22)+(BG430*'pravidla turnaje'!$C$23)+(BG431*'pravidla turnaje'!$C$24)+(BG432*'pravidla turnaje'!$C$25)+(BG433*'pravidla turnaje'!$C$26)+(BG434*'pravidla turnaje'!$C$27)+(BG435*'pravidla turnaje'!$C$28))</f>
        <v/>
      </c>
      <c r="BH436" s="56" t="str">
        <f>IF(BH412="","",(BH426*'pravidla turnaje'!$C$19)+(BH427*'pravidla turnaje'!$C$20)+(BH428*'pravidla turnaje'!$C$21)+(BH429*'pravidla turnaje'!$C$22)+(BH430*'pravidla turnaje'!$C$23)+(BH431*'pravidla turnaje'!$C$24)+(BH432*'pravidla turnaje'!$C$25)+(BH433*'pravidla turnaje'!$C$26)+(BH434*'pravidla turnaje'!$C$27)+(BH435*'pravidla turnaje'!$C$28))</f>
        <v/>
      </c>
      <c r="BI436" s="56" t="str">
        <f>IF(BI412="","",(BI426*'pravidla turnaje'!$C$19)+(BI427*'pravidla turnaje'!$C$20)+(BI428*'pravidla turnaje'!$C$21)+(BI429*'pravidla turnaje'!$C$22)+(BI430*'pravidla turnaje'!$C$23)+(BI431*'pravidla turnaje'!$C$24)+(BI432*'pravidla turnaje'!$C$25)+(BI433*'pravidla turnaje'!$C$26)+(BI434*'pravidla turnaje'!$C$27)+(BI435*'pravidla turnaje'!$C$28))</f>
        <v/>
      </c>
      <c r="BJ436" s="56" t="str">
        <f>IF(BJ412="","",(BJ426*'pravidla turnaje'!$C$19)+(BJ427*'pravidla turnaje'!$C$20)+(BJ428*'pravidla turnaje'!$C$21)+(BJ429*'pravidla turnaje'!$C$22)+(BJ430*'pravidla turnaje'!$C$23)+(BJ431*'pravidla turnaje'!$C$24)+(BJ432*'pravidla turnaje'!$C$25)+(BJ433*'pravidla turnaje'!$C$26)+(BJ434*'pravidla turnaje'!$C$27)+(BJ435*'pravidla turnaje'!$C$28))</f>
        <v/>
      </c>
      <c r="BK436" s="56" t="str">
        <f>IF(BK412="","",(BK426*'pravidla turnaje'!$C$19)+(BK427*'pravidla turnaje'!$C$20)+(BK428*'pravidla turnaje'!$C$21)+(BK429*'pravidla turnaje'!$C$22)+(BK430*'pravidla turnaje'!$C$23)+(BK431*'pravidla turnaje'!$C$24)+(BK432*'pravidla turnaje'!$C$25)+(BK433*'pravidla turnaje'!$C$26)+(BK434*'pravidla turnaje'!$C$27)+(BK435*'pravidla turnaje'!$C$28))</f>
        <v/>
      </c>
      <c r="BL436" s="56" t="str">
        <f>IF(BL412="","",(BL426*'pravidla turnaje'!$C$19)+(BL427*'pravidla turnaje'!$C$20)+(BL428*'pravidla turnaje'!$C$21)+(BL429*'pravidla turnaje'!$C$22)+(BL430*'pravidla turnaje'!$C$23)+(BL431*'pravidla turnaje'!$C$24)+(BL432*'pravidla turnaje'!$C$25)+(BL433*'pravidla turnaje'!$C$26)+(BL434*'pravidla turnaje'!$C$27)+(BL435*'pravidla turnaje'!$C$28))</f>
        <v/>
      </c>
      <c r="BM436" s="56" t="str">
        <f>IF(BM412="","",(BM426*'pravidla turnaje'!$C$19)+(BM427*'pravidla turnaje'!$C$20)+(BM428*'pravidla turnaje'!$C$21)+(BM429*'pravidla turnaje'!$C$22)+(BM430*'pravidla turnaje'!$C$23)+(BM431*'pravidla turnaje'!$C$24)+(BM432*'pravidla turnaje'!$C$25)+(BM433*'pravidla turnaje'!$C$26)+(BM434*'pravidla turnaje'!$C$27)+(BM435*'pravidla turnaje'!$C$28))</f>
        <v/>
      </c>
      <c r="BN436" s="57" t="str">
        <f>IF(BN412="","",(BN426*'pravidla turnaje'!$C$19)+(BN427*'pravidla turnaje'!$C$20)+(BN428*'pravidla turnaje'!$C$21)+(BN429*'pravidla turnaje'!$C$22)+(BN430*'pravidla turnaje'!$C$23)+(BN431*'pravidla turnaje'!$C$24)+(BN432*'pravidla turnaje'!$C$25)+(BN433*'pravidla turnaje'!$C$26)+(BN434*'pravidla turnaje'!$C$27)+(BN435*'pravidla turnaje'!$C$28))</f>
        <v/>
      </c>
    </row>
    <row r="437" spans="1:66" ht="5.25" customHeight="1" x14ac:dyDescent="0.25">
      <c r="C437" s="923"/>
      <c r="D437" s="923"/>
      <c r="E437" s="923"/>
      <c r="F437" s="923"/>
      <c r="G437" s="923"/>
      <c r="H437" s="923"/>
      <c r="I437" s="923"/>
      <c r="J437" s="923"/>
    </row>
    <row r="438" spans="1:66" ht="5.25" customHeight="1" x14ac:dyDescent="0.25">
      <c r="C438" s="923"/>
      <c r="D438" s="923"/>
      <c r="E438" s="923"/>
      <c r="F438" s="923"/>
      <c r="G438" s="923"/>
      <c r="H438" s="923"/>
      <c r="I438" s="923"/>
      <c r="J438" s="923"/>
    </row>
    <row r="439" spans="1:66" ht="5.25" customHeight="1" x14ac:dyDescent="0.25">
      <c r="C439" s="923"/>
      <c r="D439" s="923"/>
      <c r="E439" s="923"/>
      <c r="F439" s="923"/>
      <c r="G439" s="923"/>
      <c r="H439" s="923"/>
      <c r="I439" s="923"/>
      <c r="J439" s="923"/>
    </row>
    <row r="440" spans="1:66" ht="5.25" customHeight="1" thickBot="1" x14ac:dyDescent="0.3">
      <c r="C440" s="923"/>
      <c r="D440" s="923"/>
      <c r="E440" s="923"/>
      <c r="F440" s="923"/>
      <c r="G440" s="923"/>
      <c r="H440" s="923"/>
      <c r="I440" s="923"/>
      <c r="J440" s="923"/>
    </row>
    <row r="441" spans="1:66" ht="30" customHeight="1" x14ac:dyDescent="0.25">
      <c r="A441" s="2115" t="str">
        <f>CONCATENATE("skupina ",VLOOKUP(C441-1,'pravidla turnaje'!$A$64:$B$83,2,0))</f>
        <v>skupina L</v>
      </c>
      <c r="B441" s="2116"/>
      <c r="C441" s="924">
        <v>121</v>
      </c>
      <c r="D441" s="925">
        <v>122</v>
      </c>
      <c r="E441" s="925">
        <v>123</v>
      </c>
      <c r="F441" s="925">
        <v>124</v>
      </c>
      <c r="G441" s="925">
        <v>125</v>
      </c>
      <c r="H441" s="925">
        <v>126</v>
      </c>
      <c r="I441" s="925">
        <v>127</v>
      </c>
      <c r="J441" s="925">
        <v>128</v>
      </c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38"/>
      <c r="BL441" s="38"/>
      <c r="BM441" s="38"/>
      <c r="BN441" s="38"/>
    </row>
    <row r="442" spans="1:66" ht="15.75" x14ac:dyDescent="0.25">
      <c r="A442" s="2108" t="s">
        <v>22</v>
      </c>
      <c r="B442" s="2108"/>
      <c r="C442" s="75">
        <f ca="1">VLOOKUP(C$441,'Tabulka-skore'!$B$4:$Q$239,11,0)</f>
        <v>0</v>
      </c>
      <c r="D442" s="75">
        <f ca="1">VLOOKUP(D$441,'Tabulka-skore'!$B$4:$Q$239,11,0)</f>
        <v>0</v>
      </c>
      <c r="E442" s="75">
        <f ca="1">VLOOKUP(E$441,'Tabulka-skore'!$B$4:$Q$239,11,0)</f>
        <v>0</v>
      </c>
      <c r="F442" s="75">
        <f ca="1">VLOOKUP(F$441,'Tabulka-skore'!$B$4:$Q$239,11,0)</f>
        <v>0</v>
      </c>
      <c r="G442" s="75">
        <f ca="1">VLOOKUP(G$441,'Tabulka-skore'!$B$4:$Q$239,11,0)</f>
        <v>0</v>
      </c>
      <c r="H442" s="75" t="str">
        <f>VLOOKUP(H$441,'Tabulka-skore'!$B$4:$Q$239,11,0)</f>
        <v/>
      </c>
      <c r="I442" s="75" t="str">
        <f>VLOOKUP(I$441,'Tabulka-skore'!$B$4:$Q$239,11,0)</f>
        <v/>
      </c>
      <c r="J442" s="75" t="str">
        <f>VLOOKUP(J$441,'Tabulka-skore'!$B$4:$Q$239,11,0)</f>
        <v/>
      </c>
      <c r="K442" s="39"/>
      <c r="L442" s="39"/>
      <c r="M442" s="39"/>
      <c r="N442" s="39"/>
      <c r="O442" s="39"/>
      <c r="P442" s="39"/>
      <c r="Q442" s="39"/>
      <c r="R442" s="39"/>
    </row>
    <row r="443" spans="1:66" ht="15.75" x14ac:dyDescent="0.25">
      <c r="A443" s="2108" t="s">
        <v>23</v>
      </c>
      <c r="B443" s="2108"/>
      <c r="C443" s="75">
        <f ca="1">VLOOKUP(C$441,'Tabulka-skore'!$B$4:$Q$239,12,0)</f>
        <v>10</v>
      </c>
      <c r="D443" s="75">
        <f ca="1">VLOOKUP(D$441,'Tabulka-skore'!$B$4:$Q$239,12,0)</f>
        <v>22</v>
      </c>
      <c r="E443" s="75">
        <f ca="1">VLOOKUP(E$441,'Tabulka-skore'!$B$4:$Q$239,12,0)</f>
        <v>0</v>
      </c>
      <c r="F443" s="75">
        <f ca="1">VLOOKUP(F$441,'Tabulka-skore'!$B$4:$Q$239,12,0)</f>
        <v>25</v>
      </c>
      <c r="G443" s="75">
        <f ca="1">VLOOKUP(G$441,'Tabulka-skore'!$B$4:$Q$239,12,0)</f>
        <v>21</v>
      </c>
      <c r="H443" s="75" t="str">
        <f>VLOOKUP(H$441,'Tabulka-skore'!$B$4:$Q$239,12,0)</f>
        <v/>
      </c>
      <c r="I443" s="75" t="str">
        <f>VLOOKUP(I$441,'Tabulka-skore'!$B$4:$Q$239,12,0)</f>
        <v/>
      </c>
      <c r="J443" s="75" t="str">
        <f>VLOOKUP(J$441,'Tabulka-skore'!$B$4:$Q$239,12,0)</f>
        <v/>
      </c>
      <c r="K443" s="39"/>
      <c r="L443" s="39"/>
      <c r="M443" s="39"/>
      <c r="N443" s="39"/>
      <c r="O443" s="39"/>
      <c r="P443" s="39"/>
      <c r="Q443" s="39"/>
      <c r="R443" s="39"/>
    </row>
    <row r="444" spans="1:66" ht="15.75" x14ac:dyDescent="0.25">
      <c r="A444" s="2108" t="s">
        <v>24</v>
      </c>
      <c r="B444" s="2108"/>
      <c r="C444" s="75">
        <f ca="1">VLOOKUP(C$441,'Tabulka-skore'!$B$4:$Q$239,13,0)</f>
        <v>16</v>
      </c>
      <c r="D444" s="75">
        <f ca="1">VLOOKUP(D$441,'Tabulka-skore'!$B$4:$Q$239,13,0)</f>
        <v>15</v>
      </c>
      <c r="E444" s="75">
        <f ca="1">VLOOKUP(E$441,'Tabulka-skore'!$B$4:$Q$239,13,0)</f>
        <v>24</v>
      </c>
      <c r="F444" s="75">
        <f ca="1">VLOOKUP(F$441,'Tabulka-skore'!$B$4:$Q$239,13,0)</f>
        <v>8</v>
      </c>
      <c r="G444" s="75">
        <f ca="1">VLOOKUP(G$441,'Tabulka-skore'!$B$4:$Q$239,13,0)</f>
        <v>15</v>
      </c>
      <c r="H444" s="75" t="str">
        <f>VLOOKUP(H$441,'Tabulka-skore'!$B$4:$Q$239,13,0)</f>
        <v/>
      </c>
      <c r="I444" s="75" t="str">
        <f>VLOOKUP(I$441,'Tabulka-skore'!$B$4:$Q$239,13,0)</f>
        <v/>
      </c>
      <c r="J444" s="75" t="str">
        <f>VLOOKUP(J$441,'Tabulka-skore'!$B$4:$Q$239,13,0)</f>
        <v/>
      </c>
      <c r="K444" s="39"/>
      <c r="L444" s="39"/>
      <c r="M444" s="39"/>
      <c r="N444" s="39"/>
      <c r="O444" s="39"/>
      <c r="P444" s="39"/>
      <c r="Q444" s="39"/>
      <c r="R444" s="39"/>
    </row>
    <row r="445" spans="1:66" ht="15.75" x14ac:dyDescent="0.25">
      <c r="A445" s="2108" t="s">
        <v>8</v>
      </c>
      <c r="B445" s="2108"/>
      <c r="C445" s="75">
        <f ca="1">VLOOKUP(C$441,'Tabulka-skore'!$B$4:$Q$239,14,0)</f>
        <v>-6</v>
      </c>
      <c r="D445" s="75">
        <f ca="1">VLOOKUP(D$441,'Tabulka-skore'!$B$4:$Q$239,14,0)</f>
        <v>7</v>
      </c>
      <c r="E445" s="75">
        <f ca="1">VLOOKUP(E$441,'Tabulka-skore'!$B$4:$Q$239,14,0)</f>
        <v>-24</v>
      </c>
      <c r="F445" s="75">
        <f ca="1">VLOOKUP(F$441,'Tabulka-skore'!$B$4:$Q$239,14,0)</f>
        <v>17</v>
      </c>
      <c r="G445" s="75">
        <f ca="1">VLOOKUP(G$441,'Tabulka-skore'!$B$4:$Q$239,14,0)</f>
        <v>6</v>
      </c>
      <c r="H445" s="75" t="str">
        <f>VLOOKUP(H$441,'Tabulka-skore'!$B$4:$Q$239,14,0)</f>
        <v/>
      </c>
      <c r="I445" s="75" t="str">
        <f>VLOOKUP(I$441,'Tabulka-skore'!$B$4:$Q$239,14,0)</f>
        <v/>
      </c>
      <c r="J445" s="75" t="str">
        <f>VLOOKUP(J$441,'Tabulka-skore'!$B$4:$Q$239,14,0)</f>
        <v/>
      </c>
      <c r="K445" s="40"/>
      <c r="L445" s="40"/>
      <c r="M445" s="40"/>
      <c r="N445" s="40"/>
      <c r="O445" s="40"/>
      <c r="P445" s="40"/>
      <c r="Q445" s="40"/>
      <c r="R445" s="40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</row>
    <row r="446" spans="1:66" ht="37.5" customHeight="1" x14ac:dyDescent="0.25">
      <c r="A446" s="2108" t="s">
        <v>135</v>
      </c>
      <c r="B446" s="2108"/>
      <c r="C446" s="93">
        <f t="shared" ref="C446:J446" ca="1" si="1883">IFERROR(IF(C444=0,MAX($C$123:$J$123)+1,C443/C444),"")</f>
        <v>0.625</v>
      </c>
      <c r="D446" s="93">
        <f t="shared" ca="1" si="1883"/>
        <v>1.4666666666666666</v>
      </c>
      <c r="E446" s="93">
        <f t="shared" ca="1" si="1883"/>
        <v>0</v>
      </c>
      <c r="F446" s="93">
        <f t="shared" ca="1" si="1883"/>
        <v>3.125</v>
      </c>
      <c r="G446" s="93">
        <f t="shared" ca="1" si="1883"/>
        <v>1.4</v>
      </c>
      <c r="H446" s="93" t="str">
        <f t="shared" si="1883"/>
        <v/>
      </c>
      <c r="I446" s="93" t="str">
        <f t="shared" si="1883"/>
        <v/>
      </c>
      <c r="J446" s="93" t="str">
        <f t="shared" si="1883"/>
        <v/>
      </c>
      <c r="K446" s="40"/>
      <c r="L446" s="40"/>
      <c r="M446" s="40"/>
      <c r="N446" s="40"/>
      <c r="O446" s="40"/>
      <c r="P446" s="40"/>
      <c r="Q446" s="40"/>
      <c r="R446" s="40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</row>
    <row r="447" spans="1:66" ht="76.5" customHeight="1" x14ac:dyDescent="0.25">
      <c r="A447" s="2109" t="s">
        <v>33</v>
      </c>
      <c r="B447" s="2110"/>
      <c r="C447" s="79">
        <f t="shared" ref="C447" ca="1" si="1884">IF(MIN(C476,K476,S476,AA476,AI476,AQ476,AY476,BG476)=0,MAX($C476:$BN476)+1,MIN(C476,K476,S476,AA476,AI476,AQ476,AY476,BG476))</f>
        <v>1144</v>
      </c>
      <c r="D447" s="79">
        <f t="shared" ref="D447" ca="1" si="1885">IF(MIN(D476,L476,T476,AB476,AJ476,AR476,AZ476,BH476)=0,MAX($C476:$BN476)+1,MIN(D476,L476,T476,AB476,AJ476,AR476,AZ476,BH476))</f>
        <v>1122</v>
      </c>
      <c r="E447" s="79">
        <f t="shared" ref="E447" ca="1" si="1886">IF(MIN(E476,M476,U476,AC476,AK476,AS476,BA476,BI476)=0,MAX($C476:$BN476)+1,MIN(E476,M476,U476,AC476,AK476,AS476,BA476,BI476))</f>
        <v>1155</v>
      </c>
      <c r="F447" s="79">
        <f t="shared" ref="F447" ca="1" si="1887">IF(MIN(F476,N476,V476,AD476,AL476,AT476,BB476,BJ476)=0,MAX($C476:$BN476)+1,MIN(F476,N476,V476,AD476,AL476,AT476,BB476,BJ476))</f>
        <v>1111</v>
      </c>
      <c r="G447" s="79">
        <f t="shared" ref="G447" ca="1" si="1888">IF(MIN(G476,O476,W476,AE476,AM476,AU476,BC476,BK476)=0,MAX($C476:$BN476)+1,MIN(G476,O476,W476,AE476,AM476,AU476,BC476,BK476))</f>
        <v>1133</v>
      </c>
      <c r="H447" s="79">
        <f t="shared" ref="H447" ca="1" si="1889">IF(MIN(H476,P476,X476,AF476,AN476,AV476,BD476,BL476)=0,MAX($C476:$BN476)+1,MIN(H476,P476,X476,AF476,AN476,AV476,BD476,BL476))</f>
        <v>1156</v>
      </c>
      <c r="I447" s="79">
        <f t="shared" ref="I447" ca="1" si="1890">IF(MIN(I476,Q476,Y476,AG476,AO476,AW476,BE476,BM476)=0,MAX($C476:$BN476)+1,MIN(I476,Q476,Y476,AG476,AO476,AW476,BE476,BM476))</f>
        <v>1156</v>
      </c>
      <c r="J447" s="79">
        <f t="shared" ref="J447" ca="1" si="1891">IF(MIN(J476,R476,Z476,AH476,AP476,AX476,BF476,BN476)=0,MAX($C476:$BN476)+1,MIN(J476,R476,Z476,AH476,AP476,AX476,BF476,BN476))</f>
        <v>1156</v>
      </c>
    </row>
    <row r="448" spans="1:66" ht="21" customHeight="1" thickBot="1" x14ac:dyDescent="0.3">
      <c r="A448" s="2111" t="s">
        <v>25</v>
      </c>
      <c r="B448" s="2112"/>
      <c r="C448" s="52">
        <f t="shared" ref="C448:J448" ca="1" si="1892">RANK(C447,$C447:$J447,1)</f>
        <v>4</v>
      </c>
      <c r="D448" s="53">
        <f t="shared" ca="1" si="1892"/>
        <v>2</v>
      </c>
      <c r="E448" s="53">
        <f t="shared" ca="1" si="1892"/>
        <v>5</v>
      </c>
      <c r="F448" s="53">
        <f t="shared" ca="1" si="1892"/>
        <v>1</v>
      </c>
      <c r="G448" s="53">
        <f t="shared" ca="1" si="1892"/>
        <v>3</v>
      </c>
      <c r="H448" s="53">
        <f t="shared" ca="1" si="1892"/>
        <v>6</v>
      </c>
      <c r="I448" s="53">
        <f t="shared" ca="1" si="1892"/>
        <v>6</v>
      </c>
      <c r="J448" s="54">
        <f t="shared" ca="1" si="1892"/>
        <v>6</v>
      </c>
    </row>
    <row r="449" spans="1:66" x14ac:dyDescent="0.25">
      <c r="A449" s="66"/>
      <c r="C449" s="34">
        <v>1</v>
      </c>
      <c r="D449" s="48">
        <f t="shared" ref="D449" si="1893">C449</f>
        <v>1</v>
      </c>
      <c r="E449" s="48">
        <f t="shared" ref="E449" si="1894">D449</f>
        <v>1</v>
      </c>
      <c r="F449" s="48">
        <f t="shared" ref="F449" si="1895">E449</f>
        <v>1</v>
      </c>
      <c r="G449" s="48">
        <f t="shared" ref="G449" si="1896">F449</f>
        <v>1</v>
      </c>
      <c r="H449" s="48">
        <f t="shared" ref="H449" si="1897">G449</f>
        <v>1</v>
      </c>
      <c r="I449" s="48">
        <f t="shared" ref="I449" si="1898">H449</f>
        <v>1</v>
      </c>
      <c r="J449" s="48">
        <f t="shared" ref="J449" si="1899">I449</f>
        <v>1</v>
      </c>
      <c r="K449" s="35">
        <v>2</v>
      </c>
      <c r="L449" s="48">
        <f t="shared" ref="L449" si="1900">K449</f>
        <v>2</v>
      </c>
      <c r="M449" s="48">
        <f t="shared" ref="M449" si="1901">L449</f>
        <v>2</v>
      </c>
      <c r="N449" s="48">
        <f t="shared" ref="N449" si="1902">M449</f>
        <v>2</v>
      </c>
      <c r="O449" s="48">
        <f t="shared" ref="O449" si="1903">N449</f>
        <v>2</v>
      </c>
      <c r="P449" s="48">
        <f t="shared" ref="P449" si="1904">O449</f>
        <v>2</v>
      </c>
      <c r="Q449" s="48">
        <f t="shared" ref="Q449" si="1905">P449</f>
        <v>2</v>
      </c>
      <c r="R449" s="48">
        <f t="shared" ref="R449" si="1906">Q449</f>
        <v>2</v>
      </c>
      <c r="S449" s="25">
        <v>3</v>
      </c>
      <c r="T449" s="48">
        <f t="shared" ref="T449" si="1907">S449</f>
        <v>3</v>
      </c>
      <c r="U449" s="48">
        <f t="shared" ref="U449" si="1908">T449</f>
        <v>3</v>
      </c>
      <c r="V449" s="48">
        <f t="shared" ref="V449" si="1909">U449</f>
        <v>3</v>
      </c>
      <c r="W449" s="48">
        <f t="shared" ref="W449" si="1910">V449</f>
        <v>3</v>
      </c>
      <c r="X449" s="48">
        <f t="shared" ref="X449" si="1911">W449</f>
        <v>3</v>
      </c>
      <c r="Y449" s="48">
        <f t="shared" ref="Y449" si="1912">X449</f>
        <v>3</v>
      </c>
      <c r="Z449" s="48">
        <f t="shared" ref="Z449" si="1913">Y449</f>
        <v>3</v>
      </c>
      <c r="AA449" s="25">
        <v>4</v>
      </c>
      <c r="AB449" s="48">
        <f t="shared" ref="AB449" si="1914">AA449</f>
        <v>4</v>
      </c>
      <c r="AC449" s="48">
        <f t="shared" ref="AC449" si="1915">AB449</f>
        <v>4</v>
      </c>
      <c r="AD449" s="48">
        <f t="shared" ref="AD449" si="1916">AC449</f>
        <v>4</v>
      </c>
      <c r="AE449" s="48">
        <f t="shared" ref="AE449" si="1917">AD449</f>
        <v>4</v>
      </c>
      <c r="AF449" s="48">
        <f t="shared" ref="AF449" si="1918">AE449</f>
        <v>4</v>
      </c>
      <c r="AG449" s="48">
        <f t="shared" ref="AG449" si="1919">AF449</f>
        <v>4</v>
      </c>
      <c r="AH449" s="48">
        <f t="shared" ref="AH449" si="1920">AG449</f>
        <v>4</v>
      </c>
      <c r="AI449" s="25">
        <v>5</v>
      </c>
      <c r="AJ449" s="48">
        <f t="shared" ref="AJ449" si="1921">AI449</f>
        <v>5</v>
      </c>
      <c r="AK449" s="48">
        <f t="shared" ref="AK449" si="1922">AJ449</f>
        <v>5</v>
      </c>
      <c r="AL449" s="48">
        <f t="shared" ref="AL449" si="1923">AK449</f>
        <v>5</v>
      </c>
      <c r="AM449" s="48">
        <f t="shared" ref="AM449" si="1924">AL449</f>
        <v>5</v>
      </c>
      <c r="AN449" s="48">
        <f t="shared" ref="AN449" si="1925">AM449</f>
        <v>5</v>
      </c>
      <c r="AO449" s="48">
        <f t="shared" ref="AO449" si="1926">AN449</f>
        <v>5</v>
      </c>
      <c r="AP449" s="48">
        <f t="shared" ref="AP449" si="1927">AO449</f>
        <v>5</v>
      </c>
      <c r="AQ449" s="25">
        <v>6</v>
      </c>
      <c r="AR449" s="48">
        <f t="shared" ref="AR449" si="1928">AQ449</f>
        <v>6</v>
      </c>
      <c r="AS449" s="48">
        <f t="shared" ref="AS449" si="1929">AR449</f>
        <v>6</v>
      </c>
      <c r="AT449" s="48">
        <f t="shared" ref="AT449" si="1930">AS449</f>
        <v>6</v>
      </c>
      <c r="AU449" s="48">
        <f t="shared" ref="AU449" si="1931">AT449</f>
        <v>6</v>
      </c>
      <c r="AV449" s="48">
        <f t="shared" ref="AV449" si="1932">AU449</f>
        <v>6</v>
      </c>
      <c r="AW449" s="48">
        <f t="shared" ref="AW449" si="1933">AV449</f>
        <v>6</v>
      </c>
      <c r="AX449" s="48">
        <f t="shared" ref="AX449" si="1934">AW449</f>
        <v>6</v>
      </c>
      <c r="AY449" s="25">
        <v>7</v>
      </c>
      <c r="AZ449" s="48">
        <f t="shared" ref="AZ449" si="1935">AY449</f>
        <v>7</v>
      </c>
      <c r="BA449" s="48">
        <f t="shared" ref="BA449" si="1936">AZ449</f>
        <v>7</v>
      </c>
      <c r="BB449" s="48">
        <f t="shared" ref="BB449" si="1937">BA449</f>
        <v>7</v>
      </c>
      <c r="BC449" s="48">
        <f t="shared" ref="BC449" si="1938">BB449</f>
        <v>7</v>
      </c>
      <c r="BD449" s="48">
        <f t="shared" ref="BD449" si="1939">BC449</f>
        <v>7</v>
      </c>
      <c r="BE449" s="48">
        <f t="shared" ref="BE449" si="1940">BD449</f>
        <v>7</v>
      </c>
      <c r="BF449" s="48">
        <f t="shared" ref="BF449" si="1941">BE449</f>
        <v>7</v>
      </c>
      <c r="BG449" s="25">
        <v>8</v>
      </c>
      <c r="BH449" s="48">
        <f t="shared" ref="BH449" si="1942">BG449</f>
        <v>8</v>
      </c>
      <c r="BI449" s="48">
        <f t="shared" ref="BI449" si="1943">BH449</f>
        <v>8</v>
      </c>
      <c r="BJ449" s="48">
        <f t="shared" ref="BJ449" si="1944">BI449</f>
        <v>8</v>
      </c>
      <c r="BK449" s="48">
        <f t="shared" ref="BK449" si="1945">BJ449</f>
        <v>8</v>
      </c>
      <c r="BL449" s="48">
        <f t="shared" ref="BL449" si="1946">BK449</f>
        <v>8</v>
      </c>
      <c r="BM449" s="48">
        <f t="shared" ref="BM449" si="1947">BL449</f>
        <v>8</v>
      </c>
      <c r="BN449" s="48">
        <f t="shared" ref="BN449" si="1948">BM449</f>
        <v>8</v>
      </c>
    </row>
    <row r="450" spans="1:66" ht="21.75" thickBot="1" x14ac:dyDescent="0.3">
      <c r="A450" s="66"/>
      <c r="C450" s="953">
        <f t="shared" ref="C450:J450" si="1949">C441</f>
        <v>121</v>
      </c>
      <c r="D450" s="953">
        <f t="shared" si="1949"/>
        <v>122</v>
      </c>
      <c r="E450" s="953">
        <f t="shared" si="1949"/>
        <v>123</v>
      </c>
      <c r="F450" s="953">
        <f t="shared" si="1949"/>
        <v>124</v>
      </c>
      <c r="G450" s="953">
        <f t="shared" si="1949"/>
        <v>125</v>
      </c>
      <c r="H450" s="953">
        <f t="shared" si="1949"/>
        <v>126</v>
      </c>
      <c r="I450" s="953">
        <f t="shared" si="1949"/>
        <v>127</v>
      </c>
      <c r="J450" s="953">
        <f t="shared" si="1949"/>
        <v>128</v>
      </c>
      <c r="K450" s="953">
        <f t="shared" ref="K450" si="1950">C450</f>
        <v>121</v>
      </c>
      <c r="L450" s="953">
        <f t="shared" ref="L450" si="1951">D450</f>
        <v>122</v>
      </c>
      <c r="M450" s="953">
        <f t="shared" ref="M450" si="1952">E450</f>
        <v>123</v>
      </c>
      <c r="N450" s="953">
        <f t="shared" ref="N450" si="1953">F450</f>
        <v>124</v>
      </c>
      <c r="O450" s="953">
        <f t="shared" ref="O450" si="1954">G450</f>
        <v>125</v>
      </c>
      <c r="P450" s="953">
        <f t="shared" ref="P450" si="1955">H450</f>
        <v>126</v>
      </c>
      <c r="Q450" s="953">
        <f t="shared" ref="Q450" si="1956">I450</f>
        <v>127</v>
      </c>
      <c r="R450" s="953">
        <f t="shared" ref="R450" si="1957">J450</f>
        <v>128</v>
      </c>
      <c r="S450" s="953">
        <f t="shared" ref="S450" si="1958">K450</f>
        <v>121</v>
      </c>
      <c r="T450" s="953">
        <f t="shared" ref="T450" si="1959">L450</f>
        <v>122</v>
      </c>
      <c r="U450" s="953">
        <f t="shared" ref="U450" si="1960">M450</f>
        <v>123</v>
      </c>
      <c r="V450" s="953">
        <f t="shared" ref="V450" si="1961">N450</f>
        <v>124</v>
      </c>
      <c r="W450" s="953">
        <f t="shared" ref="W450" si="1962">O450</f>
        <v>125</v>
      </c>
      <c r="X450" s="953">
        <f t="shared" ref="X450" si="1963">P450</f>
        <v>126</v>
      </c>
      <c r="Y450" s="953">
        <f t="shared" ref="Y450" si="1964">Q450</f>
        <v>127</v>
      </c>
      <c r="Z450" s="953">
        <f t="shared" ref="Z450" si="1965">R450</f>
        <v>128</v>
      </c>
      <c r="AA450" s="953">
        <f t="shared" ref="AA450" si="1966">S450</f>
        <v>121</v>
      </c>
      <c r="AB450" s="953">
        <f t="shared" ref="AB450" si="1967">T450</f>
        <v>122</v>
      </c>
      <c r="AC450" s="953">
        <f t="shared" ref="AC450" si="1968">U450</f>
        <v>123</v>
      </c>
      <c r="AD450" s="953">
        <f t="shared" ref="AD450" si="1969">V450</f>
        <v>124</v>
      </c>
      <c r="AE450" s="953">
        <f t="shared" ref="AE450" si="1970">W450</f>
        <v>125</v>
      </c>
      <c r="AF450" s="953">
        <f t="shared" ref="AF450" si="1971">X450</f>
        <v>126</v>
      </c>
      <c r="AG450" s="953">
        <f t="shared" ref="AG450" si="1972">Y450</f>
        <v>127</v>
      </c>
      <c r="AH450" s="953">
        <f t="shared" ref="AH450" si="1973">Z450</f>
        <v>128</v>
      </c>
      <c r="AI450" s="953">
        <f t="shared" ref="AI450" si="1974">AA450</f>
        <v>121</v>
      </c>
      <c r="AJ450" s="953">
        <f t="shared" ref="AJ450" si="1975">AB450</f>
        <v>122</v>
      </c>
      <c r="AK450" s="953">
        <f t="shared" ref="AK450" si="1976">AC450</f>
        <v>123</v>
      </c>
      <c r="AL450" s="953">
        <f t="shared" ref="AL450" si="1977">AD450</f>
        <v>124</v>
      </c>
      <c r="AM450" s="953">
        <f t="shared" ref="AM450" si="1978">AE450</f>
        <v>125</v>
      </c>
      <c r="AN450" s="953">
        <f t="shared" ref="AN450" si="1979">AF450</f>
        <v>126</v>
      </c>
      <c r="AO450" s="953">
        <f t="shared" ref="AO450" si="1980">AG450</f>
        <v>127</v>
      </c>
      <c r="AP450" s="953">
        <f t="shared" ref="AP450" si="1981">AH450</f>
        <v>128</v>
      </c>
      <c r="AQ450" s="953">
        <f t="shared" ref="AQ450" si="1982">AI450</f>
        <v>121</v>
      </c>
      <c r="AR450" s="953">
        <f t="shared" ref="AR450" si="1983">AJ450</f>
        <v>122</v>
      </c>
      <c r="AS450" s="953">
        <f t="shared" ref="AS450" si="1984">AK450</f>
        <v>123</v>
      </c>
      <c r="AT450" s="953">
        <f t="shared" ref="AT450" si="1985">AL450</f>
        <v>124</v>
      </c>
      <c r="AU450" s="953">
        <f t="shared" ref="AU450" si="1986">AM450</f>
        <v>125</v>
      </c>
      <c r="AV450" s="953">
        <f t="shared" ref="AV450" si="1987">AN450</f>
        <v>126</v>
      </c>
      <c r="AW450" s="953">
        <f t="shared" ref="AW450" si="1988">AO450</f>
        <v>127</v>
      </c>
      <c r="AX450" s="953">
        <f t="shared" ref="AX450" si="1989">AP450</f>
        <v>128</v>
      </c>
      <c r="AY450" s="953">
        <f t="shared" ref="AY450" si="1990">AQ450</f>
        <v>121</v>
      </c>
      <c r="AZ450" s="953">
        <f t="shared" ref="AZ450" si="1991">AR450</f>
        <v>122</v>
      </c>
      <c r="BA450" s="953">
        <f t="shared" ref="BA450" si="1992">AS450</f>
        <v>123</v>
      </c>
      <c r="BB450" s="953">
        <f t="shared" ref="BB450" si="1993">AT450</f>
        <v>124</v>
      </c>
      <c r="BC450" s="953">
        <f t="shared" ref="BC450" si="1994">AU450</f>
        <v>125</v>
      </c>
      <c r="BD450" s="953">
        <f t="shared" ref="BD450" si="1995">AV450</f>
        <v>126</v>
      </c>
      <c r="BE450" s="953">
        <f t="shared" ref="BE450" si="1996">AW450</f>
        <v>127</v>
      </c>
      <c r="BF450" s="953">
        <f t="shared" ref="BF450" si="1997">AX450</f>
        <v>128</v>
      </c>
      <c r="BG450" s="953">
        <f t="shared" ref="BG450" si="1998">AY450</f>
        <v>121</v>
      </c>
      <c r="BH450" s="953">
        <f t="shared" ref="BH450" si="1999">AZ450</f>
        <v>122</v>
      </c>
      <c r="BI450" s="953">
        <f t="shared" ref="BI450" si="2000">BA450</f>
        <v>123</v>
      </c>
      <c r="BJ450" s="953">
        <f t="shared" ref="BJ450" si="2001">BB450</f>
        <v>124</v>
      </c>
      <c r="BK450" s="953">
        <f t="shared" ref="BK450" si="2002">BC450</f>
        <v>125</v>
      </c>
      <c r="BL450" s="953">
        <f t="shared" ref="BL450" si="2003">BD450</f>
        <v>126</v>
      </c>
      <c r="BM450" s="953">
        <f t="shared" ref="BM450" si="2004">BE450</f>
        <v>127</v>
      </c>
      <c r="BN450" s="953">
        <f t="shared" ref="BN450" si="2005">BF450</f>
        <v>128</v>
      </c>
    </row>
    <row r="451" spans="1:66" x14ac:dyDescent="0.25">
      <c r="A451" s="2113"/>
      <c r="B451" s="2114"/>
      <c r="C451" s="26" t="s">
        <v>18</v>
      </c>
      <c r="D451" s="7" t="s">
        <v>18</v>
      </c>
      <c r="E451" s="7" t="s">
        <v>18</v>
      </c>
      <c r="F451" s="7" t="s">
        <v>18</v>
      </c>
      <c r="G451" s="7" t="s">
        <v>18</v>
      </c>
      <c r="H451" s="7" t="s">
        <v>18</v>
      </c>
      <c r="I451" s="7" t="s">
        <v>18</v>
      </c>
      <c r="J451" s="8" t="s">
        <v>18</v>
      </c>
      <c r="K451" s="26" t="s">
        <v>18</v>
      </c>
      <c r="L451" s="7" t="s">
        <v>18</v>
      </c>
      <c r="M451" s="7" t="s">
        <v>18</v>
      </c>
      <c r="N451" s="7" t="s">
        <v>18</v>
      </c>
      <c r="O451" s="7" t="s">
        <v>18</v>
      </c>
      <c r="P451" s="7" t="s">
        <v>18</v>
      </c>
      <c r="Q451" s="7" t="s">
        <v>18</v>
      </c>
      <c r="R451" s="8" t="s">
        <v>18</v>
      </c>
      <c r="S451" s="26" t="s">
        <v>18</v>
      </c>
      <c r="T451" s="7" t="s">
        <v>18</v>
      </c>
      <c r="U451" s="7" t="s">
        <v>18</v>
      </c>
      <c r="V451" s="7" t="s">
        <v>18</v>
      </c>
      <c r="W451" s="7" t="s">
        <v>18</v>
      </c>
      <c r="X451" s="7" t="s">
        <v>18</v>
      </c>
      <c r="Y451" s="7" t="s">
        <v>18</v>
      </c>
      <c r="Z451" s="8" t="s">
        <v>18</v>
      </c>
      <c r="AA451" s="26" t="s">
        <v>18</v>
      </c>
      <c r="AB451" s="7" t="s">
        <v>18</v>
      </c>
      <c r="AC451" s="7" t="s">
        <v>18</v>
      </c>
      <c r="AD451" s="7" t="s">
        <v>18</v>
      </c>
      <c r="AE451" s="7" t="s">
        <v>18</v>
      </c>
      <c r="AF451" s="7" t="s">
        <v>18</v>
      </c>
      <c r="AG451" s="7" t="s">
        <v>18</v>
      </c>
      <c r="AH451" s="8" t="s">
        <v>18</v>
      </c>
      <c r="AI451" s="26" t="s">
        <v>18</v>
      </c>
      <c r="AJ451" s="7" t="s">
        <v>18</v>
      </c>
      <c r="AK451" s="7" t="s">
        <v>18</v>
      </c>
      <c r="AL451" s="7" t="s">
        <v>18</v>
      </c>
      <c r="AM451" s="7" t="s">
        <v>18</v>
      </c>
      <c r="AN451" s="7" t="s">
        <v>18</v>
      </c>
      <c r="AO451" s="7" t="s">
        <v>18</v>
      </c>
      <c r="AP451" s="8" t="s">
        <v>18</v>
      </c>
      <c r="AQ451" s="26" t="s">
        <v>18</v>
      </c>
      <c r="AR451" s="7" t="s">
        <v>18</v>
      </c>
      <c r="AS451" s="7" t="s">
        <v>18</v>
      </c>
      <c r="AT451" s="7" t="s">
        <v>18</v>
      </c>
      <c r="AU451" s="7" t="s">
        <v>18</v>
      </c>
      <c r="AV451" s="7" t="s">
        <v>18</v>
      </c>
      <c r="AW451" s="7" t="s">
        <v>18</v>
      </c>
      <c r="AX451" s="8" t="s">
        <v>18</v>
      </c>
      <c r="AY451" s="26" t="s">
        <v>18</v>
      </c>
      <c r="AZ451" s="7" t="s">
        <v>18</v>
      </c>
      <c r="BA451" s="7" t="s">
        <v>18</v>
      </c>
      <c r="BB451" s="7" t="s">
        <v>18</v>
      </c>
      <c r="BC451" s="7" t="s">
        <v>18</v>
      </c>
      <c r="BD451" s="7" t="s">
        <v>18</v>
      </c>
      <c r="BE451" s="7" t="s">
        <v>18</v>
      </c>
      <c r="BF451" s="8" t="s">
        <v>18</v>
      </c>
      <c r="BG451" s="26" t="s">
        <v>18</v>
      </c>
      <c r="BH451" s="7" t="s">
        <v>18</v>
      </c>
      <c r="BI451" s="7" t="s">
        <v>18</v>
      </c>
      <c r="BJ451" s="7" t="s">
        <v>18</v>
      </c>
      <c r="BK451" s="7" t="s">
        <v>18</v>
      </c>
      <c r="BL451" s="7" t="s">
        <v>18</v>
      </c>
      <c r="BM451" s="7" t="s">
        <v>18</v>
      </c>
      <c r="BN451" s="8" t="s">
        <v>18</v>
      </c>
    </row>
    <row r="452" spans="1:66" x14ac:dyDescent="0.25">
      <c r="A452" s="2120"/>
      <c r="B452" s="2121"/>
      <c r="C452" s="969" t="str">
        <f>IF(VLOOKUP(C450,'Tabulka-skore'!$B$4:$V$239,16,0)=C449,C450,"")</f>
        <v/>
      </c>
      <c r="D452" s="970" t="str">
        <f>IF(VLOOKUP(D450,'Tabulka-skore'!$B$4:$V$239,16,0)=D449,D450,"")</f>
        <v/>
      </c>
      <c r="E452" s="970" t="str">
        <f>IF(VLOOKUP(E450,'Tabulka-skore'!$B$4:$V$239,16,0)=E449,E450,"")</f>
        <v/>
      </c>
      <c r="F452" s="970">
        <f>IF(VLOOKUP(F450,'Tabulka-skore'!$B$4:$V$239,16,0)=F449,F450,"")</f>
        <v>124</v>
      </c>
      <c r="G452" s="970" t="str">
        <f>IF(VLOOKUP(G450,'Tabulka-skore'!$B$4:$V$239,16,0)=G449,G450,"")</f>
        <v/>
      </c>
      <c r="H452" s="970" t="str">
        <f>IF(VLOOKUP(H450,'Tabulka-skore'!$B$4:$V$239,16,0)=H449,H450,"")</f>
        <v/>
      </c>
      <c r="I452" s="970" t="str">
        <f>IF(VLOOKUP(I450,'Tabulka-skore'!$B$4:$V$239,16,0)=I449,I450,"")</f>
        <v/>
      </c>
      <c r="J452" s="971" t="str">
        <f>IF(VLOOKUP(J450,'Tabulka-skore'!$B$4:$V$239,16,0)=J449,J450,"")</f>
        <v/>
      </c>
      <c r="K452" s="969" t="str">
        <f>IF(VLOOKUP(K450,'Tabulka-skore'!$B$4:$V$239,16,0)=K449,K450,"")</f>
        <v/>
      </c>
      <c r="L452" s="970">
        <f>IF(VLOOKUP(L450,'Tabulka-skore'!$B$4:$V$239,16,0)=L449,L450,"")</f>
        <v>122</v>
      </c>
      <c r="M452" s="970" t="str">
        <f>IF(VLOOKUP(M450,'Tabulka-skore'!$B$4:$V$239,16,0)=M449,M450,"")</f>
        <v/>
      </c>
      <c r="N452" s="970" t="str">
        <f>IF(VLOOKUP(N450,'Tabulka-skore'!$B$4:$V$239,16,0)=N449,N450,"")</f>
        <v/>
      </c>
      <c r="O452" s="970" t="str">
        <f>IF(VLOOKUP(O450,'Tabulka-skore'!$B$4:$V$239,16,0)=O449,O450,"")</f>
        <v/>
      </c>
      <c r="P452" s="970" t="str">
        <f>IF(VLOOKUP(P450,'Tabulka-skore'!$B$4:$V$239,16,0)=P449,P450,"")</f>
        <v/>
      </c>
      <c r="Q452" s="970" t="str">
        <f>IF(VLOOKUP(Q450,'Tabulka-skore'!$B$4:$V$239,16,0)=Q449,Q450,"")</f>
        <v/>
      </c>
      <c r="R452" s="971" t="str">
        <f>IF(VLOOKUP(R450,'Tabulka-skore'!$B$4:$V$239,16,0)=R449,R450,"")</f>
        <v/>
      </c>
      <c r="S452" s="969" t="str">
        <f>IF(VLOOKUP(S450,'Tabulka-skore'!$B$4:$V$239,16,0)=S449,S450,"")</f>
        <v/>
      </c>
      <c r="T452" s="970" t="str">
        <f>IF(VLOOKUP(T450,'Tabulka-skore'!$B$4:$V$239,16,0)=T449,T450,"")</f>
        <v/>
      </c>
      <c r="U452" s="970" t="str">
        <f>IF(VLOOKUP(U450,'Tabulka-skore'!$B$4:$V$239,16,0)=U449,U450,"")</f>
        <v/>
      </c>
      <c r="V452" s="970" t="str">
        <f>IF(VLOOKUP(V450,'Tabulka-skore'!$B$4:$V$239,16,0)=V449,V450,"")</f>
        <v/>
      </c>
      <c r="W452" s="970">
        <f>IF(VLOOKUP(W450,'Tabulka-skore'!$B$4:$V$239,16,0)=W449,W450,"")</f>
        <v>125</v>
      </c>
      <c r="X452" s="970" t="str">
        <f>IF(VLOOKUP(X450,'Tabulka-skore'!$B$4:$V$239,16,0)=X449,X450,"")</f>
        <v/>
      </c>
      <c r="Y452" s="970" t="str">
        <f>IF(VLOOKUP(Y450,'Tabulka-skore'!$B$4:$V$239,16,0)=Y449,Y450,"")</f>
        <v/>
      </c>
      <c r="Z452" s="971" t="str">
        <f>IF(VLOOKUP(Z450,'Tabulka-skore'!$B$4:$V$239,16,0)=Z449,Z450,"")</f>
        <v/>
      </c>
      <c r="AA452" s="969">
        <f>IF(VLOOKUP(AA450,'Tabulka-skore'!$B$4:$V$239,16,0)=AA449,AA450,"")</f>
        <v>121</v>
      </c>
      <c r="AB452" s="970" t="str">
        <f>IF(VLOOKUP(AB450,'Tabulka-skore'!$B$4:$V$239,16,0)=AB449,AB450,"")</f>
        <v/>
      </c>
      <c r="AC452" s="970" t="str">
        <f>IF(VLOOKUP(AC450,'Tabulka-skore'!$B$4:$V$239,16,0)=AC449,AC450,"")</f>
        <v/>
      </c>
      <c r="AD452" s="970" t="str">
        <f>IF(VLOOKUP(AD450,'Tabulka-skore'!$B$4:$V$239,16,0)=AD449,AD450,"")</f>
        <v/>
      </c>
      <c r="AE452" s="970" t="str">
        <f>IF(VLOOKUP(AE450,'Tabulka-skore'!$B$4:$V$239,16,0)=AE449,AE450,"")</f>
        <v/>
      </c>
      <c r="AF452" s="970" t="str">
        <f>IF(VLOOKUP(AF450,'Tabulka-skore'!$B$4:$V$239,16,0)=AF449,AF450,"")</f>
        <v/>
      </c>
      <c r="AG452" s="970" t="str">
        <f>IF(VLOOKUP(AG450,'Tabulka-skore'!$B$4:$V$239,16,0)=AG449,AG450,"")</f>
        <v/>
      </c>
      <c r="AH452" s="971" t="str">
        <f>IF(VLOOKUP(AH450,'Tabulka-skore'!$B$4:$V$239,16,0)=AH449,AH450,"")</f>
        <v/>
      </c>
      <c r="AI452" s="969" t="str">
        <f>IF(VLOOKUP(AI450,'Tabulka-skore'!$B$4:$V$239,16,0)=AI449,AI450,"")</f>
        <v/>
      </c>
      <c r="AJ452" s="970" t="str">
        <f>IF(VLOOKUP(AJ450,'Tabulka-skore'!$B$4:$V$239,16,0)=AJ449,AJ450,"")</f>
        <v/>
      </c>
      <c r="AK452" s="970">
        <f>IF(VLOOKUP(AK450,'Tabulka-skore'!$B$4:$V$239,16,0)=AK449,AK450,"")</f>
        <v>123</v>
      </c>
      <c r="AL452" s="970" t="str">
        <f>IF(VLOOKUP(AL450,'Tabulka-skore'!$B$4:$V$239,16,0)=AL449,AL450,"")</f>
        <v/>
      </c>
      <c r="AM452" s="970" t="str">
        <f>IF(VLOOKUP(AM450,'Tabulka-skore'!$B$4:$V$239,16,0)=AM449,AM450,"")</f>
        <v/>
      </c>
      <c r="AN452" s="970" t="str">
        <f>IF(VLOOKUP(AN450,'Tabulka-skore'!$B$4:$V$239,16,0)=AN449,AN450,"")</f>
        <v/>
      </c>
      <c r="AO452" s="970" t="str">
        <f>IF(VLOOKUP(AO450,'Tabulka-skore'!$B$4:$V$239,16,0)=AO449,AO450,"")</f>
        <v/>
      </c>
      <c r="AP452" s="971" t="str">
        <f>IF(VLOOKUP(AP450,'Tabulka-skore'!$B$4:$V$239,16,0)=AP449,AP450,"")</f>
        <v/>
      </c>
      <c r="AQ452" s="969" t="str">
        <f>IF(VLOOKUP(AQ450,'Tabulka-skore'!$B$4:$V$239,16,0)=AQ449,AQ450,"")</f>
        <v/>
      </c>
      <c r="AR452" s="970" t="str">
        <f>IF(VLOOKUP(AR450,'Tabulka-skore'!$B$4:$V$239,16,0)=AR449,AR450,"")</f>
        <v/>
      </c>
      <c r="AS452" s="970" t="str">
        <f>IF(VLOOKUP(AS450,'Tabulka-skore'!$B$4:$V$239,16,0)=AS449,AS450,"")</f>
        <v/>
      </c>
      <c r="AT452" s="970" t="str">
        <f>IF(VLOOKUP(AT450,'Tabulka-skore'!$B$4:$V$239,16,0)=AT449,AT450,"")</f>
        <v/>
      </c>
      <c r="AU452" s="970" t="str">
        <f>IF(VLOOKUP(AU450,'Tabulka-skore'!$B$4:$V$239,16,0)=AU449,AU450,"")</f>
        <v/>
      </c>
      <c r="AV452" s="970" t="str">
        <f>IF(VLOOKUP(AV450,'Tabulka-skore'!$B$4:$V$239,16,0)=AV449,AV450,"")</f>
        <v/>
      </c>
      <c r="AW452" s="970" t="str">
        <f>IF(VLOOKUP(AW450,'Tabulka-skore'!$B$4:$V$239,16,0)=AW449,AW450,"")</f>
        <v/>
      </c>
      <c r="AX452" s="971" t="str">
        <f>IF(VLOOKUP(AX450,'Tabulka-skore'!$B$4:$V$239,16,0)=AX449,AX450,"")</f>
        <v/>
      </c>
      <c r="AY452" s="969" t="str">
        <f>IF(VLOOKUP(AY450,'Tabulka-skore'!$B$4:$V$239,16,0)=AY449,AY450,"")</f>
        <v/>
      </c>
      <c r="AZ452" s="970" t="str">
        <f>IF(VLOOKUP(AZ450,'Tabulka-skore'!$B$4:$V$239,16,0)=AZ449,AZ450,"")</f>
        <v/>
      </c>
      <c r="BA452" s="970" t="str">
        <f>IF(VLOOKUP(BA450,'Tabulka-skore'!$B$4:$V$239,16,0)=BA449,BA450,"")</f>
        <v/>
      </c>
      <c r="BB452" s="970" t="str">
        <f>IF(VLOOKUP(BB450,'Tabulka-skore'!$B$4:$V$239,16,0)=BB449,BB450,"")</f>
        <v/>
      </c>
      <c r="BC452" s="970" t="str">
        <f>IF(VLOOKUP(BC450,'Tabulka-skore'!$B$4:$V$239,16,0)=BC449,BC450,"")</f>
        <v/>
      </c>
      <c r="BD452" s="970" t="str">
        <f>IF(VLOOKUP(BD450,'Tabulka-skore'!$B$4:$V$239,16,0)=BD449,BD450,"")</f>
        <v/>
      </c>
      <c r="BE452" s="970" t="str">
        <f>IF(VLOOKUP(BE450,'Tabulka-skore'!$B$4:$V$239,16,0)=BE449,BE450,"")</f>
        <v/>
      </c>
      <c r="BF452" s="971" t="str">
        <f>IF(VLOOKUP(BF450,'Tabulka-skore'!$B$4:$V$239,16,0)=BF449,BF450,"")</f>
        <v/>
      </c>
      <c r="BG452" s="969" t="str">
        <f>IF(VLOOKUP(BG450,'Tabulka-skore'!$B$4:$V$239,16,0)=BG449,BG450,"")</f>
        <v/>
      </c>
      <c r="BH452" s="970" t="str">
        <f>IF(VLOOKUP(BH450,'Tabulka-skore'!$B$4:$V$239,16,0)=BH449,BH450,"")</f>
        <v/>
      </c>
      <c r="BI452" s="970" t="str">
        <f>IF(VLOOKUP(BI450,'Tabulka-skore'!$B$4:$V$239,16,0)=BI449,BI450,"")</f>
        <v/>
      </c>
      <c r="BJ452" s="970" t="str">
        <f>IF(VLOOKUP(BJ450,'Tabulka-skore'!$B$4:$V$239,16,0)=BJ449,BJ450,"")</f>
        <v/>
      </c>
      <c r="BK452" s="970" t="str">
        <f>IF(VLOOKUP(BK450,'Tabulka-skore'!$B$4:$V$239,16,0)=BK449,BK450,"")</f>
        <v/>
      </c>
      <c r="BL452" s="970" t="str">
        <f>IF(VLOOKUP(BL450,'Tabulka-skore'!$B$4:$V$239,16,0)=BL449,BL450,"")</f>
        <v/>
      </c>
      <c r="BM452" s="970" t="str">
        <f>IF(VLOOKUP(BM450,'Tabulka-skore'!$B$4:$V$239,16,0)=BM449,BM450,"")</f>
        <v/>
      </c>
      <c r="BN452" s="971" t="str">
        <f>IF(VLOOKUP(BN450,'Tabulka-skore'!$B$4:$V$239,16,0)=BN449,BN450,"")</f>
        <v/>
      </c>
    </row>
    <row r="453" spans="1:66" ht="15.75" x14ac:dyDescent="0.25">
      <c r="A453" s="275" t="s">
        <v>26</v>
      </c>
      <c r="B453" s="276" t="s">
        <v>58</v>
      </c>
      <c r="C453" s="27" t="str">
        <f>IF(C452="","",DSUM('Rozpis-skore'!$C$1:$L$162,$B453,C451:C452))</f>
        <v/>
      </c>
      <c r="D453" s="6" t="str">
        <f>IF(D452="","",DSUM('Rozpis-skore'!$C$1:$L$162,$B453,D451:D452))</f>
        <v/>
      </c>
      <c r="E453" s="6" t="str">
        <f>IF(E452="","",DSUM('Rozpis-skore'!$C$1:$L$162,$B453,E451:E452))</f>
        <v/>
      </c>
      <c r="F453" s="6">
        <f>IF(F452="","",DSUM('Rozpis-skore'!$C$1:$L$162,$B453,F451:F452))</f>
        <v>0</v>
      </c>
      <c r="G453" s="6" t="str">
        <f>IF(G452="","",DSUM('Rozpis-skore'!$C$1:$L$162,$B453,G451:G452))</f>
        <v/>
      </c>
      <c r="H453" s="6" t="str">
        <f>IF(H452="","",DSUM('Rozpis-skore'!$C$1:$L$162,$B453,H451:H452))</f>
        <v/>
      </c>
      <c r="I453" s="6" t="str">
        <f>IF(I452="","",DSUM('Rozpis-skore'!$C$1:$L$162,$B453,I451:I452))</f>
        <v/>
      </c>
      <c r="J453" s="9" t="str">
        <f>IF(J452="","",DSUM('Rozpis-skore'!$C$1:$L$162,$B453,J451:J452))</f>
        <v/>
      </c>
      <c r="K453" s="27" t="str">
        <f>IF(K452="","",DSUM('Rozpis-skore'!$C$1:$L$162,$B453,K451:K452))</f>
        <v/>
      </c>
      <c r="L453" s="6">
        <f>IF(L452="","",DSUM('Rozpis-skore'!$C$1:$L$162,$B453,L451:L452))</f>
        <v>0</v>
      </c>
      <c r="M453" s="6" t="str">
        <f>IF(M452="","",DSUM('Rozpis-skore'!$C$1:$L$162,$B453,M451:M452))</f>
        <v/>
      </c>
      <c r="N453" s="6" t="str">
        <f>IF(N452="","",DSUM('Rozpis-skore'!$C$1:$L$162,$B453,N451:N452))</f>
        <v/>
      </c>
      <c r="O453" s="6" t="str">
        <f>IF(O452="","",DSUM('Rozpis-skore'!$C$1:$L$162,$B453,O451:O452))</f>
        <v/>
      </c>
      <c r="P453" s="6" t="str">
        <f>IF(P452="","",DSUM('Rozpis-skore'!$C$1:$L$162,$B453,P451:P452))</f>
        <v/>
      </c>
      <c r="Q453" s="6" t="str">
        <f>IF(Q452="","",DSUM('Rozpis-skore'!$C$1:$L$162,$B453,Q451:Q452))</f>
        <v/>
      </c>
      <c r="R453" s="9" t="str">
        <f>IF(R452="","",DSUM('Rozpis-skore'!$C$1:$L$162,$B453,R451:R452))</f>
        <v/>
      </c>
      <c r="S453" s="27" t="str">
        <f>IF(S452="","",DSUM('Rozpis-skore'!$C$1:$L$162,$B453,S451:S452))</f>
        <v/>
      </c>
      <c r="T453" s="6" t="str">
        <f>IF(T452="","",DSUM('Rozpis-skore'!$C$1:$L$162,$B453,T451:T452))</f>
        <v/>
      </c>
      <c r="U453" s="6" t="str">
        <f>IF(U452="","",DSUM('Rozpis-skore'!$C$1:$L$162,$B453,U451:U452))</f>
        <v/>
      </c>
      <c r="V453" s="6" t="str">
        <f>IF(V452="","",DSUM('Rozpis-skore'!$C$1:$L$162,$B453,V451:V452))</f>
        <v/>
      </c>
      <c r="W453" s="6">
        <f>IF(W452="","",DSUM('Rozpis-skore'!$C$1:$L$162,$B453,W451:W452))</f>
        <v>0</v>
      </c>
      <c r="X453" s="6" t="str">
        <f>IF(X452="","",DSUM('Rozpis-skore'!$C$1:$L$162,$B453,X451:X452))</f>
        <v/>
      </c>
      <c r="Y453" s="6" t="str">
        <f>IF(Y452="","",DSUM('Rozpis-skore'!$C$1:$L$162,$B453,Y451:Y452))</f>
        <v/>
      </c>
      <c r="Z453" s="9" t="str">
        <f>IF(Z452="","",DSUM('Rozpis-skore'!$C$1:$L$162,$B453,Z451:Z452))</f>
        <v/>
      </c>
      <c r="AA453" s="27">
        <f>IF(AA452="","",DSUM('Rozpis-skore'!$C$1:$L$162,$B453,AA451:AA452))</f>
        <v>0</v>
      </c>
      <c r="AB453" s="6" t="str">
        <f>IF(AB452="","",DSUM('Rozpis-skore'!$C$1:$L$162,$B453,AB451:AB452))</f>
        <v/>
      </c>
      <c r="AC453" s="6" t="str">
        <f>IF(AC452="","",DSUM('Rozpis-skore'!$C$1:$L$162,$B453,AC451:AC452))</f>
        <v/>
      </c>
      <c r="AD453" s="6" t="str">
        <f>IF(AD452="","",DSUM('Rozpis-skore'!$C$1:$L$162,$B453,AD451:AD452))</f>
        <v/>
      </c>
      <c r="AE453" s="6" t="str">
        <f>IF(AE452="","",DSUM('Rozpis-skore'!$C$1:$L$162,$B453,AE451:AE452))</f>
        <v/>
      </c>
      <c r="AF453" s="6" t="str">
        <f>IF(AF452="","",DSUM('Rozpis-skore'!$C$1:$L$162,$B453,AF451:AF452))</f>
        <v/>
      </c>
      <c r="AG453" s="6" t="str">
        <f>IF(AG452="","",DSUM('Rozpis-skore'!$C$1:$L$162,$B453,AG451:AG452))</f>
        <v/>
      </c>
      <c r="AH453" s="9" t="str">
        <f>IF(AH452="","",DSUM('Rozpis-skore'!$C$1:$L$162,$B453,AH451:AH452))</f>
        <v/>
      </c>
      <c r="AI453" s="27" t="str">
        <f>IF(AI452="","",DSUM('Rozpis-skore'!$C$1:$L$162,$B453,AI451:AI452))</f>
        <v/>
      </c>
      <c r="AJ453" s="6" t="str">
        <f>IF(AJ452="","",DSUM('Rozpis-skore'!$C$1:$L$162,$B453,AJ451:AJ452))</f>
        <v/>
      </c>
      <c r="AK453" s="6">
        <f>IF(AK452="","",DSUM('Rozpis-skore'!$C$1:$L$162,$B453,AK451:AK452))</f>
        <v>0</v>
      </c>
      <c r="AL453" s="6" t="str">
        <f>IF(AL452="","",DSUM('Rozpis-skore'!$C$1:$L$162,$B453,AL451:AL452))</f>
        <v/>
      </c>
      <c r="AM453" s="6" t="str">
        <f>IF(AM452="","",DSUM('Rozpis-skore'!$C$1:$L$162,$B453,AM451:AM452))</f>
        <v/>
      </c>
      <c r="AN453" s="6" t="str">
        <f>IF(AN452="","",DSUM('Rozpis-skore'!$C$1:$L$162,$B453,AN451:AN452))</f>
        <v/>
      </c>
      <c r="AO453" s="6" t="str">
        <f>IF(AO452="","",DSUM('Rozpis-skore'!$C$1:$L$162,$B453,AO451:AO452))</f>
        <v/>
      </c>
      <c r="AP453" s="9" t="str">
        <f>IF(AP452="","",DSUM('Rozpis-skore'!$C$1:$L$162,$B453,AP451:AP452))</f>
        <v/>
      </c>
      <c r="AQ453" s="27" t="str">
        <f>IF(AQ452="","",DSUM('Rozpis-skore'!$C$1:$L$162,$B453,AQ451:AQ452))</f>
        <v/>
      </c>
      <c r="AR453" s="6" t="str">
        <f>IF(AR452="","",DSUM('Rozpis-skore'!$C$1:$L$162,$B453,AR451:AR452))</f>
        <v/>
      </c>
      <c r="AS453" s="6" t="str">
        <f>IF(AS452="","",DSUM('Rozpis-skore'!$C$1:$L$162,$B453,AS451:AS452))</f>
        <v/>
      </c>
      <c r="AT453" s="6" t="str">
        <f>IF(AT452="","",DSUM('Rozpis-skore'!$C$1:$L$162,$B453,AT451:AT452))</f>
        <v/>
      </c>
      <c r="AU453" s="6" t="str">
        <f>IF(AU452="","",DSUM('Rozpis-skore'!$C$1:$L$162,$B453,AU451:AU452))</f>
        <v/>
      </c>
      <c r="AV453" s="6" t="str">
        <f>IF(AV452="","",DSUM('Rozpis-skore'!$C$1:$L$162,$B453,AV451:AV452))</f>
        <v/>
      </c>
      <c r="AW453" s="6" t="str">
        <f>IF(AW452="","",DSUM('Rozpis-skore'!$C$1:$L$162,$B453,AW451:AW452))</f>
        <v/>
      </c>
      <c r="AX453" s="9" t="str">
        <f>IF(AX452="","",DSUM('Rozpis-skore'!$C$1:$L$162,$B453,AX451:AX452))</f>
        <v/>
      </c>
      <c r="AY453" s="27" t="str">
        <f>IF(AY452="","",DSUM('Rozpis-skore'!$C$1:$L$162,$B453,AY451:AY452))</f>
        <v/>
      </c>
      <c r="AZ453" s="6" t="str">
        <f>IF(AZ452="","",DSUM('Rozpis-skore'!$C$1:$L$162,$B453,AZ451:AZ452))</f>
        <v/>
      </c>
      <c r="BA453" s="6" t="str">
        <f>IF(BA452="","",DSUM('Rozpis-skore'!$C$1:$L$162,$B453,BA451:BA452))</f>
        <v/>
      </c>
      <c r="BB453" s="6" t="str">
        <f>IF(BB452="","",DSUM('Rozpis-skore'!$C$1:$L$162,$B453,BB451:BB452))</f>
        <v/>
      </c>
      <c r="BC453" s="6" t="str">
        <f>IF(BC452="","",DSUM('Rozpis-skore'!$C$1:$L$162,$B453,BC451:BC452))</f>
        <v/>
      </c>
      <c r="BD453" s="6" t="str">
        <f>IF(BD452="","",DSUM('Rozpis-skore'!$C$1:$L$162,$B453,BD451:BD452))</f>
        <v/>
      </c>
      <c r="BE453" s="6" t="str">
        <f>IF(BE452="","",DSUM('Rozpis-skore'!$C$1:$L$162,$B453,BE451:BE452))</f>
        <v/>
      </c>
      <c r="BF453" s="9" t="str">
        <f>IF(BF452="","",DSUM('Rozpis-skore'!$C$1:$L$162,$B453,BF451:BF452))</f>
        <v/>
      </c>
      <c r="BG453" s="27" t="str">
        <f>IF(BG452="","",DSUM('Rozpis-skore'!$C$1:$L$162,$B453,BG451:BG452))</f>
        <v/>
      </c>
      <c r="BH453" s="6" t="str">
        <f>IF(BH452="","",DSUM('Rozpis-skore'!$C$1:$L$162,$B453,BH451:BH452))</f>
        <v/>
      </c>
      <c r="BI453" s="6" t="str">
        <f>IF(BI452="","",DSUM('Rozpis-skore'!$C$1:$L$162,$B453,BI451:BI452))</f>
        <v/>
      </c>
      <c r="BJ453" s="6" t="str">
        <f>IF(BJ452="","",DSUM('Rozpis-skore'!$C$1:$L$162,$B453,BJ451:BJ452))</f>
        <v/>
      </c>
      <c r="BK453" s="6" t="str">
        <f>IF(BK452="","",DSUM('Rozpis-skore'!$C$1:$L$162,$B453,BK451:BK452))</f>
        <v/>
      </c>
      <c r="BL453" s="6" t="str">
        <f>IF(BL452="","",DSUM('Rozpis-skore'!$C$1:$L$162,$B453,BL451:BL452))</f>
        <v/>
      </c>
      <c r="BM453" s="6" t="str">
        <f>IF(BM452="","",DSUM('Rozpis-skore'!$C$1:$L$162,$B453,BM451:BM452))</f>
        <v/>
      </c>
      <c r="BN453" s="9" t="str">
        <f>IF(BN452="","",DSUM('Rozpis-skore'!$C$1:$L$162,$B453,BN451:BN452))</f>
        <v/>
      </c>
    </row>
    <row r="454" spans="1:66" ht="15.75" x14ac:dyDescent="0.25">
      <c r="A454" s="275" t="s">
        <v>28</v>
      </c>
      <c r="B454" s="276" t="s">
        <v>20</v>
      </c>
      <c r="C454" s="27" t="str">
        <f>IF(C452="","",DSUM('Rozpis-skore'!$C$1:$L$162,$B454,C451:C452))</f>
        <v/>
      </c>
      <c r="D454" s="6" t="str">
        <f>IF(D452="","",DSUM('Rozpis-skore'!$C$1:$L$162,$B454,D451:D452))</f>
        <v/>
      </c>
      <c r="E454" s="6" t="str">
        <f>IF(E452="","",DSUM('Rozpis-skore'!$C$1:$L$162,$B454,E451:E452))</f>
        <v/>
      </c>
      <c r="F454" s="6">
        <f>IF(F452="","",DSUM('Rozpis-skore'!$C$1:$L$162,$B454,F451:F452))</f>
        <v>0</v>
      </c>
      <c r="G454" s="6" t="str">
        <f>IF(G452="","",DSUM('Rozpis-skore'!$C$1:$L$162,$B454,G451:G452))</f>
        <v/>
      </c>
      <c r="H454" s="6" t="str">
        <f>IF(H452="","",DSUM('Rozpis-skore'!$C$1:$L$162,$B454,H451:H452))</f>
        <v/>
      </c>
      <c r="I454" s="6" t="str">
        <f>IF(I452="","",DSUM('Rozpis-skore'!$C$1:$L$162,$B454,I451:I452))</f>
        <v/>
      </c>
      <c r="J454" s="9" t="str">
        <f>IF(J452="","",DSUM('Rozpis-skore'!$C$1:$L$162,$B454,J451:J452))</f>
        <v/>
      </c>
      <c r="K454" s="27" t="str">
        <f>IF(K452="","",DSUM('Rozpis-skore'!$C$1:$L$162,$B454,K451:K452))</f>
        <v/>
      </c>
      <c r="L454" s="6">
        <f>IF(L452="","",DSUM('Rozpis-skore'!$C$1:$L$162,$B454,L451:L452))</f>
        <v>0</v>
      </c>
      <c r="M454" s="6" t="str">
        <f>IF(M452="","",DSUM('Rozpis-skore'!$C$1:$L$162,$B454,M451:M452))</f>
        <v/>
      </c>
      <c r="N454" s="6" t="str">
        <f>IF(N452="","",DSUM('Rozpis-skore'!$C$1:$L$162,$B454,N451:N452))</f>
        <v/>
      </c>
      <c r="O454" s="6" t="str">
        <f>IF(O452="","",DSUM('Rozpis-skore'!$C$1:$L$162,$B454,O451:O452))</f>
        <v/>
      </c>
      <c r="P454" s="6" t="str">
        <f>IF(P452="","",DSUM('Rozpis-skore'!$C$1:$L$162,$B454,P451:P452))</f>
        <v/>
      </c>
      <c r="Q454" s="6" t="str">
        <f>IF(Q452="","",DSUM('Rozpis-skore'!$C$1:$L$162,$B454,Q451:Q452))</f>
        <v/>
      </c>
      <c r="R454" s="9" t="str">
        <f>IF(R452="","",DSUM('Rozpis-skore'!$C$1:$L$162,$B454,R451:R452))</f>
        <v/>
      </c>
      <c r="S454" s="27" t="str">
        <f>IF(S452="","",DSUM('Rozpis-skore'!$C$1:$L$162,$B454,S451:S452))</f>
        <v/>
      </c>
      <c r="T454" s="6" t="str">
        <f>IF(T452="","",DSUM('Rozpis-skore'!$C$1:$L$162,$B454,T451:T452))</f>
        <v/>
      </c>
      <c r="U454" s="6" t="str">
        <f>IF(U452="","",DSUM('Rozpis-skore'!$C$1:$L$162,$B454,U451:U452))</f>
        <v/>
      </c>
      <c r="V454" s="6" t="str">
        <f>IF(V452="","",DSUM('Rozpis-skore'!$C$1:$L$162,$B454,V451:V452))</f>
        <v/>
      </c>
      <c r="W454" s="6">
        <f>IF(W452="","",DSUM('Rozpis-skore'!$C$1:$L$162,$B454,W451:W452))</f>
        <v>0</v>
      </c>
      <c r="X454" s="6" t="str">
        <f>IF(X452="","",DSUM('Rozpis-skore'!$C$1:$L$162,$B454,X451:X452))</f>
        <v/>
      </c>
      <c r="Y454" s="6" t="str">
        <f>IF(Y452="","",DSUM('Rozpis-skore'!$C$1:$L$162,$B454,Y451:Y452))</f>
        <v/>
      </c>
      <c r="Z454" s="9" t="str">
        <f>IF(Z452="","",DSUM('Rozpis-skore'!$C$1:$L$162,$B454,Z451:Z452))</f>
        <v/>
      </c>
      <c r="AA454" s="27">
        <f>IF(AA452="","",DSUM('Rozpis-skore'!$C$1:$L$162,$B454,AA451:AA452))</f>
        <v>0</v>
      </c>
      <c r="AB454" s="6" t="str">
        <f>IF(AB452="","",DSUM('Rozpis-skore'!$C$1:$L$162,$B454,AB451:AB452))</f>
        <v/>
      </c>
      <c r="AC454" s="6" t="str">
        <f>IF(AC452="","",DSUM('Rozpis-skore'!$C$1:$L$162,$B454,AC451:AC452))</f>
        <v/>
      </c>
      <c r="AD454" s="6" t="str">
        <f>IF(AD452="","",DSUM('Rozpis-skore'!$C$1:$L$162,$B454,AD451:AD452))</f>
        <v/>
      </c>
      <c r="AE454" s="6" t="str">
        <f>IF(AE452="","",DSUM('Rozpis-skore'!$C$1:$L$162,$B454,AE451:AE452))</f>
        <v/>
      </c>
      <c r="AF454" s="6" t="str">
        <f>IF(AF452="","",DSUM('Rozpis-skore'!$C$1:$L$162,$B454,AF451:AF452))</f>
        <v/>
      </c>
      <c r="AG454" s="6" t="str">
        <f>IF(AG452="","",DSUM('Rozpis-skore'!$C$1:$L$162,$B454,AG451:AG452))</f>
        <v/>
      </c>
      <c r="AH454" s="9" t="str">
        <f>IF(AH452="","",DSUM('Rozpis-skore'!$C$1:$L$162,$B454,AH451:AH452))</f>
        <v/>
      </c>
      <c r="AI454" s="27" t="str">
        <f>IF(AI452="","",DSUM('Rozpis-skore'!$C$1:$L$162,$B454,AI451:AI452))</f>
        <v/>
      </c>
      <c r="AJ454" s="6" t="str">
        <f>IF(AJ452="","",DSUM('Rozpis-skore'!$C$1:$L$162,$B454,AJ451:AJ452))</f>
        <v/>
      </c>
      <c r="AK454" s="6">
        <f>IF(AK452="","",DSUM('Rozpis-skore'!$C$1:$L$162,$B454,AK451:AK452))</f>
        <v>0</v>
      </c>
      <c r="AL454" s="6" t="str">
        <f>IF(AL452="","",DSUM('Rozpis-skore'!$C$1:$L$162,$B454,AL451:AL452))</f>
        <v/>
      </c>
      <c r="AM454" s="6" t="str">
        <f>IF(AM452="","",DSUM('Rozpis-skore'!$C$1:$L$162,$B454,AM451:AM452))</f>
        <v/>
      </c>
      <c r="AN454" s="6" t="str">
        <f>IF(AN452="","",DSUM('Rozpis-skore'!$C$1:$L$162,$B454,AN451:AN452))</f>
        <v/>
      </c>
      <c r="AO454" s="6" t="str">
        <f>IF(AO452="","",DSUM('Rozpis-skore'!$C$1:$L$162,$B454,AO451:AO452))</f>
        <v/>
      </c>
      <c r="AP454" s="9" t="str">
        <f>IF(AP452="","",DSUM('Rozpis-skore'!$C$1:$L$162,$B454,AP451:AP452))</f>
        <v/>
      </c>
      <c r="AQ454" s="27" t="str">
        <f>IF(AQ452="","",DSUM('Rozpis-skore'!$C$1:$L$162,$B454,AQ451:AQ452))</f>
        <v/>
      </c>
      <c r="AR454" s="6" t="str">
        <f>IF(AR452="","",DSUM('Rozpis-skore'!$C$1:$L$162,$B454,AR451:AR452))</f>
        <v/>
      </c>
      <c r="AS454" s="6" t="str">
        <f>IF(AS452="","",DSUM('Rozpis-skore'!$C$1:$L$162,$B454,AS451:AS452))</f>
        <v/>
      </c>
      <c r="AT454" s="6" t="str">
        <f>IF(AT452="","",DSUM('Rozpis-skore'!$C$1:$L$162,$B454,AT451:AT452))</f>
        <v/>
      </c>
      <c r="AU454" s="6" t="str">
        <f>IF(AU452="","",DSUM('Rozpis-skore'!$C$1:$L$162,$B454,AU451:AU452))</f>
        <v/>
      </c>
      <c r="AV454" s="6" t="str">
        <f>IF(AV452="","",DSUM('Rozpis-skore'!$C$1:$L$162,$B454,AV451:AV452))</f>
        <v/>
      </c>
      <c r="AW454" s="6" t="str">
        <f>IF(AW452="","",DSUM('Rozpis-skore'!$C$1:$L$162,$B454,AW451:AW452))</f>
        <v/>
      </c>
      <c r="AX454" s="9" t="str">
        <f>IF(AX452="","",DSUM('Rozpis-skore'!$C$1:$L$162,$B454,AX451:AX452))</f>
        <v/>
      </c>
      <c r="AY454" s="27" t="str">
        <f>IF(AY452="","",DSUM('Rozpis-skore'!$C$1:$L$162,$B454,AY451:AY452))</f>
        <v/>
      </c>
      <c r="AZ454" s="6" t="str">
        <f>IF(AZ452="","",DSUM('Rozpis-skore'!$C$1:$L$162,$B454,AZ451:AZ452))</f>
        <v/>
      </c>
      <c r="BA454" s="6" t="str">
        <f>IF(BA452="","",DSUM('Rozpis-skore'!$C$1:$L$162,$B454,BA451:BA452))</f>
        <v/>
      </c>
      <c r="BB454" s="6" t="str">
        <f>IF(BB452="","",DSUM('Rozpis-skore'!$C$1:$L$162,$B454,BB451:BB452))</f>
        <v/>
      </c>
      <c r="BC454" s="6" t="str">
        <f>IF(BC452="","",DSUM('Rozpis-skore'!$C$1:$L$162,$B454,BC451:BC452))</f>
        <v/>
      </c>
      <c r="BD454" s="6" t="str">
        <f>IF(BD452="","",DSUM('Rozpis-skore'!$C$1:$L$162,$B454,BD451:BD452))</f>
        <v/>
      </c>
      <c r="BE454" s="6" t="str">
        <f>IF(BE452="","",DSUM('Rozpis-skore'!$C$1:$L$162,$B454,BE451:BE452))</f>
        <v/>
      </c>
      <c r="BF454" s="9" t="str">
        <f>IF(BF452="","",DSUM('Rozpis-skore'!$C$1:$L$162,$B454,BF451:BF452))</f>
        <v/>
      </c>
      <c r="BG454" s="27" t="str">
        <f>IF(BG452="","",DSUM('Rozpis-skore'!$C$1:$L$162,$B454,BG451:BG452))</f>
        <v/>
      </c>
      <c r="BH454" s="6" t="str">
        <f>IF(BH452="","",DSUM('Rozpis-skore'!$C$1:$L$162,$B454,BH451:BH452))</f>
        <v/>
      </c>
      <c r="BI454" s="6" t="str">
        <f>IF(BI452="","",DSUM('Rozpis-skore'!$C$1:$L$162,$B454,BI451:BI452))</f>
        <v/>
      </c>
      <c r="BJ454" s="6" t="str">
        <f>IF(BJ452="","",DSUM('Rozpis-skore'!$C$1:$L$162,$B454,BJ451:BJ452))</f>
        <v/>
      </c>
      <c r="BK454" s="6" t="str">
        <f>IF(BK452="","",DSUM('Rozpis-skore'!$C$1:$L$162,$B454,BK451:BK452))</f>
        <v/>
      </c>
      <c r="BL454" s="6" t="str">
        <f>IF(BL452="","",DSUM('Rozpis-skore'!$C$1:$L$162,$B454,BL451:BL452))</f>
        <v/>
      </c>
      <c r="BM454" s="6" t="str">
        <f>IF(BM452="","",DSUM('Rozpis-skore'!$C$1:$L$162,$B454,BM451:BM452))</f>
        <v/>
      </c>
      <c r="BN454" s="9" t="str">
        <f>IF(BN452="","",DSUM('Rozpis-skore'!$C$1:$L$162,$B454,BN451:BN452))</f>
        <v/>
      </c>
    </row>
    <row r="455" spans="1:66" ht="16.5" thickBot="1" x14ac:dyDescent="0.3">
      <c r="A455" s="277" t="s">
        <v>30</v>
      </c>
      <c r="B455" s="278" t="s">
        <v>21</v>
      </c>
      <c r="C455" s="13" t="str">
        <f>IF(C453="","",DSUM('Rozpis-skore'!$C$1:$L$162,$B455,C451:C452))</f>
        <v/>
      </c>
      <c r="D455" s="10" t="str">
        <f>IF(D453="","",DSUM('Rozpis-skore'!$C$1:$L$162,$B455,D451:D452))</f>
        <v/>
      </c>
      <c r="E455" s="10" t="str">
        <f>IF(E453="","",DSUM('Rozpis-skore'!$C$1:$L$162,$B455,E451:E452))</f>
        <v/>
      </c>
      <c r="F455" s="10">
        <f>IF(F453="","",DSUM('Rozpis-skore'!$C$1:$L$162,$B455,F451:F452))</f>
        <v>0</v>
      </c>
      <c r="G455" s="10" t="str">
        <f>IF(G453="","",DSUM('Rozpis-skore'!$C$1:$L$162,$B455,G451:G452))</f>
        <v/>
      </c>
      <c r="H455" s="10" t="str">
        <f>IF(H453="","",DSUM('Rozpis-skore'!$C$1:$L$162,$B455,H451:H452))</f>
        <v/>
      </c>
      <c r="I455" s="10" t="str">
        <f>IF(I453="","",DSUM('Rozpis-skore'!$C$1:$L$162,$B455,I451:I452))</f>
        <v/>
      </c>
      <c r="J455" s="11" t="str">
        <f>IF(J453="","",DSUM('Rozpis-skore'!$C$1:$L$162,$B455,J451:J452))</f>
        <v/>
      </c>
      <c r="K455" s="13" t="str">
        <f>IF(K453="","",DSUM('Rozpis-skore'!$C$1:$L$162,$B455,K451:K452))</f>
        <v/>
      </c>
      <c r="L455" s="10">
        <f>IF(L453="","",DSUM('Rozpis-skore'!$C$1:$L$162,$B455,L451:L452))</f>
        <v>0</v>
      </c>
      <c r="M455" s="10" t="str">
        <f>IF(M453="","",DSUM('Rozpis-skore'!$C$1:$L$162,$B455,M451:M452))</f>
        <v/>
      </c>
      <c r="N455" s="10" t="str">
        <f>IF(N453="","",DSUM('Rozpis-skore'!$C$1:$L$162,$B455,N451:N452))</f>
        <v/>
      </c>
      <c r="O455" s="10" t="str">
        <f>IF(O453="","",DSUM('Rozpis-skore'!$C$1:$L$162,$B455,O451:O452))</f>
        <v/>
      </c>
      <c r="P455" s="10" t="str">
        <f>IF(P453="","",DSUM('Rozpis-skore'!$C$1:$L$162,$B455,P451:P452))</f>
        <v/>
      </c>
      <c r="Q455" s="10" t="str">
        <f>IF(Q453="","",DSUM('Rozpis-skore'!$C$1:$L$162,$B455,Q451:Q452))</f>
        <v/>
      </c>
      <c r="R455" s="11" t="str">
        <f>IF(R453="","",DSUM('Rozpis-skore'!$C$1:$L$162,$B455,R451:R452))</f>
        <v/>
      </c>
      <c r="S455" s="13" t="str">
        <f>IF(S453="","",DSUM('Rozpis-skore'!$C$1:$L$162,$B455,S451:S452))</f>
        <v/>
      </c>
      <c r="T455" s="10" t="str">
        <f>IF(T453="","",DSUM('Rozpis-skore'!$C$1:$L$162,$B455,T451:T452))</f>
        <v/>
      </c>
      <c r="U455" s="10" t="str">
        <f>IF(U453="","",DSUM('Rozpis-skore'!$C$1:$L$162,$B455,U451:U452))</f>
        <v/>
      </c>
      <c r="V455" s="10" t="str">
        <f>IF(V453="","",DSUM('Rozpis-skore'!$C$1:$L$162,$B455,V451:V452))</f>
        <v/>
      </c>
      <c r="W455" s="10">
        <f>IF(W453="","",DSUM('Rozpis-skore'!$C$1:$L$162,$B455,W451:W452))</f>
        <v>0</v>
      </c>
      <c r="X455" s="10" t="str">
        <f>IF(X453="","",DSUM('Rozpis-skore'!$C$1:$L$162,$B455,X451:X452))</f>
        <v/>
      </c>
      <c r="Y455" s="10" t="str">
        <f>IF(Y453="","",DSUM('Rozpis-skore'!$C$1:$L$162,$B455,Y451:Y452))</f>
        <v/>
      </c>
      <c r="Z455" s="11" t="str">
        <f>IF(Z453="","",DSUM('Rozpis-skore'!$C$1:$L$162,$B455,Z451:Z452))</f>
        <v/>
      </c>
      <c r="AA455" s="13">
        <f>IF(AA453="","",DSUM('Rozpis-skore'!$C$1:$L$162,$B455,AA451:AA452))</f>
        <v>0</v>
      </c>
      <c r="AB455" s="10" t="str">
        <f>IF(AB453="","",DSUM('Rozpis-skore'!$C$1:$L$162,$B455,AB451:AB452))</f>
        <v/>
      </c>
      <c r="AC455" s="10" t="str">
        <f>IF(AC453="","",DSUM('Rozpis-skore'!$C$1:$L$162,$B455,AC451:AC452))</f>
        <v/>
      </c>
      <c r="AD455" s="10" t="str">
        <f>IF(AD453="","",DSUM('Rozpis-skore'!$C$1:$L$162,$B455,AD451:AD452))</f>
        <v/>
      </c>
      <c r="AE455" s="10" t="str">
        <f>IF(AE453="","",DSUM('Rozpis-skore'!$C$1:$L$162,$B455,AE451:AE452))</f>
        <v/>
      </c>
      <c r="AF455" s="10" t="str">
        <f>IF(AF453="","",DSUM('Rozpis-skore'!$C$1:$L$162,$B455,AF451:AF452))</f>
        <v/>
      </c>
      <c r="AG455" s="10" t="str">
        <f>IF(AG453="","",DSUM('Rozpis-skore'!$C$1:$L$162,$B455,AG451:AG452))</f>
        <v/>
      </c>
      <c r="AH455" s="11" t="str">
        <f>IF(AH453="","",DSUM('Rozpis-skore'!$C$1:$L$162,$B455,AH451:AH452))</f>
        <v/>
      </c>
      <c r="AI455" s="13" t="str">
        <f>IF(AI453="","",DSUM('Rozpis-skore'!$C$1:$L$162,$B455,AI451:AI452))</f>
        <v/>
      </c>
      <c r="AJ455" s="10" t="str">
        <f>IF(AJ453="","",DSUM('Rozpis-skore'!$C$1:$L$162,$B455,AJ451:AJ452))</f>
        <v/>
      </c>
      <c r="AK455" s="10">
        <f>IF(AK453="","",DSUM('Rozpis-skore'!$C$1:$L$162,$B455,AK451:AK452))</f>
        <v>0</v>
      </c>
      <c r="AL455" s="10" t="str">
        <f>IF(AL453="","",DSUM('Rozpis-skore'!$C$1:$L$162,$B455,AL451:AL452))</f>
        <v/>
      </c>
      <c r="AM455" s="10" t="str">
        <f>IF(AM453="","",DSUM('Rozpis-skore'!$C$1:$L$162,$B455,AM451:AM452))</f>
        <v/>
      </c>
      <c r="AN455" s="10" t="str">
        <f>IF(AN453="","",DSUM('Rozpis-skore'!$C$1:$L$162,$B455,AN451:AN452))</f>
        <v/>
      </c>
      <c r="AO455" s="10" t="str">
        <f>IF(AO453="","",DSUM('Rozpis-skore'!$C$1:$L$162,$B455,AO451:AO452))</f>
        <v/>
      </c>
      <c r="AP455" s="11" t="str">
        <f>IF(AP453="","",DSUM('Rozpis-skore'!$C$1:$L$162,$B455,AP451:AP452))</f>
        <v/>
      </c>
      <c r="AQ455" s="13" t="str">
        <f>IF(AQ453="","",DSUM('Rozpis-skore'!$C$1:$L$162,$B455,AQ451:AQ452))</f>
        <v/>
      </c>
      <c r="AR455" s="10" t="str">
        <f>IF(AR453="","",DSUM('Rozpis-skore'!$C$1:$L$162,$B455,AR451:AR452))</f>
        <v/>
      </c>
      <c r="AS455" s="10" t="str">
        <f>IF(AS453="","",DSUM('Rozpis-skore'!$C$1:$L$162,$B455,AS451:AS452))</f>
        <v/>
      </c>
      <c r="AT455" s="10" t="str">
        <f>IF(AT453="","",DSUM('Rozpis-skore'!$C$1:$L$162,$B455,AT451:AT452))</f>
        <v/>
      </c>
      <c r="AU455" s="10" t="str">
        <f>IF(AU453="","",DSUM('Rozpis-skore'!$C$1:$L$162,$B455,AU451:AU452))</f>
        <v/>
      </c>
      <c r="AV455" s="10" t="str">
        <f>IF(AV453="","",DSUM('Rozpis-skore'!$C$1:$L$162,$B455,AV451:AV452))</f>
        <v/>
      </c>
      <c r="AW455" s="10" t="str">
        <f>IF(AW453="","",DSUM('Rozpis-skore'!$C$1:$L$162,$B455,AW451:AW452))</f>
        <v/>
      </c>
      <c r="AX455" s="11" t="str">
        <f>IF(AX453="","",DSUM('Rozpis-skore'!$C$1:$L$162,$B455,AX451:AX452))</f>
        <v/>
      </c>
      <c r="AY455" s="13" t="str">
        <f>IF(AY453="","",DSUM('Rozpis-skore'!$C$1:$L$162,$B455,AY451:AY452))</f>
        <v/>
      </c>
      <c r="AZ455" s="10" t="str">
        <f>IF(AZ453="","",DSUM('Rozpis-skore'!$C$1:$L$162,$B455,AZ451:AZ452))</f>
        <v/>
      </c>
      <c r="BA455" s="10" t="str">
        <f>IF(BA453="","",DSUM('Rozpis-skore'!$C$1:$L$162,$B455,BA451:BA452))</f>
        <v/>
      </c>
      <c r="BB455" s="10" t="str">
        <f>IF(BB453="","",DSUM('Rozpis-skore'!$C$1:$L$162,$B455,BB451:BB452))</f>
        <v/>
      </c>
      <c r="BC455" s="10" t="str">
        <f>IF(BC453="","",DSUM('Rozpis-skore'!$C$1:$L$162,$B455,BC451:BC452))</f>
        <v/>
      </c>
      <c r="BD455" s="10" t="str">
        <f>IF(BD453="","",DSUM('Rozpis-skore'!$C$1:$L$162,$B455,BD451:BD452))</f>
        <v/>
      </c>
      <c r="BE455" s="10" t="str">
        <f>IF(BE453="","",DSUM('Rozpis-skore'!$C$1:$L$162,$B455,BE451:BE452))</f>
        <v/>
      </c>
      <c r="BF455" s="11" t="str">
        <f>IF(BF453="","",DSUM('Rozpis-skore'!$C$1:$L$162,$B455,BF451:BF452))</f>
        <v/>
      </c>
      <c r="BG455" s="13" t="str">
        <f>IF(BG453="","",DSUM('Rozpis-skore'!$C$1:$L$162,$B455,BG451:BG452))</f>
        <v/>
      </c>
      <c r="BH455" s="10" t="str">
        <f>IF(BH453="","",DSUM('Rozpis-skore'!$C$1:$L$162,$B455,BH451:BH452))</f>
        <v/>
      </c>
      <c r="BI455" s="10" t="str">
        <f>IF(BI453="","",DSUM('Rozpis-skore'!$C$1:$L$162,$B455,BI451:BI452))</f>
        <v/>
      </c>
      <c r="BJ455" s="10" t="str">
        <f>IF(BJ453="","",DSUM('Rozpis-skore'!$C$1:$L$162,$B455,BJ451:BJ452))</f>
        <v/>
      </c>
      <c r="BK455" s="10" t="str">
        <f>IF(BK453="","",DSUM('Rozpis-skore'!$C$1:$L$162,$B455,BK451:BK452))</f>
        <v/>
      </c>
      <c r="BL455" s="10" t="str">
        <f>IF(BL453="","",DSUM('Rozpis-skore'!$C$1:$L$162,$B455,BL451:BL452))</f>
        <v/>
      </c>
      <c r="BM455" s="10" t="str">
        <f>IF(BM453="","",DSUM('Rozpis-skore'!$C$1:$L$162,$B455,BM451:BM452))</f>
        <v/>
      </c>
      <c r="BN455" s="11" t="str">
        <f>IF(BN453="","",DSUM('Rozpis-skore'!$C$1:$L$162,$B455,BN451:BN452))</f>
        <v/>
      </c>
    </row>
    <row r="456" spans="1:66" x14ac:dyDescent="0.25">
      <c r="A456" s="2096"/>
      <c r="B456" s="2097"/>
      <c r="C456" s="271" t="s">
        <v>19</v>
      </c>
      <c r="D456" s="272" t="s">
        <v>19</v>
      </c>
      <c r="E456" s="272" t="s">
        <v>19</v>
      </c>
      <c r="F456" s="272" t="s">
        <v>19</v>
      </c>
      <c r="G456" s="272" t="s">
        <v>19</v>
      </c>
      <c r="H456" s="272" t="s">
        <v>19</v>
      </c>
      <c r="I456" s="272" t="s">
        <v>19</v>
      </c>
      <c r="J456" s="273" t="s">
        <v>19</v>
      </c>
      <c r="K456" s="271" t="s">
        <v>19</v>
      </c>
      <c r="L456" s="272" t="s">
        <v>19</v>
      </c>
      <c r="M456" s="272" t="s">
        <v>19</v>
      </c>
      <c r="N456" s="272" t="s">
        <v>19</v>
      </c>
      <c r="O456" s="272" t="s">
        <v>19</v>
      </c>
      <c r="P456" s="272" t="s">
        <v>19</v>
      </c>
      <c r="Q456" s="272" t="s">
        <v>19</v>
      </c>
      <c r="R456" s="273" t="s">
        <v>19</v>
      </c>
      <c r="S456" s="271" t="s">
        <v>19</v>
      </c>
      <c r="T456" s="272" t="s">
        <v>19</v>
      </c>
      <c r="U456" s="272" t="s">
        <v>19</v>
      </c>
      <c r="V456" s="272" t="s">
        <v>19</v>
      </c>
      <c r="W456" s="272" t="s">
        <v>19</v>
      </c>
      <c r="X456" s="272" t="s">
        <v>19</v>
      </c>
      <c r="Y456" s="272" t="s">
        <v>19</v>
      </c>
      <c r="Z456" s="273" t="s">
        <v>19</v>
      </c>
      <c r="AA456" s="271" t="s">
        <v>19</v>
      </c>
      <c r="AB456" s="272" t="s">
        <v>19</v>
      </c>
      <c r="AC456" s="272" t="s">
        <v>19</v>
      </c>
      <c r="AD456" s="272" t="s">
        <v>19</v>
      </c>
      <c r="AE456" s="272" t="s">
        <v>19</v>
      </c>
      <c r="AF456" s="272" t="s">
        <v>19</v>
      </c>
      <c r="AG456" s="272" t="s">
        <v>19</v>
      </c>
      <c r="AH456" s="273" t="s">
        <v>19</v>
      </c>
      <c r="AI456" s="271" t="s">
        <v>19</v>
      </c>
      <c r="AJ456" s="272" t="s">
        <v>19</v>
      </c>
      <c r="AK456" s="272" t="s">
        <v>19</v>
      </c>
      <c r="AL456" s="272" t="s">
        <v>19</v>
      </c>
      <c r="AM456" s="272" t="s">
        <v>19</v>
      </c>
      <c r="AN456" s="272" t="s">
        <v>19</v>
      </c>
      <c r="AO456" s="272" t="s">
        <v>19</v>
      </c>
      <c r="AP456" s="273" t="s">
        <v>19</v>
      </c>
      <c r="AQ456" s="271" t="s">
        <v>19</v>
      </c>
      <c r="AR456" s="272" t="s">
        <v>19</v>
      </c>
      <c r="AS456" s="272" t="s">
        <v>19</v>
      </c>
      <c r="AT456" s="272" t="s">
        <v>19</v>
      </c>
      <c r="AU456" s="272" t="s">
        <v>19</v>
      </c>
      <c r="AV456" s="272" t="s">
        <v>19</v>
      </c>
      <c r="AW456" s="272" t="s">
        <v>19</v>
      </c>
      <c r="AX456" s="273" t="s">
        <v>19</v>
      </c>
      <c r="AY456" s="271" t="s">
        <v>19</v>
      </c>
      <c r="AZ456" s="272" t="s">
        <v>19</v>
      </c>
      <c r="BA456" s="272" t="s">
        <v>19</v>
      </c>
      <c r="BB456" s="272" t="s">
        <v>19</v>
      </c>
      <c r="BC456" s="272" t="s">
        <v>19</v>
      </c>
      <c r="BD456" s="272" t="s">
        <v>19</v>
      </c>
      <c r="BE456" s="272" t="s">
        <v>19</v>
      </c>
      <c r="BF456" s="273" t="s">
        <v>19</v>
      </c>
      <c r="BG456" s="271" t="s">
        <v>19</v>
      </c>
      <c r="BH456" s="272" t="s">
        <v>19</v>
      </c>
      <c r="BI456" s="272" t="s">
        <v>19</v>
      </c>
      <c r="BJ456" s="272" t="s">
        <v>19</v>
      </c>
      <c r="BK456" s="272" t="s">
        <v>19</v>
      </c>
      <c r="BL456" s="272" t="s">
        <v>19</v>
      </c>
      <c r="BM456" s="272" t="s">
        <v>19</v>
      </c>
      <c r="BN456" s="273" t="s">
        <v>19</v>
      </c>
    </row>
    <row r="457" spans="1:66" x14ac:dyDescent="0.25">
      <c r="A457" s="2098"/>
      <c r="B457" s="2099"/>
      <c r="C457" s="969" t="str">
        <f>C452</f>
        <v/>
      </c>
      <c r="D457" s="970" t="str">
        <f t="shared" ref="D457:BN457" si="2006">D452</f>
        <v/>
      </c>
      <c r="E457" s="970" t="str">
        <f t="shared" si="2006"/>
        <v/>
      </c>
      <c r="F457" s="970">
        <f t="shared" si="2006"/>
        <v>124</v>
      </c>
      <c r="G457" s="970" t="str">
        <f t="shared" si="2006"/>
        <v/>
      </c>
      <c r="H457" s="970" t="str">
        <f t="shared" si="2006"/>
        <v/>
      </c>
      <c r="I457" s="970" t="str">
        <f t="shared" si="2006"/>
        <v/>
      </c>
      <c r="J457" s="971" t="str">
        <f t="shared" si="2006"/>
        <v/>
      </c>
      <c r="K457" s="969" t="str">
        <f t="shared" si="2006"/>
        <v/>
      </c>
      <c r="L457" s="970">
        <f t="shared" si="2006"/>
        <v>122</v>
      </c>
      <c r="M457" s="970" t="str">
        <f t="shared" si="2006"/>
        <v/>
      </c>
      <c r="N457" s="970" t="str">
        <f t="shared" si="2006"/>
        <v/>
      </c>
      <c r="O457" s="970" t="str">
        <f t="shared" si="2006"/>
        <v/>
      </c>
      <c r="P457" s="970" t="str">
        <f t="shared" si="2006"/>
        <v/>
      </c>
      <c r="Q457" s="970" t="str">
        <f t="shared" si="2006"/>
        <v/>
      </c>
      <c r="R457" s="971" t="str">
        <f t="shared" si="2006"/>
        <v/>
      </c>
      <c r="S457" s="969" t="str">
        <f t="shared" si="2006"/>
        <v/>
      </c>
      <c r="T457" s="970" t="str">
        <f t="shared" si="2006"/>
        <v/>
      </c>
      <c r="U457" s="970" t="str">
        <f t="shared" si="2006"/>
        <v/>
      </c>
      <c r="V457" s="970" t="str">
        <f t="shared" si="2006"/>
        <v/>
      </c>
      <c r="W457" s="970">
        <f t="shared" si="2006"/>
        <v>125</v>
      </c>
      <c r="X457" s="970" t="str">
        <f t="shared" si="2006"/>
        <v/>
      </c>
      <c r="Y457" s="970" t="str">
        <f t="shared" si="2006"/>
        <v/>
      </c>
      <c r="Z457" s="971" t="str">
        <f t="shared" si="2006"/>
        <v/>
      </c>
      <c r="AA457" s="969">
        <f t="shared" si="2006"/>
        <v>121</v>
      </c>
      <c r="AB457" s="970" t="str">
        <f t="shared" si="2006"/>
        <v/>
      </c>
      <c r="AC457" s="970" t="str">
        <f t="shared" si="2006"/>
        <v/>
      </c>
      <c r="AD457" s="970" t="str">
        <f t="shared" si="2006"/>
        <v/>
      </c>
      <c r="AE457" s="970" t="str">
        <f t="shared" si="2006"/>
        <v/>
      </c>
      <c r="AF457" s="970" t="str">
        <f t="shared" si="2006"/>
        <v/>
      </c>
      <c r="AG457" s="970" t="str">
        <f t="shared" si="2006"/>
        <v/>
      </c>
      <c r="AH457" s="971" t="str">
        <f t="shared" si="2006"/>
        <v/>
      </c>
      <c r="AI457" s="969" t="str">
        <f t="shared" si="2006"/>
        <v/>
      </c>
      <c r="AJ457" s="970" t="str">
        <f t="shared" si="2006"/>
        <v/>
      </c>
      <c r="AK457" s="970">
        <f t="shared" si="2006"/>
        <v>123</v>
      </c>
      <c r="AL457" s="970" t="str">
        <f t="shared" si="2006"/>
        <v/>
      </c>
      <c r="AM457" s="970" t="str">
        <f t="shared" si="2006"/>
        <v/>
      </c>
      <c r="AN457" s="970" t="str">
        <f t="shared" si="2006"/>
        <v/>
      </c>
      <c r="AO457" s="970" t="str">
        <f t="shared" si="2006"/>
        <v/>
      </c>
      <c r="AP457" s="971" t="str">
        <f t="shared" si="2006"/>
        <v/>
      </c>
      <c r="AQ457" s="969" t="str">
        <f t="shared" si="2006"/>
        <v/>
      </c>
      <c r="AR457" s="970" t="str">
        <f t="shared" si="2006"/>
        <v/>
      </c>
      <c r="AS457" s="970" t="str">
        <f t="shared" si="2006"/>
        <v/>
      </c>
      <c r="AT457" s="970" t="str">
        <f t="shared" si="2006"/>
        <v/>
      </c>
      <c r="AU457" s="970" t="str">
        <f t="shared" si="2006"/>
        <v/>
      </c>
      <c r="AV457" s="970" t="str">
        <f t="shared" si="2006"/>
        <v/>
      </c>
      <c r="AW457" s="970" t="str">
        <f t="shared" si="2006"/>
        <v/>
      </c>
      <c r="AX457" s="971" t="str">
        <f t="shared" si="2006"/>
        <v/>
      </c>
      <c r="AY457" s="969" t="str">
        <f t="shared" si="2006"/>
        <v/>
      </c>
      <c r="AZ457" s="970" t="str">
        <f t="shared" si="2006"/>
        <v/>
      </c>
      <c r="BA457" s="970" t="str">
        <f t="shared" si="2006"/>
        <v/>
      </c>
      <c r="BB457" s="970" t="str">
        <f t="shared" si="2006"/>
        <v/>
      </c>
      <c r="BC457" s="970" t="str">
        <f t="shared" si="2006"/>
        <v/>
      </c>
      <c r="BD457" s="970" t="str">
        <f t="shared" si="2006"/>
        <v/>
      </c>
      <c r="BE457" s="970" t="str">
        <f t="shared" si="2006"/>
        <v/>
      </c>
      <c r="BF457" s="971" t="str">
        <f t="shared" si="2006"/>
        <v/>
      </c>
      <c r="BG457" s="969" t="str">
        <f t="shared" si="2006"/>
        <v/>
      </c>
      <c r="BH457" s="970" t="str">
        <f t="shared" si="2006"/>
        <v/>
      </c>
      <c r="BI457" s="970" t="str">
        <f t="shared" si="2006"/>
        <v/>
      </c>
      <c r="BJ457" s="970" t="str">
        <f t="shared" si="2006"/>
        <v/>
      </c>
      <c r="BK457" s="970" t="str">
        <f t="shared" si="2006"/>
        <v/>
      </c>
      <c r="BL457" s="970" t="str">
        <f t="shared" si="2006"/>
        <v/>
      </c>
      <c r="BM457" s="970" t="str">
        <f t="shared" si="2006"/>
        <v/>
      </c>
      <c r="BN457" s="971" t="str">
        <f t="shared" si="2006"/>
        <v/>
      </c>
    </row>
    <row r="458" spans="1:66" ht="15.75" x14ac:dyDescent="0.25">
      <c r="A458" s="275" t="s">
        <v>27</v>
      </c>
      <c r="B458" s="279" t="s">
        <v>59</v>
      </c>
      <c r="C458" s="27" t="str">
        <f>IF(C457="","",DSUM('Rozpis-skore'!$C$1:$L$162,$B458,C456:C457))</f>
        <v/>
      </c>
      <c r="D458" s="6" t="str">
        <f>IF(D457="","",DSUM('Rozpis-skore'!$C$1:$L$162,$B458,D456:D457))</f>
        <v/>
      </c>
      <c r="E458" s="6" t="str">
        <f>IF(E457="","",DSUM('Rozpis-skore'!$C$1:$L$162,$B458,E456:E457))</f>
        <v/>
      </c>
      <c r="F458" s="6">
        <f>IF(F457="","",DSUM('Rozpis-skore'!$C$1:$L$162,$B458,F456:F457))</f>
        <v>0</v>
      </c>
      <c r="G458" s="6" t="str">
        <f>IF(G457="","",DSUM('Rozpis-skore'!$C$1:$L$162,$B458,G456:G457))</f>
        <v/>
      </c>
      <c r="H458" s="6" t="str">
        <f>IF(H457="","",DSUM('Rozpis-skore'!$C$1:$L$162,$B458,H456:H457))</f>
        <v/>
      </c>
      <c r="I458" s="6" t="str">
        <f>IF(I457="","",DSUM('Rozpis-skore'!$C$1:$L$162,$B458,I456:I457))</f>
        <v/>
      </c>
      <c r="J458" s="9" t="str">
        <f>IF(J457="","",DSUM('Rozpis-skore'!$C$1:$L$162,$B458,J456:J457))</f>
        <v/>
      </c>
      <c r="K458" s="27" t="str">
        <f>IF(K457="","",DSUM('Rozpis-skore'!$C$1:$L$162,$B458,K456:K457))</f>
        <v/>
      </c>
      <c r="L458" s="6">
        <f>IF(L457="","",DSUM('Rozpis-skore'!$C$1:$L$162,$B458,L456:L457))</f>
        <v>0</v>
      </c>
      <c r="M458" s="6" t="str">
        <f>IF(M457="","",DSUM('Rozpis-skore'!$C$1:$L$162,$B458,M456:M457))</f>
        <v/>
      </c>
      <c r="N458" s="6" t="str">
        <f>IF(N457="","",DSUM('Rozpis-skore'!$C$1:$L$162,$B458,N456:N457))</f>
        <v/>
      </c>
      <c r="O458" s="6" t="str">
        <f>IF(O457="","",DSUM('Rozpis-skore'!$C$1:$L$162,$B458,O456:O457))</f>
        <v/>
      </c>
      <c r="P458" s="6" t="str">
        <f>IF(P457="","",DSUM('Rozpis-skore'!$C$1:$L$162,$B458,P456:P457))</f>
        <v/>
      </c>
      <c r="Q458" s="6" t="str">
        <f>IF(Q457="","",DSUM('Rozpis-skore'!$C$1:$L$162,$B458,Q456:Q457))</f>
        <v/>
      </c>
      <c r="R458" s="9" t="str">
        <f>IF(R457="","",DSUM('Rozpis-skore'!$C$1:$L$162,$B458,R456:R457))</f>
        <v/>
      </c>
      <c r="S458" s="27" t="str">
        <f>IF(S457="","",DSUM('Rozpis-skore'!$C$1:$L$162,$B458,S456:S457))</f>
        <v/>
      </c>
      <c r="T458" s="6" t="str">
        <f>IF(T457="","",DSUM('Rozpis-skore'!$C$1:$L$162,$B458,T456:T457))</f>
        <v/>
      </c>
      <c r="U458" s="6" t="str">
        <f>IF(U457="","",DSUM('Rozpis-skore'!$C$1:$L$162,$B458,U456:U457))</f>
        <v/>
      </c>
      <c r="V458" s="6" t="str">
        <f>IF(V457="","",DSUM('Rozpis-skore'!$C$1:$L$162,$B458,V456:V457))</f>
        <v/>
      </c>
      <c r="W458" s="6">
        <f>IF(W457="","",DSUM('Rozpis-skore'!$C$1:$L$162,$B458,W456:W457))</f>
        <v>0</v>
      </c>
      <c r="X458" s="6" t="str">
        <f>IF(X457="","",DSUM('Rozpis-skore'!$C$1:$L$162,$B458,X456:X457))</f>
        <v/>
      </c>
      <c r="Y458" s="6" t="str">
        <f>IF(Y457="","",DSUM('Rozpis-skore'!$C$1:$L$162,$B458,Y456:Y457))</f>
        <v/>
      </c>
      <c r="Z458" s="9" t="str">
        <f>IF(Z457="","",DSUM('Rozpis-skore'!$C$1:$L$162,$B458,Z456:Z457))</f>
        <v/>
      </c>
      <c r="AA458" s="27">
        <f>IF(AA457="","",DSUM('Rozpis-skore'!$C$1:$L$162,$B458,AA456:AA457))</f>
        <v>0</v>
      </c>
      <c r="AB458" s="6" t="str">
        <f>IF(AB457="","",DSUM('Rozpis-skore'!$C$1:$L$162,$B458,AB456:AB457))</f>
        <v/>
      </c>
      <c r="AC458" s="6" t="str">
        <f>IF(AC457="","",DSUM('Rozpis-skore'!$C$1:$L$162,$B458,AC456:AC457))</f>
        <v/>
      </c>
      <c r="AD458" s="6" t="str">
        <f>IF(AD457="","",DSUM('Rozpis-skore'!$C$1:$L$162,$B458,AD456:AD457))</f>
        <v/>
      </c>
      <c r="AE458" s="6" t="str">
        <f>IF(AE457="","",DSUM('Rozpis-skore'!$C$1:$L$162,$B458,AE456:AE457))</f>
        <v/>
      </c>
      <c r="AF458" s="6" t="str">
        <f>IF(AF457="","",DSUM('Rozpis-skore'!$C$1:$L$162,$B458,AF456:AF457))</f>
        <v/>
      </c>
      <c r="AG458" s="6" t="str">
        <f>IF(AG457="","",DSUM('Rozpis-skore'!$C$1:$L$162,$B458,AG456:AG457))</f>
        <v/>
      </c>
      <c r="AH458" s="9" t="str">
        <f>IF(AH457="","",DSUM('Rozpis-skore'!$C$1:$L$162,$B458,AH456:AH457))</f>
        <v/>
      </c>
      <c r="AI458" s="27" t="str">
        <f>IF(AI457="","",DSUM('Rozpis-skore'!$C$1:$L$162,$B458,AI456:AI457))</f>
        <v/>
      </c>
      <c r="AJ458" s="6" t="str">
        <f>IF(AJ457="","",DSUM('Rozpis-skore'!$C$1:$L$162,$B458,AJ456:AJ457))</f>
        <v/>
      </c>
      <c r="AK458" s="6">
        <f>IF(AK457="","",DSUM('Rozpis-skore'!$C$1:$L$162,$B458,AK456:AK457))</f>
        <v>0</v>
      </c>
      <c r="AL458" s="6" t="str">
        <f>IF(AL457="","",DSUM('Rozpis-skore'!$C$1:$L$162,$B458,AL456:AL457))</f>
        <v/>
      </c>
      <c r="AM458" s="6" t="str">
        <f>IF(AM457="","",DSUM('Rozpis-skore'!$C$1:$L$162,$B458,AM456:AM457))</f>
        <v/>
      </c>
      <c r="AN458" s="6" t="str">
        <f>IF(AN457="","",DSUM('Rozpis-skore'!$C$1:$L$162,$B458,AN456:AN457))</f>
        <v/>
      </c>
      <c r="AO458" s="6" t="str">
        <f>IF(AO457="","",DSUM('Rozpis-skore'!$C$1:$L$162,$B458,AO456:AO457))</f>
        <v/>
      </c>
      <c r="AP458" s="9" t="str">
        <f>IF(AP457="","",DSUM('Rozpis-skore'!$C$1:$L$162,$B458,AP456:AP457))</f>
        <v/>
      </c>
      <c r="AQ458" s="27" t="str">
        <f>IF(AQ457="","",DSUM('Rozpis-skore'!$C$1:$L$162,$B458,AQ456:AQ457))</f>
        <v/>
      </c>
      <c r="AR458" s="6" t="str">
        <f>IF(AR457="","",DSUM('Rozpis-skore'!$C$1:$L$162,$B458,AR456:AR457))</f>
        <v/>
      </c>
      <c r="AS458" s="6" t="str">
        <f>IF(AS457="","",DSUM('Rozpis-skore'!$C$1:$L$162,$B458,AS456:AS457))</f>
        <v/>
      </c>
      <c r="AT458" s="6" t="str">
        <f>IF(AT457="","",DSUM('Rozpis-skore'!$C$1:$L$162,$B458,AT456:AT457))</f>
        <v/>
      </c>
      <c r="AU458" s="6" t="str">
        <f>IF(AU457="","",DSUM('Rozpis-skore'!$C$1:$L$162,$B458,AU456:AU457))</f>
        <v/>
      </c>
      <c r="AV458" s="6" t="str">
        <f>IF(AV457="","",DSUM('Rozpis-skore'!$C$1:$L$162,$B458,AV456:AV457))</f>
        <v/>
      </c>
      <c r="AW458" s="6" t="str">
        <f>IF(AW457="","",DSUM('Rozpis-skore'!$C$1:$L$162,$B458,AW456:AW457))</f>
        <v/>
      </c>
      <c r="AX458" s="9" t="str">
        <f>IF(AX457="","",DSUM('Rozpis-skore'!$C$1:$L$162,$B458,AX456:AX457))</f>
        <v/>
      </c>
      <c r="AY458" s="27" t="str">
        <f>IF(AY457="","",DSUM('Rozpis-skore'!$C$1:$L$162,$B458,AY456:AY457))</f>
        <v/>
      </c>
      <c r="AZ458" s="6" t="str">
        <f>IF(AZ457="","",DSUM('Rozpis-skore'!$C$1:$L$162,$B458,AZ456:AZ457))</f>
        <v/>
      </c>
      <c r="BA458" s="6" t="str">
        <f>IF(BA457="","",DSUM('Rozpis-skore'!$C$1:$L$162,$B458,BA456:BA457))</f>
        <v/>
      </c>
      <c r="BB458" s="6" t="str">
        <f>IF(BB457="","",DSUM('Rozpis-skore'!$C$1:$L$162,$B458,BB456:BB457))</f>
        <v/>
      </c>
      <c r="BC458" s="6" t="str">
        <f>IF(BC457="","",DSUM('Rozpis-skore'!$C$1:$L$162,$B458,BC456:BC457))</f>
        <v/>
      </c>
      <c r="BD458" s="6" t="str">
        <f>IF(BD457="","",DSUM('Rozpis-skore'!$C$1:$L$162,$B458,BD456:BD457))</f>
        <v/>
      </c>
      <c r="BE458" s="6" t="str">
        <f>IF(BE457="","",DSUM('Rozpis-skore'!$C$1:$L$162,$B458,BE456:BE457))</f>
        <v/>
      </c>
      <c r="BF458" s="9" t="str">
        <f>IF(BF457="","",DSUM('Rozpis-skore'!$C$1:$L$162,$B458,BF456:BF457))</f>
        <v/>
      </c>
      <c r="BG458" s="27" t="str">
        <f>IF(BG457="","",DSUM('Rozpis-skore'!$C$1:$L$162,$B458,BG456:BG457))</f>
        <v/>
      </c>
      <c r="BH458" s="6" t="str">
        <f>IF(BH457="","",DSUM('Rozpis-skore'!$C$1:$L$162,$B458,BH456:BH457))</f>
        <v/>
      </c>
      <c r="BI458" s="6" t="str">
        <f>IF(BI457="","",DSUM('Rozpis-skore'!$C$1:$L$162,$B458,BI456:BI457))</f>
        <v/>
      </c>
      <c r="BJ458" s="6" t="str">
        <f>IF(BJ457="","",DSUM('Rozpis-skore'!$C$1:$L$162,$B458,BJ456:BJ457))</f>
        <v/>
      </c>
      <c r="BK458" s="6" t="str">
        <f>IF(BK457="","",DSUM('Rozpis-skore'!$C$1:$L$162,$B458,BK456:BK457))</f>
        <v/>
      </c>
      <c r="BL458" s="6" t="str">
        <f>IF(BL457="","",DSUM('Rozpis-skore'!$C$1:$L$162,$B458,BL456:BL457))</f>
        <v/>
      </c>
      <c r="BM458" s="6" t="str">
        <f>IF(BM457="","",DSUM('Rozpis-skore'!$C$1:$L$162,$B458,BM456:BM457))</f>
        <v/>
      </c>
      <c r="BN458" s="9" t="str">
        <f>IF(BN457="","",DSUM('Rozpis-skore'!$C$1:$L$162,$B458,BN456:BN457))</f>
        <v/>
      </c>
    </row>
    <row r="459" spans="1:66" ht="15.75" x14ac:dyDescent="0.25">
      <c r="A459" s="275" t="s">
        <v>29</v>
      </c>
      <c r="B459" s="279" t="s">
        <v>21</v>
      </c>
      <c r="C459" s="27" t="str">
        <f>IF(C457="","",DSUM('Rozpis-skore'!$C$1:$L$162,$B459,C456:C457))</f>
        <v/>
      </c>
      <c r="D459" s="6" t="str">
        <f>IF(D457="","",DSUM('Rozpis-skore'!$C$1:$L$162,$B459,D456:D457))</f>
        <v/>
      </c>
      <c r="E459" s="6" t="str">
        <f>IF(E457="","",DSUM('Rozpis-skore'!$C$1:$L$162,$B459,E456:E457))</f>
        <v/>
      </c>
      <c r="F459" s="6">
        <f>IF(F457="","",DSUM('Rozpis-skore'!$C$1:$L$162,$B459,F456:F457))</f>
        <v>0</v>
      </c>
      <c r="G459" s="6" t="str">
        <f>IF(G457="","",DSUM('Rozpis-skore'!$C$1:$L$162,$B459,G456:G457))</f>
        <v/>
      </c>
      <c r="H459" s="6" t="str">
        <f>IF(H457="","",DSUM('Rozpis-skore'!$C$1:$L$162,$B459,H456:H457))</f>
        <v/>
      </c>
      <c r="I459" s="6" t="str">
        <f>IF(I457="","",DSUM('Rozpis-skore'!$C$1:$L$162,$B459,I456:I457))</f>
        <v/>
      </c>
      <c r="J459" s="9" t="str">
        <f>IF(J457="","",DSUM('Rozpis-skore'!$C$1:$L$162,$B459,J456:J457))</f>
        <v/>
      </c>
      <c r="K459" s="27" t="str">
        <f>IF(K457="","",DSUM('Rozpis-skore'!$C$1:$L$162,$B459,K456:K457))</f>
        <v/>
      </c>
      <c r="L459" s="6">
        <f>IF(L457="","",DSUM('Rozpis-skore'!$C$1:$L$162,$B459,L456:L457))</f>
        <v>0</v>
      </c>
      <c r="M459" s="6" t="str">
        <f>IF(M457="","",DSUM('Rozpis-skore'!$C$1:$L$162,$B459,M456:M457))</f>
        <v/>
      </c>
      <c r="N459" s="6" t="str">
        <f>IF(N457="","",DSUM('Rozpis-skore'!$C$1:$L$162,$B459,N456:N457))</f>
        <v/>
      </c>
      <c r="O459" s="6" t="str">
        <f>IF(O457="","",DSUM('Rozpis-skore'!$C$1:$L$162,$B459,O456:O457))</f>
        <v/>
      </c>
      <c r="P459" s="6" t="str">
        <f>IF(P457="","",DSUM('Rozpis-skore'!$C$1:$L$162,$B459,P456:P457))</f>
        <v/>
      </c>
      <c r="Q459" s="6" t="str">
        <f>IF(Q457="","",DSUM('Rozpis-skore'!$C$1:$L$162,$B459,Q456:Q457))</f>
        <v/>
      </c>
      <c r="R459" s="9" t="str">
        <f>IF(R457="","",DSUM('Rozpis-skore'!$C$1:$L$162,$B459,R456:R457))</f>
        <v/>
      </c>
      <c r="S459" s="27" t="str">
        <f>IF(S457="","",DSUM('Rozpis-skore'!$C$1:$L$162,$B459,S456:S457))</f>
        <v/>
      </c>
      <c r="T459" s="6" t="str">
        <f>IF(T457="","",DSUM('Rozpis-skore'!$C$1:$L$162,$B459,T456:T457))</f>
        <v/>
      </c>
      <c r="U459" s="6" t="str">
        <f>IF(U457="","",DSUM('Rozpis-skore'!$C$1:$L$162,$B459,U456:U457))</f>
        <v/>
      </c>
      <c r="V459" s="6" t="str">
        <f>IF(V457="","",DSUM('Rozpis-skore'!$C$1:$L$162,$B459,V456:V457))</f>
        <v/>
      </c>
      <c r="W459" s="6">
        <f>IF(W457="","",DSUM('Rozpis-skore'!$C$1:$L$162,$B459,W456:W457))</f>
        <v>0</v>
      </c>
      <c r="X459" s="6" t="str">
        <f>IF(X457="","",DSUM('Rozpis-skore'!$C$1:$L$162,$B459,X456:X457))</f>
        <v/>
      </c>
      <c r="Y459" s="6" t="str">
        <f>IF(Y457="","",DSUM('Rozpis-skore'!$C$1:$L$162,$B459,Y456:Y457))</f>
        <v/>
      </c>
      <c r="Z459" s="9" t="str">
        <f>IF(Z457="","",DSUM('Rozpis-skore'!$C$1:$L$162,$B459,Z456:Z457))</f>
        <v/>
      </c>
      <c r="AA459" s="27">
        <f>IF(AA457="","",DSUM('Rozpis-skore'!$C$1:$L$162,$B459,AA456:AA457))</f>
        <v>0</v>
      </c>
      <c r="AB459" s="6" t="str">
        <f>IF(AB457="","",DSUM('Rozpis-skore'!$C$1:$L$162,$B459,AB456:AB457))</f>
        <v/>
      </c>
      <c r="AC459" s="6" t="str">
        <f>IF(AC457="","",DSUM('Rozpis-skore'!$C$1:$L$162,$B459,AC456:AC457))</f>
        <v/>
      </c>
      <c r="AD459" s="6" t="str">
        <f>IF(AD457="","",DSUM('Rozpis-skore'!$C$1:$L$162,$B459,AD456:AD457))</f>
        <v/>
      </c>
      <c r="AE459" s="6" t="str">
        <f>IF(AE457="","",DSUM('Rozpis-skore'!$C$1:$L$162,$B459,AE456:AE457))</f>
        <v/>
      </c>
      <c r="AF459" s="6" t="str">
        <f>IF(AF457="","",DSUM('Rozpis-skore'!$C$1:$L$162,$B459,AF456:AF457))</f>
        <v/>
      </c>
      <c r="AG459" s="6" t="str">
        <f>IF(AG457="","",DSUM('Rozpis-skore'!$C$1:$L$162,$B459,AG456:AG457))</f>
        <v/>
      </c>
      <c r="AH459" s="9" t="str">
        <f>IF(AH457="","",DSUM('Rozpis-skore'!$C$1:$L$162,$B459,AH456:AH457))</f>
        <v/>
      </c>
      <c r="AI459" s="27" t="str">
        <f>IF(AI457="","",DSUM('Rozpis-skore'!$C$1:$L$162,$B459,AI456:AI457))</f>
        <v/>
      </c>
      <c r="AJ459" s="6" t="str">
        <f>IF(AJ457="","",DSUM('Rozpis-skore'!$C$1:$L$162,$B459,AJ456:AJ457))</f>
        <v/>
      </c>
      <c r="AK459" s="6">
        <f>IF(AK457="","",DSUM('Rozpis-skore'!$C$1:$L$162,$B459,AK456:AK457))</f>
        <v>0</v>
      </c>
      <c r="AL459" s="6" t="str">
        <f>IF(AL457="","",DSUM('Rozpis-skore'!$C$1:$L$162,$B459,AL456:AL457))</f>
        <v/>
      </c>
      <c r="AM459" s="6" t="str">
        <f>IF(AM457="","",DSUM('Rozpis-skore'!$C$1:$L$162,$B459,AM456:AM457))</f>
        <v/>
      </c>
      <c r="AN459" s="6" t="str">
        <f>IF(AN457="","",DSUM('Rozpis-skore'!$C$1:$L$162,$B459,AN456:AN457))</f>
        <v/>
      </c>
      <c r="AO459" s="6" t="str">
        <f>IF(AO457="","",DSUM('Rozpis-skore'!$C$1:$L$162,$B459,AO456:AO457))</f>
        <v/>
      </c>
      <c r="AP459" s="9" t="str">
        <f>IF(AP457="","",DSUM('Rozpis-skore'!$C$1:$L$162,$B459,AP456:AP457))</f>
        <v/>
      </c>
      <c r="AQ459" s="27" t="str">
        <f>IF(AQ457="","",DSUM('Rozpis-skore'!$C$1:$L$162,$B459,AQ456:AQ457))</f>
        <v/>
      </c>
      <c r="AR459" s="6" t="str">
        <f>IF(AR457="","",DSUM('Rozpis-skore'!$C$1:$L$162,$B459,AR456:AR457))</f>
        <v/>
      </c>
      <c r="AS459" s="6" t="str">
        <f>IF(AS457="","",DSUM('Rozpis-skore'!$C$1:$L$162,$B459,AS456:AS457))</f>
        <v/>
      </c>
      <c r="AT459" s="6" t="str">
        <f>IF(AT457="","",DSUM('Rozpis-skore'!$C$1:$L$162,$B459,AT456:AT457))</f>
        <v/>
      </c>
      <c r="AU459" s="6" t="str">
        <f>IF(AU457="","",DSUM('Rozpis-skore'!$C$1:$L$162,$B459,AU456:AU457))</f>
        <v/>
      </c>
      <c r="AV459" s="6" t="str">
        <f>IF(AV457="","",DSUM('Rozpis-skore'!$C$1:$L$162,$B459,AV456:AV457))</f>
        <v/>
      </c>
      <c r="AW459" s="6" t="str">
        <f>IF(AW457="","",DSUM('Rozpis-skore'!$C$1:$L$162,$B459,AW456:AW457))</f>
        <v/>
      </c>
      <c r="AX459" s="9" t="str">
        <f>IF(AX457="","",DSUM('Rozpis-skore'!$C$1:$L$162,$B459,AX456:AX457))</f>
        <v/>
      </c>
      <c r="AY459" s="27" t="str">
        <f>IF(AY457="","",DSUM('Rozpis-skore'!$C$1:$L$162,$B459,AY456:AY457))</f>
        <v/>
      </c>
      <c r="AZ459" s="6" t="str">
        <f>IF(AZ457="","",DSUM('Rozpis-skore'!$C$1:$L$162,$B459,AZ456:AZ457))</f>
        <v/>
      </c>
      <c r="BA459" s="6" t="str">
        <f>IF(BA457="","",DSUM('Rozpis-skore'!$C$1:$L$162,$B459,BA456:BA457))</f>
        <v/>
      </c>
      <c r="BB459" s="6" t="str">
        <f>IF(BB457="","",DSUM('Rozpis-skore'!$C$1:$L$162,$B459,BB456:BB457))</f>
        <v/>
      </c>
      <c r="BC459" s="6" t="str">
        <f>IF(BC457="","",DSUM('Rozpis-skore'!$C$1:$L$162,$B459,BC456:BC457))</f>
        <v/>
      </c>
      <c r="BD459" s="6" t="str">
        <f>IF(BD457="","",DSUM('Rozpis-skore'!$C$1:$L$162,$B459,BD456:BD457))</f>
        <v/>
      </c>
      <c r="BE459" s="6" t="str">
        <f>IF(BE457="","",DSUM('Rozpis-skore'!$C$1:$L$162,$B459,BE456:BE457))</f>
        <v/>
      </c>
      <c r="BF459" s="9" t="str">
        <f>IF(BF457="","",DSUM('Rozpis-skore'!$C$1:$L$162,$B459,BF456:BF457))</f>
        <v/>
      </c>
      <c r="BG459" s="27" t="str">
        <f>IF(BG457="","",DSUM('Rozpis-skore'!$C$1:$L$162,$B459,BG456:BG457))</f>
        <v/>
      </c>
      <c r="BH459" s="6" t="str">
        <f>IF(BH457="","",DSUM('Rozpis-skore'!$C$1:$L$162,$B459,BH456:BH457))</f>
        <v/>
      </c>
      <c r="BI459" s="6" t="str">
        <f>IF(BI457="","",DSUM('Rozpis-skore'!$C$1:$L$162,$B459,BI456:BI457))</f>
        <v/>
      </c>
      <c r="BJ459" s="6" t="str">
        <f>IF(BJ457="","",DSUM('Rozpis-skore'!$C$1:$L$162,$B459,BJ456:BJ457))</f>
        <v/>
      </c>
      <c r="BK459" s="6" t="str">
        <f>IF(BK457="","",DSUM('Rozpis-skore'!$C$1:$L$162,$B459,BK456:BK457))</f>
        <v/>
      </c>
      <c r="BL459" s="6" t="str">
        <f>IF(BL457="","",DSUM('Rozpis-skore'!$C$1:$L$162,$B459,BL456:BL457))</f>
        <v/>
      </c>
      <c r="BM459" s="6" t="str">
        <f>IF(BM457="","",DSUM('Rozpis-skore'!$C$1:$L$162,$B459,BM456:BM457))</f>
        <v/>
      </c>
      <c r="BN459" s="9" t="str">
        <f>IF(BN457="","",DSUM('Rozpis-skore'!$C$1:$L$162,$B459,BN456:BN457))</f>
        <v/>
      </c>
    </row>
    <row r="460" spans="1:66" ht="16.5" thickBot="1" x14ac:dyDescent="0.3">
      <c r="A460" s="277" t="s">
        <v>31</v>
      </c>
      <c r="B460" s="280" t="s">
        <v>20</v>
      </c>
      <c r="C460" s="13" t="str">
        <f>IF(C457="","",DSUM('Rozpis-skore'!$C$1:$L$162,$B460,C456:C457))</f>
        <v/>
      </c>
      <c r="D460" s="10" t="str">
        <f>IF(D457="","",DSUM('Rozpis-skore'!$C$1:$L$162,$B460,D456:D457))</f>
        <v/>
      </c>
      <c r="E460" s="10" t="str">
        <f>IF(E457="","",DSUM('Rozpis-skore'!$C$1:$L$162,$B460,E456:E457))</f>
        <v/>
      </c>
      <c r="F460" s="10">
        <f>IF(F457="","",DSUM('Rozpis-skore'!$C$1:$L$162,$B460,F456:F457))</f>
        <v>0</v>
      </c>
      <c r="G460" s="10" t="str">
        <f>IF(G457="","",DSUM('Rozpis-skore'!$C$1:$L$162,$B460,G456:G457))</f>
        <v/>
      </c>
      <c r="H460" s="10" t="str">
        <f>IF(H457="","",DSUM('Rozpis-skore'!$C$1:$L$162,$B460,H456:H457))</f>
        <v/>
      </c>
      <c r="I460" s="10" t="str">
        <f>IF(I457="","",DSUM('Rozpis-skore'!$C$1:$L$162,$B460,I456:I457))</f>
        <v/>
      </c>
      <c r="J460" s="11" t="str">
        <f>IF(J457="","",DSUM('Rozpis-skore'!$C$1:$L$162,$B460,J456:J457))</f>
        <v/>
      </c>
      <c r="K460" s="13" t="str">
        <f>IF(K457="","",DSUM('Rozpis-skore'!$C$1:$L$162,$B460,K456:K457))</f>
        <v/>
      </c>
      <c r="L460" s="10">
        <f>IF(L457="","",DSUM('Rozpis-skore'!$C$1:$L$162,$B460,L456:L457))</f>
        <v>0</v>
      </c>
      <c r="M460" s="10" t="str">
        <f>IF(M457="","",DSUM('Rozpis-skore'!$C$1:$L$162,$B460,M456:M457))</f>
        <v/>
      </c>
      <c r="N460" s="10" t="str">
        <f>IF(N457="","",DSUM('Rozpis-skore'!$C$1:$L$162,$B460,N456:N457))</f>
        <v/>
      </c>
      <c r="O460" s="10" t="str">
        <f>IF(O457="","",DSUM('Rozpis-skore'!$C$1:$L$162,$B460,O456:O457))</f>
        <v/>
      </c>
      <c r="P460" s="10" t="str">
        <f>IF(P457="","",DSUM('Rozpis-skore'!$C$1:$L$162,$B460,P456:P457))</f>
        <v/>
      </c>
      <c r="Q460" s="10" t="str">
        <f>IF(Q457="","",DSUM('Rozpis-skore'!$C$1:$L$162,$B460,Q456:Q457))</f>
        <v/>
      </c>
      <c r="R460" s="11" t="str">
        <f>IF(R457="","",DSUM('Rozpis-skore'!$C$1:$L$162,$B460,R456:R457))</f>
        <v/>
      </c>
      <c r="S460" s="13" t="str">
        <f>IF(S457="","",DSUM('Rozpis-skore'!$C$1:$L$162,$B460,S456:S457))</f>
        <v/>
      </c>
      <c r="T460" s="10" t="str">
        <f>IF(T457="","",DSUM('Rozpis-skore'!$C$1:$L$162,$B460,T456:T457))</f>
        <v/>
      </c>
      <c r="U460" s="10" t="str">
        <f>IF(U457="","",DSUM('Rozpis-skore'!$C$1:$L$162,$B460,U456:U457))</f>
        <v/>
      </c>
      <c r="V460" s="10" t="str">
        <f>IF(V457="","",DSUM('Rozpis-skore'!$C$1:$L$162,$B460,V456:V457))</f>
        <v/>
      </c>
      <c r="W460" s="10">
        <f>IF(W457="","",DSUM('Rozpis-skore'!$C$1:$L$162,$B460,W456:W457))</f>
        <v>0</v>
      </c>
      <c r="X460" s="10" t="str">
        <f>IF(X457="","",DSUM('Rozpis-skore'!$C$1:$L$162,$B460,X456:X457))</f>
        <v/>
      </c>
      <c r="Y460" s="10" t="str">
        <f>IF(Y457="","",DSUM('Rozpis-skore'!$C$1:$L$162,$B460,Y456:Y457))</f>
        <v/>
      </c>
      <c r="Z460" s="11" t="str">
        <f>IF(Z457="","",DSUM('Rozpis-skore'!$C$1:$L$162,$B460,Z456:Z457))</f>
        <v/>
      </c>
      <c r="AA460" s="13">
        <f>IF(AA457="","",DSUM('Rozpis-skore'!$C$1:$L$162,$B460,AA456:AA457))</f>
        <v>0</v>
      </c>
      <c r="AB460" s="10" t="str">
        <f>IF(AB457="","",DSUM('Rozpis-skore'!$C$1:$L$162,$B460,AB456:AB457))</f>
        <v/>
      </c>
      <c r="AC460" s="10" t="str">
        <f>IF(AC457="","",DSUM('Rozpis-skore'!$C$1:$L$162,$B460,AC456:AC457))</f>
        <v/>
      </c>
      <c r="AD460" s="10" t="str">
        <f>IF(AD457="","",DSUM('Rozpis-skore'!$C$1:$L$162,$B460,AD456:AD457))</f>
        <v/>
      </c>
      <c r="AE460" s="10" t="str">
        <f>IF(AE457="","",DSUM('Rozpis-skore'!$C$1:$L$162,$B460,AE456:AE457))</f>
        <v/>
      </c>
      <c r="AF460" s="10" t="str">
        <f>IF(AF457="","",DSUM('Rozpis-skore'!$C$1:$L$162,$B460,AF456:AF457))</f>
        <v/>
      </c>
      <c r="AG460" s="10" t="str">
        <f>IF(AG457="","",DSUM('Rozpis-skore'!$C$1:$L$162,$B460,AG456:AG457))</f>
        <v/>
      </c>
      <c r="AH460" s="11" t="str">
        <f>IF(AH457="","",DSUM('Rozpis-skore'!$C$1:$L$162,$B460,AH456:AH457))</f>
        <v/>
      </c>
      <c r="AI460" s="13" t="str">
        <f>IF(AI457="","",DSUM('Rozpis-skore'!$C$1:$L$162,$B460,AI456:AI457))</f>
        <v/>
      </c>
      <c r="AJ460" s="10" t="str">
        <f>IF(AJ457="","",DSUM('Rozpis-skore'!$C$1:$L$162,$B460,AJ456:AJ457))</f>
        <v/>
      </c>
      <c r="AK460" s="10">
        <f>IF(AK457="","",DSUM('Rozpis-skore'!$C$1:$L$162,$B460,AK456:AK457))</f>
        <v>0</v>
      </c>
      <c r="AL460" s="10" t="str">
        <f>IF(AL457="","",DSUM('Rozpis-skore'!$C$1:$L$162,$B460,AL456:AL457))</f>
        <v/>
      </c>
      <c r="AM460" s="10" t="str">
        <f>IF(AM457="","",DSUM('Rozpis-skore'!$C$1:$L$162,$B460,AM456:AM457))</f>
        <v/>
      </c>
      <c r="AN460" s="10" t="str">
        <f>IF(AN457="","",DSUM('Rozpis-skore'!$C$1:$L$162,$B460,AN456:AN457))</f>
        <v/>
      </c>
      <c r="AO460" s="10" t="str">
        <f>IF(AO457="","",DSUM('Rozpis-skore'!$C$1:$L$162,$B460,AO456:AO457))</f>
        <v/>
      </c>
      <c r="AP460" s="11" t="str">
        <f>IF(AP457="","",DSUM('Rozpis-skore'!$C$1:$L$162,$B460,AP456:AP457))</f>
        <v/>
      </c>
      <c r="AQ460" s="13" t="str">
        <f>IF(AQ457="","",DSUM('Rozpis-skore'!$C$1:$L$162,$B460,AQ456:AQ457))</f>
        <v/>
      </c>
      <c r="AR460" s="10" t="str">
        <f>IF(AR457="","",DSUM('Rozpis-skore'!$C$1:$L$162,$B460,AR456:AR457))</f>
        <v/>
      </c>
      <c r="AS460" s="10" t="str">
        <f>IF(AS457="","",DSUM('Rozpis-skore'!$C$1:$L$162,$B460,AS456:AS457))</f>
        <v/>
      </c>
      <c r="AT460" s="10" t="str">
        <f>IF(AT457="","",DSUM('Rozpis-skore'!$C$1:$L$162,$B460,AT456:AT457))</f>
        <v/>
      </c>
      <c r="AU460" s="10" t="str">
        <f>IF(AU457="","",DSUM('Rozpis-skore'!$C$1:$L$162,$B460,AU456:AU457))</f>
        <v/>
      </c>
      <c r="AV460" s="10" t="str">
        <f>IF(AV457="","",DSUM('Rozpis-skore'!$C$1:$L$162,$B460,AV456:AV457))</f>
        <v/>
      </c>
      <c r="AW460" s="10" t="str">
        <f>IF(AW457="","",DSUM('Rozpis-skore'!$C$1:$L$162,$B460,AW456:AW457))</f>
        <v/>
      </c>
      <c r="AX460" s="11" t="str">
        <f>IF(AX457="","",DSUM('Rozpis-skore'!$C$1:$L$162,$B460,AX456:AX457))</f>
        <v/>
      </c>
      <c r="AY460" s="13" t="str">
        <f>IF(AY457="","",DSUM('Rozpis-skore'!$C$1:$L$162,$B460,AY456:AY457))</f>
        <v/>
      </c>
      <c r="AZ460" s="10" t="str">
        <f>IF(AZ457="","",DSUM('Rozpis-skore'!$C$1:$L$162,$B460,AZ456:AZ457))</f>
        <v/>
      </c>
      <c r="BA460" s="10" t="str">
        <f>IF(BA457="","",DSUM('Rozpis-skore'!$C$1:$L$162,$B460,BA456:BA457))</f>
        <v/>
      </c>
      <c r="BB460" s="10" t="str">
        <f>IF(BB457="","",DSUM('Rozpis-skore'!$C$1:$L$162,$B460,BB456:BB457))</f>
        <v/>
      </c>
      <c r="BC460" s="10" t="str">
        <f>IF(BC457="","",DSUM('Rozpis-skore'!$C$1:$L$162,$B460,BC456:BC457))</f>
        <v/>
      </c>
      <c r="BD460" s="10" t="str">
        <f>IF(BD457="","",DSUM('Rozpis-skore'!$C$1:$L$162,$B460,BD456:BD457))</f>
        <v/>
      </c>
      <c r="BE460" s="10" t="str">
        <f>IF(BE457="","",DSUM('Rozpis-skore'!$C$1:$L$162,$B460,BE456:BE457))</f>
        <v/>
      </c>
      <c r="BF460" s="11" t="str">
        <f>IF(BF457="","",DSUM('Rozpis-skore'!$C$1:$L$162,$B460,BF456:BF457))</f>
        <v/>
      </c>
      <c r="BG460" s="13" t="str">
        <f>IF(BG457="","",DSUM('Rozpis-skore'!$C$1:$L$162,$B460,BG456:BG457))</f>
        <v/>
      </c>
      <c r="BH460" s="10" t="str">
        <f>IF(BH457="","",DSUM('Rozpis-skore'!$C$1:$L$162,$B460,BH456:BH457))</f>
        <v/>
      </c>
      <c r="BI460" s="10" t="str">
        <f>IF(BI457="","",DSUM('Rozpis-skore'!$C$1:$L$162,$B460,BI456:BI457))</f>
        <v/>
      </c>
      <c r="BJ460" s="10" t="str">
        <f>IF(BJ457="","",DSUM('Rozpis-skore'!$C$1:$L$162,$B460,BJ456:BJ457))</f>
        <v/>
      </c>
      <c r="BK460" s="10" t="str">
        <f>IF(BK457="","",DSUM('Rozpis-skore'!$C$1:$L$162,$B460,BK456:BK457))</f>
        <v/>
      </c>
      <c r="BL460" s="10" t="str">
        <f>IF(BL457="","",DSUM('Rozpis-skore'!$C$1:$L$162,$B460,BL456:BL457))</f>
        <v/>
      </c>
      <c r="BM460" s="10" t="str">
        <f>IF(BM457="","",DSUM('Rozpis-skore'!$C$1:$L$162,$B460,BM456:BM457))</f>
        <v/>
      </c>
      <c r="BN460" s="11" t="str">
        <f>IF(BN457="","",DSUM('Rozpis-skore'!$C$1:$L$162,$B460,BN456:BN457))</f>
        <v/>
      </c>
    </row>
    <row r="461" spans="1:66" ht="15.75" x14ac:dyDescent="0.25">
      <c r="A461" s="2100" t="s">
        <v>138</v>
      </c>
      <c r="B461" s="2101"/>
      <c r="C461" s="28">
        <f t="shared" ref="C461:BN461" si="2007">SUM(C458,C453)</f>
        <v>0</v>
      </c>
      <c r="D461" s="29">
        <f t="shared" si="2007"/>
        <v>0</v>
      </c>
      <c r="E461" s="29">
        <f t="shared" si="2007"/>
        <v>0</v>
      </c>
      <c r="F461" s="29">
        <f t="shared" si="2007"/>
        <v>0</v>
      </c>
      <c r="G461" s="29">
        <f t="shared" si="2007"/>
        <v>0</v>
      </c>
      <c r="H461" s="29">
        <f t="shared" si="2007"/>
        <v>0</v>
      </c>
      <c r="I461" s="29">
        <f t="shared" si="2007"/>
        <v>0</v>
      </c>
      <c r="J461" s="30">
        <f t="shared" si="2007"/>
        <v>0</v>
      </c>
      <c r="K461" s="28">
        <f t="shared" si="2007"/>
        <v>0</v>
      </c>
      <c r="L461" s="29">
        <f t="shared" si="2007"/>
        <v>0</v>
      </c>
      <c r="M461" s="29">
        <f t="shared" si="2007"/>
        <v>0</v>
      </c>
      <c r="N461" s="29">
        <f t="shared" si="2007"/>
        <v>0</v>
      </c>
      <c r="O461" s="29">
        <f t="shared" si="2007"/>
        <v>0</v>
      </c>
      <c r="P461" s="29">
        <f t="shared" si="2007"/>
        <v>0</v>
      </c>
      <c r="Q461" s="29">
        <f t="shared" si="2007"/>
        <v>0</v>
      </c>
      <c r="R461" s="30">
        <f t="shared" si="2007"/>
        <v>0</v>
      </c>
      <c r="S461" s="28">
        <f t="shared" si="2007"/>
        <v>0</v>
      </c>
      <c r="T461" s="29">
        <f t="shared" si="2007"/>
        <v>0</v>
      </c>
      <c r="U461" s="29">
        <f t="shared" si="2007"/>
        <v>0</v>
      </c>
      <c r="V461" s="29">
        <f t="shared" si="2007"/>
        <v>0</v>
      </c>
      <c r="W461" s="29">
        <f t="shared" si="2007"/>
        <v>0</v>
      </c>
      <c r="X461" s="29">
        <f t="shared" si="2007"/>
        <v>0</v>
      </c>
      <c r="Y461" s="29">
        <f t="shared" si="2007"/>
        <v>0</v>
      </c>
      <c r="Z461" s="30">
        <f t="shared" si="2007"/>
        <v>0</v>
      </c>
      <c r="AA461" s="28">
        <f t="shared" si="2007"/>
        <v>0</v>
      </c>
      <c r="AB461" s="29">
        <f t="shared" si="2007"/>
        <v>0</v>
      </c>
      <c r="AC461" s="29">
        <f t="shared" si="2007"/>
        <v>0</v>
      </c>
      <c r="AD461" s="29">
        <f t="shared" si="2007"/>
        <v>0</v>
      </c>
      <c r="AE461" s="29">
        <f t="shared" si="2007"/>
        <v>0</v>
      </c>
      <c r="AF461" s="29">
        <f t="shared" si="2007"/>
        <v>0</v>
      </c>
      <c r="AG461" s="29">
        <f t="shared" si="2007"/>
        <v>0</v>
      </c>
      <c r="AH461" s="30">
        <f t="shared" si="2007"/>
        <v>0</v>
      </c>
      <c r="AI461" s="28">
        <f t="shared" si="2007"/>
        <v>0</v>
      </c>
      <c r="AJ461" s="29">
        <f t="shared" si="2007"/>
        <v>0</v>
      </c>
      <c r="AK461" s="29">
        <f t="shared" si="2007"/>
        <v>0</v>
      </c>
      <c r="AL461" s="29">
        <f t="shared" si="2007"/>
        <v>0</v>
      </c>
      <c r="AM461" s="29">
        <f t="shared" si="2007"/>
        <v>0</v>
      </c>
      <c r="AN461" s="29">
        <f t="shared" si="2007"/>
        <v>0</v>
      </c>
      <c r="AO461" s="29">
        <f t="shared" si="2007"/>
        <v>0</v>
      </c>
      <c r="AP461" s="30">
        <f t="shared" si="2007"/>
        <v>0</v>
      </c>
      <c r="AQ461" s="28">
        <f t="shared" si="2007"/>
        <v>0</v>
      </c>
      <c r="AR461" s="29">
        <f t="shared" si="2007"/>
        <v>0</v>
      </c>
      <c r="AS461" s="29">
        <f t="shared" si="2007"/>
        <v>0</v>
      </c>
      <c r="AT461" s="29">
        <f t="shared" si="2007"/>
        <v>0</v>
      </c>
      <c r="AU461" s="29">
        <f t="shared" si="2007"/>
        <v>0</v>
      </c>
      <c r="AV461" s="29">
        <f t="shared" si="2007"/>
        <v>0</v>
      </c>
      <c r="AW461" s="29">
        <f t="shared" si="2007"/>
        <v>0</v>
      </c>
      <c r="AX461" s="30">
        <f t="shared" si="2007"/>
        <v>0</v>
      </c>
      <c r="AY461" s="28">
        <f t="shared" si="2007"/>
        <v>0</v>
      </c>
      <c r="AZ461" s="29">
        <f t="shared" si="2007"/>
        <v>0</v>
      </c>
      <c r="BA461" s="29">
        <f t="shared" si="2007"/>
        <v>0</v>
      </c>
      <c r="BB461" s="29">
        <f t="shared" si="2007"/>
        <v>0</v>
      </c>
      <c r="BC461" s="29">
        <f t="shared" si="2007"/>
        <v>0</v>
      </c>
      <c r="BD461" s="29">
        <f t="shared" si="2007"/>
        <v>0</v>
      </c>
      <c r="BE461" s="29">
        <f t="shared" si="2007"/>
        <v>0</v>
      </c>
      <c r="BF461" s="30">
        <f t="shared" si="2007"/>
        <v>0</v>
      </c>
      <c r="BG461" s="28">
        <f t="shared" si="2007"/>
        <v>0</v>
      </c>
      <c r="BH461" s="29">
        <f t="shared" si="2007"/>
        <v>0</v>
      </c>
      <c r="BI461" s="29">
        <f t="shared" si="2007"/>
        <v>0</v>
      </c>
      <c r="BJ461" s="29">
        <f t="shared" si="2007"/>
        <v>0</v>
      </c>
      <c r="BK461" s="29">
        <f t="shared" si="2007"/>
        <v>0</v>
      </c>
      <c r="BL461" s="29">
        <f t="shared" si="2007"/>
        <v>0</v>
      </c>
      <c r="BM461" s="29">
        <f t="shared" si="2007"/>
        <v>0</v>
      </c>
      <c r="BN461" s="30">
        <f t="shared" si="2007"/>
        <v>0</v>
      </c>
    </row>
    <row r="462" spans="1:66" ht="15.75" x14ac:dyDescent="0.25">
      <c r="A462" s="2102" t="s">
        <v>139</v>
      </c>
      <c r="B462" s="2103"/>
      <c r="C462" s="31">
        <f t="shared" ref="C462:BN462" si="2008">SUM(C459,C454)</f>
        <v>0</v>
      </c>
      <c r="D462" s="32">
        <f t="shared" si="2008"/>
        <v>0</v>
      </c>
      <c r="E462" s="32">
        <f t="shared" si="2008"/>
        <v>0</v>
      </c>
      <c r="F462" s="32">
        <f t="shared" si="2008"/>
        <v>0</v>
      </c>
      <c r="G462" s="32">
        <f t="shared" si="2008"/>
        <v>0</v>
      </c>
      <c r="H462" s="32">
        <f t="shared" si="2008"/>
        <v>0</v>
      </c>
      <c r="I462" s="32">
        <f t="shared" si="2008"/>
        <v>0</v>
      </c>
      <c r="J462" s="33">
        <f t="shared" si="2008"/>
        <v>0</v>
      </c>
      <c r="K462" s="31">
        <f t="shared" si="2008"/>
        <v>0</v>
      </c>
      <c r="L462" s="32">
        <f t="shared" si="2008"/>
        <v>0</v>
      </c>
      <c r="M462" s="32">
        <f t="shared" si="2008"/>
        <v>0</v>
      </c>
      <c r="N462" s="32">
        <f t="shared" si="2008"/>
        <v>0</v>
      </c>
      <c r="O462" s="32">
        <f t="shared" si="2008"/>
        <v>0</v>
      </c>
      <c r="P462" s="32">
        <f t="shared" si="2008"/>
        <v>0</v>
      </c>
      <c r="Q462" s="32">
        <f t="shared" si="2008"/>
        <v>0</v>
      </c>
      <c r="R462" s="33">
        <f t="shared" si="2008"/>
        <v>0</v>
      </c>
      <c r="S462" s="31">
        <f t="shared" si="2008"/>
        <v>0</v>
      </c>
      <c r="T462" s="32">
        <f t="shared" si="2008"/>
        <v>0</v>
      </c>
      <c r="U462" s="32">
        <f t="shared" si="2008"/>
        <v>0</v>
      </c>
      <c r="V462" s="32">
        <f t="shared" si="2008"/>
        <v>0</v>
      </c>
      <c r="W462" s="32">
        <f t="shared" si="2008"/>
        <v>0</v>
      </c>
      <c r="X462" s="32">
        <f t="shared" si="2008"/>
        <v>0</v>
      </c>
      <c r="Y462" s="32">
        <f t="shared" si="2008"/>
        <v>0</v>
      </c>
      <c r="Z462" s="33">
        <f t="shared" si="2008"/>
        <v>0</v>
      </c>
      <c r="AA462" s="31">
        <f t="shared" si="2008"/>
        <v>0</v>
      </c>
      <c r="AB462" s="32">
        <f t="shared" si="2008"/>
        <v>0</v>
      </c>
      <c r="AC462" s="32">
        <f t="shared" si="2008"/>
        <v>0</v>
      </c>
      <c r="AD462" s="32">
        <f t="shared" si="2008"/>
        <v>0</v>
      </c>
      <c r="AE462" s="32">
        <f t="shared" si="2008"/>
        <v>0</v>
      </c>
      <c r="AF462" s="32">
        <f t="shared" si="2008"/>
        <v>0</v>
      </c>
      <c r="AG462" s="32">
        <f t="shared" si="2008"/>
        <v>0</v>
      </c>
      <c r="AH462" s="33">
        <f t="shared" si="2008"/>
        <v>0</v>
      </c>
      <c r="AI462" s="31">
        <f t="shared" si="2008"/>
        <v>0</v>
      </c>
      <c r="AJ462" s="32">
        <f t="shared" si="2008"/>
        <v>0</v>
      </c>
      <c r="AK462" s="32">
        <f t="shared" si="2008"/>
        <v>0</v>
      </c>
      <c r="AL462" s="32">
        <f t="shared" si="2008"/>
        <v>0</v>
      </c>
      <c r="AM462" s="32">
        <f t="shared" si="2008"/>
        <v>0</v>
      </c>
      <c r="AN462" s="32">
        <f t="shared" si="2008"/>
        <v>0</v>
      </c>
      <c r="AO462" s="32">
        <f t="shared" si="2008"/>
        <v>0</v>
      </c>
      <c r="AP462" s="33">
        <f t="shared" si="2008"/>
        <v>0</v>
      </c>
      <c r="AQ462" s="31">
        <f t="shared" si="2008"/>
        <v>0</v>
      </c>
      <c r="AR462" s="32">
        <f t="shared" si="2008"/>
        <v>0</v>
      </c>
      <c r="AS462" s="32">
        <f t="shared" si="2008"/>
        <v>0</v>
      </c>
      <c r="AT462" s="32">
        <f t="shared" si="2008"/>
        <v>0</v>
      </c>
      <c r="AU462" s="32">
        <f t="shared" si="2008"/>
        <v>0</v>
      </c>
      <c r="AV462" s="32">
        <f t="shared" si="2008"/>
        <v>0</v>
      </c>
      <c r="AW462" s="32">
        <f t="shared" si="2008"/>
        <v>0</v>
      </c>
      <c r="AX462" s="33">
        <f t="shared" si="2008"/>
        <v>0</v>
      </c>
      <c r="AY462" s="31">
        <f t="shared" si="2008"/>
        <v>0</v>
      </c>
      <c r="AZ462" s="32">
        <f t="shared" si="2008"/>
        <v>0</v>
      </c>
      <c r="BA462" s="32">
        <f t="shared" si="2008"/>
        <v>0</v>
      </c>
      <c r="BB462" s="32">
        <f t="shared" si="2008"/>
        <v>0</v>
      </c>
      <c r="BC462" s="32">
        <f t="shared" si="2008"/>
        <v>0</v>
      </c>
      <c r="BD462" s="32">
        <f t="shared" si="2008"/>
        <v>0</v>
      </c>
      <c r="BE462" s="32">
        <f t="shared" si="2008"/>
        <v>0</v>
      </c>
      <c r="BF462" s="33">
        <f t="shared" si="2008"/>
        <v>0</v>
      </c>
      <c r="BG462" s="31">
        <f t="shared" si="2008"/>
        <v>0</v>
      </c>
      <c r="BH462" s="32">
        <f t="shared" si="2008"/>
        <v>0</v>
      </c>
      <c r="BI462" s="32">
        <f t="shared" si="2008"/>
        <v>0</v>
      </c>
      <c r="BJ462" s="32">
        <f t="shared" si="2008"/>
        <v>0</v>
      </c>
      <c r="BK462" s="32">
        <f t="shared" si="2008"/>
        <v>0</v>
      </c>
      <c r="BL462" s="32">
        <f t="shared" si="2008"/>
        <v>0</v>
      </c>
      <c r="BM462" s="32">
        <f t="shared" si="2008"/>
        <v>0</v>
      </c>
      <c r="BN462" s="33">
        <f t="shared" si="2008"/>
        <v>0</v>
      </c>
    </row>
    <row r="463" spans="1:66" ht="15.75" x14ac:dyDescent="0.25">
      <c r="A463" s="2102" t="s">
        <v>140</v>
      </c>
      <c r="B463" s="2103"/>
      <c r="C463" s="31">
        <f t="shared" ref="C463:BN463" si="2009">SUM(C460,C455)</f>
        <v>0</v>
      </c>
      <c r="D463" s="32">
        <f t="shared" si="2009"/>
        <v>0</v>
      </c>
      <c r="E463" s="32">
        <f t="shared" si="2009"/>
        <v>0</v>
      </c>
      <c r="F463" s="32">
        <f t="shared" si="2009"/>
        <v>0</v>
      </c>
      <c r="G463" s="32">
        <f t="shared" si="2009"/>
        <v>0</v>
      </c>
      <c r="H463" s="32">
        <f t="shared" si="2009"/>
        <v>0</v>
      </c>
      <c r="I463" s="32">
        <f t="shared" si="2009"/>
        <v>0</v>
      </c>
      <c r="J463" s="33">
        <f t="shared" si="2009"/>
        <v>0</v>
      </c>
      <c r="K463" s="31">
        <f t="shared" si="2009"/>
        <v>0</v>
      </c>
      <c r="L463" s="32">
        <f t="shared" si="2009"/>
        <v>0</v>
      </c>
      <c r="M463" s="32">
        <f t="shared" si="2009"/>
        <v>0</v>
      </c>
      <c r="N463" s="32">
        <f t="shared" si="2009"/>
        <v>0</v>
      </c>
      <c r="O463" s="32">
        <f t="shared" si="2009"/>
        <v>0</v>
      </c>
      <c r="P463" s="32">
        <f t="shared" si="2009"/>
        <v>0</v>
      </c>
      <c r="Q463" s="32">
        <f t="shared" si="2009"/>
        <v>0</v>
      </c>
      <c r="R463" s="33">
        <f t="shared" si="2009"/>
        <v>0</v>
      </c>
      <c r="S463" s="31">
        <f t="shared" si="2009"/>
        <v>0</v>
      </c>
      <c r="T463" s="32">
        <f t="shared" si="2009"/>
        <v>0</v>
      </c>
      <c r="U463" s="32">
        <f t="shared" si="2009"/>
        <v>0</v>
      </c>
      <c r="V463" s="32">
        <f t="shared" si="2009"/>
        <v>0</v>
      </c>
      <c r="W463" s="32">
        <f t="shared" si="2009"/>
        <v>0</v>
      </c>
      <c r="X463" s="32">
        <f t="shared" si="2009"/>
        <v>0</v>
      </c>
      <c r="Y463" s="32">
        <f t="shared" si="2009"/>
        <v>0</v>
      </c>
      <c r="Z463" s="33">
        <f t="shared" si="2009"/>
        <v>0</v>
      </c>
      <c r="AA463" s="31">
        <f t="shared" si="2009"/>
        <v>0</v>
      </c>
      <c r="AB463" s="32">
        <f t="shared" si="2009"/>
        <v>0</v>
      </c>
      <c r="AC463" s="32">
        <f t="shared" si="2009"/>
        <v>0</v>
      </c>
      <c r="AD463" s="32">
        <f t="shared" si="2009"/>
        <v>0</v>
      </c>
      <c r="AE463" s="32">
        <f t="shared" si="2009"/>
        <v>0</v>
      </c>
      <c r="AF463" s="32">
        <f t="shared" si="2009"/>
        <v>0</v>
      </c>
      <c r="AG463" s="32">
        <f t="shared" si="2009"/>
        <v>0</v>
      </c>
      <c r="AH463" s="33">
        <f t="shared" si="2009"/>
        <v>0</v>
      </c>
      <c r="AI463" s="31">
        <f t="shared" si="2009"/>
        <v>0</v>
      </c>
      <c r="AJ463" s="32">
        <f t="shared" si="2009"/>
        <v>0</v>
      </c>
      <c r="AK463" s="32">
        <f t="shared" si="2009"/>
        <v>0</v>
      </c>
      <c r="AL463" s="32">
        <f t="shared" si="2009"/>
        <v>0</v>
      </c>
      <c r="AM463" s="32">
        <f t="shared" si="2009"/>
        <v>0</v>
      </c>
      <c r="AN463" s="32">
        <f t="shared" si="2009"/>
        <v>0</v>
      </c>
      <c r="AO463" s="32">
        <f t="shared" si="2009"/>
        <v>0</v>
      </c>
      <c r="AP463" s="33">
        <f t="shared" si="2009"/>
        <v>0</v>
      </c>
      <c r="AQ463" s="31">
        <f t="shared" si="2009"/>
        <v>0</v>
      </c>
      <c r="AR463" s="32">
        <f t="shared" si="2009"/>
        <v>0</v>
      </c>
      <c r="AS463" s="32">
        <f t="shared" si="2009"/>
        <v>0</v>
      </c>
      <c r="AT463" s="32">
        <f t="shared" si="2009"/>
        <v>0</v>
      </c>
      <c r="AU463" s="32">
        <f t="shared" si="2009"/>
        <v>0</v>
      </c>
      <c r="AV463" s="32">
        <f t="shared" si="2009"/>
        <v>0</v>
      </c>
      <c r="AW463" s="32">
        <f t="shared" si="2009"/>
        <v>0</v>
      </c>
      <c r="AX463" s="33">
        <f t="shared" si="2009"/>
        <v>0</v>
      </c>
      <c r="AY463" s="31">
        <f t="shared" si="2009"/>
        <v>0</v>
      </c>
      <c r="AZ463" s="32">
        <f t="shared" si="2009"/>
        <v>0</v>
      </c>
      <c r="BA463" s="32">
        <f t="shared" si="2009"/>
        <v>0</v>
      </c>
      <c r="BB463" s="32">
        <f t="shared" si="2009"/>
        <v>0</v>
      </c>
      <c r="BC463" s="32">
        <f t="shared" si="2009"/>
        <v>0</v>
      </c>
      <c r="BD463" s="32">
        <f t="shared" si="2009"/>
        <v>0</v>
      </c>
      <c r="BE463" s="32">
        <f t="shared" si="2009"/>
        <v>0</v>
      </c>
      <c r="BF463" s="33">
        <f t="shared" si="2009"/>
        <v>0</v>
      </c>
      <c r="BG463" s="31">
        <f t="shared" si="2009"/>
        <v>0</v>
      </c>
      <c r="BH463" s="32">
        <f t="shared" si="2009"/>
        <v>0</v>
      </c>
      <c r="BI463" s="32">
        <f t="shared" si="2009"/>
        <v>0</v>
      </c>
      <c r="BJ463" s="32">
        <f t="shared" si="2009"/>
        <v>0</v>
      </c>
      <c r="BK463" s="32">
        <f t="shared" si="2009"/>
        <v>0</v>
      </c>
      <c r="BL463" s="32">
        <f t="shared" si="2009"/>
        <v>0</v>
      </c>
      <c r="BM463" s="32">
        <f t="shared" si="2009"/>
        <v>0</v>
      </c>
      <c r="BN463" s="33">
        <f t="shared" si="2009"/>
        <v>0</v>
      </c>
    </row>
    <row r="464" spans="1:66" ht="15.75" x14ac:dyDescent="0.25">
      <c r="A464" s="2102" t="s">
        <v>141</v>
      </c>
      <c r="B464" s="2103"/>
      <c r="C464" s="49" t="str">
        <f t="shared" ref="C464:BN464" si="2010">IF(C452="","",C462-C463)</f>
        <v/>
      </c>
      <c r="D464" s="50" t="str">
        <f t="shared" si="2010"/>
        <v/>
      </c>
      <c r="E464" s="50" t="str">
        <f t="shared" si="2010"/>
        <v/>
      </c>
      <c r="F464" s="50">
        <f t="shared" si="2010"/>
        <v>0</v>
      </c>
      <c r="G464" s="50" t="str">
        <f t="shared" si="2010"/>
        <v/>
      </c>
      <c r="H464" s="50" t="str">
        <f t="shared" si="2010"/>
        <v/>
      </c>
      <c r="I464" s="50" t="str">
        <f t="shared" si="2010"/>
        <v/>
      </c>
      <c r="J464" s="51" t="str">
        <f t="shared" si="2010"/>
        <v/>
      </c>
      <c r="K464" s="49" t="str">
        <f t="shared" si="2010"/>
        <v/>
      </c>
      <c r="L464" s="50">
        <f t="shared" si="2010"/>
        <v>0</v>
      </c>
      <c r="M464" s="50" t="str">
        <f t="shared" si="2010"/>
        <v/>
      </c>
      <c r="N464" s="50" t="str">
        <f t="shared" si="2010"/>
        <v/>
      </c>
      <c r="O464" s="50" t="str">
        <f t="shared" si="2010"/>
        <v/>
      </c>
      <c r="P464" s="50" t="str">
        <f t="shared" si="2010"/>
        <v/>
      </c>
      <c r="Q464" s="50" t="str">
        <f t="shared" si="2010"/>
        <v/>
      </c>
      <c r="R464" s="51" t="str">
        <f t="shared" si="2010"/>
        <v/>
      </c>
      <c r="S464" s="49" t="str">
        <f t="shared" si="2010"/>
        <v/>
      </c>
      <c r="T464" s="50" t="str">
        <f t="shared" si="2010"/>
        <v/>
      </c>
      <c r="U464" s="50" t="str">
        <f t="shared" si="2010"/>
        <v/>
      </c>
      <c r="V464" s="50" t="str">
        <f t="shared" si="2010"/>
        <v/>
      </c>
      <c r="W464" s="50">
        <f t="shared" si="2010"/>
        <v>0</v>
      </c>
      <c r="X464" s="50" t="str">
        <f t="shared" si="2010"/>
        <v/>
      </c>
      <c r="Y464" s="50" t="str">
        <f t="shared" si="2010"/>
        <v/>
      </c>
      <c r="Z464" s="51" t="str">
        <f t="shared" si="2010"/>
        <v/>
      </c>
      <c r="AA464" s="49">
        <f t="shared" si="2010"/>
        <v>0</v>
      </c>
      <c r="AB464" s="50" t="str">
        <f t="shared" si="2010"/>
        <v/>
      </c>
      <c r="AC464" s="50" t="str">
        <f t="shared" si="2010"/>
        <v/>
      </c>
      <c r="AD464" s="50" t="str">
        <f t="shared" si="2010"/>
        <v/>
      </c>
      <c r="AE464" s="50" t="str">
        <f t="shared" si="2010"/>
        <v/>
      </c>
      <c r="AF464" s="50" t="str">
        <f t="shared" si="2010"/>
        <v/>
      </c>
      <c r="AG464" s="50" t="str">
        <f t="shared" si="2010"/>
        <v/>
      </c>
      <c r="AH464" s="51" t="str">
        <f t="shared" si="2010"/>
        <v/>
      </c>
      <c r="AI464" s="49" t="str">
        <f t="shared" si="2010"/>
        <v/>
      </c>
      <c r="AJ464" s="50" t="str">
        <f t="shared" si="2010"/>
        <v/>
      </c>
      <c r="AK464" s="50">
        <f t="shared" si="2010"/>
        <v>0</v>
      </c>
      <c r="AL464" s="50" t="str">
        <f t="shared" si="2010"/>
        <v/>
      </c>
      <c r="AM464" s="50" t="str">
        <f t="shared" si="2010"/>
        <v/>
      </c>
      <c r="AN464" s="50" t="str">
        <f t="shared" si="2010"/>
        <v/>
      </c>
      <c r="AO464" s="50" t="str">
        <f t="shared" si="2010"/>
        <v/>
      </c>
      <c r="AP464" s="51" t="str">
        <f t="shared" si="2010"/>
        <v/>
      </c>
      <c r="AQ464" s="49" t="str">
        <f t="shared" si="2010"/>
        <v/>
      </c>
      <c r="AR464" s="50" t="str">
        <f t="shared" si="2010"/>
        <v/>
      </c>
      <c r="AS464" s="50" t="str">
        <f t="shared" si="2010"/>
        <v/>
      </c>
      <c r="AT464" s="50" t="str">
        <f t="shared" si="2010"/>
        <v/>
      </c>
      <c r="AU464" s="50" t="str">
        <f t="shared" si="2010"/>
        <v/>
      </c>
      <c r="AV464" s="50" t="str">
        <f t="shared" si="2010"/>
        <v/>
      </c>
      <c r="AW464" s="50" t="str">
        <f t="shared" si="2010"/>
        <v/>
      </c>
      <c r="AX464" s="51" t="str">
        <f t="shared" si="2010"/>
        <v/>
      </c>
      <c r="AY464" s="49" t="str">
        <f t="shared" si="2010"/>
        <v/>
      </c>
      <c r="AZ464" s="50" t="str">
        <f t="shared" si="2010"/>
        <v/>
      </c>
      <c r="BA464" s="50" t="str">
        <f t="shared" si="2010"/>
        <v/>
      </c>
      <c r="BB464" s="50" t="str">
        <f t="shared" si="2010"/>
        <v/>
      </c>
      <c r="BC464" s="50" t="str">
        <f t="shared" si="2010"/>
        <v/>
      </c>
      <c r="BD464" s="50" t="str">
        <f t="shared" si="2010"/>
        <v/>
      </c>
      <c r="BE464" s="50" t="str">
        <f t="shared" si="2010"/>
        <v/>
      </c>
      <c r="BF464" s="51" t="str">
        <f t="shared" si="2010"/>
        <v/>
      </c>
      <c r="BG464" s="49" t="str">
        <f t="shared" si="2010"/>
        <v/>
      </c>
      <c r="BH464" s="50" t="str">
        <f t="shared" si="2010"/>
        <v/>
      </c>
      <c r="BI464" s="50" t="str">
        <f t="shared" si="2010"/>
        <v/>
      </c>
      <c r="BJ464" s="50" t="str">
        <f t="shared" si="2010"/>
        <v/>
      </c>
      <c r="BK464" s="50" t="str">
        <f t="shared" si="2010"/>
        <v/>
      </c>
      <c r="BL464" s="50" t="str">
        <f t="shared" si="2010"/>
        <v/>
      </c>
      <c r="BM464" s="50" t="str">
        <f t="shared" si="2010"/>
        <v/>
      </c>
      <c r="BN464" s="51" t="str">
        <f t="shared" si="2010"/>
        <v/>
      </c>
    </row>
    <row r="465" spans="1:66" ht="30.75" customHeight="1" thickBot="1" x14ac:dyDescent="0.3">
      <c r="A465" s="2104" t="s">
        <v>142</v>
      </c>
      <c r="B465" s="2105"/>
      <c r="C465" s="67" t="str">
        <f t="shared" ref="C465:BN465" si="2011">IF(C452="","",IF(C463=0,MAX($C$123:$J$123)+1,C462/C463))</f>
        <v/>
      </c>
      <c r="D465" s="68" t="str">
        <f t="shared" si="2011"/>
        <v/>
      </c>
      <c r="E465" s="68" t="str">
        <f t="shared" si="2011"/>
        <v/>
      </c>
      <c r="F465" s="68">
        <f t="shared" ca="1" si="2011"/>
        <v>32</v>
      </c>
      <c r="G465" s="68" t="str">
        <f t="shared" si="2011"/>
        <v/>
      </c>
      <c r="H465" s="68" t="str">
        <f t="shared" si="2011"/>
        <v/>
      </c>
      <c r="I465" s="68" t="str">
        <f t="shared" si="2011"/>
        <v/>
      </c>
      <c r="J465" s="69" t="str">
        <f t="shared" si="2011"/>
        <v/>
      </c>
      <c r="K465" s="67" t="str">
        <f t="shared" si="2011"/>
        <v/>
      </c>
      <c r="L465" s="68">
        <f t="shared" ca="1" si="2011"/>
        <v>32</v>
      </c>
      <c r="M465" s="68" t="str">
        <f t="shared" si="2011"/>
        <v/>
      </c>
      <c r="N465" s="68" t="str">
        <f t="shared" si="2011"/>
        <v/>
      </c>
      <c r="O465" s="68" t="str">
        <f t="shared" si="2011"/>
        <v/>
      </c>
      <c r="P465" s="68" t="str">
        <f t="shared" si="2011"/>
        <v/>
      </c>
      <c r="Q465" s="68" t="str">
        <f t="shared" si="2011"/>
        <v/>
      </c>
      <c r="R465" s="69" t="str">
        <f t="shared" si="2011"/>
        <v/>
      </c>
      <c r="S465" s="67" t="str">
        <f t="shared" si="2011"/>
        <v/>
      </c>
      <c r="T465" s="68" t="str">
        <f t="shared" si="2011"/>
        <v/>
      </c>
      <c r="U465" s="68" t="str">
        <f t="shared" si="2011"/>
        <v/>
      </c>
      <c r="V465" s="68" t="str">
        <f t="shared" si="2011"/>
        <v/>
      </c>
      <c r="W465" s="68">
        <f t="shared" ca="1" si="2011"/>
        <v>32</v>
      </c>
      <c r="X465" s="68" t="str">
        <f t="shared" si="2011"/>
        <v/>
      </c>
      <c r="Y465" s="68" t="str">
        <f t="shared" si="2011"/>
        <v/>
      </c>
      <c r="Z465" s="69" t="str">
        <f t="shared" si="2011"/>
        <v/>
      </c>
      <c r="AA465" s="67">
        <f t="shared" ca="1" si="2011"/>
        <v>32</v>
      </c>
      <c r="AB465" s="68" t="str">
        <f t="shared" si="2011"/>
        <v/>
      </c>
      <c r="AC465" s="68" t="str">
        <f t="shared" si="2011"/>
        <v/>
      </c>
      <c r="AD465" s="68" t="str">
        <f t="shared" si="2011"/>
        <v/>
      </c>
      <c r="AE465" s="68" t="str">
        <f t="shared" si="2011"/>
        <v/>
      </c>
      <c r="AF465" s="68" t="str">
        <f t="shared" si="2011"/>
        <v/>
      </c>
      <c r="AG465" s="68" t="str">
        <f t="shared" si="2011"/>
        <v/>
      </c>
      <c r="AH465" s="69" t="str">
        <f t="shared" si="2011"/>
        <v/>
      </c>
      <c r="AI465" s="67" t="str">
        <f t="shared" si="2011"/>
        <v/>
      </c>
      <c r="AJ465" s="68" t="str">
        <f t="shared" si="2011"/>
        <v/>
      </c>
      <c r="AK465" s="68">
        <f t="shared" ca="1" si="2011"/>
        <v>32</v>
      </c>
      <c r="AL465" s="68" t="str">
        <f t="shared" si="2011"/>
        <v/>
      </c>
      <c r="AM465" s="68" t="str">
        <f t="shared" si="2011"/>
        <v/>
      </c>
      <c r="AN465" s="68" t="str">
        <f t="shared" si="2011"/>
        <v/>
      </c>
      <c r="AO465" s="68" t="str">
        <f t="shared" si="2011"/>
        <v/>
      </c>
      <c r="AP465" s="69" t="str">
        <f t="shared" si="2011"/>
        <v/>
      </c>
      <c r="AQ465" s="67" t="str">
        <f t="shared" si="2011"/>
        <v/>
      </c>
      <c r="AR465" s="68" t="str">
        <f t="shared" si="2011"/>
        <v/>
      </c>
      <c r="AS465" s="68" t="str">
        <f t="shared" si="2011"/>
        <v/>
      </c>
      <c r="AT465" s="68" t="str">
        <f t="shared" si="2011"/>
        <v/>
      </c>
      <c r="AU465" s="68" t="str">
        <f t="shared" si="2011"/>
        <v/>
      </c>
      <c r="AV465" s="68" t="str">
        <f t="shared" si="2011"/>
        <v/>
      </c>
      <c r="AW465" s="68" t="str">
        <f t="shared" si="2011"/>
        <v/>
      </c>
      <c r="AX465" s="69" t="str">
        <f t="shared" si="2011"/>
        <v/>
      </c>
      <c r="AY465" s="67" t="str">
        <f t="shared" si="2011"/>
        <v/>
      </c>
      <c r="AZ465" s="68" t="str">
        <f t="shared" si="2011"/>
        <v/>
      </c>
      <c r="BA465" s="68" t="str">
        <f t="shared" si="2011"/>
        <v/>
      </c>
      <c r="BB465" s="68" t="str">
        <f t="shared" si="2011"/>
        <v/>
      </c>
      <c r="BC465" s="68" t="str">
        <f t="shared" si="2011"/>
        <v/>
      </c>
      <c r="BD465" s="68" t="str">
        <f t="shared" si="2011"/>
        <v/>
      </c>
      <c r="BE465" s="68" t="str">
        <f t="shared" si="2011"/>
        <v/>
      </c>
      <c r="BF465" s="69" t="str">
        <f t="shared" si="2011"/>
        <v/>
      </c>
      <c r="BG465" s="67" t="str">
        <f t="shared" si="2011"/>
        <v/>
      </c>
      <c r="BH465" s="68" t="str">
        <f t="shared" si="2011"/>
        <v/>
      </c>
      <c r="BI465" s="68" t="str">
        <f t="shared" si="2011"/>
        <v/>
      </c>
      <c r="BJ465" s="68" t="str">
        <f t="shared" si="2011"/>
        <v/>
      </c>
      <c r="BK465" s="68" t="str">
        <f t="shared" si="2011"/>
        <v/>
      </c>
      <c r="BL465" s="68" t="str">
        <f t="shared" si="2011"/>
        <v/>
      </c>
      <c r="BM465" s="68" t="str">
        <f t="shared" si="2011"/>
        <v/>
      </c>
      <c r="BN465" s="69" t="str">
        <f t="shared" si="2011"/>
        <v/>
      </c>
    </row>
    <row r="466" spans="1:66" ht="15.75" x14ac:dyDescent="0.25">
      <c r="A466" s="2106" t="s">
        <v>37</v>
      </c>
      <c r="B466" s="2107"/>
      <c r="C466" s="975" t="str">
        <f t="shared" ref="C466:J466" si="2012">IF(C452="","",RANK(C442,$C442:$J442,0))</f>
        <v/>
      </c>
      <c r="D466" s="976" t="str">
        <f t="shared" si="2012"/>
        <v/>
      </c>
      <c r="E466" s="976" t="str">
        <f t="shared" si="2012"/>
        <v/>
      </c>
      <c r="F466" s="976">
        <f t="shared" ca="1" si="2012"/>
        <v>1</v>
      </c>
      <c r="G466" s="976" t="str">
        <f t="shared" si="2012"/>
        <v/>
      </c>
      <c r="H466" s="976" t="str">
        <f t="shared" si="2012"/>
        <v/>
      </c>
      <c r="I466" s="976" t="str">
        <f t="shared" si="2012"/>
        <v/>
      </c>
      <c r="J466" s="977" t="str">
        <f t="shared" si="2012"/>
        <v/>
      </c>
      <c r="K466" s="975" t="str">
        <f t="shared" ref="K466:R466" si="2013">IF(K452="","",RANK(C442,$C442:$J442,0))</f>
        <v/>
      </c>
      <c r="L466" s="976">
        <f t="shared" ca="1" si="2013"/>
        <v>1</v>
      </c>
      <c r="M466" s="976" t="str">
        <f t="shared" si="2013"/>
        <v/>
      </c>
      <c r="N466" s="976" t="str">
        <f t="shared" si="2013"/>
        <v/>
      </c>
      <c r="O466" s="976" t="str">
        <f t="shared" si="2013"/>
        <v/>
      </c>
      <c r="P466" s="976" t="str">
        <f t="shared" si="2013"/>
        <v/>
      </c>
      <c r="Q466" s="976" t="str">
        <f t="shared" si="2013"/>
        <v/>
      </c>
      <c r="R466" s="977" t="str">
        <f t="shared" si="2013"/>
        <v/>
      </c>
      <c r="S466" s="975" t="str">
        <f t="shared" ref="S466:Z466" si="2014">IF(S452="","",RANK(C442,$C442:$J442,0))</f>
        <v/>
      </c>
      <c r="T466" s="976" t="str">
        <f t="shared" si="2014"/>
        <v/>
      </c>
      <c r="U466" s="976" t="str">
        <f t="shared" si="2014"/>
        <v/>
      </c>
      <c r="V466" s="976" t="str">
        <f t="shared" si="2014"/>
        <v/>
      </c>
      <c r="W466" s="976">
        <f t="shared" ca="1" si="2014"/>
        <v>1</v>
      </c>
      <c r="X466" s="976" t="str">
        <f t="shared" si="2014"/>
        <v/>
      </c>
      <c r="Y466" s="976" t="str">
        <f t="shared" si="2014"/>
        <v/>
      </c>
      <c r="Z466" s="984" t="str">
        <f t="shared" si="2014"/>
        <v/>
      </c>
      <c r="AA466" s="975">
        <f t="shared" ref="AA466:AH466" ca="1" si="2015">IF(AA452="","",RANK(C442,$C442:$J442,0))</f>
        <v>1</v>
      </c>
      <c r="AB466" s="976" t="str">
        <f t="shared" si="2015"/>
        <v/>
      </c>
      <c r="AC466" s="976" t="str">
        <f t="shared" si="2015"/>
        <v/>
      </c>
      <c r="AD466" s="976" t="str">
        <f t="shared" si="2015"/>
        <v/>
      </c>
      <c r="AE466" s="976" t="str">
        <f t="shared" si="2015"/>
        <v/>
      </c>
      <c r="AF466" s="976" t="str">
        <f t="shared" si="2015"/>
        <v/>
      </c>
      <c r="AG466" s="976" t="str">
        <f t="shared" si="2015"/>
        <v/>
      </c>
      <c r="AH466" s="977" t="str">
        <f t="shared" si="2015"/>
        <v/>
      </c>
      <c r="AI466" s="975" t="str">
        <f t="shared" ref="AI466:AP466" si="2016">IF(AI452="","",RANK(C442,$C442:$J442,0))</f>
        <v/>
      </c>
      <c r="AJ466" s="976" t="str">
        <f t="shared" si="2016"/>
        <v/>
      </c>
      <c r="AK466" s="976">
        <f t="shared" ca="1" si="2016"/>
        <v>1</v>
      </c>
      <c r="AL466" s="976" t="str">
        <f t="shared" si="2016"/>
        <v/>
      </c>
      <c r="AM466" s="976" t="str">
        <f t="shared" si="2016"/>
        <v/>
      </c>
      <c r="AN466" s="976" t="str">
        <f t="shared" si="2016"/>
        <v/>
      </c>
      <c r="AO466" s="976" t="str">
        <f t="shared" si="2016"/>
        <v/>
      </c>
      <c r="AP466" s="977" t="str">
        <f t="shared" si="2016"/>
        <v/>
      </c>
      <c r="AQ466" s="975" t="str">
        <f t="shared" ref="AQ466:AX466" si="2017">IF(AQ452="","",RANK(C442,$C442:$J442,0))</f>
        <v/>
      </c>
      <c r="AR466" s="976" t="str">
        <f t="shared" si="2017"/>
        <v/>
      </c>
      <c r="AS466" s="976" t="str">
        <f t="shared" si="2017"/>
        <v/>
      </c>
      <c r="AT466" s="976" t="str">
        <f t="shared" si="2017"/>
        <v/>
      </c>
      <c r="AU466" s="976" t="str">
        <f t="shared" si="2017"/>
        <v/>
      </c>
      <c r="AV466" s="976" t="str">
        <f t="shared" si="2017"/>
        <v/>
      </c>
      <c r="AW466" s="976" t="str">
        <f t="shared" si="2017"/>
        <v/>
      </c>
      <c r="AX466" s="977" t="str">
        <f t="shared" si="2017"/>
        <v/>
      </c>
      <c r="AY466" s="975" t="str">
        <f t="shared" ref="AY466:BF466" si="2018">IF(AY452="","",RANK(C442,$C442:$J442,0))</f>
        <v/>
      </c>
      <c r="AZ466" s="976" t="str">
        <f t="shared" si="2018"/>
        <v/>
      </c>
      <c r="BA466" s="976" t="str">
        <f t="shared" si="2018"/>
        <v/>
      </c>
      <c r="BB466" s="976" t="str">
        <f t="shared" si="2018"/>
        <v/>
      </c>
      <c r="BC466" s="976" t="str">
        <f t="shared" si="2018"/>
        <v/>
      </c>
      <c r="BD466" s="976" t="str">
        <f t="shared" si="2018"/>
        <v/>
      </c>
      <c r="BE466" s="976" t="str">
        <f t="shared" si="2018"/>
        <v/>
      </c>
      <c r="BF466" s="977" t="str">
        <f t="shared" si="2018"/>
        <v/>
      </c>
      <c r="BG466" s="975" t="str">
        <f t="shared" ref="BG466:BN466" si="2019">IF(BG452="","",RANK(C442,$C442:$J442,0))</f>
        <v/>
      </c>
      <c r="BH466" s="976" t="str">
        <f t="shared" si="2019"/>
        <v/>
      </c>
      <c r="BI466" s="976" t="str">
        <f t="shared" si="2019"/>
        <v/>
      </c>
      <c r="BJ466" s="976" t="str">
        <f t="shared" si="2019"/>
        <v/>
      </c>
      <c r="BK466" s="976" t="str">
        <f t="shared" si="2019"/>
        <v/>
      </c>
      <c r="BL466" s="976" t="str">
        <f t="shared" si="2019"/>
        <v/>
      </c>
      <c r="BM466" s="976" t="str">
        <f t="shared" si="2019"/>
        <v/>
      </c>
      <c r="BN466" s="977" t="str">
        <f t="shared" si="2019"/>
        <v/>
      </c>
    </row>
    <row r="467" spans="1:66" ht="15.75" x14ac:dyDescent="0.25">
      <c r="A467" s="2084" t="s">
        <v>38</v>
      </c>
      <c r="B467" s="2085"/>
      <c r="C467" s="978" t="str">
        <f t="shared" ref="C467:J467" si="2020">IF(C452="","",RANK(C443,$C443:$J443,0))</f>
        <v/>
      </c>
      <c r="D467" s="979" t="str">
        <f t="shared" si="2020"/>
        <v/>
      </c>
      <c r="E467" s="979" t="str">
        <f t="shared" si="2020"/>
        <v/>
      </c>
      <c r="F467" s="979">
        <f t="shared" ca="1" si="2020"/>
        <v>1</v>
      </c>
      <c r="G467" s="979" t="str">
        <f t="shared" si="2020"/>
        <v/>
      </c>
      <c r="H467" s="979" t="str">
        <f t="shared" si="2020"/>
        <v/>
      </c>
      <c r="I467" s="979" t="str">
        <f t="shared" si="2020"/>
        <v/>
      </c>
      <c r="J467" s="980" t="str">
        <f t="shared" si="2020"/>
        <v/>
      </c>
      <c r="K467" s="978" t="str">
        <f t="shared" ref="K467:R467" si="2021">IF(K452="","",RANK(C443,$C443:$J443,0))</f>
        <v/>
      </c>
      <c r="L467" s="979">
        <f t="shared" ca="1" si="2021"/>
        <v>2</v>
      </c>
      <c r="M467" s="979" t="str">
        <f t="shared" si="2021"/>
        <v/>
      </c>
      <c r="N467" s="979" t="str">
        <f t="shared" si="2021"/>
        <v/>
      </c>
      <c r="O467" s="979" t="str">
        <f t="shared" si="2021"/>
        <v/>
      </c>
      <c r="P467" s="979" t="str">
        <f t="shared" si="2021"/>
        <v/>
      </c>
      <c r="Q467" s="979" t="str">
        <f t="shared" si="2021"/>
        <v/>
      </c>
      <c r="R467" s="980" t="str">
        <f t="shared" si="2021"/>
        <v/>
      </c>
      <c r="S467" s="978" t="str">
        <f t="shared" ref="S467:Z467" si="2022">IF(S452="","",RANK(C443,$C443:$J443,0))</f>
        <v/>
      </c>
      <c r="T467" s="979" t="str">
        <f t="shared" si="2022"/>
        <v/>
      </c>
      <c r="U467" s="979" t="str">
        <f t="shared" si="2022"/>
        <v/>
      </c>
      <c r="V467" s="979" t="str">
        <f t="shared" si="2022"/>
        <v/>
      </c>
      <c r="W467" s="979">
        <f t="shared" ca="1" si="2022"/>
        <v>3</v>
      </c>
      <c r="X467" s="979" t="str">
        <f t="shared" si="2022"/>
        <v/>
      </c>
      <c r="Y467" s="979" t="str">
        <f t="shared" si="2022"/>
        <v/>
      </c>
      <c r="Z467" s="985" t="str">
        <f t="shared" si="2022"/>
        <v/>
      </c>
      <c r="AA467" s="978">
        <f t="shared" ref="AA467:AH467" ca="1" si="2023">IF(AA452="","",RANK(C443,$C443:$J443,0))</f>
        <v>4</v>
      </c>
      <c r="AB467" s="979" t="str">
        <f t="shared" si="2023"/>
        <v/>
      </c>
      <c r="AC467" s="979" t="str">
        <f t="shared" si="2023"/>
        <v/>
      </c>
      <c r="AD467" s="979" t="str">
        <f t="shared" si="2023"/>
        <v/>
      </c>
      <c r="AE467" s="979" t="str">
        <f t="shared" si="2023"/>
        <v/>
      </c>
      <c r="AF467" s="979" t="str">
        <f t="shared" si="2023"/>
        <v/>
      </c>
      <c r="AG467" s="979" t="str">
        <f t="shared" si="2023"/>
        <v/>
      </c>
      <c r="AH467" s="980" t="str">
        <f t="shared" si="2023"/>
        <v/>
      </c>
      <c r="AI467" s="978" t="str">
        <f t="shared" ref="AI467:AP467" si="2024">IF(AI452="","",RANK(C443,$C443:$J443,0))</f>
        <v/>
      </c>
      <c r="AJ467" s="979" t="str">
        <f t="shared" si="2024"/>
        <v/>
      </c>
      <c r="AK467" s="979">
        <f t="shared" ca="1" si="2024"/>
        <v>5</v>
      </c>
      <c r="AL467" s="979" t="str">
        <f t="shared" si="2024"/>
        <v/>
      </c>
      <c r="AM467" s="979" t="str">
        <f t="shared" si="2024"/>
        <v/>
      </c>
      <c r="AN467" s="979" t="str">
        <f t="shared" si="2024"/>
        <v/>
      </c>
      <c r="AO467" s="979" t="str">
        <f t="shared" si="2024"/>
        <v/>
      </c>
      <c r="AP467" s="980" t="str">
        <f t="shared" si="2024"/>
        <v/>
      </c>
      <c r="AQ467" s="978" t="str">
        <f t="shared" ref="AQ467:AX467" si="2025">IF(AQ452="","",RANK(C443,$C443:$J443,0))</f>
        <v/>
      </c>
      <c r="AR467" s="979" t="str">
        <f t="shared" si="2025"/>
        <v/>
      </c>
      <c r="AS467" s="979" t="str">
        <f t="shared" si="2025"/>
        <v/>
      </c>
      <c r="AT467" s="979" t="str">
        <f t="shared" si="2025"/>
        <v/>
      </c>
      <c r="AU467" s="979" t="str">
        <f t="shared" si="2025"/>
        <v/>
      </c>
      <c r="AV467" s="979" t="str">
        <f t="shared" si="2025"/>
        <v/>
      </c>
      <c r="AW467" s="979" t="str">
        <f t="shared" si="2025"/>
        <v/>
      </c>
      <c r="AX467" s="980" t="str">
        <f t="shared" si="2025"/>
        <v/>
      </c>
      <c r="AY467" s="978" t="str">
        <f t="shared" ref="AY467:BF467" si="2026">IF(AY452="","",RANK(C443,$C443:$J443,0))</f>
        <v/>
      </c>
      <c r="AZ467" s="979" t="str">
        <f t="shared" si="2026"/>
        <v/>
      </c>
      <c r="BA467" s="979" t="str">
        <f t="shared" si="2026"/>
        <v/>
      </c>
      <c r="BB467" s="979" t="str">
        <f t="shared" si="2026"/>
        <v/>
      </c>
      <c r="BC467" s="979" t="str">
        <f t="shared" si="2026"/>
        <v/>
      </c>
      <c r="BD467" s="979" t="str">
        <f t="shared" si="2026"/>
        <v/>
      </c>
      <c r="BE467" s="979" t="str">
        <f t="shared" si="2026"/>
        <v/>
      </c>
      <c r="BF467" s="980" t="str">
        <f t="shared" si="2026"/>
        <v/>
      </c>
      <c r="BG467" s="978" t="str">
        <f t="shared" ref="BG467:BN467" si="2027">IF(BG452="","",RANK(C443,$C443:$J443,0))</f>
        <v/>
      </c>
      <c r="BH467" s="979" t="str">
        <f t="shared" si="2027"/>
        <v/>
      </c>
      <c r="BI467" s="979" t="str">
        <f t="shared" si="2027"/>
        <v/>
      </c>
      <c r="BJ467" s="979" t="str">
        <f t="shared" si="2027"/>
        <v/>
      </c>
      <c r="BK467" s="979" t="str">
        <f t="shared" si="2027"/>
        <v/>
      </c>
      <c r="BL467" s="979" t="str">
        <f t="shared" si="2027"/>
        <v/>
      </c>
      <c r="BM467" s="979" t="str">
        <f t="shared" si="2027"/>
        <v/>
      </c>
      <c r="BN467" s="980" t="str">
        <f t="shared" si="2027"/>
        <v/>
      </c>
    </row>
    <row r="468" spans="1:66" ht="15.75" x14ac:dyDescent="0.25">
      <c r="A468" s="2084" t="s">
        <v>39</v>
      </c>
      <c r="B468" s="2085"/>
      <c r="C468" s="978" t="str">
        <f t="shared" ref="C468:J468" si="2028">IF(C452="","",RANK(C444,$C444:$J444,1))</f>
        <v/>
      </c>
      <c r="D468" s="979" t="str">
        <f t="shared" si="2028"/>
        <v/>
      </c>
      <c r="E468" s="979" t="str">
        <f t="shared" si="2028"/>
        <v/>
      </c>
      <c r="F468" s="979">
        <f t="shared" ca="1" si="2028"/>
        <v>1</v>
      </c>
      <c r="G468" s="979" t="str">
        <f t="shared" si="2028"/>
        <v/>
      </c>
      <c r="H468" s="979" t="str">
        <f t="shared" si="2028"/>
        <v/>
      </c>
      <c r="I468" s="979" t="str">
        <f t="shared" si="2028"/>
        <v/>
      </c>
      <c r="J468" s="980" t="str">
        <f t="shared" si="2028"/>
        <v/>
      </c>
      <c r="K468" s="978" t="str">
        <f t="shared" ref="K468:R468" si="2029">IF(K452="","",RANK(C444,$C444:$J444,1))</f>
        <v/>
      </c>
      <c r="L468" s="979">
        <f t="shared" ca="1" si="2029"/>
        <v>2</v>
      </c>
      <c r="M468" s="979" t="str">
        <f t="shared" si="2029"/>
        <v/>
      </c>
      <c r="N468" s="979" t="str">
        <f t="shared" si="2029"/>
        <v/>
      </c>
      <c r="O468" s="979" t="str">
        <f t="shared" si="2029"/>
        <v/>
      </c>
      <c r="P468" s="979" t="str">
        <f t="shared" si="2029"/>
        <v/>
      </c>
      <c r="Q468" s="979" t="str">
        <f t="shared" si="2029"/>
        <v/>
      </c>
      <c r="R468" s="980" t="str">
        <f t="shared" si="2029"/>
        <v/>
      </c>
      <c r="S468" s="978" t="str">
        <f t="shared" ref="S468:Z468" si="2030">IF(S452="","",RANK(C444,$C444:$J444,1))</f>
        <v/>
      </c>
      <c r="T468" s="979" t="str">
        <f t="shared" si="2030"/>
        <v/>
      </c>
      <c r="U468" s="979" t="str">
        <f t="shared" si="2030"/>
        <v/>
      </c>
      <c r="V468" s="979" t="str">
        <f t="shared" si="2030"/>
        <v/>
      </c>
      <c r="W468" s="979">
        <f t="shared" ca="1" si="2030"/>
        <v>2</v>
      </c>
      <c r="X468" s="979" t="str">
        <f t="shared" si="2030"/>
        <v/>
      </c>
      <c r="Y468" s="979" t="str">
        <f t="shared" si="2030"/>
        <v/>
      </c>
      <c r="Z468" s="985" t="str">
        <f t="shared" si="2030"/>
        <v/>
      </c>
      <c r="AA468" s="978">
        <f t="shared" ref="AA468:AH468" ca="1" si="2031">IF(AA452="","",RANK(C444,$C444:$J444,1))</f>
        <v>4</v>
      </c>
      <c r="AB468" s="979" t="str">
        <f t="shared" si="2031"/>
        <v/>
      </c>
      <c r="AC468" s="979" t="str">
        <f t="shared" si="2031"/>
        <v/>
      </c>
      <c r="AD468" s="979" t="str">
        <f t="shared" si="2031"/>
        <v/>
      </c>
      <c r="AE468" s="979" t="str">
        <f t="shared" si="2031"/>
        <v/>
      </c>
      <c r="AF468" s="979" t="str">
        <f t="shared" si="2031"/>
        <v/>
      </c>
      <c r="AG468" s="979" t="str">
        <f t="shared" si="2031"/>
        <v/>
      </c>
      <c r="AH468" s="980" t="str">
        <f t="shared" si="2031"/>
        <v/>
      </c>
      <c r="AI468" s="978" t="str">
        <f t="shared" ref="AI468:AP468" si="2032">IF(AI452="","",RANK(C444,$C444:$J444,1))</f>
        <v/>
      </c>
      <c r="AJ468" s="979" t="str">
        <f t="shared" si="2032"/>
        <v/>
      </c>
      <c r="AK468" s="979">
        <f t="shared" ca="1" si="2032"/>
        <v>5</v>
      </c>
      <c r="AL468" s="979" t="str">
        <f t="shared" si="2032"/>
        <v/>
      </c>
      <c r="AM468" s="979" t="str">
        <f t="shared" si="2032"/>
        <v/>
      </c>
      <c r="AN468" s="979" t="str">
        <f t="shared" si="2032"/>
        <v/>
      </c>
      <c r="AO468" s="979" t="str">
        <f t="shared" si="2032"/>
        <v/>
      </c>
      <c r="AP468" s="980" t="str">
        <f t="shared" si="2032"/>
        <v/>
      </c>
      <c r="AQ468" s="978" t="str">
        <f t="shared" ref="AQ468:AX468" si="2033">IF(AQ452="","",RANK(C444,$C444:$J444,1))</f>
        <v/>
      </c>
      <c r="AR468" s="979" t="str">
        <f t="shared" si="2033"/>
        <v/>
      </c>
      <c r="AS468" s="979" t="str">
        <f t="shared" si="2033"/>
        <v/>
      </c>
      <c r="AT468" s="979" t="str">
        <f t="shared" si="2033"/>
        <v/>
      </c>
      <c r="AU468" s="979" t="str">
        <f t="shared" si="2033"/>
        <v/>
      </c>
      <c r="AV468" s="979" t="str">
        <f t="shared" si="2033"/>
        <v/>
      </c>
      <c r="AW468" s="979" t="str">
        <f t="shared" si="2033"/>
        <v/>
      </c>
      <c r="AX468" s="980" t="str">
        <f t="shared" si="2033"/>
        <v/>
      </c>
      <c r="AY468" s="978" t="str">
        <f t="shared" ref="AY468:BF468" si="2034">IF(AY452="","",RANK(C444,$C444:$J444,1))</f>
        <v/>
      </c>
      <c r="AZ468" s="979" t="str">
        <f t="shared" si="2034"/>
        <v/>
      </c>
      <c r="BA468" s="979" t="str">
        <f t="shared" si="2034"/>
        <v/>
      </c>
      <c r="BB468" s="979" t="str">
        <f t="shared" si="2034"/>
        <v/>
      </c>
      <c r="BC468" s="979" t="str">
        <f t="shared" si="2034"/>
        <v/>
      </c>
      <c r="BD468" s="979" t="str">
        <f t="shared" si="2034"/>
        <v/>
      </c>
      <c r="BE468" s="979" t="str">
        <f t="shared" si="2034"/>
        <v/>
      </c>
      <c r="BF468" s="980" t="str">
        <f t="shared" si="2034"/>
        <v/>
      </c>
      <c r="BG468" s="978" t="str">
        <f t="shared" ref="BG468:BN468" si="2035">IF(BG452="","",RANK(C444,$C444:$J444,1))</f>
        <v/>
      </c>
      <c r="BH468" s="979" t="str">
        <f t="shared" si="2035"/>
        <v/>
      </c>
      <c r="BI468" s="979" t="str">
        <f t="shared" si="2035"/>
        <v/>
      </c>
      <c r="BJ468" s="979" t="str">
        <f t="shared" si="2035"/>
        <v/>
      </c>
      <c r="BK468" s="979" t="str">
        <f t="shared" si="2035"/>
        <v/>
      </c>
      <c r="BL468" s="979" t="str">
        <f t="shared" si="2035"/>
        <v/>
      </c>
      <c r="BM468" s="979" t="str">
        <f t="shared" si="2035"/>
        <v/>
      </c>
      <c r="BN468" s="980" t="str">
        <f t="shared" si="2035"/>
        <v/>
      </c>
    </row>
    <row r="469" spans="1:66" ht="15.75" x14ac:dyDescent="0.25">
      <c r="A469" s="2084" t="s">
        <v>32</v>
      </c>
      <c r="B469" s="2085"/>
      <c r="C469" s="978" t="str">
        <f t="shared" ref="C469:J469" si="2036">IF(C452="","",RANK(C445,$C445:$J445,0))</f>
        <v/>
      </c>
      <c r="D469" s="979" t="str">
        <f t="shared" si="2036"/>
        <v/>
      </c>
      <c r="E469" s="979" t="str">
        <f t="shared" si="2036"/>
        <v/>
      </c>
      <c r="F469" s="979">
        <f t="shared" ca="1" si="2036"/>
        <v>1</v>
      </c>
      <c r="G469" s="979" t="str">
        <f t="shared" si="2036"/>
        <v/>
      </c>
      <c r="H469" s="979" t="str">
        <f t="shared" si="2036"/>
        <v/>
      </c>
      <c r="I469" s="979" t="str">
        <f t="shared" si="2036"/>
        <v/>
      </c>
      <c r="J469" s="980" t="str">
        <f t="shared" si="2036"/>
        <v/>
      </c>
      <c r="K469" s="978" t="str">
        <f t="shared" ref="K469:R469" si="2037">IF(K452="","",RANK(C445,$C445:$J445,0))</f>
        <v/>
      </c>
      <c r="L469" s="979">
        <f t="shared" ca="1" si="2037"/>
        <v>2</v>
      </c>
      <c r="M469" s="979" t="str">
        <f t="shared" si="2037"/>
        <v/>
      </c>
      <c r="N469" s="979" t="str">
        <f t="shared" si="2037"/>
        <v/>
      </c>
      <c r="O469" s="979" t="str">
        <f t="shared" si="2037"/>
        <v/>
      </c>
      <c r="P469" s="979" t="str">
        <f t="shared" si="2037"/>
        <v/>
      </c>
      <c r="Q469" s="979" t="str">
        <f t="shared" si="2037"/>
        <v/>
      </c>
      <c r="R469" s="980" t="str">
        <f t="shared" si="2037"/>
        <v/>
      </c>
      <c r="S469" s="978" t="str">
        <f t="shared" ref="S469:Z469" si="2038">IF(S452="","",RANK(C445,$C445:$J445,0))</f>
        <v/>
      </c>
      <c r="T469" s="979" t="str">
        <f t="shared" si="2038"/>
        <v/>
      </c>
      <c r="U469" s="979" t="str">
        <f t="shared" si="2038"/>
        <v/>
      </c>
      <c r="V469" s="979" t="str">
        <f t="shared" si="2038"/>
        <v/>
      </c>
      <c r="W469" s="979">
        <f t="shared" ca="1" si="2038"/>
        <v>3</v>
      </c>
      <c r="X469" s="979" t="str">
        <f t="shared" si="2038"/>
        <v/>
      </c>
      <c r="Y469" s="979" t="str">
        <f t="shared" si="2038"/>
        <v/>
      </c>
      <c r="Z469" s="985" t="str">
        <f t="shared" si="2038"/>
        <v/>
      </c>
      <c r="AA469" s="978">
        <f t="shared" ref="AA469:AH469" ca="1" si="2039">IF(AA452="","",RANK(C445,$C445:$J445,0))</f>
        <v>4</v>
      </c>
      <c r="AB469" s="979" t="str">
        <f t="shared" si="2039"/>
        <v/>
      </c>
      <c r="AC469" s="979" t="str">
        <f t="shared" si="2039"/>
        <v/>
      </c>
      <c r="AD469" s="979" t="str">
        <f t="shared" si="2039"/>
        <v/>
      </c>
      <c r="AE469" s="979" t="str">
        <f t="shared" si="2039"/>
        <v/>
      </c>
      <c r="AF469" s="979" t="str">
        <f t="shared" si="2039"/>
        <v/>
      </c>
      <c r="AG469" s="979" t="str">
        <f t="shared" si="2039"/>
        <v/>
      </c>
      <c r="AH469" s="980" t="str">
        <f t="shared" si="2039"/>
        <v/>
      </c>
      <c r="AI469" s="978" t="str">
        <f t="shared" ref="AI469:AP469" si="2040">IF(AI452="","",RANK(C445,$C445:$J445,0))</f>
        <v/>
      </c>
      <c r="AJ469" s="979" t="str">
        <f t="shared" si="2040"/>
        <v/>
      </c>
      <c r="AK469" s="979">
        <f t="shared" ca="1" si="2040"/>
        <v>5</v>
      </c>
      <c r="AL469" s="979" t="str">
        <f t="shared" si="2040"/>
        <v/>
      </c>
      <c r="AM469" s="979" t="str">
        <f t="shared" si="2040"/>
        <v/>
      </c>
      <c r="AN469" s="979" t="str">
        <f t="shared" si="2040"/>
        <v/>
      </c>
      <c r="AO469" s="979" t="str">
        <f t="shared" si="2040"/>
        <v/>
      </c>
      <c r="AP469" s="980" t="str">
        <f t="shared" si="2040"/>
        <v/>
      </c>
      <c r="AQ469" s="978" t="str">
        <f t="shared" ref="AQ469:AX469" si="2041">IF(AQ452="","",RANK(C445,$C445:$J445,0))</f>
        <v/>
      </c>
      <c r="AR469" s="979" t="str">
        <f t="shared" si="2041"/>
        <v/>
      </c>
      <c r="AS469" s="979" t="str">
        <f t="shared" si="2041"/>
        <v/>
      </c>
      <c r="AT469" s="979" t="str">
        <f t="shared" si="2041"/>
        <v/>
      </c>
      <c r="AU469" s="979" t="str">
        <f t="shared" si="2041"/>
        <v/>
      </c>
      <c r="AV469" s="979" t="str">
        <f t="shared" si="2041"/>
        <v/>
      </c>
      <c r="AW469" s="979" t="str">
        <f t="shared" si="2041"/>
        <v/>
      </c>
      <c r="AX469" s="980" t="str">
        <f t="shared" si="2041"/>
        <v/>
      </c>
      <c r="AY469" s="978" t="str">
        <f t="shared" ref="AY469:BF469" si="2042">IF(AY452="","",RANK(C445,$C445:$J445,0))</f>
        <v/>
      </c>
      <c r="AZ469" s="979" t="str">
        <f t="shared" si="2042"/>
        <v/>
      </c>
      <c r="BA469" s="979" t="str">
        <f t="shared" si="2042"/>
        <v/>
      </c>
      <c r="BB469" s="979" t="str">
        <f t="shared" si="2042"/>
        <v/>
      </c>
      <c r="BC469" s="979" t="str">
        <f t="shared" si="2042"/>
        <v/>
      </c>
      <c r="BD469" s="979" t="str">
        <f t="shared" si="2042"/>
        <v/>
      </c>
      <c r="BE469" s="979" t="str">
        <f t="shared" si="2042"/>
        <v/>
      </c>
      <c r="BF469" s="980" t="str">
        <f t="shared" si="2042"/>
        <v/>
      </c>
      <c r="BG469" s="978" t="str">
        <f t="shared" ref="BG469:BN469" si="2043">IF(BG452="","",RANK(C445,$C445:$J445,0))</f>
        <v/>
      </c>
      <c r="BH469" s="979" t="str">
        <f t="shared" si="2043"/>
        <v/>
      </c>
      <c r="BI469" s="979" t="str">
        <f t="shared" si="2043"/>
        <v/>
      </c>
      <c r="BJ469" s="979" t="str">
        <f t="shared" si="2043"/>
        <v/>
      </c>
      <c r="BK469" s="979" t="str">
        <f t="shared" si="2043"/>
        <v/>
      </c>
      <c r="BL469" s="979" t="str">
        <f t="shared" si="2043"/>
        <v/>
      </c>
      <c r="BM469" s="979" t="str">
        <f t="shared" si="2043"/>
        <v/>
      </c>
      <c r="BN469" s="980" t="str">
        <f t="shared" si="2043"/>
        <v/>
      </c>
    </row>
    <row r="470" spans="1:66" ht="16.5" thickBot="1" x14ac:dyDescent="0.3">
      <c r="A470" s="2086" t="s">
        <v>137</v>
      </c>
      <c r="B470" s="2087"/>
      <c r="C470" s="986" t="str">
        <f t="shared" ref="C470:J470" si="2044">IF(C452="","",RANK(C446,$C446:$J446,0))</f>
        <v/>
      </c>
      <c r="D470" s="987" t="str">
        <f t="shared" si="2044"/>
        <v/>
      </c>
      <c r="E470" s="987" t="str">
        <f t="shared" si="2044"/>
        <v/>
      </c>
      <c r="F470" s="987">
        <f t="shared" ca="1" si="2044"/>
        <v>1</v>
      </c>
      <c r="G470" s="987" t="str">
        <f t="shared" si="2044"/>
        <v/>
      </c>
      <c r="H470" s="987" t="str">
        <f t="shared" si="2044"/>
        <v/>
      </c>
      <c r="I470" s="987" t="str">
        <f t="shared" si="2044"/>
        <v/>
      </c>
      <c r="J470" s="988" t="str">
        <f t="shared" si="2044"/>
        <v/>
      </c>
      <c r="K470" s="986" t="str">
        <f t="shared" ref="K470:R470" si="2045">IF(K452="","",RANK(C446,$C446:$J446,0))</f>
        <v/>
      </c>
      <c r="L470" s="987">
        <f t="shared" ca="1" si="2045"/>
        <v>2</v>
      </c>
      <c r="M470" s="987" t="str">
        <f t="shared" si="2045"/>
        <v/>
      </c>
      <c r="N470" s="987" t="str">
        <f t="shared" si="2045"/>
        <v/>
      </c>
      <c r="O470" s="987" t="str">
        <f t="shared" si="2045"/>
        <v/>
      </c>
      <c r="P470" s="987" t="str">
        <f t="shared" si="2045"/>
        <v/>
      </c>
      <c r="Q470" s="987" t="str">
        <f t="shared" si="2045"/>
        <v/>
      </c>
      <c r="R470" s="988" t="str">
        <f t="shared" si="2045"/>
        <v/>
      </c>
      <c r="S470" s="981" t="str">
        <f t="shared" ref="S470:Z470" si="2046">IF(S452="","",RANK(C446,$C446:$J446,0))</f>
        <v/>
      </c>
      <c r="T470" s="982" t="str">
        <f t="shared" si="2046"/>
        <v/>
      </c>
      <c r="U470" s="982" t="str">
        <f t="shared" si="2046"/>
        <v/>
      </c>
      <c r="V470" s="982" t="str">
        <f t="shared" si="2046"/>
        <v/>
      </c>
      <c r="W470" s="982">
        <f t="shared" ca="1" si="2046"/>
        <v>3</v>
      </c>
      <c r="X470" s="982" t="str">
        <f t="shared" si="2046"/>
        <v/>
      </c>
      <c r="Y470" s="982" t="str">
        <f t="shared" si="2046"/>
        <v/>
      </c>
      <c r="Z470" s="989" t="str">
        <f t="shared" si="2046"/>
        <v/>
      </c>
      <c r="AA470" s="981">
        <f t="shared" ref="AA470:AH470" ca="1" si="2047">IF(AA452="","",RANK(C446,$C446:$J446,0))</f>
        <v>4</v>
      </c>
      <c r="AB470" s="982" t="str">
        <f t="shared" si="2047"/>
        <v/>
      </c>
      <c r="AC470" s="982" t="str">
        <f t="shared" si="2047"/>
        <v/>
      </c>
      <c r="AD470" s="982" t="str">
        <f t="shared" si="2047"/>
        <v/>
      </c>
      <c r="AE470" s="982" t="str">
        <f t="shared" si="2047"/>
        <v/>
      </c>
      <c r="AF470" s="982" t="str">
        <f t="shared" si="2047"/>
        <v/>
      </c>
      <c r="AG470" s="982" t="str">
        <f t="shared" si="2047"/>
        <v/>
      </c>
      <c r="AH470" s="983" t="str">
        <f t="shared" si="2047"/>
        <v/>
      </c>
      <c r="AI470" s="981" t="str">
        <f t="shared" ref="AI470:AP470" si="2048">IF(AI452="","",RANK(C446,$C446:$J446,0))</f>
        <v/>
      </c>
      <c r="AJ470" s="982" t="str">
        <f t="shared" si="2048"/>
        <v/>
      </c>
      <c r="AK470" s="982">
        <f t="shared" ca="1" si="2048"/>
        <v>5</v>
      </c>
      <c r="AL470" s="982" t="str">
        <f t="shared" si="2048"/>
        <v/>
      </c>
      <c r="AM470" s="982" t="str">
        <f t="shared" si="2048"/>
        <v/>
      </c>
      <c r="AN470" s="982" t="str">
        <f t="shared" si="2048"/>
        <v/>
      </c>
      <c r="AO470" s="982" t="str">
        <f t="shared" si="2048"/>
        <v/>
      </c>
      <c r="AP470" s="983" t="str">
        <f t="shared" si="2048"/>
        <v/>
      </c>
      <c r="AQ470" s="981" t="str">
        <f t="shared" ref="AQ470:AX470" si="2049">IF(AQ452="","",RANK(C446,$C446:$J446,0))</f>
        <v/>
      </c>
      <c r="AR470" s="982" t="str">
        <f t="shared" si="2049"/>
        <v/>
      </c>
      <c r="AS470" s="982" t="str">
        <f t="shared" si="2049"/>
        <v/>
      </c>
      <c r="AT470" s="982" t="str">
        <f t="shared" si="2049"/>
        <v/>
      </c>
      <c r="AU470" s="982" t="str">
        <f t="shared" si="2049"/>
        <v/>
      </c>
      <c r="AV470" s="982" t="str">
        <f t="shared" si="2049"/>
        <v/>
      </c>
      <c r="AW470" s="982" t="str">
        <f t="shared" si="2049"/>
        <v/>
      </c>
      <c r="AX470" s="983" t="str">
        <f t="shared" si="2049"/>
        <v/>
      </c>
      <c r="AY470" s="981" t="str">
        <f t="shared" ref="AY470:BF470" si="2050">IF(AY452="","",RANK(C446,$C446:$J446,0))</f>
        <v/>
      </c>
      <c r="AZ470" s="982" t="str">
        <f t="shared" si="2050"/>
        <v/>
      </c>
      <c r="BA470" s="982" t="str">
        <f t="shared" si="2050"/>
        <v/>
      </c>
      <c r="BB470" s="982" t="str">
        <f t="shared" si="2050"/>
        <v/>
      </c>
      <c r="BC470" s="982" t="str">
        <f t="shared" si="2050"/>
        <v/>
      </c>
      <c r="BD470" s="982" t="str">
        <f t="shared" si="2050"/>
        <v/>
      </c>
      <c r="BE470" s="982" t="str">
        <f t="shared" si="2050"/>
        <v/>
      </c>
      <c r="BF470" s="983" t="str">
        <f t="shared" si="2050"/>
        <v/>
      </c>
      <c r="BG470" s="981" t="str">
        <f t="shared" ref="BG470:BN470" si="2051">IF(BG452="","",RANK(C446,$C446:$J446,0))</f>
        <v/>
      </c>
      <c r="BH470" s="982" t="str">
        <f t="shared" si="2051"/>
        <v/>
      </c>
      <c r="BI470" s="982" t="str">
        <f t="shared" si="2051"/>
        <v/>
      </c>
      <c r="BJ470" s="982" t="str">
        <f t="shared" si="2051"/>
        <v/>
      </c>
      <c r="BK470" s="982" t="str">
        <f t="shared" si="2051"/>
        <v/>
      </c>
      <c r="BL470" s="982" t="str">
        <f t="shared" si="2051"/>
        <v/>
      </c>
      <c r="BM470" s="982" t="str">
        <f t="shared" si="2051"/>
        <v/>
      </c>
      <c r="BN470" s="983" t="str">
        <f t="shared" si="2051"/>
        <v/>
      </c>
    </row>
    <row r="471" spans="1:66" ht="15.75" x14ac:dyDescent="0.25">
      <c r="A471" s="2088" t="s">
        <v>40</v>
      </c>
      <c r="B471" s="2089"/>
      <c r="C471" s="966" t="str">
        <f t="shared" ref="C471:J471" si="2052">IF(C452="","",RANK(C461,$C461:$J461,0))</f>
        <v/>
      </c>
      <c r="D471" s="967" t="str">
        <f t="shared" si="2052"/>
        <v/>
      </c>
      <c r="E471" s="967" t="str">
        <f t="shared" si="2052"/>
        <v/>
      </c>
      <c r="F471" s="967">
        <f t="shared" si="2052"/>
        <v>1</v>
      </c>
      <c r="G471" s="967" t="str">
        <f t="shared" si="2052"/>
        <v/>
      </c>
      <c r="H471" s="967" t="str">
        <f t="shared" si="2052"/>
        <v/>
      </c>
      <c r="I471" s="967" t="str">
        <f t="shared" si="2052"/>
        <v/>
      </c>
      <c r="J471" s="968" t="str">
        <f t="shared" si="2052"/>
        <v/>
      </c>
      <c r="K471" s="966" t="str">
        <f t="shared" ref="K471:R471" si="2053">IF(K452="","",RANK(K461,$K461:$R461,0))</f>
        <v/>
      </c>
      <c r="L471" s="967">
        <f t="shared" si="2053"/>
        <v>1</v>
      </c>
      <c r="M471" s="967" t="str">
        <f t="shared" si="2053"/>
        <v/>
      </c>
      <c r="N471" s="967" t="str">
        <f t="shared" si="2053"/>
        <v/>
      </c>
      <c r="O471" s="967" t="str">
        <f t="shared" si="2053"/>
        <v/>
      </c>
      <c r="P471" s="967" t="str">
        <f t="shared" si="2053"/>
        <v/>
      </c>
      <c r="Q471" s="967" t="str">
        <f t="shared" si="2053"/>
        <v/>
      </c>
      <c r="R471" s="968" t="str">
        <f t="shared" si="2053"/>
        <v/>
      </c>
      <c r="S471" s="966" t="str">
        <f t="shared" ref="S471:Z471" si="2054">IF(S452="","",RANK(S461,$S461:$Z461,0))</f>
        <v/>
      </c>
      <c r="T471" s="967" t="str">
        <f t="shared" si="2054"/>
        <v/>
      </c>
      <c r="U471" s="967" t="str">
        <f t="shared" si="2054"/>
        <v/>
      </c>
      <c r="V471" s="967" t="str">
        <f t="shared" si="2054"/>
        <v/>
      </c>
      <c r="W471" s="967">
        <f t="shared" si="2054"/>
        <v>1</v>
      </c>
      <c r="X471" s="967" t="str">
        <f t="shared" si="2054"/>
        <v/>
      </c>
      <c r="Y471" s="967" t="str">
        <f t="shared" si="2054"/>
        <v/>
      </c>
      <c r="Z471" s="968" t="str">
        <f t="shared" si="2054"/>
        <v/>
      </c>
      <c r="AA471" s="966">
        <f t="shared" ref="AA471:AH471" si="2055">IF(AA452="","",RANK(AA461,$AA461:$AH461,0))</f>
        <v>1</v>
      </c>
      <c r="AB471" s="967" t="str">
        <f t="shared" si="2055"/>
        <v/>
      </c>
      <c r="AC471" s="967" t="str">
        <f t="shared" si="2055"/>
        <v/>
      </c>
      <c r="AD471" s="967" t="str">
        <f t="shared" si="2055"/>
        <v/>
      </c>
      <c r="AE471" s="967" t="str">
        <f t="shared" si="2055"/>
        <v/>
      </c>
      <c r="AF471" s="967" t="str">
        <f t="shared" si="2055"/>
        <v/>
      </c>
      <c r="AG471" s="967" t="str">
        <f t="shared" si="2055"/>
        <v/>
      </c>
      <c r="AH471" s="968" t="str">
        <f t="shared" si="2055"/>
        <v/>
      </c>
      <c r="AI471" s="966" t="str">
        <f t="shared" ref="AI471:AP471" si="2056">IF(AI452="","",RANK(AI461,$AI461:$AP461,0))</f>
        <v/>
      </c>
      <c r="AJ471" s="967" t="str">
        <f t="shared" si="2056"/>
        <v/>
      </c>
      <c r="AK471" s="967">
        <f t="shared" si="2056"/>
        <v>1</v>
      </c>
      <c r="AL471" s="967" t="str">
        <f t="shared" si="2056"/>
        <v/>
      </c>
      <c r="AM471" s="967" t="str">
        <f t="shared" si="2056"/>
        <v/>
      </c>
      <c r="AN471" s="967" t="str">
        <f t="shared" si="2056"/>
        <v/>
      </c>
      <c r="AO471" s="967" t="str">
        <f t="shared" si="2056"/>
        <v/>
      </c>
      <c r="AP471" s="968" t="str">
        <f t="shared" si="2056"/>
        <v/>
      </c>
      <c r="AQ471" s="966" t="str">
        <f t="shared" ref="AQ471:AX471" si="2057">IF(AQ452="","",RANK(AQ461,$AQ461:$AX461,0))</f>
        <v/>
      </c>
      <c r="AR471" s="967" t="str">
        <f t="shared" si="2057"/>
        <v/>
      </c>
      <c r="AS471" s="967" t="str">
        <f t="shared" si="2057"/>
        <v/>
      </c>
      <c r="AT471" s="967" t="str">
        <f t="shared" si="2057"/>
        <v/>
      </c>
      <c r="AU471" s="967" t="str">
        <f t="shared" si="2057"/>
        <v/>
      </c>
      <c r="AV471" s="967" t="str">
        <f t="shared" si="2057"/>
        <v/>
      </c>
      <c r="AW471" s="967" t="str">
        <f t="shared" si="2057"/>
        <v/>
      </c>
      <c r="AX471" s="968" t="str">
        <f t="shared" si="2057"/>
        <v/>
      </c>
      <c r="AY471" s="966" t="str">
        <f t="shared" ref="AY471:BF471" si="2058">IF(AY452="","",RANK(AY461,$AY461:$BF461,0))</f>
        <v/>
      </c>
      <c r="AZ471" s="967" t="str">
        <f t="shared" si="2058"/>
        <v/>
      </c>
      <c r="BA471" s="967" t="str">
        <f t="shared" si="2058"/>
        <v/>
      </c>
      <c r="BB471" s="967" t="str">
        <f t="shared" si="2058"/>
        <v/>
      </c>
      <c r="BC471" s="967" t="str">
        <f t="shared" si="2058"/>
        <v/>
      </c>
      <c r="BD471" s="967" t="str">
        <f t="shared" si="2058"/>
        <v/>
      </c>
      <c r="BE471" s="967" t="str">
        <f t="shared" si="2058"/>
        <v/>
      </c>
      <c r="BF471" s="968" t="str">
        <f t="shared" si="2058"/>
        <v/>
      </c>
      <c r="BG471" s="966" t="str">
        <f t="shared" ref="BG471:BN471" si="2059">IF(BG452="","",RANK(BG461,$BG461:$BN461,0))</f>
        <v/>
      </c>
      <c r="BH471" s="967" t="str">
        <f t="shared" si="2059"/>
        <v/>
      </c>
      <c r="BI471" s="967" t="str">
        <f t="shared" si="2059"/>
        <v/>
      </c>
      <c r="BJ471" s="967" t="str">
        <f t="shared" si="2059"/>
        <v/>
      </c>
      <c r="BK471" s="967" t="str">
        <f t="shared" si="2059"/>
        <v/>
      </c>
      <c r="BL471" s="967" t="str">
        <f t="shared" si="2059"/>
        <v/>
      </c>
      <c r="BM471" s="967" t="str">
        <f t="shared" si="2059"/>
        <v/>
      </c>
      <c r="BN471" s="968" t="str">
        <f t="shared" si="2059"/>
        <v/>
      </c>
    </row>
    <row r="472" spans="1:66" ht="15.75" x14ac:dyDescent="0.25">
      <c r="A472" s="2090" t="s">
        <v>34</v>
      </c>
      <c r="B472" s="2091"/>
      <c r="C472" s="969" t="str">
        <f t="shared" ref="C472:J472" si="2060">IF(C452="","",RANK(C462,$C462:$J462,0))</f>
        <v/>
      </c>
      <c r="D472" s="970" t="str">
        <f t="shared" si="2060"/>
        <v/>
      </c>
      <c r="E472" s="970" t="str">
        <f t="shared" si="2060"/>
        <v/>
      </c>
      <c r="F472" s="970">
        <f t="shared" si="2060"/>
        <v>1</v>
      </c>
      <c r="G472" s="970" t="str">
        <f t="shared" si="2060"/>
        <v/>
      </c>
      <c r="H472" s="970" t="str">
        <f t="shared" si="2060"/>
        <v/>
      </c>
      <c r="I472" s="970" t="str">
        <f t="shared" si="2060"/>
        <v/>
      </c>
      <c r="J472" s="971" t="str">
        <f t="shared" si="2060"/>
        <v/>
      </c>
      <c r="K472" s="969" t="str">
        <f t="shared" ref="K472:R472" si="2061">IF(K452="","",RANK(K462,$K462:$R462,0))</f>
        <v/>
      </c>
      <c r="L472" s="970">
        <f t="shared" si="2061"/>
        <v>1</v>
      </c>
      <c r="M472" s="970" t="str">
        <f t="shared" si="2061"/>
        <v/>
      </c>
      <c r="N472" s="970" t="str">
        <f t="shared" si="2061"/>
        <v/>
      </c>
      <c r="O472" s="970" t="str">
        <f t="shared" si="2061"/>
        <v/>
      </c>
      <c r="P472" s="970" t="str">
        <f t="shared" si="2061"/>
        <v/>
      </c>
      <c r="Q472" s="970" t="str">
        <f t="shared" si="2061"/>
        <v/>
      </c>
      <c r="R472" s="971" t="str">
        <f t="shared" si="2061"/>
        <v/>
      </c>
      <c r="S472" s="969" t="str">
        <f t="shared" ref="S472:Z472" si="2062">IF(S452="","",RANK(S462,$S462:$Z462,0))</f>
        <v/>
      </c>
      <c r="T472" s="970" t="str">
        <f t="shared" si="2062"/>
        <v/>
      </c>
      <c r="U472" s="970" t="str">
        <f t="shared" si="2062"/>
        <v/>
      </c>
      <c r="V472" s="970" t="str">
        <f t="shared" si="2062"/>
        <v/>
      </c>
      <c r="W472" s="970">
        <f t="shared" si="2062"/>
        <v>1</v>
      </c>
      <c r="X472" s="970" t="str">
        <f t="shared" si="2062"/>
        <v/>
      </c>
      <c r="Y472" s="970" t="str">
        <f t="shared" si="2062"/>
        <v/>
      </c>
      <c r="Z472" s="971" t="str">
        <f t="shared" si="2062"/>
        <v/>
      </c>
      <c r="AA472" s="969">
        <f t="shared" ref="AA472:AH472" si="2063">IF(AA452="","",RANK(AA462,$AA462:$AH462,0))</f>
        <v>1</v>
      </c>
      <c r="AB472" s="970" t="str">
        <f t="shared" si="2063"/>
        <v/>
      </c>
      <c r="AC472" s="970" t="str">
        <f t="shared" si="2063"/>
        <v/>
      </c>
      <c r="AD472" s="970" t="str">
        <f t="shared" si="2063"/>
        <v/>
      </c>
      <c r="AE472" s="970" t="str">
        <f t="shared" si="2063"/>
        <v/>
      </c>
      <c r="AF472" s="970" t="str">
        <f t="shared" si="2063"/>
        <v/>
      </c>
      <c r="AG472" s="970" t="str">
        <f t="shared" si="2063"/>
        <v/>
      </c>
      <c r="AH472" s="971" t="str">
        <f t="shared" si="2063"/>
        <v/>
      </c>
      <c r="AI472" s="969" t="str">
        <f t="shared" ref="AI472:AP472" si="2064">IF(AI452="","",RANK(AI462,$AI462:$AP462,0))</f>
        <v/>
      </c>
      <c r="AJ472" s="970" t="str">
        <f t="shared" si="2064"/>
        <v/>
      </c>
      <c r="AK472" s="970">
        <f t="shared" si="2064"/>
        <v>1</v>
      </c>
      <c r="AL472" s="970" t="str">
        <f t="shared" si="2064"/>
        <v/>
      </c>
      <c r="AM472" s="970" t="str">
        <f t="shared" si="2064"/>
        <v/>
      </c>
      <c r="AN472" s="970" t="str">
        <f t="shared" si="2064"/>
        <v/>
      </c>
      <c r="AO472" s="970" t="str">
        <f t="shared" si="2064"/>
        <v/>
      </c>
      <c r="AP472" s="971" t="str">
        <f t="shared" si="2064"/>
        <v/>
      </c>
      <c r="AQ472" s="969" t="str">
        <f t="shared" ref="AQ472:AX472" si="2065">IF(AQ452="","",RANK(AQ462,$AQ462:$AX462,0))</f>
        <v/>
      </c>
      <c r="AR472" s="970" t="str">
        <f t="shared" si="2065"/>
        <v/>
      </c>
      <c r="AS472" s="970" t="str">
        <f t="shared" si="2065"/>
        <v/>
      </c>
      <c r="AT472" s="970" t="str">
        <f t="shared" si="2065"/>
        <v/>
      </c>
      <c r="AU472" s="970" t="str">
        <f t="shared" si="2065"/>
        <v/>
      </c>
      <c r="AV472" s="970" t="str">
        <f t="shared" si="2065"/>
        <v/>
      </c>
      <c r="AW472" s="970" t="str">
        <f t="shared" si="2065"/>
        <v/>
      </c>
      <c r="AX472" s="971" t="str">
        <f t="shared" si="2065"/>
        <v/>
      </c>
      <c r="AY472" s="969" t="str">
        <f t="shared" ref="AY472:BF472" si="2066">IF(AY452="","",RANK(AY462,$AY462:$BF462,0))</f>
        <v/>
      </c>
      <c r="AZ472" s="970" t="str">
        <f t="shared" si="2066"/>
        <v/>
      </c>
      <c r="BA472" s="970" t="str">
        <f t="shared" si="2066"/>
        <v/>
      </c>
      <c r="BB472" s="970" t="str">
        <f t="shared" si="2066"/>
        <v/>
      </c>
      <c r="BC472" s="970" t="str">
        <f t="shared" si="2066"/>
        <v/>
      </c>
      <c r="BD472" s="970" t="str">
        <f t="shared" si="2066"/>
        <v/>
      </c>
      <c r="BE472" s="970" t="str">
        <f t="shared" si="2066"/>
        <v/>
      </c>
      <c r="BF472" s="971" t="str">
        <f t="shared" si="2066"/>
        <v/>
      </c>
      <c r="BG472" s="969" t="str">
        <f t="shared" ref="BG472:BN472" si="2067">IF(BG452="","",RANK(BG462,$BG462:$BN462,0))</f>
        <v/>
      </c>
      <c r="BH472" s="970" t="str">
        <f t="shared" si="2067"/>
        <v/>
      </c>
      <c r="BI472" s="970" t="str">
        <f t="shared" si="2067"/>
        <v/>
      </c>
      <c r="BJ472" s="970" t="str">
        <f t="shared" si="2067"/>
        <v/>
      </c>
      <c r="BK472" s="970" t="str">
        <f t="shared" si="2067"/>
        <v/>
      </c>
      <c r="BL472" s="970" t="str">
        <f t="shared" si="2067"/>
        <v/>
      </c>
      <c r="BM472" s="970" t="str">
        <f t="shared" si="2067"/>
        <v/>
      </c>
      <c r="BN472" s="971" t="str">
        <f t="shared" si="2067"/>
        <v/>
      </c>
    </row>
    <row r="473" spans="1:66" ht="15.75" x14ac:dyDescent="0.25">
      <c r="A473" s="2090" t="s">
        <v>35</v>
      </c>
      <c r="B473" s="2091"/>
      <c r="C473" s="969" t="str">
        <f t="shared" ref="C473:J473" si="2068">IF(C452="","",RANK(C463,$C463:$J463,1))</f>
        <v/>
      </c>
      <c r="D473" s="970" t="str">
        <f t="shared" si="2068"/>
        <v/>
      </c>
      <c r="E473" s="970" t="str">
        <f t="shared" si="2068"/>
        <v/>
      </c>
      <c r="F473" s="970">
        <f t="shared" si="2068"/>
        <v>1</v>
      </c>
      <c r="G473" s="970" t="str">
        <f t="shared" si="2068"/>
        <v/>
      </c>
      <c r="H473" s="970" t="str">
        <f t="shared" si="2068"/>
        <v/>
      </c>
      <c r="I473" s="970" t="str">
        <f t="shared" si="2068"/>
        <v/>
      </c>
      <c r="J473" s="971" t="str">
        <f t="shared" si="2068"/>
        <v/>
      </c>
      <c r="K473" s="969" t="str">
        <f t="shared" ref="K473:R473" si="2069">IF(K452="","",RANK(K463,$K463:$R463,1))</f>
        <v/>
      </c>
      <c r="L473" s="970">
        <f t="shared" si="2069"/>
        <v>1</v>
      </c>
      <c r="M473" s="970" t="str">
        <f t="shared" si="2069"/>
        <v/>
      </c>
      <c r="N473" s="970" t="str">
        <f t="shared" si="2069"/>
        <v/>
      </c>
      <c r="O473" s="970" t="str">
        <f t="shared" si="2069"/>
        <v/>
      </c>
      <c r="P473" s="970" t="str">
        <f t="shared" si="2069"/>
        <v/>
      </c>
      <c r="Q473" s="970" t="str">
        <f t="shared" si="2069"/>
        <v/>
      </c>
      <c r="R473" s="971" t="str">
        <f t="shared" si="2069"/>
        <v/>
      </c>
      <c r="S473" s="969" t="str">
        <f t="shared" ref="S473:Z473" si="2070">IF(S452="","",RANK(S463,$S463:$Z463,1))</f>
        <v/>
      </c>
      <c r="T473" s="970" t="str">
        <f t="shared" si="2070"/>
        <v/>
      </c>
      <c r="U473" s="970" t="str">
        <f t="shared" si="2070"/>
        <v/>
      </c>
      <c r="V473" s="970" t="str">
        <f t="shared" si="2070"/>
        <v/>
      </c>
      <c r="W473" s="970">
        <f t="shared" si="2070"/>
        <v>1</v>
      </c>
      <c r="X473" s="970" t="str">
        <f t="shared" si="2070"/>
        <v/>
      </c>
      <c r="Y473" s="970" t="str">
        <f t="shared" si="2070"/>
        <v/>
      </c>
      <c r="Z473" s="971" t="str">
        <f t="shared" si="2070"/>
        <v/>
      </c>
      <c r="AA473" s="969">
        <f t="shared" ref="AA473:AH473" si="2071">IF(AA452="","",RANK(AA463,$AA463:$AH463,1))</f>
        <v>1</v>
      </c>
      <c r="AB473" s="970" t="str">
        <f t="shared" si="2071"/>
        <v/>
      </c>
      <c r="AC473" s="970" t="str">
        <f t="shared" si="2071"/>
        <v/>
      </c>
      <c r="AD473" s="970" t="str">
        <f t="shared" si="2071"/>
        <v/>
      </c>
      <c r="AE473" s="970" t="str">
        <f t="shared" si="2071"/>
        <v/>
      </c>
      <c r="AF473" s="970" t="str">
        <f t="shared" si="2071"/>
        <v/>
      </c>
      <c r="AG473" s="970" t="str">
        <f t="shared" si="2071"/>
        <v/>
      </c>
      <c r="AH473" s="971" t="str">
        <f t="shared" si="2071"/>
        <v/>
      </c>
      <c r="AI473" s="969" t="str">
        <f t="shared" ref="AI473:AP473" si="2072">IF(AI452="","",RANK(AI463,$AI463:$AP463,1))</f>
        <v/>
      </c>
      <c r="AJ473" s="970" t="str">
        <f t="shared" si="2072"/>
        <v/>
      </c>
      <c r="AK473" s="970">
        <f t="shared" si="2072"/>
        <v>1</v>
      </c>
      <c r="AL473" s="970" t="str">
        <f t="shared" si="2072"/>
        <v/>
      </c>
      <c r="AM473" s="970" t="str">
        <f t="shared" si="2072"/>
        <v/>
      </c>
      <c r="AN473" s="970" t="str">
        <f t="shared" si="2072"/>
        <v/>
      </c>
      <c r="AO473" s="970" t="str">
        <f t="shared" si="2072"/>
        <v/>
      </c>
      <c r="AP473" s="971" t="str">
        <f t="shared" si="2072"/>
        <v/>
      </c>
      <c r="AQ473" s="969" t="str">
        <f t="shared" ref="AQ473:AX473" si="2073">IF(AQ452="","",RANK(AQ463,$AQ463:$AX463,1))</f>
        <v/>
      </c>
      <c r="AR473" s="970" t="str">
        <f t="shared" si="2073"/>
        <v/>
      </c>
      <c r="AS473" s="970" t="str">
        <f t="shared" si="2073"/>
        <v/>
      </c>
      <c r="AT473" s="970" t="str">
        <f t="shared" si="2073"/>
        <v/>
      </c>
      <c r="AU473" s="970" t="str">
        <f t="shared" si="2073"/>
        <v/>
      </c>
      <c r="AV473" s="970" t="str">
        <f t="shared" si="2073"/>
        <v/>
      </c>
      <c r="AW473" s="970" t="str">
        <f t="shared" si="2073"/>
        <v/>
      </c>
      <c r="AX473" s="971" t="str">
        <f t="shared" si="2073"/>
        <v/>
      </c>
      <c r="AY473" s="969" t="str">
        <f t="shared" ref="AY473:BF473" si="2074">IF(AY452="","",RANK(AY463,$AY463:$BF463,1))</f>
        <v/>
      </c>
      <c r="AZ473" s="970" t="str">
        <f t="shared" si="2074"/>
        <v/>
      </c>
      <c r="BA473" s="970" t="str">
        <f t="shared" si="2074"/>
        <v/>
      </c>
      <c r="BB473" s="970" t="str">
        <f t="shared" si="2074"/>
        <v/>
      </c>
      <c r="BC473" s="970" t="str">
        <f t="shared" si="2074"/>
        <v/>
      </c>
      <c r="BD473" s="970" t="str">
        <f t="shared" si="2074"/>
        <v/>
      </c>
      <c r="BE473" s="970" t="str">
        <f t="shared" si="2074"/>
        <v/>
      </c>
      <c r="BF473" s="971" t="str">
        <f t="shared" si="2074"/>
        <v/>
      </c>
      <c r="BG473" s="969" t="str">
        <f t="shared" ref="BG473:BN473" si="2075">IF(BG452="","",RANK(BG463,$BG463:$BN463,1))</f>
        <v/>
      </c>
      <c r="BH473" s="970" t="str">
        <f t="shared" si="2075"/>
        <v/>
      </c>
      <c r="BI473" s="970" t="str">
        <f t="shared" si="2075"/>
        <v/>
      </c>
      <c r="BJ473" s="970" t="str">
        <f t="shared" si="2075"/>
        <v/>
      </c>
      <c r="BK473" s="970" t="str">
        <f t="shared" si="2075"/>
        <v/>
      </c>
      <c r="BL473" s="970" t="str">
        <f t="shared" si="2075"/>
        <v/>
      </c>
      <c r="BM473" s="970" t="str">
        <f t="shared" si="2075"/>
        <v/>
      </c>
      <c r="BN473" s="971" t="str">
        <f t="shared" si="2075"/>
        <v/>
      </c>
    </row>
    <row r="474" spans="1:66" ht="15.75" x14ac:dyDescent="0.25">
      <c r="A474" s="2090" t="s">
        <v>36</v>
      </c>
      <c r="B474" s="2091"/>
      <c r="C474" s="969" t="str">
        <f t="shared" ref="C474:J474" si="2076">IF(C452="","",RANK(C464,$C464:$J464,0))</f>
        <v/>
      </c>
      <c r="D474" s="970" t="str">
        <f t="shared" si="2076"/>
        <v/>
      </c>
      <c r="E474" s="970" t="str">
        <f t="shared" si="2076"/>
        <v/>
      </c>
      <c r="F474" s="970">
        <f t="shared" si="2076"/>
        <v>1</v>
      </c>
      <c r="G474" s="970" t="str">
        <f t="shared" si="2076"/>
        <v/>
      </c>
      <c r="H474" s="970" t="str">
        <f t="shared" si="2076"/>
        <v/>
      </c>
      <c r="I474" s="970" t="str">
        <f t="shared" si="2076"/>
        <v/>
      </c>
      <c r="J474" s="971" t="str">
        <f t="shared" si="2076"/>
        <v/>
      </c>
      <c r="K474" s="969" t="str">
        <f t="shared" ref="K474:R474" si="2077">IF(K452="","",RANK(K464,$K464:$R464,0))</f>
        <v/>
      </c>
      <c r="L474" s="970">
        <f t="shared" si="2077"/>
        <v>1</v>
      </c>
      <c r="M474" s="970" t="str">
        <f t="shared" si="2077"/>
        <v/>
      </c>
      <c r="N474" s="970" t="str">
        <f t="shared" si="2077"/>
        <v/>
      </c>
      <c r="O474" s="970" t="str">
        <f t="shared" si="2077"/>
        <v/>
      </c>
      <c r="P474" s="970" t="str">
        <f t="shared" si="2077"/>
        <v/>
      </c>
      <c r="Q474" s="970" t="str">
        <f t="shared" si="2077"/>
        <v/>
      </c>
      <c r="R474" s="971" t="str">
        <f t="shared" si="2077"/>
        <v/>
      </c>
      <c r="S474" s="969" t="str">
        <f t="shared" ref="S474:Z474" si="2078">IF(S452="","",RANK(S464,$S464:$Z464,0))</f>
        <v/>
      </c>
      <c r="T474" s="970" t="str">
        <f t="shared" si="2078"/>
        <v/>
      </c>
      <c r="U474" s="970" t="str">
        <f t="shared" si="2078"/>
        <v/>
      </c>
      <c r="V474" s="970" t="str">
        <f t="shared" si="2078"/>
        <v/>
      </c>
      <c r="W474" s="970">
        <f t="shared" si="2078"/>
        <v>1</v>
      </c>
      <c r="X474" s="970" t="str">
        <f t="shared" si="2078"/>
        <v/>
      </c>
      <c r="Y474" s="970" t="str">
        <f t="shared" si="2078"/>
        <v/>
      </c>
      <c r="Z474" s="971" t="str">
        <f t="shared" si="2078"/>
        <v/>
      </c>
      <c r="AA474" s="969">
        <f t="shared" ref="AA474:AH474" si="2079">IF(AA452="","",RANK(AA464,$AA464:$AH464,0))</f>
        <v>1</v>
      </c>
      <c r="AB474" s="970" t="str">
        <f t="shared" si="2079"/>
        <v/>
      </c>
      <c r="AC474" s="970" t="str">
        <f t="shared" si="2079"/>
        <v/>
      </c>
      <c r="AD474" s="970" t="str">
        <f t="shared" si="2079"/>
        <v/>
      </c>
      <c r="AE474" s="970" t="str">
        <f t="shared" si="2079"/>
        <v/>
      </c>
      <c r="AF474" s="970" t="str">
        <f t="shared" si="2079"/>
        <v/>
      </c>
      <c r="AG474" s="970" t="str">
        <f t="shared" si="2079"/>
        <v/>
      </c>
      <c r="AH474" s="971" t="str">
        <f t="shared" si="2079"/>
        <v/>
      </c>
      <c r="AI474" s="969" t="str">
        <f t="shared" ref="AI474:AP474" si="2080">IF(AI452="","",RANK(AI464,$AI464:$AP464,0))</f>
        <v/>
      </c>
      <c r="AJ474" s="970" t="str">
        <f t="shared" si="2080"/>
        <v/>
      </c>
      <c r="AK474" s="970">
        <f t="shared" si="2080"/>
        <v>1</v>
      </c>
      <c r="AL474" s="970" t="str">
        <f t="shared" si="2080"/>
        <v/>
      </c>
      <c r="AM474" s="970" t="str">
        <f t="shared" si="2080"/>
        <v/>
      </c>
      <c r="AN474" s="970" t="str">
        <f t="shared" si="2080"/>
        <v/>
      </c>
      <c r="AO474" s="970" t="str">
        <f t="shared" si="2080"/>
        <v/>
      </c>
      <c r="AP474" s="971" t="str">
        <f t="shared" si="2080"/>
        <v/>
      </c>
      <c r="AQ474" s="969" t="str">
        <f t="shared" ref="AQ474:AX474" si="2081">IF(AQ452="","",RANK(AQ464,$AQ464:$AX464,0))</f>
        <v/>
      </c>
      <c r="AR474" s="970" t="str">
        <f t="shared" si="2081"/>
        <v/>
      </c>
      <c r="AS474" s="970" t="str">
        <f t="shared" si="2081"/>
        <v/>
      </c>
      <c r="AT474" s="970" t="str">
        <f t="shared" si="2081"/>
        <v/>
      </c>
      <c r="AU474" s="970" t="str">
        <f t="shared" si="2081"/>
        <v/>
      </c>
      <c r="AV474" s="970" t="str">
        <f t="shared" si="2081"/>
        <v/>
      </c>
      <c r="AW474" s="970" t="str">
        <f t="shared" si="2081"/>
        <v/>
      </c>
      <c r="AX474" s="971" t="str">
        <f t="shared" si="2081"/>
        <v/>
      </c>
      <c r="AY474" s="969" t="str">
        <f t="shared" ref="AY474:BF474" si="2082">IF(AY452="","",RANK(AY464,$AY464:$BF464,0))</f>
        <v/>
      </c>
      <c r="AZ474" s="970" t="str">
        <f t="shared" si="2082"/>
        <v/>
      </c>
      <c r="BA474" s="970" t="str">
        <f t="shared" si="2082"/>
        <v/>
      </c>
      <c r="BB474" s="970" t="str">
        <f t="shared" si="2082"/>
        <v/>
      </c>
      <c r="BC474" s="970" t="str">
        <f t="shared" si="2082"/>
        <v/>
      </c>
      <c r="BD474" s="970" t="str">
        <f t="shared" si="2082"/>
        <v/>
      </c>
      <c r="BE474" s="970" t="str">
        <f t="shared" si="2082"/>
        <v/>
      </c>
      <c r="BF474" s="971" t="str">
        <f t="shared" si="2082"/>
        <v/>
      </c>
      <c r="BG474" s="969" t="str">
        <f t="shared" ref="BG474:BN474" si="2083">IF(BG452="","",RANK(BG464,$BG464:$BN464,0))</f>
        <v/>
      </c>
      <c r="BH474" s="970" t="str">
        <f t="shared" si="2083"/>
        <v/>
      </c>
      <c r="BI474" s="970" t="str">
        <f t="shared" si="2083"/>
        <v/>
      </c>
      <c r="BJ474" s="970" t="str">
        <f t="shared" si="2083"/>
        <v/>
      </c>
      <c r="BK474" s="970" t="str">
        <f t="shared" si="2083"/>
        <v/>
      </c>
      <c r="BL474" s="970" t="str">
        <f t="shared" si="2083"/>
        <v/>
      </c>
      <c r="BM474" s="970" t="str">
        <f t="shared" si="2083"/>
        <v/>
      </c>
      <c r="BN474" s="971" t="str">
        <f t="shared" si="2083"/>
        <v/>
      </c>
    </row>
    <row r="475" spans="1:66" ht="16.5" thickBot="1" x14ac:dyDescent="0.3">
      <c r="A475" s="2092" t="s">
        <v>136</v>
      </c>
      <c r="B475" s="2093"/>
      <c r="C475" s="972" t="str">
        <f t="shared" ref="C475:J475" si="2084">IF(C452="","",RANK(C465,$C465:$J465,0))</f>
        <v/>
      </c>
      <c r="D475" s="973" t="str">
        <f t="shared" si="2084"/>
        <v/>
      </c>
      <c r="E475" s="973" t="str">
        <f t="shared" si="2084"/>
        <v/>
      </c>
      <c r="F475" s="973">
        <f t="shared" ca="1" si="2084"/>
        <v>1</v>
      </c>
      <c r="G475" s="973" t="str">
        <f t="shared" si="2084"/>
        <v/>
      </c>
      <c r="H475" s="973" t="str">
        <f t="shared" si="2084"/>
        <v/>
      </c>
      <c r="I475" s="973" t="str">
        <f t="shared" si="2084"/>
        <v/>
      </c>
      <c r="J475" s="974" t="str">
        <f t="shared" si="2084"/>
        <v/>
      </c>
      <c r="K475" s="972" t="str">
        <f t="shared" ref="K475:R475" si="2085">IF(K452="","",RANK(K465,$K465:$R465,0))</f>
        <v/>
      </c>
      <c r="L475" s="973">
        <f t="shared" ca="1" si="2085"/>
        <v>1</v>
      </c>
      <c r="M475" s="973" t="str">
        <f t="shared" si="2085"/>
        <v/>
      </c>
      <c r="N475" s="973" t="str">
        <f t="shared" si="2085"/>
        <v/>
      </c>
      <c r="O475" s="973" t="str">
        <f t="shared" si="2085"/>
        <v/>
      </c>
      <c r="P475" s="973" t="str">
        <f t="shared" si="2085"/>
        <v/>
      </c>
      <c r="Q475" s="973" t="str">
        <f t="shared" si="2085"/>
        <v/>
      </c>
      <c r="R475" s="974" t="str">
        <f t="shared" si="2085"/>
        <v/>
      </c>
      <c r="S475" s="972" t="str">
        <f t="shared" ref="S475:Z475" si="2086">IF(S452="","",RANK(S465,$S465:$Z465,0))</f>
        <v/>
      </c>
      <c r="T475" s="973" t="str">
        <f t="shared" si="2086"/>
        <v/>
      </c>
      <c r="U475" s="973" t="str">
        <f t="shared" si="2086"/>
        <v/>
      </c>
      <c r="V475" s="973" t="str">
        <f t="shared" si="2086"/>
        <v/>
      </c>
      <c r="W475" s="973">
        <f t="shared" ca="1" si="2086"/>
        <v>1</v>
      </c>
      <c r="X475" s="973" t="str">
        <f t="shared" si="2086"/>
        <v/>
      </c>
      <c r="Y475" s="973" t="str">
        <f t="shared" si="2086"/>
        <v/>
      </c>
      <c r="Z475" s="974" t="str">
        <f t="shared" si="2086"/>
        <v/>
      </c>
      <c r="AA475" s="972">
        <f t="shared" ref="AA475:AH475" ca="1" si="2087">IF(AA452="","",RANK(AA465,$AA465:$AH465,0))</f>
        <v>1</v>
      </c>
      <c r="AB475" s="973" t="str">
        <f t="shared" si="2087"/>
        <v/>
      </c>
      <c r="AC475" s="973" t="str">
        <f t="shared" si="2087"/>
        <v/>
      </c>
      <c r="AD475" s="973" t="str">
        <f t="shared" si="2087"/>
        <v/>
      </c>
      <c r="AE475" s="973" t="str">
        <f t="shared" si="2087"/>
        <v/>
      </c>
      <c r="AF475" s="973" t="str">
        <f t="shared" si="2087"/>
        <v/>
      </c>
      <c r="AG475" s="973" t="str">
        <f t="shared" si="2087"/>
        <v/>
      </c>
      <c r="AH475" s="974" t="str">
        <f t="shared" si="2087"/>
        <v/>
      </c>
      <c r="AI475" s="972" t="str">
        <f t="shared" ref="AI475:AP475" si="2088">IF(AI452="","",RANK(AI465,$AI465:$AP465,0))</f>
        <v/>
      </c>
      <c r="AJ475" s="973" t="str">
        <f t="shared" si="2088"/>
        <v/>
      </c>
      <c r="AK475" s="973">
        <f t="shared" ca="1" si="2088"/>
        <v>1</v>
      </c>
      <c r="AL475" s="973" t="str">
        <f t="shared" si="2088"/>
        <v/>
      </c>
      <c r="AM475" s="973" t="str">
        <f t="shared" si="2088"/>
        <v/>
      </c>
      <c r="AN475" s="973" t="str">
        <f t="shared" si="2088"/>
        <v/>
      </c>
      <c r="AO475" s="973" t="str">
        <f t="shared" si="2088"/>
        <v/>
      </c>
      <c r="AP475" s="974" t="str">
        <f t="shared" si="2088"/>
        <v/>
      </c>
      <c r="AQ475" s="972" t="str">
        <f t="shared" ref="AQ475:AX475" si="2089">IF(AQ452="","",RANK(AQ465,$AQ465:$AX465,0))</f>
        <v/>
      </c>
      <c r="AR475" s="973" t="str">
        <f t="shared" si="2089"/>
        <v/>
      </c>
      <c r="AS475" s="973" t="str">
        <f t="shared" si="2089"/>
        <v/>
      </c>
      <c r="AT475" s="973" t="str">
        <f t="shared" si="2089"/>
        <v/>
      </c>
      <c r="AU475" s="973" t="str">
        <f t="shared" si="2089"/>
        <v/>
      </c>
      <c r="AV475" s="973" t="str">
        <f t="shared" si="2089"/>
        <v/>
      </c>
      <c r="AW475" s="973" t="str">
        <f t="shared" si="2089"/>
        <v/>
      </c>
      <c r="AX475" s="974" t="str">
        <f t="shared" si="2089"/>
        <v/>
      </c>
      <c r="AY475" s="972" t="str">
        <f t="shared" ref="AY475:BF475" si="2090">IF(AY452="","",RANK(AY465,$AY465:$BF465,0))</f>
        <v/>
      </c>
      <c r="AZ475" s="973" t="str">
        <f t="shared" si="2090"/>
        <v/>
      </c>
      <c r="BA475" s="973" t="str">
        <f t="shared" si="2090"/>
        <v/>
      </c>
      <c r="BB475" s="973" t="str">
        <f t="shared" si="2090"/>
        <v/>
      </c>
      <c r="BC475" s="973" t="str">
        <f t="shared" si="2090"/>
        <v/>
      </c>
      <c r="BD475" s="973" t="str">
        <f t="shared" si="2090"/>
        <v/>
      </c>
      <c r="BE475" s="973" t="str">
        <f t="shared" si="2090"/>
        <v/>
      </c>
      <c r="BF475" s="974" t="str">
        <f t="shared" si="2090"/>
        <v/>
      </c>
      <c r="BG475" s="972" t="str">
        <f t="shared" ref="BG475:BN475" si="2091">IF(BG452="","",RANK(BG465,$BG465:$BN465,0))</f>
        <v/>
      </c>
      <c r="BH475" s="973" t="str">
        <f t="shared" si="2091"/>
        <v/>
      </c>
      <c r="BI475" s="973" t="str">
        <f t="shared" si="2091"/>
        <v/>
      </c>
      <c r="BJ475" s="973" t="str">
        <f t="shared" si="2091"/>
        <v/>
      </c>
      <c r="BK475" s="973" t="str">
        <f t="shared" si="2091"/>
        <v/>
      </c>
      <c r="BL475" s="973" t="str">
        <f t="shared" si="2091"/>
        <v/>
      </c>
      <c r="BM475" s="973" t="str">
        <f t="shared" si="2091"/>
        <v/>
      </c>
      <c r="BN475" s="974" t="str">
        <f t="shared" si="2091"/>
        <v/>
      </c>
    </row>
    <row r="476" spans="1:66" s="20" customFormat="1" ht="78" customHeight="1" thickBot="1" x14ac:dyDescent="0.25">
      <c r="A476" s="2094" t="s">
        <v>33</v>
      </c>
      <c r="B476" s="2095"/>
      <c r="C476" s="55" t="str">
        <f>IF(C452="","",(C466*'pravidla turnaje'!$C$19)+(C467*'pravidla turnaje'!$C$20)+(C468*'pravidla turnaje'!$C$21)+(C469*'pravidla turnaje'!$C$22)+(C470*'pravidla turnaje'!$C$23)+(C471*'pravidla turnaje'!$C$24)+(C472*'pravidla turnaje'!$C$25)+(C473*'pravidla turnaje'!$C$26)+(C474*'pravidla turnaje'!$C$27)+(C475*'pravidla turnaje'!$C$28))</f>
        <v/>
      </c>
      <c r="D476" s="56" t="str">
        <f>IF(D452="","",(D466*'pravidla turnaje'!$C$19)+(D467*'pravidla turnaje'!$C$20)+(D468*'pravidla turnaje'!$C$21)+(D469*'pravidla turnaje'!$C$22)+(D470*'pravidla turnaje'!$C$23)+(D471*'pravidla turnaje'!$C$24)+(D472*'pravidla turnaje'!$C$25)+(D473*'pravidla turnaje'!$C$26)+(D474*'pravidla turnaje'!$C$27)+(D475*'pravidla turnaje'!$C$28))</f>
        <v/>
      </c>
      <c r="E476" s="56" t="str">
        <f>IF(E452="","",(E466*'pravidla turnaje'!$C$19)+(E467*'pravidla turnaje'!$C$20)+(E468*'pravidla turnaje'!$C$21)+(E469*'pravidla turnaje'!$C$22)+(E470*'pravidla turnaje'!$C$23)+(E471*'pravidla turnaje'!$C$24)+(E472*'pravidla turnaje'!$C$25)+(E473*'pravidla turnaje'!$C$26)+(E474*'pravidla turnaje'!$C$27)+(E475*'pravidla turnaje'!$C$28))</f>
        <v/>
      </c>
      <c r="F476" s="56">
        <f ca="1">IF(F452="","",(F466*'pravidla turnaje'!$C$19)+(F467*'pravidla turnaje'!$C$20)+(F468*'pravidla turnaje'!$C$21)+(F469*'pravidla turnaje'!$C$22)+(F470*'pravidla turnaje'!$C$23)+(F471*'pravidla turnaje'!$C$24)+(F472*'pravidla turnaje'!$C$25)+(F473*'pravidla turnaje'!$C$26)+(F474*'pravidla turnaje'!$C$27)+(F475*'pravidla turnaje'!$C$28))</f>
        <v>1111</v>
      </c>
      <c r="G476" s="56" t="str">
        <f>IF(G452="","",(G466*'pravidla turnaje'!$C$19)+(G467*'pravidla turnaje'!$C$20)+(G468*'pravidla turnaje'!$C$21)+(G469*'pravidla turnaje'!$C$22)+(G470*'pravidla turnaje'!$C$23)+(G471*'pravidla turnaje'!$C$24)+(G472*'pravidla turnaje'!$C$25)+(G473*'pravidla turnaje'!$C$26)+(G474*'pravidla turnaje'!$C$27)+(G475*'pravidla turnaje'!$C$28))</f>
        <v/>
      </c>
      <c r="H476" s="56" t="str">
        <f>IF(H452="","",(H466*'pravidla turnaje'!$C$19)+(H467*'pravidla turnaje'!$C$20)+(H468*'pravidla turnaje'!$C$21)+(H469*'pravidla turnaje'!$C$22)+(H470*'pravidla turnaje'!$C$23)+(H471*'pravidla turnaje'!$C$24)+(H472*'pravidla turnaje'!$C$25)+(H473*'pravidla turnaje'!$C$26)+(H474*'pravidla turnaje'!$C$27)+(H475*'pravidla turnaje'!$C$28))</f>
        <v/>
      </c>
      <c r="I476" s="56" t="str">
        <f>IF(I452="","",(I466*'pravidla turnaje'!$C$19)+(I467*'pravidla turnaje'!$C$20)+(I468*'pravidla turnaje'!$C$21)+(I469*'pravidla turnaje'!$C$22)+(I470*'pravidla turnaje'!$C$23)+(I471*'pravidla turnaje'!$C$24)+(I472*'pravidla turnaje'!$C$25)+(I473*'pravidla turnaje'!$C$26)+(I474*'pravidla turnaje'!$C$27)+(I475*'pravidla turnaje'!$C$28))</f>
        <v/>
      </c>
      <c r="J476" s="57" t="str">
        <f>IF(J452="","",(J466*'pravidla turnaje'!$C$19)+(J467*'pravidla turnaje'!$C$20)+(J468*'pravidla turnaje'!$C$21)+(J469*'pravidla turnaje'!$C$22)+(J470*'pravidla turnaje'!$C$23)+(J471*'pravidla turnaje'!$C$24)+(J472*'pravidla turnaje'!$C$25)+(J473*'pravidla turnaje'!$C$26)+(J474*'pravidla turnaje'!$C$27)+(J475*'pravidla turnaje'!$C$28))</f>
        <v/>
      </c>
      <c r="K476" s="55" t="str">
        <f>IF(K452="","",(K466*'pravidla turnaje'!$C$19)+(K467*'pravidla turnaje'!$C$20)+(K468*'pravidla turnaje'!$C$21)+(K469*'pravidla turnaje'!$C$22)+(K470*'pravidla turnaje'!$C$23)+(K471*'pravidla turnaje'!$C$24)+(K472*'pravidla turnaje'!$C$25)+(K473*'pravidla turnaje'!$C$26)+(K474*'pravidla turnaje'!$C$27)+(K475*'pravidla turnaje'!$C$28))</f>
        <v/>
      </c>
      <c r="L476" s="56">
        <f ca="1">IF(L452="","",(L466*'pravidla turnaje'!$C$19)+(L467*'pravidla turnaje'!$C$20)+(L468*'pravidla turnaje'!$C$21)+(L469*'pravidla turnaje'!$C$22)+(L470*'pravidla turnaje'!$C$23)+(L471*'pravidla turnaje'!$C$24)+(L472*'pravidla turnaje'!$C$25)+(L473*'pravidla turnaje'!$C$26)+(L474*'pravidla turnaje'!$C$27)+(L475*'pravidla turnaje'!$C$28))</f>
        <v>1122</v>
      </c>
      <c r="M476" s="56" t="str">
        <f>IF(M452="","",(M466*'pravidla turnaje'!$C$19)+(M467*'pravidla turnaje'!$C$20)+(M468*'pravidla turnaje'!$C$21)+(M469*'pravidla turnaje'!$C$22)+(M470*'pravidla turnaje'!$C$23)+(M471*'pravidla turnaje'!$C$24)+(M472*'pravidla turnaje'!$C$25)+(M473*'pravidla turnaje'!$C$26)+(M474*'pravidla turnaje'!$C$27)+(M475*'pravidla turnaje'!$C$28))</f>
        <v/>
      </c>
      <c r="N476" s="56" t="str">
        <f>IF(N452="","",(N466*'pravidla turnaje'!$C$19)+(N467*'pravidla turnaje'!$C$20)+(N468*'pravidla turnaje'!$C$21)+(N469*'pravidla turnaje'!$C$22)+(N470*'pravidla turnaje'!$C$23)+(N471*'pravidla turnaje'!$C$24)+(N472*'pravidla turnaje'!$C$25)+(N473*'pravidla turnaje'!$C$26)+(N474*'pravidla turnaje'!$C$27)+(N475*'pravidla turnaje'!$C$28))</f>
        <v/>
      </c>
      <c r="O476" s="56" t="str">
        <f>IF(O452="","",(O466*'pravidla turnaje'!$C$19)+(O467*'pravidla turnaje'!$C$20)+(O468*'pravidla turnaje'!$C$21)+(O469*'pravidla turnaje'!$C$22)+(O470*'pravidla turnaje'!$C$23)+(O471*'pravidla turnaje'!$C$24)+(O472*'pravidla turnaje'!$C$25)+(O473*'pravidla turnaje'!$C$26)+(O474*'pravidla turnaje'!$C$27)+(O475*'pravidla turnaje'!$C$28))</f>
        <v/>
      </c>
      <c r="P476" s="56" t="str">
        <f>IF(P452="","",(P466*'pravidla turnaje'!$C$19)+(P467*'pravidla turnaje'!$C$20)+(P468*'pravidla turnaje'!$C$21)+(P469*'pravidla turnaje'!$C$22)+(P470*'pravidla turnaje'!$C$23)+(P471*'pravidla turnaje'!$C$24)+(P472*'pravidla turnaje'!$C$25)+(P473*'pravidla turnaje'!$C$26)+(P474*'pravidla turnaje'!$C$27)+(P475*'pravidla turnaje'!$C$28))</f>
        <v/>
      </c>
      <c r="Q476" s="56" t="str">
        <f>IF(Q452="","",(Q466*'pravidla turnaje'!$C$19)+(Q467*'pravidla turnaje'!$C$20)+(Q468*'pravidla turnaje'!$C$21)+(Q469*'pravidla turnaje'!$C$22)+(Q470*'pravidla turnaje'!$C$23)+(Q471*'pravidla turnaje'!$C$24)+(Q472*'pravidla turnaje'!$C$25)+(Q473*'pravidla turnaje'!$C$26)+(Q474*'pravidla turnaje'!$C$27)+(Q475*'pravidla turnaje'!$C$28))</f>
        <v/>
      </c>
      <c r="R476" s="57" t="str">
        <f>IF(R452="","",(R466*'pravidla turnaje'!$C$19)+(R467*'pravidla turnaje'!$C$20)+(R468*'pravidla turnaje'!$C$21)+(R469*'pravidla turnaje'!$C$22)+(R470*'pravidla turnaje'!$C$23)+(R471*'pravidla turnaje'!$C$24)+(R472*'pravidla turnaje'!$C$25)+(R473*'pravidla turnaje'!$C$26)+(R474*'pravidla turnaje'!$C$27)+(R475*'pravidla turnaje'!$C$28))</f>
        <v/>
      </c>
      <c r="S476" s="55" t="str">
        <f>IF(S452="","",(S466*'pravidla turnaje'!$C$19)+(S467*'pravidla turnaje'!$C$20)+(S468*'pravidla turnaje'!$C$21)+(S469*'pravidla turnaje'!$C$22)+(S470*'pravidla turnaje'!$C$23)+(S471*'pravidla turnaje'!$C$24)+(S472*'pravidla turnaje'!$C$25)+(S473*'pravidla turnaje'!$C$26)+(S474*'pravidla turnaje'!$C$27)+(S475*'pravidla turnaje'!$C$28))</f>
        <v/>
      </c>
      <c r="T476" s="56" t="str">
        <f>IF(T452="","",(T466*'pravidla turnaje'!$C$19)+(T467*'pravidla turnaje'!$C$20)+(T468*'pravidla turnaje'!$C$21)+(T469*'pravidla turnaje'!$C$22)+(T470*'pravidla turnaje'!$C$23)+(T471*'pravidla turnaje'!$C$24)+(T472*'pravidla turnaje'!$C$25)+(T473*'pravidla turnaje'!$C$26)+(T474*'pravidla turnaje'!$C$27)+(T475*'pravidla turnaje'!$C$28))</f>
        <v/>
      </c>
      <c r="U476" s="56" t="str">
        <f>IF(U452="","",(U466*'pravidla turnaje'!$C$19)+(U467*'pravidla turnaje'!$C$20)+(U468*'pravidla turnaje'!$C$21)+(U469*'pravidla turnaje'!$C$22)+(U470*'pravidla turnaje'!$C$23)+(U471*'pravidla turnaje'!$C$24)+(U472*'pravidla turnaje'!$C$25)+(U473*'pravidla turnaje'!$C$26)+(U474*'pravidla turnaje'!$C$27)+(U475*'pravidla turnaje'!$C$28))</f>
        <v/>
      </c>
      <c r="V476" s="56" t="str">
        <f>IF(V452="","",(V466*'pravidla turnaje'!$C$19)+(V467*'pravidla turnaje'!$C$20)+(V468*'pravidla turnaje'!$C$21)+(V469*'pravidla turnaje'!$C$22)+(V470*'pravidla turnaje'!$C$23)+(V471*'pravidla turnaje'!$C$24)+(V472*'pravidla turnaje'!$C$25)+(V473*'pravidla turnaje'!$C$26)+(V474*'pravidla turnaje'!$C$27)+(V475*'pravidla turnaje'!$C$28))</f>
        <v/>
      </c>
      <c r="W476" s="56">
        <f ca="1">IF(W452="","",(W466*'pravidla turnaje'!$C$19)+(W467*'pravidla turnaje'!$C$20)+(W468*'pravidla turnaje'!$C$21)+(W469*'pravidla turnaje'!$C$22)+(W470*'pravidla turnaje'!$C$23)+(W471*'pravidla turnaje'!$C$24)+(W472*'pravidla turnaje'!$C$25)+(W473*'pravidla turnaje'!$C$26)+(W474*'pravidla turnaje'!$C$27)+(W475*'pravidla turnaje'!$C$28))</f>
        <v>1133</v>
      </c>
      <c r="X476" s="56" t="str">
        <f>IF(X452="","",(X466*'pravidla turnaje'!$C$19)+(X467*'pravidla turnaje'!$C$20)+(X468*'pravidla turnaje'!$C$21)+(X469*'pravidla turnaje'!$C$22)+(X470*'pravidla turnaje'!$C$23)+(X471*'pravidla turnaje'!$C$24)+(X472*'pravidla turnaje'!$C$25)+(X473*'pravidla turnaje'!$C$26)+(X474*'pravidla turnaje'!$C$27)+(X475*'pravidla turnaje'!$C$28))</f>
        <v/>
      </c>
      <c r="Y476" s="56" t="str">
        <f>IF(Y452="","",(Y466*'pravidla turnaje'!$C$19)+(Y467*'pravidla turnaje'!$C$20)+(Y468*'pravidla turnaje'!$C$21)+(Y469*'pravidla turnaje'!$C$22)+(Y470*'pravidla turnaje'!$C$23)+(Y471*'pravidla turnaje'!$C$24)+(Y472*'pravidla turnaje'!$C$25)+(Y473*'pravidla turnaje'!$C$26)+(Y474*'pravidla turnaje'!$C$27)+(Y475*'pravidla turnaje'!$C$28))</f>
        <v/>
      </c>
      <c r="Z476" s="57" t="str">
        <f>IF(Z452="","",(Z466*'pravidla turnaje'!$C$19)+(Z467*'pravidla turnaje'!$C$20)+(Z468*'pravidla turnaje'!$C$21)+(Z469*'pravidla turnaje'!$C$22)+(Z470*'pravidla turnaje'!$C$23)+(Z471*'pravidla turnaje'!$C$24)+(Z472*'pravidla turnaje'!$C$25)+(Z473*'pravidla turnaje'!$C$26)+(Z474*'pravidla turnaje'!$C$27)+(Z475*'pravidla turnaje'!$C$28))</f>
        <v/>
      </c>
      <c r="AA476" s="55">
        <f ca="1">IF(AA452="","",(AA466*'pravidla turnaje'!$C$19)+(AA467*'pravidla turnaje'!$C$20)+(AA468*'pravidla turnaje'!$C$21)+(AA469*'pravidla turnaje'!$C$22)+(AA470*'pravidla turnaje'!$C$23)+(AA471*'pravidla turnaje'!$C$24)+(AA472*'pravidla turnaje'!$C$25)+(AA473*'pravidla turnaje'!$C$26)+(AA474*'pravidla turnaje'!$C$27)+(AA475*'pravidla turnaje'!$C$28))</f>
        <v>1144</v>
      </c>
      <c r="AB476" s="56" t="str">
        <f>IF(AB452="","",(AB466*'pravidla turnaje'!$C$19)+(AB467*'pravidla turnaje'!$C$20)+(AB468*'pravidla turnaje'!$C$21)+(AB469*'pravidla turnaje'!$C$22)+(AB470*'pravidla turnaje'!$C$23)+(AB471*'pravidla turnaje'!$C$24)+(AB472*'pravidla turnaje'!$C$25)+(AB473*'pravidla turnaje'!$C$26)+(AB474*'pravidla turnaje'!$C$27)+(AB475*'pravidla turnaje'!$C$28))</f>
        <v/>
      </c>
      <c r="AC476" s="56" t="str">
        <f>IF(AC452="","",(AC466*'pravidla turnaje'!$C$19)+(AC467*'pravidla turnaje'!$C$20)+(AC468*'pravidla turnaje'!$C$21)+(AC469*'pravidla turnaje'!$C$22)+(AC470*'pravidla turnaje'!$C$23)+(AC471*'pravidla turnaje'!$C$24)+(AC472*'pravidla turnaje'!$C$25)+(AC473*'pravidla turnaje'!$C$26)+(AC474*'pravidla turnaje'!$C$27)+(AC475*'pravidla turnaje'!$C$28))</f>
        <v/>
      </c>
      <c r="AD476" s="56" t="str">
        <f>IF(AD452="","",(AD466*'pravidla turnaje'!$C$19)+(AD467*'pravidla turnaje'!$C$20)+(AD468*'pravidla turnaje'!$C$21)+(AD469*'pravidla turnaje'!$C$22)+(AD470*'pravidla turnaje'!$C$23)+(AD471*'pravidla turnaje'!$C$24)+(AD472*'pravidla turnaje'!$C$25)+(AD473*'pravidla turnaje'!$C$26)+(AD474*'pravidla turnaje'!$C$27)+(AD475*'pravidla turnaje'!$C$28))</f>
        <v/>
      </c>
      <c r="AE476" s="56" t="str">
        <f>IF(AE452="","",(AE466*'pravidla turnaje'!$C$19)+(AE467*'pravidla turnaje'!$C$20)+(AE468*'pravidla turnaje'!$C$21)+(AE469*'pravidla turnaje'!$C$22)+(AE470*'pravidla turnaje'!$C$23)+(AE471*'pravidla turnaje'!$C$24)+(AE472*'pravidla turnaje'!$C$25)+(AE473*'pravidla turnaje'!$C$26)+(AE474*'pravidla turnaje'!$C$27)+(AE475*'pravidla turnaje'!$C$28))</f>
        <v/>
      </c>
      <c r="AF476" s="56" t="str">
        <f>IF(AF452="","",(AF466*'pravidla turnaje'!$C$19)+(AF467*'pravidla turnaje'!$C$20)+(AF468*'pravidla turnaje'!$C$21)+(AF469*'pravidla turnaje'!$C$22)+(AF470*'pravidla turnaje'!$C$23)+(AF471*'pravidla turnaje'!$C$24)+(AF472*'pravidla turnaje'!$C$25)+(AF473*'pravidla turnaje'!$C$26)+(AF474*'pravidla turnaje'!$C$27)+(AF475*'pravidla turnaje'!$C$28))</f>
        <v/>
      </c>
      <c r="AG476" s="56" t="str">
        <f>IF(AG452="","",(AG466*'pravidla turnaje'!$C$19)+(AG467*'pravidla turnaje'!$C$20)+(AG468*'pravidla turnaje'!$C$21)+(AG469*'pravidla turnaje'!$C$22)+(AG470*'pravidla turnaje'!$C$23)+(AG471*'pravidla turnaje'!$C$24)+(AG472*'pravidla turnaje'!$C$25)+(AG473*'pravidla turnaje'!$C$26)+(AG474*'pravidla turnaje'!$C$27)+(AG475*'pravidla turnaje'!$C$28))</f>
        <v/>
      </c>
      <c r="AH476" s="57" t="str">
        <f>IF(AH452="","",(AH466*'pravidla turnaje'!$C$19)+(AH467*'pravidla turnaje'!$C$20)+(AH468*'pravidla turnaje'!$C$21)+(AH469*'pravidla turnaje'!$C$22)+(AH470*'pravidla turnaje'!$C$23)+(AH471*'pravidla turnaje'!$C$24)+(AH472*'pravidla turnaje'!$C$25)+(AH473*'pravidla turnaje'!$C$26)+(AH474*'pravidla turnaje'!$C$27)+(AH475*'pravidla turnaje'!$C$28))</f>
        <v/>
      </c>
      <c r="AI476" s="55" t="str">
        <f>IF(AI452="","",(AI466*'pravidla turnaje'!$C$19)+(AI467*'pravidla turnaje'!$C$20)+(AI468*'pravidla turnaje'!$C$21)+(AI469*'pravidla turnaje'!$C$22)+(AI470*'pravidla turnaje'!$C$23)+(AI471*'pravidla turnaje'!$C$24)+(AI472*'pravidla turnaje'!$C$25)+(AI473*'pravidla turnaje'!$C$26)+(AI474*'pravidla turnaje'!$C$27)+(AI475*'pravidla turnaje'!$C$28))</f>
        <v/>
      </c>
      <c r="AJ476" s="56" t="str">
        <f>IF(AJ452="","",(AJ466*'pravidla turnaje'!$C$19)+(AJ467*'pravidla turnaje'!$C$20)+(AJ468*'pravidla turnaje'!$C$21)+(AJ469*'pravidla turnaje'!$C$22)+(AJ470*'pravidla turnaje'!$C$23)+(AJ471*'pravidla turnaje'!$C$24)+(AJ472*'pravidla turnaje'!$C$25)+(AJ473*'pravidla turnaje'!$C$26)+(AJ474*'pravidla turnaje'!$C$27)+(AJ475*'pravidla turnaje'!$C$28))</f>
        <v/>
      </c>
      <c r="AK476" s="56">
        <f ca="1">IF(AK452="","",(AK466*'pravidla turnaje'!$C$19)+(AK467*'pravidla turnaje'!$C$20)+(AK468*'pravidla turnaje'!$C$21)+(AK469*'pravidla turnaje'!$C$22)+(AK470*'pravidla turnaje'!$C$23)+(AK471*'pravidla turnaje'!$C$24)+(AK472*'pravidla turnaje'!$C$25)+(AK473*'pravidla turnaje'!$C$26)+(AK474*'pravidla turnaje'!$C$27)+(AK475*'pravidla turnaje'!$C$28))</f>
        <v>1155</v>
      </c>
      <c r="AL476" s="56" t="str">
        <f>IF(AL452="","",(AL466*'pravidla turnaje'!$C$19)+(AL467*'pravidla turnaje'!$C$20)+(AL468*'pravidla turnaje'!$C$21)+(AL469*'pravidla turnaje'!$C$22)+(AL470*'pravidla turnaje'!$C$23)+(AL471*'pravidla turnaje'!$C$24)+(AL472*'pravidla turnaje'!$C$25)+(AL473*'pravidla turnaje'!$C$26)+(AL474*'pravidla turnaje'!$C$27)+(AL475*'pravidla turnaje'!$C$28))</f>
        <v/>
      </c>
      <c r="AM476" s="56" t="str">
        <f>IF(AM452="","",(AM466*'pravidla turnaje'!$C$19)+(AM467*'pravidla turnaje'!$C$20)+(AM468*'pravidla turnaje'!$C$21)+(AM469*'pravidla turnaje'!$C$22)+(AM470*'pravidla turnaje'!$C$23)+(AM471*'pravidla turnaje'!$C$24)+(AM472*'pravidla turnaje'!$C$25)+(AM473*'pravidla turnaje'!$C$26)+(AM474*'pravidla turnaje'!$C$27)+(AM475*'pravidla turnaje'!$C$28))</f>
        <v/>
      </c>
      <c r="AN476" s="56" t="str">
        <f>IF(AN452="","",(AN466*'pravidla turnaje'!$C$19)+(AN467*'pravidla turnaje'!$C$20)+(AN468*'pravidla turnaje'!$C$21)+(AN469*'pravidla turnaje'!$C$22)+(AN470*'pravidla turnaje'!$C$23)+(AN471*'pravidla turnaje'!$C$24)+(AN472*'pravidla turnaje'!$C$25)+(AN473*'pravidla turnaje'!$C$26)+(AN474*'pravidla turnaje'!$C$27)+(AN475*'pravidla turnaje'!$C$28))</f>
        <v/>
      </c>
      <c r="AO476" s="56" t="str">
        <f>IF(AO452="","",(AO466*'pravidla turnaje'!$C$19)+(AO467*'pravidla turnaje'!$C$20)+(AO468*'pravidla turnaje'!$C$21)+(AO469*'pravidla turnaje'!$C$22)+(AO470*'pravidla turnaje'!$C$23)+(AO471*'pravidla turnaje'!$C$24)+(AO472*'pravidla turnaje'!$C$25)+(AO473*'pravidla turnaje'!$C$26)+(AO474*'pravidla turnaje'!$C$27)+(AO475*'pravidla turnaje'!$C$28))</f>
        <v/>
      </c>
      <c r="AP476" s="57" t="str">
        <f>IF(AP452="","",(AP466*'pravidla turnaje'!$C$19)+(AP467*'pravidla turnaje'!$C$20)+(AP468*'pravidla turnaje'!$C$21)+(AP469*'pravidla turnaje'!$C$22)+(AP470*'pravidla turnaje'!$C$23)+(AP471*'pravidla turnaje'!$C$24)+(AP472*'pravidla turnaje'!$C$25)+(AP473*'pravidla turnaje'!$C$26)+(AP474*'pravidla turnaje'!$C$27)+(AP475*'pravidla turnaje'!$C$28))</f>
        <v/>
      </c>
      <c r="AQ476" s="55" t="str">
        <f>IF(AQ452="","",(AQ466*'pravidla turnaje'!$C$19)+(AQ467*'pravidla turnaje'!$C$20)+(AQ468*'pravidla turnaje'!$C$21)+(AQ469*'pravidla turnaje'!$C$22)+(AQ470*'pravidla turnaje'!$C$23)+(AQ471*'pravidla turnaje'!$C$24)+(AQ472*'pravidla turnaje'!$C$25)+(AQ473*'pravidla turnaje'!$C$26)+(AQ474*'pravidla turnaje'!$C$27)+(AQ475*'pravidla turnaje'!$C$28))</f>
        <v/>
      </c>
      <c r="AR476" s="56" t="str">
        <f>IF(AR452="","",(AR466*'pravidla turnaje'!$C$19)+(AR467*'pravidla turnaje'!$C$20)+(AR468*'pravidla turnaje'!$C$21)+(AR469*'pravidla turnaje'!$C$22)+(AR470*'pravidla turnaje'!$C$23)+(AR471*'pravidla turnaje'!$C$24)+(AR472*'pravidla turnaje'!$C$25)+(AR473*'pravidla turnaje'!$C$26)+(AR474*'pravidla turnaje'!$C$27)+(AR475*'pravidla turnaje'!$C$28))</f>
        <v/>
      </c>
      <c r="AS476" s="56" t="str">
        <f>IF(AS452="","",(AS466*'pravidla turnaje'!$C$19)+(AS467*'pravidla turnaje'!$C$20)+(AS468*'pravidla turnaje'!$C$21)+(AS469*'pravidla turnaje'!$C$22)+(AS470*'pravidla turnaje'!$C$23)+(AS471*'pravidla turnaje'!$C$24)+(AS472*'pravidla turnaje'!$C$25)+(AS473*'pravidla turnaje'!$C$26)+(AS474*'pravidla turnaje'!$C$27)+(AS475*'pravidla turnaje'!$C$28))</f>
        <v/>
      </c>
      <c r="AT476" s="56" t="str">
        <f>IF(AT452="","",(AT466*'pravidla turnaje'!$C$19)+(AT467*'pravidla turnaje'!$C$20)+(AT468*'pravidla turnaje'!$C$21)+(AT469*'pravidla turnaje'!$C$22)+(AT470*'pravidla turnaje'!$C$23)+(AT471*'pravidla turnaje'!$C$24)+(AT472*'pravidla turnaje'!$C$25)+(AT473*'pravidla turnaje'!$C$26)+(AT474*'pravidla turnaje'!$C$27)+(AT475*'pravidla turnaje'!$C$28))</f>
        <v/>
      </c>
      <c r="AU476" s="56" t="str">
        <f>IF(AU452="","",(AU466*'pravidla turnaje'!$C$19)+(AU467*'pravidla turnaje'!$C$20)+(AU468*'pravidla turnaje'!$C$21)+(AU469*'pravidla turnaje'!$C$22)+(AU470*'pravidla turnaje'!$C$23)+(AU471*'pravidla turnaje'!$C$24)+(AU472*'pravidla turnaje'!$C$25)+(AU473*'pravidla turnaje'!$C$26)+(AU474*'pravidla turnaje'!$C$27)+(AU475*'pravidla turnaje'!$C$28))</f>
        <v/>
      </c>
      <c r="AV476" s="56" t="str">
        <f>IF(AV452="","",(AV466*'pravidla turnaje'!$C$19)+(AV467*'pravidla turnaje'!$C$20)+(AV468*'pravidla turnaje'!$C$21)+(AV469*'pravidla turnaje'!$C$22)+(AV470*'pravidla turnaje'!$C$23)+(AV471*'pravidla turnaje'!$C$24)+(AV472*'pravidla turnaje'!$C$25)+(AV473*'pravidla turnaje'!$C$26)+(AV474*'pravidla turnaje'!$C$27)+(AV475*'pravidla turnaje'!$C$28))</f>
        <v/>
      </c>
      <c r="AW476" s="56" t="str">
        <f>IF(AW452="","",(AW466*'pravidla turnaje'!$C$19)+(AW467*'pravidla turnaje'!$C$20)+(AW468*'pravidla turnaje'!$C$21)+(AW469*'pravidla turnaje'!$C$22)+(AW470*'pravidla turnaje'!$C$23)+(AW471*'pravidla turnaje'!$C$24)+(AW472*'pravidla turnaje'!$C$25)+(AW473*'pravidla turnaje'!$C$26)+(AW474*'pravidla turnaje'!$C$27)+(AW475*'pravidla turnaje'!$C$28))</f>
        <v/>
      </c>
      <c r="AX476" s="57" t="str">
        <f>IF(AX452="","",(AX466*'pravidla turnaje'!$C$19)+(AX467*'pravidla turnaje'!$C$20)+(AX468*'pravidla turnaje'!$C$21)+(AX469*'pravidla turnaje'!$C$22)+(AX470*'pravidla turnaje'!$C$23)+(AX471*'pravidla turnaje'!$C$24)+(AX472*'pravidla turnaje'!$C$25)+(AX473*'pravidla turnaje'!$C$26)+(AX474*'pravidla turnaje'!$C$27)+(AX475*'pravidla turnaje'!$C$28))</f>
        <v/>
      </c>
      <c r="AY476" s="55" t="str">
        <f>IF(AY452="","",(AY466*'pravidla turnaje'!$C$19)+(AY467*'pravidla turnaje'!$C$20)+(AY468*'pravidla turnaje'!$C$21)+(AY469*'pravidla turnaje'!$C$22)+(AY470*'pravidla turnaje'!$C$23)+(AY471*'pravidla turnaje'!$C$24)+(AY472*'pravidla turnaje'!$C$25)+(AY473*'pravidla turnaje'!$C$26)+(AY474*'pravidla turnaje'!$C$27)+(AY475*'pravidla turnaje'!$C$28))</f>
        <v/>
      </c>
      <c r="AZ476" s="56" t="str">
        <f>IF(AZ452="","",(AZ466*'pravidla turnaje'!$C$19)+(AZ467*'pravidla turnaje'!$C$20)+(AZ468*'pravidla turnaje'!$C$21)+(AZ469*'pravidla turnaje'!$C$22)+(AZ470*'pravidla turnaje'!$C$23)+(AZ471*'pravidla turnaje'!$C$24)+(AZ472*'pravidla turnaje'!$C$25)+(AZ473*'pravidla turnaje'!$C$26)+(AZ474*'pravidla turnaje'!$C$27)+(AZ475*'pravidla turnaje'!$C$28))</f>
        <v/>
      </c>
      <c r="BA476" s="56" t="str">
        <f>IF(BA452="","",(BA466*'pravidla turnaje'!$C$19)+(BA467*'pravidla turnaje'!$C$20)+(BA468*'pravidla turnaje'!$C$21)+(BA469*'pravidla turnaje'!$C$22)+(BA470*'pravidla turnaje'!$C$23)+(BA471*'pravidla turnaje'!$C$24)+(BA472*'pravidla turnaje'!$C$25)+(BA473*'pravidla turnaje'!$C$26)+(BA474*'pravidla turnaje'!$C$27)+(BA475*'pravidla turnaje'!$C$28))</f>
        <v/>
      </c>
      <c r="BB476" s="56" t="str">
        <f>IF(BB452="","",(BB466*'pravidla turnaje'!$C$19)+(BB467*'pravidla turnaje'!$C$20)+(BB468*'pravidla turnaje'!$C$21)+(BB469*'pravidla turnaje'!$C$22)+(BB470*'pravidla turnaje'!$C$23)+(BB471*'pravidla turnaje'!$C$24)+(BB472*'pravidla turnaje'!$C$25)+(BB473*'pravidla turnaje'!$C$26)+(BB474*'pravidla turnaje'!$C$27)+(BB475*'pravidla turnaje'!$C$28))</f>
        <v/>
      </c>
      <c r="BC476" s="56" t="str">
        <f>IF(BC452="","",(BC466*'pravidla turnaje'!$C$19)+(BC467*'pravidla turnaje'!$C$20)+(BC468*'pravidla turnaje'!$C$21)+(BC469*'pravidla turnaje'!$C$22)+(BC470*'pravidla turnaje'!$C$23)+(BC471*'pravidla turnaje'!$C$24)+(BC472*'pravidla turnaje'!$C$25)+(BC473*'pravidla turnaje'!$C$26)+(BC474*'pravidla turnaje'!$C$27)+(BC475*'pravidla turnaje'!$C$28))</f>
        <v/>
      </c>
      <c r="BD476" s="56" t="str">
        <f>IF(BD452="","",(BD466*'pravidla turnaje'!$C$19)+(BD467*'pravidla turnaje'!$C$20)+(BD468*'pravidla turnaje'!$C$21)+(BD469*'pravidla turnaje'!$C$22)+(BD470*'pravidla turnaje'!$C$23)+(BD471*'pravidla turnaje'!$C$24)+(BD472*'pravidla turnaje'!$C$25)+(BD473*'pravidla turnaje'!$C$26)+(BD474*'pravidla turnaje'!$C$27)+(BD475*'pravidla turnaje'!$C$28))</f>
        <v/>
      </c>
      <c r="BE476" s="56" t="str">
        <f>IF(BE452="","",(BE466*'pravidla turnaje'!$C$19)+(BE467*'pravidla turnaje'!$C$20)+(BE468*'pravidla turnaje'!$C$21)+(BE469*'pravidla turnaje'!$C$22)+(BE470*'pravidla turnaje'!$C$23)+(BE471*'pravidla turnaje'!$C$24)+(BE472*'pravidla turnaje'!$C$25)+(BE473*'pravidla turnaje'!$C$26)+(BE474*'pravidla turnaje'!$C$27)+(BE475*'pravidla turnaje'!$C$28))</f>
        <v/>
      </c>
      <c r="BF476" s="57" t="str">
        <f>IF(BF452="","",(BF466*'pravidla turnaje'!$C$19)+(BF467*'pravidla turnaje'!$C$20)+(BF468*'pravidla turnaje'!$C$21)+(BF469*'pravidla turnaje'!$C$22)+(BF470*'pravidla turnaje'!$C$23)+(BF471*'pravidla turnaje'!$C$24)+(BF472*'pravidla turnaje'!$C$25)+(BF473*'pravidla turnaje'!$C$26)+(BF474*'pravidla turnaje'!$C$27)+(BF475*'pravidla turnaje'!$C$28))</f>
        <v/>
      </c>
      <c r="BG476" s="55" t="str">
        <f>IF(BG452="","",(BG466*'pravidla turnaje'!$C$19)+(BG467*'pravidla turnaje'!$C$20)+(BG468*'pravidla turnaje'!$C$21)+(BG469*'pravidla turnaje'!$C$22)+(BG470*'pravidla turnaje'!$C$23)+(BG471*'pravidla turnaje'!$C$24)+(BG472*'pravidla turnaje'!$C$25)+(BG473*'pravidla turnaje'!$C$26)+(BG474*'pravidla turnaje'!$C$27)+(BG475*'pravidla turnaje'!$C$28))</f>
        <v/>
      </c>
      <c r="BH476" s="56" t="str">
        <f>IF(BH452="","",(BH466*'pravidla turnaje'!$C$19)+(BH467*'pravidla turnaje'!$C$20)+(BH468*'pravidla turnaje'!$C$21)+(BH469*'pravidla turnaje'!$C$22)+(BH470*'pravidla turnaje'!$C$23)+(BH471*'pravidla turnaje'!$C$24)+(BH472*'pravidla turnaje'!$C$25)+(BH473*'pravidla turnaje'!$C$26)+(BH474*'pravidla turnaje'!$C$27)+(BH475*'pravidla turnaje'!$C$28))</f>
        <v/>
      </c>
      <c r="BI476" s="56" t="str">
        <f>IF(BI452="","",(BI466*'pravidla turnaje'!$C$19)+(BI467*'pravidla turnaje'!$C$20)+(BI468*'pravidla turnaje'!$C$21)+(BI469*'pravidla turnaje'!$C$22)+(BI470*'pravidla turnaje'!$C$23)+(BI471*'pravidla turnaje'!$C$24)+(BI472*'pravidla turnaje'!$C$25)+(BI473*'pravidla turnaje'!$C$26)+(BI474*'pravidla turnaje'!$C$27)+(BI475*'pravidla turnaje'!$C$28))</f>
        <v/>
      </c>
      <c r="BJ476" s="56" t="str">
        <f>IF(BJ452="","",(BJ466*'pravidla turnaje'!$C$19)+(BJ467*'pravidla turnaje'!$C$20)+(BJ468*'pravidla turnaje'!$C$21)+(BJ469*'pravidla turnaje'!$C$22)+(BJ470*'pravidla turnaje'!$C$23)+(BJ471*'pravidla turnaje'!$C$24)+(BJ472*'pravidla turnaje'!$C$25)+(BJ473*'pravidla turnaje'!$C$26)+(BJ474*'pravidla turnaje'!$C$27)+(BJ475*'pravidla turnaje'!$C$28))</f>
        <v/>
      </c>
      <c r="BK476" s="56" t="str">
        <f>IF(BK452="","",(BK466*'pravidla turnaje'!$C$19)+(BK467*'pravidla turnaje'!$C$20)+(BK468*'pravidla turnaje'!$C$21)+(BK469*'pravidla turnaje'!$C$22)+(BK470*'pravidla turnaje'!$C$23)+(BK471*'pravidla turnaje'!$C$24)+(BK472*'pravidla turnaje'!$C$25)+(BK473*'pravidla turnaje'!$C$26)+(BK474*'pravidla turnaje'!$C$27)+(BK475*'pravidla turnaje'!$C$28))</f>
        <v/>
      </c>
      <c r="BL476" s="56" t="str">
        <f>IF(BL452="","",(BL466*'pravidla turnaje'!$C$19)+(BL467*'pravidla turnaje'!$C$20)+(BL468*'pravidla turnaje'!$C$21)+(BL469*'pravidla turnaje'!$C$22)+(BL470*'pravidla turnaje'!$C$23)+(BL471*'pravidla turnaje'!$C$24)+(BL472*'pravidla turnaje'!$C$25)+(BL473*'pravidla turnaje'!$C$26)+(BL474*'pravidla turnaje'!$C$27)+(BL475*'pravidla turnaje'!$C$28))</f>
        <v/>
      </c>
      <c r="BM476" s="56" t="str">
        <f>IF(BM452="","",(BM466*'pravidla turnaje'!$C$19)+(BM467*'pravidla turnaje'!$C$20)+(BM468*'pravidla turnaje'!$C$21)+(BM469*'pravidla turnaje'!$C$22)+(BM470*'pravidla turnaje'!$C$23)+(BM471*'pravidla turnaje'!$C$24)+(BM472*'pravidla turnaje'!$C$25)+(BM473*'pravidla turnaje'!$C$26)+(BM474*'pravidla turnaje'!$C$27)+(BM475*'pravidla turnaje'!$C$28))</f>
        <v/>
      </c>
      <c r="BN476" s="57" t="str">
        <f>IF(BN452="","",(BN466*'pravidla turnaje'!$C$19)+(BN467*'pravidla turnaje'!$C$20)+(BN468*'pravidla turnaje'!$C$21)+(BN469*'pravidla turnaje'!$C$22)+(BN470*'pravidla turnaje'!$C$23)+(BN471*'pravidla turnaje'!$C$24)+(BN472*'pravidla turnaje'!$C$25)+(BN473*'pravidla turnaje'!$C$26)+(BN474*'pravidla turnaje'!$C$27)+(BN475*'pravidla turnaje'!$C$28))</f>
        <v/>
      </c>
    </row>
    <row r="480" spans="1:66" ht="15.75" thickBot="1" x14ac:dyDescent="0.3"/>
    <row r="481" spans="1:66" ht="33.75" customHeight="1" x14ac:dyDescent="0.25">
      <c r="A481" s="2115" t="str">
        <f>CONCATENATE("skupina ",VLOOKUP(C481-1,'pravidla turnaje'!$A$64:$B$83,2,0))</f>
        <v>skupina N</v>
      </c>
      <c r="B481" s="2116"/>
      <c r="C481" s="924">
        <v>131</v>
      </c>
      <c r="D481" s="925">
        <v>132</v>
      </c>
      <c r="E481" s="925">
        <v>133</v>
      </c>
      <c r="F481" s="925">
        <v>134</v>
      </c>
      <c r="G481" s="925">
        <v>135</v>
      </c>
      <c r="H481" s="925">
        <v>136</v>
      </c>
      <c r="I481" s="925">
        <v>137</v>
      </c>
      <c r="J481" s="925">
        <v>138</v>
      </c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  <c r="BF481" s="38"/>
      <c r="BG481" s="38"/>
      <c r="BH481" s="38"/>
      <c r="BI481" s="38"/>
      <c r="BJ481" s="38"/>
      <c r="BK481" s="38"/>
      <c r="BL481" s="38"/>
      <c r="BM481" s="38"/>
      <c r="BN481" s="38"/>
    </row>
    <row r="482" spans="1:66" ht="15.75" x14ac:dyDescent="0.25">
      <c r="A482" s="2119" t="s">
        <v>22</v>
      </c>
      <c r="B482" s="2119"/>
      <c r="C482" s="74" t="str">
        <f>VLOOKUP(C$481,'Tabulka-skore'!$B$4:$Q$239,11,0)</f>
        <v/>
      </c>
      <c r="D482" s="74" t="str">
        <f>VLOOKUP(D$481,'Tabulka-skore'!$B$4:$Q$239,11,0)</f>
        <v/>
      </c>
      <c r="E482" s="74" t="str">
        <f>VLOOKUP(E$481,'Tabulka-skore'!$B$4:$Q$239,11,0)</f>
        <v/>
      </c>
      <c r="F482" s="74" t="str">
        <f>VLOOKUP(F$481,'Tabulka-skore'!$B$4:$Q$239,11,0)</f>
        <v/>
      </c>
      <c r="G482" s="74" t="str">
        <f>VLOOKUP(G$481,'Tabulka-skore'!$B$4:$Q$239,11,0)</f>
        <v/>
      </c>
      <c r="H482" s="74" t="str">
        <f>VLOOKUP(H$481,'Tabulka-skore'!$B$4:$Q$239,11,0)</f>
        <v/>
      </c>
      <c r="I482" s="74" t="str">
        <f>VLOOKUP(I$481,'Tabulka-skore'!$B$4:$Q$239,11,0)</f>
        <v/>
      </c>
      <c r="J482" s="74" t="str">
        <f>VLOOKUP(J$481,'Tabulka-skore'!$B$4:$Q$239,11,0)</f>
        <v/>
      </c>
      <c r="K482" s="39"/>
      <c r="L482" s="39"/>
      <c r="M482" s="39"/>
      <c r="N482" s="39"/>
      <c r="O482" s="39"/>
      <c r="P482" s="39"/>
      <c r="Q482" s="39"/>
      <c r="R482" s="39"/>
    </row>
    <row r="483" spans="1:66" ht="15.75" x14ac:dyDescent="0.25">
      <c r="A483" s="2119" t="s">
        <v>23</v>
      </c>
      <c r="B483" s="2119"/>
      <c r="C483" s="74" t="str">
        <f>VLOOKUP(C$481,'Tabulka-skore'!$B$4:$Q$239,12,0)</f>
        <v/>
      </c>
      <c r="D483" s="74" t="str">
        <f>VLOOKUP(D$481,'Tabulka-skore'!$B$4:$Q$239,12,0)</f>
        <v/>
      </c>
      <c r="E483" s="74" t="str">
        <f>VLOOKUP(E$481,'Tabulka-skore'!$B$4:$Q$239,12,0)</f>
        <v/>
      </c>
      <c r="F483" s="74" t="str">
        <f>VLOOKUP(F$481,'Tabulka-skore'!$B$4:$Q$239,12,0)</f>
        <v/>
      </c>
      <c r="G483" s="74" t="str">
        <f>VLOOKUP(G$481,'Tabulka-skore'!$B$4:$Q$239,12,0)</f>
        <v/>
      </c>
      <c r="H483" s="74" t="str">
        <f>VLOOKUP(H$481,'Tabulka-skore'!$B$4:$Q$239,12,0)</f>
        <v/>
      </c>
      <c r="I483" s="74" t="str">
        <f>VLOOKUP(I$481,'Tabulka-skore'!$B$4:$Q$239,12,0)</f>
        <v/>
      </c>
      <c r="J483" s="74" t="str">
        <f>VLOOKUP(J$481,'Tabulka-skore'!$B$4:$Q$239,12,0)</f>
        <v/>
      </c>
      <c r="K483" s="39"/>
      <c r="L483" s="39"/>
      <c r="M483" s="39"/>
      <c r="N483" s="39"/>
      <c r="O483" s="39"/>
      <c r="P483" s="39"/>
      <c r="Q483" s="39"/>
      <c r="R483" s="39"/>
    </row>
    <row r="484" spans="1:66" ht="15.75" x14ac:dyDescent="0.25">
      <c r="A484" s="2119" t="s">
        <v>24</v>
      </c>
      <c r="B484" s="2119"/>
      <c r="C484" s="74" t="str">
        <f>VLOOKUP(C$481,'Tabulka-skore'!$B$4:$Q$239,13,0)</f>
        <v/>
      </c>
      <c r="D484" s="74" t="str">
        <f>VLOOKUP(D$481,'Tabulka-skore'!$B$4:$Q$239,13,0)</f>
        <v/>
      </c>
      <c r="E484" s="74" t="str">
        <f>VLOOKUP(E$481,'Tabulka-skore'!$B$4:$Q$239,13,0)</f>
        <v/>
      </c>
      <c r="F484" s="74" t="str">
        <f>VLOOKUP(F$481,'Tabulka-skore'!$B$4:$Q$239,13,0)</f>
        <v/>
      </c>
      <c r="G484" s="74" t="str">
        <f>VLOOKUP(G$481,'Tabulka-skore'!$B$4:$Q$239,13,0)</f>
        <v/>
      </c>
      <c r="H484" s="74" t="str">
        <f>VLOOKUP(H$481,'Tabulka-skore'!$B$4:$Q$239,13,0)</f>
        <v/>
      </c>
      <c r="I484" s="74" t="str">
        <f>VLOOKUP(I$481,'Tabulka-skore'!$B$4:$Q$239,13,0)</f>
        <v/>
      </c>
      <c r="J484" s="74" t="str">
        <f>VLOOKUP(J$481,'Tabulka-skore'!$B$4:$Q$239,13,0)</f>
        <v/>
      </c>
      <c r="K484" s="39"/>
      <c r="L484" s="39"/>
      <c r="M484" s="39"/>
      <c r="N484" s="39"/>
      <c r="O484" s="39"/>
      <c r="P484" s="39"/>
      <c r="Q484" s="39"/>
      <c r="R484" s="39"/>
    </row>
    <row r="485" spans="1:66" ht="15.75" x14ac:dyDescent="0.25">
      <c r="A485" s="2119" t="s">
        <v>8</v>
      </c>
      <c r="B485" s="2119"/>
      <c r="C485" s="74" t="str">
        <f>VLOOKUP(C$481,'Tabulka-skore'!$B$4:$Q$239,14,0)</f>
        <v/>
      </c>
      <c r="D485" s="74" t="str">
        <f>VLOOKUP(D$481,'Tabulka-skore'!$B$4:$Q$239,14,0)</f>
        <v/>
      </c>
      <c r="E485" s="74" t="str">
        <f>VLOOKUP(E$481,'Tabulka-skore'!$B$4:$Q$239,14,0)</f>
        <v/>
      </c>
      <c r="F485" s="74" t="str">
        <f>VLOOKUP(F$481,'Tabulka-skore'!$B$4:$Q$239,14,0)</f>
        <v/>
      </c>
      <c r="G485" s="74" t="str">
        <f>VLOOKUP(G$481,'Tabulka-skore'!$B$4:$Q$239,14,0)</f>
        <v/>
      </c>
      <c r="H485" s="74" t="str">
        <f>VLOOKUP(H$481,'Tabulka-skore'!$B$4:$Q$239,14,0)</f>
        <v/>
      </c>
      <c r="I485" s="74" t="str">
        <f>VLOOKUP(I$481,'Tabulka-skore'!$B$4:$Q$239,14,0)</f>
        <v/>
      </c>
      <c r="J485" s="74" t="str">
        <f>VLOOKUP(J$481,'Tabulka-skore'!$B$4:$Q$239,14,0)</f>
        <v/>
      </c>
      <c r="K485" s="40"/>
      <c r="L485" s="40"/>
      <c r="M485" s="40"/>
      <c r="N485" s="40"/>
      <c r="O485" s="40"/>
      <c r="P485" s="40"/>
      <c r="Q485" s="40"/>
      <c r="R485" s="40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</row>
    <row r="486" spans="1:66" ht="38.25" customHeight="1" x14ac:dyDescent="0.25">
      <c r="A486" s="2119" t="s">
        <v>135</v>
      </c>
      <c r="B486" s="2119"/>
      <c r="C486" s="78" t="str">
        <f t="shared" ref="C486:J486" si="2092">IFERROR(IF(C484=0,MAX($C$3:$J$3)+1,C483/C484),"")</f>
        <v/>
      </c>
      <c r="D486" s="78" t="str">
        <f t="shared" si="2092"/>
        <v/>
      </c>
      <c r="E486" s="78" t="str">
        <f t="shared" si="2092"/>
        <v/>
      </c>
      <c r="F486" s="78" t="str">
        <f t="shared" si="2092"/>
        <v/>
      </c>
      <c r="G486" s="78" t="str">
        <f t="shared" si="2092"/>
        <v/>
      </c>
      <c r="H486" s="78" t="str">
        <f t="shared" si="2092"/>
        <v/>
      </c>
      <c r="I486" s="78" t="str">
        <f t="shared" si="2092"/>
        <v/>
      </c>
      <c r="J486" s="78" t="str">
        <f t="shared" si="2092"/>
        <v/>
      </c>
      <c r="K486" s="40"/>
      <c r="L486" s="40"/>
      <c r="M486" s="40"/>
      <c r="N486" s="40"/>
      <c r="O486" s="40"/>
      <c r="P486" s="40"/>
      <c r="Q486" s="40"/>
      <c r="R486" s="40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</row>
    <row r="487" spans="1:66" ht="77.25" customHeight="1" x14ac:dyDescent="0.25">
      <c r="A487" s="2109" t="s">
        <v>33</v>
      </c>
      <c r="B487" s="2110"/>
      <c r="C487" s="79">
        <f t="shared" ref="C487:J487" si="2093">IF(MIN(C516,K516,S516,AA516,AI516,AQ516,AY516,BG516)=0,MAX($C516:$BN516)+1,MIN(C516,K516,S516,AA516,AI516,AQ516,AY516,BG516))</f>
        <v>1</v>
      </c>
      <c r="D487" s="79">
        <f t="shared" si="2093"/>
        <v>1</v>
      </c>
      <c r="E487" s="79">
        <f t="shared" si="2093"/>
        <v>1</v>
      </c>
      <c r="F487" s="79">
        <f t="shared" si="2093"/>
        <v>1</v>
      </c>
      <c r="G487" s="79">
        <f t="shared" si="2093"/>
        <v>1</v>
      </c>
      <c r="H487" s="79">
        <f t="shared" si="2093"/>
        <v>1</v>
      </c>
      <c r="I487" s="79">
        <f t="shared" si="2093"/>
        <v>1</v>
      </c>
      <c r="J487" s="79">
        <f t="shared" si="2093"/>
        <v>1</v>
      </c>
    </row>
    <row r="488" spans="1:66" ht="21.75" customHeight="1" thickBot="1" x14ac:dyDescent="0.3">
      <c r="A488" s="2111" t="s">
        <v>25</v>
      </c>
      <c r="B488" s="2112"/>
      <c r="C488" s="52">
        <f t="shared" ref="C488:J488" si="2094">RANK(C487,$C487:$J487,1)</f>
        <v>1</v>
      </c>
      <c r="D488" s="53">
        <f t="shared" si="2094"/>
        <v>1</v>
      </c>
      <c r="E488" s="53">
        <f t="shared" si="2094"/>
        <v>1</v>
      </c>
      <c r="F488" s="53">
        <f t="shared" si="2094"/>
        <v>1</v>
      </c>
      <c r="G488" s="53">
        <f t="shared" si="2094"/>
        <v>1</v>
      </c>
      <c r="H488" s="53">
        <f t="shared" si="2094"/>
        <v>1</v>
      </c>
      <c r="I488" s="53">
        <f t="shared" si="2094"/>
        <v>1</v>
      </c>
      <c r="J488" s="54">
        <f t="shared" si="2094"/>
        <v>1</v>
      </c>
    </row>
    <row r="489" spans="1:66" x14ac:dyDescent="0.25">
      <c r="B489" s="66"/>
      <c r="C489" s="34">
        <v>1</v>
      </c>
      <c r="D489" s="48">
        <f t="shared" ref="D489:J489" si="2095">C489</f>
        <v>1</v>
      </c>
      <c r="E489" s="48">
        <f t="shared" si="2095"/>
        <v>1</v>
      </c>
      <c r="F489" s="48">
        <f t="shared" si="2095"/>
        <v>1</v>
      </c>
      <c r="G489" s="48">
        <f t="shared" si="2095"/>
        <v>1</v>
      </c>
      <c r="H489" s="48">
        <f t="shared" si="2095"/>
        <v>1</v>
      </c>
      <c r="I489" s="48">
        <f t="shared" si="2095"/>
        <v>1</v>
      </c>
      <c r="J489" s="48">
        <f t="shared" si="2095"/>
        <v>1</v>
      </c>
      <c r="K489" s="35">
        <v>2</v>
      </c>
      <c r="L489" s="48">
        <f t="shared" ref="L489:R489" si="2096">K489</f>
        <v>2</v>
      </c>
      <c r="M489" s="48">
        <f t="shared" si="2096"/>
        <v>2</v>
      </c>
      <c r="N489" s="48">
        <f t="shared" si="2096"/>
        <v>2</v>
      </c>
      <c r="O489" s="48">
        <f t="shared" si="2096"/>
        <v>2</v>
      </c>
      <c r="P489" s="48">
        <f t="shared" si="2096"/>
        <v>2</v>
      </c>
      <c r="Q489" s="48">
        <f t="shared" si="2096"/>
        <v>2</v>
      </c>
      <c r="R489" s="48">
        <f t="shared" si="2096"/>
        <v>2</v>
      </c>
      <c r="S489" s="25">
        <v>3</v>
      </c>
      <c r="T489" s="48">
        <f t="shared" ref="T489:Z489" si="2097">S489</f>
        <v>3</v>
      </c>
      <c r="U489" s="48">
        <f t="shared" si="2097"/>
        <v>3</v>
      </c>
      <c r="V489" s="48">
        <f t="shared" si="2097"/>
        <v>3</v>
      </c>
      <c r="W489" s="48">
        <f t="shared" si="2097"/>
        <v>3</v>
      </c>
      <c r="X489" s="48">
        <f t="shared" si="2097"/>
        <v>3</v>
      </c>
      <c r="Y489" s="48">
        <f t="shared" si="2097"/>
        <v>3</v>
      </c>
      <c r="Z489" s="48">
        <f t="shared" si="2097"/>
        <v>3</v>
      </c>
      <c r="AA489" s="25">
        <v>4</v>
      </c>
      <c r="AB489" s="48">
        <f t="shared" ref="AB489:AH489" si="2098">AA489</f>
        <v>4</v>
      </c>
      <c r="AC489" s="48">
        <f t="shared" si="2098"/>
        <v>4</v>
      </c>
      <c r="AD489" s="48">
        <f t="shared" si="2098"/>
        <v>4</v>
      </c>
      <c r="AE489" s="48">
        <f t="shared" si="2098"/>
        <v>4</v>
      </c>
      <c r="AF489" s="48">
        <f t="shared" si="2098"/>
        <v>4</v>
      </c>
      <c r="AG489" s="48">
        <f t="shared" si="2098"/>
        <v>4</v>
      </c>
      <c r="AH489" s="48">
        <f t="shared" si="2098"/>
        <v>4</v>
      </c>
      <c r="AI489" s="25">
        <v>5</v>
      </c>
      <c r="AJ489" s="48">
        <f t="shared" ref="AJ489:AP489" si="2099">AI489</f>
        <v>5</v>
      </c>
      <c r="AK489" s="48">
        <f t="shared" si="2099"/>
        <v>5</v>
      </c>
      <c r="AL489" s="48">
        <f t="shared" si="2099"/>
        <v>5</v>
      </c>
      <c r="AM489" s="48">
        <f t="shared" si="2099"/>
        <v>5</v>
      </c>
      <c r="AN489" s="48">
        <f t="shared" si="2099"/>
        <v>5</v>
      </c>
      <c r="AO489" s="48">
        <f t="shared" si="2099"/>
        <v>5</v>
      </c>
      <c r="AP489" s="48">
        <f t="shared" si="2099"/>
        <v>5</v>
      </c>
      <c r="AQ489" s="25">
        <v>6</v>
      </c>
      <c r="AR489" s="48">
        <f t="shared" ref="AR489:AX489" si="2100">AQ489</f>
        <v>6</v>
      </c>
      <c r="AS489" s="48">
        <f t="shared" si="2100"/>
        <v>6</v>
      </c>
      <c r="AT489" s="48">
        <f t="shared" si="2100"/>
        <v>6</v>
      </c>
      <c r="AU489" s="48">
        <f t="shared" si="2100"/>
        <v>6</v>
      </c>
      <c r="AV489" s="48">
        <f t="shared" si="2100"/>
        <v>6</v>
      </c>
      <c r="AW489" s="48">
        <f t="shared" si="2100"/>
        <v>6</v>
      </c>
      <c r="AX489" s="48">
        <f t="shared" si="2100"/>
        <v>6</v>
      </c>
      <c r="AY489" s="25">
        <v>7</v>
      </c>
      <c r="AZ489" s="48">
        <f t="shared" ref="AZ489:BF489" si="2101">AY489</f>
        <v>7</v>
      </c>
      <c r="BA489" s="48">
        <f t="shared" si="2101"/>
        <v>7</v>
      </c>
      <c r="BB489" s="48">
        <f t="shared" si="2101"/>
        <v>7</v>
      </c>
      <c r="BC489" s="48">
        <f t="shared" si="2101"/>
        <v>7</v>
      </c>
      <c r="BD489" s="48">
        <f t="shared" si="2101"/>
        <v>7</v>
      </c>
      <c r="BE489" s="48">
        <f t="shared" si="2101"/>
        <v>7</v>
      </c>
      <c r="BF489" s="48">
        <f t="shared" si="2101"/>
        <v>7</v>
      </c>
      <c r="BG489" s="25">
        <v>8</v>
      </c>
      <c r="BH489" s="48">
        <f t="shared" ref="BH489:BN489" si="2102">BG489</f>
        <v>8</v>
      </c>
      <c r="BI489" s="48">
        <f t="shared" si="2102"/>
        <v>8</v>
      </c>
      <c r="BJ489" s="48">
        <f t="shared" si="2102"/>
        <v>8</v>
      </c>
      <c r="BK489" s="48">
        <f t="shared" si="2102"/>
        <v>8</v>
      </c>
      <c r="BL489" s="48">
        <f t="shared" si="2102"/>
        <v>8</v>
      </c>
      <c r="BM489" s="48">
        <f t="shared" si="2102"/>
        <v>8</v>
      </c>
      <c r="BN489" s="48">
        <f t="shared" si="2102"/>
        <v>8</v>
      </c>
    </row>
    <row r="490" spans="1:66" ht="21.75" thickBot="1" x14ac:dyDescent="0.3">
      <c r="B490" s="274"/>
      <c r="C490" s="953">
        <f t="shared" ref="C490:J490" si="2103">C481</f>
        <v>131</v>
      </c>
      <c r="D490" s="953">
        <f t="shared" si="2103"/>
        <v>132</v>
      </c>
      <c r="E490" s="953">
        <f t="shared" si="2103"/>
        <v>133</v>
      </c>
      <c r="F490" s="953">
        <f t="shared" si="2103"/>
        <v>134</v>
      </c>
      <c r="G490" s="953">
        <f t="shared" si="2103"/>
        <v>135</v>
      </c>
      <c r="H490" s="953">
        <f t="shared" si="2103"/>
        <v>136</v>
      </c>
      <c r="I490" s="953">
        <f t="shared" si="2103"/>
        <v>137</v>
      </c>
      <c r="J490" s="953">
        <f t="shared" si="2103"/>
        <v>138</v>
      </c>
      <c r="K490" s="954">
        <f t="shared" ref="K490:AP490" si="2104">C490</f>
        <v>131</v>
      </c>
      <c r="L490" s="954">
        <f t="shared" si="2104"/>
        <v>132</v>
      </c>
      <c r="M490" s="954">
        <f t="shared" si="2104"/>
        <v>133</v>
      </c>
      <c r="N490" s="954">
        <f t="shared" si="2104"/>
        <v>134</v>
      </c>
      <c r="O490" s="954">
        <f t="shared" si="2104"/>
        <v>135</v>
      </c>
      <c r="P490" s="954">
        <f t="shared" si="2104"/>
        <v>136</v>
      </c>
      <c r="Q490" s="954">
        <f t="shared" si="2104"/>
        <v>137</v>
      </c>
      <c r="R490" s="954">
        <f t="shared" si="2104"/>
        <v>138</v>
      </c>
      <c r="S490" s="954">
        <f t="shared" si="2104"/>
        <v>131</v>
      </c>
      <c r="T490" s="954">
        <f t="shared" si="2104"/>
        <v>132</v>
      </c>
      <c r="U490" s="954">
        <f t="shared" si="2104"/>
        <v>133</v>
      </c>
      <c r="V490" s="954">
        <f t="shared" si="2104"/>
        <v>134</v>
      </c>
      <c r="W490" s="954">
        <f t="shared" si="2104"/>
        <v>135</v>
      </c>
      <c r="X490" s="954">
        <f t="shared" si="2104"/>
        <v>136</v>
      </c>
      <c r="Y490" s="954">
        <f t="shared" si="2104"/>
        <v>137</v>
      </c>
      <c r="Z490" s="954">
        <f t="shared" si="2104"/>
        <v>138</v>
      </c>
      <c r="AA490" s="954">
        <f t="shared" si="2104"/>
        <v>131</v>
      </c>
      <c r="AB490" s="954">
        <f t="shared" si="2104"/>
        <v>132</v>
      </c>
      <c r="AC490" s="954">
        <f t="shared" si="2104"/>
        <v>133</v>
      </c>
      <c r="AD490" s="954">
        <f t="shared" si="2104"/>
        <v>134</v>
      </c>
      <c r="AE490" s="954">
        <f t="shared" si="2104"/>
        <v>135</v>
      </c>
      <c r="AF490" s="954">
        <f t="shared" si="2104"/>
        <v>136</v>
      </c>
      <c r="AG490" s="954">
        <f t="shared" si="2104"/>
        <v>137</v>
      </c>
      <c r="AH490" s="954">
        <f t="shared" si="2104"/>
        <v>138</v>
      </c>
      <c r="AI490" s="954">
        <f t="shared" si="2104"/>
        <v>131</v>
      </c>
      <c r="AJ490" s="954">
        <f t="shared" si="2104"/>
        <v>132</v>
      </c>
      <c r="AK490" s="954">
        <f t="shared" si="2104"/>
        <v>133</v>
      </c>
      <c r="AL490" s="954">
        <f t="shared" si="2104"/>
        <v>134</v>
      </c>
      <c r="AM490" s="954">
        <f t="shared" si="2104"/>
        <v>135</v>
      </c>
      <c r="AN490" s="954">
        <f t="shared" si="2104"/>
        <v>136</v>
      </c>
      <c r="AO490" s="954">
        <f t="shared" si="2104"/>
        <v>137</v>
      </c>
      <c r="AP490" s="954">
        <f t="shared" si="2104"/>
        <v>138</v>
      </c>
      <c r="AQ490" s="954">
        <f t="shared" ref="AQ490:BN490" si="2105">AI490</f>
        <v>131</v>
      </c>
      <c r="AR490" s="954">
        <f t="shared" si="2105"/>
        <v>132</v>
      </c>
      <c r="AS490" s="954">
        <f t="shared" si="2105"/>
        <v>133</v>
      </c>
      <c r="AT490" s="954">
        <f t="shared" si="2105"/>
        <v>134</v>
      </c>
      <c r="AU490" s="954">
        <f t="shared" si="2105"/>
        <v>135</v>
      </c>
      <c r="AV490" s="954">
        <f t="shared" si="2105"/>
        <v>136</v>
      </c>
      <c r="AW490" s="954">
        <f t="shared" si="2105"/>
        <v>137</v>
      </c>
      <c r="AX490" s="954">
        <f t="shared" si="2105"/>
        <v>138</v>
      </c>
      <c r="AY490" s="954">
        <f t="shared" si="2105"/>
        <v>131</v>
      </c>
      <c r="AZ490" s="954">
        <f t="shared" si="2105"/>
        <v>132</v>
      </c>
      <c r="BA490" s="954">
        <f t="shared" si="2105"/>
        <v>133</v>
      </c>
      <c r="BB490" s="954">
        <f t="shared" si="2105"/>
        <v>134</v>
      </c>
      <c r="BC490" s="954">
        <f t="shared" si="2105"/>
        <v>135</v>
      </c>
      <c r="BD490" s="954">
        <f t="shared" si="2105"/>
        <v>136</v>
      </c>
      <c r="BE490" s="954">
        <f t="shared" si="2105"/>
        <v>137</v>
      </c>
      <c r="BF490" s="954">
        <f t="shared" si="2105"/>
        <v>138</v>
      </c>
      <c r="BG490" s="954">
        <f t="shared" si="2105"/>
        <v>131</v>
      </c>
      <c r="BH490" s="954">
        <f t="shared" si="2105"/>
        <v>132</v>
      </c>
      <c r="BI490" s="954">
        <f t="shared" si="2105"/>
        <v>133</v>
      </c>
      <c r="BJ490" s="954">
        <f t="shared" si="2105"/>
        <v>134</v>
      </c>
      <c r="BK490" s="954">
        <f t="shared" si="2105"/>
        <v>135</v>
      </c>
      <c r="BL490" s="954">
        <f t="shared" si="2105"/>
        <v>136</v>
      </c>
      <c r="BM490" s="954">
        <f t="shared" si="2105"/>
        <v>137</v>
      </c>
      <c r="BN490" s="954">
        <f t="shared" si="2105"/>
        <v>138</v>
      </c>
    </row>
    <row r="491" spans="1:66" x14ac:dyDescent="0.25">
      <c r="A491" s="2113"/>
      <c r="B491" s="2114"/>
      <c r="C491" s="26" t="s">
        <v>18</v>
      </c>
      <c r="D491" s="7" t="s">
        <v>18</v>
      </c>
      <c r="E491" s="7" t="s">
        <v>18</v>
      </c>
      <c r="F491" s="7" t="s">
        <v>18</v>
      </c>
      <c r="G491" s="7" t="s">
        <v>18</v>
      </c>
      <c r="H491" s="7" t="s">
        <v>18</v>
      </c>
      <c r="I491" s="7" t="s">
        <v>18</v>
      </c>
      <c r="J491" s="8" t="s">
        <v>18</v>
      </c>
      <c r="K491" s="26" t="s">
        <v>18</v>
      </c>
      <c r="L491" s="7" t="s">
        <v>18</v>
      </c>
      <c r="M491" s="7" t="s">
        <v>18</v>
      </c>
      <c r="N491" s="7" t="s">
        <v>18</v>
      </c>
      <c r="O491" s="7" t="s">
        <v>18</v>
      </c>
      <c r="P491" s="7" t="s">
        <v>18</v>
      </c>
      <c r="Q491" s="7" t="s">
        <v>18</v>
      </c>
      <c r="R491" s="8" t="s">
        <v>18</v>
      </c>
      <c r="S491" s="26" t="s">
        <v>18</v>
      </c>
      <c r="T491" s="7" t="s">
        <v>18</v>
      </c>
      <c r="U491" s="7" t="s">
        <v>18</v>
      </c>
      <c r="V491" s="7" t="s">
        <v>18</v>
      </c>
      <c r="W491" s="7" t="s">
        <v>18</v>
      </c>
      <c r="X491" s="7" t="s">
        <v>18</v>
      </c>
      <c r="Y491" s="7" t="s">
        <v>18</v>
      </c>
      <c r="Z491" s="8" t="s">
        <v>18</v>
      </c>
      <c r="AA491" s="26" t="s">
        <v>18</v>
      </c>
      <c r="AB491" s="7" t="s">
        <v>18</v>
      </c>
      <c r="AC491" s="7" t="s">
        <v>18</v>
      </c>
      <c r="AD491" s="7" t="s">
        <v>18</v>
      </c>
      <c r="AE491" s="7" t="s">
        <v>18</v>
      </c>
      <c r="AF491" s="7" t="s">
        <v>18</v>
      </c>
      <c r="AG491" s="7" t="s">
        <v>18</v>
      </c>
      <c r="AH491" s="8" t="s">
        <v>18</v>
      </c>
      <c r="AI491" s="26" t="s">
        <v>18</v>
      </c>
      <c r="AJ491" s="7" t="s">
        <v>18</v>
      </c>
      <c r="AK491" s="7" t="s">
        <v>18</v>
      </c>
      <c r="AL491" s="7" t="s">
        <v>18</v>
      </c>
      <c r="AM491" s="7" t="s">
        <v>18</v>
      </c>
      <c r="AN491" s="7" t="s">
        <v>18</v>
      </c>
      <c r="AO491" s="7" t="s">
        <v>18</v>
      </c>
      <c r="AP491" s="8" t="s">
        <v>18</v>
      </c>
      <c r="AQ491" s="26" t="s">
        <v>18</v>
      </c>
      <c r="AR491" s="7" t="s">
        <v>18</v>
      </c>
      <c r="AS491" s="7" t="s">
        <v>18</v>
      </c>
      <c r="AT491" s="7" t="s">
        <v>18</v>
      </c>
      <c r="AU491" s="7" t="s">
        <v>18</v>
      </c>
      <c r="AV491" s="7" t="s">
        <v>18</v>
      </c>
      <c r="AW491" s="7" t="s">
        <v>18</v>
      </c>
      <c r="AX491" s="8" t="s">
        <v>18</v>
      </c>
      <c r="AY491" s="26" t="s">
        <v>18</v>
      </c>
      <c r="AZ491" s="7" t="s">
        <v>18</v>
      </c>
      <c r="BA491" s="7" t="s">
        <v>18</v>
      </c>
      <c r="BB491" s="7" t="s">
        <v>18</v>
      </c>
      <c r="BC491" s="7" t="s">
        <v>18</v>
      </c>
      <c r="BD491" s="7" t="s">
        <v>18</v>
      </c>
      <c r="BE491" s="7" t="s">
        <v>18</v>
      </c>
      <c r="BF491" s="8" t="s">
        <v>18</v>
      </c>
      <c r="BG491" s="26" t="s">
        <v>18</v>
      </c>
      <c r="BH491" s="7" t="s">
        <v>18</v>
      </c>
      <c r="BI491" s="7" t="s">
        <v>18</v>
      </c>
      <c r="BJ491" s="7" t="s">
        <v>18</v>
      </c>
      <c r="BK491" s="7" t="s">
        <v>18</v>
      </c>
      <c r="BL491" s="7" t="s">
        <v>18</v>
      </c>
      <c r="BM491" s="7" t="s">
        <v>18</v>
      </c>
      <c r="BN491" s="8" t="s">
        <v>18</v>
      </c>
    </row>
    <row r="492" spans="1:66" x14ac:dyDescent="0.25">
      <c r="A492" s="2098"/>
      <c r="B492" s="2099"/>
      <c r="C492" s="969" t="str">
        <f>IF(VLOOKUP(C490,'Tabulka-skore'!$B$4:$V$239,16,0)=C489,C490,"")</f>
        <v/>
      </c>
      <c r="D492" s="970" t="str">
        <f>IF(VLOOKUP(D490,'Tabulka-skore'!$B$4:$V$239,16,0)=D489,D490,"")</f>
        <v/>
      </c>
      <c r="E492" s="970" t="str">
        <f>IF(VLOOKUP(E490,'Tabulka-skore'!$B$4:$V$239,16,0)=E489,E490,"")</f>
        <v/>
      </c>
      <c r="F492" s="970" t="str">
        <f>IF(VLOOKUP(F490,'Tabulka-skore'!$B$4:$V$239,16,0)=F489,F490,"")</f>
        <v/>
      </c>
      <c r="G492" s="970" t="str">
        <f>IF(VLOOKUP(G490,'Tabulka-skore'!$B$4:$V$239,16,0)=G489,G490,"")</f>
        <v/>
      </c>
      <c r="H492" s="970" t="str">
        <f>IF(VLOOKUP(H490,'Tabulka-skore'!$B$4:$V$239,16,0)=H489,H490,"")</f>
        <v/>
      </c>
      <c r="I492" s="970" t="str">
        <f>IF(VLOOKUP(I490,'Tabulka-skore'!$B$4:$V$239,16,0)=I489,I490,"")</f>
        <v/>
      </c>
      <c r="J492" s="971" t="str">
        <f>IF(VLOOKUP(J490,'Tabulka-skore'!$B$4:$V$239,16,0)=J489,J490,"")</f>
        <v/>
      </c>
      <c r="K492" s="969" t="str">
        <f>IF(VLOOKUP(K490,'Tabulka-skore'!$B$4:$V$239,16,0)=K489,K490,"")</f>
        <v/>
      </c>
      <c r="L492" s="970" t="str">
        <f>IF(VLOOKUP(L490,'Tabulka-skore'!$B$4:$V$239,16,0)=L489,L490,"")</f>
        <v/>
      </c>
      <c r="M492" s="970" t="str">
        <f>IF(VLOOKUP(M490,'Tabulka-skore'!$B$4:$V$239,16,0)=M489,M490,"")</f>
        <v/>
      </c>
      <c r="N492" s="970" t="str">
        <f>IF(VLOOKUP(N490,'Tabulka-skore'!$B$4:$V$239,16,0)=N489,N490,"")</f>
        <v/>
      </c>
      <c r="O492" s="970" t="str">
        <f>IF(VLOOKUP(O490,'Tabulka-skore'!$B$4:$V$239,16,0)=O489,O490,"")</f>
        <v/>
      </c>
      <c r="P492" s="970" t="str">
        <f>IF(VLOOKUP(P490,'Tabulka-skore'!$B$4:$V$239,16,0)=P489,P490,"")</f>
        <v/>
      </c>
      <c r="Q492" s="970" t="str">
        <f>IF(VLOOKUP(Q490,'Tabulka-skore'!$B$4:$V$239,16,0)=Q489,Q490,"")</f>
        <v/>
      </c>
      <c r="R492" s="971" t="str">
        <f>IF(VLOOKUP(R490,'Tabulka-skore'!$B$4:$V$239,16,0)=R489,R490,"")</f>
        <v/>
      </c>
      <c r="S492" s="969" t="str">
        <f>IF(VLOOKUP(S490,'Tabulka-skore'!$B$4:$V$239,16,0)=S489,S490,"")</f>
        <v/>
      </c>
      <c r="T492" s="970" t="str">
        <f>IF(VLOOKUP(T490,'Tabulka-skore'!$B$4:$V$239,16,0)=T489,T490,"")</f>
        <v/>
      </c>
      <c r="U492" s="970" t="str">
        <f>IF(VLOOKUP(U490,'Tabulka-skore'!$B$4:$V$239,16,0)=U489,U490,"")</f>
        <v/>
      </c>
      <c r="V492" s="970" t="str">
        <f>IF(VLOOKUP(V490,'Tabulka-skore'!$B$4:$V$239,16,0)=V489,V490,"")</f>
        <v/>
      </c>
      <c r="W492" s="970" t="str">
        <f>IF(VLOOKUP(W490,'Tabulka-skore'!$B$4:$V$239,16,0)=W489,W490,"")</f>
        <v/>
      </c>
      <c r="X492" s="970" t="str">
        <f>IF(VLOOKUP(X490,'Tabulka-skore'!$B$4:$V$239,16,0)=X489,X490,"")</f>
        <v/>
      </c>
      <c r="Y492" s="970" t="str">
        <f>IF(VLOOKUP(Y490,'Tabulka-skore'!$B$4:$V$239,16,0)=Y489,Y490,"")</f>
        <v/>
      </c>
      <c r="Z492" s="971" t="str">
        <f>IF(VLOOKUP(Z490,'Tabulka-skore'!$B$4:$V$239,16,0)=Z489,Z490,"")</f>
        <v/>
      </c>
      <c r="AA492" s="969" t="str">
        <f>IF(VLOOKUP(AA490,'Tabulka-skore'!$B$4:$V$239,16,0)=AA489,AA490,"")</f>
        <v/>
      </c>
      <c r="AB492" s="970" t="str">
        <f>IF(VLOOKUP(AB490,'Tabulka-skore'!$B$4:$V$239,16,0)=AB489,AB490,"")</f>
        <v/>
      </c>
      <c r="AC492" s="970" t="str">
        <f>IF(VLOOKUP(AC490,'Tabulka-skore'!$B$4:$V$239,16,0)=AC489,AC490,"")</f>
        <v/>
      </c>
      <c r="AD492" s="970" t="str">
        <f>IF(VLOOKUP(AD490,'Tabulka-skore'!$B$4:$V$239,16,0)=AD489,AD490,"")</f>
        <v/>
      </c>
      <c r="AE492" s="970" t="str">
        <f>IF(VLOOKUP(AE490,'Tabulka-skore'!$B$4:$V$239,16,0)=AE489,AE490,"")</f>
        <v/>
      </c>
      <c r="AF492" s="970" t="str">
        <f>IF(VLOOKUP(AF490,'Tabulka-skore'!$B$4:$V$239,16,0)=AF489,AF490,"")</f>
        <v/>
      </c>
      <c r="AG492" s="970" t="str">
        <f>IF(VLOOKUP(AG490,'Tabulka-skore'!$B$4:$V$239,16,0)=AG489,AG490,"")</f>
        <v/>
      </c>
      <c r="AH492" s="971" t="str">
        <f>IF(VLOOKUP(AH490,'Tabulka-skore'!$B$4:$V$239,16,0)=AH489,AH490,"")</f>
        <v/>
      </c>
      <c r="AI492" s="969" t="str">
        <f>IF(VLOOKUP(AI490,'Tabulka-skore'!$B$4:$V$239,16,0)=AI489,AI490,"")</f>
        <v/>
      </c>
      <c r="AJ492" s="970" t="str">
        <f>IF(VLOOKUP(AJ490,'Tabulka-skore'!$B$4:$V$239,16,0)=AJ489,AJ490,"")</f>
        <v/>
      </c>
      <c r="AK492" s="970" t="str">
        <f>IF(VLOOKUP(AK490,'Tabulka-skore'!$B$4:$V$239,16,0)=AK489,AK490,"")</f>
        <v/>
      </c>
      <c r="AL492" s="970" t="str">
        <f>IF(VLOOKUP(AL490,'Tabulka-skore'!$B$4:$V$239,16,0)=AL489,AL490,"")</f>
        <v/>
      </c>
      <c r="AM492" s="970" t="str">
        <f>IF(VLOOKUP(AM490,'Tabulka-skore'!$B$4:$V$239,16,0)=AM489,AM490,"")</f>
        <v/>
      </c>
      <c r="AN492" s="970" t="str">
        <f>IF(VLOOKUP(AN490,'Tabulka-skore'!$B$4:$V$239,16,0)=AN489,AN490,"")</f>
        <v/>
      </c>
      <c r="AO492" s="970" t="str">
        <f>IF(VLOOKUP(AO490,'Tabulka-skore'!$B$4:$V$239,16,0)=AO489,AO490,"")</f>
        <v/>
      </c>
      <c r="AP492" s="971" t="str">
        <f>IF(VLOOKUP(AP490,'Tabulka-skore'!$B$4:$V$239,16,0)=AP489,AP490,"")</f>
        <v/>
      </c>
      <c r="AQ492" s="969" t="str">
        <f>IF(VLOOKUP(AQ490,'Tabulka-skore'!$B$4:$V$239,16,0)=AQ489,AQ490,"")</f>
        <v/>
      </c>
      <c r="AR492" s="970" t="str">
        <f>IF(VLOOKUP(AR490,'Tabulka-skore'!$B$4:$V$239,16,0)=AR489,AR490,"")</f>
        <v/>
      </c>
      <c r="AS492" s="970" t="str">
        <f>IF(VLOOKUP(AS490,'Tabulka-skore'!$B$4:$V$239,16,0)=AS489,AS490,"")</f>
        <v/>
      </c>
      <c r="AT492" s="970" t="str">
        <f>IF(VLOOKUP(AT490,'Tabulka-skore'!$B$4:$V$239,16,0)=AT489,AT490,"")</f>
        <v/>
      </c>
      <c r="AU492" s="970" t="str">
        <f>IF(VLOOKUP(AU490,'Tabulka-skore'!$B$4:$V$239,16,0)=AU489,AU490,"")</f>
        <v/>
      </c>
      <c r="AV492" s="970" t="str">
        <f>IF(VLOOKUP(AV490,'Tabulka-skore'!$B$4:$V$239,16,0)=AV489,AV490,"")</f>
        <v/>
      </c>
      <c r="AW492" s="970" t="str">
        <f>IF(VLOOKUP(AW490,'Tabulka-skore'!$B$4:$V$239,16,0)=AW489,AW490,"")</f>
        <v/>
      </c>
      <c r="AX492" s="971" t="str">
        <f>IF(VLOOKUP(AX490,'Tabulka-skore'!$B$4:$V$239,16,0)=AX489,AX490,"")</f>
        <v/>
      </c>
      <c r="AY492" s="969" t="str">
        <f>IF(VLOOKUP(AY490,'Tabulka-skore'!$B$4:$V$239,16,0)=AY489,AY490,"")</f>
        <v/>
      </c>
      <c r="AZ492" s="970" t="str">
        <f>IF(VLOOKUP(AZ490,'Tabulka-skore'!$B$4:$V$239,16,0)=AZ489,AZ490,"")</f>
        <v/>
      </c>
      <c r="BA492" s="970" t="str">
        <f>IF(VLOOKUP(BA490,'Tabulka-skore'!$B$4:$V$239,16,0)=BA489,BA490,"")</f>
        <v/>
      </c>
      <c r="BB492" s="970" t="str">
        <f>IF(VLOOKUP(BB490,'Tabulka-skore'!$B$4:$V$239,16,0)=BB489,BB490,"")</f>
        <v/>
      </c>
      <c r="BC492" s="970" t="str">
        <f>IF(VLOOKUP(BC490,'Tabulka-skore'!$B$4:$V$239,16,0)=BC489,BC490,"")</f>
        <v/>
      </c>
      <c r="BD492" s="970" t="str">
        <f>IF(VLOOKUP(BD490,'Tabulka-skore'!$B$4:$V$239,16,0)=BD489,BD490,"")</f>
        <v/>
      </c>
      <c r="BE492" s="970" t="str">
        <f>IF(VLOOKUP(BE490,'Tabulka-skore'!$B$4:$V$239,16,0)=BE489,BE490,"")</f>
        <v/>
      </c>
      <c r="BF492" s="971" t="str">
        <f>IF(VLOOKUP(BF490,'Tabulka-skore'!$B$4:$V$239,16,0)=BF489,BF490,"")</f>
        <v/>
      </c>
      <c r="BG492" s="969" t="str">
        <f>IF(VLOOKUP(BG490,'Tabulka-skore'!$B$4:$V$239,16,0)=BG489,BG490,"")</f>
        <v/>
      </c>
      <c r="BH492" s="970" t="str">
        <f>IF(VLOOKUP(BH490,'Tabulka-skore'!$B$4:$V$239,16,0)=BH489,BH490,"")</f>
        <v/>
      </c>
      <c r="BI492" s="970" t="str">
        <f>IF(VLOOKUP(BI490,'Tabulka-skore'!$B$4:$V$239,16,0)=BI489,BI490,"")</f>
        <v/>
      </c>
      <c r="BJ492" s="970" t="str">
        <f>IF(VLOOKUP(BJ490,'Tabulka-skore'!$B$4:$V$239,16,0)=BJ489,BJ490,"")</f>
        <v/>
      </c>
      <c r="BK492" s="970" t="str">
        <f>IF(VLOOKUP(BK490,'Tabulka-skore'!$B$4:$V$239,16,0)=BK489,BK490,"")</f>
        <v/>
      </c>
      <c r="BL492" s="970" t="str">
        <f>IF(VLOOKUP(BL490,'Tabulka-skore'!$B$4:$V$239,16,0)=BL489,BL490,"")</f>
        <v/>
      </c>
      <c r="BM492" s="970" t="str">
        <f>IF(VLOOKUP(BM490,'Tabulka-skore'!$B$4:$V$239,16,0)=BM489,BM490,"")</f>
        <v/>
      </c>
      <c r="BN492" s="971" t="str">
        <f>IF(VLOOKUP(BN490,'Tabulka-skore'!$B$4:$V$239,16,0)=BN489,BN490,"")</f>
        <v/>
      </c>
    </row>
    <row r="493" spans="1:66" ht="15.75" x14ac:dyDescent="0.25">
      <c r="A493" s="275" t="s">
        <v>26</v>
      </c>
      <c r="B493" s="276" t="s">
        <v>58</v>
      </c>
      <c r="C493" s="27" t="str">
        <f>IF(C492="","",DSUM('Rozpis-skore'!$C$1:$L$162,$B493,C491:C492))</f>
        <v/>
      </c>
      <c r="D493" s="6" t="str">
        <f>IF(D492="","",DSUM('Rozpis-skore'!$C$1:$L$162,$B493,D491:D492))</f>
        <v/>
      </c>
      <c r="E493" s="6" t="str">
        <f>IF(E492="","",DSUM('Rozpis-skore'!$C$1:$L$162,$B493,E491:E492))</f>
        <v/>
      </c>
      <c r="F493" s="6" t="str">
        <f>IF(F492="","",DSUM('Rozpis-skore'!$C$1:$L$162,$B493,F491:F492))</f>
        <v/>
      </c>
      <c r="G493" s="6" t="str">
        <f>IF(G492="","",DSUM('Rozpis-skore'!$C$1:$L$162,$B493,G491:G492))</f>
        <v/>
      </c>
      <c r="H493" s="6" t="str">
        <f>IF(H492="","",DSUM('Rozpis-skore'!$C$1:$L$162,$B493,H491:H492))</f>
        <v/>
      </c>
      <c r="I493" s="6" t="str">
        <f>IF(I492="","",DSUM('Rozpis-skore'!$C$1:$L$162,$B493,I491:I492))</f>
        <v/>
      </c>
      <c r="J493" s="9" t="str">
        <f>IF(J492="","",DSUM('Rozpis-skore'!$C$1:$L$162,$B493,J491:J492))</f>
        <v/>
      </c>
      <c r="K493" s="27" t="str">
        <f>IF(K492="","",DSUM('Rozpis-skore'!$C$1:$L$162,$B493,K491:K492))</f>
        <v/>
      </c>
      <c r="L493" s="6" t="str">
        <f>IF(L492="","",DSUM('Rozpis-skore'!$C$1:$L$162,$B493,L491:L492))</f>
        <v/>
      </c>
      <c r="M493" s="6" t="str">
        <f>IF(M492="","",DSUM('Rozpis-skore'!$C$1:$L$162,$B493,M491:M492))</f>
        <v/>
      </c>
      <c r="N493" s="6" t="str">
        <f>IF(N492="","",DSUM('Rozpis-skore'!$C$1:$L$162,$B493,N491:N492))</f>
        <v/>
      </c>
      <c r="O493" s="6" t="str">
        <f>IF(O492="","",DSUM('Rozpis-skore'!$C$1:$L$162,$B493,O491:O492))</f>
        <v/>
      </c>
      <c r="P493" s="6" t="str">
        <f>IF(P492="","",DSUM('Rozpis-skore'!$C$1:$L$162,$B493,P491:P492))</f>
        <v/>
      </c>
      <c r="Q493" s="6" t="str">
        <f>IF(Q492="","",DSUM('Rozpis-skore'!$C$1:$L$162,$B493,Q491:Q492))</f>
        <v/>
      </c>
      <c r="R493" s="9" t="str">
        <f>IF(R492="","",DSUM('Rozpis-skore'!$C$1:$L$162,$B493,R491:R492))</f>
        <v/>
      </c>
      <c r="S493" s="27" t="str">
        <f>IF(S492="","",DSUM('Rozpis-skore'!$C$1:$L$162,$B493,S491:S492))</f>
        <v/>
      </c>
      <c r="T493" s="6" t="str">
        <f>IF(T492="","",DSUM('Rozpis-skore'!$C$1:$L$162,$B493,T491:T492))</f>
        <v/>
      </c>
      <c r="U493" s="6" t="str">
        <f>IF(U492="","",DSUM('Rozpis-skore'!$C$1:$L$162,$B493,U491:U492))</f>
        <v/>
      </c>
      <c r="V493" s="6" t="str">
        <f>IF(V492="","",DSUM('Rozpis-skore'!$C$1:$L$162,$B493,V491:V492))</f>
        <v/>
      </c>
      <c r="W493" s="6" t="str">
        <f>IF(W492="","",DSUM('Rozpis-skore'!$C$1:$L$162,$B493,W491:W492))</f>
        <v/>
      </c>
      <c r="X493" s="6" t="str">
        <f>IF(X492="","",DSUM('Rozpis-skore'!$C$1:$L$162,$B493,X491:X492))</f>
        <v/>
      </c>
      <c r="Y493" s="6" t="str">
        <f>IF(Y492="","",DSUM('Rozpis-skore'!$C$1:$L$162,$B493,Y491:Y492))</f>
        <v/>
      </c>
      <c r="Z493" s="9" t="str">
        <f>IF(Z492="","",DSUM('Rozpis-skore'!$C$1:$L$162,$B493,Z491:Z492))</f>
        <v/>
      </c>
      <c r="AA493" s="27" t="str">
        <f>IF(AA492="","",DSUM('Rozpis-skore'!$C$1:$L$162,$B493,AA491:AA492))</f>
        <v/>
      </c>
      <c r="AB493" s="6" t="str">
        <f>IF(AB492="","",DSUM('Rozpis-skore'!$C$1:$L$162,$B493,AB491:AB492))</f>
        <v/>
      </c>
      <c r="AC493" s="6" t="str">
        <f>IF(AC492="","",DSUM('Rozpis-skore'!$C$1:$L$162,$B493,AC491:AC492))</f>
        <v/>
      </c>
      <c r="AD493" s="6" t="str">
        <f>IF(AD492="","",DSUM('Rozpis-skore'!$C$1:$L$162,$B493,AD491:AD492))</f>
        <v/>
      </c>
      <c r="AE493" s="6" t="str">
        <f>IF(AE492="","",DSUM('Rozpis-skore'!$C$1:$L$162,$B493,AE491:AE492))</f>
        <v/>
      </c>
      <c r="AF493" s="6" t="str">
        <f>IF(AF492="","",DSUM('Rozpis-skore'!$C$1:$L$162,$B493,AF491:AF492))</f>
        <v/>
      </c>
      <c r="AG493" s="6" t="str">
        <f>IF(AG492="","",DSUM('Rozpis-skore'!$C$1:$L$162,$B493,AG491:AG492))</f>
        <v/>
      </c>
      <c r="AH493" s="9" t="str">
        <f>IF(AH492="","",DSUM('Rozpis-skore'!$C$1:$L$162,$B493,AH491:AH492))</f>
        <v/>
      </c>
      <c r="AI493" s="27" t="str">
        <f>IF(AI492="","",DSUM('Rozpis-skore'!$C$1:$L$162,$B493,AI491:AI492))</f>
        <v/>
      </c>
      <c r="AJ493" s="6" t="str">
        <f>IF(AJ492="","",DSUM('Rozpis-skore'!$C$1:$L$162,$B493,AJ491:AJ492))</f>
        <v/>
      </c>
      <c r="AK493" s="6" t="str">
        <f>IF(AK492="","",DSUM('Rozpis-skore'!$C$1:$L$162,$B493,AK491:AK492))</f>
        <v/>
      </c>
      <c r="AL493" s="6" t="str">
        <f>IF(AL492="","",DSUM('Rozpis-skore'!$C$1:$L$162,$B493,AL491:AL492))</f>
        <v/>
      </c>
      <c r="AM493" s="6" t="str">
        <f>IF(AM492="","",DSUM('Rozpis-skore'!$C$1:$L$162,$B493,AM491:AM492))</f>
        <v/>
      </c>
      <c r="AN493" s="6" t="str">
        <f>IF(AN492="","",DSUM('Rozpis-skore'!$C$1:$L$162,$B493,AN491:AN492))</f>
        <v/>
      </c>
      <c r="AO493" s="6" t="str">
        <f>IF(AO492="","",DSUM('Rozpis-skore'!$C$1:$L$162,$B493,AO491:AO492))</f>
        <v/>
      </c>
      <c r="AP493" s="9" t="str">
        <f>IF(AP492="","",DSUM('Rozpis-skore'!$C$1:$L$162,$B493,AP491:AP492))</f>
        <v/>
      </c>
      <c r="AQ493" s="27" t="str">
        <f>IF(AQ492="","",DSUM('Rozpis-skore'!$C$1:$L$162,$B493,AQ491:AQ492))</f>
        <v/>
      </c>
      <c r="AR493" s="6" t="str">
        <f>IF(AR492="","",DSUM('Rozpis-skore'!$C$1:$L$162,$B493,AR491:AR492))</f>
        <v/>
      </c>
      <c r="AS493" s="6" t="str">
        <f>IF(AS492="","",DSUM('Rozpis-skore'!$C$1:$L$162,$B493,AS491:AS492))</f>
        <v/>
      </c>
      <c r="AT493" s="6" t="str">
        <f>IF(AT492="","",DSUM('Rozpis-skore'!$C$1:$L$162,$B493,AT491:AT492))</f>
        <v/>
      </c>
      <c r="AU493" s="6" t="str">
        <f>IF(AU492="","",DSUM('Rozpis-skore'!$C$1:$L$162,$B493,AU491:AU492))</f>
        <v/>
      </c>
      <c r="AV493" s="6" t="str">
        <f>IF(AV492="","",DSUM('Rozpis-skore'!$C$1:$L$162,$B493,AV491:AV492))</f>
        <v/>
      </c>
      <c r="AW493" s="6" t="str">
        <f>IF(AW492="","",DSUM('Rozpis-skore'!$C$1:$L$162,$B493,AW491:AW492))</f>
        <v/>
      </c>
      <c r="AX493" s="9" t="str">
        <f>IF(AX492="","",DSUM('Rozpis-skore'!$C$1:$L$162,$B493,AX491:AX492))</f>
        <v/>
      </c>
      <c r="AY493" s="27" t="str">
        <f>IF(AY492="","",DSUM('Rozpis-skore'!$C$1:$L$162,$B493,AY491:AY492))</f>
        <v/>
      </c>
      <c r="AZ493" s="6" t="str">
        <f>IF(AZ492="","",DSUM('Rozpis-skore'!$C$1:$L$162,$B493,AZ491:AZ492))</f>
        <v/>
      </c>
      <c r="BA493" s="6" t="str">
        <f>IF(BA492="","",DSUM('Rozpis-skore'!$C$1:$L$162,$B493,BA491:BA492))</f>
        <v/>
      </c>
      <c r="BB493" s="6" t="str">
        <f>IF(BB492="","",DSUM('Rozpis-skore'!$C$1:$L$162,$B493,BB491:BB492))</f>
        <v/>
      </c>
      <c r="BC493" s="6" t="str">
        <f>IF(BC492="","",DSUM('Rozpis-skore'!$C$1:$L$162,$B493,BC491:BC492))</f>
        <v/>
      </c>
      <c r="BD493" s="6" t="str">
        <f>IF(BD492="","",DSUM('Rozpis-skore'!$C$1:$L$162,$B493,BD491:BD492))</f>
        <v/>
      </c>
      <c r="BE493" s="6" t="str">
        <f>IF(BE492="","",DSUM('Rozpis-skore'!$C$1:$L$162,$B493,BE491:BE492))</f>
        <v/>
      </c>
      <c r="BF493" s="9" t="str">
        <f>IF(BF492="","",DSUM('Rozpis-skore'!$C$1:$L$162,$B493,BF491:BF492))</f>
        <v/>
      </c>
      <c r="BG493" s="27" t="str">
        <f>IF(BG492="","",DSUM('Rozpis-skore'!$C$1:$L$162,$B493,BG491:BG492))</f>
        <v/>
      </c>
      <c r="BH493" s="6" t="str">
        <f>IF(BH492="","",DSUM('Rozpis-skore'!$C$1:$L$162,$B493,BH491:BH492))</f>
        <v/>
      </c>
      <c r="BI493" s="6" t="str">
        <f>IF(BI492="","",DSUM('Rozpis-skore'!$C$1:$L$162,$B493,BI491:BI492))</f>
        <v/>
      </c>
      <c r="BJ493" s="6" t="str">
        <f>IF(BJ492="","",DSUM('Rozpis-skore'!$C$1:$L$162,$B493,BJ491:BJ492))</f>
        <v/>
      </c>
      <c r="BK493" s="6" t="str">
        <f>IF(BK492="","",DSUM('Rozpis-skore'!$C$1:$L$162,$B493,BK491:BK492))</f>
        <v/>
      </c>
      <c r="BL493" s="6" t="str">
        <f>IF(BL492="","",DSUM('Rozpis-skore'!$C$1:$L$162,$B493,BL491:BL492))</f>
        <v/>
      </c>
      <c r="BM493" s="6" t="str">
        <f>IF(BM492="","",DSUM('Rozpis-skore'!$C$1:$L$162,$B493,BM491:BM492))</f>
        <v/>
      </c>
      <c r="BN493" s="9" t="str">
        <f>IF(BN492="","",DSUM('Rozpis-skore'!$C$1:$L$162,$B493,BN491:BN492))</f>
        <v/>
      </c>
    </row>
    <row r="494" spans="1:66" ht="15.75" x14ac:dyDescent="0.25">
      <c r="A494" s="275" t="s">
        <v>28</v>
      </c>
      <c r="B494" s="276" t="s">
        <v>20</v>
      </c>
      <c r="C494" s="27" t="str">
        <f>IF(C492="","",DSUM('Rozpis-skore'!$C$1:$L$162,$B494,C491:C492))</f>
        <v/>
      </c>
      <c r="D494" s="6" t="str">
        <f>IF(D492="","",DSUM('Rozpis-skore'!$C$1:$L$162,$B494,D491:D492))</f>
        <v/>
      </c>
      <c r="E494" s="6" t="str">
        <f>IF(E492="","",DSUM('Rozpis-skore'!$C$1:$L$162,$B494,E491:E492))</f>
        <v/>
      </c>
      <c r="F494" s="6" t="str">
        <f>IF(F492="","",DSUM('Rozpis-skore'!$C$1:$L$162,$B494,F491:F492))</f>
        <v/>
      </c>
      <c r="G494" s="6" t="str">
        <f>IF(G492="","",DSUM('Rozpis-skore'!$C$1:$L$162,$B494,G491:G492))</f>
        <v/>
      </c>
      <c r="H494" s="6" t="str">
        <f>IF(H492="","",DSUM('Rozpis-skore'!$C$1:$L$162,$B494,H491:H492))</f>
        <v/>
      </c>
      <c r="I494" s="6" t="str">
        <f>IF(I492="","",DSUM('Rozpis-skore'!$C$1:$L$162,$B494,I491:I492))</f>
        <v/>
      </c>
      <c r="J494" s="9" t="str">
        <f>IF(J492="","",DSUM('Rozpis-skore'!$C$1:$L$162,$B494,J491:J492))</f>
        <v/>
      </c>
      <c r="K494" s="27" t="str">
        <f>IF(K492="","",DSUM('Rozpis-skore'!$C$1:$L$162,$B494,K491:K492))</f>
        <v/>
      </c>
      <c r="L494" s="6" t="str">
        <f>IF(L492="","",DSUM('Rozpis-skore'!$C$1:$L$162,$B494,L491:L492))</f>
        <v/>
      </c>
      <c r="M494" s="6" t="str">
        <f>IF(M492="","",DSUM('Rozpis-skore'!$C$1:$L$162,$B494,M491:M492))</f>
        <v/>
      </c>
      <c r="N494" s="6" t="str">
        <f>IF(N492="","",DSUM('Rozpis-skore'!$C$1:$L$162,$B494,N491:N492))</f>
        <v/>
      </c>
      <c r="O494" s="6" t="str">
        <f>IF(O492="","",DSUM('Rozpis-skore'!$C$1:$L$162,$B494,O491:O492))</f>
        <v/>
      </c>
      <c r="P494" s="6" t="str">
        <f>IF(P492="","",DSUM('Rozpis-skore'!$C$1:$L$162,$B494,P491:P492))</f>
        <v/>
      </c>
      <c r="Q494" s="6" t="str">
        <f>IF(Q492="","",DSUM('Rozpis-skore'!$C$1:$L$162,$B494,Q491:Q492))</f>
        <v/>
      </c>
      <c r="R494" s="9" t="str">
        <f>IF(R492="","",DSUM('Rozpis-skore'!$C$1:$L$162,$B494,R491:R492))</f>
        <v/>
      </c>
      <c r="S494" s="27" t="str">
        <f>IF(S492="","",DSUM('Rozpis-skore'!$C$1:$L$162,$B494,S491:S492))</f>
        <v/>
      </c>
      <c r="T494" s="6" t="str">
        <f>IF(T492="","",DSUM('Rozpis-skore'!$C$1:$L$162,$B494,T491:T492))</f>
        <v/>
      </c>
      <c r="U494" s="6" t="str">
        <f>IF(U492="","",DSUM('Rozpis-skore'!$C$1:$L$162,$B494,U491:U492))</f>
        <v/>
      </c>
      <c r="V494" s="6" t="str">
        <f>IF(V492="","",DSUM('Rozpis-skore'!$C$1:$L$162,$B494,V491:V492))</f>
        <v/>
      </c>
      <c r="W494" s="6" t="str">
        <f>IF(W492="","",DSUM('Rozpis-skore'!$C$1:$L$162,$B494,W491:W492))</f>
        <v/>
      </c>
      <c r="X494" s="6" t="str">
        <f>IF(X492="","",DSUM('Rozpis-skore'!$C$1:$L$162,$B494,X491:X492))</f>
        <v/>
      </c>
      <c r="Y494" s="6" t="str">
        <f>IF(Y492="","",DSUM('Rozpis-skore'!$C$1:$L$162,$B494,Y491:Y492))</f>
        <v/>
      </c>
      <c r="Z494" s="9" t="str">
        <f>IF(Z492="","",DSUM('Rozpis-skore'!$C$1:$L$162,$B494,Z491:Z492))</f>
        <v/>
      </c>
      <c r="AA494" s="27" t="str">
        <f>IF(AA492="","",DSUM('Rozpis-skore'!$C$1:$L$162,$B494,AA491:AA492))</f>
        <v/>
      </c>
      <c r="AB494" s="6" t="str">
        <f>IF(AB492="","",DSUM('Rozpis-skore'!$C$1:$L$162,$B494,AB491:AB492))</f>
        <v/>
      </c>
      <c r="AC494" s="6" t="str">
        <f>IF(AC492="","",DSUM('Rozpis-skore'!$C$1:$L$162,$B494,AC491:AC492))</f>
        <v/>
      </c>
      <c r="AD494" s="6" t="str">
        <f>IF(AD492="","",DSUM('Rozpis-skore'!$C$1:$L$162,$B494,AD491:AD492))</f>
        <v/>
      </c>
      <c r="AE494" s="6" t="str">
        <f>IF(AE492="","",DSUM('Rozpis-skore'!$C$1:$L$162,$B494,AE491:AE492))</f>
        <v/>
      </c>
      <c r="AF494" s="6" t="str">
        <f>IF(AF492="","",DSUM('Rozpis-skore'!$C$1:$L$162,$B494,AF491:AF492))</f>
        <v/>
      </c>
      <c r="AG494" s="6" t="str">
        <f>IF(AG492="","",DSUM('Rozpis-skore'!$C$1:$L$162,$B494,AG491:AG492))</f>
        <v/>
      </c>
      <c r="AH494" s="9" t="str">
        <f>IF(AH492="","",DSUM('Rozpis-skore'!$C$1:$L$162,$B494,AH491:AH492))</f>
        <v/>
      </c>
      <c r="AI494" s="27" t="str">
        <f>IF(AI492="","",DSUM('Rozpis-skore'!$C$1:$L$162,$B494,AI491:AI492))</f>
        <v/>
      </c>
      <c r="AJ494" s="6" t="str">
        <f>IF(AJ492="","",DSUM('Rozpis-skore'!$C$1:$L$162,$B494,AJ491:AJ492))</f>
        <v/>
      </c>
      <c r="AK494" s="6" t="str">
        <f>IF(AK492="","",DSUM('Rozpis-skore'!$C$1:$L$162,$B494,AK491:AK492))</f>
        <v/>
      </c>
      <c r="AL494" s="6" t="str">
        <f>IF(AL492="","",DSUM('Rozpis-skore'!$C$1:$L$162,$B494,AL491:AL492))</f>
        <v/>
      </c>
      <c r="AM494" s="6" t="str">
        <f>IF(AM492="","",DSUM('Rozpis-skore'!$C$1:$L$162,$B494,AM491:AM492))</f>
        <v/>
      </c>
      <c r="AN494" s="6" t="str">
        <f>IF(AN492="","",DSUM('Rozpis-skore'!$C$1:$L$162,$B494,AN491:AN492))</f>
        <v/>
      </c>
      <c r="AO494" s="6" t="str">
        <f>IF(AO492="","",DSUM('Rozpis-skore'!$C$1:$L$162,$B494,AO491:AO492))</f>
        <v/>
      </c>
      <c r="AP494" s="9" t="str">
        <f>IF(AP492="","",DSUM('Rozpis-skore'!$C$1:$L$162,$B494,AP491:AP492))</f>
        <v/>
      </c>
      <c r="AQ494" s="27" t="str">
        <f>IF(AQ492="","",DSUM('Rozpis-skore'!$C$1:$L$162,$B494,AQ491:AQ492))</f>
        <v/>
      </c>
      <c r="AR494" s="6" t="str">
        <f>IF(AR492="","",DSUM('Rozpis-skore'!$C$1:$L$162,$B494,AR491:AR492))</f>
        <v/>
      </c>
      <c r="AS494" s="6" t="str">
        <f>IF(AS492="","",DSUM('Rozpis-skore'!$C$1:$L$162,$B494,AS491:AS492))</f>
        <v/>
      </c>
      <c r="AT494" s="6" t="str">
        <f>IF(AT492="","",DSUM('Rozpis-skore'!$C$1:$L$162,$B494,AT491:AT492))</f>
        <v/>
      </c>
      <c r="AU494" s="6" t="str">
        <f>IF(AU492="","",DSUM('Rozpis-skore'!$C$1:$L$162,$B494,AU491:AU492))</f>
        <v/>
      </c>
      <c r="AV494" s="6" t="str">
        <f>IF(AV492="","",DSUM('Rozpis-skore'!$C$1:$L$162,$B494,AV491:AV492))</f>
        <v/>
      </c>
      <c r="AW494" s="6" t="str">
        <f>IF(AW492="","",DSUM('Rozpis-skore'!$C$1:$L$162,$B494,AW491:AW492))</f>
        <v/>
      </c>
      <c r="AX494" s="9" t="str">
        <f>IF(AX492="","",DSUM('Rozpis-skore'!$C$1:$L$162,$B494,AX491:AX492))</f>
        <v/>
      </c>
      <c r="AY494" s="27" t="str">
        <f>IF(AY492="","",DSUM('Rozpis-skore'!$C$1:$L$162,$B494,AY491:AY492))</f>
        <v/>
      </c>
      <c r="AZ494" s="6" t="str">
        <f>IF(AZ492="","",DSUM('Rozpis-skore'!$C$1:$L$162,$B494,AZ491:AZ492))</f>
        <v/>
      </c>
      <c r="BA494" s="6" t="str">
        <f>IF(BA492="","",DSUM('Rozpis-skore'!$C$1:$L$162,$B494,BA491:BA492))</f>
        <v/>
      </c>
      <c r="BB494" s="6" t="str">
        <f>IF(BB492="","",DSUM('Rozpis-skore'!$C$1:$L$162,$B494,BB491:BB492))</f>
        <v/>
      </c>
      <c r="BC494" s="6" t="str">
        <f>IF(BC492="","",DSUM('Rozpis-skore'!$C$1:$L$162,$B494,BC491:BC492))</f>
        <v/>
      </c>
      <c r="BD494" s="6" t="str">
        <f>IF(BD492="","",DSUM('Rozpis-skore'!$C$1:$L$162,$B494,BD491:BD492))</f>
        <v/>
      </c>
      <c r="BE494" s="6" t="str">
        <f>IF(BE492="","",DSUM('Rozpis-skore'!$C$1:$L$162,$B494,BE491:BE492))</f>
        <v/>
      </c>
      <c r="BF494" s="9" t="str">
        <f>IF(BF492="","",DSUM('Rozpis-skore'!$C$1:$L$162,$B494,BF491:BF492))</f>
        <v/>
      </c>
      <c r="BG494" s="27" t="str">
        <f>IF(BG492="","",DSUM('Rozpis-skore'!$C$1:$L$162,$B494,BG491:BG492))</f>
        <v/>
      </c>
      <c r="BH494" s="6" t="str">
        <f>IF(BH492="","",DSUM('Rozpis-skore'!$C$1:$L$162,$B494,BH491:BH492))</f>
        <v/>
      </c>
      <c r="BI494" s="6" t="str">
        <f>IF(BI492="","",DSUM('Rozpis-skore'!$C$1:$L$162,$B494,BI491:BI492))</f>
        <v/>
      </c>
      <c r="BJ494" s="6" t="str">
        <f>IF(BJ492="","",DSUM('Rozpis-skore'!$C$1:$L$162,$B494,BJ491:BJ492))</f>
        <v/>
      </c>
      <c r="BK494" s="6" t="str">
        <f>IF(BK492="","",DSUM('Rozpis-skore'!$C$1:$L$162,$B494,BK491:BK492))</f>
        <v/>
      </c>
      <c r="BL494" s="6" t="str">
        <f>IF(BL492="","",DSUM('Rozpis-skore'!$C$1:$L$162,$B494,BL491:BL492))</f>
        <v/>
      </c>
      <c r="BM494" s="6" t="str">
        <f>IF(BM492="","",DSUM('Rozpis-skore'!$C$1:$L$162,$B494,BM491:BM492))</f>
        <v/>
      </c>
      <c r="BN494" s="9" t="str">
        <f>IF(BN492="","",DSUM('Rozpis-skore'!$C$1:$L$162,$B494,BN491:BN492))</f>
        <v/>
      </c>
    </row>
    <row r="495" spans="1:66" ht="16.5" thickBot="1" x14ac:dyDescent="0.3">
      <c r="A495" s="277" t="s">
        <v>29</v>
      </c>
      <c r="B495" s="278" t="s">
        <v>21</v>
      </c>
      <c r="C495" s="13" t="str">
        <f>IF(C492="","",DSUM('Rozpis-skore'!$C$1:$L$162,$B495,C491:C492))</f>
        <v/>
      </c>
      <c r="D495" s="10" t="str">
        <f>IF(D492="","",DSUM('Rozpis-skore'!$C$1:$L$162,$B495,D491:D492))</f>
        <v/>
      </c>
      <c r="E495" s="10" t="str">
        <f>IF(E492="","",DSUM('Rozpis-skore'!$C$1:$L$162,$B495,E491:E492))</f>
        <v/>
      </c>
      <c r="F495" s="10" t="str">
        <f>IF(F492="","",DSUM('Rozpis-skore'!$C$1:$L$162,$B495,F491:F492))</f>
        <v/>
      </c>
      <c r="G495" s="10" t="str">
        <f>IF(G492="","",DSUM('Rozpis-skore'!$C$1:$L$162,$B495,G491:G492))</f>
        <v/>
      </c>
      <c r="H495" s="10" t="str">
        <f>IF(H492="","",DSUM('Rozpis-skore'!$C$1:$L$162,$B495,H491:H492))</f>
        <v/>
      </c>
      <c r="I495" s="10" t="str">
        <f>IF(I492="","",DSUM('Rozpis-skore'!$C$1:$L$162,$B495,I491:I492))</f>
        <v/>
      </c>
      <c r="J495" s="11" t="str">
        <f>IF(J492="","",DSUM('Rozpis-skore'!$C$1:$L$162,$B495,J491:J492))</f>
        <v/>
      </c>
      <c r="K495" s="13" t="str">
        <f>IF(K492="","",DSUM('Rozpis-skore'!$C$1:$L$162,$B495,K491:K492))</f>
        <v/>
      </c>
      <c r="L495" s="10" t="str">
        <f>IF(L492="","",DSUM('Rozpis-skore'!$C$1:$L$162,$B495,L491:L492))</f>
        <v/>
      </c>
      <c r="M495" s="10" t="str">
        <f>IF(M492="","",DSUM('Rozpis-skore'!$C$1:$L$162,$B495,M491:M492))</f>
        <v/>
      </c>
      <c r="N495" s="10" t="str">
        <f>IF(N492="","",DSUM('Rozpis-skore'!$C$1:$L$162,$B495,N491:N492))</f>
        <v/>
      </c>
      <c r="O495" s="10" t="str">
        <f>IF(O492="","",DSUM('Rozpis-skore'!$C$1:$L$162,$B495,O491:O492))</f>
        <v/>
      </c>
      <c r="P495" s="10" t="str">
        <f>IF(P492="","",DSUM('Rozpis-skore'!$C$1:$L$162,$B495,P491:P492))</f>
        <v/>
      </c>
      <c r="Q495" s="10" t="str">
        <f>IF(Q492="","",DSUM('Rozpis-skore'!$C$1:$L$162,$B495,Q491:Q492))</f>
        <v/>
      </c>
      <c r="R495" s="11" t="str">
        <f>IF(R492="","",DSUM('Rozpis-skore'!$C$1:$L$162,$B495,R491:R492))</f>
        <v/>
      </c>
      <c r="S495" s="13" t="str">
        <f>IF(S492="","",DSUM('Rozpis-skore'!$C$1:$L$162,$B495,S491:S492))</f>
        <v/>
      </c>
      <c r="T495" s="10" t="str">
        <f>IF(T492="","",DSUM('Rozpis-skore'!$C$1:$L$162,$B495,T491:T492))</f>
        <v/>
      </c>
      <c r="U495" s="10" t="str">
        <f>IF(U492="","",DSUM('Rozpis-skore'!$C$1:$L$162,$B495,U491:U492))</f>
        <v/>
      </c>
      <c r="V495" s="10" t="str">
        <f>IF(V492="","",DSUM('Rozpis-skore'!$C$1:$L$162,$B495,V491:V492))</f>
        <v/>
      </c>
      <c r="W495" s="10" t="str">
        <f>IF(W492="","",DSUM('Rozpis-skore'!$C$1:$L$162,$B495,W491:W492))</f>
        <v/>
      </c>
      <c r="X495" s="10" t="str">
        <f>IF(X492="","",DSUM('Rozpis-skore'!$C$1:$L$162,$B495,X491:X492))</f>
        <v/>
      </c>
      <c r="Y495" s="10" t="str">
        <f>IF(Y492="","",DSUM('Rozpis-skore'!$C$1:$L$162,$B495,Y491:Y492))</f>
        <v/>
      </c>
      <c r="Z495" s="11" t="str">
        <f>IF(Z492="","",DSUM('Rozpis-skore'!$C$1:$L$162,$B495,Z491:Z492))</f>
        <v/>
      </c>
      <c r="AA495" s="13" t="str">
        <f>IF(AA492="","",DSUM('Rozpis-skore'!$C$1:$L$162,$B495,AA491:AA492))</f>
        <v/>
      </c>
      <c r="AB495" s="10" t="str">
        <f>IF(AB492="","",DSUM('Rozpis-skore'!$C$1:$L$162,$B495,AB491:AB492))</f>
        <v/>
      </c>
      <c r="AC495" s="10" t="str">
        <f>IF(AC492="","",DSUM('Rozpis-skore'!$C$1:$L$162,$B495,AC491:AC492))</f>
        <v/>
      </c>
      <c r="AD495" s="10" t="str">
        <f>IF(AD492="","",DSUM('Rozpis-skore'!$C$1:$L$162,$B495,AD491:AD492))</f>
        <v/>
      </c>
      <c r="AE495" s="10" t="str">
        <f>IF(AE492="","",DSUM('Rozpis-skore'!$C$1:$L$162,$B495,AE491:AE492))</f>
        <v/>
      </c>
      <c r="AF495" s="10" t="str">
        <f>IF(AF492="","",DSUM('Rozpis-skore'!$C$1:$L$162,$B495,AF491:AF492))</f>
        <v/>
      </c>
      <c r="AG495" s="10" t="str">
        <f>IF(AG492="","",DSUM('Rozpis-skore'!$C$1:$L$162,$B495,AG491:AG492))</f>
        <v/>
      </c>
      <c r="AH495" s="11" t="str">
        <f>IF(AH492="","",DSUM('Rozpis-skore'!$C$1:$L$162,$B495,AH491:AH492))</f>
        <v/>
      </c>
      <c r="AI495" s="13" t="str">
        <f>IF(AI492="","",DSUM('Rozpis-skore'!$C$1:$L$162,$B495,AI491:AI492))</f>
        <v/>
      </c>
      <c r="AJ495" s="10" t="str">
        <f>IF(AJ492="","",DSUM('Rozpis-skore'!$C$1:$L$162,$B495,AJ491:AJ492))</f>
        <v/>
      </c>
      <c r="AK495" s="10" t="str">
        <f>IF(AK492="","",DSUM('Rozpis-skore'!$C$1:$L$162,$B495,AK491:AK492))</f>
        <v/>
      </c>
      <c r="AL495" s="10" t="str">
        <f>IF(AL492="","",DSUM('Rozpis-skore'!$C$1:$L$162,$B495,AL491:AL492))</f>
        <v/>
      </c>
      <c r="AM495" s="10" t="str">
        <f>IF(AM492="","",DSUM('Rozpis-skore'!$C$1:$L$162,$B495,AM491:AM492))</f>
        <v/>
      </c>
      <c r="AN495" s="10" t="str">
        <f>IF(AN492="","",DSUM('Rozpis-skore'!$C$1:$L$162,$B495,AN491:AN492))</f>
        <v/>
      </c>
      <c r="AO495" s="10" t="str">
        <f>IF(AO492="","",DSUM('Rozpis-skore'!$C$1:$L$162,$B495,AO491:AO492))</f>
        <v/>
      </c>
      <c r="AP495" s="11" t="str">
        <f>IF(AP492="","",DSUM('Rozpis-skore'!$C$1:$L$162,$B495,AP491:AP492))</f>
        <v/>
      </c>
      <c r="AQ495" s="13" t="str">
        <f>IF(AQ492="","",DSUM('Rozpis-skore'!$C$1:$L$162,$B495,AQ491:AQ492))</f>
        <v/>
      </c>
      <c r="AR495" s="10" t="str">
        <f>IF(AR492="","",DSUM('Rozpis-skore'!$C$1:$L$162,$B495,AR491:AR492))</f>
        <v/>
      </c>
      <c r="AS495" s="10" t="str">
        <f>IF(AS492="","",DSUM('Rozpis-skore'!$C$1:$L$162,$B495,AS491:AS492))</f>
        <v/>
      </c>
      <c r="AT495" s="10" t="str">
        <f>IF(AT492="","",DSUM('Rozpis-skore'!$C$1:$L$162,$B495,AT491:AT492))</f>
        <v/>
      </c>
      <c r="AU495" s="10" t="str">
        <f>IF(AU492="","",DSUM('Rozpis-skore'!$C$1:$L$162,$B495,AU491:AU492))</f>
        <v/>
      </c>
      <c r="AV495" s="10" t="str">
        <f>IF(AV492="","",DSUM('Rozpis-skore'!$C$1:$L$162,$B495,AV491:AV492))</f>
        <v/>
      </c>
      <c r="AW495" s="10" t="str">
        <f>IF(AW492="","",DSUM('Rozpis-skore'!$C$1:$L$162,$B495,AW491:AW492))</f>
        <v/>
      </c>
      <c r="AX495" s="11" t="str">
        <f>IF(AX492="","",DSUM('Rozpis-skore'!$C$1:$L$162,$B495,AX491:AX492))</f>
        <v/>
      </c>
      <c r="AY495" s="13" t="str">
        <f>IF(AY492="","",DSUM('Rozpis-skore'!$C$1:$L$162,$B495,AY491:AY492))</f>
        <v/>
      </c>
      <c r="AZ495" s="10" t="str">
        <f>IF(AZ492="","",DSUM('Rozpis-skore'!$C$1:$L$162,$B495,AZ491:AZ492))</f>
        <v/>
      </c>
      <c r="BA495" s="10" t="str">
        <f>IF(BA492="","",DSUM('Rozpis-skore'!$C$1:$L$162,$B495,BA491:BA492))</f>
        <v/>
      </c>
      <c r="BB495" s="10" t="str">
        <f>IF(BB492="","",DSUM('Rozpis-skore'!$C$1:$L$162,$B495,BB491:BB492))</f>
        <v/>
      </c>
      <c r="BC495" s="10" t="str">
        <f>IF(BC492="","",DSUM('Rozpis-skore'!$C$1:$L$162,$B495,BC491:BC492))</f>
        <v/>
      </c>
      <c r="BD495" s="10" t="str">
        <f>IF(BD492="","",DSUM('Rozpis-skore'!$C$1:$L$162,$B495,BD491:BD492))</f>
        <v/>
      </c>
      <c r="BE495" s="10" t="str">
        <f>IF(BE492="","",DSUM('Rozpis-skore'!$C$1:$L$162,$B495,BE491:BE492))</f>
        <v/>
      </c>
      <c r="BF495" s="11" t="str">
        <f>IF(BF492="","",DSUM('Rozpis-skore'!$C$1:$L$162,$B495,BF491:BF492))</f>
        <v/>
      </c>
      <c r="BG495" s="13" t="str">
        <f>IF(BG492="","",DSUM('Rozpis-skore'!$C$1:$L$162,$B495,BG491:BG492))</f>
        <v/>
      </c>
      <c r="BH495" s="10" t="str">
        <f>IF(BH492="","",DSUM('Rozpis-skore'!$C$1:$L$162,$B495,BH491:BH492))</f>
        <v/>
      </c>
      <c r="BI495" s="10" t="str">
        <f>IF(BI492="","",DSUM('Rozpis-skore'!$C$1:$L$162,$B495,BI491:BI492))</f>
        <v/>
      </c>
      <c r="BJ495" s="10" t="str">
        <f>IF(BJ492="","",DSUM('Rozpis-skore'!$C$1:$L$162,$B495,BJ491:BJ492))</f>
        <v/>
      </c>
      <c r="BK495" s="10" t="str">
        <f>IF(BK492="","",DSUM('Rozpis-skore'!$C$1:$L$162,$B495,BK491:BK492))</f>
        <v/>
      </c>
      <c r="BL495" s="10" t="str">
        <f>IF(BL492="","",DSUM('Rozpis-skore'!$C$1:$L$162,$B495,BL491:BL492))</f>
        <v/>
      </c>
      <c r="BM495" s="10" t="str">
        <f>IF(BM492="","",DSUM('Rozpis-skore'!$C$1:$L$162,$B495,BM491:BM492))</f>
        <v/>
      </c>
      <c r="BN495" s="11" t="str">
        <f>IF(BN492="","",DSUM('Rozpis-skore'!$C$1:$L$162,$B495,BN491:BN492))</f>
        <v/>
      </c>
    </row>
    <row r="496" spans="1:66" x14ac:dyDescent="0.25">
      <c r="A496" s="2096"/>
      <c r="B496" s="2097"/>
      <c r="C496" s="271" t="s">
        <v>19</v>
      </c>
      <c r="D496" s="272" t="s">
        <v>19</v>
      </c>
      <c r="E496" s="272" t="s">
        <v>19</v>
      </c>
      <c r="F496" s="272" t="s">
        <v>19</v>
      </c>
      <c r="G496" s="272" t="s">
        <v>19</v>
      </c>
      <c r="H496" s="272" t="s">
        <v>19</v>
      </c>
      <c r="I496" s="272" t="s">
        <v>19</v>
      </c>
      <c r="J496" s="273" t="s">
        <v>19</v>
      </c>
      <c r="K496" s="271" t="s">
        <v>19</v>
      </c>
      <c r="L496" s="272" t="s">
        <v>19</v>
      </c>
      <c r="M496" s="272" t="s">
        <v>19</v>
      </c>
      <c r="N496" s="272" t="s">
        <v>19</v>
      </c>
      <c r="O496" s="272" t="s">
        <v>19</v>
      </c>
      <c r="P496" s="272" t="s">
        <v>19</v>
      </c>
      <c r="Q496" s="272" t="s">
        <v>19</v>
      </c>
      <c r="R496" s="273" t="s">
        <v>19</v>
      </c>
      <c r="S496" s="271" t="s">
        <v>19</v>
      </c>
      <c r="T496" s="272" t="s">
        <v>19</v>
      </c>
      <c r="U496" s="272" t="s">
        <v>19</v>
      </c>
      <c r="V496" s="272" t="s">
        <v>19</v>
      </c>
      <c r="W496" s="272" t="s">
        <v>19</v>
      </c>
      <c r="X496" s="272" t="s">
        <v>19</v>
      </c>
      <c r="Y496" s="272" t="s">
        <v>19</v>
      </c>
      <c r="Z496" s="273" t="s">
        <v>19</v>
      </c>
      <c r="AA496" s="271" t="s">
        <v>19</v>
      </c>
      <c r="AB496" s="272" t="s">
        <v>19</v>
      </c>
      <c r="AC496" s="272" t="s">
        <v>19</v>
      </c>
      <c r="AD496" s="272" t="s">
        <v>19</v>
      </c>
      <c r="AE496" s="272" t="s">
        <v>19</v>
      </c>
      <c r="AF496" s="272" t="s">
        <v>19</v>
      </c>
      <c r="AG496" s="272" t="s">
        <v>19</v>
      </c>
      <c r="AH496" s="273" t="s">
        <v>19</v>
      </c>
      <c r="AI496" s="271" t="s">
        <v>19</v>
      </c>
      <c r="AJ496" s="272" t="s">
        <v>19</v>
      </c>
      <c r="AK496" s="272" t="s">
        <v>19</v>
      </c>
      <c r="AL496" s="272" t="s">
        <v>19</v>
      </c>
      <c r="AM496" s="272" t="s">
        <v>19</v>
      </c>
      <c r="AN496" s="272" t="s">
        <v>19</v>
      </c>
      <c r="AO496" s="272" t="s">
        <v>19</v>
      </c>
      <c r="AP496" s="273" t="s">
        <v>19</v>
      </c>
      <c r="AQ496" s="271" t="s">
        <v>19</v>
      </c>
      <c r="AR496" s="272" t="s">
        <v>19</v>
      </c>
      <c r="AS496" s="272" t="s">
        <v>19</v>
      </c>
      <c r="AT496" s="272" t="s">
        <v>19</v>
      </c>
      <c r="AU496" s="272" t="s">
        <v>19</v>
      </c>
      <c r="AV496" s="272" t="s">
        <v>19</v>
      </c>
      <c r="AW496" s="272" t="s">
        <v>19</v>
      </c>
      <c r="AX496" s="273" t="s">
        <v>19</v>
      </c>
      <c r="AY496" s="271" t="s">
        <v>19</v>
      </c>
      <c r="AZ496" s="272" t="s">
        <v>19</v>
      </c>
      <c r="BA496" s="272" t="s">
        <v>19</v>
      </c>
      <c r="BB496" s="272" t="s">
        <v>19</v>
      </c>
      <c r="BC496" s="272" t="s">
        <v>19</v>
      </c>
      <c r="BD496" s="272" t="s">
        <v>19</v>
      </c>
      <c r="BE496" s="272" t="s">
        <v>19</v>
      </c>
      <c r="BF496" s="273" t="s">
        <v>19</v>
      </c>
      <c r="BG496" s="271" t="s">
        <v>19</v>
      </c>
      <c r="BH496" s="272" t="s">
        <v>19</v>
      </c>
      <c r="BI496" s="272" t="s">
        <v>19</v>
      </c>
      <c r="BJ496" s="272" t="s">
        <v>19</v>
      </c>
      <c r="BK496" s="272" t="s">
        <v>19</v>
      </c>
      <c r="BL496" s="272" t="s">
        <v>19</v>
      </c>
      <c r="BM496" s="272" t="s">
        <v>19</v>
      </c>
      <c r="BN496" s="273" t="s">
        <v>19</v>
      </c>
    </row>
    <row r="497" spans="1:66" x14ac:dyDescent="0.25">
      <c r="A497" s="2098"/>
      <c r="B497" s="2099"/>
      <c r="C497" s="969" t="str">
        <f>C492</f>
        <v/>
      </c>
      <c r="D497" s="970" t="str">
        <f t="shared" ref="D497:BN497" si="2106">D492</f>
        <v/>
      </c>
      <c r="E497" s="970" t="str">
        <f t="shared" si="2106"/>
        <v/>
      </c>
      <c r="F497" s="970" t="str">
        <f t="shared" si="2106"/>
        <v/>
      </c>
      <c r="G497" s="970" t="str">
        <f t="shared" si="2106"/>
        <v/>
      </c>
      <c r="H497" s="970" t="str">
        <f t="shared" si="2106"/>
        <v/>
      </c>
      <c r="I497" s="970" t="str">
        <f t="shared" si="2106"/>
        <v/>
      </c>
      <c r="J497" s="971" t="str">
        <f t="shared" si="2106"/>
        <v/>
      </c>
      <c r="K497" s="969" t="str">
        <f t="shared" si="2106"/>
        <v/>
      </c>
      <c r="L497" s="970" t="str">
        <f t="shared" si="2106"/>
        <v/>
      </c>
      <c r="M497" s="970" t="str">
        <f t="shared" si="2106"/>
        <v/>
      </c>
      <c r="N497" s="970" t="str">
        <f t="shared" si="2106"/>
        <v/>
      </c>
      <c r="O497" s="970" t="str">
        <f t="shared" si="2106"/>
        <v/>
      </c>
      <c r="P497" s="970" t="str">
        <f t="shared" si="2106"/>
        <v/>
      </c>
      <c r="Q497" s="970" t="str">
        <f t="shared" si="2106"/>
        <v/>
      </c>
      <c r="R497" s="971" t="str">
        <f t="shared" si="2106"/>
        <v/>
      </c>
      <c r="S497" s="969" t="str">
        <f t="shared" si="2106"/>
        <v/>
      </c>
      <c r="T497" s="970" t="str">
        <f t="shared" si="2106"/>
        <v/>
      </c>
      <c r="U497" s="970" t="str">
        <f t="shared" si="2106"/>
        <v/>
      </c>
      <c r="V497" s="970" t="str">
        <f t="shared" si="2106"/>
        <v/>
      </c>
      <c r="W497" s="970" t="str">
        <f t="shared" si="2106"/>
        <v/>
      </c>
      <c r="X497" s="970" t="str">
        <f t="shared" si="2106"/>
        <v/>
      </c>
      <c r="Y497" s="970" t="str">
        <f t="shared" si="2106"/>
        <v/>
      </c>
      <c r="Z497" s="971" t="str">
        <f t="shared" si="2106"/>
        <v/>
      </c>
      <c r="AA497" s="969" t="str">
        <f t="shared" si="2106"/>
        <v/>
      </c>
      <c r="AB497" s="970" t="str">
        <f t="shared" si="2106"/>
        <v/>
      </c>
      <c r="AC497" s="970" t="str">
        <f t="shared" si="2106"/>
        <v/>
      </c>
      <c r="AD497" s="970" t="str">
        <f t="shared" si="2106"/>
        <v/>
      </c>
      <c r="AE497" s="970" t="str">
        <f t="shared" si="2106"/>
        <v/>
      </c>
      <c r="AF497" s="970" t="str">
        <f t="shared" si="2106"/>
        <v/>
      </c>
      <c r="AG497" s="970" t="str">
        <f t="shared" si="2106"/>
        <v/>
      </c>
      <c r="AH497" s="971" t="str">
        <f t="shared" si="2106"/>
        <v/>
      </c>
      <c r="AI497" s="969" t="str">
        <f t="shared" si="2106"/>
        <v/>
      </c>
      <c r="AJ497" s="970" t="str">
        <f t="shared" si="2106"/>
        <v/>
      </c>
      <c r="AK497" s="970" t="str">
        <f t="shared" si="2106"/>
        <v/>
      </c>
      <c r="AL497" s="970" t="str">
        <f t="shared" si="2106"/>
        <v/>
      </c>
      <c r="AM497" s="970" t="str">
        <f t="shared" si="2106"/>
        <v/>
      </c>
      <c r="AN497" s="970" t="str">
        <f t="shared" si="2106"/>
        <v/>
      </c>
      <c r="AO497" s="970" t="str">
        <f t="shared" si="2106"/>
        <v/>
      </c>
      <c r="AP497" s="971" t="str">
        <f t="shared" si="2106"/>
        <v/>
      </c>
      <c r="AQ497" s="969" t="str">
        <f t="shared" si="2106"/>
        <v/>
      </c>
      <c r="AR497" s="970" t="str">
        <f t="shared" si="2106"/>
        <v/>
      </c>
      <c r="AS497" s="970" t="str">
        <f t="shared" si="2106"/>
        <v/>
      </c>
      <c r="AT497" s="970" t="str">
        <f t="shared" si="2106"/>
        <v/>
      </c>
      <c r="AU497" s="970" t="str">
        <f t="shared" si="2106"/>
        <v/>
      </c>
      <c r="AV497" s="970" t="str">
        <f t="shared" si="2106"/>
        <v/>
      </c>
      <c r="AW497" s="970" t="str">
        <f t="shared" si="2106"/>
        <v/>
      </c>
      <c r="AX497" s="971" t="str">
        <f t="shared" si="2106"/>
        <v/>
      </c>
      <c r="AY497" s="969" t="str">
        <f t="shared" si="2106"/>
        <v/>
      </c>
      <c r="AZ497" s="970" t="str">
        <f t="shared" si="2106"/>
        <v/>
      </c>
      <c r="BA497" s="970" t="str">
        <f t="shared" si="2106"/>
        <v/>
      </c>
      <c r="BB497" s="970" t="str">
        <f t="shared" si="2106"/>
        <v/>
      </c>
      <c r="BC497" s="970" t="str">
        <f t="shared" si="2106"/>
        <v/>
      </c>
      <c r="BD497" s="970" t="str">
        <f t="shared" si="2106"/>
        <v/>
      </c>
      <c r="BE497" s="970" t="str">
        <f t="shared" si="2106"/>
        <v/>
      </c>
      <c r="BF497" s="971" t="str">
        <f t="shared" si="2106"/>
        <v/>
      </c>
      <c r="BG497" s="969" t="str">
        <f t="shared" si="2106"/>
        <v/>
      </c>
      <c r="BH497" s="970" t="str">
        <f t="shared" si="2106"/>
        <v/>
      </c>
      <c r="BI497" s="970" t="str">
        <f t="shared" si="2106"/>
        <v/>
      </c>
      <c r="BJ497" s="970" t="str">
        <f t="shared" si="2106"/>
        <v/>
      </c>
      <c r="BK497" s="970" t="str">
        <f t="shared" si="2106"/>
        <v/>
      </c>
      <c r="BL497" s="970" t="str">
        <f t="shared" si="2106"/>
        <v/>
      </c>
      <c r="BM497" s="970" t="str">
        <f t="shared" si="2106"/>
        <v/>
      </c>
      <c r="BN497" s="971" t="str">
        <f t="shared" si="2106"/>
        <v/>
      </c>
    </row>
    <row r="498" spans="1:66" ht="15.75" x14ac:dyDescent="0.25">
      <c r="A498" s="275" t="s">
        <v>27</v>
      </c>
      <c r="B498" s="279" t="s">
        <v>59</v>
      </c>
      <c r="C498" s="27" t="str">
        <f>IF(C497="","",DSUM('Rozpis-skore'!$C$1:$L$162,$B498,C496:C497))</f>
        <v/>
      </c>
      <c r="D498" s="6" t="str">
        <f>IF(D497="","",DSUM('Rozpis-skore'!$C$1:$L$162,$B498,D496:D497))</f>
        <v/>
      </c>
      <c r="E498" s="6" t="str">
        <f>IF(E497="","",DSUM('Rozpis-skore'!$C$1:$L$162,$B498,E496:E497))</f>
        <v/>
      </c>
      <c r="F498" s="6" t="str">
        <f>IF(F497="","",DSUM('Rozpis-skore'!$C$1:$L$162,$B498,F496:F497))</f>
        <v/>
      </c>
      <c r="G498" s="6" t="str">
        <f>IF(G497="","",DSUM('Rozpis-skore'!$C$1:$L$162,$B498,G496:G497))</f>
        <v/>
      </c>
      <c r="H498" s="6" t="str">
        <f>IF(H497="","",DSUM('Rozpis-skore'!$C$1:$L$162,$B498,H496:H497))</f>
        <v/>
      </c>
      <c r="I498" s="6" t="str">
        <f>IF(I497="","",DSUM('Rozpis-skore'!$C$1:$L$162,$B498,I496:I497))</f>
        <v/>
      </c>
      <c r="J498" s="9" t="str">
        <f>IF(J497="","",DSUM('Rozpis-skore'!$C$1:$L$162,$B498,J496:J497))</f>
        <v/>
      </c>
      <c r="K498" s="27" t="str">
        <f>IF(K497="","",DSUM('Rozpis-skore'!$C$1:$L$162,$B498,K496:K497))</f>
        <v/>
      </c>
      <c r="L498" s="6" t="str">
        <f>IF(L497="","",DSUM('Rozpis-skore'!$C$1:$L$162,$B498,L496:L497))</f>
        <v/>
      </c>
      <c r="M498" s="6" t="str">
        <f>IF(M497="","",DSUM('Rozpis-skore'!$C$1:$L$162,$B498,M496:M497))</f>
        <v/>
      </c>
      <c r="N498" s="6" t="str">
        <f>IF(N497="","",DSUM('Rozpis-skore'!$C$1:$L$162,$B498,N496:N497))</f>
        <v/>
      </c>
      <c r="O498" s="6" t="str">
        <f>IF(O497="","",DSUM('Rozpis-skore'!$C$1:$L$162,$B498,O496:O497))</f>
        <v/>
      </c>
      <c r="P498" s="6" t="str">
        <f>IF(P497="","",DSUM('Rozpis-skore'!$C$1:$L$162,$B498,P496:P497))</f>
        <v/>
      </c>
      <c r="Q498" s="6" t="str">
        <f>IF(Q497="","",DSUM('Rozpis-skore'!$C$1:$L$162,$B498,Q496:Q497))</f>
        <v/>
      </c>
      <c r="R498" s="9" t="str">
        <f>IF(R497="","",DSUM('Rozpis-skore'!$C$1:$L$162,$B498,R496:R497))</f>
        <v/>
      </c>
      <c r="S498" s="27" t="str">
        <f>IF(S497="","",DSUM('Rozpis-skore'!$C$1:$L$162,$B498,S496:S497))</f>
        <v/>
      </c>
      <c r="T498" s="6" t="str">
        <f>IF(T497="","",DSUM('Rozpis-skore'!$C$1:$L$162,$B498,T496:T497))</f>
        <v/>
      </c>
      <c r="U498" s="6" t="str">
        <f>IF(U497="","",DSUM('Rozpis-skore'!$C$1:$L$162,$B498,U496:U497))</f>
        <v/>
      </c>
      <c r="V498" s="6" t="str">
        <f>IF(V497="","",DSUM('Rozpis-skore'!$C$1:$L$162,$B498,V496:V497))</f>
        <v/>
      </c>
      <c r="W498" s="6" t="str">
        <f>IF(W497="","",DSUM('Rozpis-skore'!$C$1:$L$162,$B498,W496:W497))</f>
        <v/>
      </c>
      <c r="X498" s="6" t="str">
        <f>IF(X497="","",DSUM('Rozpis-skore'!$C$1:$L$162,$B498,X496:X497))</f>
        <v/>
      </c>
      <c r="Y498" s="6" t="str">
        <f>IF(Y497="","",DSUM('Rozpis-skore'!$C$1:$L$162,$B498,Y496:Y497))</f>
        <v/>
      </c>
      <c r="Z498" s="9" t="str">
        <f>IF(Z497="","",DSUM('Rozpis-skore'!$C$1:$L$162,$B498,Z496:Z497))</f>
        <v/>
      </c>
      <c r="AA498" s="27" t="str">
        <f>IF(AA497="","",DSUM('Rozpis-skore'!$C$1:$L$162,$B498,AA496:AA497))</f>
        <v/>
      </c>
      <c r="AB498" s="6" t="str">
        <f>IF(AB497="","",DSUM('Rozpis-skore'!$C$1:$L$162,$B498,AB496:AB497))</f>
        <v/>
      </c>
      <c r="AC498" s="6" t="str">
        <f>IF(AC497="","",DSUM('Rozpis-skore'!$C$1:$L$162,$B498,AC496:AC497))</f>
        <v/>
      </c>
      <c r="AD498" s="6" t="str">
        <f>IF(AD497="","",DSUM('Rozpis-skore'!$C$1:$L$162,$B498,AD496:AD497))</f>
        <v/>
      </c>
      <c r="AE498" s="6" t="str">
        <f>IF(AE497="","",DSUM('Rozpis-skore'!$C$1:$L$162,$B498,AE496:AE497))</f>
        <v/>
      </c>
      <c r="AF498" s="6" t="str">
        <f>IF(AF497="","",DSUM('Rozpis-skore'!$C$1:$L$162,$B498,AF496:AF497))</f>
        <v/>
      </c>
      <c r="AG498" s="6" t="str">
        <f>IF(AG497="","",DSUM('Rozpis-skore'!$C$1:$L$162,$B498,AG496:AG497))</f>
        <v/>
      </c>
      <c r="AH498" s="9" t="str">
        <f>IF(AH497="","",DSUM('Rozpis-skore'!$C$1:$L$162,$B498,AH496:AH497))</f>
        <v/>
      </c>
      <c r="AI498" s="27" t="str">
        <f>IF(AI497="","",DSUM('Rozpis-skore'!$C$1:$L$162,$B498,AI496:AI497))</f>
        <v/>
      </c>
      <c r="AJ498" s="6" t="str">
        <f>IF(AJ497="","",DSUM('Rozpis-skore'!$C$1:$L$162,$B498,AJ496:AJ497))</f>
        <v/>
      </c>
      <c r="AK498" s="6" t="str">
        <f>IF(AK497="","",DSUM('Rozpis-skore'!$C$1:$L$162,$B498,AK496:AK497))</f>
        <v/>
      </c>
      <c r="AL498" s="6" t="str">
        <f>IF(AL497="","",DSUM('Rozpis-skore'!$C$1:$L$162,$B498,AL496:AL497))</f>
        <v/>
      </c>
      <c r="AM498" s="6" t="str">
        <f>IF(AM497="","",DSUM('Rozpis-skore'!$C$1:$L$162,$B498,AM496:AM497))</f>
        <v/>
      </c>
      <c r="AN498" s="6" t="str">
        <f>IF(AN497="","",DSUM('Rozpis-skore'!$C$1:$L$162,$B498,AN496:AN497))</f>
        <v/>
      </c>
      <c r="AO498" s="6" t="str">
        <f>IF(AO497="","",DSUM('Rozpis-skore'!$C$1:$L$162,$B498,AO496:AO497))</f>
        <v/>
      </c>
      <c r="AP498" s="9" t="str">
        <f>IF(AP497="","",DSUM('Rozpis-skore'!$C$1:$L$162,$B498,AP496:AP497))</f>
        <v/>
      </c>
      <c r="AQ498" s="27" t="str">
        <f>IF(AQ497="","",DSUM('Rozpis-skore'!$C$1:$L$162,$B498,AQ496:AQ497))</f>
        <v/>
      </c>
      <c r="AR498" s="6" t="str">
        <f>IF(AR497="","",DSUM('Rozpis-skore'!$C$1:$L$162,$B498,AR496:AR497))</f>
        <v/>
      </c>
      <c r="AS498" s="6" t="str">
        <f>IF(AS497="","",DSUM('Rozpis-skore'!$C$1:$L$162,$B498,AS496:AS497))</f>
        <v/>
      </c>
      <c r="AT498" s="6" t="str">
        <f>IF(AT497="","",DSUM('Rozpis-skore'!$C$1:$L$162,$B498,AT496:AT497))</f>
        <v/>
      </c>
      <c r="AU498" s="6" t="str">
        <f>IF(AU497="","",DSUM('Rozpis-skore'!$C$1:$L$162,$B498,AU496:AU497))</f>
        <v/>
      </c>
      <c r="AV498" s="6" t="str">
        <f>IF(AV497="","",DSUM('Rozpis-skore'!$C$1:$L$162,$B498,AV496:AV497))</f>
        <v/>
      </c>
      <c r="AW498" s="6" t="str">
        <f>IF(AW497="","",DSUM('Rozpis-skore'!$C$1:$L$162,$B498,AW496:AW497))</f>
        <v/>
      </c>
      <c r="AX498" s="9" t="str">
        <f>IF(AX497="","",DSUM('Rozpis-skore'!$C$1:$L$162,$B498,AX496:AX497))</f>
        <v/>
      </c>
      <c r="AY498" s="27" t="str">
        <f>IF(AY497="","",DSUM('Rozpis-skore'!$C$1:$L$162,$B498,AY496:AY497))</f>
        <v/>
      </c>
      <c r="AZ498" s="6" t="str">
        <f>IF(AZ497="","",DSUM('Rozpis-skore'!$C$1:$L$162,$B498,AZ496:AZ497))</f>
        <v/>
      </c>
      <c r="BA498" s="6" t="str">
        <f>IF(BA497="","",DSUM('Rozpis-skore'!$C$1:$L$162,$B498,BA496:BA497))</f>
        <v/>
      </c>
      <c r="BB498" s="6" t="str">
        <f>IF(BB497="","",DSUM('Rozpis-skore'!$C$1:$L$162,$B498,BB496:BB497))</f>
        <v/>
      </c>
      <c r="BC498" s="6" t="str">
        <f>IF(BC497="","",DSUM('Rozpis-skore'!$C$1:$L$162,$B498,BC496:BC497))</f>
        <v/>
      </c>
      <c r="BD498" s="6" t="str">
        <f>IF(BD497="","",DSUM('Rozpis-skore'!$C$1:$L$162,$B498,BD496:BD497))</f>
        <v/>
      </c>
      <c r="BE498" s="6" t="str">
        <f>IF(BE497="","",DSUM('Rozpis-skore'!$C$1:$L$162,$B498,BE496:BE497))</f>
        <v/>
      </c>
      <c r="BF498" s="9" t="str">
        <f>IF(BF497="","",DSUM('Rozpis-skore'!$C$1:$L$162,$B498,BF496:BF497))</f>
        <v/>
      </c>
      <c r="BG498" s="27" t="str">
        <f>IF(BG497="","",DSUM('Rozpis-skore'!$C$1:$L$162,$B498,BG496:BG497))</f>
        <v/>
      </c>
      <c r="BH498" s="6" t="str">
        <f>IF(BH497="","",DSUM('Rozpis-skore'!$C$1:$L$162,$B498,BH496:BH497))</f>
        <v/>
      </c>
      <c r="BI498" s="6" t="str">
        <f>IF(BI497="","",DSUM('Rozpis-skore'!$C$1:$L$162,$B498,BI496:BI497))</f>
        <v/>
      </c>
      <c r="BJ498" s="6" t="str">
        <f>IF(BJ497="","",DSUM('Rozpis-skore'!$C$1:$L$162,$B498,BJ496:BJ497))</f>
        <v/>
      </c>
      <c r="BK498" s="6" t="str">
        <f>IF(BK497="","",DSUM('Rozpis-skore'!$C$1:$L$162,$B498,BK496:BK497))</f>
        <v/>
      </c>
      <c r="BL498" s="6" t="str">
        <f>IF(BL497="","",DSUM('Rozpis-skore'!$C$1:$L$162,$B498,BL496:BL497))</f>
        <v/>
      </c>
      <c r="BM498" s="6" t="str">
        <f>IF(BM497="","",DSUM('Rozpis-skore'!$C$1:$L$162,$B498,BM496:BM497))</f>
        <v/>
      </c>
      <c r="BN498" s="9" t="str">
        <f>IF(BN497="","",DSUM('Rozpis-skore'!$C$1:$L$162,$B498,BN496:BN497))</f>
        <v/>
      </c>
    </row>
    <row r="499" spans="1:66" ht="15.75" x14ac:dyDescent="0.25">
      <c r="A499" s="275" t="s">
        <v>30</v>
      </c>
      <c r="B499" s="279" t="s">
        <v>21</v>
      </c>
      <c r="C499" s="27" t="str">
        <f>IF(C497="","",DSUM('Rozpis-skore'!$C$1:$L$162,$B499,C496:C497))</f>
        <v/>
      </c>
      <c r="D499" s="6" t="str">
        <f>IF(D497="","",DSUM('Rozpis-skore'!$C$1:$L$162,$B499,D496:D497))</f>
        <v/>
      </c>
      <c r="E499" s="6" t="str">
        <f>IF(E497="","",DSUM('Rozpis-skore'!$C$1:$L$162,$B499,E496:E497))</f>
        <v/>
      </c>
      <c r="F499" s="6" t="str">
        <f>IF(F497="","",DSUM('Rozpis-skore'!$C$1:$L$162,$B499,F496:F497))</f>
        <v/>
      </c>
      <c r="G499" s="6" t="str">
        <f>IF(G497="","",DSUM('Rozpis-skore'!$C$1:$L$162,$B499,G496:G497))</f>
        <v/>
      </c>
      <c r="H499" s="6" t="str">
        <f>IF(H497="","",DSUM('Rozpis-skore'!$C$1:$L$162,$B499,H496:H497))</f>
        <v/>
      </c>
      <c r="I499" s="6" t="str">
        <f>IF(I497="","",DSUM('Rozpis-skore'!$C$1:$L$162,$B499,I496:I497))</f>
        <v/>
      </c>
      <c r="J499" s="9" t="str">
        <f>IF(J497="","",DSUM('Rozpis-skore'!$C$1:$L$162,$B499,J496:J497))</f>
        <v/>
      </c>
      <c r="K499" s="27" t="str">
        <f>IF(K497="","",DSUM('Rozpis-skore'!$C$1:$L$162,$B499,K496:K497))</f>
        <v/>
      </c>
      <c r="L499" s="6" t="str">
        <f>IF(L497="","",DSUM('Rozpis-skore'!$C$1:$L$162,$B499,L496:L497))</f>
        <v/>
      </c>
      <c r="M499" s="6" t="str">
        <f>IF(M497="","",DSUM('Rozpis-skore'!$C$1:$L$162,$B499,M496:M497))</f>
        <v/>
      </c>
      <c r="N499" s="6" t="str">
        <f>IF(N497="","",DSUM('Rozpis-skore'!$C$1:$L$162,$B499,N496:N497))</f>
        <v/>
      </c>
      <c r="O499" s="6" t="str">
        <f>IF(O497="","",DSUM('Rozpis-skore'!$C$1:$L$162,$B499,O496:O497))</f>
        <v/>
      </c>
      <c r="P499" s="6" t="str">
        <f>IF(P497="","",DSUM('Rozpis-skore'!$C$1:$L$162,$B499,P496:P497))</f>
        <v/>
      </c>
      <c r="Q499" s="6" t="str">
        <f>IF(Q497="","",DSUM('Rozpis-skore'!$C$1:$L$162,$B499,Q496:Q497))</f>
        <v/>
      </c>
      <c r="R499" s="9" t="str">
        <f>IF(R497="","",DSUM('Rozpis-skore'!$C$1:$L$162,$B499,R496:R497))</f>
        <v/>
      </c>
      <c r="S499" s="27" t="str">
        <f>IF(S497="","",DSUM('Rozpis-skore'!$C$1:$L$162,$B499,S496:S497))</f>
        <v/>
      </c>
      <c r="T499" s="6" t="str">
        <f>IF(T497="","",DSUM('Rozpis-skore'!$C$1:$L$162,$B499,T496:T497))</f>
        <v/>
      </c>
      <c r="U499" s="6" t="str">
        <f>IF(U497="","",DSUM('Rozpis-skore'!$C$1:$L$162,$B499,U496:U497))</f>
        <v/>
      </c>
      <c r="V499" s="6" t="str">
        <f>IF(V497="","",DSUM('Rozpis-skore'!$C$1:$L$162,$B499,V496:V497))</f>
        <v/>
      </c>
      <c r="W499" s="6" t="str">
        <f>IF(W497="","",DSUM('Rozpis-skore'!$C$1:$L$162,$B499,W496:W497))</f>
        <v/>
      </c>
      <c r="X499" s="6" t="str">
        <f>IF(X497="","",DSUM('Rozpis-skore'!$C$1:$L$162,$B499,X496:X497))</f>
        <v/>
      </c>
      <c r="Y499" s="6" t="str">
        <f>IF(Y497="","",DSUM('Rozpis-skore'!$C$1:$L$162,$B499,Y496:Y497))</f>
        <v/>
      </c>
      <c r="Z499" s="9" t="str">
        <f>IF(Z497="","",DSUM('Rozpis-skore'!$C$1:$L$162,$B499,Z496:Z497))</f>
        <v/>
      </c>
      <c r="AA499" s="27" t="str">
        <f>IF(AA497="","",DSUM('Rozpis-skore'!$C$1:$L$162,$B499,AA496:AA497))</f>
        <v/>
      </c>
      <c r="AB499" s="6" t="str">
        <f>IF(AB497="","",DSUM('Rozpis-skore'!$C$1:$L$162,$B499,AB496:AB497))</f>
        <v/>
      </c>
      <c r="AC499" s="6" t="str">
        <f>IF(AC497="","",DSUM('Rozpis-skore'!$C$1:$L$162,$B499,AC496:AC497))</f>
        <v/>
      </c>
      <c r="AD499" s="6" t="str">
        <f>IF(AD497="","",DSUM('Rozpis-skore'!$C$1:$L$162,$B499,AD496:AD497))</f>
        <v/>
      </c>
      <c r="AE499" s="6" t="str">
        <f>IF(AE497="","",DSUM('Rozpis-skore'!$C$1:$L$162,$B499,AE496:AE497))</f>
        <v/>
      </c>
      <c r="AF499" s="6" t="str">
        <f>IF(AF497="","",DSUM('Rozpis-skore'!$C$1:$L$162,$B499,AF496:AF497))</f>
        <v/>
      </c>
      <c r="AG499" s="6" t="str">
        <f>IF(AG497="","",DSUM('Rozpis-skore'!$C$1:$L$162,$B499,AG496:AG497))</f>
        <v/>
      </c>
      <c r="AH499" s="9" t="str">
        <f>IF(AH497="","",DSUM('Rozpis-skore'!$C$1:$L$162,$B499,AH496:AH497))</f>
        <v/>
      </c>
      <c r="AI499" s="27" t="str">
        <f>IF(AI497="","",DSUM('Rozpis-skore'!$C$1:$L$162,$B499,AI496:AI497))</f>
        <v/>
      </c>
      <c r="AJ499" s="6" t="str">
        <f>IF(AJ497="","",DSUM('Rozpis-skore'!$C$1:$L$162,$B499,AJ496:AJ497))</f>
        <v/>
      </c>
      <c r="AK499" s="6" t="str">
        <f>IF(AK497="","",DSUM('Rozpis-skore'!$C$1:$L$162,$B499,AK496:AK497))</f>
        <v/>
      </c>
      <c r="AL499" s="6" t="str">
        <f>IF(AL497="","",DSUM('Rozpis-skore'!$C$1:$L$162,$B499,AL496:AL497))</f>
        <v/>
      </c>
      <c r="AM499" s="6" t="str">
        <f>IF(AM497="","",DSUM('Rozpis-skore'!$C$1:$L$162,$B499,AM496:AM497))</f>
        <v/>
      </c>
      <c r="AN499" s="6" t="str">
        <f>IF(AN497="","",DSUM('Rozpis-skore'!$C$1:$L$162,$B499,AN496:AN497))</f>
        <v/>
      </c>
      <c r="AO499" s="6" t="str">
        <f>IF(AO497="","",DSUM('Rozpis-skore'!$C$1:$L$162,$B499,AO496:AO497))</f>
        <v/>
      </c>
      <c r="AP499" s="9" t="str">
        <f>IF(AP497="","",DSUM('Rozpis-skore'!$C$1:$L$162,$B499,AP496:AP497))</f>
        <v/>
      </c>
      <c r="AQ499" s="27" t="str">
        <f>IF(AQ497="","",DSUM('Rozpis-skore'!$C$1:$L$162,$B499,AQ496:AQ497))</f>
        <v/>
      </c>
      <c r="AR499" s="6" t="str">
        <f>IF(AR497="","",DSUM('Rozpis-skore'!$C$1:$L$162,$B499,AR496:AR497))</f>
        <v/>
      </c>
      <c r="AS499" s="6" t="str">
        <f>IF(AS497="","",DSUM('Rozpis-skore'!$C$1:$L$162,$B499,AS496:AS497))</f>
        <v/>
      </c>
      <c r="AT499" s="6" t="str">
        <f>IF(AT497="","",DSUM('Rozpis-skore'!$C$1:$L$162,$B499,AT496:AT497))</f>
        <v/>
      </c>
      <c r="AU499" s="6" t="str">
        <f>IF(AU497="","",DSUM('Rozpis-skore'!$C$1:$L$162,$B499,AU496:AU497))</f>
        <v/>
      </c>
      <c r="AV499" s="6" t="str">
        <f>IF(AV497="","",DSUM('Rozpis-skore'!$C$1:$L$162,$B499,AV496:AV497))</f>
        <v/>
      </c>
      <c r="AW499" s="6" t="str">
        <f>IF(AW497="","",DSUM('Rozpis-skore'!$C$1:$L$162,$B499,AW496:AW497))</f>
        <v/>
      </c>
      <c r="AX499" s="9" t="str">
        <f>IF(AX497="","",DSUM('Rozpis-skore'!$C$1:$L$162,$B499,AX496:AX497))</f>
        <v/>
      </c>
      <c r="AY499" s="27" t="str">
        <f>IF(AY497="","",DSUM('Rozpis-skore'!$C$1:$L$162,$B499,AY496:AY497))</f>
        <v/>
      </c>
      <c r="AZ499" s="6" t="str">
        <f>IF(AZ497="","",DSUM('Rozpis-skore'!$C$1:$L$162,$B499,AZ496:AZ497))</f>
        <v/>
      </c>
      <c r="BA499" s="6" t="str">
        <f>IF(BA497="","",DSUM('Rozpis-skore'!$C$1:$L$162,$B499,BA496:BA497))</f>
        <v/>
      </c>
      <c r="BB499" s="6" t="str">
        <f>IF(BB497="","",DSUM('Rozpis-skore'!$C$1:$L$162,$B499,BB496:BB497))</f>
        <v/>
      </c>
      <c r="BC499" s="6" t="str">
        <f>IF(BC497="","",DSUM('Rozpis-skore'!$C$1:$L$162,$B499,BC496:BC497))</f>
        <v/>
      </c>
      <c r="BD499" s="6" t="str">
        <f>IF(BD497="","",DSUM('Rozpis-skore'!$C$1:$L$162,$B499,BD496:BD497))</f>
        <v/>
      </c>
      <c r="BE499" s="6" t="str">
        <f>IF(BE497="","",DSUM('Rozpis-skore'!$C$1:$L$162,$B499,BE496:BE497))</f>
        <v/>
      </c>
      <c r="BF499" s="9" t="str">
        <f>IF(BF497="","",DSUM('Rozpis-skore'!$C$1:$L$162,$B499,BF496:BF497))</f>
        <v/>
      </c>
      <c r="BG499" s="27" t="str">
        <f>IF(BG497="","",DSUM('Rozpis-skore'!$C$1:$L$162,$B499,BG496:BG497))</f>
        <v/>
      </c>
      <c r="BH499" s="6" t="str">
        <f>IF(BH497="","",DSUM('Rozpis-skore'!$C$1:$L$162,$B499,BH496:BH497))</f>
        <v/>
      </c>
      <c r="BI499" s="6" t="str">
        <f>IF(BI497="","",DSUM('Rozpis-skore'!$C$1:$L$162,$B499,BI496:BI497))</f>
        <v/>
      </c>
      <c r="BJ499" s="6" t="str">
        <f>IF(BJ497="","",DSUM('Rozpis-skore'!$C$1:$L$162,$B499,BJ496:BJ497))</f>
        <v/>
      </c>
      <c r="BK499" s="6" t="str">
        <f>IF(BK497="","",DSUM('Rozpis-skore'!$C$1:$L$162,$B499,BK496:BK497))</f>
        <v/>
      </c>
      <c r="BL499" s="6" t="str">
        <f>IF(BL497="","",DSUM('Rozpis-skore'!$C$1:$L$162,$B499,BL496:BL497))</f>
        <v/>
      </c>
      <c r="BM499" s="6" t="str">
        <f>IF(BM497="","",DSUM('Rozpis-skore'!$C$1:$L$162,$B499,BM496:BM497))</f>
        <v/>
      </c>
      <c r="BN499" s="9" t="str">
        <f>IF(BN497="","",DSUM('Rozpis-skore'!$C$1:$L$162,$B499,BN496:BN497))</f>
        <v/>
      </c>
    </row>
    <row r="500" spans="1:66" ht="16.5" thickBot="1" x14ac:dyDescent="0.3">
      <c r="A500" s="277" t="s">
        <v>31</v>
      </c>
      <c r="B500" s="280" t="s">
        <v>20</v>
      </c>
      <c r="C500" s="13" t="str">
        <f>IF(C497="","",DSUM('Rozpis-skore'!$C$1:$L$162,$B500,C496:C497))</f>
        <v/>
      </c>
      <c r="D500" s="10" t="str">
        <f>IF(D497="","",DSUM('Rozpis-skore'!$C$1:$L$162,$B500,D496:D497))</f>
        <v/>
      </c>
      <c r="E500" s="10" t="str">
        <f>IF(E497="","",DSUM('Rozpis-skore'!$C$1:$L$162,$B500,E496:E497))</f>
        <v/>
      </c>
      <c r="F500" s="10" t="str">
        <f>IF(F497="","",DSUM('Rozpis-skore'!$C$1:$L$162,$B500,F496:F497))</f>
        <v/>
      </c>
      <c r="G500" s="10" t="str">
        <f>IF(G497="","",DSUM('Rozpis-skore'!$C$1:$L$162,$B500,G496:G497))</f>
        <v/>
      </c>
      <c r="H500" s="10" t="str">
        <f>IF(H497="","",DSUM('Rozpis-skore'!$C$1:$L$162,$B500,H496:H497))</f>
        <v/>
      </c>
      <c r="I500" s="10" t="str">
        <f>IF(I497="","",DSUM('Rozpis-skore'!$C$1:$L$162,$B500,I496:I497))</f>
        <v/>
      </c>
      <c r="J500" s="11" t="str">
        <f>IF(J497="","",DSUM('Rozpis-skore'!$C$1:$L$162,$B500,J496:J497))</f>
        <v/>
      </c>
      <c r="K500" s="13" t="str">
        <f>IF(K497="","",DSUM('Rozpis-skore'!$C$1:$L$162,$B500,K496:K497))</f>
        <v/>
      </c>
      <c r="L500" s="10" t="str">
        <f>IF(L497="","",DSUM('Rozpis-skore'!$C$1:$L$162,$B500,L496:L497))</f>
        <v/>
      </c>
      <c r="M500" s="10" t="str">
        <f>IF(M497="","",DSUM('Rozpis-skore'!$C$1:$L$162,$B500,M496:M497))</f>
        <v/>
      </c>
      <c r="N500" s="10" t="str">
        <f>IF(N497="","",DSUM('Rozpis-skore'!$C$1:$L$162,$B500,N496:N497))</f>
        <v/>
      </c>
      <c r="O500" s="10" t="str">
        <f>IF(O497="","",DSUM('Rozpis-skore'!$C$1:$L$162,$B500,O496:O497))</f>
        <v/>
      </c>
      <c r="P500" s="10" t="str">
        <f>IF(P497="","",DSUM('Rozpis-skore'!$C$1:$L$162,$B500,P496:P497))</f>
        <v/>
      </c>
      <c r="Q500" s="10" t="str">
        <f>IF(Q497="","",DSUM('Rozpis-skore'!$C$1:$L$162,$B500,Q496:Q497))</f>
        <v/>
      </c>
      <c r="R500" s="11" t="str">
        <f>IF(R497="","",DSUM('Rozpis-skore'!$C$1:$L$162,$B500,R496:R497))</f>
        <v/>
      </c>
      <c r="S500" s="13" t="str">
        <f>IF(S497="","",DSUM('Rozpis-skore'!$C$1:$L$162,$B500,S496:S497))</f>
        <v/>
      </c>
      <c r="T500" s="10" t="str">
        <f>IF(T497="","",DSUM('Rozpis-skore'!$C$1:$L$162,$B500,T496:T497))</f>
        <v/>
      </c>
      <c r="U500" s="10" t="str">
        <f>IF(U497="","",DSUM('Rozpis-skore'!$C$1:$L$162,$B500,U496:U497))</f>
        <v/>
      </c>
      <c r="V500" s="10" t="str">
        <f>IF(V497="","",DSUM('Rozpis-skore'!$C$1:$L$162,$B500,V496:V497))</f>
        <v/>
      </c>
      <c r="W500" s="10" t="str">
        <f>IF(W497="","",DSUM('Rozpis-skore'!$C$1:$L$162,$B500,W496:W497))</f>
        <v/>
      </c>
      <c r="X500" s="10" t="str">
        <f>IF(X497="","",DSUM('Rozpis-skore'!$C$1:$L$162,$B500,X496:X497))</f>
        <v/>
      </c>
      <c r="Y500" s="10" t="str">
        <f>IF(Y497="","",DSUM('Rozpis-skore'!$C$1:$L$162,$B500,Y496:Y497))</f>
        <v/>
      </c>
      <c r="Z500" s="11" t="str">
        <f>IF(Z497="","",DSUM('Rozpis-skore'!$C$1:$L$162,$B500,Z496:Z497))</f>
        <v/>
      </c>
      <c r="AA500" s="13" t="str">
        <f>IF(AA497="","",DSUM('Rozpis-skore'!$C$1:$L$162,$B500,AA496:AA497))</f>
        <v/>
      </c>
      <c r="AB500" s="10" t="str">
        <f>IF(AB497="","",DSUM('Rozpis-skore'!$C$1:$L$162,$B500,AB496:AB497))</f>
        <v/>
      </c>
      <c r="AC500" s="10" t="str">
        <f>IF(AC497="","",DSUM('Rozpis-skore'!$C$1:$L$162,$B500,AC496:AC497))</f>
        <v/>
      </c>
      <c r="AD500" s="10" t="str">
        <f>IF(AD497="","",DSUM('Rozpis-skore'!$C$1:$L$162,$B500,AD496:AD497))</f>
        <v/>
      </c>
      <c r="AE500" s="10" t="str">
        <f>IF(AE497="","",DSUM('Rozpis-skore'!$C$1:$L$162,$B500,AE496:AE497))</f>
        <v/>
      </c>
      <c r="AF500" s="10" t="str">
        <f>IF(AF497="","",DSUM('Rozpis-skore'!$C$1:$L$162,$B500,AF496:AF497))</f>
        <v/>
      </c>
      <c r="AG500" s="10" t="str">
        <f>IF(AG497="","",DSUM('Rozpis-skore'!$C$1:$L$162,$B500,AG496:AG497))</f>
        <v/>
      </c>
      <c r="AH500" s="11" t="str">
        <f>IF(AH497="","",DSUM('Rozpis-skore'!$C$1:$L$162,$B500,AH496:AH497))</f>
        <v/>
      </c>
      <c r="AI500" s="13" t="str">
        <f>IF(AI497="","",DSUM('Rozpis-skore'!$C$1:$L$162,$B500,AI496:AI497))</f>
        <v/>
      </c>
      <c r="AJ500" s="10" t="str">
        <f>IF(AJ497="","",DSUM('Rozpis-skore'!$C$1:$L$162,$B500,AJ496:AJ497))</f>
        <v/>
      </c>
      <c r="AK500" s="10" t="str">
        <f>IF(AK497="","",DSUM('Rozpis-skore'!$C$1:$L$162,$B500,AK496:AK497))</f>
        <v/>
      </c>
      <c r="AL500" s="10" t="str">
        <f>IF(AL497="","",DSUM('Rozpis-skore'!$C$1:$L$162,$B500,AL496:AL497))</f>
        <v/>
      </c>
      <c r="AM500" s="10" t="str">
        <f>IF(AM497="","",DSUM('Rozpis-skore'!$C$1:$L$162,$B500,AM496:AM497))</f>
        <v/>
      </c>
      <c r="AN500" s="10" t="str">
        <f>IF(AN497="","",DSUM('Rozpis-skore'!$C$1:$L$162,$B500,AN496:AN497))</f>
        <v/>
      </c>
      <c r="AO500" s="10" t="str">
        <f>IF(AO497="","",DSUM('Rozpis-skore'!$C$1:$L$162,$B500,AO496:AO497))</f>
        <v/>
      </c>
      <c r="AP500" s="11" t="str">
        <f>IF(AP497="","",DSUM('Rozpis-skore'!$C$1:$L$162,$B500,AP496:AP497))</f>
        <v/>
      </c>
      <c r="AQ500" s="13" t="str">
        <f>IF(AQ497="","",DSUM('Rozpis-skore'!$C$1:$L$162,$B500,AQ496:AQ497))</f>
        <v/>
      </c>
      <c r="AR500" s="10" t="str">
        <f>IF(AR497="","",DSUM('Rozpis-skore'!$C$1:$L$162,$B500,AR496:AR497))</f>
        <v/>
      </c>
      <c r="AS500" s="10" t="str">
        <f>IF(AS497="","",DSUM('Rozpis-skore'!$C$1:$L$162,$B500,AS496:AS497))</f>
        <v/>
      </c>
      <c r="AT500" s="10" t="str">
        <f>IF(AT497="","",DSUM('Rozpis-skore'!$C$1:$L$162,$B500,AT496:AT497))</f>
        <v/>
      </c>
      <c r="AU500" s="10" t="str">
        <f>IF(AU497="","",DSUM('Rozpis-skore'!$C$1:$L$162,$B500,AU496:AU497))</f>
        <v/>
      </c>
      <c r="AV500" s="10" t="str">
        <f>IF(AV497="","",DSUM('Rozpis-skore'!$C$1:$L$162,$B500,AV496:AV497))</f>
        <v/>
      </c>
      <c r="AW500" s="10" t="str">
        <f>IF(AW497="","",DSUM('Rozpis-skore'!$C$1:$L$162,$B500,AW496:AW497))</f>
        <v/>
      </c>
      <c r="AX500" s="11" t="str">
        <f>IF(AX497="","",DSUM('Rozpis-skore'!$C$1:$L$162,$B500,AX496:AX497))</f>
        <v/>
      </c>
      <c r="AY500" s="13" t="str">
        <f>IF(AY497="","",DSUM('Rozpis-skore'!$C$1:$L$162,$B500,AY496:AY497))</f>
        <v/>
      </c>
      <c r="AZ500" s="10" t="str">
        <f>IF(AZ497="","",DSUM('Rozpis-skore'!$C$1:$L$162,$B500,AZ496:AZ497))</f>
        <v/>
      </c>
      <c r="BA500" s="10" t="str">
        <f>IF(BA497="","",DSUM('Rozpis-skore'!$C$1:$L$162,$B500,BA496:BA497))</f>
        <v/>
      </c>
      <c r="BB500" s="10" t="str">
        <f>IF(BB497="","",DSUM('Rozpis-skore'!$C$1:$L$162,$B500,BB496:BB497))</f>
        <v/>
      </c>
      <c r="BC500" s="10" t="str">
        <f>IF(BC497="","",DSUM('Rozpis-skore'!$C$1:$L$162,$B500,BC496:BC497))</f>
        <v/>
      </c>
      <c r="BD500" s="10" t="str">
        <f>IF(BD497="","",DSUM('Rozpis-skore'!$C$1:$L$162,$B500,BD496:BD497))</f>
        <v/>
      </c>
      <c r="BE500" s="10" t="str">
        <f>IF(BE497="","",DSUM('Rozpis-skore'!$C$1:$L$162,$B500,BE496:BE497))</f>
        <v/>
      </c>
      <c r="BF500" s="11" t="str">
        <f>IF(BF497="","",DSUM('Rozpis-skore'!$C$1:$L$162,$B500,BF496:BF497))</f>
        <v/>
      </c>
      <c r="BG500" s="13" t="str">
        <f>IF(BG497="","",DSUM('Rozpis-skore'!$C$1:$L$162,$B500,BG496:BG497))</f>
        <v/>
      </c>
      <c r="BH500" s="10" t="str">
        <f>IF(BH497="","",DSUM('Rozpis-skore'!$C$1:$L$162,$B500,BH496:BH497))</f>
        <v/>
      </c>
      <c r="BI500" s="10" t="str">
        <f>IF(BI497="","",DSUM('Rozpis-skore'!$C$1:$L$162,$B500,BI496:BI497))</f>
        <v/>
      </c>
      <c r="BJ500" s="10" t="str">
        <f>IF(BJ497="","",DSUM('Rozpis-skore'!$C$1:$L$162,$B500,BJ496:BJ497))</f>
        <v/>
      </c>
      <c r="BK500" s="10" t="str">
        <f>IF(BK497="","",DSUM('Rozpis-skore'!$C$1:$L$162,$B500,BK496:BK497))</f>
        <v/>
      </c>
      <c r="BL500" s="10" t="str">
        <f>IF(BL497="","",DSUM('Rozpis-skore'!$C$1:$L$162,$B500,BL496:BL497))</f>
        <v/>
      </c>
      <c r="BM500" s="10" t="str">
        <f>IF(BM497="","",DSUM('Rozpis-skore'!$C$1:$L$162,$B500,BM496:BM497))</f>
        <v/>
      </c>
      <c r="BN500" s="11" t="str">
        <f>IF(BN497="","",DSUM('Rozpis-skore'!$C$1:$L$162,$B500,BN496:BN497))</f>
        <v/>
      </c>
    </row>
    <row r="501" spans="1:66" ht="15.75" x14ac:dyDescent="0.25">
      <c r="A501" s="2100" t="s">
        <v>138</v>
      </c>
      <c r="B501" s="2101"/>
      <c r="C501" s="28">
        <f t="shared" ref="C501:AH501" si="2107">SUM(C498,C493)</f>
        <v>0</v>
      </c>
      <c r="D501" s="29">
        <f t="shared" si="2107"/>
        <v>0</v>
      </c>
      <c r="E501" s="29">
        <f t="shared" si="2107"/>
        <v>0</v>
      </c>
      <c r="F501" s="29">
        <f t="shared" si="2107"/>
        <v>0</v>
      </c>
      <c r="G501" s="29">
        <f t="shared" si="2107"/>
        <v>0</v>
      </c>
      <c r="H501" s="29">
        <f t="shared" si="2107"/>
        <v>0</v>
      </c>
      <c r="I501" s="29">
        <f t="shared" si="2107"/>
        <v>0</v>
      </c>
      <c r="J501" s="30">
        <f t="shared" si="2107"/>
        <v>0</v>
      </c>
      <c r="K501" s="28">
        <f t="shared" si="2107"/>
        <v>0</v>
      </c>
      <c r="L501" s="29">
        <f t="shared" si="2107"/>
        <v>0</v>
      </c>
      <c r="M501" s="29">
        <f t="shared" si="2107"/>
        <v>0</v>
      </c>
      <c r="N501" s="29">
        <f t="shared" si="2107"/>
        <v>0</v>
      </c>
      <c r="O501" s="29">
        <f t="shared" si="2107"/>
        <v>0</v>
      </c>
      <c r="P501" s="29">
        <f t="shared" si="2107"/>
        <v>0</v>
      </c>
      <c r="Q501" s="29">
        <f t="shared" si="2107"/>
        <v>0</v>
      </c>
      <c r="R501" s="30">
        <f t="shared" si="2107"/>
        <v>0</v>
      </c>
      <c r="S501" s="28">
        <f t="shared" si="2107"/>
        <v>0</v>
      </c>
      <c r="T501" s="29">
        <f t="shared" si="2107"/>
        <v>0</v>
      </c>
      <c r="U501" s="29">
        <f t="shared" si="2107"/>
        <v>0</v>
      </c>
      <c r="V501" s="29">
        <f t="shared" si="2107"/>
        <v>0</v>
      </c>
      <c r="W501" s="29">
        <f t="shared" si="2107"/>
        <v>0</v>
      </c>
      <c r="X501" s="29">
        <f t="shared" si="2107"/>
        <v>0</v>
      </c>
      <c r="Y501" s="29">
        <f t="shared" si="2107"/>
        <v>0</v>
      </c>
      <c r="Z501" s="30">
        <f t="shared" si="2107"/>
        <v>0</v>
      </c>
      <c r="AA501" s="28">
        <f t="shared" si="2107"/>
        <v>0</v>
      </c>
      <c r="AB501" s="29">
        <f t="shared" si="2107"/>
        <v>0</v>
      </c>
      <c r="AC501" s="29">
        <f t="shared" si="2107"/>
        <v>0</v>
      </c>
      <c r="AD501" s="29">
        <f t="shared" si="2107"/>
        <v>0</v>
      </c>
      <c r="AE501" s="29">
        <f t="shared" si="2107"/>
        <v>0</v>
      </c>
      <c r="AF501" s="29">
        <f t="shared" si="2107"/>
        <v>0</v>
      </c>
      <c r="AG501" s="29">
        <f t="shared" si="2107"/>
        <v>0</v>
      </c>
      <c r="AH501" s="30">
        <f t="shared" si="2107"/>
        <v>0</v>
      </c>
      <c r="AI501" s="28">
        <f t="shared" ref="AI501:BN501" si="2108">SUM(AI498,AI493)</f>
        <v>0</v>
      </c>
      <c r="AJ501" s="29">
        <f t="shared" si="2108"/>
        <v>0</v>
      </c>
      <c r="AK501" s="29">
        <f t="shared" si="2108"/>
        <v>0</v>
      </c>
      <c r="AL501" s="29">
        <f t="shared" si="2108"/>
        <v>0</v>
      </c>
      <c r="AM501" s="29">
        <f t="shared" si="2108"/>
        <v>0</v>
      </c>
      <c r="AN501" s="29">
        <f t="shared" si="2108"/>
        <v>0</v>
      </c>
      <c r="AO501" s="29">
        <f t="shared" si="2108"/>
        <v>0</v>
      </c>
      <c r="AP501" s="30">
        <f t="shared" si="2108"/>
        <v>0</v>
      </c>
      <c r="AQ501" s="28">
        <f t="shared" si="2108"/>
        <v>0</v>
      </c>
      <c r="AR501" s="29">
        <f t="shared" si="2108"/>
        <v>0</v>
      </c>
      <c r="AS501" s="29">
        <f t="shared" si="2108"/>
        <v>0</v>
      </c>
      <c r="AT501" s="29">
        <f t="shared" si="2108"/>
        <v>0</v>
      </c>
      <c r="AU501" s="29">
        <f t="shared" si="2108"/>
        <v>0</v>
      </c>
      <c r="AV501" s="29">
        <f t="shared" si="2108"/>
        <v>0</v>
      </c>
      <c r="AW501" s="29">
        <f t="shared" si="2108"/>
        <v>0</v>
      </c>
      <c r="AX501" s="30">
        <f t="shared" si="2108"/>
        <v>0</v>
      </c>
      <c r="AY501" s="28">
        <f t="shared" si="2108"/>
        <v>0</v>
      </c>
      <c r="AZ501" s="29">
        <f t="shared" si="2108"/>
        <v>0</v>
      </c>
      <c r="BA501" s="29">
        <f t="shared" si="2108"/>
        <v>0</v>
      </c>
      <c r="BB501" s="29">
        <f t="shared" si="2108"/>
        <v>0</v>
      </c>
      <c r="BC501" s="29">
        <f t="shared" si="2108"/>
        <v>0</v>
      </c>
      <c r="BD501" s="29">
        <f t="shared" si="2108"/>
        <v>0</v>
      </c>
      <c r="BE501" s="29">
        <f t="shared" si="2108"/>
        <v>0</v>
      </c>
      <c r="BF501" s="30">
        <f t="shared" si="2108"/>
        <v>0</v>
      </c>
      <c r="BG501" s="28">
        <f t="shared" si="2108"/>
        <v>0</v>
      </c>
      <c r="BH501" s="29">
        <f t="shared" si="2108"/>
        <v>0</v>
      </c>
      <c r="BI501" s="29">
        <f t="shared" si="2108"/>
        <v>0</v>
      </c>
      <c r="BJ501" s="29">
        <f t="shared" si="2108"/>
        <v>0</v>
      </c>
      <c r="BK501" s="29">
        <f t="shared" si="2108"/>
        <v>0</v>
      </c>
      <c r="BL501" s="29">
        <f t="shared" si="2108"/>
        <v>0</v>
      </c>
      <c r="BM501" s="29">
        <f t="shared" si="2108"/>
        <v>0</v>
      </c>
      <c r="BN501" s="30">
        <f t="shared" si="2108"/>
        <v>0</v>
      </c>
    </row>
    <row r="502" spans="1:66" ht="15.75" x14ac:dyDescent="0.25">
      <c r="A502" s="2102" t="s">
        <v>139</v>
      </c>
      <c r="B502" s="2103"/>
      <c r="C502" s="31">
        <f t="shared" ref="C502:AH502" si="2109">SUM(C499,C494)</f>
        <v>0</v>
      </c>
      <c r="D502" s="32">
        <f t="shared" si="2109"/>
        <v>0</v>
      </c>
      <c r="E502" s="32">
        <f t="shared" si="2109"/>
        <v>0</v>
      </c>
      <c r="F502" s="32">
        <f t="shared" si="2109"/>
        <v>0</v>
      </c>
      <c r="G502" s="32">
        <f t="shared" si="2109"/>
        <v>0</v>
      </c>
      <c r="H502" s="32">
        <f t="shared" si="2109"/>
        <v>0</v>
      </c>
      <c r="I502" s="32">
        <f t="shared" si="2109"/>
        <v>0</v>
      </c>
      <c r="J502" s="33">
        <f t="shared" si="2109"/>
        <v>0</v>
      </c>
      <c r="K502" s="31">
        <f t="shared" si="2109"/>
        <v>0</v>
      </c>
      <c r="L502" s="32">
        <f t="shared" si="2109"/>
        <v>0</v>
      </c>
      <c r="M502" s="32">
        <f t="shared" si="2109"/>
        <v>0</v>
      </c>
      <c r="N502" s="32">
        <f t="shared" si="2109"/>
        <v>0</v>
      </c>
      <c r="O502" s="32">
        <f t="shared" si="2109"/>
        <v>0</v>
      </c>
      <c r="P502" s="32">
        <f t="shared" si="2109"/>
        <v>0</v>
      </c>
      <c r="Q502" s="32">
        <f t="shared" si="2109"/>
        <v>0</v>
      </c>
      <c r="R502" s="33">
        <f t="shared" si="2109"/>
        <v>0</v>
      </c>
      <c r="S502" s="31">
        <f t="shared" si="2109"/>
        <v>0</v>
      </c>
      <c r="T502" s="32">
        <f t="shared" si="2109"/>
        <v>0</v>
      </c>
      <c r="U502" s="32">
        <f t="shared" si="2109"/>
        <v>0</v>
      </c>
      <c r="V502" s="32">
        <f t="shared" si="2109"/>
        <v>0</v>
      </c>
      <c r="W502" s="32">
        <f t="shared" si="2109"/>
        <v>0</v>
      </c>
      <c r="X502" s="32">
        <f t="shared" si="2109"/>
        <v>0</v>
      </c>
      <c r="Y502" s="32">
        <f t="shared" si="2109"/>
        <v>0</v>
      </c>
      <c r="Z502" s="33">
        <f t="shared" si="2109"/>
        <v>0</v>
      </c>
      <c r="AA502" s="31">
        <f t="shared" si="2109"/>
        <v>0</v>
      </c>
      <c r="AB502" s="32">
        <f t="shared" si="2109"/>
        <v>0</v>
      </c>
      <c r="AC502" s="32">
        <f t="shared" si="2109"/>
        <v>0</v>
      </c>
      <c r="AD502" s="32">
        <f t="shared" si="2109"/>
        <v>0</v>
      </c>
      <c r="AE502" s="32">
        <f t="shared" si="2109"/>
        <v>0</v>
      </c>
      <c r="AF502" s="32">
        <f t="shared" si="2109"/>
        <v>0</v>
      </c>
      <c r="AG502" s="32">
        <f t="shared" si="2109"/>
        <v>0</v>
      </c>
      <c r="AH502" s="33">
        <f t="shared" si="2109"/>
        <v>0</v>
      </c>
      <c r="AI502" s="31">
        <f t="shared" ref="AI502:BN502" si="2110">SUM(AI499,AI494)</f>
        <v>0</v>
      </c>
      <c r="AJ502" s="32">
        <f t="shared" si="2110"/>
        <v>0</v>
      </c>
      <c r="AK502" s="32">
        <f t="shared" si="2110"/>
        <v>0</v>
      </c>
      <c r="AL502" s="32">
        <f t="shared" si="2110"/>
        <v>0</v>
      </c>
      <c r="AM502" s="32">
        <f t="shared" si="2110"/>
        <v>0</v>
      </c>
      <c r="AN502" s="32">
        <f t="shared" si="2110"/>
        <v>0</v>
      </c>
      <c r="AO502" s="32">
        <f t="shared" si="2110"/>
        <v>0</v>
      </c>
      <c r="AP502" s="33">
        <f t="shared" si="2110"/>
        <v>0</v>
      </c>
      <c r="AQ502" s="31">
        <f t="shared" si="2110"/>
        <v>0</v>
      </c>
      <c r="AR502" s="32">
        <f t="shared" si="2110"/>
        <v>0</v>
      </c>
      <c r="AS502" s="32">
        <f t="shared" si="2110"/>
        <v>0</v>
      </c>
      <c r="AT502" s="32">
        <f t="shared" si="2110"/>
        <v>0</v>
      </c>
      <c r="AU502" s="32">
        <f t="shared" si="2110"/>
        <v>0</v>
      </c>
      <c r="AV502" s="32">
        <f t="shared" si="2110"/>
        <v>0</v>
      </c>
      <c r="AW502" s="32">
        <f t="shared" si="2110"/>
        <v>0</v>
      </c>
      <c r="AX502" s="33">
        <f t="shared" si="2110"/>
        <v>0</v>
      </c>
      <c r="AY502" s="31">
        <f t="shared" si="2110"/>
        <v>0</v>
      </c>
      <c r="AZ502" s="32">
        <f t="shared" si="2110"/>
        <v>0</v>
      </c>
      <c r="BA502" s="32">
        <f t="shared" si="2110"/>
        <v>0</v>
      </c>
      <c r="BB502" s="32">
        <f t="shared" si="2110"/>
        <v>0</v>
      </c>
      <c r="BC502" s="32">
        <f t="shared" si="2110"/>
        <v>0</v>
      </c>
      <c r="BD502" s="32">
        <f t="shared" si="2110"/>
        <v>0</v>
      </c>
      <c r="BE502" s="32">
        <f t="shared" si="2110"/>
        <v>0</v>
      </c>
      <c r="BF502" s="33">
        <f t="shared" si="2110"/>
        <v>0</v>
      </c>
      <c r="BG502" s="31">
        <f t="shared" si="2110"/>
        <v>0</v>
      </c>
      <c r="BH502" s="32">
        <f t="shared" si="2110"/>
        <v>0</v>
      </c>
      <c r="BI502" s="32">
        <f t="shared" si="2110"/>
        <v>0</v>
      </c>
      <c r="BJ502" s="32">
        <f t="shared" si="2110"/>
        <v>0</v>
      </c>
      <c r="BK502" s="32">
        <f t="shared" si="2110"/>
        <v>0</v>
      </c>
      <c r="BL502" s="32">
        <f t="shared" si="2110"/>
        <v>0</v>
      </c>
      <c r="BM502" s="32">
        <f t="shared" si="2110"/>
        <v>0</v>
      </c>
      <c r="BN502" s="33">
        <f t="shared" si="2110"/>
        <v>0</v>
      </c>
    </row>
    <row r="503" spans="1:66" ht="15.75" x14ac:dyDescent="0.25">
      <c r="A503" s="2102" t="s">
        <v>140</v>
      </c>
      <c r="B503" s="2103"/>
      <c r="C503" s="31">
        <f t="shared" ref="C503:AH503" si="2111">SUM(C500,C495)</f>
        <v>0</v>
      </c>
      <c r="D503" s="32">
        <f t="shared" si="2111"/>
        <v>0</v>
      </c>
      <c r="E503" s="32">
        <f t="shared" si="2111"/>
        <v>0</v>
      </c>
      <c r="F503" s="32">
        <f t="shared" si="2111"/>
        <v>0</v>
      </c>
      <c r="G503" s="32">
        <f t="shared" si="2111"/>
        <v>0</v>
      </c>
      <c r="H503" s="32">
        <f t="shared" si="2111"/>
        <v>0</v>
      </c>
      <c r="I503" s="32">
        <f t="shared" si="2111"/>
        <v>0</v>
      </c>
      <c r="J503" s="33">
        <f t="shared" si="2111"/>
        <v>0</v>
      </c>
      <c r="K503" s="31">
        <f t="shared" si="2111"/>
        <v>0</v>
      </c>
      <c r="L503" s="32">
        <f t="shared" si="2111"/>
        <v>0</v>
      </c>
      <c r="M503" s="32">
        <f t="shared" si="2111"/>
        <v>0</v>
      </c>
      <c r="N503" s="32">
        <f t="shared" si="2111"/>
        <v>0</v>
      </c>
      <c r="O503" s="32">
        <f t="shared" si="2111"/>
        <v>0</v>
      </c>
      <c r="P503" s="32">
        <f t="shared" si="2111"/>
        <v>0</v>
      </c>
      <c r="Q503" s="32">
        <f t="shared" si="2111"/>
        <v>0</v>
      </c>
      <c r="R503" s="33">
        <f t="shared" si="2111"/>
        <v>0</v>
      </c>
      <c r="S503" s="31">
        <f t="shared" si="2111"/>
        <v>0</v>
      </c>
      <c r="T503" s="32">
        <f t="shared" si="2111"/>
        <v>0</v>
      </c>
      <c r="U503" s="32">
        <f t="shared" si="2111"/>
        <v>0</v>
      </c>
      <c r="V503" s="32">
        <f t="shared" si="2111"/>
        <v>0</v>
      </c>
      <c r="W503" s="32">
        <f t="shared" si="2111"/>
        <v>0</v>
      </c>
      <c r="X503" s="32">
        <f t="shared" si="2111"/>
        <v>0</v>
      </c>
      <c r="Y503" s="32">
        <f t="shared" si="2111"/>
        <v>0</v>
      </c>
      <c r="Z503" s="33">
        <f t="shared" si="2111"/>
        <v>0</v>
      </c>
      <c r="AA503" s="31">
        <f t="shared" si="2111"/>
        <v>0</v>
      </c>
      <c r="AB503" s="32">
        <f t="shared" si="2111"/>
        <v>0</v>
      </c>
      <c r="AC503" s="32">
        <f t="shared" si="2111"/>
        <v>0</v>
      </c>
      <c r="AD503" s="32">
        <f t="shared" si="2111"/>
        <v>0</v>
      </c>
      <c r="AE503" s="32">
        <f t="shared" si="2111"/>
        <v>0</v>
      </c>
      <c r="AF503" s="32">
        <f t="shared" si="2111"/>
        <v>0</v>
      </c>
      <c r="AG503" s="32">
        <f t="shared" si="2111"/>
        <v>0</v>
      </c>
      <c r="AH503" s="33">
        <f t="shared" si="2111"/>
        <v>0</v>
      </c>
      <c r="AI503" s="31">
        <f t="shared" ref="AI503:BN503" si="2112">SUM(AI500,AI495)</f>
        <v>0</v>
      </c>
      <c r="AJ503" s="32">
        <f t="shared" si="2112"/>
        <v>0</v>
      </c>
      <c r="AK503" s="32">
        <f t="shared" si="2112"/>
        <v>0</v>
      </c>
      <c r="AL503" s="32">
        <f t="shared" si="2112"/>
        <v>0</v>
      </c>
      <c r="AM503" s="32">
        <f t="shared" si="2112"/>
        <v>0</v>
      </c>
      <c r="AN503" s="32">
        <f t="shared" si="2112"/>
        <v>0</v>
      </c>
      <c r="AO503" s="32">
        <f t="shared" si="2112"/>
        <v>0</v>
      </c>
      <c r="AP503" s="33">
        <f t="shared" si="2112"/>
        <v>0</v>
      </c>
      <c r="AQ503" s="31">
        <f t="shared" si="2112"/>
        <v>0</v>
      </c>
      <c r="AR503" s="32">
        <f t="shared" si="2112"/>
        <v>0</v>
      </c>
      <c r="AS503" s="32">
        <f t="shared" si="2112"/>
        <v>0</v>
      </c>
      <c r="AT503" s="32">
        <f t="shared" si="2112"/>
        <v>0</v>
      </c>
      <c r="AU503" s="32">
        <f t="shared" si="2112"/>
        <v>0</v>
      </c>
      <c r="AV503" s="32">
        <f t="shared" si="2112"/>
        <v>0</v>
      </c>
      <c r="AW503" s="32">
        <f t="shared" si="2112"/>
        <v>0</v>
      </c>
      <c r="AX503" s="33">
        <f t="shared" si="2112"/>
        <v>0</v>
      </c>
      <c r="AY503" s="31">
        <f t="shared" si="2112"/>
        <v>0</v>
      </c>
      <c r="AZ503" s="32">
        <f t="shared" si="2112"/>
        <v>0</v>
      </c>
      <c r="BA503" s="32">
        <f t="shared" si="2112"/>
        <v>0</v>
      </c>
      <c r="BB503" s="32">
        <f t="shared" si="2112"/>
        <v>0</v>
      </c>
      <c r="BC503" s="32">
        <f t="shared" si="2112"/>
        <v>0</v>
      </c>
      <c r="BD503" s="32">
        <f t="shared" si="2112"/>
        <v>0</v>
      </c>
      <c r="BE503" s="32">
        <f t="shared" si="2112"/>
        <v>0</v>
      </c>
      <c r="BF503" s="33">
        <f t="shared" si="2112"/>
        <v>0</v>
      </c>
      <c r="BG503" s="31">
        <f t="shared" si="2112"/>
        <v>0</v>
      </c>
      <c r="BH503" s="32">
        <f t="shared" si="2112"/>
        <v>0</v>
      </c>
      <c r="BI503" s="32">
        <f t="shared" si="2112"/>
        <v>0</v>
      </c>
      <c r="BJ503" s="32">
        <f t="shared" si="2112"/>
        <v>0</v>
      </c>
      <c r="BK503" s="32">
        <f t="shared" si="2112"/>
        <v>0</v>
      </c>
      <c r="BL503" s="32">
        <f t="shared" si="2112"/>
        <v>0</v>
      </c>
      <c r="BM503" s="32">
        <f t="shared" si="2112"/>
        <v>0</v>
      </c>
      <c r="BN503" s="33">
        <f t="shared" si="2112"/>
        <v>0</v>
      </c>
    </row>
    <row r="504" spans="1:66" ht="15.75" x14ac:dyDescent="0.25">
      <c r="A504" s="2102" t="s">
        <v>141</v>
      </c>
      <c r="B504" s="2103"/>
      <c r="C504" s="49" t="str">
        <f t="shared" ref="C504:AH504" si="2113">IF(C492="","",C502-C503)</f>
        <v/>
      </c>
      <c r="D504" s="50" t="str">
        <f t="shared" si="2113"/>
        <v/>
      </c>
      <c r="E504" s="50" t="str">
        <f t="shared" si="2113"/>
        <v/>
      </c>
      <c r="F504" s="50" t="str">
        <f t="shared" si="2113"/>
        <v/>
      </c>
      <c r="G504" s="50" t="str">
        <f t="shared" si="2113"/>
        <v/>
      </c>
      <c r="H504" s="50" t="str">
        <f t="shared" si="2113"/>
        <v/>
      </c>
      <c r="I504" s="50" t="str">
        <f t="shared" si="2113"/>
        <v/>
      </c>
      <c r="J504" s="51" t="str">
        <f t="shared" si="2113"/>
        <v/>
      </c>
      <c r="K504" s="49" t="str">
        <f t="shared" si="2113"/>
        <v/>
      </c>
      <c r="L504" s="50" t="str">
        <f t="shared" si="2113"/>
        <v/>
      </c>
      <c r="M504" s="50" t="str">
        <f t="shared" si="2113"/>
        <v/>
      </c>
      <c r="N504" s="50" t="str">
        <f t="shared" si="2113"/>
        <v/>
      </c>
      <c r="O504" s="50" t="str">
        <f t="shared" si="2113"/>
        <v/>
      </c>
      <c r="P504" s="50" t="str">
        <f t="shared" si="2113"/>
        <v/>
      </c>
      <c r="Q504" s="50" t="str">
        <f t="shared" si="2113"/>
        <v/>
      </c>
      <c r="R504" s="51" t="str">
        <f t="shared" si="2113"/>
        <v/>
      </c>
      <c r="S504" s="49" t="str">
        <f t="shared" si="2113"/>
        <v/>
      </c>
      <c r="T504" s="50" t="str">
        <f t="shared" si="2113"/>
        <v/>
      </c>
      <c r="U504" s="50" t="str">
        <f t="shared" si="2113"/>
        <v/>
      </c>
      <c r="V504" s="50" t="str">
        <f t="shared" si="2113"/>
        <v/>
      </c>
      <c r="W504" s="50" t="str">
        <f t="shared" si="2113"/>
        <v/>
      </c>
      <c r="X504" s="50" t="str">
        <f t="shared" si="2113"/>
        <v/>
      </c>
      <c r="Y504" s="50" t="str">
        <f t="shared" si="2113"/>
        <v/>
      </c>
      <c r="Z504" s="51" t="str">
        <f t="shared" si="2113"/>
        <v/>
      </c>
      <c r="AA504" s="49" t="str">
        <f t="shared" si="2113"/>
        <v/>
      </c>
      <c r="AB504" s="50" t="str">
        <f t="shared" si="2113"/>
        <v/>
      </c>
      <c r="AC504" s="50" t="str">
        <f t="shared" si="2113"/>
        <v/>
      </c>
      <c r="AD504" s="50" t="str">
        <f t="shared" si="2113"/>
        <v/>
      </c>
      <c r="AE504" s="50" t="str">
        <f t="shared" si="2113"/>
        <v/>
      </c>
      <c r="AF504" s="50" t="str">
        <f t="shared" si="2113"/>
        <v/>
      </c>
      <c r="AG504" s="50" t="str">
        <f t="shared" si="2113"/>
        <v/>
      </c>
      <c r="AH504" s="51" t="str">
        <f t="shared" si="2113"/>
        <v/>
      </c>
      <c r="AI504" s="49" t="str">
        <f t="shared" ref="AI504:BN504" si="2114">IF(AI492="","",AI502-AI503)</f>
        <v/>
      </c>
      <c r="AJ504" s="50" t="str">
        <f t="shared" si="2114"/>
        <v/>
      </c>
      <c r="AK504" s="50" t="str">
        <f t="shared" si="2114"/>
        <v/>
      </c>
      <c r="AL504" s="50" t="str">
        <f t="shared" si="2114"/>
        <v/>
      </c>
      <c r="AM504" s="50" t="str">
        <f t="shared" si="2114"/>
        <v/>
      </c>
      <c r="AN504" s="50" t="str">
        <f t="shared" si="2114"/>
        <v/>
      </c>
      <c r="AO504" s="50" t="str">
        <f t="shared" si="2114"/>
        <v/>
      </c>
      <c r="AP504" s="51" t="str">
        <f t="shared" si="2114"/>
        <v/>
      </c>
      <c r="AQ504" s="49" t="str">
        <f t="shared" si="2114"/>
        <v/>
      </c>
      <c r="AR504" s="50" t="str">
        <f t="shared" si="2114"/>
        <v/>
      </c>
      <c r="AS504" s="50" t="str">
        <f t="shared" si="2114"/>
        <v/>
      </c>
      <c r="AT504" s="50" t="str">
        <f t="shared" si="2114"/>
        <v/>
      </c>
      <c r="AU504" s="50" t="str">
        <f t="shared" si="2114"/>
        <v/>
      </c>
      <c r="AV504" s="50" t="str">
        <f t="shared" si="2114"/>
        <v/>
      </c>
      <c r="AW504" s="50" t="str">
        <f t="shared" si="2114"/>
        <v/>
      </c>
      <c r="AX504" s="51" t="str">
        <f t="shared" si="2114"/>
        <v/>
      </c>
      <c r="AY504" s="49" t="str">
        <f t="shared" si="2114"/>
        <v/>
      </c>
      <c r="AZ504" s="50" t="str">
        <f t="shared" si="2114"/>
        <v/>
      </c>
      <c r="BA504" s="50" t="str">
        <f t="shared" si="2114"/>
        <v/>
      </c>
      <c r="BB504" s="50" t="str">
        <f t="shared" si="2114"/>
        <v/>
      </c>
      <c r="BC504" s="50" t="str">
        <f t="shared" si="2114"/>
        <v/>
      </c>
      <c r="BD504" s="50" t="str">
        <f t="shared" si="2114"/>
        <v/>
      </c>
      <c r="BE504" s="50" t="str">
        <f t="shared" si="2114"/>
        <v/>
      </c>
      <c r="BF504" s="51" t="str">
        <f t="shared" si="2114"/>
        <v/>
      </c>
      <c r="BG504" s="49" t="str">
        <f t="shared" si="2114"/>
        <v/>
      </c>
      <c r="BH504" s="50" t="str">
        <f t="shared" si="2114"/>
        <v/>
      </c>
      <c r="BI504" s="50" t="str">
        <f t="shared" si="2114"/>
        <v/>
      </c>
      <c r="BJ504" s="50" t="str">
        <f t="shared" si="2114"/>
        <v/>
      </c>
      <c r="BK504" s="50" t="str">
        <f t="shared" si="2114"/>
        <v/>
      </c>
      <c r="BL504" s="50" t="str">
        <f t="shared" si="2114"/>
        <v/>
      </c>
      <c r="BM504" s="50" t="str">
        <f t="shared" si="2114"/>
        <v/>
      </c>
      <c r="BN504" s="51" t="str">
        <f t="shared" si="2114"/>
        <v/>
      </c>
    </row>
    <row r="505" spans="1:66" ht="30.75" customHeight="1" thickBot="1" x14ac:dyDescent="0.3">
      <c r="A505" s="2104" t="s">
        <v>142</v>
      </c>
      <c r="B505" s="2105"/>
      <c r="C505" s="67" t="str">
        <f t="shared" ref="C505:AH505" si="2115">IF(C492="","",IF(C503=0,MAX($C$3:$J$3)+1,C502/C503))</f>
        <v/>
      </c>
      <c r="D505" s="68" t="str">
        <f t="shared" si="2115"/>
        <v/>
      </c>
      <c r="E505" s="68" t="str">
        <f t="shared" si="2115"/>
        <v/>
      </c>
      <c r="F505" s="68" t="str">
        <f t="shared" si="2115"/>
        <v/>
      </c>
      <c r="G505" s="68" t="str">
        <f t="shared" si="2115"/>
        <v/>
      </c>
      <c r="H505" s="68" t="str">
        <f t="shared" si="2115"/>
        <v/>
      </c>
      <c r="I505" s="68" t="str">
        <f t="shared" si="2115"/>
        <v/>
      </c>
      <c r="J505" s="69" t="str">
        <f t="shared" si="2115"/>
        <v/>
      </c>
      <c r="K505" s="67" t="str">
        <f t="shared" si="2115"/>
        <v/>
      </c>
      <c r="L505" s="68" t="str">
        <f t="shared" si="2115"/>
        <v/>
      </c>
      <c r="M505" s="68" t="str">
        <f t="shared" si="2115"/>
        <v/>
      </c>
      <c r="N505" s="68" t="str">
        <f t="shared" si="2115"/>
        <v/>
      </c>
      <c r="O505" s="68" t="str">
        <f t="shared" si="2115"/>
        <v/>
      </c>
      <c r="P505" s="68" t="str">
        <f t="shared" si="2115"/>
        <v/>
      </c>
      <c r="Q505" s="68" t="str">
        <f t="shared" si="2115"/>
        <v/>
      </c>
      <c r="R505" s="69" t="str">
        <f t="shared" si="2115"/>
        <v/>
      </c>
      <c r="S505" s="67" t="str">
        <f t="shared" si="2115"/>
        <v/>
      </c>
      <c r="T505" s="68" t="str">
        <f t="shared" si="2115"/>
        <v/>
      </c>
      <c r="U505" s="68" t="str">
        <f t="shared" si="2115"/>
        <v/>
      </c>
      <c r="V505" s="68" t="str">
        <f t="shared" si="2115"/>
        <v/>
      </c>
      <c r="W505" s="68" t="str">
        <f t="shared" si="2115"/>
        <v/>
      </c>
      <c r="X505" s="68" t="str">
        <f t="shared" si="2115"/>
        <v/>
      </c>
      <c r="Y505" s="68" t="str">
        <f t="shared" si="2115"/>
        <v/>
      </c>
      <c r="Z505" s="69" t="str">
        <f t="shared" si="2115"/>
        <v/>
      </c>
      <c r="AA505" s="67" t="str">
        <f t="shared" si="2115"/>
        <v/>
      </c>
      <c r="AB505" s="68" t="str">
        <f t="shared" si="2115"/>
        <v/>
      </c>
      <c r="AC505" s="68" t="str">
        <f t="shared" si="2115"/>
        <v/>
      </c>
      <c r="AD505" s="68" t="str">
        <f t="shared" si="2115"/>
        <v/>
      </c>
      <c r="AE505" s="68" t="str">
        <f t="shared" si="2115"/>
        <v/>
      </c>
      <c r="AF505" s="68" t="str">
        <f t="shared" si="2115"/>
        <v/>
      </c>
      <c r="AG505" s="68" t="str">
        <f t="shared" si="2115"/>
        <v/>
      </c>
      <c r="AH505" s="69" t="str">
        <f t="shared" si="2115"/>
        <v/>
      </c>
      <c r="AI505" s="67" t="str">
        <f t="shared" ref="AI505:BN505" si="2116">IF(AI492="","",IF(AI503=0,MAX($C$3:$J$3)+1,AI502/AI503))</f>
        <v/>
      </c>
      <c r="AJ505" s="68" t="str">
        <f t="shared" si="2116"/>
        <v/>
      </c>
      <c r="AK505" s="68" t="str">
        <f t="shared" si="2116"/>
        <v/>
      </c>
      <c r="AL505" s="68" t="str">
        <f t="shared" si="2116"/>
        <v/>
      </c>
      <c r="AM505" s="68" t="str">
        <f t="shared" si="2116"/>
        <v/>
      </c>
      <c r="AN505" s="68" t="str">
        <f t="shared" si="2116"/>
        <v/>
      </c>
      <c r="AO505" s="68" t="str">
        <f t="shared" si="2116"/>
        <v/>
      </c>
      <c r="AP505" s="69" t="str">
        <f t="shared" si="2116"/>
        <v/>
      </c>
      <c r="AQ505" s="67" t="str">
        <f t="shared" si="2116"/>
        <v/>
      </c>
      <c r="AR505" s="68" t="str">
        <f t="shared" si="2116"/>
        <v/>
      </c>
      <c r="AS505" s="68" t="str">
        <f t="shared" si="2116"/>
        <v/>
      </c>
      <c r="AT505" s="68" t="str">
        <f t="shared" si="2116"/>
        <v/>
      </c>
      <c r="AU505" s="68" t="str">
        <f t="shared" si="2116"/>
        <v/>
      </c>
      <c r="AV505" s="68" t="str">
        <f t="shared" si="2116"/>
        <v/>
      </c>
      <c r="AW505" s="68" t="str">
        <f t="shared" si="2116"/>
        <v/>
      </c>
      <c r="AX505" s="69" t="str">
        <f t="shared" si="2116"/>
        <v/>
      </c>
      <c r="AY505" s="67" t="str">
        <f t="shared" si="2116"/>
        <v/>
      </c>
      <c r="AZ505" s="68" t="str">
        <f t="shared" si="2116"/>
        <v/>
      </c>
      <c r="BA505" s="68" t="str">
        <f t="shared" si="2116"/>
        <v/>
      </c>
      <c r="BB505" s="68" t="str">
        <f t="shared" si="2116"/>
        <v/>
      </c>
      <c r="BC505" s="68" t="str">
        <f t="shared" si="2116"/>
        <v/>
      </c>
      <c r="BD505" s="68" t="str">
        <f t="shared" si="2116"/>
        <v/>
      </c>
      <c r="BE505" s="68" t="str">
        <f t="shared" si="2116"/>
        <v/>
      </c>
      <c r="BF505" s="69" t="str">
        <f t="shared" si="2116"/>
        <v/>
      </c>
      <c r="BG505" s="67" t="str">
        <f t="shared" si="2116"/>
        <v/>
      </c>
      <c r="BH505" s="68" t="str">
        <f t="shared" si="2116"/>
        <v/>
      </c>
      <c r="BI505" s="68" t="str">
        <f t="shared" si="2116"/>
        <v/>
      </c>
      <c r="BJ505" s="68" t="str">
        <f t="shared" si="2116"/>
        <v/>
      </c>
      <c r="BK505" s="68" t="str">
        <f t="shared" si="2116"/>
        <v/>
      </c>
      <c r="BL505" s="68" t="str">
        <f t="shared" si="2116"/>
        <v/>
      </c>
      <c r="BM505" s="68" t="str">
        <f t="shared" si="2116"/>
        <v/>
      </c>
      <c r="BN505" s="69" t="str">
        <f t="shared" si="2116"/>
        <v/>
      </c>
    </row>
    <row r="506" spans="1:66" ht="15.75" x14ac:dyDescent="0.25">
      <c r="A506" s="2106" t="s">
        <v>37</v>
      </c>
      <c r="B506" s="2107"/>
      <c r="C506" s="975" t="str">
        <f t="shared" ref="C506:J506" si="2117">IF(C492="","",RANK(C482,$C482:$J482,0))</f>
        <v/>
      </c>
      <c r="D506" s="976" t="str">
        <f t="shared" si="2117"/>
        <v/>
      </c>
      <c r="E506" s="976" t="str">
        <f t="shared" si="2117"/>
        <v/>
      </c>
      <c r="F506" s="976" t="str">
        <f t="shared" si="2117"/>
        <v/>
      </c>
      <c r="G506" s="976" t="str">
        <f t="shared" si="2117"/>
        <v/>
      </c>
      <c r="H506" s="976" t="str">
        <f t="shared" si="2117"/>
        <v/>
      </c>
      <c r="I506" s="976" t="str">
        <f t="shared" si="2117"/>
        <v/>
      </c>
      <c r="J506" s="977" t="str">
        <f t="shared" si="2117"/>
        <v/>
      </c>
      <c r="K506" s="975" t="str">
        <f t="shared" ref="K506:R506" si="2118">IF(K492="","",RANK(C482,$C482:$J482,0))</f>
        <v/>
      </c>
      <c r="L506" s="976" t="str">
        <f t="shared" si="2118"/>
        <v/>
      </c>
      <c r="M506" s="976" t="str">
        <f t="shared" si="2118"/>
        <v/>
      </c>
      <c r="N506" s="976" t="str">
        <f t="shared" si="2118"/>
        <v/>
      </c>
      <c r="O506" s="976" t="str">
        <f t="shared" si="2118"/>
        <v/>
      </c>
      <c r="P506" s="976" t="str">
        <f t="shared" si="2118"/>
        <v/>
      </c>
      <c r="Q506" s="976" t="str">
        <f t="shared" si="2118"/>
        <v/>
      </c>
      <c r="R506" s="977" t="str">
        <f t="shared" si="2118"/>
        <v/>
      </c>
      <c r="S506" s="975" t="str">
        <f t="shared" ref="S506:Z506" si="2119">IF(S492="","",RANK(C482,$C482:$J482,0))</f>
        <v/>
      </c>
      <c r="T506" s="976" t="str">
        <f t="shared" si="2119"/>
        <v/>
      </c>
      <c r="U506" s="976" t="str">
        <f t="shared" si="2119"/>
        <v/>
      </c>
      <c r="V506" s="976" t="str">
        <f t="shared" si="2119"/>
        <v/>
      </c>
      <c r="W506" s="976" t="str">
        <f t="shared" si="2119"/>
        <v/>
      </c>
      <c r="X506" s="976" t="str">
        <f t="shared" si="2119"/>
        <v/>
      </c>
      <c r="Y506" s="976" t="str">
        <f t="shared" si="2119"/>
        <v/>
      </c>
      <c r="Z506" s="984" t="str">
        <f t="shared" si="2119"/>
        <v/>
      </c>
      <c r="AA506" s="975" t="str">
        <f t="shared" ref="AA506:AH506" si="2120">IF(AA492="","",RANK(C482,$C482:$J482,0))</f>
        <v/>
      </c>
      <c r="AB506" s="976" t="str">
        <f t="shared" si="2120"/>
        <v/>
      </c>
      <c r="AC506" s="976" t="str">
        <f t="shared" si="2120"/>
        <v/>
      </c>
      <c r="AD506" s="976" t="str">
        <f t="shared" si="2120"/>
        <v/>
      </c>
      <c r="AE506" s="976" t="str">
        <f t="shared" si="2120"/>
        <v/>
      </c>
      <c r="AF506" s="976" t="str">
        <f t="shared" si="2120"/>
        <v/>
      </c>
      <c r="AG506" s="976" t="str">
        <f t="shared" si="2120"/>
        <v/>
      </c>
      <c r="AH506" s="977" t="str">
        <f t="shared" si="2120"/>
        <v/>
      </c>
      <c r="AI506" s="975" t="str">
        <f t="shared" ref="AI506:AP506" si="2121">IF(AI492="","",RANK(C482,$C482:$J482,0))</f>
        <v/>
      </c>
      <c r="AJ506" s="976" t="str">
        <f t="shared" si="2121"/>
        <v/>
      </c>
      <c r="AK506" s="976" t="str">
        <f t="shared" si="2121"/>
        <v/>
      </c>
      <c r="AL506" s="976" t="str">
        <f t="shared" si="2121"/>
        <v/>
      </c>
      <c r="AM506" s="976" t="str">
        <f t="shared" si="2121"/>
        <v/>
      </c>
      <c r="AN506" s="976" t="str">
        <f t="shared" si="2121"/>
        <v/>
      </c>
      <c r="AO506" s="976" t="str">
        <f t="shared" si="2121"/>
        <v/>
      </c>
      <c r="AP506" s="977" t="str">
        <f t="shared" si="2121"/>
        <v/>
      </c>
      <c r="AQ506" s="975" t="str">
        <f t="shared" ref="AQ506:AX506" si="2122">IF(AQ492="","",RANK(C482,$C482:$J482,0))</f>
        <v/>
      </c>
      <c r="AR506" s="976" t="str">
        <f t="shared" si="2122"/>
        <v/>
      </c>
      <c r="AS506" s="976" t="str">
        <f t="shared" si="2122"/>
        <v/>
      </c>
      <c r="AT506" s="976" t="str">
        <f t="shared" si="2122"/>
        <v/>
      </c>
      <c r="AU506" s="976" t="str">
        <f t="shared" si="2122"/>
        <v/>
      </c>
      <c r="AV506" s="976" t="str">
        <f t="shared" si="2122"/>
        <v/>
      </c>
      <c r="AW506" s="976" t="str">
        <f t="shared" si="2122"/>
        <v/>
      </c>
      <c r="AX506" s="977" t="str">
        <f t="shared" si="2122"/>
        <v/>
      </c>
      <c r="AY506" s="975" t="str">
        <f t="shared" ref="AY506:BF506" si="2123">IF(AY492="","",RANK(C482,$C482:$J482,0))</f>
        <v/>
      </c>
      <c r="AZ506" s="976" t="str">
        <f t="shared" si="2123"/>
        <v/>
      </c>
      <c r="BA506" s="976" t="str">
        <f t="shared" si="2123"/>
        <v/>
      </c>
      <c r="BB506" s="976" t="str">
        <f t="shared" si="2123"/>
        <v/>
      </c>
      <c r="BC506" s="976" t="str">
        <f t="shared" si="2123"/>
        <v/>
      </c>
      <c r="BD506" s="976" t="str">
        <f t="shared" si="2123"/>
        <v/>
      </c>
      <c r="BE506" s="976" t="str">
        <f t="shared" si="2123"/>
        <v/>
      </c>
      <c r="BF506" s="977" t="str">
        <f t="shared" si="2123"/>
        <v/>
      </c>
      <c r="BG506" s="975" t="str">
        <f t="shared" ref="BG506:BN506" si="2124">IF(BG492="","",RANK(C482,$C482:$J482,0))</f>
        <v/>
      </c>
      <c r="BH506" s="976" t="str">
        <f t="shared" si="2124"/>
        <v/>
      </c>
      <c r="BI506" s="976" t="str">
        <f t="shared" si="2124"/>
        <v/>
      </c>
      <c r="BJ506" s="976" t="str">
        <f t="shared" si="2124"/>
        <v/>
      </c>
      <c r="BK506" s="976" t="str">
        <f t="shared" si="2124"/>
        <v/>
      </c>
      <c r="BL506" s="976" t="str">
        <f t="shared" si="2124"/>
        <v/>
      </c>
      <c r="BM506" s="976" t="str">
        <f t="shared" si="2124"/>
        <v/>
      </c>
      <c r="BN506" s="977" t="str">
        <f t="shared" si="2124"/>
        <v/>
      </c>
    </row>
    <row r="507" spans="1:66" ht="15.75" x14ac:dyDescent="0.25">
      <c r="A507" s="2084" t="s">
        <v>38</v>
      </c>
      <c r="B507" s="2085"/>
      <c r="C507" s="978" t="str">
        <f t="shared" ref="C507:J507" si="2125">IF(C492="","",RANK(C483,$C483:$J483,0))</f>
        <v/>
      </c>
      <c r="D507" s="979" t="str">
        <f t="shared" si="2125"/>
        <v/>
      </c>
      <c r="E507" s="979" t="str">
        <f t="shared" si="2125"/>
        <v/>
      </c>
      <c r="F507" s="979" t="str">
        <f t="shared" si="2125"/>
        <v/>
      </c>
      <c r="G507" s="979" t="str">
        <f t="shared" si="2125"/>
        <v/>
      </c>
      <c r="H507" s="979" t="str">
        <f t="shared" si="2125"/>
        <v/>
      </c>
      <c r="I507" s="979" t="str">
        <f t="shared" si="2125"/>
        <v/>
      </c>
      <c r="J507" s="980" t="str">
        <f t="shared" si="2125"/>
        <v/>
      </c>
      <c r="K507" s="978" t="str">
        <f t="shared" ref="K507:R507" si="2126">IF(K492="","",RANK(C483,$C483:$J483,0))</f>
        <v/>
      </c>
      <c r="L507" s="979" t="str">
        <f t="shared" si="2126"/>
        <v/>
      </c>
      <c r="M507" s="979" t="str">
        <f t="shared" si="2126"/>
        <v/>
      </c>
      <c r="N507" s="979" t="str">
        <f t="shared" si="2126"/>
        <v/>
      </c>
      <c r="O507" s="979" t="str">
        <f t="shared" si="2126"/>
        <v/>
      </c>
      <c r="P507" s="979" t="str">
        <f t="shared" si="2126"/>
        <v/>
      </c>
      <c r="Q507" s="979" t="str">
        <f t="shared" si="2126"/>
        <v/>
      </c>
      <c r="R507" s="980" t="str">
        <f t="shared" si="2126"/>
        <v/>
      </c>
      <c r="S507" s="978" t="str">
        <f t="shared" ref="S507:Z507" si="2127">IF(S492="","",RANK(C483,$C483:$J483,0))</f>
        <v/>
      </c>
      <c r="T507" s="979" t="str">
        <f t="shared" si="2127"/>
        <v/>
      </c>
      <c r="U507" s="979" t="str">
        <f t="shared" si="2127"/>
        <v/>
      </c>
      <c r="V507" s="979" t="str">
        <f t="shared" si="2127"/>
        <v/>
      </c>
      <c r="W507" s="979" t="str">
        <f t="shared" si="2127"/>
        <v/>
      </c>
      <c r="X507" s="979" t="str">
        <f t="shared" si="2127"/>
        <v/>
      </c>
      <c r="Y507" s="979" t="str">
        <f t="shared" si="2127"/>
        <v/>
      </c>
      <c r="Z507" s="985" t="str">
        <f t="shared" si="2127"/>
        <v/>
      </c>
      <c r="AA507" s="978" t="str">
        <f t="shared" ref="AA507:AH507" si="2128">IF(AA492="","",RANK(C483,$C483:$J483,0))</f>
        <v/>
      </c>
      <c r="AB507" s="979" t="str">
        <f t="shared" si="2128"/>
        <v/>
      </c>
      <c r="AC507" s="979" t="str">
        <f t="shared" si="2128"/>
        <v/>
      </c>
      <c r="AD507" s="979" t="str">
        <f t="shared" si="2128"/>
        <v/>
      </c>
      <c r="AE507" s="979" t="str">
        <f t="shared" si="2128"/>
        <v/>
      </c>
      <c r="AF507" s="979" t="str">
        <f t="shared" si="2128"/>
        <v/>
      </c>
      <c r="AG507" s="979" t="str">
        <f t="shared" si="2128"/>
        <v/>
      </c>
      <c r="AH507" s="980" t="str">
        <f t="shared" si="2128"/>
        <v/>
      </c>
      <c r="AI507" s="978" t="str">
        <f t="shared" ref="AI507:AP507" si="2129">IF(AI492="","",RANK(C483,$C483:$J483,0))</f>
        <v/>
      </c>
      <c r="AJ507" s="979" t="str">
        <f t="shared" si="2129"/>
        <v/>
      </c>
      <c r="AK507" s="979" t="str">
        <f t="shared" si="2129"/>
        <v/>
      </c>
      <c r="AL507" s="979" t="str">
        <f t="shared" si="2129"/>
        <v/>
      </c>
      <c r="AM507" s="979" t="str">
        <f t="shared" si="2129"/>
        <v/>
      </c>
      <c r="AN507" s="979" t="str">
        <f t="shared" si="2129"/>
        <v/>
      </c>
      <c r="AO507" s="979" t="str">
        <f t="shared" si="2129"/>
        <v/>
      </c>
      <c r="AP507" s="980" t="str">
        <f t="shared" si="2129"/>
        <v/>
      </c>
      <c r="AQ507" s="978" t="str">
        <f t="shared" ref="AQ507:AX507" si="2130">IF(AQ492="","",RANK(C483,$C483:$J483,0))</f>
        <v/>
      </c>
      <c r="AR507" s="979" t="str">
        <f t="shared" si="2130"/>
        <v/>
      </c>
      <c r="AS507" s="979" t="str">
        <f t="shared" si="2130"/>
        <v/>
      </c>
      <c r="AT507" s="979" t="str">
        <f t="shared" si="2130"/>
        <v/>
      </c>
      <c r="AU507" s="979" t="str">
        <f t="shared" si="2130"/>
        <v/>
      </c>
      <c r="AV507" s="979" t="str">
        <f t="shared" si="2130"/>
        <v/>
      </c>
      <c r="AW507" s="979" t="str">
        <f t="shared" si="2130"/>
        <v/>
      </c>
      <c r="AX507" s="980" t="str">
        <f t="shared" si="2130"/>
        <v/>
      </c>
      <c r="AY507" s="978" t="str">
        <f t="shared" ref="AY507:BF507" si="2131">IF(AY492="","",RANK(C483,$C483:$J483,0))</f>
        <v/>
      </c>
      <c r="AZ507" s="979" t="str">
        <f t="shared" si="2131"/>
        <v/>
      </c>
      <c r="BA507" s="979" t="str">
        <f t="shared" si="2131"/>
        <v/>
      </c>
      <c r="BB507" s="979" t="str">
        <f t="shared" si="2131"/>
        <v/>
      </c>
      <c r="BC507" s="979" t="str">
        <f t="shared" si="2131"/>
        <v/>
      </c>
      <c r="BD507" s="979" t="str">
        <f t="shared" si="2131"/>
        <v/>
      </c>
      <c r="BE507" s="979" t="str">
        <f t="shared" si="2131"/>
        <v/>
      </c>
      <c r="BF507" s="980" t="str">
        <f t="shared" si="2131"/>
        <v/>
      </c>
      <c r="BG507" s="978" t="str">
        <f t="shared" ref="BG507:BN507" si="2132">IF(BG492="","",RANK(C483,$C483:$J483,0))</f>
        <v/>
      </c>
      <c r="BH507" s="979" t="str">
        <f t="shared" si="2132"/>
        <v/>
      </c>
      <c r="BI507" s="979" t="str">
        <f t="shared" si="2132"/>
        <v/>
      </c>
      <c r="BJ507" s="979" t="str">
        <f t="shared" si="2132"/>
        <v/>
      </c>
      <c r="BK507" s="979" t="str">
        <f t="shared" si="2132"/>
        <v/>
      </c>
      <c r="BL507" s="979" t="str">
        <f t="shared" si="2132"/>
        <v/>
      </c>
      <c r="BM507" s="979" t="str">
        <f t="shared" si="2132"/>
        <v/>
      </c>
      <c r="BN507" s="980" t="str">
        <f t="shared" si="2132"/>
        <v/>
      </c>
    </row>
    <row r="508" spans="1:66" ht="15.75" x14ac:dyDescent="0.25">
      <c r="A508" s="2084" t="s">
        <v>39</v>
      </c>
      <c r="B508" s="2085"/>
      <c r="C508" s="978" t="str">
        <f t="shared" ref="C508:J508" si="2133">IF(C492="","",RANK(C484,$C484:$J484,1))</f>
        <v/>
      </c>
      <c r="D508" s="979" t="str">
        <f t="shared" si="2133"/>
        <v/>
      </c>
      <c r="E508" s="979" t="str">
        <f t="shared" si="2133"/>
        <v/>
      </c>
      <c r="F508" s="979" t="str">
        <f t="shared" si="2133"/>
        <v/>
      </c>
      <c r="G508" s="979" t="str">
        <f t="shared" si="2133"/>
        <v/>
      </c>
      <c r="H508" s="979" t="str">
        <f t="shared" si="2133"/>
        <v/>
      </c>
      <c r="I508" s="979" t="str">
        <f t="shared" si="2133"/>
        <v/>
      </c>
      <c r="J508" s="980" t="str">
        <f t="shared" si="2133"/>
        <v/>
      </c>
      <c r="K508" s="978" t="str">
        <f t="shared" ref="K508:R508" si="2134">IF(K492="","",RANK(C484,$C484:$J484,1))</f>
        <v/>
      </c>
      <c r="L508" s="979" t="str">
        <f t="shared" si="2134"/>
        <v/>
      </c>
      <c r="M508" s="979" t="str">
        <f t="shared" si="2134"/>
        <v/>
      </c>
      <c r="N508" s="979" t="str">
        <f t="shared" si="2134"/>
        <v/>
      </c>
      <c r="O508" s="979" t="str">
        <f t="shared" si="2134"/>
        <v/>
      </c>
      <c r="P508" s="979" t="str">
        <f t="shared" si="2134"/>
        <v/>
      </c>
      <c r="Q508" s="979" t="str">
        <f t="shared" si="2134"/>
        <v/>
      </c>
      <c r="R508" s="980" t="str">
        <f t="shared" si="2134"/>
        <v/>
      </c>
      <c r="S508" s="978" t="str">
        <f t="shared" ref="S508:Z508" si="2135">IF(S492="","",RANK(C484,$C484:$J484,1))</f>
        <v/>
      </c>
      <c r="T508" s="979" t="str">
        <f t="shared" si="2135"/>
        <v/>
      </c>
      <c r="U508" s="979" t="str">
        <f t="shared" si="2135"/>
        <v/>
      </c>
      <c r="V508" s="979" t="str">
        <f t="shared" si="2135"/>
        <v/>
      </c>
      <c r="W508" s="979" t="str">
        <f t="shared" si="2135"/>
        <v/>
      </c>
      <c r="X508" s="979" t="str">
        <f t="shared" si="2135"/>
        <v/>
      </c>
      <c r="Y508" s="979" t="str">
        <f t="shared" si="2135"/>
        <v/>
      </c>
      <c r="Z508" s="985" t="str">
        <f t="shared" si="2135"/>
        <v/>
      </c>
      <c r="AA508" s="978" t="str">
        <f t="shared" ref="AA508:AH508" si="2136">IF(AA492="","",RANK(C484,$C484:$J484,1))</f>
        <v/>
      </c>
      <c r="AB508" s="979" t="str">
        <f t="shared" si="2136"/>
        <v/>
      </c>
      <c r="AC508" s="979" t="str">
        <f t="shared" si="2136"/>
        <v/>
      </c>
      <c r="AD508" s="979" t="str">
        <f t="shared" si="2136"/>
        <v/>
      </c>
      <c r="AE508" s="979" t="str">
        <f t="shared" si="2136"/>
        <v/>
      </c>
      <c r="AF508" s="979" t="str">
        <f t="shared" si="2136"/>
        <v/>
      </c>
      <c r="AG508" s="979" t="str">
        <f t="shared" si="2136"/>
        <v/>
      </c>
      <c r="AH508" s="980" t="str">
        <f t="shared" si="2136"/>
        <v/>
      </c>
      <c r="AI508" s="978" t="str">
        <f t="shared" ref="AI508:AP508" si="2137">IF(AI492="","",RANK(C484,$C484:$J484,1))</f>
        <v/>
      </c>
      <c r="AJ508" s="979" t="str">
        <f t="shared" si="2137"/>
        <v/>
      </c>
      <c r="AK508" s="979" t="str">
        <f t="shared" si="2137"/>
        <v/>
      </c>
      <c r="AL508" s="979" t="str">
        <f t="shared" si="2137"/>
        <v/>
      </c>
      <c r="AM508" s="979" t="str">
        <f t="shared" si="2137"/>
        <v/>
      </c>
      <c r="AN508" s="979" t="str">
        <f t="shared" si="2137"/>
        <v/>
      </c>
      <c r="AO508" s="979" t="str">
        <f t="shared" si="2137"/>
        <v/>
      </c>
      <c r="AP508" s="980" t="str">
        <f t="shared" si="2137"/>
        <v/>
      </c>
      <c r="AQ508" s="978" t="str">
        <f t="shared" ref="AQ508:AX508" si="2138">IF(AQ492="","",RANK(C484,$C484:$J484,1))</f>
        <v/>
      </c>
      <c r="AR508" s="979" t="str">
        <f t="shared" si="2138"/>
        <v/>
      </c>
      <c r="AS508" s="979" t="str">
        <f t="shared" si="2138"/>
        <v/>
      </c>
      <c r="AT508" s="979" t="str">
        <f t="shared" si="2138"/>
        <v/>
      </c>
      <c r="AU508" s="979" t="str">
        <f t="shared" si="2138"/>
        <v/>
      </c>
      <c r="AV508" s="979" t="str">
        <f t="shared" si="2138"/>
        <v/>
      </c>
      <c r="AW508" s="979" t="str">
        <f t="shared" si="2138"/>
        <v/>
      </c>
      <c r="AX508" s="980" t="str">
        <f t="shared" si="2138"/>
        <v/>
      </c>
      <c r="AY508" s="978" t="str">
        <f t="shared" ref="AY508:BF508" si="2139">IF(AY492="","",RANK(C484,$C484:$J484,1))</f>
        <v/>
      </c>
      <c r="AZ508" s="979" t="str">
        <f t="shared" si="2139"/>
        <v/>
      </c>
      <c r="BA508" s="979" t="str">
        <f t="shared" si="2139"/>
        <v/>
      </c>
      <c r="BB508" s="979" t="str">
        <f t="shared" si="2139"/>
        <v/>
      </c>
      <c r="BC508" s="979" t="str">
        <f t="shared" si="2139"/>
        <v/>
      </c>
      <c r="BD508" s="979" t="str">
        <f t="shared" si="2139"/>
        <v/>
      </c>
      <c r="BE508" s="979" t="str">
        <f t="shared" si="2139"/>
        <v/>
      </c>
      <c r="BF508" s="980" t="str">
        <f t="shared" si="2139"/>
        <v/>
      </c>
      <c r="BG508" s="978" t="str">
        <f t="shared" ref="BG508:BN508" si="2140">IF(BG492="","",RANK(C484,$C484:$J484,1))</f>
        <v/>
      </c>
      <c r="BH508" s="979" t="str">
        <f t="shared" si="2140"/>
        <v/>
      </c>
      <c r="BI508" s="979" t="str">
        <f t="shared" si="2140"/>
        <v/>
      </c>
      <c r="BJ508" s="979" t="str">
        <f t="shared" si="2140"/>
        <v/>
      </c>
      <c r="BK508" s="979" t="str">
        <f t="shared" si="2140"/>
        <v/>
      </c>
      <c r="BL508" s="979" t="str">
        <f t="shared" si="2140"/>
        <v/>
      </c>
      <c r="BM508" s="979" t="str">
        <f t="shared" si="2140"/>
        <v/>
      </c>
      <c r="BN508" s="980" t="str">
        <f t="shared" si="2140"/>
        <v/>
      </c>
    </row>
    <row r="509" spans="1:66" ht="15.75" x14ac:dyDescent="0.25">
      <c r="A509" s="2084" t="s">
        <v>32</v>
      </c>
      <c r="B509" s="2085"/>
      <c r="C509" s="978" t="str">
        <f t="shared" ref="C509:J509" si="2141">IF(C492="","",RANK(C485,$C485:$J485,0))</f>
        <v/>
      </c>
      <c r="D509" s="979" t="str">
        <f t="shared" si="2141"/>
        <v/>
      </c>
      <c r="E509" s="979" t="str">
        <f t="shared" si="2141"/>
        <v/>
      </c>
      <c r="F509" s="979" t="str">
        <f t="shared" si="2141"/>
        <v/>
      </c>
      <c r="G509" s="979" t="str">
        <f t="shared" si="2141"/>
        <v/>
      </c>
      <c r="H509" s="979" t="str">
        <f t="shared" si="2141"/>
        <v/>
      </c>
      <c r="I509" s="979" t="str">
        <f t="shared" si="2141"/>
        <v/>
      </c>
      <c r="J509" s="980" t="str">
        <f t="shared" si="2141"/>
        <v/>
      </c>
      <c r="K509" s="978" t="str">
        <f t="shared" ref="K509:R509" si="2142">IF(K492="","",RANK(C485,$C485:$J485,0))</f>
        <v/>
      </c>
      <c r="L509" s="979" t="str">
        <f t="shared" si="2142"/>
        <v/>
      </c>
      <c r="M509" s="979" t="str">
        <f t="shared" si="2142"/>
        <v/>
      </c>
      <c r="N509" s="979" t="str">
        <f t="shared" si="2142"/>
        <v/>
      </c>
      <c r="O509" s="979" t="str">
        <f t="shared" si="2142"/>
        <v/>
      </c>
      <c r="P509" s="979" t="str">
        <f t="shared" si="2142"/>
        <v/>
      </c>
      <c r="Q509" s="979" t="str">
        <f t="shared" si="2142"/>
        <v/>
      </c>
      <c r="R509" s="980" t="str">
        <f t="shared" si="2142"/>
        <v/>
      </c>
      <c r="S509" s="978" t="str">
        <f t="shared" ref="S509:Z509" si="2143">IF(S492="","",RANK(C485,$C485:$J485,0))</f>
        <v/>
      </c>
      <c r="T509" s="979" t="str">
        <f t="shared" si="2143"/>
        <v/>
      </c>
      <c r="U509" s="979" t="str">
        <f t="shared" si="2143"/>
        <v/>
      </c>
      <c r="V509" s="979" t="str">
        <f t="shared" si="2143"/>
        <v/>
      </c>
      <c r="W509" s="979" t="str">
        <f t="shared" si="2143"/>
        <v/>
      </c>
      <c r="X509" s="979" t="str">
        <f t="shared" si="2143"/>
        <v/>
      </c>
      <c r="Y509" s="979" t="str">
        <f t="shared" si="2143"/>
        <v/>
      </c>
      <c r="Z509" s="985" t="str">
        <f t="shared" si="2143"/>
        <v/>
      </c>
      <c r="AA509" s="978" t="str">
        <f t="shared" ref="AA509:AH509" si="2144">IF(AA492="","",RANK(C485,$C485:$J485,0))</f>
        <v/>
      </c>
      <c r="AB509" s="979" t="str">
        <f t="shared" si="2144"/>
        <v/>
      </c>
      <c r="AC509" s="979" t="str">
        <f t="shared" si="2144"/>
        <v/>
      </c>
      <c r="AD509" s="979" t="str">
        <f t="shared" si="2144"/>
        <v/>
      </c>
      <c r="AE509" s="979" t="str">
        <f t="shared" si="2144"/>
        <v/>
      </c>
      <c r="AF509" s="979" t="str">
        <f t="shared" si="2144"/>
        <v/>
      </c>
      <c r="AG509" s="979" t="str">
        <f t="shared" si="2144"/>
        <v/>
      </c>
      <c r="AH509" s="980" t="str">
        <f t="shared" si="2144"/>
        <v/>
      </c>
      <c r="AI509" s="978" t="str">
        <f t="shared" ref="AI509:AP509" si="2145">IF(AI492="","",RANK(C485,$C485:$J485,0))</f>
        <v/>
      </c>
      <c r="AJ509" s="979" t="str">
        <f t="shared" si="2145"/>
        <v/>
      </c>
      <c r="AK509" s="979" t="str">
        <f t="shared" si="2145"/>
        <v/>
      </c>
      <c r="AL509" s="979" t="str">
        <f t="shared" si="2145"/>
        <v/>
      </c>
      <c r="AM509" s="979" t="str">
        <f t="shared" si="2145"/>
        <v/>
      </c>
      <c r="AN509" s="979" t="str">
        <f t="shared" si="2145"/>
        <v/>
      </c>
      <c r="AO509" s="979" t="str">
        <f t="shared" si="2145"/>
        <v/>
      </c>
      <c r="AP509" s="980" t="str">
        <f t="shared" si="2145"/>
        <v/>
      </c>
      <c r="AQ509" s="978" t="str">
        <f t="shared" ref="AQ509:AX509" si="2146">IF(AQ492="","",RANK(C485,$C485:$J485,0))</f>
        <v/>
      </c>
      <c r="AR509" s="979" t="str">
        <f t="shared" si="2146"/>
        <v/>
      </c>
      <c r="AS509" s="979" t="str">
        <f t="shared" si="2146"/>
        <v/>
      </c>
      <c r="AT509" s="979" t="str">
        <f t="shared" si="2146"/>
        <v/>
      </c>
      <c r="AU509" s="979" t="str">
        <f t="shared" si="2146"/>
        <v/>
      </c>
      <c r="AV509" s="979" t="str">
        <f t="shared" si="2146"/>
        <v/>
      </c>
      <c r="AW509" s="979" t="str">
        <f t="shared" si="2146"/>
        <v/>
      </c>
      <c r="AX509" s="980" t="str">
        <f t="shared" si="2146"/>
        <v/>
      </c>
      <c r="AY509" s="978" t="str">
        <f t="shared" ref="AY509:BF509" si="2147">IF(AY492="","",RANK(C485,$C485:$J485,0))</f>
        <v/>
      </c>
      <c r="AZ509" s="979" t="str">
        <f t="shared" si="2147"/>
        <v/>
      </c>
      <c r="BA509" s="979" t="str">
        <f t="shared" si="2147"/>
        <v/>
      </c>
      <c r="BB509" s="979" t="str">
        <f t="shared" si="2147"/>
        <v/>
      </c>
      <c r="BC509" s="979" t="str">
        <f t="shared" si="2147"/>
        <v/>
      </c>
      <c r="BD509" s="979" t="str">
        <f t="shared" si="2147"/>
        <v/>
      </c>
      <c r="BE509" s="979" t="str">
        <f t="shared" si="2147"/>
        <v/>
      </c>
      <c r="BF509" s="980" t="str">
        <f t="shared" si="2147"/>
        <v/>
      </c>
      <c r="BG509" s="978" t="str">
        <f t="shared" ref="BG509:BN509" si="2148">IF(BG492="","",RANK(C485,$C485:$J485,0))</f>
        <v/>
      </c>
      <c r="BH509" s="979" t="str">
        <f t="shared" si="2148"/>
        <v/>
      </c>
      <c r="BI509" s="979" t="str">
        <f t="shared" si="2148"/>
        <v/>
      </c>
      <c r="BJ509" s="979" t="str">
        <f t="shared" si="2148"/>
        <v/>
      </c>
      <c r="BK509" s="979" t="str">
        <f t="shared" si="2148"/>
        <v/>
      </c>
      <c r="BL509" s="979" t="str">
        <f t="shared" si="2148"/>
        <v/>
      </c>
      <c r="BM509" s="979" t="str">
        <f t="shared" si="2148"/>
        <v/>
      </c>
      <c r="BN509" s="980" t="str">
        <f t="shared" si="2148"/>
        <v/>
      </c>
    </row>
    <row r="510" spans="1:66" ht="16.5" thickBot="1" x14ac:dyDescent="0.3">
      <c r="A510" s="2086" t="s">
        <v>137</v>
      </c>
      <c r="B510" s="2087"/>
      <c r="C510" s="986" t="str">
        <f t="shared" ref="C510:J510" si="2149">IF(C492="","",RANK(C486,$C486:$J486,0))</f>
        <v/>
      </c>
      <c r="D510" s="987" t="str">
        <f t="shared" si="2149"/>
        <v/>
      </c>
      <c r="E510" s="987" t="str">
        <f t="shared" si="2149"/>
        <v/>
      </c>
      <c r="F510" s="987" t="str">
        <f t="shared" si="2149"/>
        <v/>
      </c>
      <c r="G510" s="987" t="str">
        <f t="shared" si="2149"/>
        <v/>
      </c>
      <c r="H510" s="987" t="str">
        <f t="shared" si="2149"/>
        <v/>
      </c>
      <c r="I510" s="987" t="str">
        <f t="shared" si="2149"/>
        <v/>
      </c>
      <c r="J510" s="988" t="str">
        <f t="shared" si="2149"/>
        <v/>
      </c>
      <c r="K510" s="986" t="str">
        <f t="shared" ref="K510:R510" si="2150">IF(K492="","",RANK(C486,$C486:$J486,0))</f>
        <v/>
      </c>
      <c r="L510" s="987" t="str">
        <f t="shared" si="2150"/>
        <v/>
      </c>
      <c r="M510" s="987" t="str">
        <f t="shared" si="2150"/>
        <v/>
      </c>
      <c r="N510" s="987" t="str">
        <f t="shared" si="2150"/>
        <v/>
      </c>
      <c r="O510" s="987" t="str">
        <f t="shared" si="2150"/>
        <v/>
      </c>
      <c r="P510" s="987" t="str">
        <f t="shared" si="2150"/>
        <v/>
      </c>
      <c r="Q510" s="987" t="str">
        <f t="shared" si="2150"/>
        <v/>
      </c>
      <c r="R510" s="988" t="str">
        <f t="shared" si="2150"/>
        <v/>
      </c>
      <c r="S510" s="981" t="str">
        <f t="shared" ref="S510:Z510" si="2151">IF(S492="","",RANK(C486,$C486:$J486,0))</f>
        <v/>
      </c>
      <c r="T510" s="982" t="str">
        <f t="shared" si="2151"/>
        <v/>
      </c>
      <c r="U510" s="982" t="str">
        <f t="shared" si="2151"/>
        <v/>
      </c>
      <c r="V510" s="982" t="str">
        <f t="shared" si="2151"/>
        <v/>
      </c>
      <c r="W510" s="982" t="str">
        <f t="shared" si="2151"/>
        <v/>
      </c>
      <c r="X510" s="982" t="str">
        <f t="shared" si="2151"/>
        <v/>
      </c>
      <c r="Y510" s="982" t="str">
        <f t="shared" si="2151"/>
        <v/>
      </c>
      <c r="Z510" s="989" t="str">
        <f t="shared" si="2151"/>
        <v/>
      </c>
      <c r="AA510" s="981" t="str">
        <f t="shared" ref="AA510:AH510" si="2152">IF(AA492="","",RANK(C486,$C486:$J486,0))</f>
        <v/>
      </c>
      <c r="AB510" s="982" t="str">
        <f t="shared" si="2152"/>
        <v/>
      </c>
      <c r="AC510" s="982" t="str">
        <f t="shared" si="2152"/>
        <v/>
      </c>
      <c r="AD510" s="982" t="str">
        <f t="shared" si="2152"/>
        <v/>
      </c>
      <c r="AE510" s="982" t="str">
        <f t="shared" si="2152"/>
        <v/>
      </c>
      <c r="AF510" s="982" t="str">
        <f t="shared" si="2152"/>
        <v/>
      </c>
      <c r="AG510" s="982" t="str">
        <f t="shared" si="2152"/>
        <v/>
      </c>
      <c r="AH510" s="983" t="str">
        <f t="shared" si="2152"/>
        <v/>
      </c>
      <c r="AI510" s="981" t="str">
        <f t="shared" ref="AI510:AP510" si="2153">IF(AI492="","",RANK(C486,$C486:$J486,0))</f>
        <v/>
      </c>
      <c r="AJ510" s="982" t="str">
        <f t="shared" si="2153"/>
        <v/>
      </c>
      <c r="AK510" s="982" t="str">
        <f t="shared" si="2153"/>
        <v/>
      </c>
      <c r="AL510" s="982" t="str">
        <f t="shared" si="2153"/>
        <v/>
      </c>
      <c r="AM510" s="982" t="str">
        <f t="shared" si="2153"/>
        <v/>
      </c>
      <c r="AN510" s="982" t="str">
        <f t="shared" si="2153"/>
        <v/>
      </c>
      <c r="AO510" s="982" t="str">
        <f t="shared" si="2153"/>
        <v/>
      </c>
      <c r="AP510" s="983" t="str">
        <f t="shared" si="2153"/>
        <v/>
      </c>
      <c r="AQ510" s="981" t="str">
        <f t="shared" ref="AQ510:AX510" si="2154">IF(AQ492="","",RANK(C486,$C486:$J486,0))</f>
        <v/>
      </c>
      <c r="AR510" s="982" t="str">
        <f t="shared" si="2154"/>
        <v/>
      </c>
      <c r="AS510" s="982" t="str">
        <f t="shared" si="2154"/>
        <v/>
      </c>
      <c r="AT510" s="982" t="str">
        <f t="shared" si="2154"/>
        <v/>
      </c>
      <c r="AU510" s="982" t="str">
        <f t="shared" si="2154"/>
        <v/>
      </c>
      <c r="AV510" s="982" t="str">
        <f t="shared" si="2154"/>
        <v/>
      </c>
      <c r="AW510" s="982" t="str">
        <f t="shared" si="2154"/>
        <v/>
      </c>
      <c r="AX510" s="983" t="str">
        <f t="shared" si="2154"/>
        <v/>
      </c>
      <c r="AY510" s="981" t="str">
        <f t="shared" ref="AY510:BF510" si="2155">IF(AY492="","",RANK(C486,$C486:$J486,0))</f>
        <v/>
      </c>
      <c r="AZ510" s="982" t="str">
        <f t="shared" si="2155"/>
        <v/>
      </c>
      <c r="BA510" s="982" t="str">
        <f t="shared" si="2155"/>
        <v/>
      </c>
      <c r="BB510" s="982" t="str">
        <f t="shared" si="2155"/>
        <v/>
      </c>
      <c r="BC510" s="982" t="str">
        <f t="shared" si="2155"/>
        <v/>
      </c>
      <c r="BD510" s="982" t="str">
        <f t="shared" si="2155"/>
        <v/>
      </c>
      <c r="BE510" s="982" t="str">
        <f t="shared" si="2155"/>
        <v/>
      </c>
      <c r="BF510" s="983" t="str">
        <f t="shared" si="2155"/>
        <v/>
      </c>
      <c r="BG510" s="981" t="str">
        <f t="shared" ref="BG510:BN510" si="2156">IF(BG492="","",RANK(C486,$C486:$J486,0))</f>
        <v/>
      </c>
      <c r="BH510" s="982" t="str">
        <f t="shared" si="2156"/>
        <v/>
      </c>
      <c r="BI510" s="982" t="str">
        <f t="shared" si="2156"/>
        <v/>
      </c>
      <c r="BJ510" s="982" t="str">
        <f t="shared" si="2156"/>
        <v/>
      </c>
      <c r="BK510" s="982" t="str">
        <f t="shared" si="2156"/>
        <v/>
      </c>
      <c r="BL510" s="982" t="str">
        <f t="shared" si="2156"/>
        <v/>
      </c>
      <c r="BM510" s="982" t="str">
        <f t="shared" si="2156"/>
        <v/>
      </c>
      <c r="BN510" s="983" t="str">
        <f t="shared" si="2156"/>
        <v/>
      </c>
    </row>
    <row r="511" spans="1:66" ht="15.75" x14ac:dyDescent="0.25">
      <c r="A511" s="2088" t="s">
        <v>40</v>
      </c>
      <c r="B511" s="2089"/>
      <c r="C511" s="966" t="str">
        <f t="shared" ref="C511:J511" si="2157">IF(C492="","",RANK(C501,$C501:$J501,0))</f>
        <v/>
      </c>
      <c r="D511" s="967" t="str">
        <f t="shared" si="2157"/>
        <v/>
      </c>
      <c r="E511" s="967" t="str">
        <f t="shared" si="2157"/>
        <v/>
      </c>
      <c r="F511" s="967" t="str">
        <f t="shared" si="2157"/>
        <v/>
      </c>
      <c r="G511" s="967" t="str">
        <f t="shared" si="2157"/>
        <v/>
      </c>
      <c r="H511" s="967" t="str">
        <f t="shared" si="2157"/>
        <v/>
      </c>
      <c r="I511" s="967" t="str">
        <f t="shared" si="2157"/>
        <v/>
      </c>
      <c r="J511" s="968" t="str">
        <f t="shared" si="2157"/>
        <v/>
      </c>
      <c r="K511" s="966" t="str">
        <f t="shared" ref="K511:R511" si="2158">IF(K492="","",RANK(K501,$K501:$R501,0))</f>
        <v/>
      </c>
      <c r="L511" s="967" t="str">
        <f t="shared" si="2158"/>
        <v/>
      </c>
      <c r="M511" s="967" t="str">
        <f t="shared" si="2158"/>
        <v/>
      </c>
      <c r="N511" s="967" t="str">
        <f t="shared" si="2158"/>
        <v/>
      </c>
      <c r="O511" s="967" t="str">
        <f t="shared" si="2158"/>
        <v/>
      </c>
      <c r="P511" s="967" t="str">
        <f t="shared" si="2158"/>
        <v/>
      </c>
      <c r="Q511" s="967" t="str">
        <f t="shared" si="2158"/>
        <v/>
      </c>
      <c r="R511" s="968" t="str">
        <f t="shared" si="2158"/>
        <v/>
      </c>
      <c r="S511" s="966" t="str">
        <f t="shared" ref="S511:Z511" si="2159">IF(S492="","",RANK(S501,$S501:$Z501,0))</f>
        <v/>
      </c>
      <c r="T511" s="967" t="str">
        <f t="shared" si="2159"/>
        <v/>
      </c>
      <c r="U511" s="967" t="str">
        <f t="shared" si="2159"/>
        <v/>
      </c>
      <c r="V511" s="967" t="str">
        <f t="shared" si="2159"/>
        <v/>
      </c>
      <c r="W511" s="967" t="str">
        <f t="shared" si="2159"/>
        <v/>
      </c>
      <c r="X511" s="967" t="str">
        <f t="shared" si="2159"/>
        <v/>
      </c>
      <c r="Y511" s="967" t="str">
        <f t="shared" si="2159"/>
        <v/>
      </c>
      <c r="Z511" s="968" t="str">
        <f t="shared" si="2159"/>
        <v/>
      </c>
      <c r="AA511" s="966" t="str">
        <f t="shared" ref="AA511:AH511" si="2160">IF(AA492="","",RANK(AA501,$AA501:$AH501,0))</f>
        <v/>
      </c>
      <c r="AB511" s="967" t="str">
        <f t="shared" si="2160"/>
        <v/>
      </c>
      <c r="AC511" s="967" t="str">
        <f t="shared" si="2160"/>
        <v/>
      </c>
      <c r="AD511" s="967" t="str">
        <f t="shared" si="2160"/>
        <v/>
      </c>
      <c r="AE511" s="967" t="str">
        <f t="shared" si="2160"/>
        <v/>
      </c>
      <c r="AF511" s="967" t="str">
        <f t="shared" si="2160"/>
        <v/>
      </c>
      <c r="AG511" s="967" t="str">
        <f t="shared" si="2160"/>
        <v/>
      </c>
      <c r="AH511" s="968" t="str">
        <f t="shared" si="2160"/>
        <v/>
      </c>
      <c r="AI511" s="966" t="str">
        <f t="shared" ref="AI511:AP511" si="2161">IF(AI492="","",RANK(AI501,$AI501:$AP501,0))</f>
        <v/>
      </c>
      <c r="AJ511" s="967" t="str">
        <f t="shared" si="2161"/>
        <v/>
      </c>
      <c r="AK511" s="967" t="str">
        <f t="shared" si="2161"/>
        <v/>
      </c>
      <c r="AL511" s="967" t="str">
        <f t="shared" si="2161"/>
        <v/>
      </c>
      <c r="AM511" s="967" t="str">
        <f t="shared" si="2161"/>
        <v/>
      </c>
      <c r="AN511" s="967" t="str">
        <f t="shared" si="2161"/>
        <v/>
      </c>
      <c r="AO511" s="967" t="str">
        <f t="shared" si="2161"/>
        <v/>
      </c>
      <c r="AP511" s="968" t="str">
        <f t="shared" si="2161"/>
        <v/>
      </c>
      <c r="AQ511" s="966" t="str">
        <f t="shared" ref="AQ511:AX511" si="2162">IF(AQ492="","",RANK(AQ501,$AQ501:$AX501,0))</f>
        <v/>
      </c>
      <c r="AR511" s="967" t="str">
        <f t="shared" si="2162"/>
        <v/>
      </c>
      <c r="AS511" s="967" t="str">
        <f t="shared" si="2162"/>
        <v/>
      </c>
      <c r="AT511" s="967" t="str">
        <f t="shared" si="2162"/>
        <v/>
      </c>
      <c r="AU511" s="967" t="str">
        <f t="shared" si="2162"/>
        <v/>
      </c>
      <c r="AV511" s="967" t="str">
        <f t="shared" si="2162"/>
        <v/>
      </c>
      <c r="AW511" s="967" t="str">
        <f t="shared" si="2162"/>
        <v/>
      </c>
      <c r="AX511" s="968" t="str">
        <f t="shared" si="2162"/>
        <v/>
      </c>
      <c r="AY511" s="966" t="str">
        <f t="shared" ref="AY511:BF511" si="2163">IF(AY492="","",RANK(AY501,$AY501:$BF501,0))</f>
        <v/>
      </c>
      <c r="AZ511" s="967" t="str">
        <f t="shared" si="2163"/>
        <v/>
      </c>
      <c r="BA511" s="967" t="str">
        <f t="shared" si="2163"/>
        <v/>
      </c>
      <c r="BB511" s="967" t="str">
        <f t="shared" si="2163"/>
        <v/>
      </c>
      <c r="BC511" s="967" t="str">
        <f t="shared" si="2163"/>
        <v/>
      </c>
      <c r="BD511" s="967" t="str">
        <f t="shared" si="2163"/>
        <v/>
      </c>
      <c r="BE511" s="967" t="str">
        <f t="shared" si="2163"/>
        <v/>
      </c>
      <c r="BF511" s="968" t="str">
        <f t="shared" si="2163"/>
        <v/>
      </c>
      <c r="BG511" s="966" t="str">
        <f t="shared" ref="BG511:BN511" si="2164">IF(BG492="","",RANK(BG501,$BG501:$BN501,0))</f>
        <v/>
      </c>
      <c r="BH511" s="967" t="str">
        <f t="shared" si="2164"/>
        <v/>
      </c>
      <c r="BI511" s="967" t="str">
        <f t="shared" si="2164"/>
        <v/>
      </c>
      <c r="BJ511" s="967" t="str">
        <f t="shared" si="2164"/>
        <v/>
      </c>
      <c r="BK511" s="967" t="str">
        <f t="shared" si="2164"/>
        <v/>
      </c>
      <c r="BL511" s="967" t="str">
        <f t="shared" si="2164"/>
        <v/>
      </c>
      <c r="BM511" s="967" t="str">
        <f t="shared" si="2164"/>
        <v/>
      </c>
      <c r="BN511" s="968" t="str">
        <f t="shared" si="2164"/>
        <v/>
      </c>
    </row>
    <row r="512" spans="1:66" ht="15.75" x14ac:dyDescent="0.25">
      <c r="A512" s="2090" t="s">
        <v>34</v>
      </c>
      <c r="B512" s="2091"/>
      <c r="C512" s="969" t="str">
        <f t="shared" ref="C512:J512" si="2165">IF(C492="","",RANK(C502,$C502:$J502,0))</f>
        <v/>
      </c>
      <c r="D512" s="970" t="str">
        <f t="shared" si="2165"/>
        <v/>
      </c>
      <c r="E512" s="970" t="str">
        <f t="shared" si="2165"/>
        <v/>
      </c>
      <c r="F512" s="970" t="str">
        <f t="shared" si="2165"/>
        <v/>
      </c>
      <c r="G512" s="970" t="str">
        <f t="shared" si="2165"/>
        <v/>
      </c>
      <c r="H512" s="970" t="str">
        <f t="shared" si="2165"/>
        <v/>
      </c>
      <c r="I512" s="970" t="str">
        <f t="shared" si="2165"/>
        <v/>
      </c>
      <c r="J512" s="971" t="str">
        <f t="shared" si="2165"/>
        <v/>
      </c>
      <c r="K512" s="969" t="str">
        <f t="shared" ref="K512:R512" si="2166">IF(K492="","",RANK(K502,$K502:$R502,0))</f>
        <v/>
      </c>
      <c r="L512" s="970" t="str">
        <f t="shared" si="2166"/>
        <v/>
      </c>
      <c r="M512" s="970" t="str">
        <f t="shared" si="2166"/>
        <v/>
      </c>
      <c r="N512" s="970" t="str">
        <f t="shared" si="2166"/>
        <v/>
      </c>
      <c r="O512" s="970" t="str">
        <f t="shared" si="2166"/>
        <v/>
      </c>
      <c r="P512" s="970" t="str">
        <f t="shared" si="2166"/>
        <v/>
      </c>
      <c r="Q512" s="970" t="str">
        <f t="shared" si="2166"/>
        <v/>
      </c>
      <c r="R512" s="971" t="str">
        <f t="shared" si="2166"/>
        <v/>
      </c>
      <c r="S512" s="969" t="str">
        <f t="shared" ref="S512:Z512" si="2167">IF(S492="","",RANK(S502,$S502:$Z502,0))</f>
        <v/>
      </c>
      <c r="T512" s="970" t="str">
        <f t="shared" si="2167"/>
        <v/>
      </c>
      <c r="U512" s="970" t="str">
        <f t="shared" si="2167"/>
        <v/>
      </c>
      <c r="V512" s="970" t="str">
        <f t="shared" si="2167"/>
        <v/>
      </c>
      <c r="W512" s="970" t="str">
        <f t="shared" si="2167"/>
        <v/>
      </c>
      <c r="X512" s="970" t="str">
        <f t="shared" si="2167"/>
        <v/>
      </c>
      <c r="Y512" s="970" t="str">
        <f t="shared" si="2167"/>
        <v/>
      </c>
      <c r="Z512" s="971" t="str">
        <f t="shared" si="2167"/>
        <v/>
      </c>
      <c r="AA512" s="969" t="str">
        <f t="shared" ref="AA512:AH512" si="2168">IF(AA492="","",RANK(AA502,$AA502:$AH502,0))</f>
        <v/>
      </c>
      <c r="AB512" s="970" t="str">
        <f t="shared" si="2168"/>
        <v/>
      </c>
      <c r="AC512" s="970" t="str">
        <f t="shared" si="2168"/>
        <v/>
      </c>
      <c r="AD512" s="970" t="str">
        <f t="shared" si="2168"/>
        <v/>
      </c>
      <c r="AE512" s="970" t="str">
        <f t="shared" si="2168"/>
        <v/>
      </c>
      <c r="AF512" s="970" t="str">
        <f t="shared" si="2168"/>
        <v/>
      </c>
      <c r="AG512" s="970" t="str">
        <f t="shared" si="2168"/>
        <v/>
      </c>
      <c r="AH512" s="971" t="str">
        <f t="shared" si="2168"/>
        <v/>
      </c>
      <c r="AI512" s="969" t="str">
        <f t="shared" ref="AI512:AP512" si="2169">IF(AI492="","",RANK(AI502,$AI502:$AP502,0))</f>
        <v/>
      </c>
      <c r="AJ512" s="970" t="str">
        <f t="shared" si="2169"/>
        <v/>
      </c>
      <c r="AK512" s="970" t="str">
        <f t="shared" si="2169"/>
        <v/>
      </c>
      <c r="AL512" s="970" t="str">
        <f t="shared" si="2169"/>
        <v/>
      </c>
      <c r="AM512" s="970" t="str">
        <f t="shared" si="2169"/>
        <v/>
      </c>
      <c r="AN512" s="970" t="str">
        <f t="shared" si="2169"/>
        <v/>
      </c>
      <c r="AO512" s="970" t="str">
        <f t="shared" si="2169"/>
        <v/>
      </c>
      <c r="AP512" s="971" t="str">
        <f t="shared" si="2169"/>
        <v/>
      </c>
      <c r="AQ512" s="969" t="str">
        <f t="shared" ref="AQ512:AX512" si="2170">IF(AQ492="","",RANK(AQ502,$AQ502:$AX502,0))</f>
        <v/>
      </c>
      <c r="AR512" s="970" t="str">
        <f t="shared" si="2170"/>
        <v/>
      </c>
      <c r="AS512" s="970" t="str">
        <f t="shared" si="2170"/>
        <v/>
      </c>
      <c r="AT512" s="970" t="str">
        <f t="shared" si="2170"/>
        <v/>
      </c>
      <c r="AU512" s="970" t="str">
        <f t="shared" si="2170"/>
        <v/>
      </c>
      <c r="AV512" s="970" t="str">
        <f t="shared" si="2170"/>
        <v/>
      </c>
      <c r="AW512" s="970" t="str">
        <f t="shared" si="2170"/>
        <v/>
      </c>
      <c r="AX512" s="971" t="str">
        <f t="shared" si="2170"/>
        <v/>
      </c>
      <c r="AY512" s="969" t="str">
        <f t="shared" ref="AY512:BF512" si="2171">IF(AY492="","",RANK(AY502,$AY502:$BF502,0))</f>
        <v/>
      </c>
      <c r="AZ512" s="970" t="str">
        <f t="shared" si="2171"/>
        <v/>
      </c>
      <c r="BA512" s="970" t="str">
        <f t="shared" si="2171"/>
        <v/>
      </c>
      <c r="BB512" s="970" t="str">
        <f t="shared" si="2171"/>
        <v/>
      </c>
      <c r="BC512" s="970" t="str">
        <f t="shared" si="2171"/>
        <v/>
      </c>
      <c r="BD512" s="970" t="str">
        <f t="shared" si="2171"/>
        <v/>
      </c>
      <c r="BE512" s="970" t="str">
        <f t="shared" si="2171"/>
        <v/>
      </c>
      <c r="BF512" s="971" t="str">
        <f t="shared" si="2171"/>
        <v/>
      </c>
      <c r="BG512" s="969" t="str">
        <f t="shared" ref="BG512:BN512" si="2172">IF(BG492="","",RANK(BG502,$BG502:$BN502,0))</f>
        <v/>
      </c>
      <c r="BH512" s="970" t="str">
        <f t="shared" si="2172"/>
        <v/>
      </c>
      <c r="BI512" s="970" t="str">
        <f t="shared" si="2172"/>
        <v/>
      </c>
      <c r="BJ512" s="970" t="str">
        <f t="shared" si="2172"/>
        <v/>
      </c>
      <c r="BK512" s="970" t="str">
        <f t="shared" si="2172"/>
        <v/>
      </c>
      <c r="BL512" s="970" t="str">
        <f t="shared" si="2172"/>
        <v/>
      </c>
      <c r="BM512" s="970" t="str">
        <f t="shared" si="2172"/>
        <v/>
      </c>
      <c r="BN512" s="971" t="str">
        <f t="shared" si="2172"/>
        <v/>
      </c>
    </row>
    <row r="513" spans="1:66" ht="15.75" x14ac:dyDescent="0.25">
      <c r="A513" s="2090" t="s">
        <v>35</v>
      </c>
      <c r="B513" s="2091"/>
      <c r="C513" s="969" t="str">
        <f t="shared" ref="C513:J513" si="2173">IF(C492="","",RANK(C503,$C503:$J503,1))</f>
        <v/>
      </c>
      <c r="D513" s="970" t="str">
        <f t="shared" si="2173"/>
        <v/>
      </c>
      <c r="E513" s="970" t="str">
        <f t="shared" si="2173"/>
        <v/>
      </c>
      <c r="F513" s="970" t="str">
        <f t="shared" si="2173"/>
        <v/>
      </c>
      <c r="G513" s="970" t="str">
        <f t="shared" si="2173"/>
        <v/>
      </c>
      <c r="H513" s="970" t="str">
        <f t="shared" si="2173"/>
        <v/>
      </c>
      <c r="I513" s="970" t="str">
        <f t="shared" si="2173"/>
        <v/>
      </c>
      <c r="J513" s="971" t="str">
        <f t="shared" si="2173"/>
        <v/>
      </c>
      <c r="K513" s="969" t="str">
        <f t="shared" ref="K513:R513" si="2174">IF(K492="","",RANK(K503,$K503:$R503,1))</f>
        <v/>
      </c>
      <c r="L513" s="970" t="str">
        <f t="shared" si="2174"/>
        <v/>
      </c>
      <c r="M513" s="970" t="str">
        <f t="shared" si="2174"/>
        <v/>
      </c>
      <c r="N513" s="970" t="str">
        <f t="shared" si="2174"/>
        <v/>
      </c>
      <c r="O513" s="970" t="str">
        <f t="shared" si="2174"/>
        <v/>
      </c>
      <c r="P513" s="970" t="str">
        <f t="shared" si="2174"/>
        <v/>
      </c>
      <c r="Q513" s="970" t="str">
        <f t="shared" si="2174"/>
        <v/>
      </c>
      <c r="R513" s="971" t="str">
        <f t="shared" si="2174"/>
        <v/>
      </c>
      <c r="S513" s="969" t="str">
        <f t="shared" ref="S513:Z513" si="2175">IF(S492="","",RANK(S503,$S503:$Z503,1))</f>
        <v/>
      </c>
      <c r="T513" s="970" t="str">
        <f t="shared" si="2175"/>
        <v/>
      </c>
      <c r="U513" s="970" t="str">
        <f t="shared" si="2175"/>
        <v/>
      </c>
      <c r="V513" s="970" t="str">
        <f t="shared" si="2175"/>
        <v/>
      </c>
      <c r="W513" s="970" t="str">
        <f t="shared" si="2175"/>
        <v/>
      </c>
      <c r="X513" s="970" t="str">
        <f t="shared" si="2175"/>
        <v/>
      </c>
      <c r="Y513" s="970" t="str">
        <f t="shared" si="2175"/>
        <v/>
      </c>
      <c r="Z513" s="971" t="str">
        <f t="shared" si="2175"/>
        <v/>
      </c>
      <c r="AA513" s="969" t="str">
        <f t="shared" ref="AA513:AH513" si="2176">IF(AA492="","",RANK(AA503,$AA503:$AH503,1))</f>
        <v/>
      </c>
      <c r="AB513" s="970" t="str">
        <f t="shared" si="2176"/>
        <v/>
      </c>
      <c r="AC513" s="970" t="str">
        <f t="shared" si="2176"/>
        <v/>
      </c>
      <c r="AD513" s="970" t="str">
        <f t="shared" si="2176"/>
        <v/>
      </c>
      <c r="AE513" s="970" t="str">
        <f t="shared" si="2176"/>
        <v/>
      </c>
      <c r="AF513" s="970" t="str">
        <f t="shared" si="2176"/>
        <v/>
      </c>
      <c r="AG513" s="970" t="str">
        <f t="shared" si="2176"/>
        <v/>
      </c>
      <c r="AH513" s="971" t="str">
        <f t="shared" si="2176"/>
        <v/>
      </c>
      <c r="AI513" s="969" t="str">
        <f t="shared" ref="AI513:AP513" si="2177">IF(AI492="","",RANK(AI503,$AI503:$AP503,1))</f>
        <v/>
      </c>
      <c r="AJ513" s="970" t="str">
        <f t="shared" si="2177"/>
        <v/>
      </c>
      <c r="AK513" s="970" t="str">
        <f t="shared" si="2177"/>
        <v/>
      </c>
      <c r="AL513" s="970" t="str">
        <f t="shared" si="2177"/>
        <v/>
      </c>
      <c r="AM513" s="970" t="str">
        <f t="shared" si="2177"/>
        <v/>
      </c>
      <c r="AN513" s="970" t="str">
        <f t="shared" si="2177"/>
        <v/>
      </c>
      <c r="AO513" s="970" t="str">
        <f t="shared" si="2177"/>
        <v/>
      </c>
      <c r="AP513" s="971" t="str">
        <f t="shared" si="2177"/>
        <v/>
      </c>
      <c r="AQ513" s="969" t="str">
        <f t="shared" ref="AQ513:AX513" si="2178">IF(AQ492="","",RANK(AQ503,$AQ503:$AX503,1))</f>
        <v/>
      </c>
      <c r="AR513" s="970" t="str">
        <f t="shared" si="2178"/>
        <v/>
      </c>
      <c r="AS513" s="970" t="str">
        <f t="shared" si="2178"/>
        <v/>
      </c>
      <c r="AT513" s="970" t="str">
        <f t="shared" si="2178"/>
        <v/>
      </c>
      <c r="AU513" s="970" t="str">
        <f t="shared" si="2178"/>
        <v/>
      </c>
      <c r="AV513" s="970" t="str">
        <f t="shared" si="2178"/>
        <v/>
      </c>
      <c r="AW513" s="970" t="str">
        <f t="shared" si="2178"/>
        <v/>
      </c>
      <c r="AX513" s="971" t="str">
        <f t="shared" si="2178"/>
        <v/>
      </c>
      <c r="AY513" s="969" t="str">
        <f t="shared" ref="AY513:BF513" si="2179">IF(AY492="","",RANK(AY503,$AY503:$BF503,1))</f>
        <v/>
      </c>
      <c r="AZ513" s="970" t="str">
        <f t="shared" si="2179"/>
        <v/>
      </c>
      <c r="BA513" s="970" t="str">
        <f t="shared" si="2179"/>
        <v/>
      </c>
      <c r="BB513" s="970" t="str">
        <f t="shared" si="2179"/>
        <v/>
      </c>
      <c r="BC513" s="970" t="str">
        <f t="shared" si="2179"/>
        <v/>
      </c>
      <c r="BD513" s="970" t="str">
        <f t="shared" si="2179"/>
        <v/>
      </c>
      <c r="BE513" s="970" t="str">
        <f t="shared" si="2179"/>
        <v/>
      </c>
      <c r="BF513" s="971" t="str">
        <f t="shared" si="2179"/>
        <v/>
      </c>
      <c r="BG513" s="969" t="str">
        <f t="shared" ref="BG513:BN513" si="2180">IF(BG492="","",RANK(BG503,$BG503:$BN503,1))</f>
        <v/>
      </c>
      <c r="BH513" s="970" t="str">
        <f t="shared" si="2180"/>
        <v/>
      </c>
      <c r="BI513" s="970" t="str">
        <f t="shared" si="2180"/>
        <v/>
      </c>
      <c r="BJ513" s="970" t="str">
        <f t="shared" si="2180"/>
        <v/>
      </c>
      <c r="BK513" s="970" t="str">
        <f t="shared" si="2180"/>
        <v/>
      </c>
      <c r="BL513" s="970" t="str">
        <f t="shared" si="2180"/>
        <v/>
      </c>
      <c r="BM513" s="970" t="str">
        <f t="shared" si="2180"/>
        <v/>
      </c>
      <c r="BN513" s="971" t="str">
        <f t="shared" si="2180"/>
        <v/>
      </c>
    </row>
    <row r="514" spans="1:66" ht="15.75" x14ac:dyDescent="0.25">
      <c r="A514" s="2090" t="s">
        <v>36</v>
      </c>
      <c r="B514" s="2091"/>
      <c r="C514" s="969" t="str">
        <f t="shared" ref="C514:J514" si="2181">IF(C492="","",RANK(C504,$C504:$J504,0))</f>
        <v/>
      </c>
      <c r="D514" s="970" t="str">
        <f t="shared" si="2181"/>
        <v/>
      </c>
      <c r="E514" s="970" t="str">
        <f t="shared" si="2181"/>
        <v/>
      </c>
      <c r="F514" s="970" t="str">
        <f t="shared" si="2181"/>
        <v/>
      </c>
      <c r="G514" s="970" t="str">
        <f t="shared" si="2181"/>
        <v/>
      </c>
      <c r="H514" s="970" t="str">
        <f t="shared" si="2181"/>
        <v/>
      </c>
      <c r="I514" s="970" t="str">
        <f t="shared" si="2181"/>
        <v/>
      </c>
      <c r="J514" s="971" t="str">
        <f t="shared" si="2181"/>
        <v/>
      </c>
      <c r="K514" s="969" t="str">
        <f t="shared" ref="K514:R514" si="2182">IF(K492="","",RANK(K504,$K504:$R504,0))</f>
        <v/>
      </c>
      <c r="L514" s="970" t="str">
        <f t="shared" si="2182"/>
        <v/>
      </c>
      <c r="M514" s="970" t="str">
        <f t="shared" si="2182"/>
        <v/>
      </c>
      <c r="N514" s="970" t="str">
        <f t="shared" si="2182"/>
        <v/>
      </c>
      <c r="O514" s="970" t="str">
        <f t="shared" si="2182"/>
        <v/>
      </c>
      <c r="P514" s="970" t="str">
        <f t="shared" si="2182"/>
        <v/>
      </c>
      <c r="Q514" s="970" t="str">
        <f t="shared" si="2182"/>
        <v/>
      </c>
      <c r="R514" s="971" t="str">
        <f t="shared" si="2182"/>
        <v/>
      </c>
      <c r="S514" s="969" t="str">
        <f t="shared" ref="S514:Z514" si="2183">IF(S492="","",RANK(S504,$S504:$Z504,0))</f>
        <v/>
      </c>
      <c r="T514" s="970" t="str">
        <f t="shared" si="2183"/>
        <v/>
      </c>
      <c r="U514" s="970" t="str">
        <f t="shared" si="2183"/>
        <v/>
      </c>
      <c r="V514" s="970" t="str">
        <f t="shared" si="2183"/>
        <v/>
      </c>
      <c r="W514" s="970" t="str">
        <f t="shared" si="2183"/>
        <v/>
      </c>
      <c r="X514" s="970" t="str">
        <f t="shared" si="2183"/>
        <v/>
      </c>
      <c r="Y514" s="970" t="str">
        <f t="shared" si="2183"/>
        <v/>
      </c>
      <c r="Z514" s="971" t="str">
        <f t="shared" si="2183"/>
        <v/>
      </c>
      <c r="AA514" s="969" t="str">
        <f t="shared" ref="AA514:AH514" si="2184">IF(AA492="","",RANK(AA504,$AA504:$AH504,0))</f>
        <v/>
      </c>
      <c r="AB514" s="970" t="str">
        <f t="shared" si="2184"/>
        <v/>
      </c>
      <c r="AC514" s="970" t="str">
        <f t="shared" si="2184"/>
        <v/>
      </c>
      <c r="AD514" s="970" t="str">
        <f t="shared" si="2184"/>
        <v/>
      </c>
      <c r="AE514" s="970" t="str">
        <f t="shared" si="2184"/>
        <v/>
      </c>
      <c r="AF514" s="970" t="str">
        <f t="shared" si="2184"/>
        <v/>
      </c>
      <c r="AG514" s="970" t="str">
        <f t="shared" si="2184"/>
        <v/>
      </c>
      <c r="AH514" s="971" t="str">
        <f t="shared" si="2184"/>
        <v/>
      </c>
      <c r="AI514" s="969" t="str">
        <f t="shared" ref="AI514:AP514" si="2185">IF(AI492="","",RANK(AI504,$AI504:$AP504,0))</f>
        <v/>
      </c>
      <c r="AJ514" s="970" t="str">
        <f t="shared" si="2185"/>
        <v/>
      </c>
      <c r="AK514" s="970" t="str">
        <f t="shared" si="2185"/>
        <v/>
      </c>
      <c r="AL514" s="970" t="str">
        <f t="shared" si="2185"/>
        <v/>
      </c>
      <c r="AM514" s="970" t="str">
        <f t="shared" si="2185"/>
        <v/>
      </c>
      <c r="AN514" s="970" t="str">
        <f t="shared" si="2185"/>
        <v/>
      </c>
      <c r="AO514" s="970" t="str">
        <f t="shared" si="2185"/>
        <v/>
      </c>
      <c r="AP514" s="971" t="str">
        <f t="shared" si="2185"/>
        <v/>
      </c>
      <c r="AQ514" s="969" t="str">
        <f t="shared" ref="AQ514:AX514" si="2186">IF(AQ492="","",RANK(AQ504,$AQ504:$AX504,0))</f>
        <v/>
      </c>
      <c r="AR514" s="970" t="str">
        <f t="shared" si="2186"/>
        <v/>
      </c>
      <c r="AS514" s="970" t="str">
        <f t="shared" si="2186"/>
        <v/>
      </c>
      <c r="AT514" s="970" t="str">
        <f t="shared" si="2186"/>
        <v/>
      </c>
      <c r="AU514" s="970" t="str">
        <f t="shared" si="2186"/>
        <v/>
      </c>
      <c r="AV514" s="970" t="str">
        <f t="shared" si="2186"/>
        <v/>
      </c>
      <c r="AW514" s="970" t="str">
        <f t="shared" si="2186"/>
        <v/>
      </c>
      <c r="AX514" s="971" t="str">
        <f t="shared" si="2186"/>
        <v/>
      </c>
      <c r="AY514" s="969" t="str">
        <f t="shared" ref="AY514:BF514" si="2187">IF(AY492="","",RANK(AY504,$AY504:$BF504,0))</f>
        <v/>
      </c>
      <c r="AZ514" s="970" t="str">
        <f t="shared" si="2187"/>
        <v/>
      </c>
      <c r="BA514" s="970" t="str">
        <f t="shared" si="2187"/>
        <v/>
      </c>
      <c r="BB514" s="970" t="str">
        <f t="shared" si="2187"/>
        <v/>
      </c>
      <c r="BC514" s="970" t="str">
        <f t="shared" si="2187"/>
        <v/>
      </c>
      <c r="BD514" s="970" t="str">
        <f t="shared" si="2187"/>
        <v/>
      </c>
      <c r="BE514" s="970" t="str">
        <f t="shared" si="2187"/>
        <v/>
      </c>
      <c r="BF514" s="971" t="str">
        <f t="shared" si="2187"/>
        <v/>
      </c>
      <c r="BG514" s="969" t="str">
        <f t="shared" ref="BG514:BN514" si="2188">IF(BG492="","",RANK(BG504,$BG504:$BN504,0))</f>
        <v/>
      </c>
      <c r="BH514" s="970" t="str">
        <f t="shared" si="2188"/>
        <v/>
      </c>
      <c r="BI514" s="970" t="str">
        <f t="shared" si="2188"/>
        <v/>
      </c>
      <c r="BJ514" s="970" t="str">
        <f t="shared" si="2188"/>
        <v/>
      </c>
      <c r="BK514" s="970" t="str">
        <f t="shared" si="2188"/>
        <v/>
      </c>
      <c r="BL514" s="970" t="str">
        <f t="shared" si="2188"/>
        <v/>
      </c>
      <c r="BM514" s="970" t="str">
        <f t="shared" si="2188"/>
        <v/>
      </c>
      <c r="BN514" s="971" t="str">
        <f t="shared" si="2188"/>
        <v/>
      </c>
    </row>
    <row r="515" spans="1:66" ht="16.5" thickBot="1" x14ac:dyDescent="0.3">
      <c r="A515" s="2092" t="s">
        <v>136</v>
      </c>
      <c r="B515" s="2093"/>
      <c r="C515" s="972" t="str">
        <f t="shared" ref="C515:J515" si="2189">IF(C492="","",RANK(C505,$C505:$J505,0))</f>
        <v/>
      </c>
      <c r="D515" s="973" t="str">
        <f t="shared" si="2189"/>
        <v/>
      </c>
      <c r="E515" s="973" t="str">
        <f t="shared" si="2189"/>
        <v/>
      </c>
      <c r="F515" s="973" t="str">
        <f t="shared" si="2189"/>
        <v/>
      </c>
      <c r="G515" s="973" t="str">
        <f t="shared" si="2189"/>
        <v/>
      </c>
      <c r="H515" s="973" t="str">
        <f t="shared" si="2189"/>
        <v/>
      </c>
      <c r="I515" s="973" t="str">
        <f t="shared" si="2189"/>
        <v/>
      </c>
      <c r="J515" s="974" t="str">
        <f t="shared" si="2189"/>
        <v/>
      </c>
      <c r="K515" s="972" t="str">
        <f t="shared" ref="K515:R515" si="2190">IF(K492="","",RANK(K505,$K505:$R505,0))</f>
        <v/>
      </c>
      <c r="L515" s="973" t="str">
        <f t="shared" si="2190"/>
        <v/>
      </c>
      <c r="M515" s="973" t="str">
        <f t="shared" si="2190"/>
        <v/>
      </c>
      <c r="N515" s="973" t="str">
        <f t="shared" si="2190"/>
        <v/>
      </c>
      <c r="O515" s="973" t="str">
        <f t="shared" si="2190"/>
        <v/>
      </c>
      <c r="P515" s="973" t="str">
        <f t="shared" si="2190"/>
        <v/>
      </c>
      <c r="Q515" s="973" t="str">
        <f t="shared" si="2190"/>
        <v/>
      </c>
      <c r="R515" s="974" t="str">
        <f t="shared" si="2190"/>
        <v/>
      </c>
      <c r="S515" s="972" t="str">
        <f t="shared" ref="S515:Z515" si="2191">IF(S492="","",RANK(S505,$S505:$Z505,0))</f>
        <v/>
      </c>
      <c r="T515" s="973" t="str">
        <f t="shared" si="2191"/>
        <v/>
      </c>
      <c r="U515" s="973" t="str">
        <f t="shared" si="2191"/>
        <v/>
      </c>
      <c r="V515" s="973" t="str">
        <f t="shared" si="2191"/>
        <v/>
      </c>
      <c r="W515" s="973" t="str">
        <f t="shared" si="2191"/>
        <v/>
      </c>
      <c r="X515" s="973" t="str">
        <f t="shared" si="2191"/>
        <v/>
      </c>
      <c r="Y515" s="973" t="str">
        <f t="shared" si="2191"/>
        <v/>
      </c>
      <c r="Z515" s="974" t="str">
        <f t="shared" si="2191"/>
        <v/>
      </c>
      <c r="AA515" s="972" t="str">
        <f t="shared" ref="AA515:AH515" si="2192">IF(AA492="","",RANK(AA505,$AA505:$AH505,0))</f>
        <v/>
      </c>
      <c r="AB515" s="973" t="str">
        <f t="shared" si="2192"/>
        <v/>
      </c>
      <c r="AC515" s="973" t="str">
        <f t="shared" si="2192"/>
        <v/>
      </c>
      <c r="AD515" s="973" t="str">
        <f t="shared" si="2192"/>
        <v/>
      </c>
      <c r="AE515" s="973" t="str">
        <f t="shared" si="2192"/>
        <v/>
      </c>
      <c r="AF515" s="973" t="str">
        <f t="shared" si="2192"/>
        <v/>
      </c>
      <c r="AG515" s="973" t="str">
        <f t="shared" si="2192"/>
        <v/>
      </c>
      <c r="AH515" s="974" t="str">
        <f t="shared" si="2192"/>
        <v/>
      </c>
      <c r="AI515" s="972" t="str">
        <f t="shared" ref="AI515:AP515" si="2193">IF(AI492="","",RANK(AI505,$AI505:$AP505,0))</f>
        <v/>
      </c>
      <c r="AJ515" s="973" t="str">
        <f t="shared" si="2193"/>
        <v/>
      </c>
      <c r="AK515" s="973" t="str">
        <f t="shared" si="2193"/>
        <v/>
      </c>
      <c r="AL515" s="973" t="str">
        <f t="shared" si="2193"/>
        <v/>
      </c>
      <c r="AM515" s="973" t="str">
        <f t="shared" si="2193"/>
        <v/>
      </c>
      <c r="AN515" s="973" t="str">
        <f t="shared" si="2193"/>
        <v/>
      </c>
      <c r="AO515" s="973" t="str">
        <f t="shared" si="2193"/>
        <v/>
      </c>
      <c r="AP515" s="974" t="str">
        <f t="shared" si="2193"/>
        <v/>
      </c>
      <c r="AQ515" s="972" t="str">
        <f t="shared" ref="AQ515:AX515" si="2194">IF(AQ492="","",RANK(AQ505,$AQ505:$AX505,0))</f>
        <v/>
      </c>
      <c r="AR515" s="973" t="str">
        <f t="shared" si="2194"/>
        <v/>
      </c>
      <c r="AS515" s="973" t="str">
        <f t="shared" si="2194"/>
        <v/>
      </c>
      <c r="AT515" s="973" t="str">
        <f t="shared" si="2194"/>
        <v/>
      </c>
      <c r="AU515" s="973" t="str">
        <f t="shared" si="2194"/>
        <v/>
      </c>
      <c r="AV515" s="973" t="str">
        <f t="shared" si="2194"/>
        <v/>
      </c>
      <c r="AW515" s="973" t="str">
        <f t="shared" si="2194"/>
        <v/>
      </c>
      <c r="AX515" s="974" t="str">
        <f t="shared" si="2194"/>
        <v/>
      </c>
      <c r="AY515" s="972" t="str">
        <f t="shared" ref="AY515:BF515" si="2195">IF(AY492="","",RANK(AY505,$AY505:$BF505,0))</f>
        <v/>
      </c>
      <c r="AZ515" s="973" t="str">
        <f t="shared" si="2195"/>
        <v/>
      </c>
      <c r="BA515" s="973" t="str">
        <f t="shared" si="2195"/>
        <v/>
      </c>
      <c r="BB515" s="973" t="str">
        <f t="shared" si="2195"/>
        <v/>
      </c>
      <c r="BC515" s="973" t="str">
        <f t="shared" si="2195"/>
        <v/>
      </c>
      <c r="BD515" s="973" t="str">
        <f t="shared" si="2195"/>
        <v/>
      </c>
      <c r="BE515" s="973" t="str">
        <f t="shared" si="2195"/>
        <v/>
      </c>
      <c r="BF515" s="974" t="str">
        <f t="shared" si="2195"/>
        <v/>
      </c>
      <c r="BG515" s="972" t="str">
        <f t="shared" ref="BG515:BN515" si="2196">IF(BG492="","",RANK(BG505,$BG505:$BN505,0))</f>
        <v/>
      </c>
      <c r="BH515" s="973" t="str">
        <f t="shared" si="2196"/>
        <v/>
      </c>
      <c r="BI515" s="973" t="str">
        <f t="shared" si="2196"/>
        <v/>
      </c>
      <c r="BJ515" s="973" t="str">
        <f t="shared" si="2196"/>
        <v/>
      </c>
      <c r="BK515" s="973" t="str">
        <f t="shared" si="2196"/>
        <v/>
      </c>
      <c r="BL515" s="973" t="str">
        <f t="shared" si="2196"/>
        <v/>
      </c>
      <c r="BM515" s="973" t="str">
        <f t="shared" si="2196"/>
        <v/>
      </c>
      <c r="BN515" s="974" t="str">
        <f t="shared" si="2196"/>
        <v/>
      </c>
    </row>
    <row r="516" spans="1:66" s="20" customFormat="1" ht="88.5" customHeight="1" thickBot="1" x14ac:dyDescent="0.25">
      <c r="A516" s="2094" t="s">
        <v>33</v>
      </c>
      <c r="B516" s="2095"/>
      <c r="C516" s="55" t="str">
        <f>IF(C492="","",(C506*'pravidla turnaje'!$C$19)+(C507*'pravidla turnaje'!$C$20)+(C508*'pravidla turnaje'!$C$21)+(C509*'pravidla turnaje'!$C$22)+(C510*'pravidla turnaje'!$C$23)+(C511*'pravidla turnaje'!$C$24)+(C512*'pravidla turnaje'!$C$25)+(C513*'pravidla turnaje'!$C$26)+(C514*'pravidla turnaje'!$C$27)+(C515*'pravidla turnaje'!$C$28))</f>
        <v/>
      </c>
      <c r="D516" s="56" t="str">
        <f>IF(D492="","",(D506*'pravidla turnaje'!$C$19)+(D507*'pravidla turnaje'!$C$20)+(D508*'pravidla turnaje'!$C$21)+(D509*'pravidla turnaje'!$C$22)+(D510*'pravidla turnaje'!$C$23)+(D511*'pravidla turnaje'!$C$24)+(D512*'pravidla turnaje'!$C$25)+(D513*'pravidla turnaje'!$C$26)+(D514*'pravidla turnaje'!$C$27)+(D515*'pravidla turnaje'!$C$28))</f>
        <v/>
      </c>
      <c r="E516" s="56" t="str">
        <f>IF(E492="","",(E506*'pravidla turnaje'!$C$19)+(E507*'pravidla turnaje'!$C$20)+(E508*'pravidla turnaje'!$C$21)+(E509*'pravidla turnaje'!$C$22)+(E510*'pravidla turnaje'!$C$23)+(E511*'pravidla turnaje'!$C$24)+(E512*'pravidla turnaje'!$C$25)+(E513*'pravidla turnaje'!$C$26)+(E514*'pravidla turnaje'!$C$27)+(E515*'pravidla turnaje'!$C$28))</f>
        <v/>
      </c>
      <c r="F516" s="56" t="str">
        <f>IF(F492="","",(F506*'pravidla turnaje'!$C$19)+(F507*'pravidla turnaje'!$C$20)+(F508*'pravidla turnaje'!$C$21)+(F509*'pravidla turnaje'!$C$22)+(F510*'pravidla turnaje'!$C$23)+(F511*'pravidla turnaje'!$C$24)+(F512*'pravidla turnaje'!$C$25)+(F513*'pravidla turnaje'!$C$26)+(F514*'pravidla turnaje'!$C$27)+(F515*'pravidla turnaje'!$C$28))</f>
        <v/>
      </c>
      <c r="G516" s="56" t="str">
        <f>IF(G492="","",(G506*'pravidla turnaje'!$C$19)+(G507*'pravidla turnaje'!$C$20)+(G508*'pravidla turnaje'!$C$21)+(G509*'pravidla turnaje'!$C$22)+(G510*'pravidla turnaje'!$C$23)+(G511*'pravidla turnaje'!$C$24)+(G512*'pravidla turnaje'!$C$25)+(G513*'pravidla turnaje'!$C$26)+(G514*'pravidla turnaje'!$C$27)+(G515*'pravidla turnaje'!$C$28))</f>
        <v/>
      </c>
      <c r="H516" s="56" t="str">
        <f>IF(H492="","",(H506*'pravidla turnaje'!$C$19)+(H507*'pravidla turnaje'!$C$20)+(H508*'pravidla turnaje'!$C$21)+(H509*'pravidla turnaje'!$C$22)+(H510*'pravidla turnaje'!$C$23)+(H511*'pravidla turnaje'!$C$24)+(H512*'pravidla turnaje'!$C$25)+(H513*'pravidla turnaje'!$C$26)+(H514*'pravidla turnaje'!$C$27)+(H515*'pravidla turnaje'!$C$28))</f>
        <v/>
      </c>
      <c r="I516" s="56" t="str">
        <f>IF(I492="","",(I506*'pravidla turnaje'!$C$19)+(I507*'pravidla turnaje'!$C$20)+(I508*'pravidla turnaje'!$C$21)+(I509*'pravidla turnaje'!$C$22)+(I510*'pravidla turnaje'!$C$23)+(I511*'pravidla turnaje'!$C$24)+(I512*'pravidla turnaje'!$C$25)+(I513*'pravidla turnaje'!$C$26)+(I514*'pravidla turnaje'!$C$27)+(I515*'pravidla turnaje'!$C$28))</f>
        <v/>
      </c>
      <c r="J516" s="57" t="str">
        <f>IF(J492="","",(J506*'pravidla turnaje'!$C$19)+(J507*'pravidla turnaje'!$C$20)+(J508*'pravidla turnaje'!$C$21)+(J509*'pravidla turnaje'!$C$22)+(J510*'pravidla turnaje'!$C$23)+(J511*'pravidla turnaje'!$C$24)+(J512*'pravidla turnaje'!$C$25)+(J513*'pravidla turnaje'!$C$26)+(J514*'pravidla turnaje'!$C$27)+(J515*'pravidla turnaje'!$C$28))</f>
        <v/>
      </c>
      <c r="K516" s="55" t="str">
        <f>IF(K492="","",(K506*'pravidla turnaje'!$C$19)+(K507*'pravidla turnaje'!$C$20)+(K508*'pravidla turnaje'!$C$21)+(K509*'pravidla turnaje'!$C$22)+(K510*'pravidla turnaje'!$C$23)+(K511*'pravidla turnaje'!$C$24)+(K512*'pravidla turnaje'!$C$25)+(K513*'pravidla turnaje'!$C$26)+(K514*'pravidla turnaje'!$C$27)+(K515*'pravidla turnaje'!$C$28))</f>
        <v/>
      </c>
      <c r="L516" s="56" t="str">
        <f>IF(L492="","",(L506*'pravidla turnaje'!$C$19)+(L507*'pravidla turnaje'!$C$20)+(L508*'pravidla turnaje'!$C$21)+(L509*'pravidla turnaje'!$C$22)+(L510*'pravidla turnaje'!$C$23)+(L511*'pravidla turnaje'!$C$24)+(L512*'pravidla turnaje'!$C$25)+(L513*'pravidla turnaje'!$C$26)+(L514*'pravidla turnaje'!$C$27)+(L515*'pravidla turnaje'!$C$28))</f>
        <v/>
      </c>
      <c r="M516" s="56" t="str">
        <f>IF(M492="","",(M506*'pravidla turnaje'!$C$19)+(M507*'pravidla turnaje'!$C$20)+(M508*'pravidla turnaje'!$C$21)+(M509*'pravidla turnaje'!$C$22)+(M510*'pravidla turnaje'!$C$23)+(M511*'pravidla turnaje'!$C$24)+(M512*'pravidla turnaje'!$C$25)+(M513*'pravidla turnaje'!$C$26)+(M514*'pravidla turnaje'!$C$27)+(M515*'pravidla turnaje'!$C$28))</f>
        <v/>
      </c>
      <c r="N516" s="56" t="str">
        <f>IF(N492="","",(N506*'pravidla turnaje'!$C$19)+(N507*'pravidla turnaje'!$C$20)+(N508*'pravidla turnaje'!$C$21)+(N509*'pravidla turnaje'!$C$22)+(N510*'pravidla turnaje'!$C$23)+(N511*'pravidla turnaje'!$C$24)+(N512*'pravidla turnaje'!$C$25)+(N513*'pravidla turnaje'!$C$26)+(N514*'pravidla turnaje'!$C$27)+(N515*'pravidla turnaje'!$C$28))</f>
        <v/>
      </c>
      <c r="O516" s="56" t="str">
        <f>IF(O492="","",(O506*'pravidla turnaje'!$C$19)+(O507*'pravidla turnaje'!$C$20)+(O508*'pravidla turnaje'!$C$21)+(O509*'pravidla turnaje'!$C$22)+(O510*'pravidla turnaje'!$C$23)+(O511*'pravidla turnaje'!$C$24)+(O512*'pravidla turnaje'!$C$25)+(O513*'pravidla turnaje'!$C$26)+(O514*'pravidla turnaje'!$C$27)+(O515*'pravidla turnaje'!$C$28))</f>
        <v/>
      </c>
      <c r="P516" s="56" t="str">
        <f>IF(P492="","",(P506*'pravidla turnaje'!$C$19)+(P507*'pravidla turnaje'!$C$20)+(P508*'pravidla turnaje'!$C$21)+(P509*'pravidla turnaje'!$C$22)+(P510*'pravidla turnaje'!$C$23)+(P511*'pravidla turnaje'!$C$24)+(P512*'pravidla turnaje'!$C$25)+(P513*'pravidla turnaje'!$C$26)+(P514*'pravidla turnaje'!$C$27)+(P515*'pravidla turnaje'!$C$28))</f>
        <v/>
      </c>
      <c r="Q516" s="56" t="str">
        <f>IF(Q492="","",(Q506*'pravidla turnaje'!$C$19)+(Q507*'pravidla turnaje'!$C$20)+(Q508*'pravidla turnaje'!$C$21)+(Q509*'pravidla turnaje'!$C$22)+(Q510*'pravidla turnaje'!$C$23)+(Q511*'pravidla turnaje'!$C$24)+(Q512*'pravidla turnaje'!$C$25)+(Q513*'pravidla turnaje'!$C$26)+(Q514*'pravidla turnaje'!$C$27)+(Q515*'pravidla turnaje'!$C$28))</f>
        <v/>
      </c>
      <c r="R516" s="57" t="str">
        <f>IF(R492="","",(R506*'pravidla turnaje'!$C$19)+(R507*'pravidla turnaje'!$C$20)+(R508*'pravidla turnaje'!$C$21)+(R509*'pravidla turnaje'!$C$22)+(R510*'pravidla turnaje'!$C$23)+(R511*'pravidla turnaje'!$C$24)+(R512*'pravidla turnaje'!$C$25)+(R513*'pravidla turnaje'!$C$26)+(R514*'pravidla turnaje'!$C$27)+(R515*'pravidla turnaje'!$C$28))</f>
        <v/>
      </c>
      <c r="S516" s="55" t="str">
        <f>IF(S492="","",(S506*'pravidla turnaje'!$C$19)+(S507*'pravidla turnaje'!$C$20)+(S508*'pravidla turnaje'!$C$21)+(S509*'pravidla turnaje'!$C$22)+(S510*'pravidla turnaje'!$C$23)+(S511*'pravidla turnaje'!$C$24)+(S512*'pravidla turnaje'!$C$25)+(S513*'pravidla turnaje'!$C$26)+(S514*'pravidla turnaje'!$C$27)+(S515*'pravidla turnaje'!$C$28))</f>
        <v/>
      </c>
      <c r="T516" s="56" t="str">
        <f>IF(T492="","",(T506*'pravidla turnaje'!$C$19)+(T507*'pravidla turnaje'!$C$20)+(T508*'pravidla turnaje'!$C$21)+(T509*'pravidla turnaje'!$C$22)+(T510*'pravidla turnaje'!$C$23)+(T511*'pravidla turnaje'!$C$24)+(T512*'pravidla turnaje'!$C$25)+(T513*'pravidla turnaje'!$C$26)+(T514*'pravidla turnaje'!$C$27)+(T515*'pravidla turnaje'!$C$28))</f>
        <v/>
      </c>
      <c r="U516" s="56" t="str">
        <f>IF(U492="","",(U506*'pravidla turnaje'!$C$19)+(U507*'pravidla turnaje'!$C$20)+(U508*'pravidla turnaje'!$C$21)+(U509*'pravidla turnaje'!$C$22)+(U510*'pravidla turnaje'!$C$23)+(U511*'pravidla turnaje'!$C$24)+(U512*'pravidla turnaje'!$C$25)+(U513*'pravidla turnaje'!$C$26)+(U514*'pravidla turnaje'!$C$27)+(U515*'pravidla turnaje'!$C$28))</f>
        <v/>
      </c>
      <c r="V516" s="56" t="str">
        <f>IF(V492="","",(V506*'pravidla turnaje'!$C$19)+(V507*'pravidla turnaje'!$C$20)+(V508*'pravidla turnaje'!$C$21)+(V509*'pravidla turnaje'!$C$22)+(V510*'pravidla turnaje'!$C$23)+(V511*'pravidla turnaje'!$C$24)+(V512*'pravidla turnaje'!$C$25)+(V513*'pravidla turnaje'!$C$26)+(V514*'pravidla turnaje'!$C$27)+(V515*'pravidla turnaje'!$C$28))</f>
        <v/>
      </c>
      <c r="W516" s="56" t="str">
        <f>IF(W492="","",(W506*'pravidla turnaje'!$C$19)+(W507*'pravidla turnaje'!$C$20)+(W508*'pravidla turnaje'!$C$21)+(W509*'pravidla turnaje'!$C$22)+(W510*'pravidla turnaje'!$C$23)+(W511*'pravidla turnaje'!$C$24)+(W512*'pravidla turnaje'!$C$25)+(W513*'pravidla turnaje'!$C$26)+(W514*'pravidla turnaje'!$C$27)+(W515*'pravidla turnaje'!$C$28))</f>
        <v/>
      </c>
      <c r="X516" s="56" t="str">
        <f>IF(X492="","",(X506*'pravidla turnaje'!$C$19)+(X507*'pravidla turnaje'!$C$20)+(X508*'pravidla turnaje'!$C$21)+(X509*'pravidla turnaje'!$C$22)+(X510*'pravidla turnaje'!$C$23)+(X511*'pravidla turnaje'!$C$24)+(X512*'pravidla turnaje'!$C$25)+(X513*'pravidla turnaje'!$C$26)+(X514*'pravidla turnaje'!$C$27)+(X515*'pravidla turnaje'!$C$28))</f>
        <v/>
      </c>
      <c r="Y516" s="56" t="str">
        <f>IF(Y492="","",(Y506*'pravidla turnaje'!$C$19)+(Y507*'pravidla turnaje'!$C$20)+(Y508*'pravidla turnaje'!$C$21)+(Y509*'pravidla turnaje'!$C$22)+(Y510*'pravidla turnaje'!$C$23)+(Y511*'pravidla turnaje'!$C$24)+(Y512*'pravidla turnaje'!$C$25)+(Y513*'pravidla turnaje'!$C$26)+(Y514*'pravidla turnaje'!$C$27)+(Y515*'pravidla turnaje'!$C$28))</f>
        <v/>
      </c>
      <c r="Z516" s="57" t="str">
        <f>IF(Z492="","",(Z506*'pravidla turnaje'!$C$19)+(Z507*'pravidla turnaje'!$C$20)+(Z508*'pravidla turnaje'!$C$21)+(Z509*'pravidla turnaje'!$C$22)+(Z510*'pravidla turnaje'!$C$23)+(Z511*'pravidla turnaje'!$C$24)+(Z512*'pravidla turnaje'!$C$25)+(Z513*'pravidla turnaje'!$C$26)+(Z514*'pravidla turnaje'!$C$27)+(Z515*'pravidla turnaje'!$C$28))</f>
        <v/>
      </c>
      <c r="AA516" s="55" t="str">
        <f>IF(AA492="","",(AA506*'pravidla turnaje'!$C$19)+(AA507*'pravidla turnaje'!$C$20)+(AA508*'pravidla turnaje'!$C$21)+(AA509*'pravidla turnaje'!$C$22)+(AA510*'pravidla turnaje'!$C$23)+(AA511*'pravidla turnaje'!$C$24)+(AA512*'pravidla turnaje'!$C$25)+(AA513*'pravidla turnaje'!$C$26)+(AA514*'pravidla turnaje'!$C$27)+(AA515*'pravidla turnaje'!$C$28))</f>
        <v/>
      </c>
      <c r="AB516" s="56" t="str">
        <f>IF(AB492="","",(AB506*'pravidla turnaje'!$C$19)+(AB507*'pravidla turnaje'!$C$20)+(AB508*'pravidla turnaje'!$C$21)+(AB509*'pravidla turnaje'!$C$22)+(AB510*'pravidla turnaje'!$C$23)+(AB511*'pravidla turnaje'!$C$24)+(AB512*'pravidla turnaje'!$C$25)+(AB513*'pravidla turnaje'!$C$26)+(AB514*'pravidla turnaje'!$C$27)+(AB515*'pravidla turnaje'!$C$28))</f>
        <v/>
      </c>
      <c r="AC516" s="56" t="str">
        <f>IF(AC492="","",(AC506*'pravidla turnaje'!$C$19)+(AC507*'pravidla turnaje'!$C$20)+(AC508*'pravidla turnaje'!$C$21)+(AC509*'pravidla turnaje'!$C$22)+(AC510*'pravidla turnaje'!$C$23)+(AC511*'pravidla turnaje'!$C$24)+(AC512*'pravidla turnaje'!$C$25)+(AC513*'pravidla turnaje'!$C$26)+(AC514*'pravidla turnaje'!$C$27)+(AC515*'pravidla turnaje'!$C$28))</f>
        <v/>
      </c>
      <c r="AD516" s="56" t="str">
        <f>IF(AD492="","",(AD506*'pravidla turnaje'!$C$19)+(AD507*'pravidla turnaje'!$C$20)+(AD508*'pravidla turnaje'!$C$21)+(AD509*'pravidla turnaje'!$C$22)+(AD510*'pravidla turnaje'!$C$23)+(AD511*'pravidla turnaje'!$C$24)+(AD512*'pravidla turnaje'!$C$25)+(AD513*'pravidla turnaje'!$C$26)+(AD514*'pravidla turnaje'!$C$27)+(AD515*'pravidla turnaje'!$C$28))</f>
        <v/>
      </c>
      <c r="AE516" s="56" t="str">
        <f>IF(AE492="","",(AE506*'pravidla turnaje'!$C$19)+(AE507*'pravidla turnaje'!$C$20)+(AE508*'pravidla turnaje'!$C$21)+(AE509*'pravidla turnaje'!$C$22)+(AE510*'pravidla turnaje'!$C$23)+(AE511*'pravidla turnaje'!$C$24)+(AE512*'pravidla turnaje'!$C$25)+(AE513*'pravidla turnaje'!$C$26)+(AE514*'pravidla turnaje'!$C$27)+(AE515*'pravidla turnaje'!$C$28))</f>
        <v/>
      </c>
      <c r="AF516" s="56" t="str">
        <f>IF(AF492="","",(AF506*'pravidla turnaje'!$C$19)+(AF507*'pravidla turnaje'!$C$20)+(AF508*'pravidla turnaje'!$C$21)+(AF509*'pravidla turnaje'!$C$22)+(AF510*'pravidla turnaje'!$C$23)+(AF511*'pravidla turnaje'!$C$24)+(AF512*'pravidla turnaje'!$C$25)+(AF513*'pravidla turnaje'!$C$26)+(AF514*'pravidla turnaje'!$C$27)+(AF515*'pravidla turnaje'!$C$28))</f>
        <v/>
      </c>
      <c r="AG516" s="56" t="str">
        <f>IF(AG492="","",(AG506*'pravidla turnaje'!$C$19)+(AG507*'pravidla turnaje'!$C$20)+(AG508*'pravidla turnaje'!$C$21)+(AG509*'pravidla turnaje'!$C$22)+(AG510*'pravidla turnaje'!$C$23)+(AG511*'pravidla turnaje'!$C$24)+(AG512*'pravidla turnaje'!$C$25)+(AG513*'pravidla turnaje'!$C$26)+(AG514*'pravidla turnaje'!$C$27)+(AG515*'pravidla turnaje'!$C$28))</f>
        <v/>
      </c>
      <c r="AH516" s="57" t="str">
        <f>IF(AH492="","",(AH506*'pravidla turnaje'!$C$19)+(AH507*'pravidla turnaje'!$C$20)+(AH508*'pravidla turnaje'!$C$21)+(AH509*'pravidla turnaje'!$C$22)+(AH510*'pravidla turnaje'!$C$23)+(AH511*'pravidla turnaje'!$C$24)+(AH512*'pravidla turnaje'!$C$25)+(AH513*'pravidla turnaje'!$C$26)+(AH514*'pravidla turnaje'!$C$27)+(AH515*'pravidla turnaje'!$C$28))</f>
        <v/>
      </c>
      <c r="AI516" s="55" t="str">
        <f>IF(AI492="","",(AI506*'pravidla turnaje'!$C$19)+(AI507*'pravidla turnaje'!$C$20)+(AI508*'pravidla turnaje'!$C$21)+(AI509*'pravidla turnaje'!$C$22)+(AI510*'pravidla turnaje'!$C$23)+(AI511*'pravidla turnaje'!$C$24)+(AI512*'pravidla turnaje'!$C$25)+(AI513*'pravidla turnaje'!$C$26)+(AI514*'pravidla turnaje'!$C$27)+(AI515*'pravidla turnaje'!$C$28))</f>
        <v/>
      </c>
      <c r="AJ516" s="56" t="str">
        <f>IF(AJ492="","",(AJ506*'pravidla turnaje'!$C$19)+(AJ507*'pravidla turnaje'!$C$20)+(AJ508*'pravidla turnaje'!$C$21)+(AJ509*'pravidla turnaje'!$C$22)+(AJ510*'pravidla turnaje'!$C$23)+(AJ511*'pravidla turnaje'!$C$24)+(AJ512*'pravidla turnaje'!$C$25)+(AJ513*'pravidla turnaje'!$C$26)+(AJ514*'pravidla turnaje'!$C$27)+(AJ515*'pravidla turnaje'!$C$28))</f>
        <v/>
      </c>
      <c r="AK516" s="56" t="str">
        <f>IF(AK492="","",(AK506*'pravidla turnaje'!$C$19)+(AK507*'pravidla turnaje'!$C$20)+(AK508*'pravidla turnaje'!$C$21)+(AK509*'pravidla turnaje'!$C$22)+(AK510*'pravidla turnaje'!$C$23)+(AK511*'pravidla turnaje'!$C$24)+(AK512*'pravidla turnaje'!$C$25)+(AK513*'pravidla turnaje'!$C$26)+(AK514*'pravidla turnaje'!$C$27)+(AK515*'pravidla turnaje'!$C$28))</f>
        <v/>
      </c>
      <c r="AL516" s="56" t="str">
        <f>IF(AL492="","",(AL506*'pravidla turnaje'!$C$19)+(AL507*'pravidla turnaje'!$C$20)+(AL508*'pravidla turnaje'!$C$21)+(AL509*'pravidla turnaje'!$C$22)+(AL510*'pravidla turnaje'!$C$23)+(AL511*'pravidla turnaje'!$C$24)+(AL512*'pravidla turnaje'!$C$25)+(AL513*'pravidla turnaje'!$C$26)+(AL514*'pravidla turnaje'!$C$27)+(AL515*'pravidla turnaje'!$C$28))</f>
        <v/>
      </c>
      <c r="AM516" s="56" t="str">
        <f>IF(AM492="","",(AM506*'pravidla turnaje'!$C$19)+(AM507*'pravidla turnaje'!$C$20)+(AM508*'pravidla turnaje'!$C$21)+(AM509*'pravidla turnaje'!$C$22)+(AM510*'pravidla turnaje'!$C$23)+(AM511*'pravidla turnaje'!$C$24)+(AM512*'pravidla turnaje'!$C$25)+(AM513*'pravidla turnaje'!$C$26)+(AM514*'pravidla turnaje'!$C$27)+(AM515*'pravidla turnaje'!$C$28))</f>
        <v/>
      </c>
      <c r="AN516" s="56" t="str">
        <f>IF(AN492="","",(AN506*'pravidla turnaje'!$C$19)+(AN507*'pravidla turnaje'!$C$20)+(AN508*'pravidla turnaje'!$C$21)+(AN509*'pravidla turnaje'!$C$22)+(AN510*'pravidla turnaje'!$C$23)+(AN511*'pravidla turnaje'!$C$24)+(AN512*'pravidla turnaje'!$C$25)+(AN513*'pravidla turnaje'!$C$26)+(AN514*'pravidla turnaje'!$C$27)+(AN515*'pravidla turnaje'!$C$28))</f>
        <v/>
      </c>
      <c r="AO516" s="56" t="str">
        <f>IF(AO492="","",(AO506*'pravidla turnaje'!$C$19)+(AO507*'pravidla turnaje'!$C$20)+(AO508*'pravidla turnaje'!$C$21)+(AO509*'pravidla turnaje'!$C$22)+(AO510*'pravidla turnaje'!$C$23)+(AO511*'pravidla turnaje'!$C$24)+(AO512*'pravidla turnaje'!$C$25)+(AO513*'pravidla turnaje'!$C$26)+(AO514*'pravidla turnaje'!$C$27)+(AO515*'pravidla turnaje'!$C$28))</f>
        <v/>
      </c>
      <c r="AP516" s="57" t="str">
        <f>IF(AP492="","",(AP506*'pravidla turnaje'!$C$19)+(AP507*'pravidla turnaje'!$C$20)+(AP508*'pravidla turnaje'!$C$21)+(AP509*'pravidla turnaje'!$C$22)+(AP510*'pravidla turnaje'!$C$23)+(AP511*'pravidla turnaje'!$C$24)+(AP512*'pravidla turnaje'!$C$25)+(AP513*'pravidla turnaje'!$C$26)+(AP514*'pravidla turnaje'!$C$27)+(AP515*'pravidla turnaje'!$C$28))</f>
        <v/>
      </c>
      <c r="AQ516" s="55" t="str">
        <f>IF(AQ492="","",(AQ506*'pravidla turnaje'!$C$19)+(AQ507*'pravidla turnaje'!$C$20)+(AQ508*'pravidla turnaje'!$C$21)+(AQ509*'pravidla turnaje'!$C$22)+(AQ510*'pravidla turnaje'!$C$23)+(AQ511*'pravidla turnaje'!$C$24)+(AQ512*'pravidla turnaje'!$C$25)+(AQ513*'pravidla turnaje'!$C$26)+(AQ514*'pravidla turnaje'!$C$27)+(AQ515*'pravidla turnaje'!$C$28))</f>
        <v/>
      </c>
      <c r="AR516" s="56" t="str">
        <f>IF(AR492="","",(AR506*'pravidla turnaje'!$C$19)+(AR507*'pravidla turnaje'!$C$20)+(AR508*'pravidla turnaje'!$C$21)+(AR509*'pravidla turnaje'!$C$22)+(AR510*'pravidla turnaje'!$C$23)+(AR511*'pravidla turnaje'!$C$24)+(AR512*'pravidla turnaje'!$C$25)+(AR513*'pravidla turnaje'!$C$26)+(AR514*'pravidla turnaje'!$C$27)+(AR515*'pravidla turnaje'!$C$28))</f>
        <v/>
      </c>
      <c r="AS516" s="56" t="str">
        <f>IF(AS492="","",(AS506*'pravidla turnaje'!$C$19)+(AS507*'pravidla turnaje'!$C$20)+(AS508*'pravidla turnaje'!$C$21)+(AS509*'pravidla turnaje'!$C$22)+(AS510*'pravidla turnaje'!$C$23)+(AS511*'pravidla turnaje'!$C$24)+(AS512*'pravidla turnaje'!$C$25)+(AS513*'pravidla turnaje'!$C$26)+(AS514*'pravidla turnaje'!$C$27)+(AS515*'pravidla turnaje'!$C$28))</f>
        <v/>
      </c>
      <c r="AT516" s="56" t="str">
        <f>IF(AT492="","",(AT506*'pravidla turnaje'!$C$19)+(AT507*'pravidla turnaje'!$C$20)+(AT508*'pravidla turnaje'!$C$21)+(AT509*'pravidla turnaje'!$C$22)+(AT510*'pravidla turnaje'!$C$23)+(AT511*'pravidla turnaje'!$C$24)+(AT512*'pravidla turnaje'!$C$25)+(AT513*'pravidla turnaje'!$C$26)+(AT514*'pravidla turnaje'!$C$27)+(AT515*'pravidla turnaje'!$C$28))</f>
        <v/>
      </c>
      <c r="AU516" s="56" t="str">
        <f>IF(AU492="","",(AU506*'pravidla turnaje'!$C$19)+(AU507*'pravidla turnaje'!$C$20)+(AU508*'pravidla turnaje'!$C$21)+(AU509*'pravidla turnaje'!$C$22)+(AU510*'pravidla turnaje'!$C$23)+(AU511*'pravidla turnaje'!$C$24)+(AU512*'pravidla turnaje'!$C$25)+(AU513*'pravidla turnaje'!$C$26)+(AU514*'pravidla turnaje'!$C$27)+(AU515*'pravidla turnaje'!$C$28))</f>
        <v/>
      </c>
      <c r="AV516" s="56" t="str">
        <f>IF(AV492="","",(AV506*'pravidla turnaje'!$C$19)+(AV507*'pravidla turnaje'!$C$20)+(AV508*'pravidla turnaje'!$C$21)+(AV509*'pravidla turnaje'!$C$22)+(AV510*'pravidla turnaje'!$C$23)+(AV511*'pravidla turnaje'!$C$24)+(AV512*'pravidla turnaje'!$C$25)+(AV513*'pravidla turnaje'!$C$26)+(AV514*'pravidla turnaje'!$C$27)+(AV515*'pravidla turnaje'!$C$28))</f>
        <v/>
      </c>
      <c r="AW516" s="56" t="str">
        <f>IF(AW492="","",(AW506*'pravidla turnaje'!$C$19)+(AW507*'pravidla turnaje'!$C$20)+(AW508*'pravidla turnaje'!$C$21)+(AW509*'pravidla turnaje'!$C$22)+(AW510*'pravidla turnaje'!$C$23)+(AW511*'pravidla turnaje'!$C$24)+(AW512*'pravidla turnaje'!$C$25)+(AW513*'pravidla turnaje'!$C$26)+(AW514*'pravidla turnaje'!$C$27)+(AW515*'pravidla turnaje'!$C$28))</f>
        <v/>
      </c>
      <c r="AX516" s="57" t="str">
        <f>IF(AX492="","",(AX506*'pravidla turnaje'!$C$19)+(AX507*'pravidla turnaje'!$C$20)+(AX508*'pravidla turnaje'!$C$21)+(AX509*'pravidla turnaje'!$C$22)+(AX510*'pravidla turnaje'!$C$23)+(AX511*'pravidla turnaje'!$C$24)+(AX512*'pravidla turnaje'!$C$25)+(AX513*'pravidla turnaje'!$C$26)+(AX514*'pravidla turnaje'!$C$27)+(AX515*'pravidla turnaje'!$C$28))</f>
        <v/>
      </c>
      <c r="AY516" s="55" t="str">
        <f>IF(AY492="","",(AY506*'pravidla turnaje'!$C$19)+(AY507*'pravidla turnaje'!$C$20)+(AY508*'pravidla turnaje'!$C$21)+(AY509*'pravidla turnaje'!$C$22)+(AY510*'pravidla turnaje'!$C$23)+(AY511*'pravidla turnaje'!$C$24)+(AY512*'pravidla turnaje'!$C$25)+(AY513*'pravidla turnaje'!$C$26)+(AY514*'pravidla turnaje'!$C$27)+(AY515*'pravidla turnaje'!$C$28))</f>
        <v/>
      </c>
      <c r="AZ516" s="56" t="str">
        <f>IF(AZ492="","",(AZ506*'pravidla turnaje'!$C$19)+(AZ507*'pravidla turnaje'!$C$20)+(AZ508*'pravidla turnaje'!$C$21)+(AZ509*'pravidla turnaje'!$C$22)+(AZ510*'pravidla turnaje'!$C$23)+(AZ511*'pravidla turnaje'!$C$24)+(AZ512*'pravidla turnaje'!$C$25)+(AZ513*'pravidla turnaje'!$C$26)+(AZ514*'pravidla turnaje'!$C$27)+(AZ515*'pravidla turnaje'!$C$28))</f>
        <v/>
      </c>
      <c r="BA516" s="56" t="str">
        <f>IF(BA492="","",(BA506*'pravidla turnaje'!$C$19)+(BA507*'pravidla turnaje'!$C$20)+(BA508*'pravidla turnaje'!$C$21)+(BA509*'pravidla turnaje'!$C$22)+(BA510*'pravidla turnaje'!$C$23)+(BA511*'pravidla turnaje'!$C$24)+(BA512*'pravidla turnaje'!$C$25)+(BA513*'pravidla turnaje'!$C$26)+(BA514*'pravidla turnaje'!$C$27)+(BA515*'pravidla turnaje'!$C$28))</f>
        <v/>
      </c>
      <c r="BB516" s="56" t="str">
        <f>IF(BB492="","",(BB506*'pravidla turnaje'!$C$19)+(BB507*'pravidla turnaje'!$C$20)+(BB508*'pravidla turnaje'!$C$21)+(BB509*'pravidla turnaje'!$C$22)+(BB510*'pravidla turnaje'!$C$23)+(BB511*'pravidla turnaje'!$C$24)+(BB512*'pravidla turnaje'!$C$25)+(BB513*'pravidla turnaje'!$C$26)+(BB514*'pravidla turnaje'!$C$27)+(BB515*'pravidla turnaje'!$C$28))</f>
        <v/>
      </c>
      <c r="BC516" s="56" t="str">
        <f>IF(BC492="","",(BC506*'pravidla turnaje'!$C$19)+(BC507*'pravidla turnaje'!$C$20)+(BC508*'pravidla turnaje'!$C$21)+(BC509*'pravidla turnaje'!$C$22)+(BC510*'pravidla turnaje'!$C$23)+(BC511*'pravidla turnaje'!$C$24)+(BC512*'pravidla turnaje'!$C$25)+(BC513*'pravidla turnaje'!$C$26)+(BC514*'pravidla turnaje'!$C$27)+(BC515*'pravidla turnaje'!$C$28))</f>
        <v/>
      </c>
      <c r="BD516" s="56" t="str">
        <f>IF(BD492="","",(BD506*'pravidla turnaje'!$C$19)+(BD507*'pravidla turnaje'!$C$20)+(BD508*'pravidla turnaje'!$C$21)+(BD509*'pravidla turnaje'!$C$22)+(BD510*'pravidla turnaje'!$C$23)+(BD511*'pravidla turnaje'!$C$24)+(BD512*'pravidla turnaje'!$C$25)+(BD513*'pravidla turnaje'!$C$26)+(BD514*'pravidla turnaje'!$C$27)+(BD515*'pravidla turnaje'!$C$28))</f>
        <v/>
      </c>
      <c r="BE516" s="56" t="str">
        <f>IF(BE492="","",(BE506*'pravidla turnaje'!$C$19)+(BE507*'pravidla turnaje'!$C$20)+(BE508*'pravidla turnaje'!$C$21)+(BE509*'pravidla turnaje'!$C$22)+(BE510*'pravidla turnaje'!$C$23)+(BE511*'pravidla turnaje'!$C$24)+(BE512*'pravidla turnaje'!$C$25)+(BE513*'pravidla turnaje'!$C$26)+(BE514*'pravidla turnaje'!$C$27)+(BE515*'pravidla turnaje'!$C$28))</f>
        <v/>
      </c>
      <c r="BF516" s="57" t="str">
        <f>IF(BF492="","",(BF506*'pravidla turnaje'!$C$19)+(BF507*'pravidla turnaje'!$C$20)+(BF508*'pravidla turnaje'!$C$21)+(BF509*'pravidla turnaje'!$C$22)+(BF510*'pravidla turnaje'!$C$23)+(BF511*'pravidla turnaje'!$C$24)+(BF512*'pravidla turnaje'!$C$25)+(BF513*'pravidla turnaje'!$C$26)+(BF514*'pravidla turnaje'!$C$27)+(BF515*'pravidla turnaje'!$C$28))</f>
        <v/>
      </c>
      <c r="BG516" s="55" t="str">
        <f>IF(BG492="","",(BG506*'pravidla turnaje'!$C$19)+(BG507*'pravidla turnaje'!$C$20)+(BG508*'pravidla turnaje'!$C$21)+(BG509*'pravidla turnaje'!$C$22)+(BG510*'pravidla turnaje'!$C$23)+(BG511*'pravidla turnaje'!$C$24)+(BG512*'pravidla turnaje'!$C$25)+(BG513*'pravidla turnaje'!$C$26)+(BG514*'pravidla turnaje'!$C$27)+(BG515*'pravidla turnaje'!$C$28))</f>
        <v/>
      </c>
      <c r="BH516" s="56" t="str">
        <f>IF(BH492="","",(BH506*'pravidla turnaje'!$C$19)+(BH507*'pravidla turnaje'!$C$20)+(BH508*'pravidla turnaje'!$C$21)+(BH509*'pravidla turnaje'!$C$22)+(BH510*'pravidla turnaje'!$C$23)+(BH511*'pravidla turnaje'!$C$24)+(BH512*'pravidla turnaje'!$C$25)+(BH513*'pravidla turnaje'!$C$26)+(BH514*'pravidla turnaje'!$C$27)+(BH515*'pravidla turnaje'!$C$28))</f>
        <v/>
      </c>
      <c r="BI516" s="56" t="str">
        <f>IF(BI492="","",(BI506*'pravidla turnaje'!$C$19)+(BI507*'pravidla turnaje'!$C$20)+(BI508*'pravidla turnaje'!$C$21)+(BI509*'pravidla turnaje'!$C$22)+(BI510*'pravidla turnaje'!$C$23)+(BI511*'pravidla turnaje'!$C$24)+(BI512*'pravidla turnaje'!$C$25)+(BI513*'pravidla turnaje'!$C$26)+(BI514*'pravidla turnaje'!$C$27)+(BI515*'pravidla turnaje'!$C$28))</f>
        <v/>
      </c>
      <c r="BJ516" s="56" t="str">
        <f>IF(BJ492="","",(BJ506*'pravidla turnaje'!$C$19)+(BJ507*'pravidla turnaje'!$C$20)+(BJ508*'pravidla turnaje'!$C$21)+(BJ509*'pravidla turnaje'!$C$22)+(BJ510*'pravidla turnaje'!$C$23)+(BJ511*'pravidla turnaje'!$C$24)+(BJ512*'pravidla turnaje'!$C$25)+(BJ513*'pravidla turnaje'!$C$26)+(BJ514*'pravidla turnaje'!$C$27)+(BJ515*'pravidla turnaje'!$C$28))</f>
        <v/>
      </c>
      <c r="BK516" s="56" t="str">
        <f>IF(BK492="","",(BK506*'pravidla turnaje'!$C$19)+(BK507*'pravidla turnaje'!$C$20)+(BK508*'pravidla turnaje'!$C$21)+(BK509*'pravidla turnaje'!$C$22)+(BK510*'pravidla turnaje'!$C$23)+(BK511*'pravidla turnaje'!$C$24)+(BK512*'pravidla turnaje'!$C$25)+(BK513*'pravidla turnaje'!$C$26)+(BK514*'pravidla turnaje'!$C$27)+(BK515*'pravidla turnaje'!$C$28))</f>
        <v/>
      </c>
      <c r="BL516" s="56" t="str">
        <f>IF(BL492="","",(BL506*'pravidla turnaje'!$C$19)+(BL507*'pravidla turnaje'!$C$20)+(BL508*'pravidla turnaje'!$C$21)+(BL509*'pravidla turnaje'!$C$22)+(BL510*'pravidla turnaje'!$C$23)+(BL511*'pravidla turnaje'!$C$24)+(BL512*'pravidla turnaje'!$C$25)+(BL513*'pravidla turnaje'!$C$26)+(BL514*'pravidla turnaje'!$C$27)+(BL515*'pravidla turnaje'!$C$28))</f>
        <v/>
      </c>
      <c r="BM516" s="56" t="str">
        <f>IF(BM492="","",(BM506*'pravidla turnaje'!$C$19)+(BM507*'pravidla turnaje'!$C$20)+(BM508*'pravidla turnaje'!$C$21)+(BM509*'pravidla turnaje'!$C$22)+(BM510*'pravidla turnaje'!$C$23)+(BM511*'pravidla turnaje'!$C$24)+(BM512*'pravidla turnaje'!$C$25)+(BM513*'pravidla turnaje'!$C$26)+(BM514*'pravidla turnaje'!$C$27)+(BM515*'pravidla turnaje'!$C$28))</f>
        <v/>
      </c>
      <c r="BN516" s="57" t="str">
        <f>IF(BN492="","",(BN506*'pravidla turnaje'!$C$19)+(BN507*'pravidla turnaje'!$C$20)+(BN508*'pravidla turnaje'!$C$21)+(BN509*'pravidla turnaje'!$C$22)+(BN510*'pravidla turnaje'!$C$23)+(BN511*'pravidla turnaje'!$C$24)+(BN512*'pravidla turnaje'!$C$25)+(BN513*'pravidla turnaje'!$C$26)+(BN514*'pravidla turnaje'!$C$27)+(BN515*'pravidla turnaje'!$C$28))</f>
        <v/>
      </c>
    </row>
    <row r="517" spans="1:66" ht="5.25" customHeight="1" x14ac:dyDescent="0.25"/>
    <row r="518" spans="1:66" ht="5.25" customHeight="1" x14ac:dyDescent="0.25"/>
    <row r="519" spans="1:66" ht="5.25" customHeight="1" x14ac:dyDescent="0.25"/>
    <row r="520" spans="1:66" ht="5.25" customHeight="1" thickBot="1" x14ac:dyDescent="0.3"/>
    <row r="521" spans="1:66" ht="30" customHeight="1" x14ac:dyDescent="0.25">
      <c r="A521" s="2115" t="str">
        <f>CONCATENATE("skupina ",VLOOKUP(C521-1,'pravidla turnaje'!$A$64:$B$83,2,0))</f>
        <v>skupina O</v>
      </c>
      <c r="B521" s="2116"/>
      <c r="C521" s="924">
        <v>141</v>
      </c>
      <c r="D521" s="925">
        <v>142</v>
      </c>
      <c r="E521" s="925">
        <v>143</v>
      </c>
      <c r="F521" s="925">
        <v>144</v>
      </c>
      <c r="G521" s="925">
        <v>145</v>
      </c>
      <c r="H521" s="925">
        <v>146</v>
      </c>
      <c r="I521" s="925">
        <v>147</v>
      </c>
      <c r="J521" s="925">
        <v>148</v>
      </c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  <c r="BN521" s="38"/>
    </row>
    <row r="522" spans="1:66" ht="15.75" x14ac:dyDescent="0.25">
      <c r="A522" s="2118" t="s">
        <v>22</v>
      </c>
      <c r="B522" s="2118"/>
      <c r="C522" s="76" t="str">
        <f>VLOOKUP(C$521,'Tabulka-skore'!$B$4:$Q$239,11,0)</f>
        <v/>
      </c>
      <c r="D522" s="76" t="str">
        <f>VLOOKUP(D$521,'Tabulka-skore'!$B$4:$Q$239,11,0)</f>
        <v/>
      </c>
      <c r="E522" s="76" t="str">
        <f>VLOOKUP(E$521,'Tabulka-skore'!$B$4:$Q$239,11,0)</f>
        <v/>
      </c>
      <c r="F522" s="76" t="str">
        <f>VLOOKUP(F$521,'Tabulka-skore'!$B$4:$Q$239,11,0)</f>
        <v/>
      </c>
      <c r="G522" s="76" t="str">
        <f>VLOOKUP(G$521,'Tabulka-skore'!$B$4:$Q$239,11,0)</f>
        <v/>
      </c>
      <c r="H522" s="76" t="str">
        <f>VLOOKUP(H$521,'Tabulka-skore'!$B$4:$Q$239,11,0)</f>
        <v/>
      </c>
      <c r="I522" s="76" t="str">
        <f>VLOOKUP(I$521,'Tabulka-skore'!$B$4:$Q$239,11,0)</f>
        <v/>
      </c>
      <c r="J522" s="76" t="str">
        <f>VLOOKUP(J$521,'Tabulka-skore'!$B$4:$Q$239,11,0)</f>
        <v/>
      </c>
      <c r="K522" s="39"/>
      <c r="L522" s="39"/>
      <c r="M522" s="39"/>
      <c r="N522" s="39"/>
      <c r="O522" s="39"/>
      <c r="P522" s="39"/>
      <c r="Q522" s="39"/>
      <c r="R522" s="39"/>
    </row>
    <row r="523" spans="1:66" ht="15.75" x14ac:dyDescent="0.25">
      <c r="A523" s="2118" t="s">
        <v>23</v>
      </c>
      <c r="B523" s="2118"/>
      <c r="C523" s="76" t="str">
        <f>VLOOKUP(C$521,'Tabulka-skore'!$B$4:$Q$239,12,0)</f>
        <v/>
      </c>
      <c r="D523" s="76" t="str">
        <f>VLOOKUP(D$521,'Tabulka-skore'!$B$4:$Q$239,12,0)</f>
        <v/>
      </c>
      <c r="E523" s="76" t="str">
        <f>VLOOKUP(E$521,'Tabulka-skore'!$B$4:$Q$239,12,0)</f>
        <v/>
      </c>
      <c r="F523" s="76" t="str">
        <f>VLOOKUP(F$521,'Tabulka-skore'!$B$4:$Q$239,12,0)</f>
        <v/>
      </c>
      <c r="G523" s="76" t="str">
        <f>VLOOKUP(G$521,'Tabulka-skore'!$B$4:$Q$239,12,0)</f>
        <v/>
      </c>
      <c r="H523" s="76" t="str">
        <f>VLOOKUP(H$521,'Tabulka-skore'!$B$4:$Q$239,12,0)</f>
        <v/>
      </c>
      <c r="I523" s="76" t="str">
        <f>VLOOKUP(I$521,'Tabulka-skore'!$B$4:$Q$239,12,0)</f>
        <v/>
      </c>
      <c r="J523" s="76" t="str">
        <f>VLOOKUP(J$521,'Tabulka-skore'!$B$4:$Q$239,12,0)</f>
        <v/>
      </c>
      <c r="K523" s="39"/>
      <c r="L523" s="39"/>
      <c r="M523" s="39"/>
      <c r="N523" s="39"/>
      <c r="O523" s="39"/>
      <c r="P523" s="39"/>
      <c r="Q523" s="39"/>
      <c r="R523" s="39"/>
    </row>
    <row r="524" spans="1:66" ht="15.75" x14ac:dyDescent="0.25">
      <c r="A524" s="2118" t="s">
        <v>24</v>
      </c>
      <c r="B524" s="2118"/>
      <c r="C524" s="76" t="str">
        <f>VLOOKUP(C$521,'Tabulka-skore'!$B$4:$Q$239,13,0)</f>
        <v/>
      </c>
      <c r="D524" s="76" t="str">
        <f>VLOOKUP(D$521,'Tabulka-skore'!$B$4:$Q$239,13,0)</f>
        <v/>
      </c>
      <c r="E524" s="76" t="str">
        <f>VLOOKUP(E$521,'Tabulka-skore'!$B$4:$Q$239,13,0)</f>
        <v/>
      </c>
      <c r="F524" s="76" t="str">
        <f>VLOOKUP(F$521,'Tabulka-skore'!$B$4:$Q$239,13,0)</f>
        <v/>
      </c>
      <c r="G524" s="76" t="str">
        <f>VLOOKUP(G$521,'Tabulka-skore'!$B$4:$Q$239,13,0)</f>
        <v/>
      </c>
      <c r="H524" s="76" t="str">
        <f>VLOOKUP(H$521,'Tabulka-skore'!$B$4:$Q$239,13,0)</f>
        <v/>
      </c>
      <c r="I524" s="76" t="str">
        <f>VLOOKUP(I$521,'Tabulka-skore'!$B$4:$Q$239,13,0)</f>
        <v/>
      </c>
      <c r="J524" s="76" t="str">
        <f>VLOOKUP(J$521,'Tabulka-skore'!$B$4:$Q$239,13,0)</f>
        <v/>
      </c>
      <c r="K524" s="39"/>
      <c r="L524" s="39"/>
      <c r="M524" s="39"/>
      <c r="N524" s="39"/>
      <c r="O524" s="39"/>
      <c r="P524" s="39"/>
      <c r="Q524" s="39"/>
      <c r="R524" s="39"/>
    </row>
    <row r="525" spans="1:66" ht="15.75" x14ac:dyDescent="0.25">
      <c r="A525" s="2118" t="s">
        <v>8</v>
      </c>
      <c r="B525" s="2118"/>
      <c r="C525" s="76" t="str">
        <f>VLOOKUP(C$521,'Tabulka-skore'!$B$4:$Q$239,14,0)</f>
        <v/>
      </c>
      <c r="D525" s="76" t="str">
        <f>VLOOKUP(D$521,'Tabulka-skore'!$B$4:$Q$239,14,0)</f>
        <v/>
      </c>
      <c r="E525" s="76" t="str">
        <f>VLOOKUP(E$521,'Tabulka-skore'!$B$4:$Q$239,14,0)</f>
        <v/>
      </c>
      <c r="F525" s="76" t="str">
        <f>VLOOKUP(F$521,'Tabulka-skore'!$B$4:$Q$239,14,0)</f>
        <v/>
      </c>
      <c r="G525" s="76" t="str">
        <f>VLOOKUP(G$521,'Tabulka-skore'!$B$4:$Q$239,14,0)</f>
        <v/>
      </c>
      <c r="H525" s="76" t="str">
        <f>VLOOKUP(H$521,'Tabulka-skore'!$B$4:$Q$239,14,0)</f>
        <v/>
      </c>
      <c r="I525" s="76" t="str">
        <f>VLOOKUP(I$521,'Tabulka-skore'!$B$4:$Q$239,14,0)</f>
        <v/>
      </c>
      <c r="J525" s="76" t="str">
        <f>VLOOKUP(J$521,'Tabulka-skore'!$B$4:$Q$239,14,0)</f>
        <v/>
      </c>
      <c r="K525" s="40"/>
      <c r="L525" s="40"/>
      <c r="M525" s="40"/>
      <c r="N525" s="40"/>
      <c r="O525" s="40"/>
      <c r="P525" s="40"/>
      <c r="Q525" s="40"/>
      <c r="R525" s="40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</row>
    <row r="526" spans="1:66" ht="37.5" customHeight="1" x14ac:dyDescent="0.25">
      <c r="A526" s="2118" t="s">
        <v>135</v>
      </c>
      <c r="B526" s="2118"/>
      <c r="C526" s="77" t="str">
        <f t="shared" ref="C526:J526" si="2197">IFERROR(IF(C524=0,MAX($C$43:$J$43)+1,C523/C524),"")</f>
        <v/>
      </c>
      <c r="D526" s="77" t="str">
        <f t="shared" si="2197"/>
        <v/>
      </c>
      <c r="E526" s="77" t="str">
        <f t="shared" si="2197"/>
        <v/>
      </c>
      <c r="F526" s="77" t="str">
        <f t="shared" si="2197"/>
        <v/>
      </c>
      <c r="G526" s="77" t="str">
        <f t="shared" si="2197"/>
        <v/>
      </c>
      <c r="H526" s="77" t="str">
        <f t="shared" si="2197"/>
        <v/>
      </c>
      <c r="I526" s="77" t="str">
        <f t="shared" si="2197"/>
        <v/>
      </c>
      <c r="J526" s="77" t="str">
        <f t="shared" si="2197"/>
        <v/>
      </c>
      <c r="K526" s="40"/>
      <c r="L526" s="40"/>
      <c r="M526" s="40"/>
      <c r="N526" s="40"/>
      <c r="O526" s="40"/>
      <c r="P526" s="40"/>
      <c r="Q526" s="40"/>
      <c r="R526" s="40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</row>
    <row r="527" spans="1:66" ht="76.5" customHeight="1" x14ac:dyDescent="0.25">
      <c r="A527" s="2109" t="s">
        <v>33</v>
      </c>
      <c r="B527" s="2110"/>
      <c r="C527" s="79">
        <f t="shared" ref="C527:J527" si="2198">IF(MIN(C556,K556,S556,AA556,AI556,AQ556,AY556,BG556)=0,MAX($C556:$BN556)+1,MIN(C556,K556,S556,AA556,AI556,AQ556,AY556,BG556))</f>
        <v>1</v>
      </c>
      <c r="D527" s="79">
        <f t="shared" si="2198"/>
        <v>1</v>
      </c>
      <c r="E527" s="79">
        <f t="shared" si="2198"/>
        <v>1</v>
      </c>
      <c r="F527" s="79">
        <f t="shared" si="2198"/>
        <v>1</v>
      </c>
      <c r="G527" s="79">
        <f t="shared" si="2198"/>
        <v>1</v>
      </c>
      <c r="H527" s="79">
        <f t="shared" si="2198"/>
        <v>1</v>
      </c>
      <c r="I527" s="79">
        <f t="shared" si="2198"/>
        <v>1</v>
      </c>
      <c r="J527" s="79">
        <f t="shared" si="2198"/>
        <v>1</v>
      </c>
    </row>
    <row r="528" spans="1:66" ht="21" customHeight="1" thickBot="1" x14ac:dyDescent="0.3">
      <c r="A528" s="2111" t="s">
        <v>25</v>
      </c>
      <c r="B528" s="2112"/>
      <c r="C528" s="52">
        <f t="shared" ref="C528:J528" si="2199">RANK(C527,$C527:$J527,1)</f>
        <v>1</v>
      </c>
      <c r="D528" s="53">
        <f t="shared" si="2199"/>
        <v>1</v>
      </c>
      <c r="E528" s="53">
        <f t="shared" si="2199"/>
        <v>1</v>
      </c>
      <c r="F528" s="53">
        <f t="shared" si="2199"/>
        <v>1</v>
      </c>
      <c r="G528" s="53">
        <f t="shared" si="2199"/>
        <v>1</v>
      </c>
      <c r="H528" s="53">
        <f t="shared" si="2199"/>
        <v>1</v>
      </c>
      <c r="I528" s="53">
        <f t="shared" si="2199"/>
        <v>1</v>
      </c>
      <c r="J528" s="54">
        <f t="shared" si="2199"/>
        <v>1</v>
      </c>
    </row>
    <row r="529" spans="1:66" x14ac:dyDescent="0.25">
      <c r="A529" s="66"/>
      <c r="C529" s="34">
        <v>1</v>
      </c>
      <c r="D529" s="48">
        <f t="shared" ref="D529:J529" si="2200">C529</f>
        <v>1</v>
      </c>
      <c r="E529" s="48">
        <f t="shared" si="2200"/>
        <v>1</v>
      </c>
      <c r="F529" s="48">
        <f t="shared" si="2200"/>
        <v>1</v>
      </c>
      <c r="G529" s="48">
        <f t="shared" si="2200"/>
        <v>1</v>
      </c>
      <c r="H529" s="48">
        <f t="shared" si="2200"/>
        <v>1</v>
      </c>
      <c r="I529" s="48">
        <f t="shared" si="2200"/>
        <v>1</v>
      </c>
      <c r="J529" s="48">
        <f t="shared" si="2200"/>
        <v>1</v>
      </c>
      <c r="K529" s="35">
        <v>2</v>
      </c>
      <c r="L529" s="48">
        <f t="shared" ref="L529:R529" si="2201">K529</f>
        <v>2</v>
      </c>
      <c r="M529" s="48">
        <f t="shared" si="2201"/>
        <v>2</v>
      </c>
      <c r="N529" s="48">
        <f t="shared" si="2201"/>
        <v>2</v>
      </c>
      <c r="O529" s="48">
        <f t="shared" si="2201"/>
        <v>2</v>
      </c>
      <c r="P529" s="48">
        <f t="shared" si="2201"/>
        <v>2</v>
      </c>
      <c r="Q529" s="48">
        <f t="shared" si="2201"/>
        <v>2</v>
      </c>
      <c r="R529" s="48">
        <f t="shared" si="2201"/>
        <v>2</v>
      </c>
      <c r="S529" s="25">
        <v>3</v>
      </c>
      <c r="T529" s="48">
        <f t="shared" ref="T529:Z529" si="2202">S529</f>
        <v>3</v>
      </c>
      <c r="U529" s="48">
        <f t="shared" si="2202"/>
        <v>3</v>
      </c>
      <c r="V529" s="48">
        <f t="shared" si="2202"/>
        <v>3</v>
      </c>
      <c r="W529" s="48">
        <f t="shared" si="2202"/>
        <v>3</v>
      </c>
      <c r="X529" s="48">
        <f t="shared" si="2202"/>
        <v>3</v>
      </c>
      <c r="Y529" s="48">
        <f t="shared" si="2202"/>
        <v>3</v>
      </c>
      <c r="Z529" s="48">
        <f t="shared" si="2202"/>
        <v>3</v>
      </c>
      <c r="AA529" s="25">
        <v>4</v>
      </c>
      <c r="AB529" s="48">
        <f t="shared" ref="AB529:AH529" si="2203">AA529</f>
        <v>4</v>
      </c>
      <c r="AC529" s="48">
        <f t="shared" si="2203"/>
        <v>4</v>
      </c>
      <c r="AD529" s="48">
        <f t="shared" si="2203"/>
        <v>4</v>
      </c>
      <c r="AE529" s="48">
        <f t="shared" si="2203"/>
        <v>4</v>
      </c>
      <c r="AF529" s="48">
        <f t="shared" si="2203"/>
        <v>4</v>
      </c>
      <c r="AG529" s="48">
        <f t="shared" si="2203"/>
        <v>4</v>
      </c>
      <c r="AH529" s="48">
        <f t="shared" si="2203"/>
        <v>4</v>
      </c>
      <c r="AI529" s="25">
        <v>5</v>
      </c>
      <c r="AJ529" s="48">
        <f t="shared" ref="AJ529:AP529" si="2204">AI529</f>
        <v>5</v>
      </c>
      <c r="AK529" s="48">
        <f t="shared" si="2204"/>
        <v>5</v>
      </c>
      <c r="AL529" s="48">
        <f t="shared" si="2204"/>
        <v>5</v>
      </c>
      <c r="AM529" s="48">
        <f t="shared" si="2204"/>
        <v>5</v>
      </c>
      <c r="AN529" s="48">
        <f t="shared" si="2204"/>
        <v>5</v>
      </c>
      <c r="AO529" s="48">
        <f t="shared" si="2204"/>
        <v>5</v>
      </c>
      <c r="AP529" s="48">
        <f t="shared" si="2204"/>
        <v>5</v>
      </c>
      <c r="AQ529" s="25">
        <v>6</v>
      </c>
      <c r="AR529" s="48">
        <f t="shared" ref="AR529:AX529" si="2205">AQ529</f>
        <v>6</v>
      </c>
      <c r="AS529" s="48">
        <f t="shared" si="2205"/>
        <v>6</v>
      </c>
      <c r="AT529" s="48">
        <f t="shared" si="2205"/>
        <v>6</v>
      </c>
      <c r="AU529" s="48">
        <f t="shared" si="2205"/>
        <v>6</v>
      </c>
      <c r="AV529" s="48">
        <f t="shared" si="2205"/>
        <v>6</v>
      </c>
      <c r="AW529" s="48">
        <f t="shared" si="2205"/>
        <v>6</v>
      </c>
      <c r="AX529" s="48">
        <f t="shared" si="2205"/>
        <v>6</v>
      </c>
      <c r="AY529" s="25">
        <v>7</v>
      </c>
      <c r="AZ529" s="48">
        <f t="shared" ref="AZ529:BF529" si="2206">AY529</f>
        <v>7</v>
      </c>
      <c r="BA529" s="48">
        <f t="shared" si="2206"/>
        <v>7</v>
      </c>
      <c r="BB529" s="48">
        <f t="shared" si="2206"/>
        <v>7</v>
      </c>
      <c r="BC529" s="48">
        <f t="shared" si="2206"/>
        <v>7</v>
      </c>
      <c r="BD529" s="48">
        <f t="shared" si="2206"/>
        <v>7</v>
      </c>
      <c r="BE529" s="48">
        <f t="shared" si="2206"/>
        <v>7</v>
      </c>
      <c r="BF529" s="48">
        <f t="shared" si="2206"/>
        <v>7</v>
      </c>
      <c r="BG529" s="25">
        <v>8</v>
      </c>
      <c r="BH529" s="48">
        <f t="shared" ref="BH529:BN529" si="2207">BG529</f>
        <v>8</v>
      </c>
      <c r="BI529" s="48">
        <f t="shared" si="2207"/>
        <v>8</v>
      </c>
      <c r="BJ529" s="48">
        <f t="shared" si="2207"/>
        <v>8</v>
      </c>
      <c r="BK529" s="48">
        <f t="shared" si="2207"/>
        <v>8</v>
      </c>
      <c r="BL529" s="48">
        <f t="shared" si="2207"/>
        <v>8</v>
      </c>
      <c r="BM529" s="48">
        <f t="shared" si="2207"/>
        <v>8</v>
      </c>
      <c r="BN529" s="48">
        <f t="shared" si="2207"/>
        <v>8</v>
      </c>
    </row>
    <row r="530" spans="1:66" ht="21.75" thickBot="1" x14ac:dyDescent="0.3">
      <c r="A530" s="66"/>
      <c r="C530" s="953">
        <f t="shared" ref="C530:J530" si="2208">C521</f>
        <v>141</v>
      </c>
      <c r="D530" s="953">
        <f t="shared" si="2208"/>
        <v>142</v>
      </c>
      <c r="E530" s="953">
        <f t="shared" si="2208"/>
        <v>143</v>
      </c>
      <c r="F530" s="953">
        <f t="shared" si="2208"/>
        <v>144</v>
      </c>
      <c r="G530" s="953">
        <f t="shared" si="2208"/>
        <v>145</v>
      </c>
      <c r="H530" s="953">
        <f t="shared" si="2208"/>
        <v>146</v>
      </c>
      <c r="I530" s="953">
        <f t="shared" si="2208"/>
        <v>147</v>
      </c>
      <c r="J530" s="953">
        <f t="shared" si="2208"/>
        <v>148</v>
      </c>
      <c r="K530" s="953">
        <f t="shared" ref="K530:AP530" si="2209">C530</f>
        <v>141</v>
      </c>
      <c r="L530" s="953">
        <f t="shared" si="2209"/>
        <v>142</v>
      </c>
      <c r="M530" s="953">
        <f t="shared" si="2209"/>
        <v>143</v>
      </c>
      <c r="N530" s="953">
        <f t="shared" si="2209"/>
        <v>144</v>
      </c>
      <c r="O530" s="953">
        <f t="shared" si="2209"/>
        <v>145</v>
      </c>
      <c r="P530" s="953">
        <f t="shared" si="2209"/>
        <v>146</v>
      </c>
      <c r="Q530" s="953">
        <f t="shared" si="2209"/>
        <v>147</v>
      </c>
      <c r="R530" s="953">
        <f t="shared" si="2209"/>
        <v>148</v>
      </c>
      <c r="S530" s="953">
        <f t="shared" si="2209"/>
        <v>141</v>
      </c>
      <c r="T530" s="953">
        <f t="shared" si="2209"/>
        <v>142</v>
      </c>
      <c r="U530" s="953">
        <f t="shared" si="2209"/>
        <v>143</v>
      </c>
      <c r="V530" s="953">
        <f t="shared" si="2209"/>
        <v>144</v>
      </c>
      <c r="W530" s="953">
        <f t="shared" si="2209"/>
        <v>145</v>
      </c>
      <c r="X530" s="953">
        <f t="shared" si="2209"/>
        <v>146</v>
      </c>
      <c r="Y530" s="953">
        <f t="shared" si="2209"/>
        <v>147</v>
      </c>
      <c r="Z530" s="953">
        <f t="shared" si="2209"/>
        <v>148</v>
      </c>
      <c r="AA530" s="953">
        <f t="shared" si="2209"/>
        <v>141</v>
      </c>
      <c r="AB530" s="953">
        <f t="shared" si="2209"/>
        <v>142</v>
      </c>
      <c r="AC530" s="953">
        <f t="shared" si="2209"/>
        <v>143</v>
      </c>
      <c r="AD530" s="953">
        <f t="shared" si="2209"/>
        <v>144</v>
      </c>
      <c r="AE530" s="953">
        <f t="shared" si="2209"/>
        <v>145</v>
      </c>
      <c r="AF530" s="953">
        <f t="shared" si="2209"/>
        <v>146</v>
      </c>
      <c r="AG530" s="953">
        <f t="shared" si="2209"/>
        <v>147</v>
      </c>
      <c r="AH530" s="953">
        <f t="shared" si="2209"/>
        <v>148</v>
      </c>
      <c r="AI530" s="953">
        <f t="shared" si="2209"/>
        <v>141</v>
      </c>
      <c r="AJ530" s="953">
        <f t="shared" si="2209"/>
        <v>142</v>
      </c>
      <c r="AK530" s="953">
        <f t="shared" si="2209"/>
        <v>143</v>
      </c>
      <c r="AL530" s="953">
        <f t="shared" si="2209"/>
        <v>144</v>
      </c>
      <c r="AM530" s="953">
        <f t="shared" si="2209"/>
        <v>145</v>
      </c>
      <c r="AN530" s="953">
        <f t="shared" si="2209"/>
        <v>146</v>
      </c>
      <c r="AO530" s="953">
        <f t="shared" si="2209"/>
        <v>147</v>
      </c>
      <c r="AP530" s="953">
        <f t="shared" si="2209"/>
        <v>148</v>
      </c>
      <c r="AQ530" s="953">
        <f t="shared" ref="AQ530:BN530" si="2210">AI530</f>
        <v>141</v>
      </c>
      <c r="AR530" s="953">
        <f t="shared" si="2210"/>
        <v>142</v>
      </c>
      <c r="AS530" s="953">
        <f t="shared" si="2210"/>
        <v>143</v>
      </c>
      <c r="AT530" s="953">
        <f t="shared" si="2210"/>
        <v>144</v>
      </c>
      <c r="AU530" s="953">
        <f t="shared" si="2210"/>
        <v>145</v>
      </c>
      <c r="AV530" s="953">
        <f t="shared" si="2210"/>
        <v>146</v>
      </c>
      <c r="AW530" s="953">
        <f t="shared" si="2210"/>
        <v>147</v>
      </c>
      <c r="AX530" s="953">
        <f t="shared" si="2210"/>
        <v>148</v>
      </c>
      <c r="AY530" s="953">
        <f t="shared" si="2210"/>
        <v>141</v>
      </c>
      <c r="AZ530" s="953">
        <f t="shared" si="2210"/>
        <v>142</v>
      </c>
      <c r="BA530" s="953">
        <f t="shared" si="2210"/>
        <v>143</v>
      </c>
      <c r="BB530" s="953">
        <f t="shared" si="2210"/>
        <v>144</v>
      </c>
      <c r="BC530" s="953">
        <f t="shared" si="2210"/>
        <v>145</v>
      </c>
      <c r="BD530" s="953">
        <f t="shared" si="2210"/>
        <v>146</v>
      </c>
      <c r="BE530" s="953">
        <f t="shared" si="2210"/>
        <v>147</v>
      </c>
      <c r="BF530" s="953">
        <f t="shared" si="2210"/>
        <v>148</v>
      </c>
      <c r="BG530" s="953">
        <f t="shared" si="2210"/>
        <v>141</v>
      </c>
      <c r="BH530" s="953">
        <f t="shared" si="2210"/>
        <v>142</v>
      </c>
      <c r="BI530" s="953">
        <f t="shared" si="2210"/>
        <v>143</v>
      </c>
      <c r="BJ530" s="953">
        <f t="shared" si="2210"/>
        <v>144</v>
      </c>
      <c r="BK530" s="953">
        <f t="shared" si="2210"/>
        <v>145</v>
      </c>
      <c r="BL530" s="953">
        <f t="shared" si="2210"/>
        <v>146</v>
      </c>
      <c r="BM530" s="953">
        <f t="shared" si="2210"/>
        <v>147</v>
      </c>
      <c r="BN530" s="953">
        <f t="shared" si="2210"/>
        <v>148</v>
      </c>
    </row>
    <row r="531" spans="1:66" x14ac:dyDescent="0.25">
      <c r="A531" s="2113"/>
      <c r="B531" s="2114"/>
      <c r="C531" s="26" t="s">
        <v>18</v>
      </c>
      <c r="D531" s="7" t="s">
        <v>18</v>
      </c>
      <c r="E531" s="7" t="s">
        <v>18</v>
      </c>
      <c r="F531" s="7" t="s">
        <v>18</v>
      </c>
      <c r="G531" s="7" t="s">
        <v>18</v>
      </c>
      <c r="H531" s="7" t="s">
        <v>18</v>
      </c>
      <c r="I531" s="7" t="s">
        <v>18</v>
      </c>
      <c r="J531" s="8" t="s">
        <v>18</v>
      </c>
      <c r="K531" s="26" t="s">
        <v>18</v>
      </c>
      <c r="L531" s="7" t="s">
        <v>18</v>
      </c>
      <c r="M531" s="7" t="s">
        <v>18</v>
      </c>
      <c r="N531" s="7" t="s">
        <v>18</v>
      </c>
      <c r="O531" s="7" t="s">
        <v>18</v>
      </c>
      <c r="P531" s="7" t="s">
        <v>18</v>
      </c>
      <c r="Q531" s="7" t="s">
        <v>18</v>
      </c>
      <c r="R531" s="8" t="s">
        <v>18</v>
      </c>
      <c r="S531" s="26" t="s">
        <v>18</v>
      </c>
      <c r="T531" s="7" t="s">
        <v>18</v>
      </c>
      <c r="U531" s="7" t="s">
        <v>18</v>
      </c>
      <c r="V531" s="7" t="s">
        <v>18</v>
      </c>
      <c r="W531" s="7" t="s">
        <v>18</v>
      </c>
      <c r="X531" s="7" t="s">
        <v>18</v>
      </c>
      <c r="Y531" s="7" t="s">
        <v>18</v>
      </c>
      <c r="Z531" s="8" t="s">
        <v>18</v>
      </c>
      <c r="AA531" s="26" t="s">
        <v>18</v>
      </c>
      <c r="AB531" s="7" t="s">
        <v>18</v>
      </c>
      <c r="AC531" s="7" t="s">
        <v>18</v>
      </c>
      <c r="AD531" s="7" t="s">
        <v>18</v>
      </c>
      <c r="AE531" s="7" t="s">
        <v>18</v>
      </c>
      <c r="AF531" s="7" t="s">
        <v>18</v>
      </c>
      <c r="AG531" s="7" t="s">
        <v>18</v>
      </c>
      <c r="AH531" s="8" t="s">
        <v>18</v>
      </c>
      <c r="AI531" s="26" t="s">
        <v>18</v>
      </c>
      <c r="AJ531" s="7" t="s">
        <v>18</v>
      </c>
      <c r="AK531" s="7" t="s">
        <v>18</v>
      </c>
      <c r="AL531" s="7" t="s">
        <v>18</v>
      </c>
      <c r="AM531" s="7" t="s">
        <v>18</v>
      </c>
      <c r="AN531" s="7" t="s">
        <v>18</v>
      </c>
      <c r="AO531" s="7" t="s">
        <v>18</v>
      </c>
      <c r="AP531" s="8" t="s">
        <v>18</v>
      </c>
      <c r="AQ531" s="26" t="s">
        <v>18</v>
      </c>
      <c r="AR531" s="7" t="s">
        <v>18</v>
      </c>
      <c r="AS531" s="7" t="s">
        <v>18</v>
      </c>
      <c r="AT531" s="7" t="s">
        <v>18</v>
      </c>
      <c r="AU531" s="7" t="s">
        <v>18</v>
      </c>
      <c r="AV531" s="7" t="s">
        <v>18</v>
      </c>
      <c r="AW531" s="7" t="s">
        <v>18</v>
      </c>
      <c r="AX531" s="8" t="s">
        <v>18</v>
      </c>
      <c r="AY531" s="26" t="s">
        <v>18</v>
      </c>
      <c r="AZ531" s="7" t="s">
        <v>18</v>
      </c>
      <c r="BA531" s="7" t="s">
        <v>18</v>
      </c>
      <c r="BB531" s="7" t="s">
        <v>18</v>
      </c>
      <c r="BC531" s="7" t="s">
        <v>18</v>
      </c>
      <c r="BD531" s="7" t="s">
        <v>18</v>
      </c>
      <c r="BE531" s="7" t="s">
        <v>18</v>
      </c>
      <c r="BF531" s="8" t="s">
        <v>18</v>
      </c>
      <c r="BG531" s="26" t="s">
        <v>18</v>
      </c>
      <c r="BH531" s="7" t="s">
        <v>18</v>
      </c>
      <c r="BI531" s="7" t="s">
        <v>18</v>
      </c>
      <c r="BJ531" s="7" t="s">
        <v>18</v>
      </c>
      <c r="BK531" s="7" t="s">
        <v>18</v>
      </c>
      <c r="BL531" s="7" t="s">
        <v>18</v>
      </c>
      <c r="BM531" s="7" t="s">
        <v>18</v>
      </c>
      <c r="BN531" s="8" t="s">
        <v>18</v>
      </c>
    </row>
    <row r="532" spans="1:66" x14ac:dyDescent="0.25">
      <c r="A532" s="2098"/>
      <c r="B532" s="2099"/>
      <c r="C532" s="969" t="str">
        <f>IF(VLOOKUP(C530,'Tabulka-skore'!$B$4:$V$239,16,0)=C529,C530,"")</f>
        <v/>
      </c>
      <c r="D532" s="970" t="str">
        <f>IF(VLOOKUP(D530,'Tabulka-skore'!$B$4:$V$239,16,0)=D529,D530,"")</f>
        <v/>
      </c>
      <c r="E532" s="970" t="str">
        <f>IF(VLOOKUP(E530,'Tabulka-skore'!$B$4:$V$239,16,0)=E529,E530,"")</f>
        <v/>
      </c>
      <c r="F532" s="970" t="str">
        <f>IF(VLOOKUP(F530,'Tabulka-skore'!$B$4:$V$239,16,0)=F529,F530,"")</f>
        <v/>
      </c>
      <c r="G532" s="970" t="str">
        <f>IF(VLOOKUP(G530,'Tabulka-skore'!$B$4:$V$239,16,0)=G529,G530,"")</f>
        <v/>
      </c>
      <c r="H532" s="970" t="str">
        <f>IF(VLOOKUP(H530,'Tabulka-skore'!$B$4:$V$239,16,0)=H529,H530,"")</f>
        <v/>
      </c>
      <c r="I532" s="970" t="str">
        <f>IF(VLOOKUP(I530,'Tabulka-skore'!$B$4:$V$239,16,0)=I529,I530,"")</f>
        <v/>
      </c>
      <c r="J532" s="971" t="str">
        <f>IF(VLOOKUP(J530,'Tabulka-skore'!$B$4:$V$239,16,0)=J529,J530,"")</f>
        <v/>
      </c>
      <c r="K532" s="969" t="str">
        <f>IF(VLOOKUP(K530,'Tabulka-skore'!$B$4:$V$239,16,0)=K529,K530,"")</f>
        <v/>
      </c>
      <c r="L532" s="970" t="str">
        <f>IF(VLOOKUP(L530,'Tabulka-skore'!$B$4:$V$239,16,0)=L529,L530,"")</f>
        <v/>
      </c>
      <c r="M532" s="970" t="str">
        <f>IF(VLOOKUP(M530,'Tabulka-skore'!$B$4:$V$239,16,0)=M529,M530,"")</f>
        <v/>
      </c>
      <c r="N532" s="970" t="str">
        <f>IF(VLOOKUP(N530,'Tabulka-skore'!$B$4:$V$239,16,0)=N529,N530,"")</f>
        <v/>
      </c>
      <c r="O532" s="970" t="str">
        <f>IF(VLOOKUP(O530,'Tabulka-skore'!$B$4:$V$239,16,0)=O529,O530,"")</f>
        <v/>
      </c>
      <c r="P532" s="970" t="str">
        <f>IF(VLOOKUP(P530,'Tabulka-skore'!$B$4:$V$239,16,0)=P529,P530,"")</f>
        <v/>
      </c>
      <c r="Q532" s="970" t="str">
        <f>IF(VLOOKUP(Q530,'Tabulka-skore'!$B$4:$V$239,16,0)=Q529,Q530,"")</f>
        <v/>
      </c>
      <c r="R532" s="971" t="str">
        <f>IF(VLOOKUP(R530,'Tabulka-skore'!$B$4:$V$239,16,0)=R529,R530,"")</f>
        <v/>
      </c>
      <c r="S532" s="969" t="str">
        <f>IF(VLOOKUP(S530,'Tabulka-skore'!$B$4:$V$239,16,0)=S529,S530,"")</f>
        <v/>
      </c>
      <c r="T532" s="970" t="str">
        <f>IF(VLOOKUP(T530,'Tabulka-skore'!$B$4:$V$239,16,0)=T529,T530,"")</f>
        <v/>
      </c>
      <c r="U532" s="970" t="str">
        <f>IF(VLOOKUP(U530,'Tabulka-skore'!$B$4:$V$239,16,0)=U529,U530,"")</f>
        <v/>
      </c>
      <c r="V532" s="970" t="str">
        <f>IF(VLOOKUP(V530,'Tabulka-skore'!$B$4:$V$239,16,0)=V529,V530,"")</f>
        <v/>
      </c>
      <c r="W532" s="970" t="str">
        <f>IF(VLOOKUP(W530,'Tabulka-skore'!$B$4:$V$239,16,0)=W529,W530,"")</f>
        <v/>
      </c>
      <c r="X532" s="970" t="str">
        <f>IF(VLOOKUP(X530,'Tabulka-skore'!$B$4:$V$239,16,0)=X529,X530,"")</f>
        <v/>
      </c>
      <c r="Y532" s="970" t="str">
        <f>IF(VLOOKUP(Y530,'Tabulka-skore'!$B$4:$V$239,16,0)=Y529,Y530,"")</f>
        <v/>
      </c>
      <c r="Z532" s="971" t="str">
        <f>IF(VLOOKUP(Z530,'Tabulka-skore'!$B$4:$V$239,16,0)=Z529,Z530,"")</f>
        <v/>
      </c>
      <c r="AA532" s="969" t="str">
        <f>IF(VLOOKUP(AA530,'Tabulka-skore'!$B$4:$V$239,16,0)=AA529,AA530,"")</f>
        <v/>
      </c>
      <c r="AB532" s="970" t="str">
        <f>IF(VLOOKUP(AB530,'Tabulka-skore'!$B$4:$V$239,16,0)=AB529,AB530,"")</f>
        <v/>
      </c>
      <c r="AC532" s="970" t="str">
        <f>IF(VLOOKUP(AC530,'Tabulka-skore'!$B$4:$V$239,16,0)=AC529,AC530,"")</f>
        <v/>
      </c>
      <c r="AD532" s="970" t="str">
        <f>IF(VLOOKUP(AD530,'Tabulka-skore'!$B$4:$V$239,16,0)=AD529,AD530,"")</f>
        <v/>
      </c>
      <c r="AE532" s="970" t="str">
        <f>IF(VLOOKUP(AE530,'Tabulka-skore'!$B$4:$V$239,16,0)=AE529,AE530,"")</f>
        <v/>
      </c>
      <c r="AF532" s="970" t="str">
        <f>IF(VLOOKUP(AF530,'Tabulka-skore'!$B$4:$V$239,16,0)=AF529,AF530,"")</f>
        <v/>
      </c>
      <c r="AG532" s="970" t="str">
        <f>IF(VLOOKUP(AG530,'Tabulka-skore'!$B$4:$V$239,16,0)=AG529,AG530,"")</f>
        <v/>
      </c>
      <c r="AH532" s="971" t="str">
        <f>IF(VLOOKUP(AH530,'Tabulka-skore'!$B$4:$V$239,16,0)=AH529,AH530,"")</f>
        <v/>
      </c>
      <c r="AI532" s="969" t="str">
        <f>IF(VLOOKUP(AI530,'Tabulka-skore'!$B$4:$V$239,16,0)=AI529,AI530,"")</f>
        <v/>
      </c>
      <c r="AJ532" s="970" t="str">
        <f>IF(VLOOKUP(AJ530,'Tabulka-skore'!$B$4:$V$239,16,0)=AJ529,AJ530,"")</f>
        <v/>
      </c>
      <c r="AK532" s="970" t="str">
        <f>IF(VLOOKUP(AK530,'Tabulka-skore'!$B$4:$V$239,16,0)=AK529,AK530,"")</f>
        <v/>
      </c>
      <c r="AL532" s="970" t="str">
        <f>IF(VLOOKUP(AL530,'Tabulka-skore'!$B$4:$V$239,16,0)=AL529,AL530,"")</f>
        <v/>
      </c>
      <c r="AM532" s="970" t="str">
        <f>IF(VLOOKUP(AM530,'Tabulka-skore'!$B$4:$V$239,16,0)=AM529,AM530,"")</f>
        <v/>
      </c>
      <c r="AN532" s="970" t="str">
        <f>IF(VLOOKUP(AN530,'Tabulka-skore'!$B$4:$V$239,16,0)=AN529,AN530,"")</f>
        <v/>
      </c>
      <c r="AO532" s="970" t="str">
        <f>IF(VLOOKUP(AO530,'Tabulka-skore'!$B$4:$V$239,16,0)=AO529,AO530,"")</f>
        <v/>
      </c>
      <c r="AP532" s="971" t="str">
        <f>IF(VLOOKUP(AP530,'Tabulka-skore'!$B$4:$V$239,16,0)=AP529,AP530,"")</f>
        <v/>
      </c>
      <c r="AQ532" s="969" t="str">
        <f>IF(VLOOKUP(AQ530,'Tabulka-skore'!$B$4:$V$239,16,0)=AQ529,AQ530,"")</f>
        <v/>
      </c>
      <c r="AR532" s="970" t="str">
        <f>IF(VLOOKUP(AR530,'Tabulka-skore'!$B$4:$V$239,16,0)=AR529,AR530,"")</f>
        <v/>
      </c>
      <c r="AS532" s="970" t="str">
        <f>IF(VLOOKUP(AS530,'Tabulka-skore'!$B$4:$V$239,16,0)=AS529,AS530,"")</f>
        <v/>
      </c>
      <c r="AT532" s="970" t="str">
        <f>IF(VLOOKUP(AT530,'Tabulka-skore'!$B$4:$V$239,16,0)=AT529,AT530,"")</f>
        <v/>
      </c>
      <c r="AU532" s="970" t="str">
        <f>IF(VLOOKUP(AU530,'Tabulka-skore'!$B$4:$V$239,16,0)=AU529,AU530,"")</f>
        <v/>
      </c>
      <c r="AV532" s="970" t="str">
        <f>IF(VLOOKUP(AV530,'Tabulka-skore'!$B$4:$V$239,16,0)=AV529,AV530,"")</f>
        <v/>
      </c>
      <c r="AW532" s="970" t="str">
        <f>IF(VLOOKUP(AW530,'Tabulka-skore'!$B$4:$V$239,16,0)=AW529,AW530,"")</f>
        <v/>
      </c>
      <c r="AX532" s="971" t="str">
        <f>IF(VLOOKUP(AX530,'Tabulka-skore'!$B$4:$V$239,16,0)=AX529,AX530,"")</f>
        <v/>
      </c>
      <c r="AY532" s="969" t="str">
        <f>IF(VLOOKUP(AY530,'Tabulka-skore'!$B$4:$V$239,16,0)=AY529,AY530,"")</f>
        <v/>
      </c>
      <c r="AZ532" s="970" t="str">
        <f>IF(VLOOKUP(AZ530,'Tabulka-skore'!$B$4:$V$239,16,0)=AZ529,AZ530,"")</f>
        <v/>
      </c>
      <c r="BA532" s="970" t="str">
        <f>IF(VLOOKUP(BA530,'Tabulka-skore'!$B$4:$V$239,16,0)=BA529,BA530,"")</f>
        <v/>
      </c>
      <c r="BB532" s="970" t="str">
        <f>IF(VLOOKUP(BB530,'Tabulka-skore'!$B$4:$V$239,16,0)=BB529,BB530,"")</f>
        <v/>
      </c>
      <c r="BC532" s="970" t="str">
        <f>IF(VLOOKUP(BC530,'Tabulka-skore'!$B$4:$V$239,16,0)=BC529,BC530,"")</f>
        <v/>
      </c>
      <c r="BD532" s="970" t="str">
        <f>IF(VLOOKUP(BD530,'Tabulka-skore'!$B$4:$V$239,16,0)=BD529,BD530,"")</f>
        <v/>
      </c>
      <c r="BE532" s="970" t="str">
        <f>IF(VLOOKUP(BE530,'Tabulka-skore'!$B$4:$V$239,16,0)=BE529,BE530,"")</f>
        <v/>
      </c>
      <c r="BF532" s="971" t="str">
        <f>IF(VLOOKUP(BF530,'Tabulka-skore'!$B$4:$V$239,16,0)=BF529,BF530,"")</f>
        <v/>
      </c>
      <c r="BG532" s="969" t="str">
        <f>IF(VLOOKUP(BG530,'Tabulka-skore'!$B$4:$V$239,16,0)=BG529,BG530,"")</f>
        <v/>
      </c>
      <c r="BH532" s="970" t="str">
        <f>IF(VLOOKUP(BH530,'Tabulka-skore'!$B$4:$V$239,16,0)=BH529,BH530,"")</f>
        <v/>
      </c>
      <c r="BI532" s="970" t="str">
        <f>IF(VLOOKUP(BI530,'Tabulka-skore'!$B$4:$V$239,16,0)=BI529,BI530,"")</f>
        <v/>
      </c>
      <c r="BJ532" s="970" t="str">
        <f>IF(VLOOKUP(BJ530,'Tabulka-skore'!$B$4:$V$239,16,0)=BJ529,BJ530,"")</f>
        <v/>
      </c>
      <c r="BK532" s="970" t="str">
        <f>IF(VLOOKUP(BK530,'Tabulka-skore'!$B$4:$V$239,16,0)=BK529,BK530,"")</f>
        <v/>
      </c>
      <c r="BL532" s="970" t="str">
        <f>IF(VLOOKUP(BL530,'Tabulka-skore'!$B$4:$V$239,16,0)=BL529,BL530,"")</f>
        <v/>
      </c>
      <c r="BM532" s="970" t="str">
        <f>IF(VLOOKUP(BM530,'Tabulka-skore'!$B$4:$V$239,16,0)=BM529,BM530,"")</f>
        <v/>
      </c>
      <c r="BN532" s="971" t="str">
        <f>IF(VLOOKUP(BN530,'Tabulka-skore'!$B$4:$V$239,16,0)=BN529,BN530,"")</f>
        <v/>
      </c>
    </row>
    <row r="533" spans="1:66" ht="15.75" x14ac:dyDescent="0.25">
      <c r="A533" s="275" t="s">
        <v>26</v>
      </c>
      <c r="B533" s="276" t="s">
        <v>58</v>
      </c>
      <c r="C533" s="27" t="str">
        <f>IF(C532="","",DSUM('Rozpis-skore'!$C$1:$L$162,$B533,C531:C532))</f>
        <v/>
      </c>
      <c r="D533" s="6" t="str">
        <f>IF(D532="","",DSUM('Rozpis-skore'!$C$1:$L$162,$B533,D531:D532))</f>
        <v/>
      </c>
      <c r="E533" s="6" t="str">
        <f>IF(E532="","",DSUM('Rozpis-skore'!$C$1:$L$162,$B533,E531:E532))</f>
        <v/>
      </c>
      <c r="F533" s="6" t="str">
        <f>IF(F532="","",DSUM('Rozpis-skore'!$C$1:$L$162,$B533,F531:F532))</f>
        <v/>
      </c>
      <c r="G533" s="6" t="str">
        <f>IF(G532="","",DSUM('Rozpis-skore'!$C$1:$L$162,$B533,G531:G532))</f>
        <v/>
      </c>
      <c r="H533" s="6" t="str">
        <f>IF(H532="","",DSUM('Rozpis-skore'!$C$1:$L$162,$B533,H531:H532))</f>
        <v/>
      </c>
      <c r="I533" s="6" t="str">
        <f>IF(I532="","",DSUM('Rozpis-skore'!$C$1:$L$162,$B533,I531:I532))</f>
        <v/>
      </c>
      <c r="J533" s="9" t="str">
        <f>IF(J532="","",DSUM('Rozpis-skore'!$C$1:$L$162,$B533,J531:J532))</f>
        <v/>
      </c>
      <c r="K533" s="27" t="str">
        <f>IF(K532="","",DSUM('Rozpis-skore'!$C$1:$L$162,$B533,K531:K532))</f>
        <v/>
      </c>
      <c r="L533" s="6" t="str">
        <f>IF(L532="","",DSUM('Rozpis-skore'!$C$1:$L$162,$B533,L531:L532))</f>
        <v/>
      </c>
      <c r="M533" s="6" t="str">
        <f>IF(M532="","",DSUM('Rozpis-skore'!$C$1:$L$162,$B533,M531:M532))</f>
        <v/>
      </c>
      <c r="N533" s="6" t="str">
        <f>IF(N532="","",DSUM('Rozpis-skore'!$C$1:$L$162,$B533,N531:N532))</f>
        <v/>
      </c>
      <c r="O533" s="6" t="str">
        <f>IF(O532="","",DSUM('Rozpis-skore'!$C$1:$L$162,$B533,O531:O532))</f>
        <v/>
      </c>
      <c r="P533" s="6" t="str">
        <f>IF(P532="","",DSUM('Rozpis-skore'!$C$1:$L$162,$B533,P531:P532))</f>
        <v/>
      </c>
      <c r="Q533" s="6" t="str">
        <f>IF(Q532="","",DSUM('Rozpis-skore'!$C$1:$L$162,$B533,Q531:Q532))</f>
        <v/>
      </c>
      <c r="R533" s="9" t="str">
        <f>IF(R532="","",DSUM('Rozpis-skore'!$C$1:$L$162,$B533,R531:R532))</f>
        <v/>
      </c>
      <c r="S533" s="27" t="str">
        <f>IF(S532="","",DSUM('Rozpis-skore'!$C$1:$L$162,$B533,S531:S532))</f>
        <v/>
      </c>
      <c r="T533" s="6" t="str">
        <f>IF(T532="","",DSUM('Rozpis-skore'!$C$1:$L$162,$B533,T531:T532))</f>
        <v/>
      </c>
      <c r="U533" s="6" t="str">
        <f>IF(U532="","",DSUM('Rozpis-skore'!$C$1:$L$162,$B533,U531:U532))</f>
        <v/>
      </c>
      <c r="V533" s="6" t="str">
        <f>IF(V532="","",DSUM('Rozpis-skore'!$C$1:$L$162,$B533,V531:V532))</f>
        <v/>
      </c>
      <c r="W533" s="6" t="str">
        <f>IF(W532="","",DSUM('Rozpis-skore'!$C$1:$L$162,$B533,W531:W532))</f>
        <v/>
      </c>
      <c r="X533" s="6" t="str">
        <f>IF(X532="","",DSUM('Rozpis-skore'!$C$1:$L$162,$B533,X531:X532))</f>
        <v/>
      </c>
      <c r="Y533" s="6" t="str">
        <f>IF(Y532="","",DSUM('Rozpis-skore'!$C$1:$L$162,$B533,Y531:Y532))</f>
        <v/>
      </c>
      <c r="Z533" s="9" t="str">
        <f>IF(Z532="","",DSUM('Rozpis-skore'!$C$1:$L$162,$B533,Z531:Z532))</f>
        <v/>
      </c>
      <c r="AA533" s="27" t="str">
        <f>IF(AA532="","",DSUM('Rozpis-skore'!$C$1:$L$162,$B533,AA531:AA532))</f>
        <v/>
      </c>
      <c r="AB533" s="6" t="str">
        <f>IF(AB532="","",DSUM('Rozpis-skore'!$C$1:$L$162,$B533,AB531:AB532))</f>
        <v/>
      </c>
      <c r="AC533" s="6" t="str">
        <f>IF(AC532="","",DSUM('Rozpis-skore'!$C$1:$L$162,$B533,AC531:AC532))</f>
        <v/>
      </c>
      <c r="AD533" s="6" t="str">
        <f>IF(AD532="","",DSUM('Rozpis-skore'!$C$1:$L$162,$B533,AD531:AD532))</f>
        <v/>
      </c>
      <c r="AE533" s="6" t="str">
        <f>IF(AE532="","",DSUM('Rozpis-skore'!$C$1:$L$162,$B533,AE531:AE532))</f>
        <v/>
      </c>
      <c r="AF533" s="6" t="str">
        <f>IF(AF532="","",DSUM('Rozpis-skore'!$C$1:$L$162,$B533,AF531:AF532))</f>
        <v/>
      </c>
      <c r="AG533" s="6" t="str">
        <f>IF(AG532="","",DSUM('Rozpis-skore'!$C$1:$L$162,$B533,AG531:AG532))</f>
        <v/>
      </c>
      <c r="AH533" s="9" t="str">
        <f>IF(AH532="","",DSUM('Rozpis-skore'!$C$1:$L$162,$B533,AH531:AH532))</f>
        <v/>
      </c>
      <c r="AI533" s="27" t="str">
        <f>IF(AI532="","",DSUM('Rozpis-skore'!$C$1:$L$162,$B533,AI531:AI532))</f>
        <v/>
      </c>
      <c r="AJ533" s="6" t="str">
        <f>IF(AJ532="","",DSUM('Rozpis-skore'!$C$1:$L$162,$B533,AJ531:AJ532))</f>
        <v/>
      </c>
      <c r="AK533" s="6" t="str">
        <f>IF(AK532="","",DSUM('Rozpis-skore'!$C$1:$L$162,$B533,AK531:AK532))</f>
        <v/>
      </c>
      <c r="AL533" s="6" t="str">
        <f>IF(AL532="","",DSUM('Rozpis-skore'!$C$1:$L$162,$B533,AL531:AL532))</f>
        <v/>
      </c>
      <c r="AM533" s="6" t="str">
        <f>IF(AM532="","",DSUM('Rozpis-skore'!$C$1:$L$162,$B533,AM531:AM532))</f>
        <v/>
      </c>
      <c r="AN533" s="6" t="str">
        <f>IF(AN532="","",DSUM('Rozpis-skore'!$C$1:$L$162,$B533,AN531:AN532))</f>
        <v/>
      </c>
      <c r="AO533" s="6" t="str">
        <f>IF(AO532="","",DSUM('Rozpis-skore'!$C$1:$L$162,$B533,AO531:AO532))</f>
        <v/>
      </c>
      <c r="AP533" s="9" t="str">
        <f>IF(AP532="","",DSUM('Rozpis-skore'!$C$1:$L$162,$B533,AP531:AP532))</f>
        <v/>
      </c>
      <c r="AQ533" s="27" t="str">
        <f>IF(AQ532="","",DSUM('Rozpis-skore'!$C$1:$L$162,$B533,AQ531:AQ532))</f>
        <v/>
      </c>
      <c r="AR533" s="6" t="str">
        <f>IF(AR532="","",DSUM('Rozpis-skore'!$C$1:$L$162,$B533,AR531:AR532))</f>
        <v/>
      </c>
      <c r="AS533" s="6" t="str">
        <f>IF(AS532="","",DSUM('Rozpis-skore'!$C$1:$L$162,$B533,AS531:AS532))</f>
        <v/>
      </c>
      <c r="AT533" s="6" t="str">
        <f>IF(AT532="","",DSUM('Rozpis-skore'!$C$1:$L$162,$B533,AT531:AT532))</f>
        <v/>
      </c>
      <c r="AU533" s="6" t="str">
        <f>IF(AU532="","",DSUM('Rozpis-skore'!$C$1:$L$162,$B533,AU531:AU532))</f>
        <v/>
      </c>
      <c r="AV533" s="6" t="str">
        <f>IF(AV532="","",DSUM('Rozpis-skore'!$C$1:$L$162,$B533,AV531:AV532))</f>
        <v/>
      </c>
      <c r="AW533" s="6" t="str">
        <f>IF(AW532="","",DSUM('Rozpis-skore'!$C$1:$L$162,$B533,AW531:AW532))</f>
        <v/>
      </c>
      <c r="AX533" s="9" t="str">
        <f>IF(AX532="","",DSUM('Rozpis-skore'!$C$1:$L$162,$B533,AX531:AX532))</f>
        <v/>
      </c>
      <c r="AY533" s="27" t="str">
        <f>IF(AY532="","",DSUM('Rozpis-skore'!$C$1:$L$162,$B533,AY531:AY532))</f>
        <v/>
      </c>
      <c r="AZ533" s="6" t="str">
        <f>IF(AZ532="","",DSUM('Rozpis-skore'!$C$1:$L$162,$B533,AZ531:AZ532))</f>
        <v/>
      </c>
      <c r="BA533" s="6" t="str">
        <f>IF(BA532="","",DSUM('Rozpis-skore'!$C$1:$L$162,$B533,BA531:BA532))</f>
        <v/>
      </c>
      <c r="BB533" s="6" t="str">
        <f>IF(BB532="","",DSUM('Rozpis-skore'!$C$1:$L$162,$B533,BB531:BB532))</f>
        <v/>
      </c>
      <c r="BC533" s="6" t="str">
        <f>IF(BC532="","",DSUM('Rozpis-skore'!$C$1:$L$162,$B533,BC531:BC532))</f>
        <v/>
      </c>
      <c r="BD533" s="6" t="str">
        <f>IF(BD532="","",DSUM('Rozpis-skore'!$C$1:$L$162,$B533,BD531:BD532))</f>
        <v/>
      </c>
      <c r="BE533" s="6" t="str">
        <f>IF(BE532="","",DSUM('Rozpis-skore'!$C$1:$L$162,$B533,BE531:BE532))</f>
        <v/>
      </c>
      <c r="BF533" s="9" t="str">
        <f>IF(BF532="","",DSUM('Rozpis-skore'!$C$1:$L$162,$B533,BF531:BF532))</f>
        <v/>
      </c>
      <c r="BG533" s="27" t="str">
        <f>IF(BG532="","",DSUM('Rozpis-skore'!$C$1:$L$162,$B533,BG531:BG532))</f>
        <v/>
      </c>
      <c r="BH533" s="6" t="str">
        <f>IF(BH532="","",DSUM('Rozpis-skore'!$C$1:$L$162,$B533,BH531:BH532))</f>
        <v/>
      </c>
      <c r="BI533" s="6" t="str">
        <f>IF(BI532="","",DSUM('Rozpis-skore'!$C$1:$L$162,$B533,BI531:BI532))</f>
        <v/>
      </c>
      <c r="BJ533" s="6" t="str">
        <f>IF(BJ532="","",DSUM('Rozpis-skore'!$C$1:$L$162,$B533,BJ531:BJ532))</f>
        <v/>
      </c>
      <c r="BK533" s="6" t="str">
        <f>IF(BK532="","",DSUM('Rozpis-skore'!$C$1:$L$162,$B533,BK531:BK532))</f>
        <v/>
      </c>
      <c r="BL533" s="6" t="str">
        <f>IF(BL532="","",DSUM('Rozpis-skore'!$C$1:$L$162,$B533,BL531:BL532))</f>
        <v/>
      </c>
      <c r="BM533" s="6" t="str">
        <f>IF(BM532="","",DSUM('Rozpis-skore'!$C$1:$L$162,$B533,BM531:BM532))</f>
        <v/>
      </c>
      <c r="BN533" s="9" t="str">
        <f>IF(BN532="","",DSUM('Rozpis-skore'!$C$1:$L$162,$B533,BN531:BN532))</f>
        <v/>
      </c>
    </row>
    <row r="534" spans="1:66" ht="15.75" x14ac:dyDescent="0.25">
      <c r="A534" s="275" t="s">
        <v>28</v>
      </c>
      <c r="B534" s="276" t="s">
        <v>20</v>
      </c>
      <c r="C534" s="27" t="str">
        <f>IF(C532="","",DSUM('Rozpis-skore'!$C$1:$L$162,$B534,C531:C532))</f>
        <v/>
      </c>
      <c r="D534" s="6" t="str">
        <f>IF(D532="","",DSUM('Rozpis-skore'!$C$1:$L$162,$B534,D531:D532))</f>
        <v/>
      </c>
      <c r="E534" s="6" t="str">
        <f>IF(E532="","",DSUM('Rozpis-skore'!$C$1:$L$162,$B534,E531:E532))</f>
        <v/>
      </c>
      <c r="F534" s="6" t="str">
        <f>IF(F532="","",DSUM('Rozpis-skore'!$C$1:$L$162,$B534,F531:F532))</f>
        <v/>
      </c>
      <c r="G534" s="6" t="str">
        <f>IF(G532="","",DSUM('Rozpis-skore'!$C$1:$L$162,$B534,G531:G532))</f>
        <v/>
      </c>
      <c r="H534" s="6" t="str">
        <f>IF(H532="","",DSUM('Rozpis-skore'!$C$1:$L$162,$B534,H531:H532))</f>
        <v/>
      </c>
      <c r="I534" s="6" t="str">
        <f>IF(I532="","",DSUM('Rozpis-skore'!$C$1:$L$162,$B534,I531:I532))</f>
        <v/>
      </c>
      <c r="J534" s="9" t="str">
        <f>IF(J532="","",DSUM('Rozpis-skore'!$C$1:$L$162,$B534,J531:J532))</f>
        <v/>
      </c>
      <c r="K534" s="27" t="str">
        <f>IF(K532="","",DSUM('Rozpis-skore'!$C$1:$L$162,$B534,K531:K532))</f>
        <v/>
      </c>
      <c r="L534" s="6" t="str">
        <f>IF(L532="","",DSUM('Rozpis-skore'!$C$1:$L$162,$B534,L531:L532))</f>
        <v/>
      </c>
      <c r="M534" s="6" t="str">
        <f>IF(M532="","",DSUM('Rozpis-skore'!$C$1:$L$162,$B534,M531:M532))</f>
        <v/>
      </c>
      <c r="N534" s="6" t="str">
        <f>IF(N532="","",DSUM('Rozpis-skore'!$C$1:$L$162,$B534,N531:N532))</f>
        <v/>
      </c>
      <c r="O534" s="6" t="str">
        <f>IF(O532="","",DSUM('Rozpis-skore'!$C$1:$L$162,$B534,O531:O532))</f>
        <v/>
      </c>
      <c r="P534" s="6" t="str">
        <f>IF(P532="","",DSUM('Rozpis-skore'!$C$1:$L$162,$B534,P531:P532))</f>
        <v/>
      </c>
      <c r="Q534" s="6" t="str">
        <f>IF(Q532="","",DSUM('Rozpis-skore'!$C$1:$L$162,$B534,Q531:Q532))</f>
        <v/>
      </c>
      <c r="R534" s="9" t="str">
        <f>IF(R532="","",DSUM('Rozpis-skore'!$C$1:$L$162,$B534,R531:R532))</f>
        <v/>
      </c>
      <c r="S534" s="27" t="str">
        <f>IF(S532="","",DSUM('Rozpis-skore'!$C$1:$L$162,$B534,S531:S532))</f>
        <v/>
      </c>
      <c r="T534" s="6" t="str">
        <f>IF(T532="","",DSUM('Rozpis-skore'!$C$1:$L$162,$B534,T531:T532))</f>
        <v/>
      </c>
      <c r="U534" s="6" t="str">
        <f>IF(U532="","",DSUM('Rozpis-skore'!$C$1:$L$162,$B534,U531:U532))</f>
        <v/>
      </c>
      <c r="V534" s="6" t="str">
        <f>IF(V532="","",DSUM('Rozpis-skore'!$C$1:$L$162,$B534,V531:V532))</f>
        <v/>
      </c>
      <c r="W534" s="6" t="str">
        <f>IF(W532="","",DSUM('Rozpis-skore'!$C$1:$L$162,$B534,W531:W532))</f>
        <v/>
      </c>
      <c r="X534" s="6" t="str">
        <f>IF(X532="","",DSUM('Rozpis-skore'!$C$1:$L$162,$B534,X531:X532))</f>
        <v/>
      </c>
      <c r="Y534" s="6" t="str">
        <f>IF(Y532="","",DSUM('Rozpis-skore'!$C$1:$L$162,$B534,Y531:Y532))</f>
        <v/>
      </c>
      <c r="Z534" s="9" t="str">
        <f>IF(Z532="","",DSUM('Rozpis-skore'!$C$1:$L$162,$B534,Z531:Z532))</f>
        <v/>
      </c>
      <c r="AA534" s="27" t="str">
        <f>IF(AA532="","",DSUM('Rozpis-skore'!$C$1:$L$162,$B534,AA531:AA532))</f>
        <v/>
      </c>
      <c r="AB534" s="6" t="str">
        <f>IF(AB532="","",DSUM('Rozpis-skore'!$C$1:$L$162,$B534,AB531:AB532))</f>
        <v/>
      </c>
      <c r="AC534" s="6" t="str">
        <f>IF(AC532="","",DSUM('Rozpis-skore'!$C$1:$L$162,$B534,AC531:AC532))</f>
        <v/>
      </c>
      <c r="AD534" s="6" t="str">
        <f>IF(AD532="","",DSUM('Rozpis-skore'!$C$1:$L$162,$B534,AD531:AD532))</f>
        <v/>
      </c>
      <c r="AE534" s="6" t="str">
        <f>IF(AE532="","",DSUM('Rozpis-skore'!$C$1:$L$162,$B534,AE531:AE532))</f>
        <v/>
      </c>
      <c r="AF534" s="6" t="str">
        <f>IF(AF532="","",DSUM('Rozpis-skore'!$C$1:$L$162,$B534,AF531:AF532))</f>
        <v/>
      </c>
      <c r="AG534" s="6" t="str">
        <f>IF(AG532="","",DSUM('Rozpis-skore'!$C$1:$L$162,$B534,AG531:AG532))</f>
        <v/>
      </c>
      <c r="AH534" s="9" t="str">
        <f>IF(AH532="","",DSUM('Rozpis-skore'!$C$1:$L$162,$B534,AH531:AH532))</f>
        <v/>
      </c>
      <c r="AI534" s="27" t="str">
        <f>IF(AI532="","",DSUM('Rozpis-skore'!$C$1:$L$162,$B534,AI531:AI532))</f>
        <v/>
      </c>
      <c r="AJ534" s="6" t="str">
        <f>IF(AJ532="","",DSUM('Rozpis-skore'!$C$1:$L$162,$B534,AJ531:AJ532))</f>
        <v/>
      </c>
      <c r="AK534" s="6" t="str">
        <f>IF(AK532="","",DSUM('Rozpis-skore'!$C$1:$L$162,$B534,AK531:AK532))</f>
        <v/>
      </c>
      <c r="AL534" s="6" t="str">
        <f>IF(AL532="","",DSUM('Rozpis-skore'!$C$1:$L$162,$B534,AL531:AL532))</f>
        <v/>
      </c>
      <c r="AM534" s="6" t="str">
        <f>IF(AM532="","",DSUM('Rozpis-skore'!$C$1:$L$162,$B534,AM531:AM532))</f>
        <v/>
      </c>
      <c r="AN534" s="6" t="str">
        <f>IF(AN532="","",DSUM('Rozpis-skore'!$C$1:$L$162,$B534,AN531:AN532))</f>
        <v/>
      </c>
      <c r="AO534" s="6" t="str">
        <f>IF(AO532="","",DSUM('Rozpis-skore'!$C$1:$L$162,$B534,AO531:AO532))</f>
        <v/>
      </c>
      <c r="AP534" s="9" t="str">
        <f>IF(AP532="","",DSUM('Rozpis-skore'!$C$1:$L$162,$B534,AP531:AP532))</f>
        <v/>
      </c>
      <c r="AQ534" s="27" t="str">
        <f>IF(AQ532="","",DSUM('Rozpis-skore'!$C$1:$L$162,$B534,AQ531:AQ532))</f>
        <v/>
      </c>
      <c r="AR534" s="6" t="str">
        <f>IF(AR532="","",DSUM('Rozpis-skore'!$C$1:$L$162,$B534,AR531:AR532))</f>
        <v/>
      </c>
      <c r="AS534" s="6" t="str">
        <f>IF(AS532="","",DSUM('Rozpis-skore'!$C$1:$L$162,$B534,AS531:AS532))</f>
        <v/>
      </c>
      <c r="AT534" s="6" t="str">
        <f>IF(AT532="","",DSUM('Rozpis-skore'!$C$1:$L$162,$B534,AT531:AT532))</f>
        <v/>
      </c>
      <c r="AU534" s="6" t="str">
        <f>IF(AU532="","",DSUM('Rozpis-skore'!$C$1:$L$162,$B534,AU531:AU532))</f>
        <v/>
      </c>
      <c r="AV534" s="6" t="str">
        <f>IF(AV532="","",DSUM('Rozpis-skore'!$C$1:$L$162,$B534,AV531:AV532))</f>
        <v/>
      </c>
      <c r="AW534" s="6" t="str">
        <f>IF(AW532="","",DSUM('Rozpis-skore'!$C$1:$L$162,$B534,AW531:AW532))</f>
        <v/>
      </c>
      <c r="AX534" s="9" t="str">
        <f>IF(AX532="","",DSUM('Rozpis-skore'!$C$1:$L$162,$B534,AX531:AX532))</f>
        <v/>
      </c>
      <c r="AY534" s="27" t="str">
        <f>IF(AY532="","",DSUM('Rozpis-skore'!$C$1:$L$162,$B534,AY531:AY532))</f>
        <v/>
      </c>
      <c r="AZ534" s="6" t="str">
        <f>IF(AZ532="","",DSUM('Rozpis-skore'!$C$1:$L$162,$B534,AZ531:AZ532))</f>
        <v/>
      </c>
      <c r="BA534" s="6" t="str">
        <f>IF(BA532="","",DSUM('Rozpis-skore'!$C$1:$L$162,$B534,BA531:BA532))</f>
        <v/>
      </c>
      <c r="BB534" s="6" t="str">
        <f>IF(BB532="","",DSUM('Rozpis-skore'!$C$1:$L$162,$B534,BB531:BB532))</f>
        <v/>
      </c>
      <c r="BC534" s="6" t="str">
        <f>IF(BC532="","",DSUM('Rozpis-skore'!$C$1:$L$162,$B534,BC531:BC532))</f>
        <v/>
      </c>
      <c r="BD534" s="6" t="str">
        <f>IF(BD532="","",DSUM('Rozpis-skore'!$C$1:$L$162,$B534,BD531:BD532))</f>
        <v/>
      </c>
      <c r="BE534" s="6" t="str">
        <f>IF(BE532="","",DSUM('Rozpis-skore'!$C$1:$L$162,$B534,BE531:BE532))</f>
        <v/>
      </c>
      <c r="BF534" s="9" t="str">
        <f>IF(BF532="","",DSUM('Rozpis-skore'!$C$1:$L$162,$B534,BF531:BF532))</f>
        <v/>
      </c>
      <c r="BG534" s="27" t="str">
        <f>IF(BG532="","",DSUM('Rozpis-skore'!$C$1:$L$162,$B534,BG531:BG532))</f>
        <v/>
      </c>
      <c r="BH534" s="6" t="str">
        <f>IF(BH532="","",DSUM('Rozpis-skore'!$C$1:$L$162,$B534,BH531:BH532))</f>
        <v/>
      </c>
      <c r="BI534" s="6" t="str">
        <f>IF(BI532="","",DSUM('Rozpis-skore'!$C$1:$L$162,$B534,BI531:BI532))</f>
        <v/>
      </c>
      <c r="BJ534" s="6" t="str">
        <f>IF(BJ532="","",DSUM('Rozpis-skore'!$C$1:$L$162,$B534,BJ531:BJ532))</f>
        <v/>
      </c>
      <c r="BK534" s="6" t="str">
        <f>IF(BK532="","",DSUM('Rozpis-skore'!$C$1:$L$162,$B534,BK531:BK532))</f>
        <v/>
      </c>
      <c r="BL534" s="6" t="str">
        <f>IF(BL532="","",DSUM('Rozpis-skore'!$C$1:$L$162,$B534,BL531:BL532))</f>
        <v/>
      </c>
      <c r="BM534" s="6" t="str">
        <f>IF(BM532="","",DSUM('Rozpis-skore'!$C$1:$L$162,$B534,BM531:BM532))</f>
        <v/>
      </c>
      <c r="BN534" s="9" t="str">
        <f>IF(BN532="","",DSUM('Rozpis-skore'!$C$1:$L$162,$B534,BN531:BN532))</f>
        <v/>
      </c>
    </row>
    <row r="535" spans="1:66" ht="16.5" thickBot="1" x14ac:dyDescent="0.3">
      <c r="A535" s="277" t="s">
        <v>30</v>
      </c>
      <c r="B535" s="278" t="s">
        <v>21</v>
      </c>
      <c r="C535" s="13" t="str">
        <f>IF(C532="","",DSUM('Rozpis-skore'!$C$1:$L$162,$B535,C531:C532))</f>
        <v/>
      </c>
      <c r="D535" s="10" t="str">
        <f>IF(D532="","",DSUM('Rozpis-skore'!$C$1:$L$162,$B535,D531:D532))</f>
        <v/>
      </c>
      <c r="E535" s="10" t="str">
        <f>IF(E532="","",DSUM('Rozpis-skore'!$C$1:$L$162,$B535,E531:E532))</f>
        <v/>
      </c>
      <c r="F535" s="10" t="str">
        <f>IF(F532="","",DSUM('Rozpis-skore'!$C$1:$L$162,$B535,F531:F532))</f>
        <v/>
      </c>
      <c r="G535" s="10" t="str">
        <f>IF(G532="","",DSUM('Rozpis-skore'!$C$1:$L$162,$B535,G531:G532))</f>
        <v/>
      </c>
      <c r="H535" s="10" t="str">
        <f>IF(H532="","",DSUM('Rozpis-skore'!$C$1:$L$162,$B535,H531:H532))</f>
        <v/>
      </c>
      <c r="I535" s="10" t="str">
        <f>IF(I532="","",DSUM('Rozpis-skore'!$C$1:$L$162,$B535,I531:I532))</f>
        <v/>
      </c>
      <c r="J535" s="11" t="str">
        <f>IF(J532="","",DSUM('Rozpis-skore'!$C$1:$L$162,$B535,J531:J532))</f>
        <v/>
      </c>
      <c r="K535" s="13" t="str">
        <f>IF(K532="","",DSUM('Rozpis-skore'!$C$1:$L$162,$B535,K531:K532))</f>
        <v/>
      </c>
      <c r="L535" s="10" t="str">
        <f>IF(L532="","",DSUM('Rozpis-skore'!$C$1:$L$162,$B535,L531:L532))</f>
        <v/>
      </c>
      <c r="M535" s="10" t="str">
        <f>IF(M532="","",DSUM('Rozpis-skore'!$C$1:$L$162,$B535,M531:M532))</f>
        <v/>
      </c>
      <c r="N535" s="10" t="str">
        <f>IF(N532="","",DSUM('Rozpis-skore'!$C$1:$L$162,$B535,N531:N532))</f>
        <v/>
      </c>
      <c r="O535" s="10" t="str">
        <f>IF(O532="","",DSUM('Rozpis-skore'!$C$1:$L$162,$B535,O531:O532))</f>
        <v/>
      </c>
      <c r="P535" s="10" t="str">
        <f>IF(P532="","",DSUM('Rozpis-skore'!$C$1:$L$162,$B535,P531:P532))</f>
        <v/>
      </c>
      <c r="Q535" s="10" t="str">
        <f>IF(Q532="","",DSUM('Rozpis-skore'!$C$1:$L$162,$B535,Q531:Q532))</f>
        <v/>
      </c>
      <c r="R535" s="11" t="str">
        <f>IF(R532="","",DSUM('Rozpis-skore'!$C$1:$L$162,$B535,R531:R532))</f>
        <v/>
      </c>
      <c r="S535" s="13" t="str">
        <f>IF(S532="","",DSUM('Rozpis-skore'!$C$1:$L$162,$B535,S531:S532))</f>
        <v/>
      </c>
      <c r="T535" s="10" t="str">
        <f>IF(T532="","",DSUM('Rozpis-skore'!$C$1:$L$162,$B535,T531:T532))</f>
        <v/>
      </c>
      <c r="U535" s="10" t="str">
        <f>IF(U532="","",DSUM('Rozpis-skore'!$C$1:$L$162,$B535,U531:U532))</f>
        <v/>
      </c>
      <c r="V535" s="10" t="str">
        <f>IF(V532="","",DSUM('Rozpis-skore'!$C$1:$L$162,$B535,V531:V532))</f>
        <v/>
      </c>
      <c r="W535" s="10" t="str">
        <f>IF(W532="","",DSUM('Rozpis-skore'!$C$1:$L$162,$B535,W531:W532))</f>
        <v/>
      </c>
      <c r="X535" s="10" t="str">
        <f>IF(X532="","",DSUM('Rozpis-skore'!$C$1:$L$162,$B535,X531:X532))</f>
        <v/>
      </c>
      <c r="Y535" s="10" t="str">
        <f>IF(Y532="","",DSUM('Rozpis-skore'!$C$1:$L$162,$B535,Y531:Y532))</f>
        <v/>
      </c>
      <c r="Z535" s="11" t="str">
        <f>IF(Z532="","",DSUM('Rozpis-skore'!$C$1:$L$162,$B535,Z531:Z532))</f>
        <v/>
      </c>
      <c r="AA535" s="13" t="str">
        <f>IF(AA532="","",DSUM('Rozpis-skore'!$C$1:$L$162,$B535,AA531:AA532))</f>
        <v/>
      </c>
      <c r="AB535" s="10" t="str">
        <f>IF(AB532="","",DSUM('Rozpis-skore'!$C$1:$L$162,$B535,AB531:AB532))</f>
        <v/>
      </c>
      <c r="AC535" s="10" t="str">
        <f>IF(AC532="","",DSUM('Rozpis-skore'!$C$1:$L$162,$B535,AC531:AC532))</f>
        <v/>
      </c>
      <c r="AD535" s="10" t="str">
        <f>IF(AD532="","",DSUM('Rozpis-skore'!$C$1:$L$162,$B535,AD531:AD532))</f>
        <v/>
      </c>
      <c r="AE535" s="10" t="str">
        <f>IF(AE532="","",DSUM('Rozpis-skore'!$C$1:$L$162,$B535,AE531:AE532))</f>
        <v/>
      </c>
      <c r="AF535" s="10" t="str">
        <f>IF(AF532="","",DSUM('Rozpis-skore'!$C$1:$L$162,$B535,AF531:AF532))</f>
        <v/>
      </c>
      <c r="AG535" s="10" t="str">
        <f>IF(AG532="","",DSUM('Rozpis-skore'!$C$1:$L$162,$B535,AG531:AG532))</f>
        <v/>
      </c>
      <c r="AH535" s="11" t="str">
        <f>IF(AH532="","",DSUM('Rozpis-skore'!$C$1:$L$162,$B535,AH531:AH532))</f>
        <v/>
      </c>
      <c r="AI535" s="13" t="str">
        <f>IF(AI532="","",DSUM('Rozpis-skore'!$C$1:$L$162,$B535,AI531:AI532))</f>
        <v/>
      </c>
      <c r="AJ535" s="10" t="str">
        <f>IF(AJ532="","",DSUM('Rozpis-skore'!$C$1:$L$162,$B535,AJ531:AJ532))</f>
        <v/>
      </c>
      <c r="AK535" s="10" t="str">
        <f>IF(AK532="","",DSUM('Rozpis-skore'!$C$1:$L$162,$B535,AK531:AK532))</f>
        <v/>
      </c>
      <c r="AL535" s="10" t="str">
        <f>IF(AL532="","",DSUM('Rozpis-skore'!$C$1:$L$162,$B535,AL531:AL532))</f>
        <v/>
      </c>
      <c r="AM535" s="10" t="str">
        <f>IF(AM532="","",DSUM('Rozpis-skore'!$C$1:$L$162,$B535,AM531:AM532))</f>
        <v/>
      </c>
      <c r="AN535" s="10" t="str">
        <f>IF(AN532="","",DSUM('Rozpis-skore'!$C$1:$L$162,$B535,AN531:AN532))</f>
        <v/>
      </c>
      <c r="AO535" s="10" t="str">
        <f>IF(AO532="","",DSUM('Rozpis-skore'!$C$1:$L$162,$B535,AO531:AO532))</f>
        <v/>
      </c>
      <c r="AP535" s="11" t="str">
        <f>IF(AP532="","",DSUM('Rozpis-skore'!$C$1:$L$162,$B535,AP531:AP532))</f>
        <v/>
      </c>
      <c r="AQ535" s="13" t="str">
        <f>IF(AQ532="","",DSUM('Rozpis-skore'!$C$1:$L$162,$B535,AQ531:AQ532))</f>
        <v/>
      </c>
      <c r="AR535" s="10" t="str">
        <f>IF(AR532="","",DSUM('Rozpis-skore'!$C$1:$L$162,$B535,AR531:AR532))</f>
        <v/>
      </c>
      <c r="AS535" s="10" t="str">
        <f>IF(AS532="","",DSUM('Rozpis-skore'!$C$1:$L$162,$B535,AS531:AS532))</f>
        <v/>
      </c>
      <c r="AT535" s="10" t="str">
        <f>IF(AT532="","",DSUM('Rozpis-skore'!$C$1:$L$162,$B535,AT531:AT532))</f>
        <v/>
      </c>
      <c r="AU535" s="10" t="str">
        <f>IF(AU532="","",DSUM('Rozpis-skore'!$C$1:$L$162,$B535,AU531:AU532))</f>
        <v/>
      </c>
      <c r="AV535" s="10" t="str">
        <f>IF(AV532="","",DSUM('Rozpis-skore'!$C$1:$L$162,$B535,AV531:AV532))</f>
        <v/>
      </c>
      <c r="AW535" s="10" t="str">
        <f>IF(AW532="","",DSUM('Rozpis-skore'!$C$1:$L$162,$B535,AW531:AW532))</f>
        <v/>
      </c>
      <c r="AX535" s="11" t="str">
        <f>IF(AX532="","",DSUM('Rozpis-skore'!$C$1:$L$162,$B535,AX531:AX532))</f>
        <v/>
      </c>
      <c r="AY535" s="13" t="str">
        <f>IF(AY532="","",DSUM('Rozpis-skore'!$C$1:$L$162,$B535,AY531:AY532))</f>
        <v/>
      </c>
      <c r="AZ535" s="10" t="str">
        <f>IF(AZ532="","",DSUM('Rozpis-skore'!$C$1:$L$162,$B535,AZ531:AZ532))</f>
        <v/>
      </c>
      <c r="BA535" s="10" t="str">
        <f>IF(BA532="","",DSUM('Rozpis-skore'!$C$1:$L$162,$B535,BA531:BA532))</f>
        <v/>
      </c>
      <c r="BB535" s="10" t="str">
        <f>IF(BB532="","",DSUM('Rozpis-skore'!$C$1:$L$162,$B535,BB531:BB532))</f>
        <v/>
      </c>
      <c r="BC535" s="10" t="str">
        <f>IF(BC532="","",DSUM('Rozpis-skore'!$C$1:$L$162,$B535,BC531:BC532))</f>
        <v/>
      </c>
      <c r="BD535" s="10" t="str">
        <f>IF(BD532="","",DSUM('Rozpis-skore'!$C$1:$L$162,$B535,BD531:BD532))</f>
        <v/>
      </c>
      <c r="BE535" s="10" t="str">
        <f>IF(BE532="","",DSUM('Rozpis-skore'!$C$1:$L$162,$B535,BE531:BE532))</f>
        <v/>
      </c>
      <c r="BF535" s="11" t="str">
        <f>IF(BF532="","",DSUM('Rozpis-skore'!$C$1:$L$162,$B535,BF531:BF532))</f>
        <v/>
      </c>
      <c r="BG535" s="13" t="str">
        <f>IF(BG532="","",DSUM('Rozpis-skore'!$C$1:$L$162,$B535,BG531:BG532))</f>
        <v/>
      </c>
      <c r="BH535" s="10" t="str">
        <f>IF(BH532="","",DSUM('Rozpis-skore'!$C$1:$L$162,$B535,BH531:BH532))</f>
        <v/>
      </c>
      <c r="BI535" s="10" t="str">
        <f>IF(BI532="","",DSUM('Rozpis-skore'!$C$1:$L$162,$B535,BI531:BI532))</f>
        <v/>
      </c>
      <c r="BJ535" s="10" t="str">
        <f>IF(BJ532="","",DSUM('Rozpis-skore'!$C$1:$L$162,$B535,BJ531:BJ532))</f>
        <v/>
      </c>
      <c r="BK535" s="10" t="str">
        <f>IF(BK532="","",DSUM('Rozpis-skore'!$C$1:$L$162,$B535,BK531:BK532))</f>
        <v/>
      </c>
      <c r="BL535" s="10" t="str">
        <f>IF(BL532="","",DSUM('Rozpis-skore'!$C$1:$L$162,$B535,BL531:BL532))</f>
        <v/>
      </c>
      <c r="BM535" s="10" t="str">
        <f>IF(BM532="","",DSUM('Rozpis-skore'!$C$1:$L$162,$B535,BM531:BM532))</f>
        <v/>
      </c>
      <c r="BN535" s="11" t="str">
        <f>IF(BN532="","",DSUM('Rozpis-skore'!$C$1:$L$162,$B535,BN531:BN532))</f>
        <v/>
      </c>
    </row>
    <row r="536" spans="1:66" x14ac:dyDescent="0.25">
      <c r="A536" s="2096"/>
      <c r="B536" s="2097"/>
      <c r="C536" s="271" t="s">
        <v>19</v>
      </c>
      <c r="D536" s="272" t="s">
        <v>19</v>
      </c>
      <c r="E536" s="272" t="s">
        <v>19</v>
      </c>
      <c r="F536" s="272" t="s">
        <v>19</v>
      </c>
      <c r="G536" s="272" t="s">
        <v>19</v>
      </c>
      <c r="H536" s="272" t="s">
        <v>19</v>
      </c>
      <c r="I536" s="272" t="s">
        <v>19</v>
      </c>
      <c r="J536" s="273" t="s">
        <v>19</v>
      </c>
      <c r="K536" s="271" t="s">
        <v>19</v>
      </c>
      <c r="L536" s="272" t="s">
        <v>19</v>
      </c>
      <c r="M536" s="272" t="s">
        <v>19</v>
      </c>
      <c r="N536" s="272" t="s">
        <v>19</v>
      </c>
      <c r="O536" s="272" t="s">
        <v>19</v>
      </c>
      <c r="P536" s="272" t="s">
        <v>19</v>
      </c>
      <c r="Q536" s="272" t="s">
        <v>19</v>
      </c>
      <c r="R536" s="273" t="s">
        <v>19</v>
      </c>
      <c r="S536" s="271" t="s">
        <v>19</v>
      </c>
      <c r="T536" s="272" t="s">
        <v>19</v>
      </c>
      <c r="U536" s="272" t="s">
        <v>19</v>
      </c>
      <c r="V536" s="272" t="s">
        <v>19</v>
      </c>
      <c r="W536" s="272" t="s">
        <v>19</v>
      </c>
      <c r="X536" s="272" t="s">
        <v>19</v>
      </c>
      <c r="Y536" s="272" t="s">
        <v>19</v>
      </c>
      <c r="Z536" s="273" t="s">
        <v>19</v>
      </c>
      <c r="AA536" s="271" t="s">
        <v>19</v>
      </c>
      <c r="AB536" s="272" t="s">
        <v>19</v>
      </c>
      <c r="AC536" s="272" t="s">
        <v>19</v>
      </c>
      <c r="AD536" s="272" t="s">
        <v>19</v>
      </c>
      <c r="AE536" s="272" t="s">
        <v>19</v>
      </c>
      <c r="AF536" s="272" t="s">
        <v>19</v>
      </c>
      <c r="AG536" s="272" t="s">
        <v>19</v>
      </c>
      <c r="AH536" s="273" t="s">
        <v>19</v>
      </c>
      <c r="AI536" s="271" t="s">
        <v>19</v>
      </c>
      <c r="AJ536" s="272" t="s">
        <v>19</v>
      </c>
      <c r="AK536" s="272" t="s">
        <v>19</v>
      </c>
      <c r="AL536" s="272" t="s">
        <v>19</v>
      </c>
      <c r="AM536" s="272" t="s">
        <v>19</v>
      </c>
      <c r="AN536" s="272" t="s">
        <v>19</v>
      </c>
      <c r="AO536" s="272" t="s">
        <v>19</v>
      </c>
      <c r="AP536" s="273" t="s">
        <v>19</v>
      </c>
      <c r="AQ536" s="271" t="s">
        <v>19</v>
      </c>
      <c r="AR536" s="272" t="s">
        <v>19</v>
      </c>
      <c r="AS536" s="272" t="s">
        <v>19</v>
      </c>
      <c r="AT536" s="272" t="s">
        <v>19</v>
      </c>
      <c r="AU536" s="272" t="s">
        <v>19</v>
      </c>
      <c r="AV536" s="272" t="s">
        <v>19</v>
      </c>
      <c r="AW536" s="272" t="s">
        <v>19</v>
      </c>
      <c r="AX536" s="273" t="s">
        <v>19</v>
      </c>
      <c r="AY536" s="271" t="s">
        <v>19</v>
      </c>
      <c r="AZ536" s="272" t="s">
        <v>19</v>
      </c>
      <c r="BA536" s="272" t="s">
        <v>19</v>
      </c>
      <c r="BB536" s="272" t="s">
        <v>19</v>
      </c>
      <c r="BC536" s="272" t="s">
        <v>19</v>
      </c>
      <c r="BD536" s="272" t="s">
        <v>19</v>
      </c>
      <c r="BE536" s="272" t="s">
        <v>19</v>
      </c>
      <c r="BF536" s="273" t="s">
        <v>19</v>
      </c>
      <c r="BG536" s="271" t="s">
        <v>19</v>
      </c>
      <c r="BH536" s="272" t="s">
        <v>19</v>
      </c>
      <c r="BI536" s="272" t="s">
        <v>19</v>
      </c>
      <c r="BJ536" s="272" t="s">
        <v>19</v>
      </c>
      <c r="BK536" s="272" t="s">
        <v>19</v>
      </c>
      <c r="BL536" s="272" t="s">
        <v>19</v>
      </c>
      <c r="BM536" s="272" t="s">
        <v>19</v>
      </c>
      <c r="BN536" s="273" t="s">
        <v>19</v>
      </c>
    </row>
    <row r="537" spans="1:66" x14ac:dyDescent="0.25">
      <c r="A537" s="2098"/>
      <c r="B537" s="2099"/>
      <c r="C537" s="969" t="str">
        <f>C532</f>
        <v/>
      </c>
      <c r="D537" s="970" t="str">
        <f t="shared" ref="D537:BN537" si="2211">D532</f>
        <v/>
      </c>
      <c r="E537" s="970" t="str">
        <f t="shared" si="2211"/>
        <v/>
      </c>
      <c r="F537" s="970" t="str">
        <f t="shared" si="2211"/>
        <v/>
      </c>
      <c r="G537" s="970" t="str">
        <f t="shared" si="2211"/>
        <v/>
      </c>
      <c r="H537" s="970" t="str">
        <f t="shared" si="2211"/>
        <v/>
      </c>
      <c r="I537" s="970" t="str">
        <f t="shared" si="2211"/>
        <v/>
      </c>
      <c r="J537" s="971" t="str">
        <f t="shared" si="2211"/>
        <v/>
      </c>
      <c r="K537" s="969" t="str">
        <f t="shared" si="2211"/>
        <v/>
      </c>
      <c r="L537" s="970" t="str">
        <f t="shared" si="2211"/>
        <v/>
      </c>
      <c r="M537" s="970" t="str">
        <f t="shared" si="2211"/>
        <v/>
      </c>
      <c r="N537" s="970" t="str">
        <f t="shared" si="2211"/>
        <v/>
      </c>
      <c r="O537" s="970" t="str">
        <f t="shared" si="2211"/>
        <v/>
      </c>
      <c r="P537" s="970" t="str">
        <f t="shared" si="2211"/>
        <v/>
      </c>
      <c r="Q537" s="970" t="str">
        <f t="shared" si="2211"/>
        <v/>
      </c>
      <c r="R537" s="971" t="str">
        <f t="shared" si="2211"/>
        <v/>
      </c>
      <c r="S537" s="969" t="str">
        <f t="shared" si="2211"/>
        <v/>
      </c>
      <c r="T537" s="970" t="str">
        <f t="shared" si="2211"/>
        <v/>
      </c>
      <c r="U537" s="970" t="str">
        <f t="shared" si="2211"/>
        <v/>
      </c>
      <c r="V537" s="970" t="str">
        <f t="shared" si="2211"/>
        <v/>
      </c>
      <c r="W537" s="970" t="str">
        <f t="shared" si="2211"/>
        <v/>
      </c>
      <c r="X537" s="970" t="str">
        <f t="shared" si="2211"/>
        <v/>
      </c>
      <c r="Y537" s="970" t="str">
        <f t="shared" si="2211"/>
        <v/>
      </c>
      <c r="Z537" s="971" t="str">
        <f t="shared" si="2211"/>
        <v/>
      </c>
      <c r="AA537" s="969" t="str">
        <f t="shared" si="2211"/>
        <v/>
      </c>
      <c r="AB537" s="970" t="str">
        <f t="shared" si="2211"/>
        <v/>
      </c>
      <c r="AC537" s="970" t="str">
        <f t="shared" si="2211"/>
        <v/>
      </c>
      <c r="AD537" s="970" t="str">
        <f t="shared" si="2211"/>
        <v/>
      </c>
      <c r="AE537" s="970" t="str">
        <f t="shared" si="2211"/>
        <v/>
      </c>
      <c r="AF537" s="970" t="str">
        <f t="shared" si="2211"/>
        <v/>
      </c>
      <c r="AG537" s="970" t="str">
        <f t="shared" si="2211"/>
        <v/>
      </c>
      <c r="AH537" s="971" t="str">
        <f t="shared" si="2211"/>
        <v/>
      </c>
      <c r="AI537" s="969" t="str">
        <f t="shared" si="2211"/>
        <v/>
      </c>
      <c r="AJ537" s="970" t="str">
        <f t="shared" si="2211"/>
        <v/>
      </c>
      <c r="AK537" s="970" t="str">
        <f t="shared" si="2211"/>
        <v/>
      </c>
      <c r="AL537" s="970" t="str">
        <f t="shared" si="2211"/>
        <v/>
      </c>
      <c r="AM537" s="970" t="str">
        <f t="shared" si="2211"/>
        <v/>
      </c>
      <c r="AN537" s="970" t="str">
        <f t="shared" si="2211"/>
        <v/>
      </c>
      <c r="AO537" s="970" t="str">
        <f t="shared" si="2211"/>
        <v/>
      </c>
      <c r="AP537" s="971" t="str">
        <f t="shared" si="2211"/>
        <v/>
      </c>
      <c r="AQ537" s="969" t="str">
        <f t="shared" si="2211"/>
        <v/>
      </c>
      <c r="AR537" s="970" t="str">
        <f t="shared" si="2211"/>
        <v/>
      </c>
      <c r="AS537" s="970" t="str">
        <f t="shared" si="2211"/>
        <v/>
      </c>
      <c r="AT537" s="970" t="str">
        <f t="shared" si="2211"/>
        <v/>
      </c>
      <c r="AU537" s="970" t="str">
        <f t="shared" si="2211"/>
        <v/>
      </c>
      <c r="AV537" s="970" t="str">
        <f t="shared" si="2211"/>
        <v/>
      </c>
      <c r="AW537" s="970" t="str">
        <f t="shared" si="2211"/>
        <v/>
      </c>
      <c r="AX537" s="971" t="str">
        <f t="shared" si="2211"/>
        <v/>
      </c>
      <c r="AY537" s="969" t="str">
        <f t="shared" si="2211"/>
        <v/>
      </c>
      <c r="AZ537" s="970" t="str">
        <f t="shared" si="2211"/>
        <v/>
      </c>
      <c r="BA537" s="970" t="str">
        <f t="shared" si="2211"/>
        <v/>
      </c>
      <c r="BB537" s="970" t="str">
        <f t="shared" si="2211"/>
        <v/>
      </c>
      <c r="BC537" s="970" t="str">
        <f t="shared" si="2211"/>
        <v/>
      </c>
      <c r="BD537" s="970" t="str">
        <f t="shared" si="2211"/>
        <v/>
      </c>
      <c r="BE537" s="970" t="str">
        <f t="shared" si="2211"/>
        <v/>
      </c>
      <c r="BF537" s="971" t="str">
        <f t="shared" si="2211"/>
        <v/>
      </c>
      <c r="BG537" s="969" t="str">
        <f t="shared" si="2211"/>
        <v/>
      </c>
      <c r="BH537" s="970" t="str">
        <f t="shared" si="2211"/>
        <v/>
      </c>
      <c r="BI537" s="970" t="str">
        <f t="shared" si="2211"/>
        <v/>
      </c>
      <c r="BJ537" s="970" t="str">
        <f t="shared" si="2211"/>
        <v/>
      </c>
      <c r="BK537" s="970" t="str">
        <f t="shared" si="2211"/>
        <v/>
      </c>
      <c r="BL537" s="970" t="str">
        <f t="shared" si="2211"/>
        <v/>
      </c>
      <c r="BM537" s="970" t="str">
        <f t="shared" si="2211"/>
        <v/>
      </c>
      <c r="BN537" s="971" t="str">
        <f t="shared" si="2211"/>
        <v/>
      </c>
    </row>
    <row r="538" spans="1:66" ht="15.75" x14ac:dyDescent="0.25">
      <c r="A538" s="275" t="s">
        <v>27</v>
      </c>
      <c r="B538" s="279" t="s">
        <v>59</v>
      </c>
      <c r="C538" s="27" t="str">
        <f>IF(C537="","",DSUM('Rozpis-skore'!$C$1:$L$162,$B538,C536:C537))</f>
        <v/>
      </c>
      <c r="D538" s="6" t="str">
        <f>IF(D537="","",DSUM('Rozpis-skore'!$C$1:$L$162,$B538,D536:D537))</f>
        <v/>
      </c>
      <c r="E538" s="6" t="str">
        <f>IF(E537="","",DSUM('Rozpis-skore'!$C$1:$L$162,$B538,E536:E537))</f>
        <v/>
      </c>
      <c r="F538" s="6" t="str">
        <f>IF(F537="","",DSUM('Rozpis-skore'!$C$1:$L$162,$B538,F536:F537))</f>
        <v/>
      </c>
      <c r="G538" s="6" t="str">
        <f>IF(G537="","",DSUM('Rozpis-skore'!$C$1:$L$162,$B538,G536:G537))</f>
        <v/>
      </c>
      <c r="H538" s="6" t="str">
        <f>IF(H537="","",DSUM('Rozpis-skore'!$C$1:$L$162,$B538,H536:H537))</f>
        <v/>
      </c>
      <c r="I538" s="6" t="str">
        <f>IF(I537="","",DSUM('Rozpis-skore'!$C$1:$L$162,$B538,I536:I537))</f>
        <v/>
      </c>
      <c r="J538" s="9" t="str">
        <f>IF(J537="","",DSUM('Rozpis-skore'!$C$1:$L$162,$B538,J536:J537))</f>
        <v/>
      </c>
      <c r="K538" s="27" t="str">
        <f>IF(K537="","",DSUM('Rozpis-skore'!$C$1:$L$162,$B538,K536:K537))</f>
        <v/>
      </c>
      <c r="L538" s="6" t="str">
        <f>IF(L537="","",DSUM('Rozpis-skore'!$C$1:$L$162,$B538,L536:L537))</f>
        <v/>
      </c>
      <c r="M538" s="6" t="str">
        <f>IF(M537="","",DSUM('Rozpis-skore'!$C$1:$L$162,$B538,M536:M537))</f>
        <v/>
      </c>
      <c r="N538" s="6" t="str">
        <f>IF(N537="","",DSUM('Rozpis-skore'!$C$1:$L$162,$B538,N536:N537))</f>
        <v/>
      </c>
      <c r="O538" s="6" t="str">
        <f>IF(O537="","",DSUM('Rozpis-skore'!$C$1:$L$162,$B538,O536:O537))</f>
        <v/>
      </c>
      <c r="P538" s="6" t="str">
        <f>IF(P537="","",DSUM('Rozpis-skore'!$C$1:$L$162,$B538,P536:P537))</f>
        <v/>
      </c>
      <c r="Q538" s="6" t="str">
        <f>IF(Q537="","",DSUM('Rozpis-skore'!$C$1:$L$162,$B538,Q536:Q537))</f>
        <v/>
      </c>
      <c r="R538" s="9" t="str">
        <f>IF(R537="","",DSUM('Rozpis-skore'!$C$1:$L$162,$B538,R536:R537))</f>
        <v/>
      </c>
      <c r="S538" s="27" t="str">
        <f>IF(S537="","",DSUM('Rozpis-skore'!$C$1:$L$162,$B538,S536:S537))</f>
        <v/>
      </c>
      <c r="T538" s="6" t="str">
        <f>IF(T537="","",DSUM('Rozpis-skore'!$C$1:$L$162,$B538,T536:T537))</f>
        <v/>
      </c>
      <c r="U538" s="6" t="str">
        <f>IF(U537="","",DSUM('Rozpis-skore'!$C$1:$L$162,$B538,U536:U537))</f>
        <v/>
      </c>
      <c r="V538" s="6" t="str">
        <f>IF(V537="","",DSUM('Rozpis-skore'!$C$1:$L$162,$B538,V536:V537))</f>
        <v/>
      </c>
      <c r="W538" s="6" t="str">
        <f>IF(W537="","",DSUM('Rozpis-skore'!$C$1:$L$162,$B538,W536:W537))</f>
        <v/>
      </c>
      <c r="X538" s="6" t="str">
        <f>IF(X537="","",DSUM('Rozpis-skore'!$C$1:$L$162,$B538,X536:X537))</f>
        <v/>
      </c>
      <c r="Y538" s="6" t="str">
        <f>IF(Y537="","",DSUM('Rozpis-skore'!$C$1:$L$162,$B538,Y536:Y537))</f>
        <v/>
      </c>
      <c r="Z538" s="9" t="str">
        <f>IF(Z537="","",DSUM('Rozpis-skore'!$C$1:$L$162,$B538,Z536:Z537))</f>
        <v/>
      </c>
      <c r="AA538" s="27" t="str">
        <f>IF(AA537="","",DSUM('Rozpis-skore'!$C$1:$L$162,$B538,AA536:AA537))</f>
        <v/>
      </c>
      <c r="AB538" s="6" t="str">
        <f>IF(AB537="","",DSUM('Rozpis-skore'!$C$1:$L$162,$B538,AB536:AB537))</f>
        <v/>
      </c>
      <c r="AC538" s="6" t="str">
        <f>IF(AC537="","",DSUM('Rozpis-skore'!$C$1:$L$162,$B538,AC536:AC537))</f>
        <v/>
      </c>
      <c r="AD538" s="6" t="str">
        <f>IF(AD537="","",DSUM('Rozpis-skore'!$C$1:$L$162,$B538,AD536:AD537))</f>
        <v/>
      </c>
      <c r="AE538" s="6" t="str">
        <f>IF(AE537="","",DSUM('Rozpis-skore'!$C$1:$L$162,$B538,AE536:AE537))</f>
        <v/>
      </c>
      <c r="AF538" s="6" t="str">
        <f>IF(AF537="","",DSUM('Rozpis-skore'!$C$1:$L$162,$B538,AF536:AF537))</f>
        <v/>
      </c>
      <c r="AG538" s="6" t="str">
        <f>IF(AG537="","",DSUM('Rozpis-skore'!$C$1:$L$162,$B538,AG536:AG537))</f>
        <v/>
      </c>
      <c r="AH538" s="9" t="str">
        <f>IF(AH537="","",DSUM('Rozpis-skore'!$C$1:$L$162,$B538,AH536:AH537))</f>
        <v/>
      </c>
      <c r="AI538" s="27" t="str">
        <f>IF(AI537="","",DSUM('Rozpis-skore'!$C$1:$L$162,$B538,AI536:AI537))</f>
        <v/>
      </c>
      <c r="AJ538" s="6" t="str">
        <f>IF(AJ537="","",DSUM('Rozpis-skore'!$C$1:$L$162,$B538,AJ536:AJ537))</f>
        <v/>
      </c>
      <c r="AK538" s="6" t="str">
        <f>IF(AK537="","",DSUM('Rozpis-skore'!$C$1:$L$162,$B538,AK536:AK537))</f>
        <v/>
      </c>
      <c r="AL538" s="6" t="str">
        <f>IF(AL537="","",DSUM('Rozpis-skore'!$C$1:$L$162,$B538,AL536:AL537))</f>
        <v/>
      </c>
      <c r="AM538" s="6" t="str">
        <f>IF(AM537="","",DSUM('Rozpis-skore'!$C$1:$L$162,$B538,AM536:AM537))</f>
        <v/>
      </c>
      <c r="AN538" s="6" t="str">
        <f>IF(AN537="","",DSUM('Rozpis-skore'!$C$1:$L$162,$B538,AN536:AN537))</f>
        <v/>
      </c>
      <c r="AO538" s="6" t="str">
        <f>IF(AO537="","",DSUM('Rozpis-skore'!$C$1:$L$162,$B538,AO536:AO537))</f>
        <v/>
      </c>
      <c r="AP538" s="9" t="str">
        <f>IF(AP537="","",DSUM('Rozpis-skore'!$C$1:$L$162,$B538,AP536:AP537))</f>
        <v/>
      </c>
      <c r="AQ538" s="27" t="str">
        <f>IF(AQ537="","",DSUM('Rozpis-skore'!$C$1:$L$162,$B538,AQ536:AQ537))</f>
        <v/>
      </c>
      <c r="AR538" s="6" t="str">
        <f>IF(AR537="","",DSUM('Rozpis-skore'!$C$1:$L$162,$B538,AR536:AR537))</f>
        <v/>
      </c>
      <c r="AS538" s="6" t="str">
        <f>IF(AS537="","",DSUM('Rozpis-skore'!$C$1:$L$162,$B538,AS536:AS537))</f>
        <v/>
      </c>
      <c r="AT538" s="6" t="str">
        <f>IF(AT537="","",DSUM('Rozpis-skore'!$C$1:$L$162,$B538,AT536:AT537))</f>
        <v/>
      </c>
      <c r="AU538" s="6" t="str">
        <f>IF(AU537="","",DSUM('Rozpis-skore'!$C$1:$L$162,$B538,AU536:AU537))</f>
        <v/>
      </c>
      <c r="AV538" s="6" t="str">
        <f>IF(AV537="","",DSUM('Rozpis-skore'!$C$1:$L$162,$B538,AV536:AV537))</f>
        <v/>
      </c>
      <c r="AW538" s="6" t="str">
        <f>IF(AW537="","",DSUM('Rozpis-skore'!$C$1:$L$162,$B538,AW536:AW537))</f>
        <v/>
      </c>
      <c r="AX538" s="9" t="str">
        <f>IF(AX537="","",DSUM('Rozpis-skore'!$C$1:$L$162,$B538,AX536:AX537))</f>
        <v/>
      </c>
      <c r="AY538" s="27" t="str">
        <f>IF(AY537="","",DSUM('Rozpis-skore'!$C$1:$L$162,$B538,AY536:AY537))</f>
        <v/>
      </c>
      <c r="AZ538" s="6" t="str">
        <f>IF(AZ537="","",DSUM('Rozpis-skore'!$C$1:$L$162,$B538,AZ536:AZ537))</f>
        <v/>
      </c>
      <c r="BA538" s="6" t="str">
        <f>IF(BA537="","",DSUM('Rozpis-skore'!$C$1:$L$162,$B538,BA536:BA537))</f>
        <v/>
      </c>
      <c r="BB538" s="6" t="str">
        <f>IF(BB537="","",DSUM('Rozpis-skore'!$C$1:$L$162,$B538,BB536:BB537))</f>
        <v/>
      </c>
      <c r="BC538" s="6" t="str">
        <f>IF(BC537="","",DSUM('Rozpis-skore'!$C$1:$L$162,$B538,BC536:BC537))</f>
        <v/>
      </c>
      <c r="BD538" s="6" t="str">
        <f>IF(BD537="","",DSUM('Rozpis-skore'!$C$1:$L$162,$B538,BD536:BD537))</f>
        <v/>
      </c>
      <c r="BE538" s="6" t="str">
        <f>IF(BE537="","",DSUM('Rozpis-skore'!$C$1:$L$162,$B538,BE536:BE537))</f>
        <v/>
      </c>
      <c r="BF538" s="9" t="str">
        <f>IF(BF537="","",DSUM('Rozpis-skore'!$C$1:$L$162,$B538,BF536:BF537))</f>
        <v/>
      </c>
      <c r="BG538" s="27" t="str">
        <f>IF(BG537="","",DSUM('Rozpis-skore'!$C$1:$L$162,$B538,BG536:BG537))</f>
        <v/>
      </c>
      <c r="BH538" s="6" t="str">
        <f>IF(BH537="","",DSUM('Rozpis-skore'!$C$1:$L$162,$B538,BH536:BH537))</f>
        <v/>
      </c>
      <c r="BI538" s="6" t="str">
        <f>IF(BI537="","",DSUM('Rozpis-skore'!$C$1:$L$162,$B538,BI536:BI537))</f>
        <v/>
      </c>
      <c r="BJ538" s="6" t="str">
        <f>IF(BJ537="","",DSUM('Rozpis-skore'!$C$1:$L$162,$B538,BJ536:BJ537))</f>
        <v/>
      </c>
      <c r="BK538" s="6" t="str">
        <f>IF(BK537="","",DSUM('Rozpis-skore'!$C$1:$L$162,$B538,BK536:BK537))</f>
        <v/>
      </c>
      <c r="BL538" s="6" t="str">
        <f>IF(BL537="","",DSUM('Rozpis-skore'!$C$1:$L$162,$B538,BL536:BL537))</f>
        <v/>
      </c>
      <c r="BM538" s="6" t="str">
        <f>IF(BM537="","",DSUM('Rozpis-skore'!$C$1:$L$162,$B538,BM536:BM537))</f>
        <v/>
      </c>
      <c r="BN538" s="9" t="str">
        <f>IF(BN537="","",DSUM('Rozpis-skore'!$C$1:$L$162,$B538,BN536:BN537))</f>
        <v/>
      </c>
    </row>
    <row r="539" spans="1:66" ht="15.75" x14ac:dyDescent="0.25">
      <c r="A539" s="275" t="s">
        <v>29</v>
      </c>
      <c r="B539" s="279" t="s">
        <v>21</v>
      </c>
      <c r="C539" s="27" t="str">
        <f>IF(C537="","",DSUM('Rozpis-skore'!$C$1:$L$162,$B539,C536:C537))</f>
        <v/>
      </c>
      <c r="D539" s="6" t="str">
        <f>IF(D537="","",DSUM('Rozpis-skore'!$C$1:$L$162,$B539,D536:D537))</f>
        <v/>
      </c>
      <c r="E539" s="6" t="str">
        <f>IF(E537="","",DSUM('Rozpis-skore'!$C$1:$L$162,$B539,E536:E537))</f>
        <v/>
      </c>
      <c r="F539" s="6" t="str">
        <f>IF(F537="","",DSUM('Rozpis-skore'!$C$1:$L$162,$B539,F536:F537))</f>
        <v/>
      </c>
      <c r="G539" s="6" t="str">
        <f>IF(G537="","",DSUM('Rozpis-skore'!$C$1:$L$162,$B539,G536:G537))</f>
        <v/>
      </c>
      <c r="H539" s="6" t="str">
        <f>IF(H537="","",DSUM('Rozpis-skore'!$C$1:$L$162,$B539,H536:H537))</f>
        <v/>
      </c>
      <c r="I539" s="6" t="str">
        <f>IF(I537="","",DSUM('Rozpis-skore'!$C$1:$L$162,$B539,I536:I537))</f>
        <v/>
      </c>
      <c r="J539" s="9" t="str">
        <f>IF(J537="","",DSUM('Rozpis-skore'!$C$1:$L$162,$B539,J536:J537))</f>
        <v/>
      </c>
      <c r="K539" s="27" t="str">
        <f>IF(K537="","",DSUM('Rozpis-skore'!$C$1:$L$162,$B539,K536:K537))</f>
        <v/>
      </c>
      <c r="L539" s="6" t="str">
        <f>IF(L537="","",DSUM('Rozpis-skore'!$C$1:$L$162,$B539,L536:L537))</f>
        <v/>
      </c>
      <c r="M539" s="6" t="str">
        <f>IF(M537="","",DSUM('Rozpis-skore'!$C$1:$L$162,$B539,M536:M537))</f>
        <v/>
      </c>
      <c r="N539" s="6" t="str">
        <f>IF(N537="","",DSUM('Rozpis-skore'!$C$1:$L$162,$B539,N536:N537))</f>
        <v/>
      </c>
      <c r="O539" s="6" t="str">
        <f>IF(O537="","",DSUM('Rozpis-skore'!$C$1:$L$162,$B539,O536:O537))</f>
        <v/>
      </c>
      <c r="P539" s="6" t="str">
        <f>IF(P537="","",DSUM('Rozpis-skore'!$C$1:$L$162,$B539,P536:P537))</f>
        <v/>
      </c>
      <c r="Q539" s="6" t="str">
        <f>IF(Q537="","",DSUM('Rozpis-skore'!$C$1:$L$162,$B539,Q536:Q537))</f>
        <v/>
      </c>
      <c r="R539" s="9" t="str">
        <f>IF(R537="","",DSUM('Rozpis-skore'!$C$1:$L$162,$B539,R536:R537))</f>
        <v/>
      </c>
      <c r="S539" s="27" t="str">
        <f>IF(S537="","",DSUM('Rozpis-skore'!$C$1:$L$162,$B539,S536:S537))</f>
        <v/>
      </c>
      <c r="T539" s="6" t="str">
        <f>IF(T537="","",DSUM('Rozpis-skore'!$C$1:$L$162,$B539,T536:T537))</f>
        <v/>
      </c>
      <c r="U539" s="6" t="str">
        <f>IF(U537="","",DSUM('Rozpis-skore'!$C$1:$L$162,$B539,U536:U537))</f>
        <v/>
      </c>
      <c r="V539" s="6" t="str">
        <f>IF(V537="","",DSUM('Rozpis-skore'!$C$1:$L$162,$B539,V536:V537))</f>
        <v/>
      </c>
      <c r="W539" s="6" t="str">
        <f>IF(W537="","",DSUM('Rozpis-skore'!$C$1:$L$162,$B539,W536:W537))</f>
        <v/>
      </c>
      <c r="X539" s="6" t="str">
        <f>IF(X537="","",DSUM('Rozpis-skore'!$C$1:$L$162,$B539,X536:X537))</f>
        <v/>
      </c>
      <c r="Y539" s="6" t="str">
        <f>IF(Y537="","",DSUM('Rozpis-skore'!$C$1:$L$162,$B539,Y536:Y537))</f>
        <v/>
      </c>
      <c r="Z539" s="9" t="str">
        <f>IF(Z537="","",DSUM('Rozpis-skore'!$C$1:$L$162,$B539,Z536:Z537))</f>
        <v/>
      </c>
      <c r="AA539" s="27" t="str">
        <f>IF(AA537="","",DSUM('Rozpis-skore'!$C$1:$L$162,$B539,AA536:AA537))</f>
        <v/>
      </c>
      <c r="AB539" s="6" t="str">
        <f>IF(AB537="","",DSUM('Rozpis-skore'!$C$1:$L$162,$B539,AB536:AB537))</f>
        <v/>
      </c>
      <c r="AC539" s="6" t="str">
        <f>IF(AC537="","",DSUM('Rozpis-skore'!$C$1:$L$162,$B539,AC536:AC537))</f>
        <v/>
      </c>
      <c r="AD539" s="6" t="str">
        <f>IF(AD537="","",DSUM('Rozpis-skore'!$C$1:$L$162,$B539,AD536:AD537))</f>
        <v/>
      </c>
      <c r="AE539" s="6" t="str">
        <f>IF(AE537="","",DSUM('Rozpis-skore'!$C$1:$L$162,$B539,AE536:AE537))</f>
        <v/>
      </c>
      <c r="AF539" s="6" t="str">
        <f>IF(AF537="","",DSUM('Rozpis-skore'!$C$1:$L$162,$B539,AF536:AF537))</f>
        <v/>
      </c>
      <c r="AG539" s="6" t="str">
        <f>IF(AG537="","",DSUM('Rozpis-skore'!$C$1:$L$162,$B539,AG536:AG537))</f>
        <v/>
      </c>
      <c r="AH539" s="9" t="str">
        <f>IF(AH537="","",DSUM('Rozpis-skore'!$C$1:$L$162,$B539,AH536:AH537))</f>
        <v/>
      </c>
      <c r="AI539" s="27" t="str">
        <f>IF(AI537="","",DSUM('Rozpis-skore'!$C$1:$L$162,$B539,AI536:AI537))</f>
        <v/>
      </c>
      <c r="AJ539" s="6" t="str">
        <f>IF(AJ537="","",DSUM('Rozpis-skore'!$C$1:$L$162,$B539,AJ536:AJ537))</f>
        <v/>
      </c>
      <c r="AK539" s="6" t="str">
        <f>IF(AK537="","",DSUM('Rozpis-skore'!$C$1:$L$162,$B539,AK536:AK537))</f>
        <v/>
      </c>
      <c r="AL539" s="6" t="str">
        <f>IF(AL537="","",DSUM('Rozpis-skore'!$C$1:$L$162,$B539,AL536:AL537))</f>
        <v/>
      </c>
      <c r="AM539" s="6" t="str">
        <f>IF(AM537="","",DSUM('Rozpis-skore'!$C$1:$L$162,$B539,AM536:AM537))</f>
        <v/>
      </c>
      <c r="AN539" s="6" t="str">
        <f>IF(AN537="","",DSUM('Rozpis-skore'!$C$1:$L$162,$B539,AN536:AN537))</f>
        <v/>
      </c>
      <c r="AO539" s="6" t="str">
        <f>IF(AO537="","",DSUM('Rozpis-skore'!$C$1:$L$162,$B539,AO536:AO537))</f>
        <v/>
      </c>
      <c r="AP539" s="9" t="str">
        <f>IF(AP537="","",DSUM('Rozpis-skore'!$C$1:$L$162,$B539,AP536:AP537))</f>
        <v/>
      </c>
      <c r="AQ539" s="27" t="str">
        <f>IF(AQ537="","",DSUM('Rozpis-skore'!$C$1:$L$162,$B539,AQ536:AQ537))</f>
        <v/>
      </c>
      <c r="AR539" s="6" t="str">
        <f>IF(AR537="","",DSUM('Rozpis-skore'!$C$1:$L$162,$B539,AR536:AR537))</f>
        <v/>
      </c>
      <c r="AS539" s="6" t="str">
        <f>IF(AS537="","",DSUM('Rozpis-skore'!$C$1:$L$162,$B539,AS536:AS537))</f>
        <v/>
      </c>
      <c r="AT539" s="6" t="str">
        <f>IF(AT537="","",DSUM('Rozpis-skore'!$C$1:$L$162,$B539,AT536:AT537))</f>
        <v/>
      </c>
      <c r="AU539" s="6" t="str">
        <f>IF(AU537="","",DSUM('Rozpis-skore'!$C$1:$L$162,$B539,AU536:AU537))</f>
        <v/>
      </c>
      <c r="AV539" s="6" t="str">
        <f>IF(AV537="","",DSUM('Rozpis-skore'!$C$1:$L$162,$B539,AV536:AV537))</f>
        <v/>
      </c>
      <c r="AW539" s="6" t="str">
        <f>IF(AW537="","",DSUM('Rozpis-skore'!$C$1:$L$162,$B539,AW536:AW537))</f>
        <v/>
      </c>
      <c r="AX539" s="9" t="str">
        <f>IF(AX537="","",DSUM('Rozpis-skore'!$C$1:$L$162,$B539,AX536:AX537))</f>
        <v/>
      </c>
      <c r="AY539" s="27" t="str">
        <f>IF(AY537="","",DSUM('Rozpis-skore'!$C$1:$L$162,$B539,AY536:AY537))</f>
        <v/>
      </c>
      <c r="AZ539" s="6" t="str">
        <f>IF(AZ537="","",DSUM('Rozpis-skore'!$C$1:$L$162,$B539,AZ536:AZ537))</f>
        <v/>
      </c>
      <c r="BA539" s="6" t="str">
        <f>IF(BA537="","",DSUM('Rozpis-skore'!$C$1:$L$162,$B539,BA536:BA537))</f>
        <v/>
      </c>
      <c r="BB539" s="6" t="str">
        <f>IF(BB537="","",DSUM('Rozpis-skore'!$C$1:$L$162,$B539,BB536:BB537))</f>
        <v/>
      </c>
      <c r="BC539" s="6" t="str">
        <f>IF(BC537="","",DSUM('Rozpis-skore'!$C$1:$L$162,$B539,BC536:BC537))</f>
        <v/>
      </c>
      <c r="BD539" s="6" t="str">
        <f>IF(BD537="","",DSUM('Rozpis-skore'!$C$1:$L$162,$B539,BD536:BD537))</f>
        <v/>
      </c>
      <c r="BE539" s="6" t="str">
        <f>IF(BE537="","",DSUM('Rozpis-skore'!$C$1:$L$162,$B539,BE536:BE537))</f>
        <v/>
      </c>
      <c r="BF539" s="9" t="str">
        <f>IF(BF537="","",DSUM('Rozpis-skore'!$C$1:$L$162,$B539,BF536:BF537))</f>
        <v/>
      </c>
      <c r="BG539" s="27" t="str">
        <f>IF(BG537="","",DSUM('Rozpis-skore'!$C$1:$L$162,$B539,BG536:BG537))</f>
        <v/>
      </c>
      <c r="BH539" s="6" t="str">
        <f>IF(BH537="","",DSUM('Rozpis-skore'!$C$1:$L$162,$B539,BH536:BH537))</f>
        <v/>
      </c>
      <c r="BI539" s="6" t="str">
        <f>IF(BI537="","",DSUM('Rozpis-skore'!$C$1:$L$162,$B539,BI536:BI537))</f>
        <v/>
      </c>
      <c r="BJ539" s="6" t="str">
        <f>IF(BJ537="","",DSUM('Rozpis-skore'!$C$1:$L$162,$B539,BJ536:BJ537))</f>
        <v/>
      </c>
      <c r="BK539" s="6" t="str">
        <f>IF(BK537="","",DSUM('Rozpis-skore'!$C$1:$L$162,$B539,BK536:BK537))</f>
        <v/>
      </c>
      <c r="BL539" s="6" t="str">
        <f>IF(BL537="","",DSUM('Rozpis-skore'!$C$1:$L$162,$B539,BL536:BL537))</f>
        <v/>
      </c>
      <c r="BM539" s="6" t="str">
        <f>IF(BM537="","",DSUM('Rozpis-skore'!$C$1:$L$162,$B539,BM536:BM537))</f>
        <v/>
      </c>
      <c r="BN539" s="9" t="str">
        <f>IF(BN537="","",DSUM('Rozpis-skore'!$C$1:$L$162,$B539,BN536:BN537))</f>
        <v/>
      </c>
    </row>
    <row r="540" spans="1:66" ht="16.5" thickBot="1" x14ac:dyDescent="0.3">
      <c r="A540" s="277" t="s">
        <v>31</v>
      </c>
      <c r="B540" s="280" t="s">
        <v>20</v>
      </c>
      <c r="C540" s="13" t="str">
        <f>IF(C537="","",DSUM('Rozpis-skore'!$C$1:$L$162,$B540,C536:C537))</f>
        <v/>
      </c>
      <c r="D540" s="10" t="str">
        <f>IF(D537="","",DSUM('Rozpis-skore'!$C$1:$L$162,$B540,D536:D537))</f>
        <v/>
      </c>
      <c r="E540" s="10" t="str">
        <f>IF(E537="","",DSUM('Rozpis-skore'!$C$1:$L$162,$B540,E536:E537))</f>
        <v/>
      </c>
      <c r="F540" s="10" t="str">
        <f>IF(F537="","",DSUM('Rozpis-skore'!$C$1:$L$162,$B540,F536:F537))</f>
        <v/>
      </c>
      <c r="G540" s="10" t="str">
        <f>IF(G537="","",DSUM('Rozpis-skore'!$C$1:$L$162,$B540,G536:G537))</f>
        <v/>
      </c>
      <c r="H540" s="10" t="str">
        <f>IF(H537="","",DSUM('Rozpis-skore'!$C$1:$L$162,$B540,H536:H537))</f>
        <v/>
      </c>
      <c r="I540" s="10" t="str">
        <f>IF(I537="","",DSUM('Rozpis-skore'!$C$1:$L$162,$B540,I536:I537))</f>
        <v/>
      </c>
      <c r="J540" s="11" t="str">
        <f>IF(J537="","",DSUM('Rozpis-skore'!$C$1:$L$162,$B540,J536:J537))</f>
        <v/>
      </c>
      <c r="K540" s="13" t="str">
        <f>IF(K537="","",DSUM('Rozpis-skore'!$C$1:$L$162,$B540,K536:K537))</f>
        <v/>
      </c>
      <c r="L540" s="10" t="str">
        <f>IF(L537="","",DSUM('Rozpis-skore'!$C$1:$L$162,$B540,L536:L537))</f>
        <v/>
      </c>
      <c r="M540" s="10" t="str">
        <f>IF(M537="","",DSUM('Rozpis-skore'!$C$1:$L$162,$B540,M536:M537))</f>
        <v/>
      </c>
      <c r="N540" s="10" t="str">
        <f>IF(N537="","",DSUM('Rozpis-skore'!$C$1:$L$162,$B540,N536:N537))</f>
        <v/>
      </c>
      <c r="O540" s="10" t="str">
        <f>IF(O537="","",DSUM('Rozpis-skore'!$C$1:$L$162,$B540,O536:O537))</f>
        <v/>
      </c>
      <c r="P540" s="10" t="str">
        <f>IF(P537="","",DSUM('Rozpis-skore'!$C$1:$L$162,$B540,P536:P537))</f>
        <v/>
      </c>
      <c r="Q540" s="10" t="str">
        <f>IF(Q537="","",DSUM('Rozpis-skore'!$C$1:$L$162,$B540,Q536:Q537))</f>
        <v/>
      </c>
      <c r="R540" s="11" t="str">
        <f>IF(R537="","",DSUM('Rozpis-skore'!$C$1:$L$162,$B540,R536:R537))</f>
        <v/>
      </c>
      <c r="S540" s="13" t="str">
        <f>IF(S537="","",DSUM('Rozpis-skore'!$C$1:$L$162,$B540,S536:S537))</f>
        <v/>
      </c>
      <c r="T540" s="10" t="str">
        <f>IF(T537="","",DSUM('Rozpis-skore'!$C$1:$L$162,$B540,T536:T537))</f>
        <v/>
      </c>
      <c r="U540" s="10" t="str">
        <f>IF(U537="","",DSUM('Rozpis-skore'!$C$1:$L$162,$B540,U536:U537))</f>
        <v/>
      </c>
      <c r="V540" s="10" t="str">
        <f>IF(V537="","",DSUM('Rozpis-skore'!$C$1:$L$162,$B540,V536:V537))</f>
        <v/>
      </c>
      <c r="W540" s="10" t="str">
        <f>IF(W537="","",DSUM('Rozpis-skore'!$C$1:$L$162,$B540,W536:W537))</f>
        <v/>
      </c>
      <c r="X540" s="10" t="str">
        <f>IF(X537="","",DSUM('Rozpis-skore'!$C$1:$L$162,$B540,X536:X537))</f>
        <v/>
      </c>
      <c r="Y540" s="10" t="str">
        <f>IF(Y537="","",DSUM('Rozpis-skore'!$C$1:$L$162,$B540,Y536:Y537))</f>
        <v/>
      </c>
      <c r="Z540" s="11" t="str">
        <f>IF(Z537="","",DSUM('Rozpis-skore'!$C$1:$L$162,$B540,Z536:Z537))</f>
        <v/>
      </c>
      <c r="AA540" s="13" t="str">
        <f>IF(AA537="","",DSUM('Rozpis-skore'!$C$1:$L$162,$B540,AA536:AA537))</f>
        <v/>
      </c>
      <c r="AB540" s="10" t="str">
        <f>IF(AB537="","",DSUM('Rozpis-skore'!$C$1:$L$162,$B540,AB536:AB537))</f>
        <v/>
      </c>
      <c r="AC540" s="10" t="str">
        <f>IF(AC537="","",DSUM('Rozpis-skore'!$C$1:$L$162,$B540,AC536:AC537))</f>
        <v/>
      </c>
      <c r="AD540" s="10" t="str">
        <f>IF(AD537="","",DSUM('Rozpis-skore'!$C$1:$L$162,$B540,AD536:AD537))</f>
        <v/>
      </c>
      <c r="AE540" s="10" t="str">
        <f>IF(AE537="","",DSUM('Rozpis-skore'!$C$1:$L$162,$B540,AE536:AE537))</f>
        <v/>
      </c>
      <c r="AF540" s="10" t="str">
        <f>IF(AF537="","",DSUM('Rozpis-skore'!$C$1:$L$162,$B540,AF536:AF537))</f>
        <v/>
      </c>
      <c r="AG540" s="10" t="str">
        <f>IF(AG537="","",DSUM('Rozpis-skore'!$C$1:$L$162,$B540,AG536:AG537))</f>
        <v/>
      </c>
      <c r="AH540" s="11" t="str">
        <f>IF(AH537="","",DSUM('Rozpis-skore'!$C$1:$L$162,$B540,AH536:AH537))</f>
        <v/>
      </c>
      <c r="AI540" s="13" t="str">
        <f>IF(AI537="","",DSUM('Rozpis-skore'!$C$1:$L$162,$B540,AI536:AI537))</f>
        <v/>
      </c>
      <c r="AJ540" s="10" t="str">
        <f>IF(AJ537="","",DSUM('Rozpis-skore'!$C$1:$L$162,$B540,AJ536:AJ537))</f>
        <v/>
      </c>
      <c r="AK540" s="10" t="str">
        <f>IF(AK537="","",DSUM('Rozpis-skore'!$C$1:$L$162,$B540,AK536:AK537))</f>
        <v/>
      </c>
      <c r="AL540" s="10" t="str">
        <f>IF(AL537="","",DSUM('Rozpis-skore'!$C$1:$L$162,$B540,AL536:AL537))</f>
        <v/>
      </c>
      <c r="AM540" s="10" t="str">
        <f>IF(AM537="","",DSUM('Rozpis-skore'!$C$1:$L$162,$B540,AM536:AM537))</f>
        <v/>
      </c>
      <c r="AN540" s="10" t="str">
        <f>IF(AN537="","",DSUM('Rozpis-skore'!$C$1:$L$162,$B540,AN536:AN537))</f>
        <v/>
      </c>
      <c r="AO540" s="10" t="str">
        <f>IF(AO537="","",DSUM('Rozpis-skore'!$C$1:$L$162,$B540,AO536:AO537))</f>
        <v/>
      </c>
      <c r="AP540" s="11" t="str">
        <f>IF(AP537="","",DSUM('Rozpis-skore'!$C$1:$L$162,$B540,AP536:AP537))</f>
        <v/>
      </c>
      <c r="AQ540" s="13" t="str">
        <f>IF(AQ537="","",DSUM('Rozpis-skore'!$C$1:$L$162,$B540,AQ536:AQ537))</f>
        <v/>
      </c>
      <c r="AR540" s="10" t="str">
        <f>IF(AR537="","",DSUM('Rozpis-skore'!$C$1:$L$162,$B540,AR536:AR537))</f>
        <v/>
      </c>
      <c r="AS540" s="10" t="str">
        <f>IF(AS537="","",DSUM('Rozpis-skore'!$C$1:$L$162,$B540,AS536:AS537))</f>
        <v/>
      </c>
      <c r="AT540" s="10" t="str">
        <f>IF(AT537="","",DSUM('Rozpis-skore'!$C$1:$L$162,$B540,AT536:AT537))</f>
        <v/>
      </c>
      <c r="AU540" s="10" t="str">
        <f>IF(AU537="","",DSUM('Rozpis-skore'!$C$1:$L$162,$B540,AU536:AU537))</f>
        <v/>
      </c>
      <c r="AV540" s="10" t="str">
        <f>IF(AV537="","",DSUM('Rozpis-skore'!$C$1:$L$162,$B540,AV536:AV537))</f>
        <v/>
      </c>
      <c r="AW540" s="10" t="str">
        <f>IF(AW537="","",DSUM('Rozpis-skore'!$C$1:$L$162,$B540,AW536:AW537))</f>
        <v/>
      </c>
      <c r="AX540" s="11" t="str">
        <f>IF(AX537="","",DSUM('Rozpis-skore'!$C$1:$L$162,$B540,AX536:AX537))</f>
        <v/>
      </c>
      <c r="AY540" s="13" t="str">
        <f>IF(AY537="","",DSUM('Rozpis-skore'!$C$1:$L$162,$B540,AY536:AY537))</f>
        <v/>
      </c>
      <c r="AZ540" s="10" t="str">
        <f>IF(AZ537="","",DSUM('Rozpis-skore'!$C$1:$L$162,$B540,AZ536:AZ537))</f>
        <v/>
      </c>
      <c r="BA540" s="10" t="str">
        <f>IF(BA537="","",DSUM('Rozpis-skore'!$C$1:$L$162,$B540,BA536:BA537))</f>
        <v/>
      </c>
      <c r="BB540" s="10" t="str">
        <f>IF(BB537="","",DSUM('Rozpis-skore'!$C$1:$L$162,$B540,BB536:BB537))</f>
        <v/>
      </c>
      <c r="BC540" s="10" t="str">
        <f>IF(BC537="","",DSUM('Rozpis-skore'!$C$1:$L$162,$B540,BC536:BC537))</f>
        <v/>
      </c>
      <c r="BD540" s="10" t="str">
        <f>IF(BD537="","",DSUM('Rozpis-skore'!$C$1:$L$162,$B540,BD536:BD537))</f>
        <v/>
      </c>
      <c r="BE540" s="10" t="str">
        <f>IF(BE537="","",DSUM('Rozpis-skore'!$C$1:$L$162,$B540,BE536:BE537))</f>
        <v/>
      </c>
      <c r="BF540" s="11" t="str">
        <f>IF(BF537="","",DSUM('Rozpis-skore'!$C$1:$L$162,$B540,BF536:BF537))</f>
        <v/>
      </c>
      <c r="BG540" s="13" t="str">
        <f>IF(BG537="","",DSUM('Rozpis-skore'!$C$1:$L$162,$B540,BG536:BG537))</f>
        <v/>
      </c>
      <c r="BH540" s="10" t="str">
        <f>IF(BH537="","",DSUM('Rozpis-skore'!$C$1:$L$162,$B540,BH536:BH537))</f>
        <v/>
      </c>
      <c r="BI540" s="10" t="str">
        <f>IF(BI537="","",DSUM('Rozpis-skore'!$C$1:$L$162,$B540,BI536:BI537))</f>
        <v/>
      </c>
      <c r="BJ540" s="10" t="str">
        <f>IF(BJ537="","",DSUM('Rozpis-skore'!$C$1:$L$162,$B540,BJ536:BJ537))</f>
        <v/>
      </c>
      <c r="BK540" s="10" t="str">
        <f>IF(BK537="","",DSUM('Rozpis-skore'!$C$1:$L$162,$B540,BK536:BK537))</f>
        <v/>
      </c>
      <c r="BL540" s="10" t="str">
        <f>IF(BL537="","",DSUM('Rozpis-skore'!$C$1:$L$162,$B540,BL536:BL537))</f>
        <v/>
      </c>
      <c r="BM540" s="10" t="str">
        <f>IF(BM537="","",DSUM('Rozpis-skore'!$C$1:$L$162,$B540,BM536:BM537))</f>
        <v/>
      </c>
      <c r="BN540" s="11" t="str">
        <f>IF(BN537="","",DSUM('Rozpis-skore'!$C$1:$L$162,$B540,BN536:BN537))</f>
        <v/>
      </c>
    </row>
    <row r="541" spans="1:66" ht="15.75" x14ac:dyDescent="0.25">
      <c r="A541" s="2100" t="s">
        <v>138</v>
      </c>
      <c r="B541" s="2101"/>
      <c r="C541" s="28">
        <f t="shared" ref="C541:AH541" si="2212">SUM(C538,C533)</f>
        <v>0</v>
      </c>
      <c r="D541" s="29">
        <f t="shared" si="2212"/>
        <v>0</v>
      </c>
      <c r="E541" s="29">
        <f t="shared" si="2212"/>
        <v>0</v>
      </c>
      <c r="F541" s="29">
        <f t="shared" si="2212"/>
        <v>0</v>
      </c>
      <c r="G541" s="29">
        <f t="shared" si="2212"/>
        <v>0</v>
      </c>
      <c r="H541" s="29">
        <f t="shared" si="2212"/>
        <v>0</v>
      </c>
      <c r="I541" s="29">
        <f t="shared" si="2212"/>
        <v>0</v>
      </c>
      <c r="J541" s="30">
        <f t="shared" si="2212"/>
        <v>0</v>
      </c>
      <c r="K541" s="28">
        <f t="shared" si="2212"/>
        <v>0</v>
      </c>
      <c r="L541" s="29">
        <f t="shared" si="2212"/>
        <v>0</v>
      </c>
      <c r="M541" s="29">
        <f t="shared" si="2212"/>
        <v>0</v>
      </c>
      <c r="N541" s="29">
        <f t="shared" si="2212"/>
        <v>0</v>
      </c>
      <c r="O541" s="29">
        <f t="shared" si="2212"/>
        <v>0</v>
      </c>
      <c r="P541" s="29">
        <f t="shared" si="2212"/>
        <v>0</v>
      </c>
      <c r="Q541" s="29">
        <f t="shared" si="2212"/>
        <v>0</v>
      </c>
      <c r="R541" s="30">
        <f t="shared" si="2212"/>
        <v>0</v>
      </c>
      <c r="S541" s="28">
        <f t="shared" si="2212"/>
        <v>0</v>
      </c>
      <c r="T541" s="29">
        <f t="shared" si="2212"/>
        <v>0</v>
      </c>
      <c r="U541" s="29">
        <f t="shared" si="2212"/>
        <v>0</v>
      </c>
      <c r="V541" s="29">
        <f t="shared" si="2212"/>
        <v>0</v>
      </c>
      <c r="W541" s="29">
        <f t="shared" si="2212"/>
        <v>0</v>
      </c>
      <c r="X541" s="29">
        <f t="shared" si="2212"/>
        <v>0</v>
      </c>
      <c r="Y541" s="29">
        <f t="shared" si="2212"/>
        <v>0</v>
      </c>
      <c r="Z541" s="30">
        <f t="shared" si="2212"/>
        <v>0</v>
      </c>
      <c r="AA541" s="28">
        <f t="shared" si="2212"/>
        <v>0</v>
      </c>
      <c r="AB541" s="29">
        <f t="shared" si="2212"/>
        <v>0</v>
      </c>
      <c r="AC541" s="29">
        <f t="shared" si="2212"/>
        <v>0</v>
      </c>
      <c r="AD541" s="29">
        <f t="shared" si="2212"/>
        <v>0</v>
      </c>
      <c r="AE541" s="29">
        <f t="shared" si="2212"/>
        <v>0</v>
      </c>
      <c r="AF541" s="29">
        <f t="shared" si="2212"/>
        <v>0</v>
      </c>
      <c r="AG541" s="29">
        <f t="shared" si="2212"/>
        <v>0</v>
      </c>
      <c r="AH541" s="30">
        <f t="shared" si="2212"/>
        <v>0</v>
      </c>
      <c r="AI541" s="28">
        <f t="shared" ref="AI541:BN541" si="2213">SUM(AI538,AI533)</f>
        <v>0</v>
      </c>
      <c r="AJ541" s="29">
        <f t="shared" si="2213"/>
        <v>0</v>
      </c>
      <c r="AK541" s="29">
        <f t="shared" si="2213"/>
        <v>0</v>
      </c>
      <c r="AL541" s="29">
        <f t="shared" si="2213"/>
        <v>0</v>
      </c>
      <c r="AM541" s="29">
        <f t="shared" si="2213"/>
        <v>0</v>
      </c>
      <c r="AN541" s="29">
        <f t="shared" si="2213"/>
        <v>0</v>
      </c>
      <c r="AO541" s="29">
        <f t="shared" si="2213"/>
        <v>0</v>
      </c>
      <c r="AP541" s="30">
        <f t="shared" si="2213"/>
        <v>0</v>
      </c>
      <c r="AQ541" s="28">
        <f t="shared" si="2213"/>
        <v>0</v>
      </c>
      <c r="AR541" s="29">
        <f t="shared" si="2213"/>
        <v>0</v>
      </c>
      <c r="AS541" s="29">
        <f t="shared" si="2213"/>
        <v>0</v>
      </c>
      <c r="AT541" s="29">
        <f t="shared" si="2213"/>
        <v>0</v>
      </c>
      <c r="AU541" s="29">
        <f t="shared" si="2213"/>
        <v>0</v>
      </c>
      <c r="AV541" s="29">
        <f t="shared" si="2213"/>
        <v>0</v>
      </c>
      <c r="AW541" s="29">
        <f t="shared" si="2213"/>
        <v>0</v>
      </c>
      <c r="AX541" s="30">
        <f t="shared" si="2213"/>
        <v>0</v>
      </c>
      <c r="AY541" s="28">
        <f t="shared" si="2213"/>
        <v>0</v>
      </c>
      <c r="AZ541" s="29">
        <f t="shared" si="2213"/>
        <v>0</v>
      </c>
      <c r="BA541" s="29">
        <f t="shared" si="2213"/>
        <v>0</v>
      </c>
      <c r="BB541" s="29">
        <f t="shared" si="2213"/>
        <v>0</v>
      </c>
      <c r="BC541" s="29">
        <f t="shared" si="2213"/>
        <v>0</v>
      </c>
      <c r="BD541" s="29">
        <f t="shared" si="2213"/>
        <v>0</v>
      </c>
      <c r="BE541" s="29">
        <f t="shared" si="2213"/>
        <v>0</v>
      </c>
      <c r="BF541" s="30">
        <f t="shared" si="2213"/>
        <v>0</v>
      </c>
      <c r="BG541" s="28">
        <f t="shared" si="2213"/>
        <v>0</v>
      </c>
      <c r="BH541" s="29">
        <f t="shared" si="2213"/>
        <v>0</v>
      </c>
      <c r="BI541" s="29">
        <f t="shared" si="2213"/>
        <v>0</v>
      </c>
      <c r="BJ541" s="29">
        <f t="shared" si="2213"/>
        <v>0</v>
      </c>
      <c r="BK541" s="29">
        <f t="shared" si="2213"/>
        <v>0</v>
      </c>
      <c r="BL541" s="29">
        <f t="shared" si="2213"/>
        <v>0</v>
      </c>
      <c r="BM541" s="29">
        <f t="shared" si="2213"/>
        <v>0</v>
      </c>
      <c r="BN541" s="30">
        <f t="shared" si="2213"/>
        <v>0</v>
      </c>
    </row>
    <row r="542" spans="1:66" ht="15.75" x14ac:dyDescent="0.25">
      <c r="A542" s="2102" t="s">
        <v>139</v>
      </c>
      <c r="B542" s="2103"/>
      <c r="C542" s="31">
        <f t="shared" ref="C542:AH542" si="2214">SUM(C539,C534)</f>
        <v>0</v>
      </c>
      <c r="D542" s="32">
        <f t="shared" si="2214"/>
        <v>0</v>
      </c>
      <c r="E542" s="32">
        <f t="shared" si="2214"/>
        <v>0</v>
      </c>
      <c r="F542" s="32">
        <f t="shared" si="2214"/>
        <v>0</v>
      </c>
      <c r="G542" s="32">
        <f t="shared" si="2214"/>
        <v>0</v>
      </c>
      <c r="H542" s="32">
        <f t="shared" si="2214"/>
        <v>0</v>
      </c>
      <c r="I542" s="32">
        <f t="shared" si="2214"/>
        <v>0</v>
      </c>
      <c r="J542" s="33">
        <f t="shared" si="2214"/>
        <v>0</v>
      </c>
      <c r="K542" s="31">
        <f t="shared" si="2214"/>
        <v>0</v>
      </c>
      <c r="L542" s="32">
        <f t="shared" si="2214"/>
        <v>0</v>
      </c>
      <c r="M542" s="32">
        <f t="shared" si="2214"/>
        <v>0</v>
      </c>
      <c r="N542" s="32">
        <f t="shared" si="2214"/>
        <v>0</v>
      </c>
      <c r="O542" s="32">
        <f t="shared" si="2214"/>
        <v>0</v>
      </c>
      <c r="P542" s="32">
        <f t="shared" si="2214"/>
        <v>0</v>
      </c>
      <c r="Q542" s="32">
        <f t="shared" si="2214"/>
        <v>0</v>
      </c>
      <c r="R542" s="33">
        <f t="shared" si="2214"/>
        <v>0</v>
      </c>
      <c r="S542" s="31">
        <f t="shared" si="2214"/>
        <v>0</v>
      </c>
      <c r="T542" s="32">
        <f t="shared" si="2214"/>
        <v>0</v>
      </c>
      <c r="U542" s="32">
        <f t="shared" si="2214"/>
        <v>0</v>
      </c>
      <c r="V542" s="32">
        <f t="shared" si="2214"/>
        <v>0</v>
      </c>
      <c r="W542" s="32">
        <f t="shared" si="2214"/>
        <v>0</v>
      </c>
      <c r="X542" s="32">
        <f t="shared" si="2214"/>
        <v>0</v>
      </c>
      <c r="Y542" s="32">
        <f t="shared" si="2214"/>
        <v>0</v>
      </c>
      <c r="Z542" s="33">
        <f t="shared" si="2214"/>
        <v>0</v>
      </c>
      <c r="AA542" s="31">
        <f t="shared" si="2214"/>
        <v>0</v>
      </c>
      <c r="AB542" s="32">
        <f t="shared" si="2214"/>
        <v>0</v>
      </c>
      <c r="AC542" s="32">
        <f t="shared" si="2214"/>
        <v>0</v>
      </c>
      <c r="AD542" s="32">
        <f t="shared" si="2214"/>
        <v>0</v>
      </c>
      <c r="AE542" s="32">
        <f t="shared" si="2214"/>
        <v>0</v>
      </c>
      <c r="AF542" s="32">
        <f t="shared" si="2214"/>
        <v>0</v>
      </c>
      <c r="AG542" s="32">
        <f t="shared" si="2214"/>
        <v>0</v>
      </c>
      <c r="AH542" s="33">
        <f t="shared" si="2214"/>
        <v>0</v>
      </c>
      <c r="AI542" s="31">
        <f t="shared" ref="AI542:BN542" si="2215">SUM(AI539,AI534)</f>
        <v>0</v>
      </c>
      <c r="AJ542" s="32">
        <f t="shared" si="2215"/>
        <v>0</v>
      </c>
      <c r="AK542" s="32">
        <f t="shared" si="2215"/>
        <v>0</v>
      </c>
      <c r="AL542" s="32">
        <f t="shared" si="2215"/>
        <v>0</v>
      </c>
      <c r="AM542" s="32">
        <f t="shared" si="2215"/>
        <v>0</v>
      </c>
      <c r="AN542" s="32">
        <f t="shared" si="2215"/>
        <v>0</v>
      </c>
      <c r="AO542" s="32">
        <f t="shared" si="2215"/>
        <v>0</v>
      </c>
      <c r="AP542" s="33">
        <f t="shared" si="2215"/>
        <v>0</v>
      </c>
      <c r="AQ542" s="31">
        <f t="shared" si="2215"/>
        <v>0</v>
      </c>
      <c r="AR542" s="32">
        <f t="shared" si="2215"/>
        <v>0</v>
      </c>
      <c r="AS542" s="32">
        <f t="shared" si="2215"/>
        <v>0</v>
      </c>
      <c r="AT542" s="32">
        <f t="shared" si="2215"/>
        <v>0</v>
      </c>
      <c r="AU542" s="32">
        <f t="shared" si="2215"/>
        <v>0</v>
      </c>
      <c r="AV542" s="32">
        <f t="shared" si="2215"/>
        <v>0</v>
      </c>
      <c r="AW542" s="32">
        <f t="shared" si="2215"/>
        <v>0</v>
      </c>
      <c r="AX542" s="33">
        <f t="shared" si="2215"/>
        <v>0</v>
      </c>
      <c r="AY542" s="31">
        <f t="shared" si="2215"/>
        <v>0</v>
      </c>
      <c r="AZ542" s="32">
        <f t="shared" si="2215"/>
        <v>0</v>
      </c>
      <c r="BA542" s="32">
        <f t="shared" si="2215"/>
        <v>0</v>
      </c>
      <c r="BB542" s="32">
        <f t="shared" si="2215"/>
        <v>0</v>
      </c>
      <c r="BC542" s="32">
        <f t="shared" si="2215"/>
        <v>0</v>
      </c>
      <c r="BD542" s="32">
        <f t="shared" si="2215"/>
        <v>0</v>
      </c>
      <c r="BE542" s="32">
        <f t="shared" si="2215"/>
        <v>0</v>
      </c>
      <c r="BF542" s="33">
        <f t="shared" si="2215"/>
        <v>0</v>
      </c>
      <c r="BG542" s="31">
        <f t="shared" si="2215"/>
        <v>0</v>
      </c>
      <c r="BH542" s="32">
        <f t="shared" si="2215"/>
        <v>0</v>
      </c>
      <c r="BI542" s="32">
        <f t="shared" si="2215"/>
        <v>0</v>
      </c>
      <c r="BJ542" s="32">
        <f t="shared" si="2215"/>
        <v>0</v>
      </c>
      <c r="BK542" s="32">
        <f t="shared" si="2215"/>
        <v>0</v>
      </c>
      <c r="BL542" s="32">
        <f t="shared" si="2215"/>
        <v>0</v>
      </c>
      <c r="BM542" s="32">
        <f t="shared" si="2215"/>
        <v>0</v>
      </c>
      <c r="BN542" s="33">
        <f t="shared" si="2215"/>
        <v>0</v>
      </c>
    </row>
    <row r="543" spans="1:66" ht="15.75" x14ac:dyDescent="0.25">
      <c r="A543" s="2102" t="s">
        <v>140</v>
      </c>
      <c r="B543" s="2103"/>
      <c r="C543" s="31">
        <f t="shared" ref="C543:AH543" si="2216">SUM(C540,C535)</f>
        <v>0</v>
      </c>
      <c r="D543" s="32">
        <f t="shared" si="2216"/>
        <v>0</v>
      </c>
      <c r="E543" s="32">
        <f t="shared" si="2216"/>
        <v>0</v>
      </c>
      <c r="F543" s="32">
        <f t="shared" si="2216"/>
        <v>0</v>
      </c>
      <c r="G543" s="32">
        <f t="shared" si="2216"/>
        <v>0</v>
      </c>
      <c r="H543" s="32">
        <f t="shared" si="2216"/>
        <v>0</v>
      </c>
      <c r="I543" s="32">
        <f t="shared" si="2216"/>
        <v>0</v>
      </c>
      <c r="J543" s="33">
        <f t="shared" si="2216"/>
        <v>0</v>
      </c>
      <c r="K543" s="31">
        <f t="shared" si="2216"/>
        <v>0</v>
      </c>
      <c r="L543" s="32">
        <f t="shared" si="2216"/>
        <v>0</v>
      </c>
      <c r="M543" s="32">
        <f t="shared" si="2216"/>
        <v>0</v>
      </c>
      <c r="N543" s="32">
        <f t="shared" si="2216"/>
        <v>0</v>
      </c>
      <c r="O543" s="32">
        <f t="shared" si="2216"/>
        <v>0</v>
      </c>
      <c r="P543" s="32">
        <f t="shared" si="2216"/>
        <v>0</v>
      </c>
      <c r="Q543" s="32">
        <f t="shared" si="2216"/>
        <v>0</v>
      </c>
      <c r="R543" s="33">
        <f t="shared" si="2216"/>
        <v>0</v>
      </c>
      <c r="S543" s="31">
        <f t="shared" si="2216"/>
        <v>0</v>
      </c>
      <c r="T543" s="32">
        <f t="shared" si="2216"/>
        <v>0</v>
      </c>
      <c r="U543" s="32">
        <f t="shared" si="2216"/>
        <v>0</v>
      </c>
      <c r="V543" s="32">
        <f t="shared" si="2216"/>
        <v>0</v>
      </c>
      <c r="W543" s="32">
        <f t="shared" si="2216"/>
        <v>0</v>
      </c>
      <c r="X543" s="32">
        <f t="shared" si="2216"/>
        <v>0</v>
      </c>
      <c r="Y543" s="32">
        <f t="shared" si="2216"/>
        <v>0</v>
      </c>
      <c r="Z543" s="33">
        <f t="shared" si="2216"/>
        <v>0</v>
      </c>
      <c r="AA543" s="31">
        <f t="shared" si="2216"/>
        <v>0</v>
      </c>
      <c r="AB543" s="32">
        <f t="shared" si="2216"/>
        <v>0</v>
      </c>
      <c r="AC543" s="32">
        <f t="shared" si="2216"/>
        <v>0</v>
      </c>
      <c r="AD543" s="32">
        <f t="shared" si="2216"/>
        <v>0</v>
      </c>
      <c r="AE543" s="32">
        <f t="shared" si="2216"/>
        <v>0</v>
      </c>
      <c r="AF543" s="32">
        <f t="shared" si="2216"/>
        <v>0</v>
      </c>
      <c r="AG543" s="32">
        <f t="shared" si="2216"/>
        <v>0</v>
      </c>
      <c r="AH543" s="33">
        <f t="shared" si="2216"/>
        <v>0</v>
      </c>
      <c r="AI543" s="31">
        <f t="shared" ref="AI543:BN543" si="2217">SUM(AI540,AI535)</f>
        <v>0</v>
      </c>
      <c r="AJ543" s="32">
        <f t="shared" si="2217"/>
        <v>0</v>
      </c>
      <c r="AK543" s="32">
        <f t="shared" si="2217"/>
        <v>0</v>
      </c>
      <c r="AL543" s="32">
        <f t="shared" si="2217"/>
        <v>0</v>
      </c>
      <c r="AM543" s="32">
        <f t="shared" si="2217"/>
        <v>0</v>
      </c>
      <c r="AN543" s="32">
        <f t="shared" si="2217"/>
        <v>0</v>
      </c>
      <c r="AO543" s="32">
        <f t="shared" si="2217"/>
        <v>0</v>
      </c>
      <c r="AP543" s="33">
        <f t="shared" si="2217"/>
        <v>0</v>
      </c>
      <c r="AQ543" s="31">
        <f t="shared" si="2217"/>
        <v>0</v>
      </c>
      <c r="AR543" s="32">
        <f t="shared" si="2217"/>
        <v>0</v>
      </c>
      <c r="AS543" s="32">
        <f t="shared" si="2217"/>
        <v>0</v>
      </c>
      <c r="AT543" s="32">
        <f t="shared" si="2217"/>
        <v>0</v>
      </c>
      <c r="AU543" s="32">
        <f t="shared" si="2217"/>
        <v>0</v>
      </c>
      <c r="AV543" s="32">
        <f t="shared" si="2217"/>
        <v>0</v>
      </c>
      <c r="AW543" s="32">
        <f t="shared" si="2217"/>
        <v>0</v>
      </c>
      <c r="AX543" s="33">
        <f t="shared" si="2217"/>
        <v>0</v>
      </c>
      <c r="AY543" s="31">
        <f t="shared" si="2217"/>
        <v>0</v>
      </c>
      <c r="AZ543" s="32">
        <f t="shared" si="2217"/>
        <v>0</v>
      </c>
      <c r="BA543" s="32">
        <f t="shared" si="2217"/>
        <v>0</v>
      </c>
      <c r="BB543" s="32">
        <f t="shared" si="2217"/>
        <v>0</v>
      </c>
      <c r="BC543" s="32">
        <f t="shared" si="2217"/>
        <v>0</v>
      </c>
      <c r="BD543" s="32">
        <f t="shared" si="2217"/>
        <v>0</v>
      </c>
      <c r="BE543" s="32">
        <f t="shared" si="2217"/>
        <v>0</v>
      </c>
      <c r="BF543" s="33">
        <f t="shared" si="2217"/>
        <v>0</v>
      </c>
      <c r="BG543" s="31">
        <f t="shared" si="2217"/>
        <v>0</v>
      </c>
      <c r="BH543" s="32">
        <f t="shared" si="2217"/>
        <v>0</v>
      </c>
      <c r="BI543" s="32">
        <f t="shared" si="2217"/>
        <v>0</v>
      </c>
      <c r="BJ543" s="32">
        <f t="shared" si="2217"/>
        <v>0</v>
      </c>
      <c r="BK543" s="32">
        <f t="shared" si="2217"/>
        <v>0</v>
      </c>
      <c r="BL543" s="32">
        <f t="shared" si="2217"/>
        <v>0</v>
      </c>
      <c r="BM543" s="32">
        <f t="shared" si="2217"/>
        <v>0</v>
      </c>
      <c r="BN543" s="33">
        <f t="shared" si="2217"/>
        <v>0</v>
      </c>
    </row>
    <row r="544" spans="1:66" ht="15.75" x14ac:dyDescent="0.25">
      <c r="A544" s="2102" t="s">
        <v>141</v>
      </c>
      <c r="B544" s="2103"/>
      <c r="C544" s="49" t="str">
        <f t="shared" ref="C544:AH544" si="2218">IF(C532="","",C542-C543)</f>
        <v/>
      </c>
      <c r="D544" s="50" t="str">
        <f t="shared" si="2218"/>
        <v/>
      </c>
      <c r="E544" s="50" t="str">
        <f t="shared" si="2218"/>
        <v/>
      </c>
      <c r="F544" s="50" t="str">
        <f t="shared" si="2218"/>
        <v/>
      </c>
      <c r="G544" s="50" t="str">
        <f t="shared" si="2218"/>
        <v/>
      </c>
      <c r="H544" s="50" t="str">
        <f t="shared" si="2218"/>
        <v/>
      </c>
      <c r="I544" s="50" t="str">
        <f t="shared" si="2218"/>
        <v/>
      </c>
      <c r="J544" s="51" t="str">
        <f t="shared" si="2218"/>
        <v/>
      </c>
      <c r="K544" s="49" t="str">
        <f t="shared" si="2218"/>
        <v/>
      </c>
      <c r="L544" s="50" t="str">
        <f t="shared" si="2218"/>
        <v/>
      </c>
      <c r="M544" s="50" t="str">
        <f t="shared" si="2218"/>
        <v/>
      </c>
      <c r="N544" s="50" t="str">
        <f t="shared" si="2218"/>
        <v/>
      </c>
      <c r="O544" s="50" t="str">
        <f t="shared" si="2218"/>
        <v/>
      </c>
      <c r="P544" s="50" t="str">
        <f t="shared" si="2218"/>
        <v/>
      </c>
      <c r="Q544" s="50" t="str">
        <f t="shared" si="2218"/>
        <v/>
      </c>
      <c r="R544" s="51" t="str">
        <f t="shared" si="2218"/>
        <v/>
      </c>
      <c r="S544" s="49" t="str">
        <f t="shared" si="2218"/>
        <v/>
      </c>
      <c r="T544" s="50" t="str">
        <f t="shared" si="2218"/>
        <v/>
      </c>
      <c r="U544" s="50" t="str">
        <f t="shared" si="2218"/>
        <v/>
      </c>
      <c r="V544" s="50" t="str">
        <f t="shared" si="2218"/>
        <v/>
      </c>
      <c r="W544" s="50" t="str">
        <f t="shared" si="2218"/>
        <v/>
      </c>
      <c r="X544" s="50" t="str">
        <f t="shared" si="2218"/>
        <v/>
      </c>
      <c r="Y544" s="50" t="str">
        <f t="shared" si="2218"/>
        <v/>
      </c>
      <c r="Z544" s="51" t="str">
        <f t="shared" si="2218"/>
        <v/>
      </c>
      <c r="AA544" s="49" t="str">
        <f t="shared" si="2218"/>
        <v/>
      </c>
      <c r="AB544" s="50" t="str">
        <f t="shared" si="2218"/>
        <v/>
      </c>
      <c r="AC544" s="50" t="str">
        <f t="shared" si="2218"/>
        <v/>
      </c>
      <c r="AD544" s="50" t="str">
        <f t="shared" si="2218"/>
        <v/>
      </c>
      <c r="AE544" s="50" t="str">
        <f t="shared" si="2218"/>
        <v/>
      </c>
      <c r="AF544" s="50" t="str">
        <f t="shared" si="2218"/>
        <v/>
      </c>
      <c r="AG544" s="50" t="str">
        <f t="shared" si="2218"/>
        <v/>
      </c>
      <c r="AH544" s="51" t="str">
        <f t="shared" si="2218"/>
        <v/>
      </c>
      <c r="AI544" s="49" t="str">
        <f t="shared" ref="AI544:BN544" si="2219">IF(AI532="","",AI542-AI543)</f>
        <v/>
      </c>
      <c r="AJ544" s="50" t="str">
        <f t="shared" si="2219"/>
        <v/>
      </c>
      <c r="AK544" s="50" t="str">
        <f t="shared" si="2219"/>
        <v/>
      </c>
      <c r="AL544" s="50" t="str">
        <f t="shared" si="2219"/>
        <v/>
      </c>
      <c r="AM544" s="50" t="str">
        <f t="shared" si="2219"/>
        <v/>
      </c>
      <c r="AN544" s="50" t="str">
        <f t="shared" si="2219"/>
        <v/>
      </c>
      <c r="AO544" s="50" t="str">
        <f t="shared" si="2219"/>
        <v/>
      </c>
      <c r="AP544" s="51" t="str">
        <f t="shared" si="2219"/>
        <v/>
      </c>
      <c r="AQ544" s="49" t="str">
        <f t="shared" si="2219"/>
        <v/>
      </c>
      <c r="AR544" s="50" t="str">
        <f t="shared" si="2219"/>
        <v/>
      </c>
      <c r="AS544" s="50" t="str">
        <f t="shared" si="2219"/>
        <v/>
      </c>
      <c r="AT544" s="50" t="str">
        <f t="shared" si="2219"/>
        <v/>
      </c>
      <c r="AU544" s="50" t="str">
        <f t="shared" si="2219"/>
        <v/>
      </c>
      <c r="AV544" s="50" t="str">
        <f t="shared" si="2219"/>
        <v/>
      </c>
      <c r="AW544" s="50" t="str">
        <f t="shared" si="2219"/>
        <v/>
      </c>
      <c r="AX544" s="51" t="str">
        <f t="shared" si="2219"/>
        <v/>
      </c>
      <c r="AY544" s="49" t="str">
        <f t="shared" si="2219"/>
        <v/>
      </c>
      <c r="AZ544" s="50" t="str">
        <f t="shared" si="2219"/>
        <v/>
      </c>
      <c r="BA544" s="50" t="str">
        <f t="shared" si="2219"/>
        <v/>
      </c>
      <c r="BB544" s="50" t="str">
        <f t="shared" si="2219"/>
        <v/>
      </c>
      <c r="BC544" s="50" t="str">
        <f t="shared" si="2219"/>
        <v/>
      </c>
      <c r="BD544" s="50" t="str">
        <f t="shared" si="2219"/>
        <v/>
      </c>
      <c r="BE544" s="50" t="str">
        <f t="shared" si="2219"/>
        <v/>
      </c>
      <c r="BF544" s="51" t="str">
        <f t="shared" si="2219"/>
        <v/>
      </c>
      <c r="BG544" s="49" t="str">
        <f t="shared" si="2219"/>
        <v/>
      </c>
      <c r="BH544" s="50" t="str">
        <f t="shared" si="2219"/>
        <v/>
      </c>
      <c r="BI544" s="50" t="str">
        <f t="shared" si="2219"/>
        <v/>
      </c>
      <c r="BJ544" s="50" t="str">
        <f t="shared" si="2219"/>
        <v/>
      </c>
      <c r="BK544" s="50" t="str">
        <f t="shared" si="2219"/>
        <v/>
      </c>
      <c r="BL544" s="50" t="str">
        <f t="shared" si="2219"/>
        <v/>
      </c>
      <c r="BM544" s="50" t="str">
        <f t="shared" si="2219"/>
        <v/>
      </c>
      <c r="BN544" s="51" t="str">
        <f t="shared" si="2219"/>
        <v/>
      </c>
    </row>
    <row r="545" spans="1:66" ht="30.75" customHeight="1" thickBot="1" x14ac:dyDescent="0.3">
      <c r="A545" s="2104" t="s">
        <v>142</v>
      </c>
      <c r="B545" s="2105"/>
      <c r="C545" s="67" t="str">
        <f t="shared" ref="C545:AH545" si="2220">IF(C532="","",IF(C543=0,MAX($C$3:$J$3)+1,C542/C543))</f>
        <v/>
      </c>
      <c r="D545" s="68" t="str">
        <f t="shared" si="2220"/>
        <v/>
      </c>
      <c r="E545" s="68" t="str">
        <f t="shared" si="2220"/>
        <v/>
      </c>
      <c r="F545" s="68" t="str">
        <f t="shared" si="2220"/>
        <v/>
      </c>
      <c r="G545" s="68" t="str">
        <f t="shared" si="2220"/>
        <v/>
      </c>
      <c r="H545" s="68" t="str">
        <f t="shared" si="2220"/>
        <v/>
      </c>
      <c r="I545" s="68" t="str">
        <f t="shared" si="2220"/>
        <v/>
      </c>
      <c r="J545" s="69" t="str">
        <f t="shared" si="2220"/>
        <v/>
      </c>
      <c r="K545" s="67" t="str">
        <f t="shared" si="2220"/>
        <v/>
      </c>
      <c r="L545" s="68" t="str">
        <f t="shared" si="2220"/>
        <v/>
      </c>
      <c r="M545" s="68" t="str">
        <f t="shared" si="2220"/>
        <v/>
      </c>
      <c r="N545" s="68" t="str">
        <f t="shared" si="2220"/>
        <v/>
      </c>
      <c r="O545" s="68" t="str">
        <f t="shared" si="2220"/>
        <v/>
      </c>
      <c r="P545" s="68" t="str">
        <f t="shared" si="2220"/>
        <v/>
      </c>
      <c r="Q545" s="68" t="str">
        <f t="shared" si="2220"/>
        <v/>
      </c>
      <c r="R545" s="69" t="str">
        <f t="shared" si="2220"/>
        <v/>
      </c>
      <c r="S545" s="67" t="str">
        <f t="shared" si="2220"/>
        <v/>
      </c>
      <c r="T545" s="68" t="str">
        <f t="shared" si="2220"/>
        <v/>
      </c>
      <c r="U545" s="68" t="str">
        <f t="shared" si="2220"/>
        <v/>
      </c>
      <c r="V545" s="68" t="str">
        <f t="shared" si="2220"/>
        <v/>
      </c>
      <c r="W545" s="68" t="str">
        <f t="shared" si="2220"/>
        <v/>
      </c>
      <c r="X545" s="68" t="str">
        <f t="shared" si="2220"/>
        <v/>
      </c>
      <c r="Y545" s="68" t="str">
        <f t="shared" si="2220"/>
        <v/>
      </c>
      <c r="Z545" s="69" t="str">
        <f t="shared" si="2220"/>
        <v/>
      </c>
      <c r="AA545" s="67" t="str">
        <f t="shared" si="2220"/>
        <v/>
      </c>
      <c r="AB545" s="68" t="str">
        <f t="shared" si="2220"/>
        <v/>
      </c>
      <c r="AC545" s="68" t="str">
        <f t="shared" si="2220"/>
        <v/>
      </c>
      <c r="AD545" s="68" t="str">
        <f t="shared" si="2220"/>
        <v/>
      </c>
      <c r="AE545" s="68" t="str">
        <f t="shared" si="2220"/>
        <v/>
      </c>
      <c r="AF545" s="68" t="str">
        <f t="shared" si="2220"/>
        <v/>
      </c>
      <c r="AG545" s="68" t="str">
        <f t="shared" si="2220"/>
        <v/>
      </c>
      <c r="AH545" s="69" t="str">
        <f t="shared" si="2220"/>
        <v/>
      </c>
      <c r="AI545" s="67" t="str">
        <f t="shared" ref="AI545:BN545" si="2221">IF(AI532="","",IF(AI543=0,MAX($C$3:$J$3)+1,AI542/AI543))</f>
        <v/>
      </c>
      <c r="AJ545" s="68" t="str">
        <f t="shared" si="2221"/>
        <v/>
      </c>
      <c r="AK545" s="68" t="str">
        <f t="shared" si="2221"/>
        <v/>
      </c>
      <c r="AL545" s="68" t="str">
        <f t="shared" si="2221"/>
        <v/>
      </c>
      <c r="AM545" s="68" t="str">
        <f t="shared" si="2221"/>
        <v/>
      </c>
      <c r="AN545" s="68" t="str">
        <f t="shared" si="2221"/>
        <v/>
      </c>
      <c r="AO545" s="68" t="str">
        <f t="shared" si="2221"/>
        <v/>
      </c>
      <c r="AP545" s="69" t="str">
        <f t="shared" si="2221"/>
        <v/>
      </c>
      <c r="AQ545" s="67" t="str">
        <f t="shared" si="2221"/>
        <v/>
      </c>
      <c r="AR545" s="68" t="str">
        <f t="shared" si="2221"/>
        <v/>
      </c>
      <c r="AS545" s="68" t="str">
        <f t="shared" si="2221"/>
        <v/>
      </c>
      <c r="AT545" s="68" t="str">
        <f t="shared" si="2221"/>
        <v/>
      </c>
      <c r="AU545" s="68" t="str">
        <f t="shared" si="2221"/>
        <v/>
      </c>
      <c r="AV545" s="68" t="str">
        <f t="shared" si="2221"/>
        <v/>
      </c>
      <c r="AW545" s="68" t="str">
        <f t="shared" si="2221"/>
        <v/>
      </c>
      <c r="AX545" s="69" t="str">
        <f t="shared" si="2221"/>
        <v/>
      </c>
      <c r="AY545" s="67" t="str">
        <f t="shared" si="2221"/>
        <v/>
      </c>
      <c r="AZ545" s="68" t="str">
        <f t="shared" si="2221"/>
        <v/>
      </c>
      <c r="BA545" s="68" t="str">
        <f t="shared" si="2221"/>
        <v/>
      </c>
      <c r="BB545" s="68" t="str">
        <f t="shared" si="2221"/>
        <v/>
      </c>
      <c r="BC545" s="68" t="str">
        <f t="shared" si="2221"/>
        <v/>
      </c>
      <c r="BD545" s="68" t="str">
        <f t="shared" si="2221"/>
        <v/>
      </c>
      <c r="BE545" s="68" t="str">
        <f t="shared" si="2221"/>
        <v/>
      </c>
      <c r="BF545" s="69" t="str">
        <f t="shared" si="2221"/>
        <v/>
      </c>
      <c r="BG545" s="67" t="str">
        <f t="shared" si="2221"/>
        <v/>
      </c>
      <c r="BH545" s="68" t="str">
        <f t="shared" si="2221"/>
        <v/>
      </c>
      <c r="BI545" s="68" t="str">
        <f t="shared" si="2221"/>
        <v/>
      </c>
      <c r="BJ545" s="68" t="str">
        <f t="shared" si="2221"/>
        <v/>
      </c>
      <c r="BK545" s="68" t="str">
        <f t="shared" si="2221"/>
        <v/>
      </c>
      <c r="BL545" s="68" t="str">
        <f t="shared" si="2221"/>
        <v/>
      </c>
      <c r="BM545" s="68" t="str">
        <f t="shared" si="2221"/>
        <v/>
      </c>
      <c r="BN545" s="69" t="str">
        <f t="shared" si="2221"/>
        <v/>
      </c>
    </row>
    <row r="546" spans="1:66" ht="15.75" x14ac:dyDescent="0.25">
      <c r="A546" s="2106" t="s">
        <v>37</v>
      </c>
      <c r="B546" s="2107"/>
      <c r="C546" s="975" t="str">
        <f t="shared" ref="C546:J546" si="2222">IF(C532="","",RANK(C522,$C522:$J522,0))</f>
        <v/>
      </c>
      <c r="D546" s="976" t="str">
        <f t="shared" si="2222"/>
        <v/>
      </c>
      <c r="E546" s="976" t="str">
        <f t="shared" si="2222"/>
        <v/>
      </c>
      <c r="F546" s="976" t="str">
        <f t="shared" si="2222"/>
        <v/>
      </c>
      <c r="G546" s="976" t="str">
        <f t="shared" si="2222"/>
        <v/>
      </c>
      <c r="H546" s="976" t="str">
        <f t="shared" si="2222"/>
        <v/>
      </c>
      <c r="I546" s="976" t="str">
        <f t="shared" si="2222"/>
        <v/>
      </c>
      <c r="J546" s="977" t="str">
        <f t="shared" si="2222"/>
        <v/>
      </c>
      <c r="K546" s="975" t="str">
        <f t="shared" ref="K546:R546" si="2223">IF(K532="","",RANK(C522,$C522:$J522,0))</f>
        <v/>
      </c>
      <c r="L546" s="976" t="str">
        <f t="shared" si="2223"/>
        <v/>
      </c>
      <c r="M546" s="976" t="str">
        <f t="shared" si="2223"/>
        <v/>
      </c>
      <c r="N546" s="976" t="str">
        <f t="shared" si="2223"/>
        <v/>
      </c>
      <c r="O546" s="976" t="str">
        <f t="shared" si="2223"/>
        <v/>
      </c>
      <c r="P546" s="976" t="str">
        <f t="shared" si="2223"/>
        <v/>
      </c>
      <c r="Q546" s="976" t="str">
        <f t="shared" si="2223"/>
        <v/>
      </c>
      <c r="R546" s="977" t="str">
        <f t="shared" si="2223"/>
        <v/>
      </c>
      <c r="S546" s="975" t="str">
        <f t="shared" ref="S546:Z546" si="2224">IF(S532="","",RANK(C522,$C522:$J522,0))</f>
        <v/>
      </c>
      <c r="T546" s="976" t="str">
        <f t="shared" si="2224"/>
        <v/>
      </c>
      <c r="U546" s="976" t="str">
        <f t="shared" si="2224"/>
        <v/>
      </c>
      <c r="V546" s="976" t="str">
        <f t="shared" si="2224"/>
        <v/>
      </c>
      <c r="W546" s="976" t="str">
        <f t="shared" si="2224"/>
        <v/>
      </c>
      <c r="X546" s="976" t="str">
        <f t="shared" si="2224"/>
        <v/>
      </c>
      <c r="Y546" s="976" t="str">
        <f t="shared" si="2224"/>
        <v/>
      </c>
      <c r="Z546" s="984" t="str">
        <f t="shared" si="2224"/>
        <v/>
      </c>
      <c r="AA546" s="975" t="str">
        <f t="shared" ref="AA546:AH546" si="2225">IF(AA532="","",RANK(C522,$C522:$J522,0))</f>
        <v/>
      </c>
      <c r="AB546" s="976" t="str">
        <f t="shared" si="2225"/>
        <v/>
      </c>
      <c r="AC546" s="976" t="str">
        <f t="shared" si="2225"/>
        <v/>
      </c>
      <c r="AD546" s="976" t="str">
        <f t="shared" si="2225"/>
        <v/>
      </c>
      <c r="AE546" s="976" t="str">
        <f t="shared" si="2225"/>
        <v/>
      </c>
      <c r="AF546" s="976" t="str">
        <f t="shared" si="2225"/>
        <v/>
      </c>
      <c r="AG546" s="976" t="str">
        <f t="shared" si="2225"/>
        <v/>
      </c>
      <c r="AH546" s="977" t="str">
        <f t="shared" si="2225"/>
        <v/>
      </c>
      <c r="AI546" s="975" t="str">
        <f t="shared" ref="AI546:AP546" si="2226">IF(AI532="","",RANK(C522,$C522:$J522,0))</f>
        <v/>
      </c>
      <c r="AJ546" s="976" t="str">
        <f t="shared" si="2226"/>
        <v/>
      </c>
      <c r="AK546" s="976" t="str">
        <f t="shared" si="2226"/>
        <v/>
      </c>
      <c r="AL546" s="976" t="str">
        <f t="shared" si="2226"/>
        <v/>
      </c>
      <c r="AM546" s="976" t="str">
        <f t="shared" si="2226"/>
        <v/>
      </c>
      <c r="AN546" s="976" t="str">
        <f t="shared" si="2226"/>
        <v/>
      </c>
      <c r="AO546" s="976" t="str">
        <f t="shared" si="2226"/>
        <v/>
      </c>
      <c r="AP546" s="977" t="str">
        <f t="shared" si="2226"/>
        <v/>
      </c>
      <c r="AQ546" s="975" t="str">
        <f t="shared" ref="AQ546:AX546" si="2227">IF(AQ532="","",RANK(C522,$C522:$J522,0))</f>
        <v/>
      </c>
      <c r="AR546" s="976" t="str">
        <f t="shared" si="2227"/>
        <v/>
      </c>
      <c r="AS546" s="976" t="str">
        <f t="shared" si="2227"/>
        <v/>
      </c>
      <c r="AT546" s="976" t="str">
        <f t="shared" si="2227"/>
        <v/>
      </c>
      <c r="AU546" s="976" t="str">
        <f t="shared" si="2227"/>
        <v/>
      </c>
      <c r="AV546" s="976" t="str">
        <f t="shared" si="2227"/>
        <v/>
      </c>
      <c r="AW546" s="976" t="str">
        <f t="shared" si="2227"/>
        <v/>
      </c>
      <c r="AX546" s="977" t="str">
        <f t="shared" si="2227"/>
        <v/>
      </c>
      <c r="AY546" s="975" t="str">
        <f t="shared" ref="AY546:BF546" si="2228">IF(AY532="","",RANK(C522,$C522:$J522,0))</f>
        <v/>
      </c>
      <c r="AZ546" s="976" t="str">
        <f t="shared" si="2228"/>
        <v/>
      </c>
      <c r="BA546" s="976" t="str">
        <f t="shared" si="2228"/>
        <v/>
      </c>
      <c r="BB546" s="976" t="str">
        <f t="shared" si="2228"/>
        <v/>
      </c>
      <c r="BC546" s="976" t="str">
        <f t="shared" si="2228"/>
        <v/>
      </c>
      <c r="BD546" s="976" t="str">
        <f t="shared" si="2228"/>
        <v/>
      </c>
      <c r="BE546" s="976" t="str">
        <f t="shared" si="2228"/>
        <v/>
      </c>
      <c r="BF546" s="977" t="str">
        <f t="shared" si="2228"/>
        <v/>
      </c>
      <c r="BG546" s="975" t="str">
        <f t="shared" ref="BG546:BN546" si="2229">IF(BG532="","",RANK(C522,$C522:$J522,0))</f>
        <v/>
      </c>
      <c r="BH546" s="976" t="str">
        <f t="shared" si="2229"/>
        <v/>
      </c>
      <c r="BI546" s="976" t="str">
        <f t="shared" si="2229"/>
        <v/>
      </c>
      <c r="BJ546" s="976" t="str">
        <f t="shared" si="2229"/>
        <v/>
      </c>
      <c r="BK546" s="976" t="str">
        <f t="shared" si="2229"/>
        <v/>
      </c>
      <c r="BL546" s="976" t="str">
        <f t="shared" si="2229"/>
        <v/>
      </c>
      <c r="BM546" s="976" t="str">
        <f t="shared" si="2229"/>
        <v/>
      </c>
      <c r="BN546" s="977" t="str">
        <f t="shared" si="2229"/>
        <v/>
      </c>
    </row>
    <row r="547" spans="1:66" ht="15.75" x14ac:dyDescent="0.25">
      <c r="A547" s="2084" t="s">
        <v>38</v>
      </c>
      <c r="B547" s="2085"/>
      <c r="C547" s="978" t="str">
        <f t="shared" ref="C547:J547" si="2230">IF(C532="","",RANK(C523,$C523:$J523,0))</f>
        <v/>
      </c>
      <c r="D547" s="979" t="str">
        <f t="shared" si="2230"/>
        <v/>
      </c>
      <c r="E547" s="979" t="str">
        <f t="shared" si="2230"/>
        <v/>
      </c>
      <c r="F547" s="979" t="str">
        <f t="shared" si="2230"/>
        <v/>
      </c>
      <c r="G547" s="979" t="str">
        <f t="shared" si="2230"/>
        <v/>
      </c>
      <c r="H547" s="979" t="str">
        <f t="shared" si="2230"/>
        <v/>
      </c>
      <c r="I547" s="979" t="str">
        <f t="shared" si="2230"/>
        <v/>
      </c>
      <c r="J547" s="980" t="str">
        <f t="shared" si="2230"/>
        <v/>
      </c>
      <c r="K547" s="978" t="str">
        <f t="shared" ref="K547:R547" si="2231">IF(K532="","",RANK(C523,$C523:$J523,0))</f>
        <v/>
      </c>
      <c r="L547" s="979" t="str">
        <f t="shared" si="2231"/>
        <v/>
      </c>
      <c r="M547" s="979" t="str">
        <f t="shared" si="2231"/>
        <v/>
      </c>
      <c r="N547" s="979" t="str">
        <f t="shared" si="2231"/>
        <v/>
      </c>
      <c r="O547" s="979" t="str">
        <f t="shared" si="2231"/>
        <v/>
      </c>
      <c r="P547" s="979" t="str">
        <f t="shared" si="2231"/>
        <v/>
      </c>
      <c r="Q547" s="979" t="str">
        <f t="shared" si="2231"/>
        <v/>
      </c>
      <c r="R547" s="980" t="str">
        <f t="shared" si="2231"/>
        <v/>
      </c>
      <c r="S547" s="978" t="str">
        <f t="shared" ref="S547:Z547" si="2232">IF(S532="","",RANK(C523,$C523:$J523,0))</f>
        <v/>
      </c>
      <c r="T547" s="979" t="str">
        <f t="shared" si="2232"/>
        <v/>
      </c>
      <c r="U547" s="979" t="str">
        <f t="shared" si="2232"/>
        <v/>
      </c>
      <c r="V547" s="979" t="str">
        <f t="shared" si="2232"/>
        <v/>
      </c>
      <c r="W547" s="979" t="str">
        <f t="shared" si="2232"/>
        <v/>
      </c>
      <c r="X547" s="979" t="str">
        <f t="shared" si="2232"/>
        <v/>
      </c>
      <c r="Y547" s="979" t="str">
        <f t="shared" si="2232"/>
        <v/>
      </c>
      <c r="Z547" s="985" t="str">
        <f t="shared" si="2232"/>
        <v/>
      </c>
      <c r="AA547" s="978" t="str">
        <f t="shared" ref="AA547:AH547" si="2233">IF(AA532="","",RANK(C523,$C523:$J523,0))</f>
        <v/>
      </c>
      <c r="AB547" s="979" t="str">
        <f t="shared" si="2233"/>
        <v/>
      </c>
      <c r="AC547" s="979" t="str">
        <f t="shared" si="2233"/>
        <v/>
      </c>
      <c r="AD547" s="979" t="str">
        <f t="shared" si="2233"/>
        <v/>
      </c>
      <c r="AE547" s="979" t="str">
        <f t="shared" si="2233"/>
        <v/>
      </c>
      <c r="AF547" s="979" t="str">
        <f t="shared" si="2233"/>
        <v/>
      </c>
      <c r="AG547" s="979" t="str">
        <f t="shared" si="2233"/>
        <v/>
      </c>
      <c r="AH547" s="980" t="str">
        <f t="shared" si="2233"/>
        <v/>
      </c>
      <c r="AI547" s="978" t="str">
        <f t="shared" ref="AI547:AP547" si="2234">IF(AI532="","",RANK(C523,$C523:$J523,0))</f>
        <v/>
      </c>
      <c r="AJ547" s="979" t="str">
        <f t="shared" si="2234"/>
        <v/>
      </c>
      <c r="AK547" s="979" t="str">
        <f t="shared" si="2234"/>
        <v/>
      </c>
      <c r="AL547" s="979" t="str">
        <f t="shared" si="2234"/>
        <v/>
      </c>
      <c r="AM547" s="979" t="str">
        <f t="shared" si="2234"/>
        <v/>
      </c>
      <c r="AN547" s="979" t="str">
        <f t="shared" si="2234"/>
        <v/>
      </c>
      <c r="AO547" s="979" t="str">
        <f t="shared" si="2234"/>
        <v/>
      </c>
      <c r="AP547" s="980" t="str">
        <f t="shared" si="2234"/>
        <v/>
      </c>
      <c r="AQ547" s="978" t="str">
        <f t="shared" ref="AQ547:AX547" si="2235">IF(AQ532="","",RANK(C523,$C523:$J523,0))</f>
        <v/>
      </c>
      <c r="AR547" s="979" t="str">
        <f t="shared" si="2235"/>
        <v/>
      </c>
      <c r="AS547" s="979" t="str">
        <f t="shared" si="2235"/>
        <v/>
      </c>
      <c r="AT547" s="979" t="str">
        <f t="shared" si="2235"/>
        <v/>
      </c>
      <c r="AU547" s="979" t="str">
        <f t="shared" si="2235"/>
        <v/>
      </c>
      <c r="AV547" s="979" t="str">
        <f t="shared" si="2235"/>
        <v/>
      </c>
      <c r="AW547" s="979" t="str">
        <f t="shared" si="2235"/>
        <v/>
      </c>
      <c r="AX547" s="980" t="str">
        <f t="shared" si="2235"/>
        <v/>
      </c>
      <c r="AY547" s="978" t="str">
        <f t="shared" ref="AY547:BF547" si="2236">IF(AY532="","",RANK(C523,$C523:$J523,0))</f>
        <v/>
      </c>
      <c r="AZ547" s="979" t="str">
        <f t="shared" si="2236"/>
        <v/>
      </c>
      <c r="BA547" s="979" t="str">
        <f t="shared" si="2236"/>
        <v/>
      </c>
      <c r="BB547" s="979" t="str">
        <f t="shared" si="2236"/>
        <v/>
      </c>
      <c r="BC547" s="979" t="str">
        <f t="shared" si="2236"/>
        <v/>
      </c>
      <c r="BD547" s="979" t="str">
        <f t="shared" si="2236"/>
        <v/>
      </c>
      <c r="BE547" s="979" t="str">
        <f t="shared" si="2236"/>
        <v/>
      </c>
      <c r="BF547" s="980" t="str">
        <f t="shared" si="2236"/>
        <v/>
      </c>
      <c r="BG547" s="978" t="str">
        <f t="shared" ref="BG547:BN547" si="2237">IF(BG532="","",RANK(C523,$C523:$J523,0))</f>
        <v/>
      </c>
      <c r="BH547" s="979" t="str">
        <f t="shared" si="2237"/>
        <v/>
      </c>
      <c r="BI547" s="979" t="str">
        <f t="shared" si="2237"/>
        <v/>
      </c>
      <c r="BJ547" s="979" t="str">
        <f t="shared" si="2237"/>
        <v/>
      </c>
      <c r="BK547" s="979" t="str">
        <f t="shared" si="2237"/>
        <v/>
      </c>
      <c r="BL547" s="979" t="str">
        <f t="shared" si="2237"/>
        <v/>
      </c>
      <c r="BM547" s="979" t="str">
        <f t="shared" si="2237"/>
        <v/>
      </c>
      <c r="BN547" s="980" t="str">
        <f t="shared" si="2237"/>
        <v/>
      </c>
    </row>
    <row r="548" spans="1:66" ht="15.75" x14ac:dyDescent="0.25">
      <c r="A548" s="2084" t="s">
        <v>39</v>
      </c>
      <c r="B548" s="2085"/>
      <c r="C548" s="978" t="str">
        <f t="shared" ref="C548:J548" si="2238">IF(C532="","",RANK(C524,$C524:$J524,1))</f>
        <v/>
      </c>
      <c r="D548" s="979" t="str">
        <f t="shared" si="2238"/>
        <v/>
      </c>
      <c r="E548" s="979" t="str">
        <f t="shared" si="2238"/>
        <v/>
      </c>
      <c r="F548" s="979" t="str">
        <f t="shared" si="2238"/>
        <v/>
      </c>
      <c r="G548" s="979" t="str">
        <f t="shared" si="2238"/>
        <v/>
      </c>
      <c r="H548" s="979" t="str">
        <f t="shared" si="2238"/>
        <v/>
      </c>
      <c r="I548" s="979" t="str">
        <f t="shared" si="2238"/>
        <v/>
      </c>
      <c r="J548" s="980" t="str">
        <f t="shared" si="2238"/>
        <v/>
      </c>
      <c r="K548" s="978" t="str">
        <f t="shared" ref="K548:R548" si="2239">IF(K532="","",RANK(C524,$C524:$J524,1))</f>
        <v/>
      </c>
      <c r="L548" s="979" t="str">
        <f t="shared" si="2239"/>
        <v/>
      </c>
      <c r="M548" s="979" t="str">
        <f t="shared" si="2239"/>
        <v/>
      </c>
      <c r="N548" s="979" t="str">
        <f t="shared" si="2239"/>
        <v/>
      </c>
      <c r="O548" s="979" t="str">
        <f t="shared" si="2239"/>
        <v/>
      </c>
      <c r="P548" s="979" t="str">
        <f t="shared" si="2239"/>
        <v/>
      </c>
      <c r="Q548" s="979" t="str">
        <f t="shared" si="2239"/>
        <v/>
      </c>
      <c r="R548" s="980" t="str">
        <f t="shared" si="2239"/>
        <v/>
      </c>
      <c r="S548" s="978" t="str">
        <f t="shared" ref="S548:Z548" si="2240">IF(S532="","",RANK(C524,$C524:$J524,1))</f>
        <v/>
      </c>
      <c r="T548" s="979" t="str">
        <f t="shared" si="2240"/>
        <v/>
      </c>
      <c r="U548" s="979" t="str">
        <f t="shared" si="2240"/>
        <v/>
      </c>
      <c r="V548" s="979" t="str">
        <f t="shared" si="2240"/>
        <v/>
      </c>
      <c r="W548" s="979" t="str">
        <f t="shared" si="2240"/>
        <v/>
      </c>
      <c r="X548" s="979" t="str">
        <f t="shared" si="2240"/>
        <v/>
      </c>
      <c r="Y548" s="979" t="str">
        <f t="shared" si="2240"/>
        <v/>
      </c>
      <c r="Z548" s="985" t="str">
        <f t="shared" si="2240"/>
        <v/>
      </c>
      <c r="AA548" s="978" t="str">
        <f t="shared" ref="AA548:AH548" si="2241">IF(AA532="","",RANK(C524,$C524:$J524,1))</f>
        <v/>
      </c>
      <c r="AB548" s="979" t="str">
        <f t="shared" si="2241"/>
        <v/>
      </c>
      <c r="AC548" s="979" t="str">
        <f t="shared" si="2241"/>
        <v/>
      </c>
      <c r="AD548" s="979" t="str">
        <f t="shared" si="2241"/>
        <v/>
      </c>
      <c r="AE548" s="979" t="str">
        <f t="shared" si="2241"/>
        <v/>
      </c>
      <c r="AF548" s="979" t="str">
        <f t="shared" si="2241"/>
        <v/>
      </c>
      <c r="AG548" s="979" t="str">
        <f t="shared" si="2241"/>
        <v/>
      </c>
      <c r="AH548" s="980" t="str">
        <f t="shared" si="2241"/>
        <v/>
      </c>
      <c r="AI548" s="978" t="str">
        <f t="shared" ref="AI548:AP548" si="2242">IF(AI532="","",RANK(C524,$C524:$J524,1))</f>
        <v/>
      </c>
      <c r="AJ548" s="979" t="str">
        <f t="shared" si="2242"/>
        <v/>
      </c>
      <c r="AK548" s="979" t="str">
        <f t="shared" si="2242"/>
        <v/>
      </c>
      <c r="AL548" s="979" t="str">
        <f t="shared" si="2242"/>
        <v/>
      </c>
      <c r="AM548" s="979" t="str">
        <f t="shared" si="2242"/>
        <v/>
      </c>
      <c r="AN548" s="979" t="str">
        <f t="shared" si="2242"/>
        <v/>
      </c>
      <c r="AO548" s="979" t="str">
        <f t="shared" si="2242"/>
        <v/>
      </c>
      <c r="AP548" s="980" t="str">
        <f t="shared" si="2242"/>
        <v/>
      </c>
      <c r="AQ548" s="978" t="str">
        <f t="shared" ref="AQ548:AX548" si="2243">IF(AQ532="","",RANK(C524,$C524:$J524,1))</f>
        <v/>
      </c>
      <c r="AR548" s="979" t="str">
        <f t="shared" si="2243"/>
        <v/>
      </c>
      <c r="AS548" s="979" t="str">
        <f t="shared" si="2243"/>
        <v/>
      </c>
      <c r="AT548" s="979" t="str">
        <f t="shared" si="2243"/>
        <v/>
      </c>
      <c r="AU548" s="979" t="str">
        <f t="shared" si="2243"/>
        <v/>
      </c>
      <c r="AV548" s="979" t="str">
        <f t="shared" si="2243"/>
        <v/>
      </c>
      <c r="AW548" s="979" t="str">
        <f t="shared" si="2243"/>
        <v/>
      </c>
      <c r="AX548" s="980" t="str">
        <f t="shared" si="2243"/>
        <v/>
      </c>
      <c r="AY548" s="978" t="str">
        <f t="shared" ref="AY548:BF548" si="2244">IF(AY532="","",RANK(C524,$C524:$J524,1))</f>
        <v/>
      </c>
      <c r="AZ548" s="979" t="str">
        <f t="shared" si="2244"/>
        <v/>
      </c>
      <c r="BA548" s="979" t="str">
        <f t="shared" si="2244"/>
        <v/>
      </c>
      <c r="BB548" s="979" t="str">
        <f t="shared" si="2244"/>
        <v/>
      </c>
      <c r="BC548" s="979" t="str">
        <f t="shared" si="2244"/>
        <v/>
      </c>
      <c r="BD548" s="979" t="str">
        <f t="shared" si="2244"/>
        <v/>
      </c>
      <c r="BE548" s="979" t="str">
        <f t="shared" si="2244"/>
        <v/>
      </c>
      <c r="BF548" s="980" t="str">
        <f t="shared" si="2244"/>
        <v/>
      </c>
      <c r="BG548" s="978" t="str">
        <f t="shared" ref="BG548:BN548" si="2245">IF(BG532="","",RANK(C524,$C524:$J524,1))</f>
        <v/>
      </c>
      <c r="BH548" s="979" t="str">
        <f t="shared" si="2245"/>
        <v/>
      </c>
      <c r="BI548" s="979" t="str">
        <f t="shared" si="2245"/>
        <v/>
      </c>
      <c r="BJ548" s="979" t="str">
        <f t="shared" si="2245"/>
        <v/>
      </c>
      <c r="BK548" s="979" t="str">
        <f t="shared" si="2245"/>
        <v/>
      </c>
      <c r="BL548" s="979" t="str">
        <f t="shared" si="2245"/>
        <v/>
      </c>
      <c r="BM548" s="979" t="str">
        <f t="shared" si="2245"/>
        <v/>
      </c>
      <c r="BN548" s="980" t="str">
        <f t="shared" si="2245"/>
        <v/>
      </c>
    </row>
    <row r="549" spans="1:66" ht="15.75" x14ac:dyDescent="0.25">
      <c r="A549" s="2084" t="s">
        <v>32</v>
      </c>
      <c r="B549" s="2085"/>
      <c r="C549" s="978" t="str">
        <f t="shared" ref="C549:J549" si="2246">IF(C532="","",RANK(C525,$C525:$J525,0))</f>
        <v/>
      </c>
      <c r="D549" s="979" t="str">
        <f t="shared" si="2246"/>
        <v/>
      </c>
      <c r="E549" s="979" t="str">
        <f t="shared" si="2246"/>
        <v/>
      </c>
      <c r="F549" s="979" t="str">
        <f t="shared" si="2246"/>
        <v/>
      </c>
      <c r="G549" s="979" t="str">
        <f t="shared" si="2246"/>
        <v/>
      </c>
      <c r="H549" s="979" t="str">
        <f t="shared" si="2246"/>
        <v/>
      </c>
      <c r="I549" s="979" t="str">
        <f t="shared" si="2246"/>
        <v/>
      </c>
      <c r="J549" s="980" t="str">
        <f t="shared" si="2246"/>
        <v/>
      </c>
      <c r="K549" s="978" t="str">
        <f t="shared" ref="K549:R549" si="2247">IF(K532="","",RANK(C525,$C525:$J525,0))</f>
        <v/>
      </c>
      <c r="L549" s="979" t="str">
        <f t="shared" si="2247"/>
        <v/>
      </c>
      <c r="M549" s="979" t="str">
        <f t="shared" si="2247"/>
        <v/>
      </c>
      <c r="N549" s="979" t="str">
        <f t="shared" si="2247"/>
        <v/>
      </c>
      <c r="O549" s="979" t="str">
        <f t="shared" si="2247"/>
        <v/>
      </c>
      <c r="P549" s="979" t="str">
        <f t="shared" si="2247"/>
        <v/>
      </c>
      <c r="Q549" s="979" t="str">
        <f t="shared" si="2247"/>
        <v/>
      </c>
      <c r="R549" s="980" t="str">
        <f t="shared" si="2247"/>
        <v/>
      </c>
      <c r="S549" s="978" t="str">
        <f t="shared" ref="S549:Z549" si="2248">IF(S532="","",RANK(C525,$C525:$J525,0))</f>
        <v/>
      </c>
      <c r="T549" s="979" t="str">
        <f t="shared" si="2248"/>
        <v/>
      </c>
      <c r="U549" s="979" t="str">
        <f t="shared" si="2248"/>
        <v/>
      </c>
      <c r="V549" s="979" t="str">
        <f t="shared" si="2248"/>
        <v/>
      </c>
      <c r="W549" s="979" t="str">
        <f t="shared" si="2248"/>
        <v/>
      </c>
      <c r="X549" s="979" t="str">
        <f t="shared" si="2248"/>
        <v/>
      </c>
      <c r="Y549" s="979" t="str">
        <f t="shared" si="2248"/>
        <v/>
      </c>
      <c r="Z549" s="985" t="str">
        <f t="shared" si="2248"/>
        <v/>
      </c>
      <c r="AA549" s="978" t="str">
        <f t="shared" ref="AA549:AH549" si="2249">IF(AA532="","",RANK(C525,$C525:$J525,0))</f>
        <v/>
      </c>
      <c r="AB549" s="979" t="str">
        <f t="shared" si="2249"/>
        <v/>
      </c>
      <c r="AC549" s="979" t="str">
        <f t="shared" si="2249"/>
        <v/>
      </c>
      <c r="AD549" s="979" t="str">
        <f t="shared" si="2249"/>
        <v/>
      </c>
      <c r="AE549" s="979" t="str">
        <f t="shared" si="2249"/>
        <v/>
      </c>
      <c r="AF549" s="979" t="str">
        <f t="shared" si="2249"/>
        <v/>
      </c>
      <c r="AG549" s="979" t="str">
        <f t="shared" si="2249"/>
        <v/>
      </c>
      <c r="AH549" s="980" t="str">
        <f t="shared" si="2249"/>
        <v/>
      </c>
      <c r="AI549" s="978" t="str">
        <f t="shared" ref="AI549:AP549" si="2250">IF(AI532="","",RANK(C525,$C525:$J525,0))</f>
        <v/>
      </c>
      <c r="AJ549" s="979" t="str">
        <f t="shared" si="2250"/>
        <v/>
      </c>
      <c r="AK549" s="979" t="str">
        <f t="shared" si="2250"/>
        <v/>
      </c>
      <c r="AL549" s="979" t="str">
        <f t="shared" si="2250"/>
        <v/>
      </c>
      <c r="AM549" s="979" t="str">
        <f t="shared" si="2250"/>
        <v/>
      </c>
      <c r="AN549" s="979" t="str">
        <f t="shared" si="2250"/>
        <v/>
      </c>
      <c r="AO549" s="979" t="str">
        <f t="shared" si="2250"/>
        <v/>
      </c>
      <c r="AP549" s="980" t="str">
        <f t="shared" si="2250"/>
        <v/>
      </c>
      <c r="AQ549" s="978" t="str">
        <f t="shared" ref="AQ549:AX549" si="2251">IF(AQ532="","",RANK(C525,$C525:$J525,0))</f>
        <v/>
      </c>
      <c r="AR549" s="979" t="str">
        <f t="shared" si="2251"/>
        <v/>
      </c>
      <c r="AS549" s="979" t="str">
        <f t="shared" si="2251"/>
        <v/>
      </c>
      <c r="AT549" s="979" t="str">
        <f t="shared" si="2251"/>
        <v/>
      </c>
      <c r="AU549" s="979" t="str">
        <f t="shared" si="2251"/>
        <v/>
      </c>
      <c r="AV549" s="979" t="str">
        <f t="shared" si="2251"/>
        <v/>
      </c>
      <c r="AW549" s="979" t="str">
        <f t="shared" si="2251"/>
        <v/>
      </c>
      <c r="AX549" s="980" t="str">
        <f t="shared" si="2251"/>
        <v/>
      </c>
      <c r="AY549" s="978" t="str">
        <f t="shared" ref="AY549:BF549" si="2252">IF(AY532="","",RANK(C525,$C525:$J525,0))</f>
        <v/>
      </c>
      <c r="AZ549" s="979" t="str">
        <f t="shared" si="2252"/>
        <v/>
      </c>
      <c r="BA549" s="979" t="str">
        <f t="shared" si="2252"/>
        <v/>
      </c>
      <c r="BB549" s="979" t="str">
        <f t="shared" si="2252"/>
        <v/>
      </c>
      <c r="BC549" s="979" t="str">
        <f t="shared" si="2252"/>
        <v/>
      </c>
      <c r="BD549" s="979" t="str">
        <f t="shared" si="2252"/>
        <v/>
      </c>
      <c r="BE549" s="979" t="str">
        <f t="shared" si="2252"/>
        <v/>
      </c>
      <c r="BF549" s="980" t="str">
        <f t="shared" si="2252"/>
        <v/>
      </c>
      <c r="BG549" s="978" t="str">
        <f t="shared" ref="BG549:BN549" si="2253">IF(BG532="","",RANK(C525,$C525:$J525,0))</f>
        <v/>
      </c>
      <c r="BH549" s="979" t="str">
        <f t="shared" si="2253"/>
        <v/>
      </c>
      <c r="BI549" s="979" t="str">
        <f t="shared" si="2253"/>
        <v/>
      </c>
      <c r="BJ549" s="979" t="str">
        <f t="shared" si="2253"/>
        <v/>
      </c>
      <c r="BK549" s="979" t="str">
        <f t="shared" si="2253"/>
        <v/>
      </c>
      <c r="BL549" s="979" t="str">
        <f t="shared" si="2253"/>
        <v/>
      </c>
      <c r="BM549" s="979" t="str">
        <f t="shared" si="2253"/>
        <v/>
      </c>
      <c r="BN549" s="980" t="str">
        <f t="shared" si="2253"/>
        <v/>
      </c>
    </row>
    <row r="550" spans="1:66" ht="16.5" thickBot="1" x14ac:dyDescent="0.3">
      <c r="A550" s="2086" t="s">
        <v>137</v>
      </c>
      <c r="B550" s="2087"/>
      <c r="C550" s="986" t="str">
        <f t="shared" ref="C550:J550" si="2254">IF(C532="","",RANK(C526,$C526:$J526,0))</f>
        <v/>
      </c>
      <c r="D550" s="987" t="str">
        <f t="shared" si="2254"/>
        <v/>
      </c>
      <c r="E550" s="987" t="str">
        <f t="shared" si="2254"/>
        <v/>
      </c>
      <c r="F550" s="987" t="str">
        <f t="shared" si="2254"/>
        <v/>
      </c>
      <c r="G550" s="987" t="str">
        <f t="shared" si="2254"/>
        <v/>
      </c>
      <c r="H550" s="987" t="str">
        <f t="shared" si="2254"/>
        <v/>
      </c>
      <c r="I550" s="987" t="str">
        <f t="shared" si="2254"/>
        <v/>
      </c>
      <c r="J550" s="988" t="str">
        <f t="shared" si="2254"/>
        <v/>
      </c>
      <c r="K550" s="986" t="str">
        <f t="shared" ref="K550:R550" si="2255">IF(K532="","",RANK(C526,$C526:$J526,0))</f>
        <v/>
      </c>
      <c r="L550" s="987" t="str">
        <f t="shared" si="2255"/>
        <v/>
      </c>
      <c r="M550" s="987" t="str">
        <f t="shared" si="2255"/>
        <v/>
      </c>
      <c r="N550" s="987" t="str">
        <f t="shared" si="2255"/>
        <v/>
      </c>
      <c r="O550" s="987" t="str">
        <f t="shared" si="2255"/>
        <v/>
      </c>
      <c r="P550" s="987" t="str">
        <f t="shared" si="2255"/>
        <v/>
      </c>
      <c r="Q550" s="987" t="str">
        <f t="shared" si="2255"/>
        <v/>
      </c>
      <c r="R550" s="988" t="str">
        <f t="shared" si="2255"/>
        <v/>
      </c>
      <c r="S550" s="981" t="str">
        <f t="shared" ref="S550:Z550" si="2256">IF(S532="","",RANK(C526,$C526:$J526,0))</f>
        <v/>
      </c>
      <c r="T550" s="982" t="str">
        <f t="shared" si="2256"/>
        <v/>
      </c>
      <c r="U550" s="982" t="str">
        <f t="shared" si="2256"/>
        <v/>
      </c>
      <c r="V550" s="982" t="str">
        <f t="shared" si="2256"/>
        <v/>
      </c>
      <c r="W550" s="982" t="str">
        <f t="shared" si="2256"/>
        <v/>
      </c>
      <c r="X550" s="982" t="str">
        <f t="shared" si="2256"/>
        <v/>
      </c>
      <c r="Y550" s="982" t="str">
        <f t="shared" si="2256"/>
        <v/>
      </c>
      <c r="Z550" s="989" t="str">
        <f t="shared" si="2256"/>
        <v/>
      </c>
      <c r="AA550" s="981" t="str">
        <f t="shared" ref="AA550:AH550" si="2257">IF(AA532="","",RANK(C526,$C526:$J526,0))</f>
        <v/>
      </c>
      <c r="AB550" s="982" t="str">
        <f t="shared" si="2257"/>
        <v/>
      </c>
      <c r="AC550" s="982" t="str">
        <f t="shared" si="2257"/>
        <v/>
      </c>
      <c r="AD550" s="982" t="str">
        <f t="shared" si="2257"/>
        <v/>
      </c>
      <c r="AE550" s="982" t="str">
        <f t="shared" si="2257"/>
        <v/>
      </c>
      <c r="AF550" s="982" t="str">
        <f t="shared" si="2257"/>
        <v/>
      </c>
      <c r="AG550" s="982" t="str">
        <f t="shared" si="2257"/>
        <v/>
      </c>
      <c r="AH550" s="983" t="str">
        <f t="shared" si="2257"/>
        <v/>
      </c>
      <c r="AI550" s="981" t="str">
        <f t="shared" ref="AI550:AP550" si="2258">IF(AI532="","",RANK(C526,$C526:$J526,0))</f>
        <v/>
      </c>
      <c r="AJ550" s="982" t="str">
        <f t="shared" si="2258"/>
        <v/>
      </c>
      <c r="AK550" s="982" t="str">
        <f t="shared" si="2258"/>
        <v/>
      </c>
      <c r="AL550" s="982" t="str">
        <f t="shared" si="2258"/>
        <v/>
      </c>
      <c r="AM550" s="982" t="str">
        <f t="shared" si="2258"/>
        <v/>
      </c>
      <c r="AN550" s="982" t="str">
        <f t="shared" si="2258"/>
        <v/>
      </c>
      <c r="AO550" s="982" t="str">
        <f t="shared" si="2258"/>
        <v/>
      </c>
      <c r="AP550" s="983" t="str">
        <f t="shared" si="2258"/>
        <v/>
      </c>
      <c r="AQ550" s="981" t="str">
        <f t="shared" ref="AQ550:AX550" si="2259">IF(AQ532="","",RANK(C526,$C526:$J526,0))</f>
        <v/>
      </c>
      <c r="AR550" s="982" t="str">
        <f t="shared" si="2259"/>
        <v/>
      </c>
      <c r="AS550" s="982" t="str">
        <f t="shared" si="2259"/>
        <v/>
      </c>
      <c r="AT550" s="982" t="str">
        <f t="shared" si="2259"/>
        <v/>
      </c>
      <c r="AU550" s="982" t="str">
        <f t="shared" si="2259"/>
        <v/>
      </c>
      <c r="AV550" s="982" t="str">
        <f t="shared" si="2259"/>
        <v/>
      </c>
      <c r="AW550" s="982" t="str">
        <f t="shared" si="2259"/>
        <v/>
      </c>
      <c r="AX550" s="983" t="str">
        <f t="shared" si="2259"/>
        <v/>
      </c>
      <c r="AY550" s="981" t="str">
        <f t="shared" ref="AY550:BF550" si="2260">IF(AY532="","",RANK(C526,$C526:$J526,0))</f>
        <v/>
      </c>
      <c r="AZ550" s="982" t="str">
        <f t="shared" si="2260"/>
        <v/>
      </c>
      <c r="BA550" s="982" t="str">
        <f t="shared" si="2260"/>
        <v/>
      </c>
      <c r="BB550" s="982" t="str">
        <f t="shared" si="2260"/>
        <v/>
      </c>
      <c r="BC550" s="982" t="str">
        <f t="shared" si="2260"/>
        <v/>
      </c>
      <c r="BD550" s="982" t="str">
        <f t="shared" si="2260"/>
        <v/>
      </c>
      <c r="BE550" s="982" t="str">
        <f t="shared" si="2260"/>
        <v/>
      </c>
      <c r="BF550" s="983" t="str">
        <f t="shared" si="2260"/>
        <v/>
      </c>
      <c r="BG550" s="981" t="str">
        <f t="shared" ref="BG550:BN550" si="2261">IF(BG532="","",RANK(C526,$C526:$J526,0))</f>
        <v/>
      </c>
      <c r="BH550" s="982" t="str">
        <f t="shared" si="2261"/>
        <v/>
      </c>
      <c r="BI550" s="982" t="str">
        <f t="shared" si="2261"/>
        <v/>
      </c>
      <c r="BJ550" s="982" t="str">
        <f t="shared" si="2261"/>
        <v/>
      </c>
      <c r="BK550" s="982" t="str">
        <f t="shared" si="2261"/>
        <v/>
      </c>
      <c r="BL550" s="982" t="str">
        <f t="shared" si="2261"/>
        <v/>
      </c>
      <c r="BM550" s="982" t="str">
        <f t="shared" si="2261"/>
        <v/>
      </c>
      <c r="BN550" s="983" t="str">
        <f t="shared" si="2261"/>
        <v/>
      </c>
    </row>
    <row r="551" spans="1:66" ht="15.75" x14ac:dyDescent="0.25">
      <c r="A551" s="2088" t="s">
        <v>40</v>
      </c>
      <c r="B551" s="2089"/>
      <c r="C551" s="966" t="str">
        <f t="shared" ref="C551:J551" si="2262">IF(C532="","",RANK(C541,$C541:$J541,0))</f>
        <v/>
      </c>
      <c r="D551" s="967" t="str">
        <f t="shared" si="2262"/>
        <v/>
      </c>
      <c r="E551" s="967" t="str">
        <f t="shared" si="2262"/>
        <v/>
      </c>
      <c r="F551" s="967" t="str">
        <f t="shared" si="2262"/>
        <v/>
      </c>
      <c r="G551" s="967" t="str">
        <f t="shared" si="2262"/>
        <v/>
      </c>
      <c r="H551" s="967" t="str">
        <f t="shared" si="2262"/>
        <v/>
      </c>
      <c r="I551" s="967" t="str">
        <f t="shared" si="2262"/>
        <v/>
      </c>
      <c r="J551" s="968" t="str">
        <f t="shared" si="2262"/>
        <v/>
      </c>
      <c r="K551" s="966" t="str">
        <f t="shared" ref="K551:R551" si="2263">IF(K532="","",RANK(K541,$K541:$R541,0))</f>
        <v/>
      </c>
      <c r="L551" s="967" t="str">
        <f t="shared" si="2263"/>
        <v/>
      </c>
      <c r="M551" s="967" t="str">
        <f t="shared" si="2263"/>
        <v/>
      </c>
      <c r="N551" s="967" t="str">
        <f t="shared" si="2263"/>
        <v/>
      </c>
      <c r="O551" s="967" t="str">
        <f t="shared" si="2263"/>
        <v/>
      </c>
      <c r="P551" s="967" t="str">
        <f t="shared" si="2263"/>
        <v/>
      </c>
      <c r="Q551" s="967" t="str">
        <f t="shared" si="2263"/>
        <v/>
      </c>
      <c r="R551" s="968" t="str">
        <f t="shared" si="2263"/>
        <v/>
      </c>
      <c r="S551" s="966" t="str">
        <f t="shared" ref="S551:Z551" si="2264">IF(S532="","",RANK(S541,$S541:$Z541,0))</f>
        <v/>
      </c>
      <c r="T551" s="967" t="str">
        <f t="shared" si="2264"/>
        <v/>
      </c>
      <c r="U551" s="967" t="str">
        <f t="shared" si="2264"/>
        <v/>
      </c>
      <c r="V551" s="967" t="str">
        <f t="shared" si="2264"/>
        <v/>
      </c>
      <c r="W551" s="967" t="str">
        <f t="shared" si="2264"/>
        <v/>
      </c>
      <c r="X551" s="967" t="str">
        <f t="shared" si="2264"/>
        <v/>
      </c>
      <c r="Y551" s="967" t="str">
        <f t="shared" si="2264"/>
        <v/>
      </c>
      <c r="Z551" s="968" t="str">
        <f t="shared" si="2264"/>
        <v/>
      </c>
      <c r="AA551" s="966" t="str">
        <f t="shared" ref="AA551:AH551" si="2265">IF(AA532="","",RANK(AA541,$AA541:$AH541,0))</f>
        <v/>
      </c>
      <c r="AB551" s="967" t="str">
        <f t="shared" si="2265"/>
        <v/>
      </c>
      <c r="AC551" s="967" t="str">
        <f t="shared" si="2265"/>
        <v/>
      </c>
      <c r="AD551" s="967" t="str">
        <f t="shared" si="2265"/>
        <v/>
      </c>
      <c r="AE551" s="967" t="str">
        <f t="shared" si="2265"/>
        <v/>
      </c>
      <c r="AF551" s="967" t="str">
        <f t="shared" si="2265"/>
        <v/>
      </c>
      <c r="AG551" s="967" t="str">
        <f t="shared" si="2265"/>
        <v/>
      </c>
      <c r="AH551" s="968" t="str">
        <f t="shared" si="2265"/>
        <v/>
      </c>
      <c r="AI551" s="966" t="str">
        <f t="shared" ref="AI551:AP551" si="2266">IF(AI532="","",RANK(AI541,$AI541:$AP541,0))</f>
        <v/>
      </c>
      <c r="AJ551" s="967" t="str">
        <f t="shared" si="2266"/>
        <v/>
      </c>
      <c r="AK551" s="967" t="str">
        <f t="shared" si="2266"/>
        <v/>
      </c>
      <c r="AL551" s="967" t="str">
        <f t="shared" si="2266"/>
        <v/>
      </c>
      <c r="AM551" s="967" t="str">
        <f t="shared" si="2266"/>
        <v/>
      </c>
      <c r="AN551" s="967" t="str">
        <f t="shared" si="2266"/>
        <v/>
      </c>
      <c r="AO551" s="967" t="str">
        <f t="shared" si="2266"/>
        <v/>
      </c>
      <c r="AP551" s="968" t="str">
        <f t="shared" si="2266"/>
        <v/>
      </c>
      <c r="AQ551" s="966" t="str">
        <f t="shared" ref="AQ551:AX551" si="2267">IF(AQ532="","",RANK(AQ541,$AQ541:$AX541,0))</f>
        <v/>
      </c>
      <c r="AR551" s="967" t="str">
        <f t="shared" si="2267"/>
        <v/>
      </c>
      <c r="AS551" s="967" t="str">
        <f t="shared" si="2267"/>
        <v/>
      </c>
      <c r="AT551" s="967" t="str">
        <f t="shared" si="2267"/>
        <v/>
      </c>
      <c r="AU551" s="967" t="str">
        <f t="shared" si="2267"/>
        <v/>
      </c>
      <c r="AV551" s="967" t="str">
        <f t="shared" si="2267"/>
        <v/>
      </c>
      <c r="AW551" s="967" t="str">
        <f t="shared" si="2267"/>
        <v/>
      </c>
      <c r="AX551" s="968" t="str">
        <f t="shared" si="2267"/>
        <v/>
      </c>
      <c r="AY551" s="966" t="str">
        <f t="shared" ref="AY551:BF551" si="2268">IF(AY532="","",RANK(AY541,$AY541:$BF541,0))</f>
        <v/>
      </c>
      <c r="AZ551" s="967" t="str">
        <f t="shared" si="2268"/>
        <v/>
      </c>
      <c r="BA551" s="967" t="str">
        <f t="shared" si="2268"/>
        <v/>
      </c>
      <c r="BB551" s="967" t="str">
        <f t="shared" si="2268"/>
        <v/>
      </c>
      <c r="BC551" s="967" t="str">
        <f t="shared" si="2268"/>
        <v/>
      </c>
      <c r="BD551" s="967" t="str">
        <f t="shared" si="2268"/>
        <v/>
      </c>
      <c r="BE551" s="967" t="str">
        <f t="shared" si="2268"/>
        <v/>
      </c>
      <c r="BF551" s="968" t="str">
        <f t="shared" si="2268"/>
        <v/>
      </c>
      <c r="BG551" s="966" t="str">
        <f t="shared" ref="BG551:BN551" si="2269">IF(BG532="","",RANK(BG541,$BG541:$BN541,0))</f>
        <v/>
      </c>
      <c r="BH551" s="967" t="str">
        <f t="shared" si="2269"/>
        <v/>
      </c>
      <c r="BI551" s="967" t="str">
        <f t="shared" si="2269"/>
        <v/>
      </c>
      <c r="BJ551" s="967" t="str">
        <f t="shared" si="2269"/>
        <v/>
      </c>
      <c r="BK551" s="967" t="str">
        <f t="shared" si="2269"/>
        <v/>
      </c>
      <c r="BL551" s="967" t="str">
        <f t="shared" si="2269"/>
        <v/>
      </c>
      <c r="BM551" s="967" t="str">
        <f t="shared" si="2269"/>
        <v/>
      </c>
      <c r="BN551" s="968" t="str">
        <f t="shared" si="2269"/>
        <v/>
      </c>
    </row>
    <row r="552" spans="1:66" ht="15.75" x14ac:dyDescent="0.25">
      <c r="A552" s="2090" t="s">
        <v>34</v>
      </c>
      <c r="B552" s="2091"/>
      <c r="C552" s="969" t="str">
        <f t="shared" ref="C552:J552" si="2270">IF(C532="","",RANK(C542,$C542:$J542,0))</f>
        <v/>
      </c>
      <c r="D552" s="970" t="str">
        <f t="shared" si="2270"/>
        <v/>
      </c>
      <c r="E552" s="970" t="str">
        <f t="shared" si="2270"/>
        <v/>
      </c>
      <c r="F552" s="970" t="str">
        <f t="shared" si="2270"/>
        <v/>
      </c>
      <c r="G552" s="970" t="str">
        <f t="shared" si="2270"/>
        <v/>
      </c>
      <c r="H552" s="970" t="str">
        <f t="shared" si="2270"/>
        <v/>
      </c>
      <c r="I552" s="970" t="str">
        <f t="shared" si="2270"/>
        <v/>
      </c>
      <c r="J552" s="971" t="str">
        <f t="shared" si="2270"/>
        <v/>
      </c>
      <c r="K552" s="969" t="str">
        <f t="shared" ref="K552:R552" si="2271">IF(K532="","",RANK(K542,$K542:$R542,0))</f>
        <v/>
      </c>
      <c r="L552" s="970" t="str">
        <f t="shared" si="2271"/>
        <v/>
      </c>
      <c r="M552" s="970" t="str">
        <f t="shared" si="2271"/>
        <v/>
      </c>
      <c r="N552" s="970" t="str">
        <f t="shared" si="2271"/>
        <v/>
      </c>
      <c r="O552" s="970" t="str">
        <f t="shared" si="2271"/>
        <v/>
      </c>
      <c r="P552" s="970" t="str">
        <f t="shared" si="2271"/>
        <v/>
      </c>
      <c r="Q552" s="970" t="str">
        <f t="shared" si="2271"/>
        <v/>
      </c>
      <c r="R552" s="971" t="str">
        <f t="shared" si="2271"/>
        <v/>
      </c>
      <c r="S552" s="969" t="str">
        <f t="shared" ref="S552:Z552" si="2272">IF(S532="","",RANK(S542,$S542:$Z542,0))</f>
        <v/>
      </c>
      <c r="T552" s="970" t="str">
        <f t="shared" si="2272"/>
        <v/>
      </c>
      <c r="U552" s="970" t="str">
        <f t="shared" si="2272"/>
        <v/>
      </c>
      <c r="V552" s="970" t="str">
        <f t="shared" si="2272"/>
        <v/>
      </c>
      <c r="W552" s="970" t="str">
        <f t="shared" si="2272"/>
        <v/>
      </c>
      <c r="X552" s="970" t="str">
        <f t="shared" si="2272"/>
        <v/>
      </c>
      <c r="Y552" s="970" t="str">
        <f t="shared" si="2272"/>
        <v/>
      </c>
      <c r="Z552" s="971" t="str">
        <f t="shared" si="2272"/>
        <v/>
      </c>
      <c r="AA552" s="969" t="str">
        <f t="shared" ref="AA552:AH552" si="2273">IF(AA532="","",RANK(AA542,$AA542:$AH542,0))</f>
        <v/>
      </c>
      <c r="AB552" s="970" t="str">
        <f t="shared" si="2273"/>
        <v/>
      </c>
      <c r="AC552" s="970" t="str">
        <f t="shared" si="2273"/>
        <v/>
      </c>
      <c r="AD552" s="970" t="str">
        <f t="shared" si="2273"/>
        <v/>
      </c>
      <c r="AE552" s="970" t="str">
        <f t="shared" si="2273"/>
        <v/>
      </c>
      <c r="AF552" s="970" t="str">
        <f t="shared" si="2273"/>
        <v/>
      </c>
      <c r="AG552" s="970" t="str">
        <f t="shared" si="2273"/>
        <v/>
      </c>
      <c r="AH552" s="971" t="str">
        <f t="shared" si="2273"/>
        <v/>
      </c>
      <c r="AI552" s="969" t="str">
        <f t="shared" ref="AI552:AP552" si="2274">IF(AI532="","",RANK(AI542,$AI542:$AP542,0))</f>
        <v/>
      </c>
      <c r="AJ552" s="970" t="str">
        <f t="shared" si="2274"/>
        <v/>
      </c>
      <c r="AK552" s="970" t="str">
        <f t="shared" si="2274"/>
        <v/>
      </c>
      <c r="AL552" s="970" t="str">
        <f t="shared" si="2274"/>
        <v/>
      </c>
      <c r="AM552" s="970" t="str">
        <f t="shared" si="2274"/>
        <v/>
      </c>
      <c r="AN552" s="970" t="str">
        <f t="shared" si="2274"/>
        <v/>
      </c>
      <c r="AO552" s="970" t="str">
        <f t="shared" si="2274"/>
        <v/>
      </c>
      <c r="AP552" s="971" t="str">
        <f t="shared" si="2274"/>
        <v/>
      </c>
      <c r="AQ552" s="969" t="str">
        <f t="shared" ref="AQ552:AX552" si="2275">IF(AQ532="","",RANK(AQ542,$AQ542:$AX542,0))</f>
        <v/>
      </c>
      <c r="AR552" s="970" t="str">
        <f t="shared" si="2275"/>
        <v/>
      </c>
      <c r="AS552" s="970" t="str">
        <f t="shared" si="2275"/>
        <v/>
      </c>
      <c r="AT552" s="970" t="str">
        <f t="shared" si="2275"/>
        <v/>
      </c>
      <c r="AU552" s="970" t="str">
        <f t="shared" si="2275"/>
        <v/>
      </c>
      <c r="AV552" s="970" t="str">
        <f t="shared" si="2275"/>
        <v/>
      </c>
      <c r="AW552" s="970" t="str">
        <f t="shared" si="2275"/>
        <v/>
      </c>
      <c r="AX552" s="971" t="str">
        <f t="shared" si="2275"/>
        <v/>
      </c>
      <c r="AY552" s="969" t="str">
        <f t="shared" ref="AY552:BF552" si="2276">IF(AY532="","",RANK(AY542,$AY542:$BF542,0))</f>
        <v/>
      </c>
      <c r="AZ552" s="970" t="str">
        <f t="shared" si="2276"/>
        <v/>
      </c>
      <c r="BA552" s="970" t="str">
        <f t="shared" si="2276"/>
        <v/>
      </c>
      <c r="BB552" s="970" t="str">
        <f t="shared" si="2276"/>
        <v/>
      </c>
      <c r="BC552" s="970" t="str">
        <f t="shared" si="2276"/>
        <v/>
      </c>
      <c r="BD552" s="970" t="str">
        <f t="shared" si="2276"/>
        <v/>
      </c>
      <c r="BE552" s="970" t="str">
        <f t="shared" si="2276"/>
        <v/>
      </c>
      <c r="BF552" s="971" t="str">
        <f t="shared" si="2276"/>
        <v/>
      </c>
      <c r="BG552" s="969" t="str">
        <f t="shared" ref="BG552:BN552" si="2277">IF(BG532="","",RANK(BG542,$BG542:$BN542,0))</f>
        <v/>
      </c>
      <c r="BH552" s="970" t="str">
        <f t="shared" si="2277"/>
        <v/>
      </c>
      <c r="BI552" s="970" t="str">
        <f t="shared" si="2277"/>
        <v/>
      </c>
      <c r="BJ552" s="970" t="str">
        <f t="shared" si="2277"/>
        <v/>
      </c>
      <c r="BK552" s="970" t="str">
        <f t="shared" si="2277"/>
        <v/>
      </c>
      <c r="BL552" s="970" t="str">
        <f t="shared" si="2277"/>
        <v/>
      </c>
      <c r="BM552" s="970" t="str">
        <f t="shared" si="2277"/>
        <v/>
      </c>
      <c r="BN552" s="971" t="str">
        <f t="shared" si="2277"/>
        <v/>
      </c>
    </row>
    <row r="553" spans="1:66" ht="15.75" x14ac:dyDescent="0.25">
      <c r="A553" s="2090" t="s">
        <v>35</v>
      </c>
      <c r="B553" s="2091"/>
      <c r="C553" s="969" t="str">
        <f t="shared" ref="C553:J553" si="2278">IF(C532="","",RANK(C543,$C543:$J543,1))</f>
        <v/>
      </c>
      <c r="D553" s="970" t="str">
        <f t="shared" si="2278"/>
        <v/>
      </c>
      <c r="E553" s="970" t="str">
        <f t="shared" si="2278"/>
        <v/>
      </c>
      <c r="F553" s="970" t="str">
        <f t="shared" si="2278"/>
        <v/>
      </c>
      <c r="G553" s="970" t="str">
        <f t="shared" si="2278"/>
        <v/>
      </c>
      <c r="H553" s="970" t="str">
        <f t="shared" si="2278"/>
        <v/>
      </c>
      <c r="I553" s="970" t="str">
        <f t="shared" si="2278"/>
        <v/>
      </c>
      <c r="J553" s="971" t="str">
        <f t="shared" si="2278"/>
        <v/>
      </c>
      <c r="K553" s="969" t="str">
        <f t="shared" ref="K553:R553" si="2279">IF(K532="","",RANK(K543,$K543:$R543,1))</f>
        <v/>
      </c>
      <c r="L553" s="970" t="str">
        <f t="shared" si="2279"/>
        <v/>
      </c>
      <c r="M553" s="970" t="str">
        <f t="shared" si="2279"/>
        <v/>
      </c>
      <c r="N553" s="970" t="str">
        <f t="shared" si="2279"/>
        <v/>
      </c>
      <c r="O553" s="970" t="str">
        <f t="shared" si="2279"/>
        <v/>
      </c>
      <c r="P553" s="970" t="str">
        <f t="shared" si="2279"/>
        <v/>
      </c>
      <c r="Q553" s="970" t="str">
        <f t="shared" si="2279"/>
        <v/>
      </c>
      <c r="R553" s="971" t="str">
        <f t="shared" si="2279"/>
        <v/>
      </c>
      <c r="S553" s="969" t="str">
        <f t="shared" ref="S553:Z553" si="2280">IF(S532="","",RANK(S543,$S543:$Z543,1))</f>
        <v/>
      </c>
      <c r="T553" s="970" t="str">
        <f t="shared" si="2280"/>
        <v/>
      </c>
      <c r="U553" s="970" t="str">
        <f t="shared" si="2280"/>
        <v/>
      </c>
      <c r="V553" s="970" t="str">
        <f t="shared" si="2280"/>
        <v/>
      </c>
      <c r="W553" s="970" t="str">
        <f t="shared" si="2280"/>
        <v/>
      </c>
      <c r="X553" s="970" t="str">
        <f t="shared" si="2280"/>
        <v/>
      </c>
      <c r="Y553" s="970" t="str">
        <f t="shared" si="2280"/>
        <v/>
      </c>
      <c r="Z553" s="971" t="str">
        <f t="shared" si="2280"/>
        <v/>
      </c>
      <c r="AA553" s="969" t="str">
        <f t="shared" ref="AA553:AH553" si="2281">IF(AA532="","",RANK(AA543,$AA543:$AH543,1))</f>
        <v/>
      </c>
      <c r="AB553" s="970" t="str">
        <f t="shared" si="2281"/>
        <v/>
      </c>
      <c r="AC553" s="970" t="str">
        <f t="shared" si="2281"/>
        <v/>
      </c>
      <c r="AD553" s="970" t="str">
        <f t="shared" si="2281"/>
        <v/>
      </c>
      <c r="AE553" s="970" t="str">
        <f t="shared" si="2281"/>
        <v/>
      </c>
      <c r="AF553" s="970" t="str">
        <f t="shared" si="2281"/>
        <v/>
      </c>
      <c r="AG553" s="970" t="str">
        <f t="shared" si="2281"/>
        <v/>
      </c>
      <c r="AH553" s="971" t="str">
        <f t="shared" si="2281"/>
        <v/>
      </c>
      <c r="AI553" s="969" t="str">
        <f t="shared" ref="AI553:AP553" si="2282">IF(AI532="","",RANK(AI543,$AI543:$AP543,1))</f>
        <v/>
      </c>
      <c r="AJ553" s="970" t="str">
        <f t="shared" si="2282"/>
        <v/>
      </c>
      <c r="AK553" s="970" t="str">
        <f t="shared" si="2282"/>
        <v/>
      </c>
      <c r="AL553" s="970" t="str">
        <f t="shared" si="2282"/>
        <v/>
      </c>
      <c r="AM553" s="970" t="str">
        <f t="shared" si="2282"/>
        <v/>
      </c>
      <c r="AN553" s="970" t="str">
        <f t="shared" si="2282"/>
        <v/>
      </c>
      <c r="AO553" s="970" t="str">
        <f t="shared" si="2282"/>
        <v/>
      </c>
      <c r="AP553" s="971" t="str">
        <f t="shared" si="2282"/>
        <v/>
      </c>
      <c r="AQ553" s="969" t="str">
        <f t="shared" ref="AQ553:AX553" si="2283">IF(AQ532="","",RANK(AQ543,$AQ543:$AX543,1))</f>
        <v/>
      </c>
      <c r="AR553" s="970" t="str">
        <f t="shared" si="2283"/>
        <v/>
      </c>
      <c r="AS553" s="970" t="str">
        <f t="shared" si="2283"/>
        <v/>
      </c>
      <c r="AT553" s="970" t="str">
        <f t="shared" si="2283"/>
        <v/>
      </c>
      <c r="AU553" s="970" t="str">
        <f t="shared" si="2283"/>
        <v/>
      </c>
      <c r="AV553" s="970" t="str">
        <f t="shared" si="2283"/>
        <v/>
      </c>
      <c r="AW553" s="970" t="str">
        <f t="shared" si="2283"/>
        <v/>
      </c>
      <c r="AX553" s="971" t="str">
        <f t="shared" si="2283"/>
        <v/>
      </c>
      <c r="AY553" s="969" t="str">
        <f t="shared" ref="AY553:BF553" si="2284">IF(AY532="","",RANK(AY543,$AY543:$BF543,1))</f>
        <v/>
      </c>
      <c r="AZ553" s="970" t="str">
        <f t="shared" si="2284"/>
        <v/>
      </c>
      <c r="BA553" s="970" t="str">
        <f t="shared" si="2284"/>
        <v/>
      </c>
      <c r="BB553" s="970" t="str">
        <f t="shared" si="2284"/>
        <v/>
      </c>
      <c r="BC553" s="970" t="str">
        <f t="shared" si="2284"/>
        <v/>
      </c>
      <c r="BD553" s="970" t="str">
        <f t="shared" si="2284"/>
        <v/>
      </c>
      <c r="BE553" s="970" t="str">
        <f t="shared" si="2284"/>
        <v/>
      </c>
      <c r="BF553" s="971" t="str">
        <f t="shared" si="2284"/>
        <v/>
      </c>
      <c r="BG553" s="969" t="str">
        <f t="shared" ref="BG553:BN553" si="2285">IF(BG532="","",RANK(BG543,$BG543:$BN543,1))</f>
        <v/>
      </c>
      <c r="BH553" s="970" t="str">
        <f t="shared" si="2285"/>
        <v/>
      </c>
      <c r="BI553" s="970" t="str">
        <f t="shared" si="2285"/>
        <v/>
      </c>
      <c r="BJ553" s="970" t="str">
        <f t="shared" si="2285"/>
        <v/>
      </c>
      <c r="BK553" s="970" t="str">
        <f t="shared" si="2285"/>
        <v/>
      </c>
      <c r="BL553" s="970" t="str">
        <f t="shared" si="2285"/>
        <v/>
      </c>
      <c r="BM553" s="970" t="str">
        <f t="shared" si="2285"/>
        <v/>
      </c>
      <c r="BN553" s="971" t="str">
        <f t="shared" si="2285"/>
        <v/>
      </c>
    </row>
    <row r="554" spans="1:66" ht="15.75" x14ac:dyDescent="0.25">
      <c r="A554" s="2090" t="s">
        <v>36</v>
      </c>
      <c r="B554" s="2091"/>
      <c r="C554" s="969" t="str">
        <f t="shared" ref="C554:J554" si="2286">IF(C532="","",RANK(C544,$C544:$J544,0))</f>
        <v/>
      </c>
      <c r="D554" s="970" t="str">
        <f t="shared" si="2286"/>
        <v/>
      </c>
      <c r="E554" s="970" t="str">
        <f t="shared" si="2286"/>
        <v/>
      </c>
      <c r="F554" s="970" t="str">
        <f t="shared" si="2286"/>
        <v/>
      </c>
      <c r="G554" s="970" t="str">
        <f t="shared" si="2286"/>
        <v/>
      </c>
      <c r="H554" s="970" t="str">
        <f t="shared" si="2286"/>
        <v/>
      </c>
      <c r="I554" s="970" t="str">
        <f t="shared" si="2286"/>
        <v/>
      </c>
      <c r="J554" s="971" t="str">
        <f t="shared" si="2286"/>
        <v/>
      </c>
      <c r="K554" s="969" t="str">
        <f t="shared" ref="K554:R554" si="2287">IF(K532="","",RANK(K544,$K544:$R544,0))</f>
        <v/>
      </c>
      <c r="L554" s="970" t="str">
        <f t="shared" si="2287"/>
        <v/>
      </c>
      <c r="M554" s="970" t="str">
        <f t="shared" si="2287"/>
        <v/>
      </c>
      <c r="N554" s="970" t="str">
        <f t="shared" si="2287"/>
        <v/>
      </c>
      <c r="O554" s="970" t="str">
        <f t="shared" si="2287"/>
        <v/>
      </c>
      <c r="P554" s="970" t="str">
        <f t="shared" si="2287"/>
        <v/>
      </c>
      <c r="Q554" s="970" t="str">
        <f t="shared" si="2287"/>
        <v/>
      </c>
      <c r="R554" s="971" t="str">
        <f t="shared" si="2287"/>
        <v/>
      </c>
      <c r="S554" s="969" t="str">
        <f t="shared" ref="S554:Z554" si="2288">IF(S532="","",RANK(S544,$S544:$Z544,0))</f>
        <v/>
      </c>
      <c r="T554" s="970" t="str">
        <f t="shared" si="2288"/>
        <v/>
      </c>
      <c r="U554" s="970" t="str">
        <f t="shared" si="2288"/>
        <v/>
      </c>
      <c r="V554" s="970" t="str">
        <f t="shared" si="2288"/>
        <v/>
      </c>
      <c r="W554" s="970" t="str">
        <f t="shared" si="2288"/>
        <v/>
      </c>
      <c r="X554" s="970" t="str">
        <f t="shared" si="2288"/>
        <v/>
      </c>
      <c r="Y554" s="970" t="str">
        <f t="shared" si="2288"/>
        <v/>
      </c>
      <c r="Z554" s="971" t="str">
        <f t="shared" si="2288"/>
        <v/>
      </c>
      <c r="AA554" s="969" t="str">
        <f t="shared" ref="AA554:AH554" si="2289">IF(AA532="","",RANK(AA544,$AA544:$AH544,0))</f>
        <v/>
      </c>
      <c r="AB554" s="970" t="str">
        <f t="shared" si="2289"/>
        <v/>
      </c>
      <c r="AC554" s="970" t="str">
        <f t="shared" si="2289"/>
        <v/>
      </c>
      <c r="AD554" s="970" t="str">
        <f t="shared" si="2289"/>
        <v/>
      </c>
      <c r="AE554" s="970" t="str">
        <f t="shared" si="2289"/>
        <v/>
      </c>
      <c r="AF554" s="970" t="str">
        <f t="shared" si="2289"/>
        <v/>
      </c>
      <c r="AG554" s="970" t="str">
        <f t="shared" si="2289"/>
        <v/>
      </c>
      <c r="AH554" s="971" t="str">
        <f t="shared" si="2289"/>
        <v/>
      </c>
      <c r="AI554" s="969" t="str">
        <f t="shared" ref="AI554:AP554" si="2290">IF(AI532="","",RANK(AI544,$AI544:$AP544,0))</f>
        <v/>
      </c>
      <c r="AJ554" s="970" t="str">
        <f t="shared" si="2290"/>
        <v/>
      </c>
      <c r="AK554" s="970" t="str">
        <f t="shared" si="2290"/>
        <v/>
      </c>
      <c r="AL554" s="970" t="str">
        <f t="shared" si="2290"/>
        <v/>
      </c>
      <c r="AM554" s="970" t="str">
        <f t="shared" si="2290"/>
        <v/>
      </c>
      <c r="AN554" s="970" t="str">
        <f t="shared" si="2290"/>
        <v/>
      </c>
      <c r="AO554" s="970" t="str">
        <f t="shared" si="2290"/>
        <v/>
      </c>
      <c r="AP554" s="971" t="str">
        <f t="shared" si="2290"/>
        <v/>
      </c>
      <c r="AQ554" s="969" t="str">
        <f t="shared" ref="AQ554:AX554" si="2291">IF(AQ532="","",RANK(AQ544,$AQ544:$AX544,0))</f>
        <v/>
      </c>
      <c r="AR554" s="970" t="str">
        <f t="shared" si="2291"/>
        <v/>
      </c>
      <c r="AS554" s="970" t="str">
        <f t="shared" si="2291"/>
        <v/>
      </c>
      <c r="AT554" s="970" t="str">
        <f t="shared" si="2291"/>
        <v/>
      </c>
      <c r="AU554" s="970" t="str">
        <f t="shared" si="2291"/>
        <v/>
      </c>
      <c r="AV554" s="970" t="str">
        <f t="shared" si="2291"/>
        <v/>
      </c>
      <c r="AW554" s="970" t="str">
        <f t="shared" si="2291"/>
        <v/>
      </c>
      <c r="AX554" s="971" t="str">
        <f t="shared" si="2291"/>
        <v/>
      </c>
      <c r="AY554" s="969" t="str">
        <f t="shared" ref="AY554:BF554" si="2292">IF(AY532="","",RANK(AY544,$AY544:$BF544,0))</f>
        <v/>
      </c>
      <c r="AZ554" s="970" t="str">
        <f t="shared" si="2292"/>
        <v/>
      </c>
      <c r="BA554" s="970" t="str">
        <f t="shared" si="2292"/>
        <v/>
      </c>
      <c r="BB554" s="970" t="str">
        <f t="shared" si="2292"/>
        <v/>
      </c>
      <c r="BC554" s="970" t="str">
        <f t="shared" si="2292"/>
        <v/>
      </c>
      <c r="BD554" s="970" t="str">
        <f t="shared" si="2292"/>
        <v/>
      </c>
      <c r="BE554" s="970" t="str">
        <f t="shared" si="2292"/>
        <v/>
      </c>
      <c r="BF554" s="971" t="str">
        <f t="shared" si="2292"/>
        <v/>
      </c>
      <c r="BG554" s="969" t="str">
        <f t="shared" ref="BG554:BN554" si="2293">IF(BG532="","",RANK(BG544,$BG544:$BN544,0))</f>
        <v/>
      </c>
      <c r="BH554" s="970" t="str">
        <f t="shared" si="2293"/>
        <v/>
      </c>
      <c r="BI554" s="970" t="str">
        <f t="shared" si="2293"/>
        <v/>
      </c>
      <c r="BJ554" s="970" t="str">
        <f t="shared" si="2293"/>
        <v/>
      </c>
      <c r="BK554" s="970" t="str">
        <f t="shared" si="2293"/>
        <v/>
      </c>
      <c r="BL554" s="970" t="str">
        <f t="shared" si="2293"/>
        <v/>
      </c>
      <c r="BM554" s="970" t="str">
        <f t="shared" si="2293"/>
        <v/>
      </c>
      <c r="BN554" s="971" t="str">
        <f t="shared" si="2293"/>
        <v/>
      </c>
    </row>
    <row r="555" spans="1:66" ht="16.5" thickBot="1" x14ac:dyDescent="0.3">
      <c r="A555" s="2092" t="s">
        <v>136</v>
      </c>
      <c r="B555" s="2093"/>
      <c r="C555" s="972" t="str">
        <f t="shared" ref="C555:J555" si="2294">IF(C532="","",RANK(C545,$C545:$J545,0))</f>
        <v/>
      </c>
      <c r="D555" s="973" t="str">
        <f t="shared" si="2294"/>
        <v/>
      </c>
      <c r="E555" s="973" t="str">
        <f t="shared" si="2294"/>
        <v/>
      </c>
      <c r="F555" s="973" t="str">
        <f t="shared" si="2294"/>
        <v/>
      </c>
      <c r="G555" s="973" t="str">
        <f t="shared" si="2294"/>
        <v/>
      </c>
      <c r="H555" s="973" t="str">
        <f t="shared" si="2294"/>
        <v/>
      </c>
      <c r="I555" s="973" t="str">
        <f t="shared" si="2294"/>
        <v/>
      </c>
      <c r="J555" s="974" t="str">
        <f t="shared" si="2294"/>
        <v/>
      </c>
      <c r="K555" s="972" t="str">
        <f t="shared" ref="K555:R555" si="2295">IF(K532="","",RANK(K545,$K545:$R545,0))</f>
        <v/>
      </c>
      <c r="L555" s="973" t="str">
        <f t="shared" si="2295"/>
        <v/>
      </c>
      <c r="M555" s="973" t="str">
        <f t="shared" si="2295"/>
        <v/>
      </c>
      <c r="N555" s="973" t="str">
        <f t="shared" si="2295"/>
        <v/>
      </c>
      <c r="O555" s="973" t="str">
        <f t="shared" si="2295"/>
        <v/>
      </c>
      <c r="P555" s="973" t="str">
        <f t="shared" si="2295"/>
        <v/>
      </c>
      <c r="Q555" s="973" t="str">
        <f t="shared" si="2295"/>
        <v/>
      </c>
      <c r="R555" s="974" t="str">
        <f t="shared" si="2295"/>
        <v/>
      </c>
      <c r="S555" s="972" t="str">
        <f t="shared" ref="S555:Z555" si="2296">IF(S532="","",RANK(S545,$S545:$Z545,0))</f>
        <v/>
      </c>
      <c r="T555" s="973" t="str">
        <f t="shared" si="2296"/>
        <v/>
      </c>
      <c r="U555" s="973" t="str">
        <f t="shared" si="2296"/>
        <v/>
      </c>
      <c r="V555" s="973" t="str">
        <f t="shared" si="2296"/>
        <v/>
      </c>
      <c r="W555" s="973" t="str">
        <f t="shared" si="2296"/>
        <v/>
      </c>
      <c r="X555" s="973" t="str">
        <f t="shared" si="2296"/>
        <v/>
      </c>
      <c r="Y555" s="973" t="str">
        <f t="shared" si="2296"/>
        <v/>
      </c>
      <c r="Z555" s="974" t="str">
        <f t="shared" si="2296"/>
        <v/>
      </c>
      <c r="AA555" s="972" t="str">
        <f t="shared" ref="AA555:AH555" si="2297">IF(AA532="","",RANK(AA545,$AA545:$AH545,0))</f>
        <v/>
      </c>
      <c r="AB555" s="973" t="str">
        <f t="shared" si="2297"/>
        <v/>
      </c>
      <c r="AC555" s="973" t="str">
        <f t="shared" si="2297"/>
        <v/>
      </c>
      <c r="AD555" s="973" t="str">
        <f t="shared" si="2297"/>
        <v/>
      </c>
      <c r="AE555" s="973" t="str">
        <f t="shared" si="2297"/>
        <v/>
      </c>
      <c r="AF555" s="973" t="str">
        <f t="shared" si="2297"/>
        <v/>
      </c>
      <c r="AG555" s="973" t="str">
        <f t="shared" si="2297"/>
        <v/>
      </c>
      <c r="AH555" s="974" t="str">
        <f t="shared" si="2297"/>
        <v/>
      </c>
      <c r="AI555" s="972" t="str">
        <f t="shared" ref="AI555:AP555" si="2298">IF(AI532="","",RANK(AI545,$AI545:$AP545,0))</f>
        <v/>
      </c>
      <c r="AJ555" s="973" t="str">
        <f t="shared" si="2298"/>
        <v/>
      </c>
      <c r="AK555" s="973" t="str">
        <f t="shared" si="2298"/>
        <v/>
      </c>
      <c r="AL555" s="973" t="str">
        <f t="shared" si="2298"/>
        <v/>
      </c>
      <c r="AM555" s="973" t="str">
        <f t="shared" si="2298"/>
        <v/>
      </c>
      <c r="AN555" s="973" t="str">
        <f t="shared" si="2298"/>
        <v/>
      </c>
      <c r="AO555" s="973" t="str">
        <f t="shared" si="2298"/>
        <v/>
      </c>
      <c r="AP555" s="974" t="str">
        <f t="shared" si="2298"/>
        <v/>
      </c>
      <c r="AQ555" s="972" t="str">
        <f t="shared" ref="AQ555:AX555" si="2299">IF(AQ532="","",RANK(AQ545,$AQ545:$AX545,0))</f>
        <v/>
      </c>
      <c r="AR555" s="973" t="str">
        <f t="shared" si="2299"/>
        <v/>
      </c>
      <c r="AS555" s="973" t="str">
        <f t="shared" si="2299"/>
        <v/>
      </c>
      <c r="AT555" s="973" t="str">
        <f t="shared" si="2299"/>
        <v/>
      </c>
      <c r="AU555" s="973" t="str">
        <f t="shared" si="2299"/>
        <v/>
      </c>
      <c r="AV555" s="973" t="str">
        <f t="shared" si="2299"/>
        <v/>
      </c>
      <c r="AW555" s="973" t="str">
        <f t="shared" si="2299"/>
        <v/>
      </c>
      <c r="AX555" s="974" t="str">
        <f t="shared" si="2299"/>
        <v/>
      </c>
      <c r="AY555" s="972" t="str">
        <f t="shared" ref="AY555:BF555" si="2300">IF(AY532="","",RANK(AY545,$AY545:$BF545,0))</f>
        <v/>
      </c>
      <c r="AZ555" s="973" t="str">
        <f t="shared" si="2300"/>
        <v/>
      </c>
      <c r="BA555" s="973" t="str">
        <f t="shared" si="2300"/>
        <v/>
      </c>
      <c r="BB555" s="973" t="str">
        <f t="shared" si="2300"/>
        <v/>
      </c>
      <c r="BC555" s="973" t="str">
        <f t="shared" si="2300"/>
        <v/>
      </c>
      <c r="BD555" s="973" t="str">
        <f t="shared" si="2300"/>
        <v/>
      </c>
      <c r="BE555" s="973" t="str">
        <f t="shared" si="2300"/>
        <v/>
      </c>
      <c r="BF555" s="974" t="str">
        <f t="shared" si="2300"/>
        <v/>
      </c>
      <c r="BG555" s="972" t="str">
        <f t="shared" ref="BG555:BN555" si="2301">IF(BG532="","",RANK(BG545,$BG545:$BN545,0))</f>
        <v/>
      </c>
      <c r="BH555" s="973" t="str">
        <f t="shared" si="2301"/>
        <v/>
      </c>
      <c r="BI555" s="973" t="str">
        <f t="shared" si="2301"/>
        <v/>
      </c>
      <c r="BJ555" s="973" t="str">
        <f t="shared" si="2301"/>
        <v/>
      </c>
      <c r="BK555" s="973" t="str">
        <f t="shared" si="2301"/>
        <v/>
      </c>
      <c r="BL555" s="973" t="str">
        <f t="shared" si="2301"/>
        <v/>
      </c>
      <c r="BM555" s="973" t="str">
        <f t="shared" si="2301"/>
        <v/>
      </c>
      <c r="BN555" s="974" t="str">
        <f t="shared" si="2301"/>
        <v/>
      </c>
    </row>
    <row r="556" spans="1:66" s="20" customFormat="1" ht="78" customHeight="1" thickBot="1" x14ac:dyDescent="0.25">
      <c r="A556" s="2094" t="s">
        <v>33</v>
      </c>
      <c r="B556" s="2095"/>
      <c r="C556" s="55" t="str">
        <f>IF(C532="","",(C546*'pravidla turnaje'!$C$19)+(C547*'pravidla turnaje'!$C$20)+(C548*'pravidla turnaje'!$C$21)+(C549*'pravidla turnaje'!$C$22)+(C550*'pravidla turnaje'!$C$23)+(C551*'pravidla turnaje'!$C$24)+(C552*'pravidla turnaje'!$C$25)+(C553*'pravidla turnaje'!$C$26)+(C554*'pravidla turnaje'!$C$27)+(C555*'pravidla turnaje'!$C$28))</f>
        <v/>
      </c>
      <c r="D556" s="56" t="str">
        <f>IF(D532="","",(D546*'pravidla turnaje'!$C$19)+(D547*'pravidla turnaje'!$C$20)+(D548*'pravidla turnaje'!$C$21)+(D549*'pravidla turnaje'!$C$22)+(D550*'pravidla turnaje'!$C$23)+(D551*'pravidla turnaje'!$C$24)+(D552*'pravidla turnaje'!$C$25)+(D553*'pravidla turnaje'!$C$26)+(D554*'pravidla turnaje'!$C$27)+(D555*'pravidla turnaje'!$C$28))</f>
        <v/>
      </c>
      <c r="E556" s="56" t="str">
        <f>IF(E532="","",(E546*'pravidla turnaje'!$C$19)+(E547*'pravidla turnaje'!$C$20)+(E548*'pravidla turnaje'!$C$21)+(E549*'pravidla turnaje'!$C$22)+(E550*'pravidla turnaje'!$C$23)+(E551*'pravidla turnaje'!$C$24)+(E552*'pravidla turnaje'!$C$25)+(E553*'pravidla turnaje'!$C$26)+(E554*'pravidla turnaje'!$C$27)+(E555*'pravidla turnaje'!$C$28))</f>
        <v/>
      </c>
      <c r="F556" s="56" t="str">
        <f>IF(F532="","",(F546*'pravidla turnaje'!$C$19)+(F547*'pravidla turnaje'!$C$20)+(F548*'pravidla turnaje'!$C$21)+(F549*'pravidla turnaje'!$C$22)+(F550*'pravidla turnaje'!$C$23)+(F551*'pravidla turnaje'!$C$24)+(F552*'pravidla turnaje'!$C$25)+(F553*'pravidla turnaje'!$C$26)+(F554*'pravidla turnaje'!$C$27)+(F555*'pravidla turnaje'!$C$28))</f>
        <v/>
      </c>
      <c r="G556" s="56" t="str">
        <f>IF(G532="","",(G546*'pravidla turnaje'!$C$19)+(G547*'pravidla turnaje'!$C$20)+(G548*'pravidla turnaje'!$C$21)+(G549*'pravidla turnaje'!$C$22)+(G550*'pravidla turnaje'!$C$23)+(G551*'pravidla turnaje'!$C$24)+(G552*'pravidla turnaje'!$C$25)+(G553*'pravidla turnaje'!$C$26)+(G554*'pravidla turnaje'!$C$27)+(G555*'pravidla turnaje'!$C$28))</f>
        <v/>
      </c>
      <c r="H556" s="56" t="str">
        <f>IF(H532="","",(H546*'pravidla turnaje'!$C$19)+(H547*'pravidla turnaje'!$C$20)+(H548*'pravidla turnaje'!$C$21)+(H549*'pravidla turnaje'!$C$22)+(H550*'pravidla turnaje'!$C$23)+(H551*'pravidla turnaje'!$C$24)+(H552*'pravidla turnaje'!$C$25)+(H553*'pravidla turnaje'!$C$26)+(H554*'pravidla turnaje'!$C$27)+(H555*'pravidla turnaje'!$C$28))</f>
        <v/>
      </c>
      <c r="I556" s="56" t="str">
        <f>IF(I532="","",(I546*'pravidla turnaje'!$C$19)+(I547*'pravidla turnaje'!$C$20)+(I548*'pravidla turnaje'!$C$21)+(I549*'pravidla turnaje'!$C$22)+(I550*'pravidla turnaje'!$C$23)+(I551*'pravidla turnaje'!$C$24)+(I552*'pravidla turnaje'!$C$25)+(I553*'pravidla turnaje'!$C$26)+(I554*'pravidla turnaje'!$C$27)+(I555*'pravidla turnaje'!$C$28))</f>
        <v/>
      </c>
      <c r="J556" s="57" t="str">
        <f>IF(J532="","",(J546*'pravidla turnaje'!$C$19)+(J547*'pravidla turnaje'!$C$20)+(J548*'pravidla turnaje'!$C$21)+(J549*'pravidla turnaje'!$C$22)+(J550*'pravidla turnaje'!$C$23)+(J551*'pravidla turnaje'!$C$24)+(J552*'pravidla turnaje'!$C$25)+(J553*'pravidla turnaje'!$C$26)+(J554*'pravidla turnaje'!$C$27)+(J555*'pravidla turnaje'!$C$28))</f>
        <v/>
      </c>
      <c r="K556" s="55" t="str">
        <f>IF(K532="","",(K546*'pravidla turnaje'!$C$19)+(K547*'pravidla turnaje'!$C$20)+(K548*'pravidla turnaje'!$C$21)+(K549*'pravidla turnaje'!$C$22)+(K550*'pravidla turnaje'!$C$23)+(K551*'pravidla turnaje'!$C$24)+(K552*'pravidla turnaje'!$C$25)+(K553*'pravidla turnaje'!$C$26)+(K554*'pravidla turnaje'!$C$27)+(K555*'pravidla turnaje'!$C$28))</f>
        <v/>
      </c>
      <c r="L556" s="56" t="str">
        <f>IF(L532="","",(L546*'pravidla turnaje'!$C$19)+(L547*'pravidla turnaje'!$C$20)+(L548*'pravidla turnaje'!$C$21)+(L549*'pravidla turnaje'!$C$22)+(L550*'pravidla turnaje'!$C$23)+(L551*'pravidla turnaje'!$C$24)+(L552*'pravidla turnaje'!$C$25)+(L553*'pravidla turnaje'!$C$26)+(L554*'pravidla turnaje'!$C$27)+(L555*'pravidla turnaje'!$C$28))</f>
        <v/>
      </c>
      <c r="M556" s="56" t="str">
        <f>IF(M532="","",(M546*'pravidla turnaje'!$C$19)+(M547*'pravidla turnaje'!$C$20)+(M548*'pravidla turnaje'!$C$21)+(M549*'pravidla turnaje'!$C$22)+(M550*'pravidla turnaje'!$C$23)+(M551*'pravidla turnaje'!$C$24)+(M552*'pravidla turnaje'!$C$25)+(M553*'pravidla turnaje'!$C$26)+(M554*'pravidla turnaje'!$C$27)+(M555*'pravidla turnaje'!$C$28))</f>
        <v/>
      </c>
      <c r="N556" s="56" t="str">
        <f>IF(N532="","",(N546*'pravidla turnaje'!$C$19)+(N547*'pravidla turnaje'!$C$20)+(N548*'pravidla turnaje'!$C$21)+(N549*'pravidla turnaje'!$C$22)+(N550*'pravidla turnaje'!$C$23)+(N551*'pravidla turnaje'!$C$24)+(N552*'pravidla turnaje'!$C$25)+(N553*'pravidla turnaje'!$C$26)+(N554*'pravidla turnaje'!$C$27)+(N555*'pravidla turnaje'!$C$28))</f>
        <v/>
      </c>
      <c r="O556" s="56" t="str">
        <f>IF(O532="","",(O546*'pravidla turnaje'!$C$19)+(O547*'pravidla turnaje'!$C$20)+(O548*'pravidla turnaje'!$C$21)+(O549*'pravidla turnaje'!$C$22)+(O550*'pravidla turnaje'!$C$23)+(O551*'pravidla turnaje'!$C$24)+(O552*'pravidla turnaje'!$C$25)+(O553*'pravidla turnaje'!$C$26)+(O554*'pravidla turnaje'!$C$27)+(O555*'pravidla turnaje'!$C$28))</f>
        <v/>
      </c>
      <c r="P556" s="56" t="str">
        <f>IF(P532="","",(P546*'pravidla turnaje'!$C$19)+(P547*'pravidla turnaje'!$C$20)+(P548*'pravidla turnaje'!$C$21)+(P549*'pravidla turnaje'!$C$22)+(P550*'pravidla turnaje'!$C$23)+(P551*'pravidla turnaje'!$C$24)+(P552*'pravidla turnaje'!$C$25)+(P553*'pravidla turnaje'!$C$26)+(P554*'pravidla turnaje'!$C$27)+(P555*'pravidla turnaje'!$C$28))</f>
        <v/>
      </c>
      <c r="Q556" s="56" t="str">
        <f>IF(Q532="","",(Q546*'pravidla turnaje'!$C$19)+(Q547*'pravidla turnaje'!$C$20)+(Q548*'pravidla turnaje'!$C$21)+(Q549*'pravidla turnaje'!$C$22)+(Q550*'pravidla turnaje'!$C$23)+(Q551*'pravidla turnaje'!$C$24)+(Q552*'pravidla turnaje'!$C$25)+(Q553*'pravidla turnaje'!$C$26)+(Q554*'pravidla turnaje'!$C$27)+(Q555*'pravidla turnaje'!$C$28))</f>
        <v/>
      </c>
      <c r="R556" s="57" t="str">
        <f>IF(R532="","",(R546*'pravidla turnaje'!$C$19)+(R547*'pravidla turnaje'!$C$20)+(R548*'pravidla turnaje'!$C$21)+(R549*'pravidla turnaje'!$C$22)+(R550*'pravidla turnaje'!$C$23)+(R551*'pravidla turnaje'!$C$24)+(R552*'pravidla turnaje'!$C$25)+(R553*'pravidla turnaje'!$C$26)+(R554*'pravidla turnaje'!$C$27)+(R555*'pravidla turnaje'!$C$28))</f>
        <v/>
      </c>
      <c r="S556" s="55" t="str">
        <f>IF(S532="","",(S546*'pravidla turnaje'!$C$19)+(S547*'pravidla turnaje'!$C$20)+(S548*'pravidla turnaje'!$C$21)+(S549*'pravidla turnaje'!$C$22)+(S550*'pravidla turnaje'!$C$23)+(S551*'pravidla turnaje'!$C$24)+(S552*'pravidla turnaje'!$C$25)+(S553*'pravidla turnaje'!$C$26)+(S554*'pravidla turnaje'!$C$27)+(S555*'pravidla turnaje'!$C$28))</f>
        <v/>
      </c>
      <c r="T556" s="56" t="str">
        <f>IF(T532="","",(T546*'pravidla turnaje'!$C$19)+(T547*'pravidla turnaje'!$C$20)+(T548*'pravidla turnaje'!$C$21)+(T549*'pravidla turnaje'!$C$22)+(T550*'pravidla turnaje'!$C$23)+(T551*'pravidla turnaje'!$C$24)+(T552*'pravidla turnaje'!$C$25)+(T553*'pravidla turnaje'!$C$26)+(T554*'pravidla turnaje'!$C$27)+(T555*'pravidla turnaje'!$C$28))</f>
        <v/>
      </c>
      <c r="U556" s="56" t="str">
        <f>IF(U532="","",(U546*'pravidla turnaje'!$C$19)+(U547*'pravidla turnaje'!$C$20)+(U548*'pravidla turnaje'!$C$21)+(U549*'pravidla turnaje'!$C$22)+(U550*'pravidla turnaje'!$C$23)+(U551*'pravidla turnaje'!$C$24)+(U552*'pravidla turnaje'!$C$25)+(U553*'pravidla turnaje'!$C$26)+(U554*'pravidla turnaje'!$C$27)+(U555*'pravidla turnaje'!$C$28))</f>
        <v/>
      </c>
      <c r="V556" s="56" t="str">
        <f>IF(V532="","",(V546*'pravidla turnaje'!$C$19)+(V547*'pravidla turnaje'!$C$20)+(V548*'pravidla turnaje'!$C$21)+(V549*'pravidla turnaje'!$C$22)+(V550*'pravidla turnaje'!$C$23)+(V551*'pravidla turnaje'!$C$24)+(V552*'pravidla turnaje'!$C$25)+(V553*'pravidla turnaje'!$C$26)+(V554*'pravidla turnaje'!$C$27)+(V555*'pravidla turnaje'!$C$28))</f>
        <v/>
      </c>
      <c r="W556" s="56" t="str">
        <f>IF(W532="","",(W546*'pravidla turnaje'!$C$19)+(W547*'pravidla turnaje'!$C$20)+(W548*'pravidla turnaje'!$C$21)+(W549*'pravidla turnaje'!$C$22)+(W550*'pravidla turnaje'!$C$23)+(W551*'pravidla turnaje'!$C$24)+(W552*'pravidla turnaje'!$C$25)+(W553*'pravidla turnaje'!$C$26)+(W554*'pravidla turnaje'!$C$27)+(W555*'pravidla turnaje'!$C$28))</f>
        <v/>
      </c>
      <c r="X556" s="56" t="str">
        <f>IF(X532="","",(X546*'pravidla turnaje'!$C$19)+(X547*'pravidla turnaje'!$C$20)+(X548*'pravidla turnaje'!$C$21)+(X549*'pravidla turnaje'!$C$22)+(X550*'pravidla turnaje'!$C$23)+(X551*'pravidla turnaje'!$C$24)+(X552*'pravidla turnaje'!$C$25)+(X553*'pravidla turnaje'!$C$26)+(X554*'pravidla turnaje'!$C$27)+(X555*'pravidla turnaje'!$C$28))</f>
        <v/>
      </c>
      <c r="Y556" s="56" t="str">
        <f>IF(Y532="","",(Y546*'pravidla turnaje'!$C$19)+(Y547*'pravidla turnaje'!$C$20)+(Y548*'pravidla turnaje'!$C$21)+(Y549*'pravidla turnaje'!$C$22)+(Y550*'pravidla turnaje'!$C$23)+(Y551*'pravidla turnaje'!$C$24)+(Y552*'pravidla turnaje'!$C$25)+(Y553*'pravidla turnaje'!$C$26)+(Y554*'pravidla turnaje'!$C$27)+(Y555*'pravidla turnaje'!$C$28))</f>
        <v/>
      </c>
      <c r="Z556" s="57" t="str">
        <f>IF(Z532="","",(Z546*'pravidla turnaje'!$C$19)+(Z547*'pravidla turnaje'!$C$20)+(Z548*'pravidla turnaje'!$C$21)+(Z549*'pravidla turnaje'!$C$22)+(Z550*'pravidla turnaje'!$C$23)+(Z551*'pravidla turnaje'!$C$24)+(Z552*'pravidla turnaje'!$C$25)+(Z553*'pravidla turnaje'!$C$26)+(Z554*'pravidla turnaje'!$C$27)+(Z555*'pravidla turnaje'!$C$28))</f>
        <v/>
      </c>
      <c r="AA556" s="55" t="str">
        <f>IF(AA532="","",(AA546*'pravidla turnaje'!$C$19)+(AA547*'pravidla turnaje'!$C$20)+(AA548*'pravidla turnaje'!$C$21)+(AA549*'pravidla turnaje'!$C$22)+(AA550*'pravidla turnaje'!$C$23)+(AA551*'pravidla turnaje'!$C$24)+(AA552*'pravidla turnaje'!$C$25)+(AA553*'pravidla turnaje'!$C$26)+(AA554*'pravidla turnaje'!$C$27)+(AA555*'pravidla turnaje'!$C$28))</f>
        <v/>
      </c>
      <c r="AB556" s="56" t="str">
        <f>IF(AB532="","",(AB546*'pravidla turnaje'!$C$19)+(AB547*'pravidla turnaje'!$C$20)+(AB548*'pravidla turnaje'!$C$21)+(AB549*'pravidla turnaje'!$C$22)+(AB550*'pravidla turnaje'!$C$23)+(AB551*'pravidla turnaje'!$C$24)+(AB552*'pravidla turnaje'!$C$25)+(AB553*'pravidla turnaje'!$C$26)+(AB554*'pravidla turnaje'!$C$27)+(AB555*'pravidla turnaje'!$C$28))</f>
        <v/>
      </c>
      <c r="AC556" s="56" t="str">
        <f>IF(AC532="","",(AC546*'pravidla turnaje'!$C$19)+(AC547*'pravidla turnaje'!$C$20)+(AC548*'pravidla turnaje'!$C$21)+(AC549*'pravidla turnaje'!$C$22)+(AC550*'pravidla turnaje'!$C$23)+(AC551*'pravidla turnaje'!$C$24)+(AC552*'pravidla turnaje'!$C$25)+(AC553*'pravidla turnaje'!$C$26)+(AC554*'pravidla turnaje'!$C$27)+(AC555*'pravidla turnaje'!$C$28))</f>
        <v/>
      </c>
      <c r="AD556" s="56" t="str">
        <f>IF(AD532="","",(AD546*'pravidla turnaje'!$C$19)+(AD547*'pravidla turnaje'!$C$20)+(AD548*'pravidla turnaje'!$C$21)+(AD549*'pravidla turnaje'!$C$22)+(AD550*'pravidla turnaje'!$C$23)+(AD551*'pravidla turnaje'!$C$24)+(AD552*'pravidla turnaje'!$C$25)+(AD553*'pravidla turnaje'!$C$26)+(AD554*'pravidla turnaje'!$C$27)+(AD555*'pravidla turnaje'!$C$28))</f>
        <v/>
      </c>
      <c r="AE556" s="56" t="str">
        <f>IF(AE532="","",(AE546*'pravidla turnaje'!$C$19)+(AE547*'pravidla turnaje'!$C$20)+(AE548*'pravidla turnaje'!$C$21)+(AE549*'pravidla turnaje'!$C$22)+(AE550*'pravidla turnaje'!$C$23)+(AE551*'pravidla turnaje'!$C$24)+(AE552*'pravidla turnaje'!$C$25)+(AE553*'pravidla turnaje'!$C$26)+(AE554*'pravidla turnaje'!$C$27)+(AE555*'pravidla turnaje'!$C$28))</f>
        <v/>
      </c>
      <c r="AF556" s="56" t="str">
        <f>IF(AF532="","",(AF546*'pravidla turnaje'!$C$19)+(AF547*'pravidla turnaje'!$C$20)+(AF548*'pravidla turnaje'!$C$21)+(AF549*'pravidla turnaje'!$C$22)+(AF550*'pravidla turnaje'!$C$23)+(AF551*'pravidla turnaje'!$C$24)+(AF552*'pravidla turnaje'!$C$25)+(AF553*'pravidla turnaje'!$C$26)+(AF554*'pravidla turnaje'!$C$27)+(AF555*'pravidla turnaje'!$C$28))</f>
        <v/>
      </c>
      <c r="AG556" s="56" t="str">
        <f>IF(AG532="","",(AG546*'pravidla turnaje'!$C$19)+(AG547*'pravidla turnaje'!$C$20)+(AG548*'pravidla turnaje'!$C$21)+(AG549*'pravidla turnaje'!$C$22)+(AG550*'pravidla turnaje'!$C$23)+(AG551*'pravidla turnaje'!$C$24)+(AG552*'pravidla turnaje'!$C$25)+(AG553*'pravidla turnaje'!$C$26)+(AG554*'pravidla turnaje'!$C$27)+(AG555*'pravidla turnaje'!$C$28))</f>
        <v/>
      </c>
      <c r="AH556" s="57" t="str">
        <f>IF(AH532="","",(AH546*'pravidla turnaje'!$C$19)+(AH547*'pravidla turnaje'!$C$20)+(AH548*'pravidla turnaje'!$C$21)+(AH549*'pravidla turnaje'!$C$22)+(AH550*'pravidla turnaje'!$C$23)+(AH551*'pravidla turnaje'!$C$24)+(AH552*'pravidla turnaje'!$C$25)+(AH553*'pravidla turnaje'!$C$26)+(AH554*'pravidla turnaje'!$C$27)+(AH555*'pravidla turnaje'!$C$28))</f>
        <v/>
      </c>
      <c r="AI556" s="55" t="str">
        <f>IF(AI532="","",(AI546*'pravidla turnaje'!$C$19)+(AI547*'pravidla turnaje'!$C$20)+(AI548*'pravidla turnaje'!$C$21)+(AI549*'pravidla turnaje'!$C$22)+(AI550*'pravidla turnaje'!$C$23)+(AI551*'pravidla turnaje'!$C$24)+(AI552*'pravidla turnaje'!$C$25)+(AI553*'pravidla turnaje'!$C$26)+(AI554*'pravidla turnaje'!$C$27)+(AI555*'pravidla turnaje'!$C$28))</f>
        <v/>
      </c>
      <c r="AJ556" s="56" t="str">
        <f>IF(AJ532="","",(AJ546*'pravidla turnaje'!$C$19)+(AJ547*'pravidla turnaje'!$C$20)+(AJ548*'pravidla turnaje'!$C$21)+(AJ549*'pravidla turnaje'!$C$22)+(AJ550*'pravidla turnaje'!$C$23)+(AJ551*'pravidla turnaje'!$C$24)+(AJ552*'pravidla turnaje'!$C$25)+(AJ553*'pravidla turnaje'!$C$26)+(AJ554*'pravidla turnaje'!$C$27)+(AJ555*'pravidla turnaje'!$C$28))</f>
        <v/>
      </c>
      <c r="AK556" s="56" t="str">
        <f>IF(AK532="","",(AK546*'pravidla turnaje'!$C$19)+(AK547*'pravidla turnaje'!$C$20)+(AK548*'pravidla turnaje'!$C$21)+(AK549*'pravidla turnaje'!$C$22)+(AK550*'pravidla turnaje'!$C$23)+(AK551*'pravidla turnaje'!$C$24)+(AK552*'pravidla turnaje'!$C$25)+(AK553*'pravidla turnaje'!$C$26)+(AK554*'pravidla turnaje'!$C$27)+(AK555*'pravidla turnaje'!$C$28))</f>
        <v/>
      </c>
      <c r="AL556" s="56" t="str">
        <f>IF(AL532="","",(AL546*'pravidla turnaje'!$C$19)+(AL547*'pravidla turnaje'!$C$20)+(AL548*'pravidla turnaje'!$C$21)+(AL549*'pravidla turnaje'!$C$22)+(AL550*'pravidla turnaje'!$C$23)+(AL551*'pravidla turnaje'!$C$24)+(AL552*'pravidla turnaje'!$C$25)+(AL553*'pravidla turnaje'!$C$26)+(AL554*'pravidla turnaje'!$C$27)+(AL555*'pravidla turnaje'!$C$28))</f>
        <v/>
      </c>
      <c r="AM556" s="56" t="str">
        <f>IF(AM532="","",(AM546*'pravidla turnaje'!$C$19)+(AM547*'pravidla turnaje'!$C$20)+(AM548*'pravidla turnaje'!$C$21)+(AM549*'pravidla turnaje'!$C$22)+(AM550*'pravidla turnaje'!$C$23)+(AM551*'pravidla turnaje'!$C$24)+(AM552*'pravidla turnaje'!$C$25)+(AM553*'pravidla turnaje'!$C$26)+(AM554*'pravidla turnaje'!$C$27)+(AM555*'pravidla turnaje'!$C$28))</f>
        <v/>
      </c>
      <c r="AN556" s="56" t="str">
        <f>IF(AN532="","",(AN546*'pravidla turnaje'!$C$19)+(AN547*'pravidla turnaje'!$C$20)+(AN548*'pravidla turnaje'!$C$21)+(AN549*'pravidla turnaje'!$C$22)+(AN550*'pravidla turnaje'!$C$23)+(AN551*'pravidla turnaje'!$C$24)+(AN552*'pravidla turnaje'!$C$25)+(AN553*'pravidla turnaje'!$C$26)+(AN554*'pravidla turnaje'!$C$27)+(AN555*'pravidla turnaje'!$C$28))</f>
        <v/>
      </c>
      <c r="AO556" s="56" t="str">
        <f>IF(AO532="","",(AO546*'pravidla turnaje'!$C$19)+(AO547*'pravidla turnaje'!$C$20)+(AO548*'pravidla turnaje'!$C$21)+(AO549*'pravidla turnaje'!$C$22)+(AO550*'pravidla turnaje'!$C$23)+(AO551*'pravidla turnaje'!$C$24)+(AO552*'pravidla turnaje'!$C$25)+(AO553*'pravidla turnaje'!$C$26)+(AO554*'pravidla turnaje'!$C$27)+(AO555*'pravidla turnaje'!$C$28))</f>
        <v/>
      </c>
      <c r="AP556" s="57" t="str">
        <f>IF(AP532="","",(AP546*'pravidla turnaje'!$C$19)+(AP547*'pravidla turnaje'!$C$20)+(AP548*'pravidla turnaje'!$C$21)+(AP549*'pravidla turnaje'!$C$22)+(AP550*'pravidla turnaje'!$C$23)+(AP551*'pravidla turnaje'!$C$24)+(AP552*'pravidla turnaje'!$C$25)+(AP553*'pravidla turnaje'!$C$26)+(AP554*'pravidla turnaje'!$C$27)+(AP555*'pravidla turnaje'!$C$28))</f>
        <v/>
      </c>
      <c r="AQ556" s="55" t="str">
        <f>IF(AQ532="","",(AQ546*'pravidla turnaje'!$C$19)+(AQ547*'pravidla turnaje'!$C$20)+(AQ548*'pravidla turnaje'!$C$21)+(AQ549*'pravidla turnaje'!$C$22)+(AQ550*'pravidla turnaje'!$C$23)+(AQ551*'pravidla turnaje'!$C$24)+(AQ552*'pravidla turnaje'!$C$25)+(AQ553*'pravidla turnaje'!$C$26)+(AQ554*'pravidla turnaje'!$C$27)+(AQ555*'pravidla turnaje'!$C$28))</f>
        <v/>
      </c>
      <c r="AR556" s="56" t="str">
        <f>IF(AR532="","",(AR546*'pravidla turnaje'!$C$19)+(AR547*'pravidla turnaje'!$C$20)+(AR548*'pravidla turnaje'!$C$21)+(AR549*'pravidla turnaje'!$C$22)+(AR550*'pravidla turnaje'!$C$23)+(AR551*'pravidla turnaje'!$C$24)+(AR552*'pravidla turnaje'!$C$25)+(AR553*'pravidla turnaje'!$C$26)+(AR554*'pravidla turnaje'!$C$27)+(AR555*'pravidla turnaje'!$C$28))</f>
        <v/>
      </c>
      <c r="AS556" s="56" t="str">
        <f>IF(AS532="","",(AS546*'pravidla turnaje'!$C$19)+(AS547*'pravidla turnaje'!$C$20)+(AS548*'pravidla turnaje'!$C$21)+(AS549*'pravidla turnaje'!$C$22)+(AS550*'pravidla turnaje'!$C$23)+(AS551*'pravidla turnaje'!$C$24)+(AS552*'pravidla turnaje'!$C$25)+(AS553*'pravidla turnaje'!$C$26)+(AS554*'pravidla turnaje'!$C$27)+(AS555*'pravidla turnaje'!$C$28))</f>
        <v/>
      </c>
      <c r="AT556" s="56" t="str">
        <f>IF(AT532="","",(AT546*'pravidla turnaje'!$C$19)+(AT547*'pravidla turnaje'!$C$20)+(AT548*'pravidla turnaje'!$C$21)+(AT549*'pravidla turnaje'!$C$22)+(AT550*'pravidla turnaje'!$C$23)+(AT551*'pravidla turnaje'!$C$24)+(AT552*'pravidla turnaje'!$C$25)+(AT553*'pravidla turnaje'!$C$26)+(AT554*'pravidla turnaje'!$C$27)+(AT555*'pravidla turnaje'!$C$28))</f>
        <v/>
      </c>
      <c r="AU556" s="56" t="str">
        <f>IF(AU532="","",(AU546*'pravidla turnaje'!$C$19)+(AU547*'pravidla turnaje'!$C$20)+(AU548*'pravidla turnaje'!$C$21)+(AU549*'pravidla turnaje'!$C$22)+(AU550*'pravidla turnaje'!$C$23)+(AU551*'pravidla turnaje'!$C$24)+(AU552*'pravidla turnaje'!$C$25)+(AU553*'pravidla turnaje'!$C$26)+(AU554*'pravidla turnaje'!$C$27)+(AU555*'pravidla turnaje'!$C$28))</f>
        <v/>
      </c>
      <c r="AV556" s="56" t="str">
        <f>IF(AV532="","",(AV546*'pravidla turnaje'!$C$19)+(AV547*'pravidla turnaje'!$C$20)+(AV548*'pravidla turnaje'!$C$21)+(AV549*'pravidla turnaje'!$C$22)+(AV550*'pravidla turnaje'!$C$23)+(AV551*'pravidla turnaje'!$C$24)+(AV552*'pravidla turnaje'!$C$25)+(AV553*'pravidla turnaje'!$C$26)+(AV554*'pravidla turnaje'!$C$27)+(AV555*'pravidla turnaje'!$C$28))</f>
        <v/>
      </c>
      <c r="AW556" s="56" t="str">
        <f>IF(AW532="","",(AW546*'pravidla turnaje'!$C$19)+(AW547*'pravidla turnaje'!$C$20)+(AW548*'pravidla turnaje'!$C$21)+(AW549*'pravidla turnaje'!$C$22)+(AW550*'pravidla turnaje'!$C$23)+(AW551*'pravidla turnaje'!$C$24)+(AW552*'pravidla turnaje'!$C$25)+(AW553*'pravidla turnaje'!$C$26)+(AW554*'pravidla turnaje'!$C$27)+(AW555*'pravidla turnaje'!$C$28))</f>
        <v/>
      </c>
      <c r="AX556" s="57" t="str">
        <f>IF(AX532="","",(AX546*'pravidla turnaje'!$C$19)+(AX547*'pravidla turnaje'!$C$20)+(AX548*'pravidla turnaje'!$C$21)+(AX549*'pravidla turnaje'!$C$22)+(AX550*'pravidla turnaje'!$C$23)+(AX551*'pravidla turnaje'!$C$24)+(AX552*'pravidla turnaje'!$C$25)+(AX553*'pravidla turnaje'!$C$26)+(AX554*'pravidla turnaje'!$C$27)+(AX555*'pravidla turnaje'!$C$28))</f>
        <v/>
      </c>
      <c r="AY556" s="55" t="str">
        <f>IF(AY532="","",(AY546*'pravidla turnaje'!$C$19)+(AY547*'pravidla turnaje'!$C$20)+(AY548*'pravidla turnaje'!$C$21)+(AY549*'pravidla turnaje'!$C$22)+(AY550*'pravidla turnaje'!$C$23)+(AY551*'pravidla turnaje'!$C$24)+(AY552*'pravidla turnaje'!$C$25)+(AY553*'pravidla turnaje'!$C$26)+(AY554*'pravidla turnaje'!$C$27)+(AY555*'pravidla turnaje'!$C$28))</f>
        <v/>
      </c>
      <c r="AZ556" s="56" t="str">
        <f>IF(AZ532="","",(AZ546*'pravidla turnaje'!$C$19)+(AZ547*'pravidla turnaje'!$C$20)+(AZ548*'pravidla turnaje'!$C$21)+(AZ549*'pravidla turnaje'!$C$22)+(AZ550*'pravidla turnaje'!$C$23)+(AZ551*'pravidla turnaje'!$C$24)+(AZ552*'pravidla turnaje'!$C$25)+(AZ553*'pravidla turnaje'!$C$26)+(AZ554*'pravidla turnaje'!$C$27)+(AZ555*'pravidla turnaje'!$C$28))</f>
        <v/>
      </c>
      <c r="BA556" s="56" t="str">
        <f>IF(BA532="","",(BA546*'pravidla turnaje'!$C$19)+(BA547*'pravidla turnaje'!$C$20)+(BA548*'pravidla turnaje'!$C$21)+(BA549*'pravidla turnaje'!$C$22)+(BA550*'pravidla turnaje'!$C$23)+(BA551*'pravidla turnaje'!$C$24)+(BA552*'pravidla turnaje'!$C$25)+(BA553*'pravidla turnaje'!$C$26)+(BA554*'pravidla turnaje'!$C$27)+(BA555*'pravidla turnaje'!$C$28))</f>
        <v/>
      </c>
      <c r="BB556" s="56" t="str">
        <f>IF(BB532="","",(BB546*'pravidla turnaje'!$C$19)+(BB547*'pravidla turnaje'!$C$20)+(BB548*'pravidla turnaje'!$C$21)+(BB549*'pravidla turnaje'!$C$22)+(BB550*'pravidla turnaje'!$C$23)+(BB551*'pravidla turnaje'!$C$24)+(BB552*'pravidla turnaje'!$C$25)+(BB553*'pravidla turnaje'!$C$26)+(BB554*'pravidla turnaje'!$C$27)+(BB555*'pravidla turnaje'!$C$28))</f>
        <v/>
      </c>
      <c r="BC556" s="56" t="str">
        <f>IF(BC532="","",(BC546*'pravidla turnaje'!$C$19)+(BC547*'pravidla turnaje'!$C$20)+(BC548*'pravidla turnaje'!$C$21)+(BC549*'pravidla turnaje'!$C$22)+(BC550*'pravidla turnaje'!$C$23)+(BC551*'pravidla turnaje'!$C$24)+(BC552*'pravidla turnaje'!$C$25)+(BC553*'pravidla turnaje'!$C$26)+(BC554*'pravidla turnaje'!$C$27)+(BC555*'pravidla turnaje'!$C$28))</f>
        <v/>
      </c>
      <c r="BD556" s="56" t="str">
        <f>IF(BD532="","",(BD546*'pravidla turnaje'!$C$19)+(BD547*'pravidla turnaje'!$C$20)+(BD548*'pravidla turnaje'!$C$21)+(BD549*'pravidla turnaje'!$C$22)+(BD550*'pravidla turnaje'!$C$23)+(BD551*'pravidla turnaje'!$C$24)+(BD552*'pravidla turnaje'!$C$25)+(BD553*'pravidla turnaje'!$C$26)+(BD554*'pravidla turnaje'!$C$27)+(BD555*'pravidla turnaje'!$C$28))</f>
        <v/>
      </c>
      <c r="BE556" s="56" t="str">
        <f>IF(BE532="","",(BE546*'pravidla turnaje'!$C$19)+(BE547*'pravidla turnaje'!$C$20)+(BE548*'pravidla turnaje'!$C$21)+(BE549*'pravidla turnaje'!$C$22)+(BE550*'pravidla turnaje'!$C$23)+(BE551*'pravidla turnaje'!$C$24)+(BE552*'pravidla turnaje'!$C$25)+(BE553*'pravidla turnaje'!$C$26)+(BE554*'pravidla turnaje'!$C$27)+(BE555*'pravidla turnaje'!$C$28))</f>
        <v/>
      </c>
      <c r="BF556" s="57" t="str">
        <f>IF(BF532="","",(BF546*'pravidla turnaje'!$C$19)+(BF547*'pravidla turnaje'!$C$20)+(BF548*'pravidla turnaje'!$C$21)+(BF549*'pravidla turnaje'!$C$22)+(BF550*'pravidla turnaje'!$C$23)+(BF551*'pravidla turnaje'!$C$24)+(BF552*'pravidla turnaje'!$C$25)+(BF553*'pravidla turnaje'!$C$26)+(BF554*'pravidla turnaje'!$C$27)+(BF555*'pravidla turnaje'!$C$28))</f>
        <v/>
      </c>
      <c r="BG556" s="55" t="str">
        <f>IF(BG532="","",(BG546*'pravidla turnaje'!$C$19)+(BG547*'pravidla turnaje'!$C$20)+(BG548*'pravidla turnaje'!$C$21)+(BG549*'pravidla turnaje'!$C$22)+(BG550*'pravidla turnaje'!$C$23)+(BG551*'pravidla turnaje'!$C$24)+(BG552*'pravidla turnaje'!$C$25)+(BG553*'pravidla turnaje'!$C$26)+(BG554*'pravidla turnaje'!$C$27)+(BG555*'pravidla turnaje'!$C$28))</f>
        <v/>
      </c>
      <c r="BH556" s="56" t="str">
        <f>IF(BH532="","",(BH546*'pravidla turnaje'!$C$19)+(BH547*'pravidla turnaje'!$C$20)+(BH548*'pravidla turnaje'!$C$21)+(BH549*'pravidla turnaje'!$C$22)+(BH550*'pravidla turnaje'!$C$23)+(BH551*'pravidla turnaje'!$C$24)+(BH552*'pravidla turnaje'!$C$25)+(BH553*'pravidla turnaje'!$C$26)+(BH554*'pravidla turnaje'!$C$27)+(BH555*'pravidla turnaje'!$C$28))</f>
        <v/>
      </c>
      <c r="BI556" s="56" t="str">
        <f>IF(BI532="","",(BI546*'pravidla turnaje'!$C$19)+(BI547*'pravidla turnaje'!$C$20)+(BI548*'pravidla turnaje'!$C$21)+(BI549*'pravidla turnaje'!$C$22)+(BI550*'pravidla turnaje'!$C$23)+(BI551*'pravidla turnaje'!$C$24)+(BI552*'pravidla turnaje'!$C$25)+(BI553*'pravidla turnaje'!$C$26)+(BI554*'pravidla turnaje'!$C$27)+(BI555*'pravidla turnaje'!$C$28))</f>
        <v/>
      </c>
      <c r="BJ556" s="56" t="str">
        <f>IF(BJ532="","",(BJ546*'pravidla turnaje'!$C$19)+(BJ547*'pravidla turnaje'!$C$20)+(BJ548*'pravidla turnaje'!$C$21)+(BJ549*'pravidla turnaje'!$C$22)+(BJ550*'pravidla turnaje'!$C$23)+(BJ551*'pravidla turnaje'!$C$24)+(BJ552*'pravidla turnaje'!$C$25)+(BJ553*'pravidla turnaje'!$C$26)+(BJ554*'pravidla turnaje'!$C$27)+(BJ555*'pravidla turnaje'!$C$28))</f>
        <v/>
      </c>
      <c r="BK556" s="56" t="str">
        <f>IF(BK532="","",(BK546*'pravidla turnaje'!$C$19)+(BK547*'pravidla turnaje'!$C$20)+(BK548*'pravidla turnaje'!$C$21)+(BK549*'pravidla turnaje'!$C$22)+(BK550*'pravidla turnaje'!$C$23)+(BK551*'pravidla turnaje'!$C$24)+(BK552*'pravidla turnaje'!$C$25)+(BK553*'pravidla turnaje'!$C$26)+(BK554*'pravidla turnaje'!$C$27)+(BK555*'pravidla turnaje'!$C$28))</f>
        <v/>
      </c>
      <c r="BL556" s="56" t="str">
        <f>IF(BL532="","",(BL546*'pravidla turnaje'!$C$19)+(BL547*'pravidla turnaje'!$C$20)+(BL548*'pravidla turnaje'!$C$21)+(BL549*'pravidla turnaje'!$C$22)+(BL550*'pravidla turnaje'!$C$23)+(BL551*'pravidla turnaje'!$C$24)+(BL552*'pravidla turnaje'!$C$25)+(BL553*'pravidla turnaje'!$C$26)+(BL554*'pravidla turnaje'!$C$27)+(BL555*'pravidla turnaje'!$C$28))</f>
        <v/>
      </c>
      <c r="BM556" s="56" t="str">
        <f>IF(BM532="","",(BM546*'pravidla turnaje'!$C$19)+(BM547*'pravidla turnaje'!$C$20)+(BM548*'pravidla turnaje'!$C$21)+(BM549*'pravidla turnaje'!$C$22)+(BM550*'pravidla turnaje'!$C$23)+(BM551*'pravidla turnaje'!$C$24)+(BM552*'pravidla turnaje'!$C$25)+(BM553*'pravidla turnaje'!$C$26)+(BM554*'pravidla turnaje'!$C$27)+(BM555*'pravidla turnaje'!$C$28))</f>
        <v/>
      </c>
      <c r="BN556" s="57" t="str">
        <f>IF(BN532="","",(BN546*'pravidla turnaje'!$C$19)+(BN547*'pravidla turnaje'!$C$20)+(BN548*'pravidla turnaje'!$C$21)+(BN549*'pravidla turnaje'!$C$22)+(BN550*'pravidla turnaje'!$C$23)+(BN551*'pravidla turnaje'!$C$24)+(BN552*'pravidla turnaje'!$C$25)+(BN553*'pravidla turnaje'!$C$26)+(BN554*'pravidla turnaje'!$C$27)+(BN555*'pravidla turnaje'!$C$28))</f>
        <v/>
      </c>
    </row>
    <row r="557" spans="1:66" ht="4.5" customHeight="1" x14ac:dyDescent="0.25"/>
    <row r="558" spans="1:66" ht="4.5" customHeight="1" x14ac:dyDescent="0.25"/>
    <row r="559" spans="1:66" ht="4.5" customHeight="1" x14ac:dyDescent="0.25"/>
    <row r="560" spans="1:66" ht="4.5" customHeight="1" thickBot="1" x14ac:dyDescent="0.3"/>
    <row r="561" spans="1:66" ht="32.25" customHeight="1" x14ac:dyDescent="0.25">
      <c r="A561" s="2115" t="str">
        <f>CONCATENATE("skupina ",VLOOKUP(C561-1,'pravidla turnaje'!$A$64:$B$83,2,0))</f>
        <v>skupina P</v>
      </c>
      <c r="B561" s="2116"/>
      <c r="C561" s="924">
        <v>151</v>
      </c>
      <c r="D561" s="925">
        <v>152</v>
      </c>
      <c r="E561" s="925">
        <v>153</v>
      </c>
      <c r="F561" s="925">
        <v>154</v>
      </c>
      <c r="G561" s="925">
        <v>155</v>
      </c>
      <c r="H561" s="925">
        <v>156</v>
      </c>
      <c r="I561" s="925">
        <v>157</v>
      </c>
      <c r="J561" s="925">
        <v>158</v>
      </c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38"/>
      <c r="BD561" s="38"/>
      <c r="BE561" s="38"/>
      <c r="BF561" s="38"/>
      <c r="BG561" s="38"/>
      <c r="BH561" s="38"/>
      <c r="BI561" s="38"/>
      <c r="BJ561" s="38"/>
      <c r="BK561" s="38"/>
      <c r="BL561" s="38"/>
      <c r="BM561" s="38"/>
      <c r="BN561" s="38"/>
    </row>
    <row r="562" spans="1:66" ht="15.75" x14ac:dyDescent="0.25">
      <c r="A562" s="2117" t="s">
        <v>22</v>
      </c>
      <c r="B562" s="2117"/>
      <c r="C562" s="91" t="str">
        <f>VLOOKUP(C$561,'Tabulka-skore'!$B$4:$Q$239,11,0)</f>
        <v/>
      </c>
      <c r="D562" s="91" t="str">
        <f>VLOOKUP(D$561,'Tabulka-skore'!$B$4:$Q$239,11,0)</f>
        <v/>
      </c>
      <c r="E562" s="91" t="str">
        <f>VLOOKUP(E$561,'Tabulka-skore'!$B$4:$Q$239,11,0)</f>
        <v/>
      </c>
      <c r="F562" s="91" t="str">
        <f>VLOOKUP(F$561,'Tabulka-skore'!$B$4:$Q$239,11,0)</f>
        <v/>
      </c>
      <c r="G562" s="91" t="str">
        <f>VLOOKUP(G$561,'Tabulka-skore'!$B$4:$Q$239,11,0)</f>
        <v/>
      </c>
      <c r="H562" s="91" t="str">
        <f>VLOOKUP(H$561,'Tabulka-skore'!$B$4:$Q$239,11,0)</f>
        <v/>
      </c>
      <c r="I562" s="91" t="str">
        <f>VLOOKUP(I$561,'Tabulka-skore'!$B$4:$Q$239,11,0)</f>
        <v/>
      </c>
      <c r="J562" s="91" t="str">
        <f>VLOOKUP(J$561,'Tabulka-skore'!$B$4:$Q$239,11,0)</f>
        <v/>
      </c>
      <c r="K562" s="39"/>
      <c r="L562" s="39"/>
      <c r="M562" s="39"/>
      <c r="N562" s="39"/>
      <c r="O562" s="39"/>
      <c r="P562" s="39"/>
      <c r="Q562" s="39"/>
      <c r="R562" s="39"/>
    </row>
    <row r="563" spans="1:66" ht="15.75" x14ac:dyDescent="0.25">
      <c r="A563" s="2117" t="s">
        <v>23</v>
      </c>
      <c r="B563" s="2117"/>
      <c r="C563" s="91" t="str">
        <f>VLOOKUP(C$561,'Tabulka-skore'!$B$4:$Q$239,12,0)</f>
        <v/>
      </c>
      <c r="D563" s="91" t="str">
        <f>VLOOKUP(D$561,'Tabulka-skore'!$B$4:$Q$239,12,0)</f>
        <v/>
      </c>
      <c r="E563" s="91" t="str">
        <f>VLOOKUP(E$561,'Tabulka-skore'!$B$4:$Q$239,12,0)</f>
        <v/>
      </c>
      <c r="F563" s="91" t="str">
        <f>VLOOKUP(F$561,'Tabulka-skore'!$B$4:$Q$239,12,0)</f>
        <v/>
      </c>
      <c r="G563" s="91" t="str">
        <f>VLOOKUP(G$561,'Tabulka-skore'!$B$4:$Q$239,12,0)</f>
        <v/>
      </c>
      <c r="H563" s="91" t="str">
        <f>VLOOKUP(H$561,'Tabulka-skore'!$B$4:$Q$239,12,0)</f>
        <v/>
      </c>
      <c r="I563" s="91" t="str">
        <f>VLOOKUP(I$561,'Tabulka-skore'!$B$4:$Q$239,12,0)</f>
        <v/>
      </c>
      <c r="J563" s="91" t="str">
        <f>VLOOKUP(J$561,'Tabulka-skore'!$B$4:$Q$239,12,0)</f>
        <v/>
      </c>
      <c r="K563" s="39"/>
      <c r="L563" s="39"/>
      <c r="M563" s="39"/>
      <c r="N563" s="39"/>
      <c r="O563" s="39"/>
      <c r="P563" s="39"/>
      <c r="Q563" s="39"/>
      <c r="R563" s="39"/>
    </row>
    <row r="564" spans="1:66" ht="15.75" x14ac:dyDescent="0.25">
      <c r="A564" s="2117" t="s">
        <v>24</v>
      </c>
      <c r="B564" s="2117"/>
      <c r="C564" s="91" t="str">
        <f>VLOOKUP(C$561,'Tabulka-skore'!$B$4:$Q$239,13,0)</f>
        <v/>
      </c>
      <c r="D564" s="91" t="str">
        <f>VLOOKUP(D$561,'Tabulka-skore'!$B$4:$Q$239,13,0)</f>
        <v/>
      </c>
      <c r="E564" s="91" t="str">
        <f>VLOOKUP(E$561,'Tabulka-skore'!$B$4:$Q$239,13,0)</f>
        <v/>
      </c>
      <c r="F564" s="91" t="str">
        <f>VLOOKUP(F$561,'Tabulka-skore'!$B$4:$Q$239,13,0)</f>
        <v/>
      </c>
      <c r="G564" s="91" t="str">
        <f>VLOOKUP(G$561,'Tabulka-skore'!$B$4:$Q$239,13,0)</f>
        <v/>
      </c>
      <c r="H564" s="91" t="str">
        <f>VLOOKUP(H$561,'Tabulka-skore'!$B$4:$Q$239,13,0)</f>
        <v/>
      </c>
      <c r="I564" s="91" t="str">
        <f>VLOOKUP(I$561,'Tabulka-skore'!$B$4:$Q$239,13,0)</f>
        <v/>
      </c>
      <c r="J564" s="91" t="str">
        <f>VLOOKUP(J$561,'Tabulka-skore'!$B$4:$Q$239,13,0)</f>
        <v/>
      </c>
      <c r="K564" s="39"/>
      <c r="L564" s="39"/>
      <c r="M564" s="39"/>
      <c r="N564" s="39"/>
      <c r="O564" s="39"/>
      <c r="P564" s="39"/>
      <c r="Q564" s="39"/>
      <c r="R564" s="39"/>
    </row>
    <row r="565" spans="1:66" ht="15.75" x14ac:dyDescent="0.25">
      <c r="A565" s="2117" t="s">
        <v>8</v>
      </c>
      <c r="B565" s="2117"/>
      <c r="C565" s="91" t="str">
        <f>VLOOKUP(C$561,'Tabulka-skore'!$B$4:$Q$239,14,0)</f>
        <v/>
      </c>
      <c r="D565" s="91" t="str">
        <f>VLOOKUP(D$561,'Tabulka-skore'!$B$4:$Q$239,14,0)</f>
        <v/>
      </c>
      <c r="E565" s="91" t="str">
        <f>VLOOKUP(E$561,'Tabulka-skore'!$B$4:$Q$239,14,0)</f>
        <v/>
      </c>
      <c r="F565" s="91" t="str">
        <f>VLOOKUP(F$561,'Tabulka-skore'!$B$4:$Q$239,14,0)</f>
        <v/>
      </c>
      <c r="G565" s="91" t="str">
        <f>VLOOKUP(G$561,'Tabulka-skore'!$B$4:$Q$239,14,0)</f>
        <v/>
      </c>
      <c r="H565" s="91" t="str">
        <f>VLOOKUP(H$561,'Tabulka-skore'!$B$4:$Q$239,14,0)</f>
        <v/>
      </c>
      <c r="I565" s="91" t="str">
        <f>VLOOKUP(I$561,'Tabulka-skore'!$B$4:$Q$239,14,0)</f>
        <v/>
      </c>
      <c r="J565" s="91" t="str">
        <f>VLOOKUP(J$561,'Tabulka-skore'!$B$4:$Q$239,14,0)</f>
        <v/>
      </c>
      <c r="K565" s="40"/>
      <c r="L565" s="40"/>
      <c r="M565" s="40"/>
      <c r="N565" s="40"/>
      <c r="O565" s="40"/>
      <c r="P565" s="40"/>
      <c r="Q565" s="40"/>
      <c r="R565" s="40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</row>
    <row r="566" spans="1:66" ht="38.25" customHeight="1" x14ac:dyDescent="0.25">
      <c r="A566" s="2117" t="s">
        <v>135</v>
      </c>
      <c r="B566" s="2117"/>
      <c r="C566" s="92" t="str">
        <f t="shared" ref="C566:J566" si="2302">IFERROR(IF(C564=0,MAX($C$83:$J$83)+1,C563/C564),"")</f>
        <v/>
      </c>
      <c r="D566" s="92" t="str">
        <f t="shared" si="2302"/>
        <v/>
      </c>
      <c r="E566" s="92" t="str">
        <f t="shared" si="2302"/>
        <v/>
      </c>
      <c r="F566" s="92" t="str">
        <f t="shared" si="2302"/>
        <v/>
      </c>
      <c r="G566" s="92" t="str">
        <f t="shared" si="2302"/>
        <v/>
      </c>
      <c r="H566" s="92" t="str">
        <f t="shared" si="2302"/>
        <v/>
      </c>
      <c r="I566" s="92" t="str">
        <f t="shared" si="2302"/>
        <v/>
      </c>
      <c r="J566" s="92" t="str">
        <f t="shared" si="2302"/>
        <v/>
      </c>
      <c r="K566" s="40"/>
      <c r="L566" s="40"/>
      <c r="M566" s="40"/>
      <c r="N566" s="40"/>
      <c r="O566" s="40"/>
      <c r="P566" s="40"/>
      <c r="Q566" s="40"/>
      <c r="R566" s="40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</row>
    <row r="567" spans="1:66" ht="77.25" customHeight="1" x14ac:dyDescent="0.25">
      <c r="A567" s="2109" t="s">
        <v>33</v>
      </c>
      <c r="B567" s="2110"/>
      <c r="C567" s="79">
        <f t="shared" ref="C567:J567" si="2303">IF(MIN(C596,K596,S596,AA596,AI596,AQ596,AY596,BG596)=0,MAX($C596:$BN596)+1,MIN(C596,K596,S596,AA596,AI596,AQ596,AY596,BG596))</f>
        <v>1</v>
      </c>
      <c r="D567" s="79">
        <f t="shared" si="2303"/>
        <v>1</v>
      </c>
      <c r="E567" s="79">
        <f t="shared" si="2303"/>
        <v>1</v>
      </c>
      <c r="F567" s="79">
        <f t="shared" si="2303"/>
        <v>1</v>
      </c>
      <c r="G567" s="79">
        <f t="shared" si="2303"/>
        <v>1</v>
      </c>
      <c r="H567" s="79">
        <f t="shared" si="2303"/>
        <v>1</v>
      </c>
      <c r="I567" s="79">
        <f t="shared" si="2303"/>
        <v>1</v>
      </c>
      <c r="J567" s="79">
        <f t="shared" si="2303"/>
        <v>1</v>
      </c>
    </row>
    <row r="568" spans="1:66" ht="21.75" customHeight="1" thickBot="1" x14ac:dyDescent="0.3">
      <c r="A568" s="2111" t="s">
        <v>25</v>
      </c>
      <c r="B568" s="2112"/>
      <c r="C568" s="52">
        <f t="shared" ref="C568:J568" si="2304">RANK(C567,$C567:$J567,1)</f>
        <v>1</v>
      </c>
      <c r="D568" s="53">
        <f t="shared" si="2304"/>
        <v>1</v>
      </c>
      <c r="E568" s="53">
        <f t="shared" si="2304"/>
        <v>1</v>
      </c>
      <c r="F568" s="53">
        <f t="shared" si="2304"/>
        <v>1</v>
      </c>
      <c r="G568" s="53">
        <f t="shared" si="2304"/>
        <v>1</v>
      </c>
      <c r="H568" s="53">
        <f t="shared" si="2304"/>
        <v>1</v>
      </c>
      <c r="I568" s="53">
        <f t="shared" si="2304"/>
        <v>1</v>
      </c>
      <c r="J568" s="54">
        <f t="shared" si="2304"/>
        <v>1</v>
      </c>
    </row>
    <row r="569" spans="1:66" x14ac:dyDescent="0.25">
      <c r="A569" s="66"/>
      <c r="C569" s="34">
        <v>1</v>
      </c>
      <c r="D569" s="48">
        <f t="shared" ref="D569:J569" si="2305">C569</f>
        <v>1</v>
      </c>
      <c r="E569" s="48">
        <f t="shared" si="2305"/>
        <v>1</v>
      </c>
      <c r="F569" s="48">
        <f t="shared" si="2305"/>
        <v>1</v>
      </c>
      <c r="G569" s="48">
        <f t="shared" si="2305"/>
        <v>1</v>
      </c>
      <c r="H569" s="48">
        <f t="shared" si="2305"/>
        <v>1</v>
      </c>
      <c r="I569" s="48">
        <f t="shared" si="2305"/>
        <v>1</v>
      </c>
      <c r="J569" s="48">
        <f t="shared" si="2305"/>
        <v>1</v>
      </c>
      <c r="K569" s="35">
        <v>2</v>
      </c>
      <c r="L569" s="48">
        <f t="shared" ref="L569:R569" si="2306">K569</f>
        <v>2</v>
      </c>
      <c r="M569" s="48">
        <f t="shared" si="2306"/>
        <v>2</v>
      </c>
      <c r="N569" s="48">
        <f t="shared" si="2306"/>
        <v>2</v>
      </c>
      <c r="O569" s="48">
        <f t="shared" si="2306"/>
        <v>2</v>
      </c>
      <c r="P569" s="48">
        <f t="shared" si="2306"/>
        <v>2</v>
      </c>
      <c r="Q569" s="48">
        <f t="shared" si="2306"/>
        <v>2</v>
      </c>
      <c r="R569" s="48">
        <f t="shared" si="2306"/>
        <v>2</v>
      </c>
      <c r="S569" s="25">
        <v>3</v>
      </c>
      <c r="T569" s="48">
        <f t="shared" ref="T569:Z569" si="2307">S569</f>
        <v>3</v>
      </c>
      <c r="U569" s="48">
        <f t="shared" si="2307"/>
        <v>3</v>
      </c>
      <c r="V569" s="48">
        <f t="shared" si="2307"/>
        <v>3</v>
      </c>
      <c r="W569" s="48">
        <f t="shared" si="2307"/>
        <v>3</v>
      </c>
      <c r="X569" s="48">
        <f t="shared" si="2307"/>
        <v>3</v>
      </c>
      <c r="Y569" s="48">
        <f t="shared" si="2307"/>
        <v>3</v>
      </c>
      <c r="Z569" s="48">
        <f t="shared" si="2307"/>
        <v>3</v>
      </c>
      <c r="AA569" s="25">
        <v>4</v>
      </c>
      <c r="AB569" s="48">
        <f t="shared" ref="AB569:AH569" si="2308">AA569</f>
        <v>4</v>
      </c>
      <c r="AC569" s="48">
        <f t="shared" si="2308"/>
        <v>4</v>
      </c>
      <c r="AD569" s="48">
        <f t="shared" si="2308"/>
        <v>4</v>
      </c>
      <c r="AE569" s="48">
        <f t="shared" si="2308"/>
        <v>4</v>
      </c>
      <c r="AF569" s="48">
        <f t="shared" si="2308"/>
        <v>4</v>
      </c>
      <c r="AG569" s="48">
        <f t="shared" si="2308"/>
        <v>4</v>
      </c>
      <c r="AH569" s="48">
        <f t="shared" si="2308"/>
        <v>4</v>
      </c>
      <c r="AI569" s="25">
        <v>5</v>
      </c>
      <c r="AJ569" s="48">
        <f t="shared" ref="AJ569:AP569" si="2309">AI569</f>
        <v>5</v>
      </c>
      <c r="AK569" s="48">
        <f t="shared" si="2309"/>
        <v>5</v>
      </c>
      <c r="AL569" s="48">
        <f t="shared" si="2309"/>
        <v>5</v>
      </c>
      <c r="AM569" s="48">
        <f t="shared" si="2309"/>
        <v>5</v>
      </c>
      <c r="AN569" s="48">
        <f t="shared" si="2309"/>
        <v>5</v>
      </c>
      <c r="AO569" s="48">
        <f t="shared" si="2309"/>
        <v>5</v>
      </c>
      <c r="AP569" s="48">
        <f t="shared" si="2309"/>
        <v>5</v>
      </c>
      <c r="AQ569" s="25">
        <v>6</v>
      </c>
      <c r="AR569" s="48">
        <f t="shared" ref="AR569:AX569" si="2310">AQ569</f>
        <v>6</v>
      </c>
      <c r="AS569" s="48">
        <f t="shared" si="2310"/>
        <v>6</v>
      </c>
      <c r="AT569" s="48">
        <f t="shared" si="2310"/>
        <v>6</v>
      </c>
      <c r="AU569" s="48">
        <f t="shared" si="2310"/>
        <v>6</v>
      </c>
      <c r="AV569" s="48">
        <f t="shared" si="2310"/>
        <v>6</v>
      </c>
      <c r="AW569" s="48">
        <f t="shared" si="2310"/>
        <v>6</v>
      </c>
      <c r="AX569" s="48">
        <f t="shared" si="2310"/>
        <v>6</v>
      </c>
      <c r="AY569" s="25">
        <v>7</v>
      </c>
      <c r="AZ569" s="48">
        <f t="shared" ref="AZ569:BF569" si="2311">AY569</f>
        <v>7</v>
      </c>
      <c r="BA569" s="48">
        <f t="shared" si="2311"/>
        <v>7</v>
      </c>
      <c r="BB569" s="48">
        <f t="shared" si="2311"/>
        <v>7</v>
      </c>
      <c r="BC569" s="48">
        <f t="shared" si="2311"/>
        <v>7</v>
      </c>
      <c r="BD569" s="48">
        <f t="shared" si="2311"/>
        <v>7</v>
      </c>
      <c r="BE569" s="48">
        <f t="shared" si="2311"/>
        <v>7</v>
      </c>
      <c r="BF569" s="48">
        <f t="shared" si="2311"/>
        <v>7</v>
      </c>
      <c r="BG569" s="25">
        <v>8</v>
      </c>
      <c r="BH569" s="48">
        <f t="shared" ref="BH569:BN569" si="2312">BG569</f>
        <v>8</v>
      </c>
      <c r="BI569" s="48">
        <f t="shared" si="2312"/>
        <v>8</v>
      </c>
      <c r="BJ569" s="48">
        <f t="shared" si="2312"/>
        <v>8</v>
      </c>
      <c r="BK569" s="48">
        <f t="shared" si="2312"/>
        <v>8</v>
      </c>
      <c r="BL569" s="48">
        <f t="shared" si="2312"/>
        <v>8</v>
      </c>
      <c r="BM569" s="48">
        <f t="shared" si="2312"/>
        <v>8</v>
      </c>
      <c r="BN569" s="48">
        <f t="shared" si="2312"/>
        <v>8</v>
      </c>
    </row>
    <row r="570" spans="1:66" ht="21.75" thickBot="1" x14ac:dyDescent="0.3">
      <c r="A570" s="66"/>
      <c r="C570" s="954">
        <f t="shared" ref="C570:J570" si="2313">C561</f>
        <v>151</v>
      </c>
      <c r="D570" s="954">
        <f t="shared" si="2313"/>
        <v>152</v>
      </c>
      <c r="E570" s="954">
        <f t="shared" si="2313"/>
        <v>153</v>
      </c>
      <c r="F570" s="954">
        <f t="shared" si="2313"/>
        <v>154</v>
      </c>
      <c r="G570" s="954">
        <f t="shared" si="2313"/>
        <v>155</v>
      </c>
      <c r="H570" s="954">
        <f t="shared" si="2313"/>
        <v>156</v>
      </c>
      <c r="I570" s="954">
        <f t="shared" si="2313"/>
        <v>157</v>
      </c>
      <c r="J570" s="954">
        <f t="shared" si="2313"/>
        <v>158</v>
      </c>
      <c r="K570" s="954">
        <f t="shared" ref="K570:AP570" si="2314">C570</f>
        <v>151</v>
      </c>
      <c r="L570" s="954">
        <f t="shared" si="2314"/>
        <v>152</v>
      </c>
      <c r="M570" s="954">
        <f t="shared" si="2314"/>
        <v>153</v>
      </c>
      <c r="N570" s="954">
        <f t="shared" si="2314"/>
        <v>154</v>
      </c>
      <c r="O570" s="954">
        <f t="shared" si="2314"/>
        <v>155</v>
      </c>
      <c r="P570" s="954">
        <f t="shared" si="2314"/>
        <v>156</v>
      </c>
      <c r="Q570" s="954">
        <f t="shared" si="2314"/>
        <v>157</v>
      </c>
      <c r="R570" s="954">
        <f t="shared" si="2314"/>
        <v>158</v>
      </c>
      <c r="S570" s="954">
        <f t="shared" si="2314"/>
        <v>151</v>
      </c>
      <c r="T570" s="954">
        <f t="shared" si="2314"/>
        <v>152</v>
      </c>
      <c r="U570" s="954">
        <f t="shared" si="2314"/>
        <v>153</v>
      </c>
      <c r="V570" s="954">
        <f t="shared" si="2314"/>
        <v>154</v>
      </c>
      <c r="W570" s="954">
        <f t="shared" si="2314"/>
        <v>155</v>
      </c>
      <c r="X570" s="954">
        <f t="shared" si="2314"/>
        <v>156</v>
      </c>
      <c r="Y570" s="954">
        <f t="shared" si="2314"/>
        <v>157</v>
      </c>
      <c r="Z570" s="954">
        <f t="shared" si="2314"/>
        <v>158</v>
      </c>
      <c r="AA570" s="954">
        <f t="shared" si="2314"/>
        <v>151</v>
      </c>
      <c r="AB570" s="954">
        <f t="shared" si="2314"/>
        <v>152</v>
      </c>
      <c r="AC570" s="954">
        <f t="shared" si="2314"/>
        <v>153</v>
      </c>
      <c r="AD570" s="954">
        <f t="shared" si="2314"/>
        <v>154</v>
      </c>
      <c r="AE570" s="954">
        <f t="shared" si="2314"/>
        <v>155</v>
      </c>
      <c r="AF570" s="954">
        <f t="shared" si="2314"/>
        <v>156</v>
      </c>
      <c r="AG570" s="954">
        <f t="shared" si="2314"/>
        <v>157</v>
      </c>
      <c r="AH570" s="954">
        <f t="shared" si="2314"/>
        <v>158</v>
      </c>
      <c r="AI570" s="954">
        <f t="shared" si="2314"/>
        <v>151</v>
      </c>
      <c r="AJ570" s="954">
        <f t="shared" si="2314"/>
        <v>152</v>
      </c>
      <c r="AK570" s="954">
        <f t="shared" si="2314"/>
        <v>153</v>
      </c>
      <c r="AL570" s="954">
        <f t="shared" si="2314"/>
        <v>154</v>
      </c>
      <c r="AM570" s="954">
        <f t="shared" si="2314"/>
        <v>155</v>
      </c>
      <c r="AN570" s="954">
        <f t="shared" si="2314"/>
        <v>156</v>
      </c>
      <c r="AO570" s="954">
        <f t="shared" si="2314"/>
        <v>157</v>
      </c>
      <c r="AP570" s="954">
        <f t="shared" si="2314"/>
        <v>158</v>
      </c>
      <c r="AQ570" s="954">
        <f t="shared" ref="AQ570:BN570" si="2315">AI570</f>
        <v>151</v>
      </c>
      <c r="AR570" s="954">
        <f t="shared" si="2315"/>
        <v>152</v>
      </c>
      <c r="AS570" s="954">
        <f t="shared" si="2315"/>
        <v>153</v>
      </c>
      <c r="AT570" s="954">
        <f t="shared" si="2315"/>
        <v>154</v>
      </c>
      <c r="AU570" s="954">
        <f t="shared" si="2315"/>
        <v>155</v>
      </c>
      <c r="AV570" s="954">
        <f t="shared" si="2315"/>
        <v>156</v>
      </c>
      <c r="AW570" s="954">
        <f t="shared" si="2315"/>
        <v>157</v>
      </c>
      <c r="AX570" s="954">
        <f t="shared" si="2315"/>
        <v>158</v>
      </c>
      <c r="AY570" s="954">
        <f t="shared" si="2315"/>
        <v>151</v>
      </c>
      <c r="AZ570" s="954">
        <f t="shared" si="2315"/>
        <v>152</v>
      </c>
      <c r="BA570" s="954">
        <f t="shared" si="2315"/>
        <v>153</v>
      </c>
      <c r="BB570" s="954">
        <f t="shared" si="2315"/>
        <v>154</v>
      </c>
      <c r="BC570" s="954">
        <f t="shared" si="2315"/>
        <v>155</v>
      </c>
      <c r="BD570" s="954">
        <f t="shared" si="2315"/>
        <v>156</v>
      </c>
      <c r="BE570" s="954">
        <f t="shared" si="2315"/>
        <v>157</v>
      </c>
      <c r="BF570" s="954">
        <f t="shared" si="2315"/>
        <v>158</v>
      </c>
      <c r="BG570" s="954">
        <f t="shared" si="2315"/>
        <v>151</v>
      </c>
      <c r="BH570" s="954">
        <f t="shared" si="2315"/>
        <v>152</v>
      </c>
      <c r="BI570" s="954">
        <f t="shared" si="2315"/>
        <v>153</v>
      </c>
      <c r="BJ570" s="954">
        <f t="shared" si="2315"/>
        <v>154</v>
      </c>
      <c r="BK570" s="954">
        <f t="shared" si="2315"/>
        <v>155</v>
      </c>
      <c r="BL570" s="954">
        <f t="shared" si="2315"/>
        <v>156</v>
      </c>
      <c r="BM570" s="954">
        <f t="shared" si="2315"/>
        <v>157</v>
      </c>
      <c r="BN570" s="954">
        <f t="shared" si="2315"/>
        <v>158</v>
      </c>
    </row>
    <row r="571" spans="1:66" x14ac:dyDescent="0.25">
      <c r="A571" s="2113"/>
      <c r="B571" s="2114"/>
      <c r="C571" s="26" t="s">
        <v>18</v>
      </c>
      <c r="D571" s="7" t="s">
        <v>18</v>
      </c>
      <c r="E571" s="7" t="s">
        <v>18</v>
      </c>
      <c r="F571" s="7" t="s">
        <v>18</v>
      </c>
      <c r="G571" s="7" t="s">
        <v>18</v>
      </c>
      <c r="H571" s="7" t="s">
        <v>18</v>
      </c>
      <c r="I571" s="7" t="s">
        <v>18</v>
      </c>
      <c r="J571" s="8" t="s">
        <v>18</v>
      </c>
      <c r="K571" s="26" t="s">
        <v>18</v>
      </c>
      <c r="L571" s="7" t="s">
        <v>18</v>
      </c>
      <c r="M571" s="7" t="s">
        <v>18</v>
      </c>
      <c r="N571" s="7" t="s">
        <v>18</v>
      </c>
      <c r="O571" s="7" t="s">
        <v>18</v>
      </c>
      <c r="P571" s="7" t="s">
        <v>18</v>
      </c>
      <c r="Q571" s="7" t="s">
        <v>18</v>
      </c>
      <c r="R571" s="8" t="s">
        <v>18</v>
      </c>
      <c r="S571" s="26" t="s">
        <v>18</v>
      </c>
      <c r="T571" s="7" t="s">
        <v>18</v>
      </c>
      <c r="U571" s="7" t="s">
        <v>18</v>
      </c>
      <c r="V571" s="7" t="s">
        <v>18</v>
      </c>
      <c r="W571" s="7" t="s">
        <v>18</v>
      </c>
      <c r="X571" s="7" t="s">
        <v>18</v>
      </c>
      <c r="Y571" s="7" t="s">
        <v>18</v>
      </c>
      <c r="Z571" s="8" t="s">
        <v>18</v>
      </c>
      <c r="AA571" s="26" t="s">
        <v>18</v>
      </c>
      <c r="AB571" s="7" t="s">
        <v>18</v>
      </c>
      <c r="AC571" s="7" t="s">
        <v>18</v>
      </c>
      <c r="AD571" s="7" t="s">
        <v>18</v>
      </c>
      <c r="AE571" s="7" t="s">
        <v>18</v>
      </c>
      <c r="AF571" s="7" t="s">
        <v>18</v>
      </c>
      <c r="AG571" s="7" t="s">
        <v>18</v>
      </c>
      <c r="AH571" s="8" t="s">
        <v>18</v>
      </c>
      <c r="AI571" s="26" t="s">
        <v>18</v>
      </c>
      <c r="AJ571" s="7" t="s">
        <v>18</v>
      </c>
      <c r="AK571" s="7" t="s">
        <v>18</v>
      </c>
      <c r="AL571" s="7" t="s">
        <v>18</v>
      </c>
      <c r="AM571" s="7" t="s">
        <v>18</v>
      </c>
      <c r="AN571" s="7" t="s">
        <v>18</v>
      </c>
      <c r="AO571" s="7" t="s">
        <v>18</v>
      </c>
      <c r="AP571" s="8" t="s">
        <v>18</v>
      </c>
      <c r="AQ571" s="26" t="s">
        <v>18</v>
      </c>
      <c r="AR571" s="7" t="s">
        <v>18</v>
      </c>
      <c r="AS571" s="7" t="s">
        <v>18</v>
      </c>
      <c r="AT571" s="7" t="s">
        <v>18</v>
      </c>
      <c r="AU571" s="7" t="s">
        <v>18</v>
      </c>
      <c r="AV571" s="7" t="s">
        <v>18</v>
      </c>
      <c r="AW571" s="7" t="s">
        <v>18</v>
      </c>
      <c r="AX571" s="8" t="s">
        <v>18</v>
      </c>
      <c r="AY571" s="26" t="s">
        <v>18</v>
      </c>
      <c r="AZ571" s="7" t="s">
        <v>18</v>
      </c>
      <c r="BA571" s="7" t="s">
        <v>18</v>
      </c>
      <c r="BB571" s="7" t="s">
        <v>18</v>
      </c>
      <c r="BC571" s="7" t="s">
        <v>18</v>
      </c>
      <c r="BD571" s="7" t="s">
        <v>18</v>
      </c>
      <c r="BE571" s="7" t="s">
        <v>18</v>
      </c>
      <c r="BF571" s="8" t="s">
        <v>18</v>
      </c>
      <c r="BG571" s="26" t="s">
        <v>18</v>
      </c>
      <c r="BH571" s="7" t="s">
        <v>18</v>
      </c>
      <c r="BI571" s="7" t="s">
        <v>18</v>
      </c>
      <c r="BJ571" s="7" t="s">
        <v>18</v>
      </c>
      <c r="BK571" s="7" t="s">
        <v>18</v>
      </c>
      <c r="BL571" s="7" t="s">
        <v>18</v>
      </c>
      <c r="BM571" s="7" t="s">
        <v>18</v>
      </c>
      <c r="BN571" s="8" t="s">
        <v>18</v>
      </c>
    </row>
    <row r="572" spans="1:66" x14ac:dyDescent="0.25">
      <c r="A572" s="2098"/>
      <c r="B572" s="2099"/>
      <c r="C572" s="969" t="str">
        <f>IF(VLOOKUP(C570,'Tabulka-skore'!$B$4:$V$239,16,0)=C569,C570,"")</f>
        <v/>
      </c>
      <c r="D572" s="970" t="str">
        <f>IF(VLOOKUP(D570,'Tabulka-skore'!$B$4:$V$239,16,0)=D569,D570,"")</f>
        <v/>
      </c>
      <c r="E572" s="970" t="str">
        <f>IF(VLOOKUP(E570,'Tabulka-skore'!$B$4:$V$239,16,0)=E569,E570,"")</f>
        <v/>
      </c>
      <c r="F572" s="970" t="str">
        <f>IF(VLOOKUP(F570,'Tabulka-skore'!$B$4:$V$239,16,0)=F569,F570,"")</f>
        <v/>
      </c>
      <c r="G572" s="970" t="str">
        <f>IF(VLOOKUP(G570,'Tabulka-skore'!$B$4:$V$239,16,0)=G569,G570,"")</f>
        <v/>
      </c>
      <c r="H572" s="970" t="str">
        <f>IF(VLOOKUP(H570,'Tabulka-skore'!$B$4:$V$239,16,0)=H569,H570,"")</f>
        <v/>
      </c>
      <c r="I572" s="970" t="str">
        <f>IF(VLOOKUP(I570,'Tabulka-skore'!$B$4:$V$239,16,0)=I569,I570,"")</f>
        <v/>
      </c>
      <c r="J572" s="971" t="str">
        <f>IF(VLOOKUP(J570,'Tabulka-skore'!$B$4:$V$239,16,0)=J569,J570,"")</f>
        <v/>
      </c>
      <c r="K572" s="969" t="str">
        <f>IF(VLOOKUP(K570,'Tabulka-skore'!$B$4:$V$239,16,0)=K569,K570,"")</f>
        <v/>
      </c>
      <c r="L572" s="970" t="str">
        <f>IF(VLOOKUP(L570,'Tabulka-skore'!$B$4:$V$239,16,0)=L569,L570,"")</f>
        <v/>
      </c>
      <c r="M572" s="970" t="str">
        <f>IF(VLOOKUP(M570,'Tabulka-skore'!$B$4:$V$239,16,0)=M569,M570,"")</f>
        <v/>
      </c>
      <c r="N572" s="970" t="str">
        <f>IF(VLOOKUP(N570,'Tabulka-skore'!$B$4:$V$239,16,0)=N569,N570,"")</f>
        <v/>
      </c>
      <c r="O572" s="970" t="str">
        <f>IF(VLOOKUP(O570,'Tabulka-skore'!$B$4:$V$239,16,0)=O569,O570,"")</f>
        <v/>
      </c>
      <c r="P572" s="970" t="str">
        <f>IF(VLOOKUP(P570,'Tabulka-skore'!$B$4:$V$239,16,0)=P569,P570,"")</f>
        <v/>
      </c>
      <c r="Q572" s="970" t="str">
        <f>IF(VLOOKUP(Q570,'Tabulka-skore'!$B$4:$V$239,16,0)=Q569,Q570,"")</f>
        <v/>
      </c>
      <c r="R572" s="971" t="str">
        <f>IF(VLOOKUP(R570,'Tabulka-skore'!$B$4:$V$239,16,0)=R569,R570,"")</f>
        <v/>
      </c>
      <c r="S572" s="969" t="str">
        <f>IF(VLOOKUP(S570,'Tabulka-skore'!$B$4:$V$239,16,0)=S569,S570,"")</f>
        <v/>
      </c>
      <c r="T572" s="970" t="str">
        <f>IF(VLOOKUP(T570,'Tabulka-skore'!$B$4:$V$239,16,0)=T569,T570,"")</f>
        <v/>
      </c>
      <c r="U572" s="970" t="str">
        <f>IF(VLOOKUP(U570,'Tabulka-skore'!$B$4:$V$239,16,0)=U569,U570,"")</f>
        <v/>
      </c>
      <c r="V572" s="970" t="str">
        <f>IF(VLOOKUP(V570,'Tabulka-skore'!$B$4:$V$239,16,0)=V569,V570,"")</f>
        <v/>
      </c>
      <c r="W572" s="970" t="str">
        <f>IF(VLOOKUP(W570,'Tabulka-skore'!$B$4:$V$239,16,0)=W569,W570,"")</f>
        <v/>
      </c>
      <c r="X572" s="970" t="str">
        <f>IF(VLOOKUP(X570,'Tabulka-skore'!$B$4:$V$239,16,0)=X569,X570,"")</f>
        <v/>
      </c>
      <c r="Y572" s="970" t="str">
        <f>IF(VLOOKUP(Y570,'Tabulka-skore'!$B$4:$V$239,16,0)=Y569,Y570,"")</f>
        <v/>
      </c>
      <c r="Z572" s="971" t="str">
        <f>IF(VLOOKUP(Z570,'Tabulka-skore'!$B$4:$V$239,16,0)=Z569,Z570,"")</f>
        <v/>
      </c>
      <c r="AA572" s="969" t="str">
        <f>IF(VLOOKUP(AA570,'Tabulka-skore'!$B$4:$V$239,16,0)=AA569,AA570,"")</f>
        <v/>
      </c>
      <c r="AB572" s="970" t="str">
        <f>IF(VLOOKUP(AB570,'Tabulka-skore'!$B$4:$V$239,16,0)=AB569,AB570,"")</f>
        <v/>
      </c>
      <c r="AC572" s="970" t="str">
        <f>IF(VLOOKUP(AC570,'Tabulka-skore'!$B$4:$V$239,16,0)=AC569,AC570,"")</f>
        <v/>
      </c>
      <c r="AD572" s="970" t="str">
        <f>IF(VLOOKUP(AD570,'Tabulka-skore'!$B$4:$V$239,16,0)=AD569,AD570,"")</f>
        <v/>
      </c>
      <c r="AE572" s="970" t="str">
        <f>IF(VLOOKUP(AE570,'Tabulka-skore'!$B$4:$V$239,16,0)=AE569,AE570,"")</f>
        <v/>
      </c>
      <c r="AF572" s="970" t="str">
        <f>IF(VLOOKUP(AF570,'Tabulka-skore'!$B$4:$V$239,16,0)=AF569,AF570,"")</f>
        <v/>
      </c>
      <c r="AG572" s="970" t="str">
        <f>IF(VLOOKUP(AG570,'Tabulka-skore'!$B$4:$V$239,16,0)=AG569,AG570,"")</f>
        <v/>
      </c>
      <c r="AH572" s="971" t="str">
        <f>IF(VLOOKUP(AH570,'Tabulka-skore'!$B$4:$V$239,16,0)=AH569,AH570,"")</f>
        <v/>
      </c>
      <c r="AI572" s="969" t="str">
        <f>IF(VLOOKUP(AI570,'Tabulka-skore'!$B$4:$V$239,16,0)=AI569,AI570,"")</f>
        <v/>
      </c>
      <c r="AJ572" s="970" t="str">
        <f>IF(VLOOKUP(AJ570,'Tabulka-skore'!$B$4:$V$239,16,0)=AJ569,AJ570,"")</f>
        <v/>
      </c>
      <c r="AK572" s="970" t="str">
        <f>IF(VLOOKUP(AK570,'Tabulka-skore'!$B$4:$V$239,16,0)=AK569,AK570,"")</f>
        <v/>
      </c>
      <c r="AL572" s="970" t="str">
        <f>IF(VLOOKUP(AL570,'Tabulka-skore'!$B$4:$V$239,16,0)=AL569,AL570,"")</f>
        <v/>
      </c>
      <c r="AM572" s="970" t="str">
        <f>IF(VLOOKUP(AM570,'Tabulka-skore'!$B$4:$V$239,16,0)=AM569,AM570,"")</f>
        <v/>
      </c>
      <c r="AN572" s="970" t="str">
        <f>IF(VLOOKUP(AN570,'Tabulka-skore'!$B$4:$V$239,16,0)=AN569,AN570,"")</f>
        <v/>
      </c>
      <c r="AO572" s="970" t="str">
        <f>IF(VLOOKUP(AO570,'Tabulka-skore'!$B$4:$V$239,16,0)=AO569,AO570,"")</f>
        <v/>
      </c>
      <c r="AP572" s="971" t="str">
        <f>IF(VLOOKUP(AP570,'Tabulka-skore'!$B$4:$V$239,16,0)=AP569,AP570,"")</f>
        <v/>
      </c>
      <c r="AQ572" s="969" t="str">
        <f>IF(VLOOKUP(AQ570,'Tabulka-skore'!$B$4:$V$239,16,0)=AQ569,AQ570,"")</f>
        <v/>
      </c>
      <c r="AR572" s="970" t="str">
        <f>IF(VLOOKUP(AR570,'Tabulka-skore'!$B$4:$V$239,16,0)=AR569,AR570,"")</f>
        <v/>
      </c>
      <c r="AS572" s="970" t="str">
        <f>IF(VLOOKUP(AS570,'Tabulka-skore'!$B$4:$V$239,16,0)=AS569,AS570,"")</f>
        <v/>
      </c>
      <c r="AT572" s="970" t="str">
        <f>IF(VLOOKUP(AT570,'Tabulka-skore'!$B$4:$V$239,16,0)=AT569,AT570,"")</f>
        <v/>
      </c>
      <c r="AU572" s="970" t="str">
        <f>IF(VLOOKUP(AU570,'Tabulka-skore'!$B$4:$V$239,16,0)=AU569,AU570,"")</f>
        <v/>
      </c>
      <c r="AV572" s="970" t="str">
        <f>IF(VLOOKUP(AV570,'Tabulka-skore'!$B$4:$V$239,16,0)=AV569,AV570,"")</f>
        <v/>
      </c>
      <c r="AW572" s="970" t="str">
        <f>IF(VLOOKUP(AW570,'Tabulka-skore'!$B$4:$V$239,16,0)=AW569,AW570,"")</f>
        <v/>
      </c>
      <c r="AX572" s="971" t="str">
        <f>IF(VLOOKUP(AX570,'Tabulka-skore'!$B$4:$V$239,16,0)=AX569,AX570,"")</f>
        <v/>
      </c>
      <c r="AY572" s="969" t="str">
        <f>IF(VLOOKUP(AY570,'Tabulka-skore'!$B$4:$V$239,16,0)=AY569,AY570,"")</f>
        <v/>
      </c>
      <c r="AZ572" s="970" t="str">
        <f>IF(VLOOKUP(AZ570,'Tabulka-skore'!$B$4:$V$239,16,0)=AZ569,AZ570,"")</f>
        <v/>
      </c>
      <c r="BA572" s="970" t="str">
        <f>IF(VLOOKUP(BA570,'Tabulka-skore'!$B$4:$V$239,16,0)=BA569,BA570,"")</f>
        <v/>
      </c>
      <c r="BB572" s="970" t="str">
        <f>IF(VLOOKUP(BB570,'Tabulka-skore'!$B$4:$V$239,16,0)=BB569,BB570,"")</f>
        <v/>
      </c>
      <c r="BC572" s="970" t="str">
        <f>IF(VLOOKUP(BC570,'Tabulka-skore'!$B$4:$V$239,16,0)=BC569,BC570,"")</f>
        <v/>
      </c>
      <c r="BD572" s="970" t="str">
        <f>IF(VLOOKUP(BD570,'Tabulka-skore'!$B$4:$V$239,16,0)=BD569,BD570,"")</f>
        <v/>
      </c>
      <c r="BE572" s="970" t="str">
        <f>IF(VLOOKUP(BE570,'Tabulka-skore'!$B$4:$V$239,16,0)=BE569,BE570,"")</f>
        <v/>
      </c>
      <c r="BF572" s="971" t="str">
        <f>IF(VLOOKUP(BF570,'Tabulka-skore'!$B$4:$V$239,16,0)=BF569,BF570,"")</f>
        <v/>
      </c>
      <c r="BG572" s="969" t="str">
        <f>IF(VLOOKUP(BG570,'Tabulka-skore'!$B$4:$V$239,16,0)=BG569,BG570,"")</f>
        <v/>
      </c>
      <c r="BH572" s="970" t="str">
        <f>IF(VLOOKUP(BH570,'Tabulka-skore'!$B$4:$V$239,16,0)=BH569,BH570,"")</f>
        <v/>
      </c>
      <c r="BI572" s="970" t="str">
        <f>IF(VLOOKUP(BI570,'Tabulka-skore'!$B$4:$V$239,16,0)=BI569,BI570,"")</f>
        <v/>
      </c>
      <c r="BJ572" s="970" t="str">
        <f>IF(VLOOKUP(BJ570,'Tabulka-skore'!$B$4:$V$239,16,0)=BJ569,BJ570,"")</f>
        <v/>
      </c>
      <c r="BK572" s="970" t="str">
        <f>IF(VLOOKUP(BK570,'Tabulka-skore'!$B$4:$V$239,16,0)=BK569,BK570,"")</f>
        <v/>
      </c>
      <c r="BL572" s="970" t="str">
        <f>IF(VLOOKUP(BL570,'Tabulka-skore'!$B$4:$V$239,16,0)=BL569,BL570,"")</f>
        <v/>
      </c>
      <c r="BM572" s="970" t="str">
        <f>IF(VLOOKUP(BM570,'Tabulka-skore'!$B$4:$V$239,16,0)=BM569,BM570,"")</f>
        <v/>
      </c>
      <c r="BN572" s="971" t="str">
        <f>IF(VLOOKUP(BN570,'Tabulka-skore'!$B$4:$V$239,16,0)=BN569,BN570,"")</f>
        <v/>
      </c>
    </row>
    <row r="573" spans="1:66" ht="15.75" x14ac:dyDescent="0.25">
      <c r="A573" s="275" t="s">
        <v>26</v>
      </c>
      <c r="B573" s="276" t="s">
        <v>58</v>
      </c>
      <c r="C573" s="27" t="str">
        <f>IF(C572="","",DSUM('Rozpis-skore'!$C$1:$L$162,$B573,C571:C572))</f>
        <v/>
      </c>
      <c r="D573" s="6" t="str">
        <f>IF(D572="","",DSUM('Rozpis-skore'!$C$1:$L$162,$B573,D571:D572))</f>
        <v/>
      </c>
      <c r="E573" s="6" t="str">
        <f>IF(E572="","",DSUM('Rozpis-skore'!$C$1:$L$162,$B573,E571:E572))</f>
        <v/>
      </c>
      <c r="F573" s="6" t="str">
        <f>IF(F572="","",DSUM('Rozpis-skore'!$C$1:$L$162,$B573,F571:F572))</f>
        <v/>
      </c>
      <c r="G573" s="6" t="str">
        <f>IF(G572="","",DSUM('Rozpis-skore'!$C$1:$L$162,$B573,G571:G572))</f>
        <v/>
      </c>
      <c r="H573" s="6" t="str">
        <f>IF(H572="","",DSUM('Rozpis-skore'!$C$1:$L$162,$B573,H571:H572))</f>
        <v/>
      </c>
      <c r="I573" s="6" t="str">
        <f>IF(I572="","",DSUM('Rozpis-skore'!$C$1:$L$162,$B573,I571:I572))</f>
        <v/>
      </c>
      <c r="J573" s="9" t="str">
        <f>IF(J572="","",DSUM('Rozpis-skore'!$C$1:$L$162,$B573,J571:J572))</f>
        <v/>
      </c>
      <c r="K573" s="27" t="str">
        <f>IF(K572="","",DSUM('Rozpis-skore'!$C$1:$L$162,$B573,K571:K572))</f>
        <v/>
      </c>
      <c r="L573" s="6" t="str">
        <f>IF(L572="","",DSUM('Rozpis-skore'!$C$1:$L$162,$B573,L571:L572))</f>
        <v/>
      </c>
      <c r="M573" s="6" t="str">
        <f>IF(M572="","",DSUM('Rozpis-skore'!$C$1:$L$162,$B573,M571:M572))</f>
        <v/>
      </c>
      <c r="N573" s="6" t="str">
        <f>IF(N572="","",DSUM('Rozpis-skore'!$C$1:$L$162,$B573,N571:N572))</f>
        <v/>
      </c>
      <c r="O573" s="6" t="str">
        <f>IF(O572="","",DSUM('Rozpis-skore'!$C$1:$L$162,$B573,O571:O572))</f>
        <v/>
      </c>
      <c r="P573" s="6" t="str">
        <f>IF(P572="","",DSUM('Rozpis-skore'!$C$1:$L$162,$B573,P571:P572))</f>
        <v/>
      </c>
      <c r="Q573" s="6" t="str">
        <f>IF(Q572="","",DSUM('Rozpis-skore'!$C$1:$L$162,$B573,Q571:Q572))</f>
        <v/>
      </c>
      <c r="R573" s="9" t="str">
        <f>IF(R572="","",DSUM('Rozpis-skore'!$C$1:$L$162,$B573,R571:R572))</f>
        <v/>
      </c>
      <c r="S573" s="27" t="str">
        <f>IF(S572="","",DSUM('Rozpis-skore'!$C$1:$L$162,$B573,S571:S572))</f>
        <v/>
      </c>
      <c r="T573" s="6" t="str">
        <f>IF(T572="","",DSUM('Rozpis-skore'!$C$1:$L$162,$B573,T571:T572))</f>
        <v/>
      </c>
      <c r="U573" s="6" t="str">
        <f>IF(U572="","",DSUM('Rozpis-skore'!$C$1:$L$162,$B573,U571:U572))</f>
        <v/>
      </c>
      <c r="V573" s="6" t="str">
        <f>IF(V572="","",DSUM('Rozpis-skore'!$C$1:$L$162,$B573,V571:V572))</f>
        <v/>
      </c>
      <c r="W573" s="6" t="str">
        <f>IF(W572="","",DSUM('Rozpis-skore'!$C$1:$L$162,$B573,W571:W572))</f>
        <v/>
      </c>
      <c r="X573" s="6" t="str">
        <f>IF(X572="","",DSUM('Rozpis-skore'!$C$1:$L$162,$B573,X571:X572))</f>
        <v/>
      </c>
      <c r="Y573" s="6" t="str">
        <f>IF(Y572="","",DSUM('Rozpis-skore'!$C$1:$L$162,$B573,Y571:Y572))</f>
        <v/>
      </c>
      <c r="Z573" s="9" t="str">
        <f>IF(Z572="","",DSUM('Rozpis-skore'!$C$1:$L$162,$B573,Z571:Z572))</f>
        <v/>
      </c>
      <c r="AA573" s="27" t="str">
        <f>IF(AA572="","",DSUM('Rozpis-skore'!$C$1:$L$162,$B573,AA571:AA572))</f>
        <v/>
      </c>
      <c r="AB573" s="6" t="str">
        <f>IF(AB572="","",DSUM('Rozpis-skore'!$C$1:$L$162,$B573,AB571:AB572))</f>
        <v/>
      </c>
      <c r="AC573" s="6" t="str">
        <f>IF(AC572="","",DSUM('Rozpis-skore'!$C$1:$L$162,$B573,AC571:AC572))</f>
        <v/>
      </c>
      <c r="AD573" s="6" t="str">
        <f>IF(AD572="","",DSUM('Rozpis-skore'!$C$1:$L$162,$B573,AD571:AD572))</f>
        <v/>
      </c>
      <c r="AE573" s="6" t="str">
        <f>IF(AE572="","",DSUM('Rozpis-skore'!$C$1:$L$162,$B573,AE571:AE572))</f>
        <v/>
      </c>
      <c r="AF573" s="6" t="str">
        <f>IF(AF572="","",DSUM('Rozpis-skore'!$C$1:$L$162,$B573,AF571:AF572))</f>
        <v/>
      </c>
      <c r="AG573" s="6" t="str">
        <f>IF(AG572="","",DSUM('Rozpis-skore'!$C$1:$L$162,$B573,AG571:AG572))</f>
        <v/>
      </c>
      <c r="AH573" s="9" t="str">
        <f>IF(AH572="","",DSUM('Rozpis-skore'!$C$1:$L$162,$B573,AH571:AH572))</f>
        <v/>
      </c>
      <c r="AI573" s="27" t="str">
        <f>IF(AI572="","",DSUM('Rozpis-skore'!$C$1:$L$162,$B573,AI571:AI572))</f>
        <v/>
      </c>
      <c r="AJ573" s="6" t="str">
        <f>IF(AJ572="","",DSUM('Rozpis-skore'!$C$1:$L$162,$B573,AJ571:AJ572))</f>
        <v/>
      </c>
      <c r="AK573" s="6" t="str">
        <f>IF(AK572="","",DSUM('Rozpis-skore'!$C$1:$L$162,$B573,AK571:AK572))</f>
        <v/>
      </c>
      <c r="AL573" s="6" t="str">
        <f>IF(AL572="","",DSUM('Rozpis-skore'!$C$1:$L$162,$B573,AL571:AL572))</f>
        <v/>
      </c>
      <c r="AM573" s="6" t="str">
        <f>IF(AM572="","",DSUM('Rozpis-skore'!$C$1:$L$162,$B573,AM571:AM572))</f>
        <v/>
      </c>
      <c r="AN573" s="6" t="str">
        <f>IF(AN572="","",DSUM('Rozpis-skore'!$C$1:$L$162,$B573,AN571:AN572))</f>
        <v/>
      </c>
      <c r="AO573" s="6" t="str">
        <f>IF(AO572="","",DSUM('Rozpis-skore'!$C$1:$L$162,$B573,AO571:AO572))</f>
        <v/>
      </c>
      <c r="AP573" s="9" t="str">
        <f>IF(AP572="","",DSUM('Rozpis-skore'!$C$1:$L$162,$B573,AP571:AP572))</f>
        <v/>
      </c>
      <c r="AQ573" s="27" t="str">
        <f>IF(AQ572="","",DSUM('Rozpis-skore'!$C$1:$L$162,$B573,AQ571:AQ572))</f>
        <v/>
      </c>
      <c r="AR573" s="6" t="str">
        <f>IF(AR572="","",DSUM('Rozpis-skore'!$C$1:$L$162,$B573,AR571:AR572))</f>
        <v/>
      </c>
      <c r="AS573" s="6" t="str">
        <f>IF(AS572="","",DSUM('Rozpis-skore'!$C$1:$L$162,$B573,AS571:AS572))</f>
        <v/>
      </c>
      <c r="AT573" s="6" t="str">
        <f>IF(AT572="","",DSUM('Rozpis-skore'!$C$1:$L$162,$B573,AT571:AT572))</f>
        <v/>
      </c>
      <c r="AU573" s="6" t="str">
        <f>IF(AU572="","",DSUM('Rozpis-skore'!$C$1:$L$162,$B573,AU571:AU572))</f>
        <v/>
      </c>
      <c r="AV573" s="6" t="str">
        <f>IF(AV572="","",DSUM('Rozpis-skore'!$C$1:$L$162,$B573,AV571:AV572))</f>
        <v/>
      </c>
      <c r="AW573" s="6" t="str">
        <f>IF(AW572="","",DSUM('Rozpis-skore'!$C$1:$L$162,$B573,AW571:AW572))</f>
        <v/>
      </c>
      <c r="AX573" s="9" t="str">
        <f>IF(AX572="","",DSUM('Rozpis-skore'!$C$1:$L$162,$B573,AX571:AX572))</f>
        <v/>
      </c>
      <c r="AY573" s="27" t="str">
        <f>IF(AY572="","",DSUM('Rozpis-skore'!$C$1:$L$162,$B573,AY571:AY572))</f>
        <v/>
      </c>
      <c r="AZ573" s="6" t="str">
        <f>IF(AZ572="","",DSUM('Rozpis-skore'!$C$1:$L$162,$B573,AZ571:AZ572))</f>
        <v/>
      </c>
      <c r="BA573" s="6" t="str">
        <f>IF(BA572="","",DSUM('Rozpis-skore'!$C$1:$L$162,$B573,BA571:BA572))</f>
        <v/>
      </c>
      <c r="BB573" s="6" t="str">
        <f>IF(BB572="","",DSUM('Rozpis-skore'!$C$1:$L$162,$B573,BB571:BB572))</f>
        <v/>
      </c>
      <c r="BC573" s="6" t="str">
        <f>IF(BC572="","",DSUM('Rozpis-skore'!$C$1:$L$162,$B573,BC571:BC572))</f>
        <v/>
      </c>
      <c r="BD573" s="6" t="str">
        <f>IF(BD572="","",DSUM('Rozpis-skore'!$C$1:$L$162,$B573,BD571:BD572))</f>
        <v/>
      </c>
      <c r="BE573" s="6" t="str">
        <f>IF(BE572="","",DSUM('Rozpis-skore'!$C$1:$L$162,$B573,BE571:BE572))</f>
        <v/>
      </c>
      <c r="BF573" s="9" t="str">
        <f>IF(BF572="","",DSUM('Rozpis-skore'!$C$1:$L$162,$B573,BF571:BF572))</f>
        <v/>
      </c>
      <c r="BG573" s="27" t="str">
        <f>IF(BG572="","",DSUM('Rozpis-skore'!$C$1:$L$162,$B573,BG571:BG572))</f>
        <v/>
      </c>
      <c r="BH573" s="6" t="str">
        <f>IF(BH572="","",DSUM('Rozpis-skore'!$C$1:$L$162,$B573,BH571:BH572))</f>
        <v/>
      </c>
      <c r="BI573" s="6" t="str">
        <f>IF(BI572="","",DSUM('Rozpis-skore'!$C$1:$L$162,$B573,BI571:BI572))</f>
        <v/>
      </c>
      <c r="BJ573" s="6" t="str">
        <f>IF(BJ572="","",DSUM('Rozpis-skore'!$C$1:$L$162,$B573,BJ571:BJ572))</f>
        <v/>
      </c>
      <c r="BK573" s="6" t="str">
        <f>IF(BK572="","",DSUM('Rozpis-skore'!$C$1:$L$162,$B573,BK571:BK572))</f>
        <v/>
      </c>
      <c r="BL573" s="6" t="str">
        <f>IF(BL572="","",DSUM('Rozpis-skore'!$C$1:$L$162,$B573,BL571:BL572))</f>
        <v/>
      </c>
      <c r="BM573" s="6" t="str">
        <f>IF(BM572="","",DSUM('Rozpis-skore'!$C$1:$L$162,$B573,BM571:BM572))</f>
        <v/>
      </c>
      <c r="BN573" s="9" t="str">
        <f>IF(BN572="","",DSUM('Rozpis-skore'!$C$1:$L$162,$B573,BN571:BN572))</f>
        <v/>
      </c>
    </row>
    <row r="574" spans="1:66" ht="15.75" x14ac:dyDescent="0.25">
      <c r="A574" s="275" t="s">
        <v>28</v>
      </c>
      <c r="B574" s="276" t="s">
        <v>20</v>
      </c>
      <c r="C574" s="27" t="str">
        <f>IF(C572="","",DSUM('Rozpis-skore'!$C$1:$L$162,$B574,C571:C572))</f>
        <v/>
      </c>
      <c r="D574" s="6" t="str">
        <f>IF(D572="","",DSUM('Rozpis-skore'!$C$1:$L$162,$B574,D571:D572))</f>
        <v/>
      </c>
      <c r="E574" s="6" t="str">
        <f>IF(E572="","",DSUM('Rozpis-skore'!$C$1:$L$162,$B574,E571:E572))</f>
        <v/>
      </c>
      <c r="F574" s="6" t="str">
        <f>IF(F572="","",DSUM('Rozpis-skore'!$C$1:$L$162,$B574,F571:F572))</f>
        <v/>
      </c>
      <c r="G574" s="6" t="str">
        <f>IF(G572="","",DSUM('Rozpis-skore'!$C$1:$L$162,$B574,G571:G572))</f>
        <v/>
      </c>
      <c r="H574" s="6" t="str">
        <f>IF(H572="","",DSUM('Rozpis-skore'!$C$1:$L$162,$B574,H571:H572))</f>
        <v/>
      </c>
      <c r="I574" s="6" t="str">
        <f>IF(I572="","",DSUM('Rozpis-skore'!$C$1:$L$162,$B574,I571:I572))</f>
        <v/>
      </c>
      <c r="J574" s="9" t="str">
        <f>IF(J572="","",DSUM('Rozpis-skore'!$C$1:$L$162,$B574,J571:J572))</f>
        <v/>
      </c>
      <c r="K574" s="27" t="str">
        <f>IF(K572="","",DSUM('Rozpis-skore'!$C$1:$L$162,$B574,K571:K572))</f>
        <v/>
      </c>
      <c r="L574" s="6" t="str">
        <f>IF(L572="","",DSUM('Rozpis-skore'!$C$1:$L$162,$B574,L571:L572))</f>
        <v/>
      </c>
      <c r="M574" s="6" t="str">
        <f>IF(M572="","",DSUM('Rozpis-skore'!$C$1:$L$162,$B574,M571:M572))</f>
        <v/>
      </c>
      <c r="N574" s="6" t="str">
        <f>IF(N572="","",DSUM('Rozpis-skore'!$C$1:$L$162,$B574,N571:N572))</f>
        <v/>
      </c>
      <c r="O574" s="6" t="str">
        <f>IF(O572="","",DSUM('Rozpis-skore'!$C$1:$L$162,$B574,O571:O572))</f>
        <v/>
      </c>
      <c r="P574" s="6" t="str">
        <f>IF(P572="","",DSUM('Rozpis-skore'!$C$1:$L$162,$B574,P571:P572))</f>
        <v/>
      </c>
      <c r="Q574" s="6" t="str">
        <f>IF(Q572="","",DSUM('Rozpis-skore'!$C$1:$L$162,$B574,Q571:Q572))</f>
        <v/>
      </c>
      <c r="R574" s="9" t="str">
        <f>IF(R572="","",DSUM('Rozpis-skore'!$C$1:$L$162,$B574,R571:R572))</f>
        <v/>
      </c>
      <c r="S574" s="27" t="str">
        <f>IF(S572="","",DSUM('Rozpis-skore'!$C$1:$L$162,$B574,S571:S572))</f>
        <v/>
      </c>
      <c r="T574" s="6" t="str">
        <f>IF(T572="","",DSUM('Rozpis-skore'!$C$1:$L$162,$B574,T571:T572))</f>
        <v/>
      </c>
      <c r="U574" s="6" t="str">
        <f>IF(U572="","",DSUM('Rozpis-skore'!$C$1:$L$162,$B574,U571:U572))</f>
        <v/>
      </c>
      <c r="V574" s="6" t="str">
        <f>IF(V572="","",DSUM('Rozpis-skore'!$C$1:$L$162,$B574,V571:V572))</f>
        <v/>
      </c>
      <c r="W574" s="6" t="str">
        <f>IF(W572="","",DSUM('Rozpis-skore'!$C$1:$L$162,$B574,W571:W572))</f>
        <v/>
      </c>
      <c r="X574" s="6" t="str">
        <f>IF(X572="","",DSUM('Rozpis-skore'!$C$1:$L$162,$B574,X571:X572))</f>
        <v/>
      </c>
      <c r="Y574" s="6" t="str">
        <f>IF(Y572="","",DSUM('Rozpis-skore'!$C$1:$L$162,$B574,Y571:Y572))</f>
        <v/>
      </c>
      <c r="Z574" s="9" t="str">
        <f>IF(Z572="","",DSUM('Rozpis-skore'!$C$1:$L$162,$B574,Z571:Z572))</f>
        <v/>
      </c>
      <c r="AA574" s="27" t="str">
        <f>IF(AA572="","",DSUM('Rozpis-skore'!$C$1:$L$162,$B574,AA571:AA572))</f>
        <v/>
      </c>
      <c r="AB574" s="6" t="str">
        <f>IF(AB572="","",DSUM('Rozpis-skore'!$C$1:$L$162,$B574,AB571:AB572))</f>
        <v/>
      </c>
      <c r="AC574" s="6" t="str">
        <f>IF(AC572="","",DSUM('Rozpis-skore'!$C$1:$L$162,$B574,AC571:AC572))</f>
        <v/>
      </c>
      <c r="AD574" s="6" t="str">
        <f>IF(AD572="","",DSUM('Rozpis-skore'!$C$1:$L$162,$B574,AD571:AD572))</f>
        <v/>
      </c>
      <c r="AE574" s="6" t="str">
        <f>IF(AE572="","",DSUM('Rozpis-skore'!$C$1:$L$162,$B574,AE571:AE572))</f>
        <v/>
      </c>
      <c r="AF574" s="6" t="str">
        <f>IF(AF572="","",DSUM('Rozpis-skore'!$C$1:$L$162,$B574,AF571:AF572))</f>
        <v/>
      </c>
      <c r="AG574" s="6" t="str">
        <f>IF(AG572="","",DSUM('Rozpis-skore'!$C$1:$L$162,$B574,AG571:AG572))</f>
        <v/>
      </c>
      <c r="AH574" s="9" t="str">
        <f>IF(AH572="","",DSUM('Rozpis-skore'!$C$1:$L$162,$B574,AH571:AH572))</f>
        <v/>
      </c>
      <c r="AI574" s="27" t="str">
        <f>IF(AI572="","",DSUM('Rozpis-skore'!$C$1:$L$162,$B574,AI571:AI572))</f>
        <v/>
      </c>
      <c r="AJ574" s="6" t="str">
        <f>IF(AJ572="","",DSUM('Rozpis-skore'!$C$1:$L$162,$B574,AJ571:AJ572))</f>
        <v/>
      </c>
      <c r="AK574" s="6" t="str">
        <f>IF(AK572="","",DSUM('Rozpis-skore'!$C$1:$L$162,$B574,AK571:AK572))</f>
        <v/>
      </c>
      <c r="AL574" s="6" t="str">
        <f>IF(AL572="","",DSUM('Rozpis-skore'!$C$1:$L$162,$B574,AL571:AL572))</f>
        <v/>
      </c>
      <c r="AM574" s="6" t="str">
        <f>IF(AM572="","",DSUM('Rozpis-skore'!$C$1:$L$162,$B574,AM571:AM572))</f>
        <v/>
      </c>
      <c r="AN574" s="6" t="str">
        <f>IF(AN572="","",DSUM('Rozpis-skore'!$C$1:$L$162,$B574,AN571:AN572))</f>
        <v/>
      </c>
      <c r="AO574" s="6" t="str">
        <f>IF(AO572="","",DSUM('Rozpis-skore'!$C$1:$L$162,$B574,AO571:AO572))</f>
        <v/>
      </c>
      <c r="AP574" s="9" t="str">
        <f>IF(AP572="","",DSUM('Rozpis-skore'!$C$1:$L$162,$B574,AP571:AP572))</f>
        <v/>
      </c>
      <c r="AQ574" s="27" t="str">
        <f>IF(AQ572="","",DSUM('Rozpis-skore'!$C$1:$L$162,$B574,AQ571:AQ572))</f>
        <v/>
      </c>
      <c r="AR574" s="6" t="str">
        <f>IF(AR572="","",DSUM('Rozpis-skore'!$C$1:$L$162,$B574,AR571:AR572))</f>
        <v/>
      </c>
      <c r="AS574" s="6" t="str">
        <f>IF(AS572="","",DSUM('Rozpis-skore'!$C$1:$L$162,$B574,AS571:AS572))</f>
        <v/>
      </c>
      <c r="AT574" s="6" t="str">
        <f>IF(AT572="","",DSUM('Rozpis-skore'!$C$1:$L$162,$B574,AT571:AT572))</f>
        <v/>
      </c>
      <c r="AU574" s="6" t="str">
        <f>IF(AU572="","",DSUM('Rozpis-skore'!$C$1:$L$162,$B574,AU571:AU572))</f>
        <v/>
      </c>
      <c r="AV574" s="6" t="str">
        <f>IF(AV572="","",DSUM('Rozpis-skore'!$C$1:$L$162,$B574,AV571:AV572))</f>
        <v/>
      </c>
      <c r="AW574" s="6" t="str">
        <f>IF(AW572="","",DSUM('Rozpis-skore'!$C$1:$L$162,$B574,AW571:AW572))</f>
        <v/>
      </c>
      <c r="AX574" s="9" t="str">
        <f>IF(AX572="","",DSUM('Rozpis-skore'!$C$1:$L$162,$B574,AX571:AX572))</f>
        <v/>
      </c>
      <c r="AY574" s="27" t="str">
        <f>IF(AY572="","",DSUM('Rozpis-skore'!$C$1:$L$162,$B574,AY571:AY572))</f>
        <v/>
      </c>
      <c r="AZ574" s="6" t="str">
        <f>IF(AZ572="","",DSUM('Rozpis-skore'!$C$1:$L$162,$B574,AZ571:AZ572))</f>
        <v/>
      </c>
      <c r="BA574" s="6" t="str">
        <f>IF(BA572="","",DSUM('Rozpis-skore'!$C$1:$L$162,$B574,BA571:BA572))</f>
        <v/>
      </c>
      <c r="BB574" s="6" t="str">
        <f>IF(BB572="","",DSUM('Rozpis-skore'!$C$1:$L$162,$B574,BB571:BB572))</f>
        <v/>
      </c>
      <c r="BC574" s="6" t="str">
        <f>IF(BC572="","",DSUM('Rozpis-skore'!$C$1:$L$162,$B574,BC571:BC572))</f>
        <v/>
      </c>
      <c r="BD574" s="6" t="str">
        <f>IF(BD572="","",DSUM('Rozpis-skore'!$C$1:$L$162,$B574,BD571:BD572))</f>
        <v/>
      </c>
      <c r="BE574" s="6" t="str">
        <f>IF(BE572="","",DSUM('Rozpis-skore'!$C$1:$L$162,$B574,BE571:BE572))</f>
        <v/>
      </c>
      <c r="BF574" s="9" t="str">
        <f>IF(BF572="","",DSUM('Rozpis-skore'!$C$1:$L$162,$B574,BF571:BF572))</f>
        <v/>
      </c>
      <c r="BG574" s="27" t="str">
        <f>IF(BG572="","",DSUM('Rozpis-skore'!$C$1:$L$162,$B574,BG571:BG572))</f>
        <v/>
      </c>
      <c r="BH574" s="6" t="str">
        <f>IF(BH572="","",DSUM('Rozpis-skore'!$C$1:$L$162,$B574,BH571:BH572))</f>
        <v/>
      </c>
      <c r="BI574" s="6" t="str">
        <f>IF(BI572="","",DSUM('Rozpis-skore'!$C$1:$L$162,$B574,BI571:BI572))</f>
        <v/>
      </c>
      <c r="BJ574" s="6" t="str">
        <f>IF(BJ572="","",DSUM('Rozpis-skore'!$C$1:$L$162,$B574,BJ571:BJ572))</f>
        <v/>
      </c>
      <c r="BK574" s="6" t="str">
        <f>IF(BK572="","",DSUM('Rozpis-skore'!$C$1:$L$162,$B574,BK571:BK572))</f>
        <v/>
      </c>
      <c r="BL574" s="6" t="str">
        <f>IF(BL572="","",DSUM('Rozpis-skore'!$C$1:$L$162,$B574,BL571:BL572))</f>
        <v/>
      </c>
      <c r="BM574" s="6" t="str">
        <f>IF(BM572="","",DSUM('Rozpis-skore'!$C$1:$L$162,$B574,BM571:BM572))</f>
        <v/>
      </c>
      <c r="BN574" s="9" t="str">
        <f>IF(BN572="","",DSUM('Rozpis-skore'!$C$1:$L$162,$B574,BN571:BN572))</f>
        <v/>
      </c>
    </row>
    <row r="575" spans="1:66" ht="16.5" thickBot="1" x14ac:dyDescent="0.3">
      <c r="A575" s="277" t="s">
        <v>30</v>
      </c>
      <c r="B575" s="278" t="s">
        <v>21</v>
      </c>
      <c r="C575" s="13" t="str">
        <f>IF(C572="","",DSUM('Rozpis-skore'!$C$1:$L$162,$B575,C571:C572))</f>
        <v/>
      </c>
      <c r="D575" s="10" t="str">
        <f>IF(D572="","",DSUM('Rozpis-skore'!$C$1:$L$162,$B575,D571:D572))</f>
        <v/>
      </c>
      <c r="E575" s="10" t="str">
        <f>IF(E572="","",DSUM('Rozpis-skore'!$C$1:$L$162,$B575,E571:E572))</f>
        <v/>
      </c>
      <c r="F575" s="10" t="str">
        <f>IF(F572="","",DSUM('Rozpis-skore'!$C$1:$L$162,$B575,F571:F572))</f>
        <v/>
      </c>
      <c r="G575" s="10" t="str">
        <f>IF(G572="","",DSUM('Rozpis-skore'!$C$1:$L$162,$B575,G571:G572))</f>
        <v/>
      </c>
      <c r="H575" s="10" t="str">
        <f>IF(H572="","",DSUM('Rozpis-skore'!$C$1:$L$162,$B575,H571:H572))</f>
        <v/>
      </c>
      <c r="I575" s="10" t="str">
        <f>IF(I572="","",DSUM('Rozpis-skore'!$C$1:$L$162,$B575,I571:I572))</f>
        <v/>
      </c>
      <c r="J575" s="11" t="str">
        <f>IF(J572="","",DSUM('Rozpis-skore'!$C$1:$L$162,$B575,J571:J572))</f>
        <v/>
      </c>
      <c r="K575" s="13" t="str">
        <f>IF(K572="","",DSUM('Rozpis-skore'!$C$1:$L$162,$B575,K571:K572))</f>
        <v/>
      </c>
      <c r="L575" s="10" t="str">
        <f>IF(L572="","",DSUM('Rozpis-skore'!$C$1:$L$162,$B575,L571:L572))</f>
        <v/>
      </c>
      <c r="M575" s="10" t="str">
        <f>IF(M572="","",DSUM('Rozpis-skore'!$C$1:$L$162,$B575,M571:M572))</f>
        <v/>
      </c>
      <c r="N575" s="10" t="str">
        <f>IF(N572="","",DSUM('Rozpis-skore'!$C$1:$L$162,$B575,N571:N572))</f>
        <v/>
      </c>
      <c r="O575" s="10" t="str">
        <f>IF(O572="","",DSUM('Rozpis-skore'!$C$1:$L$162,$B575,O571:O572))</f>
        <v/>
      </c>
      <c r="P575" s="10" t="str">
        <f>IF(P572="","",DSUM('Rozpis-skore'!$C$1:$L$162,$B575,P571:P572))</f>
        <v/>
      </c>
      <c r="Q575" s="10" t="str">
        <f>IF(Q572="","",DSUM('Rozpis-skore'!$C$1:$L$162,$B575,Q571:Q572))</f>
        <v/>
      </c>
      <c r="R575" s="11" t="str">
        <f>IF(R572="","",DSUM('Rozpis-skore'!$C$1:$L$162,$B575,R571:R572))</f>
        <v/>
      </c>
      <c r="S575" s="13" t="str">
        <f>IF(S572="","",DSUM('Rozpis-skore'!$C$1:$L$162,$B575,S571:S572))</f>
        <v/>
      </c>
      <c r="T575" s="10" t="str">
        <f>IF(T572="","",DSUM('Rozpis-skore'!$C$1:$L$162,$B575,T571:T572))</f>
        <v/>
      </c>
      <c r="U575" s="10" t="str">
        <f>IF(U572="","",DSUM('Rozpis-skore'!$C$1:$L$162,$B575,U571:U572))</f>
        <v/>
      </c>
      <c r="V575" s="10" t="str">
        <f>IF(V572="","",DSUM('Rozpis-skore'!$C$1:$L$162,$B575,V571:V572))</f>
        <v/>
      </c>
      <c r="W575" s="10" t="str">
        <f>IF(W572="","",DSUM('Rozpis-skore'!$C$1:$L$162,$B575,W571:W572))</f>
        <v/>
      </c>
      <c r="X575" s="10" t="str">
        <f>IF(X572="","",DSUM('Rozpis-skore'!$C$1:$L$162,$B575,X571:X572))</f>
        <v/>
      </c>
      <c r="Y575" s="10" t="str">
        <f>IF(Y572="","",DSUM('Rozpis-skore'!$C$1:$L$162,$B575,Y571:Y572))</f>
        <v/>
      </c>
      <c r="Z575" s="11" t="str">
        <f>IF(Z572="","",DSUM('Rozpis-skore'!$C$1:$L$162,$B575,Z571:Z572))</f>
        <v/>
      </c>
      <c r="AA575" s="13" t="str">
        <f>IF(AA572="","",DSUM('Rozpis-skore'!$C$1:$L$162,$B575,AA571:AA572))</f>
        <v/>
      </c>
      <c r="AB575" s="10" t="str">
        <f>IF(AB572="","",DSUM('Rozpis-skore'!$C$1:$L$162,$B575,AB571:AB572))</f>
        <v/>
      </c>
      <c r="AC575" s="10" t="str">
        <f>IF(AC572="","",DSUM('Rozpis-skore'!$C$1:$L$162,$B575,AC571:AC572))</f>
        <v/>
      </c>
      <c r="AD575" s="10" t="str">
        <f>IF(AD572="","",DSUM('Rozpis-skore'!$C$1:$L$162,$B575,AD571:AD572))</f>
        <v/>
      </c>
      <c r="AE575" s="10" t="str">
        <f>IF(AE572="","",DSUM('Rozpis-skore'!$C$1:$L$162,$B575,AE571:AE572))</f>
        <v/>
      </c>
      <c r="AF575" s="10" t="str">
        <f>IF(AF572="","",DSUM('Rozpis-skore'!$C$1:$L$162,$B575,AF571:AF572))</f>
        <v/>
      </c>
      <c r="AG575" s="10" t="str">
        <f>IF(AG572="","",DSUM('Rozpis-skore'!$C$1:$L$162,$B575,AG571:AG572))</f>
        <v/>
      </c>
      <c r="AH575" s="11" t="str">
        <f>IF(AH572="","",DSUM('Rozpis-skore'!$C$1:$L$162,$B575,AH571:AH572))</f>
        <v/>
      </c>
      <c r="AI575" s="13" t="str">
        <f>IF(AI572="","",DSUM('Rozpis-skore'!$C$1:$L$162,$B575,AI571:AI572))</f>
        <v/>
      </c>
      <c r="AJ575" s="10" t="str">
        <f>IF(AJ572="","",DSUM('Rozpis-skore'!$C$1:$L$162,$B575,AJ571:AJ572))</f>
        <v/>
      </c>
      <c r="AK575" s="10" t="str">
        <f>IF(AK572="","",DSUM('Rozpis-skore'!$C$1:$L$162,$B575,AK571:AK572))</f>
        <v/>
      </c>
      <c r="AL575" s="10" t="str">
        <f>IF(AL572="","",DSUM('Rozpis-skore'!$C$1:$L$162,$B575,AL571:AL572))</f>
        <v/>
      </c>
      <c r="AM575" s="10" t="str">
        <f>IF(AM572="","",DSUM('Rozpis-skore'!$C$1:$L$162,$B575,AM571:AM572))</f>
        <v/>
      </c>
      <c r="AN575" s="10" t="str">
        <f>IF(AN572="","",DSUM('Rozpis-skore'!$C$1:$L$162,$B575,AN571:AN572))</f>
        <v/>
      </c>
      <c r="AO575" s="10" t="str">
        <f>IF(AO572="","",DSUM('Rozpis-skore'!$C$1:$L$162,$B575,AO571:AO572))</f>
        <v/>
      </c>
      <c r="AP575" s="11" t="str">
        <f>IF(AP572="","",DSUM('Rozpis-skore'!$C$1:$L$162,$B575,AP571:AP572))</f>
        <v/>
      </c>
      <c r="AQ575" s="13" t="str">
        <f>IF(AQ572="","",DSUM('Rozpis-skore'!$C$1:$L$162,$B575,AQ571:AQ572))</f>
        <v/>
      </c>
      <c r="AR575" s="10" t="str">
        <f>IF(AR572="","",DSUM('Rozpis-skore'!$C$1:$L$162,$B575,AR571:AR572))</f>
        <v/>
      </c>
      <c r="AS575" s="10" t="str">
        <f>IF(AS572="","",DSUM('Rozpis-skore'!$C$1:$L$162,$B575,AS571:AS572))</f>
        <v/>
      </c>
      <c r="AT575" s="10" t="str">
        <f>IF(AT572="","",DSUM('Rozpis-skore'!$C$1:$L$162,$B575,AT571:AT572))</f>
        <v/>
      </c>
      <c r="AU575" s="10" t="str">
        <f>IF(AU572="","",DSUM('Rozpis-skore'!$C$1:$L$162,$B575,AU571:AU572))</f>
        <v/>
      </c>
      <c r="AV575" s="10" t="str">
        <f>IF(AV572="","",DSUM('Rozpis-skore'!$C$1:$L$162,$B575,AV571:AV572))</f>
        <v/>
      </c>
      <c r="AW575" s="10" t="str">
        <f>IF(AW572="","",DSUM('Rozpis-skore'!$C$1:$L$162,$B575,AW571:AW572))</f>
        <v/>
      </c>
      <c r="AX575" s="11" t="str">
        <f>IF(AX572="","",DSUM('Rozpis-skore'!$C$1:$L$162,$B575,AX571:AX572))</f>
        <v/>
      </c>
      <c r="AY575" s="13" t="str">
        <f>IF(AY572="","",DSUM('Rozpis-skore'!$C$1:$L$162,$B575,AY571:AY572))</f>
        <v/>
      </c>
      <c r="AZ575" s="10" t="str">
        <f>IF(AZ572="","",DSUM('Rozpis-skore'!$C$1:$L$162,$B575,AZ571:AZ572))</f>
        <v/>
      </c>
      <c r="BA575" s="10" t="str">
        <f>IF(BA572="","",DSUM('Rozpis-skore'!$C$1:$L$162,$B575,BA571:BA572))</f>
        <v/>
      </c>
      <c r="BB575" s="10" t="str">
        <f>IF(BB572="","",DSUM('Rozpis-skore'!$C$1:$L$162,$B575,BB571:BB572))</f>
        <v/>
      </c>
      <c r="BC575" s="10" t="str">
        <f>IF(BC572="","",DSUM('Rozpis-skore'!$C$1:$L$162,$B575,BC571:BC572))</f>
        <v/>
      </c>
      <c r="BD575" s="10" t="str">
        <f>IF(BD572="","",DSUM('Rozpis-skore'!$C$1:$L$162,$B575,BD571:BD572))</f>
        <v/>
      </c>
      <c r="BE575" s="10" t="str">
        <f>IF(BE572="","",DSUM('Rozpis-skore'!$C$1:$L$162,$B575,BE571:BE572))</f>
        <v/>
      </c>
      <c r="BF575" s="11" t="str">
        <f>IF(BF572="","",DSUM('Rozpis-skore'!$C$1:$L$162,$B575,BF571:BF572))</f>
        <v/>
      </c>
      <c r="BG575" s="13" t="str">
        <f>IF(BG572="","",DSUM('Rozpis-skore'!$C$1:$L$162,$B575,BG571:BG572))</f>
        <v/>
      </c>
      <c r="BH575" s="10" t="str">
        <f>IF(BH572="","",DSUM('Rozpis-skore'!$C$1:$L$162,$B575,BH571:BH572))</f>
        <v/>
      </c>
      <c r="BI575" s="10" t="str">
        <f>IF(BI572="","",DSUM('Rozpis-skore'!$C$1:$L$162,$B575,BI571:BI572))</f>
        <v/>
      </c>
      <c r="BJ575" s="10" t="str">
        <f>IF(BJ572="","",DSUM('Rozpis-skore'!$C$1:$L$162,$B575,BJ571:BJ572))</f>
        <v/>
      </c>
      <c r="BK575" s="10" t="str">
        <f>IF(BK572="","",DSUM('Rozpis-skore'!$C$1:$L$162,$B575,BK571:BK572))</f>
        <v/>
      </c>
      <c r="BL575" s="10" t="str">
        <f>IF(BL572="","",DSUM('Rozpis-skore'!$C$1:$L$162,$B575,BL571:BL572))</f>
        <v/>
      </c>
      <c r="BM575" s="10" t="str">
        <f>IF(BM572="","",DSUM('Rozpis-skore'!$C$1:$L$162,$B575,BM571:BM572))</f>
        <v/>
      </c>
      <c r="BN575" s="11" t="str">
        <f>IF(BN572="","",DSUM('Rozpis-skore'!$C$1:$L$162,$B575,BN571:BN572))</f>
        <v/>
      </c>
    </row>
    <row r="576" spans="1:66" x14ac:dyDescent="0.25">
      <c r="A576" s="2096"/>
      <c r="B576" s="2097"/>
      <c r="C576" s="271" t="s">
        <v>19</v>
      </c>
      <c r="D576" s="272" t="s">
        <v>19</v>
      </c>
      <c r="E576" s="272" t="s">
        <v>19</v>
      </c>
      <c r="F576" s="272" t="s">
        <v>19</v>
      </c>
      <c r="G576" s="272" t="s">
        <v>19</v>
      </c>
      <c r="H576" s="272" t="s">
        <v>19</v>
      </c>
      <c r="I576" s="272" t="s">
        <v>19</v>
      </c>
      <c r="J576" s="273" t="s">
        <v>19</v>
      </c>
      <c r="K576" s="271" t="s">
        <v>19</v>
      </c>
      <c r="L576" s="272" t="s">
        <v>19</v>
      </c>
      <c r="M576" s="272" t="s">
        <v>19</v>
      </c>
      <c r="N576" s="272" t="s">
        <v>19</v>
      </c>
      <c r="O576" s="272" t="s">
        <v>19</v>
      </c>
      <c r="P576" s="272" t="s">
        <v>19</v>
      </c>
      <c r="Q576" s="272" t="s">
        <v>19</v>
      </c>
      <c r="R576" s="273" t="s">
        <v>19</v>
      </c>
      <c r="S576" s="271" t="s">
        <v>19</v>
      </c>
      <c r="T576" s="272" t="s">
        <v>19</v>
      </c>
      <c r="U576" s="272" t="s">
        <v>19</v>
      </c>
      <c r="V576" s="272" t="s">
        <v>19</v>
      </c>
      <c r="W576" s="272" t="s">
        <v>19</v>
      </c>
      <c r="X576" s="272" t="s">
        <v>19</v>
      </c>
      <c r="Y576" s="272" t="s">
        <v>19</v>
      </c>
      <c r="Z576" s="273" t="s">
        <v>19</v>
      </c>
      <c r="AA576" s="271" t="s">
        <v>19</v>
      </c>
      <c r="AB576" s="272" t="s">
        <v>19</v>
      </c>
      <c r="AC576" s="272" t="s">
        <v>19</v>
      </c>
      <c r="AD576" s="272" t="s">
        <v>19</v>
      </c>
      <c r="AE576" s="272" t="s">
        <v>19</v>
      </c>
      <c r="AF576" s="272" t="s">
        <v>19</v>
      </c>
      <c r="AG576" s="272" t="s">
        <v>19</v>
      </c>
      <c r="AH576" s="273" t="s">
        <v>19</v>
      </c>
      <c r="AI576" s="271" t="s">
        <v>19</v>
      </c>
      <c r="AJ576" s="272" t="s">
        <v>19</v>
      </c>
      <c r="AK576" s="272" t="s">
        <v>19</v>
      </c>
      <c r="AL576" s="272" t="s">
        <v>19</v>
      </c>
      <c r="AM576" s="272" t="s">
        <v>19</v>
      </c>
      <c r="AN576" s="272" t="s">
        <v>19</v>
      </c>
      <c r="AO576" s="272" t="s">
        <v>19</v>
      </c>
      <c r="AP576" s="273" t="s">
        <v>19</v>
      </c>
      <c r="AQ576" s="271" t="s">
        <v>19</v>
      </c>
      <c r="AR576" s="272" t="s">
        <v>19</v>
      </c>
      <c r="AS576" s="272" t="s">
        <v>19</v>
      </c>
      <c r="AT576" s="272" t="s">
        <v>19</v>
      </c>
      <c r="AU576" s="272" t="s">
        <v>19</v>
      </c>
      <c r="AV576" s="272" t="s">
        <v>19</v>
      </c>
      <c r="AW576" s="272" t="s">
        <v>19</v>
      </c>
      <c r="AX576" s="273" t="s">
        <v>19</v>
      </c>
      <c r="AY576" s="271" t="s">
        <v>19</v>
      </c>
      <c r="AZ576" s="272" t="s">
        <v>19</v>
      </c>
      <c r="BA576" s="272" t="s">
        <v>19</v>
      </c>
      <c r="BB576" s="272" t="s">
        <v>19</v>
      </c>
      <c r="BC576" s="272" t="s">
        <v>19</v>
      </c>
      <c r="BD576" s="272" t="s">
        <v>19</v>
      </c>
      <c r="BE576" s="272" t="s">
        <v>19</v>
      </c>
      <c r="BF576" s="273" t="s">
        <v>19</v>
      </c>
      <c r="BG576" s="271" t="s">
        <v>19</v>
      </c>
      <c r="BH576" s="272" t="s">
        <v>19</v>
      </c>
      <c r="BI576" s="272" t="s">
        <v>19</v>
      </c>
      <c r="BJ576" s="272" t="s">
        <v>19</v>
      </c>
      <c r="BK576" s="272" t="s">
        <v>19</v>
      </c>
      <c r="BL576" s="272" t="s">
        <v>19</v>
      </c>
      <c r="BM576" s="272" t="s">
        <v>19</v>
      </c>
      <c r="BN576" s="273" t="s">
        <v>19</v>
      </c>
    </row>
    <row r="577" spans="1:66" x14ac:dyDescent="0.25">
      <c r="A577" s="2098"/>
      <c r="B577" s="2099"/>
      <c r="C577" s="969" t="str">
        <f>C572</f>
        <v/>
      </c>
      <c r="D577" s="970" t="str">
        <f t="shared" ref="D577:BN577" si="2316">D572</f>
        <v/>
      </c>
      <c r="E577" s="970" t="str">
        <f t="shared" si="2316"/>
        <v/>
      </c>
      <c r="F577" s="970" t="str">
        <f t="shared" si="2316"/>
        <v/>
      </c>
      <c r="G577" s="970" t="str">
        <f t="shared" si="2316"/>
        <v/>
      </c>
      <c r="H577" s="970" t="str">
        <f t="shared" si="2316"/>
        <v/>
      </c>
      <c r="I577" s="970" t="str">
        <f t="shared" si="2316"/>
        <v/>
      </c>
      <c r="J577" s="971" t="str">
        <f t="shared" si="2316"/>
        <v/>
      </c>
      <c r="K577" s="969" t="str">
        <f t="shared" si="2316"/>
        <v/>
      </c>
      <c r="L577" s="970" t="str">
        <f t="shared" si="2316"/>
        <v/>
      </c>
      <c r="M577" s="970" t="str">
        <f t="shared" si="2316"/>
        <v/>
      </c>
      <c r="N577" s="970" t="str">
        <f t="shared" si="2316"/>
        <v/>
      </c>
      <c r="O577" s="970" t="str">
        <f t="shared" si="2316"/>
        <v/>
      </c>
      <c r="P577" s="970" t="str">
        <f t="shared" si="2316"/>
        <v/>
      </c>
      <c r="Q577" s="970" t="str">
        <f t="shared" si="2316"/>
        <v/>
      </c>
      <c r="R577" s="971" t="str">
        <f t="shared" si="2316"/>
        <v/>
      </c>
      <c r="S577" s="969" t="str">
        <f t="shared" si="2316"/>
        <v/>
      </c>
      <c r="T577" s="970" t="str">
        <f t="shared" si="2316"/>
        <v/>
      </c>
      <c r="U577" s="970" t="str">
        <f t="shared" si="2316"/>
        <v/>
      </c>
      <c r="V577" s="970" t="str">
        <f t="shared" si="2316"/>
        <v/>
      </c>
      <c r="W577" s="970" t="str">
        <f t="shared" si="2316"/>
        <v/>
      </c>
      <c r="X577" s="970" t="str">
        <f t="shared" si="2316"/>
        <v/>
      </c>
      <c r="Y577" s="970" t="str">
        <f t="shared" si="2316"/>
        <v/>
      </c>
      <c r="Z577" s="971" t="str">
        <f t="shared" si="2316"/>
        <v/>
      </c>
      <c r="AA577" s="969" t="str">
        <f t="shared" si="2316"/>
        <v/>
      </c>
      <c r="AB577" s="970" t="str">
        <f t="shared" si="2316"/>
        <v/>
      </c>
      <c r="AC577" s="970" t="str">
        <f t="shared" si="2316"/>
        <v/>
      </c>
      <c r="AD577" s="970" t="str">
        <f t="shared" si="2316"/>
        <v/>
      </c>
      <c r="AE577" s="970" t="str">
        <f t="shared" si="2316"/>
        <v/>
      </c>
      <c r="AF577" s="970" t="str">
        <f t="shared" si="2316"/>
        <v/>
      </c>
      <c r="AG577" s="970" t="str">
        <f t="shared" si="2316"/>
        <v/>
      </c>
      <c r="AH577" s="971" t="str">
        <f t="shared" si="2316"/>
        <v/>
      </c>
      <c r="AI577" s="969" t="str">
        <f t="shared" si="2316"/>
        <v/>
      </c>
      <c r="AJ577" s="970" t="str">
        <f t="shared" si="2316"/>
        <v/>
      </c>
      <c r="AK577" s="970" t="str">
        <f t="shared" si="2316"/>
        <v/>
      </c>
      <c r="AL577" s="970" t="str">
        <f t="shared" si="2316"/>
        <v/>
      </c>
      <c r="AM577" s="970" t="str">
        <f t="shared" si="2316"/>
        <v/>
      </c>
      <c r="AN577" s="970" t="str">
        <f t="shared" si="2316"/>
        <v/>
      </c>
      <c r="AO577" s="970" t="str">
        <f t="shared" si="2316"/>
        <v/>
      </c>
      <c r="AP577" s="971" t="str">
        <f t="shared" si="2316"/>
        <v/>
      </c>
      <c r="AQ577" s="969" t="str">
        <f t="shared" si="2316"/>
        <v/>
      </c>
      <c r="AR577" s="970" t="str">
        <f t="shared" si="2316"/>
        <v/>
      </c>
      <c r="AS577" s="970" t="str">
        <f t="shared" si="2316"/>
        <v/>
      </c>
      <c r="AT577" s="970" t="str">
        <f t="shared" si="2316"/>
        <v/>
      </c>
      <c r="AU577" s="970" t="str">
        <f t="shared" si="2316"/>
        <v/>
      </c>
      <c r="AV577" s="970" t="str">
        <f t="shared" si="2316"/>
        <v/>
      </c>
      <c r="AW577" s="970" t="str">
        <f t="shared" si="2316"/>
        <v/>
      </c>
      <c r="AX577" s="971" t="str">
        <f t="shared" si="2316"/>
        <v/>
      </c>
      <c r="AY577" s="969" t="str">
        <f t="shared" si="2316"/>
        <v/>
      </c>
      <c r="AZ577" s="970" t="str">
        <f t="shared" si="2316"/>
        <v/>
      </c>
      <c r="BA577" s="970" t="str">
        <f t="shared" si="2316"/>
        <v/>
      </c>
      <c r="BB577" s="970" t="str">
        <f t="shared" si="2316"/>
        <v/>
      </c>
      <c r="BC577" s="970" t="str">
        <f t="shared" si="2316"/>
        <v/>
      </c>
      <c r="BD577" s="970" t="str">
        <f t="shared" si="2316"/>
        <v/>
      </c>
      <c r="BE577" s="970" t="str">
        <f t="shared" si="2316"/>
        <v/>
      </c>
      <c r="BF577" s="971" t="str">
        <f t="shared" si="2316"/>
        <v/>
      </c>
      <c r="BG577" s="969" t="str">
        <f t="shared" si="2316"/>
        <v/>
      </c>
      <c r="BH577" s="970" t="str">
        <f t="shared" si="2316"/>
        <v/>
      </c>
      <c r="BI577" s="970" t="str">
        <f t="shared" si="2316"/>
        <v/>
      </c>
      <c r="BJ577" s="970" t="str">
        <f t="shared" si="2316"/>
        <v/>
      </c>
      <c r="BK577" s="970" t="str">
        <f t="shared" si="2316"/>
        <v/>
      </c>
      <c r="BL577" s="970" t="str">
        <f t="shared" si="2316"/>
        <v/>
      </c>
      <c r="BM577" s="970" t="str">
        <f t="shared" si="2316"/>
        <v/>
      </c>
      <c r="BN577" s="971" t="str">
        <f t="shared" si="2316"/>
        <v/>
      </c>
    </row>
    <row r="578" spans="1:66" ht="15.75" x14ac:dyDescent="0.25">
      <c r="A578" s="275" t="s">
        <v>27</v>
      </c>
      <c r="B578" s="279" t="s">
        <v>59</v>
      </c>
      <c r="C578" s="27" t="str">
        <f>IF(C577="","",DSUM('Rozpis-skore'!$C$1:$L$162,$B578,C576:C577))</f>
        <v/>
      </c>
      <c r="D578" s="6" t="str">
        <f>IF(D577="","",DSUM('Rozpis-skore'!$C$1:$L$162,$B578,D576:D577))</f>
        <v/>
      </c>
      <c r="E578" s="6" t="str">
        <f>IF(E577="","",DSUM('Rozpis-skore'!$C$1:$L$162,$B578,E576:E577))</f>
        <v/>
      </c>
      <c r="F578" s="6" t="str">
        <f>IF(F577="","",DSUM('Rozpis-skore'!$C$1:$L$162,$B578,F576:F577))</f>
        <v/>
      </c>
      <c r="G578" s="6" t="str">
        <f>IF(G577="","",DSUM('Rozpis-skore'!$C$1:$L$162,$B578,G576:G577))</f>
        <v/>
      </c>
      <c r="H578" s="6" t="str">
        <f>IF(H577="","",DSUM('Rozpis-skore'!$C$1:$L$162,$B578,H576:H577))</f>
        <v/>
      </c>
      <c r="I578" s="6" t="str">
        <f>IF(I577="","",DSUM('Rozpis-skore'!$C$1:$L$162,$B578,I576:I577))</f>
        <v/>
      </c>
      <c r="J578" s="9" t="str">
        <f>IF(J577="","",DSUM('Rozpis-skore'!$C$1:$L$162,$B578,J576:J577))</f>
        <v/>
      </c>
      <c r="K578" s="27" t="str">
        <f>IF(K577="","",DSUM('Rozpis-skore'!$C$1:$L$162,$B578,K576:K577))</f>
        <v/>
      </c>
      <c r="L578" s="6" t="str">
        <f>IF(L577="","",DSUM('Rozpis-skore'!$C$1:$L$162,$B578,L576:L577))</f>
        <v/>
      </c>
      <c r="M578" s="6" t="str">
        <f>IF(M577="","",DSUM('Rozpis-skore'!$C$1:$L$162,$B578,M576:M577))</f>
        <v/>
      </c>
      <c r="N578" s="6" t="str">
        <f>IF(N577="","",DSUM('Rozpis-skore'!$C$1:$L$162,$B578,N576:N577))</f>
        <v/>
      </c>
      <c r="O578" s="6" t="str">
        <f>IF(O577="","",DSUM('Rozpis-skore'!$C$1:$L$162,$B578,O576:O577))</f>
        <v/>
      </c>
      <c r="P578" s="6" t="str">
        <f>IF(P577="","",DSUM('Rozpis-skore'!$C$1:$L$162,$B578,P576:P577))</f>
        <v/>
      </c>
      <c r="Q578" s="6" t="str">
        <f>IF(Q577="","",DSUM('Rozpis-skore'!$C$1:$L$162,$B578,Q576:Q577))</f>
        <v/>
      </c>
      <c r="R578" s="9" t="str">
        <f>IF(R577="","",DSUM('Rozpis-skore'!$C$1:$L$162,$B578,R576:R577))</f>
        <v/>
      </c>
      <c r="S578" s="27" t="str">
        <f>IF(S577="","",DSUM('Rozpis-skore'!$C$1:$L$162,$B578,S576:S577))</f>
        <v/>
      </c>
      <c r="T578" s="6" t="str">
        <f>IF(T577="","",DSUM('Rozpis-skore'!$C$1:$L$162,$B578,T576:T577))</f>
        <v/>
      </c>
      <c r="U578" s="6" t="str">
        <f>IF(U577="","",DSUM('Rozpis-skore'!$C$1:$L$162,$B578,U576:U577))</f>
        <v/>
      </c>
      <c r="V578" s="6" t="str">
        <f>IF(V577="","",DSUM('Rozpis-skore'!$C$1:$L$162,$B578,V576:V577))</f>
        <v/>
      </c>
      <c r="W578" s="6" t="str">
        <f>IF(W577="","",DSUM('Rozpis-skore'!$C$1:$L$162,$B578,W576:W577))</f>
        <v/>
      </c>
      <c r="X578" s="6" t="str">
        <f>IF(X577="","",DSUM('Rozpis-skore'!$C$1:$L$162,$B578,X576:X577))</f>
        <v/>
      </c>
      <c r="Y578" s="6" t="str">
        <f>IF(Y577="","",DSUM('Rozpis-skore'!$C$1:$L$162,$B578,Y576:Y577))</f>
        <v/>
      </c>
      <c r="Z578" s="9" t="str">
        <f>IF(Z577="","",DSUM('Rozpis-skore'!$C$1:$L$162,$B578,Z576:Z577))</f>
        <v/>
      </c>
      <c r="AA578" s="27" t="str">
        <f>IF(AA577="","",DSUM('Rozpis-skore'!$C$1:$L$162,$B578,AA576:AA577))</f>
        <v/>
      </c>
      <c r="AB578" s="6" t="str">
        <f>IF(AB577="","",DSUM('Rozpis-skore'!$C$1:$L$162,$B578,AB576:AB577))</f>
        <v/>
      </c>
      <c r="AC578" s="6" t="str">
        <f>IF(AC577="","",DSUM('Rozpis-skore'!$C$1:$L$162,$B578,AC576:AC577))</f>
        <v/>
      </c>
      <c r="AD578" s="6" t="str">
        <f>IF(AD577="","",DSUM('Rozpis-skore'!$C$1:$L$162,$B578,AD576:AD577))</f>
        <v/>
      </c>
      <c r="AE578" s="6" t="str">
        <f>IF(AE577="","",DSUM('Rozpis-skore'!$C$1:$L$162,$B578,AE576:AE577))</f>
        <v/>
      </c>
      <c r="AF578" s="6" t="str">
        <f>IF(AF577="","",DSUM('Rozpis-skore'!$C$1:$L$162,$B578,AF576:AF577))</f>
        <v/>
      </c>
      <c r="AG578" s="6" t="str">
        <f>IF(AG577="","",DSUM('Rozpis-skore'!$C$1:$L$162,$B578,AG576:AG577))</f>
        <v/>
      </c>
      <c r="AH578" s="9" t="str">
        <f>IF(AH577="","",DSUM('Rozpis-skore'!$C$1:$L$162,$B578,AH576:AH577))</f>
        <v/>
      </c>
      <c r="AI578" s="27" t="str">
        <f>IF(AI577="","",DSUM('Rozpis-skore'!$C$1:$L$162,$B578,AI576:AI577))</f>
        <v/>
      </c>
      <c r="AJ578" s="6" t="str">
        <f>IF(AJ577="","",DSUM('Rozpis-skore'!$C$1:$L$162,$B578,AJ576:AJ577))</f>
        <v/>
      </c>
      <c r="AK578" s="6" t="str">
        <f>IF(AK577="","",DSUM('Rozpis-skore'!$C$1:$L$162,$B578,AK576:AK577))</f>
        <v/>
      </c>
      <c r="AL578" s="6" t="str">
        <f>IF(AL577="","",DSUM('Rozpis-skore'!$C$1:$L$162,$B578,AL576:AL577))</f>
        <v/>
      </c>
      <c r="AM578" s="6" t="str">
        <f>IF(AM577="","",DSUM('Rozpis-skore'!$C$1:$L$162,$B578,AM576:AM577))</f>
        <v/>
      </c>
      <c r="AN578" s="6" t="str">
        <f>IF(AN577="","",DSUM('Rozpis-skore'!$C$1:$L$162,$B578,AN576:AN577))</f>
        <v/>
      </c>
      <c r="AO578" s="6" t="str">
        <f>IF(AO577="","",DSUM('Rozpis-skore'!$C$1:$L$162,$B578,AO576:AO577))</f>
        <v/>
      </c>
      <c r="AP578" s="9" t="str">
        <f>IF(AP577="","",DSUM('Rozpis-skore'!$C$1:$L$162,$B578,AP576:AP577))</f>
        <v/>
      </c>
      <c r="AQ578" s="27" t="str">
        <f>IF(AQ577="","",DSUM('Rozpis-skore'!$C$1:$L$162,$B578,AQ576:AQ577))</f>
        <v/>
      </c>
      <c r="AR578" s="6" t="str">
        <f>IF(AR577="","",DSUM('Rozpis-skore'!$C$1:$L$162,$B578,AR576:AR577))</f>
        <v/>
      </c>
      <c r="AS578" s="6" t="str">
        <f>IF(AS577="","",DSUM('Rozpis-skore'!$C$1:$L$162,$B578,AS576:AS577))</f>
        <v/>
      </c>
      <c r="AT578" s="6" t="str">
        <f>IF(AT577="","",DSUM('Rozpis-skore'!$C$1:$L$162,$B578,AT576:AT577))</f>
        <v/>
      </c>
      <c r="AU578" s="6" t="str">
        <f>IF(AU577="","",DSUM('Rozpis-skore'!$C$1:$L$162,$B578,AU576:AU577))</f>
        <v/>
      </c>
      <c r="AV578" s="6" t="str">
        <f>IF(AV577="","",DSUM('Rozpis-skore'!$C$1:$L$162,$B578,AV576:AV577))</f>
        <v/>
      </c>
      <c r="AW578" s="6" t="str">
        <f>IF(AW577="","",DSUM('Rozpis-skore'!$C$1:$L$162,$B578,AW576:AW577))</f>
        <v/>
      </c>
      <c r="AX578" s="9" t="str">
        <f>IF(AX577="","",DSUM('Rozpis-skore'!$C$1:$L$162,$B578,AX576:AX577))</f>
        <v/>
      </c>
      <c r="AY578" s="27" t="str">
        <f>IF(AY577="","",DSUM('Rozpis-skore'!$C$1:$L$162,$B578,AY576:AY577))</f>
        <v/>
      </c>
      <c r="AZ578" s="6" t="str">
        <f>IF(AZ577="","",DSUM('Rozpis-skore'!$C$1:$L$162,$B578,AZ576:AZ577))</f>
        <v/>
      </c>
      <c r="BA578" s="6" t="str">
        <f>IF(BA577="","",DSUM('Rozpis-skore'!$C$1:$L$162,$B578,BA576:BA577))</f>
        <v/>
      </c>
      <c r="BB578" s="6" t="str">
        <f>IF(BB577="","",DSUM('Rozpis-skore'!$C$1:$L$162,$B578,BB576:BB577))</f>
        <v/>
      </c>
      <c r="BC578" s="6" t="str">
        <f>IF(BC577="","",DSUM('Rozpis-skore'!$C$1:$L$162,$B578,BC576:BC577))</f>
        <v/>
      </c>
      <c r="BD578" s="6" t="str">
        <f>IF(BD577="","",DSUM('Rozpis-skore'!$C$1:$L$162,$B578,BD576:BD577))</f>
        <v/>
      </c>
      <c r="BE578" s="6" t="str">
        <f>IF(BE577="","",DSUM('Rozpis-skore'!$C$1:$L$162,$B578,BE576:BE577))</f>
        <v/>
      </c>
      <c r="BF578" s="9" t="str">
        <f>IF(BF577="","",DSUM('Rozpis-skore'!$C$1:$L$162,$B578,BF576:BF577))</f>
        <v/>
      </c>
      <c r="BG578" s="27" t="str">
        <f>IF(BG577="","",DSUM('Rozpis-skore'!$C$1:$L$162,$B578,BG576:BG577))</f>
        <v/>
      </c>
      <c r="BH578" s="6" t="str">
        <f>IF(BH577="","",DSUM('Rozpis-skore'!$C$1:$L$162,$B578,BH576:BH577))</f>
        <v/>
      </c>
      <c r="BI578" s="6" t="str">
        <f>IF(BI577="","",DSUM('Rozpis-skore'!$C$1:$L$162,$B578,BI576:BI577))</f>
        <v/>
      </c>
      <c r="BJ578" s="6" t="str">
        <f>IF(BJ577="","",DSUM('Rozpis-skore'!$C$1:$L$162,$B578,BJ576:BJ577))</f>
        <v/>
      </c>
      <c r="BK578" s="6" t="str">
        <f>IF(BK577="","",DSUM('Rozpis-skore'!$C$1:$L$162,$B578,BK576:BK577))</f>
        <v/>
      </c>
      <c r="BL578" s="6" t="str">
        <f>IF(BL577="","",DSUM('Rozpis-skore'!$C$1:$L$162,$B578,BL576:BL577))</f>
        <v/>
      </c>
      <c r="BM578" s="6" t="str">
        <f>IF(BM577="","",DSUM('Rozpis-skore'!$C$1:$L$162,$B578,BM576:BM577))</f>
        <v/>
      </c>
      <c r="BN578" s="9" t="str">
        <f>IF(BN577="","",DSUM('Rozpis-skore'!$C$1:$L$162,$B578,BN576:BN577))</f>
        <v/>
      </c>
    </row>
    <row r="579" spans="1:66" ht="15.75" x14ac:dyDescent="0.25">
      <c r="A579" s="275" t="s">
        <v>29</v>
      </c>
      <c r="B579" s="279" t="s">
        <v>21</v>
      </c>
      <c r="C579" s="27" t="str">
        <f>IF(C577="","",DSUM('Rozpis-skore'!$C$1:$L$162,$B579,C576:C577))</f>
        <v/>
      </c>
      <c r="D579" s="6" t="str">
        <f>IF(D577="","",DSUM('Rozpis-skore'!$C$1:$L$162,$B579,D576:D577))</f>
        <v/>
      </c>
      <c r="E579" s="6" t="str">
        <f>IF(E577="","",DSUM('Rozpis-skore'!$C$1:$L$162,$B579,E576:E577))</f>
        <v/>
      </c>
      <c r="F579" s="6" t="str">
        <f>IF(F577="","",DSUM('Rozpis-skore'!$C$1:$L$162,$B579,F576:F577))</f>
        <v/>
      </c>
      <c r="G579" s="6" t="str">
        <f>IF(G577="","",DSUM('Rozpis-skore'!$C$1:$L$162,$B579,G576:G577))</f>
        <v/>
      </c>
      <c r="H579" s="6" t="str">
        <f>IF(H577="","",DSUM('Rozpis-skore'!$C$1:$L$162,$B579,H576:H577))</f>
        <v/>
      </c>
      <c r="I579" s="6" t="str">
        <f>IF(I577="","",DSUM('Rozpis-skore'!$C$1:$L$162,$B579,I576:I577))</f>
        <v/>
      </c>
      <c r="J579" s="9" t="str">
        <f>IF(J577="","",DSUM('Rozpis-skore'!$C$1:$L$162,$B579,J576:J577))</f>
        <v/>
      </c>
      <c r="K579" s="27" t="str">
        <f>IF(K577="","",DSUM('Rozpis-skore'!$C$1:$L$162,$B579,K576:K577))</f>
        <v/>
      </c>
      <c r="L579" s="6" t="str">
        <f>IF(L577="","",DSUM('Rozpis-skore'!$C$1:$L$162,$B579,L576:L577))</f>
        <v/>
      </c>
      <c r="M579" s="6" t="str">
        <f>IF(M577="","",DSUM('Rozpis-skore'!$C$1:$L$162,$B579,M576:M577))</f>
        <v/>
      </c>
      <c r="N579" s="6" t="str">
        <f>IF(N577="","",DSUM('Rozpis-skore'!$C$1:$L$162,$B579,N576:N577))</f>
        <v/>
      </c>
      <c r="O579" s="6" t="str">
        <f>IF(O577="","",DSUM('Rozpis-skore'!$C$1:$L$162,$B579,O576:O577))</f>
        <v/>
      </c>
      <c r="P579" s="6" t="str">
        <f>IF(P577="","",DSUM('Rozpis-skore'!$C$1:$L$162,$B579,P576:P577))</f>
        <v/>
      </c>
      <c r="Q579" s="6" t="str">
        <f>IF(Q577="","",DSUM('Rozpis-skore'!$C$1:$L$162,$B579,Q576:Q577))</f>
        <v/>
      </c>
      <c r="R579" s="9" t="str">
        <f>IF(R577="","",DSUM('Rozpis-skore'!$C$1:$L$162,$B579,R576:R577))</f>
        <v/>
      </c>
      <c r="S579" s="27" t="str">
        <f>IF(S577="","",DSUM('Rozpis-skore'!$C$1:$L$162,$B579,S576:S577))</f>
        <v/>
      </c>
      <c r="T579" s="6" t="str">
        <f>IF(T577="","",DSUM('Rozpis-skore'!$C$1:$L$162,$B579,T576:T577))</f>
        <v/>
      </c>
      <c r="U579" s="6" t="str">
        <f>IF(U577="","",DSUM('Rozpis-skore'!$C$1:$L$162,$B579,U576:U577))</f>
        <v/>
      </c>
      <c r="V579" s="6" t="str">
        <f>IF(V577="","",DSUM('Rozpis-skore'!$C$1:$L$162,$B579,V576:V577))</f>
        <v/>
      </c>
      <c r="W579" s="6" t="str">
        <f>IF(W577="","",DSUM('Rozpis-skore'!$C$1:$L$162,$B579,W576:W577))</f>
        <v/>
      </c>
      <c r="X579" s="6" t="str">
        <f>IF(X577="","",DSUM('Rozpis-skore'!$C$1:$L$162,$B579,X576:X577))</f>
        <v/>
      </c>
      <c r="Y579" s="6" t="str">
        <f>IF(Y577="","",DSUM('Rozpis-skore'!$C$1:$L$162,$B579,Y576:Y577))</f>
        <v/>
      </c>
      <c r="Z579" s="9" t="str">
        <f>IF(Z577="","",DSUM('Rozpis-skore'!$C$1:$L$162,$B579,Z576:Z577))</f>
        <v/>
      </c>
      <c r="AA579" s="27" t="str">
        <f>IF(AA577="","",DSUM('Rozpis-skore'!$C$1:$L$162,$B579,AA576:AA577))</f>
        <v/>
      </c>
      <c r="AB579" s="6" t="str">
        <f>IF(AB577="","",DSUM('Rozpis-skore'!$C$1:$L$162,$B579,AB576:AB577))</f>
        <v/>
      </c>
      <c r="AC579" s="6" t="str">
        <f>IF(AC577="","",DSUM('Rozpis-skore'!$C$1:$L$162,$B579,AC576:AC577))</f>
        <v/>
      </c>
      <c r="AD579" s="6" t="str">
        <f>IF(AD577="","",DSUM('Rozpis-skore'!$C$1:$L$162,$B579,AD576:AD577))</f>
        <v/>
      </c>
      <c r="AE579" s="6" t="str">
        <f>IF(AE577="","",DSUM('Rozpis-skore'!$C$1:$L$162,$B579,AE576:AE577))</f>
        <v/>
      </c>
      <c r="AF579" s="6" t="str">
        <f>IF(AF577="","",DSUM('Rozpis-skore'!$C$1:$L$162,$B579,AF576:AF577))</f>
        <v/>
      </c>
      <c r="AG579" s="6" t="str">
        <f>IF(AG577="","",DSUM('Rozpis-skore'!$C$1:$L$162,$B579,AG576:AG577))</f>
        <v/>
      </c>
      <c r="AH579" s="9" t="str">
        <f>IF(AH577="","",DSUM('Rozpis-skore'!$C$1:$L$162,$B579,AH576:AH577))</f>
        <v/>
      </c>
      <c r="AI579" s="27" t="str">
        <f>IF(AI577="","",DSUM('Rozpis-skore'!$C$1:$L$162,$B579,AI576:AI577))</f>
        <v/>
      </c>
      <c r="AJ579" s="6" t="str">
        <f>IF(AJ577="","",DSUM('Rozpis-skore'!$C$1:$L$162,$B579,AJ576:AJ577))</f>
        <v/>
      </c>
      <c r="AK579" s="6" t="str">
        <f>IF(AK577="","",DSUM('Rozpis-skore'!$C$1:$L$162,$B579,AK576:AK577))</f>
        <v/>
      </c>
      <c r="AL579" s="6" t="str">
        <f>IF(AL577="","",DSUM('Rozpis-skore'!$C$1:$L$162,$B579,AL576:AL577))</f>
        <v/>
      </c>
      <c r="AM579" s="6" t="str">
        <f>IF(AM577="","",DSUM('Rozpis-skore'!$C$1:$L$162,$B579,AM576:AM577))</f>
        <v/>
      </c>
      <c r="AN579" s="6" t="str">
        <f>IF(AN577="","",DSUM('Rozpis-skore'!$C$1:$L$162,$B579,AN576:AN577))</f>
        <v/>
      </c>
      <c r="AO579" s="6" t="str">
        <f>IF(AO577="","",DSUM('Rozpis-skore'!$C$1:$L$162,$B579,AO576:AO577))</f>
        <v/>
      </c>
      <c r="AP579" s="9" t="str">
        <f>IF(AP577="","",DSUM('Rozpis-skore'!$C$1:$L$162,$B579,AP576:AP577))</f>
        <v/>
      </c>
      <c r="AQ579" s="27" t="str">
        <f>IF(AQ577="","",DSUM('Rozpis-skore'!$C$1:$L$162,$B579,AQ576:AQ577))</f>
        <v/>
      </c>
      <c r="AR579" s="6" t="str">
        <f>IF(AR577="","",DSUM('Rozpis-skore'!$C$1:$L$162,$B579,AR576:AR577))</f>
        <v/>
      </c>
      <c r="AS579" s="6" t="str">
        <f>IF(AS577="","",DSUM('Rozpis-skore'!$C$1:$L$162,$B579,AS576:AS577))</f>
        <v/>
      </c>
      <c r="AT579" s="6" t="str">
        <f>IF(AT577="","",DSUM('Rozpis-skore'!$C$1:$L$162,$B579,AT576:AT577))</f>
        <v/>
      </c>
      <c r="AU579" s="6" t="str">
        <f>IF(AU577="","",DSUM('Rozpis-skore'!$C$1:$L$162,$B579,AU576:AU577))</f>
        <v/>
      </c>
      <c r="AV579" s="6" t="str">
        <f>IF(AV577="","",DSUM('Rozpis-skore'!$C$1:$L$162,$B579,AV576:AV577))</f>
        <v/>
      </c>
      <c r="AW579" s="6" t="str">
        <f>IF(AW577="","",DSUM('Rozpis-skore'!$C$1:$L$162,$B579,AW576:AW577))</f>
        <v/>
      </c>
      <c r="AX579" s="9" t="str">
        <f>IF(AX577="","",DSUM('Rozpis-skore'!$C$1:$L$162,$B579,AX576:AX577))</f>
        <v/>
      </c>
      <c r="AY579" s="27" t="str">
        <f>IF(AY577="","",DSUM('Rozpis-skore'!$C$1:$L$162,$B579,AY576:AY577))</f>
        <v/>
      </c>
      <c r="AZ579" s="6" t="str">
        <f>IF(AZ577="","",DSUM('Rozpis-skore'!$C$1:$L$162,$B579,AZ576:AZ577))</f>
        <v/>
      </c>
      <c r="BA579" s="6" t="str">
        <f>IF(BA577="","",DSUM('Rozpis-skore'!$C$1:$L$162,$B579,BA576:BA577))</f>
        <v/>
      </c>
      <c r="BB579" s="6" t="str">
        <f>IF(BB577="","",DSUM('Rozpis-skore'!$C$1:$L$162,$B579,BB576:BB577))</f>
        <v/>
      </c>
      <c r="BC579" s="6" t="str">
        <f>IF(BC577="","",DSUM('Rozpis-skore'!$C$1:$L$162,$B579,BC576:BC577))</f>
        <v/>
      </c>
      <c r="BD579" s="6" t="str">
        <f>IF(BD577="","",DSUM('Rozpis-skore'!$C$1:$L$162,$B579,BD576:BD577))</f>
        <v/>
      </c>
      <c r="BE579" s="6" t="str">
        <f>IF(BE577="","",DSUM('Rozpis-skore'!$C$1:$L$162,$B579,BE576:BE577))</f>
        <v/>
      </c>
      <c r="BF579" s="9" t="str">
        <f>IF(BF577="","",DSUM('Rozpis-skore'!$C$1:$L$162,$B579,BF576:BF577))</f>
        <v/>
      </c>
      <c r="BG579" s="27" t="str">
        <f>IF(BG577="","",DSUM('Rozpis-skore'!$C$1:$L$162,$B579,BG576:BG577))</f>
        <v/>
      </c>
      <c r="BH579" s="6" t="str">
        <f>IF(BH577="","",DSUM('Rozpis-skore'!$C$1:$L$162,$B579,BH576:BH577))</f>
        <v/>
      </c>
      <c r="BI579" s="6" t="str">
        <f>IF(BI577="","",DSUM('Rozpis-skore'!$C$1:$L$162,$B579,BI576:BI577))</f>
        <v/>
      </c>
      <c r="BJ579" s="6" t="str">
        <f>IF(BJ577="","",DSUM('Rozpis-skore'!$C$1:$L$162,$B579,BJ576:BJ577))</f>
        <v/>
      </c>
      <c r="BK579" s="6" t="str">
        <f>IF(BK577="","",DSUM('Rozpis-skore'!$C$1:$L$162,$B579,BK576:BK577))</f>
        <v/>
      </c>
      <c r="BL579" s="6" t="str">
        <f>IF(BL577="","",DSUM('Rozpis-skore'!$C$1:$L$162,$B579,BL576:BL577))</f>
        <v/>
      </c>
      <c r="BM579" s="6" t="str">
        <f>IF(BM577="","",DSUM('Rozpis-skore'!$C$1:$L$162,$B579,BM576:BM577))</f>
        <v/>
      </c>
      <c r="BN579" s="9" t="str">
        <f>IF(BN577="","",DSUM('Rozpis-skore'!$C$1:$L$162,$B579,BN576:BN577))</f>
        <v/>
      </c>
    </row>
    <row r="580" spans="1:66" ht="16.5" thickBot="1" x14ac:dyDescent="0.3">
      <c r="A580" s="277" t="s">
        <v>31</v>
      </c>
      <c r="B580" s="280" t="s">
        <v>20</v>
      </c>
      <c r="C580" s="13" t="str">
        <f>IF(C577="","",DSUM('Rozpis-skore'!$C$1:$L$162,$B580,C576:C577))</f>
        <v/>
      </c>
      <c r="D580" s="10" t="str">
        <f>IF(D577="","",DSUM('Rozpis-skore'!$C$1:$L$162,$B580,D576:D577))</f>
        <v/>
      </c>
      <c r="E580" s="10" t="str">
        <f>IF(E577="","",DSUM('Rozpis-skore'!$C$1:$L$162,$B580,E576:E577))</f>
        <v/>
      </c>
      <c r="F580" s="10" t="str">
        <f>IF(F577="","",DSUM('Rozpis-skore'!$C$1:$L$162,$B580,F576:F577))</f>
        <v/>
      </c>
      <c r="G580" s="10" t="str">
        <f>IF(G577="","",DSUM('Rozpis-skore'!$C$1:$L$162,$B580,G576:G577))</f>
        <v/>
      </c>
      <c r="H580" s="10" t="str">
        <f>IF(H577="","",DSUM('Rozpis-skore'!$C$1:$L$162,$B580,H576:H577))</f>
        <v/>
      </c>
      <c r="I580" s="10" t="str">
        <f>IF(I577="","",DSUM('Rozpis-skore'!$C$1:$L$162,$B580,I576:I577))</f>
        <v/>
      </c>
      <c r="J580" s="11" t="str">
        <f>IF(J577="","",DSUM('Rozpis-skore'!$C$1:$L$162,$B580,J576:J577))</f>
        <v/>
      </c>
      <c r="K580" s="13" t="str">
        <f>IF(K577="","",DSUM('Rozpis-skore'!$C$1:$L$162,$B580,K576:K577))</f>
        <v/>
      </c>
      <c r="L580" s="10" t="str">
        <f>IF(L577="","",DSUM('Rozpis-skore'!$C$1:$L$162,$B580,L576:L577))</f>
        <v/>
      </c>
      <c r="M580" s="10" t="str">
        <f>IF(M577="","",DSUM('Rozpis-skore'!$C$1:$L$162,$B580,M576:M577))</f>
        <v/>
      </c>
      <c r="N580" s="10" t="str">
        <f>IF(N577="","",DSUM('Rozpis-skore'!$C$1:$L$162,$B580,N576:N577))</f>
        <v/>
      </c>
      <c r="O580" s="10" t="str">
        <f>IF(O577="","",DSUM('Rozpis-skore'!$C$1:$L$162,$B580,O576:O577))</f>
        <v/>
      </c>
      <c r="P580" s="10" t="str">
        <f>IF(P577="","",DSUM('Rozpis-skore'!$C$1:$L$162,$B580,P576:P577))</f>
        <v/>
      </c>
      <c r="Q580" s="10" t="str">
        <f>IF(Q577="","",DSUM('Rozpis-skore'!$C$1:$L$162,$B580,Q576:Q577))</f>
        <v/>
      </c>
      <c r="R580" s="11" t="str">
        <f>IF(R577="","",DSUM('Rozpis-skore'!$C$1:$L$162,$B580,R576:R577))</f>
        <v/>
      </c>
      <c r="S580" s="13" t="str">
        <f>IF(S577="","",DSUM('Rozpis-skore'!$C$1:$L$162,$B580,S576:S577))</f>
        <v/>
      </c>
      <c r="T580" s="10" t="str">
        <f>IF(T577="","",DSUM('Rozpis-skore'!$C$1:$L$162,$B580,T576:T577))</f>
        <v/>
      </c>
      <c r="U580" s="10" t="str">
        <f>IF(U577="","",DSUM('Rozpis-skore'!$C$1:$L$162,$B580,U576:U577))</f>
        <v/>
      </c>
      <c r="V580" s="10" t="str">
        <f>IF(V577="","",DSUM('Rozpis-skore'!$C$1:$L$162,$B580,V576:V577))</f>
        <v/>
      </c>
      <c r="W580" s="10" t="str">
        <f>IF(W577="","",DSUM('Rozpis-skore'!$C$1:$L$162,$B580,W576:W577))</f>
        <v/>
      </c>
      <c r="X580" s="10" t="str">
        <f>IF(X577="","",DSUM('Rozpis-skore'!$C$1:$L$162,$B580,X576:X577))</f>
        <v/>
      </c>
      <c r="Y580" s="10" t="str">
        <f>IF(Y577="","",DSUM('Rozpis-skore'!$C$1:$L$162,$B580,Y576:Y577))</f>
        <v/>
      </c>
      <c r="Z580" s="11" t="str">
        <f>IF(Z577="","",DSUM('Rozpis-skore'!$C$1:$L$162,$B580,Z576:Z577))</f>
        <v/>
      </c>
      <c r="AA580" s="13" t="str">
        <f>IF(AA577="","",DSUM('Rozpis-skore'!$C$1:$L$162,$B580,AA576:AA577))</f>
        <v/>
      </c>
      <c r="AB580" s="10" t="str">
        <f>IF(AB577="","",DSUM('Rozpis-skore'!$C$1:$L$162,$B580,AB576:AB577))</f>
        <v/>
      </c>
      <c r="AC580" s="10" t="str">
        <f>IF(AC577="","",DSUM('Rozpis-skore'!$C$1:$L$162,$B580,AC576:AC577))</f>
        <v/>
      </c>
      <c r="AD580" s="10" t="str">
        <f>IF(AD577="","",DSUM('Rozpis-skore'!$C$1:$L$162,$B580,AD576:AD577))</f>
        <v/>
      </c>
      <c r="AE580" s="10" t="str">
        <f>IF(AE577="","",DSUM('Rozpis-skore'!$C$1:$L$162,$B580,AE576:AE577))</f>
        <v/>
      </c>
      <c r="AF580" s="10" t="str">
        <f>IF(AF577="","",DSUM('Rozpis-skore'!$C$1:$L$162,$B580,AF576:AF577))</f>
        <v/>
      </c>
      <c r="AG580" s="10" t="str">
        <f>IF(AG577="","",DSUM('Rozpis-skore'!$C$1:$L$162,$B580,AG576:AG577))</f>
        <v/>
      </c>
      <c r="AH580" s="11" t="str">
        <f>IF(AH577="","",DSUM('Rozpis-skore'!$C$1:$L$162,$B580,AH576:AH577))</f>
        <v/>
      </c>
      <c r="AI580" s="13" t="str">
        <f>IF(AI577="","",DSUM('Rozpis-skore'!$C$1:$L$162,$B580,AI576:AI577))</f>
        <v/>
      </c>
      <c r="AJ580" s="10" t="str">
        <f>IF(AJ577="","",DSUM('Rozpis-skore'!$C$1:$L$162,$B580,AJ576:AJ577))</f>
        <v/>
      </c>
      <c r="AK580" s="10" t="str">
        <f>IF(AK577="","",DSUM('Rozpis-skore'!$C$1:$L$162,$B580,AK576:AK577))</f>
        <v/>
      </c>
      <c r="AL580" s="10" t="str">
        <f>IF(AL577="","",DSUM('Rozpis-skore'!$C$1:$L$162,$B580,AL576:AL577))</f>
        <v/>
      </c>
      <c r="AM580" s="10" t="str">
        <f>IF(AM577="","",DSUM('Rozpis-skore'!$C$1:$L$162,$B580,AM576:AM577))</f>
        <v/>
      </c>
      <c r="AN580" s="10" t="str">
        <f>IF(AN577="","",DSUM('Rozpis-skore'!$C$1:$L$162,$B580,AN576:AN577))</f>
        <v/>
      </c>
      <c r="AO580" s="10" t="str">
        <f>IF(AO577="","",DSUM('Rozpis-skore'!$C$1:$L$162,$B580,AO576:AO577))</f>
        <v/>
      </c>
      <c r="AP580" s="11" t="str">
        <f>IF(AP577="","",DSUM('Rozpis-skore'!$C$1:$L$162,$B580,AP576:AP577))</f>
        <v/>
      </c>
      <c r="AQ580" s="13" t="str">
        <f>IF(AQ577="","",DSUM('Rozpis-skore'!$C$1:$L$162,$B580,AQ576:AQ577))</f>
        <v/>
      </c>
      <c r="AR580" s="10" t="str">
        <f>IF(AR577="","",DSUM('Rozpis-skore'!$C$1:$L$162,$B580,AR576:AR577))</f>
        <v/>
      </c>
      <c r="AS580" s="10" t="str">
        <f>IF(AS577="","",DSUM('Rozpis-skore'!$C$1:$L$162,$B580,AS576:AS577))</f>
        <v/>
      </c>
      <c r="AT580" s="10" t="str">
        <f>IF(AT577="","",DSUM('Rozpis-skore'!$C$1:$L$162,$B580,AT576:AT577))</f>
        <v/>
      </c>
      <c r="AU580" s="10" t="str">
        <f>IF(AU577="","",DSUM('Rozpis-skore'!$C$1:$L$162,$B580,AU576:AU577))</f>
        <v/>
      </c>
      <c r="AV580" s="10" t="str">
        <f>IF(AV577="","",DSUM('Rozpis-skore'!$C$1:$L$162,$B580,AV576:AV577))</f>
        <v/>
      </c>
      <c r="AW580" s="10" t="str">
        <f>IF(AW577="","",DSUM('Rozpis-skore'!$C$1:$L$162,$B580,AW576:AW577))</f>
        <v/>
      </c>
      <c r="AX580" s="11" t="str">
        <f>IF(AX577="","",DSUM('Rozpis-skore'!$C$1:$L$162,$B580,AX576:AX577))</f>
        <v/>
      </c>
      <c r="AY580" s="13" t="str">
        <f>IF(AY577="","",DSUM('Rozpis-skore'!$C$1:$L$162,$B580,AY576:AY577))</f>
        <v/>
      </c>
      <c r="AZ580" s="10" t="str">
        <f>IF(AZ577="","",DSUM('Rozpis-skore'!$C$1:$L$162,$B580,AZ576:AZ577))</f>
        <v/>
      </c>
      <c r="BA580" s="10" t="str">
        <f>IF(BA577="","",DSUM('Rozpis-skore'!$C$1:$L$162,$B580,BA576:BA577))</f>
        <v/>
      </c>
      <c r="BB580" s="10" t="str">
        <f>IF(BB577="","",DSUM('Rozpis-skore'!$C$1:$L$162,$B580,BB576:BB577))</f>
        <v/>
      </c>
      <c r="BC580" s="10" t="str">
        <f>IF(BC577="","",DSUM('Rozpis-skore'!$C$1:$L$162,$B580,BC576:BC577))</f>
        <v/>
      </c>
      <c r="BD580" s="10" t="str">
        <f>IF(BD577="","",DSUM('Rozpis-skore'!$C$1:$L$162,$B580,BD576:BD577))</f>
        <v/>
      </c>
      <c r="BE580" s="10" t="str">
        <f>IF(BE577="","",DSUM('Rozpis-skore'!$C$1:$L$162,$B580,BE576:BE577))</f>
        <v/>
      </c>
      <c r="BF580" s="11" t="str">
        <f>IF(BF577="","",DSUM('Rozpis-skore'!$C$1:$L$162,$B580,BF576:BF577))</f>
        <v/>
      </c>
      <c r="BG580" s="13" t="str">
        <f>IF(BG577="","",DSUM('Rozpis-skore'!$C$1:$L$162,$B580,BG576:BG577))</f>
        <v/>
      </c>
      <c r="BH580" s="10" t="str">
        <f>IF(BH577="","",DSUM('Rozpis-skore'!$C$1:$L$162,$B580,BH576:BH577))</f>
        <v/>
      </c>
      <c r="BI580" s="10" t="str">
        <f>IF(BI577="","",DSUM('Rozpis-skore'!$C$1:$L$162,$B580,BI576:BI577))</f>
        <v/>
      </c>
      <c r="BJ580" s="10" t="str">
        <f>IF(BJ577="","",DSUM('Rozpis-skore'!$C$1:$L$162,$B580,BJ576:BJ577))</f>
        <v/>
      </c>
      <c r="BK580" s="10" t="str">
        <f>IF(BK577="","",DSUM('Rozpis-skore'!$C$1:$L$162,$B580,BK576:BK577))</f>
        <v/>
      </c>
      <c r="BL580" s="10" t="str">
        <f>IF(BL577="","",DSUM('Rozpis-skore'!$C$1:$L$162,$B580,BL576:BL577))</f>
        <v/>
      </c>
      <c r="BM580" s="10" t="str">
        <f>IF(BM577="","",DSUM('Rozpis-skore'!$C$1:$L$162,$B580,BM576:BM577))</f>
        <v/>
      </c>
      <c r="BN580" s="11" t="str">
        <f>IF(BN577="","",DSUM('Rozpis-skore'!$C$1:$L$162,$B580,BN576:BN577))</f>
        <v/>
      </c>
    </row>
    <row r="581" spans="1:66" ht="15.75" x14ac:dyDescent="0.25">
      <c r="A581" s="2100" t="s">
        <v>138</v>
      </c>
      <c r="B581" s="2101"/>
      <c r="C581" s="28">
        <f t="shared" ref="C581:AH581" si="2317">SUM(C578,C573)</f>
        <v>0</v>
      </c>
      <c r="D581" s="29">
        <f t="shared" si="2317"/>
        <v>0</v>
      </c>
      <c r="E581" s="29">
        <f t="shared" si="2317"/>
        <v>0</v>
      </c>
      <c r="F581" s="29">
        <f t="shared" si="2317"/>
        <v>0</v>
      </c>
      <c r="G581" s="29">
        <f t="shared" si="2317"/>
        <v>0</v>
      </c>
      <c r="H581" s="29">
        <f t="shared" si="2317"/>
        <v>0</v>
      </c>
      <c r="I581" s="29">
        <f t="shared" si="2317"/>
        <v>0</v>
      </c>
      <c r="J581" s="30">
        <f t="shared" si="2317"/>
        <v>0</v>
      </c>
      <c r="K581" s="28">
        <f t="shared" si="2317"/>
        <v>0</v>
      </c>
      <c r="L581" s="29">
        <f t="shared" si="2317"/>
        <v>0</v>
      </c>
      <c r="M581" s="29">
        <f t="shared" si="2317"/>
        <v>0</v>
      </c>
      <c r="N581" s="29">
        <f t="shared" si="2317"/>
        <v>0</v>
      </c>
      <c r="O581" s="29">
        <f t="shared" si="2317"/>
        <v>0</v>
      </c>
      <c r="P581" s="29">
        <f t="shared" si="2317"/>
        <v>0</v>
      </c>
      <c r="Q581" s="29">
        <f t="shared" si="2317"/>
        <v>0</v>
      </c>
      <c r="R581" s="30">
        <f t="shared" si="2317"/>
        <v>0</v>
      </c>
      <c r="S581" s="28">
        <f t="shared" si="2317"/>
        <v>0</v>
      </c>
      <c r="T581" s="29">
        <f t="shared" si="2317"/>
        <v>0</v>
      </c>
      <c r="U581" s="29">
        <f t="shared" si="2317"/>
        <v>0</v>
      </c>
      <c r="V581" s="29">
        <f t="shared" si="2317"/>
        <v>0</v>
      </c>
      <c r="W581" s="29">
        <f t="shared" si="2317"/>
        <v>0</v>
      </c>
      <c r="X581" s="29">
        <f t="shared" si="2317"/>
        <v>0</v>
      </c>
      <c r="Y581" s="29">
        <f t="shared" si="2317"/>
        <v>0</v>
      </c>
      <c r="Z581" s="30">
        <f t="shared" si="2317"/>
        <v>0</v>
      </c>
      <c r="AA581" s="28">
        <f t="shared" si="2317"/>
        <v>0</v>
      </c>
      <c r="AB581" s="29">
        <f t="shared" si="2317"/>
        <v>0</v>
      </c>
      <c r="AC581" s="29">
        <f t="shared" si="2317"/>
        <v>0</v>
      </c>
      <c r="AD581" s="29">
        <f t="shared" si="2317"/>
        <v>0</v>
      </c>
      <c r="AE581" s="29">
        <f t="shared" si="2317"/>
        <v>0</v>
      </c>
      <c r="AF581" s="29">
        <f t="shared" si="2317"/>
        <v>0</v>
      </c>
      <c r="AG581" s="29">
        <f t="shared" si="2317"/>
        <v>0</v>
      </c>
      <c r="AH581" s="30">
        <f t="shared" si="2317"/>
        <v>0</v>
      </c>
      <c r="AI581" s="28">
        <f t="shared" ref="AI581:BN581" si="2318">SUM(AI578,AI573)</f>
        <v>0</v>
      </c>
      <c r="AJ581" s="29">
        <f t="shared" si="2318"/>
        <v>0</v>
      </c>
      <c r="AK581" s="29">
        <f t="shared" si="2318"/>
        <v>0</v>
      </c>
      <c r="AL581" s="29">
        <f t="shared" si="2318"/>
        <v>0</v>
      </c>
      <c r="AM581" s="29">
        <f t="shared" si="2318"/>
        <v>0</v>
      </c>
      <c r="AN581" s="29">
        <f t="shared" si="2318"/>
        <v>0</v>
      </c>
      <c r="AO581" s="29">
        <f t="shared" si="2318"/>
        <v>0</v>
      </c>
      <c r="AP581" s="30">
        <f t="shared" si="2318"/>
        <v>0</v>
      </c>
      <c r="AQ581" s="28">
        <f t="shared" si="2318"/>
        <v>0</v>
      </c>
      <c r="AR581" s="29">
        <f t="shared" si="2318"/>
        <v>0</v>
      </c>
      <c r="AS581" s="29">
        <f t="shared" si="2318"/>
        <v>0</v>
      </c>
      <c r="AT581" s="29">
        <f t="shared" si="2318"/>
        <v>0</v>
      </c>
      <c r="AU581" s="29">
        <f t="shared" si="2318"/>
        <v>0</v>
      </c>
      <c r="AV581" s="29">
        <f t="shared" si="2318"/>
        <v>0</v>
      </c>
      <c r="AW581" s="29">
        <f t="shared" si="2318"/>
        <v>0</v>
      </c>
      <c r="AX581" s="30">
        <f t="shared" si="2318"/>
        <v>0</v>
      </c>
      <c r="AY581" s="28">
        <f t="shared" si="2318"/>
        <v>0</v>
      </c>
      <c r="AZ581" s="29">
        <f t="shared" si="2318"/>
        <v>0</v>
      </c>
      <c r="BA581" s="29">
        <f t="shared" si="2318"/>
        <v>0</v>
      </c>
      <c r="BB581" s="29">
        <f t="shared" si="2318"/>
        <v>0</v>
      </c>
      <c r="BC581" s="29">
        <f t="shared" si="2318"/>
        <v>0</v>
      </c>
      <c r="BD581" s="29">
        <f t="shared" si="2318"/>
        <v>0</v>
      </c>
      <c r="BE581" s="29">
        <f t="shared" si="2318"/>
        <v>0</v>
      </c>
      <c r="BF581" s="30">
        <f t="shared" si="2318"/>
        <v>0</v>
      </c>
      <c r="BG581" s="28">
        <f t="shared" si="2318"/>
        <v>0</v>
      </c>
      <c r="BH581" s="29">
        <f t="shared" si="2318"/>
        <v>0</v>
      </c>
      <c r="BI581" s="29">
        <f t="shared" si="2318"/>
        <v>0</v>
      </c>
      <c r="BJ581" s="29">
        <f t="shared" si="2318"/>
        <v>0</v>
      </c>
      <c r="BK581" s="29">
        <f t="shared" si="2318"/>
        <v>0</v>
      </c>
      <c r="BL581" s="29">
        <f t="shared" si="2318"/>
        <v>0</v>
      </c>
      <c r="BM581" s="29">
        <f t="shared" si="2318"/>
        <v>0</v>
      </c>
      <c r="BN581" s="30">
        <f t="shared" si="2318"/>
        <v>0</v>
      </c>
    </row>
    <row r="582" spans="1:66" ht="15.75" x14ac:dyDescent="0.25">
      <c r="A582" s="2102" t="s">
        <v>139</v>
      </c>
      <c r="B582" s="2103"/>
      <c r="C582" s="31">
        <f t="shared" ref="C582:AH582" si="2319">SUM(C579,C574)</f>
        <v>0</v>
      </c>
      <c r="D582" s="32">
        <f t="shared" si="2319"/>
        <v>0</v>
      </c>
      <c r="E582" s="32">
        <f t="shared" si="2319"/>
        <v>0</v>
      </c>
      <c r="F582" s="32">
        <f t="shared" si="2319"/>
        <v>0</v>
      </c>
      <c r="G582" s="32">
        <f t="shared" si="2319"/>
        <v>0</v>
      </c>
      <c r="H582" s="32">
        <f t="shared" si="2319"/>
        <v>0</v>
      </c>
      <c r="I582" s="32">
        <f t="shared" si="2319"/>
        <v>0</v>
      </c>
      <c r="J582" s="33">
        <f t="shared" si="2319"/>
        <v>0</v>
      </c>
      <c r="K582" s="31">
        <f t="shared" si="2319"/>
        <v>0</v>
      </c>
      <c r="L582" s="32">
        <f t="shared" si="2319"/>
        <v>0</v>
      </c>
      <c r="M582" s="32">
        <f t="shared" si="2319"/>
        <v>0</v>
      </c>
      <c r="N582" s="32">
        <f t="shared" si="2319"/>
        <v>0</v>
      </c>
      <c r="O582" s="32">
        <f t="shared" si="2319"/>
        <v>0</v>
      </c>
      <c r="P582" s="32">
        <f t="shared" si="2319"/>
        <v>0</v>
      </c>
      <c r="Q582" s="32">
        <f t="shared" si="2319"/>
        <v>0</v>
      </c>
      <c r="R582" s="33">
        <f t="shared" si="2319"/>
        <v>0</v>
      </c>
      <c r="S582" s="31">
        <f t="shared" si="2319"/>
        <v>0</v>
      </c>
      <c r="T582" s="32">
        <f t="shared" si="2319"/>
        <v>0</v>
      </c>
      <c r="U582" s="32">
        <f t="shared" si="2319"/>
        <v>0</v>
      </c>
      <c r="V582" s="32">
        <f t="shared" si="2319"/>
        <v>0</v>
      </c>
      <c r="W582" s="32">
        <f t="shared" si="2319"/>
        <v>0</v>
      </c>
      <c r="X582" s="32">
        <f t="shared" si="2319"/>
        <v>0</v>
      </c>
      <c r="Y582" s="32">
        <f t="shared" si="2319"/>
        <v>0</v>
      </c>
      <c r="Z582" s="33">
        <f t="shared" si="2319"/>
        <v>0</v>
      </c>
      <c r="AA582" s="31">
        <f t="shared" si="2319"/>
        <v>0</v>
      </c>
      <c r="AB582" s="32">
        <f t="shared" si="2319"/>
        <v>0</v>
      </c>
      <c r="AC582" s="32">
        <f t="shared" si="2319"/>
        <v>0</v>
      </c>
      <c r="AD582" s="32">
        <f t="shared" si="2319"/>
        <v>0</v>
      </c>
      <c r="AE582" s="32">
        <f t="shared" si="2319"/>
        <v>0</v>
      </c>
      <c r="AF582" s="32">
        <f t="shared" si="2319"/>
        <v>0</v>
      </c>
      <c r="AG582" s="32">
        <f t="shared" si="2319"/>
        <v>0</v>
      </c>
      <c r="AH582" s="33">
        <f t="shared" si="2319"/>
        <v>0</v>
      </c>
      <c r="AI582" s="31">
        <f t="shared" ref="AI582:BN582" si="2320">SUM(AI579,AI574)</f>
        <v>0</v>
      </c>
      <c r="AJ582" s="32">
        <f t="shared" si="2320"/>
        <v>0</v>
      </c>
      <c r="AK582" s="32">
        <f t="shared" si="2320"/>
        <v>0</v>
      </c>
      <c r="AL582" s="32">
        <f t="shared" si="2320"/>
        <v>0</v>
      </c>
      <c r="AM582" s="32">
        <f t="shared" si="2320"/>
        <v>0</v>
      </c>
      <c r="AN582" s="32">
        <f t="shared" si="2320"/>
        <v>0</v>
      </c>
      <c r="AO582" s="32">
        <f t="shared" si="2320"/>
        <v>0</v>
      </c>
      <c r="AP582" s="33">
        <f t="shared" si="2320"/>
        <v>0</v>
      </c>
      <c r="AQ582" s="31">
        <f t="shared" si="2320"/>
        <v>0</v>
      </c>
      <c r="AR582" s="32">
        <f t="shared" si="2320"/>
        <v>0</v>
      </c>
      <c r="AS582" s="32">
        <f t="shared" si="2320"/>
        <v>0</v>
      </c>
      <c r="AT582" s="32">
        <f t="shared" si="2320"/>
        <v>0</v>
      </c>
      <c r="AU582" s="32">
        <f t="shared" si="2320"/>
        <v>0</v>
      </c>
      <c r="AV582" s="32">
        <f t="shared" si="2320"/>
        <v>0</v>
      </c>
      <c r="AW582" s="32">
        <f t="shared" si="2320"/>
        <v>0</v>
      </c>
      <c r="AX582" s="33">
        <f t="shared" si="2320"/>
        <v>0</v>
      </c>
      <c r="AY582" s="31">
        <f t="shared" si="2320"/>
        <v>0</v>
      </c>
      <c r="AZ582" s="32">
        <f t="shared" si="2320"/>
        <v>0</v>
      </c>
      <c r="BA582" s="32">
        <f t="shared" si="2320"/>
        <v>0</v>
      </c>
      <c r="BB582" s="32">
        <f t="shared" si="2320"/>
        <v>0</v>
      </c>
      <c r="BC582" s="32">
        <f t="shared" si="2320"/>
        <v>0</v>
      </c>
      <c r="BD582" s="32">
        <f t="shared" si="2320"/>
        <v>0</v>
      </c>
      <c r="BE582" s="32">
        <f t="shared" si="2320"/>
        <v>0</v>
      </c>
      <c r="BF582" s="33">
        <f t="shared" si="2320"/>
        <v>0</v>
      </c>
      <c r="BG582" s="31">
        <f t="shared" si="2320"/>
        <v>0</v>
      </c>
      <c r="BH582" s="32">
        <f t="shared" si="2320"/>
        <v>0</v>
      </c>
      <c r="BI582" s="32">
        <f t="shared" si="2320"/>
        <v>0</v>
      </c>
      <c r="BJ582" s="32">
        <f t="shared" si="2320"/>
        <v>0</v>
      </c>
      <c r="BK582" s="32">
        <f t="shared" si="2320"/>
        <v>0</v>
      </c>
      <c r="BL582" s="32">
        <f t="shared" si="2320"/>
        <v>0</v>
      </c>
      <c r="BM582" s="32">
        <f t="shared" si="2320"/>
        <v>0</v>
      </c>
      <c r="BN582" s="33">
        <f t="shared" si="2320"/>
        <v>0</v>
      </c>
    </row>
    <row r="583" spans="1:66" ht="15.75" x14ac:dyDescent="0.25">
      <c r="A583" s="2102" t="s">
        <v>140</v>
      </c>
      <c r="B583" s="2103"/>
      <c r="C583" s="31">
        <f t="shared" ref="C583:AH583" si="2321">SUM(C580,C575)</f>
        <v>0</v>
      </c>
      <c r="D583" s="32">
        <f t="shared" si="2321"/>
        <v>0</v>
      </c>
      <c r="E583" s="32">
        <f t="shared" si="2321"/>
        <v>0</v>
      </c>
      <c r="F583" s="32">
        <f t="shared" si="2321"/>
        <v>0</v>
      </c>
      <c r="G583" s="32">
        <f t="shared" si="2321"/>
        <v>0</v>
      </c>
      <c r="H583" s="32">
        <f t="shared" si="2321"/>
        <v>0</v>
      </c>
      <c r="I583" s="32">
        <f t="shared" si="2321"/>
        <v>0</v>
      </c>
      <c r="J583" s="33">
        <f t="shared" si="2321"/>
        <v>0</v>
      </c>
      <c r="K583" s="31">
        <f t="shared" si="2321"/>
        <v>0</v>
      </c>
      <c r="L583" s="32">
        <f t="shared" si="2321"/>
        <v>0</v>
      </c>
      <c r="M583" s="32">
        <f t="shared" si="2321"/>
        <v>0</v>
      </c>
      <c r="N583" s="32">
        <f t="shared" si="2321"/>
        <v>0</v>
      </c>
      <c r="O583" s="32">
        <f t="shared" si="2321"/>
        <v>0</v>
      </c>
      <c r="P583" s="32">
        <f t="shared" si="2321"/>
        <v>0</v>
      </c>
      <c r="Q583" s="32">
        <f t="shared" si="2321"/>
        <v>0</v>
      </c>
      <c r="R583" s="33">
        <f t="shared" si="2321"/>
        <v>0</v>
      </c>
      <c r="S583" s="31">
        <f t="shared" si="2321"/>
        <v>0</v>
      </c>
      <c r="T583" s="32">
        <f t="shared" si="2321"/>
        <v>0</v>
      </c>
      <c r="U583" s="32">
        <f t="shared" si="2321"/>
        <v>0</v>
      </c>
      <c r="V583" s="32">
        <f t="shared" si="2321"/>
        <v>0</v>
      </c>
      <c r="W583" s="32">
        <f t="shared" si="2321"/>
        <v>0</v>
      </c>
      <c r="X583" s="32">
        <f t="shared" si="2321"/>
        <v>0</v>
      </c>
      <c r="Y583" s="32">
        <f t="shared" si="2321"/>
        <v>0</v>
      </c>
      <c r="Z583" s="33">
        <f t="shared" si="2321"/>
        <v>0</v>
      </c>
      <c r="AA583" s="31">
        <f t="shared" si="2321"/>
        <v>0</v>
      </c>
      <c r="AB583" s="32">
        <f t="shared" si="2321"/>
        <v>0</v>
      </c>
      <c r="AC583" s="32">
        <f t="shared" si="2321"/>
        <v>0</v>
      </c>
      <c r="AD583" s="32">
        <f t="shared" si="2321"/>
        <v>0</v>
      </c>
      <c r="AE583" s="32">
        <f t="shared" si="2321"/>
        <v>0</v>
      </c>
      <c r="AF583" s="32">
        <f t="shared" si="2321"/>
        <v>0</v>
      </c>
      <c r="AG583" s="32">
        <f t="shared" si="2321"/>
        <v>0</v>
      </c>
      <c r="AH583" s="33">
        <f t="shared" si="2321"/>
        <v>0</v>
      </c>
      <c r="AI583" s="31">
        <f t="shared" ref="AI583:BN583" si="2322">SUM(AI580,AI575)</f>
        <v>0</v>
      </c>
      <c r="AJ583" s="32">
        <f t="shared" si="2322"/>
        <v>0</v>
      </c>
      <c r="AK583" s="32">
        <f t="shared" si="2322"/>
        <v>0</v>
      </c>
      <c r="AL583" s="32">
        <f t="shared" si="2322"/>
        <v>0</v>
      </c>
      <c r="AM583" s="32">
        <f t="shared" si="2322"/>
        <v>0</v>
      </c>
      <c r="AN583" s="32">
        <f t="shared" si="2322"/>
        <v>0</v>
      </c>
      <c r="AO583" s="32">
        <f t="shared" si="2322"/>
        <v>0</v>
      </c>
      <c r="AP583" s="33">
        <f t="shared" si="2322"/>
        <v>0</v>
      </c>
      <c r="AQ583" s="31">
        <f t="shared" si="2322"/>
        <v>0</v>
      </c>
      <c r="AR583" s="32">
        <f t="shared" si="2322"/>
        <v>0</v>
      </c>
      <c r="AS583" s="32">
        <f t="shared" si="2322"/>
        <v>0</v>
      </c>
      <c r="AT583" s="32">
        <f t="shared" si="2322"/>
        <v>0</v>
      </c>
      <c r="AU583" s="32">
        <f t="shared" si="2322"/>
        <v>0</v>
      </c>
      <c r="AV583" s="32">
        <f t="shared" si="2322"/>
        <v>0</v>
      </c>
      <c r="AW583" s="32">
        <f t="shared" si="2322"/>
        <v>0</v>
      </c>
      <c r="AX583" s="33">
        <f t="shared" si="2322"/>
        <v>0</v>
      </c>
      <c r="AY583" s="31">
        <f t="shared" si="2322"/>
        <v>0</v>
      </c>
      <c r="AZ583" s="32">
        <f t="shared" si="2322"/>
        <v>0</v>
      </c>
      <c r="BA583" s="32">
        <f t="shared" si="2322"/>
        <v>0</v>
      </c>
      <c r="BB583" s="32">
        <f t="shared" si="2322"/>
        <v>0</v>
      </c>
      <c r="BC583" s="32">
        <f t="shared" si="2322"/>
        <v>0</v>
      </c>
      <c r="BD583" s="32">
        <f t="shared" si="2322"/>
        <v>0</v>
      </c>
      <c r="BE583" s="32">
        <f t="shared" si="2322"/>
        <v>0</v>
      </c>
      <c r="BF583" s="33">
        <f t="shared" si="2322"/>
        <v>0</v>
      </c>
      <c r="BG583" s="31">
        <f t="shared" si="2322"/>
        <v>0</v>
      </c>
      <c r="BH583" s="32">
        <f t="shared" si="2322"/>
        <v>0</v>
      </c>
      <c r="BI583" s="32">
        <f t="shared" si="2322"/>
        <v>0</v>
      </c>
      <c r="BJ583" s="32">
        <f t="shared" si="2322"/>
        <v>0</v>
      </c>
      <c r="BK583" s="32">
        <f t="shared" si="2322"/>
        <v>0</v>
      </c>
      <c r="BL583" s="32">
        <f t="shared" si="2322"/>
        <v>0</v>
      </c>
      <c r="BM583" s="32">
        <f t="shared" si="2322"/>
        <v>0</v>
      </c>
      <c r="BN583" s="33">
        <f t="shared" si="2322"/>
        <v>0</v>
      </c>
    </row>
    <row r="584" spans="1:66" ht="15.75" x14ac:dyDescent="0.25">
      <c r="A584" s="2102" t="s">
        <v>141</v>
      </c>
      <c r="B584" s="2103"/>
      <c r="C584" s="49" t="str">
        <f t="shared" ref="C584:AH584" si="2323">IF(C572="","",C582-C583)</f>
        <v/>
      </c>
      <c r="D584" s="50" t="str">
        <f t="shared" si="2323"/>
        <v/>
      </c>
      <c r="E584" s="50" t="str">
        <f t="shared" si="2323"/>
        <v/>
      </c>
      <c r="F584" s="50" t="str">
        <f t="shared" si="2323"/>
        <v/>
      </c>
      <c r="G584" s="50" t="str">
        <f t="shared" si="2323"/>
        <v/>
      </c>
      <c r="H584" s="50" t="str">
        <f t="shared" si="2323"/>
        <v/>
      </c>
      <c r="I584" s="50" t="str">
        <f t="shared" si="2323"/>
        <v/>
      </c>
      <c r="J584" s="51" t="str">
        <f t="shared" si="2323"/>
        <v/>
      </c>
      <c r="K584" s="49" t="str">
        <f t="shared" si="2323"/>
        <v/>
      </c>
      <c r="L584" s="50" t="str">
        <f t="shared" si="2323"/>
        <v/>
      </c>
      <c r="M584" s="50" t="str">
        <f t="shared" si="2323"/>
        <v/>
      </c>
      <c r="N584" s="50" t="str">
        <f t="shared" si="2323"/>
        <v/>
      </c>
      <c r="O584" s="50" t="str">
        <f t="shared" si="2323"/>
        <v/>
      </c>
      <c r="P584" s="50" t="str">
        <f t="shared" si="2323"/>
        <v/>
      </c>
      <c r="Q584" s="50" t="str">
        <f t="shared" si="2323"/>
        <v/>
      </c>
      <c r="R584" s="51" t="str">
        <f t="shared" si="2323"/>
        <v/>
      </c>
      <c r="S584" s="49" t="str">
        <f t="shared" si="2323"/>
        <v/>
      </c>
      <c r="T584" s="50" t="str">
        <f t="shared" si="2323"/>
        <v/>
      </c>
      <c r="U584" s="50" t="str">
        <f t="shared" si="2323"/>
        <v/>
      </c>
      <c r="V584" s="50" t="str">
        <f t="shared" si="2323"/>
        <v/>
      </c>
      <c r="W584" s="50" t="str">
        <f t="shared" si="2323"/>
        <v/>
      </c>
      <c r="X584" s="50" t="str">
        <f t="shared" si="2323"/>
        <v/>
      </c>
      <c r="Y584" s="50" t="str">
        <f t="shared" si="2323"/>
        <v/>
      </c>
      <c r="Z584" s="51" t="str">
        <f t="shared" si="2323"/>
        <v/>
      </c>
      <c r="AA584" s="49" t="str">
        <f t="shared" si="2323"/>
        <v/>
      </c>
      <c r="AB584" s="50" t="str">
        <f t="shared" si="2323"/>
        <v/>
      </c>
      <c r="AC584" s="50" t="str">
        <f t="shared" si="2323"/>
        <v/>
      </c>
      <c r="AD584" s="50" t="str">
        <f t="shared" si="2323"/>
        <v/>
      </c>
      <c r="AE584" s="50" t="str">
        <f t="shared" si="2323"/>
        <v/>
      </c>
      <c r="AF584" s="50" t="str">
        <f t="shared" si="2323"/>
        <v/>
      </c>
      <c r="AG584" s="50" t="str">
        <f t="shared" si="2323"/>
        <v/>
      </c>
      <c r="AH584" s="51" t="str">
        <f t="shared" si="2323"/>
        <v/>
      </c>
      <c r="AI584" s="49" t="str">
        <f t="shared" ref="AI584:BN584" si="2324">IF(AI572="","",AI582-AI583)</f>
        <v/>
      </c>
      <c r="AJ584" s="50" t="str">
        <f t="shared" si="2324"/>
        <v/>
      </c>
      <c r="AK584" s="50" t="str">
        <f t="shared" si="2324"/>
        <v/>
      </c>
      <c r="AL584" s="50" t="str">
        <f t="shared" si="2324"/>
        <v/>
      </c>
      <c r="AM584" s="50" t="str">
        <f t="shared" si="2324"/>
        <v/>
      </c>
      <c r="AN584" s="50" t="str">
        <f t="shared" si="2324"/>
        <v/>
      </c>
      <c r="AO584" s="50" t="str">
        <f t="shared" si="2324"/>
        <v/>
      </c>
      <c r="AP584" s="51" t="str">
        <f t="shared" si="2324"/>
        <v/>
      </c>
      <c r="AQ584" s="49" t="str">
        <f t="shared" si="2324"/>
        <v/>
      </c>
      <c r="AR584" s="50" t="str">
        <f t="shared" si="2324"/>
        <v/>
      </c>
      <c r="AS584" s="50" t="str">
        <f t="shared" si="2324"/>
        <v/>
      </c>
      <c r="AT584" s="50" t="str">
        <f t="shared" si="2324"/>
        <v/>
      </c>
      <c r="AU584" s="50" t="str">
        <f t="shared" si="2324"/>
        <v/>
      </c>
      <c r="AV584" s="50" t="str">
        <f t="shared" si="2324"/>
        <v/>
      </c>
      <c r="AW584" s="50" t="str">
        <f t="shared" si="2324"/>
        <v/>
      </c>
      <c r="AX584" s="51" t="str">
        <f t="shared" si="2324"/>
        <v/>
      </c>
      <c r="AY584" s="49" t="str">
        <f t="shared" si="2324"/>
        <v/>
      </c>
      <c r="AZ584" s="50" t="str">
        <f t="shared" si="2324"/>
        <v/>
      </c>
      <c r="BA584" s="50" t="str">
        <f t="shared" si="2324"/>
        <v/>
      </c>
      <c r="BB584" s="50" t="str">
        <f t="shared" si="2324"/>
        <v/>
      </c>
      <c r="BC584" s="50" t="str">
        <f t="shared" si="2324"/>
        <v/>
      </c>
      <c r="BD584" s="50" t="str">
        <f t="shared" si="2324"/>
        <v/>
      </c>
      <c r="BE584" s="50" t="str">
        <f t="shared" si="2324"/>
        <v/>
      </c>
      <c r="BF584" s="51" t="str">
        <f t="shared" si="2324"/>
        <v/>
      </c>
      <c r="BG584" s="49" t="str">
        <f t="shared" si="2324"/>
        <v/>
      </c>
      <c r="BH584" s="50" t="str">
        <f t="shared" si="2324"/>
        <v/>
      </c>
      <c r="BI584" s="50" t="str">
        <f t="shared" si="2324"/>
        <v/>
      </c>
      <c r="BJ584" s="50" t="str">
        <f t="shared" si="2324"/>
        <v/>
      </c>
      <c r="BK584" s="50" t="str">
        <f t="shared" si="2324"/>
        <v/>
      </c>
      <c r="BL584" s="50" t="str">
        <f t="shared" si="2324"/>
        <v/>
      </c>
      <c r="BM584" s="50" t="str">
        <f t="shared" si="2324"/>
        <v/>
      </c>
      <c r="BN584" s="51" t="str">
        <f t="shared" si="2324"/>
        <v/>
      </c>
    </row>
    <row r="585" spans="1:66" ht="30.75" customHeight="1" thickBot="1" x14ac:dyDescent="0.3">
      <c r="A585" s="2104" t="s">
        <v>142</v>
      </c>
      <c r="B585" s="2105"/>
      <c r="C585" s="67" t="str">
        <f t="shared" ref="C585:AH585" si="2325">IF(C572="","",IF(C583=0,MAX($C$83:$J$83)+1,C582/C583))</f>
        <v/>
      </c>
      <c r="D585" s="68" t="str">
        <f t="shared" si="2325"/>
        <v/>
      </c>
      <c r="E585" s="68" t="str">
        <f t="shared" si="2325"/>
        <v/>
      </c>
      <c r="F585" s="68" t="str">
        <f t="shared" si="2325"/>
        <v/>
      </c>
      <c r="G585" s="68" t="str">
        <f t="shared" si="2325"/>
        <v/>
      </c>
      <c r="H585" s="68" t="str">
        <f t="shared" si="2325"/>
        <v/>
      </c>
      <c r="I585" s="68" t="str">
        <f t="shared" si="2325"/>
        <v/>
      </c>
      <c r="J585" s="69" t="str">
        <f t="shared" si="2325"/>
        <v/>
      </c>
      <c r="K585" s="67" t="str">
        <f t="shared" si="2325"/>
        <v/>
      </c>
      <c r="L585" s="68" t="str">
        <f t="shared" si="2325"/>
        <v/>
      </c>
      <c r="M585" s="68" t="str">
        <f t="shared" si="2325"/>
        <v/>
      </c>
      <c r="N585" s="68" t="str">
        <f t="shared" si="2325"/>
        <v/>
      </c>
      <c r="O585" s="68" t="str">
        <f t="shared" si="2325"/>
        <v/>
      </c>
      <c r="P585" s="68" t="str">
        <f t="shared" si="2325"/>
        <v/>
      </c>
      <c r="Q585" s="68" t="str">
        <f t="shared" si="2325"/>
        <v/>
      </c>
      <c r="R585" s="69" t="str">
        <f t="shared" si="2325"/>
        <v/>
      </c>
      <c r="S585" s="67" t="str">
        <f t="shared" si="2325"/>
        <v/>
      </c>
      <c r="T585" s="68" t="str">
        <f t="shared" si="2325"/>
        <v/>
      </c>
      <c r="U585" s="68" t="str">
        <f t="shared" si="2325"/>
        <v/>
      </c>
      <c r="V585" s="68" t="str">
        <f t="shared" si="2325"/>
        <v/>
      </c>
      <c r="W585" s="68" t="str">
        <f t="shared" si="2325"/>
        <v/>
      </c>
      <c r="X585" s="68" t="str">
        <f t="shared" si="2325"/>
        <v/>
      </c>
      <c r="Y585" s="68" t="str">
        <f t="shared" si="2325"/>
        <v/>
      </c>
      <c r="Z585" s="69" t="str">
        <f t="shared" si="2325"/>
        <v/>
      </c>
      <c r="AA585" s="67" t="str">
        <f t="shared" si="2325"/>
        <v/>
      </c>
      <c r="AB585" s="68" t="str">
        <f t="shared" si="2325"/>
        <v/>
      </c>
      <c r="AC585" s="68" t="str">
        <f t="shared" si="2325"/>
        <v/>
      </c>
      <c r="AD585" s="68" t="str">
        <f t="shared" si="2325"/>
        <v/>
      </c>
      <c r="AE585" s="68" t="str">
        <f t="shared" si="2325"/>
        <v/>
      </c>
      <c r="AF585" s="68" t="str">
        <f t="shared" si="2325"/>
        <v/>
      </c>
      <c r="AG585" s="68" t="str">
        <f t="shared" si="2325"/>
        <v/>
      </c>
      <c r="AH585" s="69" t="str">
        <f t="shared" si="2325"/>
        <v/>
      </c>
      <c r="AI585" s="67" t="str">
        <f t="shared" ref="AI585:BN585" si="2326">IF(AI572="","",IF(AI583=0,MAX($C$83:$J$83)+1,AI582/AI583))</f>
        <v/>
      </c>
      <c r="AJ585" s="68" t="str">
        <f t="shared" si="2326"/>
        <v/>
      </c>
      <c r="AK585" s="68" t="str">
        <f t="shared" si="2326"/>
        <v/>
      </c>
      <c r="AL585" s="68" t="str">
        <f t="shared" si="2326"/>
        <v/>
      </c>
      <c r="AM585" s="68" t="str">
        <f t="shared" si="2326"/>
        <v/>
      </c>
      <c r="AN585" s="68" t="str">
        <f t="shared" si="2326"/>
        <v/>
      </c>
      <c r="AO585" s="68" t="str">
        <f t="shared" si="2326"/>
        <v/>
      </c>
      <c r="AP585" s="69" t="str">
        <f t="shared" si="2326"/>
        <v/>
      </c>
      <c r="AQ585" s="67" t="str">
        <f t="shared" si="2326"/>
        <v/>
      </c>
      <c r="AR585" s="68" t="str">
        <f t="shared" si="2326"/>
        <v/>
      </c>
      <c r="AS585" s="68" t="str">
        <f t="shared" si="2326"/>
        <v/>
      </c>
      <c r="AT585" s="68" t="str">
        <f t="shared" si="2326"/>
        <v/>
      </c>
      <c r="AU585" s="68" t="str">
        <f t="shared" si="2326"/>
        <v/>
      </c>
      <c r="AV585" s="68" t="str">
        <f t="shared" si="2326"/>
        <v/>
      </c>
      <c r="AW585" s="68" t="str">
        <f t="shared" si="2326"/>
        <v/>
      </c>
      <c r="AX585" s="69" t="str">
        <f t="shared" si="2326"/>
        <v/>
      </c>
      <c r="AY585" s="67" t="str">
        <f t="shared" si="2326"/>
        <v/>
      </c>
      <c r="AZ585" s="68" t="str">
        <f t="shared" si="2326"/>
        <v/>
      </c>
      <c r="BA585" s="68" t="str">
        <f t="shared" si="2326"/>
        <v/>
      </c>
      <c r="BB585" s="68" t="str">
        <f t="shared" si="2326"/>
        <v/>
      </c>
      <c r="BC585" s="68" t="str">
        <f t="shared" si="2326"/>
        <v/>
      </c>
      <c r="BD585" s="68" t="str">
        <f t="shared" si="2326"/>
        <v/>
      </c>
      <c r="BE585" s="68" t="str">
        <f t="shared" si="2326"/>
        <v/>
      </c>
      <c r="BF585" s="69" t="str">
        <f t="shared" si="2326"/>
        <v/>
      </c>
      <c r="BG585" s="67" t="str">
        <f t="shared" si="2326"/>
        <v/>
      </c>
      <c r="BH585" s="68" t="str">
        <f t="shared" si="2326"/>
        <v/>
      </c>
      <c r="BI585" s="68" t="str">
        <f t="shared" si="2326"/>
        <v/>
      </c>
      <c r="BJ585" s="68" t="str">
        <f t="shared" si="2326"/>
        <v/>
      </c>
      <c r="BK585" s="68" t="str">
        <f t="shared" si="2326"/>
        <v/>
      </c>
      <c r="BL585" s="68" t="str">
        <f t="shared" si="2326"/>
        <v/>
      </c>
      <c r="BM585" s="68" t="str">
        <f t="shared" si="2326"/>
        <v/>
      </c>
      <c r="BN585" s="69" t="str">
        <f t="shared" si="2326"/>
        <v/>
      </c>
    </row>
    <row r="586" spans="1:66" ht="15.75" x14ac:dyDescent="0.25">
      <c r="A586" s="2106" t="s">
        <v>37</v>
      </c>
      <c r="B586" s="2107"/>
      <c r="C586" s="975" t="str">
        <f t="shared" ref="C586:J586" si="2327">IF(C572="","",RANK(C562,$C562:$J562,0))</f>
        <v/>
      </c>
      <c r="D586" s="976" t="str">
        <f t="shared" si="2327"/>
        <v/>
      </c>
      <c r="E586" s="976" t="str">
        <f t="shared" si="2327"/>
        <v/>
      </c>
      <c r="F586" s="976" t="str">
        <f t="shared" si="2327"/>
        <v/>
      </c>
      <c r="G586" s="976" t="str">
        <f t="shared" si="2327"/>
        <v/>
      </c>
      <c r="H586" s="976" t="str">
        <f t="shared" si="2327"/>
        <v/>
      </c>
      <c r="I586" s="976" t="str">
        <f t="shared" si="2327"/>
        <v/>
      </c>
      <c r="J586" s="977" t="str">
        <f t="shared" si="2327"/>
        <v/>
      </c>
      <c r="K586" s="975" t="str">
        <f t="shared" ref="K586:R586" si="2328">IF(K572="","",RANK(C562,$C562:$J562,0))</f>
        <v/>
      </c>
      <c r="L586" s="976" t="str">
        <f t="shared" si="2328"/>
        <v/>
      </c>
      <c r="M586" s="976" t="str">
        <f t="shared" si="2328"/>
        <v/>
      </c>
      <c r="N586" s="976" t="str">
        <f t="shared" si="2328"/>
        <v/>
      </c>
      <c r="O586" s="976" t="str">
        <f t="shared" si="2328"/>
        <v/>
      </c>
      <c r="P586" s="976" t="str">
        <f t="shared" si="2328"/>
        <v/>
      </c>
      <c r="Q586" s="976" t="str">
        <f t="shared" si="2328"/>
        <v/>
      </c>
      <c r="R586" s="977" t="str">
        <f t="shared" si="2328"/>
        <v/>
      </c>
      <c r="S586" s="975" t="str">
        <f t="shared" ref="S586:Z586" si="2329">IF(S572="","",RANK(C562,$C562:$J562,0))</f>
        <v/>
      </c>
      <c r="T586" s="976" t="str">
        <f t="shared" si="2329"/>
        <v/>
      </c>
      <c r="U586" s="976" t="str">
        <f t="shared" si="2329"/>
        <v/>
      </c>
      <c r="V586" s="976" t="str">
        <f t="shared" si="2329"/>
        <v/>
      </c>
      <c r="W586" s="976" t="str">
        <f t="shared" si="2329"/>
        <v/>
      </c>
      <c r="X586" s="976" t="str">
        <f t="shared" si="2329"/>
        <v/>
      </c>
      <c r="Y586" s="976" t="str">
        <f t="shared" si="2329"/>
        <v/>
      </c>
      <c r="Z586" s="984" t="str">
        <f t="shared" si="2329"/>
        <v/>
      </c>
      <c r="AA586" s="975" t="str">
        <f t="shared" ref="AA586:AH586" si="2330">IF(AA572="","",RANK(C562,$C562:$J562,0))</f>
        <v/>
      </c>
      <c r="AB586" s="976" t="str">
        <f t="shared" si="2330"/>
        <v/>
      </c>
      <c r="AC586" s="976" t="str">
        <f t="shared" si="2330"/>
        <v/>
      </c>
      <c r="AD586" s="976" t="str">
        <f t="shared" si="2330"/>
        <v/>
      </c>
      <c r="AE586" s="976" t="str">
        <f t="shared" si="2330"/>
        <v/>
      </c>
      <c r="AF586" s="976" t="str">
        <f t="shared" si="2330"/>
        <v/>
      </c>
      <c r="AG586" s="976" t="str">
        <f t="shared" si="2330"/>
        <v/>
      </c>
      <c r="AH586" s="977" t="str">
        <f t="shared" si="2330"/>
        <v/>
      </c>
      <c r="AI586" s="975" t="str">
        <f t="shared" ref="AI586:AP586" si="2331">IF(AI572="","",RANK(C562,$C562:$J562,0))</f>
        <v/>
      </c>
      <c r="AJ586" s="976" t="str">
        <f t="shared" si="2331"/>
        <v/>
      </c>
      <c r="AK586" s="976" t="str">
        <f t="shared" si="2331"/>
        <v/>
      </c>
      <c r="AL586" s="976" t="str">
        <f t="shared" si="2331"/>
        <v/>
      </c>
      <c r="AM586" s="976" t="str">
        <f t="shared" si="2331"/>
        <v/>
      </c>
      <c r="AN586" s="976" t="str">
        <f t="shared" si="2331"/>
        <v/>
      </c>
      <c r="AO586" s="976" t="str">
        <f t="shared" si="2331"/>
        <v/>
      </c>
      <c r="AP586" s="977" t="str">
        <f t="shared" si="2331"/>
        <v/>
      </c>
      <c r="AQ586" s="975" t="str">
        <f t="shared" ref="AQ586:AX586" si="2332">IF(AQ572="","",RANK(C562,$C562:$J562,0))</f>
        <v/>
      </c>
      <c r="AR586" s="976" t="str">
        <f t="shared" si="2332"/>
        <v/>
      </c>
      <c r="AS586" s="976" t="str">
        <f t="shared" si="2332"/>
        <v/>
      </c>
      <c r="AT586" s="976" t="str">
        <f t="shared" si="2332"/>
        <v/>
      </c>
      <c r="AU586" s="976" t="str">
        <f t="shared" si="2332"/>
        <v/>
      </c>
      <c r="AV586" s="976" t="str">
        <f t="shared" si="2332"/>
        <v/>
      </c>
      <c r="AW586" s="976" t="str">
        <f t="shared" si="2332"/>
        <v/>
      </c>
      <c r="AX586" s="977" t="str">
        <f t="shared" si="2332"/>
        <v/>
      </c>
      <c r="AY586" s="975" t="str">
        <f t="shared" ref="AY586:BF586" si="2333">IF(AY572="","",RANK(C562,$C562:$J562,0))</f>
        <v/>
      </c>
      <c r="AZ586" s="976" t="str">
        <f t="shared" si="2333"/>
        <v/>
      </c>
      <c r="BA586" s="976" t="str">
        <f t="shared" si="2333"/>
        <v/>
      </c>
      <c r="BB586" s="976" t="str">
        <f t="shared" si="2333"/>
        <v/>
      </c>
      <c r="BC586" s="976" t="str">
        <f t="shared" si="2333"/>
        <v/>
      </c>
      <c r="BD586" s="976" t="str">
        <f t="shared" si="2333"/>
        <v/>
      </c>
      <c r="BE586" s="976" t="str">
        <f t="shared" si="2333"/>
        <v/>
      </c>
      <c r="BF586" s="977" t="str">
        <f t="shared" si="2333"/>
        <v/>
      </c>
      <c r="BG586" s="975" t="str">
        <f t="shared" ref="BG586:BN586" si="2334">IF(BG572="","",RANK(C562,$C562:$J562,0))</f>
        <v/>
      </c>
      <c r="BH586" s="976" t="str">
        <f t="shared" si="2334"/>
        <v/>
      </c>
      <c r="BI586" s="976" t="str">
        <f t="shared" si="2334"/>
        <v/>
      </c>
      <c r="BJ586" s="976" t="str">
        <f t="shared" si="2334"/>
        <v/>
      </c>
      <c r="BK586" s="976" t="str">
        <f t="shared" si="2334"/>
        <v/>
      </c>
      <c r="BL586" s="976" t="str">
        <f t="shared" si="2334"/>
        <v/>
      </c>
      <c r="BM586" s="976" t="str">
        <f t="shared" si="2334"/>
        <v/>
      </c>
      <c r="BN586" s="977" t="str">
        <f t="shared" si="2334"/>
        <v/>
      </c>
    </row>
    <row r="587" spans="1:66" ht="15.75" x14ac:dyDescent="0.25">
      <c r="A587" s="2084" t="s">
        <v>38</v>
      </c>
      <c r="B587" s="2085"/>
      <c r="C587" s="978" t="str">
        <f t="shared" ref="C587:J587" si="2335">IF(C572="","",RANK(C563,$C563:$J563,0))</f>
        <v/>
      </c>
      <c r="D587" s="979" t="str">
        <f t="shared" si="2335"/>
        <v/>
      </c>
      <c r="E587" s="979" t="str">
        <f t="shared" si="2335"/>
        <v/>
      </c>
      <c r="F587" s="979" t="str">
        <f t="shared" si="2335"/>
        <v/>
      </c>
      <c r="G587" s="979" t="str">
        <f t="shared" si="2335"/>
        <v/>
      </c>
      <c r="H587" s="979" t="str">
        <f t="shared" si="2335"/>
        <v/>
      </c>
      <c r="I587" s="979" t="str">
        <f t="shared" si="2335"/>
        <v/>
      </c>
      <c r="J587" s="980" t="str">
        <f t="shared" si="2335"/>
        <v/>
      </c>
      <c r="K587" s="978" t="str">
        <f t="shared" ref="K587:R587" si="2336">IF(K572="","",RANK(C563,$C563:$J563,0))</f>
        <v/>
      </c>
      <c r="L587" s="979" t="str">
        <f t="shared" si="2336"/>
        <v/>
      </c>
      <c r="M587" s="979" t="str">
        <f t="shared" si="2336"/>
        <v/>
      </c>
      <c r="N587" s="979" t="str">
        <f t="shared" si="2336"/>
        <v/>
      </c>
      <c r="O587" s="979" t="str">
        <f t="shared" si="2336"/>
        <v/>
      </c>
      <c r="P587" s="979" t="str">
        <f t="shared" si="2336"/>
        <v/>
      </c>
      <c r="Q587" s="979" t="str">
        <f t="shared" si="2336"/>
        <v/>
      </c>
      <c r="R587" s="980" t="str">
        <f t="shared" si="2336"/>
        <v/>
      </c>
      <c r="S587" s="978" t="str">
        <f t="shared" ref="S587:Z587" si="2337">IF(S572="","",RANK(C563,$C563:$J563,0))</f>
        <v/>
      </c>
      <c r="T587" s="979" t="str">
        <f t="shared" si="2337"/>
        <v/>
      </c>
      <c r="U587" s="979" t="str">
        <f t="shared" si="2337"/>
        <v/>
      </c>
      <c r="V587" s="979" t="str">
        <f t="shared" si="2337"/>
        <v/>
      </c>
      <c r="W587" s="979" t="str">
        <f t="shared" si="2337"/>
        <v/>
      </c>
      <c r="X587" s="979" t="str">
        <f t="shared" si="2337"/>
        <v/>
      </c>
      <c r="Y587" s="979" t="str">
        <f t="shared" si="2337"/>
        <v/>
      </c>
      <c r="Z587" s="985" t="str">
        <f t="shared" si="2337"/>
        <v/>
      </c>
      <c r="AA587" s="978" t="str">
        <f t="shared" ref="AA587:AH587" si="2338">IF(AA572="","",RANK(C563,$C563:$J563,0))</f>
        <v/>
      </c>
      <c r="AB587" s="979" t="str">
        <f t="shared" si="2338"/>
        <v/>
      </c>
      <c r="AC587" s="979" t="str">
        <f t="shared" si="2338"/>
        <v/>
      </c>
      <c r="AD587" s="979" t="str">
        <f t="shared" si="2338"/>
        <v/>
      </c>
      <c r="AE587" s="979" t="str">
        <f t="shared" si="2338"/>
        <v/>
      </c>
      <c r="AF587" s="979" t="str">
        <f t="shared" si="2338"/>
        <v/>
      </c>
      <c r="AG587" s="979" t="str">
        <f t="shared" si="2338"/>
        <v/>
      </c>
      <c r="AH587" s="980" t="str">
        <f t="shared" si="2338"/>
        <v/>
      </c>
      <c r="AI587" s="978" t="str">
        <f t="shared" ref="AI587:AP587" si="2339">IF(AI572="","",RANK(C563,$C563:$J563,0))</f>
        <v/>
      </c>
      <c r="AJ587" s="979" t="str">
        <f t="shared" si="2339"/>
        <v/>
      </c>
      <c r="AK587" s="979" t="str">
        <f t="shared" si="2339"/>
        <v/>
      </c>
      <c r="AL587" s="979" t="str">
        <f t="shared" si="2339"/>
        <v/>
      </c>
      <c r="AM587" s="979" t="str">
        <f t="shared" si="2339"/>
        <v/>
      </c>
      <c r="AN587" s="979" t="str">
        <f t="shared" si="2339"/>
        <v/>
      </c>
      <c r="AO587" s="979" t="str">
        <f t="shared" si="2339"/>
        <v/>
      </c>
      <c r="AP587" s="980" t="str">
        <f t="shared" si="2339"/>
        <v/>
      </c>
      <c r="AQ587" s="978" t="str">
        <f t="shared" ref="AQ587:AX587" si="2340">IF(AQ572="","",RANK(C563,$C563:$J563,0))</f>
        <v/>
      </c>
      <c r="AR587" s="979" t="str">
        <f t="shared" si="2340"/>
        <v/>
      </c>
      <c r="AS587" s="979" t="str">
        <f t="shared" si="2340"/>
        <v/>
      </c>
      <c r="AT587" s="979" t="str">
        <f t="shared" si="2340"/>
        <v/>
      </c>
      <c r="AU587" s="979" t="str">
        <f t="shared" si="2340"/>
        <v/>
      </c>
      <c r="AV587" s="979" t="str">
        <f t="shared" si="2340"/>
        <v/>
      </c>
      <c r="AW587" s="979" t="str">
        <f t="shared" si="2340"/>
        <v/>
      </c>
      <c r="AX587" s="980" t="str">
        <f t="shared" si="2340"/>
        <v/>
      </c>
      <c r="AY587" s="978" t="str">
        <f t="shared" ref="AY587:BF587" si="2341">IF(AY572="","",RANK(C563,$C563:$J563,0))</f>
        <v/>
      </c>
      <c r="AZ587" s="979" t="str">
        <f t="shared" si="2341"/>
        <v/>
      </c>
      <c r="BA587" s="979" t="str">
        <f t="shared" si="2341"/>
        <v/>
      </c>
      <c r="BB587" s="979" t="str">
        <f t="shared" si="2341"/>
        <v/>
      </c>
      <c r="BC587" s="979" t="str">
        <f t="shared" si="2341"/>
        <v/>
      </c>
      <c r="BD587" s="979" t="str">
        <f t="shared" si="2341"/>
        <v/>
      </c>
      <c r="BE587" s="979" t="str">
        <f t="shared" si="2341"/>
        <v/>
      </c>
      <c r="BF587" s="980" t="str">
        <f t="shared" si="2341"/>
        <v/>
      </c>
      <c r="BG587" s="978" t="str">
        <f t="shared" ref="BG587:BN587" si="2342">IF(BG572="","",RANK(C563,$C563:$J563,0))</f>
        <v/>
      </c>
      <c r="BH587" s="979" t="str">
        <f t="shared" si="2342"/>
        <v/>
      </c>
      <c r="BI587" s="979" t="str">
        <f t="shared" si="2342"/>
        <v/>
      </c>
      <c r="BJ587" s="979" t="str">
        <f t="shared" si="2342"/>
        <v/>
      </c>
      <c r="BK587" s="979" t="str">
        <f t="shared" si="2342"/>
        <v/>
      </c>
      <c r="BL587" s="979" t="str">
        <f t="shared" si="2342"/>
        <v/>
      </c>
      <c r="BM587" s="979" t="str">
        <f t="shared" si="2342"/>
        <v/>
      </c>
      <c r="BN587" s="980" t="str">
        <f t="shared" si="2342"/>
        <v/>
      </c>
    </row>
    <row r="588" spans="1:66" ht="15.75" x14ac:dyDescent="0.25">
      <c r="A588" s="2084" t="s">
        <v>39</v>
      </c>
      <c r="B588" s="2085"/>
      <c r="C588" s="978" t="str">
        <f t="shared" ref="C588:J588" si="2343">IF(C572="","",RANK(C564,$C564:$J564,1))</f>
        <v/>
      </c>
      <c r="D588" s="979" t="str">
        <f t="shared" si="2343"/>
        <v/>
      </c>
      <c r="E588" s="979" t="str">
        <f t="shared" si="2343"/>
        <v/>
      </c>
      <c r="F588" s="979" t="str">
        <f t="shared" si="2343"/>
        <v/>
      </c>
      <c r="G588" s="979" t="str">
        <f t="shared" si="2343"/>
        <v/>
      </c>
      <c r="H588" s="979" t="str">
        <f t="shared" si="2343"/>
        <v/>
      </c>
      <c r="I588" s="979" t="str">
        <f t="shared" si="2343"/>
        <v/>
      </c>
      <c r="J588" s="980" t="str">
        <f t="shared" si="2343"/>
        <v/>
      </c>
      <c r="K588" s="978" t="str">
        <f t="shared" ref="K588:R588" si="2344">IF(K572="","",RANK(C564,$C564:$J564,1))</f>
        <v/>
      </c>
      <c r="L588" s="979" t="str">
        <f t="shared" si="2344"/>
        <v/>
      </c>
      <c r="M588" s="979" t="str">
        <f t="shared" si="2344"/>
        <v/>
      </c>
      <c r="N588" s="979" t="str">
        <f t="shared" si="2344"/>
        <v/>
      </c>
      <c r="O588" s="979" t="str">
        <f t="shared" si="2344"/>
        <v/>
      </c>
      <c r="P588" s="979" t="str">
        <f t="shared" si="2344"/>
        <v/>
      </c>
      <c r="Q588" s="979" t="str">
        <f t="shared" si="2344"/>
        <v/>
      </c>
      <c r="R588" s="980" t="str">
        <f t="shared" si="2344"/>
        <v/>
      </c>
      <c r="S588" s="978" t="str">
        <f t="shared" ref="S588:Z588" si="2345">IF(S572="","",RANK(C564,$C564:$J564,1))</f>
        <v/>
      </c>
      <c r="T588" s="979" t="str">
        <f t="shared" si="2345"/>
        <v/>
      </c>
      <c r="U588" s="979" t="str">
        <f t="shared" si="2345"/>
        <v/>
      </c>
      <c r="V588" s="979" t="str">
        <f t="shared" si="2345"/>
        <v/>
      </c>
      <c r="W588" s="979" t="str">
        <f t="shared" si="2345"/>
        <v/>
      </c>
      <c r="X588" s="979" t="str">
        <f t="shared" si="2345"/>
        <v/>
      </c>
      <c r="Y588" s="979" t="str">
        <f t="shared" si="2345"/>
        <v/>
      </c>
      <c r="Z588" s="985" t="str">
        <f t="shared" si="2345"/>
        <v/>
      </c>
      <c r="AA588" s="978" t="str">
        <f t="shared" ref="AA588:AH588" si="2346">IF(AA572="","",RANK(C564,$C564:$J564,1))</f>
        <v/>
      </c>
      <c r="AB588" s="979" t="str">
        <f t="shared" si="2346"/>
        <v/>
      </c>
      <c r="AC588" s="979" t="str">
        <f t="shared" si="2346"/>
        <v/>
      </c>
      <c r="AD588" s="979" t="str">
        <f t="shared" si="2346"/>
        <v/>
      </c>
      <c r="AE588" s="979" t="str">
        <f t="shared" si="2346"/>
        <v/>
      </c>
      <c r="AF588" s="979" t="str">
        <f t="shared" si="2346"/>
        <v/>
      </c>
      <c r="AG588" s="979" t="str">
        <f t="shared" si="2346"/>
        <v/>
      </c>
      <c r="AH588" s="980" t="str">
        <f t="shared" si="2346"/>
        <v/>
      </c>
      <c r="AI588" s="978" t="str">
        <f t="shared" ref="AI588:AP588" si="2347">IF(AI572="","",RANK(C564,$C564:$J564,1))</f>
        <v/>
      </c>
      <c r="AJ588" s="979" t="str">
        <f t="shared" si="2347"/>
        <v/>
      </c>
      <c r="AK588" s="979" t="str">
        <f t="shared" si="2347"/>
        <v/>
      </c>
      <c r="AL588" s="979" t="str">
        <f t="shared" si="2347"/>
        <v/>
      </c>
      <c r="AM588" s="979" t="str">
        <f t="shared" si="2347"/>
        <v/>
      </c>
      <c r="AN588" s="979" t="str">
        <f t="shared" si="2347"/>
        <v/>
      </c>
      <c r="AO588" s="979" t="str">
        <f t="shared" si="2347"/>
        <v/>
      </c>
      <c r="AP588" s="980" t="str">
        <f t="shared" si="2347"/>
        <v/>
      </c>
      <c r="AQ588" s="978" t="str">
        <f t="shared" ref="AQ588:AX588" si="2348">IF(AQ572="","",RANK(C564,$C564:$J564,1))</f>
        <v/>
      </c>
      <c r="AR588" s="979" t="str">
        <f t="shared" si="2348"/>
        <v/>
      </c>
      <c r="AS588" s="979" t="str">
        <f t="shared" si="2348"/>
        <v/>
      </c>
      <c r="AT588" s="979" t="str">
        <f t="shared" si="2348"/>
        <v/>
      </c>
      <c r="AU588" s="979" t="str">
        <f t="shared" si="2348"/>
        <v/>
      </c>
      <c r="AV588" s="979" t="str">
        <f t="shared" si="2348"/>
        <v/>
      </c>
      <c r="AW588" s="979" t="str">
        <f t="shared" si="2348"/>
        <v/>
      </c>
      <c r="AX588" s="980" t="str">
        <f t="shared" si="2348"/>
        <v/>
      </c>
      <c r="AY588" s="978" t="str">
        <f t="shared" ref="AY588:BF588" si="2349">IF(AY572="","",RANK(C564,$C564:$J564,1))</f>
        <v/>
      </c>
      <c r="AZ588" s="979" t="str">
        <f t="shared" si="2349"/>
        <v/>
      </c>
      <c r="BA588" s="979" t="str">
        <f t="shared" si="2349"/>
        <v/>
      </c>
      <c r="BB588" s="979" t="str">
        <f t="shared" si="2349"/>
        <v/>
      </c>
      <c r="BC588" s="979" t="str">
        <f t="shared" si="2349"/>
        <v/>
      </c>
      <c r="BD588" s="979" t="str">
        <f t="shared" si="2349"/>
        <v/>
      </c>
      <c r="BE588" s="979" t="str">
        <f t="shared" si="2349"/>
        <v/>
      </c>
      <c r="BF588" s="980" t="str">
        <f t="shared" si="2349"/>
        <v/>
      </c>
      <c r="BG588" s="978" t="str">
        <f t="shared" ref="BG588:BN588" si="2350">IF(BG572="","",RANK(C564,$C564:$J564,1))</f>
        <v/>
      </c>
      <c r="BH588" s="979" t="str">
        <f t="shared" si="2350"/>
        <v/>
      </c>
      <c r="BI588" s="979" t="str">
        <f t="shared" si="2350"/>
        <v/>
      </c>
      <c r="BJ588" s="979" t="str">
        <f t="shared" si="2350"/>
        <v/>
      </c>
      <c r="BK588" s="979" t="str">
        <f t="shared" si="2350"/>
        <v/>
      </c>
      <c r="BL588" s="979" t="str">
        <f t="shared" si="2350"/>
        <v/>
      </c>
      <c r="BM588" s="979" t="str">
        <f t="shared" si="2350"/>
        <v/>
      </c>
      <c r="BN588" s="980" t="str">
        <f t="shared" si="2350"/>
        <v/>
      </c>
    </row>
    <row r="589" spans="1:66" ht="15.75" x14ac:dyDescent="0.25">
      <c r="A589" s="2084" t="s">
        <v>32</v>
      </c>
      <c r="B589" s="2085"/>
      <c r="C589" s="978" t="str">
        <f t="shared" ref="C589:J589" si="2351">IF(C572="","",RANK(C565,$C565:$J565,0))</f>
        <v/>
      </c>
      <c r="D589" s="979" t="str">
        <f t="shared" si="2351"/>
        <v/>
      </c>
      <c r="E589" s="979" t="str">
        <f t="shared" si="2351"/>
        <v/>
      </c>
      <c r="F589" s="979" t="str">
        <f t="shared" si="2351"/>
        <v/>
      </c>
      <c r="G589" s="979" t="str">
        <f t="shared" si="2351"/>
        <v/>
      </c>
      <c r="H589" s="979" t="str">
        <f t="shared" si="2351"/>
        <v/>
      </c>
      <c r="I589" s="979" t="str">
        <f t="shared" si="2351"/>
        <v/>
      </c>
      <c r="J589" s="980" t="str">
        <f t="shared" si="2351"/>
        <v/>
      </c>
      <c r="K589" s="978" t="str">
        <f t="shared" ref="K589:R589" si="2352">IF(K572="","",RANK(C565,$C565:$J565,0))</f>
        <v/>
      </c>
      <c r="L589" s="979" t="str">
        <f t="shared" si="2352"/>
        <v/>
      </c>
      <c r="M589" s="979" t="str">
        <f t="shared" si="2352"/>
        <v/>
      </c>
      <c r="N589" s="979" t="str">
        <f t="shared" si="2352"/>
        <v/>
      </c>
      <c r="O589" s="979" t="str">
        <f t="shared" si="2352"/>
        <v/>
      </c>
      <c r="P589" s="979" t="str">
        <f t="shared" si="2352"/>
        <v/>
      </c>
      <c r="Q589" s="979" t="str">
        <f t="shared" si="2352"/>
        <v/>
      </c>
      <c r="R589" s="980" t="str">
        <f t="shared" si="2352"/>
        <v/>
      </c>
      <c r="S589" s="978" t="str">
        <f t="shared" ref="S589:Z589" si="2353">IF(S572="","",RANK(C565,$C565:$J565,0))</f>
        <v/>
      </c>
      <c r="T589" s="979" t="str">
        <f t="shared" si="2353"/>
        <v/>
      </c>
      <c r="U589" s="979" t="str">
        <f t="shared" si="2353"/>
        <v/>
      </c>
      <c r="V589" s="979" t="str">
        <f t="shared" si="2353"/>
        <v/>
      </c>
      <c r="W589" s="979" t="str">
        <f t="shared" si="2353"/>
        <v/>
      </c>
      <c r="X589" s="979" t="str">
        <f t="shared" si="2353"/>
        <v/>
      </c>
      <c r="Y589" s="979" t="str">
        <f t="shared" si="2353"/>
        <v/>
      </c>
      <c r="Z589" s="985" t="str">
        <f t="shared" si="2353"/>
        <v/>
      </c>
      <c r="AA589" s="978" t="str">
        <f t="shared" ref="AA589:AH589" si="2354">IF(AA572="","",RANK(C565,$C565:$J565,0))</f>
        <v/>
      </c>
      <c r="AB589" s="979" t="str">
        <f t="shared" si="2354"/>
        <v/>
      </c>
      <c r="AC589" s="979" t="str">
        <f t="shared" si="2354"/>
        <v/>
      </c>
      <c r="AD589" s="979" t="str">
        <f t="shared" si="2354"/>
        <v/>
      </c>
      <c r="AE589" s="979" t="str">
        <f t="shared" si="2354"/>
        <v/>
      </c>
      <c r="AF589" s="979" t="str">
        <f t="shared" si="2354"/>
        <v/>
      </c>
      <c r="AG589" s="979" t="str">
        <f t="shared" si="2354"/>
        <v/>
      </c>
      <c r="AH589" s="980" t="str">
        <f t="shared" si="2354"/>
        <v/>
      </c>
      <c r="AI589" s="978" t="str">
        <f t="shared" ref="AI589:AP589" si="2355">IF(AI572="","",RANK(C565,$C565:$J565,0))</f>
        <v/>
      </c>
      <c r="AJ589" s="979" t="str">
        <f t="shared" si="2355"/>
        <v/>
      </c>
      <c r="AK589" s="979" t="str">
        <f t="shared" si="2355"/>
        <v/>
      </c>
      <c r="AL589" s="979" t="str">
        <f t="shared" si="2355"/>
        <v/>
      </c>
      <c r="AM589" s="979" t="str">
        <f t="shared" si="2355"/>
        <v/>
      </c>
      <c r="AN589" s="979" t="str">
        <f t="shared" si="2355"/>
        <v/>
      </c>
      <c r="AO589" s="979" t="str">
        <f t="shared" si="2355"/>
        <v/>
      </c>
      <c r="AP589" s="980" t="str">
        <f t="shared" si="2355"/>
        <v/>
      </c>
      <c r="AQ589" s="978" t="str">
        <f t="shared" ref="AQ589:AX589" si="2356">IF(AQ572="","",RANK(C565,$C565:$J565,0))</f>
        <v/>
      </c>
      <c r="AR589" s="979" t="str">
        <f t="shared" si="2356"/>
        <v/>
      </c>
      <c r="AS589" s="979" t="str">
        <f t="shared" si="2356"/>
        <v/>
      </c>
      <c r="AT589" s="979" t="str">
        <f t="shared" si="2356"/>
        <v/>
      </c>
      <c r="AU589" s="979" t="str">
        <f t="shared" si="2356"/>
        <v/>
      </c>
      <c r="AV589" s="979" t="str">
        <f t="shared" si="2356"/>
        <v/>
      </c>
      <c r="AW589" s="979" t="str">
        <f t="shared" si="2356"/>
        <v/>
      </c>
      <c r="AX589" s="980" t="str">
        <f t="shared" si="2356"/>
        <v/>
      </c>
      <c r="AY589" s="978" t="str">
        <f t="shared" ref="AY589:BF589" si="2357">IF(AY572="","",RANK(C565,$C565:$J565,0))</f>
        <v/>
      </c>
      <c r="AZ589" s="979" t="str">
        <f t="shared" si="2357"/>
        <v/>
      </c>
      <c r="BA589" s="979" t="str">
        <f t="shared" si="2357"/>
        <v/>
      </c>
      <c r="BB589" s="979" t="str">
        <f t="shared" si="2357"/>
        <v/>
      </c>
      <c r="BC589" s="979" t="str">
        <f t="shared" si="2357"/>
        <v/>
      </c>
      <c r="BD589" s="979" t="str">
        <f t="shared" si="2357"/>
        <v/>
      </c>
      <c r="BE589" s="979" t="str">
        <f t="shared" si="2357"/>
        <v/>
      </c>
      <c r="BF589" s="980" t="str">
        <f t="shared" si="2357"/>
        <v/>
      </c>
      <c r="BG589" s="978" t="str">
        <f t="shared" ref="BG589:BN589" si="2358">IF(BG572="","",RANK(C565,$C565:$J565,0))</f>
        <v/>
      </c>
      <c r="BH589" s="979" t="str">
        <f t="shared" si="2358"/>
        <v/>
      </c>
      <c r="BI589" s="979" t="str">
        <f t="shared" si="2358"/>
        <v/>
      </c>
      <c r="BJ589" s="979" t="str">
        <f t="shared" si="2358"/>
        <v/>
      </c>
      <c r="BK589" s="979" t="str">
        <f t="shared" si="2358"/>
        <v/>
      </c>
      <c r="BL589" s="979" t="str">
        <f t="shared" si="2358"/>
        <v/>
      </c>
      <c r="BM589" s="979" t="str">
        <f t="shared" si="2358"/>
        <v/>
      </c>
      <c r="BN589" s="980" t="str">
        <f t="shared" si="2358"/>
        <v/>
      </c>
    </row>
    <row r="590" spans="1:66" ht="16.5" thickBot="1" x14ac:dyDescent="0.3">
      <c r="A590" s="2086" t="s">
        <v>137</v>
      </c>
      <c r="B590" s="2087"/>
      <c r="C590" s="986" t="str">
        <f t="shared" ref="C590:J590" si="2359">IF(C572="","",RANK(C566,$C566:$J566,0))</f>
        <v/>
      </c>
      <c r="D590" s="987" t="str">
        <f t="shared" si="2359"/>
        <v/>
      </c>
      <c r="E590" s="987" t="str">
        <f t="shared" si="2359"/>
        <v/>
      </c>
      <c r="F590" s="987" t="str">
        <f t="shared" si="2359"/>
        <v/>
      </c>
      <c r="G590" s="987" t="str">
        <f t="shared" si="2359"/>
        <v/>
      </c>
      <c r="H590" s="987" t="str">
        <f t="shared" si="2359"/>
        <v/>
      </c>
      <c r="I590" s="987" t="str">
        <f t="shared" si="2359"/>
        <v/>
      </c>
      <c r="J590" s="988" t="str">
        <f t="shared" si="2359"/>
        <v/>
      </c>
      <c r="K590" s="986" t="str">
        <f t="shared" ref="K590:R590" si="2360">IF(K572="","",RANK(C566,$C566:$J566,0))</f>
        <v/>
      </c>
      <c r="L590" s="987" t="str">
        <f t="shared" si="2360"/>
        <v/>
      </c>
      <c r="M590" s="987" t="str">
        <f t="shared" si="2360"/>
        <v/>
      </c>
      <c r="N590" s="987" t="str">
        <f t="shared" si="2360"/>
        <v/>
      </c>
      <c r="O590" s="987" t="str">
        <f t="shared" si="2360"/>
        <v/>
      </c>
      <c r="P590" s="987" t="str">
        <f t="shared" si="2360"/>
        <v/>
      </c>
      <c r="Q590" s="987" t="str">
        <f t="shared" si="2360"/>
        <v/>
      </c>
      <c r="R590" s="988" t="str">
        <f t="shared" si="2360"/>
        <v/>
      </c>
      <c r="S590" s="981" t="str">
        <f t="shared" ref="S590:Z590" si="2361">IF(S572="","",RANK(C566,$C566:$J566,0))</f>
        <v/>
      </c>
      <c r="T590" s="982" t="str">
        <f t="shared" si="2361"/>
        <v/>
      </c>
      <c r="U590" s="982" t="str">
        <f t="shared" si="2361"/>
        <v/>
      </c>
      <c r="V590" s="982" t="str">
        <f t="shared" si="2361"/>
        <v/>
      </c>
      <c r="W590" s="982" t="str">
        <f t="shared" si="2361"/>
        <v/>
      </c>
      <c r="X590" s="982" t="str">
        <f t="shared" si="2361"/>
        <v/>
      </c>
      <c r="Y590" s="982" t="str">
        <f t="shared" si="2361"/>
        <v/>
      </c>
      <c r="Z590" s="989" t="str">
        <f t="shared" si="2361"/>
        <v/>
      </c>
      <c r="AA590" s="981" t="str">
        <f t="shared" ref="AA590:AH590" si="2362">IF(AA572="","",RANK(C566,$C566:$J566,0))</f>
        <v/>
      </c>
      <c r="AB590" s="982" t="str">
        <f t="shared" si="2362"/>
        <v/>
      </c>
      <c r="AC590" s="982" t="str">
        <f t="shared" si="2362"/>
        <v/>
      </c>
      <c r="AD590" s="982" t="str">
        <f t="shared" si="2362"/>
        <v/>
      </c>
      <c r="AE590" s="982" t="str">
        <f t="shared" si="2362"/>
        <v/>
      </c>
      <c r="AF590" s="982" t="str">
        <f t="shared" si="2362"/>
        <v/>
      </c>
      <c r="AG590" s="982" t="str">
        <f t="shared" si="2362"/>
        <v/>
      </c>
      <c r="AH590" s="983" t="str">
        <f t="shared" si="2362"/>
        <v/>
      </c>
      <c r="AI590" s="981" t="str">
        <f t="shared" ref="AI590:AP590" si="2363">IF(AI572="","",RANK(C566,$C566:$J566,0))</f>
        <v/>
      </c>
      <c r="AJ590" s="982" t="str">
        <f t="shared" si="2363"/>
        <v/>
      </c>
      <c r="AK590" s="982" t="str">
        <f t="shared" si="2363"/>
        <v/>
      </c>
      <c r="AL590" s="982" t="str">
        <f t="shared" si="2363"/>
        <v/>
      </c>
      <c r="AM590" s="982" t="str">
        <f t="shared" si="2363"/>
        <v/>
      </c>
      <c r="AN590" s="982" t="str">
        <f t="shared" si="2363"/>
        <v/>
      </c>
      <c r="AO590" s="982" t="str">
        <f t="shared" si="2363"/>
        <v/>
      </c>
      <c r="AP590" s="983" t="str">
        <f t="shared" si="2363"/>
        <v/>
      </c>
      <c r="AQ590" s="981" t="str">
        <f t="shared" ref="AQ590:AX590" si="2364">IF(AQ572="","",RANK(C566,$C566:$J566,0))</f>
        <v/>
      </c>
      <c r="AR590" s="982" t="str">
        <f t="shared" si="2364"/>
        <v/>
      </c>
      <c r="AS590" s="982" t="str">
        <f t="shared" si="2364"/>
        <v/>
      </c>
      <c r="AT590" s="982" t="str">
        <f t="shared" si="2364"/>
        <v/>
      </c>
      <c r="AU590" s="982" t="str">
        <f t="shared" si="2364"/>
        <v/>
      </c>
      <c r="AV590" s="982" t="str">
        <f t="shared" si="2364"/>
        <v/>
      </c>
      <c r="AW590" s="982" t="str">
        <f t="shared" si="2364"/>
        <v/>
      </c>
      <c r="AX590" s="983" t="str">
        <f t="shared" si="2364"/>
        <v/>
      </c>
      <c r="AY590" s="981" t="str">
        <f t="shared" ref="AY590:BF590" si="2365">IF(AY572="","",RANK(C566,$C566:$J566,0))</f>
        <v/>
      </c>
      <c r="AZ590" s="982" t="str">
        <f t="shared" si="2365"/>
        <v/>
      </c>
      <c r="BA590" s="982" t="str">
        <f t="shared" si="2365"/>
        <v/>
      </c>
      <c r="BB590" s="982" t="str">
        <f t="shared" si="2365"/>
        <v/>
      </c>
      <c r="BC590" s="982" t="str">
        <f t="shared" si="2365"/>
        <v/>
      </c>
      <c r="BD590" s="982" t="str">
        <f t="shared" si="2365"/>
        <v/>
      </c>
      <c r="BE590" s="982" t="str">
        <f t="shared" si="2365"/>
        <v/>
      </c>
      <c r="BF590" s="983" t="str">
        <f t="shared" si="2365"/>
        <v/>
      </c>
      <c r="BG590" s="981" t="str">
        <f t="shared" ref="BG590:BN590" si="2366">IF(BG572="","",RANK(C566,$C566:$J566,0))</f>
        <v/>
      </c>
      <c r="BH590" s="982" t="str">
        <f t="shared" si="2366"/>
        <v/>
      </c>
      <c r="BI590" s="982" t="str">
        <f t="shared" si="2366"/>
        <v/>
      </c>
      <c r="BJ590" s="982" t="str">
        <f t="shared" si="2366"/>
        <v/>
      </c>
      <c r="BK590" s="982" t="str">
        <f t="shared" si="2366"/>
        <v/>
      </c>
      <c r="BL590" s="982" t="str">
        <f t="shared" si="2366"/>
        <v/>
      </c>
      <c r="BM590" s="982" t="str">
        <f t="shared" si="2366"/>
        <v/>
      </c>
      <c r="BN590" s="983" t="str">
        <f t="shared" si="2366"/>
        <v/>
      </c>
    </row>
    <row r="591" spans="1:66" ht="15.75" x14ac:dyDescent="0.25">
      <c r="A591" s="2088" t="s">
        <v>40</v>
      </c>
      <c r="B591" s="2089"/>
      <c r="C591" s="966" t="str">
        <f t="shared" ref="C591:J591" si="2367">IF(C572="","",RANK(C581,$C581:$J581,0))</f>
        <v/>
      </c>
      <c r="D591" s="967" t="str">
        <f t="shared" si="2367"/>
        <v/>
      </c>
      <c r="E591" s="967" t="str">
        <f t="shared" si="2367"/>
        <v/>
      </c>
      <c r="F591" s="967" t="str">
        <f t="shared" si="2367"/>
        <v/>
      </c>
      <c r="G591" s="967" t="str">
        <f t="shared" si="2367"/>
        <v/>
      </c>
      <c r="H591" s="967" t="str">
        <f t="shared" si="2367"/>
        <v/>
      </c>
      <c r="I591" s="967" t="str">
        <f t="shared" si="2367"/>
        <v/>
      </c>
      <c r="J591" s="968" t="str">
        <f t="shared" si="2367"/>
        <v/>
      </c>
      <c r="K591" s="966" t="str">
        <f t="shared" ref="K591:R591" si="2368">IF(K572="","",RANK(K581,$K581:$R581,0))</f>
        <v/>
      </c>
      <c r="L591" s="967" t="str">
        <f t="shared" si="2368"/>
        <v/>
      </c>
      <c r="M591" s="967" t="str">
        <f t="shared" si="2368"/>
        <v/>
      </c>
      <c r="N591" s="967" t="str">
        <f t="shared" si="2368"/>
        <v/>
      </c>
      <c r="O591" s="967" t="str">
        <f t="shared" si="2368"/>
        <v/>
      </c>
      <c r="P591" s="967" t="str">
        <f t="shared" si="2368"/>
        <v/>
      </c>
      <c r="Q591" s="967" t="str">
        <f t="shared" si="2368"/>
        <v/>
      </c>
      <c r="R591" s="968" t="str">
        <f t="shared" si="2368"/>
        <v/>
      </c>
      <c r="S591" s="966" t="str">
        <f t="shared" ref="S591:Z591" si="2369">IF(S572="","",RANK(S581,$S581:$Z581,0))</f>
        <v/>
      </c>
      <c r="T591" s="967" t="str">
        <f t="shared" si="2369"/>
        <v/>
      </c>
      <c r="U591" s="967" t="str">
        <f t="shared" si="2369"/>
        <v/>
      </c>
      <c r="V591" s="967" t="str">
        <f t="shared" si="2369"/>
        <v/>
      </c>
      <c r="W591" s="967" t="str">
        <f t="shared" si="2369"/>
        <v/>
      </c>
      <c r="X591" s="967" t="str">
        <f t="shared" si="2369"/>
        <v/>
      </c>
      <c r="Y591" s="967" t="str">
        <f t="shared" si="2369"/>
        <v/>
      </c>
      <c r="Z591" s="968" t="str">
        <f t="shared" si="2369"/>
        <v/>
      </c>
      <c r="AA591" s="966" t="str">
        <f t="shared" ref="AA591:AH591" si="2370">IF(AA572="","",RANK(AA581,$AA581:$AH581,0))</f>
        <v/>
      </c>
      <c r="AB591" s="967" t="str">
        <f t="shared" si="2370"/>
        <v/>
      </c>
      <c r="AC591" s="967" t="str">
        <f t="shared" si="2370"/>
        <v/>
      </c>
      <c r="AD591" s="967" t="str">
        <f t="shared" si="2370"/>
        <v/>
      </c>
      <c r="AE591" s="967" t="str">
        <f t="shared" si="2370"/>
        <v/>
      </c>
      <c r="AF591" s="967" t="str">
        <f t="shared" si="2370"/>
        <v/>
      </c>
      <c r="AG591" s="967" t="str">
        <f t="shared" si="2370"/>
        <v/>
      </c>
      <c r="AH591" s="968" t="str">
        <f t="shared" si="2370"/>
        <v/>
      </c>
      <c r="AI591" s="966" t="str">
        <f t="shared" ref="AI591:AP591" si="2371">IF(AI572="","",RANK(AI581,$AI581:$AP581,0))</f>
        <v/>
      </c>
      <c r="AJ591" s="967" t="str">
        <f t="shared" si="2371"/>
        <v/>
      </c>
      <c r="AK591" s="967" t="str">
        <f t="shared" si="2371"/>
        <v/>
      </c>
      <c r="AL591" s="967" t="str">
        <f t="shared" si="2371"/>
        <v/>
      </c>
      <c r="AM591" s="967" t="str">
        <f t="shared" si="2371"/>
        <v/>
      </c>
      <c r="AN591" s="967" t="str">
        <f t="shared" si="2371"/>
        <v/>
      </c>
      <c r="AO591" s="967" t="str">
        <f t="shared" si="2371"/>
        <v/>
      </c>
      <c r="AP591" s="968" t="str">
        <f t="shared" si="2371"/>
        <v/>
      </c>
      <c r="AQ591" s="966" t="str">
        <f t="shared" ref="AQ591:AX591" si="2372">IF(AQ572="","",RANK(AQ581,$AQ581:$AX581,0))</f>
        <v/>
      </c>
      <c r="AR591" s="967" t="str">
        <f t="shared" si="2372"/>
        <v/>
      </c>
      <c r="AS591" s="967" t="str">
        <f t="shared" si="2372"/>
        <v/>
      </c>
      <c r="AT591" s="967" t="str">
        <f t="shared" si="2372"/>
        <v/>
      </c>
      <c r="AU591" s="967" t="str">
        <f t="shared" si="2372"/>
        <v/>
      </c>
      <c r="AV591" s="967" t="str">
        <f t="shared" si="2372"/>
        <v/>
      </c>
      <c r="AW591" s="967" t="str">
        <f t="shared" si="2372"/>
        <v/>
      </c>
      <c r="AX591" s="968" t="str">
        <f t="shared" si="2372"/>
        <v/>
      </c>
      <c r="AY591" s="966" t="str">
        <f t="shared" ref="AY591:BF591" si="2373">IF(AY572="","",RANK(AY581,$AY581:$BF581,0))</f>
        <v/>
      </c>
      <c r="AZ591" s="967" t="str">
        <f t="shared" si="2373"/>
        <v/>
      </c>
      <c r="BA591" s="967" t="str">
        <f t="shared" si="2373"/>
        <v/>
      </c>
      <c r="BB591" s="967" t="str">
        <f t="shared" si="2373"/>
        <v/>
      </c>
      <c r="BC591" s="967" t="str">
        <f t="shared" si="2373"/>
        <v/>
      </c>
      <c r="BD591" s="967" t="str">
        <f t="shared" si="2373"/>
        <v/>
      </c>
      <c r="BE591" s="967" t="str">
        <f t="shared" si="2373"/>
        <v/>
      </c>
      <c r="BF591" s="968" t="str">
        <f t="shared" si="2373"/>
        <v/>
      </c>
      <c r="BG591" s="966" t="str">
        <f t="shared" ref="BG591:BN591" si="2374">IF(BG572="","",RANK(BG581,$BG581:$BN581,0))</f>
        <v/>
      </c>
      <c r="BH591" s="967" t="str">
        <f t="shared" si="2374"/>
        <v/>
      </c>
      <c r="BI591" s="967" t="str">
        <f t="shared" si="2374"/>
        <v/>
      </c>
      <c r="BJ591" s="967" t="str">
        <f t="shared" si="2374"/>
        <v/>
      </c>
      <c r="BK591" s="967" t="str">
        <f t="shared" si="2374"/>
        <v/>
      </c>
      <c r="BL591" s="967" t="str">
        <f t="shared" si="2374"/>
        <v/>
      </c>
      <c r="BM591" s="967" t="str">
        <f t="shared" si="2374"/>
        <v/>
      </c>
      <c r="BN591" s="968" t="str">
        <f t="shared" si="2374"/>
        <v/>
      </c>
    </row>
    <row r="592" spans="1:66" ht="15.75" x14ac:dyDescent="0.25">
      <c r="A592" s="2090" t="s">
        <v>34</v>
      </c>
      <c r="B592" s="2091"/>
      <c r="C592" s="969" t="str">
        <f t="shared" ref="C592:J592" si="2375">IF(C572="","",RANK(C582,$C582:$J582,0))</f>
        <v/>
      </c>
      <c r="D592" s="970" t="str">
        <f t="shared" si="2375"/>
        <v/>
      </c>
      <c r="E592" s="970" t="str">
        <f t="shared" si="2375"/>
        <v/>
      </c>
      <c r="F592" s="970" t="str">
        <f t="shared" si="2375"/>
        <v/>
      </c>
      <c r="G592" s="970" t="str">
        <f t="shared" si="2375"/>
        <v/>
      </c>
      <c r="H592" s="970" t="str">
        <f t="shared" si="2375"/>
        <v/>
      </c>
      <c r="I592" s="970" t="str">
        <f t="shared" si="2375"/>
        <v/>
      </c>
      <c r="J592" s="971" t="str">
        <f t="shared" si="2375"/>
        <v/>
      </c>
      <c r="K592" s="969" t="str">
        <f t="shared" ref="K592:R592" si="2376">IF(K572="","",RANK(K582,$K582:$R582,0))</f>
        <v/>
      </c>
      <c r="L592" s="970" t="str">
        <f t="shared" si="2376"/>
        <v/>
      </c>
      <c r="M592" s="970" t="str">
        <f t="shared" si="2376"/>
        <v/>
      </c>
      <c r="N592" s="970" t="str">
        <f t="shared" si="2376"/>
        <v/>
      </c>
      <c r="O592" s="970" t="str">
        <f t="shared" si="2376"/>
        <v/>
      </c>
      <c r="P592" s="970" t="str">
        <f t="shared" si="2376"/>
        <v/>
      </c>
      <c r="Q592" s="970" t="str">
        <f t="shared" si="2376"/>
        <v/>
      </c>
      <c r="R592" s="971" t="str">
        <f t="shared" si="2376"/>
        <v/>
      </c>
      <c r="S592" s="969" t="str">
        <f t="shared" ref="S592:Z592" si="2377">IF(S572="","",RANK(S582,$S582:$Z582,0))</f>
        <v/>
      </c>
      <c r="T592" s="970" t="str">
        <f t="shared" si="2377"/>
        <v/>
      </c>
      <c r="U592" s="970" t="str">
        <f t="shared" si="2377"/>
        <v/>
      </c>
      <c r="V592" s="970" t="str">
        <f t="shared" si="2377"/>
        <v/>
      </c>
      <c r="W592" s="970" t="str">
        <f t="shared" si="2377"/>
        <v/>
      </c>
      <c r="X592" s="970" t="str">
        <f t="shared" si="2377"/>
        <v/>
      </c>
      <c r="Y592" s="970" t="str">
        <f t="shared" si="2377"/>
        <v/>
      </c>
      <c r="Z592" s="971" t="str">
        <f t="shared" si="2377"/>
        <v/>
      </c>
      <c r="AA592" s="969" t="str">
        <f t="shared" ref="AA592:AH592" si="2378">IF(AA572="","",RANK(AA582,$AA582:$AH582,0))</f>
        <v/>
      </c>
      <c r="AB592" s="970" t="str">
        <f t="shared" si="2378"/>
        <v/>
      </c>
      <c r="AC592" s="970" t="str">
        <f t="shared" si="2378"/>
        <v/>
      </c>
      <c r="AD592" s="970" t="str">
        <f t="shared" si="2378"/>
        <v/>
      </c>
      <c r="AE592" s="970" t="str">
        <f t="shared" si="2378"/>
        <v/>
      </c>
      <c r="AF592" s="970" t="str">
        <f t="shared" si="2378"/>
        <v/>
      </c>
      <c r="AG592" s="970" t="str">
        <f t="shared" si="2378"/>
        <v/>
      </c>
      <c r="AH592" s="971" t="str">
        <f t="shared" si="2378"/>
        <v/>
      </c>
      <c r="AI592" s="969" t="str">
        <f t="shared" ref="AI592:AP592" si="2379">IF(AI572="","",RANK(AI582,$AI582:$AP582,0))</f>
        <v/>
      </c>
      <c r="AJ592" s="970" t="str">
        <f t="shared" si="2379"/>
        <v/>
      </c>
      <c r="AK592" s="970" t="str">
        <f t="shared" si="2379"/>
        <v/>
      </c>
      <c r="AL592" s="970" t="str">
        <f t="shared" si="2379"/>
        <v/>
      </c>
      <c r="AM592" s="970" t="str">
        <f t="shared" si="2379"/>
        <v/>
      </c>
      <c r="AN592" s="970" t="str">
        <f t="shared" si="2379"/>
        <v/>
      </c>
      <c r="AO592" s="970" t="str">
        <f t="shared" si="2379"/>
        <v/>
      </c>
      <c r="AP592" s="971" t="str">
        <f t="shared" si="2379"/>
        <v/>
      </c>
      <c r="AQ592" s="969" t="str">
        <f t="shared" ref="AQ592:AX592" si="2380">IF(AQ572="","",RANK(AQ582,$AQ582:$AX582,0))</f>
        <v/>
      </c>
      <c r="AR592" s="970" t="str">
        <f t="shared" si="2380"/>
        <v/>
      </c>
      <c r="AS592" s="970" t="str">
        <f t="shared" si="2380"/>
        <v/>
      </c>
      <c r="AT592" s="970" t="str">
        <f t="shared" si="2380"/>
        <v/>
      </c>
      <c r="AU592" s="970" t="str">
        <f t="shared" si="2380"/>
        <v/>
      </c>
      <c r="AV592" s="970" t="str">
        <f t="shared" si="2380"/>
        <v/>
      </c>
      <c r="AW592" s="970" t="str">
        <f t="shared" si="2380"/>
        <v/>
      </c>
      <c r="AX592" s="971" t="str">
        <f t="shared" si="2380"/>
        <v/>
      </c>
      <c r="AY592" s="969" t="str">
        <f t="shared" ref="AY592:BF592" si="2381">IF(AY572="","",RANK(AY582,$AY582:$BF582,0))</f>
        <v/>
      </c>
      <c r="AZ592" s="970" t="str">
        <f t="shared" si="2381"/>
        <v/>
      </c>
      <c r="BA592" s="970" t="str">
        <f t="shared" si="2381"/>
        <v/>
      </c>
      <c r="BB592" s="970" t="str">
        <f t="shared" si="2381"/>
        <v/>
      </c>
      <c r="BC592" s="970" t="str">
        <f t="shared" si="2381"/>
        <v/>
      </c>
      <c r="BD592" s="970" t="str">
        <f t="shared" si="2381"/>
        <v/>
      </c>
      <c r="BE592" s="970" t="str">
        <f t="shared" si="2381"/>
        <v/>
      </c>
      <c r="BF592" s="971" t="str">
        <f t="shared" si="2381"/>
        <v/>
      </c>
      <c r="BG592" s="969" t="str">
        <f t="shared" ref="BG592:BN592" si="2382">IF(BG572="","",RANK(BG582,$BG582:$BN582,0))</f>
        <v/>
      </c>
      <c r="BH592" s="970" t="str">
        <f t="shared" si="2382"/>
        <v/>
      </c>
      <c r="BI592" s="970" t="str">
        <f t="shared" si="2382"/>
        <v/>
      </c>
      <c r="BJ592" s="970" t="str">
        <f t="shared" si="2382"/>
        <v/>
      </c>
      <c r="BK592" s="970" t="str">
        <f t="shared" si="2382"/>
        <v/>
      </c>
      <c r="BL592" s="970" t="str">
        <f t="shared" si="2382"/>
        <v/>
      </c>
      <c r="BM592" s="970" t="str">
        <f t="shared" si="2382"/>
        <v/>
      </c>
      <c r="BN592" s="971" t="str">
        <f t="shared" si="2382"/>
        <v/>
      </c>
    </row>
    <row r="593" spans="1:66" ht="15.75" x14ac:dyDescent="0.25">
      <c r="A593" s="2090" t="s">
        <v>35</v>
      </c>
      <c r="B593" s="2091"/>
      <c r="C593" s="969" t="str">
        <f t="shared" ref="C593:J593" si="2383">IF(C572="","",RANK(C583,$C583:$J583,1))</f>
        <v/>
      </c>
      <c r="D593" s="970" t="str">
        <f t="shared" si="2383"/>
        <v/>
      </c>
      <c r="E593" s="970" t="str">
        <f t="shared" si="2383"/>
        <v/>
      </c>
      <c r="F593" s="970" t="str">
        <f t="shared" si="2383"/>
        <v/>
      </c>
      <c r="G593" s="970" t="str">
        <f t="shared" si="2383"/>
        <v/>
      </c>
      <c r="H593" s="970" t="str">
        <f t="shared" si="2383"/>
        <v/>
      </c>
      <c r="I593" s="970" t="str">
        <f t="shared" si="2383"/>
        <v/>
      </c>
      <c r="J593" s="971" t="str">
        <f t="shared" si="2383"/>
        <v/>
      </c>
      <c r="K593" s="969" t="str">
        <f t="shared" ref="K593:R593" si="2384">IF(K572="","",RANK(K583,$K583:$R583,1))</f>
        <v/>
      </c>
      <c r="L593" s="970" t="str">
        <f t="shared" si="2384"/>
        <v/>
      </c>
      <c r="M593" s="970" t="str">
        <f t="shared" si="2384"/>
        <v/>
      </c>
      <c r="N593" s="970" t="str">
        <f t="shared" si="2384"/>
        <v/>
      </c>
      <c r="O593" s="970" t="str">
        <f t="shared" si="2384"/>
        <v/>
      </c>
      <c r="P593" s="970" t="str">
        <f t="shared" si="2384"/>
        <v/>
      </c>
      <c r="Q593" s="970" t="str">
        <f t="shared" si="2384"/>
        <v/>
      </c>
      <c r="R593" s="971" t="str">
        <f t="shared" si="2384"/>
        <v/>
      </c>
      <c r="S593" s="969" t="str">
        <f t="shared" ref="S593:Z593" si="2385">IF(S572="","",RANK(S583,$S583:$Z583,1))</f>
        <v/>
      </c>
      <c r="T593" s="970" t="str">
        <f t="shared" si="2385"/>
        <v/>
      </c>
      <c r="U593" s="970" t="str">
        <f t="shared" si="2385"/>
        <v/>
      </c>
      <c r="V593" s="970" t="str">
        <f t="shared" si="2385"/>
        <v/>
      </c>
      <c r="W593" s="970" t="str">
        <f t="shared" si="2385"/>
        <v/>
      </c>
      <c r="X593" s="970" t="str">
        <f t="shared" si="2385"/>
        <v/>
      </c>
      <c r="Y593" s="970" t="str">
        <f t="shared" si="2385"/>
        <v/>
      </c>
      <c r="Z593" s="971" t="str">
        <f t="shared" si="2385"/>
        <v/>
      </c>
      <c r="AA593" s="969" t="str">
        <f t="shared" ref="AA593:AH593" si="2386">IF(AA572="","",RANK(AA583,$AA583:$AH583,1))</f>
        <v/>
      </c>
      <c r="AB593" s="970" t="str">
        <f t="shared" si="2386"/>
        <v/>
      </c>
      <c r="AC593" s="970" t="str">
        <f t="shared" si="2386"/>
        <v/>
      </c>
      <c r="AD593" s="970" t="str">
        <f t="shared" si="2386"/>
        <v/>
      </c>
      <c r="AE593" s="970" t="str">
        <f t="shared" si="2386"/>
        <v/>
      </c>
      <c r="AF593" s="970" t="str">
        <f t="shared" si="2386"/>
        <v/>
      </c>
      <c r="AG593" s="970" t="str">
        <f t="shared" si="2386"/>
        <v/>
      </c>
      <c r="AH593" s="971" t="str">
        <f t="shared" si="2386"/>
        <v/>
      </c>
      <c r="AI593" s="969" t="str">
        <f t="shared" ref="AI593:AP593" si="2387">IF(AI572="","",RANK(AI583,$AI583:$AP583,1))</f>
        <v/>
      </c>
      <c r="AJ593" s="970" t="str">
        <f t="shared" si="2387"/>
        <v/>
      </c>
      <c r="AK593" s="970" t="str">
        <f t="shared" si="2387"/>
        <v/>
      </c>
      <c r="AL593" s="970" t="str">
        <f t="shared" si="2387"/>
        <v/>
      </c>
      <c r="AM593" s="970" t="str">
        <f t="shared" si="2387"/>
        <v/>
      </c>
      <c r="AN593" s="970" t="str">
        <f t="shared" si="2387"/>
        <v/>
      </c>
      <c r="AO593" s="970" t="str">
        <f t="shared" si="2387"/>
        <v/>
      </c>
      <c r="AP593" s="971" t="str">
        <f t="shared" si="2387"/>
        <v/>
      </c>
      <c r="AQ593" s="969" t="str">
        <f t="shared" ref="AQ593:AX593" si="2388">IF(AQ572="","",RANK(AQ583,$AQ583:$AX583,1))</f>
        <v/>
      </c>
      <c r="AR593" s="970" t="str">
        <f t="shared" si="2388"/>
        <v/>
      </c>
      <c r="AS593" s="970" t="str">
        <f t="shared" si="2388"/>
        <v/>
      </c>
      <c r="AT593" s="970" t="str">
        <f t="shared" si="2388"/>
        <v/>
      </c>
      <c r="AU593" s="970" t="str">
        <f t="shared" si="2388"/>
        <v/>
      </c>
      <c r="AV593" s="970" t="str">
        <f t="shared" si="2388"/>
        <v/>
      </c>
      <c r="AW593" s="970" t="str">
        <f t="shared" si="2388"/>
        <v/>
      </c>
      <c r="AX593" s="971" t="str">
        <f t="shared" si="2388"/>
        <v/>
      </c>
      <c r="AY593" s="969" t="str">
        <f t="shared" ref="AY593:BF593" si="2389">IF(AY572="","",RANK(AY583,$AY583:$BF583,1))</f>
        <v/>
      </c>
      <c r="AZ593" s="970" t="str">
        <f t="shared" si="2389"/>
        <v/>
      </c>
      <c r="BA593" s="970" t="str">
        <f t="shared" si="2389"/>
        <v/>
      </c>
      <c r="BB593" s="970" t="str">
        <f t="shared" si="2389"/>
        <v/>
      </c>
      <c r="BC593" s="970" t="str">
        <f t="shared" si="2389"/>
        <v/>
      </c>
      <c r="BD593" s="970" t="str">
        <f t="shared" si="2389"/>
        <v/>
      </c>
      <c r="BE593" s="970" t="str">
        <f t="shared" si="2389"/>
        <v/>
      </c>
      <c r="BF593" s="971" t="str">
        <f t="shared" si="2389"/>
        <v/>
      </c>
      <c r="BG593" s="969" t="str">
        <f t="shared" ref="BG593:BN593" si="2390">IF(BG572="","",RANK(BG583,$BG583:$BN583,1))</f>
        <v/>
      </c>
      <c r="BH593" s="970" t="str">
        <f t="shared" si="2390"/>
        <v/>
      </c>
      <c r="BI593" s="970" t="str">
        <f t="shared" si="2390"/>
        <v/>
      </c>
      <c r="BJ593" s="970" t="str">
        <f t="shared" si="2390"/>
        <v/>
      </c>
      <c r="BK593" s="970" t="str">
        <f t="shared" si="2390"/>
        <v/>
      </c>
      <c r="BL593" s="970" t="str">
        <f t="shared" si="2390"/>
        <v/>
      </c>
      <c r="BM593" s="970" t="str">
        <f t="shared" si="2390"/>
        <v/>
      </c>
      <c r="BN593" s="971" t="str">
        <f t="shared" si="2390"/>
        <v/>
      </c>
    </row>
    <row r="594" spans="1:66" ht="15.75" x14ac:dyDescent="0.25">
      <c r="A594" s="2090" t="s">
        <v>36</v>
      </c>
      <c r="B594" s="2091"/>
      <c r="C594" s="969" t="str">
        <f t="shared" ref="C594:J594" si="2391">IF(C572="","",RANK(C584,$C584:$J584,0))</f>
        <v/>
      </c>
      <c r="D594" s="970" t="str">
        <f t="shared" si="2391"/>
        <v/>
      </c>
      <c r="E594" s="970" t="str">
        <f t="shared" si="2391"/>
        <v/>
      </c>
      <c r="F594" s="970" t="str">
        <f t="shared" si="2391"/>
        <v/>
      </c>
      <c r="G594" s="970" t="str">
        <f t="shared" si="2391"/>
        <v/>
      </c>
      <c r="H594" s="970" t="str">
        <f t="shared" si="2391"/>
        <v/>
      </c>
      <c r="I594" s="970" t="str">
        <f t="shared" si="2391"/>
        <v/>
      </c>
      <c r="J594" s="971" t="str">
        <f t="shared" si="2391"/>
        <v/>
      </c>
      <c r="K594" s="969" t="str">
        <f t="shared" ref="K594:R594" si="2392">IF(K572="","",RANK(K584,$K584:$R584,0))</f>
        <v/>
      </c>
      <c r="L594" s="970" t="str">
        <f t="shared" si="2392"/>
        <v/>
      </c>
      <c r="M594" s="970" t="str">
        <f t="shared" si="2392"/>
        <v/>
      </c>
      <c r="N594" s="970" t="str">
        <f t="shared" si="2392"/>
        <v/>
      </c>
      <c r="O594" s="970" t="str">
        <f t="shared" si="2392"/>
        <v/>
      </c>
      <c r="P594" s="970" t="str">
        <f t="shared" si="2392"/>
        <v/>
      </c>
      <c r="Q594" s="970" t="str">
        <f t="shared" si="2392"/>
        <v/>
      </c>
      <c r="R594" s="971" t="str">
        <f t="shared" si="2392"/>
        <v/>
      </c>
      <c r="S594" s="969" t="str">
        <f t="shared" ref="S594:Z594" si="2393">IF(S572="","",RANK(S584,$S584:$Z584,0))</f>
        <v/>
      </c>
      <c r="T594" s="970" t="str">
        <f t="shared" si="2393"/>
        <v/>
      </c>
      <c r="U594" s="970" t="str">
        <f t="shared" si="2393"/>
        <v/>
      </c>
      <c r="V594" s="970" t="str">
        <f t="shared" si="2393"/>
        <v/>
      </c>
      <c r="W594" s="970" t="str">
        <f t="shared" si="2393"/>
        <v/>
      </c>
      <c r="X594" s="970" t="str">
        <f t="shared" si="2393"/>
        <v/>
      </c>
      <c r="Y594" s="970" t="str">
        <f t="shared" si="2393"/>
        <v/>
      </c>
      <c r="Z594" s="971" t="str">
        <f t="shared" si="2393"/>
        <v/>
      </c>
      <c r="AA594" s="969" t="str">
        <f t="shared" ref="AA594:AH594" si="2394">IF(AA572="","",RANK(AA584,$AA584:$AH584,0))</f>
        <v/>
      </c>
      <c r="AB594" s="970" t="str">
        <f t="shared" si="2394"/>
        <v/>
      </c>
      <c r="AC594" s="970" t="str">
        <f t="shared" si="2394"/>
        <v/>
      </c>
      <c r="AD594" s="970" t="str">
        <f t="shared" si="2394"/>
        <v/>
      </c>
      <c r="AE594" s="970" t="str">
        <f t="shared" si="2394"/>
        <v/>
      </c>
      <c r="AF594" s="970" t="str">
        <f t="shared" si="2394"/>
        <v/>
      </c>
      <c r="AG594" s="970" t="str">
        <f t="shared" si="2394"/>
        <v/>
      </c>
      <c r="AH594" s="971" t="str">
        <f t="shared" si="2394"/>
        <v/>
      </c>
      <c r="AI594" s="969" t="str">
        <f t="shared" ref="AI594:AP594" si="2395">IF(AI572="","",RANK(AI584,$AI584:$AP584,0))</f>
        <v/>
      </c>
      <c r="AJ594" s="970" t="str">
        <f t="shared" si="2395"/>
        <v/>
      </c>
      <c r="AK594" s="970" t="str">
        <f t="shared" si="2395"/>
        <v/>
      </c>
      <c r="AL594" s="970" t="str">
        <f t="shared" si="2395"/>
        <v/>
      </c>
      <c r="AM594" s="970" t="str">
        <f t="shared" si="2395"/>
        <v/>
      </c>
      <c r="AN594" s="970" t="str">
        <f t="shared" si="2395"/>
        <v/>
      </c>
      <c r="AO594" s="970" t="str">
        <f t="shared" si="2395"/>
        <v/>
      </c>
      <c r="AP594" s="971" t="str">
        <f t="shared" si="2395"/>
        <v/>
      </c>
      <c r="AQ594" s="969" t="str">
        <f t="shared" ref="AQ594:AX594" si="2396">IF(AQ572="","",RANK(AQ584,$AQ584:$AX584,0))</f>
        <v/>
      </c>
      <c r="AR594" s="970" t="str">
        <f t="shared" si="2396"/>
        <v/>
      </c>
      <c r="AS594" s="970" t="str">
        <f t="shared" si="2396"/>
        <v/>
      </c>
      <c r="AT594" s="970" t="str">
        <f t="shared" si="2396"/>
        <v/>
      </c>
      <c r="AU594" s="970" t="str">
        <f t="shared" si="2396"/>
        <v/>
      </c>
      <c r="AV594" s="970" t="str">
        <f t="shared" si="2396"/>
        <v/>
      </c>
      <c r="AW594" s="970" t="str">
        <f t="shared" si="2396"/>
        <v/>
      </c>
      <c r="AX594" s="971" t="str">
        <f t="shared" si="2396"/>
        <v/>
      </c>
      <c r="AY594" s="969" t="str">
        <f t="shared" ref="AY594:BF594" si="2397">IF(AY572="","",RANK(AY584,$AY584:$BF584,0))</f>
        <v/>
      </c>
      <c r="AZ594" s="970" t="str">
        <f t="shared" si="2397"/>
        <v/>
      </c>
      <c r="BA594" s="970" t="str">
        <f t="shared" si="2397"/>
        <v/>
      </c>
      <c r="BB594" s="970" t="str">
        <f t="shared" si="2397"/>
        <v/>
      </c>
      <c r="BC594" s="970" t="str">
        <f t="shared" si="2397"/>
        <v/>
      </c>
      <c r="BD594" s="970" t="str">
        <f t="shared" si="2397"/>
        <v/>
      </c>
      <c r="BE594" s="970" t="str">
        <f t="shared" si="2397"/>
        <v/>
      </c>
      <c r="BF594" s="971" t="str">
        <f t="shared" si="2397"/>
        <v/>
      </c>
      <c r="BG594" s="969" t="str">
        <f t="shared" ref="BG594:BN594" si="2398">IF(BG572="","",RANK(BG584,$BG584:$BN584,0))</f>
        <v/>
      </c>
      <c r="BH594" s="970" t="str">
        <f t="shared" si="2398"/>
        <v/>
      </c>
      <c r="BI594" s="970" t="str">
        <f t="shared" si="2398"/>
        <v/>
      </c>
      <c r="BJ594" s="970" t="str">
        <f t="shared" si="2398"/>
        <v/>
      </c>
      <c r="BK594" s="970" t="str">
        <f t="shared" si="2398"/>
        <v/>
      </c>
      <c r="BL594" s="970" t="str">
        <f t="shared" si="2398"/>
        <v/>
      </c>
      <c r="BM594" s="970" t="str">
        <f t="shared" si="2398"/>
        <v/>
      </c>
      <c r="BN594" s="971" t="str">
        <f t="shared" si="2398"/>
        <v/>
      </c>
    </row>
    <row r="595" spans="1:66" ht="16.5" thickBot="1" x14ac:dyDescent="0.3">
      <c r="A595" s="2092" t="s">
        <v>136</v>
      </c>
      <c r="B595" s="2093"/>
      <c r="C595" s="972" t="str">
        <f t="shared" ref="C595:J595" si="2399">IF(C572="","",RANK(C585,$C585:$J585,0))</f>
        <v/>
      </c>
      <c r="D595" s="973" t="str">
        <f t="shared" si="2399"/>
        <v/>
      </c>
      <c r="E595" s="973" t="str">
        <f t="shared" si="2399"/>
        <v/>
      </c>
      <c r="F595" s="973" t="str">
        <f t="shared" si="2399"/>
        <v/>
      </c>
      <c r="G595" s="973" t="str">
        <f t="shared" si="2399"/>
        <v/>
      </c>
      <c r="H595" s="973" t="str">
        <f t="shared" si="2399"/>
        <v/>
      </c>
      <c r="I595" s="973" t="str">
        <f t="shared" si="2399"/>
        <v/>
      </c>
      <c r="J595" s="974" t="str">
        <f t="shared" si="2399"/>
        <v/>
      </c>
      <c r="K595" s="972" t="str">
        <f t="shared" ref="K595:R595" si="2400">IF(K572="","",RANK(K585,$K585:$R585,0))</f>
        <v/>
      </c>
      <c r="L595" s="973" t="str">
        <f t="shared" si="2400"/>
        <v/>
      </c>
      <c r="M595" s="973" t="str">
        <f t="shared" si="2400"/>
        <v/>
      </c>
      <c r="N595" s="973" t="str">
        <f t="shared" si="2400"/>
        <v/>
      </c>
      <c r="O595" s="973" t="str">
        <f t="shared" si="2400"/>
        <v/>
      </c>
      <c r="P595" s="973" t="str">
        <f t="shared" si="2400"/>
        <v/>
      </c>
      <c r="Q595" s="973" t="str">
        <f t="shared" si="2400"/>
        <v/>
      </c>
      <c r="R595" s="974" t="str">
        <f t="shared" si="2400"/>
        <v/>
      </c>
      <c r="S595" s="972" t="str">
        <f t="shared" ref="S595:Z595" si="2401">IF(S572="","",RANK(S585,$S585:$Z585,0))</f>
        <v/>
      </c>
      <c r="T595" s="973" t="str">
        <f t="shared" si="2401"/>
        <v/>
      </c>
      <c r="U595" s="973" t="str">
        <f t="shared" si="2401"/>
        <v/>
      </c>
      <c r="V595" s="973" t="str">
        <f t="shared" si="2401"/>
        <v/>
      </c>
      <c r="W595" s="973" t="str">
        <f t="shared" si="2401"/>
        <v/>
      </c>
      <c r="X595" s="973" t="str">
        <f t="shared" si="2401"/>
        <v/>
      </c>
      <c r="Y595" s="973" t="str">
        <f t="shared" si="2401"/>
        <v/>
      </c>
      <c r="Z595" s="974" t="str">
        <f t="shared" si="2401"/>
        <v/>
      </c>
      <c r="AA595" s="972" t="str">
        <f t="shared" ref="AA595:AH595" si="2402">IF(AA572="","",RANK(AA585,$AA585:$AH585,0))</f>
        <v/>
      </c>
      <c r="AB595" s="973" t="str">
        <f t="shared" si="2402"/>
        <v/>
      </c>
      <c r="AC595" s="973" t="str">
        <f t="shared" si="2402"/>
        <v/>
      </c>
      <c r="AD595" s="973" t="str">
        <f t="shared" si="2402"/>
        <v/>
      </c>
      <c r="AE595" s="973" t="str">
        <f t="shared" si="2402"/>
        <v/>
      </c>
      <c r="AF595" s="973" t="str">
        <f t="shared" si="2402"/>
        <v/>
      </c>
      <c r="AG595" s="973" t="str">
        <f t="shared" si="2402"/>
        <v/>
      </c>
      <c r="AH595" s="974" t="str">
        <f t="shared" si="2402"/>
        <v/>
      </c>
      <c r="AI595" s="972" t="str">
        <f t="shared" ref="AI595:AP595" si="2403">IF(AI572="","",RANK(AI585,$AI585:$AP585,0))</f>
        <v/>
      </c>
      <c r="AJ595" s="973" t="str">
        <f t="shared" si="2403"/>
        <v/>
      </c>
      <c r="AK595" s="973" t="str">
        <f t="shared" si="2403"/>
        <v/>
      </c>
      <c r="AL595" s="973" t="str">
        <f t="shared" si="2403"/>
        <v/>
      </c>
      <c r="AM595" s="973" t="str">
        <f t="shared" si="2403"/>
        <v/>
      </c>
      <c r="AN595" s="973" t="str">
        <f t="shared" si="2403"/>
        <v/>
      </c>
      <c r="AO595" s="973" t="str">
        <f t="shared" si="2403"/>
        <v/>
      </c>
      <c r="AP595" s="974" t="str">
        <f t="shared" si="2403"/>
        <v/>
      </c>
      <c r="AQ595" s="972" t="str">
        <f t="shared" ref="AQ595:AX595" si="2404">IF(AQ572="","",RANK(AQ585,$AQ585:$AX585,0))</f>
        <v/>
      </c>
      <c r="AR595" s="973" t="str">
        <f t="shared" si="2404"/>
        <v/>
      </c>
      <c r="AS595" s="973" t="str">
        <f t="shared" si="2404"/>
        <v/>
      </c>
      <c r="AT595" s="973" t="str">
        <f t="shared" si="2404"/>
        <v/>
      </c>
      <c r="AU595" s="973" t="str">
        <f t="shared" si="2404"/>
        <v/>
      </c>
      <c r="AV595" s="973" t="str">
        <f t="shared" si="2404"/>
        <v/>
      </c>
      <c r="AW595" s="973" t="str">
        <f t="shared" si="2404"/>
        <v/>
      </c>
      <c r="AX595" s="974" t="str">
        <f t="shared" si="2404"/>
        <v/>
      </c>
      <c r="AY595" s="972" t="str">
        <f t="shared" ref="AY595:BF595" si="2405">IF(AY572="","",RANK(AY585,$AY585:$BF585,0))</f>
        <v/>
      </c>
      <c r="AZ595" s="973" t="str">
        <f t="shared" si="2405"/>
        <v/>
      </c>
      <c r="BA595" s="973" t="str">
        <f t="shared" si="2405"/>
        <v/>
      </c>
      <c r="BB595" s="973" t="str">
        <f t="shared" si="2405"/>
        <v/>
      </c>
      <c r="BC595" s="973" t="str">
        <f t="shared" si="2405"/>
        <v/>
      </c>
      <c r="BD595" s="973" t="str">
        <f t="shared" si="2405"/>
        <v/>
      </c>
      <c r="BE595" s="973" t="str">
        <f t="shared" si="2405"/>
        <v/>
      </c>
      <c r="BF595" s="974" t="str">
        <f t="shared" si="2405"/>
        <v/>
      </c>
      <c r="BG595" s="972" t="str">
        <f t="shared" ref="BG595:BN595" si="2406">IF(BG572="","",RANK(BG585,$BG585:$BN585,0))</f>
        <v/>
      </c>
      <c r="BH595" s="973" t="str">
        <f t="shared" si="2406"/>
        <v/>
      </c>
      <c r="BI595" s="973" t="str">
        <f t="shared" si="2406"/>
        <v/>
      </c>
      <c r="BJ595" s="973" t="str">
        <f t="shared" si="2406"/>
        <v/>
      </c>
      <c r="BK595" s="973" t="str">
        <f t="shared" si="2406"/>
        <v/>
      </c>
      <c r="BL595" s="973" t="str">
        <f t="shared" si="2406"/>
        <v/>
      </c>
      <c r="BM595" s="973" t="str">
        <f t="shared" si="2406"/>
        <v/>
      </c>
      <c r="BN595" s="974" t="str">
        <f t="shared" si="2406"/>
        <v/>
      </c>
    </row>
    <row r="596" spans="1:66" s="20" customFormat="1" ht="88.5" customHeight="1" thickBot="1" x14ac:dyDescent="0.25">
      <c r="A596" s="2094" t="s">
        <v>33</v>
      </c>
      <c r="B596" s="2095"/>
      <c r="C596" s="55" t="str">
        <f>IF(C572="","",(C586*'pravidla turnaje'!$C$19)+(C587*'pravidla turnaje'!$C$20)+(C588*'pravidla turnaje'!$C$21)+(C589*'pravidla turnaje'!$C$22)+(C590*'pravidla turnaje'!$C$23)+(C591*'pravidla turnaje'!$C$24)+(C592*'pravidla turnaje'!$C$25)+(C593*'pravidla turnaje'!$C$26)+(C594*'pravidla turnaje'!$C$27)+(C595*'pravidla turnaje'!$C$28))</f>
        <v/>
      </c>
      <c r="D596" s="56" t="str">
        <f>IF(D572="","",(D586*'pravidla turnaje'!$C$19)+(D587*'pravidla turnaje'!$C$20)+(D588*'pravidla turnaje'!$C$21)+(D589*'pravidla turnaje'!$C$22)+(D590*'pravidla turnaje'!$C$23)+(D591*'pravidla turnaje'!$C$24)+(D592*'pravidla turnaje'!$C$25)+(D593*'pravidla turnaje'!$C$26)+(D594*'pravidla turnaje'!$C$27)+(D595*'pravidla turnaje'!$C$28))</f>
        <v/>
      </c>
      <c r="E596" s="56" t="str">
        <f>IF(E572="","",(E586*'pravidla turnaje'!$C$19)+(E587*'pravidla turnaje'!$C$20)+(E588*'pravidla turnaje'!$C$21)+(E589*'pravidla turnaje'!$C$22)+(E590*'pravidla turnaje'!$C$23)+(E591*'pravidla turnaje'!$C$24)+(E592*'pravidla turnaje'!$C$25)+(E593*'pravidla turnaje'!$C$26)+(E594*'pravidla turnaje'!$C$27)+(E595*'pravidla turnaje'!$C$28))</f>
        <v/>
      </c>
      <c r="F596" s="56" t="str">
        <f>IF(F572="","",(F586*'pravidla turnaje'!$C$19)+(F587*'pravidla turnaje'!$C$20)+(F588*'pravidla turnaje'!$C$21)+(F589*'pravidla turnaje'!$C$22)+(F590*'pravidla turnaje'!$C$23)+(F591*'pravidla turnaje'!$C$24)+(F592*'pravidla turnaje'!$C$25)+(F593*'pravidla turnaje'!$C$26)+(F594*'pravidla turnaje'!$C$27)+(F595*'pravidla turnaje'!$C$28))</f>
        <v/>
      </c>
      <c r="G596" s="56" t="str">
        <f>IF(G572="","",(G586*'pravidla turnaje'!$C$19)+(G587*'pravidla turnaje'!$C$20)+(G588*'pravidla turnaje'!$C$21)+(G589*'pravidla turnaje'!$C$22)+(G590*'pravidla turnaje'!$C$23)+(G591*'pravidla turnaje'!$C$24)+(G592*'pravidla turnaje'!$C$25)+(G593*'pravidla turnaje'!$C$26)+(G594*'pravidla turnaje'!$C$27)+(G595*'pravidla turnaje'!$C$28))</f>
        <v/>
      </c>
      <c r="H596" s="56" t="str">
        <f>IF(H572="","",(H586*'pravidla turnaje'!$C$19)+(H587*'pravidla turnaje'!$C$20)+(H588*'pravidla turnaje'!$C$21)+(H589*'pravidla turnaje'!$C$22)+(H590*'pravidla turnaje'!$C$23)+(H591*'pravidla turnaje'!$C$24)+(H592*'pravidla turnaje'!$C$25)+(H593*'pravidla turnaje'!$C$26)+(H594*'pravidla turnaje'!$C$27)+(H595*'pravidla turnaje'!$C$28))</f>
        <v/>
      </c>
      <c r="I596" s="56" t="str">
        <f>IF(I572="","",(I586*'pravidla turnaje'!$C$19)+(I587*'pravidla turnaje'!$C$20)+(I588*'pravidla turnaje'!$C$21)+(I589*'pravidla turnaje'!$C$22)+(I590*'pravidla turnaje'!$C$23)+(I591*'pravidla turnaje'!$C$24)+(I592*'pravidla turnaje'!$C$25)+(I593*'pravidla turnaje'!$C$26)+(I594*'pravidla turnaje'!$C$27)+(I595*'pravidla turnaje'!$C$28))</f>
        <v/>
      </c>
      <c r="J596" s="57" t="str">
        <f>IF(J572="","",(J586*'pravidla turnaje'!$C$19)+(J587*'pravidla turnaje'!$C$20)+(J588*'pravidla turnaje'!$C$21)+(J589*'pravidla turnaje'!$C$22)+(J590*'pravidla turnaje'!$C$23)+(J591*'pravidla turnaje'!$C$24)+(J592*'pravidla turnaje'!$C$25)+(J593*'pravidla turnaje'!$C$26)+(J594*'pravidla turnaje'!$C$27)+(J595*'pravidla turnaje'!$C$28))</f>
        <v/>
      </c>
      <c r="K596" s="55" t="str">
        <f>IF(K572="","",(K586*'pravidla turnaje'!$C$19)+(K587*'pravidla turnaje'!$C$20)+(K588*'pravidla turnaje'!$C$21)+(K589*'pravidla turnaje'!$C$22)+(K590*'pravidla turnaje'!$C$23)+(K591*'pravidla turnaje'!$C$24)+(K592*'pravidla turnaje'!$C$25)+(K593*'pravidla turnaje'!$C$26)+(K594*'pravidla turnaje'!$C$27)+(K595*'pravidla turnaje'!$C$28))</f>
        <v/>
      </c>
      <c r="L596" s="56" t="str">
        <f>IF(L572="","",(L586*'pravidla turnaje'!$C$19)+(L587*'pravidla turnaje'!$C$20)+(L588*'pravidla turnaje'!$C$21)+(L589*'pravidla turnaje'!$C$22)+(L590*'pravidla turnaje'!$C$23)+(L591*'pravidla turnaje'!$C$24)+(L592*'pravidla turnaje'!$C$25)+(L593*'pravidla turnaje'!$C$26)+(L594*'pravidla turnaje'!$C$27)+(L595*'pravidla turnaje'!$C$28))</f>
        <v/>
      </c>
      <c r="M596" s="56" t="str">
        <f>IF(M572="","",(M586*'pravidla turnaje'!$C$19)+(M587*'pravidla turnaje'!$C$20)+(M588*'pravidla turnaje'!$C$21)+(M589*'pravidla turnaje'!$C$22)+(M590*'pravidla turnaje'!$C$23)+(M591*'pravidla turnaje'!$C$24)+(M592*'pravidla turnaje'!$C$25)+(M593*'pravidla turnaje'!$C$26)+(M594*'pravidla turnaje'!$C$27)+(M595*'pravidla turnaje'!$C$28))</f>
        <v/>
      </c>
      <c r="N596" s="56" t="str">
        <f>IF(N572="","",(N586*'pravidla turnaje'!$C$19)+(N587*'pravidla turnaje'!$C$20)+(N588*'pravidla turnaje'!$C$21)+(N589*'pravidla turnaje'!$C$22)+(N590*'pravidla turnaje'!$C$23)+(N591*'pravidla turnaje'!$C$24)+(N592*'pravidla turnaje'!$C$25)+(N593*'pravidla turnaje'!$C$26)+(N594*'pravidla turnaje'!$C$27)+(N595*'pravidla turnaje'!$C$28))</f>
        <v/>
      </c>
      <c r="O596" s="56" t="str">
        <f>IF(O572="","",(O586*'pravidla turnaje'!$C$19)+(O587*'pravidla turnaje'!$C$20)+(O588*'pravidla turnaje'!$C$21)+(O589*'pravidla turnaje'!$C$22)+(O590*'pravidla turnaje'!$C$23)+(O591*'pravidla turnaje'!$C$24)+(O592*'pravidla turnaje'!$C$25)+(O593*'pravidla turnaje'!$C$26)+(O594*'pravidla turnaje'!$C$27)+(O595*'pravidla turnaje'!$C$28))</f>
        <v/>
      </c>
      <c r="P596" s="56" t="str">
        <f>IF(P572="","",(P586*'pravidla turnaje'!$C$19)+(P587*'pravidla turnaje'!$C$20)+(P588*'pravidla turnaje'!$C$21)+(P589*'pravidla turnaje'!$C$22)+(P590*'pravidla turnaje'!$C$23)+(P591*'pravidla turnaje'!$C$24)+(P592*'pravidla turnaje'!$C$25)+(P593*'pravidla turnaje'!$C$26)+(P594*'pravidla turnaje'!$C$27)+(P595*'pravidla turnaje'!$C$28))</f>
        <v/>
      </c>
      <c r="Q596" s="56" t="str">
        <f>IF(Q572="","",(Q586*'pravidla turnaje'!$C$19)+(Q587*'pravidla turnaje'!$C$20)+(Q588*'pravidla turnaje'!$C$21)+(Q589*'pravidla turnaje'!$C$22)+(Q590*'pravidla turnaje'!$C$23)+(Q591*'pravidla turnaje'!$C$24)+(Q592*'pravidla turnaje'!$C$25)+(Q593*'pravidla turnaje'!$C$26)+(Q594*'pravidla turnaje'!$C$27)+(Q595*'pravidla turnaje'!$C$28))</f>
        <v/>
      </c>
      <c r="R596" s="57" t="str">
        <f>IF(R572="","",(R586*'pravidla turnaje'!$C$19)+(R587*'pravidla turnaje'!$C$20)+(R588*'pravidla turnaje'!$C$21)+(R589*'pravidla turnaje'!$C$22)+(R590*'pravidla turnaje'!$C$23)+(R591*'pravidla turnaje'!$C$24)+(R592*'pravidla turnaje'!$C$25)+(R593*'pravidla turnaje'!$C$26)+(R594*'pravidla turnaje'!$C$27)+(R595*'pravidla turnaje'!$C$28))</f>
        <v/>
      </c>
      <c r="S596" s="55" t="str">
        <f>IF(S572="","",(S586*'pravidla turnaje'!$C$19)+(S587*'pravidla turnaje'!$C$20)+(S588*'pravidla turnaje'!$C$21)+(S589*'pravidla turnaje'!$C$22)+(S590*'pravidla turnaje'!$C$23)+(S591*'pravidla turnaje'!$C$24)+(S592*'pravidla turnaje'!$C$25)+(S593*'pravidla turnaje'!$C$26)+(S594*'pravidla turnaje'!$C$27)+(S595*'pravidla turnaje'!$C$28))</f>
        <v/>
      </c>
      <c r="T596" s="56" t="str">
        <f>IF(T572="","",(T586*'pravidla turnaje'!$C$19)+(T587*'pravidla turnaje'!$C$20)+(T588*'pravidla turnaje'!$C$21)+(T589*'pravidla turnaje'!$C$22)+(T590*'pravidla turnaje'!$C$23)+(T591*'pravidla turnaje'!$C$24)+(T592*'pravidla turnaje'!$C$25)+(T593*'pravidla turnaje'!$C$26)+(T594*'pravidla turnaje'!$C$27)+(T595*'pravidla turnaje'!$C$28))</f>
        <v/>
      </c>
      <c r="U596" s="56" t="str">
        <f>IF(U572="","",(U586*'pravidla turnaje'!$C$19)+(U587*'pravidla turnaje'!$C$20)+(U588*'pravidla turnaje'!$C$21)+(U589*'pravidla turnaje'!$C$22)+(U590*'pravidla turnaje'!$C$23)+(U591*'pravidla turnaje'!$C$24)+(U592*'pravidla turnaje'!$C$25)+(U593*'pravidla turnaje'!$C$26)+(U594*'pravidla turnaje'!$C$27)+(U595*'pravidla turnaje'!$C$28))</f>
        <v/>
      </c>
      <c r="V596" s="56" t="str">
        <f>IF(V572="","",(V586*'pravidla turnaje'!$C$19)+(V587*'pravidla turnaje'!$C$20)+(V588*'pravidla turnaje'!$C$21)+(V589*'pravidla turnaje'!$C$22)+(V590*'pravidla turnaje'!$C$23)+(V591*'pravidla turnaje'!$C$24)+(V592*'pravidla turnaje'!$C$25)+(V593*'pravidla turnaje'!$C$26)+(V594*'pravidla turnaje'!$C$27)+(V595*'pravidla turnaje'!$C$28))</f>
        <v/>
      </c>
      <c r="W596" s="56" t="str">
        <f>IF(W572="","",(W586*'pravidla turnaje'!$C$19)+(W587*'pravidla turnaje'!$C$20)+(W588*'pravidla turnaje'!$C$21)+(W589*'pravidla turnaje'!$C$22)+(W590*'pravidla turnaje'!$C$23)+(W591*'pravidla turnaje'!$C$24)+(W592*'pravidla turnaje'!$C$25)+(W593*'pravidla turnaje'!$C$26)+(W594*'pravidla turnaje'!$C$27)+(W595*'pravidla turnaje'!$C$28))</f>
        <v/>
      </c>
      <c r="X596" s="56" t="str">
        <f>IF(X572="","",(X586*'pravidla turnaje'!$C$19)+(X587*'pravidla turnaje'!$C$20)+(X588*'pravidla turnaje'!$C$21)+(X589*'pravidla turnaje'!$C$22)+(X590*'pravidla turnaje'!$C$23)+(X591*'pravidla turnaje'!$C$24)+(X592*'pravidla turnaje'!$C$25)+(X593*'pravidla turnaje'!$C$26)+(X594*'pravidla turnaje'!$C$27)+(X595*'pravidla turnaje'!$C$28))</f>
        <v/>
      </c>
      <c r="Y596" s="56" t="str">
        <f>IF(Y572="","",(Y586*'pravidla turnaje'!$C$19)+(Y587*'pravidla turnaje'!$C$20)+(Y588*'pravidla turnaje'!$C$21)+(Y589*'pravidla turnaje'!$C$22)+(Y590*'pravidla turnaje'!$C$23)+(Y591*'pravidla turnaje'!$C$24)+(Y592*'pravidla turnaje'!$C$25)+(Y593*'pravidla turnaje'!$C$26)+(Y594*'pravidla turnaje'!$C$27)+(Y595*'pravidla turnaje'!$C$28))</f>
        <v/>
      </c>
      <c r="Z596" s="57" t="str">
        <f>IF(Z572="","",(Z586*'pravidla turnaje'!$C$19)+(Z587*'pravidla turnaje'!$C$20)+(Z588*'pravidla turnaje'!$C$21)+(Z589*'pravidla turnaje'!$C$22)+(Z590*'pravidla turnaje'!$C$23)+(Z591*'pravidla turnaje'!$C$24)+(Z592*'pravidla turnaje'!$C$25)+(Z593*'pravidla turnaje'!$C$26)+(Z594*'pravidla turnaje'!$C$27)+(Z595*'pravidla turnaje'!$C$28))</f>
        <v/>
      </c>
      <c r="AA596" s="55" t="str">
        <f>IF(AA572="","",(AA586*'pravidla turnaje'!$C$19)+(AA587*'pravidla turnaje'!$C$20)+(AA588*'pravidla turnaje'!$C$21)+(AA589*'pravidla turnaje'!$C$22)+(AA590*'pravidla turnaje'!$C$23)+(AA591*'pravidla turnaje'!$C$24)+(AA592*'pravidla turnaje'!$C$25)+(AA593*'pravidla turnaje'!$C$26)+(AA594*'pravidla turnaje'!$C$27)+(AA595*'pravidla turnaje'!$C$28))</f>
        <v/>
      </c>
      <c r="AB596" s="56" t="str">
        <f>IF(AB572="","",(AB586*'pravidla turnaje'!$C$19)+(AB587*'pravidla turnaje'!$C$20)+(AB588*'pravidla turnaje'!$C$21)+(AB589*'pravidla turnaje'!$C$22)+(AB590*'pravidla turnaje'!$C$23)+(AB591*'pravidla turnaje'!$C$24)+(AB592*'pravidla turnaje'!$C$25)+(AB593*'pravidla turnaje'!$C$26)+(AB594*'pravidla turnaje'!$C$27)+(AB595*'pravidla turnaje'!$C$28))</f>
        <v/>
      </c>
      <c r="AC596" s="56" t="str">
        <f>IF(AC572="","",(AC586*'pravidla turnaje'!$C$19)+(AC587*'pravidla turnaje'!$C$20)+(AC588*'pravidla turnaje'!$C$21)+(AC589*'pravidla turnaje'!$C$22)+(AC590*'pravidla turnaje'!$C$23)+(AC591*'pravidla turnaje'!$C$24)+(AC592*'pravidla turnaje'!$C$25)+(AC593*'pravidla turnaje'!$C$26)+(AC594*'pravidla turnaje'!$C$27)+(AC595*'pravidla turnaje'!$C$28))</f>
        <v/>
      </c>
      <c r="AD596" s="56" t="str">
        <f>IF(AD572="","",(AD586*'pravidla turnaje'!$C$19)+(AD587*'pravidla turnaje'!$C$20)+(AD588*'pravidla turnaje'!$C$21)+(AD589*'pravidla turnaje'!$C$22)+(AD590*'pravidla turnaje'!$C$23)+(AD591*'pravidla turnaje'!$C$24)+(AD592*'pravidla turnaje'!$C$25)+(AD593*'pravidla turnaje'!$C$26)+(AD594*'pravidla turnaje'!$C$27)+(AD595*'pravidla turnaje'!$C$28))</f>
        <v/>
      </c>
      <c r="AE596" s="56" t="str">
        <f>IF(AE572="","",(AE586*'pravidla turnaje'!$C$19)+(AE587*'pravidla turnaje'!$C$20)+(AE588*'pravidla turnaje'!$C$21)+(AE589*'pravidla turnaje'!$C$22)+(AE590*'pravidla turnaje'!$C$23)+(AE591*'pravidla turnaje'!$C$24)+(AE592*'pravidla turnaje'!$C$25)+(AE593*'pravidla turnaje'!$C$26)+(AE594*'pravidla turnaje'!$C$27)+(AE595*'pravidla turnaje'!$C$28))</f>
        <v/>
      </c>
      <c r="AF596" s="56" t="str">
        <f>IF(AF572="","",(AF586*'pravidla turnaje'!$C$19)+(AF587*'pravidla turnaje'!$C$20)+(AF588*'pravidla turnaje'!$C$21)+(AF589*'pravidla turnaje'!$C$22)+(AF590*'pravidla turnaje'!$C$23)+(AF591*'pravidla turnaje'!$C$24)+(AF592*'pravidla turnaje'!$C$25)+(AF593*'pravidla turnaje'!$C$26)+(AF594*'pravidla turnaje'!$C$27)+(AF595*'pravidla turnaje'!$C$28))</f>
        <v/>
      </c>
      <c r="AG596" s="56" t="str">
        <f>IF(AG572="","",(AG586*'pravidla turnaje'!$C$19)+(AG587*'pravidla turnaje'!$C$20)+(AG588*'pravidla turnaje'!$C$21)+(AG589*'pravidla turnaje'!$C$22)+(AG590*'pravidla turnaje'!$C$23)+(AG591*'pravidla turnaje'!$C$24)+(AG592*'pravidla turnaje'!$C$25)+(AG593*'pravidla turnaje'!$C$26)+(AG594*'pravidla turnaje'!$C$27)+(AG595*'pravidla turnaje'!$C$28))</f>
        <v/>
      </c>
      <c r="AH596" s="57" t="str">
        <f>IF(AH572="","",(AH586*'pravidla turnaje'!$C$19)+(AH587*'pravidla turnaje'!$C$20)+(AH588*'pravidla turnaje'!$C$21)+(AH589*'pravidla turnaje'!$C$22)+(AH590*'pravidla turnaje'!$C$23)+(AH591*'pravidla turnaje'!$C$24)+(AH592*'pravidla turnaje'!$C$25)+(AH593*'pravidla turnaje'!$C$26)+(AH594*'pravidla turnaje'!$C$27)+(AH595*'pravidla turnaje'!$C$28))</f>
        <v/>
      </c>
      <c r="AI596" s="55" t="str">
        <f>IF(AI572="","",(AI586*'pravidla turnaje'!$C$19)+(AI587*'pravidla turnaje'!$C$20)+(AI588*'pravidla turnaje'!$C$21)+(AI589*'pravidla turnaje'!$C$22)+(AI590*'pravidla turnaje'!$C$23)+(AI591*'pravidla turnaje'!$C$24)+(AI592*'pravidla turnaje'!$C$25)+(AI593*'pravidla turnaje'!$C$26)+(AI594*'pravidla turnaje'!$C$27)+(AI595*'pravidla turnaje'!$C$28))</f>
        <v/>
      </c>
      <c r="AJ596" s="56" t="str">
        <f>IF(AJ572="","",(AJ586*'pravidla turnaje'!$C$19)+(AJ587*'pravidla turnaje'!$C$20)+(AJ588*'pravidla turnaje'!$C$21)+(AJ589*'pravidla turnaje'!$C$22)+(AJ590*'pravidla turnaje'!$C$23)+(AJ591*'pravidla turnaje'!$C$24)+(AJ592*'pravidla turnaje'!$C$25)+(AJ593*'pravidla turnaje'!$C$26)+(AJ594*'pravidla turnaje'!$C$27)+(AJ595*'pravidla turnaje'!$C$28))</f>
        <v/>
      </c>
      <c r="AK596" s="56" t="str">
        <f>IF(AK572="","",(AK586*'pravidla turnaje'!$C$19)+(AK587*'pravidla turnaje'!$C$20)+(AK588*'pravidla turnaje'!$C$21)+(AK589*'pravidla turnaje'!$C$22)+(AK590*'pravidla turnaje'!$C$23)+(AK591*'pravidla turnaje'!$C$24)+(AK592*'pravidla turnaje'!$C$25)+(AK593*'pravidla turnaje'!$C$26)+(AK594*'pravidla turnaje'!$C$27)+(AK595*'pravidla turnaje'!$C$28))</f>
        <v/>
      </c>
      <c r="AL596" s="56" t="str">
        <f>IF(AL572="","",(AL586*'pravidla turnaje'!$C$19)+(AL587*'pravidla turnaje'!$C$20)+(AL588*'pravidla turnaje'!$C$21)+(AL589*'pravidla turnaje'!$C$22)+(AL590*'pravidla turnaje'!$C$23)+(AL591*'pravidla turnaje'!$C$24)+(AL592*'pravidla turnaje'!$C$25)+(AL593*'pravidla turnaje'!$C$26)+(AL594*'pravidla turnaje'!$C$27)+(AL595*'pravidla turnaje'!$C$28))</f>
        <v/>
      </c>
      <c r="AM596" s="56" t="str">
        <f>IF(AM572="","",(AM586*'pravidla turnaje'!$C$19)+(AM587*'pravidla turnaje'!$C$20)+(AM588*'pravidla turnaje'!$C$21)+(AM589*'pravidla turnaje'!$C$22)+(AM590*'pravidla turnaje'!$C$23)+(AM591*'pravidla turnaje'!$C$24)+(AM592*'pravidla turnaje'!$C$25)+(AM593*'pravidla turnaje'!$C$26)+(AM594*'pravidla turnaje'!$C$27)+(AM595*'pravidla turnaje'!$C$28))</f>
        <v/>
      </c>
      <c r="AN596" s="56" t="str">
        <f>IF(AN572="","",(AN586*'pravidla turnaje'!$C$19)+(AN587*'pravidla turnaje'!$C$20)+(AN588*'pravidla turnaje'!$C$21)+(AN589*'pravidla turnaje'!$C$22)+(AN590*'pravidla turnaje'!$C$23)+(AN591*'pravidla turnaje'!$C$24)+(AN592*'pravidla turnaje'!$C$25)+(AN593*'pravidla turnaje'!$C$26)+(AN594*'pravidla turnaje'!$C$27)+(AN595*'pravidla turnaje'!$C$28))</f>
        <v/>
      </c>
      <c r="AO596" s="56" t="str">
        <f>IF(AO572="","",(AO586*'pravidla turnaje'!$C$19)+(AO587*'pravidla turnaje'!$C$20)+(AO588*'pravidla turnaje'!$C$21)+(AO589*'pravidla turnaje'!$C$22)+(AO590*'pravidla turnaje'!$C$23)+(AO591*'pravidla turnaje'!$C$24)+(AO592*'pravidla turnaje'!$C$25)+(AO593*'pravidla turnaje'!$C$26)+(AO594*'pravidla turnaje'!$C$27)+(AO595*'pravidla turnaje'!$C$28))</f>
        <v/>
      </c>
      <c r="AP596" s="57" t="str">
        <f>IF(AP572="","",(AP586*'pravidla turnaje'!$C$19)+(AP587*'pravidla turnaje'!$C$20)+(AP588*'pravidla turnaje'!$C$21)+(AP589*'pravidla turnaje'!$C$22)+(AP590*'pravidla turnaje'!$C$23)+(AP591*'pravidla turnaje'!$C$24)+(AP592*'pravidla turnaje'!$C$25)+(AP593*'pravidla turnaje'!$C$26)+(AP594*'pravidla turnaje'!$C$27)+(AP595*'pravidla turnaje'!$C$28))</f>
        <v/>
      </c>
      <c r="AQ596" s="55" t="str">
        <f>IF(AQ572="","",(AQ586*'pravidla turnaje'!$C$19)+(AQ587*'pravidla turnaje'!$C$20)+(AQ588*'pravidla turnaje'!$C$21)+(AQ589*'pravidla turnaje'!$C$22)+(AQ590*'pravidla turnaje'!$C$23)+(AQ591*'pravidla turnaje'!$C$24)+(AQ592*'pravidla turnaje'!$C$25)+(AQ593*'pravidla turnaje'!$C$26)+(AQ594*'pravidla turnaje'!$C$27)+(AQ595*'pravidla turnaje'!$C$28))</f>
        <v/>
      </c>
      <c r="AR596" s="56" t="str">
        <f>IF(AR572="","",(AR586*'pravidla turnaje'!$C$19)+(AR587*'pravidla turnaje'!$C$20)+(AR588*'pravidla turnaje'!$C$21)+(AR589*'pravidla turnaje'!$C$22)+(AR590*'pravidla turnaje'!$C$23)+(AR591*'pravidla turnaje'!$C$24)+(AR592*'pravidla turnaje'!$C$25)+(AR593*'pravidla turnaje'!$C$26)+(AR594*'pravidla turnaje'!$C$27)+(AR595*'pravidla turnaje'!$C$28))</f>
        <v/>
      </c>
      <c r="AS596" s="56" t="str">
        <f>IF(AS572="","",(AS586*'pravidla turnaje'!$C$19)+(AS587*'pravidla turnaje'!$C$20)+(AS588*'pravidla turnaje'!$C$21)+(AS589*'pravidla turnaje'!$C$22)+(AS590*'pravidla turnaje'!$C$23)+(AS591*'pravidla turnaje'!$C$24)+(AS592*'pravidla turnaje'!$C$25)+(AS593*'pravidla turnaje'!$C$26)+(AS594*'pravidla turnaje'!$C$27)+(AS595*'pravidla turnaje'!$C$28))</f>
        <v/>
      </c>
      <c r="AT596" s="56" t="str">
        <f>IF(AT572="","",(AT586*'pravidla turnaje'!$C$19)+(AT587*'pravidla turnaje'!$C$20)+(AT588*'pravidla turnaje'!$C$21)+(AT589*'pravidla turnaje'!$C$22)+(AT590*'pravidla turnaje'!$C$23)+(AT591*'pravidla turnaje'!$C$24)+(AT592*'pravidla turnaje'!$C$25)+(AT593*'pravidla turnaje'!$C$26)+(AT594*'pravidla turnaje'!$C$27)+(AT595*'pravidla turnaje'!$C$28))</f>
        <v/>
      </c>
      <c r="AU596" s="56" t="str">
        <f>IF(AU572="","",(AU586*'pravidla turnaje'!$C$19)+(AU587*'pravidla turnaje'!$C$20)+(AU588*'pravidla turnaje'!$C$21)+(AU589*'pravidla turnaje'!$C$22)+(AU590*'pravidla turnaje'!$C$23)+(AU591*'pravidla turnaje'!$C$24)+(AU592*'pravidla turnaje'!$C$25)+(AU593*'pravidla turnaje'!$C$26)+(AU594*'pravidla turnaje'!$C$27)+(AU595*'pravidla turnaje'!$C$28))</f>
        <v/>
      </c>
      <c r="AV596" s="56" t="str">
        <f>IF(AV572="","",(AV586*'pravidla turnaje'!$C$19)+(AV587*'pravidla turnaje'!$C$20)+(AV588*'pravidla turnaje'!$C$21)+(AV589*'pravidla turnaje'!$C$22)+(AV590*'pravidla turnaje'!$C$23)+(AV591*'pravidla turnaje'!$C$24)+(AV592*'pravidla turnaje'!$C$25)+(AV593*'pravidla turnaje'!$C$26)+(AV594*'pravidla turnaje'!$C$27)+(AV595*'pravidla turnaje'!$C$28))</f>
        <v/>
      </c>
      <c r="AW596" s="56" t="str">
        <f>IF(AW572="","",(AW586*'pravidla turnaje'!$C$19)+(AW587*'pravidla turnaje'!$C$20)+(AW588*'pravidla turnaje'!$C$21)+(AW589*'pravidla turnaje'!$C$22)+(AW590*'pravidla turnaje'!$C$23)+(AW591*'pravidla turnaje'!$C$24)+(AW592*'pravidla turnaje'!$C$25)+(AW593*'pravidla turnaje'!$C$26)+(AW594*'pravidla turnaje'!$C$27)+(AW595*'pravidla turnaje'!$C$28))</f>
        <v/>
      </c>
      <c r="AX596" s="57" t="str">
        <f>IF(AX572="","",(AX586*'pravidla turnaje'!$C$19)+(AX587*'pravidla turnaje'!$C$20)+(AX588*'pravidla turnaje'!$C$21)+(AX589*'pravidla turnaje'!$C$22)+(AX590*'pravidla turnaje'!$C$23)+(AX591*'pravidla turnaje'!$C$24)+(AX592*'pravidla turnaje'!$C$25)+(AX593*'pravidla turnaje'!$C$26)+(AX594*'pravidla turnaje'!$C$27)+(AX595*'pravidla turnaje'!$C$28))</f>
        <v/>
      </c>
      <c r="AY596" s="55" t="str">
        <f>IF(AY572="","",(AY586*'pravidla turnaje'!$C$19)+(AY587*'pravidla turnaje'!$C$20)+(AY588*'pravidla turnaje'!$C$21)+(AY589*'pravidla turnaje'!$C$22)+(AY590*'pravidla turnaje'!$C$23)+(AY591*'pravidla turnaje'!$C$24)+(AY592*'pravidla turnaje'!$C$25)+(AY593*'pravidla turnaje'!$C$26)+(AY594*'pravidla turnaje'!$C$27)+(AY595*'pravidla turnaje'!$C$28))</f>
        <v/>
      </c>
      <c r="AZ596" s="56" t="str">
        <f>IF(AZ572="","",(AZ586*'pravidla turnaje'!$C$19)+(AZ587*'pravidla turnaje'!$C$20)+(AZ588*'pravidla turnaje'!$C$21)+(AZ589*'pravidla turnaje'!$C$22)+(AZ590*'pravidla turnaje'!$C$23)+(AZ591*'pravidla turnaje'!$C$24)+(AZ592*'pravidla turnaje'!$C$25)+(AZ593*'pravidla turnaje'!$C$26)+(AZ594*'pravidla turnaje'!$C$27)+(AZ595*'pravidla turnaje'!$C$28))</f>
        <v/>
      </c>
      <c r="BA596" s="56" t="str">
        <f>IF(BA572="","",(BA586*'pravidla turnaje'!$C$19)+(BA587*'pravidla turnaje'!$C$20)+(BA588*'pravidla turnaje'!$C$21)+(BA589*'pravidla turnaje'!$C$22)+(BA590*'pravidla turnaje'!$C$23)+(BA591*'pravidla turnaje'!$C$24)+(BA592*'pravidla turnaje'!$C$25)+(BA593*'pravidla turnaje'!$C$26)+(BA594*'pravidla turnaje'!$C$27)+(BA595*'pravidla turnaje'!$C$28))</f>
        <v/>
      </c>
      <c r="BB596" s="56" t="str">
        <f>IF(BB572="","",(BB586*'pravidla turnaje'!$C$19)+(BB587*'pravidla turnaje'!$C$20)+(BB588*'pravidla turnaje'!$C$21)+(BB589*'pravidla turnaje'!$C$22)+(BB590*'pravidla turnaje'!$C$23)+(BB591*'pravidla turnaje'!$C$24)+(BB592*'pravidla turnaje'!$C$25)+(BB593*'pravidla turnaje'!$C$26)+(BB594*'pravidla turnaje'!$C$27)+(BB595*'pravidla turnaje'!$C$28))</f>
        <v/>
      </c>
      <c r="BC596" s="56" t="str">
        <f>IF(BC572="","",(BC586*'pravidla turnaje'!$C$19)+(BC587*'pravidla turnaje'!$C$20)+(BC588*'pravidla turnaje'!$C$21)+(BC589*'pravidla turnaje'!$C$22)+(BC590*'pravidla turnaje'!$C$23)+(BC591*'pravidla turnaje'!$C$24)+(BC592*'pravidla turnaje'!$C$25)+(BC593*'pravidla turnaje'!$C$26)+(BC594*'pravidla turnaje'!$C$27)+(BC595*'pravidla turnaje'!$C$28))</f>
        <v/>
      </c>
      <c r="BD596" s="56" t="str">
        <f>IF(BD572="","",(BD586*'pravidla turnaje'!$C$19)+(BD587*'pravidla turnaje'!$C$20)+(BD588*'pravidla turnaje'!$C$21)+(BD589*'pravidla turnaje'!$C$22)+(BD590*'pravidla turnaje'!$C$23)+(BD591*'pravidla turnaje'!$C$24)+(BD592*'pravidla turnaje'!$C$25)+(BD593*'pravidla turnaje'!$C$26)+(BD594*'pravidla turnaje'!$C$27)+(BD595*'pravidla turnaje'!$C$28))</f>
        <v/>
      </c>
      <c r="BE596" s="56" t="str">
        <f>IF(BE572="","",(BE586*'pravidla turnaje'!$C$19)+(BE587*'pravidla turnaje'!$C$20)+(BE588*'pravidla turnaje'!$C$21)+(BE589*'pravidla turnaje'!$C$22)+(BE590*'pravidla turnaje'!$C$23)+(BE591*'pravidla turnaje'!$C$24)+(BE592*'pravidla turnaje'!$C$25)+(BE593*'pravidla turnaje'!$C$26)+(BE594*'pravidla turnaje'!$C$27)+(BE595*'pravidla turnaje'!$C$28))</f>
        <v/>
      </c>
      <c r="BF596" s="57" t="str">
        <f>IF(BF572="","",(BF586*'pravidla turnaje'!$C$19)+(BF587*'pravidla turnaje'!$C$20)+(BF588*'pravidla turnaje'!$C$21)+(BF589*'pravidla turnaje'!$C$22)+(BF590*'pravidla turnaje'!$C$23)+(BF591*'pravidla turnaje'!$C$24)+(BF592*'pravidla turnaje'!$C$25)+(BF593*'pravidla turnaje'!$C$26)+(BF594*'pravidla turnaje'!$C$27)+(BF595*'pravidla turnaje'!$C$28))</f>
        <v/>
      </c>
      <c r="BG596" s="55" t="str">
        <f>IF(BG572="","",(BG586*'pravidla turnaje'!$C$19)+(BG587*'pravidla turnaje'!$C$20)+(BG588*'pravidla turnaje'!$C$21)+(BG589*'pravidla turnaje'!$C$22)+(BG590*'pravidla turnaje'!$C$23)+(BG591*'pravidla turnaje'!$C$24)+(BG592*'pravidla turnaje'!$C$25)+(BG593*'pravidla turnaje'!$C$26)+(BG594*'pravidla turnaje'!$C$27)+(BG595*'pravidla turnaje'!$C$28))</f>
        <v/>
      </c>
      <c r="BH596" s="56" t="str">
        <f>IF(BH572="","",(BH586*'pravidla turnaje'!$C$19)+(BH587*'pravidla turnaje'!$C$20)+(BH588*'pravidla turnaje'!$C$21)+(BH589*'pravidla turnaje'!$C$22)+(BH590*'pravidla turnaje'!$C$23)+(BH591*'pravidla turnaje'!$C$24)+(BH592*'pravidla turnaje'!$C$25)+(BH593*'pravidla turnaje'!$C$26)+(BH594*'pravidla turnaje'!$C$27)+(BH595*'pravidla turnaje'!$C$28))</f>
        <v/>
      </c>
      <c r="BI596" s="56" t="str">
        <f>IF(BI572="","",(BI586*'pravidla turnaje'!$C$19)+(BI587*'pravidla turnaje'!$C$20)+(BI588*'pravidla turnaje'!$C$21)+(BI589*'pravidla turnaje'!$C$22)+(BI590*'pravidla turnaje'!$C$23)+(BI591*'pravidla turnaje'!$C$24)+(BI592*'pravidla turnaje'!$C$25)+(BI593*'pravidla turnaje'!$C$26)+(BI594*'pravidla turnaje'!$C$27)+(BI595*'pravidla turnaje'!$C$28))</f>
        <v/>
      </c>
      <c r="BJ596" s="56" t="str">
        <f>IF(BJ572="","",(BJ586*'pravidla turnaje'!$C$19)+(BJ587*'pravidla turnaje'!$C$20)+(BJ588*'pravidla turnaje'!$C$21)+(BJ589*'pravidla turnaje'!$C$22)+(BJ590*'pravidla turnaje'!$C$23)+(BJ591*'pravidla turnaje'!$C$24)+(BJ592*'pravidla turnaje'!$C$25)+(BJ593*'pravidla turnaje'!$C$26)+(BJ594*'pravidla turnaje'!$C$27)+(BJ595*'pravidla turnaje'!$C$28))</f>
        <v/>
      </c>
      <c r="BK596" s="56" t="str">
        <f>IF(BK572="","",(BK586*'pravidla turnaje'!$C$19)+(BK587*'pravidla turnaje'!$C$20)+(BK588*'pravidla turnaje'!$C$21)+(BK589*'pravidla turnaje'!$C$22)+(BK590*'pravidla turnaje'!$C$23)+(BK591*'pravidla turnaje'!$C$24)+(BK592*'pravidla turnaje'!$C$25)+(BK593*'pravidla turnaje'!$C$26)+(BK594*'pravidla turnaje'!$C$27)+(BK595*'pravidla turnaje'!$C$28))</f>
        <v/>
      </c>
      <c r="BL596" s="56" t="str">
        <f>IF(BL572="","",(BL586*'pravidla turnaje'!$C$19)+(BL587*'pravidla turnaje'!$C$20)+(BL588*'pravidla turnaje'!$C$21)+(BL589*'pravidla turnaje'!$C$22)+(BL590*'pravidla turnaje'!$C$23)+(BL591*'pravidla turnaje'!$C$24)+(BL592*'pravidla turnaje'!$C$25)+(BL593*'pravidla turnaje'!$C$26)+(BL594*'pravidla turnaje'!$C$27)+(BL595*'pravidla turnaje'!$C$28))</f>
        <v/>
      </c>
      <c r="BM596" s="56" t="str">
        <f>IF(BM572="","",(BM586*'pravidla turnaje'!$C$19)+(BM587*'pravidla turnaje'!$C$20)+(BM588*'pravidla turnaje'!$C$21)+(BM589*'pravidla turnaje'!$C$22)+(BM590*'pravidla turnaje'!$C$23)+(BM591*'pravidla turnaje'!$C$24)+(BM592*'pravidla turnaje'!$C$25)+(BM593*'pravidla turnaje'!$C$26)+(BM594*'pravidla turnaje'!$C$27)+(BM595*'pravidla turnaje'!$C$28))</f>
        <v/>
      </c>
      <c r="BN596" s="57" t="str">
        <f>IF(BN572="","",(BN586*'pravidla turnaje'!$C$19)+(BN587*'pravidla turnaje'!$C$20)+(BN588*'pravidla turnaje'!$C$21)+(BN589*'pravidla turnaje'!$C$22)+(BN590*'pravidla turnaje'!$C$23)+(BN591*'pravidla turnaje'!$C$24)+(BN592*'pravidla turnaje'!$C$25)+(BN593*'pravidla turnaje'!$C$26)+(BN594*'pravidla turnaje'!$C$27)+(BN595*'pravidla turnaje'!$C$28))</f>
        <v/>
      </c>
    </row>
    <row r="597" spans="1:66" ht="15" customHeight="1" x14ac:dyDescent="0.25">
      <c r="C597" s="923"/>
      <c r="D597" s="923"/>
      <c r="E597" s="923"/>
      <c r="F597" s="923"/>
      <c r="G597" s="923"/>
      <c r="H597" s="923"/>
      <c r="I597" s="923"/>
      <c r="J597" s="923"/>
    </row>
    <row r="598" spans="1:66" ht="5.25" customHeight="1" x14ac:dyDescent="0.25">
      <c r="C598" s="923"/>
      <c r="D598" s="923"/>
      <c r="E598" s="923"/>
      <c r="F598" s="923"/>
      <c r="G598" s="923"/>
      <c r="H598" s="923"/>
      <c r="I598" s="923"/>
      <c r="J598" s="923"/>
    </row>
    <row r="599" spans="1:66" ht="5.25" customHeight="1" x14ac:dyDescent="0.25">
      <c r="C599" s="923"/>
      <c r="D599" s="923"/>
      <c r="E599" s="923"/>
      <c r="F599" s="923"/>
      <c r="G599" s="923"/>
      <c r="H599" s="923"/>
      <c r="I599" s="923"/>
      <c r="J599" s="923"/>
    </row>
    <row r="600" spans="1:66" ht="5.25" customHeight="1" thickBot="1" x14ac:dyDescent="0.3">
      <c r="C600" s="923"/>
      <c r="D600" s="923"/>
      <c r="E600" s="923"/>
      <c r="F600" s="923"/>
      <c r="G600" s="923"/>
      <c r="H600" s="923"/>
      <c r="I600" s="923"/>
      <c r="J600" s="923"/>
    </row>
    <row r="601" spans="1:66" ht="30" customHeight="1" x14ac:dyDescent="0.25">
      <c r="A601" s="2115" t="str">
        <f>CONCATENATE("skupina ",VLOOKUP(C601-1,'pravidla turnaje'!$A$64:$B$83,2,0))</f>
        <v>skupina Q</v>
      </c>
      <c r="B601" s="2116"/>
      <c r="C601" s="924">
        <v>161</v>
      </c>
      <c r="D601" s="925">
        <v>162</v>
      </c>
      <c r="E601" s="925">
        <v>163</v>
      </c>
      <c r="F601" s="925">
        <v>164</v>
      </c>
      <c r="G601" s="925">
        <v>165</v>
      </c>
      <c r="H601" s="925">
        <v>166</v>
      </c>
      <c r="I601" s="925">
        <v>167</v>
      </c>
      <c r="J601" s="925">
        <v>168</v>
      </c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38"/>
      <c r="AK601" s="38"/>
      <c r="AL601" s="38"/>
      <c r="AM601" s="38"/>
      <c r="AN601" s="38"/>
      <c r="AO601" s="38"/>
      <c r="AP601" s="38"/>
      <c r="AQ601" s="38"/>
      <c r="AR601" s="38"/>
      <c r="AS601" s="38"/>
      <c r="AT601" s="38"/>
      <c r="AU601" s="38"/>
      <c r="AV601" s="38"/>
      <c r="AW601" s="38"/>
      <c r="AX601" s="38"/>
      <c r="AY601" s="38"/>
      <c r="AZ601" s="38"/>
      <c r="BA601" s="38"/>
      <c r="BB601" s="38"/>
      <c r="BC601" s="38"/>
      <c r="BD601" s="38"/>
      <c r="BE601" s="38"/>
      <c r="BF601" s="38"/>
      <c r="BG601" s="38"/>
      <c r="BH601" s="38"/>
      <c r="BI601" s="38"/>
      <c r="BJ601" s="38"/>
      <c r="BK601" s="38"/>
      <c r="BL601" s="38"/>
      <c r="BM601" s="38"/>
      <c r="BN601" s="38"/>
    </row>
    <row r="602" spans="1:66" ht="15.75" x14ac:dyDescent="0.25">
      <c r="A602" s="2108" t="s">
        <v>22</v>
      </c>
      <c r="B602" s="2108"/>
      <c r="C602" s="75" t="str">
        <f>VLOOKUP(C$601,'Tabulka-skore'!$B$4:$Q$239,11,0)</f>
        <v/>
      </c>
      <c r="D602" s="75" t="str">
        <f>VLOOKUP(D$601,'Tabulka-skore'!$B$4:$Q$239,11,0)</f>
        <v/>
      </c>
      <c r="E602" s="75" t="str">
        <f>VLOOKUP(E$601,'Tabulka-skore'!$B$4:$Q$239,11,0)</f>
        <v/>
      </c>
      <c r="F602" s="75" t="str">
        <f>VLOOKUP(F$601,'Tabulka-skore'!$B$4:$Q$239,11,0)</f>
        <v/>
      </c>
      <c r="G602" s="75" t="str">
        <f>VLOOKUP(G$601,'Tabulka-skore'!$B$4:$Q$239,11,0)</f>
        <v/>
      </c>
      <c r="H602" s="75" t="str">
        <f>VLOOKUP(H$601,'Tabulka-skore'!$B$4:$Q$239,11,0)</f>
        <v/>
      </c>
      <c r="I602" s="75" t="str">
        <f>VLOOKUP(I$601,'Tabulka-skore'!$B$4:$Q$239,11,0)</f>
        <v/>
      </c>
      <c r="J602" s="75" t="str">
        <f>VLOOKUP(J$601,'Tabulka-skore'!$B$4:$Q$239,11,0)</f>
        <v/>
      </c>
      <c r="K602" s="39"/>
      <c r="L602" s="39"/>
      <c r="M602" s="39"/>
      <c r="N602" s="39"/>
      <c r="O602" s="39"/>
      <c r="P602" s="39"/>
      <c r="Q602" s="39"/>
      <c r="R602" s="39"/>
    </row>
    <row r="603" spans="1:66" ht="15.75" x14ac:dyDescent="0.25">
      <c r="A603" s="2108" t="s">
        <v>23</v>
      </c>
      <c r="B603" s="2108"/>
      <c r="C603" s="75" t="str">
        <f>VLOOKUP(C$601,'Tabulka-skore'!$B$4:$Q$239,12,0)</f>
        <v/>
      </c>
      <c r="D603" s="75" t="str">
        <f>VLOOKUP(D$601,'Tabulka-skore'!$B$4:$Q$239,12,0)</f>
        <v/>
      </c>
      <c r="E603" s="75" t="str">
        <f>VLOOKUP(E$601,'Tabulka-skore'!$B$4:$Q$239,12,0)</f>
        <v/>
      </c>
      <c r="F603" s="75" t="str">
        <f>VLOOKUP(F$601,'Tabulka-skore'!$B$4:$Q$239,12,0)</f>
        <v/>
      </c>
      <c r="G603" s="75" t="str">
        <f>VLOOKUP(G$601,'Tabulka-skore'!$B$4:$Q$239,12,0)</f>
        <v/>
      </c>
      <c r="H603" s="75" t="str">
        <f>VLOOKUP(H$601,'Tabulka-skore'!$B$4:$Q$239,12,0)</f>
        <v/>
      </c>
      <c r="I603" s="75" t="str">
        <f>VLOOKUP(I$601,'Tabulka-skore'!$B$4:$Q$239,12,0)</f>
        <v/>
      </c>
      <c r="J603" s="75" t="str">
        <f>VLOOKUP(J$601,'Tabulka-skore'!$B$4:$Q$239,12,0)</f>
        <v/>
      </c>
      <c r="K603" s="39"/>
      <c r="L603" s="39"/>
      <c r="M603" s="39"/>
      <c r="N603" s="39"/>
      <c r="O603" s="39"/>
      <c r="P603" s="39"/>
      <c r="Q603" s="39"/>
      <c r="R603" s="39"/>
    </row>
    <row r="604" spans="1:66" ht="15.75" x14ac:dyDescent="0.25">
      <c r="A604" s="2108" t="s">
        <v>24</v>
      </c>
      <c r="B604" s="2108"/>
      <c r="C604" s="75" t="str">
        <f>VLOOKUP(C$601,'Tabulka-skore'!$B$4:$Q$239,13,0)</f>
        <v/>
      </c>
      <c r="D604" s="75" t="str">
        <f>VLOOKUP(D$601,'Tabulka-skore'!$B$4:$Q$239,13,0)</f>
        <v/>
      </c>
      <c r="E604" s="75" t="str">
        <f>VLOOKUP(E$601,'Tabulka-skore'!$B$4:$Q$239,13,0)</f>
        <v/>
      </c>
      <c r="F604" s="75" t="str">
        <f>VLOOKUP(F$601,'Tabulka-skore'!$B$4:$Q$239,13,0)</f>
        <v/>
      </c>
      <c r="G604" s="75" t="str">
        <f>VLOOKUP(G$601,'Tabulka-skore'!$B$4:$Q$239,13,0)</f>
        <v/>
      </c>
      <c r="H604" s="75" t="str">
        <f>VLOOKUP(H$601,'Tabulka-skore'!$B$4:$Q$239,13,0)</f>
        <v/>
      </c>
      <c r="I604" s="75" t="str">
        <f>VLOOKUP(I$601,'Tabulka-skore'!$B$4:$Q$239,13,0)</f>
        <v/>
      </c>
      <c r="J604" s="75" t="str">
        <f>VLOOKUP(J$601,'Tabulka-skore'!$B$4:$Q$239,13,0)</f>
        <v/>
      </c>
      <c r="K604" s="39"/>
      <c r="L604" s="39"/>
      <c r="M604" s="39"/>
      <c r="N604" s="39"/>
      <c r="O604" s="39"/>
      <c r="P604" s="39"/>
      <c r="Q604" s="39"/>
      <c r="R604" s="39"/>
    </row>
    <row r="605" spans="1:66" ht="15.75" x14ac:dyDescent="0.25">
      <c r="A605" s="2108" t="s">
        <v>8</v>
      </c>
      <c r="B605" s="2108"/>
      <c r="C605" s="75" t="str">
        <f>VLOOKUP(C$601,'Tabulka-skore'!$B$4:$Q$239,14,0)</f>
        <v/>
      </c>
      <c r="D605" s="75" t="str">
        <f>VLOOKUP(D$601,'Tabulka-skore'!$B$4:$Q$239,14,0)</f>
        <v/>
      </c>
      <c r="E605" s="75" t="str">
        <f>VLOOKUP(E$601,'Tabulka-skore'!$B$4:$Q$239,14,0)</f>
        <v/>
      </c>
      <c r="F605" s="75" t="str">
        <f>VLOOKUP(F$601,'Tabulka-skore'!$B$4:$Q$239,14,0)</f>
        <v/>
      </c>
      <c r="G605" s="75" t="str">
        <f>VLOOKUP(G$601,'Tabulka-skore'!$B$4:$Q$239,14,0)</f>
        <v/>
      </c>
      <c r="H605" s="75" t="str">
        <f>VLOOKUP(H$601,'Tabulka-skore'!$B$4:$Q$239,14,0)</f>
        <v/>
      </c>
      <c r="I605" s="75" t="str">
        <f>VLOOKUP(I$601,'Tabulka-skore'!$B$4:$Q$239,14,0)</f>
        <v/>
      </c>
      <c r="J605" s="75" t="str">
        <f>VLOOKUP(J$601,'Tabulka-skore'!$B$4:$Q$239,14,0)</f>
        <v/>
      </c>
      <c r="K605" s="40"/>
      <c r="L605" s="40"/>
      <c r="M605" s="40"/>
      <c r="N605" s="40"/>
      <c r="O605" s="40"/>
      <c r="P605" s="40"/>
      <c r="Q605" s="40"/>
      <c r="R605" s="40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</row>
    <row r="606" spans="1:66" ht="37.5" customHeight="1" x14ac:dyDescent="0.25">
      <c r="A606" s="2108" t="s">
        <v>135</v>
      </c>
      <c r="B606" s="2108"/>
      <c r="C606" s="93" t="str">
        <f t="shared" ref="C606:J606" si="2407">IFERROR(IF(C604=0,MAX($C$123:$J$123)+1,C603/C604),"")</f>
        <v/>
      </c>
      <c r="D606" s="93" t="str">
        <f t="shared" si="2407"/>
        <v/>
      </c>
      <c r="E606" s="93" t="str">
        <f t="shared" si="2407"/>
        <v/>
      </c>
      <c r="F606" s="93" t="str">
        <f t="shared" si="2407"/>
        <v/>
      </c>
      <c r="G606" s="93" t="str">
        <f t="shared" si="2407"/>
        <v/>
      </c>
      <c r="H606" s="93" t="str">
        <f t="shared" si="2407"/>
        <v/>
      </c>
      <c r="I606" s="93" t="str">
        <f t="shared" si="2407"/>
        <v/>
      </c>
      <c r="J606" s="93" t="str">
        <f t="shared" si="2407"/>
        <v/>
      </c>
      <c r="K606" s="40"/>
      <c r="L606" s="40"/>
      <c r="M606" s="40"/>
      <c r="N606" s="40"/>
      <c r="O606" s="40"/>
      <c r="P606" s="40"/>
      <c r="Q606" s="40"/>
      <c r="R606" s="40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</row>
    <row r="607" spans="1:66" ht="76.5" customHeight="1" x14ac:dyDescent="0.25">
      <c r="A607" s="2109" t="s">
        <v>33</v>
      </c>
      <c r="B607" s="2110"/>
      <c r="C607" s="79">
        <f t="shared" ref="C607" si="2408">IF(MIN(C636,K636,S636,AA636,AI636,AQ636,AY636,BG636)=0,MAX($C636:$BN636)+1,MIN(C636,K636,S636,AA636,AI636,AQ636,AY636,BG636))</f>
        <v>1</v>
      </c>
      <c r="D607" s="79">
        <f t="shared" ref="D607" si="2409">IF(MIN(D636,L636,T636,AB636,AJ636,AR636,AZ636,BH636)=0,MAX($C636:$BN636)+1,MIN(D636,L636,T636,AB636,AJ636,AR636,AZ636,BH636))</f>
        <v>1</v>
      </c>
      <c r="E607" s="79">
        <f t="shared" ref="E607" si="2410">IF(MIN(E636,M636,U636,AC636,AK636,AS636,BA636,BI636)=0,MAX($C636:$BN636)+1,MIN(E636,M636,U636,AC636,AK636,AS636,BA636,BI636))</f>
        <v>1</v>
      </c>
      <c r="F607" s="79">
        <f t="shared" ref="F607" si="2411">IF(MIN(F636,N636,V636,AD636,AL636,AT636,BB636,BJ636)=0,MAX($C636:$BN636)+1,MIN(F636,N636,V636,AD636,AL636,AT636,BB636,BJ636))</f>
        <v>1</v>
      </c>
      <c r="G607" s="79">
        <f t="shared" ref="G607" si="2412">IF(MIN(G636,O636,W636,AE636,AM636,AU636,BC636,BK636)=0,MAX($C636:$BN636)+1,MIN(G636,O636,W636,AE636,AM636,AU636,BC636,BK636))</f>
        <v>1</v>
      </c>
      <c r="H607" s="79">
        <f t="shared" ref="H607" si="2413">IF(MIN(H636,P636,X636,AF636,AN636,AV636,BD636,BL636)=0,MAX($C636:$BN636)+1,MIN(H636,P636,X636,AF636,AN636,AV636,BD636,BL636))</f>
        <v>1</v>
      </c>
      <c r="I607" s="79">
        <f t="shared" ref="I607" si="2414">IF(MIN(I636,Q636,Y636,AG636,AO636,AW636,BE636,BM636)=0,MAX($C636:$BN636)+1,MIN(I636,Q636,Y636,AG636,AO636,AW636,BE636,BM636))</f>
        <v>1</v>
      </c>
      <c r="J607" s="79">
        <f t="shared" ref="J607" si="2415">IF(MIN(J636,R636,Z636,AH636,AP636,AX636,BF636,BN636)=0,MAX($C636:$BN636)+1,MIN(J636,R636,Z636,AH636,AP636,AX636,BF636,BN636))</f>
        <v>1</v>
      </c>
    </row>
    <row r="608" spans="1:66" ht="21" customHeight="1" thickBot="1" x14ac:dyDescent="0.3">
      <c r="A608" s="2111" t="s">
        <v>25</v>
      </c>
      <c r="B608" s="2112"/>
      <c r="C608" s="52">
        <f t="shared" ref="C608:J608" si="2416">RANK(C607,$C607:$J607,1)</f>
        <v>1</v>
      </c>
      <c r="D608" s="53">
        <f t="shared" si="2416"/>
        <v>1</v>
      </c>
      <c r="E608" s="53">
        <f t="shared" si="2416"/>
        <v>1</v>
      </c>
      <c r="F608" s="53">
        <f t="shared" si="2416"/>
        <v>1</v>
      </c>
      <c r="G608" s="53">
        <f t="shared" si="2416"/>
        <v>1</v>
      </c>
      <c r="H608" s="53">
        <f t="shared" si="2416"/>
        <v>1</v>
      </c>
      <c r="I608" s="53">
        <f t="shared" si="2416"/>
        <v>1</v>
      </c>
      <c r="J608" s="54">
        <f t="shared" si="2416"/>
        <v>1</v>
      </c>
    </row>
    <row r="609" spans="1:66" x14ac:dyDescent="0.25">
      <c r="A609" s="66"/>
      <c r="C609" s="34">
        <v>1</v>
      </c>
      <c r="D609" s="48">
        <f t="shared" ref="D609" si="2417">C609</f>
        <v>1</v>
      </c>
      <c r="E609" s="48">
        <f t="shared" ref="E609" si="2418">D609</f>
        <v>1</v>
      </c>
      <c r="F609" s="48">
        <f t="shared" ref="F609" si="2419">E609</f>
        <v>1</v>
      </c>
      <c r="G609" s="48">
        <f t="shared" ref="G609" si="2420">F609</f>
        <v>1</v>
      </c>
      <c r="H609" s="48">
        <f t="shared" ref="H609" si="2421">G609</f>
        <v>1</v>
      </c>
      <c r="I609" s="48">
        <f t="shared" ref="I609" si="2422">H609</f>
        <v>1</v>
      </c>
      <c r="J609" s="48">
        <f t="shared" ref="J609" si="2423">I609</f>
        <v>1</v>
      </c>
      <c r="K609" s="35">
        <v>2</v>
      </c>
      <c r="L609" s="48">
        <f t="shared" ref="L609" si="2424">K609</f>
        <v>2</v>
      </c>
      <c r="M609" s="48">
        <f t="shared" ref="M609" si="2425">L609</f>
        <v>2</v>
      </c>
      <c r="N609" s="48">
        <f t="shared" ref="N609" si="2426">M609</f>
        <v>2</v>
      </c>
      <c r="O609" s="48">
        <f t="shared" ref="O609" si="2427">N609</f>
        <v>2</v>
      </c>
      <c r="P609" s="48">
        <f t="shared" ref="P609" si="2428">O609</f>
        <v>2</v>
      </c>
      <c r="Q609" s="48">
        <f t="shared" ref="Q609" si="2429">P609</f>
        <v>2</v>
      </c>
      <c r="R609" s="48">
        <f t="shared" ref="R609" si="2430">Q609</f>
        <v>2</v>
      </c>
      <c r="S609" s="25">
        <v>3</v>
      </c>
      <c r="T609" s="48">
        <f t="shared" ref="T609" si="2431">S609</f>
        <v>3</v>
      </c>
      <c r="U609" s="48">
        <f t="shared" ref="U609" si="2432">T609</f>
        <v>3</v>
      </c>
      <c r="V609" s="48">
        <f t="shared" ref="V609" si="2433">U609</f>
        <v>3</v>
      </c>
      <c r="W609" s="48">
        <f t="shared" ref="W609" si="2434">V609</f>
        <v>3</v>
      </c>
      <c r="X609" s="48">
        <f t="shared" ref="X609" si="2435">W609</f>
        <v>3</v>
      </c>
      <c r="Y609" s="48">
        <f t="shared" ref="Y609" si="2436">X609</f>
        <v>3</v>
      </c>
      <c r="Z609" s="48">
        <f t="shared" ref="Z609" si="2437">Y609</f>
        <v>3</v>
      </c>
      <c r="AA609" s="25">
        <v>4</v>
      </c>
      <c r="AB609" s="48">
        <f t="shared" ref="AB609" si="2438">AA609</f>
        <v>4</v>
      </c>
      <c r="AC609" s="48">
        <f t="shared" ref="AC609" si="2439">AB609</f>
        <v>4</v>
      </c>
      <c r="AD609" s="48">
        <f t="shared" ref="AD609" si="2440">AC609</f>
        <v>4</v>
      </c>
      <c r="AE609" s="48">
        <f t="shared" ref="AE609" si="2441">AD609</f>
        <v>4</v>
      </c>
      <c r="AF609" s="48">
        <f t="shared" ref="AF609" si="2442">AE609</f>
        <v>4</v>
      </c>
      <c r="AG609" s="48">
        <f t="shared" ref="AG609" si="2443">AF609</f>
        <v>4</v>
      </c>
      <c r="AH609" s="48">
        <f t="shared" ref="AH609" si="2444">AG609</f>
        <v>4</v>
      </c>
      <c r="AI609" s="25">
        <v>5</v>
      </c>
      <c r="AJ609" s="48">
        <f t="shared" ref="AJ609" si="2445">AI609</f>
        <v>5</v>
      </c>
      <c r="AK609" s="48">
        <f t="shared" ref="AK609" si="2446">AJ609</f>
        <v>5</v>
      </c>
      <c r="AL609" s="48">
        <f t="shared" ref="AL609" si="2447">AK609</f>
        <v>5</v>
      </c>
      <c r="AM609" s="48">
        <f t="shared" ref="AM609" si="2448">AL609</f>
        <v>5</v>
      </c>
      <c r="AN609" s="48">
        <f t="shared" ref="AN609" si="2449">AM609</f>
        <v>5</v>
      </c>
      <c r="AO609" s="48">
        <f t="shared" ref="AO609" si="2450">AN609</f>
        <v>5</v>
      </c>
      <c r="AP609" s="48">
        <f t="shared" ref="AP609" si="2451">AO609</f>
        <v>5</v>
      </c>
      <c r="AQ609" s="25">
        <v>6</v>
      </c>
      <c r="AR609" s="48">
        <f t="shared" ref="AR609" si="2452">AQ609</f>
        <v>6</v>
      </c>
      <c r="AS609" s="48">
        <f t="shared" ref="AS609" si="2453">AR609</f>
        <v>6</v>
      </c>
      <c r="AT609" s="48">
        <f t="shared" ref="AT609" si="2454">AS609</f>
        <v>6</v>
      </c>
      <c r="AU609" s="48">
        <f t="shared" ref="AU609" si="2455">AT609</f>
        <v>6</v>
      </c>
      <c r="AV609" s="48">
        <f t="shared" ref="AV609" si="2456">AU609</f>
        <v>6</v>
      </c>
      <c r="AW609" s="48">
        <f t="shared" ref="AW609" si="2457">AV609</f>
        <v>6</v>
      </c>
      <c r="AX609" s="48">
        <f t="shared" ref="AX609" si="2458">AW609</f>
        <v>6</v>
      </c>
      <c r="AY609" s="25">
        <v>7</v>
      </c>
      <c r="AZ609" s="48">
        <f t="shared" ref="AZ609" si="2459">AY609</f>
        <v>7</v>
      </c>
      <c r="BA609" s="48">
        <f t="shared" ref="BA609" si="2460">AZ609</f>
        <v>7</v>
      </c>
      <c r="BB609" s="48">
        <f t="shared" ref="BB609" si="2461">BA609</f>
        <v>7</v>
      </c>
      <c r="BC609" s="48">
        <f t="shared" ref="BC609" si="2462">BB609</f>
        <v>7</v>
      </c>
      <c r="BD609" s="48">
        <f t="shared" ref="BD609" si="2463">BC609</f>
        <v>7</v>
      </c>
      <c r="BE609" s="48">
        <f t="shared" ref="BE609" si="2464">BD609</f>
        <v>7</v>
      </c>
      <c r="BF609" s="48">
        <f t="shared" ref="BF609" si="2465">BE609</f>
        <v>7</v>
      </c>
      <c r="BG609" s="25">
        <v>8</v>
      </c>
      <c r="BH609" s="48">
        <f t="shared" ref="BH609" si="2466">BG609</f>
        <v>8</v>
      </c>
      <c r="BI609" s="48">
        <f t="shared" ref="BI609" si="2467">BH609</f>
        <v>8</v>
      </c>
      <c r="BJ609" s="48">
        <f t="shared" ref="BJ609" si="2468">BI609</f>
        <v>8</v>
      </c>
      <c r="BK609" s="48">
        <f t="shared" ref="BK609" si="2469">BJ609</f>
        <v>8</v>
      </c>
      <c r="BL609" s="48">
        <f t="shared" ref="BL609" si="2470">BK609</f>
        <v>8</v>
      </c>
      <c r="BM609" s="48">
        <f t="shared" ref="BM609" si="2471">BL609</f>
        <v>8</v>
      </c>
      <c r="BN609" s="48">
        <f t="shared" ref="BN609" si="2472">BM609</f>
        <v>8</v>
      </c>
    </row>
    <row r="610" spans="1:66" ht="21.75" thickBot="1" x14ac:dyDescent="0.3">
      <c r="A610" s="66"/>
      <c r="C610" s="953">
        <f t="shared" ref="C610:J610" si="2473">C601</f>
        <v>161</v>
      </c>
      <c r="D610" s="953">
        <f t="shared" si="2473"/>
        <v>162</v>
      </c>
      <c r="E610" s="953">
        <f t="shared" si="2473"/>
        <v>163</v>
      </c>
      <c r="F610" s="953">
        <f t="shared" si="2473"/>
        <v>164</v>
      </c>
      <c r="G610" s="953">
        <f t="shared" si="2473"/>
        <v>165</v>
      </c>
      <c r="H610" s="953">
        <f t="shared" si="2473"/>
        <v>166</v>
      </c>
      <c r="I610" s="953">
        <f t="shared" si="2473"/>
        <v>167</v>
      </c>
      <c r="J610" s="953">
        <f t="shared" si="2473"/>
        <v>168</v>
      </c>
      <c r="K610" s="953">
        <f t="shared" ref="K610" si="2474">C610</f>
        <v>161</v>
      </c>
      <c r="L610" s="953">
        <f t="shared" ref="L610" si="2475">D610</f>
        <v>162</v>
      </c>
      <c r="M610" s="953">
        <f t="shared" ref="M610" si="2476">E610</f>
        <v>163</v>
      </c>
      <c r="N610" s="953">
        <f t="shared" ref="N610" si="2477">F610</f>
        <v>164</v>
      </c>
      <c r="O610" s="953">
        <f t="shared" ref="O610" si="2478">G610</f>
        <v>165</v>
      </c>
      <c r="P610" s="953">
        <f t="shared" ref="P610" si="2479">H610</f>
        <v>166</v>
      </c>
      <c r="Q610" s="953">
        <f t="shared" ref="Q610" si="2480">I610</f>
        <v>167</v>
      </c>
      <c r="R610" s="953">
        <f t="shared" ref="R610" si="2481">J610</f>
        <v>168</v>
      </c>
      <c r="S610" s="953">
        <f t="shared" ref="S610" si="2482">K610</f>
        <v>161</v>
      </c>
      <c r="T610" s="953">
        <f t="shared" ref="T610" si="2483">L610</f>
        <v>162</v>
      </c>
      <c r="U610" s="953">
        <f t="shared" ref="U610" si="2484">M610</f>
        <v>163</v>
      </c>
      <c r="V610" s="953">
        <f t="shared" ref="V610" si="2485">N610</f>
        <v>164</v>
      </c>
      <c r="W610" s="953">
        <f t="shared" ref="W610" si="2486">O610</f>
        <v>165</v>
      </c>
      <c r="X610" s="953">
        <f t="shared" ref="X610" si="2487">P610</f>
        <v>166</v>
      </c>
      <c r="Y610" s="953">
        <f t="shared" ref="Y610" si="2488">Q610</f>
        <v>167</v>
      </c>
      <c r="Z610" s="953">
        <f t="shared" ref="Z610" si="2489">R610</f>
        <v>168</v>
      </c>
      <c r="AA610" s="953">
        <f t="shared" ref="AA610" si="2490">S610</f>
        <v>161</v>
      </c>
      <c r="AB610" s="953">
        <f t="shared" ref="AB610" si="2491">T610</f>
        <v>162</v>
      </c>
      <c r="AC610" s="953">
        <f t="shared" ref="AC610" si="2492">U610</f>
        <v>163</v>
      </c>
      <c r="AD610" s="953">
        <f t="shared" ref="AD610" si="2493">V610</f>
        <v>164</v>
      </c>
      <c r="AE610" s="953">
        <f t="shared" ref="AE610" si="2494">W610</f>
        <v>165</v>
      </c>
      <c r="AF610" s="953">
        <f t="shared" ref="AF610" si="2495">X610</f>
        <v>166</v>
      </c>
      <c r="AG610" s="953">
        <f t="shared" ref="AG610" si="2496">Y610</f>
        <v>167</v>
      </c>
      <c r="AH610" s="953">
        <f t="shared" ref="AH610" si="2497">Z610</f>
        <v>168</v>
      </c>
      <c r="AI610" s="953">
        <f t="shared" ref="AI610" si="2498">AA610</f>
        <v>161</v>
      </c>
      <c r="AJ610" s="953">
        <f t="shared" ref="AJ610" si="2499">AB610</f>
        <v>162</v>
      </c>
      <c r="AK610" s="953">
        <f t="shared" ref="AK610" si="2500">AC610</f>
        <v>163</v>
      </c>
      <c r="AL610" s="953">
        <f t="shared" ref="AL610" si="2501">AD610</f>
        <v>164</v>
      </c>
      <c r="AM610" s="953">
        <f t="shared" ref="AM610" si="2502">AE610</f>
        <v>165</v>
      </c>
      <c r="AN610" s="953">
        <f t="shared" ref="AN610" si="2503">AF610</f>
        <v>166</v>
      </c>
      <c r="AO610" s="953">
        <f t="shared" ref="AO610" si="2504">AG610</f>
        <v>167</v>
      </c>
      <c r="AP610" s="953">
        <f t="shared" ref="AP610" si="2505">AH610</f>
        <v>168</v>
      </c>
      <c r="AQ610" s="953">
        <f t="shared" ref="AQ610" si="2506">AI610</f>
        <v>161</v>
      </c>
      <c r="AR610" s="953">
        <f t="shared" ref="AR610" si="2507">AJ610</f>
        <v>162</v>
      </c>
      <c r="AS610" s="953">
        <f t="shared" ref="AS610" si="2508">AK610</f>
        <v>163</v>
      </c>
      <c r="AT610" s="953">
        <f t="shared" ref="AT610" si="2509">AL610</f>
        <v>164</v>
      </c>
      <c r="AU610" s="953">
        <f t="shared" ref="AU610" si="2510">AM610</f>
        <v>165</v>
      </c>
      <c r="AV610" s="953">
        <f t="shared" ref="AV610" si="2511">AN610</f>
        <v>166</v>
      </c>
      <c r="AW610" s="953">
        <f t="shared" ref="AW610" si="2512">AO610</f>
        <v>167</v>
      </c>
      <c r="AX610" s="953">
        <f t="shared" ref="AX610" si="2513">AP610</f>
        <v>168</v>
      </c>
      <c r="AY610" s="953">
        <f t="shared" ref="AY610" si="2514">AQ610</f>
        <v>161</v>
      </c>
      <c r="AZ610" s="953">
        <f t="shared" ref="AZ610" si="2515">AR610</f>
        <v>162</v>
      </c>
      <c r="BA610" s="953">
        <f t="shared" ref="BA610" si="2516">AS610</f>
        <v>163</v>
      </c>
      <c r="BB610" s="953">
        <f t="shared" ref="BB610" si="2517">AT610</f>
        <v>164</v>
      </c>
      <c r="BC610" s="953">
        <f t="shared" ref="BC610" si="2518">AU610</f>
        <v>165</v>
      </c>
      <c r="BD610" s="953">
        <f t="shared" ref="BD610" si="2519">AV610</f>
        <v>166</v>
      </c>
      <c r="BE610" s="953">
        <f t="shared" ref="BE610" si="2520">AW610</f>
        <v>167</v>
      </c>
      <c r="BF610" s="953">
        <f t="shared" ref="BF610" si="2521">AX610</f>
        <v>168</v>
      </c>
      <c r="BG610" s="953">
        <f t="shared" ref="BG610" si="2522">AY610</f>
        <v>161</v>
      </c>
      <c r="BH610" s="953">
        <f t="shared" ref="BH610" si="2523">AZ610</f>
        <v>162</v>
      </c>
      <c r="BI610" s="953">
        <f t="shared" ref="BI610" si="2524">BA610</f>
        <v>163</v>
      </c>
      <c r="BJ610" s="953">
        <f t="shared" ref="BJ610" si="2525">BB610</f>
        <v>164</v>
      </c>
      <c r="BK610" s="953">
        <f t="shared" ref="BK610" si="2526">BC610</f>
        <v>165</v>
      </c>
      <c r="BL610" s="953">
        <f t="shared" ref="BL610" si="2527">BD610</f>
        <v>166</v>
      </c>
      <c r="BM610" s="953">
        <f t="shared" ref="BM610" si="2528">BE610</f>
        <v>167</v>
      </c>
      <c r="BN610" s="953">
        <f t="shared" ref="BN610" si="2529">BF610</f>
        <v>168</v>
      </c>
    </row>
    <row r="611" spans="1:66" x14ac:dyDescent="0.25">
      <c r="A611" s="2113"/>
      <c r="B611" s="2114"/>
      <c r="C611" s="26" t="s">
        <v>18</v>
      </c>
      <c r="D611" s="7" t="s">
        <v>18</v>
      </c>
      <c r="E611" s="7" t="s">
        <v>18</v>
      </c>
      <c r="F611" s="7" t="s">
        <v>18</v>
      </c>
      <c r="G611" s="7" t="s">
        <v>18</v>
      </c>
      <c r="H611" s="7" t="s">
        <v>18</v>
      </c>
      <c r="I611" s="7" t="s">
        <v>18</v>
      </c>
      <c r="J611" s="8" t="s">
        <v>18</v>
      </c>
      <c r="K611" s="26" t="s">
        <v>18</v>
      </c>
      <c r="L611" s="7" t="s">
        <v>18</v>
      </c>
      <c r="M611" s="7" t="s">
        <v>18</v>
      </c>
      <c r="N611" s="7" t="s">
        <v>18</v>
      </c>
      <c r="O611" s="7" t="s">
        <v>18</v>
      </c>
      <c r="P611" s="7" t="s">
        <v>18</v>
      </c>
      <c r="Q611" s="7" t="s">
        <v>18</v>
      </c>
      <c r="R611" s="8" t="s">
        <v>18</v>
      </c>
      <c r="S611" s="26" t="s">
        <v>18</v>
      </c>
      <c r="T611" s="7" t="s">
        <v>18</v>
      </c>
      <c r="U611" s="7" t="s">
        <v>18</v>
      </c>
      <c r="V611" s="7" t="s">
        <v>18</v>
      </c>
      <c r="W611" s="7" t="s">
        <v>18</v>
      </c>
      <c r="X611" s="7" t="s">
        <v>18</v>
      </c>
      <c r="Y611" s="7" t="s">
        <v>18</v>
      </c>
      <c r="Z611" s="8" t="s">
        <v>18</v>
      </c>
      <c r="AA611" s="26" t="s">
        <v>18</v>
      </c>
      <c r="AB611" s="7" t="s">
        <v>18</v>
      </c>
      <c r="AC611" s="7" t="s">
        <v>18</v>
      </c>
      <c r="AD611" s="7" t="s">
        <v>18</v>
      </c>
      <c r="AE611" s="7" t="s">
        <v>18</v>
      </c>
      <c r="AF611" s="7" t="s">
        <v>18</v>
      </c>
      <c r="AG611" s="7" t="s">
        <v>18</v>
      </c>
      <c r="AH611" s="8" t="s">
        <v>18</v>
      </c>
      <c r="AI611" s="26" t="s">
        <v>18</v>
      </c>
      <c r="AJ611" s="7" t="s">
        <v>18</v>
      </c>
      <c r="AK611" s="7" t="s">
        <v>18</v>
      </c>
      <c r="AL611" s="7" t="s">
        <v>18</v>
      </c>
      <c r="AM611" s="7" t="s">
        <v>18</v>
      </c>
      <c r="AN611" s="7" t="s">
        <v>18</v>
      </c>
      <c r="AO611" s="7" t="s">
        <v>18</v>
      </c>
      <c r="AP611" s="8" t="s">
        <v>18</v>
      </c>
      <c r="AQ611" s="26" t="s">
        <v>18</v>
      </c>
      <c r="AR611" s="7" t="s">
        <v>18</v>
      </c>
      <c r="AS611" s="7" t="s">
        <v>18</v>
      </c>
      <c r="AT611" s="7" t="s">
        <v>18</v>
      </c>
      <c r="AU611" s="7" t="s">
        <v>18</v>
      </c>
      <c r="AV611" s="7" t="s">
        <v>18</v>
      </c>
      <c r="AW611" s="7" t="s">
        <v>18</v>
      </c>
      <c r="AX611" s="8" t="s">
        <v>18</v>
      </c>
      <c r="AY611" s="26" t="s">
        <v>18</v>
      </c>
      <c r="AZ611" s="7" t="s">
        <v>18</v>
      </c>
      <c r="BA611" s="7" t="s">
        <v>18</v>
      </c>
      <c r="BB611" s="7" t="s">
        <v>18</v>
      </c>
      <c r="BC611" s="7" t="s">
        <v>18</v>
      </c>
      <c r="BD611" s="7" t="s">
        <v>18</v>
      </c>
      <c r="BE611" s="7" t="s">
        <v>18</v>
      </c>
      <c r="BF611" s="8" t="s">
        <v>18</v>
      </c>
      <c r="BG611" s="26" t="s">
        <v>18</v>
      </c>
      <c r="BH611" s="7" t="s">
        <v>18</v>
      </c>
      <c r="BI611" s="7" t="s">
        <v>18</v>
      </c>
      <c r="BJ611" s="7" t="s">
        <v>18</v>
      </c>
      <c r="BK611" s="7" t="s">
        <v>18</v>
      </c>
      <c r="BL611" s="7" t="s">
        <v>18</v>
      </c>
      <c r="BM611" s="7" t="s">
        <v>18</v>
      </c>
      <c r="BN611" s="8" t="s">
        <v>18</v>
      </c>
    </row>
    <row r="612" spans="1:66" x14ac:dyDescent="0.25">
      <c r="A612" s="2098"/>
      <c r="B612" s="2099"/>
      <c r="C612" s="969" t="str">
        <f>IF(VLOOKUP(C610,'Tabulka-skore'!$B$4:$V$239,16,0)=C609,C610,"")</f>
        <v/>
      </c>
      <c r="D612" s="970" t="str">
        <f>IF(VLOOKUP(D610,'Tabulka-skore'!$B$4:$V$239,16,0)=D609,D610,"")</f>
        <v/>
      </c>
      <c r="E612" s="970" t="str">
        <f>IF(VLOOKUP(E610,'Tabulka-skore'!$B$4:$V$239,16,0)=E609,E610,"")</f>
        <v/>
      </c>
      <c r="F612" s="970" t="str">
        <f>IF(VLOOKUP(F610,'Tabulka-skore'!$B$4:$V$239,16,0)=F609,F610,"")</f>
        <v/>
      </c>
      <c r="G612" s="970" t="str">
        <f>IF(VLOOKUP(G610,'Tabulka-skore'!$B$4:$V$239,16,0)=G609,G610,"")</f>
        <v/>
      </c>
      <c r="H612" s="970" t="str">
        <f>IF(VLOOKUP(H610,'Tabulka-skore'!$B$4:$V$239,16,0)=H609,H610,"")</f>
        <v/>
      </c>
      <c r="I612" s="970" t="str">
        <f>IF(VLOOKUP(I610,'Tabulka-skore'!$B$4:$V$239,16,0)=I609,I610,"")</f>
        <v/>
      </c>
      <c r="J612" s="971" t="str">
        <f>IF(VLOOKUP(J610,'Tabulka-skore'!$B$4:$V$239,16,0)=J609,J610,"")</f>
        <v/>
      </c>
      <c r="K612" s="969" t="str">
        <f>IF(VLOOKUP(K610,'Tabulka-skore'!$B$4:$V$239,16,0)=K609,K610,"")</f>
        <v/>
      </c>
      <c r="L612" s="970" t="str">
        <f>IF(VLOOKUP(L610,'Tabulka-skore'!$B$4:$V$239,16,0)=L609,L610,"")</f>
        <v/>
      </c>
      <c r="M612" s="970" t="str">
        <f>IF(VLOOKUP(M610,'Tabulka-skore'!$B$4:$V$239,16,0)=M609,M610,"")</f>
        <v/>
      </c>
      <c r="N612" s="970" t="str">
        <f>IF(VLOOKUP(N610,'Tabulka-skore'!$B$4:$V$239,16,0)=N609,N610,"")</f>
        <v/>
      </c>
      <c r="O612" s="970" t="str">
        <f>IF(VLOOKUP(O610,'Tabulka-skore'!$B$4:$V$239,16,0)=O609,O610,"")</f>
        <v/>
      </c>
      <c r="P612" s="970" t="str">
        <f>IF(VLOOKUP(P610,'Tabulka-skore'!$B$4:$V$239,16,0)=P609,P610,"")</f>
        <v/>
      </c>
      <c r="Q612" s="970" t="str">
        <f>IF(VLOOKUP(Q610,'Tabulka-skore'!$B$4:$V$239,16,0)=Q609,Q610,"")</f>
        <v/>
      </c>
      <c r="R612" s="971" t="str">
        <f>IF(VLOOKUP(R610,'Tabulka-skore'!$B$4:$V$239,16,0)=R609,R610,"")</f>
        <v/>
      </c>
      <c r="S612" s="969" t="str">
        <f>IF(VLOOKUP(S610,'Tabulka-skore'!$B$4:$V$239,16,0)=S609,S610,"")</f>
        <v/>
      </c>
      <c r="T612" s="970" t="str">
        <f>IF(VLOOKUP(T610,'Tabulka-skore'!$B$4:$V$239,16,0)=T609,T610,"")</f>
        <v/>
      </c>
      <c r="U612" s="970" t="str">
        <f>IF(VLOOKUP(U610,'Tabulka-skore'!$B$4:$V$239,16,0)=U609,U610,"")</f>
        <v/>
      </c>
      <c r="V612" s="970" t="str">
        <f>IF(VLOOKUP(V610,'Tabulka-skore'!$B$4:$V$239,16,0)=V609,V610,"")</f>
        <v/>
      </c>
      <c r="W612" s="970" t="str">
        <f>IF(VLOOKUP(W610,'Tabulka-skore'!$B$4:$V$239,16,0)=W609,W610,"")</f>
        <v/>
      </c>
      <c r="X612" s="970" t="str">
        <f>IF(VLOOKUP(X610,'Tabulka-skore'!$B$4:$V$239,16,0)=X609,X610,"")</f>
        <v/>
      </c>
      <c r="Y612" s="970" t="str">
        <f>IF(VLOOKUP(Y610,'Tabulka-skore'!$B$4:$V$239,16,0)=Y609,Y610,"")</f>
        <v/>
      </c>
      <c r="Z612" s="971" t="str">
        <f>IF(VLOOKUP(Z610,'Tabulka-skore'!$B$4:$V$239,16,0)=Z609,Z610,"")</f>
        <v/>
      </c>
      <c r="AA612" s="969" t="str">
        <f>IF(VLOOKUP(AA610,'Tabulka-skore'!$B$4:$V$239,16,0)=AA609,AA610,"")</f>
        <v/>
      </c>
      <c r="AB612" s="970" t="str">
        <f>IF(VLOOKUP(AB610,'Tabulka-skore'!$B$4:$V$239,16,0)=AB609,AB610,"")</f>
        <v/>
      </c>
      <c r="AC612" s="970" t="str">
        <f>IF(VLOOKUP(AC610,'Tabulka-skore'!$B$4:$V$239,16,0)=AC609,AC610,"")</f>
        <v/>
      </c>
      <c r="AD612" s="970" t="str">
        <f>IF(VLOOKUP(AD610,'Tabulka-skore'!$B$4:$V$239,16,0)=AD609,AD610,"")</f>
        <v/>
      </c>
      <c r="AE612" s="970" t="str">
        <f>IF(VLOOKUP(AE610,'Tabulka-skore'!$B$4:$V$239,16,0)=AE609,AE610,"")</f>
        <v/>
      </c>
      <c r="AF612" s="970" t="str">
        <f>IF(VLOOKUP(AF610,'Tabulka-skore'!$B$4:$V$239,16,0)=AF609,AF610,"")</f>
        <v/>
      </c>
      <c r="AG612" s="970" t="str">
        <f>IF(VLOOKUP(AG610,'Tabulka-skore'!$B$4:$V$239,16,0)=AG609,AG610,"")</f>
        <v/>
      </c>
      <c r="AH612" s="971" t="str">
        <f>IF(VLOOKUP(AH610,'Tabulka-skore'!$B$4:$V$239,16,0)=AH609,AH610,"")</f>
        <v/>
      </c>
      <c r="AI612" s="969" t="str">
        <f>IF(VLOOKUP(AI610,'Tabulka-skore'!$B$4:$V$239,16,0)=AI609,AI610,"")</f>
        <v/>
      </c>
      <c r="AJ612" s="970" t="str">
        <f>IF(VLOOKUP(AJ610,'Tabulka-skore'!$B$4:$V$239,16,0)=AJ609,AJ610,"")</f>
        <v/>
      </c>
      <c r="AK612" s="970" t="str">
        <f>IF(VLOOKUP(AK610,'Tabulka-skore'!$B$4:$V$239,16,0)=AK609,AK610,"")</f>
        <v/>
      </c>
      <c r="AL612" s="970" t="str">
        <f>IF(VLOOKUP(AL610,'Tabulka-skore'!$B$4:$V$239,16,0)=AL609,AL610,"")</f>
        <v/>
      </c>
      <c r="AM612" s="970" t="str">
        <f>IF(VLOOKUP(AM610,'Tabulka-skore'!$B$4:$V$239,16,0)=AM609,AM610,"")</f>
        <v/>
      </c>
      <c r="AN612" s="970" t="str">
        <f>IF(VLOOKUP(AN610,'Tabulka-skore'!$B$4:$V$239,16,0)=AN609,AN610,"")</f>
        <v/>
      </c>
      <c r="AO612" s="970" t="str">
        <f>IF(VLOOKUP(AO610,'Tabulka-skore'!$B$4:$V$239,16,0)=AO609,AO610,"")</f>
        <v/>
      </c>
      <c r="AP612" s="971" t="str">
        <f>IF(VLOOKUP(AP610,'Tabulka-skore'!$B$4:$V$239,16,0)=AP609,AP610,"")</f>
        <v/>
      </c>
      <c r="AQ612" s="969" t="str">
        <f>IF(VLOOKUP(AQ610,'Tabulka-skore'!$B$4:$V$239,16,0)=AQ609,AQ610,"")</f>
        <v/>
      </c>
      <c r="AR612" s="970" t="str">
        <f>IF(VLOOKUP(AR610,'Tabulka-skore'!$B$4:$V$239,16,0)=AR609,AR610,"")</f>
        <v/>
      </c>
      <c r="AS612" s="970" t="str">
        <f>IF(VLOOKUP(AS610,'Tabulka-skore'!$B$4:$V$239,16,0)=AS609,AS610,"")</f>
        <v/>
      </c>
      <c r="AT612" s="970" t="str">
        <f>IF(VLOOKUP(AT610,'Tabulka-skore'!$B$4:$V$239,16,0)=AT609,AT610,"")</f>
        <v/>
      </c>
      <c r="AU612" s="970" t="str">
        <f>IF(VLOOKUP(AU610,'Tabulka-skore'!$B$4:$V$239,16,0)=AU609,AU610,"")</f>
        <v/>
      </c>
      <c r="AV612" s="970" t="str">
        <f>IF(VLOOKUP(AV610,'Tabulka-skore'!$B$4:$V$239,16,0)=AV609,AV610,"")</f>
        <v/>
      </c>
      <c r="AW612" s="970" t="str">
        <f>IF(VLOOKUP(AW610,'Tabulka-skore'!$B$4:$V$239,16,0)=AW609,AW610,"")</f>
        <v/>
      </c>
      <c r="AX612" s="971" t="str">
        <f>IF(VLOOKUP(AX610,'Tabulka-skore'!$B$4:$V$239,16,0)=AX609,AX610,"")</f>
        <v/>
      </c>
      <c r="AY612" s="969" t="str">
        <f>IF(VLOOKUP(AY610,'Tabulka-skore'!$B$4:$V$239,16,0)=AY609,AY610,"")</f>
        <v/>
      </c>
      <c r="AZ612" s="970" t="str">
        <f>IF(VLOOKUP(AZ610,'Tabulka-skore'!$B$4:$V$239,16,0)=AZ609,AZ610,"")</f>
        <v/>
      </c>
      <c r="BA612" s="970" t="str">
        <f>IF(VLOOKUP(BA610,'Tabulka-skore'!$B$4:$V$239,16,0)=BA609,BA610,"")</f>
        <v/>
      </c>
      <c r="BB612" s="970" t="str">
        <f>IF(VLOOKUP(BB610,'Tabulka-skore'!$B$4:$V$239,16,0)=BB609,BB610,"")</f>
        <v/>
      </c>
      <c r="BC612" s="970" t="str">
        <f>IF(VLOOKUP(BC610,'Tabulka-skore'!$B$4:$V$239,16,0)=BC609,BC610,"")</f>
        <v/>
      </c>
      <c r="BD612" s="970" t="str">
        <f>IF(VLOOKUP(BD610,'Tabulka-skore'!$B$4:$V$239,16,0)=BD609,BD610,"")</f>
        <v/>
      </c>
      <c r="BE612" s="970" t="str">
        <f>IF(VLOOKUP(BE610,'Tabulka-skore'!$B$4:$V$239,16,0)=BE609,BE610,"")</f>
        <v/>
      </c>
      <c r="BF612" s="971" t="str">
        <f>IF(VLOOKUP(BF610,'Tabulka-skore'!$B$4:$V$239,16,0)=BF609,BF610,"")</f>
        <v/>
      </c>
      <c r="BG612" s="969" t="str">
        <f>IF(VLOOKUP(BG610,'Tabulka-skore'!$B$4:$V$239,16,0)=BG609,BG610,"")</f>
        <v/>
      </c>
      <c r="BH612" s="970" t="str">
        <f>IF(VLOOKUP(BH610,'Tabulka-skore'!$B$4:$V$239,16,0)=BH609,BH610,"")</f>
        <v/>
      </c>
      <c r="BI612" s="970" t="str">
        <f>IF(VLOOKUP(BI610,'Tabulka-skore'!$B$4:$V$239,16,0)=BI609,BI610,"")</f>
        <v/>
      </c>
      <c r="BJ612" s="970" t="str">
        <f>IF(VLOOKUP(BJ610,'Tabulka-skore'!$B$4:$V$239,16,0)=BJ609,BJ610,"")</f>
        <v/>
      </c>
      <c r="BK612" s="970" t="str">
        <f>IF(VLOOKUP(BK610,'Tabulka-skore'!$B$4:$V$239,16,0)=BK609,BK610,"")</f>
        <v/>
      </c>
      <c r="BL612" s="970" t="str">
        <f>IF(VLOOKUP(BL610,'Tabulka-skore'!$B$4:$V$239,16,0)=BL609,BL610,"")</f>
        <v/>
      </c>
      <c r="BM612" s="970" t="str">
        <f>IF(VLOOKUP(BM610,'Tabulka-skore'!$B$4:$V$239,16,0)=BM609,BM610,"")</f>
        <v/>
      </c>
      <c r="BN612" s="971" t="str">
        <f>IF(VLOOKUP(BN610,'Tabulka-skore'!$B$4:$V$239,16,0)=BN609,BN610,"")</f>
        <v/>
      </c>
    </row>
    <row r="613" spans="1:66" ht="15.75" x14ac:dyDescent="0.25">
      <c r="A613" s="275" t="s">
        <v>26</v>
      </c>
      <c r="B613" s="276" t="s">
        <v>58</v>
      </c>
      <c r="C613" s="27" t="str">
        <f>IF(C612="","",DSUM('Rozpis-skore'!$C$1:$L$162,$B613,C611:C612))</f>
        <v/>
      </c>
      <c r="D613" s="6" t="str">
        <f>IF(D612="","",DSUM('Rozpis-skore'!$C$1:$L$162,$B613,D611:D612))</f>
        <v/>
      </c>
      <c r="E613" s="6" t="str">
        <f>IF(E612="","",DSUM('Rozpis-skore'!$C$1:$L$162,$B613,E611:E612))</f>
        <v/>
      </c>
      <c r="F613" s="6" t="str">
        <f>IF(F612="","",DSUM('Rozpis-skore'!$C$1:$L$162,$B613,F611:F612))</f>
        <v/>
      </c>
      <c r="G613" s="6" t="str">
        <f>IF(G612="","",DSUM('Rozpis-skore'!$C$1:$L$162,$B613,G611:G612))</f>
        <v/>
      </c>
      <c r="H613" s="6" t="str">
        <f>IF(H612="","",DSUM('Rozpis-skore'!$C$1:$L$162,$B613,H611:H612))</f>
        <v/>
      </c>
      <c r="I613" s="6" t="str">
        <f>IF(I612="","",DSUM('Rozpis-skore'!$C$1:$L$162,$B613,I611:I612))</f>
        <v/>
      </c>
      <c r="J613" s="9" t="str">
        <f>IF(J612="","",DSUM('Rozpis-skore'!$C$1:$L$162,$B613,J611:J612))</f>
        <v/>
      </c>
      <c r="K613" s="27" t="str">
        <f>IF(K612="","",DSUM('Rozpis-skore'!$C$1:$L$162,$B613,K611:K612))</f>
        <v/>
      </c>
      <c r="L613" s="6" t="str">
        <f>IF(L612="","",DSUM('Rozpis-skore'!$C$1:$L$162,$B613,L611:L612))</f>
        <v/>
      </c>
      <c r="M613" s="6" t="str">
        <f>IF(M612="","",DSUM('Rozpis-skore'!$C$1:$L$162,$B613,M611:M612))</f>
        <v/>
      </c>
      <c r="N613" s="6" t="str">
        <f>IF(N612="","",DSUM('Rozpis-skore'!$C$1:$L$162,$B613,N611:N612))</f>
        <v/>
      </c>
      <c r="O613" s="6" t="str">
        <f>IF(O612="","",DSUM('Rozpis-skore'!$C$1:$L$162,$B613,O611:O612))</f>
        <v/>
      </c>
      <c r="P613" s="6" t="str">
        <f>IF(P612="","",DSUM('Rozpis-skore'!$C$1:$L$162,$B613,P611:P612))</f>
        <v/>
      </c>
      <c r="Q613" s="6" t="str">
        <f>IF(Q612="","",DSUM('Rozpis-skore'!$C$1:$L$162,$B613,Q611:Q612))</f>
        <v/>
      </c>
      <c r="R613" s="9" t="str">
        <f>IF(R612="","",DSUM('Rozpis-skore'!$C$1:$L$162,$B613,R611:R612))</f>
        <v/>
      </c>
      <c r="S613" s="27" t="str">
        <f>IF(S612="","",DSUM('Rozpis-skore'!$C$1:$L$162,$B613,S611:S612))</f>
        <v/>
      </c>
      <c r="T613" s="6" t="str">
        <f>IF(T612="","",DSUM('Rozpis-skore'!$C$1:$L$162,$B613,T611:T612))</f>
        <v/>
      </c>
      <c r="U613" s="6" t="str">
        <f>IF(U612="","",DSUM('Rozpis-skore'!$C$1:$L$162,$B613,U611:U612))</f>
        <v/>
      </c>
      <c r="V613" s="6" t="str">
        <f>IF(V612="","",DSUM('Rozpis-skore'!$C$1:$L$162,$B613,V611:V612))</f>
        <v/>
      </c>
      <c r="W613" s="6" t="str">
        <f>IF(W612="","",DSUM('Rozpis-skore'!$C$1:$L$162,$B613,W611:W612))</f>
        <v/>
      </c>
      <c r="X613" s="6" t="str">
        <f>IF(X612="","",DSUM('Rozpis-skore'!$C$1:$L$162,$B613,X611:X612))</f>
        <v/>
      </c>
      <c r="Y613" s="6" t="str">
        <f>IF(Y612="","",DSUM('Rozpis-skore'!$C$1:$L$162,$B613,Y611:Y612))</f>
        <v/>
      </c>
      <c r="Z613" s="9" t="str">
        <f>IF(Z612="","",DSUM('Rozpis-skore'!$C$1:$L$162,$B613,Z611:Z612))</f>
        <v/>
      </c>
      <c r="AA613" s="27" t="str">
        <f>IF(AA612="","",DSUM('Rozpis-skore'!$C$1:$L$162,$B613,AA611:AA612))</f>
        <v/>
      </c>
      <c r="AB613" s="6" t="str">
        <f>IF(AB612="","",DSUM('Rozpis-skore'!$C$1:$L$162,$B613,AB611:AB612))</f>
        <v/>
      </c>
      <c r="AC613" s="6" t="str">
        <f>IF(AC612="","",DSUM('Rozpis-skore'!$C$1:$L$162,$B613,AC611:AC612))</f>
        <v/>
      </c>
      <c r="AD613" s="6" t="str">
        <f>IF(AD612="","",DSUM('Rozpis-skore'!$C$1:$L$162,$B613,AD611:AD612))</f>
        <v/>
      </c>
      <c r="AE613" s="6" t="str">
        <f>IF(AE612="","",DSUM('Rozpis-skore'!$C$1:$L$162,$B613,AE611:AE612))</f>
        <v/>
      </c>
      <c r="AF613" s="6" t="str">
        <f>IF(AF612="","",DSUM('Rozpis-skore'!$C$1:$L$162,$B613,AF611:AF612))</f>
        <v/>
      </c>
      <c r="AG613" s="6" t="str">
        <f>IF(AG612="","",DSUM('Rozpis-skore'!$C$1:$L$162,$B613,AG611:AG612))</f>
        <v/>
      </c>
      <c r="AH613" s="9" t="str">
        <f>IF(AH612="","",DSUM('Rozpis-skore'!$C$1:$L$162,$B613,AH611:AH612))</f>
        <v/>
      </c>
      <c r="AI613" s="27" t="str">
        <f>IF(AI612="","",DSUM('Rozpis-skore'!$C$1:$L$162,$B613,AI611:AI612))</f>
        <v/>
      </c>
      <c r="AJ613" s="6" t="str">
        <f>IF(AJ612="","",DSUM('Rozpis-skore'!$C$1:$L$162,$B613,AJ611:AJ612))</f>
        <v/>
      </c>
      <c r="AK613" s="6" t="str">
        <f>IF(AK612="","",DSUM('Rozpis-skore'!$C$1:$L$162,$B613,AK611:AK612))</f>
        <v/>
      </c>
      <c r="AL613" s="6" t="str">
        <f>IF(AL612="","",DSUM('Rozpis-skore'!$C$1:$L$162,$B613,AL611:AL612))</f>
        <v/>
      </c>
      <c r="AM613" s="6" t="str">
        <f>IF(AM612="","",DSUM('Rozpis-skore'!$C$1:$L$162,$B613,AM611:AM612))</f>
        <v/>
      </c>
      <c r="AN613" s="6" t="str">
        <f>IF(AN612="","",DSUM('Rozpis-skore'!$C$1:$L$162,$B613,AN611:AN612))</f>
        <v/>
      </c>
      <c r="AO613" s="6" t="str">
        <f>IF(AO612="","",DSUM('Rozpis-skore'!$C$1:$L$162,$B613,AO611:AO612))</f>
        <v/>
      </c>
      <c r="AP613" s="9" t="str">
        <f>IF(AP612="","",DSUM('Rozpis-skore'!$C$1:$L$162,$B613,AP611:AP612))</f>
        <v/>
      </c>
      <c r="AQ613" s="27" t="str">
        <f>IF(AQ612="","",DSUM('Rozpis-skore'!$C$1:$L$162,$B613,AQ611:AQ612))</f>
        <v/>
      </c>
      <c r="AR613" s="6" t="str">
        <f>IF(AR612="","",DSUM('Rozpis-skore'!$C$1:$L$162,$B613,AR611:AR612))</f>
        <v/>
      </c>
      <c r="AS613" s="6" t="str">
        <f>IF(AS612="","",DSUM('Rozpis-skore'!$C$1:$L$162,$B613,AS611:AS612))</f>
        <v/>
      </c>
      <c r="AT613" s="6" t="str">
        <f>IF(AT612="","",DSUM('Rozpis-skore'!$C$1:$L$162,$B613,AT611:AT612))</f>
        <v/>
      </c>
      <c r="AU613" s="6" t="str">
        <f>IF(AU612="","",DSUM('Rozpis-skore'!$C$1:$L$162,$B613,AU611:AU612))</f>
        <v/>
      </c>
      <c r="AV613" s="6" t="str">
        <f>IF(AV612="","",DSUM('Rozpis-skore'!$C$1:$L$162,$B613,AV611:AV612))</f>
        <v/>
      </c>
      <c r="AW613" s="6" t="str">
        <f>IF(AW612="","",DSUM('Rozpis-skore'!$C$1:$L$162,$B613,AW611:AW612))</f>
        <v/>
      </c>
      <c r="AX613" s="9" t="str">
        <f>IF(AX612="","",DSUM('Rozpis-skore'!$C$1:$L$162,$B613,AX611:AX612))</f>
        <v/>
      </c>
      <c r="AY613" s="27" t="str">
        <f>IF(AY612="","",DSUM('Rozpis-skore'!$C$1:$L$162,$B613,AY611:AY612))</f>
        <v/>
      </c>
      <c r="AZ613" s="6" t="str">
        <f>IF(AZ612="","",DSUM('Rozpis-skore'!$C$1:$L$162,$B613,AZ611:AZ612))</f>
        <v/>
      </c>
      <c r="BA613" s="6" t="str">
        <f>IF(BA612="","",DSUM('Rozpis-skore'!$C$1:$L$162,$B613,BA611:BA612))</f>
        <v/>
      </c>
      <c r="BB613" s="6" t="str">
        <f>IF(BB612="","",DSUM('Rozpis-skore'!$C$1:$L$162,$B613,BB611:BB612))</f>
        <v/>
      </c>
      <c r="BC613" s="6" t="str">
        <f>IF(BC612="","",DSUM('Rozpis-skore'!$C$1:$L$162,$B613,BC611:BC612))</f>
        <v/>
      </c>
      <c r="BD613" s="6" t="str">
        <f>IF(BD612="","",DSUM('Rozpis-skore'!$C$1:$L$162,$B613,BD611:BD612))</f>
        <v/>
      </c>
      <c r="BE613" s="6" t="str">
        <f>IF(BE612="","",DSUM('Rozpis-skore'!$C$1:$L$162,$B613,BE611:BE612))</f>
        <v/>
      </c>
      <c r="BF613" s="9" t="str">
        <f>IF(BF612="","",DSUM('Rozpis-skore'!$C$1:$L$162,$B613,BF611:BF612))</f>
        <v/>
      </c>
      <c r="BG613" s="27" t="str">
        <f>IF(BG612="","",DSUM('Rozpis-skore'!$C$1:$L$162,$B613,BG611:BG612))</f>
        <v/>
      </c>
      <c r="BH613" s="6" t="str">
        <f>IF(BH612="","",DSUM('Rozpis-skore'!$C$1:$L$162,$B613,BH611:BH612))</f>
        <v/>
      </c>
      <c r="BI613" s="6" t="str">
        <f>IF(BI612="","",DSUM('Rozpis-skore'!$C$1:$L$162,$B613,BI611:BI612))</f>
        <v/>
      </c>
      <c r="BJ613" s="6" t="str">
        <f>IF(BJ612="","",DSUM('Rozpis-skore'!$C$1:$L$162,$B613,BJ611:BJ612))</f>
        <v/>
      </c>
      <c r="BK613" s="6" t="str">
        <f>IF(BK612="","",DSUM('Rozpis-skore'!$C$1:$L$162,$B613,BK611:BK612))</f>
        <v/>
      </c>
      <c r="BL613" s="6" t="str">
        <f>IF(BL612="","",DSUM('Rozpis-skore'!$C$1:$L$162,$B613,BL611:BL612))</f>
        <v/>
      </c>
      <c r="BM613" s="6" t="str">
        <f>IF(BM612="","",DSUM('Rozpis-skore'!$C$1:$L$162,$B613,BM611:BM612))</f>
        <v/>
      </c>
      <c r="BN613" s="9" t="str">
        <f>IF(BN612="","",DSUM('Rozpis-skore'!$C$1:$L$162,$B613,BN611:BN612))</f>
        <v/>
      </c>
    </row>
    <row r="614" spans="1:66" ht="15.75" x14ac:dyDescent="0.25">
      <c r="A614" s="275" t="s">
        <v>28</v>
      </c>
      <c r="B614" s="276" t="s">
        <v>20</v>
      </c>
      <c r="C614" s="27" t="str">
        <f>IF(C612="","",DSUM('Rozpis-skore'!$C$1:$L$162,$B614,C611:C612))</f>
        <v/>
      </c>
      <c r="D614" s="6" t="str">
        <f>IF(D612="","",DSUM('Rozpis-skore'!$C$1:$L$162,$B614,D611:D612))</f>
        <v/>
      </c>
      <c r="E614" s="6" t="str">
        <f>IF(E612="","",DSUM('Rozpis-skore'!$C$1:$L$162,$B614,E611:E612))</f>
        <v/>
      </c>
      <c r="F614" s="6" t="str">
        <f>IF(F612="","",DSUM('Rozpis-skore'!$C$1:$L$162,$B614,F611:F612))</f>
        <v/>
      </c>
      <c r="G614" s="6" t="str">
        <f>IF(G612="","",DSUM('Rozpis-skore'!$C$1:$L$162,$B614,G611:G612))</f>
        <v/>
      </c>
      <c r="H614" s="6" t="str">
        <f>IF(H612="","",DSUM('Rozpis-skore'!$C$1:$L$162,$B614,H611:H612))</f>
        <v/>
      </c>
      <c r="I614" s="6" t="str">
        <f>IF(I612="","",DSUM('Rozpis-skore'!$C$1:$L$162,$B614,I611:I612))</f>
        <v/>
      </c>
      <c r="J614" s="9" t="str">
        <f>IF(J612="","",DSUM('Rozpis-skore'!$C$1:$L$162,$B614,J611:J612))</f>
        <v/>
      </c>
      <c r="K614" s="27" t="str">
        <f>IF(K612="","",DSUM('Rozpis-skore'!$C$1:$L$162,$B614,K611:K612))</f>
        <v/>
      </c>
      <c r="L614" s="6" t="str">
        <f>IF(L612="","",DSUM('Rozpis-skore'!$C$1:$L$162,$B614,L611:L612))</f>
        <v/>
      </c>
      <c r="M614" s="6" t="str">
        <f>IF(M612="","",DSUM('Rozpis-skore'!$C$1:$L$162,$B614,M611:M612))</f>
        <v/>
      </c>
      <c r="N614" s="6" t="str">
        <f>IF(N612="","",DSUM('Rozpis-skore'!$C$1:$L$162,$B614,N611:N612))</f>
        <v/>
      </c>
      <c r="O614" s="6" t="str">
        <f>IF(O612="","",DSUM('Rozpis-skore'!$C$1:$L$162,$B614,O611:O612))</f>
        <v/>
      </c>
      <c r="P614" s="6" t="str">
        <f>IF(P612="","",DSUM('Rozpis-skore'!$C$1:$L$162,$B614,P611:P612))</f>
        <v/>
      </c>
      <c r="Q614" s="6" t="str">
        <f>IF(Q612="","",DSUM('Rozpis-skore'!$C$1:$L$162,$B614,Q611:Q612))</f>
        <v/>
      </c>
      <c r="R614" s="9" t="str">
        <f>IF(R612="","",DSUM('Rozpis-skore'!$C$1:$L$162,$B614,R611:R612))</f>
        <v/>
      </c>
      <c r="S614" s="27" t="str">
        <f>IF(S612="","",DSUM('Rozpis-skore'!$C$1:$L$162,$B614,S611:S612))</f>
        <v/>
      </c>
      <c r="T614" s="6" t="str">
        <f>IF(T612="","",DSUM('Rozpis-skore'!$C$1:$L$162,$B614,T611:T612))</f>
        <v/>
      </c>
      <c r="U614" s="6" t="str">
        <f>IF(U612="","",DSUM('Rozpis-skore'!$C$1:$L$162,$B614,U611:U612))</f>
        <v/>
      </c>
      <c r="V614" s="6" t="str">
        <f>IF(V612="","",DSUM('Rozpis-skore'!$C$1:$L$162,$B614,V611:V612))</f>
        <v/>
      </c>
      <c r="W614" s="6" t="str">
        <f>IF(W612="","",DSUM('Rozpis-skore'!$C$1:$L$162,$B614,W611:W612))</f>
        <v/>
      </c>
      <c r="X614" s="6" t="str">
        <f>IF(X612="","",DSUM('Rozpis-skore'!$C$1:$L$162,$B614,X611:X612))</f>
        <v/>
      </c>
      <c r="Y614" s="6" t="str">
        <f>IF(Y612="","",DSUM('Rozpis-skore'!$C$1:$L$162,$B614,Y611:Y612))</f>
        <v/>
      </c>
      <c r="Z614" s="9" t="str">
        <f>IF(Z612="","",DSUM('Rozpis-skore'!$C$1:$L$162,$B614,Z611:Z612))</f>
        <v/>
      </c>
      <c r="AA614" s="27" t="str">
        <f>IF(AA612="","",DSUM('Rozpis-skore'!$C$1:$L$162,$B614,AA611:AA612))</f>
        <v/>
      </c>
      <c r="AB614" s="6" t="str">
        <f>IF(AB612="","",DSUM('Rozpis-skore'!$C$1:$L$162,$B614,AB611:AB612))</f>
        <v/>
      </c>
      <c r="AC614" s="6" t="str">
        <f>IF(AC612="","",DSUM('Rozpis-skore'!$C$1:$L$162,$B614,AC611:AC612))</f>
        <v/>
      </c>
      <c r="AD614" s="6" t="str">
        <f>IF(AD612="","",DSUM('Rozpis-skore'!$C$1:$L$162,$B614,AD611:AD612))</f>
        <v/>
      </c>
      <c r="AE614" s="6" t="str">
        <f>IF(AE612="","",DSUM('Rozpis-skore'!$C$1:$L$162,$B614,AE611:AE612))</f>
        <v/>
      </c>
      <c r="AF614" s="6" t="str">
        <f>IF(AF612="","",DSUM('Rozpis-skore'!$C$1:$L$162,$B614,AF611:AF612))</f>
        <v/>
      </c>
      <c r="AG614" s="6" t="str">
        <f>IF(AG612="","",DSUM('Rozpis-skore'!$C$1:$L$162,$B614,AG611:AG612))</f>
        <v/>
      </c>
      <c r="AH614" s="9" t="str">
        <f>IF(AH612="","",DSUM('Rozpis-skore'!$C$1:$L$162,$B614,AH611:AH612))</f>
        <v/>
      </c>
      <c r="AI614" s="27" t="str">
        <f>IF(AI612="","",DSUM('Rozpis-skore'!$C$1:$L$162,$B614,AI611:AI612))</f>
        <v/>
      </c>
      <c r="AJ614" s="6" t="str">
        <f>IF(AJ612="","",DSUM('Rozpis-skore'!$C$1:$L$162,$B614,AJ611:AJ612))</f>
        <v/>
      </c>
      <c r="AK614" s="6" t="str">
        <f>IF(AK612="","",DSUM('Rozpis-skore'!$C$1:$L$162,$B614,AK611:AK612))</f>
        <v/>
      </c>
      <c r="AL614" s="6" t="str">
        <f>IF(AL612="","",DSUM('Rozpis-skore'!$C$1:$L$162,$B614,AL611:AL612))</f>
        <v/>
      </c>
      <c r="AM614" s="6" t="str">
        <f>IF(AM612="","",DSUM('Rozpis-skore'!$C$1:$L$162,$B614,AM611:AM612))</f>
        <v/>
      </c>
      <c r="AN614" s="6" t="str">
        <f>IF(AN612="","",DSUM('Rozpis-skore'!$C$1:$L$162,$B614,AN611:AN612))</f>
        <v/>
      </c>
      <c r="AO614" s="6" t="str">
        <f>IF(AO612="","",DSUM('Rozpis-skore'!$C$1:$L$162,$B614,AO611:AO612))</f>
        <v/>
      </c>
      <c r="AP614" s="9" t="str">
        <f>IF(AP612="","",DSUM('Rozpis-skore'!$C$1:$L$162,$B614,AP611:AP612))</f>
        <v/>
      </c>
      <c r="AQ614" s="27" t="str">
        <f>IF(AQ612="","",DSUM('Rozpis-skore'!$C$1:$L$162,$B614,AQ611:AQ612))</f>
        <v/>
      </c>
      <c r="AR614" s="6" t="str">
        <f>IF(AR612="","",DSUM('Rozpis-skore'!$C$1:$L$162,$B614,AR611:AR612))</f>
        <v/>
      </c>
      <c r="AS614" s="6" t="str">
        <f>IF(AS612="","",DSUM('Rozpis-skore'!$C$1:$L$162,$B614,AS611:AS612))</f>
        <v/>
      </c>
      <c r="AT614" s="6" t="str">
        <f>IF(AT612="","",DSUM('Rozpis-skore'!$C$1:$L$162,$B614,AT611:AT612))</f>
        <v/>
      </c>
      <c r="AU614" s="6" t="str">
        <f>IF(AU612="","",DSUM('Rozpis-skore'!$C$1:$L$162,$B614,AU611:AU612))</f>
        <v/>
      </c>
      <c r="AV614" s="6" t="str">
        <f>IF(AV612="","",DSUM('Rozpis-skore'!$C$1:$L$162,$B614,AV611:AV612))</f>
        <v/>
      </c>
      <c r="AW614" s="6" t="str">
        <f>IF(AW612="","",DSUM('Rozpis-skore'!$C$1:$L$162,$B614,AW611:AW612))</f>
        <v/>
      </c>
      <c r="AX614" s="9" t="str">
        <f>IF(AX612="","",DSUM('Rozpis-skore'!$C$1:$L$162,$B614,AX611:AX612))</f>
        <v/>
      </c>
      <c r="AY614" s="27" t="str">
        <f>IF(AY612="","",DSUM('Rozpis-skore'!$C$1:$L$162,$B614,AY611:AY612))</f>
        <v/>
      </c>
      <c r="AZ614" s="6" t="str">
        <f>IF(AZ612="","",DSUM('Rozpis-skore'!$C$1:$L$162,$B614,AZ611:AZ612))</f>
        <v/>
      </c>
      <c r="BA614" s="6" t="str">
        <f>IF(BA612="","",DSUM('Rozpis-skore'!$C$1:$L$162,$B614,BA611:BA612))</f>
        <v/>
      </c>
      <c r="BB614" s="6" t="str">
        <f>IF(BB612="","",DSUM('Rozpis-skore'!$C$1:$L$162,$B614,BB611:BB612))</f>
        <v/>
      </c>
      <c r="BC614" s="6" t="str">
        <f>IF(BC612="","",DSUM('Rozpis-skore'!$C$1:$L$162,$B614,BC611:BC612))</f>
        <v/>
      </c>
      <c r="BD614" s="6" t="str">
        <f>IF(BD612="","",DSUM('Rozpis-skore'!$C$1:$L$162,$B614,BD611:BD612))</f>
        <v/>
      </c>
      <c r="BE614" s="6" t="str">
        <f>IF(BE612="","",DSUM('Rozpis-skore'!$C$1:$L$162,$B614,BE611:BE612))</f>
        <v/>
      </c>
      <c r="BF614" s="9" t="str">
        <f>IF(BF612="","",DSUM('Rozpis-skore'!$C$1:$L$162,$B614,BF611:BF612))</f>
        <v/>
      </c>
      <c r="BG614" s="27" t="str">
        <f>IF(BG612="","",DSUM('Rozpis-skore'!$C$1:$L$162,$B614,BG611:BG612))</f>
        <v/>
      </c>
      <c r="BH614" s="6" t="str">
        <f>IF(BH612="","",DSUM('Rozpis-skore'!$C$1:$L$162,$B614,BH611:BH612))</f>
        <v/>
      </c>
      <c r="BI614" s="6" t="str">
        <f>IF(BI612="","",DSUM('Rozpis-skore'!$C$1:$L$162,$B614,BI611:BI612))</f>
        <v/>
      </c>
      <c r="BJ614" s="6" t="str">
        <f>IF(BJ612="","",DSUM('Rozpis-skore'!$C$1:$L$162,$B614,BJ611:BJ612))</f>
        <v/>
      </c>
      <c r="BK614" s="6" t="str">
        <f>IF(BK612="","",DSUM('Rozpis-skore'!$C$1:$L$162,$B614,BK611:BK612))</f>
        <v/>
      </c>
      <c r="BL614" s="6" t="str">
        <f>IF(BL612="","",DSUM('Rozpis-skore'!$C$1:$L$162,$B614,BL611:BL612))</f>
        <v/>
      </c>
      <c r="BM614" s="6" t="str">
        <f>IF(BM612="","",DSUM('Rozpis-skore'!$C$1:$L$162,$B614,BM611:BM612))</f>
        <v/>
      </c>
      <c r="BN614" s="9" t="str">
        <f>IF(BN612="","",DSUM('Rozpis-skore'!$C$1:$L$162,$B614,BN611:BN612))</f>
        <v/>
      </c>
    </row>
    <row r="615" spans="1:66" ht="16.5" thickBot="1" x14ac:dyDescent="0.3">
      <c r="A615" s="277" t="s">
        <v>30</v>
      </c>
      <c r="B615" s="278" t="s">
        <v>21</v>
      </c>
      <c r="C615" s="13" t="str">
        <f>IF(C613="","",DSUM('Rozpis-skore'!$C$1:$L$162,$B615,C611:C612))</f>
        <v/>
      </c>
      <c r="D615" s="10" t="str">
        <f>IF(D613="","",DSUM('Rozpis-skore'!$C$1:$L$162,$B615,D611:D612))</f>
        <v/>
      </c>
      <c r="E615" s="10" t="str">
        <f>IF(E613="","",DSUM('Rozpis-skore'!$C$1:$L$162,$B615,E611:E612))</f>
        <v/>
      </c>
      <c r="F615" s="10" t="str">
        <f>IF(F613="","",DSUM('Rozpis-skore'!$C$1:$L$162,$B615,F611:F612))</f>
        <v/>
      </c>
      <c r="G615" s="10" t="str">
        <f>IF(G613="","",DSUM('Rozpis-skore'!$C$1:$L$162,$B615,G611:G612))</f>
        <v/>
      </c>
      <c r="H615" s="10" t="str">
        <f>IF(H613="","",DSUM('Rozpis-skore'!$C$1:$L$162,$B615,H611:H612))</f>
        <v/>
      </c>
      <c r="I615" s="10" t="str">
        <f>IF(I613="","",DSUM('Rozpis-skore'!$C$1:$L$162,$B615,I611:I612))</f>
        <v/>
      </c>
      <c r="J615" s="11" t="str">
        <f>IF(J613="","",DSUM('Rozpis-skore'!$C$1:$L$162,$B615,J611:J612))</f>
        <v/>
      </c>
      <c r="K615" s="13" t="str">
        <f>IF(K613="","",DSUM('Rozpis-skore'!$C$1:$L$162,$B615,K611:K612))</f>
        <v/>
      </c>
      <c r="L615" s="10" t="str">
        <f>IF(L613="","",DSUM('Rozpis-skore'!$C$1:$L$162,$B615,L611:L612))</f>
        <v/>
      </c>
      <c r="M615" s="10" t="str">
        <f>IF(M613="","",DSUM('Rozpis-skore'!$C$1:$L$162,$B615,M611:M612))</f>
        <v/>
      </c>
      <c r="N615" s="10" t="str">
        <f>IF(N613="","",DSUM('Rozpis-skore'!$C$1:$L$162,$B615,N611:N612))</f>
        <v/>
      </c>
      <c r="O615" s="10" t="str">
        <f>IF(O613="","",DSUM('Rozpis-skore'!$C$1:$L$162,$B615,O611:O612))</f>
        <v/>
      </c>
      <c r="P615" s="10" t="str">
        <f>IF(P613="","",DSUM('Rozpis-skore'!$C$1:$L$162,$B615,P611:P612))</f>
        <v/>
      </c>
      <c r="Q615" s="10" t="str">
        <f>IF(Q613="","",DSUM('Rozpis-skore'!$C$1:$L$162,$B615,Q611:Q612))</f>
        <v/>
      </c>
      <c r="R615" s="11" t="str">
        <f>IF(R613="","",DSUM('Rozpis-skore'!$C$1:$L$162,$B615,R611:R612))</f>
        <v/>
      </c>
      <c r="S615" s="13" t="str">
        <f>IF(S613="","",DSUM('Rozpis-skore'!$C$1:$L$162,$B615,S611:S612))</f>
        <v/>
      </c>
      <c r="T615" s="10" t="str">
        <f>IF(T613="","",DSUM('Rozpis-skore'!$C$1:$L$162,$B615,T611:T612))</f>
        <v/>
      </c>
      <c r="U615" s="10" t="str">
        <f>IF(U613="","",DSUM('Rozpis-skore'!$C$1:$L$162,$B615,U611:U612))</f>
        <v/>
      </c>
      <c r="V615" s="10" t="str">
        <f>IF(V613="","",DSUM('Rozpis-skore'!$C$1:$L$162,$B615,V611:V612))</f>
        <v/>
      </c>
      <c r="W615" s="10" t="str">
        <f>IF(W613="","",DSUM('Rozpis-skore'!$C$1:$L$162,$B615,W611:W612))</f>
        <v/>
      </c>
      <c r="X615" s="10" t="str">
        <f>IF(X613="","",DSUM('Rozpis-skore'!$C$1:$L$162,$B615,X611:X612))</f>
        <v/>
      </c>
      <c r="Y615" s="10" t="str">
        <f>IF(Y613="","",DSUM('Rozpis-skore'!$C$1:$L$162,$B615,Y611:Y612))</f>
        <v/>
      </c>
      <c r="Z615" s="11" t="str">
        <f>IF(Z613="","",DSUM('Rozpis-skore'!$C$1:$L$162,$B615,Z611:Z612))</f>
        <v/>
      </c>
      <c r="AA615" s="13" t="str">
        <f>IF(AA613="","",DSUM('Rozpis-skore'!$C$1:$L$162,$B615,AA611:AA612))</f>
        <v/>
      </c>
      <c r="AB615" s="10" t="str">
        <f>IF(AB613="","",DSUM('Rozpis-skore'!$C$1:$L$162,$B615,AB611:AB612))</f>
        <v/>
      </c>
      <c r="AC615" s="10" t="str">
        <f>IF(AC613="","",DSUM('Rozpis-skore'!$C$1:$L$162,$B615,AC611:AC612))</f>
        <v/>
      </c>
      <c r="AD615" s="10" t="str">
        <f>IF(AD613="","",DSUM('Rozpis-skore'!$C$1:$L$162,$B615,AD611:AD612))</f>
        <v/>
      </c>
      <c r="AE615" s="10" t="str">
        <f>IF(AE613="","",DSUM('Rozpis-skore'!$C$1:$L$162,$B615,AE611:AE612))</f>
        <v/>
      </c>
      <c r="AF615" s="10" t="str">
        <f>IF(AF613="","",DSUM('Rozpis-skore'!$C$1:$L$162,$B615,AF611:AF612))</f>
        <v/>
      </c>
      <c r="AG615" s="10" t="str">
        <f>IF(AG613="","",DSUM('Rozpis-skore'!$C$1:$L$162,$B615,AG611:AG612))</f>
        <v/>
      </c>
      <c r="AH615" s="11" t="str">
        <f>IF(AH613="","",DSUM('Rozpis-skore'!$C$1:$L$162,$B615,AH611:AH612))</f>
        <v/>
      </c>
      <c r="AI615" s="13" t="str">
        <f>IF(AI613="","",DSUM('Rozpis-skore'!$C$1:$L$162,$B615,AI611:AI612))</f>
        <v/>
      </c>
      <c r="AJ615" s="10" t="str">
        <f>IF(AJ613="","",DSUM('Rozpis-skore'!$C$1:$L$162,$B615,AJ611:AJ612))</f>
        <v/>
      </c>
      <c r="AK615" s="10" t="str">
        <f>IF(AK613="","",DSUM('Rozpis-skore'!$C$1:$L$162,$B615,AK611:AK612))</f>
        <v/>
      </c>
      <c r="AL615" s="10" t="str">
        <f>IF(AL613="","",DSUM('Rozpis-skore'!$C$1:$L$162,$B615,AL611:AL612))</f>
        <v/>
      </c>
      <c r="AM615" s="10" t="str">
        <f>IF(AM613="","",DSUM('Rozpis-skore'!$C$1:$L$162,$B615,AM611:AM612))</f>
        <v/>
      </c>
      <c r="AN615" s="10" t="str">
        <f>IF(AN613="","",DSUM('Rozpis-skore'!$C$1:$L$162,$B615,AN611:AN612))</f>
        <v/>
      </c>
      <c r="AO615" s="10" t="str">
        <f>IF(AO613="","",DSUM('Rozpis-skore'!$C$1:$L$162,$B615,AO611:AO612))</f>
        <v/>
      </c>
      <c r="AP615" s="11" t="str">
        <f>IF(AP613="","",DSUM('Rozpis-skore'!$C$1:$L$162,$B615,AP611:AP612))</f>
        <v/>
      </c>
      <c r="AQ615" s="13" t="str">
        <f>IF(AQ613="","",DSUM('Rozpis-skore'!$C$1:$L$162,$B615,AQ611:AQ612))</f>
        <v/>
      </c>
      <c r="AR615" s="10" t="str">
        <f>IF(AR613="","",DSUM('Rozpis-skore'!$C$1:$L$162,$B615,AR611:AR612))</f>
        <v/>
      </c>
      <c r="AS615" s="10" t="str">
        <f>IF(AS613="","",DSUM('Rozpis-skore'!$C$1:$L$162,$B615,AS611:AS612))</f>
        <v/>
      </c>
      <c r="AT615" s="10" t="str">
        <f>IF(AT613="","",DSUM('Rozpis-skore'!$C$1:$L$162,$B615,AT611:AT612))</f>
        <v/>
      </c>
      <c r="AU615" s="10" t="str">
        <f>IF(AU613="","",DSUM('Rozpis-skore'!$C$1:$L$162,$B615,AU611:AU612))</f>
        <v/>
      </c>
      <c r="AV615" s="10" t="str">
        <f>IF(AV613="","",DSUM('Rozpis-skore'!$C$1:$L$162,$B615,AV611:AV612))</f>
        <v/>
      </c>
      <c r="AW615" s="10" t="str">
        <f>IF(AW613="","",DSUM('Rozpis-skore'!$C$1:$L$162,$B615,AW611:AW612))</f>
        <v/>
      </c>
      <c r="AX615" s="11" t="str">
        <f>IF(AX613="","",DSUM('Rozpis-skore'!$C$1:$L$162,$B615,AX611:AX612))</f>
        <v/>
      </c>
      <c r="AY615" s="13" t="str">
        <f>IF(AY613="","",DSUM('Rozpis-skore'!$C$1:$L$162,$B615,AY611:AY612))</f>
        <v/>
      </c>
      <c r="AZ615" s="10" t="str">
        <f>IF(AZ613="","",DSUM('Rozpis-skore'!$C$1:$L$162,$B615,AZ611:AZ612))</f>
        <v/>
      </c>
      <c r="BA615" s="10" t="str">
        <f>IF(BA613="","",DSUM('Rozpis-skore'!$C$1:$L$162,$B615,BA611:BA612))</f>
        <v/>
      </c>
      <c r="BB615" s="10" t="str">
        <f>IF(BB613="","",DSUM('Rozpis-skore'!$C$1:$L$162,$B615,BB611:BB612))</f>
        <v/>
      </c>
      <c r="BC615" s="10" t="str">
        <f>IF(BC613="","",DSUM('Rozpis-skore'!$C$1:$L$162,$B615,BC611:BC612))</f>
        <v/>
      </c>
      <c r="BD615" s="10" t="str">
        <f>IF(BD613="","",DSUM('Rozpis-skore'!$C$1:$L$162,$B615,BD611:BD612))</f>
        <v/>
      </c>
      <c r="BE615" s="10" t="str">
        <f>IF(BE613="","",DSUM('Rozpis-skore'!$C$1:$L$162,$B615,BE611:BE612))</f>
        <v/>
      </c>
      <c r="BF615" s="11" t="str">
        <f>IF(BF613="","",DSUM('Rozpis-skore'!$C$1:$L$162,$B615,BF611:BF612))</f>
        <v/>
      </c>
      <c r="BG615" s="13" t="str">
        <f>IF(BG613="","",DSUM('Rozpis-skore'!$C$1:$L$162,$B615,BG611:BG612))</f>
        <v/>
      </c>
      <c r="BH615" s="10" t="str">
        <f>IF(BH613="","",DSUM('Rozpis-skore'!$C$1:$L$162,$B615,BH611:BH612))</f>
        <v/>
      </c>
      <c r="BI615" s="10" t="str">
        <f>IF(BI613="","",DSUM('Rozpis-skore'!$C$1:$L$162,$B615,BI611:BI612))</f>
        <v/>
      </c>
      <c r="BJ615" s="10" t="str">
        <f>IF(BJ613="","",DSUM('Rozpis-skore'!$C$1:$L$162,$B615,BJ611:BJ612))</f>
        <v/>
      </c>
      <c r="BK615" s="10" t="str">
        <f>IF(BK613="","",DSUM('Rozpis-skore'!$C$1:$L$162,$B615,BK611:BK612))</f>
        <v/>
      </c>
      <c r="BL615" s="10" t="str">
        <f>IF(BL613="","",DSUM('Rozpis-skore'!$C$1:$L$162,$B615,BL611:BL612))</f>
        <v/>
      </c>
      <c r="BM615" s="10" t="str">
        <f>IF(BM613="","",DSUM('Rozpis-skore'!$C$1:$L$162,$B615,BM611:BM612))</f>
        <v/>
      </c>
      <c r="BN615" s="11" t="str">
        <f>IF(BN613="","",DSUM('Rozpis-skore'!$C$1:$L$162,$B615,BN611:BN612))</f>
        <v/>
      </c>
    </row>
    <row r="616" spans="1:66" x14ac:dyDescent="0.25">
      <c r="A616" s="2096"/>
      <c r="B616" s="2097"/>
      <c r="C616" s="271" t="s">
        <v>19</v>
      </c>
      <c r="D616" s="272" t="s">
        <v>19</v>
      </c>
      <c r="E616" s="272" t="s">
        <v>19</v>
      </c>
      <c r="F616" s="272" t="s">
        <v>19</v>
      </c>
      <c r="G616" s="272" t="s">
        <v>19</v>
      </c>
      <c r="H616" s="272" t="s">
        <v>19</v>
      </c>
      <c r="I616" s="272" t="s">
        <v>19</v>
      </c>
      <c r="J616" s="273" t="s">
        <v>19</v>
      </c>
      <c r="K616" s="271" t="s">
        <v>19</v>
      </c>
      <c r="L616" s="272" t="s">
        <v>19</v>
      </c>
      <c r="M616" s="272" t="s">
        <v>19</v>
      </c>
      <c r="N616" s="272" t="s">
        <v>19</v>
      </c>
      <c r="O616" s="272" t="s">
        <v>19</v>
      </c>
      <c r="P616" s="272" t="s">
        <v>19</v>
      </c>
      <c r="Q616" s="272" t="s">
        <v>19</v>
      </c>
      <c r="R616" s="273" t="s">
        <v>19</v>
      </c>
      <c r="S616" s="271" t="s">
        <v>19</v>
      </c>
      <c r="T616" s="272" t="s">
        <v>19</v>
      </c>
      <c r="U616" s="272" t="s">
        <v>19</v>
      </c>
      <c r="V616" s="272" t="s">
        <v>19</v>
      </c>
      <c r="W616" s="272" t="s">
        <v>19</v>
      </c>
      <c r="X616" s="272" t="s">
        <v>19</v>
      </c>
      <c r="Y616" s="272" t="s">
        <v>19</v>
      </c>
      <c r="Z616" s="273" t="s">
        <v>19</v>
      </c>
      <c r="AA616" s="271" t="s">
        <v>19</v>
      </c>
      <c r="AB616" s="272" t="s">
        <v>19</v>
      </c>
      <c r="AC616" s="272" t="s">
        <v>19</v>
      </c>
      <c r="AD616" s="272" t="s">
        <v>19</v>
      </c>
      <c r="AE616" s="272" t="s">
        <v>19</v>
      </c>
      <c r="AF616" s="272" t="s">
        <v>19</v>
      </c>
      <c r="AG616" s="272" t="s">
        <v>19</v>
      </c>
      <c r="AH616" s="273" t="s">
        <v>19</v>
      </c>
      <c r="AI616" s="271" t="s">
        <v>19</v>
      </c>
      <c r="AJ616" s="272" t="s">
        <v>19</v>
      </c>
      <c r="AK616" s="272" t="s">
        <v>19</v>
      </c>
      <c r="AL616" s="272" t="s">
        <v>19</v>
      </c>
      <c r="AM616" s="272" t="s">
        <v>19</v>
      </c>
      <c r="AN616" s="272" t="s">
        <v>19</v>
      </c>
      <c r="AO616" s="272" t="s">
        <v>19</v>
      </c>
      <c r="AP616" s="273" t="s">
        <v>19</v>
      </c>
      <c r="AQ616" s="271" t="s">
        <v>19</v>
      </c>
      <c r="AR616" s="272" t="s">
        <v>19</v>
      </c>
      <c r="AS616" s="272" t="s">
        <v>19</v>
      </c>
      <c r="AT616" s="272" t="s">
        <v>19</v>
      </c>
      <c r="AU616" s="272" t="s">
        <v>19</v>
      </c>
      <c r="AV616" s="272" t="s">
        <v>19</v>
      </c>
      <c r="AW616" s="272" t="s">
        <v>19</v>
      </c>
      <c r="AX616" s="273" t="s">
        <v>19</v>
      </c>
      <c r="AY616" s="271" t="s">
        <v>19</v>
      </c>
      <c r="AZ616" s="272" t="s">
        <v>19</v>
      </c>
      <c r="BA616" s="272" t="s">
        <v>19</v>
      </c>
      <c r="BB616" s="272" t="s">
        <v>19</v>
      </c>
      <c r="BC616" s="272" t="s">
        <v>19</v>
      </c>
      <c r="BD616" s="272" t="s">
        <v>19</v>
      </c>
      <c r="BE616" s="272" t="s">
        <v>19</v>
      </c>
      <c r="BF616" s="273" t="s">
        <v>19</v>
      </c>
      <c r="BG616" s="271" t="s">
        <v>19</v>
      </c>
      <c r="BH616" s="272" t="s">
        <v>19</v>
      </c>
      <c r="BI616" s="272" t="s">
        <v>19</v>
      </c>
      <c r="BJ616" s="272" t="s">
        <v>19</v>
      </c>
      <c r="BK616" s="272" t="s">
        <v>19</v>
      </c>
      <c r="BL616" s="272" t="s">
        <v>19</v>
      </c>
      <c r="BM616" s="272" t="s">
        <v>19</v>
      </c>
      <c r="BN616" s="273" t="s">
        <v>19</v>
      </c>
    </row>
    <row r="617" spans="1:66" x14ac:dyDescent="0.25">
      <c r="A617" s="2098"/>
      <c r="B617" s="2099"/>
      <c r="C617" s="969" t="str">
        <f>C612</f>
        <v/>
      </c>
      <c r="D617" s="970" t="str">
        <f t="shared" ref="D617:BN617" si="2530">D612</f>
        <v/>
      </c>
      <c r="E617" s="970" t="str">
        <f t="shared" si="2530"/>
        <v/>
      </c>
      <c r="F617" s="970" t="str">
        <f t="shared" si="2530"/>
        <v/>
      </c>
      <c r="G617" s="970" t="str">
        <f t="shared" si="2530"/>
        <v/>
      </c>
      <c r="H617" s="970" t="str">
        <f t="shared" si="2530"/>
        <v/>
      </c>
      <c r="I617" s="970" t="str">
        <f t="shared" si="2530"/>
        <v/>
      </c>
      <c r="J617" s="971" t="str">
        <f t="shared" si="2530"/>
        <v/>
      </c>
      <c r="K617" s="969" t="str">
        <f t="shared" si="2530"/>
        <v/>
      </c>
      <c r="L617" s="970" t="str">
        <f t="shared" si="2530"/>
        <v/>
      </c>
      <c r="M617" s="970" t="str">
        <f t="shared" si="2530"/>
        <v/>
      </c>
      <c r="N617" s="970" t="str">
        <f t="shared" si="2530"/>
        <v/>
      </c>
      <c r="O617" s="970" t="str">
        <f t="shared" si="2530"/>
        <v/>
      </c>
      <c r="P617" s="970" t="str">
        <f t="shared" si="2530"/>
        <v/>
      </c>
      <c r="Q617" s="970" t="str">
        <f t="shared" si="2530"/>
        <v/>
      </c>
      <c r="R617" s="971" t="str">
        <f t="shared" si="2530"/>
        <v/>
      </c>
      <c r="S617" s="969" t="str">
        <f t="shared" si="2530"/>
        <v/>
      </c>
      <c r="T617" s="970" t="str">
        <f t="shared" si="2530"/>
        <v/>
      </c>
      <c r="U617" s="970" t="str">
        <f t="shared" si="2530"/>
        <v/>
      </c>
      <c r="V617" s="970" t="str">
        <f t="shared" si="2530"/>
        <v/>
      </c>
      <c r="W617" s="970" t="str">
        <f t="shared" si="2530"/>
        <v/>
      </c>
      <c r="X617" s="970" t="str">
        <f t="shared" si="2530"/>
        <v/>
      </c>
      <c r="Y617" s="970" t="str">
        <f t="shared" si="2530"/>
        <v/>
      </c>
      <c r="Z617" s="971" t="str">
        <f t="shared" si="2530"/>
        <v/>
      </c>
      <c r="AA617" s="969" t="str">
        <f t="shared" si="2530"/>
        <v/>
      </c>
      <c r="AB617" s="970" t="str">
        <f t="shared" si="2530"/>
        <v/>
      </c>
      <c r="AC617" s="970" t="str">
        <f t="shared" si="2530"/>
        <v/>
      </c>
      <c r="AD617" s="970" t="str">
        <f t="shared" si="2530"/>
        <v/>
      </c>
      <c r="AE617" s="970" t="str">
        <f t="shared" si="2530"/>
        <v/>
      </c>
      <c r="AF617" s="970" t="str">
        <f t="shared" si="2530"/>
        <v/>
      </c>
      <c r="AG617" s="970" t="str">
        <f t="shared" si="2530"/>
        <v/>
      </c>
      <c r="AH617" s="971" t="str">
        <f t="shared" si="2530"/>
        <v/>
      </c>
      <c r="AI617" s="969" t="str">
        <f t="shared" si="2530"/>
        <v/>
      </c>
      <c r="AJ617" s="970" t="str">
        <f t="shared" si="2530"/>
        <v/>
      </c>
      <c r="AK617" s="970" t="str">
        <f t="shared" si="2530"/>
        <v/>
      </c>
      <c r="AL617" s="970" t="str">
        <f t="shared" si="2530"/>
        <v/>
      </c>
      <c r="AM617" s="970" t="str">
        <f t="shared" si="2530"/>
        <v/>
      </c>
      <c r="AN617" s="970" t="str">
        <f t="shared" si="2530"/>
        <v/>
      </c>
      <c r="AO617" s="970" t="str">
        <f t="shared" si="2530"/>
        <v/>
      </c>
      <c r="AP617" s="971" t="str">
        <f t="shared" si="2530"/>
        <v/>
      </c>
      <c r="AQ617" s="969" t="str">
        <f t="shared" si="2530"/>
        <v/>
      </c>
      <c r="AR617" s="970" t="str">
        <f t="shared" si="2530"/>
        <v/>
      </c>
      <c r="AS617" s="970" t="str">
        <f t="shared" si="2530"/>
        <v/>
      </c>
      <c r="AT617" s="970" t="str">
        <f t="shared" si="2530"/>
        <v/>
      </c>
      <c r="AU617" s="970" t="str">
        <f t="shared" si="2530"/>
        <v/>
      </c>
      <c r="AV617" s="970" t="str">
        <f t="shared" si="2530"/>
        <v/>
      </c>
      <c r="AW617" s="970" t="str">
        <f t="shared" si="2530"/>
        <v/>
      </c>
      <c r="AX617" s="971" t="str">
        <f t="shared" si="2530"/>
        <v/>
      </c>
      <c r="AY617" s="969" t="str">
        <f t="shared" si="2530"/>
        <v/>
      </c>
      <c r="AZ617" s="970" t="str">
        <f t="shared" si="2530"/>
        <v/>
      </c>
      <c r="BA617" s="970" t="str">
        <f t="shared" si="2530"/>
        <v/>
      </c>
      <c r="BB617" s="970" t="str">
        <f t="shared" si="2530"/>
        <v/>
      </c>
      <c r="BC617" s="970" t="str">
        <f t="shared" si="2530"/>
        <v/>
      </c>
      <c r="BD617" s="970" t="str">
        <f t="shared" si="2530"/>
        <v/>
      </c>
      <c r="BE617" s="970" t="str">
        <f t="shared" si="2530"/>
        <v/>
      </c>
      <c r="BF617" s="971" t="str">
        <f t="shared" si="2530"/>
        <v/>
      </c>
      <c r="BG617" s="969" t="str">
        <f t="shared" si="2530"/>
        <v/>
      </c>
      <c r="BH617" s="970" t="str">
        <f t="shared" si="2530"/>
        <v/>
      </c>
      <c r="BI617" s="970" t="str">
        <f t="shared" si="2530"/>
        <v/>
      </c>
      <c r="BJ617" s="970" t="str">
        <f t="shared" si="2530"/>
        <v/>
      </c>
      <c r="BK617" s="970" t="str">
        <f t="shared" si="2530"/>
        <v/>
      </c>
      <c r="BL617" s="970" t="str">
        <f t="shared" si="2530"/>
        <v/>
      </c>
      <c r="BM617" s="970" t="str">
        <f t="shared" si="2530"/>
        <v/>
      </c>
      <c r="BN617" s="971" t="str">
        <f t="shared" si="2530"/>
        <v/>
      </c>
    </row>
    <row r="618" spans="1:66" ht="15.75" x14ac:dyDescent="0.25">
      <c r="A618" s="275" t="s">
        <v>27</v>
      </c>
      <c r="B618" s="279" t="s">
        <v>59</v>
      </c>
      <c r="C618" s="27" t="str">
        <f>IF(C617="","",DSUM('Rozpis-skore'!$C$1:$L$162,$B618,C616:C617))</f>
        <v/>
      </c>
      <c r="D618" s="6" t="str">
        <f>IF(D617="","",DSUM('Rozpis-skore'!$C$1:$L$162,$B618,D616:D617))</f>
        <v/>
      </c>
      <c r="E618" s="6" t="str">
        <f>IF(E617="","",DSUM('Rozpis-skore'!$C$1:$L$162,$B618,E616:E617))</f>
        <v/>
      </c>
      <c r="F618" s="6" t="str">
        <f>IF(F617="","",DSUM('Rozpis-skore'!$C$1:$L$162,$B618,F616:F617))</f>
        <v/>
      </c>
      <c r="G618" s="6" t="str">
        <f>IF(G617="","",DSUM('Rozpis-skore'!$C$1:$L$162,$B618,G616:G617))</f>
        <v/>
      </c>
      <c r="H618" s="6" t="str">
        <f>IF(H617="","",DSUM('Rozpis-skore'!$C$1:$L$162,$B618,H616:H617))</f>
        <v/>
      </c>
      <c r="I618" s="6" t="str">
        <f>IF(I617="","",DSUM('Rozpis-skore'!$C$1:$L$162,$B618,I616:I617))</f>
        <v/>
      </c>
      <c r="J618" s="9" t="str">
        <f>IF(J617="","",DSUM('Rozpis-skore'!$C$1:$L$162,$B618,J616:J617))</f>
        <v/>
      </c>
      <c r="K618" s="27" t="str">
        <f>IF(K617="","",DSUM('Rozpis-skore'!$C$1:$L$162,$B618,K616:K617))</f>
        <v/>
      </c>
      <c r="L618" s="6" t="str">
        <f>IF(L617="","",DSUM('Rozpis-skore'!$C$1:$L$162,$B618,L616:L617))</f>
        <v/>
      </c>
      <c r="M618" s="6" t="str">
        <f>IF(M617="","",DSUM('Rozpis-skore'!$C$1:$L$162,$B618,M616:M617))</f>
        <v/>
      </c>
      <c r="N618" s="6" t="str">
        <f>IF(N617="","",DSUM('Rozpis-skore'!$C$1:$L$162,$B618,N616:N617))</f>
        <v/>
      </c>
      <c r="O618" s="6" t="str">
        <f>IF(O617="","",DSUM('Rozpis-skore'!$C$1:$L$162,$B618,O616:O617))</f>
        <v/>
      </c>
      <c r="P618" s="6" t="str">
        <f>IF(P617="","",DSUM('Rozpis-skore'!$C$1:$L$162,$B618,P616:P617))</f>
        <v/>
      </c>
      <c r="Q618" s="6" t="str">
        <f>IF(Q617="","",DSUM('Rozpis-skore'!$C$1:$L$162,$B618,Q616:Q617))</f>
        <v/>
      </c>
      <c r="R618" s="9" t="str">
        <f>IF(R617="","",DSUM('Rozpis-skore'!$C$1:$L$162,$B618,R616:R617))</f>
        <v/>
      </c>
      <c r="S618" s="27" t="str">
        <f>IF(S617="","",DSUM('Rozpis-skore'!$C$1:$L$162,$B618,S616:S617))</f>
        <v/>
      </c>
      <c r="T618" s="6" t="str">
        <f>IF(T617="","",DSUM('Rozpis-skore'!$C$1:$L$162,$B618,T616:T617))</f>
        <v/>
      </c>
      <c r="U618" s="6" t="str">
        <f>IF(U617="","",DSUM('Rozpis-skore'!$C$1:$L$162,$B618,U616:U617))</f>
        <v/>
      </c>
      <c r="V618" s="6" t="str">
        <f>IF(V617="","",DSUM('Rozpis-skore'!$C$1:$L$162,$B618,V616:V617))</f>
        <v/>
      </c>
      <c r="W618" s="6" t="str">
        <f>IF(W617="","",DSUM('Rozpis-skore'!$C$1:$L$162,$B618,W616:W617))</f>
        <v/>
      </c>
      <c r="X618" s="6" t="str">
        <f>IF(X617="","",DSUM('Rozpis-skore'!$C$1:$L$162,$B618,X616:X617))</f>
        <v/>
      </c>
      <c r="Y618" s="6" t="str">
        <f>IF(Y617="","",DSUM('Rozpis-skore'!$C$1:$L$162,$B618,Y616:Y617))</f>
        <v/>
      </c>
      <c r="Z618" s="9" t="str">
        <f>IF(Z617="","",DSUM('Rozpis-skore'!$C$1:$L$162,$B618,Z616:Z617))</f>
        <v/>
      </c>
      <c r="AA618" s="27" t="str">
        <f>IF(AA617="","",DSUM('Rozpis-skore'!$C$1:$L$162,$B618,AA616:AA617))</f>
        <v/>
      </c>
      <c r="AB618" s="6" t="str">
        <f>IF(AB617="","",DSUM('Rozpis-skore'!$C$1:$L$162,$B618,AB616:AB617))</f>
        <v/>
      </c>
      <c r="AC618" s="6" t="str">
        <f>IF(AC617="","",DSUM('Rozpis-skore'!$C$1:$L$162,$B618,AC616:AC617))</f>
        <v/>
      </c>
      <c r="AD618" s="6" t="str">
        <f>IF(AD617="","",DSUM('Rozpis-skore'!$C$1:$L$162,$B618,AD616:AD617))</f>
        <v/>
      </c>
      <c r="AE618" s="6" t="str">
        <f>IF(AE617="","",DSUM('Rozpis-skore'!$C$1:$L$162,$B618,AE616:AE617))</f>
        <v/>
      </c>
      <c r="AF618" s="6" t="str">
        <f>IF(AF617="","",DSUM('Rozpis-skore'!$C$1:$L$162,$B618,AF616:AF617))</f>
        <v/>
      </c>
      <c r="AG618" s="6" t="str">
        <f>IF(AG617="","",DSUM('Rozpis-skore'!$C$1:$L$162,$B618,AG616:AG617))</f>
        <v/>
      </c>
      <c r="AH618" s="9" t="str">
        <f>IF(AH617="","",DSUM('Rozpis-skore'!$C$1:$L$162,$B618,AH616:AH617))</f>
        <v/>
      </c>
      <c r="AI618" s="27" t="str">
        <f>IF(AI617="","",DSUM('Rozpis-skore'!$C$1:$L$162,$B618,AI616:AI617))</f>
        <v/>
      </c>
      <c r="AJ618" s="6" t="str">
        <f>IF(AJ617="","",DSUM('Rozpis-skore'!$C$1:$L$162,$B618,AJ616:AJ617))</f>
        <v/>
      </c>
      <c r="AK618" s="6" t="str">
        <f>IF(AK617="","",DSUM('Rozpis-skore'!$C$1:$L$162,$B618,AK616:AK617))</f>
        <v/>
      </c>
      <c r="AL618" s="6" t="str">
        <f>IF(AL617="","",DSUM('Rozpis-skore'!$C$1:$L$162,$B618,AL616:AL617))</f>
        <v/>
      </c>
      <c r="AM618" s="6" t="str">
        <f>IF(AM617="","",DSUM('Rozpis-skore'!$C$1:$L$162,$B618,AM616:AM617))</f>
        <v/>
      </c>
      <c r="AN618" s="6" t="str">
        <f>IF(AN617="","",DSUM('Rozpis-skore'!$C$1:$L$162,$B618,AN616:AN617))</f>
        <v/>
      </c>
      <c r="AO618" s="6" t="str">
        <f>IF(AO617="","",DSUM('Rozpis-skore'!$C$1:$L$162,$B618,AO616:AO617))</f>
        <v/>
      </c>
      <c r="AP618" s="9" t="str">
        <f>IF(AP617="","",DSUM('Rozpis-skore'!$C$1:$L$162,$B618,AP616:AP617))</f>
        <v/>
      </c>
      <c r="AQ618" s="27" t="str">
        <f>IF(AQ617="","",DSUM('Rozpis-skore'!$C$1:$L$162,$B618,AQ616:AQ617))</f>
        <v/>
      </c>
      <c r="AR618" s="6" t="str">
        <f>IF(AR617="","",DSUM('Rozpis-skore'!$C$1:$L$162,$B618,AR616:AR617))</f>
        <v/>
      </c>
      <c r="AS618" s="6" t="str">
        <f>IF(AS617="","",DSUM('Rozpis-skore'!$C$1:$L$162,$B618,AS616:AS617))</f>
        <v/>
      </c>
      <c r="AT618" s="6" t="str">
        <f>IF(AT617="","",DSUM('Rozpis-skore'!$C$1:$L$162,$B618,AT616:AT617))</f>
        <v/>
      </c>
      <c r="AU618" s="6" t="str">
        <f>IF(AU617="","",DSUM('Rozpis-skore'!$C$1:$L$162,$B618,AU616:AU617))</f>
        <v/>
      </c>
      <c r="AV618" s="6" t="str">
        <f>IF(AV617="","",DSUM('Rozpis-skore'!$C$1:$L$162,$B618,AV616:AV617))</f>
        <v/>
      </c>
      <c r="AW618" s="6" t="str">
        <f>IF(AW617="","",DSUM('Rozpis-skore'!$C$1:$L$162,$B618,AW616:AW617))</f>
        <v/>
      </c>
      <c r="AX618" s="9" t="str">
        <f>IF(AX617="","",DSUM('Rozpis-skore'!$C$1:$L$162,$B618,AX616:AX617))</f>
        <v/>
      </c>
      <c r="AY618" s="27" t="str">
        <f>IF(AY617="","",DSUM('Rozpis-skore'!$C$1:$L$162,$B618,AY616:AY617))</f>
        <v/>
      </c>
      <c r="AZ618" s="6" t="str">
        <f>IF(AZ617="","",DSUM('Rozpis-skore'!$C$1:$L$162,$B618,AZ616:AZ617))</f>
        <v/>
      </c>
      <c r="BA618" s="6" t="str">
        <f>IF(BA617="","",DSUM('Rozpis-skore'!$C$1:$L$162,$B618,BA616:BA617))</f>
        <v/>
      </c>
      <c r="BB618" s="6" t="str">
        <f>IF(BB617="","",DSUM('Rozpis-skore'!$C$1:$L$162,$B618,BB616:BB617))</f>
        <v/>
      </c>
      <c r="BC618" s="6" t="str">
        <f>IF(BC617="","",DSUM('Rozpis-skore'!$C$1:$L$162,$B618,BC616:BC617))</f>
        <v/>
      </c>
      <c r="BD618" s="6" t="str">
        <f>IF(BD617="","",DSUM('Rozpis-skore'!$C$1:$L$162,$B618,BD616:BD617))</f>
        <v/>
      </c>
      <c r="BE618" s="6" t="str">
        <f>IF(BE617="","",DSUM('Rozpis-skore'!$C$1:$L$162,$B618,BE616:BE617))</f>
        <v/>
      </c>
      <c r="BF618" s="9" t="str">
        <f>IF(BF617="","",DSUM('Rozpis-skore'!$C$1:$L$162,$B618,BF616:BF617))</f>
        <v/>
      </c>
      <c r="BG618" s="27" t="str">
        <f>IF(BG617="","",DSUM('Rozpis-skore'!$C$1:$L$162,$B618,BG616:BG617))</f>
        <v/>
      </c>
      <c r="BH618" s="6" t="str">
        <f>IF(BH617="","",DSUM('Rozpis-skore'!$C$1:$L$162,$B618,BH616:BH617))</f>
        <v/>
      </c>
      <c r="BI618" s="6" t="str">
        <f>IF(BI617="","",DSUM('Rozpis-skore'!$C$1:$L$162,$B618,BI616:BI617))</f>
        <v/>
      </c>
      <c r="BJ618" s="6" t="str">
        <f>IF(BJ617="","",DSUM('Rozpis-skore'!$C$1:$L$162,$B618,BJ616:BJ617))</f>
        <v/>
      </c>
      <c r="BK618" s="6" t="str">
        <f>IF(BK617="","",DSUM('Rozpis-skore'!$C$1:$L$162,$B618,BK616:BK617))</f>
        <v/>
      </c>
      <c r="BL618" s="6" t="str">
        <f>IF(BL617="","",DSUM('Rozpis-skore'!$C$1:$L$162,$B618,BL616:BL617))</f>
        <v/>
      </c>
      <c r="BM618" s="6" t="str">
        <f>IF(BM617="","",DSUM('Rozpis-skore'!$C$1:$L$162,$B618,BM616:BM617))</f>
        <v/>
      </c>
      <c r="BN618" s="9" t="str">
        <f>IF(BN617="","",DSUM('Rozpis-skore'!$C$1:$L$162,$B618,BN616:BN617))</f>
        <v/>
      </c>
    </row>
    <row r="619" spans="1:66" ht="15.75" x14ac:dyDescent="0.25">
      <c r="A619" s="275" t="s">
        <v>29</v>
      </c>
      <c r="B619" s="279" t="s">
        <v>21</v>
      </c>
      <c r="C619" s="27" t="str">
        <f>IF(C617="","",DSUM('Rozpis-skore'!$C$1:$L$162,$B619,C616:C617))</f>
        <v/>
      </c>
      <c r="D619" s="6" t="str">
        <f>IF(D617="","",DSUM('Rozpis-skore'!$C$1:$L$162,$B619,D616:D617))</f>
        <v/>
      </c>
      <c r="E619" s="6" t="str">
        <f>IF(E617="","",DSUM('Rozpis-skore'!$C$1:$L$162,$B619,E616:E617))</f>
        <v/>
      </c>
      <c r="F619" s="6" t="str">
        <f>IF(F617="","",DSUM('Rozpis-skore'!$C$1:$L$162,$B619,F616:F617))</f>
        <v/>
      </c>
      <c r="G619" s="6" t="str">
        <f>IF(G617="","",DSUM('Rozpis-skore'!$C$1:$L$162,$B619,G616:G617))</f>
        <v/>
      </c>
      <c r="H619" s="6" t="str">
        <f>IF(H617="","",DSUM('Rozpis-skore'!$C$1:$L$162,$B619,H616:H617))</f>
        <v/>
      </c>
      <c r="I619" s="6" t="str">
        <f>IF(I617="","",DSUM('Rozpis-skore'!$C$1:$L$162,$B619,I616:I617))</f>
        <v/>
      </c>
      <c r="J619" s="9" t="str">
        <f>IF(J617="","",DSUM('Rozpis-skore'!$C$1:$L$162,$B619,J616:J617))</f>
        <v/>
      </c>
      <c r="K619" s="27" t="str">
        <f>IF(K617="","",DSUM('Rozpis-skore'!$C$1:$L$162,$B619,K616:K617))</f>
        <v/>
      </c>
      <c r="L619" s="6" t="str">
        <f>IF(L617="","",DSUM('Rozpis-skore'!$C$1:$L$162,$B619,L616:L617))</f>
        <v/>
      </c>
      <c r="M619" s="6" t="str">
        <f>IF(M617="","",DSUM('Rozpis-skore'!$C$1:$L$162,$B619,M616:M617))</f>
        <v/>
      </c>
      <c r="N619" s="6" t="str">
        <f>IF(N617="","",DSUM('Rozpis-skore'!$C$1:$L$162,$B619,N616:N617))</f>
        <v/>
      </c>
      <c r="O619" s="6" t="str">
        <f>IF(O617="","",DSUM('Rozpis-skore'!$C$1:$L$162,$B619,O616:O617))</f>
        <v/>
      </c>
      <c r="P619" s="6" t="str">
        <f>IF(P617="","",DSUM('Rozpis-skore'!$C$1:$L$162,$B619,P616:P617))</f>
        <v/>
      </c>
      <c r="Q619" s="6" t="str">
        <f>IF(Q617="","",DSUM('Rozpis-skore'!$C$1:$L$162,$B619,Q616:Q617))</f>
        <v/>
      </c>
      <c r="R619" s="9" t="str">
        <f>IF(R617="","",DSUM('Rozpis-skore'!$C$1:$L$162,$B619,R616:R617))</f>
        <v/>
      </c>
      <c r="S619" s="27" t="str">
        <f>IF(S617="","",DSUM('Rozpis-skore'!$C$1:$L$162,$B619,S616:S617))</f>
        <v/>
      </c>
      <c r="T619" s="6" t="str">
        <f>IF(T617="","",DSUM('Rozpis-skore'!$C$1:$L$162,$B619,T616:T617))</f>
        <v/>
      </c>
      <c r="U619" s="6" t="str">
        <f>IF(U617="","",DSUM('Rozpis-skore'!$C$1:$L$162,$B619,U616:U617))</f>
        <v/>
      </c>
      <c r="V619" s="6" t="str">
        <f>IF(V617="","",DSUM('Rozpis-skore'!$C$1:$L$162,$B619,V616:V617))</f>
        <v/>
      </c>
      <c r="W619" s="6" t="str">
        <f>IF(W617="","",DSUM('Rozpis-skore'!$C$1:$L$162,$B619,W616:W617))</f>
        <v/>
      </c>
      <c r="X619" s="6" t="str">
        <f>IF(X617="","",DSUM('Rozpis-skore'!$C$1:$L$162,$B619,X616:X617))</f>
        <v/>
      </c>
      <c r="Y619" s="6" t="str">
        <f>IF(Y617="","",DSUM('Rozpis-skore'!$C$1:$L$162,$B619,Y616:Y617))</f>
        <v/>
      </c>
      <c r="Z619" s="9" t="str">
        <f>IF(Z617="","",DSUM('Rozpis-skore'!$C$1:$L$162,$B619,Z616:Z617))</f>
        <v/>
      </c>
      <c r="AA619" s="27" t="str">
        <f>IF(AA617="","",DSUM('Rozpis-skore'!$C$1:$L$162,$B619,AA616:AA617))</f>
        <v/>
      </c>
      <c r="AB619" s="6" t="str">
        <f>IF(AB617="","",DSUM('Rozpis-skore'!$C$1:$L$162,$B619,AB616:AB617))</f>
        <v/>
      </c>
      <c r="AC619" s="6" t="str">
        <f>IF(AC617="","",DSUM('Rozpis-skore'!$C$1:$L$162,$B619,AC616:AC617))</f>
        <v/>
      </c>
      <c r="AD619" s="6" t="str">
        <f>IF(AD617="","",DSUM('Rozpis-skore'!$C$1:$L$162,$B619,AD616:AD617))</f>
        <v/>
      </c>
      <c r="AE619" s="6" t="str">
        <f>IF(AE617="","",DSUM('Rozpis-skore'!$C$1:$L$162,$B619,AE616:AE617))</f>
        <v/>
      </c>
      <c r="AF619" s="6" t="str">
        <f>IF(AF617="","",DSUM('Rozpis-skore'!$C$1:$L$162,$B619,AF616:AF617))</f>
        <v/>
      </c>
      <c r="AG619" s="6" t="str">
        <f>IF(AG617="","",DSUM('Rozpis-skore'!$C$1:$L$162,$B619,AG616:AG617))</f>
        <v/>
      </c>
      <c r="AH619" s="9" t="str">
        <f>IF(AH617="","",DSUM('Rozpis-skore'!$C$1:$L$162,$B619,AH616:AH617))</f>
        <v/>
      </c>
      <c r="AI619" s="27" t="str">
        <f>IF(AI617="","",DSUM('Rozpis-skore'!$C$1:$L$162,$B619,AI616:AI617))</f>
        <v/>
      </c>
      <c r="AJ619" s="6" t="str">
        <f>IF(AJ617="","",DSUM('Rozpis-skore'!$C$1:$L$162,$B619,AJ616:AJ617))</f>
        <v/>
      </c>
      <c r="AK619" s="6" t="str">
        <f>IF(AK617="","",DSUM('Rozpis-skore'!$C$1:$L$162,$B619,AK616:AK617))</f>
        <v/>
      </c>
      <c r="AL619" s="6" t="str">
        <f>IF(AL617="","",DSUM('Rozpis-skore'!$C$1:$L$162,$B619,AL616:AL617))</f>
        <v/>
      </c>
      <c r="AM619" s="6" t="str">
        <f>IF(AM617="","",DSUM('Rozpis-skore'!$C$1:$L$162,$B619,AM616:AM617))</f>
        <v/>
      </c>
      <c r="AN619" s="6" t="str">
        <f>IF(AN617="","",DSUM('Rozpis-skore'!$C$1:$L$162,$B619,AN616:AN617))</f>
        <v/>
      </c>
      <c r="AO619" s="6" t="str">
        <f>IF(AO617="","",DSUM('Rozpis-skore'!$C$1:$L$162,$B619,AO616:AO617))</f>
        <v/>
      </c>
      <c r="AP619" s="9" t="str">
        <f>IF(AP617="","",DSUM('Rozpis-skore'!$C$1:$L$162,$B619,AP616:AP617))</f>
        <v/>
      </c>
      <c r="AQ619" s="27" t="str">
        <f>IF(AQ617="","",DSUM('Rozpis-skore'!$C$1:$L$162,$B619,AQ616:AQ617))</f>
        <v/>
      </c>
      <c r="AR619" s="6" t="str">
        <f>IF(AR617="","",DSUM('Rozpis-skore'!$C$1:$L$162,$B619,AR616:AR617))</f>
        <v/>
      </c>
      <c r="AS619" s="6" t="str">
        <f>IF(AS617="","",DSUM('Rozpis-skore'!$C$1:$L$162,$B619,AS616:AS617))</f>
        <v/>
      </c>
      <c r="AT619" s="6" t="str">
        <f>IF(AT617="","",DSUM('Rozpis-skore'!$C$1:$L$162,$B619,AT616:AT617))</f>
        <v/>
      </c>
      <c r="AU619" s="6" t="str">
        <f>IF(AU617="","",DSUM('Rozpis-skore'!$C$1:$L$162,$B619,AU616:AU617))</f>
        <v/>
      </c>
      <c r="AV619" s="6" t="str">
        <f>IF(AV617="","",DSUM('Rozpis-skore'!$C$1:$L$162,$B619,AV616:AV617))</f>
        <v/>
      </c>
      <c r="AW619" s="6" t="str">
        <f>IF(AW617="","",DSUM('Rozpis-skore'!$C$1:$L$162,$B619,AW616:AW617))</f>
        <v/>
      </c>
      <c r="AX619" s="9" t="str">
        <f>IF(AX617="","",DSUM('Rozpis-skore'!$C$1:$L$162,$B619,AX616:AX617))</f>
        <v/>
      </c>
      <c r="AY619" s="27" t="str">
        <f>IF(AY617="","",DSUM('Rozpis-skore'!$C$1:$L$162,$B619,AY616:AY617))</f>
        <v/>
      </c>
      <c r="AZ619" s="6" t="str">
        <f>IF(AZ617="","",DSUM('Rozpis-skore'!$C$1:$L$162,$B619,AZ616:AZ617))</f>
        <v/>
      </c>
      <c r="BA619" s="6" t="str">
        <f>IF(BA617="","",DSUM('Rozpis-skore'!$C$1:$L$162,$B619,BA616:BA617))</f>
        <v/>
      </c>
      <c r="BB619" s="6" t="str">
        <f>IF(BB617="","",DSUM('Rozpis-skore'!$C$1:$L$162,$B619,BB616:BB617))</f>
        <v/>
      </c>
      <c r="BC619" s="6" t="str">
        <f>IF(BC617="","",DSUM('Rozpis-skore'!$C$1:$L$162,$B619,BC616:BC617))</f>
        <v/>
      </c>
      <c r="BD619" s="6" t="str">
        <f>IF(BD617="","",DSUM('Rozpis-skore'!$C$1:$L$162,$B619,BD616:BD617))</f>
        <v/>
      </c>
      <c r="BE619" s="6" t="str">
        <f>IF(BE617="","",DSUM('Rozpis-skore'!$C$1:$L$162,$B619,BE616:BE617))</f>
        <v/>
      </c>
      <c r="BF619" s="9" t="str">
        <f>IF(BF617="","",DSUM('Rozpis-skore'!$C$1:$L$162,$B619,BF616:BF617))</f>
        <v/>
      </c>
      <c r="BG619" s="27" t="str">
        <f>IF(BG617="","",DSUM('Rozpis-skore'!$C$1:$L$162,$B619,BG616:BG617))</f>
        <v/>
      </c>
      <c r="BH619" s="6" t="str">
        <f>IF(BH617="","",DSUM('Rozpis-skore'!$C$1:$L$162,$B619,BH616:BH617))</f>
        <v/>
      </c>
      <c r="BI619" s="6" t="str">
        <f>IF(BI617="","",DSUM('Rozpis-skore'!$C$1:$L$162,$B619,BI616:BI617))</f>
        <v/>
      </c>
      <c r="BJ619" s="6" t="str">
        <f>IF(BJ617="","",DSUM('Rozpis-skore'!$C$1:$L$162,$B619,BJ616:BJ617))</f>
        <v/>
      </c>
      <c r="BK619" s="6" t="str">
        <f>IF(BK617="","",DSUM('Rozpis-skore'!$C$1:$L$162,$B619,BK616:BK617))</f>
        <v/>
      </c>
      <c r="BL619" s="6" t="str">
        <f>IF(BL617="","",DSUM('Rozpis-skore'!$C$1:$L$162,$B619,BL616:BL617))</f>
        <v/>
      </c>
      <c r="BM619" s="6" t="str">
        <f>IF(BM617="","",DSUM('Rozpis-skore'!$C$1:$L$162,$B619,BM616:BM617))</f>
        <v/>
      </c>
      <c r="BN619" s="9" t="str">
        <f>IF(BN617="","",DSUM('Rozpis-skore'!$C$1:$L$162,$B619,BN616:BN617))</f>
        <v/>
      </c>
    </row>
    <row r="620" spans="1:66" ht="16.5" thickBot="1" x14ac:dyDescent="0.3">
      <c r="A620" s="277" t="s">
        <v>31</v>
      </c>
      <c r="B620" s="280" t="s">
        <v>20</v>
      </c>
      <c r="C620" s="13" t="str">
        <f>IF(C617="","",DSUM('Rozpis-skore'!$C$1:$L$162,$B620,C616:C617))</f>
        <v/>
      </c>
      <c r="D620" s="10" t="str">
        <f>IF(D617="","",DSUM('Rozpis-skore'!$C$1:$L$162,$B620,D616:D617))</f>
        <v/>
      </c>
      <c r="E620" s="10" t="str">
        <f>IF(E617="","",DSUM('Rozpis-skore'!$C$1:$L$162,$B620,E616:E617))</f>
        <v/>
      </c>
      <c r="F620" s="10" t="str">
        <f>IF(F617="","",DSUM('Rozpis-skore'!$C$1:$L$162,$B620,F616:F617))</f>
        <v/>
      </c>
      <c r="G620" s="10" t="str">
        <f>IF(G617="","",DSUM('Rozpis-skore'!$C$1:$L$162,$B620,G616:G617))</f>
        <v/>
      </c>
      <c r="H620" s="10" t="str">
        <f>IF(H617="","",DSUM('Rozpis-skore'!$C$1:$L$162,$B620,H616:H617))</f>
        <v/>
      </c>
      <c r="I620" s="10" t="str">
        <f>IF(I617="","",DSUM('Rozpis-skore'!$C$1:$L$162,$B620,I616:I617))</f>
        <v/>
      </c>
      <c r="J620" s="11" t="str">
        <f>IF(J617="","",DSUM('Rozpis-skore'!$C$1:$L$162,$B620,J616:J617))</f>
        <v/>
      </c>
      <c r="K620" s="13" t="str">
        <f>IF(K617="","",DSUM('Rozpis-skore'!$C$1:$L$162,$B620,K616:K617))</f>
        <v/>
      </c>
      <c r="L620" s="10" t="str">
        <f>IF(L617="","",DSUM('Rozpis-skore'!$C$1:$L$162,$B620,L616:L617))</f>
        <v/>
      </c>
      <c r="M620" s="10" t="str">
        <f>IF(M617="","",DSUM('Rozpis-skore'!$C$1:$L$162,$B620,M616:M617))</f>
        <v/>
      </c>
      <c r="N620" s="10" t="str">
        <f>IF(N617="","",DSUM('Rozpis-skore'!$C$1:$L$162,$B620,N616:N617))</f>
        <v/>
      </c>
      <c r="O620" s="10" t="str">
        <f>IF(O617="","",DSUM('Rozpis-skore'!$C$1:$L$162,$B620,O616:O617))</f>
        <v/>
      </c>
      <c r="P620" s="10" t="str">
        <f>IF(P617="","",DSUM('Rozpis-skore'!$C$1:$L$162,$B620,P616:P617))</f>
        <v/>
      </c>
      <c r="Q620" s="10" t="str">
        <f>IF(Q617="","",DSUM('Rozpis-skore'!$C$1:$L$162,$B620,Q616:Q617))</f>
        <v/>
      </c>
      <c r="R620" s="11" t="str">
        <f>IF(R617="","",DSUM('Rozpis-skore'!$C$1:$L$162,$B620,R616:R617))</f>
        <v/>
      </c>
      <c r="S620" s="13" t="str">
        <f>IF(S617="","",DSUM('Rozpis-skore'!$C$1:$L$162,$B620,S616:S617))</f>
        <v/>
      </c>
      <c r="T620" s="10" t="str">
        <f>IF(T617="","",DSUM('Rozpis-skore'!$C$1:$L$162,$B620,T616:T617))</f>
        <v/>
      </c>
      <c r="U620" s="10" t="str">
        <f>IF(U617="","",DSUM('Rozpis-skore'!$C$1:$L$162,$B620,U616:U617))</f>
        <v/>
      </c>
      <c r="V620" s="10" t="str">
        <f>IF(V617="","",DSUM('Rozpis-skore'!$C$1:$L$162,$B620,V616:V617))</f>
        <v/>
      </c>
      <c r="W620" s="10" t="str">
        <f>IF(W617="","",DSUM('Rozpis-skore'!$C$1:$L$162,$B620,W616:W617))</f>
        <v/>
      </c>
      <c r="X620" s="10" t="str">
        <f>IF(X617="","",DSUM('Rozpis-skore'!$C$1:$L$162,$B620,X616:X617))</f>
        <v/>
      </c>
      <c r="Y620" s="10" t="str">
        <f>IF(Y617="","",DSUM('Rozpis-skore'!$C$1:$L$162,$B620,Y616:Y617))</f>
        <v/>
      </c>
      <c r="Z620" s="11" t="str">
        <f>IF(Z617="","",DSUM('Rozpis-skore'!$C$1:$L$162,$B620,Z616:Z617))</f>
        <v/>
      </c>
      <c r="AA620" s="13" t="str">
        <f>IF(AA617="","",DSUM('Rozpis-skore'!$C$1:$L$162,$B620,AA616:AA617))</f>
        <v/>
      </c>
      <c r="AB620" s="10" t="str">
        <f>IF(AB617="","",DSUM('Rozpis-skore'!$C$1:$L$162,$B620,AB616:AB617))</f>
        <v/>
      </c>
      <c r="AC620" s="10" t="str">
        <f>IF(AC617="","",DSUM('Rozpis-skore'!$C$1:$L$162,$B620,AC616:AC617))</f>
        <v/>
      </c>
      <c r="AD620" s="10" t="str">
        <f>IF(AD617="","",DSUM('Rozpis-skore'!$C$1:$L$162,$B620,AD616:AD617))</f>
        <v/>
      </c>
      <c r="AE620" s="10" t="str">
        <f>IF(AE617="","",DSUM('Rozpis-skore'!$C$1:$L$162,$B620,AE616:AE617))</f>
        <v/>
      </c>
      <c r="AF620" s="10" t="str">
        <f>IF(AF617="","",DSUM('Rozpis-skore'!$C$1:$L$162,$B620,AF616:AF617))</f>
        <v/>
      </c>
      <c r="AG620" s="10" t="str">
        <f>IF(AG617="","",DSUM('Rozpis-skore'!$C$1:$L$162,$B620,AG616:AG617))</f>
        <v/>
      </c>
      <c r="AH620" s="11" t="str">
        <f>IF(AH617="","",DSUM('Rozpis-skore'!$C$1:$L$162,$B620,AH616:AH617))</f>
        <v/>
      </c>
      <c r="AI620" s="13" t="str">
        <f>IF(AI617="","",DSUM('Rozpis-skore'!$C$1:$L$162,$B620,AI616:AI617))</f>
        <v/>
      </c>
      <c r="AJ620" s="10" t="str">
        <f>IF(AJ617="","",DSUM('Rozpis-skore'!$C$1:$L$162,$B620,AJ616:AJ617))</f>
        <v/>
      </c>
      <c r="AK620" s="10" t="str">
        <f>IF(AK617="","",DSUM('Rozpis-skore'!$C$1:$L$162,$B620,AK616:AK617))</f>
        <v/>
      </c>
      <c r="AL620" s="10" t="str">
        <f>IF(AL617="","",DSUM('Rozpis-skore'!$C$1:$L$162,$B620,AL616:AL617))</f>
        <v/>
      </c>
      <c r="AM620" s="10" t="str">
        <f>IF(AM617="","",DSUM('Rozpis-skore'!$C$1:$L$162,$B620,AM616:AM617))</f>
        <v/>
      </c>
      <c r="AN620" s="10" t="str">
        <f>IF(AN617="","",DSUM('Rozpis-skore'!$C$1:$L$162,$B620,AN616:AN617))</f>
        <v/>
      </c>
      <c r="AO620" s="10" t="str">
        <f>IF(AO617="","",DSUM('Rozpis-skore'!$C$1:$L$162,$B620,AO616:AO617))</f>
        <v/>
      </c>
      <c r="AP620" s="11" t="str">
        <f>IF(AP617="","",DSUM('Rozpis-skore'!$C$1:$L$162,$B620,AP616:AP617))</f>
        <v/>
      </c>
      <c r="AQ620" s="13" t="str">
        <f>IF(AQ617="","",DSUM('Rozpis-skore'!$C$1:$L$162,$B620,AQ616:AQ617))</f>
        <v/>
      </c>
      <c r="AR620" s="10" t="str">
        <f>IF(AR617="","",DSUM('Rozpis-skore'!$C$1:$L$162,$B620,AR616:AR617))</f>
        <v/>
      </c>
      <c r="AS620" s="10" t="str">
        <f>IF(AS617="","",DSUM('Rozpis-skore'!$C$1:$L$162,$B620,AS616:AS617))</f>
        <v/>
      </c>
      <c r="AT620" s="10" t="str">
        <f>IF(AT617="","",DSUM('Rozpis-skore'!$C$1:$L$162,$B620,AT616:AT617))</f>
        <v/>
      </c>
      <c r="AU620" s="10" t="str">
        <f>IF(AU617="","",DSUM('Rozpis-skore'!$C$1:$L$162,$B620,AU616:AU617))</f>
        <v/>
      </c>
      <c r="AV620" s="10" t="str">
        <f>IF(AV617="","",DSUM('Rozpis-skore'!$C$1:$L$162,$B620,AV616:AV617))</f>
        <v/>
      </c>
      <c r="AW620" s="10" t="str">
        <f>IF(AW617="","",DSUM('Rozpis-skore'!$C$1:$L$162,$B620,AW616:AW617))</f>
        <v/>
      </c>
      <c r="AX620" s="11" t="str">
        <f>IF(AX617="","",DSUM('Rozpis-skore'!$C$1:$L$162,$B620,AX616:AX617))</f>
        <v/>
      </c>
      <c r="AY620" s="13" t="str">
        <f>IF(AY617="","",DSUM('Rozpis-skore'!$C$1:$L$162,$B620,AY616:AY617))</f>
        <v/>
      </c>
      <c r="AZ620" s="10" t="str">
        <f>IF(AZ617="","",DSUM('Rozpis-skore'!$C$1:$L$162,$B620,AZ616:AZ617))</f>
        <v/>
      </c>
      <c r="BA620" s="10" t="str">
        <f>IF(BA617="","",DSUM('Rozpis-skore'!$C$1:$L$162,$B620,BA616:BA617))</f>
        <v/>
      </c>
      <c r="BB620" s="10" t="str">
        <f>IF(BB617="","",DSUM('Rozpis-skore'!$C$1:$L$162,$B620,BB616:BB617))</f>
        <v/>
      </c>
      <c r="BC620" s="10" t="str">
        <f>IF(BC617="","",DSUM('Rozpis-skore'!$C$1:$L$162,$B620,BC616:BC617))</f>
        <v/>
      </c>
      <c r="BD620" s="10" t="str">
        <f>IF(BD617="","",DSUM('Rozpis-skore'!$C$1:$L$162,$B620,BD616:BD617))</f>
        <v/>
      </c>
      <c r="BE620" s="10" t="str">
        <f>IF(BE617="","",DSUM('Rozpis-skore'!$C$1:$L$162,$B620,BE616:BE617))</f>
        <v/>
      </c>
      <c r="BF620" s="11" t="str">
        <f>IF(BF617="","",DSUM('Rozpis-skore'!$C$1:$L$162,$B620,BF616:BF617))</f>
        <v/>
      </c>
      <c r="BG620" s="13" t="str">
        <f>IF(BG617="","",DSUM('Rozpis-skore'!$C$1:$L$162,$B620,BG616:BG617))</f>
        <v/>
      </c>
      <c r="BH620" s="10" t="str">
        <f>IF(BH617="","",DSUM('Rozpis-skore'!$C$1:$L$162,$B620,BH616:BH617))</f>
        <v/>
      </c>
      <c r="BI620" s="10" t="str">
        <f>IF(BI617="","",DSUM('Rozpis-skore'!$C$1:$L$162,$B620,BI616:BI617))</f>
        <v/>
      </c>
      <c r="BJ620" s="10" t="str">
        <f>IF(BJ617="","",DSUM('Rozpis-skore'!$C$1:$L$162,$B620,BJ616:BJ617))</f>
        <v/>
      </c>
      <c r="BK620" s="10" t="str">
        <f>IF(BK617="","",DSUM('Rozpis-skore'!$C$1:$L$162,$B620,BK616:BK617))</f>
        <v/>
      </c>
      <c r="BL620" s="10" t="str">
        <f>IF(BL617="","",DSUM('Rozpis-skore'!$C$1:$L$162,$B620,BL616:BL617))</f>
        <v/>
      </c>
      <c r="BM620" s="10" t="str">
        <f>IF(BM617="","",DSUM('Rozpis-skore'!$C$1:$L$162,$B620,BM616:BM617))</f>
        <v/>
      </c>
      <c r="BN620" s="11" t="str">
        <f>IF(BN617="","",DSUM('Rozpis-skore'!$C$1:$L$162,$B620,BN616:BN617))</f>
        <v/>
      </c>
    </row>
    <row r="621" spans="1:66" ht="15.75" x14ac:dyDescent="0.25">
      <c r="A621" s="2100" t="s">
        <v>138</v>
      </c>
      <c r="B621" s="2101"/>
      <c r="C621" s="28">
        <f t="shared" ref="C621:BN621" si="2531">SUM(C618,C613)</f>
        <v>0</v>
      </c>
      <c r="D621" s="29">
        <f t="shared" si="2531"/>
        <v>0</v>
      </c>
      <c r="E621" s="29">
        <f t="shared" si="2531"/>
        <v>0</v>
      </c>
      <c r="F621" s="29">
        <f t="shared" si="2531"/>
        <v>0</v>
      </c>
      <c r="G621" s="29">
        <f t="shared" si="2531"/>
        <v>0</v>
      </c>
      <c r="H621" s="29">
        <f t="shared" si="2531"/>
        <v>0</v>
      </c>
      <c r="I621" s="29">
        <f t="shared" si="2531"/>
        <v>0</v>
      </c>
      <c r="J621" s="30">
        <f t="shared" si="2531"/>
        <v>0</v>
      </c>
      <c r="K621" s="28">
        <f t="shared" si="2531"/>
        <v>0</v>
      </c>
      <c r="L621" s="29">
        <f t="shared" si="2531"/>
        <v>0</v>
      </c>
      <c r="M621" s="29">
        <f t="shared" si="2531"/>
        <v>0</v>
      </c>
      <c r="N621" s="29">
        <f t="shared" si="2531"/>
        <v>0</v>
      </c>
      <c r="O621" s="29">
        <f t="shared" si="2531"/>
        <v>0</v>
      </c>
      <c r="P621" s="29">
        <f t="shared" si="2531"/>
        <v>0</v>
      </c>
      <c r="Q621" s="29">
        <f t="shared" si="2531"/>
        <v>0</v>
      </c>
      <c r="R621" s="30">
        <f t="shared" si="2531"/>
        <v>0</v>
      </c>
      <c r="S621" s="28">
        <f t="shared" si="2531"/>
        <v>0</v>
      </c>
      <c r="T621" s="29">
        <f t="shared" si="2531"/>
        <v>0</v>
      </c>
      <c r="U621" s="29">
        <f t="shared" si="2531"/>
        <v>0</v>
      </c>
      <c r="V621" s="29">
        <f t="shared" si="2531"/>
        <v>0</v>
      </c>
      <c r="W621" s="29">
        <f t="shared" si="2531"/>
        <v>0</v>
      </c>
      <c r="X621" s="29">
        <f t="shared" si="2531"/>
        <v>0</v>
      </c>
      <c r="Y621" s="29">
        <f t="shared" si="2531"/>
        <v>0</v>
      </c>
      <c r="Z621" s="30">
        <f t="shared" si="2531"/>
        <v>0</v>
      </c>
      <c r="AA621" s="28">
        <f t="shared" si="2531"/>
        <v>0</v>
      </c>
      <c r="AB621" s="29">
        <f t="shared" si="2531"/>
        <v>0</v>
      </c>
      <c r="AC621" s="29">
        <f t="shared" si="2531"/>
        <v>0</v>
      </c>
      <c r="AD621" s="29">
        <f t="shared" si="2531"/>
        <v>0</v>
      </c>
      <c r="AE621" s="29">
        <f t="shared" si="2531"/>
        <v>0</v>
      </c>
      <c r="AF621" s="29">
        <f t="shared" si="2531"/>
        <v>0</v>
      </c>
      <c r="AG621" s="29">
        <f t="shared" si="2531"/>
        <v>0</v>
      </c>
      <c r="AH621" s="30">
        <f t="shared" si="2531"/>
        <v>0</v>
      </c>
      <c r="AI621" s="28">
        <f t="shared" si="2531"/>
        <v>0</v>
      </c>
      <c r="AJ621" s="29">
        <f t="shared" si="2531"/>
        <v>0</v>
      </c>
      <c r="AK621" s="29">
        <f t="shared" si="2531"/>
        <v>0</v>
      </c>
      <c r="AL621" s="29">
        <f t="shared" si="2531"/>
        <v>0</v>
      </c>
      <c r="AM621" s="29">
        <f t="shared" si="2531"/>
        <v>0</v>
      </c>
      <c r="AN621" s="29">
        <f t="shared" si="2531"/>
        <v>0</v>
      </c>
      <c r="AO621" s="29">
        <f t="shared" si="2531"/>
        <v>0</v>
      </c>
      <c r="AP621" s="30">
        <f t="shared" si="2531"/>
        <v>0</v>
      </c>
      <c r="AQ621" s="28">
        <f t="shared" si="2531"/>
        <v>0</v>
      </c>
      <c r="AR621" s="29">
        <f t="shared" si="2531"/>
        <v>0</v>
      </c>
      <c r="AS621" s="29">
        <f t="shared" si="2531"/>
        <v>0</v>
      </c>
      <c r="AT621" s="29">
        <f t="shared" si="2531"/>
        <v>0</v>
      </c>
      <c r="AU621" s="29">
        <f t="shared" si="2531"/>
        <v>0</v>
      </c>
      <c r="AV621" s="29">
        <f t="shared" si="2531"/>
        <v>0</v>
      </c>
      <c r="AW621" s="29">
        <f t="shared" si="2531"/>
        <v>0</v>
      </c>
      <c r="AX621" s="30">
        <f t="shared" si="2531"/>
        <v>0</v>
      </c>
      <c r="AY621" s="28">
        <f t="shared" si="2531"/>
        <v>0</v>
      </c>
      <c r="AZ621" s="29">
        <f t="shared" si="2531"/>
        <v>0</v>
      </c>
      <c r="BA621" s="29">
        <f t="shared" si="2531"/>
        <v>0</v>
      </c>
      <c r="BB621" s="29">
        <f t="shared" si="2531"/>
        <v>0</v>
      </c>
      <c r="BC621" s="29">
        <f t="shared" si="2531"/>
        <v>0</v>
      </c>
      <c r="BD621" s="29">
        <f t="shared" si="2531"/>
        <v>0</v>
      </c>
      <c r="BE621" s="29">
        <f t="shared" si="2531"/>
        <v>0</v>
      </c>
      <c r="BF621" s="30">
        <f t="shared" si="2531"/>
        <v>0</v>
      </c>
      <c r="BG621" s="28">
        <f t="shared" si="2531"/>
        <v>0</v>
      </c>
      <c r="BH621" s="29">
        <f t="shared" si="2531"/>
        <v>0</v>
      </c>
      <c r="BI621" s="29">
        <f t="shared" si="2531"/>
        <v>0</v>
      </c>
      <c r="BJ621" s="29">
        <f t="shared" si="2531"/>
        <v>0</v>
      </c>
      <c r="BK621" s="29">
        <f t="shared" si="2531"/>
        <v>0</v>
      </c>
      <c r="BL621" s="29">
        <f t="shared" si="2531"/>
        <v>0</v>
      </c>
      <c r="BM621" s="29">
        <f t="shared" si="2531"/>
        <v>0</v>
      </c>
      <c r="BN621" s="30">
        <f t="shared" si="2531"/>
        <v>0</v>
      </c>
    </row>
    <row r="622" spans="1:66" ht="15.75" x14ac:dyDescent="0.25">
      <c r="A622" s="2102" t="s">
        <v>139</v>
      </c>
      <c r="B622" s="2103"/>
      <c r="C622" s="31">
        <f t="shared" ref="C622:BN622" si="2532">SUM(C619,C614)</f>
        <v>0</v>
      </c>
      <c r="D622" s="32">
        <f t="shared" si="2532"/>
        <v>0</v>
      </c>
      <c r="E622" s="32">
        <f t="shared" si="2532"/>
        <v>0</v>
      </c>
      <c r="F622" s="32">
        <f t="shared" si="2532"/>
        <v>0</v>
      </c>
      <c r="G622" s="32">
        <f t="shared" si="2532"/>
        <v>0</v>
      </c>
      <c r="H622" s="32">
        <f t="shared" si="2532"/>
        <v>0</v>
      </c>
      <c r="I622" s="32">
        <f t="shared" si="2532"/>
        <v>0</v>
      </c>
      <c r="J622" s="33">
        <f t="shared" si="2532"/>
        <v>0</v>
      </c>
      <c r="K622" s="31">
        <f t="shared" si="2532"/>
        <v>0</v>
      </c>
      <c r="L622" s="32">
        <f t="shared" si="2532"/>
        <v>0</v>
      </c>
      <c r="M622" s="32">
        <f t="shared" si="2532"/>
        <v>0</v>
      </c>
      <c r="N622" s="32">
        <f t="shared" si="2532"/>
        <v>0</v>
      </c>
      <c r="O622" s="32">
        <f t="shared" si="2532"/>
        <v>0</v>
      </c>
      <c r="P622" s="32">
        <f t="shared" si="2532"/>
        <v>0</v>
      </c>
      <c r="Q622" s="32">
        <f t="shared" si="2532"/>
        <v>0</v>
      </c>
      <c r="R622" s="33">
        <f t="shared" si="2532"/>
        <v>0</v>
      </c>
      <c r="S622" s="31">
        <f t="shared" si="2532"/>
        <v>0</v>
      </c>
      <c r="T622" s="32">
        <f t="shared" si="2532"/>
        <v>0</v>
      </c>
      <c r="U622" s="32">
        <f t="shared" si="2532"/>
        <v>0</v>
      </c>
      <c r="V622" s="32">
        <f t="shared" si="2532"/>
        <v>0</v>
      </c>
      <c r="W622" s="32">
        <f t="shared" si="2532"/>
        <v>0</v>
      </c>
      <c r="X622" s="32">
        <f t="shared" si="2532"/>
        <v>0</v>
      </c>
      <c r="Y622" s="32">
        <f t="shared" si="2532"/>
        <v>0</v>
      </c>
      <c r="Z622" s="33">
        <f t="shared" si="2532"/>
        <v>0</v>
      </c>
      <c r="AA622" s="31">
        <f t="shared" si="2532"/>
        <v>0</v>
      </c>
      <c r="AB622" s="32">
        <f t="shared" si="2532"/>
        <v>0</v>
      </c>
      <c r="AC622" s="32">
        <f t="shared" si="2532"/>
        <v>0</v>
      </c>
      <c r="AD622" s="32">
        <f t="shared" si="2532"/>
        <v>0</v>
      </c>
      <c r="AE622" s="32">
        <f t="shared" si="2532"/>
        <v>0</v>
      </c>
      <c r="AF622" s="32">
        <f t="shared" si="2532"/>
        <v>0</v>
      </c>
      <c r="AG622" s="32">
        <f t="shared" si="2532"/>
        <v>0</v>
      </c>
      <c r="AH622" s="33">
        <f t="shared" si="2532"/>
        <v>0</v>
      </c>
      <c r="AI622" s="31">
        <f t="shared" si="2532"/>
        <v>0</v>
      </c>
      <c r="AJ622" s="32">
        <f t="shared" si="2532"/>
        <v>0</v>
      </c>
      <c r="AK622" s="32">
        <f t="shared" si="2532"/>
        <v>0</v>
      </c>
      <c r="AL622" s="32">
        <f t="shared" si="2532"/>
        <v>0</v>
      </c>
      <c r="AM622" s="32">
        <f t="shared" si="2532"/>
        <v>0</v>
      </c>
      <c r="AN622" s="32">
        <f t="shared" si="2532"/>
        <v>0</v>
      </c>
      <c r="AO622" s="32">
        <f t="shared" si="2532"/>
        <v>0</v>
      </c>
      <c r="AP622" s="33">
        <f t="shared" si="2532"/>
        <v>0</v>
      </c>
      <c r="AQ622" s="31">
        <f t="shared" si="2532"/>
        <v>0</v>
      </c>
      <c r="AR622" s="32">
        <f t="shared" si="2532"/>
        <v>0</v>
      </c>
      <c r="AS622" s="32">
        <f t="shared" si="2532"/>
        <v>0</v>
      </c>
      <c r="AT622" s="32">
        <f t="shared" si="2532"/>
        <v>0</v>
      </c>
      <c r="AU622" s="32">
        <f t="shared" si="2532"/>
        <v>0</v>
      </c>
      <c r="AV622" s="32">
        <f t="shared" si="2532"/>
        <v>0</v>
      </c>
      <c r="AW622" s="32">
        <f t="shared" si="2532"/>
        <v>0</v>
      </c>
      <c r="AX622" s="33">
        <f t="shared" si="2532"/>
        <v>0</v>
      </c>
      <c r="AY622" s="31">
        <f t="shared" si="2532"/>
        <v>0</v>
      </c>
      <c r="AZ622" s="32">
        <f t="shared" si="2532"/>
        <v>0</v>
      </c>
      <c r="BA622" s="32">
        <f t="shared" si="2532"/>
        <v>0</v>
      </c>
      <c r="BB622" s="32">
        <f t="shared" si="2532"/>
        <v>0</v>
      </c>
      <c r="BC622" s="32">
        <f t="shared" si="2532"/>
        <v>0</v>
      </c>
      <c r="BD622" s="32">
        <f t="shared" si="2532"/>
        <v>0</v>
      </c>
      <c r="BE622" s="32">
        <f t="shared" si="2532"/>
        <v>0</v>
      </c>
      <c r="BF622" s="33">
        <f t="shared" si="2532"/>
        <v>0</v>
      </c>
      <c r="BG622" s="31">
        <f t="shared" si="2532"/>
        <v>0</v>
      </c>
      <c r="BH622" s="32">
        <f t="shared" si="2532"/>
        <v>0</v>
      </c>
      <c r="BI622" s="32">
        <f t="shared" si="2532"/>
        <v>0</v>
      </c>
      <c r="BJ622" s="32">
        <f t="shared" si="2532"/>
        <v>0</v>
      </c>
      <c r="BK622" s="32">
        <f t="shared" si="2532"/>
        <v>0</v>
      </c>
      <c r="BL622" s="32">
        <f t="shared" si="2532"/>
        <v>0</v>
      </c>
      <c r="BM622" s="32">
        <f t="shared" si="2532"/>
        <v>0</v>
      </c>
      <c r="BN622" s="33">
        <f t="shared" si="2532"/>
        <v>0</v>
      </c>
    </row>
    <row r="623" spans="1:66" ht="15.75" x14ac:dyDescent="0.25">
      <c r="A623" s="2102" t="s">
        <v>140</v>
      </c>
      <c r="B623" s="2103"/>
      <c r="C623" s="31">
        <f t="shared" ref="C623:BN623" si="2533">SUM(C620,C615)</f>
        <v>0</v>
      </c>
      <c r="D623" s="32">
        <f t="shared" si="2533"/>
        <v>0</v>
      </c>
      <c r="E623" s="32">
        <f t="shared" si="2533"/>
        <v>0</v>
      </c>
      <c r="F623" s="32">
        <f t="shared" si="2533"/>
        <v>0</v>
      </c>
      <c r="G623" s="32">
        <f t="shared" si="2533"/>
        <v>0</v>
      </c>
      <c r="H623" s="32">
        <f t="shared" si="2533"/>
        <v>0</v>
      </c>
      <c r="I623" s="32">
        <f t="shared" si="2533"/>
        <v>0</v>
      </c>
      <c r="J623" s="33">
        <f t="shared" si="2533"/>
        <v>0</v>
      </c>
      <c r="K623" s="31">
        <f t="shared" si="2533"/>
        <v>0</v>
      </c>
      <c r="L623" s="32">
        <f t="shared" si="2533"/>
        <v>0</v>
      </c>
      <c r="M623" s="32">
        <f t="shared" si="2533"/>
        <v>0</v>
      </c>
      <c r="N623" s="32">
        <f t="shared" si="2533"/>
        <v>0</v>
      </c>
      <c r="O623" s="32">
        <f t="shared" si="2533"/>
        <v>0</v>
      </c>
      <c r="P623" s="32">
        <f t="shared" si="2533"/>
        <v>0</v>
      </c>
      <c r="Q623" s="32">
        <f t="shared" si="2533"/>
        <v>0</v>
      </c>
      <c r="R623" s="33">
        <f t="shared" si="2533"/>
        <v>0</v>
      </c>
      <c r="S623" s="31">
        <f t="shared" si="2533"/>
        <v>0</v>
      </c>
      <c r="T623" s="32">
        <f t="shared" si="2533"/>
        <v>0</v>
      </c>
      <c r="U623" s="32">
        <f t="shared" si="2533"/>
        <v>0</v>
      </c>
      <c r="V623" s="32">
        <f t="shared" si="2533"/>
        <v>0</v>
      </c>
      <c r="W623" s="32">
        <f t="shared" si="2533"/>
        <v>0</v>
      </c>
      <c r="X623" s="32">
        <f t="shared" si="2533"/>
        <v>0</v>
      </c>
      <c r="Y623" s="32">
        <f t="shared" si="2533"/>
        <v>0</v>
      </c>
      <c r="Z623" s="33">
        <f t="shared" si="2533"/>
        <v>0</v>
      </c>
      <c r="AA623" s="31">
        <f t="shared" si="2533"/>
        <v>0</v>
      </c>
      <c r="AB623" s="32">
        <f t="shared" si="2533"/>
        <v>0</v>
      </c>
      <c r="AC623" s="32">
        <f t="shared" si="2533"/>
        <v>0</v>
      </c>
      <c r="AD623" s="32">
        <f t="shared" si="2533"/>
        <v>0</v>
      </c>
      <c r="AE623" s="32">
        <f t="shared" si="2533"/>
        <v>0</v>
      </c>
      <c r="AF623" s="32">
        <f t="shared" si="2533"/>
        <v>0</v>
      </c>
      <c r="AG623" s="32">
        <f t="shared" si="2533"/>
        <v>0</v>
      </c>
      <c r="AH623" s="33">
        <f t="shared" si="2533"/>
        <v>0</v>
      </c>
      <c r="AI623" s="31">
        <f t="shared" si="2533"/>
        <v>0</v>
      </c>
      <c r="AJ623" s="32">
        <f t="shared" si="2533"/>
        <v>0</v>
      </c>
      <c r="AK623" s="32">
        <f t="shared" si="2533"/>
        <v>0</v>
      </c>
      <c r="AL623" s="32">
        <f t="shared" si="2533"/>
        <v>0</v>
      </c>
      <c r="AM623" s="32">
        <f t="shared" si="2533"/>
        <v>0</v>
      </c>
      <c r="AN623" s="32">
        <f t="shared" si="2533"/>
        <v>0</v>
      </c>
      <c r="AO623" s="32">
        <f t="shared" si="2533"/>
        <v>0</v>
      </c>
      <c r="AP623" s="33">
        <f t="shared" si="2533"/>
        <v>0</v>
      </c>
      <c r="AQ623" s="31">
        <f t="shared" si="2533"/>
        <v>0</v>
      </c>
      <c r="AR623" s="32">
        <f t="shared" si="2533"/>
        <v>0</v>
      </c>
      <c r="AS623" s="32">
        <f t="shared" si="2533"/>
        <v>0</v>
      </c>
      <c r="AT623" s="32">
        <f t="shared" si="2533"/>
        <v>0</v>
      </c>
      <c r="AU623" s="32">
        <f t="shared" si="2533"/>
        <v>0</v>
      </c>
      <c r="AV623" s="32">
        <f t="shared" si="2533"/>
        <v>0</v>
      </c>
      <c r="AW623" s="32">
        <f t="shared" si="2533"/>
        <v>0</v>
      </c>
      <c r="AX623" s="33">
        <f t="shared" si="2533"/>
        <v>0</v>
      </c>
      <c r="AY623" s="31">
        <f t="shared" si="2533"/>
        <v>0</v>
      </c>
      <c r="AZ623" s="32">
        <f t="shared" si="2533"/>
        <v>0</v>
      </c>
      <c r="BA623" s="32">
        <f t="shared" si="2533"/>
        <v>0</v>
      </c>
      <c r="BB623" s="32">
        <f t="shared" si="2533"/>
        <v>0</v>
      </c>
      <c r="BC623" s="32">
        <f t="shared" si="2533"/>
        <v>0</v>
      </c>
      <c r="BD623" s="32">
        <f t="shared" si="2533"/>
        <v>0</v>
      </c>
      <c r="BE623" s="32">
        <f t="shared" si="2533"/>
        <v>0</v>
      </c>
      <c r="BF623" s="33">
        <f t="shared" si="2533"/>
        <v>0</v>
      </c>
      <c r="BG623" s="31">
        <f t="shared" si="2533"/>
        <v>0</v>
      </c>
      <c r="BH623" s="32">
        <f t="shared" si="2533"/>
        <v>0</v>
      </c>
      <c r="BI623" s="32">
        <f t="shared" si="2533"/>
        <v>0</v>
      </c>
      <c r="BJ623" s="32">
        <f t="shared" si="2533"/>
        <v>0</v>
      </c>
      <c r="BK623" s="32">
        <f t="shared" si="2533"/>
        <v>0</v>
      </c>
      <c r="BL623" s="32">
        <f t="shared" si="2533"/>
        <v>0</v>
      </c>
      <c r="BM623" s="32">
        <f t="shared" si="2533"/>
        <v>0</v>
      </c>
      <c r="BN623" s="33">
        <f t="shared" si="2533"/>
        <v>0</v>
      </c>
    </row>
    <row r="624" spans="1:66" ht="15.75" x14ac:dyDescent="0.25">
      <c r="A624" s="2102" t="s">
        <v>141</v>
      </c>
      <c r="B624" s="2103"/>
      <c r="C624" s="49" t="str">
        <f t="shared" ref="C624:BN624" si="2534">IF(C612="","",C622-C623)</f>
        <v/>
      </c>
      <c r="D624" s="50" t="str">
        <f t="shared" si="2534"/>
        <v/>
      </c>
      <c r="E624" s="50" t="str">
        <f t="shared" si="2534"/>
        <v/>
      </c>
      <c r="F624" s="50" t="str">
        <f t="shared" si="2534"/>
        <v/>
      </c>
      <c r="G624" s="50" t="str">
        <f t="shared" si="2534"/>
        <v/>
      </c>
      <c r="H624" s="50" t="str">
        <f t="shared" si="2534"/>
        <v/>
      </c>
      <c r="I624" s="50" t="str">
        <f t="shared" si="2534"/>
        <v/>
      </c>
      <c r="J624" s="51" t="str">
        <f t="shared" si="2534"/>
        <v/>
      </c>
      <c r="K624" s="49" t="str">
        <f t="shared" si="2534"/>
        <v/>
      </c>
      <c r="L624" s="50" t="str">
        <f t="shared" si="2534"/>
        <v/>
      </c>
      <c r="M624" s="50" t="str">
        <f t="shared" si="2534"/>
        <v/>
      </c>
      <c r="N624" s="50" t="str">
        <f t="shared" si="2534"/>
        <v/>
      </c>
      <c r="O624" s="50" t="str">
        <f t="shared" si="2534"/>
        <v/>
      </c>
      <c r="P624" s="50" t="str">
        <f t="shared" si="2534"/>
        <v/>
      </c>
      <c r="Q624" s="50" t="str">
        <f t="shared" si="2534"/>
        <v/>
      </c>
      <c r="R624" s="51" t="str">
        <f t="shared" si="2534"/>
        <v/>
      </c>
      <c r="S624" s="49" t="str">
        <f t="shared" si="2534"/>
        <v/>
      </c>
      <c r="T624" s="50" t="str">
        <f t="shared" si="2534"/>
        <v/>
      </c>
      <c r="U624" s="50" t="str">
        <f t="shared" si="2534"/>
        <v/>
      </c>
      <c r="V624" s="50" t="str">
        <f t="shared" si="2534"/>
        <v/>
      </c>
      <c r="W624" s="50" t="str">
        <f t="shared" si="2534"/>
        <v/>
      </c>
      <c r="X624" s="50" t="str">
        <f t="shared" si="2534"/>
        <v/>
      </c>
      <c r="Y624" s="50" t="str">
        <f t="shared" si="2534"/>
        <v/>
      </c>
      <c r="Z624" s="51" t="str">
        <f t="shared" si="2534"/>
        <v/>
      </c>
      <c r="AA624" s="49" t="str">
        <f t="shared" si="2534"/>
        <v/>
      </c>
      <c r="AB624" s="50" t="str">
        <f t="shared" si="2534"/>
        <v/>
      </c>
      <c r="AC624" s="50" t="str">
        <f t="shared" si="2534"/>
        <v/>
      </c>
      <c r="AD624" s="50" t="str">
        <f t="shared" si="2534"/>
        <v/>
      </c>
      <c r="AE624" s="50" t="str">
        <f t="shared" si="2534"/>
        <v/>
      </c>
      <c r="AF624" s="50" t="str">
        <f t="shared" si="2534"/>
        <v/>
      </c>
      <c r="AG624" s="50" t="str">
        <f t="shared" si="2534"/>
        <v/>
      </c>
      <c r="AH624" s="51" t="str">
        <f t="shared" si="2534"/>
        <v/>
      </c>
      <c r="AI624" s="49" t="str">
        <f t="shared" si="2534"/>
        <v/>
      </c>
      <c r="AJ624" s="50" t="str">
        <f t="shared" si="2534"/>
        <v/>
      </c>
      <c r="AK624" s="50" t="str">
        <f t="shared" si="2534"/>
        <v/>
      </c>
      <c r="AL624" s="50" t="str">
        <f t="shared" si="2534"/>
        <v/>
      </c>
      <c r="AM624" s="50" t="str">
        <f t="shared" si="2534"/>
        <v/>
      </c>
      <c r="AN624" s="50" t="str">
        <f t="shared" si="2534"/>
        <v/>
      </c>
      <c r="AO624" s="50" t="str">
        <f t="shared" si="2534"/>
        <v/>
      </c>
      <c r="AP624" s="51" t="str">
        <f t="shared" si="2534"/>
        <v/>
      </c>
      <c r="AQ624" s="49" t="str">
        <f t="shared" si="2534"/>
        <v/>
      </c>
      <c r="AR624" s="50" t="str">
        <f t="shared" si="2534"/>
        <v/>
      </c>
      <c r="AS624" s="50" t="str">
        <f t="shared" si="2534"/>
        <v/>
      </c>
      <c r="AT624" s="50" t="str">
        <f t="shared" si="2534"/>
        <v/>
      </c>
      <c r="AU624" s="50" t="str">
        <f t="shared" si="2534"/>
        <v/>
      </c>
      <c r="AV624" s="50" t="str">
        <f t="shared" si="2534"/>
        <v/>
      </c>
      <c r="AW624" s="50" t="str">
        <f t="shared" si="2534"/>
        <v/>
      </c>
      <c r="AX624" s="51" t="str">
        <f t="shared" si="2534"/>
        <v/>
      </c>
      <c r="AY624" s="49" t="str">
        <f t="shared" si="2534"/>
        <v/>
      </c>
      <c r="AZ624" s="50" t="str">
        <f t="shared" si="2534"/>
        <v/>
      </c>
      <c r="BA624" s="50" t="str">
        <f t="shared" si="2534"/>
        <v/>
      </c>
      <c r="BB624" s="50" t="str">
        <f t="shared" si="2534"/>
        <v/>
      </c>
      <c r="BC624" s="50" t="str">
        <f t="shared" si="2534"/>
        <v/>
      </c>
      <c r="BD624" s="50" t="str">
        <f t="shared" si="2534"/>
        <v/>
      </c>
      <c r="BE624" s="50" t="str">
        <f t="shared" si="2534"/>
        <v/>
      </c>
      <c r="BF624" s="51" t="str">
        <f t="shared" si="2534"/>
        <v/>
      </c>
      <c r="BG624" s="49" t="str">
        <f t="shared" si="2534"/>
        <v/>
      </c>
      <c r="BH624" s="50" t="str">
        <f t="shared" si="2534"/>
        <v/>
      </c>
      <c r="BI624" s="50" t="str">
        <f t="shared" si="2534"/>
        <v/>
      </c>
      <c r="BJ624" s="50" t="str">
        <f t="shared" si="2534"/>
        <v/>
      </c>
      <c r="BK624" s="50" t="str">
        <f t="shared" si="2534"/>
        <v/>
      </c>
      <c r="BL624" s="50" t="str">
        <f t="shared" si="2534"/>
        <v/>
      </c>
      <c r="BM624" s="50" t="str">
        <f t="shared" si="2534"/>
        <v/>
      </c>
      <c r="BN624" s="51" t="str">
        <f t="shared" si="2534"/>
        <v/>
      </c>
    </row>
    <row r="625" spans="1:66" ht="30.75" customHeight="1" thickBot="1" x14ac:dyDescent="0.3">
      <c r="A625" s="2104" t="s">
        <v>142</v>
      </c>
      <c r="B625" s="2105"/>
      <c r="C625" s="67" t="str">
        <f t="shared" ref="C625:BN625" si="2535">IF(C612="","",IF(C623=0,MAX($C$123:$J$123)+1,C622/C623))</f>
        <v/>
      </c>
      <c r="D625" s="68" t="str">
        <f t="shared" si="2535"/>
        <v/>
      </c>
      <c r="E625" s="68" t="str">
        <f t="shared" si="2535"/>
        <v/>
      </c>
      <c r="F625" s="68" t="str">
        <f t="shared" si="2535"/>
        <v/>
      </c>
      <c r="G625" s="68" t="str">
        <f t="shared" si="2535"/>
        <v/>
      </c>
      <c r="H625" s="68" t="str">
        <f t="shared" si="2535"/>
        <v/>
      </c>
      <c r="I625" s="68" t="str">
        <f t="shared" si="2535"/>
        <v/>
      </c>
      <c r="J625" s="69" t="str">
        <f t="shared" si="2535"/>
        <v/>
      </c>
      <c r="K625" s="67" t="str">
        <f t="shared" si="2535"/>
        <v/>
      </c>
      <c r="L625" s="68" t="str">
        <f t="shared" si="2535"/>
        <v/>
      </c>
      <c r="M625" s="68" t="str">
        <f t="shared" si="2535"/>
        <v/>
      </c>
      <c r="N625" s="68" t="str">
        <f t="shared" si="2535"/>
        <v/>
      </c>
      <c r="O625" s="68" t="str">
        <f t="shared" si="2535"/>
        <v/>
      </c>
      <c r="P625" s="68" t="str">
        <f t="shared" si="2535"/>
        <v/>
      </c>
      <c r="Q625" s="68" t="str">
        <f t="shared" si="2535"/>
        <v/>
      </c>
      <c r="R625" s="69" t="str">
        <f t="shared" si="2535"/>
        <v/>
      </c>
      <c r="S625" s="67" t="str">
        <f t="shared" si="2535"/>
        <v/>
      </c>
      <c r="T625" s="68" t="str">
        <f t="shared" si="2535"/>
        <v/>
      </c>
      <c r="U625" s="68" t="str">
        <f t="shared" si="2535"/>
        <v/>
      </c>
      <c r="V625" s="68" t="str">
        <f t="shared" si="2535"/>
        <v/>
      </c>
      <c r="W625" s="68" t="str">
        <f t="shared" si="2535"/>
        <v/>
      </c>
      <c r="X625" s="68" t="str">
        <f t="shared" si="2535"/>
        <v/>
      </c>
      <c r="Y625" s="68" t="str">
        <f t="shared" si="2535"/>
        <v/>
      </c>
      <c r="Z625" s="69" t="str">
        <f t="shared" si="2535"/>
        <v/>
      </c>
      <c r="AA625" s="67" t="str">
        <f t="shared" si="2535"/>
        <v/>
      </c>
      <c r="AB625" s="68" t="str">
        <f t="shared" si="2535"/>
        <v/>
      </c>
      <c r="AC625" s="68" t="str">
        <f t="shared" si="2535"/>
        <v/>
      </c>
      <c r="AD625" s="68" t="str">
        <f t="shared" si="2535"/>
        <v/>
      </c>
      <c r="AE625" s="68" t="str">
        <f t="shared" si="2535"/>
        <v/>
      </c>
      <c r="AF625" s="68" t="str">
        <f t="shared" si="2535"/>
        <v/>
      </c>
      <c r="AG625" s="68" t="str">
        <f t="shared" si="2535"/>
        <v/>
      </c>
      <c r="AH625" s="69" t="str">
        <f t="shared" si="2535"/>
        <v/>
      </c>
      <c r="AI625" s="67" t="str">
        <f t="shared" si="2535"/>
        <v/>
      </c>
      <c r="AJ625" s="68" t="str">
        <f t="shared" si="2535"/>
        <v/>
      </c>
      <c r="AK625" s="68" t="str">
        <f t="shared" si="2535"/>
        <v/>
      </c>
      <c r="AL625" s="68" t="str">
        <f t="shared" si="2535"/>
        <v/>
      </c>
      <c r="AM625" s="68" t="str">
        <f t="shared" si="2535"/>
        <v/>
      </c>
      <c r="AN625" s="68" t="str">
        <f t="shared" si="2535"/>
        <v/>
      </c>
      <c r="AO625" s="68" t="str">
        <f t="shared" si="2535"/>
        <v/>
      </c>
      <c r="AP625" s="69" t="str">
        <f t="shared" si="2535"/>
        <v/>
      </c>
      <c r="AQ625" s="67" t="str">
        <f t="shared" si="2535"/>
        <v/>
      </c>
      <c r="AR625" s="68" t="str">
        <f t="shared" si="2535"/>
        <v/>
      </c>
      <c r="AS625" s="68" t="str">
        <f t="shared" si="2535"/>
        <v/>
      </c>
      <c r="AT625" s="68" t="str">
        <f t="shared" si="2535"/>
        <v/>
      </c>
      <c r="AU625" s="68" t="str">
        <f t="shared" si="2535"/>
        <v/>
      </c>
      <c r="AV625" s="68" t="str">
        <f t="shared" si="2535"/>
        <v/>
      </c>
      <c r="AW625" s="68" t="str">
        <f t="shared" si="2535"/>
        <v/>
      </c>
      <c r="AX625" s="69" t="str">
        <f t="shared" si="2535"/>
        <v/>
      </c>
      <c r="AY625" s="67" t="str">
        <f t="shared" si="2535"/>
        <v/>
      </c>
      <c r="AZ625" s="68" t="str">
        <f t="shared" si="2535"/>
        <v/>
      </c>
      <c r="BA625" s="68" t="str">
        <f t="shared" si="2535"/>
        <v/>
      </c>
      <c r="BB625" s="68" t="str">
        <f t="shared" si="2535"/>
        <v/>
      </c>
      <c r="BC625" s="68" t="str">
        <f t="shared" si="2535"/>
        <v/>
      </c>
      <c r="BD625" s="68" t="str">
        <f t="shared" si="2535"/>
        <v/>
      </c>
      <c r="BE625" s="68" t="str">
        <f t="shared" si="2535"/>
        <v/>
      </c>
      <c r="BF625" s="69" t="str">
        <f t="shared" si="2535"/>
        <v/>
      </c>
      <c r="BG625" s="67" t="str">
        <f t="shared" si="2535"/>
        <v/>
      </c>
      <c r="BH625" s="68" t="str">
        <f t="shared" si="2535"/>
        <v/>
      </c>
      <c r="BI625" s="68" t="str">
        <f t="shared" si="2535"/>
        <v/>
      </c>
      <c r="BJ625" s="68" t="str">
        <f t="shared" si="2535"/>
        <v/>
      </c>
      <c r="BK625" s="68" t="str">
        <f t="shared" si="2535"/>
        <v/>
      </c>
      <c r="BL625" s="68" t="str">
        <f t="shared" si="2535"/>
        <v/>
      </c>
      <c r="BM625" s="68" t="str">
        <f t="shared" si="2535"/>
        <v/>
      </c>
      <c r="BN625" s="69" t="str">
        <f t="shared" si="2535"/>
        <v/>
      </c>
    </row>
    <row r="626" spans="1:66" ht="15.75" x14ac:dyDescent="0.25">
      <c r="A626" s="2106" t="s">
        <v>37</v>
      </c>
      <c r="B626" s="2107"/>
      <c r="C626" s="975" t="str">
        <f t="shared" ref="C626:J626" si="2536">IF(C612="","",RANK(C602,$C602:$J602,0))</f>
        <v/>
      </c>
      <c r="D626" s="976" t="str">
        <f t="shared" si="2536"/>
        <v/>
      </c>
      <c r="E626" s="976" t="str">
        <f t="shared" si="2536"/>
        <v/>
      </c>
      <c r="F626" s="976" t="str">
        <f t="shared" si="2536"/>
        <v/>
      </c>
      <c r="G626" s="976" t="str">
        <f t="shared" si="2536"/>
        <v/>
      </c>
      <c r="H626" s="976" t="str">
        <f t="shared" si="2536"/>
        <v/>
      </c>
      <c r="I626" s="976" t="str">
        <f t="shared" si="2536"/>
        <v/>
      </c>
      <c r="J626" s="977" t="str">
        <f t="shared" si="2536"/>
        <v/>
      </c>
      <c r="K626" s="975" t="str">
        <f t="shared" ref="K626:R626" si="2537">IF(K612="","",RANK(C602,$C602:$J602,0))</f>
        <v/>
      </c>
      <c r="L626" s="976" t="str">
        <f t="shared" si="2537"/>
        <v/>
      </c>
      <c r="M626" s="976" t="str">
        <f t="shared" si="2537"/>
        <v/>
      </c>
      <c r="N626" s="976" t="str">
        <f t="shared" si="2537"/>
        <v/>
      </c>
      <c r="O626" s="976" t="str">
        <f t="shared" si="2537"/>
        <v/>
      </c>
      <c r="P626" s="976" t="str">
        <f t="shared" si="2537"/>
        <v/>
      </c>
      <c r="Q626" s="976" t="str">
        <f t="shared" si="2537"/>
        <v/>
      </c>
      <c r="R626" s="977" t="str">
        <f t="shared" si="2537"/>
        <v/>
      </c>
      <c r="S626" s="975" t="str">
        <f t="shared" ref="S626:Z626" si="2538">IF(S612="","",RANK(C602,$C602:$J602,0))</f>
        <v/>
      </c>
      <c r="T626" s="976" t="str">
        <f t="shared" si="2538"/>
        <v/>
      </c>
      <c r="U626" s="976" t="str">
        <f t="shared" si="2538"/>
        <v/>
      </c>
      <c r="V626" s="976" t="str">
        <f t="shared" si="2538"/>
        <v/>
      </c>
      <c r="W626" s="976" t="str">
        <f t="shared" si="2538"/>
        <v/>
      </c>
      <c r="X626" s="976" t="str">
        <f t="shared" si="2538"/>
        <v/>
      </c>
      <c r="Y626" s="976" t="str">
        <f t="shared" si="2538"/>
        <v/>
      </c>
      <c r="Z626" s="984" t="str">
        <f t="shared" si="2538"/>
        <v/>
      </c>
      <c r="AA626" s="975" t="str">
        <f t="shared" ref="AA626:AH626" si="2539">IF(AA612="","",RANK(C602,$C602:$J602,0))</f>
        <v/>
      </c>
      <c r="AB626" s="976" t="str">
        <f t="shared" si="2539"/>
        <v/>
      </c>
      <c r="AC626" s="976" t="str">
        <f t="shared" si="2539"/>
        <v/>
      </c>
      <c r="AD626" s="976" t="str">
        <f t="shared" si="2539"/>
        <v/>
      </c>
      <c r="AE626" s="976" t="str">
        <f t="shared" si="2539"/>
        <v/>
      </c>
      <c r="AF626" s="976" t="str">
        <f t="shared" si="2539"/>
        <v/>
      </c>
      <c r="AG626" s="976" t="str">
        <f t="shared" si="2539"/>
        <v/>
      </c>
      <c r="AH626" s="977" t="str">
        <f t="shared" si="2539"/>
        <v/>
      </c>
      <c r="AI626" s="975" t="str">
        <f t="shared" ref="AI626:AP626" si="2540">IF(AI612="","",RANK(C602,$C602:$J602,0))</f>
        <v/>
      </c>
      <c r="AJ626" s="976" t="str">
        <f t="shared" si="2540"/>
        <v/>
      </c>
      <c r="AK626" s="976" t="str">
        <f t="shared" si="2540"/>
        <v/>
      </c>
      <c r="AL626" s="976" t="str">
        <f t="shared" si="2540"/>
        <v/>
      </c>
      <c r="AM626" s="976" t="str">
        <f t="shared" si="2540"/>
        <v/>
      </c>
      <c r="AN626" s="976" t="str">
        <f t="shared" si="2540"/>
        <v/>
      </c>
      <c r="AO626" s="976" t="str">
        <f t="shared" si="2540"/>
        <v/>
      </c>
      <c r="AP626" s="977" t="str">
        <f t="shared" si="2540"/>
        <v/>
      </c>
      <c r="AQ626" s="975" t="str">
        <f t="shared" ref="AQ626:AX626" si="2541">IF(AQ612="","",RANK(C602,$C602:$J602,0))</f>
        <v/>
      </c>
      <c r="AR626" s="976" t="str">
        <f t="shared" si="2541"/>
        <v/>
      </c>
      <c r="AS626" s="976" t="str">
        <f t="shared" si="2541"/>
        <v/>
      </c>
      <c r="AT626" s="976" t="str">
        <f t="shared" si="2541"/>
        <v/>
      </c>
      <c r="AU626" s="976" t="str">
        <f t="shared" si="2541"/>
        <v/>
      </c>
      <c r="AV626" s="976" t="str">
        <f t="shared" si="2541"/>
        <v/>
      </c>
      <c r="AW626" s="976" t="str">
        <f t="shared" si="2541"/>
        <v/>
      </c>
      <c r="AX626" s="977" t="str">
        <f t="shared" si="2541"/>
        <v/>
      </c>
      <c r="AY626" s="975" t="str">
        <f t="shared" ref="AY626:BF626" si="2542">IF(AY612="","",RANK(C602,$C602:$J602,0))</f>
        <v/>
      </c>
      <c r="AZ626" s="976" t="str">
        <f t="shared" si="2542"/>
        <v/>
      </c>
      <c r="BA626" s="976" t="str">
        <f t="shared" si="2542"/>
        <v/>
      </c>
      <c r="BB626" s="976" t="str">
        <f t="shared" si="2542"/>
        <v/>
      </c>
      <c r="BC626" s="976" t="str">
        <f t="shared" si="2542"/>
        <v/>
      </c>
      <c r="BD626" s="976" t="str">
        <f t="shared" si="2542"/>
        <v/>
      </c>
      <c r="BE626" s="976" t="str">
        <f t="shared" si="2542"/>
        <v/>
      </c>
      <c r="BF626" s="977" t="str">
        <f t="shared" si="2542"/>
        <v/>
      </c>
      <c r="BG626" s="975" t="str">
        <f t="shared" ref="BG626:BN626" si="2543">IF(BG612="","",RANK(C602,$C602:$J602,0))</f>
        <v/>
      </c>
      <c r="BH626" s="976" t="str">
        <f t="shared" si="2543"/>
        <v/>
      </c>
      <c r="BI626" s="976" t="str">
        <f t="shared" si="2543"/>
        <v/>
      </c>
      <c r="BJ626" s="976" t="str">
        <f t="shared" si="2543"/>
        <v/>
      </c>
      <c r="BK626" s="976" t="str">
        <f t="shared" si="2543"/>
        <v/>
      </c>
      <c r="BL626" s="976" t="str">
        <f t="shared" si="2543"/>
        <v/>
      </c>
      <c r="BM626" s="976" t="str">
        <f t="shared" si="2543"/>
        <v/>
      </c>
      <c r="BN626" s="977" t="str">
        <f t="shared" si="2543"/>
        <v/>
      </c>
    </row>
    <row r="627" spans="1:66" ht="15.75" x14ac:dyDescent="0.25">
      <c r="A627" s="2084" t="s">
        <v>38</v>
      </c>
      <c r="B627" s="2085"/>
      <c r="C627" s="978" t="str">
        <f t="shared" ref="C627:J627" si="2544">IF(C612="","",RANK(C603,$C603:$J603,0))</f>
        <v/>
      </c>
      <c r="D627" s="979" t="str">
        <f t="shared" si="2544"/>
        <v/>
      </c>
      <c r="E627" s="979" t="str">
        <f t="shared" si="2544"/>
        <v/>
      </c>
      <c r="F627" s="979" t="str">
        <f t="shared" si="2544"/>
        <v/>
      </c>
      <c r="G627" s="979" t="str">
        <f t="shared" si="2544"/>
        <v/>
      </c>
      <c r="H627" s="979" t="str">
        <f t="shared" si="2544"/>
        <v/>
      </c>
      <c r="I627" s="979" t="str">
        <f t="shared" si="2544"/>
        <v/>
      </c>
      <c r="J627" s="980" t="str">
        <f t="shared" si="2544"/>
        <v/>
      </c>
      <c r="K627" s="978" t="str">
        <f t="shared" ref="K627:R627" si="2545">IF(K612="","",RANK(C603,$C603:$J603,0))</f>
        <v/>
      </c>
      <c r="L627" s="979" t="str">
        <f t="shared" si="2545"/>
        <v/>
      </c>
      <c r="M627" s="979" t="str">
        <f t="shared" si="2545"/>
        <v/>
      </c>
      <c r="N627" s="979" t="str">
        <f t="shared" si="2545"/>
        <v/>
      </c>
      <c r="O627" s="979" t="str">
        <f t="shared" si="2545"/>
        <v/>
      </c>
      <c r="P627" s="979" t="str">
        <f t="shared" si="2545"/>
        <v/>
      </c>
      <c r="Q627" s="979" t="str">
        <f t="shared" si="2545"/>
        <v/>
      </c>
      <c r="R627" s="980" t="str">
        <f t="shared" si="2545"/>
        <v/>
      </c>
      <c r="S627" s="978" t="str">
        <f t="shared" ref="S627:Z627" si="2546">IF(S612="","",RANK(C603,$C603:$J603,0))</f>
        <v/>
      </c>
      <c r="T627" s="979" t="str">
        <f t="shared" si="2546"/>
        <v/>
      </c>
      <c r="U627" s="979" t="str">
        <f t="shared" si="2546"/>
        <v/>
      </c>
      <c r="V627" s="979" t="str">
        <f t="shared" si="2546"/>
        <v/>
      </c>
      <c r="W627" s="979" t="str">
        <f t="shared" si="2546"/>
        <v/>
      </c>
      <c r="X627" s="979" t="str">
        <f t="shared" si="2546"/>
        <v/>
      </c>
      <c r="Y627" s="979" t="str">
        <f t="shared" si="2546"/>
        <v/>
      </c>
      <c r="Z627" s="985" t="str">
        <f t="shared" si="2546"/>
        <v/>
      </c>
      <c r="AA627" s="978" t="str">
        <f t="shared" ref="AA627:AH627" si="2547">IF(AA612="","",RANK(C603,$C603:$J603,0))</f>
        <v/>
      </c>
      <c r="AB627" s="979" t="str">
        <f t="shared" si="2547"/>
        <v/>
      </c>
      <c r="AC627" s="979" t="str">
        <f t="shared" si="2547"/>
        <v/>
      </c>
      <c r="AD627" s="979" t="str">
        <f t="shared" si="2547"/>
        <v/>
      </c>
      <c r="AE627" s="979" t="str">
        <f t="shared" si="2547"/>
        <v/>
      </c>
      <c r="AF627" s="979" t="str">
        <f t="shared" si="2547"/>
        <v/>
      </c>
      <c r="AG627" s="979" t="str">
        <f t="shared" si="2547"/>
        <v/>
      </c>
      <c r="AH627" s="980" t="str">
        <f t="shared" si="2547"/>
        <v/>
      </c>
      <c r="AI627" s="978" t="str">
        <f t="shared" ref="AI627:AP627" si="2548">IF(AI612="","",RANK(C603,$C603:$J603,0))</f>
        <v/>
      </c>
      <c r="AJ627" s="979" t="str">
        <f t="shared" si="2548"/>
        <v/>
      </c>
      <c r="AK627" s="979" t="str">
        <f t="shared" si="2548"/>
        <v/>
      </c>
      <c r="AL627" s="979" t="str">
        <f t="shared" si="2548"/>
        <v/>
      </c>
      <c r="AM627" s="979" t="str">
        <f t="shared" si="2548"/>
        <v/>
      </c>
      <c r="AN627" s="979" t="str">
        <f t="shared" si="2548"/>
        <v/>
      </c>
      <c r="AO627" s="979" t="str">
        <f t="shared" si="2548"/>
        <v/>
      </c>
      <c r="AP627" s="980" t="str">
        <f t="shared" si="2548"/>
        <v/>
      </c>
      <c r="AQ627" s="978" t="str">
        <f t="shared" ref="AQ627:AX627" si="2549">IF(AQ612="","",RANK(C603,$C603:$J603,0))</f>
        <v/>
      </c>
      <c r="AR627" s="979" t="str">
        <f t="shared" si="2549"/>
        <v/>
      </c>
      <c r="AS627" s="979" t="str">
        <f t="shared" si="2549"/>
        <v/>
      </c>
      <c r="AT627" s="979" t="str">
        <f t="shared" si="2549"/>
        <v/>
      </c>
      <c r="AU627" s="979" t="str">
        <f t="shared" si="2549"/>
        <v/>
      </c>
      <c r="AV627" s="979" t="str">
        <f t="shared" si="2549"/>
        <v/>
      </c>
      <c r="AW627" s="979" t="str">
        <f t="shared" si="2549"/>
        <v/>
      </c>
      <c r="AX627" s="980" t="str">
        <f t="shared" si="2549"/>
        <v/>
      </c>
      <c r="AY627" s="978" t="str">
        <f t="shared" ref="AY627:BF627" si="2550">IF(AY612="","",RANK(C603,$C603:$J603,0))</f>
        <v/>
      </c>
      <c r="AZ627" s="979" t="str">
        <f t="shared" si="2550"/>
        <v/>
      </c>
      <c r="BA627" s="979" t="str">
        <f t="shared" si="2550"/>
        <v/>
      </c>
      <c r="BB627" s="979" t="str">
        <f t="shared" si="2550"/>
        <v/>
      </c>
      <c r="BC627" s="979" t="str">
        <f t="shared" si="2550"/>
        <v/>
      </c>
      <c r="BD627" s="979" t="str">
        <f t="shared" si="2550"/>
        <v/>
      </c>
      <c r="BE627" s="979" t="str">
        <f t="shared" si="2550"/>
        <v/>
      </c>
      <c r="BF627" s="980" t="str">
        <f t="shared" si="2550"/>
        <v/>
      </c>
      <c r="BG627" s="978" t="str">
        <f t="shared" ref="BG627:BN627" si="2551">IF(BG612="","",RANK(C603,$C603:$J603,0))</f>
        <v/>
      </c>
      <c r="BH627" s="979" t="str">
        <f t="shared" si="2551"/>
        <v/>
      </c>
      <c r="BI627" s="979" t="str">
        <f t="shared" si="2551"/>
        <v/>
      </c>
      <c r="BJ627" s="979" t="str">
        <f t="shared" si="2551"/>
        <v/>
      </c>
      <c r="BK627" s="979" t="str">
        <f t="shared" si="2551"/>
        <v/>
      </c>
      <c r="BL627" s="979" t="str">
        <f t="shared" si="2551"/>
        <v/>
      </c>
      <c r="BM627" s="979" t="str">
        <f t="shared" si="2551"/>
        <v/>
      </c>
      <c r="BN627" s="980" t="str">
        <f t="shared" si="2551"/>
        <v/>
      </c>
    </row>
    <row r="628" spans="1:66" ht="15.75" x14ac:dyDescent="0.25">
      <c r="A628" s="2084" t="s">
        <v>39</v>
      </c>
      <c r="B628" s="2085"/>
      <c r="C628" s="978" t="str">
        <f t="shared" ref="C628:J628" si="2552">IF(C612="","",RANK(C604,$C604:$J604,1))</f>
        <v/>
      </c>
      <c r="D628" s="979" t="str">
        <f t="shared" si="2552"/>
        <v/>
      </c>
      <c r="E628" s="979" t="str">
        <f t="shared" si="2552"/>
        <v/>
      </c>
      <c r="F628" s="979" t="str">
        <f t="shared" si="2552"/>
        <v/>
      </c>
      <c r="G628" s="979" t="str">
        <f t="shared" si="2552"/>
        <v/>
      </c>
      <c r="H628" s="979" t="str">
        <f t="shared" si="2552"/>
        <v/>
      </c>
      <c r="I628" s="979" t="str">
        <f t="shared" si="2552"/>
        <v/>
      </c>
      <c r="J628" s="980" t="str">
        <f t="shared" si="2552"/>
        <v/>
      </c>
      <c r="K628" s="978" t="str">
        <f t="shared" ref="K628:R628" si="2553">IF(K612="","",RANK(C604,$C604:$J604,1))</f>
        <v/>
      </c>
      <c r="L628" s="979" t="str">
        <f t="shared" si="2553"/>
        <v/>
      </c>
      <c r="M628" s="979" t="str">
        <f t="shared" si="2553"/>
        <v/>
      </c>
      <c r="N628" s="979" t="str">
        <f t="shared" si="2553"/>
        <v/>
      </c>
      <c r="O628" s="979" t="str">
        <f t="shared" si="2553"/>
        <v/>
      </c>
      <c r="P628" s="979" t="str">
        <f t="shared" si="2553"/>
        <v/>
      </c>
      <c r="Q628" s="979" t="str">
        <f t="shared" si="2553"/>
        <v/>
      </c>
      <c r="R628" s="980" t="str">
        <f t="shared" si="2553"/>
        <v/>
      </c>
      <c r="S628" s="978" t="str">
        <f t="shared" ref="S628:Z628" si="2554">IF(S612="","",RANK(C604,$C604:$J604,1))</f>
        <v/>
      </c>
      <c r="T628" s="979" t="str">
        <f t="shared" si="2554"/>
        <v/>
      </c>
      <c r="U628" s="979" t="str">
        <f t="shared" si="2554"/>
        <v/>
      </c>
      <c r="V628" s="979" t="str">
        <f t="shared" si="2554"/>
        <v/>
      </c>
      <c r="W628" s="979" t="str">
        <f t="shared" si="2554"/>
        <v/>
      </c>
      <c r="X628" s="979" t="str">
        <f t="shared" si="2554"/>
        <v/>
      </c>
      <c r="Y628" s="979" t="str">
        <f t="shared" si="2554"/>
        <v/>
      </c>
      <c r="Z628" s="985" t="str">
        <f t="shared" si="2554"/>
        <v/>
      </c>
      <c r="AA628" s="978" t="str">
        <f t="shared" ref="AA628:AH628" si="2555">IF(AA612="","",RANK(C604,$C604:$J604,1))</f>
        <v/>
      </c>
      <c r="AB628" s="979" t="str">
        <f t="shared" si="2555"/>
        <v/>
      </c>
      <c r="AC628" s="979" t="str">
        <f t="shared" si="2555"/>
        <v/>
      </c>
      <c r="AD628" s="979" t="str">
        <f t="shared" si="2555"/>
        <v/>
      </c>
      <c r="AE628" s="979" t="str">
        <f t="shared" si="2555"/>
        <v/>
      </c>
      <c r="AF628" s="979" t="str">
        <f t="shared" si="2555"/>
        <v/>
      </c>
      <c r="AG628" s="979" t="str">
        <f t="shared" si="2555"/>
        <v/>
      </c>
      <c r="AH628" s="980" t="str">
        <f t="shared" si="2555"/>
        <v/>
      </c>
      <c r="AI628" s="978" t="str">
        <f t="shared" ref="AI628:AP628" si="2556">IF(AI612="","",RANK(C604,$C604:$J604,1))</f>
        <v/>
      </c>
      <c r="AJ628" s="979" t="str">
        <f t="shared" si="2556"/>
        <v/>
      </c>
      <c r="AK628" s="979" t="str">
        <f t="shared" si="2556"/>
        <v/>
      </c>
      <c r="AL628" s="979" t="str">
        <f t="shared" si="2556"/>
        <v/>
      </c>
      <c r="AM628" s="979" t="str">
        <f t="shared" si="2556"/>
        <v/>
      </c>
      <c r="AN628" s="979" t="str">
        <f t="shared" si="2556"/>
        <v/>
      </c>
      <c r="AO628" s="979" t="str">
        <f t="shared" si="2556"/>
        <v/>
      </c>
      <c r="AP628" s="980" t="str">
        <f t="shared" si="2556"/>
        <v/>
      </c>
      <c r="AQ628" s="978" t="str">
        <f t="shared" ref="AQ628:AX628" si="2557">IF(AQ612="","",RANK(C604,$C604:$J604,1))</f>
        <v/>
      </c>
      <c r="AR628" s="979" t="str">
        <f t="shared" si="2557"/>
        <v/>
      </c>
      <c r="AS628" s="979" t="str">
        <f t="shared" si="2557"/>
        <v/>
      </c>
      <c r="AT628" s="979" t="str">
        <f t="shared" si="2557"/>
        <v/>
      </c>
      <c r="AU628" s="979" t="str">
        <f t="shared" si="2557"/>
        <v/>
      </c>
      <c r="AV628" s="979" t="str">
        <f t="shared" si="2557"/>
        <v/>
      </c>
      <c r="AW628" s="979" t="str">
        <f t="shared" si="2557"/>
        <v/>
      </c>
      <c r="AX628" s="980" t="str">
        <f t="shared" si="2557"/>
        <v/>
      </c>
      <c r="AY628" s="978" t="str">
        <f t="shared" ref="AY628:BF628" si="2558">IF(AY612="","",RANK(C604,$C604:$J604,1))</f>
        <v/>
      </c>
      <c r="AZ628" s="979" t="str">
        <f t="shared" si="2558"/>
        <v/>
      </c>
      <c r="BA628" s="979" t="str">
        <f t="shared" si="2558"/>
        <v/>
      </c>
      <c r="BB628" s="979" t="str">
        <f t="shared" si="2558"/>
        <v/>
      </c>
      <c r="BC628" s="979" t="str">
        <f t="shared" si="2558"/>
        <v/>
      </c>
      <c r="BD628" s="979" t="str">
        <f t="shared" si="2558"/>
        <v/>
      </c>
      <c r="BE628" s="979" t="str">
        <f t="shared" si="2558"/>
        <v/>
      </c>
      <c r="BF628" s="980" t="str">
        <f t="shared" si="2558"/>
        <v/>
      </c>
      <c r="BG628" s="978" t="str">
        <f t="shared" ref="BG628:BN628" si="2559">IF(BG612="","",RANK(C604,$C604:$J604,1))</f>
        <v/>
      </c>
      <c r="BH628" s="979" t="str">
        <f t="shared" si="2559"/>
        <v/>
      </c>
      <c r="BI628" s="979" t="str">
        <f t="shared" si="2559"/>
        <v/>
      </c>
      <c r="BJ628" s="979" t="str">
        <f t="shared" si="2559"/>
        <v/>
      </c>
      <c r="BK628" s="979" t="str">
        <f t="shared" si="2559"/>
        <v/>
      </c>
      <c r="BL628" s="979" t="str">
        <f t="shared" si="2559"/>
        <v/>
      </c>
      <c r="BM628" s="979" t="str">
        <f t="shared" si="2559"/>
        <v/>
      </c>
      <c r="BN628" s="980" t="str">
        <f t="shared" si="2559"/>
        <v/>
      </c>
    </row>
    <row r="629" spans="1:66" ht="15.75" x14ac:dyDescent="0.25">
      <c r="A629" s="2084" t="s">
        <v>32</v>
      </c>
      <c r="B629" s="2085"/>
      <c r="C629" s="978" t="str">
        <f t="shared" ref="C629:J629" si="2560">IF(C612="","",RANK(C605,$C605:$J605,0))</f>
        <v/>
      </c>
      <c r="D629" s="979" t="str">
        <f t="shared" si="2560"/>
        <v/>
      </c>
      <c r="E629" s="979" t="str">
        <f t="shared" si="2560"/>
        <v/>
      </c>
      <c r="F629" s="979" t="str">
        <f t="shared" si="2560"/>
        <v/>
      </c>
      <c r="G629" s="979" t="str">
        <f t="shared" si="2560"/>
        <v/>
      </c>
      <c r="H629" s="979" t="str">
        <f t="shared" si="2560"/>
        <v/>
      </c>
      <c r="I629" s="979" t="str">
        <f t="shared" si="2560"/>
        <v/>
      </c>
      <c r="J629" s="980" t="str">
        <f t="shared" si="2560"/>
        <v/>
      </c>
      <c r="K629" s="978" t="str">
        <f t="shared" ref="K629:R629" si="2561">IF(K612="","",RANK(C605,$C605:$J605,0))</f>
        <v/>
      </c>
      <c r="L629" s="979" t="str">
        <f t="shared" si="2561"/>
        <v/>
      </c>
      <c r="M629" s="979" t="str">
        <f t="shared" si="2561"/>
        <v/>
      </c>
      <c r="N629" s="979" t="str">
        <f t="shared" si="2561"/>
        <v/>
      </c>
      <c r="O629" s="979" t="str">
        <f t="shared" si="2561"/>
        <v/>
      </c>
      <c r="P629" s="979" t="str">
        <f t="shared" si="2561"/>
        <v/>
      </c>
      <c r="Q629" s="979" t="str">
        <f t="shared" si="2561"/>
        <v/>
      </c>
      <c r="R629" s="980" t="str">
        <f t="shared" si="2561"/>
        <v/>
      </c>
      <c r="S629" s="978" t="str">
        <f t="shared" ref="S629:Z629" si="2562">IF(S612="","",RANK(C605,$C605:$J605,0))</f>
        <v/>
      </c>
      <c r="T629" s="979" t="str">
        <f t="shared" si="2562"/>
        <v/>
      </c>
      <c r="U629" s="979" t="str">
        <f t="shared" si="2562"/>
        <v/>
      </c>
      <c r="V629" s="979" t="str">
        <f t="shared" si="2562"/>
        <v/>
      </c>
      <c r="W629" s="979" t="str">
        <f t="shared" si="2562"/>
        <v/>
      </c>
      <c r="X629" s="979" t="str">
        <f t="shared" si="2562"/>
        <v/>
      </c>
      <c r="Y629" s="979" t="str">
        <f t="shared" si="2562"/>
        <v/>
      </c>
      <c r="Z629" s="985" t="str">
        <f t="shared" si="2562"/>
        <v/>
      </c>
      <c r="AA629" s="978" t="str">
        <f t="shared" ref="AA629:AH629" si="2563">IF(AA612="","",RANK(C605,$C605:$J605,0))</f>
        <v/>
      </c>
      <c r="AB629" s="979" t="str">
        <f t="shared" si="2563"/>
        <v/>
      </c>
      <c r="AC629" s="979" t="str">
        <f t="shared" si="2563"/>
        <v/>
      </c>
      <c r="AD629" s="979" t="str">
        <f t="shared" si="2563"/>
        <v/>
      </c>
      <c r="AE629" s="979" t="str">
        <f t="shared" si="2563"/>
        <v/>
      </c>
      <c r="AF629" s="979" t="str">
        <f t="shared" si="2563"/>
        <v/>
      </c>
      <c r="AG629" s="979" t="str">
        <f t="shared" si="2563"/>
        <v/>
      </c>
      <c r="AH629" s="980" t="str">
        <f t="shared" si="2563"/>
        <v/>
      </c>
      <c r="AI629" s="978" t="str">
        <f t="shared" ref="AI629:AP629" si="2564">IF(AI612="","",RANK(C605,$C605:$J605,0))</f>
        <v/>
      </c>
      <c r="AJ629" s="979" t="str">
        <f t="shared" si="2564"/>
        <v/>
      </c>
      <c r="AK629" s="979" t="str">
        <f t="shared" si="2564"/>
        <v/>
      </c>
      <c r="AL629" s="979" t="str">
        <f t="shared" si="2564"/>
        <v/>
      </c>
      <c r="AM629" s="979" t="str">
        <f t="shared" si="2564"/>
        <v/>
      </c>
      <c r="AN629" s="979" t="str">
        <f t="shared" si="2564"/>
        <v/>
      </c>
      <c r="AO629" s="979" t="str">
        <f t="shared" si="2564"/>
        <v/>
      </c>
      <c r="AP629" s="980" t="str">
        <f t="shared" si="2564"/>
        <v/>
      </c>
      <c r="AQ629" s="978" t="str">
        <f t="shared" ref="AQ629:AX629" si="2565">IF(AQ612="","",RANK(C605,$C605:$J605,0))</f>
        <v/>
      </c>
      <c r="AR629" s="979" t="str">
        <f t="shared" si="2565"/>
        <v/>
      </c>
      <c r="AS629" s="979" t="str">
        <f t="shared" si="2565"/>
        <v/>
      </c>
      <c r="AT629" s="979" t="str">
        <f t="shared" si="2565"/>
        <v/>
      </c>
      <c r="AU629" s="979" t="str">
        <f t="shared" si="2565"/>
        <v/>
      </c>
      <c r="AV629" s="979" t="str">
        <f t="shared" si="2565"/>
        <v/>
      </c>
      <c r="AW629" s="979" t="str">
        <f t="shared" si="2565"/>
        <v/>
      </c>
      <c r="AX629" s="980" t="str">
        <f t="shared" si="2565"/>
        <v/>
      </c>
      <c r="AY629" s="978" t="str">
        <f t="shared" ref="AY629:BF629" si="2566">IF(AY612="","",RANK(C605,$C605:$J605,0))</f>
        <v/>
      </c>
      <c r="AZ629" s="979" t="str">
        <f t="shared" si="2566"/>
        <v/>
      </c>
      <c r="BA629" s="979" t="str">
        <f t="shared" si="2566"/>
        <v/>
      </c>
      <c r="BB629" s="979" t="str">
        <f t="shared" si="2566"/>
        <v/>
      </c>
      <c r="BC629" s="979" t="str">
        <f t="shared" si="2566"/>
        <v/>
      </c>
      <c r="BD629" s="979" t="str">
        <f t="shared" si="2566"/>
        <v/>
      </c>
      <c r="BE629" s="979" t="str">
        <f t="shared" si="2566"/>
        <v/>
      </c>
      <c r="BF629" s="980" t="str">
        <f t="shared" si="2566"/>
        <v/>
      </c>
      <c r="BG629" s="978" t="str">
        <f t="shared" ref="BG629:BN629" si="2567">IF(BG612="","",RANK(C605,$C605:$J605,0))</f>
        <v/>
      </c>
      <c r="BH629" s="979" t="str">
        <f t="shared" si="2567"/>
        <v/>
      </c>
      <c r="BI629" s="979" t="str">
        <f t="shared" si="2567"/>
        <v/>
      </c>
      <c r="BJ629" s="979" t="str">
        <f t="shared" si="2567"/>
        <v/>
      </c>
      <c r="BK629" s="979" t="str">
        <f t="shared" si="2567"/>
        <v/>
      </c>
      <c r="BL629" s="979" t="str">
        <f t="shared" si="2567"/>
        <v/>
      </c>
      <c r="BM629" s="979" t="str">
        <f t="shared" si="2567"/>
        <v/>
      </c>
      <c r="BN629" s="980" t="str">
        <f t="shared" si="2567"/>
        <v/>
      </c>
    </row>
    <row r="630" spans="1:66" ht="16.5" thickBot="1" x14ac:dyDescent="0.3">
      <c r="A630" s="2086" t="s">
        <v>137</v>
      </c>
      <c r="B630" s="2087"/>
      <c r="C630" s="986" t="str">
        <f t="shared" ref="C630:J630" si="2568">IF(C612="","",RANK(C606,$C606:$J606,0))</f>
        <v/>
      </c>
      <c r="D630" s="987" t="str">
        <f t="shared" si="2568"/>
        <v/>
      </c>
      <c r="E630" s="987" t="str">
        <f t="shared" si="2568"/>
        <v/>
      </c>
      <c r="F630" s="987" t="str">
        <f t="shared" si="2568"/>
        <v/>
      </c>
      <c r="G630" s="987" t="str">
        <f t="shared" si="2568"/>
        <v/>
      </c>
      <c r="H630" s="987" t="str">
        <f t="shared" si="2568"/>
        <v/>
      </c>
      <c r="I630" s="987" t="str">
        <f t="shared" si="2568"/>
        <v/>
      </c>
      <c r="J630" s="988" t="str">
        <f t="shared" si="2568"/>
        <v/>
      </c>
      <c r="K630" s="986" t="str">
        <f t="shared" ref="K630:R630" si="2569">IF(K612="","",RANK(C606,$C606:$J606,0))</f>
        <v/>
      </c>
      <c r="L630" s="987" t="str">
        <f t="shared" si="2569"/>
        <v/>
      </c>
      <c r="M630" s="987" t="str">
        <f t="shared" si="2569"/>
        <v/>
      </c>
      <c r="N630" s="987" t="str">
        <f t="shared" si="2569"/>
        <v/>
      </c>
      <c r="O630" s="987" t="str">
        <f t="shared" si="2569"/>
        <v/>
      </c>
      <c r="P630" s="987" t="str">
        <f t="shared" si="2569"/>
        <v/>
      </c>
      <c r="Q630" s="987" t="str">
        <f t="shared" si="2569"/>
        <v/>
      </c>
      <c r="R630" s="988" t="str">
        <f t="shared" si="2569"/>
        <v/>
      </c>
      <c r="S630" s="981" t="str">
        <f t="shared" ref="S630:Z630" si="2570">IF(S612="","",RANK(C606,$C606:$J606,0))</f>
        <v/>
      </c>
      <c r="T630" s="982" t="str">
        <f t="shared" si="2570"/>
        <v/>
      </c>
      <c r="U630" s="982" t="str">
        <f t="shared" si="2570"/>
        <v/>
      </c>
      <c r="V630" s="982" t="str">
        <f t="shared" si="2570"/>
        <v/>
      </c>
      <c r="W630" s="982" t="str">
        <f t="shared" si="2570"/>
        <v/>
      </c>
      <c r="X630" s="982" t="str">
        <f t="shared" si="2570"/>
        <v/>
      </c>
      <c r="Y630" s="982" t="str">
        <f t="shared" si="2570"/>
        <v/>
      </c>
      <c r="Z630" s="989" t="str">
        <f t="shared" si="2570"/>
        <v/>
      </c>
      <c r="AA630" s="981" t="str">
        <f t="shared" ref="AA630:AH630" si="2571">IF(AA612="","",RANK(C606,$C606:$J606,0))</f>
        <v/>
      </c>
      <c r="AB630" s="982" t="str">
        <f t="shared" si="2571"/>
        <v/>
      </c>
      <c r="AC630" s="982" t="str">
        <f t="shared" si="2571"/>
        <v/>
      </c>
      <c r="AD630" s="982" t="str">
        <f t="shared" si="2571"/>
        <v/>
      </c>
      <c r="AE630" s="982" t="str">
        <f t="shared" si="2571"/>
        <v/>
      </c>
      <c r="AF630" s="982" t="str">
        <f t="shared" si="2571"/>
        <v/>
      </c>
      <c r="AG630" s="982" t="str">
        <f t="shared" si="2571"/>
        <v/>
      </c>
      <c r="AH630" s="983" t="str">
        <f t="shared" si="2571"/>
        <v/>
      </c>
      <c r="AI630" s="981" t="str">
        <f t="shared" ref="AI630:AP630" si="2572">IF(AI612="","",RANK(C606,$C606:$J606,0))</f>
        <v/>
      </c>
      <c r="AJ630" s="982" t="str">
        <f t="shared" si="2572"/>
        <v/>
      </c>
      <c r="AK630" s="982" t="str">
        <f t="shared" si="2572"/>
        <v/>
      </c>
      <c r="AL630" s="982" t="str">
        <f t="shared" si="2572"/>
        <v/>
      </c>
      <c r="AM630" s="982" t="str">
        <f t="shared" si="2572"/>
        <v/>
      </c>
      <c r="AN630" s="982" t="str">
        <f t="shared" si="2572"/>
        <v/>
      </c>
      <c r="AO630" s="982" t="str">
        <f t="shared" si="2572"/>
        <v/>
      </c>
      <c r="AP630" s="983" t="str">
        <f t="shared" si="2572"/>
        <v/>
      </c>
      <c r="AQ630" s="981" t="str">
        <f t="shared" ref="AQ630:AX630" si="2573">IF(AQ612="","",RANK(C606,$C606:$J606,0))</f>
        <v/>
      </c>
      <c r="AR630" s="982" t="str">
        <f t="shared" si="2573"/>
        <v/>
      </c>
      <c r="AS630" s="982" t="str">
        <f t="shared" si="2573"/>
        <v/>
      </c>
      <c r="AT630" s="982" t="str">
        <f t="shared" si="2573"/>
        <v/>
      </c>
      <c r="AU630" s="982" t="str">
        <f t="shared" si="2573"/>
        <v/>
      </c>
      <c r="AV630" s="982" t="str">
        <f t="shared" si="2573"/>
        <v/>
      </c>
      <c r="AW630" s="982" t="str">
        <f t="shared" si="2573"/>
        <v/>
      </c>
      <c r="AX630" s="983" t="str">
        <f t="shared" si="2573"/>
        <v/>
      </c>
      <c r="AY630" s="981" t="str">
        <f t="shared" ref="AY630:BF630" si="2574">IF(AY612="","",RANK(C606,$C606:$J606,0))</f>
        <v/>
      </c>
      <c r="AZ630" s="982" t="str">
        <f t="shared" si="2574"/>
        <v/>
      </c>
      <c r="BA630" s="982" t="str">
        <f t="shared" si="2574"/>
        <v/>
      </c>
      <c r="BB630" s="982" t="str">
        <f t="shared" si="2574"/>
        <v/>
      </c>
      <c r="BC630" s="982" t="str">
        <f t="shared" si="2574"/>
        <v/>
      </c>
      <c r="BD630" s="982" t="str">
        <f t="shared" si="2574"/>
        <v/>
      </c>
      <c r="BE630" s="982" t="str">
        <f t="shared" si="2574"/>
        <v/>
      </c>
      <c r="BF630" s="983" t="str">
        <f t="shared" si="2574"/>
        <v/>
      </c>
      <c r="BG630" s="981" t="str">
        <f t="shared" ref="BG630:BN630" si="2575">IF(BG612="","",RANK(C606,$C606:$J606,0))</f>
        <v/>
      </c>
      <c r="BH630" s="982" t="str">
        <f t="shared" si="2575"/>
        <v/>
      </c>
      <c r="BI630" s="982" t="str">
        <f t="shared" si="2575"/>
        <v/>
      </c>
      <c r="BJ630" s="982" t="str">
        <f t="shared" si="2575"/>
        <v/>
      </c>
      <c r="BK630" s="982" t="str">
        <f t="shared" si="2575"/>
        <v/>
      </c>
      <c r="BL630" s="982" t="str">
        <f t="shared" si="2575"/>
        <v/>
      </c>
      <c r="BM630" s="982" t="str">
        <f t="shared" si="2575"/>
        <v/>
      </c>
      <c r="BN630" s="983" t="str">
        <f t="shared" si="2575"/>
        <v/>
      </c>
    </row>
    <row r="631" spans="1:66" ht="15.75" x14ac:dyDescent="0.25">
      <c r="A631" s="2088" t="s">
        <v>40</v>
      </c>
      <c r="B631" s="2089"/>
      <c r="C631" s="966" t="str">
        <f t="shared" ref="C631:J631" si="2576">IF(C612="","",RANK(C621,$C621:$J621,0))</f>
        <v/>
      </c>
      <c r="D631" s="967" t="str">
        <f t="shared" si="2576"/>
        <v/>
      </c>
      <c r="E631" s="967" t="str">
        <f t="shared" si="2576"/>
        <v/>
      </c>
      <c r="F631" s="967" t="str">
        <f t="shared" si="2576"/>
        <v/>
      </c>
      <c r="G631" s="967" t="str">
        <f t="shared" si="2576"/>
        <v/>
      </c>
      <c r="H631" s="967" t="str">
        <f t="shared" si="2576"/>
        <v/>
      </c>
      <c r="I631" s="967" t="str">
        <f t="shared" si="2576"/>
        <v/>
      </c>
      <c r="J631" s="968" t="str">
        <f t="shared" si="2576"/>
        <v/>
      </c>
      <c r="K631" s="966" t="str">
        <f t="shared" ref="K631:R631" si="2577">IF(K612="","",RANK(K621,$K621:$R621,0))</f>
        <v/>
      </c>
      <c r="L631" s="967" t="str">
        <f t="shared" si="2577"/>
        <v/>
      </c>
      <c r="M631" s="967" t="str">
        <f t="shared" si="2577"/>
        <v/>
      </c>
      <c r="N631" s="967" t="str">
        <f t="shared" si="2577"/>
        <v/>
      </c>
      <c r="O631" s="967" t="str">
        <f t="shared" si="2577"/>
        <v/>
      </c>
      <c r="P631" s="967" t="str">
        <f t="shared" si="2577"/>
        <v/>
      </c>
      <c r="Q631" s="967" t="str">
        <f t="shared" si="2577"/>
        <v/>
      </c>
      <c r="R631" s="968" t="str">
        <f t="shared" si="2577"/>
        <v/>
      </c>
      <c r="S631" s="966" t="str">
        <f t="shared" ref="S631:Z631" si="2578">IF(S612="","",RANK(S621,$S621:$Z621,0))</f>
        <v/>
      </c>
      <c r="T631" s="967" t="str">
        <f t="shared" si="2578"/>
        <v/>
      </c>
      <c r="U631" s="967" t="str">
        <f t="shared" si="2578"/>
        <v/>
      </c>
      <c r="V631" s="967" t="str">
        <f t="shared" si="2578"/>
        <v/>
      </c>
      <c r="W631" s="967" t="str">
        <f t="shared" si="2578"/>
        <v/>
      </c>
      <c r="X631" s="967" t="str">
        <f t="shared" si="2578"/>
        <v/>
      </c>
      <c r="Y631" s="967" t="str">
        <f t="shared" si="2578"/>
        <v/>
      </c>
      <c r="Z631" s="968" t="str">
        <f t="shared" si="2578"/>
        <v/>
      </c>
      <c r="AA631" s="966" t="str">
        <f t="shared" ref="AA631:AH631" si="2579">IF(AA612="","",RANK(AA621,$AA621:$AH621,0))</f>
        <v/>
      </c>
      <c r="AB631" s="967" t="str">
        <f t="shared" si="2579"/>
        <v/>
      </c>
      <c r="AC631" s="967" t="str">
        <f t="shared" si="2579"/>
        <v/>
      </c>
      <c r="AD631" s="967" t="str">
        <f t="shared" si="2579"/>
        <v/>
      </c>
      <c r="AE631" s="967" t="str">
        <f t="shared" si="2579"/>
        <v/>
      </c>
      <c r="AF631" s="967" t="str">
        <f t="shared" si="2579"/>
        <v/>
      </c>
      <c r="AG631" s="967" t="str">
        <f t="shared" si="2579"/>
        <v/>
      </c>
      <c r="AH631" s="968" t="str">
        <f t="shared" si="2579"/>
        <v/>
      </c>
      <c r="AI631" s="966" t="str">
        <f t="shared" ref="AI631:AP631" si="2580">IF(AI612="","",RANK(AI621,$AI621:$AP621,0))</f>
        <v/>
      </c>
      <c r="AJ631" s="967" t="str">
        <f t="shared" si="2580"/>
        <v/>
      </c>
      <c r="AK631" s="967" t="str">
        <f t="shared" si="2580"/>
        <v/>
      </c>
      <c r="AL631" s="967" t="str">
        <f t="shared" si="2580"/>
        <v/>
      </c>
      <c r="AM631" s="967" t="str">
        <f t="shared" si="2580"/>
        <v/>
      </c>
      <c r="AN631" s="967" t="str">
        <f t="shared" si="2580"/>
        <v/>
      </c>
      <c r="AO631" s="967" t="str">
        <f t="shared" si="2580"/>
        <v/>
      </c>
      <c r="AP631" s="968" t="str">
        <f t="shared" si="2580"/>
        <v/>
      </c>
      <c r="AQ631" s="966" t="str">
        <f t="shared" ref="AQ631:AX631" si="2581">IF(AQ612="","",RANK(AQ621,$AQ621:$AX621,0))</f>
        <v/>
      </c>
      <c r="AR631" s="967" t="str">
        <f t="shared" si="2581"/>
        <v/>
      </c>
      <c r="AS631" s="967" t="str">
        <f t="shared" si="2581"/>
        <v/>
      </c>
      <c r="AT631" s="967" t="str">
        <f t="shared" si="2581"/>
        <v/>
      </c>
      <c r="AU631" s="967" t="str">
        <f t="shared" si="2581"/>
        <v/>
      </c>
      <c r="AV631" s="967" t="str">
        <f t="shared" si="2581"/>
        <v/>
      </c>
      <c r="AW631" s="967" t="str">
        <f t="shared" si="2581"/>
        <v/>
      </c>
      <c r="AX631" s="968" t="str">
        <f t="shared" si="2581"/>
        <v/>
      </c>
      <c r="AY631" s="966" t="str">
        <f t="shared" ref="AY631:BF631" si="2582">IF(AY612="","",RANK(AY621,$AY621:$BF621,0))</f>
        <v/>
      </c>
      <c r="AZ631" s="967" t="str">
        <f t="shared" si="2582"/>
        <v/>
      </c>
      <c r="BA631" s="967" t="str">
        <f t="shared" si="2582"/>
        <v/>
      </c>
      <c r="BB631" s="967" t="str">
        <f t="shared" si="2582"/>
        <v/>
      </c>
      <c r="BC631" s="967" t="str">
        <f t="shared" si="2582"/>
        <v/>
      </c>
      <c r="BD631" s="967" t="str">
        <f t="shared" si="2582"/>
        <v/>
      </c>
      <c r="BE631" s="967" t="str">
        <f t="shared" si="2582"/>
        <v/>
      </c>
      <c r="BF631" s="968" t="str">
        <f t="shared" si="2582"/>
        <v/>
      </c>
      <c r="BG631" s="966" t="str">
        <f t="shared" ref="BG631:BN631" si="2583">IF(BG612="","",RANK(BG621,$BG621:$BN621,0))</f>
        <v/>
      </c>
      <c r="BH631" s="967" t="str">
        <f t="shared" si="2583"/>
        <v/>
      </c>
      <c r="BI631" s="967" t="str">
        <f t="shared" si="2583"/>
        <v/>
      </c>
      <c r="BJ631" s="967" t="str">
        <f t="shared" si="2583"/>
        <v/>
      </c>
      <c r="BK631" s="967" t="str">
        <f t="shared" si="2583"/>
        <v/>
      </c>
      <c r="BL631" s="967" t="str">
        <f t="shared" si="2583"/>
        <v/>
      </c>
      <c r="BM631" s="967" t="str">
        <f t="shared" si="2583"/>
        <v/>
      </c>
      <c r="BN631" s="968" t="str">
        <f t="shared" si="2583"/>
        <v/>
      </c>
    </row>
    <row r="632" spans="1:66" ht="15.75" x14ac:dyDescent="0.25">
      <c r="A632" s="2090" t="s">
        <v>34</v>
      </c>
      <c r="B632" s="2091"/>
      <c r="C632" s="969" t="str">
        <f t="shared" ref="C632:J632" si="2584">IF(C612="","",RANK(C622,$C622:$J622,0))</f>
        <v/>
      </c>
      <c r="D632" s="970" t="str">
        <f t="shared" si="2584"/>
        <v/>
      </c>
      <c r="E632" s="970" t="str">
        <f t="shared" si="2584"/>
        <v/>
      </c>
      <c r="F632" s="970" t="str">
        <f t="shared" si="2584"/>
        <v/>
      </c>
      <c r="G632" s="970" t="str">
        <f t="shared" si="2584"/>
        <v/>
      </c>
      <c r="H632" s="970" t="str">
        <f t="shared" si="2584"/>
        <v/>
      </c>
      <c r="I632" s="970" t="str">
        <f t="shared" si="2584"/>
        <v/>
      </c>
      <c r="J632" s="971" t="str">
        <f t="shared" si="2584"/>
        <v/>
      </c>
      <c r="K632" s="969" t="str">
        <f t="shared" ref="K632:R632" si="2585">IF(K612="","",RANK(K622,$K622:$R622,0))</f>
        <v/>
      </c>
      <c r="L632" s="970" t="str">
        <f t="shared" si="2585"/>
        <v/>
      </c>
      <c r="M632" s="970" t="str">
        <f t="shared" si="2585"/>
        <v/>
      </c>
      <c r="N632" s="970" t="str">
        <f t="shared" si="2585"/>
        <v/>
      </c>
      <c r="O632" s="970" t="str">
        <f t="shared" si="2585"/>
        <v/>
      </c>
      <c r="P632" s="970" t="str">
        <f t="shared" si="2585"/>
        <v/>
      </c>
      <c r="Q632" s="970" t="str">
        <f t="shared" si="2585"/>
        <v/>
      </c>
      <c r="R632" s="971" t="str">
        <f t="shared" si="2585"/>
        <v/>
      </c>
      <c r="S632" s="969" t="str">
        <f t="shared" ref="S632:Z632" si="2586">IF(S612="","",RANK(S622,$S622:$Z622,0))</f>
        <v/>
      </c>
      <c r="T632" s="970" t="str">
        <f t="shared" si="2586"/>
        <v/>
      </c>
      <c r="U632" s="970" t="str">
        <f t="shared" si="2586"/>
        <v/>
      </c>
      <c r="V632" s="970" t="str">
        <f t="shared" si="2586"/>
        <v/>
      </c>
      <c r="W632" s="970" t="str">
        <f t="shared" si="2586"/>
        <v/>
      </c>
      <c r="X632" s="970" t="str">
        <f t="shared" si="2586"/>
        <v/>
      </c>
      <c r="Y632" s="970" t="str">
        <f t="shared" si="2586"/>
        <v/>
      </c>
      <c r="Z632" s="971" t="str">
        <f t="shared" si="2586"/>
        <v/>
      </c>
      <c r="AA632" s="969" t="str">
        <f t="shared" ref="AA632:AH632" si="2587">IF(AA612="","",RANK(AA622,$AA622:$AH622,0))</f>
        <v/>
      </c>
      <c r="AB632" s="970" t="str">
        <f t="shared" si="2587"/>
        <v/>
      </c>
      <c r="AC632" s="970" t="str">
        <f t="shared" si="2587"/>
        <v/>
      </c>
      <c r="AD632" s="970" t="str">
        <f t="shared" si="2587"/>
        <v/>
      </c>
      <c r="AE632" s="970" t="str">
        <f t="shared" si="2587"/>
        <v/>
      </c>
      <c r="AF632" s="970" t="str">
        <f t="shared" si="2587"/>
        <v/>
      </c>
      <c r="AG632" s="970" t="str">
        <f t="shared" si="2587"/>
        <v/>
      </c>
      <c r="AH632" s="971" t="str">
        <f t="shared" si="2587"/>
        <v/>
      </c>
      <c r="AI632" s="969" t="str">
        <f t="shared" ref="AI632:AP632" si="2588">IF(AI612="","",RANK(AI622,$AI622:$AP622,0))</f>
        <v/>
      </c>
      <c r="AJ632" s="970" t="str">
        <f t="shared" si="2588"/>
        <v/>
      </c>
      <c r="AK632" s="970" t="str">
        <f t="shared" si="2588"/>
        <v/>
      </c>
      <c r="AL632" s="970" t="str">
        <f t="shared" si="2588"/>
        <v/>
      </c>
      <c r="AM632" s="970" t="str">
        <f t="shared" si="2588"/>
        <v/>
      </c>
      <c r="AN632" s="970" t="str">
        <f t="shared" si="2588"/>
        <v/>
      </c>
      <c r="AO632" s="970" t="str">
        <f t="shared" si="2588"/>
        <v/>
      </c>
      <c r="AP632" s="971" t="str">
        <f t="shared" si="2588"/>
        <v/>
      </c>
      <c r="AQ632" s="969" t="str">
        <f t="shared" ref="AQ632:AX632" si="2589">IF(AQ612="","",RANK(AQ622,$AQ622:$AX622,0))</f>
        <v/>
      </c>
      <c r="AR632" s="970" t="str">
        <f t="shared" si="2589"/>
        <v/>
      </c>
      <c r="AS632" s="970" t="str">
        <f t="shared" si="2589"/>
        <v/>
      </c>
      <c r="AT632" s="970" t="str">
        <f t="shared" si="2589"/>
        <v/>
      </c>
      <c r="AU632" s="970" t="str">
        <f t="shared" si="2589"/>
        <v/>
      </c>
      <c r="AV632" s="970" t="str">
        <f t="shared" si="2589"/>
        <v/>
      </c>
      <c r="AW632" s="970" t="str">
        <f t="shared" si="2589"/>
        <v/>
      </c>
      <c r="AX632" s="971" t="str">
        <f t="shared" si="2589"/>
        <v/>
      </c>
      <c r="AY632" s="969" t="str">
        <f t="shared" ref="AY632:BF632" si="2590">IF(AY612="","",RANK(AY622,$AY622:$BF622,0))</f>
        <v/>
      </c>
      <c r="AZ632" s="970" t="str">
        <f t="shared" si="2590"/>
        <v/>
      </c>
      <c r="BA632" s="970" t="str">
        <f t="shared" si="2590"/>
        <v/>
      </c>
      <c r="BB632" s="970" t="str">
        <f t="shared" si="2590"/>
        <v/>
      </c>
      <c r="BC632" s="970" t="str">
        <f t="shared" si="2590"/>
        <v/>
      </c>
      <c r="BD632" s="970" t="str">
        <f t="shared" si="2590"/>
        <v/>
      </c>
      <c r="BE632" s="970" t="str">
        <f t="shared" si="2590"/>
        <v/>
      </c>
      <c r="BF632" s="971" t="str">
        <f t="shared" si="2590"/>
        <v/>
      </c>
      <c r="BG632" s="969" t="str">
        <f t="shared" ref="BG632:BN632" si="2591">IF(BG612="","",RANK(BG622,$BG622:$BN622,0))</f>
        <v/>
      </c>
      <c r="BH632" s="970" t="str">
        <f t="shared" si="2591"/>
        <v/>
      </c>
      <c r="BI632" s="970" t="str">
        <f t="shared" si="2591"/>
        <v/>
      </c>
      <c r="BJ632" s="970" t="str">
        <f t="shared" si="2591"/>
        <v/>
      </c>
      <c r="BK632" s="970" t="str">
        <f t="shared" si="2591"/>
        <v/>
      </c>
      <c r="BL632" s="970" t="str">
        <f t="shared" si="2591"/>
        <v/>
      </c>
      <c r="BM632" s="970" t="str">
        <f t="shared" si="2591"/>
        <v/>
      </c>
      <c r="BN632" s="971" t="str">
        <f t="shared" si="2591"/>
        <v/>
      </c>
    </row>
    <row r="633" spans="1:66" ht="15.75" x14ac:dyDescent="0.25">
      <c r="A633" s="2090" t="s">
        <v>35</v>
      </c>
      <c r="B633" s="2091"/>
      <c r="C633" s="969" t="str">
        <f t="shared" ref="C633:J633" si="2592">IF(C612="","",RANK(C623,$C623:$J623,1))</f>
        <v/>
      </c>
      <c r="D633" s="970" t="str">
        <f t="shared" si="2592"/>
        <v/>
      </c>
      <c r="E633" s="970" t="str">
        <f t="shared" si="2592"/>
        <v/>
      </c>
      <c r="F633" s="970" t="str">
        <f t="shared" si="2592"/>
        <v/>
      </c>
      <c r="G633" s="970" t="str">
        <f t="shared" si="2592"/>
        <v/>
      </c>
      <c r="H633" s="970" t="str">
        <f t="shared" si="2592"/>
        <v/>
      </c>
      <c r="I633" s="970" t="str">
        <f t="shared" si="2592"/>
        <v/>
      </c>
      <c r="J633" s="971" t="str">
        <f t="shared" si="2592"/>
        <v/>
      </c>
      <c r="K633" s="969" t="str">
        <f t="shared" ref="K633:R633" si="2593">IF(K612="","",RANK(K623,$K623:$R623,1))</f>
        <v/>
      </c>
      <c r="L633" s="970" t="str">
        <f t="shared" si="2593"/>
        <v/>
      </c>
      <c r="M633" s="970" t="str">
        <f t="shared" si="2593"/>
        <v/>
      </c>
      <c r="N633" s="970" t="str">
        <f t="shared" si="2593"/>
        <v/>
      </c>
      <c r="O633" s="970" t="str">
        <f t="shared" si="2593"/>
        <v/>
      </c>
      <c r="P633" s="970" t="str">
        <f t="shared" si="2593"/>
        <v/>
      </c>
      <c r="Q633" s="970" t="str">
        <f t="shared" si="2593"/>
        <v/>
      </c>
      <c r="R633" s="971" t="str">
        <f t="shared" si="2593"/>
        <v/>
      </c>
      <c r="S633" s="969" t="str">
        <f t="shared" ref="S633:Z633" si="2594">IF(S612="","",RANK(S623,$S623:$Z623,1))</f>
        <v/>
      </c>
      <c r="T633" s="970" t="str">
        <f t="shared" si="2594"/>
        <v/>
      </c>
      <c r="U633" s="970" t="str">
        <f t="shared" si="2594"/>
        <v/>
      </c>
      <c r="V633" s="970" t="str">
        <f t="shared" si="2594"/>
        <v/>
      </c>
      <c r="W633" s="970" t="str">
        <f t="shared" si="2594"/>
        <v/>
      </c>
      <c r="X633" s="970" t="str">
        <f t="shared" si="2594"/>
        <v/>
      </c>
      <c r="Y633" s="970" t="str">
        <f t="shared" si="2594"/>
        <v/>
      </c>
      <c r="Z633" s="971" t="str">
        <f t="shared" si="2594"/>
        <v/>
      </c>
      <c r="AA633" s="969" t="str">
        <f t="shared" ref="AA633:AH633" si="2595">IF(AA612="","",RANK(AA623,$AA623:$AH623,1))</f>
        <v/>
      </c>
      <c r="AB633" s="970" t="str">
        <f t="shared" si="2595"/>
        <v/>
      </c>
      <c r="AC633" s="970" t="str">
        <f t="shared" si="2595"/>
        <v/>
      </c>
      <c r="AD633" s="970" t="str">
        <f t="shared" si="2595"/>
        <v/>
      </c>
      <c r="AE633" s="970" t="str">
        <f t="shared" si="2595"/>
        <v/>
      </c>
      <c r="AF633" s="970" t="str">
        <f t="shared" si="2595"/>
        <v/>
      </c>
      <c r="AG633" s="970" t="str">
        <f t="shared" si="2595"/>
        <v/>
      </c>
      <c r="AH633" s="971" t="str">
        <f t="shared" si="2595"/>
        <v/>
      </c>
      <c r="AI633" s="969" t="str">
        <f t="shared" ref="AI633:AP633" si="2596">IF(AI612="","",RANK(AI623,$AI623:$AP623,1))</f>
        <v/>
      </c>
      <c r="AJ633" s="970" t="str">
        <f t="shared" si="2596"/>
        <v/>
      </c>
      <c r="AK633" s="970" t="str">
        <f t="shared" si="2596"/>
        <v/>
      </c>
      <c r="AL633" s="970" t="str">
        <f t="shared" si="2596"/>
        <v/>
      </c>
      <c r="AM633" s="970" t="str">
        <f t="shared" si="2596"/>
        <v/>
      </c>
      <c r="AN633" s="970" t="str">
        <f t="shared" si="2596"/>
        <v/>
      </c>
      <c r="AO633" s="970" t="str">
        <f t="shared" si="2596"/>
        <v/>
      </c>
      <c r="AP633" s="971" t="str">
        <f t="shared" si="2596"/>
        <v/>
      </c>
      <c r="AQ633" s="969" t="str">
        <f t="shared" ref="AQ633:AX633" si="2597">IF(AQ612="","",RANK(AQ623,$AQ623:$AX623,1))</f>
        <v/>
      </c>
      <c r="AR633" s="970" t="str">
        <f t="shared" si="2597"/>
        <v/>
      </c>
      <c r="AS633" s="970" t="str">
        <f t="shared" si="2597"/>
        <v/>
      </c>
      <c r="AT633" s="970" t="str">
        <f t="shared" si="2597"/>
        <v/>
      </c>
      <c r="AU633" s="970" t="str">
        <f t="shared" si="2597"/>
        <v/>
      </c>
      <c r="AV633" s="970" t="str">
        <f t="shared" si="2597"/>
        <v/>
      </c>
      <c r="AW633" s="970" t="str">
        <f t="shared" si="2597"/>
        <v/>
      </c>
      <c r="AX633" s="971" t="str">
        <f t="shared" si="2597"/>
        <v/>
      </c>
      <c r="AY633" s="969" t="str">
        <f t="shared" ref="AY633:BF633" si="2598">IF(AY612="","",RANK(AY623,$AY623:$BF623,1))</f>
        <v/>
      </c>
      <c r="AZ633" s="970" t="str">
        <f t="shared" si="2598"/>
        <v/>
      </c>
      <c r="BA633" s="970" t="str">
        <f t="shared" si="2598"/>
        <v/>
      </c>
      <c r="BB633" s="970" t="str">
        <f t="shared" si="2598"/>
        <v/>
      </c>
      <c r="BC633" s="970" t="str">
        <f t="shared" si="2598"/>
        <v/>
      </c>
      <c r="BD633" s="970" t="str">
        <f t="shared" si="2598"/>
        <v/>
      </c>
      <c r="BE633" s="970" t="str">
        <f t="shared" si="2598"/>
        <v/>
      </c>
      <c r="BF633" s="971" t="str">
        <f t="shared" si="2598"/>
        <v/>
      </c>
      <c r="BG633" s="969" t="str">
        <f t="shared" ref="BG633:BN633" si="2599">IF(BG612="","",RANK(BG623,$BG623:$BN623,1))</f>
        <v/>
      </c>
      <c r="BH633" s="970" t="str">
        <f t="shared" si="2599"/>
        <v/>
      </c>
      <c r="BI633" s="970" t="str">
        <f t="shared" si="2599"/>
        <v/>
      </c>
      <c r="BJ633" s="970" t="str">
        <f t="shared" si="2599"/>
        <v/>
      </c>
      <c r="BK633" s="970" t="str">
        <f t="shared" si="2599"/>
        <v/>
      </c>
      <c r="BL633" s="970" t="str">
        <f t="shared" si="2599"/>
        <v/>
      </c>
      <c r="BM633" s="970" t="str">
        <f t="shared" si="2599"/>
        <v/>
      </c>
      <c r="BN633" s="971" t="str">
        <f t="shared" si="2599"/>
        <v/>
      </c>
    </row>
    <row r="634" spans="1:66" ht="15.75" x14ac:dyDescent="0.25">
      <c r="A634" s="2090" t="s">
        <v>36</v>
      </c>
      <c r="B634" s="2091"/>
      <c r="C634" s="969" t="str">
        <f t="shared" ref="C634:J634" si="2600">IF(C612="","",RANK(C624,$C624:$J624,0))</f>
        <v/>
      </c>
      <c r="D634" s="970" t="str">
        <f t="shared" si="2600"/>
        <v/>
      </c>
      <c r="E634" s="970" t="str">
        <f t="shared" si="2600"/>
        <v/>
      </c>
      <c r="F634" s="970" t="str">
        <f t="shared" si="2600"/>
        <v/>
      </c>
      <c r="G634" s="970" t="str">
        <f t="shared" si="2600"/>
        <v/>
      </c>
      <c r="H634" s="970" t="str">
        <f t="shared" si="2600"/>
        <v/>
      </c>
      <c r="I634" s="970" t="str">
        <f t="shared" si="2600"/>
        <v/>
      </c>
      <c r="J634" s="971" t="str">
        <f t="shared" si="2600"/>
        <v/>
      </c>
      <c r="K634" s="969" t="str">
        <f t="shared" ref="K634:R634" si="2601">IF(K612="","",RANK(K624,$K624:$R624,0))</f>
        <v/>
      </c>
      <c r="L634" s="970" t="str">
        <f t="shared" si="2601"/>
        <v/>
      </c>
      <c r="M634" s="970" t="str">
        <f t="shared" si="2601"/>
        <v/>
      </c>
      <c r="N634" s="970" t="str">
        <f t="shared" si="2601"/>
        <v/>
      </c>
      <c r="O634" s="970" t="str">
        <f t="shared" si="2601"/>
        <v/>
      </c>
      <c r="P634" s="970" t="str">
        <f t="shared" si="2601"/>
        <v/>
      </c>
      <c r="Q634" s="970" t="str">
        <f t="shared" si="2601"/>
        <v/>
      </c>
      <c r="R634" s="971" t="str">
        <f t="shared" si="2601"/>
        <v/>
      </c>
      <c r="S634" s="969" t="str">
        <f t="shared" ref="S634:Z634" si="2602">IF(S612="","",RANK(S624,$S624:$Z624,0))</f>
        <v/>
      </c>
      <c r="T634" s="970" t="str">
        <f t="shared" si="2602"/>
        <v/>
      </c>
      <c r="U634" s="970" t="str">
        <f t="shared" si="2602"/>
        <v/>
      </c>
      <c r="V634" s="970" t="str">
        <f t="shared" si="2602"/>
        <v/>
      </c>
      <c r="W634" s="970" t="str">
        <f t="shared" si="2602"/>
        <v/>
      </c>
      <c r="X634" s="970" t="str">
        <f t="shared" si="2602"/>
        <v/>
      </c>
      <c r="Y634" s="970" t="str">
        <f t="shared" si="2602"/>
        <v/>
      </c>
      <c r="Z634" s="971" t="str">
        <f t="shared" si="2602"/>
        <v/>
      </c>
      <c r="AA634" s="969" t="str">
        <f t="shared" ref="AA634:AH634" si="2603">IF(AA612="","",RANK(AA624,$AA624:$AH624,0))</f>
        <v/>
      </c>
      <c r="AB634" s="970" t="str">
        <f t="shared" si="2603"/>
        <v/>
      </c>
      <c r="AC634" s="970" t="str">
        <f t="shared" si="2603"/>
        <v/>
      </c>
      <c r="AD634" s="970" t="str">
        <f t="shared" si="2603"/>
        <v/>
      </c>
      <c r="AE634" s="970" t="str">
        <f t="shared" si="2603"/>
        <v/>
      </c>
      <c r="AF634" s="970" t="str">
        <f t="shared" si="2603"/>
        <v/>
      </c>
      <c r="AG634" s="970" t="str">
        <f t="shared" si="2603"/>
        <v/>
      </c>
      <c r="AH634" s="971" t="str">
        <f t="shared" si="2603"/>
        <v/>
      </c>
      <c r="AI634" s="969" t="str">
        <f t="shared" ref="AI634:AP634" si="2604">IF(AI612="","",RANK(AI624,$AI624:$AP624,0))</f>
        <v/>
      </c>
      <c r="AJ634" s="970" t="str">
        <f t="shared" si="2604"/>
        <v/>
      </c>
      <c r="AK634" s="970" t="str">
        <f t="shared" si="2604"/>
        <v/>
      </c>
      <c r="AL634" s="970" t="str">
        <f t="shared" si="2604"/>
        <v/>
      </c>
      <c r="AM634" s="970" t="str">
        <f t="shared" si="2604"/>
        <v/>
      </c>
      <c r="AN634" s="970" t="str">
        <f t="shared" si="2604"/>
        <v/>
      </c>
      <c r="AO634" s="970" t="str">
        <f t="shared" si="2604"/>
        <v/>
      </c>
      <c r="AP634" s="971" t="str">
        <f t="shared" si="2604"/>
        <v/>
      </c>
      <c r="AQ634" s="969" t="str">
        <f t="shared" ref="AQ634:AX634" si="2605">IF(AQ612="","",RANK(AQ624,$AQ624:$AX624,0))</f>
        <v/>
      </c>
      <c r="AR634" s="970" t="str">
        <f t="shared" si="2605"/>
        <v/>
      </c>
      <c r="AS634" s="970" t="str">
        <f t="shared" si="2605"/>
        <v/>
      </c>
      <c r="AT634" s="970" t="str">
        <f t="shared" si="2605"/>
        <v/>
      </c>
      <c r="AU634" s="970" t="str">
        <f t="shared" si="2605"/>
        <v/>
      </c>
      <c r="AV634" s="970" t="str">
        <f t="shared" si="2605"/>
        <v/>
      </c>
      <c r="AW634" s="970" t="str">
        <f t="shared" si="2605"/>
        <v/>
      </c>
      <c r="AX634" s="971" t="str">
        <f t="shared" si="2605"/>
        <v/>
      </c>
      <c r="AY634" s="969" t="str">
        <f t="shared" ref="AY634:BF634" si="2606">IF(AY612="","",RANK(AY624,$AY624:$BF624,0))</f>
        <v/>
      </c>
      <c r="AZ634" s="970" t="str">
        <f t="shared" si="2606"/>
        <v/>
      </c>
      <c r="BA634" s="970" t="str">
        <f t="shared" si="2606"/>
        <v/>
      </c>
      <c r="BB634" s="970" t="str">
        <f t="shared" si="2606"/>
        <v/>
      </c>
      <c r="BC634" s="970" t="str">
        <f t="shared" si="2606"/>
        <v/>
      </c>
      <c r="BD634" s="970" t="str">
        <f t="shared" si="2606"/>
        <v/>
      </c>
      <c r="BE634" s="970" t="str">
        <f t="shared" si="2606"/>
        <v/>
      </c>
      <c r="BF634" s="971" t="str">
        <f t="shared" si="2606"/>
        <v/>
      </c>
      <c r="BG634" s="969" t="str">
        <f t="shared" ref="BG634:BN634" si="2607">IF(BG612="","",RANK(BG624,$BG624:$BN624,0))</f>
        <v/>
      </c>
      <c r="BH634" s="970" t="str">
        <f t="shared" si="2607"/>
        <v/>
      </c>
      <c r="BI634" s="970" t="str">
        <f t="shared" si="2607"/>
        <v/>
      </c>
      <c r="BJ634" s="970" t="str">
        <f t="shared" si="2607"/>
        <v/>
      </c>
      <c r="BK634" s="970" t="str">
        <f t="shared" si="2607"/>
        <v/>
      </c>
      <c r="BL634" s="970" t="str">
        <f t="shared" si="2607"/>
        <v/>
      </c>
      <c r="BM634" s="970" t="str">
        <f t="shared" si="2607"/>
        <v/>
      </c>
      <c r="BN634" s="971" t="str">
        <f t="shared" si="2607"/>
        <v/>
      </c>
    </row>
    <row r="635" spans="1:66" ht="16.5" thickBot="1" x14ac:dyDescent="0.3">
      <c r="A635" s="2092" t="s">
        <v>136</v>
      </c>
      <c r="B635" s="2093"/>
      <c r="C635" s="972" t="str">
        <f t="shared" ref="C635:J635" si="2608">IF(C612="","",RANK(C625,$C625:$J625,0))</f>
        <v/>
      </c>
      <c r="D635" s="973" t="str">
        <f t="shared" si="2608"/>
        <v/>
      </c>
      <c r="E635" s="973" t="str">
        <f t="shared" si="2608"/>
        <v/>
      </c>
      <c r="F635" s="973" t="str">
        <f t="shared" si="2608"/>
        <v/>
      </c>
      <c r="G635" s="973" t="str">
        <f t="shared" si="2608"/>
        <v/>
      </c>
      <c r="H635" s="973" t="str">
        <f t="shared" si="2608"/>
        <v/>
      </c>
      <c r="I635" s="973" t="str">
        <f t="shared" si="2608"/>
        <v/>
      </c>
      <c r="J635" s="974" t="str">
        <f t="shared" si="2608"/>
        <v/>
      </c>
      <c r="K635" s="972" t="str">
        <f t="shared" ref="K635:R635" si="2609">IF(K612="","",RANK(K625,$K625:$R625,0))</f>
        <v/>
      </c>
      <c r="L635" s="973" t="str">
        <f t="shared" si="2609"/>
        <v/>
      </c>
      <c r="M635" s="973" t="str">
        <f t="shared" si="2609"/>
        <v/>
      </c>
      <c r="N635" s="973" t="str">
        <f t="shared" si="2609"/>
        <v/>
      </c>
      <c r="O635" s="973" t="str">
        <f t="shared" si="2609"/>
        <v/>
      </c>
      <c r="P635" s="973" t="str">
        <f t="shared" si="2609"/>
        <v/>
      </c>
      <c r="Q635" s="973" t="str">
        <f t="shared" si="2609"/>
        <v/>
      </c>
      <c r="R635" s="974" t="str">
        <f t="shared" si="2609"/>
        <v/>
      </c>
      <c r="S635" s="972" t="str">
        <f t="shared" ref="S635:Z635" si="2610">IF(S612="","",RANK(S625,$S625:$Z625,0))</f>
        <v/>
      </c>
      <c r="T635" s="973" t="str">
        <f t="shared" si="2610"/>
        <v/>
      </c>
      <c r="U635" s="973" t="str">
        <f t="shared" si="2610"/>
        <v/>
      </c>
      <c r="V635" s="973" t="str">
        <f t="shared" si="2610"/>
        <v/>
      </c>
      <c r="W635" s="973" t="str">
        <f t="shared" si="2610"/>
        <v/>
      </c>
      <c r="X635" s="973" t="str">
        <f t="shared" si="2610"/>
        <v/>
      </c>
      <c r="Y635" s="973" t="str">
        <f t="shared" si="2610"/>
        <v/>
      </c>
      <c r="Z635" s="974" t="str">
        <f t="shared" si="2610"/>
        <v/>
      </c>
      <c r="AA635" s="972" t="str">
        <f t="shared" ref="AA635:AH635" si="2611">IF(AA612="","",RANK(AA625,$AA625:$AH625,0))</f>
        <v/>
      </c>
      <c r="AB635" s="973" t="str">
        <f t="shared" si="2611"/>
        <v/>
      </c>
      <c r="AC635" s="973" t="str">
        <f t="shared" si="2611"/>
        <v/>
      </c>
      <c r="AD635" s="973" t="str">
        <f t="shared" si="2611"/>
        <v/>
      </c>
      <c r="AE635" s="973" t="str">
        <f t="shared" si="2611"/>
        <v/>
      </c>
      <c r="AF635" s="973" t="str">
        <f t="shared" si="2611"/>
        <v/>
      </c>
      <c r="AG635" s="973" t="str">
        <f t="shared" si="2611"/>
        <v/>
      </c>
      <c r="AH635" s="974" t="str">
        <f t="shared" si="2611"/>
        <v/>
      </c>
      <c r="AI635" s="972" t="str">
        <f t="shared" ref="AI635:AP635" si="2612">IF(AI612="","",RANK(AI625,$AI625:$AP625,0))</f>
        <v/>
      </c>
      <c r="AJ635" s="973" t="str">
        <f t="shared" si="2612"/>
        <v/>
      </c>
      <c r="AK635" s="973" t="str">
        <f t="shared" si="2612"/>
        <v/>
      </c>
      <c r="AL635" s="973" t="str">
        <f t="shared" si="2612"/>
        <v/>
      </c>
      <c r="AM635" s="973" t="str">
        <f t="shared" si="2612"/>
        <v/>
      </c>
      <c r="AN635" s="973" t="str">
        <f t="shared" si="2612"/>
        <v/>
      </c>
      <c r="AO635" s="973" t="str">
        <f t="shared" si="2612"/>
        <v/>
      </c>
      <c r="AP635" s="974" t="str">
        <f t="shared" si="2612"/>
        <v/>
      </c>
      <c r="AQ635" s="972" t="str">
        <f t="shared" ref="AQ635:AX635" si="2613">IF(AQ612="","",RANK(AQ625,$AQ625:$AX625,0))</f>
        <v/>
      </c>
      <c r="AR635" s="973" t="str">
        <f t="shared" si="2613"/>
        <v/>
      </c>
      <c r="AS635" s="973" t="str">
        <f t="shared" si="2613"/>
        <v/>
      </c>
      <c r="AT635" s="973" t="str">
        <f t="shared" si="2613"/>
        <v/>
      </c>
      <c r="AU635" s="973" t="str">
        <f t="shared" si="2613"/>
        <v/>
      </c>
      <c r="AV635" s="973" t="str">
        <f t="shared" si="2613"/>
        <v/>
      </c>
      <c r="AW635" s="973" t="str">
        <f t="shared" si="2613"/>
        <v/>
      </c>
      <c r="AX635" s="974" t="str">
        <f t="shared" si="2613"/>
        <v/>
      </c>
      <c r="AY635" s="972" t="str">
        <f t="shared" ref="AY635:BF635" si="2614">IF(AY612="","",RANK(AY625,$AY625:$BF625,0))</f>
        <v/>
      </c>
      <c r="AZ635" s="973" t="str">
        <f t="shared" si="2614"/>
        <v/>
      </c>
      <c r="BA635" s="973" t="str">
        <f t="shared" si="2614"/>
        <v/>
      </c>
      <c r="BB635" s="973" t="str">
        <f t="shared" si="2614"/>
        <v/>
      </c>
      <c r="BC635" s="973" t="str">
        <f t="shared" si="2614"/>
        <v/>
      </c>
      <c r="BD635" s="973" t="str">
        <f t="shared" si="2614"/>
        <v/>
      </c>
      <c r="BE635" s="973" t="str">
        <f t="shared" si="2614"/>
        <v/>
      </c>
      <c r="BF635" s="974" t="str">
        <f t="shared" si="2614"/>
        <v/>
      </c>
      <c r="BG635" s="972" t="str">
        <f t="shared" ref="BG635:BN635" si="2615">IF(BG612="","",RANK(BG625,$BG625:$BN625,0))</f>
        <v/>
      </c>
      <c r="BH635" s="973" t="str">
        <f t="shared" si="2615"/>
        <v/>
      </c>
      <c r="BI635" s="973" t="str">
        <f t="shared" si="2615"/>
        <v/>
      </c>
      <c r="BJ635" s="973" t="str">
        <f t="shared" si="2615"/>
        <v/>
      </c>
      <c r="BK635" s="973" t="str">
        <f t="shared" si="2615"/>
        <v/>
      </c>
      <c r="BL635" s="973" t="str">
        <f t="shared" si="2615"/>
        <v/>
      </c>
      <c r="BM635" s="973" t="str">
        <f t="shared" si="2615"/>
        <v/>
      </c>
      <c r="BN635" s="974" t="str">
        <f t="shared" si="2615"/>
        <v/>
      </c>
    </row>
    <row r="636" spans="1:66" s="20" customFormat="1" ht="78" customHeight="1" thickBot="1" x14ac:dyDescent="0.25">
      <c r="A636" s="2094" t="s">
        <v>33</v>
      </c>
      <c r="B636" s="2095"/>
      <c r="C636" s="55" t="str">
        <f>IF(C612="","",(C626*'pravidla turnaje'!$C$19)+(C627*'pravidla turnaje'!$C$20)+(C628*'pravidla turnaje'!$C$21)+(C629*'pravidla turnaje'!$C$22)+(C630*'pravidla turnaje'!$C$23)+(C631*'pravidla turnaje'!$C$24)+(C632*'pravidla turnaje'!$C$25)+(C633*'pravidla turnaje'!$C$26)+(C634*'pravidla turnaje'!$C$27)+(C635*'pravidla turnaje'!$C$28))</f>
        <v/>
      </c>
      <c r="D636" s="56" t="str">
        <f>IF(D612="","",(D626*'pravidla turnaje'!$C$19)+(D627*'pravidla turnaje'!$C$20)+(D628*'pravidla turnaje'!$C$21)+(D629*'pravidla turnaje'!$C$22)+(D630*'pravidla turnaje'!$C$23)+(D631*'pravidla turnaje'!$C$24)+(D632*'pravidla turnaje'!$C$25)+(D633*'pravidla turnaje'!$C$26)+(D634*'pravidla turnaje'!$C$27)+(D635*'pravidla turnaje'!$C$28))</f>
        <v/>
      </c>
      <c r="E636" s="56" t="str">
        <f>IF(E612="","",(E626*'pravidla turnaje'!$C$19)+(E627*'pravidla turnaje'!$C$20)+(E628*'pravidla turnaje'!$C$21)+(E629*'pravidla turnaje'!$C$22)+(E630*'pravidla turnaje'!$C$23)+(E631*'pravidla turnaje'!$C$24)+(E632*'pravidla turnaje'!$C$25)+(E633*'pravidla turnaje'!$C$26)+(E634*'pravidla turnaje'!$C$27)+(E635*'pravidla turnaje'!$C$28))</f>
        <v/>
      </c>
      <c r="F636" s="56" t="str">
        <f>IF(F612="","",(F626*'pravidla turnaje'!$C$19)+(F627*'pravidla turnaje'!$C$20)+(F628*'pravidla turnaje'!$C$21)+(F629*'pravidla turnaje'!$C$22)+(F630*'pravidla turnaje'!$C$23)+(F631*'pravidla turnaje'!$C$24)+(F632*'pravidla turnaje'!$C$25)+(F633*'pravidla turnaje'!$C$26)+(F634*'pravidla turnaje'!$C$27)+(F635*'pravidla turnaje'!$C$28))</f>
        <v/>
      </c>
      <c r="G636" s="56" t="str">
        <f>IF(G612="","",(G626*'pravidla turnaje'!$C$19)+(G627*'pravidla turnaje'!$C$20)+(G628*'pravidla turnaje'!$C$21)+(G629*'pravidla turnaje'!$C$22)+(G630*'pravidla turnaje'!$C$23)+(G631*'pravidla turnaje'!$C$24)+(G632*'pravidla turnaje'!$C$25)+(G633*'pravidla turnaje'!$C$26)+(G634*'pravidla turnaje'!$C$27)+(G635*'pravidla turnaje'!$C$28))</f>
        <v/>
      </c>
      <c r="H636" s="56" t="str">
        <f>IF(H612="","",(H626*'pravidla turnaje'!$C$19)+(H627*'pravidla turnaje'!$C$20)+(H628*'pravidla turnaje'!$C$21)+(H629*'pravidla turnaje'!$C$22)+(H630*'pravidla turnaje'!$C$23)+(H631*'pravidla turnaje'!$C$24)+(H632*'pravidla turnaje'!$C$25)+(H633*'pravidla turnaje'!$C$26)+(H634*'pravidla turnaje'!$C$27)+(H635*'pravidla turnaje'!$C$28))</f>
        <v/>
      </c>
      <c r="I636" s="56" t="str">
        <f>IF(I612="","",(I626*'pravidla turnaje'!$C$19)+(I627*'pravidla turnaje'!$C$20)+(I628*'pravidla turnaje'!$C$21)+(I629*'pravidla turnaje'!$C$22)+(I630*'pravidla turnaje'!$C$23)+(I631*'pravidla turnaje'!$C$24)+(I632*'pravidla turnaje'!$C$25)+(I633*'pravidla turnaje'!$C$26)+(I634*'pravidla turnaje'!$C$27)+(I635*'pravidla turnaje'!$C$28))</f>
        <v/>
      </c>
      <c r="J636" s="57" t="str">
        <f>IF(J612="","",(J626*'pravidla turnaje'!$C$19)+(J627*'pravidla turnaje'!$C$20)+(J628*'pravidla turnaje'!$C$21)+(J629*'pravidla turnaje'!$C$22)+(J630*'pravidla turnaje'!$C$23)+(J631*'pravidla turnaje'!$C$24)+(J632*'pravidla turnaje'!$C$25)+(J633*'pravidla turnaje'!$C$26)+(J634*'pravidla turnaje'!$C$27)+(J635*'pravidla turnaje'!$C$28))</f>
        <v/>
      </c>
      <c r="K636" s="55" t="str">
        <f>IF(K612="","",(K626*'pravidla turnaje'!$C$19)+(K627*'pravidla turnaje'!$C$20)+(K628*'pravidla turnaje'!$C$21)+(K629*'pravidla turnaje'!$C$22)+(K630*'pravidla turnaje'!$C$23)+(K631*'pravidla turnaje'!$C$24)+(K632*'pravidla turnaje'!$C$25)+(K633*'pravidla turnaje'!$C$26)+(K634*'pravidla turnaje'!$C$27)+(K635*'pravidla turnaje'!$C$28))</f>
        <v/>
      </c>
      <c r="L636" s="56" t="str">
        <f>IF(L612="","",(L626*'pravidla turnaje'!$C$19)+(L627*'pravidla turnaje'!$C$20)+(L628*'pravidla turnaje'!$C$21)+(L629*'pravidla turnaje'!$C$22)+(L630*'pravidla turnaje'!$C$23)+(L631*'pravidla turnaje'!$C$24)+(L632*'pravidla turnaje'!$C$25)+(L633*'pravidla turnaje'!$C$26)+(L634*'pravidla turnaje'!$C$27)+(L635*'pravidla turnaje'!$C$28))</f>
        <v/>
      </c>
      <c r="M636" s="56" t="str">
        <f>IF(M612="","",(M626*'pravidla turnaje'!$C$19)+(M627*'pravidla turnaje'!$C$20)+(M628*'pravidla turnaje'!$C$21)+(M629*'pravidla turnaje'!$C$22)+(M630*'pravidla turnaje'!$C$23)+(M631*'pravidla turnaje'!$C$24)+(M632*'pravidla turnaje'!$C$25)+(M633*'pravidla turnaje'!$C$26)+(M634*'pravidla turnaje'!$C$27)+(M635*'pravidla turnaje'!$C$28))</f>
        <v/>
      </c>
      <c r="N636" s="56" t="str">
        <f>IF(N612="","",(N626*'pravidla turnaje'!$C$19)+(N627*'pravidla turnaje'!$C$20)+(N628*'pravidla turnaje'!$C$21)+(N629*'pravidla turnaje'!$C$22)+(N630*'pravidla turnaje'!$C$23)+(N631*'pravidla turnaje'!$C$24)+(N632*'pravidla turnaje'!$C$25)+(N633*'pravidla turnaje'!$C$26)+(N634*'pravidla turnaje'!$C$27)+(N635*'pravidla turnaje'!$C$28))</f>
        <v/>
      </c>
      <c r="O636" s="56" t="str">
        <f>IF(O612="","",(O626*'pravidla turnaje'!$C$19)+(O627*'pravidla turnaje'!$C$20)+(O628*'pravidla turnaje'!$C$21)+(O629*'pravidla turnaje'!$C$22)+(O630*'pravidla turnaje'!$C$23)+(O631*'pravidla turnaje'!$C$24)+(O632*'pravidla turnaje'!$C$25)+(O633*'pravidla turnaje'!$C$26)+(O634*'pravidla turnaje'!$C$27)+(O635*'pravidla turnaje'!$C$28))</f>
        <v/>
      </c>
      <c r="P636" s="56" t="str">
        <f>IF(P612="","",(P626*'pravidla turnaje'!$C$19)+(P627*'pravidla turnaje'!$C$20)+(P628*'pravidla turnaje'!$C$21)+(P629*'pravidla turnaje'!$C$22)+(P630*'pravidla turnaje'!$C$23)+(P631*'pravidla turnaje'!$C$24)+(P632*'pravidla turnaje'!$C$25)+(P633*'pravidla turnaje'!$C$26)+(P634*'pravidla turnaje'!$C$27)+(P635*'pravidla turnaje'!$C$28))</f>
        <v/>
      </c>
      <c r="Q636" s="56" t="str">
        <f>IF(Q612="","",(Q626*'pravidla turnaje'!$C$19)+(Q627*'pravidla turnaje'!$C$20)+(Q628*'pravidla turnaje'!$C$21)+(Q629*'pravidla turnaje'!$C$22)+(Q630*'pravidla turnaje'!$C$23)+(Q631*'pravidla turnaje'!$C$24)+(Q632*'pravidla turnaje'!$C$25)+(Q633*'pravidla turnaje'!$C$26)+(Q634*'pravidla turnaje'!$C$27)+(Q635*'pravidla turnaje'!$C$28))</f>
        <v/>
      </c>
      <c r="R636" s="57" t="str">
        <f>IF(R612="","",(R626*'pravidla turnaje'!$C$19)+(R627*'pravidla turnaje'!$C$20)+(R628*'pravidla turnaje'!$C$21)+(R629*'pravidla turnaje'!$C$22)+(R630*'pravidla turnaje'!$C$23)+(R631*'pravidla turnaje'!$C$24)+(R632*'pravidla turnaje'!$C$25)+(R633*'pravidla turnaje'!$C$26)+(R634*'pravidla turnaje'!$C$27)+(R635*'pravidla turnaje'!$C$28))</f>
        <v/>
      </c>
      <c r="S636" s="55" t="str">
        <f>IF(S612="","",(S626*'pravidla turnaje'!$C$19)+(S627*'pravidla turnaje'!$C$20)+(S628*'pravidla turnaje'!$C$21)+(S629*'pravidla turnaje'!$C$22)+(S630*'pravidla turnaje'!$C$23)+(S631*'pravidla turnaje'!$C$24)+(S632*'pravidla turnaje'!$C$25)+(S633*'pravidla turnaje'!$C$26)+(S634*'pravidla turnaje'!$C$27)+(S635*'pravidla turnaje'!$C$28))</f>
        <v/>
      </c>
      <c r="T636" s="56" t="str">
        <f>IF(T612="","",(T626*'pravidla turnaje'!$C$19)+(T627*'pravidla turnaje'!$C$20)+(T628*'pravidla turnaje'!$C$21)+(T629*'pravidla turnaje'!$C$22)+(T630*'pravidla turnaje'!$C$23)+(T631*'pravidla turnaje'!$C$24)+(T632*'pravidla turnaje'!$C$25)+(T633*'pravidla turnaje'!$C$26)+(T634*'pravidla turnaje'!$C$27)+(T635*'pravidla turnaje'!$C$28))</f>
        <v/>
      </c>
      <c r="U636" s="56" t="str">
        <f>IF(U612="","",(U626*'pravidla turnaje'!$C$19)+(U627*'pravidla turnaje'!$C$20)+(U628*'pravidla turnaje'!$C$21)+(U629*'pravidla turnaje'!$C$22)+(U630*'pravidla turnaje'!$C$23)+(U631*'pravidla turnaje'!$C$24)+(U632*'pravidla turnaje'!$C$25)+(U633*'pravidla turnaje'!$C$26)+(U634*'pravidla turnaje'!$C$27)+(U635*'pravidla turnaje'!$C$28))</f>
        <v/>
      </c>
      <c r="V636" s="56" t="str">
        <f>IF(V612="","",(V626*'pravidla turnaje'!$C$19)+(V627*'pravidla turnaje'!$C$20)+(V628*'pravidla turnaje'!$C$21)+(V629*'pravidla turnaje'!$C$22)+(V630*'pravidla turnaje'!$C$23)+(V631*'pravidla turnaje'!$C$24)+(V632*'pravidla turnaje'!$C$25)+(V633*'pravidla turnaje'!$C$26)+(V634*'pravidla turnaje'!$C$27)+(V635*'pravidla turnaje'!$C$28))</f>
        <v/>
      </c>
      <c r="W636" s="56" t="str">
        <f>IF(W612="","",(W626*'pravidla turnaje'!$C$19)+(W627*'pravidla turnaje'!$C$20)+(W628*'pravidla turnaje'!$C$21)+(W629*'pravidla turnaje'!$C$22)+(W630*'pravidla turnaje'!$C$23)+(W631*'pravidla turnaje'!$C$24)+(W632*'pravidla turnaje'!$C$25)+(W633*'pravidla turnaje'!$C$26)+(W634*'pravidla turnaje'!$C$27)+(W635*'pravidla turnaje'!$C$28))</f>
        <v/>
      </c>
      <c r="X636" s="56" t="str">
        <f>IF(X612="","",(X626*'pravidla turnaje'!$C$19)+(X627*'pravidla turnaje'!$C$20)+(X628*'pravidla turnaje'!$C$21)+(X629*'pravidla turnaje'!$C$22)+(X630*'pravidla turnaje'!$C$23)+(X631*'pravidla turnaje'!$C$24)+(X632*'pravidla turnaje'!$C$25)+(X633*'pravidla turnaje'!$C$26)+(X634*'pravidla turnaje'!$C$27)+(X635*'pravidla turnaje'!$C$28))</f>
        <v/>
      </c>
      <c r="Y636" s="56" t="str">
        <f>IF(Y612="","",(Y626*'pravidla turnaje'!$C$19)+(Y627*'pravidla turnaje'!$C$20)+(Y628*'pravidla turnaje'!$C$21)+(Y629*'pravidla turnaje'!$C$22)+(Y630*'pravidla turnaje'!$C$23)+(Y631*'pravidla turnaje'!$C$24)+(Y632*'pravidla turnaje'!$C$25)+(Y633*'pravidla turnaje'!$C$26)+(Y634*'pravidla turnaje'!$C$27)+(Y635*'pravidla turnaje'!$C$28))</f>
        <v/>
      </c>
      <c r="Z636" s="57" t="str">
        <f>IF(Z612="","",(Z626*'pravidla turnaje'!$C$19)+(Z627*'pravidla turnaje'!$C$20)+(Z628*'pravidla turnaje'!$C$21)+(Z629*'pravidla turnaje'!$C$22)+(Z630*'pravidla turnaje'!$C$23)+(Z631*'pravidla turnaje'!$C$24)+(Z632*'pravidla turnaje'!$C$25)+(Z633*'pravidla turnaje'!$C$26)+(Z634*'pravidla turnaje'!$C$27)+(Z635*'pravidla turnaje'!$C$28))</f>
        <v/>
      </c>
      <c r="AA636" s="55" t="str">
        <f>IF(AA612="","",(AA626*'pravidla turnaje'!$C$19)+(AA627*'pravidla turnaje'!$C$20)+(AA628*'pravidla turnaje'!$C$21)+(AA629*'pravidla turnaje'!$C$22)+(AA630*'pravidla turnaje'!$C$23)+(AA631*'pravidla turnaje'!$C$24)+(AA632*'pravidla turnaje'!$C$25)+(AA633*'pravidla turnaje'!$C$26)+(AA634*'pravidla turnaje'!$C$27)+(AA635*'pravidla turnaje'!$C$28))</f>
        <v/>
      </c>
      <c r="AB636" s="56" t="str">
        <f>IF(AB612="","",(AB626*'pravidla turnaje'!$C$19)+(AB627*'pravidla turnaje'!$C$20)+(AB628*'pravidla turnaje'!$C$21)+(AB629*'pravidla turnaje'!$C$22)+(AB630*'pravidla turnaje'!$C$23)+(AB631*'pravidla turnaje'!$C$24)+(AB632*'pravidla turnaje'!$C$25)+(AB633*'pravidla turnaje'!$C$26)+(AB634*'pravidla turnaje'!$C$27)+(AB635*'pravidla turnaje'!$C$28))</f>
        <v/>
      </c>
      <c r="AC636" s="56" t="str">
        <f>IF(AC612="","",(AC626*'pravidla turnaje'!$C$19)+(AC627*'pravidla turnaje'!$C$20)+(AC628*'pravidla turnaje'!$C$21)+(AC629*'pravidla turnaje'!$C$22)+(AC630*'pravidla turnaje'!$C$23)+(AC631*'pravidla turnaje'!$C$24)+(AC632*'pravidla turnaje'!$C$25)+(AC633*'pravidla turnaje'!$C$26)+(AC634*'pravidla turnaje'!$C$27)+(AC635*'pravidla turnaje'!$C$28))</f>
        <v/>
      </c>
      <c r="AD636" s="56" t="str">
        <f>IF(AD612="","",(AD626*'pravidla turnaje'!$C$19)+(AD627*'pravidla turnaje'!$C$20)+(AD628*'pravidla turnaje'!$C$21)+(AD629*'pravidla turnaje'!$C$22)+(AD630*'pravidla turnaje'!$C$23)+(AD631*'pravidla turnaje'!$C$24)+(AD632*'pravidla turnaje'!$C$25)+(AD633*'pravidla turnaje'!$C$26)+(AD634*'pravidla turnaje'!$C$27)+(AD635*'pravidla turnaje'!$C$28))</f>
        <v/>
      </c>
      <c r="AE636" s="56" t="str">
        <f>IF(AE612="","",(AE626*'pravidla turnaje'!$C$19)+(AE627*'pravidla turnaje'!$C$20)+(AE628*'pravidla turnaje'!$C$21)+(AE629*'pravidla turnaje'!$C$22)+(AE630*'pravidla turnaje'!$C$23)+(AE631*'pravidla turnaje'!$C$24)+(AE632*'pravidla turnaje'!$C$25)+(AE633*'pravidla turnaje'!$C$26)+(AE634*'pravidla turnaje'!$C$27)+(AE635*'pravidla turnaje'!$C$28))</f>
        <v/>
      </c>
      <c r="AF636" s="56" t="str">
        <f>IF(AF612="","",(AF626*'pravidla turnaje'!$C$19)+(AF627*'pravidla turnaje'!$C$20)+(AF628*'pravidla turnaje'!$C$21)+(AF629*'pravidla turnaje'!$C$22)+(AF630*'pravidla turnaje'!$C$23)+(AF631*'pravidla turnaje'!$C$24)+(AF632*'pravidla turnaje'!$C$25)+(AF633*'pravidla turnaje'!$C$26)+(AF634*'pravidla turnaje'!$C$27)+(AF635*'pravidla turnaje'!$C$28))</f>
        <v/>
      </c>
      <c r="AG636" s="56" t="str">
        <f>IF(AG612="","",(AG626*'pravidla turnaje'!$C$19)+(AG627*'pravidla turnaje'!$C$20)+(AG628*'pravidla turnaje'!$C$21)+(AG629*'pravidla turnaje'!$C$22)+(AG630*'pravidla turnaje'!$C$23)+(AG631*'pravidla turnaje'!$C$24)+(AG632*'pravidla turnaje'!$C$25)+(AG633*'pravidla turnaje'!$C$26)+(AG634*'pravidla turnaje'!$C$27)+(AG635*'pravidla turnaje'!$C$28))</f>
        <v/>
      </c>
      <c r="AH636" s="57" t="str">
        <f>IF(AH612="","",(AH626*'pravidla turnaje'!$C$19)+(AH627*'pravidla turnaje'!$C$20)+(AH628*'pravidla turnaje'!$C$21)+(AH629*'pravidla turnaje'!$C$22)+(AH630*'pravidla turnaje'!$C$23)+(AH631*'pravidla turnaje'!$C$24)+(AH632*'pravidla turnaje'!$C$25)+(AH633*'pravidla turnaje'!$C$26)+(AH634*'pravidla turnaje'!$C$27)+(AH635*'pravidla turnaje'!$C$28))</f>
        <v/>
      </c>
      <c r="AI636" s="55" t="str">
        <f>IF(AI612="","",(AI626*'pravidla turnaje'!$C$19)+(AI627*'pravidla turnaje'!$C$20)+(AI628*'pravidla turnaje'!$C$21)+(AI629*'pravidla turnaje'!$C$22)+(AI630*'pravidla turnaje'!$C$23)+(AI631*'pravidla turnaje'!$C$24)+(AI632*'pravidla turnaje'!$C$25)+(AI633*'pravidla turnaje'!$C$26)+(AI634*'pravidla turnaje'!$C$27)+(AI635*'pravidla turnaje'!$C$28))</f>
        <v/>
      </c>
      <c r="AJ636" s="56" t="str">
        <f>IF(AJ612="","",(AJ626*'pravidla turnaje'!$C$19)+(AJ627*'pravidla turnaje'!$C$20)+(AJ628*'pravidla turnaje'!$C$21)+(AJ629*'pravidla turnaje'!$C$22)+(AJ630*'pravidla turnaje'!$C$23)+(AJ631*'pravidla turnaje'!$C$24)+(AJ632*'pravidla turnaje'!$C$25)+(AJ633*'pravidla turnaje'!$C$26)+(AJ634*'pravidla turnaje'!$C$27)+(AJ635*'pravidla turnaje'!$C$28))</f>
        <v/>
      </c>
      <c r="AK636" s="56" t="str">
        <f>IF(AK612="","",(AK626*'pravidla turnaje'!$C$19)+(AK627*'pravidla turnaje'!$C$20)+(AK628*'pravidla turnaje'!$C$21)+(AK629*'pravidla turnaje'!$C$22)+(AK630*'pravidla turnaje'!$C$23)+(AK631*'pravidla turnaje'!$C$24)+(AK632*'pravidla turnaje'!$C$25)+(AK633*'pravidla turnaje'!$C$26)+(AK634*'pravidla turnaje'!$C$27)+(AK635*'pravidla turnaje'!$C$28))</f>
        <v/>
      </c>
      <c r="AL636" s="56" t="str">
        <f>IF(AL612="","",(AL626*'pravidla turnaje'!$C$19)+(AL627*'pravidla turnaje'!$C$20)+(AL628*'pravidla turnaje'!$C$21)+(AL629*'pravidla turnaje'!$C$22)+(AL630*'pravidla turnaje'!$C$23)+(AL631*'pravidla turnaje'!$C$24)+(AL632*'pravidla turnaje'!$C$25)+(AL633*'pravidla turnaje'!$C$26)+(AL634*'pravidla turnaje'!$C$27)+(AL635*'pravidla turnaje'!$C$28))</f>
        <v/>
      </c>
      <c r="AM636" s="56" t="str">
        <f>IF(AM612="","",(AM626*'pravidla turnaje'!$C$19)+(AM627*'pravidla turnaje'!$C$20)+(AM628*'pravidla turnaje'!$C$21)+(AM629*'pravidla turnaje'!$C$22)+(AM630*'pravidla turnaje'!$C$23)+(AM631*'pravidla turnaje'!$C$24)+(AM632*'pravidla turnaje'!$C$25)+(AM633*'pravidla turnaje'!$C$26)+(AM634*'pravidla turnaje'!$C$27)+(AM635*'pravidla turnaje'!$C$28))</f>
        <v/>
      </c>
      <c r="AN636" s="56" t="str">
        <f>IF(AN612="","",(AN626*'pravidla turnaje'!$C$19)+(AN627*'pravidla turnaje'!$C$20)+(AN628*'pravidla turnaje'!$C$21)+(AN629*'pravidla turnaje'!$C$22)+(AN630*'pravidla turnaje'!$C$23)+(AN631*'pravidla turnaje'!$C$24)+(AN632*'pravidla turnaje'!$C$25)+(AN633*'pravidla turnaje'!$C$26)+(AN634*'pravidla turnaje'!$C$27)+(AN635*'pravidla turnaje'!$C$28))</f>
        <v/>
      </c>
      <c r="AO636" s="56" t="str">
        <f>IF(AO612="","",(AO626*'pravidla turnaje'!$C$19)+(AO627*'pravidla turnaje'!$C$20)+(AO628*'pravidla turnaje'!$C$21)+(AO629*'pravidla turnaje'!$C$22)+(AO630*'pravidla turnaje'!$C$23)+(AO631*'pravidla turnaje'!$C$24)+(AO632*'pravidla turnaje'!$C$25)+(AO633*'pravidla turnaje'!$C$26)+(AO634*'pravidla turnaje'!$C$27)+(AO635*'pravidla turnaje'!$C$28))</f>
        <v/>
      </c>
      <c r="AP636" s="57" t="str">
        <f>IF(AP612="","",(AP626*'pravidla turnaje'!$C$19)+(AP627*'pravidla turnaje'!$C$20)+(AP628*'pravidla turnaje'!$C$21)+(AP629*'pravidla turnaje'!$C$22)+(AP630*'pravidla turnaje'!$C$23)+(AP631*'pravidla turnaje'!$C$24)+(AP632*'pravidla turnaje'!$C$25)+(AP633*'pravidla turnaje'!$C$26)+(AP634*'pravidla turnaje'!$C$27)+(AP635*'pravidla turnaje'!$C$28))</f>
        <v/>
      </c>
      <c r="AQ636" s="55" t="str">
        <f>IF(AQ612="","",(AQ626*'pravidla turnaje'!$C$19)+(AQ627*'pravidla turnaje'!$C$20)+(AQ628*'pravidla turnaje'!$C$21)+(AQ629*'pravidla turnaje'!$C$22)+(AQ630*'pravidla turnaje'!$C$23)+(AQ631*'pravidla turnaje'!$C$24)+(AQ632*'pravidla turnaje'!$C$25)+(AQ633*'pravidla turnaje'!$C$26)+(AQ634*'pravidla turnaje'!$C$27)+(AQ635*'pravidla turnaje'!$C$28))</f>
        <v/>
      </c>
      <c r="AR636" s="56" t="str">
        <f>IF(AR612="","",(AR626*'pravidla turnaje'!$C$19)+(AR627*'pravidla turnaje'!$C$20)+(AR628*'pravidla turnaje'!$C$21)+(AR629*'pravidla turnaje'!$C$22)+(AR630*'pravidla turnaje'!$C$23)+(AR631*'pravidla turnaje'!$C$24)+(AR632*'pravidla turnaje'!$C$25)+(AR633*'pravidla turnaje'!$C$26)+(AR634*'pravidla turnaje'!$C$27)+(AR635*'pravidla turnaje'!$C$28))</f>
        <v/>
      </c>
      <c r="AS636" s="56" t="str">
        <f>IF(AS612="","",(AS626*'pravidla turnaje'!$C$19)+(AS627*'pravidla turnaje'!$C$20)+(AS628*'pravidla turnaje'!$C$21)+(AS629*'pravidla turnaje'!$C$22)+(AS630*'pravidla turnaje'!$C$23)+(AS631*'pravidla turnaje'!$C$24)+(AS632*'pravidla turnaje'!$C$25)+(AS633*'pravidla turnaje'!$C$26)+(AS634*'pravidla turnaje'!$C$27)+(AS635*'pravidla turnaje'!$C$28))</f>
        <v/>
      </c>
      <c r="AT636" s="56" t="str">
        <f>IF(AT612="","",(AT626*'pravidla turnaje'!$C$19)+(AT627*'pravidla turnaje'!$C$20)+(AT628*'pravidla turnaje'!$C$21)+(AT629*'pravidla turnaje'!$C$22)+(AT630*'pravidla turnaje'!$C$23)+(AT631*'pravidla turnaje'!$C$24)+(AT632*'pravidla turnaje'!$C$25)+(AT633*'pravidla turnaje'!$C$26)+(AT634*'pravidla turnaje'!$C$27)+(AT635*'pravidla turnaje'!$C$28))</f>
        <v/>
      </c>
      <c r="AU636" s="56" t="str">
        <f>IF(AU612="","",(AU626*'pravidla turnaje'!$C$19)+(AU627*'pravidla turnaje'!$C$20)+(AU628*'pravidla turnaje'!$C$21)+(AU629*'pravidla turnaje'!$C$22)+(AU630*'pravidla turnaje'!$C$23)+(AU631*'pravidla turnaje'!$C$24)+(AU632*'pravidla turnaje'!$C$25)+(AU633*'pravidla turnaje'!$C$26)+(AU634*'pravidla turnaje'!$C$27)+(AU635*'pravidla turnaje'!$C$28))</f>
        <v/>
      </c>
      <c r="AV636" s="56" t="str">
        <f>IF(AV612="","",(AV626*'pravidla turnaje'!$C$19)+(AV627*'pravidla turnaje'!$C$20)+(AV628*'pravidla turnaje'!$C$21)+(AV629*'pravidla turnaje'!$C$22)+(AV630*'pravidla turnaje'!$C$23)+(AV631*'pravidla turnaje'!$C$24)+(AV632*'pravidla turnaje'!$C$25)+(AV633*'pravidla turnaje'!$C$26)+(AV634*'pravidla turnaje'!$C$27)+(AV635*'pravidla turnaje'!$C$28))</f>
        <v/>
      </c>
      <c r="AW636" s="56" t="str">
        <f>IF(AW612="","",(AW626*'pravidla turnaje'!$C$19)+(AW627*'pravidla turnaje'!$C$20)+(AW628*'pravidla turnaje'!$C$21)+(AW629*'pravidla turnaje'!$C$22)+(AW630*'pravidla turnaje'!$C$23)+(AW631*'pravidla turnaje'!$C$24)+(AW632*'pravidla turnaje'!$C$25)+(AW633*'pravidla turnaje'!$C$26)+(AW634*'pravidla turnaje'!$C$27)+(AW635*'pravidla turnaje'!$C$28))</f>
        <v/>
      </c>
      <c r="AX636" s="57" t="str">
        <f>IF(AX612="","",(AX626*'pravidla turnaje'!$C$19)+(AX627*'pravidla turnaje'!$C$20)+(AX628*'pravidla turnaje'!$C$21)+(AX629*'pravidla turnaje'!$C$22)+(AX630*'pravidla turnaje'!$C$23)+(AX631*'pravidla turnaje'!$C$24)+(AX632*'pravidla turnaje'!$C$25)+(AX633*'pravidla turnaje'!$C$26)+(AX634*'pravidla turnaje'!$C$27)+(AX635*'pravidla turnaje'!$C$28))</f>
        <v/>
      </c>
      <c r="AY636" s="55" t="str">
        <f>IF(AY612="","",(AY626*'pravidla turnaje'!$C$19)+(AY627*'pravidla turnaje'!$C$20)+(AY628*'pravidla turnaje'!$C$21)+(AY629*'pravidla turnaje'!$C$22)+(AY630*'pravidla turnaje'!$C$23)+(AY631*'pravidla turnaje'!$C$24)+(AY632*'pravidla turnaje'!$C$25)+(AY633*'pravidla turnaje'!$C$26)+(AY634*'pravidla turnaje'!$C$27)+(AY635*'pravidla turnaje'!$C$28))</f>
        <v/>
      </c>
      <c r="AZ636" s="56" t="str">
        <f>IF(AZ612="","",(AZ626*'pravidla turnaje'!$C$19)+(AZ627*'pravidla turnaje'!$C$20)+(AZ628*'pravidla turnaje'!$C$21)+(AZ629*'pravidla turnaje'!$C$22)+(AZ630*'pravidla turnaje'!$C$23)+(AZ631*'pravidla turnaje'!$C$24)+(AZ632*'pravidla turnaje'!$C$25)+(AZ633*'pravidla turnaje'!$C$26)+(AZ634*'pravidla turnaje'!$C$27)+(AZ635*'pravidla turnaje'!$C$28))</f>
        <v/>
      </c>
      <c r="BA636" s="56" t="str">
        <f>IF(BA612="","",(BA626*'pravidla turnaje'!$C$19)+(BA627*'pravidla turnaje'!$C$20)+(BA628*'pravidla turnaje'!$C$21)+(BA629*'pravidla turnaje'!$C$22)+(BA630*'pravidla turnaje'!$C$23)+(BA631*'pravidla turnaje'!$C$24)+(BA632*'pravidla turnaje'!$C$25)+(BA633*'pravidla turnaje'!$C$26)+(BA634*'pravidla turnaje'!$C$27)+(BA635*'pravidla turnaje'!$C$28))</f>
        <v/>
      </c>
      <c r="BB636" s="56" t="str">
        <f>IF(BB612="","",(BB626*'pravidla turnaje'!$C$19)+(BB627*'pravidla turnaje'!$C$20)+(BB628*'pravidla turnaje'!$C$21)+(BB629*'pravidla turnaje'!$C$22)+(BB630*'pravidla turnaje'!$C$23)+(BB631*'pravidla turnaje'!$C$24)+(BB632*'pravidla turnaje'!$C$25)+(BB633*'pravidla turnaje'!$C$26)+(BB634*'pravidla turnaje'!$C$27)+(BB635*'pravidla turnaje'!$C$28))</f>
        <v/>
      </c>
      <c r="BC636" s="56" t="str">
        <f>IF(BC612="","",(BC626*'pravidla turnaje'!$C$19)+(BC627*'pravidla turnaje'!$C$20)+(BC628*'pravidla turnaje'!$C$21)+(BC629*'pravidla turnaje'!$C$22)+(BC630*'pravidla turnaje'!$C$23)+(BC631*'pravidla turnaje'!$C$24)+(BC632*'pravidla turnaje'!$C$25)+(BC633*'pravidla turnaje'!$C$26)+(BC634*'pravidla turnaje'!$C$27)+(BC635*'pravidla turnaje'!$C$28))</f>
        <v/>
      </c>
      <c r="BD636" s="56" t="str">
        <f>IF(BD612="","",(BD626*'pravidla turnaje'!$C$19)+(BD627*'pravidla turnaje'!$C$20)+(BD628*'pravidla turnaje'!$C$21)+(BD629*'pravidla turnaje'!$C$22)+(BD630*'pravidla turnaje'!$C$23)+(BD631*'pravidla turnaje'!$C$24)+(BD632*'pravidla turnaje'!$C$25)+(BD633*'pravidla turnaje'!$C$26)+(BD634*'pravidla turnaje'!$C$27)+(BD635*'pravidla turnaje'!$C$28))</f>
        <v/>
      </c>
      <c r="BE636" s="56" t="str">
        <f>IF(BE612="","",(BE626*'pravidla turnaje'!$C$19)+(BE627*'pravidla turnaje'!$C$20)+(BE628*'pravidla turnaje'!$C$21)+(BE629*'pravidla turnaje'!$C$22)+(BE630*'pravidla turnaje'!$C$23)+(BE631*'pravidla turnaje'!$C$24)+(BE632*'pravidla turnaje'!$C$25)+(BE633*'pravidla turnaje'!$C$26)+(BE634*'pravidla turnaje'!$C$27)+(BE635*'pravidla turnaje'!$C$28))</f>
        <v/>
      </c>
      <c r="BF636" s="57" t="str">
        <f>IF(BF612="","",(BF626*'pravidla turnaje'!$C$19)+(BF627*'pravidla turnaje'!$C$20)+(BF628*'pravidla turnaje'!$C$21)+(BF629*'pravidla turnaje'!$C$22)+(BF630*'pravidla turnaje'!$C$23)+(BF631*'pravidla turnaje'!$C$24)+(BF632*'pravidla turnaje'!$C$25)+(BF633*'pravidla turnaje'!$C$26)+(BF634*'pravidla turnaje'!$C$27)+(BF635*'pravidla turnaje'!$C$28))</f>
        <v/>
      </c>
      <c r="BG636" s="55" t="str">
        <f>IF(BG612="","",(BG626*'pravidla turnaje'!$C$19)+(BG627*'pravidla turnaje'!$C$20)+(BG628*'pravidla turnaje'!$C$21)+(BG629*'pravidla turnaje'!$C$22)+(BG630*'pravidla turnaje'!$C$23)+(BG631*'pravidla turnaje'!$C$24)+(BG632*'pravidla turnaje'!$C$25)+(BG633*'pravidla turnaje'!$C$26)+(BG634*'pravidla turnaje'!$C$27)+(BG635*'pravidla turnaje'!$C$28))</f>
        <v/>
      </c>
      <c r="BH636" s="56" t="str">
        <f>IF(BH612="","",(BH626*'pravidla turnaje'!$C$19)+(BH627*'pravidla turnaje'!$C$20)+(BH628*'pravidla turnaje'!$C$21)+(BH629*'pravidla turnaje'!$C$22)+(BH630*'pravidla turnaje'!$C$23)+(BH631*'pravidla turnaje'!$C$24)+(BH632*'pravidla turnaje'!$C$25)+(BH633*'pravidla turnaje'!$C$26)+(BH634*'pravidla turnaje'!$C$27)+(BH635*'pravidla turnaje'!$C$28))</f>
        <v/>
      </c>
      <c r="BI636" s="56" t="str">
        <f>IF(BI612="","",(BI626*'pravidla turnaje'!$C$19)+(BI627*'pravidla turnaje'!$C$20)+(BI628*'pravidla turnaje'!$C$21)+(BI629*'pravidla turnaje'!$C$22)+(BI630*'pravidla turnaje'!$C$23)+(BI631*'pravidla turnaje'!$C$24)+(BI632*'pravidla turnaje'!$C$25)+(BI633*'pravidla turnaje'!$C$26)+(BI634*'pravidla turnaje'!$C$27)+(BI635*'pravidla turnaje'!$C$28))</f>
        <v/>
      </c>
      <c r="BJ636" s="56" t="str">
        <f>IF(BJ612="","",(BJ626*'pravidla turnaje'!$C$19)+(BJ627*'pravidla turnaje'!$C$20)+(BJ628*'pravidla turnaje'!$C$21)+(BJ629*'pravidla turnaje'!$C$22)+(BJ630*'pravidla turnaje'!$C$23)+(BJ631*'pravidla turnaje'!$C$24)+(BJ632*'pravidla turnaje'!$C$25)+(BJ633*'pravidla turnaje'!$C$26)+(BJ634*'pravidla turnaje'!$C$27)+(BJ635*'pravidla turnaje'!$C$28))</f>
        <v/>
      </c>
      <c r="BK636" s="56" t="str">
        <f>IF(BK612="","",(BK626*'pravidla turnaje'!$C$19)+(BK627*'pravidla turnaje'!$C$20)+(BK628*'pravidla turnaje'!$C$21)+(BK629*'pravidla turnaje'!$C$22)+(BK630*'pravidla turnaje'!$C$23)+(BK631*'pravidla turnaje'!$C$24)+(BK632*'pravidla turnaje'!$C$25)+(BK633*'pravidla turnaje'!$C$26)+(BK634*'pravidla turnaje'!$C$27)+(BK635*'pravidla turnaje'!$C$28))</f>
        <v/>
      </c>
      <c r="BL636" s="56" t="str">
        <f>IF(BL612="","",(BL626*'pravidla turnaje'!$C$19)+(BL627*'pravidla turnaje'!$C$20)+(BL628*'pravidla turnaje'!$C$21)+(BL629*'pravidla turnaje'!$C$22)+(BL630*'pravidla turnaje'!$C$23)+(BL631*'pravidla turnaje'!$C$24)+(BL632*'pravidla turnaje'!$C$25)+(BL633*'pravidla turnaje'!$C$26)+(BL634*'pravidla turnaje'!$C$27)+(BL635*'pravidla turnaje'!$C$28))</f>
        <v/>
      </c>
      <c r="BM636" s="56" t="str">
        <f>IF(BM612="","",(BM626*'pravidla turnaje'!$C$19)+(BM627*'pravidla turnaje'!$C$20)+(BM628*'pravidla turnaje'!$C$21)+(BM629*'pravidla turnaje'!$C$22)+(BM630*'pravidla turnaje'!$C$23)+(BM631*'pravidla turnaje'!$C$24)+(BM632*'pravidla turnaje'!$C$25)+(BM633*'pravidla turnaje'!$C$26)+(BM634*'pravidla turnaje'!$C$27)+(BM635*'pravidla turnaje'!$C$28))</f>
        <v/>
      </c>
      <c r="BN636" s="57" t="str">
        <f>IF(BN612="","",(BN626*'pravidla turnaje'!$C$19)+(BN627*'pravidla turnaje'!$C$20)+(BN628*'pravidla turnaje'!$C$21)+(BN629*'pravidla turnaje'!$C$22)+(BN630*'pravidla turnaje'!$C$23)+(BN631*'pravidla turnaje'!$C$24)+(BN632*'pravidla turnaje'!$C$25)+(BN633*'pravidla turnaje'!$C$26)+(BN634*'pravidla turnaje'!$C$27)+(BN635*'pravidla turnaje'!$C$28))</f>
        <v/>
      </c>
    </row>
    <row r="637" spans="1:66" ht="15" customHeight="1" x14ac:dyDescent="0.25">
      <c r="C637" s="961"/>
      <c r="D637" s="961"/>
      <c r="E637" s="961"/>
      <c r="F637" s="961"/>
      <c r="G637" s="961"/>
      <c r="H637" s="961"/>
      <c r="I637" s="961"/>
      <c r="J637" s="961"/>
    </row>
    <row r="638" spans="1:66" ht="5.25" customHeight="1" x14ac:dyDescent="0.25">
      <c r="C638" s="961"/>
      <c r="D638" s="961"/>
      <c r="E638" s="961"/>
      <c r="F638" s="961"/>
      <c r="G638" s="961"/>
      <c r="H638" s="961"/>
      <c r="I638" s="961"/>
      <c r="J638" s="961"/>
    </row>
    <row r="639" spans="1:66" ht="5.25" customHeight="1" x14ac:dyDescent="0.25">
      <c r="C639" s="961"/>
      <c r="D639" s="961"/>
      <c r="E639" s="961"/>
      <c r="F639" s="961"/>
      <c r="G639" s="961"/>
      <c r="H639" s="961"/>
      <c r="I639" s="961"/>
      <c r="J639" s="961"/>
    </row>
    <row r="640" spans="1:66" ht="5.25" customHeight="1" thickBot="1" x14ac:dyDescent="0.3">
      <c r="C640" s="961"/>
      <c r="D640" s="961"/>
      <c r="E640" s="961"/>
      <c r="F640" s="961"/>
      <c r="G640" s="961"/>
      <c r="H640" s="961"/>
      <c r="I640" s="961"/>
      <c r="J640" s="961"/>
    </row>
    <row r="641" spans="1:66" ht="30" customHeight="1" x14ac:dyDescent="0.25">
      <c r="A641" s="2115" t="str">
        <f>CONCATENATE("skupina ",VLOOKUP(C641-1,'pravidla turnaje'!$A$64:$B$83,2,0))</f>
        <v>skupina W</v>
      </c>
      <c r="B641" s="2116"/>
      <c r="C641" s="924">
        <v>171</v>
      </c>
      <c r="D641" s="925">
        <v>172</v>
      </c>
      <c r="E641" s="924">
        <v>173</v>
      </c>
      <c r="F641" s="925">
        <v>174</v>
      </c>
      <c r="G641" s="924">
        <v>175</v>
      </c>
      <c r="H641" s="925">
        <v>176</v>
      </c>
      <c r="I641" s="924">
        <v>177</v>
      </c>
      <c r="J641" s="925">
        <v>178</v>
      </c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38"/>
      <c r="AJ641" s="38"/>
      <c r="AK641" s="38"/>
      <c r="AL641" s="38"/>
      <c r="AM641" s="38"/>
      <c r="AN641" s="38"/>
      <c r="AO641" s="38"/>
      <c r="AP641" s="38"/>
      <c r="AQ641" s="38"/>
      <c r="AR641" s="38"/>
      <c r="AS641" s="38"/>
      <c r="AT641" s="38"/>
      <c r="AU641" s="38"/>
      <c r="AV641" s="38"/>
      <c r="AW641" s="38"/>
      <c r="AX641" s="38"/>
      <c r="AY641" s="38"/>
      <c r="AZ641" s="38"/>
      <c r="BA641" s="38"/>
      <c r="BB641" s="38"/>
      <c r="BC641" s="38"/>
      <c r="BD641" s="38"/>
      <c r="BE641" s="38"/>
      <c r="BF641" s="38"/>
      <c r="BG641" s="38"/>
      <c r="BH641" s="38"/>
      <c r="BI641" s="38"/>
      <c r="BJ641" s="38"/>
      <c r="BK641" s="38"/>
      <c r="BL641" s="38"/>
      <c r="BM641" s="38"/>
      <c r="BN641" s="38"/>
    </row>
    <row r="642" spans="1:66" ht="15.75" x14ac:dyDescent="0.25">
      <c r="A642" s="2125" t="s">
        <v>22</v>
      </c>
      <c r="B642" s="2125"/>
      <c r="C642" s="951">
        <f ca="1">VLOOKUP(C$641,'Tabulka-skore'!$B$4:$Q$239,11,0)</f>
        <v>0</v>
      </c>
      <c r="D642" s="951">
        <f ca="1">VLOOKUP(D$641,'Tabulka-skore'!$B$4:$Q$239,11,0)</f>
        <v>0</v>
      </c>
      <c r="E642" s="951">
        <f ca="1">VLOOKUP(E$641,'Tabulka-skore'!$B$4:$Q$239,11,0)</f>
        <v>0</v>
      </c>
      <c r="F642" s="951">
        <f ca="1">VLOOKUP(F$641,'Tabulka-skore'!$B$4:$Q$239,11,0)</f>
        <v>0</v>
      </c>
      <c r="G642" s="951">
        <f ca="1">VLOOKUP(G$641,'Tabulka-skore'!$B$4:$Q$239,11,0)</f>
        <v>0</v>
      </c>
      <c r="H642" s="951" t="str">
        <f>VLOOKUP(H$641,'Tabulka-skore'!$B$4:$Q$239,11,0)</f>
        <v/>
      </c>
      <c r="I642" s="951" t="str">
        <f>VLOOKUP(I$641,'Tabulka-skore'!$B$4:$Q$239,11,0)</f>
        <v/>
      </c>
      <c r="J642" s="951" t="str">
        <f>VLOOKUP(J$641,'Tabulka-skore'!$B$4:$Q$239,11,0)</f>
        <v/>
      </c>
      <c r="K642" s="39"/>
      <c r="L642" s="39"/>
      <c r="M642" s="39"/>
      <c r="N642" s="39"/>
      <c r="O642" s="39"/>
      <c r="P642" s="39"/>
      <c r="Q642" s="39"/>
      <c r="R642" s="39"/>
    </row>
    <row r="643" spans="1:66" ht="15.75" x14ac:dyDescent="0.25">
      <c r="A643" s="2125" t="s">
        <v>23</v>
      </c>
      <c r="B643" s="2125"/>
      <c r="C643" s="951">
        <f ca="1">VLOOKUP(C$641,'Tabulka-skore'!$B$4:$Q$239,12,0)</f>
        <v>15</v>
      </c>
      <c r="D643" s="951">
        <f ca="1">VLOOKUP(D$641,'Tabulka-skore'!$B$4:$Q$239,12,0)</f>
        <v>16</v>
      </c>
      <c r="E643" s="951">
        <f ca="1">VLOOKUP(E$641,'Tabulka-skore'!$B$4:$Q$239,12,0)</f>
        <v>11</v>
      </c>
      <c r="F643" s="951">
        <f ca="1">VLOOKUP(F$641,'Tabulka-skore'!$B$4:$Q$239,12,0)</f>
        <v>12</v>
      </c>
      <c r="G643" s="951">
        <f ca="1">VLOOKUP(G$641,'Tabulka-skore'!$B$4:$Q$239,12,0)</f>
        <v>15</v>
      </c>
      <c r="H643" s="951" t="str">
        <f>VLOOKUP(H$641,'Tabulka-skore'!$B$4:$Q$239,12,0)</f>
        <v/>
      </c>
      <c r="I643" s="951" t="str">
        <f>VLOOKUP(I$641,'Tabulka-skore'!$B$4:$Q$239,12,0)</f>
        <v/>
      </c>
      <c r="J643" s="951" t="str">
        <f>VLOOKUP(J$641,'Tabulka-skore'!$B$4:$Q$239,12,0)</f>
        <v/>
      </c>
      <c r="K643" s="39"/>
      <c r="L643" s="39"/>
      <c r="M643" s="39"/>
      <c r="N643" s="39"/>
      <c r="O643" s="39"/>
      <c r="P643" s="39"/>
      <c r="Q643" s="39"/>
      <c r="R643" s="39"/>
    </row>
    <row r="644" spans="1:66" ht="15.75" x14ac:dyDescent="0.25">
      <c r="A644" s="2125" t="s">
        <v>24</v>
      </c>
      <c r="B644" s="2125"/>
      <c r="C644" s="951">
        <f ca="1">VLOOKUP(C$641,'Tabulka-skore'!$B$4:$Q$239,13,0)</f>
        <v>9</v>
      </c>
      <c r="D644" s="951">
        <f ca="1">VLOOKUP(D$641,'Tabulka-skore'!$B$4:$Q$239,13,0)</f>
        <v>18</v>
      </c>
      <c r="E644" s="951">
        <f ca="1">VLOOKUP(E$641,'Tabulka-skore'!$B$4:$Q$239,13,0)</f>
        <v>17</v>
      </c>
      <c r="F644" s="951">
        <f ca="1">VLOOKUP(F$641,'Tabulka-skore'!$B$4:$Q$239,13,0)</f>
        <v>12</v>
      </c>
      <c r="G644" s="951">
        <f ca="1">VLOOKUP(G$641,'Tabulka-skore'!$B$4:$Q$239,13,0)</f>
        <v>13</v>
      </c>
      <c r="H644" s="951" t="str">
        <f>VLOOKUP(H$641,'Tabulka-skore'!$B$4:$Q$239,13,0)</f>
        <v/>
      </c>
      <c r="I644" s="951" t="str">
        <f>VLOOKUP(I$641,'Tabulka-skore'!$B$4:$Q$239,13,0)</f>
        <v/>
      </c>
      <c r="J644" s="951" t="str">
        <f>VLOOKUP(J$641,'Tabulka-skore'!$B$4:$Q$239,13,0)</f>
        <v/>
      </c>
      <c r="K644" s="39"/>
      <c r="L644" s="39"/>
      <c r="M644" s="39"/>
      <c r="N644" s="39"/>
      <c r="O644" s="39"/>
      <c r="P644" s="39"/>
      <c r="Q644" s="39"/>
      <c r="R644" s="39"/>
    </row>
    <row r="645" spans="1:66" ht="15.75" x14ac:dyDescent="0.25">
      <c r="A645" s="2125" t="s">
        <v>8</v>
      </c>
      <c r="B645" s="2125"/>
      <c r="C645" s="951">
        <f ca="1">VLOOKUP(C$641,'Tabulka-skore'!$B$4:$Q$239,14,0)</f>
        <v>6</v>
      </c>
      <c r="D645" s="951">
        <f ca="1">VLOOKUP(D$641,'Tabulka-skore'!$B$4:$Q$239,14,0)</f>
        <v>-2</v>
      </c>
      <c r="E645" s="951">
        <f ca="1">VLOOKUP(E$641,'Tabulka-skore'!$B$4:$Q$239,14,0)</f>
        <v>-6</v>
      </c>
      <c r="F645" s="951">
        <f ca="1">VLOOKUP(F$641,'Tabulka-skore'!$B$4:$Q$239,14,0)</f>
        <v>0</v>
      </c>
      <c r="G645" s="951">
        <f ca="1">VLOOKUP(G$641,'Tabulka-skore'!$B$4:$Q$239,14,0)</f>
        <v>2</v>
      </c>
      <c r="H645" s="951" t="str">
        <f>VLOOKUP(H$641,'Tabulka-skore'!$B$4:$Q$239,14,0)</f>
        <v/>
      </c>
      <c r="I645" s="951" t="str">
        <f>VLOOKUP(I$641,'Tabulka-skore'!$B$4:$Q$239,14,0)</f>
        <v/>
      </c>
      <c r="J645" s="951" t="str">
        <f>VLOOKUP(J$641,'Tabulka-skore'!$B$4:$Q$239,14,0)</f>
        <v/>
      </c>
      <c r="K645" s="40"/>
      <c r="L645" s="40"/>
      <c r="M645" s="40"/>
      <c r="N645" s="40"/>
      <c r="O645" s="40"/>
      <c r="P645" s="40"/>
      <c r="Q645" s="40"/>
      <c r="R645" s="40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</row>
    <row r="646" spans="1:66" ht="37.5" customHeight="1" x14ac:dyDescent="0.25">
      <c r="A646" s="2125" t="s">
        <v>135</v>
      </c>
      <c r="B646" s="2125"/>
      <c r="C646" s="952">
        <f t="shared" ref="C646:J646" ca="1" si="2616">IFERROR(IF(C644=0,MAX($C$123:$J$123)+1,C643/C644),"")</f>
        <v>1.6666666666666667</v>
      </c>
      <c r="D646" s="952">
        <f t="shared" ca="1" si="2616"/>
        <v>0.88888888888888884</v>
      </c>
      <c r="E646" s="952">
        <f t="shared" ca="1" si="2616"/>
        <v>0.6470588235294118</v>
      </c>
      <c r="F646" s="952">
        <f t="shared" ca="1" si="2616"/>
        <v>1</v>
      </c>
      <c r="G646" s="952">
        <f t="shared" ca="1" si="2616"/>
        <v>1.1538461538461537</v>
      </c>
      <c r="H646" s="952" t="str">
        <f t="shared" si="2616"/>
        <v/>
      </c>
      <c r="I646" s="952" t="str">
        <f t="shared" si="2616"/>
        <v/>
      </c>
      <c r="J646" s="952" t="str">
        <f t="shared" si="2616"/>
        <v/>
      </c>
      <c r="K646" s="40"/>
      <c r="L646" s="40"/>
      <c r="M646" s="40"/>
      <c r="N646" s="40"/>
      <c r="O646" s="40"/>
      <c r="P646" s="40"/>
      <c r="Q646" s="40"/>
      <c r="R646" s="40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</row>
    <row r="647" spans="1:66" ht="76.5" customHeight="1" x14ac:dyDescent="0.25">
      <c r="A647" s="2109" t="s">
        <v>33</v>
      </c>
      <c r="B647" s="2110"/>
      <c r="C647" s="79">
        <f t="shared" ref="C647" ca="1" si="2617">IF(MIN(C676,K676,S676,AA676,AI676,AQ676,AY676,BG676)=0,MAX($C676:$BN676)+1,MIN(C676,K676,S676,AA676,AI676,AQ676,AY676,BG676))</f>
        <v>1112</v>
      </c>
      <c r="D647" s="79">
        <f t="shared" ref="D647" ca="1" si="2618">IF(MIN(D676,L676,T676,AB676,AJ676,AR676,AZ676,BH676)=0,MAX($C676:$BN676)+1,MIN(D676,L676,T676,AB676,AJ676,AR676,AZ676,BH676))</f>
        <v>1141</v>
      </c>
      <c r="E647" s="79">
        <f t="shared" ref="E647" ca="1" si="2619">IF(MIN(E676,M676,U676,AC676,AK676,AS676,BA676,BI676)=0,MAX($C676:$BN676)+1,MIN(E676,M676,U676,AC676,AK676,AS676,BA676,BI676))</f>
        <v>1155</v>
      </c>
      <c r="F647" s="79">
        <f t="shared" ref="F647" ca="1" si="2620">IF(MIN(F676,N676,V676,AD676,AL676,AT676,BB676,BJ676)=0,MAX($C676:$BN676)+1,MIN(F676,N676,V676,AD676,AL676,AT676,BB676,BJ676))</f>
        <v>1334</v>
      </c>
      <c r="G647" s="79">
        <f t="shared" ref="G647" ca="1" si="2621">IF(MIN(G676,O676,W676,AE676,AM676,AU676,BC676,BK676)=0,MAX($C676:$BN676)+1,MIN(G676,O676,W676,AE676,AM676,AU676,BC676,BK676))</f>
        <v>1222</v>
      </c>
      <c r="H647" s="79">
        <f t="shared" ref="H647" ca="1" si="2622">IF(MIN(H676,P676,X676,AF676,AN676,AV676,BD676,BL676)=0,MAX($C676:$BN676)+1,MIN(H676,P676,X676,AF676,AN676,AV676,BD676,BL676))</f>
        <v>1335</v>
      </c>
      <c r="I647" s="79">
        <f t="shared" ref="I647" ca="1" si="2623">IF(MIN(I676,Q676,Y676,AG676,AO676,AW676,BE676,BM676)=0,MAX($C676:$BN676)+1,MIN(I676,Q676,Y676,AG676,AO676,AW676,BE676,BM676))</f>
        <v>1335</v>
      </c>
      <c r="J647" s="79">
        <f t="shared" ref="J647" ca="1" si="2624">IF(MIN(J676,R676,Z676,AH676,AP676,AX676,BF676,BN676)=0,MAX($C676:$BN676)+1,MIN(J676,R676,Z676,AH676,AP676,AX676,BF676,BN676))</f>
        <v>1335</v>
      </c>
    </row>
    <row r="648" spans="1:66" ht="21" customHeight="1" thickBot="1" x14ac:dyDescent="0.3">
      <c r="A648" s="2111" t="s">
        <v>25</v>
      </c>
      <c r="B648" s="2112"/>
      <c r="C648" s="52">
        <f t="shared" ref="C648:J648" ca="1" si="2625">RANK(C647,$C647:$J647,1)</f>
        <v>1</v>
      </c>
      <c r="D648" s="53">
        <f t="shared" ca="1" si="2625"/>
        <v>2</v>
      </c>
      <c r="E648" s="53">
        <f t="shared" ca="1" si="2625"/>
        <v>3</v>
      </c>
      <c r="F648" s="53">
        <f t="shared" ca="1" si="2625"/>
        <v>5</v>
      </c>
      <c r="G648" s="53">
        <f t="shared" ca="1" si="2625"/>
        <v>4</v>
      </c>
      <c r="H648" s="53">
        <f t="shared" ca="1" si="2625"/>
        <v>6</v>
      </c>
      <c r="I648" s="53">
        <f t="shared" ca="1" si="2625"/>
        <v>6</v>
      </c>
      <c r="J648" s="54">
        <f t="shared" ca="1" si="2625"/>
        <v>6</v>
      </c>
    </row>
    <row r="649" spans="1:66" x14ac:dyDescent="0.25">
      <c r="A649" s="66"/>
      <c r="C649" s="34">
        <v>1</v>
      </c>
      <c r="D649" s="48">
        <f t="shared" ref="D649" si="2626">C649</f>
        <v>1</v>
      </c>
      <c r="E649" s="48">
        <f t="shared" ref="E649" si="2627">D649</f>
        <v>1</v>
      </c>
      <c r="F649" s="48">
        <f t="shared" ref="F649" si="2628">E649</f>
        <v>1</v>
      </c>
      <c r="G649" s="48">
        <f t="shared" ref="G649" si="2629">F649</f>
        <v>1</v>
      </c>
      <c r="H649" s="48">
        <f t="shared" ref="H649" si="2630">G649</f>
        <v>1</v>
      </c>
      <c r="I649" s="48">
        <f t="shared" ref="I649" si="2631">H649</f>
        <v>1</v>
      </c>
      <c r="J649" s="48">
        <f t="shared" ref="J649" si="2632">I649</f>
        <v>1</v>
      </c>
      <c r="K649" s="35">
        <v>2</v>
      </c>
      <c r="L649" s="48">
        <f t="shared" ref="L649" si="2633">K649</f>
        <v>2</v>
      </c>
      <c r="M649" s="48">
        <f t="shared" ref="M649" si="2634">L649</f>
        <v>2</v>
      </c>
      <c r="N649" s="48">
        <f t="shared" ref="N649" si="2635">M649</f>
        <v>2</v>
      </c>
      <c r="O649" s="48">
        <f t="shared" ref="O649" si="2636">N649</f>
        <v>2</v>
      </c>
      <c r="P649" s="48">
        <f t="shared" ref="P649" si="2637">O649</f>
        <v>2</v>
      </c>
      <c r="Q649" s="48">
        <f t="shared" ref="Q649" si="2638">P649</f>
        <v>2</v>
      </c>
      <c r="R649" s="48">
        <f t="shared" ref="R649" si="2639">Q649</f>
        <v>2</v>
      </c>
      <c r="S649" s="25">
        <v>3</v>
      </c>
      <c r="T649" s="48">
        <f t="shared" ref="T649" si="2640">S649</f>
        <v>3</v>
      </c>
      <c r="U649" s="48">
        <f t="shared" ref="U649" si="2641">T649</f>
        <v>3</v>
      </c>
      <c r="V649" s="48">
        <f t="shared" ref="V649" si="2642">U649</f>
        <v>3</v>
      </c>
      <c r="W649" s="48">
        <f t="shared" ref="W649" si="2643">V649</f>
        <v>3</v>
      </c>
      <c r="X649" s="48">
        <f t="shared" ref="X649" si="2644">W649</f>
        <v>3</v>
      </c>
      <c r="Y649" s="48">
        <f t="shared" ref="Y649" si="2645">X649</f>
        <v>3</v>
      </c>
      <c r="Z649" s="48">
        <f t="shared" ref="Z649" si="2646">Y649</f>
        <v>3</v>
      </c>
      <c r="AA649" s="25">
        <v>4</v>
      </c>
      <c r="AB649" s="48">
        <f t="shared" ref="AB649" si="2647">AA649</f>
        <v>4</v>
      </c>
      <c r="AC649" s="48">
        <f t="shared" ref="AC649" si="2648">AB649</f>
        <v>4</v>
      </c>
      <c r="AD649" s="48">
        <f t="shared" ref="AD649" si="2649">AC649</f>
        <v>4</v>
      </c>
      <c r="AE649" s="48">
        <f t="shared" ref="AE649" si="2650">AD649</f>
        <v>4</v>
      </c>
      <c r="AF649" s="48">
        <f t="shared" ref="AF649" si="2651">AE649</f>
        <v>4</v>
      </c>
      <c r="AG649" s="48">
        <f t="shared" ref="AG649" si="2652">AF649</f>
        <v>4</v>
      </c>
      <c r="AH649" s="48">
        <f t="shared" ref="AH649" si="2653">AG649</f>
        <v>4</v>
      </c>
      <c r="AI649" s="25">
        <v>5</v>
      </c>
      <c r="AJ649" s="48">
        <f t="shared" ref="AJ649" si="2654">AI649</f>
        <v>5</v>
      </c>
      <c r="AK649" s="48">
        <f t="shared" ref="AK649" si="2655">AJ649</f>
        <v>5</v>
      </c>
      <c r="AL649" s="48">
        <f t="shared" ref="AL649" si="2656">AK649</f>
        <v>5</v>
      </c>
      <c r="AM649" s="48">
        <f t="shared" ref="AM649" si="2657">AL649</f>
        <v>5</v>
      </c>
      <c r="AN649" s="48">
        <f t="shared" ref="AN649" si="2658">AM649</f>
        <v>5</v>
      </c>
      <c r="AO649" s="48">
        <f t="shared" ref="AO649" si="2659">AN649</f>
        <v>5</v>
      </c>
      <c r="AP649" s="48">
        <f t="shared" ref="AP649" si="2660">AO649</f>
        <v>5</v>
      </c>
      <c r="AQ649" s="25">
        <v>6</v>
      </c>
      <c r="AR649" s="48">
        <f t="shared" ref="AR649" si="2661">AQ649</f>
        <v>6</v>
      </c>
      <c r="AS649" s="48">
        <f t="shared" ref="AS649" si="2662">AR649</f>
        <v>6</v>
      </c>
      <c r="AT649" s="48">
        <f t="shared" ref="AT649" si="2663">AS649</f>
        <v>6</v>
      </c>
      <c r="AU649" s="48">
        <f t="shared" ref="AU649" si="2664">AT649</f>
        <v>6</v>
      </c>
      <c r="AV649" s="48">
        <f t="shared" ref="AV649" si="2665">AU649</f>
        <v>6</v>
      </c>
      <c r="AW649" s="48">
        <f t="shared" ref="AW649" si="2666">AV649</f>
        <v>6</v>
      </c>
      <c r="AX649" s="48">
        <f t="shared" ref="AX649" si="2667">AW649</f>
        <v>6</v>
      </c>
      <c r="AY649" s="25">
        <v>7</v>
      </c>
      <c r="AZ649" s="48">
        <f t="shared" ref="AZ649" si="2668">AY649</f>
        <v>7</v>
      </c>
      <c r="BA649" s="48">
        <f t="shared" ref="BA649" si="2669">AZ649</f>
        <v>7</v>
      </c>
      <c r="BB649" s="48">
        <f t="shared" ref="BB649" si="2670">BA649</f>
        <v>7</v>
      </c>
      <c r="BC649" s="48">
        <f t="shared" ref="BC649" si="2671">BB649</f>
        <v>7</v>
      </c>
      <c r="BD649" s="48">
        <f t="shared" ref="BD649" si="2672">BC649</f>
        <v>7</v>
      </c>
      <c r="BE649" s="48">
        <f t="shared" ref="BE649" si="2673">BD649</f>
        <v>7</v>
      </c>
      <c r="BF649" s="48">
        <f t="shared" ref="BF649" si="2674">BE649</f>
        <v>7</v>
      </c>
      <c r="BG649" s="25">
        <v>8</v>
      </c>
      <c r="BH649" s="48">
        <f t="shared" ref="BH649" si="2675">BG649</f>
        <v>8</v>
      </c>
      <c r="BI649" s="48">
        <f t="shared" ref="BI649" si="2676">BH649</f>
        <v>8</v>
      </c>
      <c r="BJ649" s="48">
        <f t="shared" ref="BJ649" si="2677">BI649</f>
        <v>8</v>
      </c>
      <c r="BK649" s="48">
        <f t="shared" ref="BK649" si="2678">BJ649</f>
        <v>8</v>
      </c>
      <c r="BL649" s="48">
        <f t="shared" ref="BL649" si="2679">BK649</f>
        <v>8</v>
      </c>
      <c r="BM649" s="48">
        <f t="shared" ref="BM649" si="2680">BL649</f>
        <v>8</v>
      </c>
      <c r="BN649" s="48">
        <f t="shared" ref="BN649" si="2681">BM649</f>
        <v>8</v>
      </c>
    </row>
    <row r="650" spans="1:66" ht="21.75" thickBot="1" x14ac:dyDescent="0.3">
      <c r="A650" s="66"/>
      <c r="C650" s="953">
        <f t="shared" ref="C650:J650" si="2682">C641</f>
        <v>171</v>
      </c>
      <c r="D650" s="953">
        <f t="shared" si="2682"/>
        <v>172</v>
      </c>
      <c r="E650" s="953">
        <f t="shared" si="2682"/>
        <v>173</v>
      </c>
      <c r="F650" s="953">
        <f t="shared" si="2682"/>
        <v>174</v>
      </c>
      <c r="G650" s="953">
        <f t="shared" si="2682"/>
        <v>175</v>
      </c>
      <c r="H650" s="953">
        <f t="shared" si="2682"/>
        <v>176</v>
      </c>
      <c r="I650" s="953">
        <f t="shared" si="2682"/>
        <v>177</v>
      </c>
      <c r="J650" s="953">
        <f t="shared" si="2682"/>
        <v>178</v>
      </c>
      <c r="K650" s="953">
        <f t="shared" ref="K650" si="2683">C650</f>
        <v>171</v>
      </c>
      <c r="L650" s="953">
        <f t="shared" ref="L650" si="2684">D650</f>
        <v>172</v>
      </c>
      <c r="M650" s="953">
        <f t="shared" ref="M650" si="2685">E650</f>
        <v>173</v>
      </c>
      <c r="N650" s="953">
        <f t="shared" ref="N650" si="2686">F650</f>
        <v>174</v>
      </c>
      <c r="O650" s="953">
        <f t="shared" ref="O650" si="2687">G650</f>
        <v>175</v>
      </c>
      <c r="P650" s="953">
        <f t="shared" ref="P650" si="2688">H650</f>
        <v>176</v>
      </c>
      <c r="Q650" s="953">
        <f t="shared" ref="Q650" si="2689">I650</f>
        <v>177</v>
      </c>
      <c r="R650" s="953">
        <f t="shared" ref="R650" si="2690">J650</f>
        <v>178</v>
      </c>
      <c r="S650" s="953">
        <f t="shared" ref="S650" si="2691">K650</f>
        <v>171</v>
      </c>
      <c r="T650" s="953">
        <f t="shared" ref="T650" si="2692">L650</f>
        <v>172</v>
      </c>
      <c r="U650" s="953">
        <f t="shared" ref="U650" si="2693">M650</f>
        <v>173</v>
      </c>
      <c r="V650" s="953">
        <f t="shared" ref="V650" si="2694">N650</f>
        <v>174</v>
      </c>
      <c r="W650" s="953">
        <f t="shared" ref="W650" si="2695">O650</f>
        <v>175</v>
      </c>
      <c r="X650" s="953">
        <f t="shared" ref="X650" si="2696">P650</f>
        <v>176</v>
      </c>
      <c r="Y650" s="953">
        <f t="shared" ref="Y650" si="2697">Q650</f>
        <v>177</v>
      </c>
      <c r="Z650" s="953">
        <f t="shared" ref="Z650" si="2698">R650</f>
        <v>178</v>
      </c>
      <c r="AA650" s="953">
        <f t="shared" ref="AA650" si="2699">S650</f>
        <v>171</v>
      </c>
      <c r="AB650" s="953">
        <f t="shared" ref="AB650" si="2700">T650</f>
        <v>172</v>
      </c>
      <c r="AC650" s="953">
        <f t="shared" ref="AC650" si="2701">U650</f>
        <v>173</v>
      </c>
      <c r="AD650" s="953">
        <f t="shared" ref="AD650" si="2702">V650</f>
        <v>174</v>
      </c>
      <c r="AE650" s="953">
        <f t="shared" ref="AE650" si="2703">W650</f>
        <v>175</v>
      </c>
      <c r="AF650" s="953">
        <f t="shared" ref="AF650" si="2704">X650</f>
        <v>176</v>
      </c>
      <c r="AG650" s="953">
        <f t="shared" ref="AG650" si="2705">Y650</f>
        <v>177</v>
      </c>
      <c r="AH650" s="953">
        <f t="shared" ref="AH650" si="2706">Z650</f>
        <v>178</v>
      </c>
      <c r="AI650" s="953">
        <f t="shared" ref="AI650" si="2707">AA650</f>
        <v>171</v>
      </c>
      <c r="AJ650" s="953">
        <f t="shared" ref="AJ650" si="2708">AB650</f>
        <v>172</v>
      </c>
      <c r="AK650" s="953">
        <f t="shared" ref="AK650" si="2709">AC650</f>
        <v>173</v>
      </c>
      <c r="AL650" s="953">
        <f t="shared" ref="AL650" si="2710">AD650</f>
        <v>174</v>
      </c>
      <c r="AM650" s="953">
        <f t="shared" ref="AM650" si="2711">AE650</f>
        <v>175</v>
      </c>
      <c r="AN650" s="953">
        <f t="shared" ref="AN650" si="2712">AF650</f>
        <v>176</v>
      </c>
      <c r="AO650" s="953">
        <f t="shared" ref="AO650" si="2713">AG650</f>
        <v>177</v>
      </c>
      <c r="AP650" s="953">
        <f t="shared" ref="AP650" si="2714">AH650</f>
        <v>178</v>
      </c>
      <c r="AQ650" s="953">
        <f t="shared" ref="AQ650" si="2715">AI650</f>
        <v>171</v>
      </c>
      <c r="AR650" s="953">
        <f t="shared" ref="AR650" si="2716">AJ650</f>
        <v>172</v>
      </c>
      <c r="AS650" s="953">
        <f t="shared" ref="AS650" si="2717">AK650</f>
        <v>173</v>
      </c>
      <c r="AT650" s="953">
        <f t="shared" ref="AT650" si="2718">AL650</f>
        <v>174</v>
      </c>
      <c r="AU650" s="953">
        <f t="shared" ref="AU650" si="2719">AM650</f>
        <v>175</v>
      </c>
      <c r="AV650" s="953">
        <f t="shared" ref="AV650" si="2720">AN650</f>
        <v>176</v>
      </c>
      <c r="AW650" s="953">
        <f t="shared" ref="AW650" si="2721">AO650</f>
        <v>177</v>
      </c>
      <c r="AX650" s="953">
        <f t="shared" ref="AX650" si="2722">AP650</f>
        <v>178</v>
      </c>
      <c r="AY650" s="953">
        <f t="shared" ref="AY650" si="2723">AQ650</f>
        <v>171</v>
      </c>
      <c r="AZ650" s="953">
        <f t="shared" ref="AZ650" si="2724">AR650</f>
        <v>172</v>
      </c>
      <c r="BA650" s="953">
        <f t="shared" ref="BA650" si="2725">AS650</f>
        <v>173</v>
      </c>
      <c r="BB650" s="953">
        <f t="shared" ref="BB650" si="2726">AT650</f>
        <v>174</v>
      </c>
      <c r="BC650" s="953">
        <f t="shared" ref="BC650" si="2727">AU650</f>
        <v>175</v>
      </c>
      <c r="BD650" s="953">
        <f t="shared" ref="BD650" si="2728">AV650</f>
        <v>176</v>
      </c>
      <c r="BE650" s="953">
        <f t="shared" ref="BE650" si="2729">AW650</f>
        <v>177</v>
      </c>
      <c r="BF650" s="953">
        <f t="shared" ref="BF650" si="2730">AX650</f>
        <v>178</v>
      </c>
      <c r="BG650" s="953">
        <f t="shared" ref="BG650" si="2731">AY650</f>
        <v>171</v>
      </c>
      <c r="BH650" s="953">
        <f t="shared" ref="BH650" si="2732">AZ650</f>
        <v>172</v>
      </c>
      <c r="BI650" s="953">
        <f t="shared" ref="BI650" si="2733">BA650</f>
        <v>173</v>
      </c>
      <c r="BJ650" s="953">
        <f t="shared" ref="BJ650" si="2734">BB650</f>
        <v>174</v>
      </c>
      <c r="BK650" s="953">
        <f t="shared" ref="BK650" si="2735">BC650</f>
        <v>175</v>
      </c>
      <c r="BL650" s="953">
        <f t="shared" ref="BL650" si="2736">BD650</f>
        <v>176</v>
      </c>
      <c r="BM650" s="953">
        <f t="shared" ref="BM650" si="2737">BE650</f>
        <v>177</v>
      </c>
      <c r="BN650" s="953">
        <f t="shared" ref="BN650" si="2738">BF650</f>
        <v>178</v>
      </c>
    </row>
    <row r="651" spans="1:66" x14ac:dyDescent="0.25">
      <c r="A651" s="2113"/>
      <c r="B651" s="2114"/>
      <c r="C651" s="26" t="s">
        <v>18</v>
      </c>
      <c r="D651" s="7" t="s">
        <v>18</v>
      </c>
      <c r="E651" s="7" t="s">
        <v>18</v>
      </c>
      <c r="F651" s="7" t="s">
        <v>18</v>
      </c>
      <c r="G651" s="7" t="s">
        <v>18</v>
      </c>
      <c r="H651" s="7" t="s">
        <v>18</v>
      </c>
      <c r="I651" s="7" t="s">
        <v>18</v>
      </c>
      <c r="J651" s="8" t="s">
        <v>18</v>
      </c>
      <c r="K651" s="26" t="s">
        <v>18</v>
      </c>
      <c r="L651" s="7" t="s">
        <v>18</v>
      </c>
      <c r="M651" s="7" t="s">
        <v>18</v>
      </c>
      <c r="N651" s="7" t="s">
        <v>18</v>
      </c>
      <c r="O651" s="7" t="s">
        <v>18</v>
      </c>
      <c r="P651" s="7" t="s">
        <v>18</v>
      </c>
      <c r="Q651" s="7" t="s">
        <v>18</v>
      </c>
      <c r="R651" s="8" t="s">
        <v>18</v>
      </c>
      <c r="S651" s="26" t="s">
        <v>18</v>
      </c>
      <c r="T651" s="7" t="s">
        <v>18</v>
      </c>
      <c r="U651" s="7" t="s">
        <v>18</v>
      </c>
      <c r="V651" s="7" t="s">
        <v>18</v>
      </c>
      <c r="W651" s="7" t="s">
        <v>18</v>
      </c>
      <c r="X651" s="7" t="s">
        <v>18</v>
      </c>
      <c r="Y651" s="7" t="s">
        <v>18</v>
      </c>
      <c r="Z651" s="8" t="s">
        <v>18</v>
      </c>
      <c r="AA651" s="26" t="s">
        <v>18</v>
      </c>
      <c r="AB651" s="7" t="s">
        <v>18</v>
      </c>
      <c r="AC651" s="7" t="s">
        <v>18</v>
      </c>
      <c r="AD651" s="7" t="s">
        <v>18</v>
      </c>
      <c r="AE651" s="7" t="s">
        <v>18</v>
      </c>
      <c r="AF651" s="7" t="s">
        <v>18</v>
      </c>
      <c r="AG651" s="7" t="s">
        <v>18</v>
      </c>
      <c r="AH651" s="8" t="s">
        <v>18</v>
      </c>
      <c r="AI651" s="26" t="s">
        <v>18</v>
      </c>
      <c r="AJ651" s="7" t="s">
        <v>18</v>
      </c>
      <c r="AK651" s="7" t="s">
        <v>18</v>
      </c>
      <c r="AL651" s="7" t="s">
        <v>18</v>
      </c>
      <c r="AM651" s="7" t="s">
        <v>18</v>
      </c>
      <c r="AN651" s="7" t="s">
        <v>18</v>
      </c>
      <c r="AO651" s="7" t="s">
        <v>18</v>
      </c>
      <c r="AP651" s="8" t="s">
        <v>18</v>
      </c>
      <c r="AQ651" s="26" t="s">
        <v>18</v>
      </c>
      <c r="AR651" s="7" t="s">
        <v>18</v>
      </c>
      <c r="AS651" s="7" t="s">
        <v>18</v>
      </c>
      <c r="AT651" s="7" t="s">
        <v>18</v>
      </c>
      <c r="AU651" s="7" t="s">
        <v>18</v>
      </c>
      <c r="AV651" s="7" t="s">
        <v>18</v>
      </c>
      <c r="AW651" s="7" t="s">
        <v>18</v>
      </c>
      <c r="AX651" s="8" t="s">
        <v>18</v>
      </c>
      <c r="AY651" s="26" t="s">
        <v>18</v>
      </c>
      <c r="AZ651" s="7" t="s">
        <v>18</v>
      </c>
      <c r="BA651" s="7" t="s">
        <v>18</v>
      </c>
      <c r="BB651" s="7" t="s">
        <v>18</v>
      </c>
      <c r="BC651" s="7" t="s">
        <v>18</v>
      </c>
      <c r="BD651" s="7" t="s">
        <v>18</v>
      </c>
      <c r="BE651" s="7" t="s">
        <v>18</v>
      </c>
      <c r="BF651" s="8" t="s">
        <v>18</v>
      </c>
      <c r="BG651" s="26" t="s">
        <v>18</v>
      </c>
      <c r="BH651" s="7" t="s">
        <v>18</v>
      </c>
      <c r="BI651" s="7" t="s">
        <v>18</v>
      </c>
      <c r="BJ651" s="7" t="s">
        <v>18</v>
      </c>
      <c r="BK651" s="7" t="s">
        <v>18</v>
      </c>
      <c r="BL651" s="7" t="s">
        <v>18</v>
      </c>
      <c r="BM651" s="7" t="s">
        <v>18</v>
      </c>
      <c r="BN651" s="8" t="s">
        <v>18</v>
      </c>
    </row>
    <row r="652" spans="1:66" x14ac:dyDescent="0.25">
      <c r="A652" s="2098"/>
      <c r="B652" s="2099"/>
      <c r="C652" s="969">
        <f>IF(VLOOKUP(C650,'Tabulka-skore'!$B$4:$V$239,16,0)=C649,C650,"")</f>
        <v>171</v>
      </c>
      <c r="D652" s="970" t="str">
        <f>IF(VLOOKUP(D650,'Tabulka-skore'!$B$4:$V$239,16,0)=D649,D650,"")</f>
        <v/>
      </c>
      <c r="E652" s="970" t="str">
        <f>IF(VLOOKUP(E650,'Tabulka-skore'!$B$4:$V$239,16,0)=E649,E650,"")</f>
        <v/>
      </c>
      <c r="F652" s="970" t="str">
        <f>IF(VLOOKUP(F650,'Tabulka-skore'!$B$4:$V$239,16,0)=F649,F650,"")</f>
        <v/>
      </c>
      <c r="G652" s="970" t="str">
        <f>IF(VLOOKUP(G650,'Tabulka-skore'!$B$4:$V$239,16,0)=G649,G650,"")</f>
        <v/>
      </c>
      <c r="H652" s="970" t="str">
        <f>IF(VLOOKUP(H650,'Tabulka-skore'!$B$4:$V$239,16,0)=H649,H650,"")</f>
        <v/>
      </c>
      <c r="I652" s="970" t="str">
        <f>IF(VLOOKUP(I650,'Tabulka-skore'!$B$4:$V$239,16,0)=I649,I650,"")</f>
        <v/>
      </c>
      <c r="J652" s="971" t="str">
        <f>IF(VLOOKUP(J650,'Tabulka-skore'!$B$4:$V$239,16,0)=J649,J650,"")</f>
        <v/>
      </c>
      <c r="K652" s="969" t="str">
        <f>IF(VLOOKUP(K650,'Tabulka-skore'!$B$4:$V$239,16,0)=K649,K650,"")</f>
        <v/>
      </c>
      <c r="L652" s="970">
        <f>IF(VLOOKUP(L650,'Tabulka-skore'!$B$4:$V$239,16,0)=L649,L650,"")</f>
        <v>172</v>
      </c>
      <c r="M652" s="970" t="str">
        <f>IF(VLOOKUP(M650,'Tabulka-skore'!$B$4:$V$239,16,0)=M649,M650,"")</f>
        <v/>
      </c>
      <c r="N652" s="970">
        <f>IF(VLOOKUP(N650,'Tabulka-skore'!$B$4:$V$239,16,0)=N649,N650,"")</f>
        <v>174</v>
      </c>
      <c r="O652" s="970">
        <f>IF(VLOOKUP(O650,'Tabulka-skore'!$B$4:$V$239,16,0)=O649,O650,"")</f>
        <v>175</v>
      </c>
      <c r="P652" s="970" t="str">
        <f>IF(VLOOKUP(P650,'Tabulka-skore'!$B$4:$V$239,16,0)=P649,P650,"")</f>
        <v/>
      </c>
      <c r="Q652" s="970" t="str">
        <f>IF(VLOOKUP(Q650,'Tabulka-skore'!$B$4:$V$239,16,0)=Q649,Q650,"")</f>
        <v/>
      </c>
      <c r="R652" s="971" t="str">
        <f>IF(VLOOKUP(R650,'Tabulka-skore'!$B$4:$V$239,16,0)=R649,R650,"")</f>
        <v/>
      </c>
      <c r="S652" s="969" t="str">
        <f>IF(VLOOKUP(S650,'Tabulka-skore'!$B$4:$V$239,16,0)=S649,S650,"")</f>
        <v/>
      </c>
      <c r="T652" s="970" t="str">
        <f>IF(VLOOKUP(T650,'Tabulka-skore'!$B$4:$V$239,16,0)=T649,T650,"")</f>
        <v/>
      </c>
      <c r="U652" s="970" t="str">
        <f>IF(VLOOKUP(U650,'Tabulka-skore'!$B$4:$V$239,16,0)=U649,U650,"")</f>
        <v/>
      </c>
      <c r="V652" s="970" t="str">
        <f>IF(VLOOKUP(V650,'Tabulka-skore'!$B$4:$V$239,16,0)=V649,V650,"")</f>
        <v/>
      </c>
      <c r="W652" s="970" t="str">
        <f>IF(VLOOKUP(W650,'Tabulka-skore'!$B$4:$V$239,16,0)=W649,W650,"")</f>
        <v/>
      </c>
      <c r="X652" s="970" t="str">
        <f>IF(VLOOKUP(X650,'Tabulka-skore'!$B$4:$V$239,16,0)=X649,X650,"")</f>
        <v/>
      </c>
      <c r="Y652" s="970" t="str">
        <f>IF(VLOOKUP(Y650,'Tabulka-skore'!$B$4:$V$239,16,0)=Y649,Y650,"")</f>
        <v/>
      </c>
      <c r="Z652" s="971" t="str">
        <f>IF(VLOOKUP(Z650,'Tabulka-skore'!$B$4:$V$239,16,0)=Z649,Z650,"")</f>
        <v/>
      </c>
      <c r="AA652" s="969" t="str">
        <f>IF(VLOOKUP(AA650,'Tabulka-skore'!$B$4:$V$239,16,0)=AA649,AA650,"")</f>
        <v/>
      </c>
      <c r="AB652" s="970" t="str">
        <f>IF(VLOOKUP(AB650,'Tabulka-skore'!$B$4:$V$239,16,0)=AB649,AB650,"")</f>
        <v/>
      </c>
      <c r="AC652" s="970" t="str">
        <f>IF(VLOOKUP(AC650,'Tabulka-skore'!$B$4:$V$239,16,0)=AC649,AC650,"")</f>
        <v/>
      </c>
      <c r="AD652" s="970" t="str">
        <f>IF(VLOOKUP(AD650,'Tabulka-skore'!$B$4:$V$239,16,0)=AD649,AD650,"")</f>
        <v/>
      </c>
      <c r="AE652" s="970" t="str">
        <f>IF(VLOOKUP(AE650,'Tabulka-skore'!$B$4:$V$239,16,0)=AE649,AE650,"")</f>
        <v/>
      </c>
      <c r="AF652" s="970" t="str">
        <f>IF(VLOOKUP(AF650,'Tabulka-skore'!$B$4:$V$239,16,0)=AF649,AF650,"")</f>
        <v/>
      </c>
      <c r="AG652" s="970" t="str">
        <f>IF(VLOOKUP(AG650,'Tabulka-skore'!$B$4:$V$239,16,0)=AG649,AG650,"")</f>
        <v/>
      </c>
      <c r="AH652" s="971" t="str">
        <f>IF(VLOOKUP(AH650,'Tabulka-skore'!$B$4:$V$239,16,0)=AH649,AH650,"")</f>
        <v/>
      </c>
      <c r="AI652" s="969" t="str">
        <f>IF(VLOOKUP(AI650,'Tabulka-skore'!$B$4:$V$239,16,0)=AI649,AI650,"")</f>
        <v/>
      </c>
      <c r="AJ652" s="970" t="str">
        <f>IF(VLOOKUP(AJ650,'Tabulka-skore'!$B$4:$V$239,16,0)=AJ649,AJ650,"")</f>
        <v/>
      </c>
      <c r="AK652" s="970">
        <f>IF(VLOOKUP(AK650,'Tabulka-skore'!$B$4:$V$239,16,0)=AK649,AK650,"")</f>
        <v>173</v>
      </c>
      <c r="AL652" s="970" t="str">
        <f>IF(VLOOKUP(AL650,'Tabulka-skore'!$B$4:$V$239,16,0)=AL649,AL650,"")</f>
        <v/>
      </c>
      <c r="AM652" s="970" t="str">
        <f>IF(VLOOKUP(AM650,'Tabulka-skore'!$B$4:$V$239,16,0)=AM649,AM650,"")</f>
        <v/>
      </c>
      <c r="AN652" s="970" t="str">
        <f>IF(VLOOKUP(AN650,'Tabulka-skore'!$B$4:$V$239,16,0)=AN649,AN650,"")</f>
        <v/>
      </c>
      <c r="AO652" s="970" t="str">
        <f>IF(VLOOKUP(AO650,'Tabulka-skore'!$B$4:$V$239,16,0)=AO649,AO650,"")</f>
        <v/>
      </c>
      <c r="AP652" s="971" t="str">
        <f>IF(VLOOKUP(AP650,'Tabulka-skore'!$B$4:$V$239,16,0)=AP649,AP650,"")</f>
        <v/>
      </c>
      <c r="AQ652" s="969" t="str">
        <f>IF(VLOOKUP(AQ650,'Tabulka-skore'!$B$4:$V$239,16,0)=AQ649,AQ650,"")</f>
        <v/>
      </c>
      <c r="AR652" s="970" t="str">
        <f>IF(VLOOKUP(AR650,'Tabulka-skore'!$B$4:$V$239,16,0)=AR649,AR650,"")</f>
        <v/>
      </c>
      <c r="AS652" s="970" t="str">
        <f>IF(VLOOKUP(AS650,'Tabulka-skore'!$B$4:$V$239,16,0)=AS649,AS650,"")</f>
        <v/>
      </c>
      <c r="AT652" s="970" t="str">
        <f>IF(VLOOKUP(AT650,'Tabulka-skore'!$B$4:$V$239,16,0)=AT649,AT650,"")</f>
        <v/>
      </c>
      <c r="AU652" s="970" t="str">
        <f>IF(VLOOKUP(AU650,'Tabulka-skore'!$B$4:$V$239,16,0)=AU649,AU650,"")</f>
        <v/>
      </c>
      <c r="AV652" s="970" t="str">
        <f>IF(VLOOKUP(AV650,'Tabulka-skore'!$B$4:$V$239,16,0)=AV649,AV650,"")</f>
        <v/>
      </c>
      <c r="AW652" s="970" t="str">
        <f>IF(VLOOKUP(AW650,'Tabulka-skore'!$B$4:$V$239,16,0)=AW649,AW650,"")</f>
        <v/>
      </c>
      <c r="AX652" s="971" t="str">
        <f>IF(VLOOKUP(AX650,'Tabulka-skore'!$B$4:$V$239,16,0)=AX649,AX650,"")</f>
        <v/>
      </c>
      <c r="AY652" s="969" t="str">
        <f>IF(VLOOKUP(AY650,'Tabulka-skore'!$B$4:$V$239,16,0)=AY649,AY650,"")</f>
        <v/>
      </c>
      <c r="AZ652" s="970" t="str">
        <f>IF(VLOOKUP(AZ650,'Tabulka-skore'!$B$4:$V$239,16,0)=AZ649,AZ650,"")</f>
        <v/>
      </c>
      <c r="BA652" s="970" t="str">
        <f>IF(VLOOKUP(BA650,'Tabulka-skore'!$B$4:$V$239,16,0)=BA649,BA650,"")</f>
        <v/>
      </c>
      <c r="BB652" s="970" t="str">
        <f>IF(VLOOKUP(BB650,'Tabulka-skore'!$B$4:$V$239,16,0)=BB649,BB650,"")</f>
        <v/>
      </c>
      <c r="BC652" s="970" t="str">
        <f>IF(VLOOKUP(BC650,'Tabulka-skore'!$B$4:$V$239,16,0)=BC649,BC650,"")</f>
        <v/>
      </c>
      <c r="BD652" s="970" t="str">
        <f>IF(VLOOKUP(BD650,'Tabulka-skore'!$B$4:$V$239,16,0)=BD649,BD650,"")</f>
        <v/>
      </c>
      <c r="BE652" s="970" t="str">
        <f>IF(VLOOKUP(BE650,'Tabulka-skore'!$B$4:$V$239,16,0)=BE649,BE650,"")</f>
        <v/>
      </c>
      <c r="BF652" s="971" t="str">
        <f>IF(VLOOKUP(BF650,'Tabulka-skore'!$B$4:$V$239,16,0)=BF649,BF650,"")</f>
        <v/>
      </c>
      <c r="BG652" s="969" t="str">
        <f>IF(VLOOKUP(BG650,'Tabulka-skore'!$B$4:$V$239,16,0)=BG649,BG650,"")</f>
        <v/>
      </c>
      <c r="BH652" s="970" t="str">
        <f>IF(VLOOKUP(BH650,'Tabulka-skore'!$B$4:$V$239,16,0)=BH649,BH650,"")</f>
        <v/>
      </c>
      <c r="BI652" s="970" t="str">
        <f>IF(VLOOKUP(BI650,'Tabulka-skore'!$B$4:$V$239,16,0)=BI649,BI650,"")</f>
        <v/>
      </c>
      <c r="BJ652" s="970" t="str">
        <f>IF(VLOOKUP(BJ650,'Tabulka-skore'!$B$4:$V$239,16,0)=BJ649,BJ650,"")</f>
        <v/>
      </c>
      <c r="BK652" s="970" t="str">
        <f>IF(VLOOKUP(BK650,'Tabulka-skore'!$B$4:$V$239,16,0)=BK649,BK650,"")</f>
        <v/>
      </c>
      <c r="BL652" s="970" t="str">
        <f>IF(VLOOKUP(BL650,'Tabulka-skore'!$B$4:$V$239,16,0)=BL649,BL650,"")</f>
        <v/>
      </c>
      <c r="BM652" s="970" t="str">
        <f>IF(VLOOKUP(BM650,'Tabulka-skore'!$B$4:$V$239,16,0)=BM649,BM650,"")</f>
        <v/>
      </c>
      <c r="BN652" s="971" t="str">
        <f>IF(VLOOKUP(BN650,'Tabulka-skore'!$B$4:$V$239,16,0)=BN649,BN650,"")</f>
        <v/>
      </c>
    </row>
    <row r="653" spans="1:66" ht="15.75" x14ac:dyDescent="0.25">
      <c r="A653" s="275" t="s">
        <v>26</v>
      </c>
      <c r="B653" s="276" t="s">
        <v>58</v>
      </c>
      <c r="C653" s="27">
        <f>IF(C652="","",DSUM('Rozpis-skore'!$C$1:$L$162,$B653,C651:C652))</f>
        <v>0</v>
      </c>
      <c r="D653" s="6" t="str">
        <f>IF(D652="","",DSUM('Rozpis-skore'!$C$1:$L$162,$B653,D651:D652))</f>
        <v/>
      </c>
      <c r="E653" s="6" t="str">
        <f>IF(E652="","",DSUM('Rozpis-skore'!$C$1:$L$162,$B653,E651:E652))</f>
        <v/>
      </c>
      <c r="F653" s="6" t="str">
        <f>IF(F652="","",DSUM('Rozpis-skore'!$C$1:$L$162,$B653,F651:F652))</f>
        <v/>
      </c>
      <c r="G653" s="6" t="str">
        <f>IF(G652="","",DSUM('Rozpis-skore'!$C$1:$L$162,$B653,G651:G652))</f>
        <v/>
      </c>
      <c r="H653" s="6" t="str">
        <f>IF(H652="","",DSUM('Rozpis-skore'!$C$1:$L$162,$B653,H651:H652))</f>
        <v/>
      </c>
      <c r="I653" s="6" t="str">
        <f>IF(I652="","",DSUM('Rozpis-skore'!$C$1:$L$162,$B653,I651:I652))</f>
        <v/>
      </c>
      <c r="J653" s="9" t="str">
        <f>IF(J652="","",DSUM('Rozpis-skore'!$C$1:$L$162,$B653,J651:J652))</f>
        <v/>
      </c>
      <c r="K653" s="27" t="str">
        <f>IF(K652="","",DSUM('Rozpis-skore'!$C$1:$L$162,$B653,K651:K652))</f>
        <v/>
      </c>
      <c r="L653" s="6">
        <f>IF(L652="","",DSUM('Rozpis-skore'!$C$1:$L$162,$B653,L651:L652))</f>
        <v>0</v>
      </c>
      <c r="M653" s="6" t="str">
        <f>IF(M652="","",DSUM('Rozpis-skore'!$C$1:$L$162,$B653,M651:M652))</f>
        <v/>
      </c>
      <c r="N653" s="6">
        <f>IF(N652="","",DSUM('Rozpis-skore'!$C$1:$L$162,$B653,N651:N652))</f>
        <v>0</v>
      </c>
      <c r="O653" s="6">
        <f>IF(O652="","",DSUM('Rozpis-skore'!$C$1:$L$162,$B653,O651:O652))</f>
        <v>0</v>
      </c>
      <c r="P653" s="6" t="str">
        <f>IF(P652="","",DSUM('Rozpis-skore'!$C$1:$L$162,$B653,P651:P652))</f>
        <v/>
      </c>
      <c r="Q653" s="6" t="str">
        <f>IF(Q652="","",DSUM('Rozpis-skore'!$C$1:$L$162,$B653,Q651:Q652))</f>
        <v/>
      </c>
      <c r="R653" s="9" t="str">
        <f>IF(R652="","",DSUM('Rozpis-skore'!$C$1:$L$162,$B653,R651:R652))</f>
        <v/>
      </c>
      <c r="S653" s="27" t="str">
        <f>IF(S652="","",DSUM('Rozpis-skore'!$C$1:$L$162,$B653,S651:S652))</f>
        <v/>
      </c>
      <c r="T653" s="6" t="str">
        <f>IF(T652="","",DSUM('Rozpis-skore'!$C$1:$L$162,$B653,T651:T652))</f>
        <v/>
      </c>
      <c r="U653" s="6" t="str">
        <f>IF(U652="","",DSUM('Rozpis-skore'!$C$1:$L$162,$B653,U651:U652))</f>
        <v/>
      </c>
      <c r="V653" s="6" t="str">
        <f>IF(V652="","",DSUM('Rozpis-skore'!$C$1:$L$162,$B653,V651:V652))</f>
        <v/>
      </c>
      <c r="W653" s="6" t="str">
        <f>IF(W652="","",DSUM('Rozpis-skore'!$C$1:$L$162,$B653,W651:W652))</f>
        <v/>
      </c>
      <c r="X653" s="6" t="str">
        <f>IF(X652="","",DSUM('Rozpis-skore'!$C$1:$L$162,$B653,X651:X652))</f>
        <v/>
      </c>
      <c r="Y653" s="6" t="str">
        <f>IF(Y652="","",DSUM('Rozpis-skore'!$C$1:$L$162,$B653,Y651:Y652))</f>
        <v/>
      </c>
      <c r="Z653" s="9" t="str">
        <f>IF(Z652="","",DSUM('Rozpis-skore'!$C$1:$L$162,$B653,Z651:Z652))</f>
        <v/>
      </c>
      <c r="AA653" s="27" t="str">
        <f>IF(AA652="","",DSUM('Rozpis-skore'!$C$1:$L$162,$B653,AA651:AA652))</f>
        <v/>
      </c>
      <c r="AB653" s="6" t="str">
        <f>IF(AB652="","",DSUM('Rozpis-skore'!$C$1:$L$162,$B653,AB651:AB652))</f>
        <v/>
      </c>
      <c r="AC653" s="6" t="str">
        <f>IF(AC652="","",DSUM('Rozpis-skore'!$C$1:$L$162,$B653,AC651:AC652))</f>
        <v/>
      </c>
      <c r="AD653" s="6" t="str">
        <f>IF(AD652="","",DSUM('Rozpis-skore'!$C$1:$L$162,$B653,AD651:AD652))</f>
        <v/>
      </c>
      <c r="AE653" s="6" t="str">
        <f>IF(AE652="","",DSUM('Rozpis-skore'!$C$1:$L$162,$B653,AE651:AE652))</f>
        <v/>
      </c>
      <c r="AF653" s="6" t="str">
        <f>IF(AF652="","",DSUM('Rozpis-skore'!$C$1:$L$162,$B653,AF651:AF652))</f>
        <v/>
      </c>
      <c r="AG653" s="6" t="str">
        <f>IF(AG652="","",DSUM('Rozpis-skore'!$C$1:$L$162,$B653,AG651:AG652))</f>
        <v/>
      </c>
      <c r="AH653" s="9" t="str">
        <f>IF(AH652="","",DSUM('Rozpis-skore'!$C$1:$L$162,$B653,AH651:AH652))</f>
        <v/>
      </c>
      <c r="AI653" s="27" t="str">
        <f>IF(AI652="","",DSUM('Rozpis-skore'!$C$1:$L$162,$B653,AI651:AI652))</f>
        <v/>
      </c>
      <c r="AJ653" s="6" t="str">
        <f>IF(AJ652="","",DSUM('Rozpis-skore'!$C$1:$L$162,$B653,AJ651:AJ652))</f>
        <v/>
      </c>
      <c r="AK653" s="6">
        <f>IF(AK652="","",DSUM('Rozpis-skore'!$C$1:$L$162,$B653,AK651:AK652))</f>
        <v>0</v>
      </c>
      <c r="AL653" s="6" t="str">
        <f>IF(AL652="","",DSUM('Rozpis-skore'!$C$1:$L$162,$B653,AL651:AL652))</f>
        <v/>
      </c>
      <c r="AM653" s="6" t="str">
        <f>IF(AM652="","",DSUM('Rozpis-skore'!$C$1:$L$162,$B653,AM651:AM652))</f>
        <v/>
      </c>
      <c r="AN653" s="6" t="str">
        <f>IF(AN652="","",DSUM('Rozpis-skore'!$C$1:$L$162,$B653,AN651:AN652))</f>
        <v/>
      </c>
      <c r="AO653" s="6" t="str">
        <f>IF(AO652="","",DSUM('Rozpis-skore'!$C$1:$L$162,$B653,AO651:AO652))</f>
        <v/>
      </c>
      <c r="AP653" s="9" t="str">
        <f>IF(AP652="","",DSUM('Rozpis-skore'!$C$1:$L$162,$B653,AP651:AP652))</f>
        <v/>
      </c>
      <c r="AQ653" s="27" t="str">
        <f>IF(AQ652="","",DSUM('Rozpis-skore'!$C$1:$L$162,$B653,AQ651:AQ652))</f>
        <v/>
      </c>
      <c r="AR653" s="6" t="str">
        <f>IF(AR652="","",DSUM('Rozpis-skore'!$C$1:$L$162,$B653,AR651:AR652))</f>
        <v/>
      </c>
      <c r="AS653" s="6" t="str">
        <f>IF(AS652="","",DSUM('Rozpis-skore'!$C$1:$L$162,$B653,AS651:AS652))</f>
        <v/>
      </c>
      <c r="AT653" s="6" t="str">
        <f>IF(AT652="","",DSUM('Rozpis-skore'!$C$1:$L$162,$B653,AT651:AT652))</f>
        <v/>
      </c>
      <c r="AU653" s="6" t="str">
        <f>IF(AU652="","",DSUM('Rozpis-skore'!$C$1:$L$162,$B653,AU651:AU652))</f>
        <v/>
      </c>
      <c r="AV653" s="6" t="str">
        <f>IF(AV652="","",DSUM('Rozpis-skore'!$C$1:$L$162,$B653,AV651:AV652))</f>
        <v/>
      </c>
      <c r="AW653" s="6" t="str">
        <f>IF(AW652="","",DSUM('Rozpis-skore'!$C$1:$L$162,$B653,AW651:AW652))</f>
        <v/>
      </c>
      <c r="AX653" s="9" t="str">
        <f>IF(AX652="","",DSUM('Rozpis-skore'!$C$1:$L$162,$B653,AX651:AX652))</f>
        <v/>
      </c>
      <c r="AY653" s="27" t="str">
        <f>IF(AY652="","",DSUM('Rozpis-skore'!$C$1:$L$162,$B653,AY651:AY652))</f>
        <v/>
      </c>
      <c r="AZ653" s="6" t="str">
        <f>IF(AZ652="","",DSUM('Rozpis-skore'!$C$1:$L$162,$B653,AZ651:AZ652))</f>
        <v/>
      </c>
      <c r="BA653" s="6" t="str">
        <f>IF(BA652="","",DSUM('Rozpis-skore'!$C$1:$L$162,$B653,BA651:BA652))</f>
        <v/>
      </c>
      <c r="BB653" s="6" t="str">
        <f>IF(BB652="","",DSUM('Rozpis-skore'!$C$1:$L$162,$B653,BB651:BB652))</f>
        <v/>
      </c>
      <c r="BC653" s="6" t="str">
        <f>IF(BC652="","",DSUM('Rozpis-skore'!$C$1:$L$162,$B653,BC651:BC652))</f>
        <v/>
      </c>
      <c r="BD653" s="6" t="str">
        <f>IF(BD652="","",DSUM('Rozpis-skore'!$C$1:$L$162,$B653,BD651:BD652))</f>
        <v/>
      </c>
      <c r="BE653" s="6" t="str">
        <f>IF(BE652="","",DSUM('Rozpis-skore'!$C$1:$L$162,$B653,BE651:BE652))</f>
        <v/>
      </c>
      <c r="BF653" s="9" t="str">
        <f>IF(BF652="","",DSUM('Rozpis-skore'!$C$1:$L$162,$B653,BF651:BF652))</f>
        <v/>
      </c>
      <c r="BG653" s="27" t="str">
        <f>IF(BG652="","",DSUM('Rozpis-skore'!$C$1:$L$162,$B653,BG651:BG652))</f>
        <v/>
      </c>
      <c r="BH653" s="6" t="str">
        <f>IF(BH652="","",DSUM('Rozpis-skore'!$C$1:$L$162,$B653,BH651:BH652))</f>
        <v/>
      </c>
      <c r="BI653" s="6" t="str">
        <f>IF(BI652="","",DSUM('Rozpis-skore'!$C$1:$L$162,$B653,BI651:BI652))</f>
        <v/>
      </c>
      <c r="BJ653" s="6" t="str">
        <f>IF(BJ652="","",DSUM('Rozpis-skore'!$C$1:$L$162,$B653,BJ651:BJ652))</f>
        <v/>
      </c>
      <c r="BK653" s="6" t="str">
        <f>IF(BK652="","",DSUM('Rozpis-skore'!$C$1:$L$162,$B653,BK651:BK652))</f>
        <v/>
      </c>
      <c r="BL653" s="6" t="str">
        <f>IF(BL652="","",DSUM('Rozpis-skore'!$C$1:$L$162,$B653,BL651:BL652))</f>
        <v/>
      </c>
      <c r="BM653" s="6" t="str">
        <f>IF(BM652="","",DSUM('Rozpis-skore'!$C$1:$L$162,$B653,BM651:BM652))</f>
        <v/>
      </c>
      <c r="BN653" s="9" t="str">
        <f>IF(BN652="","",DSUM('Rozpis-skore'!$C$1:$L$162,$B653,BN651:BN652))</f>
        <v/>
      </c>
    </row>
    <row r="654" spans="1:66" ht="15.75" x14ac:dyDescent="0.25">
      <c r="A654" s="275" t="s">
        <v>28</v>
      </c>
      <c r="B654" s="276" t="s">
        <v>20</v>
      </c>
      <c r="C654" s="27">
        <f>IF(C652="","",DSUM('Rozpis-skore'!$C$1:$L$162,$B654,C651:C652))</f>
        <v>0</v>
      </c>
      <c r="D654" s="6" t="str">
        <f>IF(D652="","",DSUM('Rozpis-skore'!$C$1:$L$162,$B654,D651:D652))</f>
        <v/>
      </c>
      <c r="E654" s="6" t="str">
        <f>IF(E652="","",DSUM('Rozpis-skore'!$C$1:$L$162,$B654,E651:E652))</f>
        <v/>
      </c>
      <c r="F654" s="6" t="str">
        <f>IF(F652="","",DSUM('Rozpis-skore'!$C$1:$L$162,$B654,F651:F652))</f>
        <v/>
      </c>
      <c r="G654" s="6" t="str">
        <f>IF(G652="","",DSUM('Rozpis-skore'!$C$1:$L$162,$B654,G651:G652))</f>
        <v/>
      </c>
      <c r="H654" s="6" t="str">
        <f>IF(H652="","",DSUM('Rozpis-skore'!$C$1:$L$162,$B654,H651:H652))</f>
        <v/>
      </c>
      <c r="I654" s="6" t="str">
        <f>IF(I652="","",DSUM('Rozpis-skore'!$C$1:$L$162,$B654,I651:I652))</f>
        <v/>
      </c>
      <c r="J654" s="9" t="str">
        <f>IF(J652="","",DSUM('Rozpis-skore'!$C$1:$L$162,$B654,J651:J652))</f>
        <v/>
      </c>
      <c r="K654" s="27" t="str">
        <f>IF(K652="","",DSUM('Rozpis-skore'!$C$1:$L$162,$B654,K651:K652))</f>
        <v/>
      </c>
      <c r="L654" s="6">
        <f>IF(L652="","",DSUM('Rozpis-skore'!$C$1:$L$162,$B654,L651:L652))</f>
        <v>0</v>
      </c>
      <c r="M654" s="6" t="str">
        <f>IF(M652="","",DSUM('Rozpis-skore'!$C$1:$L$162,$B654,M651:M652))</f>
        <v/>
      </c>
      <c r="N654" s="6">
        <f>IF(N652="","",DSUM('Rozpis-skore'!$C$1:$L$162,$B654,N651:N652))</f>
        <v>3</v>
      </c>
      <c r="O654" s="6">
        <f>IF(O652="","",DSUM('Rozpis-skore'!$C$1:$L$162,$B654,O651:O652))</f>
        <v>9</v>
      </c>
      <c r="P654" s="6" t="str">
        <f>IF(P652="","",DSUM('Rozpis-skore'!$C$1:$L$162,$B654,P651:P652))</f>
        <v/>
      </c>
      <c r="Q654" s="6" t="str">
        <f>IF(Q652="","",DSUM('Rozpis-skore'!$C$1:$L$162,$B654,Q651:Q652))</f>
        <v/>
      </c>
      <c r="R654" s="9" t="str">
        <f>IF(R652="","",DSUM('Rozpis-skore'!$C$1:$L$162,$B654,R651:R652))</f>
        <v/>
      </c>
      <c r="S654" s="27" t="str">
        <f>IF(S652="","",DSUM('Rozpis-skore'!$C$1:$L$162,$B654,S651:S652))</f>
        <v/>
      </c>
      <c r="T654" s="6" t="str">
        <f>IF(T652="","",DSUM('Rozpis-skore'!$C$1:$L$162,$B654,T651:T652))</f>
        <v/>
      </c>
      <c r="U654" s="6" t="str">
        <f>IF(U652="","",DSUM('Rozpis-skore'!$C$1:$L$162,$B654,U651:U652))</f>
        <v/>
      </c>
      <c r="V654" s="6" t="str">
        <f>IF(V652="","",DSUM('Rozpis-skore'!$C$1:$L$162,$B654,V651:V652))</f>
        <v/>
      </c>
      <c r="W654" s="6" t="str">
        <f>IF(W652="","",DSUM('Rozpis-skore'!$C$1:$L$162,$B654,W651:W652))</f>
        <v/>
      </c>
      <c r="X654" s="6" t="str">
        <f>IF(X652="","",DSUM('Rozpis-skore'!$C$1:$L$162,$B654,X651:X652))</f>
        <v/>
      </c>
      <c r="Y654" s="6" t="str">
        <f>IF(Y652="","",DSUM('Rozpis-skore'!$C$1:$L$162,$B654,Y651:Y652))</f>
        <v/>
      </c>
      <c r="Z654" s="9" t="str">
        <f>IF(Z652="","",DSUM('Rozpis-skore'!$C$1:$L$162,$B654,Z651:Z652))</f>
        <v/>
      </c>
      <c r="AA654" s="27" t="str">
        <f>IF(AA652="","",DSUM('Rozpis-skore'!$C$1:$L$162,$B654,AA651:AA652))</f>
        <v/>
      </c>
      <c r="AB654" s="6" t="str">
        <f>IF(AB652="","",DSUM('Rozpis-skore'!$C$1:$L$162,$B654,AB651:AB652))</f>
        <v/>
      </c>
      <c r="AC654" s="6" t="str">
        <f>IF(AC652="","",DSUM('Rozpis-skore'!$C$1:$L$162,$B654,AC651:AC652))</f>
        <v/>
      </c>
      <c r="AD654" s="6" t="str">
        <f>IF(AD652="","",DSUM('Rozpis-skore'!$C$1:$L$162,$B654,AD651:AD652))</f>
        <v/>
      </c>
      <c r="AE654" s="6" t="str">
        <f>IF(AE652="","",DSUM('Rozpis-skore'!$C$1:$L$162,$B654,AE651:AE652))</f>
        <v/>
      </c>
      <c r="AF654" s="6" t="str">
        <f>IF(AF652="","",DSUM('Rozpis-skore'!$C$1:$L$162,$B654,AF651:AF652))</f>
        <v/>
      </c>
      <c r="AG654" s="6" t="str">
        <f>IF(AG652="","",DSUM('Rozpis-skore'!$C$1:$L$162,$B654,AG651:AG652))</f>
        <v/>
      </c>
      <c r="AH654" s="9" t="str">
        <f>IF(AH652="","",DSUM('Rozpis-skore'!$C$1:$L$162,$B654,AH651:AH652))</f>
        <v/>
      </c>
      <c r="AI654" s="27" t="str">
        <f>IF(AI652="","",DSUM('Rozpis-skore'!$C$1:$L$162,$B654,AI651:AI652))</f>
        <v/>
      </c>
      <c r="AJ654" s="6" t="str">
        <f>IF(AJ652="","",DSUM('Rozpis-skore'!$C$1:$L$162,$B654,AJ651:AJ652))</f>
        <v/>
      </c>
      <c r="AK654" s="6">
        <f>IF(AK652="","",DSUM('Rozpis-skore'!$C$1:$L$162,$B654,AK651:AK652))</f>
        <v>0</v>
      </c>
      <c r="AL654" s="6" t="str">
        <f>IF(AL652="","",DSUM('Rozpis-skore'!$C$1:$L$162,$B654,AL651:AL652))</f>
        <v/>
      </c>
      <c r="AM654" s="6" t="str">
        <f>IF(AM652="","",DSUM('Rozpis-skore'!$C$1:$L$162,$B654,AM651:AM652))</f>
        <v/>
      </c>
      <c r="AN654" s="6" t="str">
        <f>IF(AN652="","",DSUM('Rozpis-skore'!$C$1:$L$162,$B654,AN651:AN652))</f>
        <v/>
      </c>
      <c r="AO654" s="6" t="str">
        <f>IF(AO652="","",DSUM('Rozpis-skore'!$C$1:$L$162,$B654,AO651:AO652))</f>
        <v/>
      </c>
      <c r="AP654" s="9" t="str">
        <f>IF(AP652="","",DSUM('Rozpis-skore'!$C$1:$L$162,$B654,AP651:AP652))</f>
        <v/>
      </c>
      <c r="AQ654" s="27" t="str">
        <f>IF(AQ652="","",DSUM('Rozpis-skore'!$C$1:$L$162,$B654,AQ651:AQ652))</f>
        <v/>
      </c>
      <c r="AR654" s="6" t="str">
        <f>IF(AR652="","",DSUM('Rozpis-skore'!$C$1:$L$162,$B654,AR651:AR652))</f>
        <v/>
      </c>
      <c r="AS654" s="6" t="str">
        <f>IF(AS652="","",DSUM('Rozpis-skore'!$C$1:$L$162,$B654,AS651:AS652))</f>
        <v/>
      </c>
      <c r="AT654" s="6" t="str">
        <f>IF(AT652="","",DSUM('Rozpis-skore'!$C$1:$L$162,$B654,AT651:AT652))</f>
        <v/>
      </c>
      <c r="AU654" s="6" t="str">
        <f>IF(AU652="","",DSUM('Rozpis-skore'!$C$1:$L$162,$B654,AU651:AU652))</f>
        <v/>
      </c>
      <c r="AV654" s="6" t="str">
        <f>IF(AV652="","",DSUM('Rozpis-skore'!$C$1:$L$162,$B654,AV651:AV652))</f>
        <v/>
      </c>
      <c r="AW654" s="6" t="str">
        <f>IF(AW652="","",DSUM('Rozpis-skore'!$C$1:$L$162,$B654,AW651:AW652))</f>
        <v/>
      </c>
      <c r="AX654" s="9" t="str">
        <f>IF(AX652="","",DSUM('Rozpis-skore'!$C$1:$L$162,$B654,AX651:AX652))</f>
        <v/>
      </c>
      <c r="AY654" s="27" t="str">
        <f>IF(AY652="","",DSUM('Rozpis-skore'!$C$1:$L$162,$B654,AY651:AY652))</f>
        <v/>
      </c>
      <c r="AZ654" s="6" t="str">
        <f>IF(AZ652="","",DSUM('Rozpis-skore'!$C$1:$L$162,$B654,AZ651:AZ652))</f>
        <v/>
      </c>
      <c r="BA654" s="6" t="str">
        <f>IF(BA652="","",DSUM('Rozpis-skore'!$C$1:$L$162,$B654,BA651:BA652))</f>
        <v/>
      </c>
      <c r="BB654" s="6" t="str">
        <f>IF(BB652="","",DSUM('Rozpis-skore'!$C$1:$L$162,$B654,BB651:BB652))</f>
        <v/>
      </c>
      <c r="BC654" s="6" t="str">
        <f>IF(BC652="","",DSUM('Rozpis-skore'!$C$1:$L$162,$B654,BC651:BC652))</f>
        <v/>
      </c>
      <c r="BD654" s="6" t="str">
        <f>IF(BD652="","",DSUM('Rozpis-skore'!$C$1:$L$162,$B654,BD651:BD652))</f>
        <v/>
      </c>
      <c r="BE654" s="6" t="str">
        <f>IF(BE652="","",DSUM('Rozpis-skore'!$C$1:$L$162,$B654,BE651:BE652))</f>
        <v/>
      </c>
      <c r="BF654" s="9" t="str">
        <f>IF(BF652="","",DSUM('Rozpis-skore'!$C$1:$L$162,$B654,BF651:BF652))</f>
        <v/>
      </c>
      <c r="BG654" s="27" t="str">
        <f>IF(BG652="","",DSUM('Rozpis-skore'!$C$1:$L$162,$B654,BG651:BG652))</f>
        <v/>
      </c>
      <c r="BH654" s="6" t="str">
        <f>IF(BH652="","",DSUM('Rozpis-skore'!$C$1:$L$162,$B654,BH651:BH652))</f>
        <v/>
      </c>
      <c r="BI654" s="6" t="str">
        <f>IF(BI652="","",DSUM('Rozpis-skore'!$C$1:$L$162,$B654,BI651:BI652))</f>
        <v/>
      </c>
      <c r="BJ654" s="6" t="str">
        <f>IF(BJ652="","",DSUM('Rozpis-skore'!$C$1:$L$162,$B654,BJ651:BJ652))</f>
        <v/>
      </c>
      <c r="BK654" s="6" t="str">
        <f>IF(BK652="","",DSUM('Rozpis-skore'!$C$1:$L$162,$B654,BK651:BK652))</f>
        <v/>
      </c>
      <c r="BL654" s="6" t="str">
        <f>IF(BL652="","",DSUM('Rozpis-skore'!$C$1:$L$162,$B654,BL651:BL652))</f>
        <v/>
      </c>
      <c r="BM654" s="6" t="str">
        <f>IF(BM652="","",DSUM('Rozpis-skore'!$C$1:$L$162,$B654,BM651:BM652))</f>
        <v/>
      </c>
      <c r="BN654" s="9" t="str">
        <f>IF(BN652="","",DSUM('Rozpis-skore'!$C$1:$L$162,$B654,BN651:BN652))</f>
        <v/>
      </c>
    </row>
    <row r="655" spans="1:66" ht="16.5" thickBot="1" x14ac:dyDescent="0.3">
      <c r="A655" s="277" t="s">
        <v>30</v>
      </c>
      <c r="B655" s="278" t="s">
        <v>21</v>
      </c>
      <c r="C655" s="13">
        <f>IF(C653="","",DSUM('Rozpis-skore'!$C$1:$L$162,$B655,C651:C652))</f>
        <v>0</v>
      </c>
      <c r="D655" s="10" t="str">
        <f>IF(D653="","",DSUM('Rozpis-skore'!$C$1:$L$162,$B655,D651:D652))</f>
        <v/>
      </c>
      <c r="E655" s="10" t="str">
        <f>IF(E653="","",DSUM('Rozpis-skore'!$C$1:$L$162,$B655,E651:E652))</f>
        <v/>
      </c>
      <c r="F655" s="10" t="str">
        <f>IF(F653="","",DSUM('Rozpis-skore'!$C$1:$L$162,$B655,F651:F652))</f>
        <v/>
      </c>
      <c r="G655" s="10" t="str">
        <f>IF(G653="","",DSUM('Rozpis-skore'!$C$1:$L$162,$B655,G651:G652))</f>
        <v/>
      </c>
      <c r="H655" s="10" t="str">
        <f>IF(H653="","",DSUM('Rozpis-skore'!$C$1:$L$162,$B655,H651:H652))</f>
        <v/>
      </c>
      <c r="I655" s="10" t="str">
        <f>IF(I653="","",DSUM('Rozpis-skore'!$C$1:$L$162,$B655,I651:I652))</f>
        <v/>
      </c>
      <c r="J655" s="11" t="str">
        <f>IF(J653="","",DSUM('Rozpis-skore'!$C$1:$L$162,$B655,J651:J652))</f>
        <v/>
      </c>
      <c r="K655" s="13" t="str">
        <f>IF(K653="","",DSUM('Rozpis-skore'!$C$1:$L$162,$B655,K651:K652))</f>
        <v/>
      </c>
      <c r="L655" s="10">
        <f>IF(L653="","",DSUM('Rozpis-skore'!$C$1:$L$162,$B655,L651:L652))</f>
        <v>0</v>
      </c>
      <c r="M655" s="10" t="str">
        <f>IF(M653="","",DSUM('Rozpis-skore'!$C$1:$L$162,$B655,M651:M652))</f>
        <v/>
      </c>
      <c r="N655" s="10">
        <f>IF(N653="","",DSUM('Rozpis-skore'!$C$1:$L$162,$B655,N651:N652))</f>
        <v>5</v>
      </c>
      <c r="O655" s="10">
        <f>IF(O653="","",DSUM('Rozpis-skore'!$C$1:$L$162,$B655,O651:O652))</f>
        <v>9</v>
      </c>
      <c r="P655" s="10" t="str">
        <f>IF(P653="","",DSUM('Rozpis-skore'!$C$1:$L$162,$B655,P651:P652))</f>
        <v/>
      </c>
      <c r="Q655" s="10" t="str">
        <f>IF(Q653="","",DSUM('Rozpis-skore'!$C$1:$L$162,$B655,Q651:Q652))</f>
        <v/>
      </c>
      <c r="R655" s="11" t="str">
        <f>IF(R653="","",DSUM('Rozpis-skore'!$C$1:$L$162,$B655,R651:R652))</f>
        <v/>
      </c>
      <c r="S655" s="13" t="str">
        <f>IF(S653="","",DSUM('Rozpis-skore'!$C$1:$L$162,$B655,S651:S652))</f>
        <v/>
      </c>
      <c r="T655" s="10" t="str">
        <f>IF(T653="","",DSUM('Rozpis-skore'!$C$1:$L$162,$B655,T651:T652))</f>
        <v/>
      </c>
      <c r="U655" s="10" t="str">
        <f>IF(U653="","",DSUM('Rozpis-skore'!$C$1:$L$162,$B655,U651:U652))</f>
        <v/>
      </c>
      <c r="V655" s="10" t="str">
        <f>IF(V653="","",DSUM('Rozpis-skore'!$C$1:$L$162,$B655,V651:V652))</f>
        <v/>
      </c>
      <c r="W655" s="10" t="str">
        <f>IF(W653="","",DSUM('Rozpis-skore'!$C$1:$L$162,$B655,W651:W652))</f>
        <v/>
      </c>
      <c r="X655" s="10" t="str">
        <f>IF(X653="","",DSUM('Rozpis-skore'!$C$1:$L$162,$B655,X651:X652))</f>
        <v/>
      </c>
      <c r="Y655" s="10" t="str">
        <f>IF(Y653="","",DSUM('Rozpis-skore'!$C$1:$L$162,$B655,Y651:Y652))</f>
        <v/>
      </c>
      <c r="Z655" s="11" t="str">
        <f>IF(Z653="","",DSUM('Rozpis-skore'!$C$1:$L$162,$B655,Z651:Z652))</f>
        <v/>
      </c>
      <c r="AA655" s="13" t="str">
        <f>IF(AA653="","",DSUM('Rozpis-skore'!$C$1:$L$162,$B655,AA651:AA652))</f>
        <v/>
      </c>
      <c r="AB655" s="10" t="str">
        <f>IF(AB653="","",DSUM('Rozpis-skore'!$C$1:$L$162,$B655,AB651:AB652))</f>
        <v/>
      </c>
      <c r="AC655" s="10" t="str">
        <f>IF(AC653="","",DSUM('Rozpis-skore'!$C$1:$L$162,$B655,AC651:AC652))</f>
        <v/>
      </c>
      <c r="AD655" s="10" t="str">
        <f>IF(AD653="","",DSUM('Rozpis-skore'!$C$1:$L$162,$B655,AD651:AD652))</f>
        <v/>
      </c>
      <c r="AE655" s="10" t="str">
        <f>IF(AE653="","",DSUM('Rozpis-skore'!$C$1:$L$162,$B655,AE651:AE652))</f>
        <v/>
      </c>
      <c r="AF655" s="10" t="str">
        <f>IF(AF653="","",DSUM('Rozpis-skore'!$C$1:$L$162,$B655,AF651:AF652))</f>
        <v/>
      </c>
      <c r="AG655" s="10" t="str">
        <f>IF(AG653="","",DSUM('Rozpis-skore'!$C$1:$L$162,$B655,AG651:AG652))</f>
        <v/>
      </c>
      <c r="AH655" s="11" t="str">
        <f>IF(AH653="","",DSUM('Rozpis-skore'!$C$1:$L$162,$B655,AH651:AH652))</f>
        <v/>
      </c>
      <c r="AI655" s="13" t="str">
        <f>IF(AI653="","",DSUM('Rozpis-skore'!$C$1:$L$162,$B655,AI651:AI652))</f>
        <v/>
      </c>
      <c r="AJ655" s="10" t="str">
        <f>IF(AJ653="","",DSUM('Rozpis-skore'!$C$1:$L$162,$B655,AJ651:AJ652))</f>
        <v/>
      </c>
      <c r="AK655" s="10">
        <f>IF(AK653="","",DSUM('Rozpis-skore'!$C$1:$L$162,$B655,AK651:AK652))</f>
        <v>0</v>
      </c>
      <c r="AL655" s="10" t="str">
        <f>IF(AL653="","",DSUM('Rozpis-skore'!$C$1:$L$162,$B655,AL651:AL652))</f>
        <v/>
      </c>
      <c r="AM655" s="10" t="str">
        <f>IF(AM653="","",DSUM('Rozpis-skore'!$C$1:$L$162,$B655,AM651:AM652))</f>
        <v/>
      </c>
      <c r="AN655" s="10" t="str">
        <f>IF(AN653="","",DSUM('Rozpis-skore'!$C$1:$L$162,$B655,AN651:AN652))</f>
        <v/>
      </c>
      <c r="AO655" s="10" t="str">
        <f>IF(AO653="","",DSUM('Rozpis-skore'!$C$1:$L$162,$B655,AO651:AO652))</f>
        <v/>
      </c>
      <c r="AP655" s="11" t="str">
        <f>IF(AP653="","",DSUM('Rozpis-skore'!$C$1:$L$162,$B655,AP651:AP652))</f>
        <v/>
      </c>
      <c r="AQ655" s="13" t="str">
        <f>IF(AQ653="","",DSUM('Rozpis-skore'!$C$1:$L$162,$B655,AQ651:AQ652))</f>
        <v/>
      </c>
      <c r="AR655" s="10" t="str">
        <f>IF(AR653="","",DSUM('Rozpis-skore'!$C$1:$L$162,$B655,AR651:AR652))</f>
        <v/>
      </c>
      <c r="AS655" s="10" t="str">
        <f>IF(AS653="","",DSUM('Rozpis-skore'!$C$1:$L$162,$B655,AS651:AS652))</f>
        <v/>
      </c>
      <c r="AT655" s="10" t="str">
        <f>IF(AT653="","",DSUM('Rozpis-skore'!$C$1:$L$162,$B655,AT651:AT652))</f>
        <v/>
      </c>
      <c r="AU655" s="10" t="str">
        <f>IF(AU653="","",DSUM('Rozpis-skore'!$C$1:$L$162,$B655,AU651:AU652))</f>
        <v/>
      </c>
      <c r="AV655" s="10" t="str">
        <f>IF(AV653="","",DSUM('Rozpis-skore'!$C$1:$L$162,$B655,AV651:AV652))</f>
        <v/>
      </c>
      <c r="AW655" s="10" t="str">
        <f>IF(AW653="","",DSUM('Rozpis-skore'!$C$1:$L$162,$B655,AW651:AW652))</f>
        <v/>
      </c>
      <c r="AX655" s="11" t="str">
        <f>IF(AX653="","",DSUM('Rozpis-skore'!$C$1:$L$162,$B655,AX651:AX652))</f>
        <v/>
      </c>
      <c r="AY655" s="13" t="str">
        <f>IF(AY653="","",DSUM('Rozpis-skore'!$C$1:$L$162,$B655,AY651:AY652))</f>
        <v/>
      </c>
      <c r="AZ655" s="10" t="str">
        <f>IF(AZ653="","",DSUM('Rozpis-skore'!$C$1:$L$162,$B655,AZ651:AZ652))</f>
        <v/>
      </c>
      <c r="BA655" s="10" t="str">
        <f>IF(BA653="","",DSUM('Rozpis-skore'!$C$1:$L$162,$B655,BA651:BA652))</f>
        <v/>
      </c>
      <c r="BB655" s="10" t="str">
        <f>IF(BB653="","",DSUM('Rozpis-skore'!$C$1:$L$162,$B655,BB651:BB652))</f>
        <v/>
      </c>
      <c r="BC655" s="10" t="str">
        <f>IF(BC653="","",DSUM('Rozpis-skore'!$C$1:$L$162,$B655,BC651:BC652))</f>
        <v/>
      </c>
      <c r="BD655" s="10" t="str">
        <f>IF(BD653="","",DSUM('Rozpis-skore'!$C$1:$L$162,$B655,BD651:BD652))</f>
        <v/>
      </c>
      <c r="BE655" s="10" t="str">
        <f>IF(BE653="","",DSUM('Rozpis-skore'!$C$1:$L$162,$B655,BE651:BE652))</f>
        <v/>
      </c>
      <c r="BF655" s="11" t="str">
        <f>IF(BF653="","",DSUM('Rozpis-skore'!$C$1:$L$162,$B655,BF651:BF652))</f>
        <v/>
      </c>
      <c r="BG655" s="13" t="str">
        <f>IF(BG653="","",DSUM('Rozpis-skore'!$C$1:$L$162,$B655,BG651:BG652))</f>
        <v/>
      </c>
      <c r="BH655" s="10" t="str">
        <f>IF(BH653="","",DSUM('Rozpis-skore'!$C$1:$L$162,$B655,BH651:BH652))</f>
        <v/>
      </c>
      <c r="BI655" s="10" t="str">
        <f>IF(BI653="","",DSUM('Rozpis-skore'!$C$1:$L$162,$B655,BI651:BI652))</f>
        <v/>
      </c>
      <c r="BJ655" s="10" t="str">
        <f>IF(BJ653="","",DSUM('Rozpis-skore'!$C$1:$L$162,$B655,BJ651:BJ652))</f>
        <v/>
      </c>
      <c r="BK655" s="10" t="str">
        <f>IF(BK653="","",DSUM('Rozpis-skore'!$C$1:$L$162,$B655,BK651:BK652))</f>
        <v/>
      </c>
      <c r="BL655" s="10" t="str">
        <f>IF(BL653="","",DSUM('Rozpis-skore'!$C$1:$L$162,$B655,BL651:BL652))</f>
        <v/>
      </c>
      <c r="BM655" s="10" t="str">
        <f>IF(BM653="","",DSUM('Rozpis-skore'!$C$1:$L$162,$B655,BM651:BM652))</f>
        <v/>
      </c>
      <c r="BN655" s="11" t="str">
        <f>IF(BN653="","",DSUM('Rozpis-skore'!$C$1:$L$162,$B655,BN651:BN652))</f>
        <v/>
      </c>
    </row>
    <row r="656" spans="1:66" x14ac:dyDescent="0.25">
      <c r="A656" s="2096"/>
      <c r="B656" s="2097"/>
      <c r="C656" s="271" t="s">
        <v>19</v>
      </c>
      <c r="D656" s="272" t="s">
        <v>19</v>
      </c>
      <c r="E656" s="272" t="s">
        <v>19</v>
      </c>
      <c r="F656" s="272" t="s">
        <v>19</v>
      </c>
      <c r="G656" s="272" t="s">
        <v>19</v>
      </c>
      <c r="H656" s="272" t="s">
        <v>19</v>
      </c>
      <c r="I656" s="272" t="s">
        <v>19</v>
      </c>
      <c r="J656" s="273" t="s">
        <v>19</v>
      </c>
      <c r="K656" s="271" t="s">
        <v>19</v>
      </c>
      <c r="L656" s="272" t="s">
        <v>19</v>
      </c>
      <c r="M656" s="272" t="s">
        <v>19</v>
      </c>
      <c r="N656" s="272" t="s">
        <v>19</v>
      </c>
      <c r="O656" s="272" t="s">
        <v>19</v>
      </c>
      <c r="P656" s="272" t="s">
        <v>19</v>
      </c>
      <c r="Q656" s="272" t="s">
        <v>19</v>
      </c>
      <c r="R656" s="273" t="s">
        <v>19</v>
      </c>
      <c r="S656" s="271" t="s">
        <v>19</v>
      </c>
      <c r="T656" s="272" t="s">
        <v>19</v>
      </c>
      <c r="U656" s="272" t="s">
        <v>19</v>
      </c>
      <c r="V656" s="272" t="s">
        <v>19</v>
      </c>
      <c r="W656" s="272" t="s">
        <v>19</v>
      </c>
      <c r="X656" s="272" t="s">
        <v>19</v>
      </c>
      <c r="Y656" s="272" t="s">
        <v>19</v>
      </c>
      <c r="Z656" s="273" t="s">
        <v>19</v>
      </c>
      <c r="AA656" s="271" t="s">
        <v>19</v>
      </c>
      <c r="AB656" s="272" t="s">
        <v>19</v>
      </c>
      <c r="AC656" s="272" t="s">
        <v>19</v>
      </c>
      <c r="AD656" s="272" t="s">
        <v>19</v>
      </c>
      <c r="AE656" s="272" t="s">
        <v>19</v>
      </c>
      <c r="AF656" s="272" t="s">
        <v>19</v>
      </c>
      <c r="AG656" s="272" t="s">
        <v>19</v>
      </c>
      <c r="AH656" s="273" t="s">
        <v>19</v>
      </c>
      <c r="AI656" s="271" t="s">
        <v>19</v>
      </c>
      <c r="AJ656" s="272" t="s">
        <v>19</v>
      </c>
      <c r="AK656" s="272" t="s">
        <v>19</v>
      </c>
      <c r="AL656" s="272" t="s">
        <v>19</v>
      </c>
      <c r="AM656" s="272" t="s">
        <v>19</v>
      </c>
      <c r="AN656" s="272" t="s">
        <v>19</v>
      </c>
      <c r="AO656" s="272" t="s">
        <v>19</v>
      </c>
      <c r="AP656" s="273" t="s">
        <v>19</v>
      </c>
      <c r="AQ656" s="271" t="s">
        <v>19</v>
      </c>
      <c r="AR656" s="272" t="s">
        <v>19</v>
      </c>
      <c r="AS656" s="272" t="s">
        <v>19</v>
      </c>
      <c r="AT656" s="272" t="s">
        <v>19</v>
      </c>
      <c r="AU656" s="272" t="s">
        <v>19</v>
      </c>
      <c r="AV656" s="272" t="s">
        <v>19</v>
      </c>
      <c r="AW656" s="272" t="s">
        <v>19</v>
      </c>
      <c r="AX656" s="273" t="s">
        <v>19</v>
      </c>
      <c r="AY656" s="271" t="s">
        <v>19</v>
      </c>
      <c r="AZ656" s="272" t="s">
        <v>19</v>
      </c>
      <c r="BA656" s="272" t="s">
        <v>19</v>
      </c>
      <c r="BB656" s="272" t="s">
        <v>19</v>
      </c>
      <c r="BC656" s="272" t="s">
        <v>19</v>
      </c>
      <c r="BD656" s="272" t="s">
        <v>19</v>
      </c>
      <c r="BE656" s="272" t="s">
        <v>19</v>
      </c>
      <c r="BF656" s="273" t="s">
        <v>19</v>
      </c>
      <c r="BG656" s="271" t="s">
        <v>19</v>
      </c>
      <c r="BH656" s="272" t="s">
        <v>19</v>
      </c>
      <c r="BI656" s="272" t="s">
        <v>19</v>
      </c>
      <c r="BJ656" s="272" t="s">
        <v>19</v>
      </c>
      <c r="BK656" s="272" t="s">
        <v>19</v>
      </c>
      <c r="BL656" s="272" t="s">
        <v>19</v>
      </c>
      <c r="BM656" s="272" t="s">
        <v>19</v>
      </c>
      <c r="BN656" s="273" t="s">
        <v>19</v>
      </c>
    </row>
    <row r="657" spans="1:66" x14ac:dyDescent="0.25">
      <c r="A657" s="2098"/>
      <c r="B657" s="2099"/>
      <c r="C657" s="969">
        <f>C652</f>
        <v>171</v>
      </c>
      <c r="D657" s="970" t="str">
        <f t="shared" ref="D657:BN657" si="2739">D652</f>
        <v/>
      </c>
      <c r="E657" s="970" t="str">
        <f t="shared" si="2739"/>
        <v/>
      </c>
      <c r="F657" s="970" t="str">
        <f t="shared" si="2739"/>
        <v/>
      </c>
      <c r="G657" s="970" t="str">
        <f t="shared" si="2739"/>
        <v/>
      </c>
      <c r="H657" s="970" t="str">
        <f t="shared" si="2739"/>
        <v/>
      </c>
      <c r="I657" s="970" t="str">
        <f t="shared" si="2739"/>
        <v/>
      </c>
      <c r="J657" s="971" t="str">
        <f t="shared" si="2739"/>
        <v/>
      </c>
      <c r="K657" s="969" t="str">
        <f t="shared" si="2739"/>
        <v/>
      </c>
      <c r="L657" s="970">
        <f t="shared" si="2739"/>
        <v>172</v>
      </c>
      <c r="M657" s="970" t="str">
        <f t="shared" si="2739"/>
        <v/>
      </c>
      <c r="N657" s="970">
        <f t="shared" si="2739"/>
        <v>174</v>
      </c>
      <c r="O657" s="970">
        <f t="shared" si="2739"/>
        <v>175</v>
      </c>
      <c r="P657" s="970" t="str">
        <f t="shared" si="2739"/>
        <v/>
      </c>
      <c r="Q657" s="970" t="str">
        <f t="shared" si="2739"/>
        <v/>
      </c>
      <c r="R657" s="971" t="str">
        <f t="shared" si="2739"/>
        <v/>
      </c>
      <c r="S657" s="969" t="str">
        <f t="shared" si="2739"/>
        <v/>
      </c>
      <c r="T657" s="970" t="str">
        <f t="shared" si="2739"/>
        <v/>
      </c>
      <c r="U657" s="970" t="str">
        <f t="shared" si="2739"/>
        <v/>
      </c>
      <c r="V657" s="970" t="str">
        <f t="shared" si="2739"/>
        <v/>
      </c>
      <c r="W657" s="970" t="str">
        <f t="shared" si="2739"/>
        <v/>
      </c>
      <c r="X657" s="970" t="str">
        <f t="shared" si="2739"/>
        <v/>
      </c>
      <c r="Y657" s="970" t="str">
        <f t="shared" si="2739"/>
        <v/>
      </c>
      <c r="Z657" s="971" t="str">
        <f t="shared" si="2739"/>
        <v/>
      </c>
      <c r="AA657" s="969" t="str">
        <f t="shared" si="2739"/>
        <v/>
      </c>
      <c r="AB657" s="970" t="str">
        <f t="shared" si="2739"/>
        <v/>
      </c>
      <c r="AC657" s="970" t="str">
        <f t="shared" si="2739"/>
        <v/>
      </c>
      <c r="AD657" s="970" t="str">
        <f t="shared" si="2739"/>
        <v/>
      </c>
      <c r="AE657" s="970" t="str">
        <f t="shared" si="2739"/>
        <v/>
      </c>
      <c r="AF657" s="970" t="str">
        <f t="shared" si="2739"/>
        <v/>
      </c>
      <c r="AG657" s="970" t="str">
        <f t="shared" si="2739"/>
        <v/>
      </c>
      <c r="AH657" s="971" t="str">
        <f t="shared" si="2739"/>
        <v/>
      </c>
      <c r="AI657" s="969" t="str">
        <f t="shared" si="2739"/>
        <v/>
      </c>
      <c r="AJ657" s="970" t="str">
        <f t="shared" si="2739"/>
        <v/>
      </c>
      <c r="AK657" s="970">
        <f t="shared" si="2739"/>
        <v>173</v>
      </c>
      <c r="AL657" s="970" t="str">
        <f t="shared" si="2739"/>
        <v/>
      </c>
      <c r="AM657" s="970" t="str">
        <f t="shared" si="2739"/>
        <v/>
      </c>
      <c r="AN657" s="970" t="str">
        <f t="shared" si="2739"/>
        <v/>
      </c>
      <c r="AO657" s="970" t="str">
        <f t="shared" si="2739"/>
        <v/>
      </c>
      <c r="AP657" s="971" t="str">
        <f t="shared" si="2739"/>
        <v/>
      </c>
      <c r="AQ657" s="969" t="str">
        <f t="shared" si="2739"/>
        <v/>
      </c>
      <c r="AR657" s="970" t="str">
        <f t="shared" si="2739"/>
        <v/>
      </c>
      <c r="AS657" s="970" t="str">
        <f t="shared" si="2739"/>
        <v/>
      </c>
      <c r="AT657" s="970" t="str">
        <f t="shared" si="2739"/>
        <v/>
      </c>
      <c r="AU657" s="970" t="str">
        <f t="shared" si="2739"/>
        <v/>
      </c>
      <c r="AV657" s="970" t="str">
        <f t="shared" si="2739"/>
        <v/>
      </c>
      <c r="AW657" s="970" t="str">
        <f t="shared" si="2739"/>
        <v/>
      </c>
      <c r="AX657" s="971" t="str">
        <f t="shared" si="2739"/>
        <v/>
      </c>
      <c r="AY657" s="969" t="str">
        <f t="shared" si="2739"/>
        <v/>
      </c>
      <c r="AZ657" s="970" t="str">
        <f t="shared" si="2739"/>
        <v/>
      </c>
      <c r="BA657" s="970" t="str">
        <f t="shared" si="2739"/>
        <v/>
      </c>
      <c r="BB657" s="970" t="str">
        <f t="shared" si="2739"/>
        <v/>
      </c>
      <c r="BC657" s="970" t="str">
        <f t="shared" si="2739"/>
        <v/>
      </c>
      <c r="BD657" s="970" t="str">
        <f t="shared" si="2739"/>
        <v/>
      </c>
      <c r="BE657" s="970" t="str">
        <f t="shared" si="2739"/>
        <v/>
      </c>
      <c r="BF657" s="971" t="str">
        <f t="shared" si="2739"/>
        <v/>
      </c>
      <c r="BG657" s="969" t="str">
        <f t="shared" si="2739"/>
        <v/>
      </c>
      <c r="BH657" s="970" t="str">
        <f t="shared" si="2739"/>
        <v/>
      </c>
      <c r="BI657" s="970" t="str">
        <f t="shared" si="2739"/>
        <v/>
      </c>
      <c r="BJ657" s="970" t="str">
        <f t="shared" si="2739"/>
        <v/>
      </c>
      <c r="BK657" s="970" t="str">
        <f t="shared" si="2739"/>
        <v/>
      </c>
      <c r="BL657" s="970" t="str">
        <f t="shared" si="2739"/>
        <v/>
      </c>
      <c r="BM657" s="970" t="str">
        <f t="shared" si="2739"/>
        <v/>
      </c>
      <c r="BN657" s="971" t="str">
        <f t="shared" si="2739"/>
        <v/>
      </c>
    </row>
    <row r="658" spans="1:66" ht="15.75" x14ac:dyDescent="0.25">
      <c r="A658" s="275" t="s">
        <v>27</v>
      </c>
      <c r="B658" s="279" t="s">
        <v>59</v>
      </c>
      <c r="C658" s="27">
        <f>IF(C657="","",DSUM('Rozpis-skore'!$C$1:$L$162,$B658,C656:C657))</f>
        <v>0</v>
      </c>
      <c r="D658" s="6" t="str">
        <f>IF(D657="","",DSUM('Rozpis-skore'!$C$1:$L$162,$B658,D656:D657))</f>
        <v/>
      </c>
      <c r="E658" s="6" t="str">
        <f>IF(E657="","",DSUM('Rozpis-skore'!$C$1:$L$162,$B658,E656:E657))</f>
        <v/>
      </c>
      <c r="F658" s="6" t="str">
        <f>IF(F657="","",DSUM('Rozpis-skore'!$C$1:$L$162,$B658,F656:F657))</f>
        <v/>
      </c>
      <c r="G658" s="6" t="str">
        <f>IF(G657="","",DSUM('Rozpis-skore'!$C$1:$L$162,$B658,G656:G657))</f>
        <v/>
      </c>
      <c r="H658" s="6" t="str">
        <f>IF(H657="","",DSUM('Rozpis-skore'!$C$1:$L$162,$B658,H656:H657))</f>
        <v/>
      </c>
      <c r="I658" s="6" t="str">
        <f>IF(I657="","",DSUM('Rozpis-skore'!$C$1:$L$162,$B658,I656:I657))</f>
        <v/>
      </c>
      <c r="J658" s="9" t="str">
        <f>IF(J657="","",DSUM('Rozpis-skore'!$C$1:$L$162,$B658,J656:J657))</f>
        <v/>
      </c>
      <c r="K658" s="27" t="str">
        <f>IF(K657="","",DSUM('Rozpis-skore'!$C$1:$L$162,$B658,K656:K657))</f>
        <v/>
      </c>
      <c r="L658" s="6">
        <f>IF(L657="","",DSUM('Rozpis-skore'!$C$1:$L$162,$B658,L656:L657))</f>
        <v>0</v>
      </c>
      <c r="M658" s="6" t="str">
        <f>IF(M657="","",DSUM('Rozpis-skore'!$C$1:$L$162,$B658,M656:M657))</f>
        <v/>
      </c>
      <c r="N658" s="6">
        <f>IF(N657="","",DSUM('Rozpis-skore'!$C$1:$L$162,$B658,N656:N657))</f>
        <v>0</v>
      </c>
      <c r="O658" s="6">
        <f>IF(O657="","",DSUM('Rozpis-skore'!$C$1:$L$162,$B658,O656:O657))</f>
        <v>0</v>
      </c>
      <c r="P658" s="6" t="str">
        <f>IF(P657="","",DSUM('Rozpis-skore'!$C$1:$L$162,$B658,P656:P657))</f>
        <v/>
      </c>
      <c r="Q658" s="6" t="str">
        <f>IF(Q657="","",DSUM('Rozpis-skore'!$C$1:$L$162,$B658,Q656:Q657))</f>
        <v/>
      </c>
      <c r="R658" s="9" t="str">
        <f>IF(R657="","",DSUM('Rozpis-skore'!$C$1:$L$162,$B658,R656:R657))</f>
        <v/>
      </c>
      <c r="S658" s="27" t="str">
        <f>IF(S657="","",DSUM('Rozpis-skore'!$C$1:$L$162,$B658,S656:S657))</f>
        <v/>
      </c>
      <c r="T658" s="6" t="str">
        <f>IF(T657="","",DSUM('Rozpis-skore'!$C$1:$L$162,$B658,T656:T657))</f>
        <v/>
      </c>
      <c r="U658" s="6" t="str">
        <f>IF(U657="","",DSUM('Rozpis-skore'!$C$1:$L$162,$B658,U656:U657))</f>
        <v/>
      </c>
      <c r="V658" s="6" t="str">
        <f>IF(V657="","",DSUM('Rozpis-skore'!$C$1:$L$162,$B658,V656:V657))</f>
        <v/>
      </c>
      <c r="W658" s="6" t="str">
        <f>IF(W657="","",DSUM('Rozpis-skore'!$C$1:$L$162,$B658,W656:W657))</f>
        <v/>
      </c>
      <c r="X658" s="6" t="str">
        <f>IF(X657="","",DSUM('Rozpis-skore'!$C$1:$L$162,$B658,X656:X657))</f>
        <v/>
      </c>
      <c r="Y658" s="6" t="str">
        <f>IF(Y657="","",DSUM('Rozpis-skore'!$C$1:$L$162,$B658,Y656:Y657))</f>
        <v/>
      </c>
      <c r="Z658" s="9" t="str">
        <f>IF(Z657="","",DSUM('Rozpis-skore'!$C$1:$L$162,$B658,Z656:Z657))</f>
        <v/>
      </c>
      <c r="AA658" s="27" t="str">
        <f>IF(AA657="","",DSUM('Rozpis-skore'!$C$1:$L$162,$B658,AA656:AA657))</f>
        <v/>
      </c>
      <c r="AB658" s="6" t="str">
        <f>IF(AB657="","",DSUM('Rozpis-skore'!$C$1:$L$162,$B658,AB656:AB657))</f>
        <v/>
      </c>
      <c r="AC658" s="6" t="str">
        <f>IF(AC657="","",DSUM('Rozpis-skore'!$C$1:$L$162,$B658,AC656:AC657))</f>
        <v/>
      </c>
      <c r="AD658" s="6" t="str">
        <f>IF(AD657="","",DSUM('Rozpis-skore'!$C$1:$L$162,$B658,AD656:AD657))</f>
        <v/>
      </c>
      <c r="AE658" s="6" t="str">
        <f>IF(AE657="","",DSUM('Rozpis-skore'!$C$1:$L$162,$B658,AE656:AE657))</f>
        <v/>
      </c>
      <c r="AF658" s="6" t="str">
        <f>IF(AF657="","",DSUM('Rozpis-skore'!$C$1:$L$162,$B658,AF656:AF657))</f>
        <v/>
      </c>
      <c r="AG658" s="6" t="str">
        <f>IF(AG657="","",DSUM('Rozpis-skore'!$C$1:$L$162,$B658,AG656:AG657))</f>
        <v/>
      </c>
      <c r="AH658" s="9" t="str">
        <f>IF(AH657="","",DSUM('Rozpis-skore'!$C$1:$L$162,$B658,AH656:AH657))</f>
        <v/>
      </c>
      <c r="AI658" s="27" t="str">
        <f>IF(AI657="","",DSUM('Rozpis-skore'!$C$1:$L$162,$B658,AI656:AI657))</f>
        <v/>
      </c>
      <c r="AJ658" s="6" t="str">
        <f>IF(AJ657="","",DSUM('Rozpis-skore'!$C$1:$L$162,$B658,AJ656:AJ657))</f>
        <v/>
      </c>
      <c r="AK658" s="6">
        <f>IF(AK657="","",DSUM('Rozpis-skore'!$C$1:$L$162,$B658,AK656:AK657))</f>
        <v>0</v>
      </c>
      <c r="AL658" s="6" t="str">
        <f>IF(AL657="","",DSUM('Rozpis-skore'!$C$1:$L$162,$B658,AL656:AL657))</f>
        <v/>
      </c>
      <c r="AM658" s="6" t="str">
        <f>IF(AM657="","",DSUM('Rozpis-skore'!$C$1:$L$162,$B658,AM656:AM657))</f>
        <v/>
      </c>
      <c r="AN658" s="6" t="str">
        <f>IF(AN657="","",DSUM('Rozpis-skore'!$C$1:$L$162,$B658,AN656:AN657))</f>
        <v/>
      </c>
      <c r="AO658" s="6" t="str">
        <f>IF(AO657="","",DSUM('Rozpis-skore'!$C$1:$L$162,$B658,AO656:AO657))</f>
        <v/>
      </c>
      <c r="AP658" s="9" t="str">
        <f>IF(AP657="","",DSUM('Rozpis-skore'!$C$1:$L$162,$B658,AP656:AP657))</f>
        <v/>
      </c>
      <c r="AQ658" s="27" t="str">
        <f>IF(AQ657="","",DSUM('Rozpis-skore'!$C$1:$L$162,$B658,AQ656:AQ657))</f>
        <v/>
      </c>
      <c r="AR658" s="6" t="str">
        <f>IF(AR657="","",DSUM('Rozpis-skore'!$C$1:$L$162,$B658,AR656:AR657))</f>
        <v/>
      </c>
      <c r="AS658" s="6" t="str">
        <f>IF(AS657="","",DSUM('Rozpis-skore'!$C$1:$L$162,$B658,AS656:AS657))</f>
        <v/>
      </c>
      <c r="AT658" s="6" t="str">
        <f>IF(AT657="","",DSUM('Rozpis-skore'!$C$1:$L$162,$B658,AT656:AT657))</f>
        <v/>
      </c>
      <c r="AU658" s="6" t="str">
        <f>IF(AU657="","",DSUM('Rozpis-skore'!$C$1:$L$162,$B658,AU656:AU657))</f>
        <v/>
      </c>
      <c r="AV658" s="6" t="str">
        <f>IF(AV657="","",DSUM('Rozpis-skore'!$C$1:$L$162,$B658,AV656:AV657))</f>
        <v/>
      </c>
      <c r="AW658" s="6" t="str">
        <f>IF(AW657="","",DSUM('Rozpis-skore'!$C$1:$L$162,$B658,AW656:AW657))</f>
        <v/>
      </c>
      <c r="AX658" s="9" t="str">
        <f>IF(AX657="","",DSUM('Rozpis-skore'!$C$1:$L$162,$B658,AX656:AX657))</f>
        <v/>
      </c>
      <c r="AY658" s="27" t="str">
        <f>IF(AY657="","",DSUM('Rozpis-skore'!$C$1:$L$162,$B658,AY656:AY657))</f>
        <v/>
      </c>
      <c r="AZ658" s="6" t="str">
        <f>IF(AZ657="","",DSUM('Rozpis-skore'!$C$1:$L$162,$B658,AZ656:AZ657))</f>
        <v/>
      </c>
      <c r="BA658" s="6" t="str">
        <f>IF(BA657="","",DSUM('Rozpis-skore'!$C$1:$L$162,$B658,BA656:BA657))</f>
        <v/>
      </c>
      <c r="BB658" s="6" t="str">
        <f>IF(BB657="","",DSUM('Rozpis-skore'!$C$1:$L$162,$B658,BB656:BB657))</f>
        <v/>
      </c>
      <c r="BC658" s="6" t="str">
        <f>IF(BC657="","",DSUM('Rozpis-skore'!$C$1:$L$162,$B658,BC656:BC657))</f>
        <v/>
      </c>
      <c r="BD658" s="6" t="str">
        <f>IF(BD657="","",DSUM('Rozpis-skore'!$C$1:$L$162,$B658,BD656:BD657))</f>
        <v/>
      </c>
      <c r="BE658" s="6" t="str">
        <f>IF(BE657="","",DSUM('Rozpis-skore'!$C$1:$L$162,$B658,BE656:BE657))</f>
        <v/>
      </c>
      <c r="BF658" s="9" t="str">
        <f>IF(BF657="","",DSUM('Rozpis-skore'!$C$1:$L$162,$B658,BF656:BF657))</f>
        <v/>
      </c>
      <c r="BG658" s="27" t="str">
        <f>IF(BG657="","",DSUM('Rozpis-skore'!$C$1:$L$162,$B658,BG656:BG657))</f>
        <v/>
      </c>
      <c r="BH658" s="6" t="str">
        <f>IF(BH657="","",DSUM('Rozpis-skore'!$C$1:$L$162,$B658,BH656:BH657))</f>
        <v/>
      </c>
      <c r="BI658" s="6" t="str">
        <f>IF(BI657="","",DSUM('Rozpis-skore'!$C$1:$L$162,$B658,BI656:BI657))</f>
        <v/>
      </c>
      <c r="BJ658" s="6" t="str">
        <f>IF(BJ657="","",DSUM('Rozpis-skore'!$C$1:$L$162,$B658,BJ656:BJ657))</f>
        <v/>
      </c>
      <c r="BK658" s="6" t="str">
        <f>IF(BK657="","",DSUM('Rozpis-skore'!$C$1:$L$162,$B658,BK656:BK657))</f>
        <v/>
      </c>
      <c r="BL658" s="6" t="str">
        <f>IF(BL657="","",DSUM('Rozpis-skore'!$C$1:$L$162,$B658,BL656:BL657))</f>
        <v/>
      </c>
      <c r="BM658" s="6" t="str">
        <f>IF(BM657="","",DSUM('Rozpis-skore'!$C$1:$L$162,$B658,BM656:BM657))</f>
        <v/>
      </c>
      <c r="BN658" s="9" t="str">
        <f>IF(BN657="","",DSUM('Rozpis-skore'!$C$1:$L$162,$B658,BN656:BN657))</f>
        <v/>
      </c>
    </row>
    <row r="659" spans="1:66" ht="15.75" x14ac:dyDescent="0.25">
      <c r="A659" s="275" t="s">
        <v>29</v>
      </c>
      <c r="B659" s="279" t="s">
        <v>21</v>
      </c>
      <c r="C659" s="27">
        <f>IF(C657="","",DSUM('Rozpis-skore'!$C$1:$L$162,$B659,C656:C657))</f>
        <v>0</v>
      </c>
      <c r="D659" s="6" t="str">
        <f>IF(D657="","",DSUM('Rozpis-skore'!$C$1:$L$162,$B659,D656:D657))</f>
        <v/>
      </c>
      <c r="E659" s="6" t="str">
        <f>IF(E657="","",DSUM('Rozpis-skore'!$C$1:$L$162,$B659,E656:E657))</f>
        <v/>
      </c>
      <c r="F659" s="6" t="str">
        <f>IF(F657="","",DSUM('Rozpis-skore'!$C$1:$L$162,$B659,F656:F657))</f>
        <v/>
      </c>
      <c r="G659" s="6" t="str">
        <f>IF(G657="","",DSUM('Rozpis-skore'!$C$1:$L$162,$B659,G656:G657))</f>
        <v/>
      </c>
      <c r="H659" s="6" t="str">
        <f>IF(H657="","",DSUM('Rozpis-skore'!$C$1:$L$162,$B659,H656:H657))</f>
        <v/>
      </c>
      <c r="I659" s="6" t="str">
        <f>IF(I657="","",DSUM('Rozpis-skore'!$C$1:$L$162,$B659,I656:I657))</f>
        <v/>
      </c>
      <c r="J659" s="9" t="str">
        <f>IF(J657="","",DSUM('Rozpis-skore'!$C$1:$L$162,$B659,J656:J657))</f>
        <v/>
      </c>
      <c r="K659" s="27" t="str">
        <f>IF(K657="","",DSUM('Rozpis-skore'!$C$1:$L$162,$B659,K656:K657))</f>
        <v/>
      </c>
      <c r="L659" s="6">
        <f>IF(L657="","",DSUM('Rozpis-skore'!$C$1:$L$162,$B659,L656:L657))</f>
        <v>11</v>
      </c>
      <c r="M659" s="6" t="str">
        <f>IF(M657="","",DSUM('Rozpis-skore'!$C$1:$L$162,$B659,M656:M657))</f>
        <v/>
      </c>
      <c r="N659" s="6">
        <f>IF(N657="","",DSUM('Rozpis-skore'!$C$1:$L$162,$B659,N656:N657))</f>
        <v>3</v>
      </c>
      <c r="O659" s="6">
        <f>IF(O657="","",DSUM('Rozpis-skore'!$C$1:$L$162,$B659,O656:O657))</f>
        <v>0</v>
      </c>
      <c r="P659" s="6" t="str">
        <f>IF(P657="","",DSUM('Rozpis-skore'!$C$1:$L$162,$B659,P656:P657))</f>
        <v/>
      </c>
      <c r="Q659" s="6" t="str">
        <f>IF(Q657="","",DSUM('Rozpis-skore'!$C$1:$L$162,$B659,Q656:Q657))</f>
        <v/>
      </c>
      <c r="R659" s="9" t="str">
        <f>IF(R657="","",DSUM('Rozpis-skore'!$C$1:$L$162,$B659,R656:R657))</f>
        <v/>
      </c>
      <c r="S659" s="27" t="str">
        <f>IF(S657="","",DSUM('Rozpis-skore'!$C$1:$L$162,$B659,S656:S657))</f>
        <v/>
      </c>
      <c r="T659" s="6" t="str">
        <f>IF(T657="","",DSUM('Rozpis-skore'!$C$1:$L$162,$B659,T656:T657))</f>
        <v/>
      </c>
      <c r="U659" s="6" t="str">
        <f>IF(U657="","",DSUM('Rozpis-skore'!$C$1:$L$162,$B659,U656:U657))</f>
        <v/>
      </c>
      <c r="V659" s="6" t="str">
        <f>IF(V657="","",DSUM('Rozpis-skore'!$C$1:$L$162,$B659,V656:V657))</f>
        <v/>
      </c>
      <c r="W659" s="6" t="str">
        <f>IF(W657="","",DSUM('Rozpis-skore'!$C$1:$L$162,$B659,W656:W657))</f>
        <v/>
      </c>
      <c r="X659" s="6" t="str">
        <f>IF(X657="","",DSUM('Rozpis-skore'!$C$1:$L$162,$B659,X656:X657))</f>
        <v/>
      </c>
      <c r="Y659" s="6" t="str">
        <f>IF(Y657="","",DSUM('Rozpis-skore'!$C$1:$L$162,$B659,Y656:Y657))</f>
        <v/>
      </c>
      <c r="Z659" s="9" t="str">
        <f>IF(Z657="","",DSUM('Rozpis-skore'!$C$1:$L$162,$B659,Z656:Z657))</f>
        <v/>
      </c>
      <c r="AA659" s="27" t="str">
        <f>IF(AA657="","",DSUM('Rozpis-skore'!$C$1:$L$162,$B659,AA656:AA657))</f>
        <v/>
      </c>
      <c r="AB659" s="6" t="str">
        <f>IF(AB657="","",DSUM('Rozpis-skore'!$C$1:$L$162,$B659,AB656:AB657))</f>
        <v/>
      </c>
      <c r="AC659" s="6" t="str">
        <f>IF(AC657="","",DSUM('Rozpis-skore'!$C$1:$L$162,$B659,AC656:AC657))</f>
        <v/>
      </c>
      <c r="AD659" s="6" t="str">
        <f>IF(AD657="","",DSUM('Rozpis-skore'!$C$1:$L$162,$B659,AD656:AD657))</f>
        <v/>
      </c>
      <c r="AE659" s="6" t="str">
        <f>IF(AE657="","",DSUM('Rozpis-skore'!$C$1:$L$162,$B659,AE656:AE657))</f>
        <v/>
      </c>
      <c r="AF659" s="6" t="str">
        <f>IF(AF657="","",DSUM('Rozpis-skore'!$C$1:$L$162,$B659,AF656:AF657))</f>
        <v/>
      </c>
      <c r="AG659" s="6" t="str">
        <f>IF(AG657="","",DSUM('Rozpis-skore'!$C$1:$L$162,$B659,AG656:AG657))</f>
        <v/>
      </c>
      <c r="AH659" s="9" t="str">
        <f>IF(AH657="","",DSUM('Rozpis-skore'!$C$1:$L$162,$B659,AH656:AH657))</f>
        <v/>
      </c>
      <c r="AI659" s="27" t="str">
        <f>IF(AI657="","",DSUM('Rozpis-skore'!$C$1:$L$162,$B659,AI656:AI657))</f>
        <v/>
      </c>
      <c r="AJ659" s="6" t="str">
        <f>IF(AJ657="","",DSUM('Rozpis-skore'!$C$1:$L$162,$B659,AJ656:AJ657))</f>
        <v/>
      </c>
      <c r="AK659" s="6">
        <f>IF(AK657="","",DSUM('Rozpis-skore'!$C$1:$L$162,$B659,AK656:AK657))</f>
        <v>0</v>
      </c>
      <c r="AL659" s="6" t="str">
        <f>IF(AL657="","",DSUM('Rozpis-skore'!$C$1:$L$162,$B659,AL656:AL657))</f>
        <v/>
      </c>
      <c r="AM659" s="6" t="str">
        <f>IF(AM657="","",DSUM('Rozpis-skore'!$C$1:$L$162,$B659,AM656:AM657))</f>
        <v/>
      </c>
      <c r="AN659" s="6" t="str">
        <f>IF(AN657="","",DSUM('Rozpis-skore'!$C$1:$L$162,$B659,AN656:AN657))</f>
        <v/>
      </c>
      <c r="AO659" s="6" t="str">
        <f>IF(AO657="","",DSUM('Rozpis-skore'!$C$1:$L$162,$B659,AO656:AO657))</f>
        <v/>
      </c>
      <c r="AP659" s="9" t="str">
        <f>IF(AP657="","",DSUM('Rozpis-skore'!$C$1:$L$162,$B659,AP656:AP657))</f>
        <v/>
      </c>
      <c r="AQ659" s="27" t="str">
        <f>IF(AQ657="","",DSUM('Rozpis-skore'!$C$1:$L$162,$B659,AQ656:AQ657))</f>
        <v/>
      </c>
      <c r="AR659" s="6" t="str">
        <f>IF(AR657="","",DSUM('Rozpis-skore'!$C$1:$L$162,$B659,AR656:AR657))</f>
        <v/>
      </c>
      <c r="AS659" s="6" t="str">
        <f>IF(AS657="","",DSUM('Rozpis-skore'!$C$1:$L$162,$B659,AS656:AS657))</f>
        <v/>
      </c>
      <c r="AT659" s="6" t="str">
        <f>IF(AT657="","",DSUM('Rozpis-skore'!$C$1:$L$162,$B659,AT656:AT657))</f>
        <v/>
      </c>
      <c r="AU659" s="6" t="str">
        <f>IF(AU657="","",DSUM('Rozpis-skore'!$C$1:$L$162,$B659,AU656:AU657))</f>
        <v/>
      </c>
      <c r="AV659" s="6" t="str">
        <f>IF(AV657="","",DSUM('Rozpis-skore'!$C$1:$L$162,$B659,AV656:AV657))</f>
        <v/>
      </c>
      <c r="AW659" s="6" t="str">
        <f>IF(AW657="","",DSUM('Rozpis-skore'!$C$1:$L$162,$B659,AW656:AW657))</f>
        <v/>
      </c>
      <c r="AX659" s="9" t="str">
        <f>IF(AX657="","",DSUM('Rozpis-skore'!$C$1:$L$162,$B659,AX656:AX657))</f>
        <v/>
      </c>
      <c r="AY659" s="27" t="str">
        <f>IF(AY657="","",DSUM('Rozpis-skore'!$C$1:$L$162,$B659,AY656:AY657))</f>
        <v/>
      </c>
      <c r="AZ659" s="6" t="str">
        <f>IF(AZ657="","",DSUM('Rozpis-skore'!$C$1:$L$162,$B659,AZ656:AZ657))</f>
        <v/>
      </c>
      <c r="BA659" s="6" t="str">
        <f>IF(BA657="","",DSUM('Rozpis-skore'!$C$1:$L$162,$B659,BA656:BA657))</f>
        <v/>
      </c>
      <c r="BB659" s="6" t="str">
        <f>IF(BB657="","",DSUM('Rozpis-skore'!$C$1:$L$162,$B659,BB656:BB657))</f>
        <v/>
      </c>
      <c r="BC659" s="6" t="str">
        <f>IF(BC657="","",DSUM('Rozpis-skore'!$C$1:$L$162,$B659,BC656:BC657))</f>
        <v/>
      </c>
      <c r="BD659" s="6" t="str">
        <f>IF(BD657="","",DSUM('Rozpis-skore'!$C$1:$L$162,$B659,BD656:BD657))</f>
        <v/>
      </c>
      <c r="BE659" s="6" t="str">
        <f>IF(BE657="","",DSUM('Rozpis-skore'!$C$1:$L$162,$B659,BE656:BE657))</f>
        <v/>
      </c>
      <c r="BF659" s="9" t="str">
        <f>IF(BF657="","",DSUM('Rozpis-skore'!$C$1:$L$162,$B659,BF656:BF657))</f>
        <v/>
      </c>
      <c r="BG659" s="27" t="str">
        <f>IF(BG657="","",DSUM('Rozpis-skore'!$C$1:$L$162,$B659,BG656:BG657))</f>
        <v/>
      </c>
      <c r="BH659" s="6" t="str">
        <f>IF(BH657="","",DSUM('Rozpis-skore'!$C$1:$L$162,$B659,BH656:BH657))</f>
        <v/>
      </c>
      <c r="BI659" s="6" t="str">
        <f>IF(BI657="","",DSUM('Rozpis-skore'!$C$1:$L$162,$B659,BI656:BI657))</f>
        <v/>
      </c>
      <c r="BJ659" s="6" t="str">
        <f>IF(BJ657="","",DSUM('Rozpis-skore'!$C$1:$L$162,$B659,BJ656:BJ657))</f>
        <v/>
      </c>
      <c r="BK659" s="6" t="str">
        <f>IF(BK657="","",DSUM('Rozpis-skore'!$C$1:$L$162,$B659,BK656:BK657))</f>
        <v/>
      </c>
      <c r="BL659" s="6" t="str">
        <f>IF(BL657="","",DSUM('Rozpis-skore'!$C$1:$L$162,$B659,BL656:BL657))</f>
        <v/>
      </c>
      <c r="BM659" s="6" t="str">
        <f>IF(BM657="","",DSUM('Rozpis-skore'!$C$1:$L$162,$B659,BM656:BM657))</f>
        <v/>
      </c>
      <c r="BN659" s="9" t="str">
        <f>IF(BN657="","",DSUM('Rozpis-skore'!$C$1:$L$162,$B659,BN656:BN657))</f>
        <v/>
      </c>
    </row>
    <row r="660" spans="1:66" ht="16.5" thickBot="1" x14ac:dyDescent="0.3">
      <c r="A660" s="277" t="s">
        <v>31</v>
      </c>
      <c r="B660" s="280" t="s">
        <v>20</v>
      </c>
      <c r="C660" s="13">
        <f>IF(C657="","",DSUM('Rozpis-skore'!$C$1:$L$162,$B660,C656:C657))</f>
        <v>0</v>
      </c>
      <c r="D660" s="10" t="str">
        <f>IF(D657="","",DSUM('Rozpis-skore'!$C$1:$L$162,$B660,D656:D657))</f>
        <v/>
      </c>
      <c r="E660" s="10" t="str">
        <f>IF(E657="","",DSUM('Rozpis-skore'!$C$1:$L$162,$B660,E656:E657))</f>
        <v/>
      </c>
      <c r="F660" s="10" t="str">
        <f>IF(F657="","",DSUM('Rozpis-skore'!$C$1:$L$162,$B660,F656:F657))</f>
        <v/>
      </c>
      <c r="G660" s="10" t="str">
        <f>IF(G657="","",DSUM('Rozpis-skore'!$C$1:$L$162,$B660,G656:G657))</f>
        <v/>
      </c>
      <c r="H660" s="10" t="str">
        <f>IF(H657="","",DSUM('Rozpis-skore'!$C$1:$L$162,$B660,H656:H657))</f>
        <v/>
      </c>
      <c r="I660" s="10" t="str">
        <f>IF(I657="","",DSUM('Rozpis-skore'!$C$1:$L$162,$B660,I656:I657))</f>
        <v/>
      </c>
      <c r="J660" s="11" t="str">
        <f>IF(J657="","",DSUM('Rozpis-skore'!$C$1:$L$162,$B660,J656:J657))</f>
        <v/>
      </c>
      <c r="K660" s="13" t="str">
        <f>IF(K657="","",DSUM('Rozpis-skore'!$C$1:$L$162,$B660,K656:K657))</f>
        <v/>
      </c>
      <c r="L660" s="10">
        <f>IF(L657="","",DSUM('Rozpis-skore'!$C$1:$L$162,$B660,L656:L657))</f>
        <v>11</v>
      </c>
      <c r="M660" s="10" t="str">
        <f>IF(M657="","",DSUM('Rozpis-skore'!$C$1:$L$162,$B660,M656:M657))</f>
        <v/>
      </c>
      <c r="N660" s="10">
        <f>IF(N657="","",DSUM('Rozpis-skore'!$C$1:$L$162,$B660,N656:N657))</f>
        <v>1</v>
      </c>
      <c r="O660" s="10">
        <f>IF(O657="","",DSUM('Rozpis-skore'!$C$1:$L$162,$B660,O656:O657))</f>
        <v>0</v>
      </c>
      <c r="P660" s="10" t="str">
        <f>IF(P657="","",DSUM('Rozpis-skore'!$C$1:$L$162,$B660,P656:P657))</f>
        <v/>
      </c>
      <c r="Q660" s="10" t="str">
        <f>IF(Q657="","",DSUM('Rozpis-skore'!$C$1:$L$162,$B660,Q656:Q657))</f>
        <v/>
      </c>
      <c r="R660" s="11" t="str">
        <f>IF(R657="","",DSUM('Rozpis-skore'!$C$1:$L$162,$B660,R656:R657))</f>
        <v/>
      </c>
      <c r="S660" s="13" t="str">
        <f>IF(S657="","",DSUM('Rozpis-skore'!$C$1:$L$162,$B660,S656:S657))</f>
        <v/>
      </c>
      <c r="T660" s="10" t="str">
        <f>IF(T657="","",DSUM('Rozpis-skore'!$C$1:$L$162,$B660,T656:T657))</f>
        <v/>
      </c>
      <c r="U660" s="10" t="str">
        <f>IF(U657="","",DSUM('Rozpis-skore'!$C$1:$L$162,$B660,U656:U657))</f>
        <v/>
      </c>
      <c r="V660" s="10" t="str">
        <f>IF(V657="","",DSUM('Rozpis-skore'!$C$1:$L$162,$B660,V656:V657))</f>
        <v/>
      </c>
      <c r="W660" s="10" t="str">
        <f>IF(W657="","",DSUM('Rozpis-skore'!$C$1:$L$162,$B660,W656:W657))</f>
        <v/>
      </c>
      <c r="X660" s="10" t="str">
        <f>IF(X657="","",DSUM('Rozpis-skore'!$C$1:$L$162,$B660,X656:X657))</f>
        <v/>
      </c>
      <c r="Y660" s="10" t="str">
        <f>IF(Y657="","",DSUM('Rozpis-skore'!$C$1:$L$162,$B660,Y656:Y657))</f>
        <v/>
      </c>
      <c r="Z660" s="11" t="str">
        <f>IF(Z657="","",DSUM('Rozpis-skore'!$C$1:$L$162,$B660,Z656:Z657))</f>
        <v/>
      </c>
      <c r="AA660" s="13" t="str">
        <f>IF(AA657="","",DSUM('Rozpis-skore'!$C$1:$L$162,$B660,AA656:AA657))</f>
        <v/>
      </c>
      <c r="AB660" s="10" t="str">
        <f>IF(AB657="","",DSUM('Rozpis-skore'!$C$1:$L$162,$B660,AB656:AB657))</f>
        <v/>
      </c>
      <c r="AC660" s="10" t="str">
        <f>IF(AC657="","",DSUM('Rozpis-skore'!$C$1:$L$162,$B660,AC656:AC657))</f>
        <v/>
      </c>
      <c r="AD660" s="10" t="str">
        <f>IF(AD657="","",DSUM('Rozpis-skore'!$C$1:$L$162,$B660,AD656:AD657))</f>
        <v/>
      </c>
      <c r="AE660" s="10" t="str">
        <f>IF(AE657="","",DSUM('Rozpis-skore'!$C$1:$L$162,$B660,AE656:AE657))</f>
        <v/>
      </c>
      <c r="AF660" s="10" t="str">
        <f>IF(AF657="","",DSUM('Rozpis-skore'!$C$1:$L$162,$B660,AF656:AF657))</f>
        <v/>
      </c>
      <c r="AG660" s="10" t="str">
        <f>IF(AG657="","",DSUM('Rozpis-skore'!$C$1:$L$162,$B660,AG656:AG657))</f>
        <v/>
      </c>
      <c r="AH660" s="11" t="str">
        <f>IF(AH657="","",DSUM('Rozpis-skore'!$C$1:$L$162,$B660,AH656:AH657))</f>
        <v/>
      </c>
      <c r="AI660" s="13" t="str">
        <f>IF(AI657="","",DSUM('Rozpis-skore'!$C$1:$L$162,$B660,AI656:AI657))</f>
        <v/>
      </c>
      <c r="AJ660" s="10" t="str">
        <f>IF(AJ657="","",DSUM('Rozpis-skore'!$C$1:$L$162,$B660,AJ656:AJ657))</f>
        <v/>
      </c>
      <c r="AK660" s="10">
        <f>IF(AK657="","",DSUM('Rozpis-skore'!$C$1:$L$162,$B660,AK656:AK657))</f>
        <v>0</v>
      </c>
      <c r="AL660" s="10" t="str">
        <f>IF(AL657="","",DSUM('Rozpis-skore'!$C$1:$L$162,$B660,AL656:AL657))</f>
        <v/>
      </c>
      <c r="AM660" s="10" t="str">
        <f>IF(AM657="","",DSUM('Rozpis-skore'!$C$1:$L$162,$B660,AM656:AM657))</f>
        <v/>
      </c>
      <c r="AN660" s="10" t="str">
        <f>IF(AN657="","",DSUM('Rozpis-skore'!$C$1:$L$162,$B660,AN656:AN657))</f>
        <v/>
      </c>
      <c r="AO660" s="10" t="str">
        <f>IF(AO657="","",DSUM('Rozpis-skore'!$C$1:$L$162,$B660,AO656:AO657))</f>
        <v/>
      </c>
      <c r="AP660" s="11" t="str">
        <f>IF(AP657="","",DSUM('Rozpis-skore'!$C$1:$L$162,$B660,AP656:AP657))</f>
        <v/>
      </c>
      <c r="AQ660" s="13" t="str">
        <f>IF(AQ657="","",DSUM('Rozpis-skore'!$C$1:$L$162,$B660,AQ656:AQ657))</f>
        <v/>
      </c>
      <c r="AR660" s="10" t="str">
        <f>IF(AR657="","",DSUM('Rozpis-skore'!$C$1:$L$162,$B660,AR656:AR657))</f>
        <v/>
      </c>
      <c r="AS660" s="10" t="str">
        <f>IF(AS657="","",DSUM('Rozpis-skore'!$C$1:$L$162,$B660,AS656:AS657))</f>
        <v/>
      </c>
      <c r="AT660" s="10" t="str">
        <f>IF(AT657="","",DSUM('Rozpis-skore'!$C$1:$L$162,$B660,AT656:AT657))</f>
        <v/>
      </c>
      <c r="AU660" s="10" t="str">
        <f>IF(AU657="","",DSUM('Rozpis-skore'!$C$1:$L$162,$B660,AU656:AU657))</f>
        <v/>
      </c>
      <c r="AV660" s="10" t="str">
        <f>IF(AV657="","",DSUM('Rozpis-skore'!$C$1:$L$162,$B660,AV656:AV657))</f>
        <v/>
      </c>
      <c r="AW660" s="10" t="str">
        <f>IF(AW657="","",DSUM('Rozpis-skore'!$C$1:$L$162,$B660,AW656:AW657))</f>
        <v/>
      </c>
      <c r="AX660" s="11" t="str">
        <f>IF(AX657="","",DSUM('Rozpis-skore'!$C$1:$L$162,$B660,AX656:AX657))</f>
        <v/>
      </c>
      <c r="AY660" s="13" t="str">
        <f>IF(AY657="","",DSUM('Rozpis-skore'!$C$1:$L$162,$B660,AY656:AY657))</f>
        <v/>
      </c>
      <c r="AZ660" s="10" t="str">
        <f>IF(AZ657="","",DSUM('Rozpis-skore'!$C$1:$L$162,$B660,AZ656:AZ657))</f>
        <v/>
      </c>
      <c r="BA660" s="10" t="str">
        <f>IF(BA657="","",DSUM('Rozpis-skore'!$C$1:$L$162,$B660,BA656:BA657))</f>
        <v/>
      </c>
      <c r="BB660" s="10" t="str">
        <f>IF(BB657="","",DSUM('Rozpis-skore'!$C$1:$L$162,$B660,BB656:BB657))</f>
        <v/>
      </c>
      <c r="BC660" s="10" t="str">
        <f>IF(BC657="","",DSUM('Rozpis-skore'!$C$1:$L$162,$B660,BC656:BC657))</f>
        <v/>
      </c>
      <c r="BD660" s="10" t="str">
        <f>IF(BD657="","",DSUM('Rozpis-skore'!$C$1:$L$162,$B660,BD656:BD657))</f>
        <v/>
      </c>
      <c r="BE660" s="10" t="str">
        <f>IF(BE657="","",DSUM('Rozpis-skore'!$C$1:$L$162,$B660,BE656:BE657))</f>
        <v/>
      </c>
      <c r="BF660" s="11" t="str">
        <f>IF(BF657="","",DSUM('Rozpis-skore'!$C$1:$L$162,$B660,BF656:BF657))</f>
        <v/>
      </c>
      <c r="BG660" s="13" t="str">
        <f>IF(BG657="","",DSUM('Rozpis-skore'!$C$1:$L$162,$B660,BG656:BG657))</f>
        <v/>
      </c>
      <c r="BH660" s="10" t="str">
        <f>IF(BH657="","",DSUM('Rozpis-skore'!$C$1:$L$162,$B660,BH656:BH657))</f>
        <v/>
      </c>
      <c r="BI660" s="10" t="str">
        <f>IF(BI657="","",DSUM('Rozpis-skore'!$C$1:$L$162,$B660,BI656:BI657))</f>
        <v/>
      </c>
      <c r="BJ660" s="10" t="str">
        <f>IF(BJ657="","",DSUM('Rozpis-skore'!$C$1:$L$162,$B660,BJ656:BJ657))</f>
        <v/>
      </c>
      <c r="BK660" s="10" t="str">
        <f>IF(BK657="","",DSUM('Rozpis-skore'!$C$1:$L$162,$B660,BK656:BK657))</f>
        <v/>
      </c>
      <c r="BL660" s="10" t="str">
        <f>IF(BL657="","",DSUM('Rozpis-skore'!$C$1:$L$162,$B660,BL656:BL657))</f>
        <v/>
      </c>
      <c r="BM660" s="10" t="str">
        <f>IF(BM657="","",DSUM('Rozpis-skore'!$C$1:$L$162,$B660,BM656:BM657))</f>
        <v/>
      </c>
      <c r="BN660" s="11" t="str">
        <f>IF(BN657="","",DSUM('Rozpis-skore'!$C$1:$L$162,$B660,BN656:BN657))</f>
        <v/>
      </c>
    </row>
    <row r="661" spans="1:66" ht="15.75" x14ac:dyDescent="0.25">
      <c r="A661" s="2100" t="s">
        <v>138</v>
      </c>
      <c r="B661" s="2101"/>
      <c r="C661" s="28">
        <f t="shared" ref="C661:BN661" si="2740">SUM(C658,C653)</f>
        <v>0</v>
      </c>
      <c r="D661" s="29">
        <f t="shared" si="2740"/>
        <v>0</v>
      </c>
      <c r="E661" s="29">
        <f t="shared" si="2740"/>
        <v>0</v>
      </c>
      <c r="F661" s="29">
        <f t="shared" si="2740"/>
        <v>0</v>
      </c>
      <c r="G661" s="29">
        <f t="shared" si="2740"/>
        <v>0</v>
      </c>
      <c r="H661" s="29">
        <f t="shared" si="2740"/>
        <v>0</v>
      </c>
      <c r="I661" s="29">
        <f t="shared" si="2740"/>
        <v>0</v>
      </c>
      <c r="J661" s="30">
        <f t="shared" si="2740"/>
        <v>0</v>
      </c>
      <c r="K661" s="28">
        <f t="shared" si="2740"/>
        <v>0</v>
      </c>
      <c r="L661" s="29">
        <f t="shared" si="2740"/>
        <v>0</v>
      </c>
      <c r="M661" s="29">
        <f t="shared" si="2740"/>
        <v>0</v>
      </c>
      <c r="N661" s="29">
        <f t="shared" si="2740"/>
        <v>0</v>
      </c>
      <c r="O661" s="29">
        <f t="shared" si="2740"/>
        <v>0</v>
      </c>
      <c r="P661" s="29">
        <f t="shared" si="2740"/>
        <v>0</v>
      </c>
      <c r="Q661" s="29">
        <f t="shared" si="2740"/>
        <v>0</v>
      </c>
      <c r="R661" s="30">
        <f t="shared" si="2740"/>
        <v>0</v>
      </c>
      <c r="S661" s="28">
        <f t="shared" si="2740"/>
        <v>0</v>
      </c>
      <c r="T661" s="29">
        <f t="shared" si="2740"/>
        <v>0</v>
      </c>
      <c r="U661" s="29">
        <f t="shared" si="2740"/>
        <v>0</v>
      </c>
      <c r="V661" s="29">
        <f t="shared" si="2740"/>
        <v>0</v>
      </c>
      <c r="W661" s="29">
        <f t="shared" si="2740"/>
        <v>0</v>
      </c>
      <c r="X661" s="29">
        <f t="shared" si="2740"/>
        <v>0</v>
      </c>
      <c r="Y661" s="29">
        <f t="shared" si="2740"/>
        <v>0</v>
      </c>
      <c r="Z661" s="30">
        <f t="shared" si="2740"/>
        <v>0</v>
      </c>
      <c r="AA661" s="28">
        <f t="shared" si="2740"/>
        <v>0</v>
      </c>
      <c r="AB661" s="29">
        <f t="shared" si="2740"/>
        <v>0</v>
      </c>
      <c r="AC661" s="29">
        <f t="shared" si="2740"/>
        <v>0</v>
      </c>
      <c r="AD661" s="29">
        <f t="shared" si="2740"/>
        <v>0</v>
      </c>
      <c r="AE661" s="29">
        <f t="shared" si="2740"/>
        <v>0</v>
      </c>
      <c r="AF661" s="29">
        <f t="shared" si="2740"/>
        <v>0</v>
      </c>
      <c r="AG661" s="29">
        <f t="shared" si="2740"/>
        <v>0</v>
      </c>
      <c r="AH661" s="30">
        <f t="shared" si="2740"/>
        <v>0</v>
      </c>
      <c r="AI661" s="28">
        <f t="shared" si="2740"/>
        <v>0</v>
      </c>
      <c r="AJ661" s="29">
        <f t="shared" si="2740"/>
        <v>0</v>
      </c>
      <c r="AK661" s="29">
        <f t="shared" si="2740"/>
        <v>0</v>
      </c>
      <c r="AL661" s="29">
        <f t="shared" si="2740"/>
        <v>0</v>
      </c>
      <c r="AM661" s="29">
        <f t="shared" si="2740"/>
        <v>0</v>
      </c>
      <c r="AN661" s="29">
        <f t="shared" si="2740"/>
        <v>0</v>
      </c>
      <c r="AO661" s="29">
        <f t="shared" si="2740"/>
        <v>0</v>
      </c>
      <c r="AP661" s="30">
        <f t="shared" si="2740"/>
        <v>0</v>
      </c>
      <c r="AQ661" s="28">
        <f t="shared" si="2740"/>
        <v>0</v>
      </c>
      <c r="AR661" s="29">
        <f t="shared" si="2740"/>
        <v>0</v>
      </c>
      <c r="AS661" s="29">
        <f t="shared" si="2740"/>
        <v>0</v>
      </c>
      <c r="AT661" s="29">
        <f t="shared" si="2740"/>
        <v>0</v>
      </c>
      <c r="AU661" s="29">
        <f t="shared" si="2740"/>
        <v>0</v>
      </c>
      <c r="AV661" s="29">
        <f t="shared" si="2740"/>
        <v>0</v>
      </c>
      <c r="AW661" s="29">
        <f t="shared" si="2740"/>
        <v>0</v>
      </c>
      <c r="AX661" s="30">
        <f t="shared" si="2740"/>
        <v>0</v>
      </c>
      <c r="AY661" s="28">
        <f t="shared" si="2740"/>
        <v>0</v>
      </c>
      <c r="AZ661" s="29">
        <f t="shared" si="2740"/>
        <v>0</v>
      </c>
      <c r="BA661" s="29">
        <f t="shared" si="2740"/>
        <v>0</v>
      </c>
      <c r="BB661" s="29">
        <f t="shared" si="2740"/>
        <v>0</v>
      </c>
      <c r="BC661" s="29">
        <f t="shared" si="2740"/>
        <v>0</v>
      </c>
      <c r="BD661" s="29">
        <f t="shared" si="2740"/>
        <v>0</v>
      </c>
      <c r="BE661" s="29">
        <f t="shared" si="2740"/>
        <v>0</v>
      </c>
      <c r="BF661" s="30">
        <f t="shared" si="2740"/>
        <v>0</v>
      </c>
      <c r="BG661" s="28">
        <f t="shared" si="2740"/>
        <v>0</v>
      </c>
      <c r="BH661" s="29">
        <f t="shared" si="2740"/>
        <v>0</v>
      </c>
      <c r="BI661" s="29">
        <f t="shared" si="2740"/>
        <v>0</v>
      </c>
      <c r="BJ661" s="29">
        <f t="shared" si="2740"/>
        <v>0</v>
      </c>
      <c r="BK661" s="29">
        <f t="shared" si="2740"/>
        <v>0</v>
      </c>
      <c r="BL661" s="29">
        <f t="shared" si="2740"/>
        <v>0</v>
      </c>
      <c r="BM661" s="29">
        <f t="shared" si="2740"/>
        <v>0</v>
      </c>
      <c r="BN661" s="30">
        <f t="shared" si="2740"/>
        <v>0</v>
      </c>
    </row>
    <row r="662" spans="1:66" ht="15.75" x14ac:dyDescent="0.25">
      <c r="A662" s="2102" t="s">
        <v>139</v>
      </c>
      <c r="B662" s="2103"/>
      <c r="C662" s="31">
        <f t="shared" ref="C662:BN662" si="2741">SUM(C659,C654)</f>
        <v>0</v>
      </c>
      <c r="D662" s="32">
        <f t="shared" si="2741"/>
        <v>0</v>
      </c>
      <c r="E662" s="32">
        <f t="shared" si="2741"/>
        <v>0</v>
      </c>
      <c r="F662" s="32">
        <f t="shared" si="2741"/>
        <v>0</v>
      </c>
      <c r="G662" s="32">
        <f t="shared" si="2741"/>
        <v>0</v>
      </c>
      <c r="H662" s="32">
        <f t="shared" si="2741"/>
        <v>0</v>
      </c>
      <c r="I662" s="32">
        <f t="shared" si="2741"/>
        <v>0</v>
      </c>
      <c r="J662" s="33">
        <f t="shared" si="2741"/>
        <v>0</v>
      </c>
      <c r="K662" s="31">
        <f t="shared" si="2741"/>
        <v>0</v>
      </c>
      <c r="L662" s="32">
        <f t="shared" si="2741"/>
        <v>11</v>
      </c>
      <c r="M662" s="32">
        <f t="shared" si="2741"/>
        <v>0</v>
      </c>
      <c r="N662" s="32">
        <f t="shared" si="2741"/>
        <v>6</v>
      </c>
      <c r="O662" s="32">
        <f t="shared" si="2741"/>
        <v>9</v>
      </c>
      <c r="P662" s="32">
        <f t="shared" si="2741"/>
        <v>0</v>
      </c>
      <c r="Q662" s="32">
        <f t="shared" si="2741"/>
        <v>0</v>
      </c>
      <c r="R662" s="33">
        <f t="shared" si="2741"/>
        <v>0</v>
      </c>
      <c r="S662" s="31">
        <f t="shared" si="2741"/>
        <v>0</v>
      </c>
      <c r="T662" s="32">
        <f t="shared" si="2741"/>
        <v>0</v>
      </c>
      <c r="U662" s="32">
        <f t="shared" si="2741"/>
        <v>0</v>
      </c>
      <c r="V662" s="32">
        <f t="shared" si="2741"/>
        <v>0</v>
      </c>
      <c r="W662" s="32">
        <f t="shared" si="2741"/>
        <v>0</v>
      </c>
      <c r="X662" s="32">
        <f t="shared" si="2741"/>
        <v>0</v>
      </c>
      <c r="Y662" s="32">
        <f t="shared" si="2741"/>
        <v>0</v>
      </c>
      <c r="Z662" s="33">
        <f t="shared" si="2741"/>
        <v>0</v>
      </c>
      <c r="AA662" s="31">
        <f t="shared" si="2741"/>
        <v>0</v>
      </c>
      <c r="AB662" s="32">
        <f t="shared" si="2741"/>
        <v>0</v>
      </c>
      <c r="AC662" s="32">
        <f t="shared" si="2741"/>
        <v>0</v>
      </c>
      <c r="AD662" s="32">
        <f t="shared" si="2741"/>
        <v>0</v>
      </c>
      <c r="AE662" s="32">
        <f t="shared" si="2741"/>
        <v>0</v>
      </c>
      <c r="AF662" s="32">
        <f t="shared" si="2741"/>
        <v>0</v>
      </c>
      <c r="AG662" s="32">
        <f t="shared" si="2741"/>
        <v>0</v>
      </c>
      <c r="AH662" s="33">
        <f t="shared" si="2741"/>
        <v>0</v>
      </c>
      <c r="AI662" s="31">
        <f t="shared" si="2741"/>
        <v>0</v>
      </c>
      <c r="AJ662" s="32">
        <f t="shared" si="2741"/>
        <v>0</v>
      </c>
      <c r="AK662" s="32">
        <f t="shared" si="2741"/>
        <v>0</v>
      </c>
      <c r="AL662" s="32">
        <f t="shared" si="2741"/>
        <v>0</v>
      </c>
      <c r="AM662" s="32">
        <f t="shared" si="2741"/>
        <v>0</v>
      </c>
      <c r="AN662" s="32">
        <f t="shared" si="2741"/>
        <v>0</v>
      </c>
      <c r="AO662" s="32">
        <f t="shared" si="2741"/>
        <v>0</v>
      </c>
      <c r="AP662" s="33">
        <f t="shared" si="2741"/>
        <v>0</v>
      </c>
      <c r="AQ662" s="31">
        <f t="shared" si="2741"/>
        <v>0</v>
      </c>
      <c r="AR662" s="32">
        <f t="shared" si="2741"/>
        <v>0</v>
      </c>
      <c r="AS662" s="32">
        <f t="shared" si="2741"/>
        <v>0</v>
      </c>
      <c r="AT662" s="32">
        <f t="shared" si="2741"/>
        <v>0</v>
      </c>
      <c r="AU662" s="32">
        <f t="shared" si="2741"/>
        <v>0</v>
      </c>
      <c r="AV662" s="32">
        <f t="shared" si="2741"/>
        <v>0</v>
      </c>
      <c r="AW662" s="32">
        <f t="shared" si="2741"/>
        <v>0</v>
      </c>
      <c r="AX662" s="33">
        <f t="shared" si="2741"/>
        <v>0</v>
      </c>
      <c r="AY662" s="31">
        <f t="shared" si="2741"/>
        <v>0</v>
      </c>
      <c r="AZ662" s="32">
        <f t="shared" si="2741"/>
        <v>0</v>
      </c>
      <c r="BA662" s="32">
        <f t="shared" si="2741"/>
        <v>0</v>
      </c>
      <c r="BB662" s="32">
        <f t="shared" si="2741"/>
        <v>0</v>
      </c>
      <c r="BC662" s="32">
        <f t="shared" si="2741"/>
        <v>0</v>
      </c>
      <c r="BD662" s="32">
        <f t="shared" si="2741"/>
        <v>0</v>
      </c>
      <c r="BE662" s="32">
        <f t="shared" si="2741"/>
        <v>0</v>
      </c>
      <c r="BF662" s="33">
        <f t="shared" si="2741"/>
        <v>0</v>
      </c>
      <c r="BG662" s="31">
        <f t="shared" si="2741"/>
        <v>0</v>
      </c>
      <c r="BH662" s="32">
        <f t="shared" si="2741"/>
        <v>0</v>
      </c>
      <c r="BI662" s="32">
        <f t="shared" si="2741"/>
        <v>0</v>
      </c>
      <c r="BJ662" s="32">
        <f t="shared" si="2741"/>
        <v>0</v>
      </c>
      <c r="BK662" s="32">
        <f t="shared" si="2741"/>
        <v>0</v>
      </c>
      <c r="BL662" s="32">
        <f t="shared" si="2741"/>
        <v>0</v>
      </c>
      <c r="BM662" s="32">
        <f t="shared" si="2741"/>
        <v>0</v>
      </c>
      <c r="BN662" s="33">
        <f t="shared" si="2741"/>
        <v>0</v>
      </c>
    </row>
    <row r="663" spans="1:66" ht="15.75" x14ac:dyDescent="0.25">
      <c r="A663" s="2102" t="s">
        <v>140</v>
      </c>
      <c r="B663" s="2103"/>
      <c r="C663" s="31">
        <f t="shared" ref="C663:BN663" si="2742">SUM(C660,C655)</f>
        <v>0</v>
      </c>
      <c r="D663" s="32">
        <f t="shared" si="2742"/>
        <v>0</v>
      </c>
      <c r="E663" s="32">
        <f t="shared" si="2742"/>
        <v>0</v>
      </c>
      <c r="F663" s="32">
        <f t="shared" si="2742"/>
        <v>0</v>
      </c>
      <c r="G663" s="32">
        <f t="shared" si="2742"/>
        <v>0</v>
      </c>
      <c r="H663" s="32">
        <f t="shared" si="2742"/>
        <v>0</v>
      </c>
      <c r="I663" s="32">
        <f t="shared" si="2742"/>
        <v>0</v>
      </c>
      <c r="J663" s="33">
        <f t="shared" si="2742"/>
        <v>0</v>
      </c>
      <c r="K663" s="31">
        <f t="shared" si="2742"/>
        <v>0</v>
      </c>
      <c r="L663" s="32">
        <f t="shared" si="2742"/>
        <v>11</v>
      </c>
      <c r="M663" s="32">
        <f t="shared" si="2742"/>
        <v>0</v>
      </c>
      <c r="N663" s="32">
        <f t="shared" si="2742"/>
        <v>6</v>
      </c>
      <c r="O663" s="32">
        <f t="shared" si="2742"/>
        <v>9</v>
      </c>
      <c r="P663" s="32">
        <f t="shared" si="2742"/>
        <v>0</v>
      </c>
      <c r="Q663" s="32">
        <f t="shared" si="2742"/>
        <v>0</v>
      </c>
      <c r="R663" s="33">
        <f t="shared" si="2742"/>
        <v>0</v>
      </c>
      <c r="S663" s="31">
        <f t="shared" si="2742"/>
        <v>0</v>
      </c>
      <c r="T663" s="32">
        <f t="shared" si="2742"/>
        <v>0</v>
      </c>
      <c r="U663" s="32">
        <f t="shared" si="2742"/>
        <v>0</v>
      </c>
      <c r="V663" s="32">
        <f t="shared" si="2742"/>
        <v>0</v>
      </c>
      <c r="W663" s="32">
        <f t="shared" si="2742"/>
        <v>0</v>
      </c>
      <c r="X663" s="32">
        <f t="shared" si="2742"/>
        <v>0</v>
      </c>
      <c r="Y663" s="32">
        <f t="shared" si="2742"/>
        <v>0</v>
      </c>
      <c r="Z663" s="33">
        <f t="shared" si="2742"/>
        <v>0</v>
      </c>
      <c r="AA663" s="31">
        <f t="shared" si="2742"/>
        <v>0</v>
      </c>
      <c r="AB663" s="32">
        <f t="shared" si="2742"/>
        <v>0</v>
      </c>
      <c r="AC663" s="32">
        <f t="shared" si="2742"/>
        <v>0</v>
      </c>
      <c r="AD663" s="32">
        <f t="shared" si="2742"/>
        <v>0</v>
      </c>
      <c r="AE663" s="32">
        <f t="shared" si="2742"/>
        <v>0</v>
      </c>
      <c r="AF663" s="32">
        <f t="shared" si="2742"/>
        <v>0</v>
      </c>
      <c r="AG663" s="32">
        <f t="shared" si="2742"/>
        <v>0</v>
      </c>
      <c r="AH663" s="33">
        <f t="shared" si="2742"/>
        <v>0</v>
      </c>
      <c r="AI663" s="31">
        <f t="shared" si="2742"/>
        <v>0</v>
      </c>
      <c r="AJ663" s="32">
        <f t="shared" si="2742"/>
        <v>0</v>
      </c>
      <c r="AK663" s="32">
        <f t="shared" si="2742"/>
        <v>0</v>
      </c>
      <c r="AL663" s="32">
        <f t="shared" si="2742"/>
        <v>0</v>
      </c>
      <c r="AM663" s="32">
        <f t="shared" si="2742"/>
        <v>0</v>
      </c>
      <c r="AN663" s="32">
        <f t="shared" si="2742"/>
        <v>0</v>
      </c>
      <c r="AO663" s="32">
        <f t="shared" si="2742"/>
        <v>0</v>
      </c>
      <c r="AP663" s="33">
        <f t="shared" si="2742"/>
        <v>0</v>
      </c>
      <c r="AQ663" s="31">
        <f t="shared" si="2742"/>
        <v>0</v>
      </c>
      <c r="AR663" s="32">
        <f t="shared" si="2742"/>
        <v>0</v>
      </c>
      <c r="AS663" s="32">
        <f t="shared" si="2742"/>
        <v>0</v>
      </c>
      <c r="AT663" s="32">
        <f t="shared" si="2742"/>
        <v>0</v>
      </c>
      <c r="AU663" s="32">
        <f t="shared" si="2742"/>
        <v>0</v>
      </c>
      <c r="AV663" s="32">
        <f t="shared" si="2742"/>
        <v>0</v>
      </c>
      <c r="AW663" s="32">
        <f t="shared" si="2742"/>
        <v>0</v>
      </c>
      <c r="AX663" s="33">
        <f t="shared" si="2742"/>
        <v>0</v>
      </c>
      <c r="AY663" s="31">
        <f t="shared" si="2742"/>
        <v>0</v>
      </c>
      <c r="AZ663" s="32">
        <f t="shared" si="2742"/>
        <v>0</v>
      </c>
      <c r="BA663" s="32">
        <f t="shared" si="2742"/>
        <v>0</v>
      </c>
      <c r="BB663" s="32">
        <f t="shared" si="2742"/>
        <v>0</v>
      </c>
      <c r="BC663" s="32">
        <f t="shared" si="2742"/>
        <v>0</v>
      </c>
      <c r="BD663" s="32">
        <f t="shared" si="2742"/>
        <v>0</v>
      </c>
      <c r="BE663" s="32">
        <f t="shared" si="2742"/>
        <v>0</v>
      </c>
      <c r="BF663" s="33">
        <f t="shared" si="2742"/>
        <v>0</v>
      </c>
      <c r="BG663" s="31">
        <f t="shared" si="2742"/>
        <v>0</v>
      </c>
      <c r="BH663" s="32">
        <f t="shared" si="2742"/>
        <v>0</v>
      </c>
      <c r="BI663" s="32">
        <f t="shared" si="2742"/>
        <v>0</v>
      </c>
      <c r="BJ663" s="32">
        <f t="shared" si="2742"/>
        <v>0</v>
      </c>
      <c r="BK663" s="32">
        <f t="shared" si="2742"/>
        <v>0</v>
      </c>
      <c r="BL663" s="32">
        <f t="shared" si="2742"/>
        <v>0</v>
      </c>
      <c r="BM663" s="32">
        <f t="shared" si="2742"/>
        <v>0</v>
      </c>
      <c r="BN663" s="33">
        <f t="shared" si="2742"/>
        <v>0</v>
      </c>
    </row>
    <row r="664" spans="1:66" ht="15.75" x14ac:dyDescent="0.25">
      <c r="A664" s="2102" t="s">
        <v>141</v>
      </c>
      <c r="B664" s="2103"/>
      <c r="C664" s="49">
        <f t="shared" ref="C664:BN664" si="2743">IF(C652="","",C662-C663)</f>
        <v>0</v>
      </c>
      <c r="D664" s="50" t="str">
        <f t="shared" si="2743"/>
        <v/>
      </c>
      <c r="E664" s="50" t="str">
        <f t="shared" si="2743"/>
        <v/>
      </c>
      <c r="F664" s="50" t="str">
        <f t="shared" si="2743"/>
        <v/>
      </c>
      <c r="G664" s="50" t="str">
        <f t="shared" si="2743"/>
        <v/>
      </c>
      <c r="H664" s="50" t="str">
        <f t="shared" si="2743"/>
        <v/>
      </c>
      <c r="I664" s="50" t="str">
        <f t="shared" si="2743"/>
        <v/>
      </c>
      <c r="J664" s="51" t="str">
        <f t="shared" si="2743"/>
        <v/>
      </c>
      <c r="K664" s="49" t="str">
        <f t="shared" si="2743"/>
        <v/>
      </c>
      <c r="L664" s="50">
        <f t="shared" si="2743"/>
        <v>0</v>
      </c>
      <c r="M664" s="50" t="str">
        <f t="shared" si="2743"/>
        <v/>
      </c>
      <c r="N664" s="50">
        <f t="shared" si="2743"/>
        <v>0</v>
      </c>
      <c r="O664" s="50">
        <f t="shared" si="2743"/>
        <v>0</v>
      </c>
      <c r="P664" s="50" t="str">
        <f t="shared" si="2743"/>
        <v/>
      </c>
      <c r="Q664" s="50" t="str">
        <f t="shared" si="2743"/>
        <v/>
      </c>
      <c r="R664" s="51" t="str">
        <f t="shared" si="2743"/>
        <v/>
      </c>
      <c r="S664" s="49" t="str">
        <f t="shared" si="2743"/>
        <v/>
      </c>
      <c r="T664" s="50" t="str">
        <f t="shared" si="2743"/>
        <v/>
      </c>
      <c r="U664" s="50" t="str">
        <f t="shared" si="2743"/>
        <v/>
      </c>
      <c r="V664" s="50" t="str">
        <f t="shared" si="2743"/>
        <v/>
      </c>
      <c r="W664" s="50" t="str">
        <f t="shared" si="2743"/>
        <v/>
      </c>
      <c r="X664" s="50" t="str">
        <f t="shared" si="2743"/>
        <v/>
      </c>
      <c r="Y664" s="50" t="str">
        <f t="shared" si="2743"/>
        <v/>
      </c>
      <c r="Z664" s="51" t="str">
        <f t="shared" si="2743"/>
        <v/>
      </c>
      <c r="AA664" s="49" t="str">
        <f t="shared" si="2743"/>
        <v/>
      </c>
      <c r="AB664" s="50" t="str">
        <f t="shared" si="2743"/>
        <v/>
      </c>
      <c r="AC664" s="50" t="str">
        <f t="shared" si="2743"/>
        <v/>
      </c>
      <c r="AD664" s="50" t="str">
        <f t="shared" si="2743"/>
        <v/>
      </c>
      <c r="AE664" s="50" t="str">
        <f t="shared" si="2743"/>
        <v/>
      </c>
      <c r="AF664" s="50" t="str">
        <f t="shared" si="2743"/>
        <v/>
      </c>
      <c r="AG664" s="50" t="str">
        <f t="shared" si="2743"/>
        <v/>
      </c>
      <c r="AH664" s="51" t="str">
        <f t="shared" si="2743"/>
        <v/>
      </c>
      <c r="AI664" s="49" t="str">
        <f t="shared" si="2743"/>
        <v/>
      </c>
      <c r="AJ664" s="50" t="str">
        <f t="shared" si="2743"/>
        <v/>
      </c>
      <c r="AK664" s="50">
        <f t="shared" si="2743"/>
        <v>0</v>
      </c>
      <c r="AL664" s="50" t="str">
        <f t="shared" si="2743"/>
        <v/>
      </c>
      <c r="AM664" s="50" t="str">
        <f t="shared" si="2743"/>
        <v/>
      </c>
      <c r="AN664" s="50" t="str">
        <f t="shared" si="2743"/>
        <v/>
      </c>
      <c r="AO664" s="50" t="str">
        <f t="shared" si="2743"/>
        <v/>
      </c>
      <c r="AP664" s="51" t="str">
        <f t="shared" si="2743"/>
        <v/>
      </c>
      <c r="AQ664" s="49" t="str">
        <f t="shared" si="2743"/>
        <v/>
      </c>
      <c r="AR664" s="50" t="str">
        <f t="shared" si="2743"/>
        <v/>
      </c>
      <c r="AS664" s="50" t="str">
        <f t="shared" si="2743"/>
        <v/>
      </c>
      <c r="AT664" s="50" t="str">
        <f t="shared" si="2743"/>
        <v/>
      </c>
      <c r="AU664" s="50" t="str">
        <f t="shared" si="2743"/>
        <v/>
      </c>
      <c r="AV664" s="50" t="str">
        <f t="shared" si="2743"/>
        <v/>
      </c>
      <c r="AW664" s="50" t="str">
        <f t="shared" si="2743"/>
        <v/>
      </c>
      <c r="AX664" s="51" t="str">
        <f t="shared" si="2743"/>
        <v/>
      </c>
      <c r="AY664" s="49" t="str">
        <f t="shared" si="2743"/>
        <v/>
      </c>
      <c r="AZ664" s="50" t="str">
        <f t="shared" si="2743"/>
        <v/>
      </c>
      <c r="BA664" s="50" t="str">
        <f t="shared" si="2743"/>
        <v/>
      </c>
      <c r="BB664" s="50" t="str">
        <f t="shared" si="2743"/>
        <v/>
      </c>
      <c r="BC664" s="50" t="str">
        <f t="shared" si="2743"/>
        <v/>
      </c>
      <c r="BD664" s="50" t="str">
        <f t="shared" si="2743"/>
        <v/>
      </c>
      <c r="BE664" s="50" t="str">
        <f t="shared" si="2743"/>
        <v/>
      </c>
      <c r="BF664" s="51" t="str">
        <f t="shared" si="2743"/>
        <v/>
      </c>
      <c r="BG664" s="49" t="str">
        <f t="shared" si="2743"/>
        <v/>
      </c>
      <c r="BH664" s="50" t="str">
        <f t="shared" si="2743"/>
        <v/>
      </c>
      <c r="BI664" s="50" t="str">
        <f t="shared" si="2743"/>
        <v/>
      </c>
      <c r="BJ664" s="50" t="str">
        <f t="shared" si="2743"/>
        <v/>
      </c>
      <c r="BK664" s="50" t="str">
        <f t="shared" si="2743"/>
        <v/>
      </c>
      <c r="BL664" s="50" t="str">
        <f t="shared" si="2743"/>
        <v/>
      </c>
      <c r="BM664" s="50" t="str">
        <f t="shared" si="2743"/>
        <v/>
      </c>
      <c r="BN664" s="51" t="str">
        <f t="shared" si="2743"/>
        <v/>
      </c>
    </row>
    <row r="665" spans="1:66" ht="30.75" customHeight="1" thickBot="1" x14ac:dyDescent="0.3">
      <c r="A665" s="2104" t="s">
        <v>142</v>
      </c>
      <c r="B665" s="2105"/>
      <c r="C665" s="67">
        <f t="shared" ref="C665:BN665" ca="1" si="2744">IF(C652="","",IF(C663=0,MAX($C$123:$J$123)+1,C662/C663))</f>
        <v>32</v>
      </c>
      <c r="D665" s="68" t="str">
        <f t="shared" si="2744"/>
        <v/>
      </c>
      <c r="E665" s="68" t="str">
        <f t="shared" si="2744"/>
        <v/>
      </c>
      <c r="F665" s="68" t="str">
        <f t="shared" si="2744"/>
        <v/>
      </c>
      <c r="G665" s="68" t="str">
        <f t="shared" si="2744"/>
        <v/>
      </c>
      <c r="H665" s="68" t="str">
        <f t="shared" si="2744"/>
        <v/>
      </c>
      <c r="I665" s="68" t="str">
        <f t="shared" si="2744"/>
        <v/>
      </c>
      <c r="J665" s="69" t="str">
        <f t="shared" si="2744"/>
        <v/>
      </c>
      <c r="K665" s="67" t="str">
        <f t="shared" si="2744"/>
        <v/>
      </c>
      <c r="L665" s="68">
        <f t="shared" si="2744"/>
        <v>1</v>
      </c>
      <c r="M665" s="68" t="str">
        <f t="shared" si="2744"/>
        <v/>
      </c>
      <c r="N665" s="68">
        <f t="shared" si="2744"/>
        <v>1</v>
      </c>
      <c r="O665" s="68">
        <f t="shared" si="2744"/>
        <v>1</v>
      </c>
      <c r="P665" s="68" t="str">
        <f t="shared" si="2744"/>
        <v/>
      </c>
      <c r="Q665" s="68" t="str">
        <f t="shared" si="2744"/>
        <v/>
      </c>
      <c r="R665" s="69" t="str">
        <f t="shared" si="2744"/>
        <v/>
      </c>
      <c r="S665" s="67" t="str">
        <f t="shared" si="2744"/>
        <v/>
      </c>
      <c r="T665" s="68" t="str">
        <f t="shared" si="2744"/>
        <v/>
      </c>
      <c r="U665" s="68" t="str">
        <f t="shared" si="2744"/>
        <v/>
      </c>
      <c r="V665" s="68" t="str">
        <f t="shared" si="2744"/>
        <v/>
      </c>
      <c r="W665" s="68" t="str">
        <f t="shared" si="2744"/>
        <v/>
      </c>
      <c r="X665" s="68" t="str">
        <f t="shared" si="2744"/>
        <v/>
      </c>
      <c r="Y665" s="68" t="str">
        <f t="shared" si="2744"/>
        <v/>
      </c>
      <c r="Z665" s="69" t="str">
        <f t="shared" si="2744"/>
        <v/>
      </c>
      <c r="AA665" s="67" t="str">
        <f t="shared" si="2744"/>
        <v/>
      </c>
      <c r="AB665" s="68" t="str">
        <f t="shared" si="2744"/>
        <v/>
      </c>
      <c r="AC665" s="68" t="str">
        <f t="shared" si="2744"/>
        <v/>
      </c>
      <c r="AD665" s="68" t="str">
        <f t="shared" si="2744"/>
        <v/>
      </c>
      <c r="AE665" s="68" t="str">
        <f t="shared" si="2744"/>
        <v/>
      </c>
      <c r="AF665" s="68" t="str">
        <f t="shared" si="2744"/>
        <v/>
      </c>
      <c r="AG665" s="68" t="str">
        <f t="shared" si="2744"/>
        <v/>
      </c>
      <c r="AH665" s="69" t="str">
        <f t="shared" si="2744"/>
        <v/>
      </c>
      <c r="AI665" s="67" t="str">
        <f t="shared" si="2744"/>
        <v/>
      </c>
      <c r="AJ665" s="68" t="str">
        <f t="shared" si="2744"/>
        <v/>
      </c>
      <c r="AK665" s="68">
        <f t="shared" ca="1" si="2744"/>
        <v>32</v>
      </c>
      <c r="AL665" s="68" t="str">
        <f t="shared" si="2744"/>
        <v/>
      </c>
      <c r="AM665" s="68" t="str">
        <f t="shared" si="2744"/>
        <v/>
      </c>
      <c r="AN665" s="68" t="str">
        <f t="shared" si="2744"/>
        <v/>
      </c>
      <c r="AO665" s="68" t="str">
        <f t="shared" si="2744"/>
        <v/>
      </c>
      <c r="AP665" s="69" t="str">
        <f t="shared" si="2744"/>
        <v/>
      </c>
      <c r="AQ665" s="67" t="str">
        <f t="shared" si="2744"/>
        <v/>
      </c>
      <c r="AR665" s="68" t="str">
        <f t="shared" si="2744"/>
        <v/>
      </c>
      <c r="AS665" s="68" t="str">
        <f t="shared" si="2744"/>
        <v/>
      </c>
      <c r="AT665" s="68" t="str">
        <f t="shared" si="2744"/>
        <v/>
      </c>
      <c r="AU665" s="68" t="str">
        <f t="shared" si="2744"/>
        <v/>
      </c>
      <c r="AV665" s="68" t="str">
        <f t="shared" si="2744"/>
        <v/>
      </c>
      <c r="AW665" s="68" t="str">
        <f t="shared" si="2744"/>
        <v/>
      </c>
      <c r="AX665" s="69" t="str">
        <f t="shared" si="2744"/>
        <v/>
      </c>
      <c r="AY665" s="67" t="str">
        <f t="shared" si="2744"/>
        <v/>
      </c>
      <c r="AZ665" s="68" t="str">
        <f t="shared" si="2744"/>
        <v/>
      </c>
      <c r="BA665" s="68" t="str">
        <f t="shared" si="2744"/>
        <v/>
      </c>
      <c r="BB665" s="68" t="str">
        <f t="shared" si="2744"/>
        <v/>
      </c>
      <c r="BC665" s="68" t="str">
        <f t="shared" si="2744"/>
        <v/>
      </c>
      <c r="BD665" s="68" t="str">
        <f t="shared" si="2744"/>
        <v/>
      </c>
      <c r="BE665" s="68" t="str">
        <f t="shared" si="2744"/>
        <v/>
      </c>
      <c r="BF665" s="69" t="str">
        <f t="shared" si="2744"/>
        <v/>
      </c>
      <c r="BG665" s="67" t="str">
        <f t="shared" si="2744"/>
        <v/>
      </c>
      <c r="BH665" s="68" t="str">
        <f t="shared" si="2744"/>
        <v/>
      </c>
      <c r="BI665" s="68" t="str">
        <f t="shared" si="2744"/>
        <v/>
      </c>
      <c r="BJ665" s="68" t="str">
        <f t="shared" si="2744"/>
        <v/>
      </c>
      <c r="BK665" s="68" t="str">
        <f t="shared" si="2744"/>
        <v/>
      </c>
      <c r="BL665" s="68" t="str">
        <f t="shared" si="2744"/>
        <v/>
      </c>
      <c r="BM665" s="68" t="str">
        <f t="shared" si="2744"/>
        <v/>
      </c>
      <c r="BN665" s="69" t="str">
        <f t="shared" si="2744"/>
        <v/>
      </c>
    </row>
    <row r="666" spans="1:66" ht="15.75" x14ac:dyDescent="0.25">
      <c r="A666" s="2106" t="s">
        <v>37</v>
      </c>
      <c r="B666" s="2107"/>
      <c r="C666" s="975">
        <f t="shared" ref="C666:J666" ca="1" si="2745">IF(C652="","",RANK(C642,$C642:$J642,0))</f>
        <v>1</v>
      </c>
      <c r="D666" s="976" t="str">
        <f t="shared" si="2745"/>
        <v/>
      </c>
      <c r="E666" s="976" t="str">
        <f t="shared" si="2745"/>
        <v/>
      </c>
      <c r="F666" s="976" t="str">
        <f t="shared" si="2745"/>
        <v/>
      </c>
      <c r="G666" s="976" t="str">
        <f t="shared" si="2745"/>
        <v/>
      </c>
      <c r="H666" s="976" t="str">
        <f t="shared" si="2745"/>
        <v/>
      </c>
      <c r="I666" s="976" t="str">
        <f t="shared" si="2745"/>
        <v/>
      </c>
      <c r="J666" s="977" t="str">
        <f t="shared" si="2745"/>
        <v/>
      </c>
      <c r="K666" s="975" t="str">
        <f t="shared" ref="K666:R666" si="2746">IF(K652="","",RANK(C642,$C642:$J642,0))</f>
        <v/>
      </c>
      <c r="L666" s="976">
        <f t="shared" ca="1" si="2746"/>
        <v>1</v>
      </c>
      <c r="M666" s="976" t="str">
        <f t="shared" si="2746"/>
        <v/>
      </c>
      <c r="N666" s="976">
        <f t="shared" ca="1" si="2746"/>
        <v>1</v>
      </c>
      <c r="O666" s="976">
        <f t="shared" ca="1" si="2746"/>
        <v>1</v>
      </c>
      <c r="P666" s="976" t="str">
        <f t="shared" si="2746"/>
        <v/>
      </c>
      <c r="Q666" s="976" t="str">
        <f t="shared" si="2746"/>
        <v/>
      </c>
      <c r="R666" s="977" t="str">
        <f t="shared" si="2746"/>
        <v/>
      </c>
      <c r="S666" s="975" t="str">
        <f t="shared" ref="S666:Z666" si="2747">IF(S652="","",RANK(C642,$C642:$J642,0))</f>
        <v/>
      </c>
      <c r="T666" s="976" t="str">
        <f t="shared" si="2747"/>
        <v/>
      </c>
      <c r="U666" s="976" t="str">
        <f t="shared" si="2747"/>
        <v/>
      </c>
      <c r="V666" s="976" t="str">
        <f t="shared" si="2747"/>
        <v/>
      </c>
      <c r="W666" s="976" t="str">
        <f t="shared" si="2747"/>
        <v/>
      </c>
      <c r="X666" s="976" t="str">
        <f t="shared" si="2747"/>
        <v/>
      </c>
      <c r="Y666" s="976" t="str">
        <f t="shared" si="2747"/>
        <v/>
      </c>
      <c r="Z666" s="984" t="str">
        <f t="shared" si="2747"/>
        <v/>
      </c>
      <c r="AA666" s="975" t="str">
        <f t="shared" ref="AA666:AH666" si="2748">IF(AA652="","",RANK(C642,$C642:$J642,0))</f>
        <v/>
      </c>
      <c r="AB666" s="976" t="str">
        <f t="shared" si="2748"/>
        <v/>
      </c>
      <c r="AC666" s="976" t="str">
        <f t="shared" si="2748"/>
        <v/>
      </c>
      <c r="AD666" s="976" t="str">
        <f t="shared" si="2748"/>
        <v/>
      </c>
      <c r="AE666" s="976" t="str">
        <f t="shared" si="2748"/>
        <v/>
      </c>
      <c r="AF666" s="976" t="str">
        <f t="shared" si="2748"/>
        <v/>
      </c>
      <c r="AG666" s="976" t="str">
        <f t="shared" si="2748"/>
        <v/>
      </c>
      <c r="AH666" s="977" t="str">
        <f t="shared" si="2748"/>
        <v/>
      </c>
      <c r="AI666" s="975" t="str">
        <f t="shared" ref="AI666:AP666" si="2749">IF(AI652="","",RANK(C642,$C642:$J642,0))</f>
        <v/>
      </c>
      <c r="AJ666" s="976" t="str">
        <f t="shared" si="2749"/>
        <v/>
      </c>
      <c r="AK666" s="976">
        <f t="shared" ca="1" si="2749"/>
        <v>1</v>
      </c>
      <c r="AL666" s="976" t="str">
        <f t="shared" si="2749"/>
        <v/>
      </c>
      <c r="AM666" s="976" t="str">
        <f t="shared" si="2749"/>
        <v/>
      </c>
      <c r="AN666" s="976" t="str">
        <f t="shared" si="2749"/>
        <v/>
      </c>
      <c r="AO666" s="976" t="str">
        <f t="shared" si="2749"/>
        <v/>
      </c>
      <c r="AP666" s="977" t="str">
        <f t="shared" si="2749"/>
        <v/>
      </c>
      <c r="AQ666" s="975" t="str">
        <f t="shared" ref="AQ666:AX666" si="2750">IF(AQ652="","",RANK(C642,$C642:$J642,0))</f>
        <v/>
      </c>
      <c r="AR666" s="976" t="str">
        <f t="shared" si="2750"/>
        <v/>
      </c>
      <c r="AS666" s="976" t="str">
        <f t="shared" si="2750"/>
        <v/>
      </c>
      <c r="AT666" s="976" t="str">
        <f t="shared" si="2750"/>
        <v/>
      </c>
      <c r="AU666" s="976" t="str">
        <f t="shared" si="2750"/>
        <v/>
      </c>
      <c r="AV666" s="976" t="str">
        <f t="shared" si="2750"/>
        <v/>
      </c>
      <c r="AW666" s="976" t="str">
        <f t="shared" si="2750"/>
        <v/>
      </c>
      <c r="AX666" s="977" t="str">
        <f t="shared" si="2750"/>
        <v/>
      </c>
      <c r="AY666" s="975" t="str">
        <f t="shared" ref="AY666:BF666" si="2751">IF(AY652="","",RANK(C642,$C642:$J642,0))</f>
        <v/>
      </c>
      <c r="AZ666" s="976" t="str">
        <f t="shared" si="2751"/>
        <v/>
      </c>
      <c r="BA666" s="976" t="str">
        <f t="shared" si="2751"/>
        <v/>
      </c>
      <c r="BB666" s="976" t="str">
        <f t="shared" si="2751"/>
        <v/>
      </c>
      <c r="BC666" s="976" t="str">
        <f t="shared" si="2751"/>
        <v/>
      </c>
      <c r="BD666" s="976" t="str">
        <f t="shared" si="2751"/>
        <v/>
      </c>
      <c r="BE666" s="976" t="str">
        <f t="shared" si="2751"/>
        <v/>
      </c>
      <c r="BF666" s="977" t="str">
        <f t="shared" si="2751"/>
        <v/>
      </c>
      <c r="BG666" s="975" t="str">
        <f t="shared" ref="BG666:BN666" si="2752">IF(BG652="","",RANK(C642,$C642:$J642,0))</f>
        <v/>
      </c>
      <c r="BH666" s="976" t="str">
        <f t="shared" si="2752"/>
        <v/>
      </c>
      <c r="BI666" s="976" t="str">
        <f t="shared" si="2752"/>
        <v/>
      </c>
      <c r="BJ666" s="976" t="str">
        <f t="shared" si="2752"/>
        <v/>
      </c>
      <c r="BK666" s="976" t="str">
        <f t="shared" si="2752"/>
        <v/>
      </c>
      <c r="BL666" s="976" t="str">
        <f t="shared" si="2752"/>
        <v/>
      </c>
      <c r="BM666" s="976" t="str">
        <f t="shared" si="2752"/>
        <v/>
      </c>
      <c r="BN666" s="977" t="str">
        <f t="shared" si="2752"/>
        <v/>
      </c>
    </row>
    <row r="667" spans="1:66" ht="15.75" x14ac:dyDescent="0.25">
      <c r="A667" s="2084" t="s">
        <v>38</v>
      </c>
      <c r="B667" s="2085"/>
      <c r="C667" s="978">
        <f t="shared" ref="C667:J667" ca="1" si="2753">IF(C652="","",RANK(C643,$C643:$J643,0))</f>
        <v>2</v>
      </c>
      <c r="D667" s="979" t="str">
        <f t="shared" si="2753"/>
        <v/>
      </c>
      <c r="E667" s="979" t="str">
        <f t="shared" si="2753"/>
        <v/>
      </c>
      <c r="F667" s="979" t="str">
        <f t="shared" si="2753"/>
        <v/>
      </c>
      <c r="G667" s="979" t="str">
        <f t="shared" si="2753"/>
        <v/>
      </c>
      <c r="H667" s="979" t="str">
        <f t="shared" si="2753"/>
        <v/>
      </c>
      <c r="I667" s="979" t="str">
        <f t="shared" si="2753"/>
        <v/>
      </c>
      <c r="J667" s="980" t="str">
        <f t="shared" si="2753"/>
        <v/>
      </c>
      <c r="K667" s="978" t="str">
        <f t="shared" ref="K667:R667" si="2754">IF(K652="","",RANK(C643,$C643:$J643,0))</f>
        <v/>
      </c>
      <c r="L667" s="979">
        <f t="shared" ca="1" si="2754"/>
        <v>1</v>
      </c>
      <c r="M667" s="979" t="str">
        <f t="shared" si="2754"/>
        <v/>
      </c>
      <c r="N667" s="979">
        <f t="shared" ca="1" si="2754"/>
        <v>4</v>
      </c>
      <c r="O667" s="979">
        <f t="shared" ca="1" si="2754"/>
        <v>2</v>
      </c>
      <c r="P667" s="979" t="str">
        <f t="shared" si="2754"/>
        <v/>
      </c>
      <c r="Q667" s="979" t="str">
        <f t="shared" si="2754"/>
        <v/>
      </c>
      <c r="R667" s="980" t="str">
        <f t="shared" si="2754"/>
        <v/>
      </c>
      <c r="S667" s="978" t="str">
        <f t="shared" ref="S667:Z667" si="2755">IF(S652="","",RANK(C643,$C643:$J643,0))</f>
        <v/>
      </c>
      <c r="T667" s="979" t="str">
        <f t="shared" si="2755"/>
        <v/>
      </c>
      <c r="U667" s="979" t="str">
        <f t="shared" si="2755"/>
        <v/>
      </c>
      <c r="V667" s="979" t="str">
        <f t="shared" si="2755"/>
        <v/>
      </c>
      <c r="W667" s="979" t="str">
        <f t="shared" si="2755"/>
        <v/>
      </c>
      <c r="X667" s="979" t="str">
        <f t="shared" si="2755"/>
        <v/>
      </c>
      <c r="Y667" s="979" t="str">
        <f t="shared" si="2755"/>
        <v/>
      </c>
      <c r="Z667" s="985" t="str">
        <f t="shared" si="2755"/>
        <v/>
      </c>
      <c r="AA667" s="978" t="str">
        <f t="shared" ref="AA667:AH667" si="2756">IF(AA652="","",RANK(C643,$C643:$J643,0))</f>
        <v/>
      </c>
      <c r="AB667" s="979" t="str">
        <f t="shared" si="2756"/>
        <v/>
      </c>
      <c r="AC667" s="979" t="str">
        <f t="shared" si="2756"/>
        <v/>
      </c>
      <c r="AD667" s="979" t="str">
        <f t="shared" si="2756"/>
        <v/>
      </c>
      <c r="AE667" s="979" t="str">
        <f t="shared" si="2756"/>
        <v/>
      </c>
      <c r="AF667" s="979" t="str">
        <f t="shared" si="2756"/>
        <v/>
      </c>
      <c r="AG667" s="979" t="str">
        <f t="shared" si="2756"/>
        <v/>
      </c>
      <c r="AH667" s="980" t="str">
        <f t="shared" si="2756"/>
        <v/>
      </c>
      <c r="AI667" s="978" t="str">
        <f t="shared" ref="AI667:AP667" si="2757">IF(AI652="","",RANK(C643,$C643:$J643,0))</f>
        <v/>
      </c>
      <c r="AJ667" s="979" t="str">
        <f t="shared" si="2757"/>
        <v/>
      </c>
      <c r="AK667" s="979">
        <f t="shared" ca="1" si="2757"/>
        <v>5</v>
      </c>
      <c r="AL667" s="979" t="str">
        <f t="shared" si="2757"/>
        <v/>
      </c>
      <c r="AM667" s="979" t="str">
        <f t="shared" si="2757"/>
        <v/>
      </c>
      <c r="AN667" s="979" t="str">
        <f t="shared" si="2757"/>
        <v/>
      </c>
      <c r="AO667" s="979" t="str">
        <f t="shared" si="2757"/>
        <v/>
      </c>
      <c r="AP667" s="980" t="str">
        <f t="shared" si="2757"/>
        <v/>
      </c>
      <c r="AQ667" s="978" t="str">
        <f t="shared" ref="AQ667:AX667" si="2758">IF(AQ652="","",RANK(C643,$C643:$J643,0))</f>
        <v/>
      </c>
      <c r="AR667" s="979" t="str">
        <f t="shared" si="2758"/>
        <v/>
      </c>
      <c r="AS667" s="979" t="str">
        <f t="shared" si="2758"/>
        <v/>
      </c>
      <c r="AT667" s="979" t="str">
        <f t="shared" si="2758"/>
        <v/>
      </c>
      <c r="AU667" s="979" t="str">
        <f t="shared" si="2758"/>
        <v/>
      </c>
      <c r="AV667" s="979" t="str">
        <f t="shared" si="2758"/>
        <v/>
      </c>
      <c r="AW667" s="979" t="str">
        <f t="shared" si="2758"/>
        <v/>
      </c>
      <c r="AX667" s="980" t="str">
        <f t="shared" si="2758"/>
        <v/>
      </c>
      <c r="AY667" s="978" t="str">
        <f t="shared" ref="AY667:BF667" si="2759">IF(AY652="","",RANK(C643,$C643:$J643,0))</f>
        <v/>
      </c>
      <c r="AZ667" s="979" t="str">
        <f t="shared" si="2759"/>
        <v/>
      </c>
      <c r="BA667" s="979" t="str">
        <f t="shared" si="2759"/>
        <v/>
      </c>
      <c r="BB667" s="979" t="str">
        <f t="shared" si="2759"/>
        <v/>
      </c>
      <c r="BC667" s="979" t="str">
        <f t="shared" si="2759"/>
        <v/>
      </c>
      <c r="BD667" s="979" t="str">
        <f t="shared" si="2759"/>
        <v/>
      </c>
      <c r="BE667" s="979" t="str">
        <f t="shared" si="2759"/>
        <v/>
      </c>
      <c r="BF667" s="980" t="str">
        <f t="shared" si="2759"/>
        <v/>
      </c>
      <c r="BG667" s="978" t="str">
        <f t="shared" ref="BG667:BN667" si="2760">IF(BG652="","",RANK(C643,$C643:$J643,0))</f>
        <v/>
      </c>
      <c r="BH667" s="979" t="str">
        <f t="shared" si="2760"/>
        <v/>
      </c>
      <c r="BI667" s="979" t="str">
        <f t="shared" si="2760"/>
        <v/>
      </c>
      <c r="BJ667" s="979" t="str">
        <f t="shared" si="2760"/>
        <v/>
      </c>
      <c r="BK667" s="979" t="str">
        <f t="shared" si="2760"/>
        <v/>
      </c>
      <c r="BL667" s="979" t="str">
        <f t="shared" si="2760"/>
        <v/>
      </c>
      <c r="BM667" s="979" t="str">
        <f t="shared" si="2760"/>
        <v/>
      </c>
      <c r="BN667" s="980" t="str">
        <f t="shared" si="2760"/>
        <v/>
      </c>
    </row>
    <row r="668" spans="1:66" ht="15.75" x14ac:dyDescent="0.25">
      <c r="A668" s="2084" t="s">
        <v>39</v>
      </c>
      <c r="B668" s="2085"/>
      <c r="C668" s="978">
        <f t="shared" ref="C668:J668" ca="1" si="2761">IF(C652="","",RANK(C644,$C644:$J644,1))</f>
        <v>1</v>
      </c>
      <c r="D668" s="979" t="str">
        <f t="shared" si="2761"/>
        <v/>
      </c>
      <c r="E668" s="979" t="str">
        <f t="shared" si="2761"/>
        <v/>
      </c>
      <c r="F668" s="979" t="str">
        <f t="shared" si="2761"/>
        <v/>
      </c>
      <c r="G668" s="979" t="str">
        <f t="shared" si="2761"/>
        <v/>
      </c>
      <c r="H668" s="979" t="str">
        <f t="shared" si="2761"/>
        <v/>
      </c>
      <c r="I668" s="979" t="str">
        <f t="shared" si="2761"/>
        <v/>
      </c>
      <c r="J668" s="980" t="str">
        <f t="shared" si="2761"/>
        <v/>
      </c>
      <c r="K668" s="978" t="str">
        <f t="shared" ref="K668:R668" si="2762">IF(K652="","",RANK(C644,$C644:$J644,1))</f>
        <v/>
      </c>
      <c r="L668" s="979">
        <f t="shared" ca="1" si="2762"/>
        <v>5</v>
      </c>
      <c r="M668" s="979" t="str">
        <f t="shared" si="2762"/>
        <v/>
      </c>
      <c r="N668" s="979">
        <f t="shared" ca="1" si="2762"/>
        <v>2</v>
      </c>
      <c r="O668" s="979">
        <f t="shared" ca="1" si="2762"/>
        <v>3</v>
      </c>
      <c r="P668" s="979" t="str">
        <f t="shared" si="2762"/>
        <v/>
      </c>
      <c r="Q668" s="979" t="str">
        <f t="shared" si="2762"/>
        <v/>
      </c>
      <c r="R668" s="980" t="str">
        <f t="shared" si="2762"/>
        <v/>
      </c>
      <c r="S668" s="978" t="str">
        <f t="shared" ref="S668:Z668" si="2763">IF(S652="","",RANK(C644,$C644:$J644,1))</f>
        <v/>
      </c>
      <c r="T668" s="979" t="str">
        <f t="shared" si="2763"/>
        <v/>
      </c>
      <c r="U668" s="979" t="str">
        <f t="shared" si="2763"/>
        <v/>
      </c>
      <c r="V668" s="979" t="str">
        <f t="shared" si="2763"/>
        <v/>
      </c>
      <c r="W668" s="979" t="str">
        <f t="shared" si="2763"/>
        <v/>
      </c>
      <c r="X668" s="979" t="str">
        <f t="shared" si="2763"/>
        <v/>
      </c>
      <c r="Y668" s="979" t="str">
        <f t="shared" si="2763"/>
        <v/>
      </c>
      <c r="Z668" s="985" t="str">
        <f t="shared" si="2763"/>
        <v/>
      </c>
      <c r="AA668" s="978" t="str">
        <f t="shared" ref="AA668:AH668" si="2764">IF(AA652="","",RANK(C644,$C644:$J644,1))</f>
        <v/>
      </c>
      <c r="AB668" s="979" t="str">
        <f t="shared" si="2764"/>
        <v/>
      </c>
      <c r="AC668" s="979" t="str">
        <f t="shared" si="2764"/>
        <v/>
      </c>
      <c r="AD668" s="979" t="str">
        <f t="shared" si="2764"/>
        <v/>
      </c>
      <c r="AE668" s="979" t="str">
        <f t="shared" si="2764"/>
        <v/>
      </c>
      <c r="AF668" s="979" t="str">
        <f t="shared" si="2764"/>
        <v/>
      </c>
      <c r="AG668" s="979" t="str">
        <f t="shared" si="2764"/>
        <v/>
      </c>
      <c r="AH668" s="980" t="str">
        <f t="shared" si="2764"/>
        <v/>
      </c>
      <c r="AI668" s="978" t="str">
        <f t="shared" ref="AI668:AP668" si="2765">IF(AI652="","",RANK(C644,$C644:$J644,1))</f>
        <v/>
      </c>
      <c r="AJ668" s="979" t="str">
        <f t="shared" si="2765"/>
        <v/>
      </c>
      <c r="AK668" s="979">
        <f t="shared" ca="1" si="2765"/>
        <v>4</v>
      </c>
      <c r="AL668" s="979" t="str">
        <f t="shared" si="2765"/>
        <v/>
      </c>
      <c r="AM668" s="979" t="str">
        <f t="shared" si="2765"/>
        <v/>
      </c>
      <c r="AN668" s="979" t="str">
        <f t="shared" si="2765"/>
        <v/>
      </c>
      <c r="AO668" s="979" t="str">
        <f t="shared" si="2765"/>
        <v/>
      </c>
      <c r="AP668" s="980" t="str">
        <f t="shared" si="2765"/>
        <v/>
      </c>
      <c r="AQ668" s="978" t="str">
        <f t="shared" ref="AQ668:AX668" si="2766">IF(AQ652="","",RANK(C644,$C644:$J644,1))</f>
        <v/>
      </c>
      <c r="AR668" s="979" t="str">
        <f t="shared" si="2766"/>
        <v/>
      </c>
      <c r="AS668" s="979" t="str">
        <f t="shared" si="2766"/>
        <v/>
      </c>
      <c r="AT668" s="979" t="str">
        <f t="shared" si="2766"/>
        <v/>
      </c>
      <c r="AU668" s="979" t="str">
        <f t="shared" si="2766"/>
        <v/>
      </c>
      <c r="AV668" s="979" t="str">
        <f t="shared" si="2766"/>
        <v/>
      </c>
      <c r="AW668" s="979" t="str">
        <f t="shared" si="2766"/>
        <v/>
      </c>
      <c r="AX668" s="980" t="str">
        <f t="shared" si="2766"/>
        <v/>
      </c>
      <c r="AY668" s="978" t="str">
        <f t="shared" ref="AY668:BF668" si="2767">IF(AY652="","",RANK(C644,$C644:$J644,1))</f>
        <v/>
      </c>
      <c r="AZ668" s="979" t="str">
        <f t="shared" si="2767"/>
        <v/>
      </c>
      <c r="BA668" s="979" t="str">
        <f t="shared" si="2767"/>
        <v/>
      </c>
      <c r="BB668" s="979" t="str">
        <f t="shared" si="2767"/>
        <v/>
      </c>
      <c r="BC668" s="979" t="str">
        <f t="shared" si="2767"/>
        <v/>
      </c>
      <c r="BD668" s="979" t="str">
        <f t="shared" si="2767"/>
        <v/>
      </c>
      <c r="BE668" s="979" t="str">
        <f t="shared" si="2767"/>
        <v/>
      </c>
      <c r="BF668" s="980" t="str">
        <f t="shared" si="2767"/>
        <v/>
      </c>
      <c r="BG668" s="978" t="str">
        <f t="shared" ref="BG668:BN668" si="2768">IF(BG652="","",RANK(C644,$C644:$J644,1))</f>
        <v/>
      </c>
      <c r="BH668" s="979" t="str">
        <f t="shared" si="2768"/>
        <v/>
      </c>
      <c r="BI668" s="979" t="str">
        <f t="shared" si="2768"/>
        <v/>
      </c>
      <c r="BJ668" s="979" t="str">
        <f t="shared" si="2768"/>
        <v/>
      </c>
      <c r="BK668" s="979" t="str">
        <f t="shared" si="2768"/>
        <v/>
      </c>
      <c r="BL668" s="979" t="str">
        <f t="shared" si="2768"/>
        <v/>
      </c>
      <c r="BM668" s="979" t="str">
        <f t="shared" si="2768"/>
        <v/>
      </c>
      <c r="BN668" s="980" t="str">
        <f t="shared" si="2768"/>
        <v/>
      </c>
    </row>
    <row r="669" spans="1:66" ht="15.75" x14ac:dyDescent="0.25">
      <c r="A669" s="2084" t="s">
        <v>32</v>
      </c>
      <c r="B669" s="2085"/>
      <c r="C669" s="978">
        <f t="shared" ref="C669:J669" ca="1" si="2769">IF(C652="","",RANK(C645,$C645:$J645,0))</f>
        <v>1</v>
      </c>
      <c r="D669" s="979" t="str">
        <f t="shared" si="2769"/>
        <v/>
      </c>
      <c r="E669" s="979" t="str">
        <f t="shared" si="2769"/>
        <v/>
      </c>
      <c r="F669" s="979" t="str">
        <f t="shared" si="2769"/>
        <v/>
      </c>
      <c r="G669" s="979" t="str">
        <f t="shared" si="2769"/>
        <v/>
      </c>
      <c r="H669" s="979" t="str">
        <f t="shared" si="2769"/>
        <v/>
      </c>
      <c r="I669" s="979" t="str">
        <f t="shared" si="2769"/>
        <v/>
      </c>
      <c r="J669" s="980" t="str">
        <f t="shared" si="2769"/>
        <v/>
      </c>
      <c r="K669" s="978" t="str">
        <f t="shared" ref="K669:R669" si="2770">IF(K652="","",RANK(C645,$C645:$J645,0))</f>
        <v/>
      </c>
      <c r="L669" s="979">
        <f t="shared" ca="1" si="2770"/>
        <v>4</v>
      </c>
      <c r="M669" s="979" t="str">
        <f t="shared" si="2770"/>
        <v/>
      </c>
      <c r="N669" s="979">
        <f t="shared" ca="1" si="2770"/>
        <v>3</v>
      </c>
      <c r="O669" s="979">
        <f t="shared" ca="1" si="2770"/>
        <v>2</v>
      </c>
      <c r="P669" s="979" t="str">
        <f t="shared" si="2770"/>
        <v/>
      </c>
      <c r="Q669" s="979" t="str">
        <f t="shared" si="2770"/>
        <v/>
      </c>
      <c r="R669" s="980" t="str">
        <f t="shared" si="2770"/>
        <v/>
      </c>
      <c r="S669" s="978" t="str">
        <f t="shared" ref="S669:Z669" si="2771">IF(S652="","",RANK(C645,$C645:$J645,0))</f>
        <v/>
      </c>
      <c r="T669" s="979" t="str">
        <f t="shared" si="2771"/>
        <v/>
      </c>
      <c r="U669" s="979" t="str">
        <f t="shared" si="2771"/>
        <v/>
      </c>
      <c r="V669" s="979" t="str">
        <f t="shared" si="2771"/>
        <v/>
      </c>
      <c r="W669" s="979" t="str">
        <f t="shared" si="2771"/>
        <v/>
      </c>
      <c r="X669" s="979" t="str">
        <f t="shared" si="2771"/>
        <v/>
      </c>
      <c r="Y669" s="979" t="str">
        <f t="shared" si="2771"/>
        <v/>
      </c>
      <c r="Z669" s="985" t="str">
        <f t="shared" si="2771"/>
        <v/>
      </c>
      <c r="AA669" s="978" t="str">
        <f t="shared" ref="AA669:AH669" si="2772">IF(AA652="","",RANK(C645,$C645:$J645,0))</f>
        <v/>
      </c>
      <c r="AB669" s="979" t="str">
        <f t="shared" si="2772"/>
        <v/>
      </c>
      <c r="AC669" s="979" t="str">
        <f t="shared" si="2772"/>
        <v/>
      </c>
      <c r="AD669" s="979" t="str">
        <f t="shared" si="2772"/>
        <v/>
      </c>
      <c r="AE669" s="979" t="str">
        <f t="shared" si="2772"/>
        <v/>
      </c>
      <c r="AF669" s="979" t="str">
        <f t="shared" si="2772"/>
        <v/>
      </c>
      <c r="AG669" s="979" t="str">
        <f t="shared" si="2772"/>
        <v/>
      </c>
      <c r="AH669" s="980" t="str">
        <f t="shared" si="2772"/>
        <v/>
      </c>
      <c r="AI669" s="978" t="str">
        <f t="shared" ref="AI669:AP669" si="2773">IF(AI652="","",RANK(C645,$C645:$J645,0))</f>
        <v/>
      </c>
      <c r="AJ669" s="979" t="str">
        <f t="shared" si="2773"/>
        <v/>
      </c>
      <c r="AK669" s="979">
        <f t="shared" ca="1" si="2773"/>
        <v>5</v>
      </c>
      <c r="AL669" s="979" t="str">
        <f t="shared" si="2773"/>
        <v/>
      </c>
      <c r="AM669" s="979" t="str">
        <f t="shared" si="2773"/>
        <v/>
      </c>
      <c r="AN669" s="979" t="str">
        <f t="shared" si="2773"/>
        <v/>
      </c>
      <c r="AO669" s="979" t="str">
        <f t="shared" si="2773"/>
        <v/>
      </c>
      <c r="AP669" s="980" t="str">
        <f t="shared" si="2773"/>
        <v/>
      </c>
      <c r="AQ669" s="978" t="str">
        <f t="shared" ref="AQ669:AX669" si="2774">IF(AQ652="","",RANK(C645,$C645:$J645,0))</f>
        <v/>
      </c>
      <c r="AR669" s="979" t="str">
        <f t="shared" si="2774"/>
        <v/>
      </c>
      <c r="AS669" s="979" t="str">
        <f t="shared" si="2774"/>
        <v/>
      </c>
      <c r="AT669" s="979" t="str">
        <f t="shared" si="2774"/>
        <v/>
      </c>
      <c r="AU669" s="979" t="str">
        <f t="shared" si="2774"/>
        <v/>
      </c>
      <c r="AV669" s="979" t="str">
        <f t="shared" si="2774"/>
        <v/>
      </c>
      <c r="AW669" s="979" t="str">
        <f t="shared" si="2774"/>
        <v/>
      </c>
      <c r="AX669" s="980" t="str">
        <f t="shared" si="2774"/>
        <v/>
      </c>
      <c r="AY669" s="978" t="str">
        <f t="shared" ref="AY669:BF669" si="2775">IF(AY652="","",RANK(C645,$C645:$J645,0))</f>
        <v/>
      </c>
      <c r="AZ669" s="979" t="str">
        <f t="shared" si="2775"/>
        <v/>
      </c>
      <c r="BA669" s="979" t="str">
        <f t="shared" si="2775"/>
        <v/>
      </c>
      <c r="BB669" s="979" t="str">
        <f t="shared" si="2775"/>
        <v/>
      </c>
      <c r="BC669" s="979" t="str">
        <f t="shared" si="2775"/>
        <v/>
      </c>
      <c r="BD669" s="979" t="str">
        <f t="shared" si="2775"/>
        <v/>
      </c>
      <c r="BE669" s="979" t="str">
        <f t="shared" si="2775"/>
        <v/>
      </c>
      <c r="BF669" s="980" t="str">
        <f t="shared" si="2775"/>
        <v/>
      </c>
      <c r="BG669" s="978" t="str">
        <f t="shared" ref="BG669:BN669" si="2776">IF(BG652="","",RANK(C645,$C645:$J645,0))</f>
        <v/>
      </c>
      <c r="BH669" s="979" t="str">
        <f t="shared" si="2776"/>
        <v/>
      </c>
      <c r="BI669" s="979" t="str">
        <f t="shared" si="2776"/>
        <v/>
      </c>
      <c r="BJ669" s="979" t="str">
        <f t="shared" si="2776"/>
        <v/>
      </c>
      <c r="BK669" s="979" t="str">
        <f t="shared" si="2776"/>
        <v/>
      </c>
      <c r="BL669" s="979" t="str">
        <f t="shared" si="2776"/>
        <v/>
      </c>
      <c r="BM669" s="979" t="str">
        <f t="shared" si="2776"/>
        <v/>
      </c>
      <c r="BN669" s="980" t="str">
        <f t="shared" si="2776"/>
        <v/>
      </c>
    </row>
    <row r="670" spans="1:66" ht="16.5" thickBot="1" x14ac:dyDescent="0.3">
      <c r="A670" s="2086" t="s">
        <v>137</v>
      </c>
      <c r="B670" s="2087"/>
      <c r="C670" s="986">
        <f t="shared" ref="C670:J670" ca="1" si="2777">IF(C652="","",RANK(C646,$C646:$J646,0))</f>
        <v>1</v>
      </c>
      <c r="D670" s="987" t="str">
        <f t="shared" si="2777"/>
        <v/>
      </c>
      <c r="E670" s="987" t="str">
        <f t="shared" si="2777"/>
        <v/>
      </c>
      <c r="F670" s="987" t="str">
        <f t="shared" si="2777"/>
        <v/>
      </c>
      <c r="G670" s="987" t="str">
        <f t="shared" si="2777"/>
        <v/>
      </c>
      <c r="H670" s="987" t="str">
        <f t="shared" si="2777"/>
        <v/>
      </c>
      <c r="I670" s="987" t="str">
        <f t="shared" si="2777"/>
        <v/>
      </c>
      <c r="J670" s="988" t="str">
        <f t="shared" si="2777"/>
        <v/>
      </c>
      <c r="K670" s="986" t="str">
        <f t="shared" ref="K670:R670" si="2778">IF(K652="","",RANK(C646,$C646:$J646,0))</f>
        <v/>
      </c>
      <c r="L670" s="987">
        <f t="shared" ca="1" si="2778"/>
        <v>4</v>
      </c>
      <c r="M670" s="987" t="str">
        <f t="shared" si="2778"/>
        <v/>
      </c>
      <c r="N670" s="987">
        <f t="shared" ca="1" si="2778"/>
        <v>3</v>
      </c>
      <c r="O670" s="987">
        <f t="shared" ca="1" si="2778"/>
        <v>2</v>
      </c>
      <c r="P670" s="987" t="str">
        <f t="shared" si="2778"/>
        <v/>
      </c>
      <c r="Q670" s="987" t="str">
        <f t="shared" si="2778"/>
        <v/>
      </c>
      <c r="R670" s="988" t="str">
        <f t="shared" si="2778"/>
        <v/>
      </c>
      <c r="S670" s="981" t="str">
        <f t="shared" ref="S670:Z670" si="2779">IF(S652="","",RANK(C646,$C646:$J646,0))</f>
        <v/>
      </c>
      <c r="T670" s="982" t="str">
        <f t="shared" si="2779"/>
        <v/>
      </c>
      <c r="U670" s="982" t="str">
        <f t="shared" si="2779"/>
        <v/>
      </c>
      <c r="V670" s="982" t="str">
        <f t="shared" si="2779"/>
        <v/>
      </c>
      <c r="W670" s="982" t="str">
        <f t="shared" si="2779"/>
        <v/>
      </c>
      <c r="X670" s="982" t="str">
        <f t="shared" si="2779"/>
        <v/>
      </c>
      <c r="Y670" s="982" t="str">
        <f t="shared" si="2779"/>
        <v/>
      </c>
      <c r="Z670" s="989" t="str">
        <f t="shared" si="2779"/>
        <v/>
      </c>
      <c r="AA670" s="981" t="str">
        <f t="shared" ref="AA670:AH670" si="2780">IF(AA652="","",RANK(C646,$C646:$J646,0))</f>
        <v/>
      </c>
      <c r="AB670" s="982" t="str">
        <f t="shared" si="2780"/>
        <v/>
      </c>
      <c r="AC670" s="982" t="str">
        <f t="shared" si="2780"/>
        <v/>
      </c>
      <c r="AD670" s="982" t="str">
        <f t="shared" si="2780"/>
        <v/>
      </c>
      <c r="AE670" s="982" t="str">
        <f t="shared" si="2780"/>
        <v/>
      </c>
      <c r="AF670" s="982" t="str">
        <f t="shared" si="2780"/>
        <v/>
      </c>
      <c r="AG670" s="982" t="str">
        <f t="shared" si="2780"/>
        <v/>
      </c>
      <c r="AH670" s="983" t="str">
        <f t="shared" si="2780"/>
        <v/>
      </c>
      <c r="AI670" s="981" t="str">
        <f t="shared" ref="AI670:AP670" si="2781">IF(AI652="","",RANK(C646,$C646:$J646,0))</f>
        <v/>
      </c>
      <c r="AJ670" s="982" t="str">
        <f t="shared" si="2781"/>
        <v/>
      </c>
      <c r="AK670" s="982">
        <f t="shared" ca="1" si="2781"/>
        <v>5</v>
      </c>
      <c r="AL670" s="982" t="str">
        <f t="shared" si="2781"/>
        <v/>
      </c>
      <c r="AM670" s="982" t="str">
        <f t="shared" si="2781"/>
        <v/>
      </c>
      <c r="AN670" s="982" t="str">
        <f t="shared" si="2781"/>
        <v/>
      </c>
      <c r="AO670" s="982" t="str">
        <f t="shared" si="2781"/>
        <v/>
      </c>
      <c r="AP670" s="983" t="str">
        <f t="shared" si="2781"/>
        <v/>
      </c>
      <c r="AQ670" s="981" t="str">
        <f t="shared" ref="AQ670:AX670" si="2782">IF(AQ652="","",RANK(C646,$C646:$J646,0))</f>
        <v/>
      </c>
      <c r="AR670" s="982" t="str">
        <f t="shared" si="2782"/>
        <v/>
      </c>
      <c r="AS670" s="982" t="str">
        <f t="shared" si="2782"/>
        <v/>
      </c>
      <c r="AT670" s="982" t="str">
        <f t="shared" si="2782"/>
        <v/>
      </c>
      <c r="AU670" s="982" t="str">
        <f t="shared" si="2782"/>
        <v/>
      </c>
      <c r="AV670" s="982" t="str">
        <f t="shared" si="2782"/>
        <v/>
      </c>
      <c r="AW670" s="982" t="str">
        <f t="shared" si="2782"/>
        <v/>
      </c>
      <c r="AX670" s="983" t="str">
        <f t="shared" si="2782"/>
        <v/>
      </c>
      <c r="AY670" s="981" t="str">
        <f t="shared" ref="AY670:BF670" si="2783">IF(AY652="","",RANK(C646,$C646:$J646,0))</f>
        <v/>
      </c>
      <c r="AZ670" s="982" t="str">
        <f t="shared" si="2783"/>
        <v/>
      </c>
      <c r="BA670" s="982" t="str">
        <f t="shared" si="2783"/>
        <v/>
      </c>
      <c r="BB670" s="982" t="str">
        <f t="shared" si="2783"/>
        <v/>
      </c>
      <c r="BC670" s="982" t="str">
        <f t="shared" si="2783"/>
        <v/>
      </c>
      <c r="BD670" s="982" t="str">
        <f t="shared" si="2783"/>
        <v/>
      </c>
      <c r="BE670" s="982" t="str">
        <f t="shared" si="2783"/>
        <v/>
      </c>
      <c r="BF670" s="983" t="str">
        <f t="shared" si="2783"/>
        <v/>
      </c>
      <c r="BG670" s="981" t="str">
        <f t="shared" ref="BG670:BN670" si="2784">IF(BG652="","",RANK(C646,$C646:$J646,0))</f>
        <v/>
      </c>
      <c r="BH670" s="982" t="str">
        <f t="shared" si="2784"/>
        <v/>
      </c>
      <c r="BI670" s="982" t="str">
        <f t="shared" si="2784"/>
        <v/>
      </c>
      <c r="BJ670" s="982" t="str">
        <f t="shared" si="2784"/>
        <v/>
      </c>
      <c r="BK670" s="982" t="str">
        <f t="shared" si="2784"/>
        <v/>
      </c>
      <c r="BL670" s="982" t="str">
        <f t="shared" si="2784"/>
        <v/>
      </c>
      <c r="BM670" s="982" t="str">
        <f t="shared" si="2784"/>
        <v/>
      </c>
      <c r="BN670" s="983" t="str">
        <f t="shared" si="2784"/>
        <v/>
      </c>
    </row>
    <row r="671" spans="1:66" ht="15.75" x14ac:dyDescent="0.25">
      <c r="A671" s="2088" t="s">
        <v>40</v>
      </c>
      <c r="B671" s="2089"/>
      <c r="C671" s="966">
        <f t="shared" ref="C671:J671" si="2785">IF(C652="","",RANK(C661,$C661:$J661,0))</f>
        <v>1</v>
      </c>
      <c r="D671" s="967" t="str">
        <f t="shared" si="2785"/>
        <v/>
      </c>
      <c r="E671" s="967" t="str">
        <f t="shared" si="2785"/>
        <v/>
      </c>
      <c r="F671" s="967" t="str">
        <f t="shared" si="2785"/>
        <v/>
      </c>
      <c r="G671" s="967" t="str">
        <f t="shared" si="2785"/>
        <v/>
      </c>
      <c r="H671" s="967" t="str">
        <f t="shared" si="2785"/>
        <v/>
      </c>
      <c r="I671" s="967" t="str">
        <f t="shared" si="2785"/>
        <v/>
      </c>
      <c r="J671" s="968" t="str">
        <f t="shared" si="2785"/>
        <v/>
      </c>
      <c r="K671" s="966" t="str">
        <f t="shared" ref="K671:R671" si="2786">IF(K652="","",RANK(K661,$K661:$R661,0))</f>
        <v/>
      </c>
      <c r="L671" s="967">
        <f t="shared" si="2786"/>
        <v>1</v>
      </c>
      <c r="M671" s="967" t="str">
        <f t="shared" si="2786"/>
        <v/>
      </c>
      <c r="N671" s="967">
        <f t="shared" si="2786"/>
        <v>1</v>
      </c>
      <c r="O671" s="967">
        <f t="shared" si="2786"/>
        <v>1</v>
      </c>
      <c r="P671" s="967" t="str">
        <f t="shared" si="2786"/>
        <v/>
      </c>
      <c r="Q671" s="967" t="str">
        <f t="shared" si="2786"/>
        <v/>
      </c>
      <c r="R671" s="968" t="str">
        <f t="shared" si="2786"/>
        <v/>
      </c>
      <c r="S671" s="966" t="str">
        <f t="shared" ref="S671:Z671" si="2787">IF(S652="","",RANK(S661,$S661:$Z661,0))</f>
        <v/>
      </c>
      <c r="T671" s="967" t="str">
        <f t="shared" si="2787"/>
        <v/>
      </c>
      <c r="U671" s="967" t="str">
        <f t="shared" si="2787"/>
        <v/>
      </c>
      <c r="V671" s="967" t="str">
        <f t="shared" si="2787"/>
        <v/>
      </c>
      <c r="W671" s="967" t="str">
        <f t="shared" si="2787"/>
        <v/>
      </c>
      <c r="X671" s="967" t="str">
        <f t="shared" si="2787"/>
        <v/>
      </c>
      <c r="Y671" s="967" t="str">
        <f t="shared" si="2787"/>
        <v/>
      </c>
      <c r="Z671" s="968" t="str">
        <f t="shared" si="2787"/>
        <v/>
      </c>
      <c r="AA671" s="966" t="str">
        <f t="shared" ref="AA671:AH671" si="2788">IF(AA652="","",RANK(AA661,$AA661:$AH661,0))</f>
        <v/>
      </c>
      <c r="AB671" s="967" t="str">
        <f t="shared" si="2788"/>
        <v/>
      </c>
      <c r="AC671" s="967" t="str">
        <f t="shared" si="2788"/>
        <v/>
      </c>
      <c r="AD671" s="967" t="str">
        <f t="shared" si="2788"/>
        <v/>
      </c>
      <c r="AE671" s="967" t="str">
        <f t="shared" si="2788"/>
        <v/>
      </c>
      <c r="AF671" s="967" t="str">
        <f t="shared" si="2788"/>
        <v/>
      </c>
      <c r="AG671" s="967" t="str">
        <f t="shared" si="2788"/>
        <v/>
      </c>
      <c r="AH671" s="968" t="str">
        <f t="shared" si="2788"/>
        <v/>
      </c>
      <c r="AI671" s="966" t="str">
        <f t="shared" ref="AI671:AP671" si="2789">IF(AI652="","",RANK(AI661,$AI661:$AP661,0))</f>
        <v/>
      </c>
      <c r="AJ671" s="967" t="str">
        <f t="shared" si="2789"/>
        <v/>
      </c>
      <c r="AK671" s="967">
        <f t="shared" si="2789"/>
        <v>1</v>
      </c>
      <c r="AL671" s="967" t="str">
        <f t="shared" si="2789"/>
        <v/>
      </c>
      <c r="AM671" s="967" t="str">
        <f t="shared" si="2789"/>
        <v/>
      </c>
      <c r="AN671" s="967" t="str">
        <f t="shared" si="2789"/>
        <v/>
      </c>
      <c r="AO671" s="967" t="str">
        <f t="shared" si="2789"/>
        <v/>
      </c>
      <c r="AP671" s="968" t="str">
        <f t="shared" si="2789"/>
        <v/>
      </c>
      <c r="AQ671" s="966" t="str">
        <f t="shared" ref="AQ671:AX671" si="2790">IF(AQ652="","",RANK(AQ661,$AQ661:$AX661,0))</f>
        <v/>
      </c>
      <c r="AR671" s="967" t="str">
        <f t="shared" si="2790"/>
        <v/>
      </c>
      <c r="AS671" s="967" t="str">
        <f t="shared" si="2790"/>
        <v/>
      </c>
      <c r="AT671" s="967" t="str">
        <f t="shared" si="2790"/>
        <v/>
      </c>
      <c r="AU671" s="967" t="str">
        <f t="shared" si="2790"/>
        <v/>
      </c>
      <c r="AV671" s="967" t="str">
        <f t="shared" si="2790"/>
        <v/>
      </c>
      <c r="AW671" s="967" t="str">
        <f t="shared" si="2790"/>
        <v/>
      </c>
      <c r="AX671" s="968" t="str">
        <f t="shared" si="2790"/>
        <v/>
      </c>
      <c r="AY671" s="966" t="str">
        <f t="shared" ref="AY671:BF671" si="2791">IF(AY652="","",RANK(AY661,$AY661:$BF661,0))</f>
        <v/>
      </c>
      <c r="AZ671" s="967" t="str">
        <f t="shared" si="2791"/>
        <v/>
      </c>
      <c r="BA671" s="967" t="str">
        <f t="shared" si="2791"/>
        <v/>
      </c>
      <c r="BB671" s="967" t="str">
        <f t="shared" si="2791"/>
        <v/>
      </c>
      <c r="BC671" s="967" t="str">
        <f t="shared" si="2791"/>
        <v/>
      </c>
      <c r="BD671" s="967" t="str">
        <f t="shared" si="2791"/>
        <v/>
      </c>
      <c r="BE671" s="967" t="str">
        <f t="shared" si="2791"/>
        <v/>
      </c>
      <c r="BF671" s="968" t="str">
        <f t="shared" si="2791"/>
        <v/>
      </c>
      <c r="BG671" s="966" t="str">
        <f t="shared" ref="BG671:BN671" si="2792">IF(BG652="","",RANK(BG661,$BG661:$BN661,0))</f>
        <v/>
      </c>
      <c r="BH671" s="967" t="str">
        <f t="shared" si="2792"/>
        <v/>
      </c>
      <c r="BI671" s="967" t="str">
        <f t="shared" si="2792"/>
        <v/>
      </c>
      <c r="BJ671" s="967" t="str">
        <f t="shared" si="2792"/>
        <v/>
      </c>
      <c r="BK671" s="967" t="str">
        <f t="shared" si="2792"/>
        <v/>
      </c>
      <c r="BL671" s="967" t="str">
        <f t="shared" si="2792"/>
        <v/>
      </c>
      <c r="BM671" s="967" t="str">
        <f t="shared" si="2792"/>
        <v/>
      </c>
      <c r="BN671" s="968" t="str">
        <f t="shared" si="2792"/>
        <v/>
      </c>
    </row>
    <row r="672" spans="1:66" ht="15.75" x14ac:dyDescent="0.25">
      <c r="A672" s="2090" t="s">
        <v>34</v>
      </c>
      <c r="B672" s="2091"/>
      <c r="C672" s="969">
        <f t="shared" ref="C672:J672" si="2793">IF(C652="","",RANK(C662,$C662:$J662,0))</f>
        <v>1</v>
      </c>
      <c r="D672" s="970" t="str">
        <f t="shared" si="2793"/>
        <v/>
      </c>
      <c r="E672" s="970" t="str">
        <f t="shared" si="2793"/>
        <v/>
      </c>
      <c r="F672" s="970" t="str">
        <f t="shared" si="2793"/>
        <v/>
      </c>
      <c r="G672" s="970" t="str">
        <f t="shared" si="2793"/>
        <v/>
      </c>
      <c r="H672" s="970" t="str">
        <f t="shared" si="2793"/>
        <v/>
      </c>
      <c r="I672" s="970" t="str">
        <f t="shared" si="2793"/>
        <v/>
      </c>
      <c r="J672" s="971" t="str">
        <f t="shared" si="2793"/>
        <v/>
      </c>
      <c r="K672" s="969" t="str">
        <f t="shared" ref="K672:R672" si="2794">IF(K652="","",RANK(K662,$K662:$R662,0))</f>
        <v/>
      </c>
      <c r="L672" s="970">
        <f t="shared" si="2794"/>
        <v>1</v>
      </c>
      <c r="M672" s="970" t="str">
        <f t="shared" si="2794"/>
        <v/>
      </c>
      <c r="N672" s="970">
        <f t="shared" si="2794"/>
        <v>3</v>
      </c>
      <c r="O672" s="970">
        <f t="shared" si="2794"/>
        <v>2</v>
      </c>
      <c r="P672" s="970" t="str">
        <f t="shared" si="2794"/>
        <v/>
      </c>
      <c r="Q672" s="970" t="str">
        <f t="shared" si="2794"/>
        <v/>
      </c>
      <c r="R672" s="971" t="str">
        <f t="shared" si="2794"/>
        <v/>
      </c>
      <c r="S672" s="969" t="str">
        <f t="shared" ref="S672:Z672" si="2795">IF(S652="","",RANK(S662,$S662:$Z662,0))</f>
        <v/>
      </c>
      <c r="T672" s="970" t="str">
        <f t="shared" si="2795"/>
        <v/>
      </c>
      <c r="U672" s="970" t="str">
        <f t="shared" si="2795"/>
        <v/>
      </c>
      <c r="V672" s="970" t="str">
        <f t="shared" si="2795"/>
        <v/>
      </c>
      <c r="W672" s="970" t="str">
        <f t="shared" si="2795"/>
        <v/>
      </c>
      <c r="X672" s="970" t="str">
        <f t="shared" si="2795"/>
        <v/>
      </c>
      <c r="Y672" s="970" t="str">
        <f t="shared" si="2795"/>
        <v/>
      </c>
      <c r="Z672" s="971" t="str">
        <f t="shared" si="2795"/>
        <v/>
      </c>
      <c r="AA672" s="969" t="str">
        <f t="shared" ref="AA672:AH672" si="2796">IF(AA652="","",RANK(AA662,$AA662:$AH662,0))</f>
        <v/>
      </c>
      <c r="AB672" s="970" t="str">
        <f t="shared" si="2796"/>
        <v/>
      </c>
      <c r="AC672" s="970" t="str">
        <f t="shared" si="2796"/>
        <v/>
      </c>
      <c r="AD672" s="970" t="str">
        <f t="shared" si="2796"/>
        <v/>
      </c>
      <c r="AE672" s="970" t="str">
        <f t="shared" si="2796"/>
        <v/>
      </c>
      <c r="AF672" s="970" t="str">
        <f t="shared" si="2796"/>
        <v/>
      </c>
      <c r="AG672" s="970" t="str">
        <f t="shared" si="2796"/>
        <v/>
      </c>
      <c r="AH672" s="971" t="str">
        <f t="shared" si="2796"/>
        <v/>
      </c>
      <c r="AI672" s="969" t="str">
        <f t="shared" ref="AI672:AP672" si="2797">IF(AI652="","",RANK(AI662,$AI662:$AP662,0))</f>
        <v/>
      </c>
      <c r="AJ672" s="970" t="str">
        <f t="shared" si="2797"/>
        <v/>
      </c>
      <c r="AK672" s="970">
        <f t="shared" si="2797"/>
        <v>1</v>
      </c>
      <c r="AL672" s="970" t="str">
        <f t="shared" si="2797"/>
        <v/>
      </c>
      <c r="AM672" s="970" t="str">
        <f t="shared" si="2797"/>
        <v/>
      </c>
      <c r="AN672" s="970" t="str">
        <f t="shared" si="2797"/>
        <v/>
      </c>
      <c r="AO672" s="970" t="str">
        <f t="shared" si="2797"/>
        <v/>
      </c>
      <c r="AP672" s="971" t="str">
        <f t="shared" si="2797"/>
        <v/>
      </c>
      <c r="AQ672" s="969" t="str">
        <f t="shared" ref="AQ672:AX672" si="2798">IF(AQ652="","",RANK(AQ662,$AQ662:$AX662,0))</f>
        <v/>
      </c>
      <c r="AR672" s="970" t="str">
        <f t="shared" si="2798"/>
        <v/>
      </c>
      <c r="AS672" s="970" t="str">
        <f t="shared" si="2798"/>
        <v/>
      </c>
      <c r="AT672" s="970" t="str">
        <f t="shared" si="2798"/>
        <v/>
      </c>
      <c r="AU672" s="970" t="str">
        <f t="shared" si="2798"/>
        <v/>
      </c>
      <c r="AV672" s="970" t="str">
        <f t="shared" si="2798"/>
        <v/>
      </c>
      <c r="AW672" s="970" t="str">
        <f t="shared" si="2798"/>
        <v/>
      </c>
      <c r="AX672" s="971" t="str">
        <f t="shared" si="2798"/>
        <v/>
      </c>
      <c r="AY672" s="969" t="str">
        <f t="shared" ref="AY672:BF672" si="2799">IF(AY652="","",RANK(AY662,$AY662:$BF662,0))</f>
        <v/>
      </c>
      <c r="AZ672" s="970" t="str">
        <f t="shared" si="2799"/>
        <v/>
      </c>
      <c r="BA672" s="970" t="str">
        <f t="shared" si="2799"/>
        <v/>
      </c>
      <c r="BB672" s="970" t="str">
        <f t="shared" si="2799"/>
        <v/>
      </c>
      <c r="BC672" s="970" t="str">
        <f t="shared" si="2799"/>
        <v/>
      </c>
      <c r="BD672" s="970" t="str">
        <f t="shared" si="2799"/>
        <v/>
      </c>
      <c r="BE672" s="970" t="str">
        <f t="shared" si="2799"/>
        <v/>
      </c>
      <c r="BF672" s="971" t="str">
        <f t="shared" si="2799"/>
        <v/>
      </c>
      <c r="BG672" s="969" t="str">
        <f t="shared" ref="BG672:BN672" si="2800">IF(BG652="","",RANK(BG662,$BG662:$BN662,0))</f>
        <v/>
      </c>
      <c r="BH672" s="970" t="str">
        <f t="shared" si="2800"/>
        <v/>
      </c>
      <c r="BI672" s="970" t="str">
        <f t="shared" si="2800"/>
        <v/>
      </c>
      <c r="BJ672" s="970" t="str">
        <f t="shared" si="2800"/>
        <v/>
      </c>
      <c r="BK672" s="970" t="str">
        <f t="shared" si="2800"/>
        <v/>
      </c>
      <c r="BL672" s="970" t="str">
        <f t="shared" si="2800"/>
        <v/>
      </c>
      <c r="BM672" s="970" t="str">
        <f t="shared" si="2800"/>
        <v/>
      </c>
      <c r="BN672" s="971" t="str">
        <f t="shared" si="2800"/>
        <v/>
      </c>
    </row>
    <row r="673" spans="1:66" ht="15.75" x14ac:dyDescent="0.25">
      <c r="A673" s="2090" t="s">
        <v>35</v>
      </c>
      <c r="B673" s="2091"/>
      <c r="C673" s="969">
        <f t="shared" ref="C673:J673" si="2801">IF(C652="","",RANK(C663,$C663:$J663,1))</f>
        <v>1</v>
      </c>
      <c r="D673" s="970" t="str">
        <f t="shared" si="2801"/>
        <v/>
      </c>
      <c r="E673" s="970" t="str">
        <f t="shared" si="2801"/>
        <v/>
      </c>
      <c r="F673" s="970" t="str">
        <f t="shared" si="2801"/>
        <v/>
      </c>
      <c r="G673" s="970" t="str">
        <f t="shared" si="2801"/>
        <v/>
      </c>
      <c r="H673" s="970" t="str">
        <f t="shared" si="2801"/>
        <v/>
      </c>
      <c r="I673" s="970" t="str">
        <f t="shared" si="2801"/>
        <v/>
      </c>
      <c r="J673" s="971" t="str">
        <f t="shared" si="2801"/>
        <v/>
      </c>
      <c r="K673" s="969" t="str">
        <f t="shared" ref="K673:R673" si="2802">IF(K652="","",RANK(K663,$K663:$R663,1))</f>
        <v/>
      </c>
      <c r="L673" s="970">
        <f t="shared" si="2802"/>
        <v>8</v>
      </c>
      <c r="M673" s="970" t="str">
        <f t="shared" si="2802"/>
        <v/>
      </c>
      <c r="N673" s="970">
        <f t="shared" si="2802"/>
        <v>6</v>
      </c>
      <c r="O673" s="970">
        <f t="shared" si="2802"/>
        <v>7</v>
      </c>
      <c r="P673" s="970" t="str">
        <f t="shared" si="2802"/>
        <v/>
      </c>
      <c r="Q673" s="970" t="str">
        <f t="shared" si="2802"/>
        <v/>
      </c>
      <c r="R673" s="971" t="str">
        <f t="shared" si="2802"/>
        <v/>
      </c>
      <c r="S673" s="969" t="str">
        <f t="shared" ref="S673:Z673" si="2803">IF(S652="","",RANK(S663,$S663:$Z663,1))</f>
        <v/>
      </c>
      <c r="T673" s="970" t="str">
        <f t="shared" si="2803"/>
        <v/>
      </c>
      <c r="U673" s="970" t="str">
        <f t="shared" si="2803"/>
        <v/>
      </c>
      <c r="V673" s="970" t="str">
        <f t="shared" si="2803"/>
        <v/>
      </c>
      <c r="W673" s="970" t="str">
        <f t="shared" si="2803"/>
        <v/>
      </c>
      <c r="X673" s="970" t="str">
        <f t="shared" si="2803"/>
        <v/>
      </c>
      <c r="Y673" s="970" t="str">
        <f t="shared" si="2803"/>
        <v/>
      </c>
      <c r="Z673" s="971" t="str">
        <f t="shared" si="2803"/>
        <v/>
      </c>
      <c r="AA673" s="969" t="str">
        <f t="shared" ref="AA673:AH673" si="2804">IF(AA652="","",RANK(AA663,$AA663:$AH663,1))</f>
        <v/>
      </c>
      <c r="AB673" s="970" t="str">
        <f t="shared" si="2804"/>
        <v/>
      </c>
      <c r="AC673" s="970" t="str">
        <f t="shared" si="2804"/>
        <v/>
      </c>
      <c r="AD673" s="970" t="str">
        <f t="shared" si="2804"/>
        <v/>
      </c>
      <c r="AE673" s="970" t="str">
        <f t="shared" si="2804"/>
        <v/>
      </c>
      <c r="AF673" s="970" t="str">
        <f t="shared" si="2804"/>
        <v/>
      </c>
      <c r="AG673" s="970" t="str">
        <f t="shared" si="2804"/>
        <v/>
      </c>
      <c r="AH673" s="971" t="str">
        <f t="shared" si="2804"/>
        <v/>
      </c>
      <c r="AI673" s="969" t="str">
        <f t="shared" ref="AI673:AP673" si="2805">IF(AI652="","",RANK(AI663,$AI663:$AP663,1))</f>
        <v/>
      </c>
      <c r="AJ673" s="970" t="str">
        <f t="shared" si="2805"/>
        <v/>
      </c>
      <c r="AK673" s="970">
        <f t="shared" si="2805"/>
        <v>1</v>
      </c>
      <c r="AL673" s="970" t="str">
        <f t="shared" si="2805"/>
        <v/>
      </c>
      <c r="AM673" s="970" t="str">
        <f t="shared" si="2805"/>
        <v/>
      </c>
      <c r="AN673" s="970" t="str">
        <f t="shared" si="2805"/>
        <v/>
      </c>
      <c r="AO673" s="970" t="str">
        <f t="shared" si="2805"/>
        <v/>
      </c>
      <c r="AP673" s="971" t="str">
        <f t="shared" si="2805"/>
        <v/>
      </c>
      <c r="AQ673" s="969" t="str">
        <f t="shared" ref="AQ673:AX673" si="2806">IF(AQ652="","",RANK(AQ663,$AQ663:$AX663,1))</f>
        <v/>
      </c>
      <c r="AR673" s="970" t="str">
        <f t="shared" si="2806"/>
        <v/>
      </c>
      <c r="AS673" s="970" t="str">
        <f t="shared" si="2806"/>
        <v/>
      </c>
      <c r="AT673" s="970" t="str">
        <f t="shared" si="2806"/>
        <v/>
      </c>
      <c r="AU673" s="970" t="str">
        <f t="shared" si="2806"/>
        <v/>
      </c>
      <c r="AV673" s="970" t="str">
        <f t="shared" si="2806"/>
        <v/>
      </c>
      <c r="AW673" s="970" t="str">
        <f t="shared" si="2806"/>
        <v/>
      </c>
      <c r="AX673" s="971" t="str">
        <f t="shared" si="2806"/>
        <v/>
      </c>
      <c r="AY673" s="969" t="str">
        <f t="shared" ref="AY673:BF673" si="2807">IF(AY652="","",RANK(AY663,$AY663:$BF663,1))</f>
        <v/>
      </c>
      <c r="AZ673" s="970" t="str">
        <f t="shared" si="2807"/>
        <v/>
      </c>
      <c r="BA673" s="970" t="str">
        <f t="shared" si="2807"/>
        <v/>
      </c>
      <c r="BB673" s="970" t="str">
        <f t="shared" si="2807"/>
        <v/>
      </c>
      <c r="BC673" s="970" t="str">
        <f t="shared" si="2807"/>
        <v/>
      </c>
      <c r="BD673" s="970" t="str">
        <f t="shared" si="2807"/>
        <v/>
      </c>
      <c r="BE673" s="970" t="str">
        <f t="shared" si="2807"/>
        <v/>
      </c>
      <c r="BF673" s="971" t="str">
        <f t="shared" si="2807"/>
        <v/>
      </c>
      <c r="BG673" s="969" t="str">
        <f t="shared" ref="BG673:BN673" si="2808">IF(BG652="","",RANK(BG663,$BG663:$BN663,1))</f>
        <v/>
      </c>
      <c r="BH673" s="970" t="str">
        <f t="shared" si="2808"/>
        <v/>
      </c>
      <c r="BI673" s="970" t="str">
        <f t="shared" si="2808"/>
        <v/>
      </c>
      <c r="BJ673" s="970" t="str">
        <f t="shared" si="2808"/>
        <v/>
      </c>
      <c r="BK673" s="970" t="str">
        <f t="shared" si="2808"/>
        <v/>
      </c>
      <c r="BL673" s="970" t="str">
        <f t="shared" si="2808"/>
        <v/>
      </c>
      <c r="BM673" s="970" t="str">
        <f t="shared" si="2808"/>
        <v/>
      </c>
      <c r="BN673" s="971" t="str">
        <f t="shared" si="2808"/>
        <v/>
      </c>
    </row>
    <row r="674" spans="1:66" ht="15.75" x14ac:dyDescent="0.25">
      <c r="A674" s="2090" t="s">
        <v>36</v>
      </c>
      <c r="B674" s="2091"/>
      <c r="C674" s="969">
        <f t="shared" ref="C674:J674" si="2809">IF(C652="","",RANK(C664,$C664:$J664,0))</f>
        <v>1</v>
      </c>
      <c r="D674" s="970" t="str">
        <f t="shared" si="2809"/>
        <v/>
      </c>
      <c r="E674" s="970" t="str">
        <f t="shared" si="2809"/>
        <v/>
      </c>
      <c r="F674" s="970" t="str">
        <f t="shared" si="2809"/>
        <v/>
      </c>
      <c r="G674" s="970" t="str">
        <f t="shared" si="2809"/>
        <v/>
      </c>
      <c r="H674" s="970" t="str">
        <f t="shared" si="2809"/>
        <v/>
      </c>
      <c r="I674" s="970" t="str">
        <f t="shared" si="2809"/>
        <v/>
      </c>
      <c r="J674" s="971" t="str">
        <f t="shared" si="2809"/>
        <v/>
      </c>
      <c r="K674" s="969" t="str">
        <f t="shared" ref="K674:R674" si="2810">IF(K652="","",RANK(K664,$K664:$R664,0))</f>
        <v/>
      </c>
      <c r="L674" s="970">
        <f t="shared" si="2810"/>
        <v>1</v>
      </c>
      <c r="M674" s="970" t="str">
        <f t="shared" si="2810"/>
        <v/>
      </c>
      <c r="N674" s="970">
        <f t="shared" si="2810"/>
        <v>1</v>
      </c>
      <c r="O674" s="970">
        <f t="shared" si="2810"/>
        <v>1</v>
      </c>
      <c r="P674" s="970" t="str">
        <f t="shared" si="2810"/>
        <v/>
      </c>
      <c r="Q674" s="970" t="str">
        <f t="shared" si="2810"/>
        <v/>
      </c>
      <c r="R674" s="971" t="str">
        <f t="shared" si="2810"/>
        <v/>
      </c>
      <c r="S674" s="969" t="str">
        <f t="shared" ref="S674:Z674" si="2811">IF(S652="","",RANK(S664,$S664:$Z664,0))</f>
        <v/>
      </c>
      <c r="T674" s="970" t="str">
        <f t="shared" si="2811"/>
        <v/>
      </c>
      <c r="U674" s="970" t="str">
        <f t="shared" si="2811"/>
        <v/>
      </c>
      <c r="V674" s="970" t="str">
        <f t="shared" si="2811"/>
        <v/>
      </c>
      <c r="W674" s="970" t="str">
        <f t="shared" si="2811"/>
        <v/>
      </c>
      <c r="X674" s="970" t="str">
        <f t="shared" si="2811"/>
        <v/>
      </c>
      <c r="Y674" s="970" t="str">
        <f t="shared" si="2811"/>
        <v/>
      </c>
      <c r="Z674" s="971" t="str">
        <f t="shared" si="2811"/>
        <v/>
      </c>
      <c r="AA674" s="969" t="str">
        <f t="shared" ref="AA674:AH674" si="2812">IF(AA652="","",RANK(AA664,$AA664:$AH664,0))</f>
        <v/>
      </c>
      <c r="AB674" s="970" t="str">
        <f t="shared" si="2812"/>
        <v/>
      </c>
      <c r="AC674" s="970" t="str">
        <f t="shared" si="2812"/>
        <v/>
      </c>
      <c r="AD674" s="970" t="str">
        <f t="shared" si="2812"/>
        <v/>
      </c>
      <c r="AE674" s="970" t="str">
        <f t="shared" si="2812"/>
        <v/>
      </c>
      <c r="AF674" s="970" t="str">
        <f t="shared" si="2812"/>
        <v/>
      </c>
      <c r="AG674" s="970" t="str">
        <f t="shared" si="2812"/>
        <v/>
      </c>
      <c r="AH674" s="971" t="str">
        <f t="shared" si="2812"/>
        <v/>
      </c>
      <c r="AI674" s="969" t="str">
        <f t="shared" ref="AI674:AP674" si="2813">IF(AI652="","",RANK(AI664,$AI664:$AP664,0))</f>
        <v/>
      </c>
      <c r="AJ674" s="970" t="str">
        <f t="shared" si="2813"/>
        <v/>
      </c>
      <c r="AK674" s="970">
        <f t="shared" si="2813"/>
        <v>1</v>
      </c>
      <c r="AL674" s="970" t="str">
        <f t="shared" si="2813"/>
        <v/>
      </c>
      <c r="AM674" s="970" t="str">
        <f t="shared" si="2813"/>
        <v/>
      </c>
      <c r="AN674" s="970" t="str">
        <f t="shared" si="2813"/>
        <v/>
      </c>
      <c r="AO674" s="970" t="str">
        <f t="shared" si="2813"/>
        <v/>
      </c>
      <c r="AP674" s="971" t="str">
        <f t="shared" si="2813"/>
        <v/>
      </c>
      <c r="AQ674" s="969" t="str">
        <f t="shared" ref="AQ674:AX674" si="2814">IF(AQ652="","",RANK(AQ664,$AQ664:$AX664,0))</f>
        <v/>
      </c>
      <c r="AR674" s="970" t="str">
        <f t="shared" si="2814"/>
        <v/>
      </c>
      <c r="AS674" s="970" t="str">
        <f t="shared" si="2814"/>
        <v/>
      </c>
      <c r="AT674" s="970" t="str">
        <f t="shared" si="2814"/>
        <v/>
      </c>
      <c r="AU674" s="970" t="str">
        <f t="shared" si="2814"/>
        <v/>
      </c>
      <c r="AV674" s="970" t="str">
        <f t="shared" si="2814"/>
        <v/>
      </c>
      <c r="AW674" s="970" t="str">
        <f t="shared" si="2814"/>
        <v/>
      </c>
      <c r="AX674" s="971" t="str">
        <f t="shared" si="2814"/>
        <v/>
      </c>
      <c r="AY674" s="969" t="str">
        <f t="shared" ref="AY674:BF674" si="2815">IF(AY652="","",RANK(AY664,$AY664:$BF664,0))</f>
        <v/>
      </c>
      <c r="AZ674" s="970" t="str">
        <f t="shared" si="2815"/>
        <v/>
      </c>
      <c r="BA674" s="970" t="str">
        <f t="shared" si="2815"/>
        <v/>
      </c>
      <c r="BB674" s="970" t="str">
        <f t="shared" si="2815"/>
        <v/>
      </c>
      <c r="BC674" s="970" t="str">
        <f t="shared" si="2815"/>
        <v/>
      </c>
      <c r="BD674" s="970" t="str">
        <f t="shared" si="2815"/>
        <v/>
      </c>
      <c r="BE674" s="970" t="str">
        <f t="shared" si="2815"/>
        <v/>
      </c>
      <c r="BF674" s="971" t="str">
        <f t="shared" si="2815"/>
        <v/>
      </c>
      <c r="BG674" s="969" t="str">
        <f t="shared" ref="BG674:BN674" si="2816">IF(BG652="","",RANK(BG664,$BG664:$BN664,0))</f>
        <v/>
      </c>
      <c r="BH674" s="970" t="str">
        <f t="shared" si="2816"/>
        <v/>
      </c>
      <c r="BI674" s="970" t="str">
        <f t="shared" si="2816"/>
        <v/>
      </c>
      <c r="BJ674" s="970" t="str">
        <f t="shared" si="2816"/>
        <v/>
      </c>
      <c r="BK674" s="970" t="str">
        <f t="shared" si="2816"/>
        <v/>
      </c>
      <c r="BL674" s="970" t="str">
        <f t="shared" si="2816"/>
        <v/>
      </c>
      <c r="BM674" s="970" t="str">
        <f t="shared" si="2816"/>
        <v/>
      </c>
      <c r="BN674" s="971" t="str">
        <f t="shared" si="2816"/>
        <v/>
      </c>
    </row>
    <row r="675" spans="1:66" ht="16.5" thickBot="1" x14ac:dyDescent="0.3">
      <c r="A675" s="2092" t="s">
        <v>136</v>
      </c>
      <c r="B675" s="2093"/>
      <c r="C675" s="972">
        <f t="shared" ref="C675:J675" ca="1" si="2817">IF(C652="","",RANK(C665,$C665:$J665,0))</f>
        <v>1</v>
      </c>
      <c r="D675" s="973" t="str">
        <f t="shared" si="2817"/>
        <v/>
      </c>
      <c r="E675" s="973" t="str">
        <f t="shared" si="2817"/>
        <v/>
      </c>
      <c r="F675" s="973" t="str">
        <f t="shared" si="2817"/>
        <v/>
      </c>
      <c r="G675" s="973" t="str">
        <f t="shared" si="2817"/>
        <v/>
      </c>
      <c r="H675" s="973" t="str">
        <f t="shared" si="2817"/>
        <v/>
      </c>
      <c r="I675" s="973" t="str">
        <f t="shared" si="2817"/>
        <v/>
      </c>
      <c r="J675" s="974" t="str">
        <f t="shared" si="2817"/>
        <v/>
      </c>
      <c r="K675" s="972" t="str">
        <f t="shared" ref="K675:R675" si="2818">IF(K652="","",RANK(K665,$K665:$R665,0))</f>
        <v/>
      </c>
      <c r="L675" s="973">
        <f t="shared" si="2818"/>
        <v>1</v>
      </c>
      <c r="M675" s="973" t="str">
        <f t="shared" si="2818"/>
        <v/>
      </c>
      <c r="N675" s="973">
        <f t="shared" si="2818"/>
        <v>1</v>
      </c>
      <c r="O675" s="973">
        <f t="shared" si="2818"/>
        <v>1</v>
      </c>
      <c r="P675" s="973" t="str">
        <f t="shared" si="2818"/>
        <v/>
      </c>
      <c r="Q675" s="973" t="str">
        <f t="shared" si="2818"/>
        <v/>
      </c>
      <c r="R675" s="974" t="str">
        <f t="shared" si="2818"/>
        <v/>
      </c>
      <c r="S675" s="972" t="str">
        <f t="shared" ref="S675:Z675" si="2819">IF(S652="","",RANK(S665,$S665:$Z665,0))</f>
        <v/>
      </c>
      <c r="T675" s="973" t="str">
        <f t="shared" si="2819"/>
        <v/>
      </c>
      <c r="U675" s="973" t="str">
        <f t="shared" si="2819"/>
        <v/>
      </c>
      <c r="V675" s="973" t="str">
        <f t="shared" si="2819"/>
        <v/>
      </c>
      <c r="W675" s="973" t="str">
        <f t="shared" si="2819"/>
        <v/>
      </c>
      <c r="X675" s="973" t="str">
        <f t="shared" si="2819"/>
        <v/>
      </c>
      <c r="Y675" s="973" t="str">
        <f t="shared" si="2819"/>
        <v/>
      </c>
      <c r="Z675" s="974" t="str">
        <f t="shared" si="2819"/>
        <v/>
      </c>
      <c r="AA675" s="972" t="str">
        <f t="shared" ref="AA675:AH675" si="2820">IF(AA652="","",RANK(AA665,$AA665:$AH665,0))</f>
        <v/>
      </c>
      <c r="AB675" s="973" t="str">
        <f t="shared" si="2820"/>
        <v/>
      </c>
      <c r="AC675" s="973" t="str">
        <f t="shared" si="2820"/>
        <v/>
      </c>
      <c r="AD675" s="973" t="str">
        <f t="shared" si="2820"/>
        <v/>
      </c>
      <c r="AE675" s="973" t="str">
        <f t="shared" si="2820"/>
        <v/>
      </c>
      <c r="AF675" s="973" t="str">
        <f t="shared" si="2820"/>
        <v/>
      </c>
      <c r="AG675" s="973" t="str">
        <f t="shared" si="2820"/>
        <v/>
      </c>
      <c r="AH675" s="974" t="str">
        <f t="shared" si="2820"/>
        <v/>
      </c>
      <c r="AI675" s="972" t="str">
        <f t="shared" ref="AI675:AP675" si="2821">IF(AI652="","",RANK(AI665,$AI665:$AP665,0))</f>
        <v/>
      </c>
      <c r="AJ675" s="973" t="str">
        <f t="shared" si="2821"/>
        <v/>
      </c>
      <c r="AK675" s="973">
        <f t="shared" ca="1" si="2821"/>
        <v>1</v>
      </c>
      <c r="AL675" s="973" t="str">
        <f t="shared" si="2821"/>
        <v/>
      </c>
      <c r="AM675" s="973" t="str">
        <f t="shared" si="2821"/>
        <v/>
      </c>
      <c r="AN675" s="973" t="str">
        <f t="shared" si="2821"/>
        <v/>
      </c>
      <c r="AO675" s="973" t="str">
        <f t="shared" si="2821"/>
        <v/>
      </c>
      <c r="AP675" s="974" t="str">
        <f t="shared" si="2821"/>
        <v/>
      </c>
      <c r="AQ675" s="972" t="str">
        <f t="shared" ref="AQ675:AX675" si="2822">IF(AQ652="","",RANK(AQ665,$AQ665:$AX665,0))</f>
        <v/>
      </c>
      <c r="AR675" s="973" t="str">
        <f t="shared" si="2822"/>
        <v/>
      </c>
      <c r="AS675" s="973" t="str">
        <f t="shared" si="2822"/>
        <v/>
      </c>
      <c r="AT675" s="973" t="str">
        <f t="shared" si="2822"/>
        <v/>
      </c>
      <c r="AU675" s="973" t="str">
        <f t="shared" si="2822"/>
        <v/>
      </c>
      <c r="AV675" s="973" t="str">
        <f t="shared" si="2822"/>
        <v/>
      </c>
      <c r="AW675" s="973" t="str">
        <f t="shared" si="2822"/>
        <v/>
      </c>
      <c r="AX675" s="974" t="str">
        <f t="shared" si="2822"/>
        <v/>
      </c>
      <c r="AY675" s="972" t="str">
        <f t="shared" ref="AY675:BF675" si="2823">IF(AY652="","",RANK(AY665,$AY665:$BF665,0))</f>
        <v/>
      </c>
      <c r="AZ675" s="973" t="str">
        <f t="shared" si="2823"/>
        <v/>
      </c>
      <c r="BA675" s="973" t="str">
        <f t="shared" si="2823"/>
        <v/>
      </c>
      <c r="BB675" s="973" t="str">
        <f t="shared" si="2823"/>
        <v/>
      </c>
      <c r="BC675" s="973" t="str">
        <f t="shared" si="2823"/>
        <v/>
      </c>
      <c r="BD675" s="973" t="str">
        <f t="shared" si="2823"/>
        <v/>
      </c>
      <c r="BE675" s="973" t="str">
        <f t="shared" si="2823"/>
        <v/>
      </c>
      <c r="BF675" s="974" t="str">
        <f t="shared" si="2823"/>
        <v/>
      </c>
      <c r="BG675" s="972" t="str">
        <f t="shared" ref="BG675:BN675" si="2824">IF(BG652="","",RANK(BG665,$BG665:$BN665,0))</f>
        <v/>
      </c>
      <c r="BH675" s="973" t="str">
        <f t="shared" si="2824"/>
        <v/>
      </c>
      <c r="BI675" s="973" t="str">
        <f t="shared" si="2824"/>
        <v/>
      </c>
      <c r="BJ675" s="973" t="str">
        <f t="shared" si="2824"/>
        <v/>
      </c>
      <c r="BK675" s="973" t="str">
        <f t="shared" si="2824"/>
        <v/>
      </c>
      <c r="BL675" s="973" t="str">
        <f t="shared" si="2824"/>
        <v/>
      </c>
      <c r="BM675" s="973" t="str">
        <f t="shared" si="2824"/>
        <v/>
      </c>
      <c r="BN675" s="974" t="str">
        <f t="shared" si="2824"/>
        <v/>
      </c>
    </row>
    <row r="676" spans="1:66" s="20" customFormat="1" ht="78" customHeight="1" thickBot="1" x14ac:dyDescent="0.25">
      <c r="A676" s="2094" t="s">
        <v>33</v>
      </c>
      <c r="B676" s="2095"/>
      <c r="C676" s="55">
        <f ca="1">IF(C652="","",(C666*'pravidla turnaje'!$C$19)+(C667*'pravidla turnaje'!$C$20)+(C668*'pravidla turnaje'!$C$21)+(C669*'pravidla turnaje'!$C$22)+(C670*'pravidla turnaje'!$C$23)+(C671*'pravidla turnaje'!$C$24)+(C672*'pravidla turnaje'!$C$25)+(C673*'pravidla turnaje'!$C$26)+(C674*'pravidla turnaje'!$C$27)+(C675*'pravidla turnaje'!$C$28))</f>
        <v>1112</v>
      </c>
      <c r="D676" s="56" t="str">
        <f>IF(D652="","",(D666*'pravidla turnaje'!$C$19)+(D667*'pravidla turnaje'!$C$20)+(D668*'pravidla turnaje'!$C$21)+(D669*'pravidla turnaje'!$C$22)+(D670*'pravidla turnaje'!$C$23)+(D671*'pravidla turnaje'!$C$24)+(D672*'pravidla turnaje'!$C$25)+(D673*'pravidla turnaje'!$C$26)+(D674*'pravidla turnaje'!$C$27)+(D675*'pravidla turnaje'!$C$28))</f>
        <v/>
      </c>
      <c r="E676" s="56" t="str">
        <f>IF(E652="","",(E666*'pravidla turnaje'!$C$19)+(E667*'pravidla turnaje'!$C$20)+(E668*'pravidla turnaje'!$C$21)+(E669*'pravidla turnaje'!$C$22)+(E670*'pravidla turnaje'!$C$23)+(E671*'pravidla turnaje'!$C$24)+(E672*'pravidla turnaje'!$C$25)+(E673*'pravidla turnaje'!$C$26)+(E674*'pravidla turnaje'!$C$27)+(E675*'pravidla turnaje'!$C$28))</f>
        <v/>
      </c>
      <c r="F676" s="56" t="str">
        <f>IF(F652="","",(F666*'pravidla turnaje'!$C$19)+(F667*'pravidla turnaje'!$C$20)+(F668*'pravidla turnaje'!$C$21)+(F669*'pravidla turnaje'!$C$22)+(F670*'pravidla turnaje'!$C$23)+(F671*'pravidla turnaje'!$C$24)+(F672*'pravidla turnaje'!$C$25)+(F673*'pravidla turnaje'!$C$26)+(F674*'pravidla turnaje'!$C$27)+(F675*'pravidla turnaje'!$C$28))</f>
        <v/>
      </c>
      <c r="G676" s="56" t="str">
        <f>IF(G652="","",(G666*'pravidla turnaje'!$C$19)+(G667*'pravidla turnaje'!$C$20)+(G668*'pravidla turnaje'!$C$21)+(G669*'pravidla turnaje'!$C$22)+(G670*'pravidla turnaje'!$C$23)+(G671*'pravidla turnaje'!$C$24)+(G672*'pravidla turnaje'!$C$25)+(G673*'pravidla turnaje'!$C$26)+(G674*'pravidla turnaje'!$C$27)+(G675*'pravidla turnaje'!$C$28))</f>
        <v/>
      </c>
      <c r="H676" s="56" t="str">
        <f>IF(H652="","",(H666*'pravidla turnaje'!$C$19)+(H667*'pravidla turnaje'!$C$20)+(H668*'pravidla turnaje'!$C$21)+(H669*'pravidla turnaje'!$C$22)+(H670*'pravidla turnaje'!$C$23)+(H671*'pravidla turnaje'!$C$24)+(H672*'pravidla turnaje'!$C$25)+(H673*'pravidla turnaje'!$C$26)+(H674*'pravidla turnaje'!$C$27)+(H675*'pravidla turnaje'!$C$28))</f>
        <v/>
      </c>
      <c r="I676" s="56" t="str">
        <f>IF(I652="","",(I666*'pravidla turnaje'!$C$19)+(I667*'pravidla turnaje'!$C$20)+(I668*'pravidla turnaje'!$C$21)+(I669*'pravidla turnaje'!$C$22)+(I670*'pravidla turnaje'!$C$23)+(I671*'pravidla turnaje'!$C$24)+(I672*'pravidla turnaje'!$C$25)+(I673*'pravidla turnaje'!$C$26)+(I674*'pravidla turnaje'!$C$27)+(I675*'pravidla turnaje'!$C$28))</f>
        <v/>
      </c>
      <c r="J676" s="57" t="str">
        <f>IF(J652="","",(J666*'pravidla turnaje'!$C$19)+(J667*'pravidla turnaje'!$C$20)+(J668*'pravidla turnaje'!$C$21)+(J669*'pravidla turnaje'!$C$22)+(J670*'pravidla turnaje'!$C$23)+(J671*'pravidla turnaje'!$C$24)+(J672*'pravidla turnaje'!$C$25)+(J673*'pravidla turnaje'!$C$26)+(J674*'pravidla turnaje'!$C$27)+(J675*'pravidla turnaje'!$C$28))</f>
        <v/>
      </c>
      <c r="K676" s="55" t="str">
        <f>IF(K652="","",(K666*'pravidla turnaje'!$C$19)+(K667*'pravidla turnaje'!$C$20)+(K668*'pravidla turnaje'!$C$21)+(K669*'pravidla turnaje'!$C$22)+(K670*'pravidla turnaje'!$C$23)+(K671*'pravidla turnaje'!$C$24)+(K672*'pravidla turnaje'!$C$25)+(K673*'pravidla turnaje'!$C$26)+(K674*'pravidla turnaje'!$C$27)+(K675*'pravidla turnaje'!$C$28))</f>
        <v/>
      </c>
      <c r="L676" s="56">
        <f ca="1">IF(L652="","",(L666*'pravidla turnaje'!$C$19)+(L667*'pravidla turnaje'!$C$20)+(L668*'pravidla turnaje'!$C$21)+(L669*'pravidla turnaje'!$C$22)+(L670*'pravidla turnaje'!$C$23)+(L671*'pravidla turnaje'!$C$24)+(L672*'pravidla turnaje'!$C$25)+(L673*'pravidla turnaje'!$C$26)+(L674*'pravidla turnaje'!$C$27)+(L675*'pravidla turnaje'!$C$28))</f>
        <v>1141</v>
      </c>
      <c r="M676" s="56" t="str">
        <f>IF(M652="","",(M666*'pravidla turnaje'!$C$19)+(M667*'pravidla turnaje'!$C$20)+(M668*'pravidla turnaje'!$C$21)+(M669*'pravidla turnaje'!$C$22)+(M670*'pravidla turnaje'!$C$23)+(M671*'pravidla turnaje'!$C$24)+(M672*'pravidla turnaje'!$C$25)+(M673*'pravidla turnaje'!$C$26)+(M674*'pravidla turnaje'!$C$27)+(M675*'pravidla turnaje'!$C$28))</f>
        <v/>
      </c>
      <c r="N676" s="56">
        <f ca="1">IF(N652="","",(N666*'pravidla turnaje'!$C$19)+(N667*'pravidla turnaje'!$C$20)+(N668*'pravidla turnaje'!$C$21)+(N669*'pravidla turnaje'!$C$22)+(N670*'pravidla turnaje'!$C$23)+(N671*'pravidla turnaje'!$C$24)+(N672*'pravidla turnaje'!$C$25)+(N673*'pravidla turnaje'!$C$26)+(N674*'pravidla turnaje'!$C$27)+(N675*'pravidla turnaje'!$C$28))</f>
        <v>1334</v>
      </c>
      <c r="O676" s="56">
        <f ca="1">IF(O652="","",(O666*'pravidla turnaje'!$C$19)+(O667*'pravidla turnaje'!$C$20)+(O668*'pravidla turnaje'!$C$21)+(O669*'pravidla turnaje'!$C$22)+(O670*'pravidla turnaje'!$C$23)+(O671*'pravidla turnaje'!$C$24)+(O672*'pravidla turnaje'!$C$25)+(O673*'pravidla turnaje'!$C$26)+(O674*'pravidla turnaje'!$C$27)+(O675*'pravidla turnaje'!$C$28))</f>
        <v>1222</v>
      </c>
      <c r="P676" s="56" t="str">
        <f>IF(P652="","",(P666*'pravidla turnaje'!$C$19)+(P667*'pravidla turnaje'!$C$20)+(P668*'pravidla turnaje'!$C$21)+(P669*'pravidla turnaje'!$C$22)+(P670*'pravidla turnaje'!$C$23)+(P671*'pravidla turnaje'!$C$24)+(P672*'pravidla turnaje'!$C$25)+(P673*'pravidla turnaje'!$C$26)+(P674*'pravidla turnaje'!$C$27)+(P675*'pravidla turnaje'!$C$28))</f>
        <v/>
      </c>
      <c r="Q676" s="56" t="str">
        <f>IF(Q652="","",(Q666*'pravidla turnaje'!$C$19)+(Q667*'pravidla turnaje'!$C$20)+(Q668*'pravidla turnaje'!$C$21)+(Q669*'pravidla turnaje'!$C$22)+(Q670*'pravidla turnaje'!$C$23)+(Q671*'pravidla turnaje'!$C$24)+(Q672*'pravidla turnaje'!$C$25)+(Q673*'pravidla turnaje'!$C$26)+(Q674*'pravidla turnaje'!$C$27)+(Q675*'pravidla turnaje'!$C$28))</f>
        <v/>
      </c>
      <c r="R676" s="57" t="str">
        <f>IF(R652="","",(R666*'pravidla turnaje'!$C$19)+(R667*'pravidla turnaje'!$C$20)+(R668*'pravidla turnaje'!$C$21)+(R669*'pravidla turnaje'!$C$22)+(R670*'pravidla turnaje'!$C$23)+(R671*'pravidla turnaje'!$C$24)+(R672*'pravidla turnaje'!$C$25)+(R673*'pravidla turnaje'!$C$26)+(R674*'pravidla turnaje'!$C$27)+(R675*'pravidla turnaje'!$C$28))</f>
        <v/>
      </c>
      <c r="S676" s="55" t="str">
        <f>IF(S652="","",(S666*'pravidla turnaje'!$C$19)+(S667*'pravidla turnaje'!$C$20)+(S668*'pravidla turnaje'!$C$21)+(S669*'pravidla turnaje'!$C$22)+(S670*'pravidla turnaje'!$C$23)+(S671*'pravidla turnaje'!$C$24)+(S672*'pravidla turnaje'!$C$25)+(S673*'pravidla turnaje'!$C$26)+(S674*'pravidla turnaje'!$C$27)+(S675*'pravidla turnaje'!$C$28))</f>
        <v/>
      </c>
      <c r="T676" s="56" t="str">
        <f>IF(T652="","",(T666*'pravidla turnaje'!$C$19)+(T667*'pravidla turnaje'!$C$20)+(T668*'pravidla turnaje'!$C$21)+(T669*'pravidla turnaje'!$C$22)+(T670*'pravidla turnaje'!$C$23)+(T671*'pravidla turnaje'!$C$24)+(T672*'pravidla turnaje'!$C$25)+(T673*'pravidla turnaje'!$C$26)+(T674*'pravidla turnaje'!$C$27)+(T675*'pravidla turnaje'!$C$28))</f>
        <v/>
      </c>
      <c r="U676" s="56" t="str">
        <f>IF(U652="","",(U666*'pravidla turnaje'!$C$19)+(U667*'pravidla turnaje'!$C$20)+(U668*'pravidla turnaje'!$C$21)+(U669*'pravidla turnaje'!$C$22)+(U670*'pravidla turnaje'!$C$23)+(U671*'pravidla turnaje'!$C$24)+(U672*'pravidla turnaje'!$C$25)+(U673*'pravidla turnaje'!$C$26)+(U674*'pravidla turnaje'!$C$27)+(U675*'pravidla turnaje'!$C$28))</f>
        <v/>
      </c>
      <c r="V676" s="56" t="str">
        <f>IF(V652="","",(V666*'pravidla turnaje'!$C$19)+(V667*'pravidla turnaje'!$C$20)+(V668*'pravidla turnaje'!$C$21)+(V669*'pravidla turnaje'!$C$22)+(V670*'pravidla turnaje'!$C$23)+(V671*'pravidla turnaje'!$C$24)+(V672*'pravidla turnaje'!$C$25)+(V673*'pravidla turnaje'!$C$26)+(V674*'pravidla turnaje'!$C$27)+(V675*'pravidla turnaje'!$C$28))</f>
        <v/>
      </c>
      <c r="W676" s="56" t="str">
        <f>IF(W652="","",(W666*'pravidla turnaje'!$C$19)+(W667*'pravidla turnaje'!$C$20)+(W668*'pravidla turnaje'!$C$21)+(W669*'pravidla turnaje'!$C$22)+(W670*'pravidla turnaje'!$C$23)+(W671*'pravidla turnaje'!$C$24)+(W672*'pravidla turnaje'!$C$25)+(W673*'pravidla turnaje'!$C$26)+(W674*'pravidla turnaje'!$C$27)+(W675*'pravidla turnaje'!$C$28))</f>
        <v/>
      </c>
      <c r="X676" s="56" t="str">
        <f>IF(X652="","",(X666*'pravidla turnaje'!$C$19)+(X667*'pravidla turnaje'!$C$20)+(X668*'pravidla turnaje'!$C$21)+(X669*'pravidla turnaje'!$C$22)+(X670*'pravidla turnaje'!$C$23)+(X671*'pravidla turnaje'!$C$24)+(X672*'pravidla turnaje'!$C$25)+(X673*'pravidla turnaje'!$C$26)+(X674*'pravidla turnaje'!$C$27)+(X675*'pravidla turnaje'!$C$28))</f>
        <v/>
      </c>
      <c r="Y676" s="56" t="str">
        <f>IF(Y652="","",(Y666*'pravidla turnaje'!$C$19)+(Y667*'pravidla turnaje'!$C$20)+(Y668*'pravidla turnaje'!$C$21)+(Y669*'pravidla turnaje'!$C$22)+(Y670*'pravidla turnaje'!$C$23)+(Y671*'pravidla turnaje'!$C$24)+(Y672*'pravidla turnaje'!$C$25)+(Y673*'pravidla turnaje'!$C$26)+(Y674*'pravidla turnaje'!$C$27)+(Y675*'pravidla turnaje'!$C$28))</f>
        <v/>
      </c>
      <c r="Z676" s="57" t="str">
        <f>IF(Z652="","",(Z666*'pravidla turnaje'!$C$19)+(Z667*'pravidla turnaje'!$C$20)+(Z668*'pravidla turnaje'!$C$21)+(Z669*'pravidla turnaje'!$C$22)+(Z670*'pravidla turnaje'!$C$23)+(Z671*'pravidla turnaje'!$C$24)+(Z672*'pravidla turnaje'!$C$25)+(Z673*'pravidla turnaje'!$C$26)+(Z674*'pravidla turnaje'!$C$27)+(Z675*'pravidla turnaje'!$C$28))</f>
        <v/>
      </c>
      <c r="AA676" s="55" t="str">
        <f>IF(AA652="","",(AA666*'pravidla turnaje'!$C$19)+(AA667*'pravidla turnaje'!$C$20)+(AA668*'pravidla turnaje'!$C$21)+(AA669*'pravidla turnaje'!$C$22)+(AA670*'pravidla turnaje'!$C$23)+(AA671*'pravidla turnaje'!$C$24)+(AA672*'pravidla turnaje'!$C$25)+(AA673*'pravidla turnaje'!$C$26)+(AA674*'pravidla turnaje'!$C$27)+(AA675*'pravidla turnaje'!$C$28))</f>
        <v/>
      </c>
      <c r="AB676" s="56" t="str">
        <f>IF(AB652="","",(AB666*'pravidla turnaje'!$C$19)+(AB667*'pravidla turnaje'!$C$20)+(AB668*'pravidla turnaje'!$C$21)+(AB669*'pravidla turnaje'!$C$22)+(AB670*'pravidla turnaje'!$C$23)+(AB671*'pravidla turnaje'!$C$24)+(AB672*'pravidla turnaje'!$C$25)+(AB673*'pravidla turnaje'!$C$26)+(AB674*'pravidla turnaje'!$C$27)+(AB675*'pravidla turnaje'!$C$28))</f>
        <v/>
      </c>
      <c r="AC676" s="56" t="str">
        <f>IF(AC652="","",(AC666*'pravidla turnaje'!$C$19)+(AC667*'pravidla turnaje'!$C$20)+(AC668*'pravidla turnaje'!$C$21)+(AC669*'pravidla turnaje'!$C$22)+(AC670*'pravidla turnaje'!$C$23)+(AC671*'pravidla turnaje'!$C$24)+(AC672*'pravidla turnaje'!$C$25)+(AC673*'pravidla turnaje'!$C$26)+(AC674*'pravidla turnaje'!$C$27)+(AC675*'pravidla turnaje'!$C$28))</f>
        <v/>
      </c>
      <c r="AD676" s="56" t="str">
        <f>IF(AD652="","",(AD666*'pravidla turnaje'!$C$19)+(AD667*'pravidla turnaje'!$C$20)+(AD668*'pravidla turnaje'!$C$21)+(AD669*'pravidla turnaje'!$C$22)+(AD670*'pravidla turnaje'!$C$23)+(AD671*'pravidla turnaje'!$C$24)+(AD672*'pravidla turnaje'!$C$25)+(AD673*'pravidla turnaje'!$C$26)+(AD674*'pravidla turnaje'!$C$27)+(AD675*'pravidla turnaje'!$C$28))</f>
        <v/>
      </c>
      <c r="AE676" s="56" t="str">
        <f>IF(AE652="","",(AE666*'pravidla turnaje'!$C$19)+(AE667*'pravidla turnaje'!$C$20)+(AE668*'pravidla turnaje'!$C$21)+(AE669*'pravidla turnaje'!$C$22)+(AE670*'pravidla turnaje'!$C$23)+(AE671*'pravidla turnaje'!$C$24)+(AE672*'pravidla turnaje'!$C$25)+(AE673*'pravidla turnaje'!$C$26)+(AE674*'pravidla turnaje'!$C$27)+(AE675*'pravidla turnaje'!$C$28))</f>
        <v/>
      </c>
      <c r="AF676" s="56" t="str">
        <f>IF(AF652="","",(AF666*'pravidla turnaje'!$C$19)+(AF667*'pravidla turnaje'!$C$20)+(AF668*'pravidla turnaje'!$C$21)+(AF669*'pravidla turnaje'!$C$22)+(AF670*'pravidla turnaje'!$C$23)+(AF671*'pravidla turnaje'!$C$24)+(AF672*'pravidla turnaje'!$C$25)+(AF673*'pravidla turnaje'!$C$26)+(AF674*'pravidla turnaje'!$C$27)+(AF675*'pravidla turnaje'!$C$28))</f>
        <v/>
      </c>
      <c r="AG676" s="56" t="str">
        <f>IF(AG652="","",(AG666*'pravidla turnaje'!$C$19)+(AG667*'pravidla turnaje'!$C$20)+(AG668*'pravidla turnaje'!$C$21)+(AG669*'pravidla turnaje'!$C$22)+(AG670*'pravidla turnaje'!$C$23)+(AG671*'pravidla turnaje'!$C$24)+(AG672*'pravidla turnaje'!$C$25)+(AG673*'pravidla turnaje'!$C$26)+(AG674*'pravidla turnaje'!$C$27)+(AG675*'pravidla turnaje'!$C$28))</f>
        <v/>
      </c>
      <c r="AH676" s="57" t="str">
        <f>IF(AH652="","",(AH666*'pravidla turnaje'!$C$19)+(AH667*'pravidla turnaje'!$C$20)+(AH668*'pravidla turnaje'!$C$21)+(AH669*'pravidla turnaje'!$C$22)+(AH670*'pravidla turnaje'!$C$23)+(AH671*'pravidla turnaje'!$C$24)+(AH672*'pravidla turnaje'!$C$25)+(AH673*'pravidla turnaje'!$C$26)+(AH674*'pravidla turnaje'!$C$27)+(AH675*'pravidla turnaje'!$C$28))</f>
        <v/>
      </c>
      <c r="AI676" s="55" t="str">
        <f>IF(AI652="","",(AI666*'pravidla turnaje'!$C$19)+(AI667*'pravidla turnaje'!$C$20)+(AI668*'pravidla turnaje'!$C$21)+(AI669*'pravidla turnaje'!$C$22)+(AI670*'pravidla turnaje'!$C$23)+(AI671*'pravidla turnaje'!$C$24)+(AI672*'pravidla turnaje'!$C$25)+(AI673*'pravidla turnaje'!$C$26)+(AI674*'pravidla turnaje'!$C$27)+(AI675*'pravidla turnaje'!$C$28))</f>
        <v/>
      </c>
      <c r="AJ676" s="56" t="str">
        <f>IF(AJ652="","",(AJ666*'pravidla turnaje'!$C$19)+(AJ667*'pravidla turnaje'!$C$20)+(AJ668*'pravidla turnaje'!$C$21)+(AJ669*'pravidla turnaje'!$C$22)+(AJ670*'pravidla turnaje'!$C$23)+(AJ671*'pravidla turnaje'!$C$24)+(AJ672*'pravidla turnaje'!$C$25)+(AJ673*'pravidla turnaje'!$C$26)+(AJ674*'pravidla turnaje'!$C$27)+(AJ675*'pravidla turnaje'!$C$28))</f>
        <v/>
      </c>
      <c r="AK676" s="56">
        <f ca="1">IF(AK652="","",(AK666*'pravidla turnaje'!$C$19)+(AK667*'pravidla turnaje'!$C$20)+(AK668*'pravidla turnaje'!$C$21)+(AK669*'pravidla turnaje'!$C$22)+(AK670*'pravidla turnaje'!$C$23)+(AK671*'pravidla turnaje'!$C$24)+(AK672*'pravidla turnaje'!$C$25)+(AK673*'pravidla turnaje'!$C$26)+(AK674*'pravidla turnaje'!$C$27)+(AK675*'pravidla turnaje'!$C$28))</f>
        <v>1155</v>
      </c>
      <c r="AL676" s="56" t="str">
        <f>IF(AL652="","",(AL666*'pravidla turnaje'!$C$19)+(AL667*'pravidla turnaje'!$C$20)+(AL668*'pravidla turnaje'!$C$21)+(AL669*'pravidla turnaje'!$C$22)+(AL670*'pravidla turnaje'!$C$23)+(AL671*'pravidla turnaje'!$C$24)+(AL672*'pravidla turnaje'!$C$25)+(AL673*'pravidla turnaje'!$C$26)+(AL674*'pravidla turnaje'!$C$27)+(AL675*'pravidla turnaje'!$C$28))</f>
        <v/>
      </c>
      <c r="AM676" s="56" t="str">
        <f>IF(AM652="","",(AM666*'pravidla turnaje'!$C$19)+(AM667*'pravidla turnaje'!$C$20)+(AM668*'pravidla turnaje'!$C$21)+(AM669*'pravidla turnaje'!$C$22)+(AM670*'pravidla turnaje'!$C$23)+(AM671*'pravidla turnaje'!$C$24)+(AM672*'pravidla turnaje'!$C$25)+(AM673*'pravidla turnaje'!$C$26)+(AM674*'pravidla turnaje'!$C$27)+(AM675*'pravidla turnaje'!$C$28))</f>
        <v/>
      </c>
      <c r="AN676" s="56" t="str">
        <f>IF(AN652="","",(AN666*'pravidla turnaje'!$C$19)+(AN667*'pravidla turnaje'!$C$20)+(AN668*'pravidla turnaje'!$C$21)+(AN669*'pravidla turnaje'!$C$22)+(AN670*'pravidla turnaje'!$C$23)+(AN671*'pravidla turnaje'!$C$24)+(AN672*'pravidla turnaje'!$C$25)+(AN673*'pravidla turnaje'!$C$26)+(AN674*'pravidla turnaje'!$C$27)+(AN675*'pravidla turnaje'!$C$28))</f>
        <v/>
      </c>
      <c r="AO676" s="56" t="str">
        <f>IF(AO652="","",(AO666*'pravidla turnaje'!$C$19)+(AO667*'pravidla turnaje'!$C$20)+(AO668*'pravidla turnaje'!$C$21)+(AO669*'pravidla turnaje'!$C$22)+(AO670*'pravidla turnaje'!$C$23)+(AO671*'pravidla turnaje'!$C$24)+(AO672*'pravidla turnaje'!$C$25)+(AO673*'pravidla turnaje'!$C$26)+(AO674*'pravidla turnaje'!$C$27)+(AO675*'pravidla turnaje'!$C$28))</f>
        <v/>
      </c>
      <c r="AP676" s="57" t="str">
        <f>IF(AP652="","",(AP666*'pravidla turnaje'!$C$19)+(AP667*'pravidla turnaje'!$C$20)+(AP668*'pravidla turnaje'!$C$21)+(AP669*'pravidla turnaje'!$C$22)+(AP670*'pravidla turnaje'!$C$23)+(AP671*'pravidla turnaje'!$C$24)+(AP672*'pravidla turnaje'!$C$25)+(AP673*'pravidla turnaje'!$C$26)+(AP674*'pravidla turnaje'!$C$27)+(AP675*'pravidla turnaje'!$C$28))</f>
        <v/>
      </c>
      <c r="AQ676" s="55" t="str">
        <f>IF(AQ652="","",(AQ666*'pravidla turnaje'!$C$19)+(AQ667*'pravidla turnaje'!$C$20)+(AQ668*'pravidla turnaje'!$C$21)+(AQ669*'pravidla turnaje'!$C$22)+(AQ670*'pravidla turnaje'!$C$23)+(AQ671*'pravidla turnaje'!$C$24)+(AQ672*'pravidla turnaje'!$C$25)+(AQ673*'pravidla turnaje'!$C$26)+(AQ674*'pravidla turnaje'!$C$27)+(AQ675*'pravidla turnaje'!$C$28))</f>
        <v/>
      </c>
      <c r="AR676" s="56" t="str">
        <f>IF(AR652="","",(AR666*'pravidla turnaje'!$C$19)+(AR667*'pravidla turnaje'!$C$20)+(AR668*'pravidla turnaje'!$C$21)+(AR669*'pravidla turnaje'!$C$22)+(AR670*'pravidla turnaje'!$C$23)+(AR671*'pravidla turnaje'!$C$24)+(AR672*'pravidla turnaje'!$C$25)+(AR673*'pravidla turnaje'!$C$26)+(AR674*'pravidla turnaje'!$C$27)+(AR675*'pravidla turnaje'!$C$28))</f>
        <v/>
      </c>
      <c r="AS676" s="56" t="str">
        <f>IF(AS652="","",(AS666*'pravidla turnaje'!$C$19)+(AS667*'pravidla turnaje'!$C$20)+(AS668*'pravidla turnaje'!$C$21)+(AS669*'pravidla turnaje'!$C$22)+(AS670*'pravidla turnaje'!$C$23)+(AS671*'pravidla turnaje'!$C$24)+(AS672*'pravidla turnaje'!$C$25)+(AS673*'pravidla turnaje'!$C$26)+(AS674*'pravidla turnaje'!$C$27)+(AS675*'pravidla turnaje'!$C$28))</f>
        <v/>
      </c>
      <c r="AT676" s="56" t="str">
        <f>IF(AT652="","",(AT666*'pravidla turnaje'!$C$19)+(AT667*'pravidla turnaje'!$C$20)+(AT668*'pravidla turnaje'!$C$21)+(AT669*'pravidla turnaje'!$C$22)+(AT670*'pravidla turnaje'!$C$23)+(AT671*'pravidla turnaje'!$C$24)+(AT672*'pravidla turnaje'!$C$25)+(AT673*'pravidla turnaje'!$C$26)+(AT674*'pravidla turnaje'!$C$27)+(AT675*'pravidla turnaje'!$C$28))</f>
        <v/>
      </c>
      <c r="AU676" s="56" t="str">
        <f>IF(AU652="","",(AU666*'pravidla turnaje'!$C$19)+(AU667*'pravidla turnaje'!$C$20)+(AU668*'pravidla turnaje'!$C$21)+(AU669*'pravidla turnaje'!$C$22)+(AU670*'pravidla turnaje'!$C$23)+(AU671*'pravidla turnaje'!$C$24)+(AU672*'pravidla turnaje'!$C$25)+(AU673*'pravidla turnaje'!$C$26)+(AU674*'pravidla turnaje'!$C$27)+(AU675*'pravidla turnaje'!$C$28))</f>
        <v/>
      </c>
      <c r="AV676" s="56" t="str">
        <f>IF(AV652="","",(AV666*'pravidla turnaje'!$C$19)+(AV667*'pravidla turnaje'!$C$20)+(AV668*'pravidla turnaje'!$C$21)+(AV669*'pravidla turnaje'!$C$22)+(AV670*'pravidla turnaje'!$C$23)+(AV671*'pravidla turnaje'!$C$24)+(AV672*'pravidla turnaje'!$C$25)+(AV673*'pravidla turnaje'!$C$26)+(AV674*'pravidla turnaje'!$C$27)+(AV675*'pravidla turnaje'!$C$28))</f>
        <v/>
      </c>
      <c r="AW676" s="56" t="str">
        <f>IF(AW652="","",(AW666*'pravidla turnaje'!$C$19)+(AW667*'pravidla turnaje'!$C$20)+(AW668*'pravidla turnaje'!$C$21)+(AW669*'pravidla turnaje'!$C$22)+(AW670*'pravidla turnaje'!$C$23)+(AW671*'pravidla turnaje'!$C$24)+(AW672*'pravidla turnaje'!$C$25)+(AW673*'pravidla turnaje'!$C$26)+(AW674*'pravidla turnaje'!$C$27)+(AW675*'pravidla turnaje'!$C$28))</f>
        <v/>
      </c>
      <c r="AX676" s="57" t="str">
        <f>IF(AX652="","",(AX666*'pravidla turnaje'!$C$19)+(AX667*'pravidla turnaje'!$C$20)+(AX668*'pravidla turnaje'!$C$21)+(AX669*'pravidla turnaje'!$C$22)+(AX670*'pravidla turnaje'!$C$23)+(AX671*'pravidla turnaje'!$C$24)+(AX672*'pravidla turnaje'!$C$25)+(AX673*'pravidla turnaje'!$C$26)+(AX674*'pravidla turnaje'!$C$27)+(AX675*'pravidla turnaje'!$C$28))</f>
        <v/>
      </c>
      <c r="AY676" s="55" t="str">
        <f>IF(AY652="","",(AY666*'pravidla turnaje'!$C$19)+(AY667*'pravidla turnaje'!$C$20)+(AY668*'pravidla turnaje'!$C$21)+(AY669*'pravidla turnaje'!$C$22)+(AY670*'pravidla turnaje'!$C$23)+(AY671*'pravidla turnaje'!$C$24)+(AY672*'pravidla turnaje'!$C$25)+(AY673*'pravidla turnaje'!$C$26)+(AY674*'pravidla turnaje'!$C$27)+(AY675*'pravidla turnaje'!$C$28))</f>
        <v/>
      </c>
      <c r="AZ676" s="56" t="str">
        <f>IF(AZ652="","",(AZ666*'pravidla turnaje'!$C$19)+(AZ667*'pravidla turnaje'!$C$20)+(AZ668*'pravidla turnaje'!$C$21)+(AZ669*'pravidla turnaje'!$C$22)+(AZ670*'pravidla turnaje'!$C$23)+(AZ671*'pravidla turnaje'!$C$24)+(AZ672*'pravidla turnaje'!$C$25)+(AZ673*'pravidla turnaje'!$C$26)+(AZ674*'pravidla turnaje'!$C$27)+(AZ675*'pravidla turnaje'!$C$28))</f>
        <v/>
      </c>
      <c r="BA676" s="56" t="str">
        <f>IF(BA652="","",(BA666*'pravidla turnaje'!$C$19)+(BA667*'pravidla turnaje'!$C$20)+(BA668*'pravidla turnaje'!$C$21)+(BA669*'pravidla turnaje'!$C$22)+(BA670*'pravidla turnaje'!$C$23)+(BA671*'pravidla turnaje'!$C$24)+(BA672*'pravidla turnaje'!$C$25)+(BA673*'pravidla turnaje'!$C$26)+(BA674*'pravidla turnaje'!$C$27)+(BA675*'pravidla turnaje'!$C$28))</f>
        <v/>
      </c>
      <c r="BB676" s="56" t="str">
        <f>IF(BB652="","",(BB666*'pravidla turnaje'!$C$19)+(BB667*'pravidla turnaje'!$C$20)+(BB668*'pravidla turnaje'!$C$21)+(BB669*'pravidla turnaje'!$C$22)+(BB670*'pravidla turnaje'!$C$23)+(BB671*'pravidla turnaje'!$C$24)+(BB672*'pravidla turnaje'!$C$25)+(BB673*'pravidla turnaje'!$C$26)+(BB674*'pravidla turnaje'!$C$27)+(BB675*'pravidla turnaje'!$C$28))</f>
        <v/>
      </c>
      <c r="BC676" s="56" t="str">
        <f>IF(BC652="","",(BC666*'pravidla turnaje'!$C$19)+(BC667*'pravidla turnaje'!$C$20)+(BC668*'pravidla turnaje'!$C$21)+(BC669*'pravidla turnaje'!$C$22)+(BC670*'pravidla turnaje'!$C$23)+(BC671*'pravidla turnaje'!$C$24)+(BC672*'pravidla turnaje'!$C$25)+(BC673*'pravidla turnaje'!$C$26)+(BC674*'pravidla turnaje'!$C$27)+(BC675*'pravidla turnaje'!$C$28))</f>
        <v/>
      </c>
      <c r="BD676" s="56" t="str">
        <f>IF(BD652="","",(BD666*'pravidla turnaje'!$C$19)+(BD667*'pravidla turnaje'!$C$20)+(BD668*'pravidla turnaje'!$C$21)+(BD669*'pravidla turnaje'!$C$22)+(BD670*'pravidla turnaje'!$C$23)+(BD671*'pravidla turnaje'!$C$24)+(BD672*'pravidla turnaje'!$C$25)+(BD673*'pravidla turnaje'!$C$26)+(BD674*'pravidla turnaje'!$C$27)+(BD675*'pravidla turnaje'!$C$28))</f>
        <v/>
      </c>
      <c r="BE676" s="56" t="str">
        <f>IF(BE652="","",(BE666*'pravidla turnaje'!$C$19)+(BE667*'pravidla turnaje'!$C$20)+(BE668*'pravidla turnaje'!$C$21)+(BE669*'pravidla turnaje'!$C$22)+(BE670*'pravidla turnaje'!$C$23)+(BE671*'pravidla turnaje'!$C$24)+(BE672*'pravidla turnaje'!$C$25)+(BE673*'pravidla turnaje'!$C$26)+(BE674*'pravidla turnaje'!$C$27)+(BE675*'pravidla turnaje'!$C$28))</f>
        <v/>
      </c>
      <c r="BF676" s="57" t="str">
        <f>IF(BF652="","",(BF666*'pravidla turnaje'!$C$19)+(BF667*'pravidla turnaje'!$C$20)+(BF668*'pravidla turnaje'!$C$21)+(BF669*'pravidla turnaje'!$C$22)+(BF670*'pravidla turnaje'!$C$23)+(BF671*'pravidla turnaje'!$C$24)+(BF672*'pravidla turnaje'!$C$25)+(BF673*'pravidla turnaje'!$C$26)+(BF674*'pravidla turnaje'!$C$27)+(BF675*'pravidla turnaje'!$C$28))</f>
        <v/>
      </c>
      <c r="BG676" s="55" t="str">
        <f>IF(BG652="","",(BG666*'pravidla turnaje'!$C$19)+(BG667*'pravidla turnaje'!$C$20)+(BG668*'pravidla turnaje'!$C$21)+(BG669*'pravidla turnaje'!$C$22)+(BG670*'pravidla turnaje'!$C$23)+(BG671*'pravidla turnaje'!$C$24)+(BG672*'pravidla turnaje'!$C$25)+(BG673*'pravidla turnaje'!$C$26)+(BG674*'pravidla turnaje'!$C$27)+(BG675*'pravidla turnaje'!$C$28))</f>
        <v/>
      </c>
      <c r="BH676" s="56" t="str">
        <f>IF(BH652="","",(BH666*'pravidla turnaje'!$C$19)+(BH667*'pravidla turnaje'!$C$20)+(BH668*'pravidla turnaje'!$C$21)+(BH669*'pravidla turnaje'!$C$22)+(BH670*'pravidla turnaje'!$C$23)+(BH671*'pravidla turnaje'!$C$24)+(BH672*'pravidla turnaje'!$C$25)+(BH673*'pravidla turnaje'!$C$26)+(BH674*'pravidla turnaje'!$C$27)+(BH675*'pravidla turnaje'!$C$28))</f>
        <v/>
      </c>
      <c r="BI676" s="56" t="str">
        <f>IF(BI652="","",(BI666*'pravidla turnaje'!$C$19)+(BI667*'pravidla turnaje'!$C$20)+(BI668*'pravidla turnaje'!$C$21)+(BI669*'pravidla turnaje'!$C$22)+(BI670*'pravidla turnaje'!$C$23)+(BI671*'pravidla turnaje'!$C$24)+(BI672*'pravidla turnaje'!$C$25)+(BI673*'pravidla turnaje'!$C$26)+(BI674*'pravidla turnaje'!$C$27)+(BI675*'pravidla turnaje'!$C$28))</f>
        <v/>
      </c>
      <c r="BJ676" s="56" t="str">
        <f>IF(BJ652="","",(BJ666*'pravidla turnaje'!$C$19)+(BJ667*'pravidla turnaje'!$C$20)+(BJ668*'pravidla turnaje'!$C$21)+(BJ669*'pravidla turnaje'!$C$22)+(BJ670*'pravidla turnaje'!$C$23)+(BJ671*'pravidla turnaje'!$C$24)+(BJ672*'pravidla turnaje'!$C$25)+(BJ673*'pravidla turnaje'!$C$26)+(BJ674*'pravidla turnaje'!$C$27)+(BJ675*'pravidla turnaje'!$C$28))</f>
        <v/>
      </c>
      <c r="BK676" s="56" t="str">
        <f>IF(BK652="","",(BK666*'pravidla turnaje'!$C$19)+(BK667*'pravidla turnaje'!$C$20)+(BK668*'pravidla turnaje'!$C$21)+(BK669*'pravidla turnaje'!$C$22)+(BK670*'pravidla turnaje'!$C$23)+(BK671*'pravidla turnaje'!$C$24)+(BK672*'pravidla turnaje'!$C$25)+(BK673*'pravidla turnaje'!$C$26)+(BK674*'pravidla turnaje'!$C$27)+(BK675*'pravidla turnaje'!$C$28))</f>
        <v/>
      </c>
      <c r="BL676" s="56" t="str">
        <f>IF(BL652="","",(BL666*'pravidla turnaje'!$C$19)+(BL667*'pravidla turnaje'!$C$20)+(BL668*'pravidla turnaje'!$C$21)+(BL669*'pravidla turnaje'!$C$22)+(BL670*'pravidla turnaje'!$C$23)+(BL671*'pravidla turnaje'!$C$24)+(BL672*'pravidla turnaje'!$C$25)+(BL673*'pravidla turnaje'!$C$26)+(BL674*'pravidla turnaje'!$C$27)+(BL675*'pravidla turnaje'!$C$28))</f>
        <v/>
      </c>
      <c r="BM676" s="56" t="str">
        <f>IF(BM652="","",(BM666*'pravidla turnaje'!$C$19)+(BM667*'pravidla turnaje'!$C$20)+(BM668*'pravidla turnaje'!$C$21)+(BM669*'pravidla turnaje'!$C$22)+(BM670*'pravidla turnaje'!$C$23)+(BM671*'pravidla turnaje'!$C$24)+(BM672*'pravidla turnaje'!$C$25)+(BM673*'pravidla turnaje'!$C$26)+(BM674*'pravidla turnaje'!$C$27)+(BM675*'pravidla turnaje'!$C$28))</f>
        <v/>
      </c>
      <c r="BN676" s="57" t="str">
        <f>IF(BN652="","",(BN666*'pravidla turnaje'!$C$19)+(BN667*'pravidla turnaje'!$C$20)+(BN668*'pravidla turnaje'!$C$21)+(BN669*'pravidla turnaje'!$C$22)+(BN670*'pravidla turnaje'!$C$23)+(BN671*'pravidla turnaje'!$C$24)+(BN672*'pravidla turnaje'!$C$25)+(BN673*'pravidla turnaje'!$C$26)+(BN674*'pravidla turnaje'!$C$27)+(BN675*'pravidla turnaje'!$C$28))</f>
        <v/>
      </c>
    </row>
    <row r="677" spans="1:66" ht="15" customHeight="1" x14ac:dyDescent="0.25">
      <c r="C677" s="961"/>
      <c r="D677" s="961"/>
      <c r="E677" s="961"/>
      <c r="F677" s="961"/>
      <c r="G677" s="961"/>
      <c r="H677" s="961"/>
      <c r="I677" s="961"/>
      <c r="J677" s="961"/>
    </row>
    <row r="678" spans="1:66" ht="5.25" customHeight="1" x14ac:dyDescent="0.25">
      <c r="C678" s="961"/>
      <c r="D678" s="961"/>
      <c r="E678" s="961"/>
      <c r="F678" s="961"/>
      <c r="G678" s="961"/>
      <c r="H678" s="961"/>
      <c r="I678" s="961"/>
      <c r="J678" s="961"/>
    </row>
    <row r="679" spans="1:66" ht="5.25" customHeight="1" x14ac:dyDescent="0.25">
      <c r="C679" s="961"/>
      <c r="D679" s="961"/>
      <c r="E679" s="961"/>
      <c r="F679" s="961"/>
      <c r="G679" s="961"/>
      <c r="H679" s="961"/>
      <c r="I679" s="961"/>
      <c r="J679" s="961"/>
    </row>
    <row r="680" spans="1:66" ht="5.25" customHeight="1" thickBot="1" x14ac:dyDescent="0.3">
      <c r="C680" s="961"/>
      <c r="D680" s="961"/>
      <c r="E680" s="961"/>
      <c r="F680" s="961"/>
      <c r="G680" s="961"/>
      <c r="H680" s="961"/>
      <c r="I680" s="961"/>
      <c r="J680" s="961"/>
    </row>
    <row r="681" spans="1:66" ht="30" customHeight="1" x14ac:dyDescent="0.25">
      <c r="A681" s="2115" t="str">
        <f>CONCATENATE("skupina ",VLOOKUP(C681-1,'pravidla turnaje'!$A$64:$B$83,2,0))</f>
        <v>skupina X</v>
      </c>
      <c r="B681" s="2116"/>
      <c r="C681" s="924">
        <v>181</v>
      </c>
      <c r="D681" s="925">
        <v>182</v>
      </c>
      <c r="E681" s="925">
        <v>183</v>
      </c>
      <c r="F681" s="925">
        <v>184</v>
      </c>
      <c r="G681" s="925">
        <v>185</v>
      </c>
      <c r="H681" s="925">
        <v>186</v>
      </c>
      <c r="I681" s="925">
        <v>187</v>
      </c>
      <c r="J681" s="1015">
        <v>188</v>
      </c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38"/>
      <c r="AK681" s="38"/>
      <c r="AL681" s="38"/>
      <c r="AM681" s="38"/>
      <c r="AN681" s="38"/>
      <c r="AO681" s="38"/>
      <c r="AP681" s="38"/>
      <c r="AQ681" s="38"/>
      <c r="AR681" s="38"/>
      <c r="AS681" s="38"/>
      <c r="AT681" s="38"/>
      <c r="AU681" s="38"/>
      <c r="AV681" s="38"/>
      <c r="AW681" s="38"/>
      <c r="AX681" s="38"/>
      <c r="AY681" s="38"/>
      <c r="AZ681" s="38"/>
      <c r="BA681" s="38"/>
      <c r="BB681" s="38"/>
      <c r="BC681" s="38"/>
      <c r="BD681" s="38"/>
      <c r="BE681" s="38"/>
      <c r="BF681" s="38"/>
      <c r="BG681" s="38"/>
      <c r="BH681" s="38"/>
      <c r="BI681" s="38"/>
      <c r="BJ681" s="38"/>
      <c r="BK681" s="38"/>
      <c r="BL681" s="38"/>
      <c r="BM681" s="38"/>
      <c r="BN681" s="38"/>
    </row>
    <row r="682" spans="1:66" ht="15.75" x14ac:dyDescent="0.25">
      <c r="A682" s="2125" t="s">
        <v>22</v>
      </c>
      <c r="B682" s="2125"/>
      <c r="C682" s="951" t="str">
        <f>VLOOKUP(C$681,'Tabulka-skore'!$B$4:$Q$239,11,0)</f>
        <v/>
      </c>
      <c r="D682" s="951" t="str">
        <f>VLOOKUP(D$681,'Tabulka-skore'!$B$4:$Q$239,11,0)</f>
        <v/>
      </c>
      <c r="E682" s="951" t="str">
        <f>VLOOKUP(E$681,'Tabulka-skore'!$B$4:$Q$239,11,0)</f>
        <v/>
      </c>
      <c r="F682" s="951" t="str">
        <f>VLOOKUP(F$681,'Tabulka-skore'!$B$4:$Q$239,11,0)</f>
        <v/>
      </c>
      <c r="G682" s="951" t="str">
        <f>VLOOKUP(G$681,'Tabulka-skore'!$B$4:$Q$239,11,0)</f>
        <v/>
      </c>
      <c r="H682" s="951" t="str">
        <f>VLOOKUP(H$681,'Tabulka-skore'!$B$4:$Q$239,11,0)</f>
        <v/>
      </c>
      <c r="I682" s="951" t="str">
        <f>VLOOKUP(I$681,'Tabulka-skore'!$B$4:$Q$239,11,0)</f>
        <v/>
      </c>
      <c r="J682" s="951" t="str">
        <f>VLOOKUP(J$681,'Tabulka-skore'!$B$4:$Q$239,11,0)</f>
        <v/>
      </c>
      <c r="K682" s="39"/>
      <c r="L682" s="39"/>
      <c r="M682" s="39"/>
      <c r="N682" s="39"/>
      <c r="O682" s="39"/>
      <c r="P682" s="39"/>
      <c r="Q682" s="39"/>
      <c r="R682" s="39"/>
    </row>
    <row r="683" spans="1:66" ht="15.75" x14ac:dyDescent="0.25">
      <c r="A683" s="2125" t="s">
        <v>23</v>
      </c>
      <c r="B683" s="2125"/>
      <c r="C683" s="951" t="str">
        <f>VLOOKUP(C$681,'Tabulka-skore'!$B$4:$Q$239,12,0)</f>
        <v/>
      </c>
      <c r="D683" s="951" t="str">
        <f>VLOOKUP(D$681,'Tabulka-skore'!$B$4:$Q$239,12,0)</f>
        <v/>
      </c>
      <c r="E683" s="951" t="str">
        <f>VLOOKUP(E$681,'Tabulka-skore'!$B$4:$Q$239,12,0)</f>
        <v/>
      </c>
      <c r="F683" s="951" t="str">
        <f>VLOOKUP(F$681,'Tabulka-skore'!$B$4:$Q$239,12,0)</f>
        <v/>
      </c>
      <c r="G683" s="951" t="str">
        <f>VLOOKUP(G$681,'Tabulka-skore'!$B$4:$Q$239,12,0)</f>
        <v/>
      </c>
      <c r="H683" s="951" t="str">
        <f>VLOOKUP(H$681,'Tabulka-skore'!$B$4:$Q$239,12,0)</f>
        <v/>
      </c>
      <c r="I683" s="951" t="str">
        <f>VLOOKUP(I$681,'Tabulka-skore'!$B$4:$Q$239,12,0)</f>
        <v/>
      </c>
      <c r="J683" s="951" t="str">
        <f>VLOOKUP(J$681,'Tabulka-skore'!$B$4:$Q$239,12,0)</f>
        <v/>
      </c>
      <c r="K683" s="39"/>
      <c r="L683" s="39"/>
      <c r="M683" s="39"/>
      <c r="N683" s="39"/>
      <c r="O683" s="39"/>
      <c r="P683" s="39"/>
      <c r="Q683" s="39"/>
      <c r="R683" s="39"/>
    </row>
    <row r="684" spans="1:66" ht="15.75" x14ac:dyDescent="0.25">
      <c r="A684" s="2125" t="s">
        <v>24</v>
      </c>
      <c r="B684" s="2125"/>
      <c r="C684" s="951" t="str">
        <f>VLOOKUP(C$681,'Tabulka-skore'!$B$4:$Q$239,13,0)</f>
        <v/>
      </c>
      <c r="D684" s="951" t="str">
        <f>VLOOKUP(D$681,'Tabulka-skore'!$B$4:$Q$239,13,0)</f>
        <v/>
      </c>
      <c r="E684" s="951" t="str">
        <f>VLOOKUP(E$681,'Tabulka-skore'!$B$4:$Q$239,13,0)</f>
        <v/>
      </c>
      <c r="F684" s="951" t="str">
        <f>VLOOKUP(F$681,'Tabulka-skore'!$B$4:$Q$239,13,0)</f>
        <v/>
      </c>
      <c r="G684" s="951" t="str">
        <f>VLOOKUP(G$681,'Tabulka-skore'!$B$4:$Q$239,13,0)</f>
        <v/>
      </c>
      <c r="H684" s="951" t="str">
        <f>VLOOKUP(H$681,'Tabulka-skore'!$B$4:$Q$239,13,0)</f>
        <v/>
      </c>
      <c r="I684" s="951" t="str">
        <f>VLOOKUP(I$681,'Tabulka-skore'!$B$4:$Q$239,13,0)</f>
        <v/>
      </c>
      <c r="J684" s="951" t="str">
        <f>VLOOKUP(J$681,'Tabulka-skore'!$B$4:$Q$239,13,0)</f>
        <v/>
      </c>
      <c r="K684" s="39"/>
      <c r="L684" s="39"/>
      <c r="M684" s="39"/>
      <c r="N684" s="39"/>
      <c r="O684" s="39"/>
      <c r="P684" s="39"/>
      <c r="Q684" s="39"/>
      <c r="R684" s="39"/>
    </row>
    <row r="685" spans="1:66" ht="15.75" x14ac:dyDescent="0.25">
      <c r="A685" s="2125" t="s">
        <v>8</v>
      </c>
      <c r="B685" s="2125"/>
      <c r="C685" s="951" t="str">
        <f>VLOOKUP(C$681,'Tabulka-skore'!$B$4:$Q$239,14,0)</f>
        <v/>
      </c>
      <c r="D685" s="951" t="str">
        <f>VLOOKUP(D$681,'Tabulka-skore'!$B$4:$Q$239,14,0)</f>
        <v/>
      </c>
      <c r="E685" s="951" t="str">
        <f>VLOOKUP(E$681,'Tabulka-skore'!$B$4:$Q$239,14,0)</f>
        <v/>
      </c>
      <c r="F685" s="951" t="str">
        <f>VLOOKUP(F$681,'Tabulka-skore'!$B$4:$Q$239,14,0)</f>
        <v/>
      </c>
      <c r="G685" s="951" t="str">
        <f>VLOOKUP(G$681,'Tabulka-skore'!$B$4:$Q$239,14,0)</f>
        <v/>
      </c>
      <c r="H685" s="951" t="str">
        <f>VLOOKUP(H$681,'Tabulka-skore'!$B$4:$Q$239,14,0)</f>
        <v/>
      </c>
      <c r="I685" s="951" t="str">
        <f>VLOOKUP(I$681,'Tabulka-skore'!$B$4:$Q$239,14,0)</f>
        <v/>
      </c>
      <c r="J685" s="951" t="str">
        <f>VLOOKUP(J$681,'Tabulka-skore'!$B$4:$Q$239,14,0)</f>
        <v/>
      </c>
      <c r="K685" s="40"/>
      <c r="L685" s="40"/>
      <c r="M685" s="40"/>
      <c r="N685" s="40"/>
      <c r="O685" s="40"/>
      <c r="P685" s="40"/>
      <c r="Q685" s="40"/>
      <c r="R685" s="40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</row>
    <row r="686" spans="1:66" ht="37.5" customHeight="1" x14ac:dyDescent="0.25">
      <c r="A686" s="2125" t="s">
        <v>135</v>
      </c>
      <c r="B686" s="2125"/>
      <c r="C686" s="952" t="str">
        <f t="shared" ref="C686:J686" si="2825">IFERROR(IF(C684=0,MAX($C$123:$J$123)+1,C683/C684),"")</f>
        <v/>
      </c>
      <c r="D686" s="952" t="str">
        <f t="shared" si="2825"/>
        <v/>
      </c>
      <c r="E686" s="952" t="str">
        <f t="shared" si="2825"/>
        <v/>
      </c>
      <c r="F686" s="952" t="str">
        <f t="shared" si="2825"/>
        <v/>
      </c>
      <c r="G686" s="952" t="str">
        <f t="shared" si="2825"/>
        <v/>
      </c>
      <c r="H686" s="952" t="str">
        <f t="shared" si="2825"/>
        <v/>
      </c>
      <c r="I686" s="952" t="str">
        <f t="shared" si="2825"/>
        <v/>
      </c>
      <c r="J686" s="952" t="str">
        <f t="shared" si="2825"/>
        <v/>
      </c>
      <c r="K686" s="40"/>
      <c r="L686" s="40"/>
      <c r="M686" s="40"/>
      <c r="N686" s="40"/>
      <c r="O686" s="40"/>
      <c r="P686" s="40"/>
      <c r="Q686" s="40"/>
      <c r="R686" s="40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</row>
    <row r="687" spans="1:66" ht="76.5" customHeight="1" x14ac:dyDescent="0.25">
      <c r="A687" s="2109" t="s">
        <v>33</v>
      </c>
      <c r="B687" s="2110"/>
      <c r="C687" s="79">
        <f t="shared" ref="C687" si="2826">IF(MIN(C716,K716,S716,AA716,AI716,AQ716,AY716,BG716)=0,MAX($C716:$BN716)+1,MIN(C716,K716,S716,AA716,AI716,AQ716,AY716,BG716))</f>
        <v>1</v>
      </c>
      <c r="D687" s="79">
        <f t="shared" ref="D687" si="2827">IF(MIN(D716,L716,T716,AB716,AJ716,AR716,AZ716,BH716)=0,MAX($C716:$BN716)+1,MIN(D716,L716,T716,AB716,AJ716,AR716,AZ716,BH716))</f>
        <v>1</v>
      </c>
      <c r="E687" s="79">
        <f t="shared" ref="E687" si="2828">IF(MIN(E716,M716,U716,AC716,AK716,AS716,BA716,BI716)=0,MAX($C716:$BN716)+1,MIN(E716,M716,U716,AC716,AK716,AS716,BA716,BI716))</f>
        <v>1</v>
      </c>
      <c r="F687" s="79">
        <f t="shared" ref="F687" si="2829">IF(MIN(F716,N716,V716,AD716,AL716,AT716,BB716,BJ716)=0,MAX($C716:$BN716)+1,MIN(F716,N716,V716,AD716,AL716,AT716,BB716,BJ716))</f>
        <v>1</v>
      </c>
      <c r="G687" s="79">
        <f t="shared" ref="G687" si="2830">IF(MIN(G716,O716,W716,AE716,AM716,AU716,BC716,BK716)=0,MAX($C716:$BN716)+1,MIN(G716,O716,W716,AE716,AM716,AU716,BC716,BK716))</f>
        <v>1</v>
      </c>
      <c r="H687" s="79">
        <f t="shared" ref="H687" si="2831">IF(MIN(H716,P716,X716,AF716,AN716,AV716,BD716,BL716)=0,MAX($C716:$BN716)+1,MIN(H716,P716,X716,AF716,AN716,AV716,BD716,BL716))</f>
        <v>1</v>
      </c>
      <c r="I687" s="79">
        <f t="shared" ref="I687" si="2832">IF(MIN(I716,Q716,Y716,AG716,AO716,AW716,BE716,BM716)=0,MAX($C716:$BN716)+1,MIN(I716,Q716,Y716,AG716,AO716,AW716,BE716,BM716))</f>
        <v>1</v>
      </c>
      <c r="J687" s="79">
        <f t="shared" ref="J687" si="2833">IF(MIN(J716,R716,Z716,AH716,AP716,AX716,BF716,BN716)=0,MAX($C716:$BN716)+1,MIN(J716,R716,Z716,AH716,AP716,AX716,BF716,BN716))</f>
        <v>1</v>
      </c>
    </row>
    <row r="688" spans="1:66" ht="21" customHeight="1" thickBot="1" x14ac:dyDescent="0.3">
      <c r="A688" s="2111" t="s">
        <v>25</v>
      </c>
      <c r="B688" s="2112"/>
      <c r="C688" s="52">
        <f t="shared" ref="C688:J688" si="2834">RANK(C687,$C687:$J687,1)</f>
        <v>1</v>
      </c>
      <c r="D688" s="53">
        <f t="shared" si="2834"/>
        <v>1</v>
      </c>
      <c r="E688" s="53">
        <f t="shared" si="2834"/>
        <v>1</v>
      </c>
      <c r="F688" s="53">
        <f t="shared" si="2834"/>
        <v>1</v>
      </c>
      <c r="G688" s="53">
        <f t="shared" si="2834"/>
        <v>1</v>
      </c>
      <c r="H688" s="53">
        <f t="shared" si="2834"/>
        <v>1</v>
      </c>
      <c r="I688" s="53">
        <f t="shared" si="2834"/>
        <v>1</v>
      </c>
      <c r="J688" s="54">
        <f t="shared" si="2834"/>
        <v>1</v>
      </c>
    </row>
    <row r="689" spans="1:66" x14ac:dyDescent="0.25">
      <c r="A689" s="66"/>
      <c r="C689" s="34">
        <v>1</v>
      </c>
      <c r="D689" s="48">
        <f t="shared" ref="D689" si="2835">C689</f>
        <v>1</v>
      </c>
      <c r="E689" s="48">
        <f t="shared" ref="E689" si="2836">D689</f>
        <v>1</v>
      </c>
      <c r="F689" s="48">
        <f t="shared" ref="F689" si="2837">E689</f>
        <v>1</v>
      </c>
      <c r="G689" s="48">
        <f t="shared" ref="G689" si="2838">F689</f>
        <v>1</v>
      </c>
      <c r="H689" s="48">
        <f t="shared" ref="H689" si="2839">G689</f>
        <v>1</v>
      </c>
      <c r="I689" s="48">
        <f t="shared" ref="I689" si="2840">H689</f>
        <v>1</v>
      </c>
      <c r="J689" s="48">
        <f t="shared" ref="J689" si="2841">I689</f>
        <v>1</v>
      </c>
      <c r="K689" s="35">
        <v>2</v>
      </c>
      <c r="L689" s="48">
        <f t="shared" ref="L689" si="2842">K689</f>
        <v>2</v>
      </c>
      <c r="M689" s="48">
        <f t="shared" ref="M689" si="2843">L689</f>
        <v>2</v>
      </c>
      <c r="N689" s="48">
        <f t="shared" ref="N689" si="2844">M689</f>
        <v>2</v>
      </c>
      <c r="O689" s="48">
        <f t="shared" ref="O689" si="2845">N689</f>
        <v>2</v>
      </c>
      <c r="P689" s="48">
        <f t="shared" ref="P689" si="2846">O689</f>
        <v>2</v>
      </c>
      <c r="Q689" s="48">
        <f t="shared" ref="Q689" si="2847">P689</f>
        <v>2</v>
      </c>
      <c r="R689" s="48">
        <f t="shared" ref="R689" si="2848">Q689</f>
        <v>2</v>
      </c>
      <c r="S689" s="25">
        <v>3</v>
      </c>
      <c r="T689" s="48">
        <f t="shared" ref="T689" si="2849">S689</f>
        <v>3</v>
      </c>
      <c r="U689" s="48">
        <f t="shared" ref="U689" si="2850">T689</f>
        <v>3</v>
      </c>
      <c r="V689" s="48">
        <f t="shared" ref="V689" si="2851">U689</f>
        <v>3</v>
      </c>
      <c r="W689" s="48">
        <f t="shared" ref="W689" si="2852">V689</f>
        <v>3</v>
      </c>
      <c r="X689" s="48">
        <f t="shared" ref="X689" si="2853">W689</f>
        <v>3</v>
      </c>
      <c r="Y689" s="48">
        <f t="shared" ref="Y689" si="2854">X689</f>
        <v>3</v>
      </c>
      <c r="Z689" s="48">
        <f t="shared" ref="Z689" si="2855">Y689</f>
        <v>3</v>
      </c>
      <c r="AA689" s="25">
        <v>4</v>
      </c>
      <c r="AB689" s="48">
        <f t="shared" ref="AB689" si="2856">AA689</f>
        <v>4</v>
      </c>
      <c r="AC689" s="48">
        <f t="shared" ref="AC689" si="2857">AB689</f>
        <v>4</v>
      </c>
      <c r="AD689" s="48">
        <f t="shared" ref="AD689" si="2858">AC689</f>
        <v>4</v>
      </c>
      <c r="AE689" s="48">
        <f t="shared" ref="AE689" si="2859">AD689</f>
        <v>4</v>
      </c>
      <c r="AF689" s="48">
        <f t="shared" ref="AF689" si="2860">AE689</f>
        <v>4</v>
      </c>
      <c r="AG689" s="48">
        <f t="shared" ref="AG689" si="2861">AF689</f>
        <v>4</v>
      </c>
      <c r="AH689" s="48">
        <f t="shared" ref="AH689" si="2862">AG689</f>
        <v>4</v>
      </c>
      <c r="AI689" s="25">
        <v>5</v>
      </c>
      <c r="AJ689" s="48">
        <f t="shared" ref="AJ689" si="2863">AI689</f>
        <v>5</v>
      </c>
      <c r="AK689" s="48">
        <f t="shared" ref="AK689" si="2864">AJ689</f>
        <v>5</v>
      </c>
      <c r="AL689" s="48">
        <f t="shared" ref="AL689" si="2865">AK689</f>
        <v>5</v>
      </c>
      <c r="AM689" s="48">
        <f t="shared" ref="AM689" si="2866">AL689</f>
        <v>5</v>
      </c>
      <c r="AN689" s="48">
        <f t="shared" ref="AN689" si="2867">AM689</f>
        <v>5</v>
      </c>
      <c r="AO689" s="48">
        <f t="shared" ref="AO689" si="2868">AN689</f>
        <v>5</v>
      </c>
      <c r="AP689" s="48">
        <f t="shared" ref="AP689" si="2869">AO689</f>
        <v>5</v>
      </c>
      <c r="AQ689" s="25">
        <v>6</v>
      </c>
      <c r="AR689" s="48">
        <f t="shared" ref="AR689" si="2870">AQ689</f>
        <v>6</v>
      </c>
      <c r="AS689" s="48">
        <f t="shared" ref="AS689" si="2871">AR689</f>
        <v>6</v>
      </c>
      <c r="AT689" s="48">
        <f t="shared" ref="AT689" si="2872">AS689</f>
        <v>6</v>
      </c>
      <c r="AU689" s="48">
        <f t="shared" ref="AU689" si="2873">AT689</f>
        <v>6</v>
      </c>
      <c r="AV689" s="48">
        <f t="shared" ref="AV689" si="2874">AU689</f>
        <v>6</v>
      </c>
      <c r="AW689" s="48">
        <f t="shared" ref="AW689" si="2875">AV689</f>
        <v>6</v>
      </c>
      <c r="AX689" s="48">
        <f t="shared" ref="AX689" si="2876">AW689</f>
        <v>6</v>
      </c>
      <c r="AY689" s="25">
        <v>7</v>
      </c>
      <c r="AZ689" s="48">
        <f t="shared" ref="AZ689" si="2877">AY689</f>
        <v>7</v>
      </c>
      <c r="BA689" s="48">
        <f t="shared" ref="BA689" si="2878">AZ689</f>
        <v>7</v>
      </c>
      <c r="BB689" s="48">
        <f t="shared" ref="BB689" si="2879">BA689</f>
        <v>7</v>
      </c>
      <c r="BC689" s="48">
        <f t="shared" ref="BC689" si="2880">BB689</f>
        <v>7</v>
      </c>
      <c r="BD689" s="48">
        <f t="shared" ref="BD689" si="2881">BC689</f>
        <v>7</v>
      </c>
      <c r="BE689" s="48">
        <f t="shared" ref="BE689" si="2882">BD689</f>
        <v>7</v>
      </c>
      <c r="BF689" s="48">
        <f t="shared" ref="BF689" si="2883">BE689</f>
        <v>7</v>
      </c>
      <c r="BG689" s="25">
        <v>8</v>
      </c>
      <c r="BH689" s="48">
        <f t="shared" ref="BH689" si="2884">BG689</f>
        <v>8</v>
      </c>
      <c r="BI689" s="48">
        <f t="shared" ref="BI689" si="2885">BH689</f>
        <v>8</v>
      </c>
      <c r="BJ689" s="48">
        <f t="shared" ref="BJ689" si="2886">BI689</f>
        <v>8</v>
      </c>
      <c r="BK689" s="48">
        <f t="shared" ref="BK689" si="2887">BJ689</f>
        <v>8</v>
      </c>
      <c r="BL689" s="48">
        <f t="shared" ref="BL689" si="2888">BK689</f>
        <v>8</v>
      </c>
      <c r="BM689" s="48">
        <f t="shared" ref="BM689" si="2889">BL689</f>
        <v>8</v>
      </c>
      <c r="BN689" s="48">
        <f t="shared" ref="BN689" si="2890">BM689</f>
        <v>8</v>
      </c>
    </row>
    <row r="690" spans="1:66" ht="21.75" thickBot="1" x14ac:dyDescent="0.3">
      <c r="A690" s="66"/>
      <c r="C690" s="953">
        <f t="shared" ref="C690:J690" si="2891">C681</f>
        <v>181</v>
      </c>
      <c r="D690" s="953">
        <f t="shared" si="2891"/>
        <v>182</v>
      </c>
      <c r="E690" s="953">
        <f t="shared" si="2891"/>
        <v>183</v>
      </c>
      <c r="F690" s="953">
        <f t="shared" si="2891"/>
        <v>184</v>
      </c>
      <c r="G690" s="953">
        <f t="shared" si="2891"/>
        <v>185</v>
      </c>
      <c r="H690" s="953">
        <f t="shared" si="2891"/>
        <v>186</v>
      </c>
      <c r="I690" s="953">
        <f t="shared" si="2891"/>
        <v>187</v>
      </c>
      <c r="J690" s="953">
        <f t="shared" si="2891"/>
        <v>188</v>
      </c>
      <c r="K690" s="953">
        <f t="shared" ref="K690" si="2892">C690</f>
        <v>181</v>
      </c>
      <c r="L690" s="953">
        <f t="shared" ref="L690" si="2893">D690</f>
        <v>182</v>
      </c>
      <c r="M690" s="953">
        <f t="shared" ref="M690" si="2894">E690</f>
        <v>183</v>
      </c>
      <c r="N690" s="953">
        <f t="shared" ref="N690" si="2895">F690</f>
        <v>184</v>
      </c>
      <c r="O690" s="953">
        <f t="shared" ref="O690" si="2896">G690</f>
        <v>185</v>
      </c>
      <c r="P690" s="953">
        <f t="shared" ref="P690" si="2897">H690</f>
        <v>186</v>
      </c>
      <c r="Q690" s="953">
        <f t="shared" ref="Q690" si="2898">I690</f>
        <v>187</v>
      </c>
      <c r="R690" s="953">
        <f t="shared" ref="R690" si="2899">J690</f>
        <v>188</v>
      </c>
      <c r="S690" s="953">
        <f t="shared" ref="S690" si="2900">K690</f>
        <v>181</v>
      </c>
      <c r="T690" s="953">
        <f t="shared" ref="T690" si="2901">L690</f>
        <v>182</v>
      </c>
      <c r="U690" s="953">
        <f t="shared" ref="U690" si="2902">M690</f>
        <v>183</v>
      </c>
      <c r="V690" s="953">
        <f t="shared" ref="V690" si="2903">N690</f>
        <v>184</v>
      </c>
      <c r="W690" s="953">
        <f t="shared" ref="W690" si="2904">O690</f>
        <v>185</v>
      </c>
      <c r="X690" s="953">
        <f t="shared" ref="X690" si="2905">P690</f>
        <v>186</v>
      </c>
      <c r="Y690" s="953">
        <f t="shared" ref="Y690" si="2906">Q690</f>
        <v>187</v>
      </c>
      <c r="Z690" s="953">
        <f t="shared" ref="Z690" si="2907">R690</f>
        <v>188</v>
      </c>
      <c r="AA690" s="953">
        <f t="shared" ref="AA690" si="2908">S690</f>
        <v>181</v>
      </c>
      <c r="AB690" s="953">
        <f t="shared" ref="AB690" si="2909">T690</f>
        <v>182</v>
      </c>
      <c r="AC690" s="953">
        <f t="shared" ref="AC690" si="2910">U690</f>
        <v>183</v>
      </c>
      <c r="AD690" s="953">
        <f t="shared" ref="AD690" si="2911">V690</f>
        <v>184</v>
      </c>
      <c r="AE690" s="953">
        <f t="shared" ref="AE690" si="2912">W690</f>
        <v>185</v>
      </c>
      <c r="AF690" s="953">
        <f t="shared" ref="AF690" si="2913">X690</f>
        <v>186</v>
      </c>
      <c r="AG690" s="953">
        <f t="shared" ref="AG690" si="2914">Y690</f>
        <v>187</v>
      </c>
      <c r="AH690" s="953">
        <f t="shared" ref="AH690" si="2915">Z690</f>
        <v>188</v>
      </c>
      <c r="AI690" s="953">
        <f t="shared" ref="AI690" si="2916">AA690</f>
        <v>181</v>
      </c>
      <c r="AJ690" s="953">
        <f t="shared" ref="AJ690" si="2917">AB690</f>
        <v>182</v>
      </c>
      <c r="AK690" s="953">
        <f t="shared" ref="AK690" si="2918">AC690</f>
        <v>183</v>
      </c>
      <c r="AL690" s="953">
        <f t="shared" ref="AL690" si="2919">AD690</f>
        <v>184</v>
      </c>
      <c r="AM690" s="953">
        <f t="shared" ref="AM690" si="2920">AE690</f>
        <v>185</v>
      </c>
      <c r="AN690" s="953">
        <f t="shared" ref="AN690" si="2921">AF690</f>
        <v>186</v>
      </c>
      <c r="AO690" s="953">
        <f t="shared" ref="AO690" si="2922">AG690</f>
        <v>187</v>
      </c>
      <c r="AP690" s="953">
        <f t="shared" ref="AP690" si="2923">AH690</f>
        <v>188</v>
      </c>
      <c r="AQ690" s="953">
        <f t="shared" ref="AQ690" si="2924">AI690</f>
        <v>181</v>
      </c>
      <c r="AR690" s="953">
        <f t="shared" ref="AR690" si="2925">AJ690</f>
        <v>182</v>
      </c>
      <c r="AS690" s="953">
        <f t="shared" ref="AS690" si="2926">AK690</f>
        <v>183</v>
      </c>
      <c r="AT690" s="953">
        <f t="shared" ref="AT690" si="2927">AL690</f>
        <v>184</v>
      </c>
      <c r="AU690" s="953">
        <f t="shared" ref="AU690" si="2928">AM690</f>
        <v>185</v>
      </c>
      <c r="AV690" s="953">
        <f t="shared" ref="AV690" si="2929">AN690</f>
        <v>186</v>
      </c>
      <c r="AW690" s="953">
        <f t="shared" ref="AW690" si="2930">AO690</f>
        <v>187</v>
      </c>
      <c r="AX690" s="953">
        <f t="shared" ref="AX690" si="2931">AP690</f>
        <v>188</v>
      </c>
      <c r="AY690" s="953">
        <f t="shared" ref="AY690" si="2932">AQ690</f>
        <v>181</v>
      </c>
      <c r="AZ690" s="953">
        <f t="shared" ref="AZ690" si="2933">AR690</f>
        <v>182</v>
      </c>
      <c r="BA690" s="953">
        <f t="shared" ref="BA690" si="2934">AS690</f>
        <v>183</v>
      </c>
      <c r="BB690" s="953">
        <f t="shared" ref="BB690" si="2935">AT690</f>
        <v>184</v>
      </c>
      <c r="BC690" s="953">
        <f t="shared" ref="BC690" si="2936">AU690</f>
        <v>185</v>
      </c>
      <c r="BD690" s="953">
        <f t="shared" ref="BD690" si="2937">AV690</f>
        <v>186</v>
      </c>
      <c r="BE690" s="953">
        <f t="shared" ref="BE690" si="2938">AW690</f>
        <v>187</v>
      </c>
      <c r="BF690" s="953">
        <f t="shared" ref="BF690" si="2939">AX690</f>
        <v>188</v>
      </c>
      <c r="BG690" s="953">
        <f t="shared" ref="BG690" si="2940">AY690</f>
        <v>181</v>
      </c>
      <c r="BH690" s="953">
        <f t="shared" ref="BH690" si="2941">AZ690</f>
        <v>182</v>
      </c>
      <c r="BI690" s="953">
        <f t="shared" ref="BI690" si="2942">BA690</f>
        <v>183</v>
      </c>
      <c r="BJ690" s="953">
        <f t="shared" ref="BJ690" si="2943">BB690</f>
        <v>184</v>
      </c>
      <c r="BK690" s="953">
        <f t="shared" ref="BK690" si="2944">BC690</f>
        <v>185</v>
      </c>
      <c r="BL690" s="953">
        <f t="shared" ref="BL690" si="2945">BD690</f>
        <v>186</v>
      </c>
      <c r="BM690" s="953">
        <f t="shared" ref="BM690" si="2946">BE690</f>
        <v>187</v>
      </c>
      <c r="BN690" s="953">
        <f t="shared" ref="BN690" si="2947">BF690</f>
        <v>188</v>
      </c>
    </row>
    <row r="691" spans="1:66" x14ac:dyDescent="0.25">
      <c r="A691" s="2113"/>
      <c r="B691" s="2114"/>
      <c r="C691" s="26" t="s">
        <v>18</v>
      </c>
      <c r="D691" s="7" t="s">
        <v>18</v>
      </c>
      <c r="E691" s="7" t="s">
        <v>18</v>
      </c>
      <c r="F691" s="7" t="s">
        <v>18</v>
      </c>
      <c r="G691" s="7" t="s">
        <v>18</v>
      </c>
      <c r="H691" s="7" t="s">
        <v>18</v>
      </c>
      <c r="I691" s="7" t="s">
        <v>18</v>
      </c>
      <c r="J691" s="8" t="s">
        <v>18</v>
      </c>
      <c r="K691" s="26" t="s">
        <v>18</v>
      </c>
      <c r="L691" s="7" t="s">
        <v>18</v>
      </c>
      <c r="M691" s="7" t="s">
        <v>18</v>
      </c>
      <c r="N691" s="7" t="s">
        <v>18</v>
      </c>
      <c r="O691" s="7" t="s">
        <v>18</v>
      </c>
      <c r="P691" s="7" t="s">
        <v>18</v>
      </c>
      <c r="Q691" s="7" t="s">
        <v>18</v>
      </c>
      <c r="R691" s="8" t="s">
        <v>18</v>
      </c>
      <c r="S691" s="26" t="s">
        <v>18</v>
      </c>
      <c r="T691" s="7" t="s">
        <v>18</v>
      </c>
      <c r="U691" s="7" t="s">
        <v>18</v>
      </c>
      <c r="V691" s="7" t="s">
        <v>18</v>
      </c>
      <c r="W691" s="7" t="s">
        <v>18</v>
      </c>
      <c r="X691" s="7" t="s">
        <v>18</v>
      </c>
      <c r="Y691" s="7" t="s">
        <v>18</v>
      </c>
      <c r="Z691" s="8" t="s">
        <v>18</v>
      </c>
      <c r="AA691" s="26" t="s">
        <v>18</v>
      </c>
      <c r="AB691" s="7" t="s">
        <v>18</v>
      </c>
      <c r="AC691" s="7" t="s">
        <v>18</v>
      </c>
      <c r="AD691" s="7" t="s">
        <v>18</v>
      </c>
      <c r="AE691" s="7" t="s">
        <v>18</v>
      </c>
      <c r="AF691" s="7" t="s">
        <v>18</v>
      </c>
      <c r="AG691" s="7" t="s">
        <v>18</v>
      </c>
      <c r="AH691" s="8" t="s">
        <v>18</v>
      </c>
      <c r="AI691" s="26" t="s">
        <v>18</v>
      </c>
      <c r="AJ691" s="7" t="s">
        <v>18</v>
      </c>
      <c r="AK691" s="7" t="s">
        <v>18</v>
      </c>
      <c r="AL691" s="7" t="s">
        <v>18</v>
      </c>
      <c r="AM691" s="7" t="s">
        <v>18</v>
      </c>
      <c r="AN691" s="7" t="s">
        <v>18</v>
      </c>
      <c r="AO691" s="7" t="s">
        <v>18</v>
      </c>
      <c r="AP691" s="8" t="s">
        <v>18</v>
      </c>
      <c r="AQ691" s="26" t="s">
        <v>18</v>
      </c>
      <c r="AR691" s="7" t="s">
        <v>18</v>
      </c>
      <c r="AS691" s="7" t="s">
        <v>18</v>
      </c>
      <c r="AT691" s="7" t="s">
        <v>18</v>
      </c>
      <c r="AU691" s="7" t="s">
        <v>18</v>
      </c>
      <c r="AV691" s="7" t="s">
        <v>18</v>
      </c>
      <c r="AW691" s="7" t="s">
        <v>18</v>
      </c>
      <c r="AX691" s="8" t="s">
        <v>18</v>
      </c>
      <c r="AY691" s="26" t="s">
        <v>18</v>
      </c>
      <c r="AZ691" s="7" t="s">
        <v>18</v>
      </c>
      <c r="BA691" s="7" t="s">
        <v>18</v>
      </c>
      <c r="BB691" s="7" t="s">
        <v>18</v>
      </c>
      <c r="BC691" s="7" t="s">
        <v>18</v>
      </c>
      <c r="BD691" s="7" t="s">
        <v>18</v>
      </c>
      <c r="BE691" s="7" t="s">
        <v>18</v>
      </c>
      <c r="BF691" s="8" t="s">
        <v>18</v>
      </c>
      <c r="BG691" s="26" t="s">
        <v>18</v>
      </c>
      <c r="BH691" s="7" t="s">
        <v>18</v>
      </c>
      <c r="BI691" s="7" t="s">
        <v>18</v>
      </c>
      <c r="BJ691" s="7" t="s">
        <v>18</v>
      </c>
      <c r="BK691" s="7" t="s">
        <v>18</v>
      </c>
      <c r="BL691" s="7" t="s">
        <v>18</v>
      </c>
      <c r="BM691" s="7" t="s">
        <v>18</v>
      </c>
      <c r="BN691" s="8" t="s">
        <v>18</v>
      </c>
    </row>
    <row r="692" spans="1:66" x14ac:dyDescent="0.25">
      <c r="A692" s="2098"/>
      <c r="B692" s="2099"/>
      <c r="C692" s="969" t="str">
        <f>IF(VLOOKUP(C690,'Tabulka-skore'!$B$4:$V$239,16,0)=C689,C690,"")</f>
        <v/>
      </c>
      <c r="D692" s="970" t="str">
        <f>IF(VLOOKUP(D690,'Tabulka-skore'!$B$4:$V$239,16,0)=D689,D690,"")</f>
        <v/>
      </c>
      <c r="E692" s="970" t="str">
        <f>IF(VLOOKUP(E690,'Tabulka-skore'!$B$4:$V$239,16,0)=E689,E690,"")</f>
        <v/>
      </c>
      <c r="F692" s="970" t="str">
        <f>IF(VLOOKUP(F690,'Tabulka-skore'!$B$4:$V$239,16,0)=F689,F690,"")</f>
        <v/>
      </c>
      <c r="G692" s="970" t="str">
        <f>IF(VLOOKUP(G690,'Tabulka-skore'!$B$4:$V$239,16,0)=G689,G690,"")</f>
        <v/>
      </c>
      <c r="H692" s="970" t="str">
        <f>IF(VLOOKUP(H690,'Tabulka-skore'!$B$4:$V$239,16,0)=H689,H690,"")</f>
        <v/>
      </c>
      <c r="I692" s="970" t="str">
        <f>IF(VLOOKUP(I690,'Tabulka-skore'!$B$4:$V$239,16,0)=I689,I690,"")</f>
        <v/>
      </c>
      <c r="J692" s="971" t="str">
        <f>IF(VLOOKUP(J690,'Tabulka-skore'!$B$4:$V$239,16,0)=J689,J690,"")</f>
        <v/>
      </c>
      <c r="K692" s="969" t="str">
        <f>IF(VLOOKUP(K690,'Tabulka-skore'!$B$4:$V$239,16,0)=K689,K690,"")</f>
        <v/>
      </c>
      <c r="L692" s="970" t="str">
        <f>IF(VLOOKUP(L690,'Tabulka-skore'!$B$4:$V$239,16,0)=L689,L690,"")</f>
        <v/>
      </c>
      <c r="M692" s="970" t="str">
        <f>IF(VLOOKUP(M690,'Tabulka-skore'!$B$4:$V$239,16,0)=M689,M690,"")</f>
        <v/>
      </c>
      <c r="N692" s="970" t="str">
        <f>IF(VLOOKUP(N690,'Tabulka-skore'!$B$4:$V$239,16,0)=N689,N690,"")</f>
        <v/>
      </c>
      <c r="O692" s="970" t="str">
        <f>IF(VLOOKUP(O690,'Tabulka-skore'!$B$4:$V$239,16,0)=O689,O690,"")</f>
        <v/>
      </c>
      <c r="P692" s="970" t="str">
        <f>IF(VLOOKUP(P690,'Tabulka-skore'!$B$4:$V$239,16,0)=P689,P690,"")</f>
        <v/>
      </c>
      <c r="Q692" s="970" t="str">
        <f>IF(VLOOKUP(Q690,'Tabulka-skore'!$B$4:$V$239,16,0)=Q689,Q690,"")</f>
        <v/>
      </c>
      <c r="R692" s="971" t="str">
        <f>IF(VLOOKUP(R690,'Tabulka-skore'!$B$4:$V$239,16,0)=R689,R690,"")</f>
        <v/>
      </c>
      <c r="S692" s="969" t="str">
        <f>IF(VLOOKUP(S690,'Tabulka-skore'!$B$4:$V$239,16,0)=S689,S690,"")</f>
        <v/>
      </c>
      <c r="T692" s="970" t="str">
        <f>IF(VLOOKUP(T690,'Tabulka-skore'!$B$4:$V$239,16,0)=T689,T690,"")</f>
        <v/>
      </c>
      <c r="U692" s="970" t="str">
        <f>IF(VLOOKUP(U690,'Tabulka-skore'!$B$4:$V$239,16,0)=U689,U690,"")</f>
        <v/>
      </c>
      <c r="V692" s="970" t="str">
        <f>IF(VLOOKUP(V690,'Tabulka-skore'!$B$4:$V$239,16,0)=V689,V690,"")</f>
        <v/>
      </c>
      <c r="W692" s="970" t="str">
        <f>IF(VLOOKUP(W690,'Tabulka-skore'!$B$4:$V$239,16,0)=W689,W690,"")</f>
        <v/>
      </c>
      <c r="X692" s="970" t="str">
        <f>IF(VLOOKUP(X690,'Tabulka-skore'!$B$4:$V$239,16,0)=X689,X690,"")</f>
        <v/>
      </c>
      <c r="Y692" s="970" t="str">
        <f>IF(VLOOKUP(Y690,'Tabulka-skore'!$B$4:$V$239,16,0)=Y689,Y690,"")</f>
        <v/>
      </c>
      <c r="Z692" s="971" t="str">
        <f>IF(VLOOKUP(Z690,'Tabulka-skore'!$B$4:$V$239,16,0)=Z689,Z690,"")</f>
        <v/>
      </c>
      <c r="AA692" s="969" t="str">
        <f>IF(VLOOKUP(AA690,'Tabulka-skore'!$B$4:$V$239,16,0)=AA689,AA690,"")</f>
        <v/>
      </c>
      <c r="AB692" s="970" t="str">
        <f>IF(VLOOKUP(AB690,'Tabulka-skore'!$B$4:$V$239,16,0)=AB689,AB690,"")</f>
        <v/>
      </c>
      <c r="AC692" s="970" t="str">
        <f>IF(VLOOKUP(AC690,'Tabulka-skore'!$B$4:$V$239,16,0)=AC689,AC690,"")</f>
        <v/>
      </c>
      <c r="AD692" s="970" t="str">
        <f>IF(VLOOKUP(AD690,'Tabulka-skore'!$B$4:$V$239,16,0)=AD689,AD690,"")</f>
        <v/>
      </c>
      <c r="AE692" s="970" t="str">
        <f>IF(VLOOKUP(AE690,'Tabulka-skore'!$B$4:$V$239,16,0)=AE689,AE690,"")</f>
        <v/>
      </c>
      <c r="AF692" s="970" t="str">
        <f>IF(VLOOKUP(AF690,'Tabulka-skore'!$B$4:$V$239,16,0)=AF689,AF690,"")</f>
        <v/>
      </c>
      <c r="AG692" s="970" t="str">
        <f>IF(VLOOKUP(AG690,'Tabulka-skore'!$B$4:$V$239,16,0)=AG689,AG690,"")</f>
        <v/>
      </c>
      <c r="AH692" s="971" t="str">
        <f>IF(VLOOKUP(AH690,'Tabulka-skore'!$B$4:$V$239,16,0)=AH689,AH690,"")</f>
        <v/>
      </c>
      <c r="AI692" s="969" t="str">
        <f>IF(VLOOKUP(AI690,'Tabulka-skore'!$B$4:$V$239,16,0)=AI689,AI690,"")</f>
        <v/>
      </c>
      <c r="AJ692" s="970" t="str">
        <f>IF(VLOOKUP(AJ690,'Tabulka-skore'!$B$4:$V$239,16,0)=AJ689,AJ690,"")</f>
        <v/>
      </c>
      <c r="AK692" s="970" t="str">
        <f>IF(VLOOKUP(AK690,'Tabulka-skore'!$B$4:$V$239,16,0)=AK689,AK690,"")</f>
        <v/>
      </c>
      <c r="AL692" s="970" t="str">
        <f>IF(VLOOKUP(AL690,'Tabulka-skore'!$B$4:$V$239,16,0)=AL689,AL690,"")</f>
        <v/>
      </c>
      <c r="AM692" s="970" t="str">
        <f>IF(VLOOKUP(AM690,'Tabulka-skore'!$B$4:$V$239,16,0)=AM689,AM690,"")</f>
        <v/>
      </c>
      <c r="AN692" s="970" t="str">
        <f>IF(VLOOKUP(AN690,'Tabulka-skore'!$B$4:$V$239,16,0)=AN689,AN690,"")</f>
        <v/>
      </c>
      <c r="AO692" s="970" t="str">
        <f>IF(VLOOKUP(AO690,'Tabulka-skore'!$B$4:$V$239,16,0)=AO689,AO690,"")</f>
        <v/>
      </c>
      <c r="AP692" s="971" t="str">
        <f>IF(VLOOKUP(AP690,'Tabulka-skore'!$B$4:$V$239,16,0)=AP689,AP690,"")</f>
        <v/>
      </c>
      <c r="AQ692" s="969" t="str">
        <f>IF(VLOOKUP(AQ690,'Tabulka-skore'!$B$4:$V$239,16,0)=AQ689,AQ690,"")</f>
        <v/>
      </c>
      <c r="AR692" s="970" t="str">
        <f>IF(VLOOKUP(AR690,'Tabulka-skore'!$B$4:$V$239,16,0)=AR689,AR690,"")</f>
        <v/>
      </c>
      <c r="AS692" s="970" t="str">
        <f>IF(VLOOKUP(AS690,'Tabulka-skore'!$B$4:$V$239,16,0)=AS689,AS690,"")</f>
        <v/>
      </c>
      <c r="AT692" s="970" t="str">
        <f>IF(VLOOKUP(AT690,'Tabulka-skore'!$B$4:$V$239,16,0)=AT689,AT690,"")</f>
        <v/>
      </c>
      <c r="AU692" s="970" t="str">
        <f>IF(VLOOKUP(AU690,'Tabulka-skore'!$B$4:$V$239,16,0)=AU689,AU690,"")</f>
        <v/>
      </c>
      <c r="AV692" s="970" t="str">
        <f>IF(VLOOKUP(AV690,'Tabulka-skore'!$B$4:$V$239,16,0)=AV689,AV690,"")</f>
        <v/>
      </c>
      <c r="AW692" s="970" t="str">
        <f>IF(VLOOKUP(AW690,'Tabulka-skore'!$B$4:$V$239,16,0)=AW689,AW690,"")</f>
        <v/>
      </c>
      <c r="AX692" s="971" t="str">
        <f>IF(VLOOKUP(AX690,'Tabulka-skore'!$B$4:$V$239,16,0)=AX689,AX690,"")</f>
        <v/>
      </c>
      <c r="AY692" s="969" t="str">
        <f>IF(VLOOKUP(AY690,'Tabulka-skore'!$B$4:$V$239,16,0)=AY689,AY690,"")</f>
        <v/>
      </c>
      <c r="AZ692" s="970" t="str">
        <f>IF(VLOOKUP(AZ690,'Tabulka-skore'!$B$4:$V$239,16,0)=AZ689,AZ690,"")</f>
        <v/>
      </c>
      <c r="BA692" s="970" t="str">
        <f>IF(VLOOKUP(BA690,'Tabulka-skore'!$B$4:$V$239,16,0)=BA689,BA690,"")</f>
        <v/>
      </c>
      <c r="BB692" s="970" t="str">
        <f>IF(VLOOKUP(BB690,'Tabulka-skore'!$B$4:$V$239,16,0)=BB689,BB690,"")</f>
        <v/>
      </c>
      <c r="BC692" s="970" t="str">
        <f>IF(VLOOKUP(BC690,'Tabulka-skore'!$B$4:$V$239,16,0)=BC689,BC690,"")</f>
        <v/>
      </c>
      <c r="BD692" s="970" t="str">
        <f>IF(VLOOKUP(BD690,'Tabulka-skore'!$B$4:$V$239,16,0)=BD689,BD690,"")</f>
        <v/>
      </c>
      <c r="BE692" s="970" t="str">
        <f>IF(VLOOKUP(BE690,'Tabulka-skore'!$B$4:$V$239,16,0)=BE689,BE690,"")</f>
        <v/>
      </c>
      <c r="BF692" s="971" t="str">
        <f>IF(VLOOKUP(BF690,'Tabulka-skore'!$B$4:$V$239,16,0)=BF689,BF690,"")</f>
        <v/>
      </c>
      <c r="BG692" s="969" t="str">
        <f>IF(VLOOKUP(BG690,'Tabulka-skore'!$B$4:$V$239,16,0)=BG689,BG690,"")</f>
        <v/>
      </c>
      <c r="BH692" s="970" t="str">
        <f>IF(VLOOKUP(BH690,'Tabulka-skore'!$B$4:$V$239,16,0)=BH689,BH690,"")</f>
        <v/>
      </c>
      <c r="BI692" s="970" t="str">
        <f>IF(VLOOKUP(BI690,'Tabulka-skore'!$B$4:$V$239,16,0)=BI689,BI690,"")</f>
        <v/>
      </c>
      <c r="BJ692" s="970" t="str">
        <f>IF(VLOOKUP(BJ690,'Tabulka-skore'!$B$4:$V$239,16,0)=BJ689,BJ690,"")</f>
        <v/>
      </c>
      <c r="BK692" s="970" t="str">
        <f>IF(VLOOKUP(BK690,'Tabulka-skore'!$B$4:$V$239,16,0)=BK689,BK690,"")</f>
        <v/>
      </c>
      <c r="BL692" s="970" t="str">
        <f>IF(VLOOKUP(BL690,'Tabulka-skore'!$B$4:$V$239,16,0)=BL689,BL690,"")</f>
        <v/>
      </c>
      <c r="BM692" s="970" t="str">
        <f>IF(VLOOKUP(BM690,'Tabulka-skore'!$B$4:$V$239,16,0)=BM689,BM690,"")</f>
        <v/>
      </c>
      <c r="BN692" s="971" t="str">
        <f>IF(VLOOKUP(BN690,'Tabulka-skore'!$B$4:$V$239,16,0)=BN689,BN690,"")</f>
        <v/>
      </c>
    </row>
    <row r="693" spans="1:66" ht="15.75" x14ac:dyDescent="0.25">
      <c r="A693" s="275" t="s">
        <v>26</v>
      </c>
      <c r="B693" s="276" t="s">
        <v>58</v>
      </c>
      <c r="C693" s="27" t="str">
        <f>IF(C692="","",DSUM('Rozpis-skore'!$C$1:$L$162,$B693,C691:C692))</f>
        <v/>
      </c>
      <c r="D693" s="6" t="str">
        <f>IF(D692="","",DSUM('Rozpis-skore'!$C$1:$L$162,$B693,D691:D692))</f>
        <v/>
      </c>
      <c r="E693" s="6" t="str">
        <f>IF(E692="","",DSUM('Rozpis-skore'!$C$1:$L$162,$B693,E691:E692))</f>
        <v/>
      </c>
      <c r="F693" s="6" t="str">
        <f>IF(F692="","",DSUM('Rozpis-skore'!$C$1:$L$162,$B693,F691:F692))</f>
        <v/>
      </c>
      <c r="G693" s="6" t="str">
        <f>IF(G692="","",DSUM('Rozpis-skore'!$C$1:$L$162,$B693,G691:G692))</f>
        <v/>
      </c>
      <c r="H693" s="6" t="str">
        <f>IF(H692="","",DSUM('Rozpis-skore'!$C$1:$L$162,$B693,H691:H692))</f>
        <v/>
      </c>
      <c r="I693" s="6" t="str">
        <f>IF(I692="","",DSUM('Rozpis-skore'!$C$1:$L$162,$B693,I691:I692))</f>
        <v/>
      </c>
      <c r="J693" s="9" t="str">
        <f>IF(J692="","",DSUM('Rozpis-skore'!$C$1:$L$162,$B693,J691:J692))</f>
        <v/>
      </c>
      <c r="K693" s="27" t="str">
        <f>IF(K692="","",DSUM('Rozpis-skore'!$C$1:$L$162,$B693,K691:K692))</f>
        <v/>
      </c>
      <c r="L693" s="6" t="str">
        <f>IF(L692="","",DSUM('Rozpis-skore'!$C$1:$L$162,$B693,L691:L692))</f>
        <v/>
      </c>
      <c r="M693" s="6" t="str">
        <f>IF(M692="","",DSUM('Rozpis-skore'!$C$1:$L$162,$B693,M691:M692))</f>
        <v/>
      </c>
      <c r="N693" s="6" t="str">
        <f>IF(N692="","",DSUM('Rozpis-skore'!$C$1:$L$162,$B693,N691:N692))</f>
        <v/>
      </c>
      <c r="O693" s="6" t="str">
        <f>IF(O692="","",DSUM('Rozpis-skore'!$C$1:$L$162,$B693,O691:O692))</f>
        <v/>
      </c>
      <c r="P693" s="6" t="str">
        <f>IF(P692="","",DSUM('Rozpis-skore'!$C$1:$L$162,$B693,P691:P692))</f>
        <v/>
      </c>
      <c r="Q693" s="6" t="str">
        <f>IF(Q692="","",DSUM('Rozpis-skore'!$C$1:$L$162,$B693,Q691:Q692))</f>
        <v/>
      </c>
      <c r="R693" s="9" t="str">
        <f>IF(R692="","",DSUM('Rozpis-skore'!$C$1:$L$162,$B693,R691:R692))</f>
        <v/>
      </c>
      <c r="S693" s="27" t="str">
        <f>IF(S692="","",DSUM('Rozpis-skore'!$C$1:$L$162,$B693,S691:S692))</f>
        <v/>
      </c>
      <c r="T693" s="6" t="str">
        <f>IF(T692="","",DSUM('Rozpis-skore'!$C$1:$L$162,$B693,T691:T692))</f>
        <v/>
      </c>
      <c r="U693" s="6" t="str">
        <f>IF(U692="","",DSUM('Rozpis-skore'!$C$1:$L$162,$B693,U691:U692))</f>
        <v/>
      </c>
      <c r="V693" s="6" t="str">
        <f>IF(V692="","",DSUM('Rozpis-skore'!$C$1:$L$162,$B693,V691:V692))</f>
        <v/>
      </c>
      <c r="W693" s="6" t="str">
        <f>IF(W692="","",DSUM('Rozpis-skore'!$C$1:$L$162,$B693,W691:W692))</f>
        <v/>
      </c>
      <c r="X693" s="6" t="str">
        <f>IF(X692="","",DSUM('Rozpis-skore'!$C$1:$L$162,$B693,X691:X692))</f>
        <v/>
      </c>
      <c r="Y693" s="6" t="str">
        <f>IF(Y692="","",DSUM('Rozpis-skore'!$C$1:$L$162,$B693,Y691:Y692))</f>
        <v/>
      </c>
      <c r="Z693" s="9" t="str">
        <f>IF(Z692="","",DSUM('Rozpis-skore'!$C$1:$L$162,$B693,Z691:Z692))</f>
        <v/>
      </c>
      <c r="AA693" s="27" t="str">
        <f>IF(AA692="","",DSUM('Rozpis-skore'!$C$1:$L$162,$B693,AA691:AA692))</f>
        <v/>
      </c>
      <c r="AB693" s="6" t="str">
        <f>IF(AB692="","",DSUM('Rozpis-skore'!$C$1:$L$162,$B693,AB691:AB692))</f>
        <v/>
      </c>
      <c r="AC693" s="6" t="str">
        <f>IF(AC692="","",DSUM('Rozpis-skore'!$C$1:$L$162,$B693,AC691:AC692))</f>
        <v/>
      </c>
      <c r="AD693" s="6" t="str">
        <f>IF(AD692="","",DSUM('Rozpis-skore'!$C$1:$L$162,$B693,AD691:AD692))</f>
        <v/>
      </c>
      <c r="AE693" s="6" t="str">
        <f>IF(AE692="","",DSUM('Rozpis-skore'!$C$1:$L$162,$B693,AE691:AE692))</f>
        <v/>
      </c>
      <c r="AF693" s="6" t="str">
        <f>IF(AF692="","",DSUM('Rozpis-skore'!$C$1:$L$162,$B693,AF691:AF692))</f>
        <v/>
      </c>
      <c r="AG693" s="6" t="str">
        <f>IF(AG692="","",DSUM('Rozpis-skore'!$C$1:$L$162,$B693,AG691:AG692))</f>
        <v/>
      </c>
      <c r="AH693" s="9" t="str">
        <f>IF(AH692="","",DSUM('Rozpis-skore'!$C$1:$L$162,$B693,AH691:AH692))</f>
        <v/>
      </c>
      <c r="AI693" s="27" t="str">
        <f>IF(AI692="","",DSUM('Rozpis-skore'!$C$1:$L$162,$B693,AI691:AI692))</f>
        <v/>
      </c>
      <c r="AJ693" s="6" t="str">
        <f>IF(AJ692="","",DSUM('Rozpis-skore'!$C$1:$L$162,$B693,AJ691:AJ692))</f>
        <v/>
      </c>
      <c r="AK693" s="6" t="str">
        <f>IF(AK692="","",DSUM('Rozpis-skore'!$C$1:$L$162,$B693,AK691:AK692))</f>
        <v/>
      </c>
      <c r="AL693" s="6" t="str">
        <f>IF(AL692="","",DSUM('Rozpis-skore'!$C$1:$L$162,$B693,AL691:AL692))</f>
        <v/>
      </c>
      <c r="AM693" s="6" t="str">
        <f>IF(AM692="","",DSUM('Rozpis-skore'!$C$1:$L$162,$B693,AM691:AM692))</f>
        <v/>
      </c>
      <c r="AN693" s="6" t="str">
        <f>IF(AN692="","",DSUM('Rozpis-skore'!$C$1:$L$162,$B693,AN691:AN692))</f>
        <v/>
      </c>
      <c r="AO693" s="6" t="str">
        <f>IF(AO692="","",DSUM('Rozpis-skore'!$C$1:$L$162,$B693,AO691:AO692))</f>
        <v/>
      </c>
      <c r="AP693" s="9" t="str">
        <f>IF(AP692="","",DSUM('Rozpis-skore'!$C$1:$L$162,$B693,AP691:AP692))</f>
        <v/>
      </c>
      <c r="AQ693" s="27" t="str">
        <f>IF(AQ692="","",DSUM('Rozpis-skore'!$C$1:$L$162,$B693,AQ691:AQ692))</f>
        <v/>
      </c>
      <c r="AR693" s="6" t="str">
        <f>IF(AR692="","",DSUM('Rozpis-skore'!$C$1:$L$162,$B693,AR691:AR692))</f>
        <v/>
      </c>
      <c r="AS693" s="6" t="str">
        <f>IF(AS692="","",DSUM('Rozpis-skore'!$C$1:$L$162,$B693,AS691:AS692))</f>
        <v/>
      </c>
      <c r="AT693" s="6" t="str">
        <f>IF(AT692="","",DSUM('Rozpis-skore'!$C$1:$L$162,$B693,AT691:AT692))</f>
        <v/>
      </c>
      <c r="AU693" s="6" t="str">
        <f>IF(AU692="","",DSUM('Rozpis-skore'!$C$1:$L$162,$B693,AU691:AU692))</f>
        <v/>
      </c>
      <c r="AV693" s="6" t="str">
        <f>IF(AV692="","",DSUM('Rozpis-skore'!$C$1:$L$162,$B693,AV691:AV692))</f>
        <v/>
      </c>
      <c r="AW693" s="6" t="str">
        <f>IF(AW692="","",DSUM('Rozpis-skore'!$C$1:$L$162,$B693,AW691:AW692))</f>
        <v/>
      </c>
      <c r="AX693" s="9" t="str">
        <f>IF(AX692="","",DSUM('Rozpis-skore'!$C$1:$L$162,$B693,AX691:AX692))</f>
        <v/>
      </c>
      <c r="AY693" s="27" t="str">
        <f>IF(AY692="","",DSUM('Rozpis-skore'!$C$1:$L$162,$B693,AY691:AY692))</f>
        <v/>
      </c>
      <c r="AZ693" s="6" t="str">
        <f>IF(AZ692="","",DSUM('Rozpis-skore'!$C$1:$L$162,$B693,AZ691:AZ692))</f>
        <v/>
      </c>
      <c r="BA693" s="6" t="str">
        <f>IF(BA692="","",DSUM('Rozpis-skore'!$C$1:$L$162,$B693,BA691:BA692))</f>
        <v/>
      </c>
      <c r="BB693" s="6" t="str">
        <f>IF(BB692="","",DSUM('Rozpis-skore'!$C$1:$L$162,$B693,BB691:BB692))</f>
        <v/>
      </c>
      <c r="BC693" s="6" t="str">
        <f>IF(BC692="","",DSUM('Rozpis-skore'!$C$1:$L$162,$B693,BC691:BC692))</f>
        <v/>
      </c>
      <c r="BD693" s="6" t="str">
        <f>IF(BD692="","",DSUM('Rozpis-skore'!$C$1:$L$162,$B693,BD691:BD692))</f>
        <v/>
      </c>
      <c r="BE693" s="6" t="str">
        <f>IF(BE692="","",DSUM('Rozpis-skore'!$C$1:$L$162,$B693,BE691:BE692))</f>
        <v/>
      </c>
      <c r="BF693" s="9" t="str">
        <f>IF(BF692="","",DSUM('Rozpis-skore'!$C$1:$L$162,$B693,BF691:BF692))</f>
        <v/>
      </c>
      <c r="BG693" s="27" t="str">
        <f>IF(BG692="","",DSUM('Rozpis-skore'!$C$1:$L$162,$B693,BG691:BG692))</f>
        <v/>
      </c>
      <c r="BH693" s="6" t="str">
        <f>IF(BH692="","",DSUM('Rozpis-skore'!$C$1:$L$162,$B693,BH691:BH692))</f>
        <v/>
      </c>
      <c r="BI693" s="6" t="str">
        <f>IF(BI692="","",DSUM('Rozpis-skore'!$C$1:$L$162,$B693,BI691:BI692))</f>
        <v/>
      </c>
      <c r="BJ693" s="6" t="str">
        <f>IF(BJ692="","",DSUM('Rozpis-skore'!$C$1:$L$162,$B693,BJ691:BJ692))</f>
        <v/>
      </c>
      <c r="BK693" s="6" t="str">
        <f>IF(BK692="","",DSUM('Rozpis-skore'!$C$1:$L$162,$B693,BK691:BK692))</f>
        <v/>
      </c>
      <c r="BL693" s="6" t="str">
        <f>IF(BL692="","",DSUM('Rozpis-skore'!$C$1:$L$162,$B693,BL691:BL692))</f>
        <v/>
      </c>
      <c r="BM693" s="6" t="str">
        <f>IF(BM692="","",DSUM('Rozpis-skore'!$C$1:$L$162,$B693,BM691:BM692))</f>
        <v/>
      </c>
      <c r="BN693" s="9" t="str">
        <f>IF(BN692="","",DSUM('Rozpis-skore'!$C$1:$L$162,$B693,BN691:BN692))</f>
        <v/>
      </c>
    </row>
    <row r="694" spans="1:66" ht="15.75" x14ac:dyDescent="0.25">
      <c r="A694" s="275" t="s">
        <v>28</v>
      </c>
      <c r="B694" s="276" t="s">
        <v>20</v>
      </c>
      <c r="C694" s="27" t="str">
        <f>IF(C692="","",DSUM('Rozpis-skore'!$C$1:$L$162,$B694,C691:C692))</f>
        <v/>
      </c>
      <c r="D694" s="6" t="str">
        <f>IF(D692="","",DSUM('Rozpis-skore'!$C$1:$L$162,$B694,D691:D692))</f>
        <v/>
      </c>
      <c r="E694" s="6" t="str">
        <f>IF(E692="","",DSUM('Rozpis-skore'!$C$1:$L$162,$B694,E691:E692))</f>
        <v/>
      </c>
      <c r="F694" s="6" t="str">
        <f>IF(F692="","",DSUM('Rozpis-skore'!$C$1:$L$162,$B694,F691:F692))</f>
        <v/>
      </c>
      <c r="G694" s="6" t="str">
        <f>IF(G692="","",DSUM('Rozpis-skore'!$C$1:$L$162,$B694,G691:G692))</f>
        <v/>
      </c>
      <c r="H694" s="6" t="str">
        <f>IF(H692="","",DSUM('Rozpis-skore'!$C$1:$L$162,$B694,H691:H692))</f>
        <v/>
      </c>
      <c r="I694" s="6" t="str">
        <f>IF(I692="","",DSUM('Rozpis-skore'!$C$1:$L$162,$B694,I691:I692))</f>
        <v/>
      </c>
      <c r="J694" s="9" t="str">
        <f>IF(J692="","",DSUM('Rozpis-skore'!$C$1:$L$162,$B694,J691:J692))</f>
        <v/>
      </c>
      <c r="K694" s="27" t="str">
        <f>IF(K692="","",DSUM('Rozpis-skore'!$C$1:$L$162,$B694,K691:K692))</f>
        <v/>
      </c>
      <c r="L694" s="6" t="str">
        <f>IF(L692="","",DSUM('Rozpis-skore'!$C$1:$L$162,$B694,L691:L692))</f>
        <v/>
      </c>
      <c r="M694" s="6" t="str">
        <f>IF(M692="","",DSUM('Rozpis-skore'!$C$1:$L$162,$B694,M691:M692))</f>
        <v/>
      </c>
      <c r="N694" s="6" t="str">
        <f>IF(N692="","",DSUM('Rozpis-skore'!$C$1:$L$162,$B694,N691:N692))</f>
        <v/>
      </c>
      <c r="O694" s="6" t="str">
        <f>IF(O692="","",DSUM('Rozpis-skore'!$C$1:$L$162,$B694,O691:O692))</f>
        <v/>
      </c>
      <c r="P694" s="6" t="str">
        <f>IF(P692="","",DSUM('Rozpis-skore'!$C$1:$L$162,$B694,P691:P692))</f>
        <v/>
      </c>
      <c r="Q694" s="6" t="str">
        <f>IF(Q692="","",DSUM('Rozpis-skore'!$C$1:$L$162,$B694,Q691:Q692))</f>
        <v/>
      </c>
      <c r="R694" s="9" t="str">
        <f>IF(R692="","",DSUM('Rozpis-skore'!$C$1:$L$162,$B694,R691:R692))</f>
        <v/>
      </c>
      <c r="S694" s="27" t="str">
        <f>IF(S692="","",DSUM('Rozpis-skore'!$C$1:$L$162,$B694,S691:S692))</f>
        <v/>
      </c>
      <c r="T694" s="6" t="str">
        <f>IF(T692="","",DSUM('Rozpis-skore'!$C$1:$L$162,$B694,T691:T692))</f>
        <v/>
      </c>
      <c r="U694" s="6" t="str">
        <f>IF(U692="","",DSUM('Rozpis-skore'!$C$1:$L$162,$B694,U691:U692))</f>
        <v/>
      </c>
      <c r="V694" s="6" t="str">
        <f>IF(V692="","",DSUM('Rozpis-skore'!$C$1:$L$162,$B694,V691:V692))</f>
        <v/>
      </c>
      <c r="W694" s="6" t="str">
        <f>IF(W692="","",DSUM('Rozpis-skore'!$C$1:$L$162,$B694,W691:W692))</f>
        <v/>
      </c>
      <c r="X694" s="6" t="str">
        <f>IF(X692="","",DSUM('Rozpis-skore'!$C$1:$L$162,$B694,X691:X692))</f>
        <v/>
      </c>
      <c r="Y694" s="6" t="str">
        <f>IF(Y692="","",DSUM('Rozpis-skore'!$C$1:$L$162,$B694,Y691:Y692))</f>
        <v/>
      </c>
      <c r="Z694" s="9" t="str">
        <f>IF(Z692="","",DSUM('Rozpis-skore'!$C$1:$L$162,$B694,Z691:Z692))</f>
        <v/>
      </c>
      <c r="AA694" s="27" t="str">
        <f>IF(AA692="","",DSUM('Rozpis-skore'!$C$1:$L$162,$B694,AA691:AA692))</f>
        <v/>
      </c>
      <c r="AB694" s="6" t="str">
        <f>IF(AB692="","",DSUM('Rozpis-skore'!$C$1:$L$162,$B694,AB691:AB692))</f>
        <v/>
      </c>
      <c r="AC694" s="6" t="str">
        <f>IF(AC692="","",DSUM('Rozpis-skore'!$C$1:$L$162,$B694,AC691:AC692))</f>
        <v/>
      </c>
      <c r="AD694" s="6" t="str">
        <f>IF(AD692="","",DSUM('Rozpis-skore'!$C$1:$L$162,$B694,AD691:AD692))</f>
        <v/>
      </c>
      <c r="AE694" s="6" t="str">
        <f>IF(AE692="","",DSUM('Rozpis-skore'!$C$1:$L$162,$B694,AE691:AE692))</f>
        <v/>
      </c>
      <c r="AF694" s="6" t="str">
        <f>IF(AF692="","",DSUM('Rozpis-skore'!$C$1:$L$162,$B694,AF691:AF692))</f>
        <v/>
      </c>
      <c r="AG694" s="6" t="str">
        <f>IF(AG692="","",DSUM('Rozpis-skore'!$C$1:$L$162,$B694,AG691:AG692))</f>
        <v/>
      </c>
      <c r="AH694" s="9" t="str">
        <f>IF(AH692="","",DSUM('Rozpis-skore'!$C$1:$L$162,$B694,AH691:AH692))</f>
        <v/>
      </c>
      <c r="AI694" s="27" t="str">
        <f>IF(AI692="","",DSUM('Rozpis-skore'!$C$1:$L$162,$B694,AI691:AI692))</f>
        <v/>
      </c>
      <c r="AJ694" s="6" t="str">
        <f>IF(AJ692="","",DSUM('Rozpis-skore'!$C$1:$L$162,$B694,AJ691:AJ692))</f>
        <v/>
      </c>
      <c r="AK694" s="6" t="str">
        <f>IF(AK692="","",DSUM('Rozpis-skore'!$C$1:$L$162,$B694,AK691:AK692))</f>
        <v/>
      </c>
      <c r="AL694" s="6" t="str">
        <f>IF(AL692="","",DSUM('Rozpis-skore'!$C$1:$L$162,$B694,AL691:AL692))</f>
        <v/>
      </c>
      <c r="AM694" s="6" t="str">
        <f>IF(AM692="","",DSUM('Rozpis-skore'!$C$1:$L$162,$B694,AM691:AM692))</f>
        <v/>
      </c>
      <c r="AN694" s="6" t="str">
        <f>IF(AN692="","",DSUM('Rozpis-skore'!$C$1:$L$162,$B694,AN691:AN692))</f>
        <v/>
      </c>
      <c r="AO694" s="6" t="str">
        <f>IF(AO692="","",DSUM('Rozpis-skore'!$C$1:$L$162,$B694,AO691:AO692))</f>
        <v/>
      </c>
      <c r="AP694" s="9" t="str">
        <f>IF(AP692="","",DSUM('Rozpis-skore'!$C$1:$L$162,$B694,AP691:AP692))</f>
        <v/>
      </c>
      <c r="AQ694" s="27" t="str">
        <f>IF(AQ692="","",DSUM('Rozpis-skore'!$C$1:$L$162,$B694,AQ691:AQ692))</f>
        <v/>
      </c>
      <c r="AR694" s="6" t="str">
        <f>IF(AR692="","",DSUM('Rozpis-skore'!$C$1:$L$162,$B694,AR691:AR692))</f>
        <v/>
      </c>
      <c r="AS694" s="6" t="str">
        <f>IF(AS692="","",DSUM('Rozpis-skore'!$C$1:$L$162,$B694,AS691:AS692))</f>
        <v/>
      </c>
      <c r="AT694" s="6" t="str">
        <f>IF(AT692="","",DSUM('Rozpis-skore'!$C$1:$L$162,$B694,AT691:AT692))</f>
        <v/>
      </c>
      <c r="AU694" s="6" t="str">
        <f>IF(AU692="","",DSUM('Rozpis-skore'!$C$1:$L$162,$B694,AU691:AU692))</f>
        <v/>
      </c>
      <c r="AV694" s="6" t="str">
        <f>IF(AV692="","",DSUM('Rozpis-skore'!$C$1:$L$162,$B694,AV691:AV692))</f>
        <v/>
      </c>
      <c r="AW694" s="6" t="str">
        <f>IF(AW692="","",DSUM('Rozpis-skore'!$C$1:$L$162,$B694,AW691:AW692))</f>
        <v/>
      </c>
      <c r="AX694" s="9" t="str">
        <f>IF(AX692="","",DSUM('Rozpis-skore'!$C$1:$L$162,$B694,AX691:AX692))</f>
        <v/>
      </c>
      <c r="AY694" s="27" t="str">
        <f>IF(AY692="","",DSUM('Rozpis-skore'!$C$1:$L$162,$B694,AY691:AY692))</f>
        <v/>
      </c>
      <c r="AZ694" s="6" t="str">
        <f>IF(AZ692="","",DSUM('Rozpis-skore'!$C$1:$L$162,$B694,AZ691:AZ692))</f>
        <v/>
      </c>
      <c r="BA694" s="6" t="str">
        <f>IF(BA692="","",DSUM('Rozpis-skore'!$C$1:$L$162,$B694,BA691:BA692))</f>
        <v/>
      </c>
      <c r="BB694" s="6" t="str">
        <f>IF(BB692="","",DSUM('Rozpis-skore'!$C$1:$L$162,$B694,BB691:BB692))</f>
        <v/>
      </c>
      <c r="BC694" s="6" t="str">
        <f>IF(BC692="","",DSUM('Rozpis-skore'!$C$1:$L$162,$B694,BC691:BC692))</f>
        <v/>
      </c>
      <c r="BD694" s="6" t="str">
        <f>IF(BD692="","",DSUM('Rozpis-skore'!$C$1:$L$162,$B694,BD691:BD692))</f>
        <v/>
      </c>
      <c r="BE694" s="6" t="str">
        <f>IF(BE692="","",DSUM('Rozpis-skore'!$C$1:$L$162,$B694,BE691:BE692))</f>
        <v/>
      </c>
      <c r="BF694" s="9" t="str">
        <f>IF(BF692="","",DSUM('Rozpis-skore'!$C$1:$L$162,$B694,BF691:BF692))</f>
        <v/>
      </c>
      <c r="BG694" s="27" t="str">
        <f>IF(BG692="","",DSUM('Rozpis-skore'!$C$1:$L$162,$B694,BG691:BG692))</f>
        <v/>
      </c>
      <c r="BH694" s="6" t="str">
        <f>IF(BH692="","",DSUM('Rozpis-skore'!$C$1:$L$162,$B694,BH691:BH692))</f>
        <v/>
      </c>
      <c r="BI694" s="6" t="str">
        <f>IF(BI692="","",DSUM('Rozpis-skore'!$C$1:$L$162,$B694,BI691:BI692))</f>
        <v/>
      </c>
      <c r="BJ694" s="6" t="str">
        <f>IF(BJ692="","",DSUM('Rozpis-skore'!$C$1:$L$162,$B694,BJ691:BJ692))</f>
        <v/>
      </c>
      <c r="BK694" s="6" t="str">
        <f>IF(BK692="","",DSUM('Rozpis-skore'!$C$1:$L$162,$B694,BK691:BK692))</f>
        <v/>
      </c>
      <c r="BL694" s="6" t="str">
        <f>IF(BL692="","",DSUM('Rozpis-skore'!$C$1:$L$162,$B694,BL691:BL692))</f>
        <v/>
      </c>
      <c r="BM694" s="6" t="str">
        <f>IF(BM692="","",DSUM('Rozpis-skore'!$C$1:$L$162,$B694,BM691:BM692))</f>
        <v/>
      </c>
      <c r="BN694" s="9" t="str">
        <f>IF(BN692="","",DSUM('Rozpis-skore'!$C$1:$L$162,$B694,BN691:BN692))</f>
        <v/>
      </c>
    </row>
    <row r="695" spans="1:66" ht="16.5" thickBot="1" x14ac:dyDescent="0.3">
      <c r="A695" s="277" t="s">
        <v>30</v>
      </c>
      <c r="B695" s="278" t="s">
        <v>21</v>
      </c>
      <c r="C695" s="13" t="str">
        <f>IF(C693="","",DSUM('Rozpis-skore'!$C$1:$L$162,$B695,C691:C692))</f>
        <v/>
      </c>
      <c r="D695" s="10" t="str">
        <f>IF(D693="","",DSUM('Rozpis-skore'!$C$1:$L$162,$B695,D691:D692))</f>
        <v/>
      </c>
      <c r="E695" s="10" t="str">
        <f>IF(E693="","",DSUM('Rozpis-skore'!$C$1:$L$162,$B695,E691:E692))</f>
        <v/>
      </c>
      <c r="F695" s="10" t="str">
        <f>IF(F693="","",DSUM('Rozpis-skore'!$C$1:$L$162,$B695,F691:F692))</f>
        <v/>
      </c>
      <c r="G695" s="10" t="str">
        <f>IF(G693="","",DSUM('Rozpis-skore'!$C$1:$L$162,$B695,G691:G692))</f>
        <v/>
      </c>
      <c r="H695" s="10" t="str">
        <f>IF(H693="","",DSUM('Rozpis-skore'!$C$1:$L$162,$B695,H691:H692))</f>
        <v/>
      </c>
      <c r="I695" s="10" t="str">
        <f>IF(I693="","",DSUM('Rozpis-skore'!$C$1:$L$162,$B695,I691:I692))</f>
        <v/>
      </c>
      <c r="J695" s="11" t="str">
        <f>IF(J693="","",DSUM('Rozpis-skore'!$C$1:$L$162,$B695,J691:J692))</f>
        <v/>
      </c>
      <c r="K695" s="13" t="str">
        <f>IF(K693="","",DSUM('Rozpis-skore'!$C$1:$L$162,$B695,K691:K692))</f>
        <v/>
      </c>
      <c r="L695" s="10" t="str">
        <f>IF(L693="","",DSUM('Rozpis-skore'!$C$1:$L$162,$B695,L691:L692))</f>
        <v/>
      </c>
      <c r="M695" s="10" t="str">
        <f>IF(M693="","",DSUM('Rozpis-skore'!$C$1:$L$162,$B695,M691:M692))</f>
        <v/>
      </c>
      <c r="N695" s="10" t="str">
        <f>IF(N693="","",DSUM('Rozpis-skore'!$C$1:$L$162,$B695,N691:N692))</f>
        <v/>
      </c>
      <c r="O695" s="10" t="str">
        <f>IF(O693="","",DSUM('Rozpis-skore'!$C$1:$L$162,$B695,O691:O692))</f>
        <v/>
      </c>
      <c r="P695" s="10" t="str">
        <f>IF(P693="","",DSUM('Rozpis-skore'!$C$1:$L$162,$B695,P691:P692))</f>
        <v/>
      </c>
      <c r="Q695" s="10" t="str">
        <f>IF(Q693="","",DSUM('Rozpis-skore'!$C$1:$L$162,$B695,Q691:Q692))</f>
        <v/>
      </c>
      <c r="R695" s="11" t="str">
        <f>IF(R693="","",DSUM('Rozpis-skore'!$C$1:$L$162,$B695,R691:R692))</f>
        <v/>
      </c>
      <c r="S695" s="13" t="str">
        <f>IF(S693="","",DSUM('Rozpis-skore'!$C$1:$L$162,$B695,S691:S692))</f>
        <v/>
      </c>
      <c r="T695" s="10" t="str">
        <f>IF(T693="","",DSUM('Rozpis-skore'!$C$1:$L$162,$B695,T691:T692))</f>
        <v/>
      </c>
      <c r="U695" s="10" t="str">
        <f>IF(U693="","",DSUM('Rozpis-skore'!$C$1:$L$162,$B695,U691:U692))</f>
        <v/>
      </c>
      <c r="V695" s="10" t="str">
        <f>IF(V693="","",DSUM('Rozpis-skore'!$C$1:$L$162,$B695,V691:V692))</f>
        <v/>
      </c>
      <c r="W695" s="10" t="str">
        <f>IF(W693="","",DSUM('Rozpis-skore'!$C$1:$L$162,$B695,W691:W692))</f>
        <v/>
      </c>
      <c r="X695" s="10" t="str">
        <f>IF(X693="","",DSUM('Rozpis-skore'!$C$1:$L$162,$B695,X691:X692))</f>
        <v/>
      </c>
      <c r="Y695" s="10" t="str">
        <f>IF(Y693="","",DSUM('Rozpis-skore'!$C$1:$L$162,$B695,Y691:Y692))</f>
        <v/>
      </c>
      <c r="Z695" s="11" t="str">
        <f>IF(Z693="","",DSUM('Rozpis-skore'!$C$1:$L$162,$B695,Z691:Z692))</f>
        <v/>
      </c>
      <c r="AA695" s="13" t="str">
        <f>IF(AA693="","",DSUM('Rozpis-skore'!$C$1:$L$162,$B695,AA691:AA692))</f>
        <v/>
      </c>
      <c r="AB695" s="10" t="str">
        <f>IF(AB693="","",DSUM('Rozpis-skore'!$C$1:$L$162,$B695,AB691:AB692))</f>
        <v/>
      </c>
      <c r="AC695" s="10" t="str">
        <f>IF(AC693="","",DSUM('Rozpis-skore'!$C$1:$L$162,$B695,AC691:AC692))</f>
        <v/>
      </c>
      <c r="AD695" s="10" t="str">
        <f>IF(AD693="","",DSUM('Rozpis-skore'!$C$1:$L$162,$B695,AD691:AD692))</f>
        <v/>
      </c>
      <c r="AE695" s="10" t="str">
        <f>IF(AE693="","",DSUM('Rozpis-skore'!$C$1:$L$162,$B695,AE691:AE692))</f>
        <v/>
      </c>
      <c r="AF695" s="10" t="str">
        <f>IF(AF693="","",DSUM('Rozpis-skore'!$C$1:$L$162,$B695,AF691:AF692))</f>
        <v/>
      </c>
      <c r="AG695" s="10" t="str">
        <f>IF(AG693="","",DSUM('Rozpis-skore'!$C$1:$L$162,$B695,AG691:AG692))</f>
        <v/>
      </c>
      <c r="AH695" s="11" t="str">
        <f>IF(AH693="","",DSUM('Rozpis-skore'!$C$1:$L$162,$B695,AH691:AH692))</f>
        <v/>
      </c>
      <c r="AI695" s="13" t="str">
        <f>IF(AI693="","",DSUM('Rozpis-skore'!$C$1:$L$162,$B695,AI691:AI692))</f>
        <v/>
      </c>
      <c r="AJ695" s="10" t="str">
        <f>IF(AJ693="","",DSUM('Rozpis-skore'!$C$1:$L$162,$B695,AJ691:AJ692))</f>
        <v/>
      </c>
      <c r="AK695" s="10" t="str">
        <f>IF(AK693="","",DSUM('Rozpis-skore'!$C$1:$L$162,$B695,AK691:AK692))</f>
        <v/>
      </c>
      <c r="AL695" s="10" t="str">
        <f>IF(AL693="","",DSUM('Rozpis-skore'!$C$1:$L$162,$B695,AL691:AL692))</f>
        <v/>
      </c>
      <c r="AM695" s="10" t="str">
        <f>IF(AM693="","",DSUM('Rozpis-skore'!$C$1:$L$162,$B695,AM691:AM692))</f>
        <v/>
      </c>
      <c r="AN695" s="10" t="str">
        <f>IF(AN693="","",DSUM('Rozpis-skore'!$C$1:$L$162,$B695,AN691:AN692))</f>
        <v/>
      </c>
      <c r="AO695" s="10" t="str">
        <f>IF(AO693="","",DSUM('Rozpis-skore'!$C$1:$L$162,$B695,AO691:AO692))</f>
        <v/>
      </c>
      <c r="AP695" s="11" t="str">
        <f>IF(AP693="","",DSUM('Rozpis-skore'!$C$1:$L$162,$B695,AP691:AP692))</f>
        <v/>
      </c>
      <c r="AQ695" s="13" t="str">
        <f>IF(AQ693="","",DSUM('Rozpis-skore'!$C$1:$L$162,$B695,AQ691:AQ692))</f>
        <v/>
      </c>
      <c r="AR695" s="10" t="str">
        <f>IF(AR693="","",DSUM('Rozpis-skore'!$C$1:$L$162,$B695,AR691:AR692))</f>
        <v/>
      </c>
      <c r="AS695" s="10" t="str">
        <f>IF(AS693="","",DSUM('Rozpis-skore'!$C$1:$L$162,$B695,AS691:AS692))</f>
        <v/>
      </c>
      <c r="AT695" s="10" t="str">
        <f>IF(AT693="","",DSUM('Rozpis-skore'!$C$1:$L$162,$B695,AT691:AT692))</f>
        <v/>
      </c>
      <c r="AU695" s="10" t="str">
        <f>IF(AU693="","",DSUM('Rozpis-skore'!$C$1:$L$162,$B695,AU691:AU692))</f>
        <v/>
      </c>
      <c r="AV695" s="10" t="str">
        <f>IF(AV693="","",DSUM('Rozpis-skore'!$C$1:$L$162,$B695,AV691:AV692))</f>
        <v/>
      </c>
      <c r="AW695" s="10" t="str">
        <f>IF(AW693="","",DSUM('Rozpis-skore'!$C$1:$L$162,$B695,AW691:AW692))</f>
        <v/>
      </c>
      <c r="AX695" s="11" t="str">
        <f>IF(AX693="","",DSUM('Rozpis-skore'!$C$1:$L$162,$B695,AX691:AX692))</f>
        <v/>
      </c>
      <c r="AY695" s="13" t="str">
        <f>IF(AY693="","",DSUM('Rozpis-skore'!$C$1:$L$162,$B695,AY691:AY692))</f>
        <v/>
      </c>
      <c r="AZ695" s="10" t="str">
        <f>IF(AZ693="","",DSUM('Rozpis-skore'!$C$1:$L$162,$B695,AZ691:AZ692))</f>
        <v/>
      </c>
      <c r="BA695" s="10" t="str">
        <f>IF(BA693="","",DSUM('Rozpis-skore'!$C$1:$L$162,$B695,BA691:BA692))</f>
        <v/>
      </c>
      <c r="BB695" s="10" t="str">
        <f>IF(BB693="","",DSUM('Rozpis-skore'!$C$1:$L$162,$B695,BB691:BB692))</f>
        <v/>
      </c>
      <c r="BC695" s="10" t="str">
        <f>IF(BC693="","",DSUM('Rozpis-skore'!$C$1:$L$162,$B695,BC691:BC692))</f>
        <v/>
      </c>
      <c r="BD695" s="10" t="str">
        <f>IF(BD693="","",DSUM('Rozpis-skore'!$C$1:$L$162,$B695,BD691:BD692))</f>
        <v/>
      </c>
      <c r="BE695" s="10" t="str">
        <f>IF(BE693="","",DSUM('Rozpis-skore'!$C$1:$L$162,$B695,BE691:BE692))</f>
        <v/>
      </c>
      <c r="BF695" s="11" t="str">
        <f>IF(BF693="","",DSUM('Rozpis-skore'!$C$1:$L$162,$B695,BF691:BF692))</f>
        <v/>
      </c>
      <c r="BG695" s="13" t="str">
        <f>IF(BG693="","",DSUM('Rozpis-skore'!$C$1:$L$162,$B695,BG691:BG692))</f>
        <v/>
      </c>
      <c r="BH695" s="10" t="str">
        <f>IF(BH693="","",DSUM('Rozpis-skore'!$C$1:$L$162,$B695,BH691:BH692))</f>
        <v/>
      </c>
      <c r="BI695" s="10" t="str">
        <f>IF(BI693="","",DSUM('Rozpis-skore'!$C$1:$L$162,$B695,BI691:BI692))</f>
        <v/>
      </c>
      <c r="BJ695" s="10" t="str">
        <f>IF(BJ693="","",DSUM('Rozpis-skore'!$C$1:$L$162,$B695,BJ691:BJ692))</f>
        <v/>
      </c>
      <c r="BK695" s="10" t="str">
        <f>IF(BK693="","",DSUM('Rozpis-skore'!$C$1:$L$162,$B695,BK691:BK692))</f>
        <v/>
      </c>
      <c r="BL695" s="10" t="str">
        <f>IF(BL693="","",DSUM('Rozpis-skore'!$C$1:$L$162,$B695,BL691:BL692))</f>
        <v/>
      </c>
      <c r="BM695" s="10" t="str">
        <f>IF(BM693="","",DSUM('Rozpis-skore'!$C$1:$L$162,$B695,BM691:BM692))</f>
        <v/>
      </c>
      <c r="BN695" s="11" t="str">
        <f>IF(BN693="","",DSUM('Rozpis-skore'!$C$1:$L$162,$B695,BN691:BN692))</f>
        <v/>
      </c>
    </row>
    <row r="696" spans="1:66" x14ac:dyDescent="0.25">
      <c r="A696" s="2096"/>
      <c r="B696" s="2097"/>
      <c r="C696" s="271" t="s">
        <v>19</v>
      </c>
      <c r="D696" s="272" t="s">
        <v>19</v>
      </c>
      <c r="E696" s="272" t="s">
        <v>19</v>
      </c>
      <c r="F696" s="272" t="s">
        <v>19</v>
      </c>
      <c r="G696" s="272" t="s">
        <v>19</v>
      </c>
      <c r="H696" s="272" t="s">
        <v>19</v>
      </c>
      <c r="I696" s="272" t="s">
        <v>19</v>
      </c>
      <c r="J696" s="273" t="s">
        <v>19</v>
      </c>
      <c r="K696" s="271" t="s">
        <v>19</v>
      </c>
      <c r="L696" s="272" t="s">
        <v>19</v>
      </c>
      <c r="M696" s="272" t="s">
        <v>19</v>
      </c>
      <c r="N696" s="272" t="s">
        <v>19</v>
      </c>
      <c r="O696" s="272" t="s">
        <v>19</v>
      </c>
      <c r="P696" s="272" t="s">
        <v>19</v>
      </c>
      <c r="Q696" s="272" t="s">
        <v>19</v>
      </c>
      <c r="R696" s="273" t="s">
        <v>19</v>
      </c>
      <c r="S696" s="271" t="s">
        <v>19</v>
      </c>
      <c r="T696" s="272" t="s">
        <v>19</v>
      </c>
      <c r="U696" s="272" t="s">
        <v>19</v>
      </c>
      <c r="V696" s="272" t="s">
        <v>19</v>
      </c>
      <c r="W696" s="272" t="s">
        <v>19</v>
      </c>
      <c r="X696" s="272" t="s">
        <v>19</v>
      </c>
      <c r="Y696" s="272" t="s">
        <v>19</v>
      </c>
      <c r="Z696" s="273" t="s">
        <v>19</v>
      </c>
      <c r="AA696" s="271" t="s">
        <v>19</v>
      </c>
      <c r="AB696" s="272" t="s">
        <v>19</v>
      </c>
      <c r="AC696" s="272" t="s">
        <v>19</v>
      </c>
      <c r="AD696" s="272" t="s">
        <v>19</v>
      </c>
      <c r="AE696" s="272" t="s">
        <v>19</v>
      </c>
      <c r="AF696" s="272" t="s">
        <v>19</v>
      </c>
      <c r="AG696" s="272" t="s">
        <v>19</v>
      </c>
      <c r="AH696" s="273" t="s">
        <v>19</v>
      </c>
      <c r="AI696" s="271" t="s">
        <v>19</v>
      </c>
      <c r="AJ696" s="272" t="s">
        <v>19</v>
      </c>
      <c r="AK696" s="272" t="s">
        <v>19</v>
      </c>
      <c r="AL696" s="272" t="s">
        <v>19</v>
      </c>
      <c r="AM696" s="272" t="s">
        <v>19</v>
      </c>
      <c r="AN696" s="272" t="s">
        <v>19</v>
      </c>
      <c r="AO696" s="272" t="s">
        <v>19</v>
      </c>
      <c r="AP696" s="273" t="s">
        <v>19</v>
      </c>
      <c r="AQ696" s="271" t="s">
        <v>19</v>
      </c>
      <c r="AR696" s="272" t="s">
        <v>19</v>
      </c>
      <c r="AS696" s="272" t="s">
        <v>19</v>
      </c>
      <c r="AT696" s="272" t="s">
        <v>19</v>
      </c>
      <c r="AU696" s="272" t="s">
        <v>19</v>
      </c>
      <c r="AV696" s="272" t="s">
        <v>19</v>
      </c>
      <c r="AW696" s="272" t="s">
        <v>19</v>
      </c>
      <c r="AX696" s="273" t="s">
        <v>19</v>
      </c>
      <c r="AY696" s="271" t="s">
        <v>19</v>
      </c>
      <c r="AZ696" s="272" t="s">
        <v>19</v>
      </c>
      <c r="BA696" s="272" t="s">
        <v>19</v>
      </c>
      <c r="BB696" s="272" t="s">
        <v>19</v>
      </c>
      <c r="BC696" s="272" t="s">
        <v>19</v>
      </c>
      <c r="BD696" s="272" t="s">
        <v>19</v>
      </c>
      <c r="BE696" s="272" t="s">
        <v>19</v>
      </c>
      <c r="BF696" s="273" t="s">
        <v>19</v>
      </c>
      <c r="BG696" s="271" t="s">
        <v>19</v>
      </c>
      <c r="BH696" s="272" t="s">
        <v>19</v>
      </c>
      <c r="BI696" s="272" t="s">
        <v>19</v>
      </c>
      <c r="BJ696" s="272" t="s">
        <v>19</v>
      </c>
      <c r="BK696" s="272" t="s">
        <v>19</v>
      </c>
      <c r="BL696" s="272" t="s">
        <v>19</v>
      </c>
      <c r="BM696" s="272" t="s">
        <v>19</v>
      </c>
      <c r="BN696" s="273" t="s">
        <v>19</v>
      </c>
    </row>
    <row r="697" spans="1:66" x14ac:dyDescent="0.25">
      <c r="A697" s="2098"/>
      <c r="B697" s="2099"/>
      <c r="C697" s="969" t="str">
        <f>C692</f>
        <v/>
      </c>
      <c r="D697" s="970" t="str">
        <f t="shared" ref="D697:BN697" si="2948">D692</f>
        <v/>
      </c>
      <c r="E697" s="970" t="str">
        <f t="shared" si="2948"/>
        <v/>
      </c>
      <c r="F697" s="970" t="str">
        <f t="shared" si="2948"/>
        <v/>
      </c>
      <c r="G697" s="970" t="str">
        <f t="shared" si="2948"/>
        <v/>
      </c>
      <c r="H697" s="970" t="str">
        <f t="shared" si="2948"/>
        <v/>
      </c>
      <c r="I697" s="970" t="str">
        <f t="shared" si="2948"/>
        <v/>
      </c>
      <c r="J697" s="971" t="str">
        <f t="shared" si="2948"/>
        <v/>
      </c>
      <c r="K697" s="969" t="str">
        <f t="shared" si="2948"/>
        <v/>
      </c>
      <c r="L697" s="970" t="str">
        <f t="shared" si="2948"/>
        <v/>
      </c>
      <c r="M697" s="970" t="str">
        <f t="shared" si="2948"/>
        <v/>
      </c>
      <c r="N697" s="970" t="str">
        <f t="shared" si="2948"/>
        <v/>
      </c>
      <c r="O697" s="970" t="str">
        <f t="shared" si="2948"/>
        <v/>
      </c>
      <c r="P697" s="970" t="str">
        <f t="shared" si="2948"/>
        <v/>
      </c>
      <c r="Q697" s="970" t="str">
        <f t="shared" si="2948"/>
        <v/>
      </c>
      <c r="R697" s="971" t="str">
        <f t="shared" si="2948"/>
        <v/>
      </c>
      <c r="S697" s="969" t="str">
        <f t="shared" si="2948"/>
        <v/>
      </c>
      <c r="T697" s="970" t="str">
        <f t="shared" si="2948"/>
        <v/>
      </c>
      <c r="U697" s="970" t="str">
        <f t="shared" si="2948"/>
        <v/>
      </c>
      <c r="V697" s="970" t="str">
        <f t="shared" si="2948"/>
        <v/>
      </c>
      <c r="W697" s="970" t="str">
        <f t="shared" si="2948"/>
        <v/>
      </c>
      <c r="X697" s="970" t="str">
        <f t="shared" si="2948"/>
        <v/>
      </c>
      <c r="Y697" s="970" t="str">
        <f t="shared" si="2948"/>
        <v/>
      </c>
      <c r="Z697" s="971" t="str">
        <f t="shared" si="2948"/>
        <v/>
      </c>
      <c r="AA697" s="969" t="str">
        <f t="shared" si="2948"/>
        <v/>
      </c>
      <c r="AB697" s="970" t="str">
        <f t="shared" si="2948"/>
        <v/>
      </c>
      <c r="AC697" s="970" t="str">
        <f t="shared" si="2948"/>
        <v/>
      </c>
      <c r="AD697" s="970" t="str">
        <f t="shared" si="2948"/>
        <v/>
      </c>
      <c r="AE697" s="970" t="str">
        <f t="shared" si="2948"/>
        <v/>
      </c>
      <c r="AF697" s="970" t="str">
        <f t="shared" si="2948"/>
        <v/>
      </c>
      <c r="AG697" s="970" t="str">
        <f t="shared" si="2948"/>
        <v/>
      </c>
      <c r="AH697" s="971" t="str">
        <f t="shared" si="2948"/>
        <v/>
      </c>
      <c r="AI697" s="969" t="str">
        <f t="shared" si="2948"/>
        <v/>
      </c>
      <c r="AJ697" s="970" t="str">
        <f t="shared" si="2948"/>
        <v/>
      </c>
      <c r="AK697" s="970" t="str">
        <f t="shared" si="2948"/>
        <v/>
      </c>
      <c r="AL697" s="970" t="str">
        <f t="shared" si="2948"/>
        <v/>
      </c>
      <c r="AM697" s="970" t="str">
        <f t="shared" si="2948"/>
        <v/>
      </c>
      <c r="AN697" s="970" t="str">
        <f t="shared" si="2948"/>
        <v/>
      </c>
      <c r="AO697" s="970" t="str">
        <f t="shared" si="2948"/>
        <v/>
      </c>
      <c r="AP697" s="971" t="str">
        <f t="shared" si="2948"/>
        <v/>
      </c>
      <c r="AQ697" s="969" t="str">
        <f t="shared" si="2948"/>
        <v/>
      </c>
      <c r="AR697" s="970" t="str">
        <f t="shared" si="2948"/>
        <v/>
      </c>
      <c r="AS697" s="970" t="str">
        <f t="shared" si="2948"/>
        <v/>
      </c>
      <c r="AT697" s="970" t="str">
        <f t="shared" si="2948"/>
        <v/>
      </c>
      <c r="AU697" s="970" t="str">
        <f t="shared" si="2948"/>
        <v/>
      </c>
      <c r="AV697" s="970" t="str">
        <f t="shared" si="2948"/>
        <v/>
      </c>
      <c r="AW697" s="970" t="str">
        <f t="shared" si="2948"/>
        <v/>
      </c>
      <c r="AX697" s="971" t="str">
        <f t="shared" si="2948"/>
        <v/>
      </c>
      <c r="AY697" s="969" t="str">
        <f t="shared" si="2948"/>
        <v/>
      </c>
      <c r="AZ697" s="970" t="str">
        <f t="shared" si="2948"/>
        <v/>
      </c>
      <c r="BA697" s="970" t="str">
        <f t="shared" si="2948"/>
        <v/>
      </c>
      <c r="BB697" s="970" t="str">
        <f t="shared" si="2948"/>
        <v/>
      </c>
      <c r="BC697" s="970" t="str">
        <f t="shared" si="2948"/>
        <v/>
      </c>
      <c r="BD697" s="970" t="str">
        <f t="shared" si="2948"/>
        <v/>
      </c>
      <c r="BE697" s="970" t="str">
        <f t="shared" si="2948"/>
        <v/>
      </c>
      <c r="BF697" s="971" t="str">
        <f t="shared" si="2948"/>
        <v/>
      </c>
      <c r="BG697" s="969" t="str">
        <f t="shared" si="2948"/>
        <v/>
      </c>
      <c r="BH697" s="970" t="str">
        <f t="shared" si="2948"/>
        <v/>
      </c>
      <c r="BI697" s="970" t="str">
        <f t="shared" si="2948"/>
        <v/>
      </c>
      <c r="BJ697" s="970" t="str">
        <f t="shared" si="2948"/>
        <v/>
      </c>
      <c r="BK697" s="970" t="str">
        <f t="shared" si="2948"/>
        <v/>
      </c>
      <c r="BL697" s="970" t="str">
        <f t="shared" si="2948"/>
        <v/>
      </c>
      <c r="BM697" s="970" t="str">
        <f t="shared" si="2948"/>
        <v/>
      </c>
      <c r="BN697" s="971" t="str">
        <f t="shared" si="2948"/>
        <v/>
      </c>
    </row>
    <row r="698" spans="1:66" ht="15.75" x14ac:dyDescent="0.25">
      <c r="A698" s="275" t="s">
        <v>27</v>
      </c>
      <c r="B698" s="279" t="s">
        <v>59</v>
      </c>
      <c r="C698" s="27" t="str">
        <f>IF(C697="","",DSUM('Rozpis-skore'!$C$1:$L$162,$B698,C696:C697))</f>
        <v/>
      </c>
      <c r="D698" s="6" t="str">
        <f>IF(D697="","",DSUM('Rozpis-skore'!$C$1:$L$162,$B698,D696:D697))</f>
        <v/>
      </c>
      <c r="E698" s="6" t="str">
        <f>IF(E697="","",DSUM('Rozpis-skore'!$C$1:$L$162,$B698,E696:E697))</f>
        <v/>
      </c>
      <c r="F698" s="6" t="str">
        <f>IF(F697="","",DSUM('Rozpis-skore'!$C$1:$L$162,$B698,F696:F697))</f>
        <v/>
      </c>
      <c r="G698" s="6" t="str">
        <f>IF(G697="","",DSUM('Rozpis-skore'!$C$1:$L$162,$B698,G696:G697))</f>
        <v/>
      </c>
      <c r="H698" s="6" t="str">
        <f>IF(H697="","",DSUM('Rozpis-skore'!$C$1:$L$162,$B698,H696:H697))</f>
        <v/>
      </c>
      <c r="I698" s="6" t="str">
        <f>IF(I697="","",DSUM('Rozpis-skore'!$C$1:$L$162,$B698,I696:I697))</f>
        <v/>
      </c>
      <c r="J698" s="9" t="str">
        <f>IF(J697="","",DSUM('Rozpis-skore'!$C$1:$L$162,$B698,J696:J697))</f>
        <v/>
      </c>
      <c r="K698" s="27" t="str">
        <f>IF(K697="","",DSUM('Rozpis-skore'!$C$1:$L$162,$B698,K696:K697))</f>
        <v/>
      </c>
      <c r="L698" s="6" t="str">
        <f>IF(L697="","",DSUM('Rozpis-skore'!$C$1:$L$162,$B698,L696:L697))</f>
        <v/>
      </c>
      <c r="M698" s="6" t="str">
        <f>IF(M697="","",DSUM('Rozpis-skore'!$C$1:$L$162,$B698,M696:M697))</f>
        <v/>
      </c>
      <c r="N698" s="6" t="str">
        <f>IF(N697="","",DSUM('Rozpis-skore'!$C$1:$L$162,$B698,N696:N697))</f>
        <v/>
      </c>
      <c r="O698" s="6" t="str">
        <f>IF(O697="","",DSUM('Rozpis-skore'!$C$1:$L$162,$B698,O696:O697))</f>
        <v/>
      </c>
      <c r="P698" s="6" t="str">
        <f>IF(P697="","",DSUM('Rozpis-skore'!$C$1:$L$162,$B698,P696:P697))</f>
        <v/>
      </c>
      <c r="Q698" s="6" t="str">
        <f>IF(Q697="","",DSUM('Rozpis-skore'!$C$1:$L$162,$B698,Q696:Q697))</f>
        <v/>
      </c>
      <c r="R698" s="9" t="str">
        <f>IF(R697="","",DSUM('Rozpis-skore'!$C$1:$L$162,$B698,R696:R697))</f>
        <v/>
      </c>
      <c r="S698" s="27" t="str">
        <f>IF(S697="","",DSUM('Rozpis-skore'!$C$1:$L$162,$B698,S696:S697))</f>
        <v/>
      </c>
      <c r="T698" s="6" t="str">
        <f>IF(T697="","",DSUM('Rozpis-skore'!$C$1:$L$162,$B698,T696:T697))</f>
        <v/>
      </c>
      <c r="U698" s="6" t="str">
        <f>IF(U697="","",DSUM('Rozpis-skore'!$C$1:$L$162,$B698,U696:U697))</f>
        <v/>
      </c>
      <c r="V698" s="6" t="str">
        <f>IF(V697="","",DSUM('Rozpis-skore'!$C$1:$L$162,$B698,V696:V697))</f>
        <v/>
      </c>
      <c r="W698" s="6" t="str">
        <f>IF(W697="","",DSUM('Rozpis-skore'!$C$1:$L$162,$B698,W696:W697))</f>
        <v/>
      </c>
      <c r="X698" s="6" t="str">
        <f>IF(X697="","",DSUM('Rozpis-skore'!$C$1:$L$162,$B698,X696:X697))</f>
        <v/>
      </c>
      <c r="Y698" s="6" t="str">
        <f>IF(Y697="","",DSUM('Rozpis-skore'!$C$1:$L$162,$B698,Y696:Y697))</f>
        <v/>
      </c>
      <c r="Z698" s="9" t="str">
        <f>IF(Z697="","",DSUM('Rozpis-skore'!$C$1:$L$162,$B698,Z696:Z697))</f>
        <v/>
      </c>
      <c r="AA698" s="27" t="str">
        <f>IF(AA697="","",DSUM('Rozpis-skore'!$C$1:$L$162,$B698,AA696:AA697))</f>
        <v/>
      </c>
      <c r="AB698" s="6" t="str">
        <f>IF(AB697="","",DSUM('Rozpis-skore'!$C$1:$L$162,$B698,AB696:AB697))</f>
        <v/>
      </c>
      <c r="AC698" s="6" t="str">
        <f>IF(AC697="","",DSUM('Rozpis-skore'!$C$1:$L$162,$B698,AC696:AC697))</f>
        <v/>
      </c>
      <c r="AD698" s="6" t="str">
        <f>IF(AD697="","",DSUM('Rozpis-skore'!$C$1:$L$162,$B698,AD696:AD697))</f>
        <v/>
      </c>
      <c r="AE698" s="6" t="str">
        <f>IF(AE697="","",DSUM('Rozpis-skore'!$C$1:$L$162,$B698,AE696:AE697))</f>
        <v/>
      </c>
      <c r="AF698" s="6" t="str">
        <f>IF(AF697="","",DSUM('Rozpis-skore'!$C$1:$L$162,$B698,AF696:AF697))</f>
        <v/>
      </c>
      <c r="AG698" s="6" t="str">
        <f>IF(AG697="","",DSUM('Rozpis-skore'!$C$1:$L$162,$B698,AG696:AG697))</f>
        <v/>
      </c>
      <c r="AH698" s="9" t="str">
        <f>IF(AH697="","",DSUM('Rozpis-skore'!$C$1:$L$162,$B698,AH696:AH697))</f>
        <v/>
      </c>
      <c r="AI698" s="27" t="str">
        <f>IF(AI697="","",DSUM('Rozpis-skore'!$C$1:$L$162,$B698,AI696:AI697))</f>
        <v/>
      </c>
      <c r="AJ698" s="6" t="str">
        <f>IF(AJ697="","",DSUM('Rozpis-skore'!$C$1:$L$162,$B698,AJ696:AJ697))</f>
        <v/>
      </c>
      <c r="AK698" s="6" t="str">
        <f>IF(AK697="","",DSUM('Rozpis-skore'!$C$1:$L$162,$B698,AK696:AK697))</f>
        <v/>
      </c>
      <c r="AL698" s="6" t="str">
        <f>IF(AL697="","",DSUM('Rozpis-skore'!$C$1:$L$162,$B698,AL696:AL697))</f>
        <v/>
      </c>
      <c r="AM698" s="6" t="str">
        <f>IF(AM697="","",DSUM('Rozpis-skore'!$C$1:$L$162,$B698,AM696:AM697))</f>
        <v/>
      </c>
      <c r="AN698" s="6" t="str">
        <f>IF(AN697="","",DSUM('Rozpis-skore'!$C$1:$L$162,$B698,AN696:AN697))</f>
        <v/>
      </c>
      <c r="AO698" s="6" t="str">
        <f>IF(AO697="","",DSUM('Rozpis-skore'!$C$1:$L$162,$B698,AO696:AO697))</f>
        <v/>
      </c>
      <c r="AP698" s="9" t="str">
        <f>IF(AP697="","",DSUM('Rozpis-skore'!$C$1:$L$162,$B698,AP696:AP697))</f>
        <v/>
      </c>
      <c r="AQ698" s="27" t="str">
        <f>IF(AQ697="","",DSUM('Rozpis-skore'!$C$1:$L$162,$B698,AQ696:AQ697))</f>
        <v/>
      </c>
      <c r="AR698" s="6" t="str">
        <f>IF(AR697="","",DSUM('Rozpis-skore'!$C$1:$L$162,$B698,AR696:AR697))</f>
        <v/>
      </c>
      <c r="AS698" s="6" t="str">
        <f>IF(AS697="","",DSUM('Rozpis-skore'!$C$1:$L$162,$B698,AS696:AS697))</f>
        <v/>
      </c>
      <c r="AT698" s="6" t="str">
        <f>IF(AT697="","",DSUM('Rozpis-skore'!$C$1:$L$162,$B698,AT696:AT697))</f>
        <v/>
      </c>
      <c r="AU698" s="6" t="str">
        <f>IF(AU697="","",DSUM('Rozpis-skore'!$C$1:$L$162,$B698,AU696:AU697))</f>
        <v/>
      </c>
      <c r="AV698" s="6" t="str">
        <f>IF(AV697="","",DSUM('Rozpis-skore'!$C$1:$L$162,$B698,AV696:AV697))</f>
        <v/>
      </c>
      <c r="AW698" s="6" t="str">
        <f>IF(AW697="","",DSUM('Rozpis-skore'!$C$1:$L$162,$B698,AW696:AW697))</f>
        <v/>
      </c>
      <c r="AX698" s="9" t="str">
        <f>IF(AX697="","",DSUM('Rozpis-skore'!$C$1:$L$162,$B698,AX696:AX697))</f>
        <v/>
      </c>
      <c r="AY698" s="27" t="str">
        <f>IF(AY697="","",DSUM('Rozpis-skore'!$C$1:$L$162,$B698,AY696:AY697))</f>
        <v/>
      </c>
      <c r="AZ698" s="6" t="str">
        <f>IF(AZ697="","",DSUM('Rozpis-skore'!$C$1:$L$162,$B698,AZ696:AZ697))</f>
        <v/>
      </c>
      <c r="BA698" s="6" t="str">
        <f>IF(BA697="","",DSUM('Rozpis-skore'!$C$1:$L$162,$B698,BA696:BA697))</f>
        <v/>
      </c>
      <c r="BB698" s="6" t="str">
        <f>IF(BB697="","",DSUM('Rozpis-skore'!$C$1:$L$162,$B698,BB696:BB697))</f>
        <v/>
      </c>
      <c r="BC698" s="6" t="str">
        <f>IF(BC697="","",DSUM('Rozpis-skore'!$C$1:$L$162,$B698,BC696:BC697))</f>
        <v/>
      </c>
      <c r="BD698" s="6" t="str">
        <f>IF(BD697="","",DSUM('Rozpis-skore'!$C$1:$L$162,$B698,BD696:BD697))</f>
        <v/>
      </c>
      <c r="BE698" s="6" t="str">
        <f>IF(BE697="","",DSUM('Rozpis-skore'!$C$1:$L$162,$B698,BE696:BE697))</f>
        <v/>
      </c>
      <c r="BF698" s="9" t="str">
        <f>IF(BF697="","",DSUM('Rozpis-skore'!$C$1:$L$162,$B698,BF696:BF697))</f>
        <v/>
      </c>
      <c r="BG698" s="27" t="str">
        <f>IF(BG697="","",DSUM('Rozpis-skore'!$C$1:$L$162,$B698,BG696:BG697))</f>
        <v/>
      </c>
      <c r="BH698" s="6" t="str">
        <f>IF(BH697="","",DSUM('Rozpis-skore'!$C$1:$L$162,$B698,BH696:BH697))</f>
        <v/>
      </c>
      <c r="BI698" s="6" t="str">
        <f>IF(BI697="","",DSUM('Rozpis-skore'!$C$1:$L$162,$B698,BI696:BI697))</f>
        <v/>
      </c>
      <c r="BJ698" s="6" t="str">
        <f>IF(BJ697="","",DSUM('Rozpis-skore'!$C$1:$L$162,$B698,BJ696:BJ697))</f>
        <v/>
      </c>
      <c r="BK698" s="6" t="str">
        <f>IF(BK697="","",DSUM('Rozpis-skore'!$C$1:$L$162,$B698,BK696:BK697))</f>
        <v/>
      </c>
      <c r="BL698" s="6" t="str">
        <f>IF(BL697="","",DSUM('Rozpis-skore'!$C$1:$L$162,$B698,BL696:BL697))</f>
        <v/>
      </c>
      <c r="BM698" s="6" t="str">
        <f>IF(BM697="","",DSUM('Rozpis-skore'!$C$1:$L$162,$B698,BM696:BM697))</f>
        <v/>
      </c>
      <c r="BN698" s="9" t="str">
        <f>IF(BN697="","",DSUM('Rozpis-skore'!$C$1:$L$162,$B698,BN696:BN697))</f>
        <v/>
      </c>
    </row>
    <row r="699" spans="1:66" ht="15.75" x14ac:dyDescent="0.25">
      <c r="A699" s="275" t="s">
        <v>29</v>
      </c>
      <c r="B699" s="279" t="s">
        <v>21</v>
      </c>
      <c r="C699" s="27" t="str">
        <f>IF(C697="","",DSUM('Rozpis-skore'!$C$1:$L$162,$B699,C696:C697))</f>
        <v/>
      </c>
      <c r="D699" s="6" t="str">
        <f>IF(D697="","",DSUM('Rozpis-skore'!$C$1:$L$162,$B699,D696:D697))</f>
        <v/>
      </c>
      <c r="E699" s="6" t="str">
        <f>IF(E697="","",DSUM('Rozpis-skore'!$C$1:$L$162,$B699,E696:E697))</f>
        <v/>
      </c>
      <c r="F699" s="6" t="str">
        <f>IF(F697="","",DSUM('Rozpis-skore'!$C$1:$L$162,$B699,F696:F697))</f>
        <v/>
      </c>
      <c r="G699" s="6" t="str">
        <f>IF(G697="","",DSUM('Rozpis-skore'!$C$1:$L$162,$B699,G696:G697))</f>
        <v/>
      </c>
      <c r="H699" s="6" t="str">
        <f>IF(H697="","",DSUM('Rozpis-skore'!$C$1:$L$162,$B699,H696:H697))</f>
        <v/>
      </c>
      <c r="I699" s="6" t="str">
        <f>IF(I697="","",DSUM('Rozpis-skore'!$C$1:$L$162,$B699,I696:I697))</f>
        <v/>
      </c>
      <c r="J699" s="9" t="str">
        <f>IF(J697="","",DSUM('Rozpis-skore'!$C$1:$L$162,$B699,J696:J697))</f>
        <v/>
      </c>
      <c r="K699" s="27" t="str">
        <f>IF(K697="","",DSUM('Rozpis-skore'!$C$1:$L$162,$B699,K696:K697))</f>
        <v/>
      </c>
      <c r="L699" s="6" t="str">
        <f>IF(L697="","",DSUM('Rozpis-skore'!$C$1:$L$162,$B699,L696:L697))</f>
        <v/>
      </c>
      <c r="M699" s="6" t="str">
        <f>IF(M697="","",DSUM('Rozpis-skore'!$C$1:$L$162,$B699,M696:M697))</f>
        <v/>
      </c>
      <c r="N699" s="6" t="str">
        <f>IF(N697="","",DSUM('Rozpis-skore'!$C$1:$L$162,$B699,N696:N697))</f>
        <v/>
      </c>
      <c r="O699" s="6" t="str">
        <f>IF(O697="","",DSUM('Rozpis-skore'!$C$1:$L$162,$B699,O696:O697))</f>
        <v/>
      </c>
      <c r="P699" s="6" t="str">
        <f>IF(P697="","",DSUM('Rozpis-skore'!$C$1:$L$162,$B699,P696:P697))</f>
        <v/>
      </c>
      <c r="Q699" s="6" t="str">
        <f>IF(Q697="","",DSUM('Rozpis-skore'!$C$1:$L$162,$B699,Q696:Q697))</f>
        <v/>
      </c>
      <c r="R699" s="9" t="str">
        <f>IF(R697="","",DSUM('Rozpis-skore'!$C$1:$L$162,$B699,R696:R697))</f>
        <v/>
      </c>
      <c r="S699" s="27" t="str">
        <f>IF(S697="","",DSUM('Rozpis-skore'!$C$1:$L$162,$B699,S696:S697))</f>
        <v/>
      </c>
      <c r="T699" s="6" t="str">
        <f>IF(T697="","",DSUM('Rozpis-skore'!$C$1:$L$162,$B699,T696:T697))</f>
        <v/>
      </c>
      <c r="U699" s="6" t="str">
        <f>IF(U697="","",DSUM('Rozpis-skore'!$C$1:$L$162,$B699,U696:U697))</f>
        <v/>
      </c>
      <c r="V699" s="6" t="str">
        <f>IF(V697="","",DSUM('Rozpis-skore'!$C$1:$L$162,$B699,V696:V697))</f>
        <v/>
      </c>
      <c r="W699" s="6" t="str">
        <f>IF(W697="","",DSUM('Rozpis-skore'!$C$1:$L$162,$B699,W696:W697))</f>
        <v/>
      </c>
      <c r="X699" s="6" t="str">
        <f>IF(X697="","",DSUM('Rozpis-skore'!$C$1:$L$162,$B699,X696:X697))</f>
        <v/>
      </c>
      <c r="Y699" s="6" t="str">
        <f>IF(Y697="","",DSUM('Rozpis-skore'!$C$1:$L$162,$B699,Y696:Y697))</f>
        <v/>
      </c>
      <c r="Z699" s="9" t="str">
        <f>IF(Z697="","",DSUM('Rozpis-skore'!$C$1:$L$162,$B699,Z696:Z697))</f>
        <v/>
      </c>
      <c r="AA699" s="27" t="str">
        <f>IF(AA697="","",DSUM('Rozpis-skore'!$C$1:$L$162,$B699,AA696:AA697))</f>
        <v/>
      </c>
      <c r="AB699" s="6" t="str">
        <f>IF(AB697="","",DSUM('Rozpis-skore'!$C$1:$L$162,$B699,AB696:AB697))</f>
        <v/>
      </c>
      <c r="AC699" s="6" t="str">
        <f>IF(AC697="","",DSUM('Rozpis-skore'!$C$1:$L$162,$B699,AC696:AC697))</f>
        <v/>
      </c>
      <c r="AD699" s="6" t="str">
        <f>IF(AD697="","",DSUM('Rozpis-skore'!$C$1:$L$162,$B699,AD696:AD697))</f>
        <v/>
      </c>
      <c r="AE699" s="6" t="str">
        <f>IF(AE697="","",DSUM('Rozpis-skore'!$C$1:$L$162,$B699,AE696:AE697))</f>
        <v/>
      </c>
      <c r="AF699" s="6" t="str">
        <f>IF(AF697="","",DSUM('Rozpis-skore'!$C$1:$L$162,$B699,AF696:AF697))</f>
        <v/>
      </c>
      <c r="AG699" s="6" t="str">
        <f>IF(AG697="","",DSUM('Rozpis-skore'!$C$1:$L$162,$B699,AG696:AG697))</f>
        <v/>
      </c>
      <c r="AH699" s="9" t="str">
        <f>IF(AH697="","",DSUM('Rozpis-skore'!$C$1:$L$162,$B699,AH696:AH697))</f>
        <v/>
      </c>
      <c r="AI699" s="27" t="str">
        <f>IF(AI697="","",DSUM('Rozpis-skore'!$C$1:$L$162,$B699,AI696:AI697))</f>
        <v/>
      </c>
      <c r="AJ699" s="6" t="str">
        <f>IF(AJ697="","",DSUM('Rozpis-skore'!$C$1:$L$162,$B699,AJ696:AJ697))</f>
        <v/>
      </c>
      <c r="AK699" s="6" t="str">
        <f>IF(AK697="","",DSUM('Rozpis-skore'!$C$1:$L$162,$B699,AK696:AK697))</f>
        <v/>
      </c>
      <c r="AL699" s="6" t="str">
        <f>IF(AL697="","",DSUM('Rozpis-skore'!$C$1:$L$162,$B699,AL696:AL697))</f>
        <v/>
      </c>
      <c r="AM699" s="6" t="str">
        <f>IF(AM697="","",DSUM('Rozpis-skore'!$C$1:$L$162,$B699,AM696:AM697))</f>
        <v/>
      </c>
      <c r="AN699" s="6" t="str">
        <f>IF(AN697="","",DSUM('Rozpis-skore'!$C$1:$L$162,$B699,AN696:AN697))</f>
        <v/>
      </c>
      <c r="AO699" s="6" t="str">
        <f>IF(AO697="","",DSUM('Rozpis-skore'!$C$1:$L$162,$B699,AO696:AO697))</f>
        <v/>
      </c>
      <c r="AP699" s="9" t="str">
        <f>IF(AP697="","",DSUM('Rozpis-skore'!$C$1:$L$162,$B699,AP696:AP697))</f>
        <v/>
      </c>
      <c r="AQ699" s="27" t="str">
        <f>IF(AQ697="","",DSUM('Rozpis-skore'!$C$1:$L$162,$B699,AQ696:AQ697))</f>
        <v/>
      </c>
      <c r="AR699" s="6" t="str">
        <f>IF(AR697="","",DSUM('Rozpis-skore'!$C$1:$L$162,$B699,AR696:AR697))</f>
        <v/>
      </c>
      <c r="AS699" s="6" t="str">
        <f>IF(AS697="","",DSUM('Rozpis-skore'!$C$1:$L$162,$B699,AS696:AS697))</f>
        <v/>
      </c>
      <c r="AT699" s="6" t="str">
        <f>IF(AT697="","",DSUM('Rozpis-skore'!$C$1:$L$162,$B699,AT696:AT697))</f>
        <v/>
      </c>
      <c r="AU699" s="6" t="str">
        <f>IF(AU697="","",DSUM('Rozpis-skore'!$C$1:$L$162,$B699,AU696:AU697))</f>
        <v/>
      </c>
      <c r="AV699" s="6" t="str">
        <f>IF(AV697="","",DSUM('Rozpis-skore'!$C$1:$L$162,$B699,AV696:AV697))</f>
        <v/>
      </c>
      <c r="AW699" s="6" t="str">
        <f>IF(AW697="","",DSUM('Rozpis-skore'!$C$1:$L$162,$B699,AW696:AW697))</f>
        <v/>
      </c>
      <c r="AX699" s="9" t="str">
        <f>IF(AX697="","",DSUM('Rozpis-skore'!$C$1:$L$162,$B699,AX696:AX697))</f>
        <v/>
      </c>
      <c r="AY699" s="27" t="str">
        <f>IF(AY697="","",DSUM('Rozpis-skore'!$C$1:$L$162,$B699,AY696:AY697))</f>
        <v/>
      </c>
      <c r="AZ699" s="6" t="str">
        <f>IF(AZ697="","",DSUM('Rozpis-skore'!$C$1:$L$162,$B699,AZ696:AZ697))</f>
        <v/>
      </c>
      <c r="BA699" s="6" t="str">
        <f>IF(BA697="","",DSUM('Rozpis-skore'!$C$1:$L$162,$B699,BA696:BA697))</f>
        <v/>
      </c>
      <c r="BB699" s="6" t="str">
        <f>IF(BB697="","",DSUM('Rozpis-skore'!$C$1:$L$162,$B699,BB696:BB697))</f>
        <v/>
      </c>
      <c r="BC699" s="6" t="str">
        <f>IF(BC697="","",DSUM('Rozpis-skore'!$C$1:$L$162,$B699,BC696:BC697))</f>
        <v/>
      </c>
      <c r="BD699" s="6" t="str">
        <f>IF(BD697="","",DSUM('Rozpis-skore'!$C$1:$L$162,$B699,BD696:BD697))</f>
        <v/>
      </c>
      <c r="BE699" s="6" t="str">
        <f>IF(BE697="","",DSUM('Rozpis-skore'!$C$1:$L$162,$B699,BE696:BE697))</f>
        <v/>
      </c>
      <c r="BF699" s="9" t="str">
        <f>IF(BF697="","",DSUM('Rozpis-skore'!$C$1:$L$162,$B699,BF696:BF697))</f>
        <v/>
      </c>
      <c r="BG699" s="27" t="str">
        <f>IF(BG697="","",DSUM('Rozpis-skore'!$C$1:$L$162,$B699,BG696:BG697))</f>
        <v/>
      </c>
      <c r="BH699" s="6" t="str">
        <f>IF(BH697="","",DSUM('Rozpis-skore'!$C$1:$L$162,$B699,BH696:BH697))</f>
        <v/>
      </c>
      <c r="BI699" s="6" t="str">
        <f>IF(BI697="","",DSUM('Rozpis-skore'!$C$1:$L$162,$B699,BI696:BI697))</f>
        <v/>
      </c>
      <c r="BJ699" s="6" t="str">
        <f>IF(BJ697="","",DSUM('Rozpis-skore'!$C$1:$L$162,$B699,BJ696:BJ697))</f>
        <v/>
      </c>
      <c r="BK699" s="6" t="str">
        <f>IF(BK697="","",DSUM('Rozpis-skore'!$C$1:$L$162,$B699,BK696:BK697))</f>
        <v/>
      </c>
      <c r="BL699" s="6" t="str">
        <f>IF(BL697="","",DSUM('Rozpis-skore'!$C$1:$L$162,$B699,BL696:BL697))</f>
        <v/>
      </c>
      <c r="BM699" s="6" t="str">
        <f>IF(BM697="","",DSUM('Rozpis-skore'!$C$1:$L$162,$B699,BM696:BM697))</f>
        <v/>
      </c>
      <c r="BN699" s="9" t="str">
        <f>IF(BN697="","",DSUM('Rozpis-skore'!$C$1:$L$162,$B699,BN696:BN697))</f>
        <v/>
      </c>
    </row>
    <row r="700" spans="1:66" ht="16.5" thickBot="1" x14ac:dyDescent="0.3">
      <c r="A700" s="277" t="s">
        <v>31</v>
      </c>
      <c r="B700" s="280" t="s">
        <v>20</v>
      </c>
      <c r="C700" s="13" t="str">
        <f>IF(C697="","",DSUM('Rozpis-skore'!$C$1:$L$162,$B700,C696:C697))</f>
        <v/>
      </c>
      <c r="D700" s="10" t="str">
        <f>IF(D697="","",DSUM('Rozpis-skore'!$C$1:$L$162,$B700,D696:D697))</f>
        <v/>
      </c>
      <c r="E700" s="10" t="str">
        <f>IF(E697="","",DSUM('Rozpis-skore'!$C$1:$L$162,$B700,E696:E697))</f>
        <v/>
      </c>
      <c r="F700" s="10" t="str">
        <f>IF(F697="","",DSUM('Rozpis-skore'!$C$1:$L$162,$B700,F696:F697))</f>
        <v/>
      </c>
      <c r="G700" s="10" t="str">
        <f>IF(G697="","",DSUM('Rozpis-skore'!$C$1:$L$162,$B700,G696:G697))</f>
        <v/>
      </c>
      <c r="H700" s="10" t="str">
        <f>IF(H697="","",DSUM('Rozpis-skore'!$C$1:$L$162,$B700,H696:H697))</f>
        <v/>
      </c>
      <c r="I700" s="10" t="str">
        <f>IF(I697="","",DSUM('Rozpis-skore'!$C$1:$L$162,$B700,I696:I697))</f>
        <v/>
      </c>
      <c r="J700" s="11" t="str">
        <f>IF(J697="","",DSUM('Rozpis-skore'!$C$1:$L$162,$B700,J696:J697))</f>
        <v/>
      </c>
      <c r="K700" s="13" t="str">
        <f>IF(K697="","",DSUM('Rozpis-skore'!$C$1:$L$162,$B700,K696:K697))</f>
        <v/>
      </c>
      <c r="L700" s="10" t="str">
        <f>IF(L697="","",DSUM('Rozpis-skore'!$C$1:$L$162,$B700,L696:L697))</f>
        <v/>
      </c>
      <c r="M700" s="10" t="str">
        <f>IF(M697="","",DSUM('Rozpis-skore'!$C$1:$L$162,$B700,M696:M697))</f>
        <v/>
      </c>
      <c r="N700" s="10" t="str">
        <f>IF(N697="","",DSUM('Rozpis-skore'!$C$1:$L$162,$B700,N696:N697))</f>
        <v/>
      </c>
      <c r="O700" s="10" t="str">
        <f>IF(O697="","",DSUM('Rozpis-skore'!$C$1:$L$162,$B700,O696:O697))</f>
        <v/>
      </c>
      <c r="P700" s="10" t="str">
        <f>IF(P697="","",DSUM('Rozpis-skore'!$C$1:$L$162,$B700,P696:P697))</f>
        <v/>
      </c>
      <c r="Q700" s="10" t="str">
        <f>IF(Q697="","",DSUM('Rozpis-skore'!$C$1:$L$162,$B700,Q696:Q697))</f>
        <v/>
      </c>
      <c r="R700" s="11" t="str">
        <f>IF(R697="","",DSUM('Rozpis-skore'!$C$1:$L$162,$B700,R696:R697))</f>
        <v/>
      </c>
      <c r="S700" s="13" t="str">
        <f>IF(S697="","",DSUM('Rozpis-skore'!$C$1:$L$162,$B700,S696:S697))</f>
        <v/>
      </c>
      <c r="T700" s="10" t="str">
        <f>IF(T697="","",DSUM('Rozpis-skore'!$C$1:$L$162,$B700,T696:T697))</f>
        <v/>
      </c>
      <c r="U700" s="10" t="str">
        <f>IF(U697="","",DSUM('Rozpis-skore'!$C$1:$L$162,$B700,U696:U697))</f>
        <v/>
      </c>
      <c r="V700" s="10" t="str">
        <f>IF(V697="","",DSUM('Rozpis-skore'!$C$1:$L$162,$B700,V696:V697))</f>
        <v/>
      </c>
      <c r="W700" s="10" t="str">
        <f>IF(W697="","",DSUM('Rozpis-skore'!$C$1:$L$162,$B700,W696:W697))</f>
        <v/>
      </c>
      <c r="X700" s="10" t="str">
        <f>IF(X697="","",DSUM('Rozpis-skore'!$C$1:$L$162,$B700,X696:X697))</f>
        <v/>
      </c>
      <c r="Y700" s="10" t="str">
        <f>IF(Y697="","",DSUM('Rozpis-skore'!$C$1:$L$162,$B700,Y696:Y697))</f>
        <v/>
      </c>
      <c r="Z700" s="11" t="str">
        <f>IF(Z697="","",DSUM('Rozpis-skore'!$C$1:$L$162,$B700,Z696:Z697))</f>
        <v/>
      </c>
      <c r="AA700" s="13" t="str">
        <f>IF(AA697="","",DSUM('Rozpis-skore'!$C$1:$L$162,$B700,AA696:AA697))</f>
        <v/>
      </c>
      <c r="AB700" s="10" t="str">
        <f>IF(AB697="","",DSUM('Rozpis-skore'!$C$1:$L$162,$B700,AB696:AB697))</f>
        <v/>
      </c>
      <c r="AC700" s="10" t="str">
        <f>IF(AC697="","",DSUM('Rozpis-skore'!$C$1:$L$162,$B700,AC696:AC697))</f>
        <v/>
      </c>
      <c r="AD700" s="10" t="str">
        <f>IF(AD697="","",DSUM('Rozpis-skore'!$C$1:$L$162,$B700,AD696:AD697))</f>
        <v/>
      </c>
      <c r="AE700" s="10" t="str">
        <f>IF(AE697="","",DSUM('Rozpis-skore'!$C$1:$L$162,$B700,AE696:AE697))</f>
        <v/>
      </c>
      <c r="AF700" s="10" t="str">
        <f>IF(AF697="","",DSUM('Rozpis-skore'!$C$1:$L$162,$B700,AF696:AF697))</f>
        <v/>
      </c>
      <c r="AG700" s="10" t="str">
        <f>IF(AG697="","",DSUM('Rozpis-skore'!$C$1:$L$162,$B700,AG696:AG697))</f>
        <v/>
      </c>
      <c r="AH700" s="11" t="str">
        <f>IF(AH697="","",DSUM('Rozpis-skore'!$C$1:$L$162,$B700,AH696:AH697))</f>
        <v/>
      </c>
      <c r="AI700" s="13" t="str">
        <f>IF(AI697="","",DSUM('Rozpis-skore'!$C$1:$L$162,$B700,AI696:AI697))</f>
        <v/>
      </c>
      <c r="AJ700" s="10" t="str">
        <f>IF(AJ697="","",DSUM('Rozpis-skore'!$C$1:$L$162,$B700,AJ696:AJ697))</f>
        <v/>
      </c>
      <c r="AK700" s="10" t="str">
        <f>IF(AK697="","",DSUM('Rozpis-skore'!$C$1:$L$162,$B700,AK696:AK697))</f>
        <v/>
      </c>
      <c r="AL700" s="10" t="str">
        <f>IF(AL697="","",DSUM('Rozpis-skore'!$C$1:$L$162,$B700,AL696:AL697))</f>
        <v/>
      </c>
      <c r="AM700" s="10" t="str">
        <f>IF(AM697="","",DSUM('Rozpis-skore'!$C$1:$L$162,$B700,AM696:AM697))</f>
        <v/>
      </c>
      <c r="AN700" s="10" t="str">
        <f>IF(AN697="","",DSUM('Rozpis-skore'!$C$1:$L$162,$B700,AN696:AN697))</f>
        <v/>
      </c>
      <c r="AO700" s="10" t="str">
        <f>IF(AO697="","",DSUM('Rozpis-skore'!$C$1:$L$162,$B700,AO696:AO697))</f>
        <v/>
      </c>
      <c r="AP700" s="11" t="str">
        <f>IF(AP697="","",DSUM('Rozpis-skore'!$C$1:$L$162,$B700,AP696:AP697))</f>
        <v/>
      </c>
      <c r="AQ700" s="13" t="str">
        <f>IF(AQ697="","",DSUM('Rozpis-skore'!$C$1:$L$162,$B700,AQ696:AQ697))</f>
        <v/>
      </c>
      <c r="AR700" s="10" t="str">
        <f>IF(AR697="","",DSUM('Rozpis-skore'!$C$1:$L$162,$B700,AR696:AR697))</f>
        <v/>
      </c>
      <c r="AS700" s="10" t="str">
        <f>IF(AS697="","",DSUM('Rozpis-skore'!$C$1:$L$162,$B700,AS696:AS697))</f>
        <v/>
      </c>
      <c r="AT700" s="10" t="str">
        <f>IF(AT697="","",DSUM('Rozpis-skore'!$C$1:$L$162,$B700,AT696:AT697))</f>
        <v/>
      </c>
      <c r="AU700" s="10" t="str">
        <f>IF(AU697="","",DSUM('Rozpis-skore'!$C$1:$L$162,$B700,AU696:AU697))</f>
        <v/>
      </c>
      <c r="AV700" s="10" t="str">
        <f>IF(AV697="","",DSUM('Rozpis-skore'!$C$1:$L$162,$B700,AV696:AV697))</f>
        <v/>
      </c>
      <c r="AW700" s="10" t="str">
        <f>IF(AW697="","",DSUM('Rozpis-skore'!$C$1:$L$162,$B700,AW696:AW697))</f>
        <v/>
      </c>
      <c r="AX700" s="11" t="str">
        <f>IF(AX697="","",DSUM('Rozpis-skore'!$C$1:$L$162,$B700,AX696:AX697))</f>
        <v/>
      </c>
      <c r="AY700" s="13" t="str">
        <f>IF(AY697="","",DSUM('Rozpis-skore'!$C$1:$L$162,$B700,AY696:AY697))</f>
        <v/>
      </c>
      <c r="AZ700" s="10" t="str">
        <f>IF(AZ697="","",DSUM('Rozpis-skore'!$C$1:$L$162,$B700,AZ696:AZ697))</f>
        <v/>
      </c>
      <c r="BA700" s="10" t="str">
        <f>IF(BA697="","",DSUM('Rozpis-skore'!$C$1:$L$162,$B700,BA696:BA697))</f>
        <v/>
      </c>
      <c r="BB700" s="10" t="str">
        <f>IF(BB697="","",DSUM('Rozpis-skore'!$C$1:$L$162,$B700,BB696:BB697))</f>
        <v/>
      </c>
      <c r="BC700" s="10" t="str">
        <f>IF(BC697="","",DSUM('Rozpis-skore'!$C$1:$L$162,$B700,BC696:BC697))</f>
        <v/>
      </c>
      <c r="BD700" s="10" t="str">
        <f>IF(BD697="","",DSUM('Rozpis-skore'!$C$1:$L$162,$B700,BD696:BD697))</f>
        <v/>
      </c>
      <c r="BE700" s="10" t="str">
        <f>IF(BE697="","",DSUM('Rozpis-skore'!$C$1:$L$162,$B700,BE696:BE697))</f>
        <v/>
      </c>
      <c r="BF700" s="11" t="str">
        <f>IF(BF697="","",DSUM('Rozpis-skore'!$C$1:$L$162,$B700,BF696:BF697))</f>
        <v/>
      </c>
      <c r="BG700" s="13" t="str">
        <f>IF(BG697="","",DSUM('Rozpis-skore'!$C$1:$L$162,$B700,BG696:BG697))</f>
        <v/>
      </c>
      <c r="BH700" s="10" t="str">
        <f>IF(BH697="","",DSUM('Rozpis-skore'!$C$1:$L$162,$B700,BH696:BH697))</f>
        <v/>
      </c>
      <c r="BI700" s="10" t="str">
        <f>IF(BI697="","",DSUM('Rozpis-skore'!$C$1:$L$162,$B700,BI696:BI697))</f>
        <v/>
      </c>
      <c r="BJ700" s="10" t="str">
        <f>IF(BJ697="","",DSUM('Rozpis-skore'!$C$1:$L$162,$B700,BJ696:BJ697))</f>
        <v/>
      </c>
      <c r="BK700" s="10" t="str">
        <f>IF(BK697="","",DSUM('Rozpis-skore'!$C$1:$L$162,$B700,BK696:BK697))</f>
        <v/>
      </c>
      <c r="BL700" s="10" t="str">
        <f>IF(BL697="","",DSUM('Rozpis-skore'!$C$1:$L$162,$B700,BL696:BL697))</f>
        <v/>
      </c>
      <c r="BM700" s="10" t="str">
        <f>IF(BM697="","",DSUM('Rozpis-skore'!$C$1:$L$162,$B700,BM696:BM697))</f>
        <v/>
      </c>
      <c r="BN700" s="11" t="str">
        <f>IF(BN697="","",DSUM('Rozpis-skore'!$C$1:$L$162,$B700,BN696:BN697))</f>
        <v/>
      </c>
    </row>
    <row r="701" spans="1:66" ht="15.75" x14ac:dyDescent="0.25">
      <c r="A701" s="2100" t="s">
        <v>138</v>
      </c>
      <c r="B701" s="2101"/>
      <c r="C701" s="28">
        <f t="shared" ref="C701:BN701" si="2949">SUM(C698,C693)</f>
        <v>0</v>
      </c>
      <c r="D701" s="29">
        <f t="shared" si="2949"/>
        <v>0</v>
      </c>
      <c r="E701" s="29">
        <f t="shared" si="2949"/>
        <v>0</v>
      </c>
      <c r="F701" s="29">
        <f t="shared" si="2949"/>
        <v>0</v>
      </c>
      <c r="G701" s="29">
        <f t="shared" si="2949"/>
        <v>0</v>
      </c>
      <c r="H701" s="29">
        <f t="shared" si="2949"/>
        <v>0</v>
      </c>
      <c r="I701" s="29">
        <f t="shared" si="2949"/>
        <v>0</v>
      </c>
      <c r="J701" s="30">
        <f t="shared" si="2949"/>
        <v>0</v>
      </c>
      <c r="K701" s="28">
        <f t="shared" si="2949"/>
        <v>0</v>
      </c>
      <c r="L701" s="29">
        <f t="shared" si="2949"/>
        <v>0</v>
      </c>
      <c r="M701" s="29">
        <f t="shared" si="2949"/>
        <v>0</v>
      </c>
      <c r="N701" s="29">
        <f t="shared" si="2949"/>
        <v>0</v>
      </c>
      <c r="O701" s="29">
        <f t="shared" si="2949"/>
        <v>0</v>
      </c>
      <c r="P701" s="29">
        <f t="shared" si="2949"/>
        <v>0</v>
      </c>
      <c r="Q701" s="29">
        <f t="shared" si="2949"/>
        <v>0</v>
      </c>
      <c r="R701" s="30">
        <f t="shared" si="2949"/>
        <v>0</v>
      </c>
      <c r="S701" s="28">
        <f t="shared" si="2949"/>
        <v>0</v>
      </c>
      <c r="T701" s="29">
        <f t="shared" si="2949"/>
        <v>0</v>
      </c>
      <c r="U701" s="29">
        <f t="shared" si="2949"/>
        <v>0</v>
      </c>
      <c r="V701" s="29">
        <f t="shared" si="2949"/>
        <v>0</v>
      </c>
      <c r="W701" s="29">
        <f t="shared" si="2949"/>
        <v>0</v>
      </c>
      <c r="X701" s="29">
        <f t="shared" si="2949"/>
        <v>0</v>
      </c>
      <c r="Y701" s="29">
        <f t="shared" si="2949"/>
        <v>0</v>
      </c>
      <c r="Z701" s="30">
        <f t="shared" si="2949"/>
        <v>0</v>
      </c>
      <c r="AA701" s="28">
        <f t="shared" si="2949"/>
        <v>0</v>
      </c>
      <c r="AB701" s="29">
        <f t="shared" si="2949"/>
        <v>0</v>
      </c>
      <c r="AC701" s="29">
        <f t="shared" si="2949"/>
        <v>0</v>
      </c>
      <c r="AD701" s="29">
        <f t="shared" si="2949"/>
        <v>0</v>
      </c>
      <c r="AE701" s="29">
        <f t="shared" si="2949"/>
        <v>0</v>
      </c>
      <c r="AF701" s="29">
        <f t="shared" si="2949"/>
        <v>0</v>
      </c>
      <c r="AG701" s="29">
        <f t="shared" si="2949"/>
        <v>0</v>
      </c>
      <c r="AH701" s="30">
        <f t="shared" si="2949"/>
        <v>0</v>
      </c>
      <c r="AI701" s="28">
        <f t="shared" si="2949"/>
        <v>0</v>
      </c>
      <c r="AJ701" s="29">
        <f t="shared" si="2949"/>
        <v>0</v>
      </c>
      <c r="AK701" s="29">
        <f t="shared" si="2949"/>
        <v>0</v>
      </c>
      <c r="AL701" s="29">
        <f t="shared" si="2949"/>
        <v>0</v>
      </c>
      <c r="AM701" s="29">
        <f t="shared" si="2949"/>
        <v>0</v>
      </c>
      <c r="AN701" s="29">
        <f t="shared" si="2949"/>
        <v>0</v>
      </c>
      <c r="AO701" s="29">
        <f t="shared" si="2949"/>
        <v>0</v>
      </c>
      <c r="AP701" s="30">
        <f t="shared" si="2949"/>
        <v>0</v>
      </c>
      <c r="AQ701" s="28">
        <f t="shared" si="2949"/>
        <v>0</v>
      </c>
      <c r="AR701" s="29">
        <f t="shared" si="2949"/>
        <v>0</v>
      </c>
      <c r="AS701" s="29">
        <f t="shared" si="2949"/>
        <v>0</v>
      </c>
      <c r="AT701" s="29">
        <f t="shared" si="2949"/>
        <v>0</v>
      </c>
      <c r="AU701" s="29">
        <f t="shared" si="2949"/>
        <v>0</v>
      </c>
      <c r="AV701" s="29">
        <f t="shared" si="2949"/>
        <v>0</v>
      </c>
      <c r="AW701" s="29">
        <f t="shared" si="2949"/>
        <v>0</v>
      </c>
      <c r="AX701" s="30">
        <f t="shared" si="2949"/>
        <v>0</v>
      </c>
      <c r="AY701" s="28">
        <f t="shared" si="2949"/>
        <v>0</v>
      </c>
      <c r="AZ701" s="29">
        <f t="shared" si="2949"/>
        <v>0</v>
      </c>
      <c r="BA701" s="29">
        <f t="shared" si="2949"/>
        <v>0</v>
      </c>
      <c r="BB701" s="29">
        <f t="shared" si="2949"/>
        <v>0</v>
      </c>
      <c r="BC701" s="29">
        <f t="shared" si="2949"/>
        <v>0</v>
      </c>
      <c r="BD701" s="29">
        <f t="shared" si="2949"/>
        <v>0</v>
      </c>
      <c r="BE701" s="29">
        <f t="shared" si="2949"/>
        <v>0</v>
      </c>
      <c r="BF701" s="30">
        <f t="shared" si="2949"/>
        <v>0</v>
      </c>
      <c r="BG701" s="28">
        <f t="shared" si="2949"/>
        <v>0</v>
      </c>
      <c r="BH701" s="29">
        <f t="shared" si="2949"/>
        <v>0</v>
      </c>
      <c r="BI701" s="29">
        <f t="shared" si="2949"/>
        <v>0</v>
      </c>
      <c r="BJ701" s="29">
        <f t="shared" si="2949"/>
        <v>0</v>
      </c>
      <c r="BK701" s="29">
        <f t="shared" si="2949"/>
        <v>0</v>
      </c>
      <c r="BL701" s="29">
        <f t="shared" si="2949"/>
        <v>0</v>
      </c>
      <c r="BM701" s="29">
        <f t="shared" si="2949"/>
        <v>0</v>
      </c>
      <c r="BN701" s="30">
        <f t="shared" si="2949"/>
        <v>0</v>
      </c>
    </row>
    <row r="702" spans="1:66" ht="15.75" x14ac:dyDescent="0.25">
      <c r="A702" s="2102" t="s">
        <v>139</v>
      </c>
      <c r="B702" s="2103"/>
      <c r="C702" s="31">
        <f t="shared" ref="C702:BN702" si="2950">SUM(C699,C694)</f>
        <v>0</v>
      </c>
      <c r="D702" s="32">
        <f t="shared" si="2950"/>
        <v>0</v>
      </c>
      <c r="E702" s="32">
        <f t="shared" si="2950"/>
        <v>0</v>
      </c>
      <c r="F702" s="32">
        <f t="shared" si="2950"/>
        <v>0</v>
      </c>
      <c r="G702" s="32">
        <f t="shared" si="2950"/>
        <v>0</v>
      </c>
      <c r="H702" s="32">
        <f t="shared" si="2950"/>
        <v>0</v>
      </c>
      <c r="I702" s="32">
        <f t="shared" si="2950"/>
        <v>0</v>
      </c>
      <c r="J702" s="33">
        <f t="shared" si="2950"/>
        <v>0</v>
      </c>
      <c r="K702" s="31">
        <f t="shared" si="2950"/>
        <v>0</v>
      </c>
      <c r="L702" s="32">
        <f t="shared" si="2950"/>
        <v>0</v>
      </c>
      <c r="M702" s="32">
        <f t="shared" si="2950"/>
        <v>0</v>
      </c>
      <c r="N702" s="32">
        <f t="shared" si="2950"/>
        <v>0</v>
      </c>
      <c r="O702" s="32">
        <f t="shared" si="2950"/>
        <v>0</v>
      </c>
      <c r="P702" s="32">
        <f t="shared" si="2950"/>
        <v>0</v>
      </c>
      <c r="Q702" s="32">
        <f t="shared" si="2950"/>
        <v>0</v>
      </c>
      <c r="R702" s="33">
        <f t="shared" si="2950"/>
        <v>0</v>
      </c>
      <c r="S702" s="31">
        <f t="shared" si="2950"/>
        <v>0</v>
      </c>
      <c r="T702" s="32">
        <f t="shared" si="2950"/>
        <v>0</v>
      </c>
      <c r="U702" s="32">
        <f t="shared" si="2950"/>
        <v>0</v>
      </c>
      <c r="V702" s="32">
        <f t="shared" si="2950"/>
        <v>0</v>
      </c>
      <c r="W702" s="32">
        <f t="shared" si="2950"/>
        <v>0</v>
      </c>
      <c r="X702" s="32">
        <f t="shared" si="2950"/>
        <v>0</v>
      </c>
      <c r="Y702" s="32">
        <f t="shared" si="2950"/>
        <v>0</v>
      </c>
      <c r="Z702" s="33">
        <f t="shared" si="2950"/>
        <v>0</v>
      </c>
      <c r="AA702" s="31">
        <f t="shared" si="2950"/>
        <v>0</v>
      </c>
      <c r="AB702" s="32">
        <f t="shared" si="2950"/>
        <v>0</v>
      </c>
      <c r="AC702" s="32">
        <f t="shared" si="2950"/>
        <v>0</v>
      </c>
      <c r="AD702" s="32">
        <f t="shared" si="2950"/>
        <v>0</v>
      </c>
      <c r="AE702" s="32">
        <f t="shared" si="2950"/>
        <v>0</v>
      </c>
      <c r="AF702" s="32">
        <f t="shared" si="2950"/>
        <v>0</v>
      </c>
      <c r="AG702" s="32">
        <f t="shared" si="2950"/>
        <v>0</v>
      </c>
      <c r="AH702" s="33">
        <f t="shared" si="2950"/>
        <v>0</v>
      </c>
      <c r="AI702" s="31">
        <f t="shared" si="2950"/>
        <v>0</v>
      </c>
      <c r="AJ702" s="32">
        <f t="shared" si="2950"/>
        <v>0</v>
      </c>
      <c r="AK702" s="32">
        <f t="shared" si="2950"/>
        <v>0</v>
      </c>
      <c r="AL702" s="32">
        <f t="shared" si="2950"/>
        <v>0</v>
      </c>
      <c r="AM702" s="32">
        <f t="shared" si="2950"/>
        <v>0</v>
      </c>
      <c r="AN702" s="32">
        <f t="shared" si="2950"/>
        <v>0</v>
      </c>
      <c r="AO702" s="32">
        <f t="shared" si="2950"/>
        <v>0</v>
      </c>
      <c r="AP702" s="33">
        <f t="shared" si="2950"/>
        <v>0</v>
      </c>
      <c r="AQ702" s="31">
        <f t="shared" si="2950"/>
        <v>0</v>
      </c>
      <c r="AR702" s="32">
        <f t="shared" si="2950"/>
        <v>0</v>
      </c>
      <c r="AS702" s="32">
        <f t="shared" si="2950"/>
        <v>0</v>
      </c>
      <c r="AT702" s="32">
        <f t="shared" si="2950"/>
        <v>0</v>
      </c>
      <c r="AU702" s="32">
        <f t="shared" si="2950"/>
        <v>0</v>
      </c>
      <c r="AV702" s="32">
        <f t="shared" si="2950"/>
        <v>0</v>
      </c>
      <c r="AW702" s="32">
        <f t="shared" si="2950"/>
        <v>0</v>
      </c>
      <c r="AX702" s="33">
        <f t="shared" si="2950"/>
        <v>0</v>
      </c>
      <c r="AY702" s="31">
        <f t="shared" si="2950"/>
        <v>0</v>
      </c>
      <c r="AZ702" s="32">
        <f t="shared" si="2950"/>
        <v>0</v>
      </c>
      <c r="BA702" s="32">
        <f t="shared" si="2950"/>
        <v>0</v>
      </c>
      <c r="BB702" s="32">
        <f t="shared" si="2950"/>
        <v>0</v>
      </c>
      <c r="BC702" s="32">
        <f t="shared" si="2950"/>
        <v>0</v>
      </c>
      <c r="BD702" s="32">
        <f t="shared" si="2950"/>
        <v>0</v>
      </c>
      <c r="BE702" s="32">
        <f t="shared" si="2950"/>
        <v>0</v>
      </c>
      <c r="BF702" s="33">
        <f t="shared" si="2950"/>
        <v>0</v>
      </c>
      <c r="BG702" s="31">
        <f t="shared" si="2950"/>
        <v>0</v>
      </c>
      <c r="BH702" s="32">
        <f t="shared" si="2950"/>
        <v>0</v>
      </c>
      <c r="BI702" s="32">
        <f t="shared" si="2950"/>
        <v>0</v>
      </c>
      <c r="BJ702" s="32">
        <f t="shared" si="2950"/>
        <v>0</v>
      </c>
      <c r="BK702" s="32">
        <f t="shared" si="2950"/>
        <v>0</v>
      </c>
      <c r="BL702" s="32">
        <f t="shared" si="2950"/>
        <v>0</v>
      </c>
      <c r="BM702" s="32">
        <f t="shared" si="2950"/>
        <v>0</v>
      </c>
      <c r="BN702" s="33">
        <f t="shared" si="2950"/>
        <v>0</v>
      </c>
    </row>
    <row r="703" spans="1:66" ht="15.75" x14ac:dyDescent="0.25">
      <c r="A703" s="2102" t="s">
        <v>140</v>
      </c>
      <c r="B703" s="2103"/>
      <c r="C703" s="31">
        <f t="shared" ref="C703:BN703" si="2951">SUM(C700,C695)</f>
        <v>0</v>
      </c>
      <c r="D703" s="32">
        <f t="shared" si="2951"/>
        <v>0</v>
      </c>
      <c r="E703" s="32">
        <f t="shared" si="2951"/>
        <v>0</v>
      </c>
      <c r="F703" s="32">
        <f t="shared" si="2951"/>
        <v>0</v>
      </c>
      <c r="G703" s="32">
        <f t="shared" si="2951"/>
        <v>0</v>
      </c>
      <c r="H703" s="32">
        <f t="shared" si="2951"/>
        <v>0</v>
      </c>
      <c r="I703" s="32">
        <f t="shared" si="2951"/>
        <v>0</v>
      </c>
      <c r="J703" s="33">
        <f t="shared" si="2951"/>
        <v>0</v>
      </c>
      <c r="K703" s="31">
        <f t="shared" si="2951"/>
        <v>0</v>
      </c>
      <c r="L703" s="32">
        <f t="shared" si="2951"/>
        <v>0</v>
      </c>
      <c r="M703" s="32">
        <f t="shared" si="2951"/>
        <v>0</v>
      </c>
      <c r="N703" s="32">
        <f t="shared" si="2951"/>
        <v>0</v>
      </c>
      <c r="O703" s="32">
        <f t="shared" si="2951"/>
        <v>0</v>
      </c>
      <c r="P703" s="32">
        <f t="shared" si="2951"/>
        <v>0</v>
      </c>
      <c r="Q703" s="32">
        <f t="shared" si="2951"/>
        <v>0</v>
      </c>
      <c r="R703" s="33">
        <f t="shared" si="2951"/>
        <v>0</v>
      </c>
      <c r="S703" s="31">
        <f t="shared" si="2951"/>
        <v>0</v>
      </c>
      <c r="T703" s="32">
        <f t="shared" si="2951"/>
        <v>0</v>
      </c>
      <c r="U703" s="32">
        <f t="shared" si="2951"/>
        <v>0</v>
      </c>
      <c r="V703" s="32">
        <f t="shared" si="2951"/>
        <v>0</v>
      </c>
      <c r="W703" s="32">
        <f t="shared" si="2951"/>
        <v>0</v>
      </c>
      <c r="X703" s="32">
        <f t="shared" si="2951"/>
        <v>0</v>
      </c>
      <c r="Y703" s="32">
        <f t="shared" si="2951"/>
        <v>0</v>
      </c>
      <c r="Z703" s="33">
        <f t="shared" si="2951"/>
        <v>0</v>
      </c>
      <c r="AA703" s="31">
        <f t="shared" si="2951"/>
        <v>0</v>
      </c>
      <c r="AB703" s="32">
        <f t="shared" si="2951"/>
        <v>0</v>
      </c>
      <c r="AC703" s="32">
        <f t="shared" si="2951"/>
        <v>0</v>
      </c>
      <c r="AD703" s="32">
        <f t="shared" si="2951"/>
        <v>0</v>
      </c>
      <c r="AE703" s="32">
        <f t="shared" si="2951"/>
        <v>0</v>
      </c>
      <c r="AF703" s="32">
        <f t="shared" si="2951"/>
        <v>0</v>
      </c>
      <c r="AG703" s="32">
        <f t="shared" si="2951"/>
        <v>0</v>
      </c>
      <c r="AH703" s="33">
        <f t="shared" si="2951"/>
        <v>0</v>
      </c>
      <c r="AI703" s="31">
        <f t="shared" si="2951"/>
        <v>0</v>
      </c>
      <c r="AJ703" s="32">
        <f t="shared" si="2951"/>
        <v>0</v>
      </c>
      <c r="AK703" s="32">
        <f t="shared" si="2951"/>
        <v>0</v>
      </c>
      <c r="AL703" s="32">
        <f t="shared" si="2951"/>
        <v>0</v>
      </c>
      <c r="AM703" s="32">
        <f t="shared" si="2951"/>
        <v>0</v>
      </c>
      <c r="AN703" s="32">
        <f t="shared" si="2951"/>
        <v>0</v>
      </c>
      <c r="AO703" s="32">
        <f t="shared" si="2951"/>
        <v>0</v>
      </c>
      <c r="AP703" s="33">
        <f t="shared" si="2951"/>
        <v>0</v>
      </c>
      <c r="AQ703" s="31">
        <f t="shared" si="2951"/>
        <v>0</v>
      </c>
      <c r="AR703" s="32">
        <f t="shared" si="2951"/>
        <v>0</v>
      </c>
      <c r="AS703" s="32">
        <f t="shared" si="2951"/>
        <v>0</v>
      </c>
      <c r="AT703" s="32">
        <f t="shared" si="2951"/>
        <v>0</v>
      </c>
      <c r="AU703" s="32">
        <f t="shared" si="2951"/>
        <v>0</v>
      </c>
      <c r="AV703" s="32">
        <f t="shared" si="2951"/>
        <v>0</v>
      </c>
      <c r="AW703" s="32">
        <f t="shared" si="2951"/>
        <v>0</v>
      </c>
      <c r="AX703" s="33">
        <f t="shared" si="2951"/>
        <v>0</v>
      </c>
      <c r="AY703" s="31">
        <f t="shared" si="2951"/>
        <v>0</v>
      </c>
      <c r="AZ703" s="32">
        <f t="shared" si="2951"/>
        <v>0</v>
      </c>
      <c r="BA703" s="32">
        <f t="shared" si="2951"/>
        <v>0</v>
      </c>
      <c r="BB703" s="32">
        <f t="shared" si="2951"/>
        <v>0</v>
      </c>
      <c r="BC703" s="32">
        <f t="shared" si="2951"/>
        <v>0</v>
      </c>
      <c r="BD703" s="32">
        <f t="shared" si="2951"/>
        <v>0</v>
      </c>
      <c r="BE703" s="32">
        <f t="shared" si="2951"/>
        <v>0</v>
      </c>
      <c r="BF703" s="33">
        <f t="shared" si="2951"/>
        <v>0</v>
      </c>
      <c r="BG703" s="31">
        <f t="shared" si="2951"/>
        <v>0</v>
      </c>
      <c r="BH703" s="32">
        <f t="shared" si="2951"/>
        <v>0</v>
      </c>
      <c r="BI703" s="32">
        <f t="shared" si="2951"/>
        <v>0</v>
      </c>
      <c r="BJ703" s="32">
        <f t="shared" si="2951"/>
        <v>0</v>
      </c>
      <c r="BK703" s="32">
        <f t="shared" si="2951"/>
        <v>0</v>
      </c>
      <c r="BL703" s="32">
        <f t="shared" si="2951"/>
        <v>0</v>
      </c>
      <c r="BM703" s="32">
        <f t="shared" si="2951"/>
        <v>0</v>
      </c>
      <c r="BN703" s="33">
        <f t="shared" si="2951"/>
        <v>0</v>
      </c>
    </row>
    <row r="704" spans="1:66" ht="15.75" x14ac:dyDescent="0.25">
      <c r="A704" s="2102" t="s">
        <v>141</v>
      </c>
      <c r="B704" s="2103"/>
      <c r="C704" s="49" t="str">
        <f t="shared" ref="C704:BN704" si="2952">IF(C692="","",C702-C703)</f>
        <v/>
      </c>
      <c r="D704" s="50" t="str">
        <f t="shared" si="2952"/>
        <v/>
      </c>
      <c r="E704" s="50" t="str">
        <f t="shared" si="2952"/>
        <v/>
      </c>
      <c r="F704" s="50" t="str">
        <f t="shared" si="2952"/>
        <v/>
      </c>
      <c r="G704" s="50" t="str">
        <f t="shared" si="2952"/>
        <v/>
      </c>
      <c r="H704" s="50" t="str">
        <f t="shared" si="2952"/>
        <v/>
      </c>
      <c r="I704" s="50" t="str">
        <f t="shared" si="2952"/>
        <v/>
      </c>
      <c r="J704" s="51" t="str">
        <f t="shared" si="2952"/>
        <v/>
      </c>
      <c r="K704" s="49" t="str">
        <f t="shared" si="2952"/>
        <v/>
      </c>
      <c r="L704" s="50" t="str">
        <f t="shared" si="2952"/>
        <v/>
      </c>
      <c r="M704" s="50" t="str">
        <f t="shared" si="2952"/>
        <v/>
      </c>
      <c r="N704" s="50" t="str">
        <f t="shared" si="2952"/>
        <v/>
      </c>
      <c r="O704" s="50" t="str">
        <f t="shared" si="2952"/>
        <v/>
      </c>
      <c r="P704" s="50" t="str">
        <f t="shared" si="2952"/>
        <v/>
      </c>
      <c r="Q704" s="50" t="str">
        <f t="shared" si="2952"/>
        <v/>
      </c>
      <c r="R704" s="51" t="str">
        <f t="shared" si="2952"/>
        <v/>
      </c>
      <c r="S704" s="49" t="str">
        <f t="shared" si="2952"/>
        <v/>
      </c>
      <c r="T704" s="50" t="str">
        <f t="shared" si="2952"/>
        <v/>
      </c>
      <c r="U704" s="50" t="str">
        <f t="shared" si="2952"/>
        <v/>
      </c>
      <c r="V704" s="50" t="str">
        <f t="shared" si="2952"/>
        <v/>
      </c>
      <c r="W704" s="50" t="str">
        <f t="shared" si="2952"/>
        <v/>
      </c>
      <c r="X704" s="50" t="str">
        <f t="shared" si="2952"/>
        <v/>
      </c>
      <c r="Y704" s="50" t="str">
        <f t="shared" si="2952"/>
        <v/>
      </c>
      <c r="Z704" s="51" t="str">
        <f t="shared" si="2952"/>
        <v/>
      </c>
      <c r="AA704" s="49" t="str">
        <f t="shared" si="2952"/>
        <v/>
      </c>
      <c r="AB704" s="50" t="str">
        <f t="shared" si="2952"/>
        <v/>
      </c>
      <c r="AC704" s="50" t="str">
        <f t="shared" si="2952"/>
        <v/>
      </c>
      <c r="AD704" s="50" t="str">
        <f t="shared" si="2952"/>
        <v/>
      </c>
      <c r="AE704" s="50" t="str">
        <f t="shared" si="2952"/>
        <v/>
      </c>
      <c r="AF704" s="50" t="str">
        <f t="shared" si="2952"/>
        <v/>
      </c>
      <c r="AG704" s="50" t="str">
        <f t="shared" si="2952"/>
        <v/>
      </c>
      <c r="AH704" s="51" t="str">
        <f t="shared" si="2952"/>
        <v/>
      </c>
      <c r="AI704" s="49" t="str">
        <f t="shared" si="2952"/>
        <v/>
      </c>
      <c r="AJ704" s="50" t="str">
        <f t="shared" si="2952"/>
        <v/>
      </c>
      <c r="AK704" s="50" t="str">
        <f t="shared" si="2952"/>
        <v/>
      </c>
      <c r="AL704" s="50" t="str">
        <f t="shared" si="2952"/>
        <v/>
      </c>
      <c r="AM704" s="50" t="str">
        <f t="shared" si="2952"/>
        <v/>
      </c>
      <c r="AN704" s="50" t="str">
        <f t="shared" si="2952"/>
        <v/>
      </c>
      <c r="AO704" s="50" t="str">
        <f t="shared" si="2952"/>
        <v/>
      </c>
      <c r="AP704" s="51" t="str">
        <f t="shared" si="2952"/>
        <v/>
      </c>
      <c r="AQ704" s="49" t="str">
        <f t="shared" si="2952"/>
        <v/>
      </c>
      <c r="AR704" s="50" t="str">
        <f t="shared" si="2952"/>
        <v/>
      </c>
      <c r="AS704" s="50" t="str">
        <f t="shared" si="2952"/>
        <v/>
      </c>
      <c r="AT704" s="50" t="str">
        <f t="shared" si="2952"/>
        <v/>
      </c>
      <c r="AU704" s="50" t="str">
        <f t="shared" si="2952"/>
        <v/>
      </c>
      <c r="AV704" s="50" t="str">
        <f t="shared" si="2952"/>
        <v/>
      </c>
      <c r="AW704" s="50" t="str">
        <f t="shared" si="2952"/>
        <v/>
      </c>
      <c r="AX704" s="51" t="str">
        <f t="shared" si="2952"/>
        <v/>
      </c>
      <c r="AY704" s="49" t="str">
        <f t="shared" si="2952"/>
        <v/>
      </c>
      <c r="AZ704" s="50" t="str">
        <f t="shared" si="2952"/>
        <v/>
      </c>
      <c r="BA704" s="50" t="str">
        <f t="shared" si="2952"/>
        <v/>
      </c>
      <c r="BB704" s="50" t="str">
        <f t="shared" si="2952"/>
        <v/>
      </c>
      <c r="BC704" s="50" t="str">
        <f t="shared" si="2952"/>
        <v/>
      </c>
      <c r="BD704" s="50" t="str">
        <f t="shared" si="2952"/>
        <v/>
      </c>
      <c r="BE704" s="50" t="str">
        <f t="shared" si="2952"/>
        <v/>
      </c>
      <c r="BF704" s="51" t="str">
        <f t="shared" si="2952"/>
        <v/>
      </c>
      <c r="BG704" s="49" t="str">
        <f t="shared" si="2952"/>
        <v/>
      </c>
      <c r="BH704" s="50" t="str">
        <f t="shared" si="2952"/>
        <v/>
      </c>
      <c r="BI704" s="50" t="str">
        <f t="shared" si="2952"/>
        <v/>
      </c>
      <c r="BJ704" s="50" t="str">
        <f t="shared" si="2952"/>
        <v/>
      </c>
      <c r="BK704" s="50" t="str">
        <f t="shared" si="2952"/>
        <v/>
      </c>
      <c r="BL704" s="50" t="str">
        <f t="shared" si="2952"/>
        <v/>
      </c>
      <c r="BM704" s="50" t="str">
        <f t="shared" si="2952"/>
        <v/>
      </c>
      <c r="BN704" s="51" t="str">
        <f t="shared" si="2952"/>
        <v/>
      </c>
    </row>
    <row r="705" spans="1:66" ht="30.75" customHeight="1" thickBot="1" x14ac:dyDescent="0.3">
      <c r="A705" s="2104" t="s">
        <v>142</v>
      </c>
      <c r="B705" s="2105"/>
      <c r="C705" s="67" t="str">
        <f t="shared" ref="C705:BN705" si="2953">IF(C692="","",IF(C703=0,MAX($C$123:$J$123)+1,C702/C703))</f>
        <v/>
      </c>
      <c r="D705" s="68" t="str">
        <f t="shared" si="2953"/>
        <v/>
      </c>
      <c r="E705" s="68" t="str">
        <f t="shared" si="2953"/>
        <v/>
      </c>
      <c r="F705" s="68" t="str">
        <f t="shared" si="2953"/>
        <v/>
      </c>
      <c r="G705" s="68" t="str">
        <f t="shared" si="2953"/>
        <v/>
      </c>
      <c r="H705" s="68" t="str">
        <f t="shared" si="2953"/>
        <v/>
      </c>
      <c r="I705" s="68" t="str">
        <f t="shared" si="2953"/>
        <v/>
      </c>
      <c r="J705" s="69" t="str">
        <f t="shared" si="2953"/>
        <v/>
      </c>
      <c r="K705" s="67" t="str">
        <f t="shared" si="2953"/>
        <v/>
      </c>
      <c r="L705" s="68" t="str">
        <f t="shared" si="2953"/>
        <v/>
      </c>
      <c r="M705" s="68" t="str">
        <f t="shared" si="2953"/>
        <v/>
      </c>
      <c r="N705" s="68" t="str">
        <f t="shared" si="2953"/>
        <v/>
      </c>
      <c r="O705" s="68" t="str">
        <f t="shared" si="2953"/>
        <v/>
      </c>
      <c r="P705" s="68" t="str">
        <f t="shared" si="2953"/>
        <v/>
      </c>
      <c r="Q705" s="68" t="str">
        <f t="shared" si="2953"/>
        <v/>
      </c>
      <c r="R705" s="69" t="str">
        <f t="shared" si="2953"/>
        <v/>
      </c>
      <c r="S705" s="67" t="str">
        <f t="shared" si="2953"/>
        <v/>
      </c>
      <c r="T705" s="68" t="str">
        <f t="shared" si="2953"/>
        <v/>
      </c>
      <c r="U705" s="68" t="str">
        <f t="shared" si="2953"/>
        <v/>
      </c>
      <c r="V705" s="68" t="str">
        <f t="shared" si="2953"/>
        <v/>
      </c>
      <c r="W705" s="68" t="str">
        <f t="shared" si="2953"/>
        <v/>
      </c>
      <c r="X705" s="68" t="str">
        <f t="shared" si="2953"/>
        <v/>
      </c>
      <c r="Y705" s="68" t="str">
        <f t="shared" si="2953"/>
        <v/>
      </c>
      <c r="Z705" s="69" t="str">
        <f t="shared" si="2953"/>
        <v/>
      </c>
      <c r="AA705" s="67" t="str">
        <f t="shared" si="2953"/>
        <v/>
      </c>
      <c r="AB705" s="68" t="str">
        <f t="shared" si="2953"/>
        <v/>
      </c>
      <c r="AC705" s="68" t="str">
        <f t="shared" si="2953"/>
        <v/>
      </c>
      <c r="AD705" s="68" t="str">
        <f t="shared" si="2953"/>
        <v/>
      </c>
      <c r="AE705" s="68" t="str">
        <f t="shared" si="2953"/>
        <v/>
      </c>
      <c r="AF705" s="68" t="str">
        <f t="shared" si="2953"/>
        <v/>
      </c>
      <c r="AG705" s="68" t="str">
        <f t="shared" si="2953"/>
        <v/>
      </c>
      <c r="AH705" s="69" t="str">
        <f t="shared" si="2953"/>
        <v/>
      </c>
      <c r="AI705" s="67" t="str">
        <f t="shared" si="2953"/>
        <v/>
      </c>
      <c r="AJ705" s="68" t="str">
        <f t="shared" si="2953"/>
        <v/>
      </c>
      <c r="AK705" s="68" t="str">
        <f t="shared" si="2953"/>
        <v/>
      </c>
      <c r="AL705" s="68" t="str">
        <f t="shared" si="2953"/>
        <v/>
      </c>
      <c r="AM705" s="68" t="str">
        <f t="shared" si="2953"/>
        <v/>
      </c>
      <c r="AN705" s="68" t="str">
        <f t="shared" si="2953"/>
        <v/>
      </c>
      <c r="AO705" s="68" t="str">
        <f t="shared" si="2953"/>
        <v/>
      </c>
      <c r="AP705" s="69" t="str">
        <f t="shared" si="2953"/>
        <v/>
      </c>
      <c r="AQ705" s="67" t="str">
        <f t="shared" si="2953"/>
        <v/>
      </c>
      <c r="AR705" s="68" t="str">
        <f t="shared" si="2953"/>
        <v/>
      </c>
      <c r="AS705" s="68" t="str">
        <f t="shared" si="2953"/>
        <v/>
      </c>
      <c r="AT705" s="68" t="str">
        <f t="shared" si="2953"/>
        <v/>
      </c>
      <c r="AU705" s="68" t="str">
        <f t="shared" si="2953"/>
        <v/>
      </c>
      <c r="AV705" s="68" t="str">
        <f t="shared" si="2953"/>
        <v/>
      </c>
      <c r="AW705" s="68" t="str">
        <f t="shared" si="2953"/>
        <v/>
      </c>
      <c r="AX705" s="69" t="str">
        <f t="shared" si="2953"/>
        <v/>
      </c>
      <c r="AY705" s="67" t="str">
        <f t="shared" si="2953"/>
        <v/>
      </c>
      <c r="AZ705" s="68" t="str">
        <f t="shared" si="2953"/>
        <v/>
      </c>
      <c r="BA705" s="68" t="str">
        <f t="shared" si="2953"/>
        <v/>
      </c>
      <c r="BB705" s="68" t="str">
        <f t="shared" si="2953"/>
        <v/>
      </c>
      <c r="BC705" s="68" t="str">
        <f t="shared" si="2953"/>
        <v/>
      </c>
      <c r="BD705" s="68" t="str">
        <f t="shared" si="2953"/>
        <v/>
      </c>
      <c r="BE705" s="68" t="str">
        <f t="shared" si="2953"/>
        <v/>
      </c>
      <c r="BF705" s="69" t="str">
        <f t="shared" si="2953"/>
        <v/>
      </c>
      <c r="BG705" s="67" t="str">
        <f t="shared" si="2953"/>
        <v/>
      </c>
      <c r="BH705" s="68" t="str">
        <f t="shared" si="2953"/>
        <v/>
      </c>
      <c r="BI705" s="68" t="str">
        <f t="shared" si="2953"/>
        <v/>
      </c>
      <c r="BJ705" s="68" t="str">
        <f t="shared" si="2953"/>
        <v/>
      </c>
      <c r="BK705" s="68" t="str">
        <f t="shared" si="2953"/>
        <v/>
      </c>
      <c r="BL705" s="68" t="str">
        <f t="shared" si="2953"/>
        <v/>
      </c>
      <c r="BM705" s="68" t="str">
        <f t="shared" si="2953"/>
        <v/>
      </c>
      <c r="BN705" s="69" t="str">
        <f t="shared" si="2953"/>
        <v/>
      </c>
    </row>
    <row r="706" spans="1:66" ht="15.75" x14ac:dyDescent="0.25">
      <c r="A706" s="2106" t="s">
        <v>37</v>
      </c>
      <c r="B706" s="2107"/>
      <c r="C706" s="975" t="str">
        <f t="shared" ref="C706:J706" si="2954">IF(C692="","",RANK(C682,$C682:$J682,0))</f>
        <v/>
      </c>
      <c r="D706" s="976" t="str">
        <f t="shared" si="2954"/>
        <v/>
      </c>
      <c r="E706" s="976" t="str">
        <f t="shared" si="2954"/>
        <v/>
      </c>
      <c r="F706" s="976" t="str">
        <f t="shared" si="2954"/>
        <v/>
      </c>
      <c r="G706" s="976" t="str">
        <f t="shared" si="2954"/>
        <v/>
      </c>
      <c r="H706" s="976" t="str">
        <f t="shared" si="2954"/>
        <v/>
      </c>
      <c r="I706" s="976" t="str">
        <f t="shared" si="2954"/>
        <v/>
      </c>
      <c r="J706" s="977" t="str">
        <f t="shared" si="2954"/>
        <v/>
      </c>
      <c r="K706" s="975" t="str">
        <f t="shared" ref="K706:R706" si="2955">IF(K692="","",RANK(C682,$C682:$J682,0))</f>
        <v/>
      </c>
      <c r="L706" s="976" t="str">
        <f t="shared" si="2955"/>
        <v/>
      </c>
      <c r="M706" s="976" t="str">
        <f t="shared" si="2955"/>
        <v/>
      </c>
      <c r="N706" s="976" t="str">
        <f t="shared" si="2955"/>
        <v/>
      </c>
      <c r="O706" s="976" t="str">
        <f t="shared" si="2955"/>
        <v/>
      </c>
      <c r="P706" s="976" t="str">
        <f t="shared" si="2955"/>
        <v/>
      </c>
      <c r="Q706" s="976" t="str">
        <f t="shared" si="2955"/>
        <v/>
      </c>
      <c r="R706" s="977" t="str">
        <f t="shared" si="2955"/>
        <v/>
      </c>
      <c r="S706" s="975" t="str">
        <f t="shared" ref="S706:Z706" si="2956">IF(S692="","",RANK(C682,$C682:$J682,0))</f>
        <v/>
      </c>
      <c r="T706" s="976" t="str">
        <f t="shared" si="2956"/>
        <v/>
      </c>
      <c r="U706" s="976" t="str">
        <f t="shared" si="2956"/>
        <v/>
      </c>
      <c r="V706" s="976" t="str">
        <f t="shared" si="2956"/>
        <v/>
      </c>
      <c r="W706" s="976" t="str">
        <f t="shared" si="2956"/>
        <v/>
      </c>
      <c r="X706" s="976" t="str">
        <f t="shared" si="2956"/>
        <v/>
      </c>
      <c r="Y706" s="976" t="str">
        <f t="shared" si="2956"/>
        <v/>
      </c>
      <c r="Z706" s="984" t="str">
        <f t="shared" si="2956"/>
        <v/>
      </c>
      <c r="AA706" s="975" t="str">
        <f t="shared" ref="AA706:AH706" si="2957">IF(AA692="","",RANK(C682,$C682:$J682,0))</f>
        <v/>
      </c>
      <c r="AB706" s="976" t="str">
        <f t="shared" si="2957"/>
        <v/>
      </c>
      <c r="AC706" s="976" t="str">
        <f t="shared" si="2957"/>
        <v/>
      </c>
      <c r="AD706" s="976" t="str">
        <f t="shared" si="2957"/>
        <v/>
      </c>
      <c r="AE706" s="976" t="str">
        <f t="shared" si="2957"/>
        <v/>
      </c>
      <c r="AF706" s="976" t="str">
        <f t="shared" si="2957"/>
        <v/>
      </c>
      <c r="AG706" s="976" t="str">
        <f t="shared" si="2957"/>
        <v/>
      </c>
      <c r="AH706" s="977" t="str">
        <f t="shared" si="2957"/>
        <v/>
      </c>
      <c r="AI706" s="975" t="str">
        <f t="shared" ref="AI706:AP706" si="2958">IF(AI692="","",RANK(C682,$C682:$J682,0))</f>
        <v/>
      </c>
      <c r="AJ706" s="976" t="str">
        <f t="shared" si="2958"/>
        <v/>
      </c>
      <c r="AK706" s="976" t="str">
        <f t="shared" si="2958"/>
        <v/>
      </c>
      <c r="AL706" s="976" t="str">
        <f t="shared" si="2958"/>
        <v/>
      </c>
      <c r="AM706" s="976" t="str">
        <f t="shared" si="2958"/>
        <v/>
      </c>
      <c r="AN706" s="976" t="str">
        <f t="shared" si="2958"/>
        <v/>
      </c>
      <c r="AO706" s="976" t="str">
        <f t="shared" si="2958"/>
        <v/>
      </c>
      <c r="AP706" s="977" t="str">
        <f t="shared" si="2958"/>
        <v/>
      </c>
      <c r="AQ706" s="975" t="str">
        <f t="shared" ref="AQ706:AX706" si="2959">IF(AQ692="","",RANK(C682,$C682:$J682,0))</f>
        <v/>
      </c>
      <c r="AR706" s="976" t="str">
        <f t="shared" si="2959"/>
        <v/>
      </c>
      <c r="AS706" s="976" t="str">
        <f t="shared" si="2959"/>
        <v/>
      </c>
      <c r="AT706" s="976" t="str">
        <f t="shared" si="2959"/>
        <v/>
      </c>
      <c r="AU706" s="976" t="str">
        <f t="shared" si="2959"/>
        <v/>
      </c>
      <c r="AV706" s="976" t="str">
        <f t="shared" si="2959"/>
        <v/>
      </c>
      <c r="AW706" s="976" t="str">
        <f t="shared" si="2959"/>
        <v/>
      </c>
      <c r="AX706" s="977" t="str">
        <f t="shared" si="2959"/>
        <v/>
      </c>
      <c r="AY706" s="975" t="str">
        <f t="shared" ref="AY706:BF706" si="2960">IF(AY692="","",RANK(C682,$C682:$J682,0))</f>
        <v/>
      </c>
      <c r="AZ706" s="976" t="str">
        <f t="shared" si="2960"/>
        <v/>
      </c>
      <c r="BA706" s="976" t="str">
        <f t="shared" si="2960"/>
        <v/>
      </c>
      <c r="BB706" s="976" t="str">
        <f t="shared" si="2960"/>
        <v/>
      </c>
      <c r="BC706" s="976" t="str">
        <f t="shared" si="2960"/>
        <v/>
      </c>
      <c r="BD706" s="976" t="str">
        <f t="shared" si="2960"/>
        <v/>
      </c>
      <c r="BE706" s="976" t="str">
        <f t="shared" si="2960"/>
        <v/>
      </c>
      <c r="BF706" s="977" t="str">
        <f t="shared" si="2960"/>
        <v/>
      </c>
      <c r="BG706" s="975" t="str">
        <f t="shared" ref="BG706:BN706" si="2961">IF(BG692="","",RANK(C682,$C682:$J682,0))</f>
        <v/>
      </c>
      <c r="BH706" s="976" t="str">
        <f t="shared" si="2961"/>
        <v/>
      </c>
      <c r="BI706" s="976" t="str">
        <f t="shared" si="2961"/>
        <v/>
      </c>
      <c r="BJ706" s="976" t="str">
        <f t="shared" si="2961"/>
        <v/>
      </c>
      <c r="BK706" s="976" t="str">
        <f t="shared" si="2961"/>
        <v/>
      </c>
      <c r="BL706" s="976" t="str">
        <f t="shared" si="2961"/>
        <v/>
      </c>
      <c r="BM706" s="976" t="str">
        <f t="shared" si="2961"/>
        <v/>
      </c>
      <c r="BN706" s="977" t="str">
        <f t="shared" si="2961"/>
        <v/>
      </c>
    </row>
    <row r="707" spans="1:66" ht="15.75" x14ac:dyDescent="0.25">
      <c r="A707" s="2084" t="s">
        <v>38</v>
      </c>
      <c r="B707" s="2085"/>
      <c r="C707" s="978" t="str">
        <f t="shared" ref="C707:J707" si="2962">IF(C692="","",RANK(C683,$C683:$J683,0))</f>
        <v/>
      </c>
      <c r="D707" s="979" t="str">
        <f t="shared" si="2962"/>
        <v/>
      </c>
      <c r="E707" s="979" t="str">
        <f t="shared" si="2962"/>
        <v/>
      </c>
      <c r="F707" s="979" t="str">
        <f t="shared" si="2962"/>
        <v/>
      </c>
      <c r="G707" s="979" t="str">
        <f t="shared" si="2962"/>
        <v/>
      </c>
      <c r="H707" s="979" t="str">
        <f t="shared" si="2962"/>
        <v/>
      </c>
      <c r="I707" s="979" t="str">
        <f t="shared" si="2962"/>
        <v/>
      </c>
      <c r="J707" s="980" t="str">
        <f t="shared" si="2962"/>
        <v/>
      </c>
      <c r="K707" s="978" t="str">
        <f t="shared" ref="K707:R707" si="2963">IF(K692="","",RANK(C683,$C683:$J683,0))</f>
        <v/>
      </c>
      <c r="L707" s="979" t="str">
        <f t="shared" si="2963"/>
        <v/>
      </c>
      <c r="M707" s="979" t="str">
        <f t="shared" si="2963"/>
        <v/>
      </c>
      <c r="N707" s="979" t="str">
        <f t="shared" si="2963"/>
        <v/>
      </c>
      <c r="O707" s="979" t="str">
        <f t="shared" si="2963"/>
        <v/>
      </c>
      <c r="P707" s="979" t="str">
        <f t="shared" si="2963"/>
        <v/>
      </c>
      <c r="Q707" s="979" t="str">
        <f t="shared" si="2963"/>
        <v/>
      </c>
      <c r="R707" s="980" t="str">
        <f t="shared" si="2963"/>
        <v/>
      </c>
      <c r="S707" s="978" t="str">
        <f t="shared" ref="S707:Z707" si="2964">IF(S692="","",RANK(C683,$C683:$J683,0))</f>
        <v/>
      </c>
      <c r="T707" s="979" t="str">
        <f t="shared" si="2964"/>
        <v/>
      </c>
      <c r="U707" s="979" t="str">
        <f t="shared" si="2964"/>
        <v/>
      </c>
      <c r="V707" s="979" t="str">
        <f t="shared" si="2964"/>
        <v/>
      </c>
      <c r="W707" s="979" t="str">
        <f t="shared" si="2964"/>
        <v/>
      </c>
      <c r="X707" s="979" t="str">
        <f t="shared" si="2964"/>
        <v/>
      </c>
      <c r="Y707" s="979" t="str">
        <f t="shared" si="2964"/>
        <v/>
      </c>
      <c r="Z707" s="985" t="str">
        <f t="shared" si="2964"/>
        <v/>
      </c>
      <c r="AA707" s="978" t="str">
        <f t="shared" ref="AA707:AH707" si="2965">IF(AA692="","",RANK(C683,$C683:$J683,0))</f>
        <v/>
      </c>
      <c r="AB707" s="979" t="str">
        <f t="shared" si="2965"/>
        <v/>
      </c>
      <c r="AC707" s="979" t="str">
        <f t="shared" si="2965"/>
        <v/>
      </c>
      <c r="AD707" s="979" t="str">
        <f t="shared" si="2965"/>
        <v/>
      </c>
      <c r="AE707" s="979" t="str">
        <f t="shared" si="2965"/>
        <v/>
      </c>
      <c r="AF707" s="979" t="str">
        <f t="shared" si="2965"/>
        <v/>
      </c>
      <c r="AG707" s="979" t="str">
        <f t="shared" si="2965"/>
        <v/>
      </c>
      <c r="AH707" s="980" t="str">
        <f t="shared" si="2965"/>
        <v/>
      </c>
      <c r="AI707" s="978" t="str">
        <f t="shared" ref="AI707:AP707" si="2966">IF(AI692="","",RANK(C683,$C683:$J683,0))</f>
        <v/>
      </c>
      <c r="AJ707" s="979" t="str">
        <f t="shared" si="2966"/>
        <v/>
      </c>
      <c r="AK707" s="979" t="str">
        <f t="shared" si="2966"/>
        <v/>
      </c>
      <c r="AL707" s="979" t="str">
        <f t="shared" si="2966"/>
        <v/>
      </c>
      <c r="AM707" s="979" t="str">
        <f t="shared" si="2966"/>
        <v/>
      </c>
      <c r="AN707" s="979" t="str">
        <f t="shared" si="2966"/>
        <v/>
      </c>
      <c r="AO707" s="979" t="str">
        <f t="shared" si="2966"/>
        <v/>
      </c>
      <c r="AP707" s="980" t="str">
        <f t="shared" si="2966"/>
        <v/>
      </c>
      <c r="AQ707" s="978" t="str">
        <f t="shared" ref="AQ707:AX707" si="2967">IF(AQ692="","",RANK(C683,$C683:$J683,0))</f>
        <v/>
      </c>
      <c r="AR707" s="979" t="str">
        <f t="shared" si="2967"/>
        <v/>
      </c>
      <c r="AS707" s="979" t="str">
        <f t="shared" si="2967"/>
        <v/>
      </c>
      <c r="AT707" s="979" t="str">
        <f t="shared" si="2967"/>
        <v/>
      </c>
      <c r="AU707" s="979" t="str">
        <f t="shared" si="2967"/>
        <v/>
      </c>
      <c r="AV707" s="979" t="str">
        <f t="shared" si="2967"/>
        <v/>
      </c>
      <c r="AW707" s="979" t="str">
        <f t="shared" si="2967"/>
        <v/>
      </c>
      <c r="AX707" s="980" t="str">
        <f t="shared" si="2967"/>
        <v/>
      </c>
      <c r="AY707" s="978" t="str">
        <f t="shared" ref="AY707:BF707" si="2968">IF(AY692="","",RANK(C683,$C683:$J683,0))</f>
        <v/>
      </c>
      <c r="AZ707" s="979" t="str">
        <f t="shared" si="2968"/>
        <v/>
      </c>
      <c r="BA707" s="979" t="str">
        <f t="shared" si="2968"/>
        <v/>
      </c>
      <c r="BB707" s="979" t="str">
        <f t="shared" si="2968"/>
        <v/>
      </c>
      <c r="BC707" s="979" t="str">
        <f t="shared" si="2968"/>
        <v/>
      </c>
      <c r="BD707" s="979" t="str">
        <f t="shared" si="2968"/>
        <v/>
      </c>
      <c r="BE707" s="979" t="str">
        <f t="shared" si="2968"/>
        <v/>
      </c>
      <c r="BF707" s="980" t="str">
        <f t="shared" si="2968"/>
        <v/>
      </c>
      <c r="BG707" s="978" t="str">
        <f t="shared" ref="BG707:BN707" si="2969">IF(BG692="","",RANK(C683,$C683:$J683,0))</f>
        <v/>
      </c>
      <c r="BH707" s="979" t="str">
        <f t="shared" si="2969"/>
        <v/>
      </c>
      <c r="BI707" s="979" t="str">
        <f t="shared" si="2969"/>
        <v/>
      </c>
      <c r="BJ707" s="979" t="str">
        <f t="shared" si="2969"/>
        <v/>
      </c>
      <c r="BK707" s="979" t="str">
        <f t="shared" si="2969"/>
        <v/>
      </c>
      <c r="BL707" s="979" t="str">
        <f t="shared" si="2969"/>
        <v/>
      </c>
      <c r="BM707" s="979" t="str">
        <f t="shared" si="2969"/>
        <v/>
      </c>
      <c r="BN707" s="980" t="str">
        <f t="shared" si="2969"/>
        <v/>
      </c>
    </row>
    <row r="708" spans="1:66" ht="15.75" x14ac:dyDescent="0.25">
      <c r="A708" s="2084" t="s">
        <v>39</v>
      </c>
      <c r="B708" s="2085"/>
      <c r="C708" s="978" t="str">
        <f t="shared" ref="C708:J708" si="2970">IF(C692="","",RANK(C684,$C684:$J684,1))</f>
        <v/>
      </c>
      <c r="D708" s="979" t="str">
        <f t="shared" si="2970"/>
        <v/>
      </c>
      <c r="E708" s="979" t="str">
        <f t="shared" si="2970"/>
        <v/>
      </c>
      <c r="F708" s="979" t="str">
        <f t="shared" si="2970"/>
        <v/>
      </c>
      <c r="G708" s="979" t="str">
        <f t="shared" si="2970"/>
        <v/>
      </c>
      <c r="H708" s="979" t="str">
        <f t="shared" si="2970"/>
        <v/>
      </c>
      <c r="I708" s="979" t="str">
        <f t="shared" si="2970"/>
        <v/>
      </c>
      <c r="J708" s="980" t="str">
        <f t="shared" si="2970"/>
        <v/>
      </c>
      <c r="K708" s="978" t="str">
        <f t="shared" ref="K708:R708" si="2971">IF(K692="","",RANK(C684,$C684:$J684,1))</f>
        <v/>
      </c>
      <c r="L708" s="979" t="str">
        <f t="shared" si="2971"/>
        <v/>
      </c>
      <c r="M708" s="979" t="str">
        <f t="shared" si="2971"/>
        <v/>
      </c>
      <c r="N708" s="979" t="str">
        <f t="shared" si="2971"/>
        <v/>
      </c>
      <c r="O708" s="979" t="str">
        <f t="shared" si="2971"/>
        <v/>
      </c>
      <c r="P708" s="979" t="str">
        <f t="shared" si="2971"/>
        <v/>
      </c>
      <c r="Q708" s="979" t="str">
        <f t="shared" si="2971"/>
        <v/>
      </c>
      <c r="R708" s="980" t="str">
        <f t="shared" si="2971"/>
        <v/>
      </c>
      <c r="S708" s="978" t="str">
        <f t="shared" ref="S708:Z708" si="2972">IF(S692="","",RANK(C684,$C684:$J684,1))</f>
        <v/>
      </c>
      <c r="T708" s="979" t="str">
        <f t="shared" si="2972"/>
        <v/>
      </c>
      <c r="U708" s="979" t="str">
        <f t="shared" si="2972"/>
        <v/>
      </c>
      <c r="V708" s="979" t="str">
        <f t="shared" si="2972"/>
        <v/>
      </c>
      <c r="W708" s="979" t="str">
        <f t="shared" si="2972"/>
        <v/>
      </c>
      <c r="X708" s="979" t="str">
        <f t="shared" si="2972"/>
        <v/>
      </c>
      <c r="Y708" s="979" t="str">
        <f t="shared" si="2972"/>
        <v/>
      </c>
      <c r="Z708" s="985" t="str">
        <f t="shared" si="2972"/>
        <v/>
      </c>
      <c r="AA708" s="978" t="str">
        <f t="shared" ref="AA708:AH708" si="2973">IF(AA692="","",RANK(C684,$C684:$J684,1))</f>
        <v/>
      </c>
      <c r="AB708" s="979" t="str">
        <f t="shared" si="2973"/>
        <v/>
      </c>
      <c r="AC708" s="979" t="str">
        <f t="shared" si="2973"/>
        <v/>
      </c>
      <c r="AD708" s="979" t="str">
        <f t="shared" si="2973"/>
        <v/>
      </c>
      <c r="AE708" s="979" t="str">
        <f t="shared" si="2973"/>
        <v/>
      </c>
      <c r="AF708" s="979" t="str">
        <f t="shared" si="2973"/>
        <v/>
      </c>
      <c r="AG708" s="979" t="str">
        <f t="shared" si="2973"/>
        <v/>
      </c>
      <c r="AH708" s="980" t="str">
        <f t="shared" si="2973"/>
        <v/>
      </c>
      <c r="AI708" s="978" t="str">
        <f t="shared" ref="AI708:AP708" si="2974">IF(AI692="","",RANK(C684,$C684:$J684,1))</f>
        <v/>
      </c>
      <c r="AJ708" s="979" t="str">
        <f t="shared" si="2974"/>
        <v/>
      </c>
      <c r="AK708" s="979" t="str">
        <f t="shared" si="2974"/>
        <v/>
      </c>
      <c r="AL708" s="979" t="str">
        <f t="shared" si="2974"/>
        <v/>
      </c>
      <c r="AM708" s="979" t="str">
        <f t="shared" si="2974"/>
        <v/>
      </c>
      <c r="AN708" s="979" t="str">
        <f t="shared" si="2974"/>
        <v/>
      </c>
      <c r="AO708" s="979" t="str">
        <f t="shared" si="2974"/>
        <v/>
      </c>
      <c r="AP708" s="980" t="str">
        <f t="shared" si="2974"/>
        <v/>
      </c>
      <c r="AQ708" s="978" t="str">
        <f t="shared" ref="AQ708:AX708" si="2975">IF(AQ692="","",RANK(C684,$C684:$J684,1))</f>
        <v/>
      </c>
      <c r="AR708" s="979" t="str">
        <f t="shared" si="2975"/>
        <v/>
      </c>
      <c r="AS708" s="979" t="str">
        <f t="shared" si="2975"/>
        <v/>
      </c>
      <c r="AT708" s="979" t="str">
        <f t="shared" si="2975"/>
        <v/>
      </c>
      <c r="AU708" s="979" t="str">
        <f t="shared" si="2975"/>
        <v/>
      </c>
      <c r="AV708" s="979" t="str">
        <f t="shared" si="2975"/>
        <v/>
      </c>
      <c r="AW708" s="979" t="str">
        <f t="shared" si="2975"/>
        <v/>
      </c>
      <c r="AX708" s="980" t="str">
        <f t="shared" si="2975"/>
        <v/>
      </c>
      <c r="AY708" s="978" t="str">
        <f t="shared" ref="AY708:BF708" si="2976">IF(AY692="","",RANK(C684,$C684:$J684,1))</f>
        <v/>
      </c>
      <c r="AZ708" s="979" t="str">
        <f t="shared" si="2976"/>
        <v/>
      </c>
      <c r="BA708" s="979" t="str">
        <f t="shared" si="2976"/>
        <v/>
      </c>
      <c r="BB708" s="979" t="str">
        <f t="shared" si="2976"/>
        <v/>
      </c>
      <c r="BC708" s="979" t="str">
        <f t="shared" si="2976"/>
        <v/>
      </c>
      <c r="BD708" s="979" t="str">
        <f t="shared" si="2976"/>
        <v/>
      </c>
      <c r="BE708" s="979" t="str">
        <f t="shared" si="2976"/>
        <v/>
      </c>
      <c r="BF708" s="980" t="str">
        <f t="shared" si="2976"/>
        <v/>
      </c>
      <c r="BG708" s="978" t="str">
        <f t="shared" ref="BG708:BN708" si="2977">IF(BG692="","",RANK(C684,$C684:$J684,1))</f>
        <v/>
      </c>
      <c r="BH708" s="979" t="str">
        <f t="shared" si="2977"/>
        <v/>
      </c>
      <c r="BI708" s="979" t="str">
        <f t="shared" si="2977"/>
        <v/>
      </c>
      <c r="BJ708" s="979" t="str">
        <f t="shared" si="2977"/>
        <v/>
      </c>
      <c r="BK708" s="979" t="str">
        <f t="shared" si="2977"/>
        <v/>
      </c>
      <c r="BL708" s="979" t="str">
        <f t="shared" si="2977"/>
        <v/>
      </c>
      <c r="BM708" s="979" t="str">
        <f t="shared" si="2977"/>
        <v/>
      </c>
      <c r="BN708" s="980" t="str">
        <f t="shared" si="2977"/>
        <v/>
      </c>
    </row>
    <row r="709" spans="1:66" ht="15.75" x14ac:dyDescent="0.25">
      <c r="A709" s="2084" t="s">
        <v>32</v>
      </c>
      <c r="B709" s="2085"/>
      <c r="C709" s="978" t="str">
        <f t="shared" ref="C709:J709" si="2978">IF(C692="","",RANK(C685,$C685:$J685,0))</f>
        <v/>
      </c>
      <c r="D709" s="979" t="str">
        <f t="shared" si="2978"/>
        <v/>
      </c>
      <c r="E709" s="979" t="str">
        <f t="shared" si="2978"/>
        <v/>
      </c>
      <c r="F709" s="979" t="str">
        <f t="shared" si="2978"/>
        <v/>
      </c>
      <c r="G709" s="979" t="str">
        <f t="shared" si="2978"/>
        <v/>
      </c>
      <c r="H709" s="979" t="str">
        <f t="shared" si="2978"/>
        <v/>
      </c>
      <c r="I709" s="979" t="str">
        <f t="shared" si="2978"/>
        <v/>
      </c>
      <c r="J709" s="980" t="str">
        <f t="shared" si="2978"/>
        <v/>
      </c>
      <c r="K709" s="978" t="str">
        <f t="shared" ref="K709:R709" si="2979">IF(K692="","",RANK(C685,$C685:$J685,0))</f>
        <v/>
      </c>
      <c r="L709" s="979" t="str">
        <f t="shared" si="2979"/>
        <v/>
      </c>
      <c r="M709" s="979" t="str">
        <f t="shared" si="2979"/>
        <v/>
      </c>
      <c r="N709" s="979" t="str">
        <f t="shared" si="2979"/>
        <v/>
      </c>
      <c r="O709" s="979" t="str">
        <f t="shared" si="2979"/>
        <v/>
      </c>
      <c r="P709" s="979" t="str">
        <f t="shared" si="2979"/>
        <v/>
      </c>
      <c r="Q709" s="979" t="str">
        <f t="shared" si="2979"/>
        <v/>
      </c>
      <c r="R709" s="980" t="str">
        <f t="shared" si="2979"/>
        <v/>
      </c>
      <c r="S709" s="978" t="str">
        <f t="shared" ref="S709:Z709" si="2980">IF(S692="","",RANK(C685,$C685:$J685,0))</f>
        <v/>
      </c>
      <c r="T709" s="979" t="str">
        <f t="shared" si="2980"/>
        <v/>
      </c>
      <c r="U709" s="979" t="str">
        <f t="shared" si="2980"/>
        <v/>
      </c>
      <c r="V709" s="979" t="str">
        <f t="shared" si="2980"/>
        <v/>
      </c>
      <c r="W709" s="979" t="str">
        <f t="shared" si="2980"/>
        <v/>
      </c>
      <c r="X709" s="979" t="str">
        <f t="shared" si="2980"/>
        <v/>
      </c>
      <c r="Y709" s="979" t="str">
        <f t="shared" si="2980"/>
        <v/>
      </c>
      <c r="Z709" s="985" t="str">
        <f t="shared" si="2980"/>
        <v/>
      </c>
      <c r="AA709" s="978" t="str">
        <f t="shared" ref="AA709:AH709" si="2981">IF(AA692="","",RANK(C685,$C685:$J685,0))</f>
        <v/>
      </c>
      <c r="AB709" s="979" t="str">
        <f t="shared" si="2981"/>
        <v/>
      </c>
      <c r="AC709" s="979" t="str">
        <f t="shared" si="2981"/>
        <v/>
      </c>
      <c r="AD709" s="979" t="str">
        <f t="shared" si="2981"/>
        <v/>
      </c>
      <c r="AE709" s="979" t="str">
        <f t="shared" si="2981"/>
        <v/>
      </c>
      <c r="AF709" s="979" t="str">
        <f t="shared" si="2981"/>
        <v/>
      </c>
      <c r="AG709" s="979" t="str">
        <f t="shared" si="2981"/>
        <v/>
      </c>
      <c r="AH709" s="980" t="str">
        <f t="shared" si="2981"/>
        <v/>
      </c>
      <c r="AI709" s="978" t="str">
        <f t="shared" ref="AI709:AP709" si="2982">IF(AI692="","",RANK(C685,$C685:$J685,0))</f>
        <v/>
      </c>
      <c r="AJ709" s="979" t="str">
        <f t="shared" si="2982"/>
        <v/>
      </c>
      <c r="AK709" s="979" t="str">
        <f t="shared" si="2982"/>
        <v/>
      </c>
      <c r="AL709" s="979" t="str">
        <f t="shared" si="2982"/>
        <v/>
      </c>
      <c r="AM709" s="979" t="str">
        <f t="shared" si="2982"/>
        <v/>
      </c>
      <c r="AN709" s="979" t="str">
        <f t="shared" si="2982"/>
        <v/>
      </c>
      <c r="AO709" s="979" t="str">
        <f t="shared" si="2982"/>
        <v/>
      </c>
      <c r="AP709" s="980" t="str">
        <f t="shared" si="2982"/>
        <v/>
      </c>
      <c r="AQ709" s="978" t="str">
        <f t="shared" ref="AQ709:AX709" si="2983">IF(AQ692="","",RANK(C685,$C685:$J685,0))</f>
        <v/>
      </c>
      <c r="AR709" s="979" t="str">
        <f t="shared" si="2983"/>
        <v/>
      </c>
      <c r="AS709" s="979" t="str">
        <f t="shared" si="2983"/>
        <v/>
      </c>
      <c r="AT709" s="979" t="str">
        <f t="shared" si="2983"/>
        <v/>
      </c>
      <c r="AU709" s="979" t="str">
        <f t="shared" si="2983"/>
        <v/>
      </c>
      <c r="AV709" s="979" t="str">
        <f t="shared" si="2983"/>
        <v/>
      </c>
      <c r="AW709" s="979" t="str">
        <f t="shared" si="2983"/>
        <v/>
      </c>
      <c r="AX709" s="980" t="str">
        <f t="shared" si="2983"/>
        <v/>
      </c>
      <c r="AY709" s="978" t="str">
        <f t="shared" ref="AY709:BF709" si="2984">IF(AY692="","",RANK(C685,$C685:$J685,0))</f>
        <v/>
      </c>
      <c r="AZ709" s="979" t="str">
        <f t="shared" si="2984"/>
        <v/>
      </c>
      <c r="BA709" s="979" t="str">
        <f t="shared" si="2984"/>
        <v/>
      </c>
      <c r="BB709" s="979" t="str">
        <f t="shared" si="2984"/>
        <v/>
      </c>
      <c r="BC709" s="979" t="str">
        <f t="shared" si="2984"/>
        <v/>
      </c>
      <c r="BD709" s="979" t="str">
        <f t="shared" si="2984"/>
        <v/>
      </c>
      <c r="BE709" s="979" t="str">
        <f t="shared" si="2984"/>
        <v/>
      </c>
      <c r="BF709" s="980" t="str">
        <f t="shared" si="2984"/>
        <v/>
      </c>
      <c r="BG709" s="978" t="str">
        <f t="shared" ref="BG709:BN709" si="2985">IF(BG692="","",RANK(C685,$C685:$J685,0))</f>
        <v/>
      </c>
      <c r="BH709" s="979" t="str">
        <f t="shared" si="2985"/>
        <v/>
      </c>
      <c r="BI709" s="979" t="str">
        <f t="shared" si="2985"/>
        <v/>
      </c>
      <c r="BJ709" s="979" t="str">
        <f t="shared" si="2985"/>
        <v/>
      </c>
      <c r="BK709" s="979" t="str">
        <f t="shared" si="2985"/>
        <v/>
      </c>
      <c r="BL709" s="979" t="str">
        <f t="shared" si="2985"/>
        <v/>
      </c>
      <c r="BM709" s="979" t="str">
        <f t="shared" si="2985"/>
        <v/>
      </c>
      <c r="BN709" s="980" t="str">
        <f t="shared" si="2985"/>
        <v/>
      </c>
    </row>
    <row r="710" spans="1:66" ht="16.5" thickBot="1" x14ac:dyDescent="0.3">
      <c r="A710" s="2086" t="s">
        <v>137</v>
      </c>
      <c r="B710" s="2087"/>
      <c r="C710" s="986" t="str">
        <f t="shared" ref="C710:J710" si="2986">IF(C692="","",RANK(C686,$C686:$J686,0))</f>
        <v/>
      </c>
      <c r="D710" s="987" t="str">
        <f t="shared" si="2986"/>
        <v/>
      </c>
      <c r="E710" s="987" t="str">
        <f t="shared" si="2986"/>
        <v/>
      </c>
      <c r="F710" s="987" t="str">
        <f t="shared" si="2986"/>
        <v/>
      </c>
      <c r="G710" s="987" t="str">
        <f t="shared" si="2986"/>
        <v/>
      </c>
      <c r="H710" s="987" t="str">
        <f t="shared" si="2986"/>
        <v/>
      </c>
      <c r="I710" s="987" t="str">
        <f t="shared" si="2986"/>
        <v/>
      </c>
      <c r="J710" s="988" t="str">
        <f t="shared" si="2986"/>
        <v/>
      </c>
      <c r="K710" s="986" t="str">
        <f t="shared" ref="K710:R710" si="2987">IF(K692="","",RANK(C686,$C686:$J686,0))</f>
        <v/>
      </c>
      <c r="L710" s="987" t="str">
        <f t="shared" si="2987"/>
        <v/>
      </c>
      <c r="M710" s="987" t="str">
        <f t="shared" si="2987"/>
        <v/>
      </c>
      <c r="N710" s="987" t="str">
        <f t="shared" si="2987"/>
        <v/>
      </c>
      <c r="O710" s="987" t="str">
        <f t="shared" si="2987"/>
        <v/>
      </c>
      <c r="P710" s="987" t="str">
        <f t="shared" si="2987"/>
        <v/>
      </c>
      <c r="Q710" s="987" t="str">
        <f t="shared" si="2987"/>
        <v/>
      </c>
      <c r="R710" s="988" t="str">
        <f t="shared" si="2987"/>
        <v/>
      </c>
      <c r="S710" s="981" t="str">
        <f t="shared" ref="S710:Z710" si="2988">IF(S692="","",RANK(C686,$C686:$J686,0))</f>
        <v/>
      </c>
      <c r="T710" s="982" t="str">
        <f t="shared" si="2988"/>
        <v/>
      </c>
      <c r="U710" s="982" t="str">
        <f t="shared" si="2988"/>
        <v/>
      </c>
      <c r="V710" s="982" t="str">
        <f t="shared" si="2988"/>
        <v/>
      </c>
      <c r="W710" s="982" t="str">
        <f t="shared" si="2988"/>
        <v/>
      </c>
      <c r="X710" s="982" t="str">
        <f t="shared" si="2988"/>
        <v/>
      </c>
      <c r="Y710" s="982" t="str">
        <f t="shared" si="2988"/>
        <v/>
      </c>
      <c r="Z710" s="989" t="str">
        <f t="shared" si="2988"/>
        <v/>
      </c>
      <c r="AA710" s="981" t="str">
        <f t="shared" ref="AA710:AH710" si="2989">IF(AA692="","",RANK(C686,$C686:$J686,0))</f>
        <v/>
      </c>
      <c r="AB710" s="982" t="str">
        <f t="shared" si="2989"/>
        <v/>
      </c>
      <c r="AC710" s="982" t="str">
        <f t="shared" si="2989"/>
        <v/>
      </c>
      <c r="AD710" s="982" t="str">
        <f t="shared" si="2989"/>
        <v/>
      </c>
      <c r="AE710" s="982" t="str">
        <f t="shared" si="2989"/>
        <v/>
      </c>
      <c r="AF710" s="982" t="str">
        <f t="shared" si="2989"/>
        <v/>
      </c>
      <c r="AG710" s="982" t="str">
        <f t="shared" si="2989"/>
        <v/>
      </c>
      <c r="AH710" s="983" t="str">
        <f t="shared" si="2989"/>
        <v/>
      </c>
      <c r="AI710" s="981" t="str">
        <f t="shared" ref="AI710:AP710" si="2990">IF(AI692="","",RANK(C686,$C686:$J686,0))</f>
        <v/>
      </c>
      <c r="AJ710" s="982" t="str">
        <f t="shared" si="2990"/>
        <v/>
      </c>
      <c r="AK710" s="982" t="str">
        <f t="shared" si="2990"/>
        <v/>
      </c>
      <c r="AL710" s="982" t="str">
        <f t="shared" si="2990"/>
        <v/>
      </c>
      <c r="AM710" s="982" t="str">
        <f t="shared" si="2990"/>
        <v/>
      </c>
      <c r="AN710" s="982" t="str">
        <f t="shared" si="2990"/>
        <v/>
      </c>
      <c r="AO710" s="982" t="str">
        <f t="shared" si="2990"/>
        <v/>
      </c>
      <c r="AP710" s="983" t="str">
        <f t="shared" si="2990"/>
        <v/>
      </c>
      <c r="AQ710" s="981" t="str">
        <f t="shared" ref="AQ710:AX710" si="2991">IF(AQ692="","",RANK(C686,$C686:$J686,0))</f>
        <v/>
      </c>
      <c r="AR710" s="982" t="str">
        <f t="shared" si="2991"/>
        <v/>
      </c>
      <c r="AS710" s="982" t="str">
        <f t="shared" si="2991"/>
        <v/>
      </c>
      <c r="AT710" s="982" t="str">
        <f t="shared" si="2991"/>
        <v/>
      </c>
      <c r="AU710" s="982" t="str">
        <f t="shared" si="2991"/>
        <v/>
      </c>
      <c r="AV710" s="982" t="str">
        <f t="shared" si="2991"/>
        <v/>
      </c>
      <c r="AW710" s="982" t="str">
        <f t="shared" si="2991"/>
        <v/>
      </c>
      <c r="AX710" s="983" t="str">
        <f t="shared" si="2991"/>
        <v/>
      </c>
      <c r="AY710" s="981" t="str">
        <f t="shared" ref="AY710:BF710" si="2992">IF(AY692="","",RANK(C686,$C686:$J686,0))</f>
        <v/>
      </c>
      <c r="AZ710" s="982" t="str">
        <f t="shared" si="2992"/>
        <v/>
      </c>
      <c r="BA710" s="982" t="str">
        <f t="shared" si="2992"/>
        <v/>
      </c>
      <c r="BB710" s="982" t="str">
        <f t="shared" si="2992"/>
        <v/>
      </c>
      <c r="BC710" s="982" t="str">
        <f t="shared" si="2992"/>
        <v/>
      </c>
      <c r="BD710" s="982" t="str">
        <f t="shared" si="2992"/>
        <v/>
      </c>
      <c r="BE710" s="982" t="str">
        <f t="shared" si="2992"/>
        <v/>
      </c>
      <c r="BF710" s="983" t="str">
        <f t="shared" si="2992"/>
        <v/>
      </c>
      <c r="BG710" s="981" t="str">
        <f t="shared" ref="BG710:BN710" si="2993">IF(BG692="","",RANK(C686,$C686:$J686,0))</f>
        <v/>
      </c>
      <c r="BH710" s="982" t="str">
        <f t="shared" si="2993"/>
        <v/>
      </c>
      <c r="BI710" s="982" t="str">
        <f t="shared" si="2993"/>
        <v/>
      </c>
      <c r="BJ710" s="982" t="str">
        <f t="shared" si="2993"/>
        <v/>
      </c>
      <c r="BK710" s="982" t="str">
        <f t="shared" si="2993"/>
        <v/>
      </c>
      <c r="BL710" s="982" t="str">
        <f t="shared" si="2993"/>
        <v/>
      </c>
      <c r="BM710" s="982" t="str">
        <f t="shared" si="2993"/>
        <v/>
      </c>
      <c r="BN710" s="983" t="str">
        <f t="shared" si="2993"/>
        <v/>
      </c>
    </row>
    <row r="711" spans="1:66" ht="15.75" x14ac:dyDescent="0.25">
      <c r="A711" s="2088" t="s">
        <v>40</v>
      </c>
      <c r="B711" s="2089"/>
      <c r="C711" s="966" t="str">
        <f t="shared" ref="C711:J711" si="2994">IF(C692="","",RANK(C701,$C701:$J701,0))</f>
        <v/>
      </c>
      <c r="D711" s="967" t="str">
        <f t="shared" si="2994"/>
        <v/>
      </c>
      <c r="E711" s="967" t="str">
        <f t="shared" si="2994"/>
        <v/>
      </c>
      <c r="F711" s="967" t="str">
        <f t="shared" si="2994"/>
        <v/>
      </c>
      <c r="G711" s="967" t="str">
        <f t="shared" si="2994"/>
        <v/>
      </c>
      <c r="H711" s="967" t="str">
        <f t="shared" si="2994"/>
        <v/>
      </c>
      <c r="I711" s="967" t="str">
        <f t="shared" si="2994"/>
        <v/>
      </c>
      <c r="J711" s="968" t="str">
        <f t="shared" si="2994"/>
        <v/>
      </c>
      <c r="K711" s="966" t="str">
        <f t="shared" ref="K711:R711" si="2995">IF(K692="","",RANK(K701,$K701:$R701,0))</f>
        <v/>
      </c>
      <c r="L711" s="967" t="str">
        <f t="shared" si="2995"/>
        <v/>
      </c>
      <c r="M711" s="967" t="str">
        <f t="shared" si="2995"/>
        <v/>
      </c>
      <c r="N711" s="967" t="str">
        <f t="shared" si="2995"/>
        <v/>
      </c>
      <c r="O711" s="967" t="str">
        <f t="shared" si="2995"/>
        <v/>
      </c>
      <c r="P711" s="967" t="str">
        <f t="shared" si="2995"/>
        <v/>
      </c>
      <c r="Q711" s="967" t="str">
        <f t="shared" si="2995"/>
        <v/>
      </c>
      <c r="R711" s="968" t="str">
        <f t="shared" si="2995"/>
        <v/>
      </c>
      <c r="S711" s="966" t="str">
        <f t="shared" ref="S711:Z711" si="2996">IF(S692="","",RANK(S701,$S701:$Z701,0))</f>
        <v/>
      </c>
      <c r="T711" s="967" t="str">
        <f t="shared" si="2996"/>
        <v/>
      </c>
      <c r="U711" s="967" t="str">
        <f t="shared" si="2996"/>
        <v/>
      </c>
      <c r="V711" s="967" t="str">
        <f t="shared" si="2996"/>
        <v/>
      </c>
      <c r="W711" s="967" t="str">
        <f t="shared" si="2996"/>
        <v/>
      </c>
      <c r="X711" s="967" t="str">
        <f t="shared" si="2996"/>
        <v/>
      </c>
      <c r="Y711" s="967" t="str">
        <f t="shared" si="2996"/>
        <v/>
      </c>
      <c r="Z711" s="968" t="str">
        <f t="shared" si="2996"/>
        <v/>
      </c>
      <c r="AA711" s="966" t="str">
        <f t="shared" ref="AA711:AH711" si="2997">IF(AA692="","",RANK(AA701,$AA701:$AH701,0))</f>
        <v/>
      </c>
      <c r="AB711" s="967" t="str">
        <f t="shared" si="2997"/>
        <v/>
      </c>
      <c r="AC711" s="967" t="str">
        <f t="shared" si="2997"/>
        <v/>
      </c>
      <c r="AD711" s="967" t="str">
        <f t="shared" si="2997"/>
        <v/>
      </c>
      <c r="AE711" s="967" t="str">
        <f t="shared" si="2997"/>
        <v/>
      </c>
      <c r="AF711" s="967" t="str">
        <f t="shared" si="2997"/>
        <v/>
      </c>
      <c r="AG711" s="967" t="str">
        <f t="shared" si="2997"/>
        <v/>
      </c>
      <c r="AH711" s="968" t="str">
        <f t="shared" si="2997"/>
        <v/>
      </c>
      <c r="AI711" s="966" t="str">
        <f t="shared" ref="AI711:AP711" si="2998">IF(AI692="","",RANK(AI701,$AI701:$AP701,0))</f>
        <v/>
      </c>
      <c r="AJ711" s="967" t="str">
        <f t="shared" si="2998"/>
        <v/>
      </c>
      <c r="AK711" s="967" t="str">
        <f t="shared" si="2998"/>
        <v/>
      </c>
      <c r="AL711" s="967" t="str">
        <f t="shared" si="2998"/>
        <v/>
      </c>
      <c r="AM711" s="967" t="str">
        <f t="shared" si="2998"/>
        <v/>
      </c>
      <c r="AN711" s="967" t="str">
        <f t="shared" si="2998"/>
        <v/>
      </c>
      <c r="AO711" s="967" t="str">
        <f t="shared" si="2998"/>
        <v/>
      </c>
      <c r="AP711" s="968" t="str">
        <f t="shared" si="2998"/>
        <v/>
      </c>
      <c r="AQ711" s="966" t="str">
        <f t="shared" ref="AQ711:AX711" si="2999">IF(AQ692="","",RANK(AQ701,$AQ701:$AX701,0))</f>
        <v/>
      </c>
      <c r="AR711" s="967" t="str">
        <f t="shared" si="2999"/>
        <v/>
      </c>
      <c r="AS711" s="967" t="str">
        <f t="shared" si="2999"/>
        <v/>
      </c>
      <c r="AT711" s="967" t="str">
        <f t="shared" si="2999"/>
        <v/>
      </c>
      <c r="AU711" s="967" t="str">
        <f t="shared" si="2999"/>
        <v/>
      </c>
      <c r="AV711" s="967" t="str">
        <f t="shared" si="2999"/>
        <v/>
      </c>
      <c r="AW711" s="967" t="str">
        <f t="shared" si="2999"/>
        <v/>
      </c>
      <c r="AX711" s="968" t="str">
        <f t="shared" si="2999"/>
        <v/>
      </c>
      <c r="AY711" s="966" t="str">
        <f t="shared" ref="AY711:BF711" si="3000">IF(AY692="","",RANK(AY701,$AY701:$BF701,0))</f>
        <v/>
      </c>
      <c r="AZ711" s="967" t="str">
        <f t="shared" si="3000"/>
        <v/>
      </c>
      <c r="BA711" s="967" t="str">
        <f t="shared" si="3000"/>
        <v/>
      </c>
      <c r="BB711" s="967" t="str">
        <f t="shared" si="3000"/>
        <v/>
      </c>
      <c r="BC711" s="967" t="str">
        <f t="shared" si="3000"/>
        <v/>
      </c>
      <c r="BD711" s="967" t="str">
        <f t="shared" si="3000"/>
        <v/>
      </c>
      <c r="BE711" s="967" t="str">
        <f t="shared" si="3000"/>
        <v/>
      </c>
      <c r="BF711" s="968" t="str">
        <f t="shared" si="3000"/>
        <v/>
      </c>
      <c r="BG711" s="966" t="str">
        <f t="shared" ref="BG711:BN711" si="3001">IF(BG692="","",RANK(BG701,$BG701:$BN701,0))</f>
        <v/>
      </c>
      <c r="BH711" s="967" t="str">
        <f t="shared" si="3001"/>
        <v/>
      </c>
      <c r="BI711" s="967" t="str">
        <f t="shared" si="3001"/>
        <v/>
      </c>
      <c r="BJ711" s="967" t="str">
        <f t="shared" si="3001"/>
        <v/>
      </c>
      <c r="BK711" s="967" t="str">
        <f t="shared" si="3001"/>
        <v/>
      </c>
      <c r="BL711" s="967" t="str">
        <f t="shared" si="3001"/>
        <v/>
      </c>
      <c r="BM711" s="967" t="str">
        <f t="shared" si="3001"/>
        <v/>
      </c>
      <c r="BN711" s="968" t="str">
        <f t="shared" si="3001"/>
        <v/>
      </c>
    </row>
    <row r="712" spans="1:66" ht="15.75" x14ac:dyDescent="0.25">
      <c r="A712" s="2090" t="s">
        <v>34</v>
      </c>
      <c r="B712" s="2091"/>
      <c r="C712" s="969" t="str">
        <f t="shared" ref="C712:J712" si="3002">IF(C692="","",RANK(C702,$C702:$J702,0))</f>
        <v/>
      </c>
      <c r="D712" s="970" t="str">
        <f t="shared" si="3002"/>
        <v/>
      </c>
      <c r="E712" s="970" t="str">
        <f t="shared" si="3002"/>
        <v/>
      </c>
      <c r="F712" s="970" t="str">
        <f t="shared" si="3002"/>
        <v/>
      </c>
      <c r="G712" s="970" t="str">
        <f t="shared" si="3002"/>
        <v/>
      </c>
      <c r="H712" s="970" t="str">
        <f t="shared" si="3002"/>
        <v/>
      </c>
      <c r="I712" s="970" t="str">
        <f t="shared" si="3002"/>
        <v/>
      </c>
      <c r="J712" s="971" t="str">
        <f t="shared" si="3002"/>
        <v/>
      </c>
      <c r="K712" s="969" t="str">
        <f t="shared" ref="K712:R712" si="3003">IF(K692="","",RANK(K702,$K702:$R702,0))</f>
        <v/>
      </c>
      <c r="L712" s="970" t="str">
        <f t="shared" si="3003"/>
        <v/>
      </c>
      <c r="M712" s="970" t="str">
        <f t="shared" si="3003"/>
        <v/>
      </c>
      <c r="N712" s="970" t="str">
        <f t="shared" si="3003"/>
        <v/>
      </c>
      <c r="O712" s="970" t="str">
        <f t="shared" si="3003"/>
        <v/>
      </c>
      <c r="P712" s="970" t="str">
        <f t="shared" si="3003"/>
        <v/>
      </c>
      <c r="Q712" s="970" t="str">
        <f t="shared" si="3003"/>
        <v/>
      </c>
      <c r="R712" s="971" t="str">
        <f t="shared" si="3003"/>
        <v/>
      </c>
      <c r="S712" s="969" t="str">
        <f t="shared" ref="S712:Z712" si="3004">IF(S692="","",RANK(S702,$S702:$Z702,0))</f>
        <v/>
      </c>
      <c r="T712" s="970" t="str">
        <f t="shared" si="3004"/>
        <v/>
      </c>
      <c r="U712" s="970" t="str">
        <f t="shared" si="3004"/>
        <v/>
      </c>
      <c r="V712" s="970" t="str">
        <f t="shared" si="3004"/>
        <v/>
      </c>
      <c r="W712" s="970" t="str">
        <f t="shared" si="3004"/>
        <v/>
      </c>
      <c r="X712" s="970" t="str">
        <f t="shared" si="3004"/>
        <v/>
      </c>
      <c r="Y712" s="970" t="str">
        <f t="shared" si="3004"/>
        <v/>
      </c>
      <c r="Z712" s="971" t="str">
        <f t="shared" si="3004"/>
        <v/>
      </c>
      <c r="AA712" s="969" t="str">
        <f t="shared" ref="AA712:AH712" si="3005">IF(AA692="","",RANK(AA702,$AA702:$AH702,0))</f>
        <v/>
      </c>
      <c r="AB712" s="970" t="str">
        <f t="shared" si="3005"/>
        <v/>
      </c>
      <c r="AC712" s="970" t="str">
        <f t="shared" si="3005"/>
        <v/>
      </c>
      <c r="AD712" s="970" t="str">
        <f t="shared" si="3005"/>
        <v/>
      </c>
      <c r="AE712" s="970" t="str">
        <f t="shared" si="3005"/>
        <v/>
      </c>
      <c r="AF712" s="970" t="str">
        <f t="shared" si="3005"/>
        <v/>
      </c>
      <c r="AG712" s="970" t="str">
        <f t="shared" si="3005"/>
        <v/>
      </c>
      <c r="AH712" s="971" t="str">
        <f t="shared" si="3005"/>
        <v/>
      </c>
      <c r="AI712" s="969" t="str">
        <f t="shared" ref="AI712:AP712" si="3006">IF(AI692="","",RANK(AI702,$AI702:$AP702,0))</f>
        <v/>
      </c>
      <c r="AJ712" s="970" t="str">
        <f t="shared" si="3006"/>
        <v/>
      </c>
      <c r="AK712" s="970" t="str">
        <f t="shared" si="3006"/>
        <v/>
      </c>
      <c r="AL712" s="970" t="str">
        <f t="shared" si="3006"/>
        <v/>
      </c>
      <c r="AM712" s="970" t="str">
        <f t="shared" si="3006"/>
        <v/>
      </c>
      <c r="AN712" s="970" t="str">
        <f t="shared" si="3006"/>
        <v/>
      </c>
      <c r="AO712" s="970" t="str">
        <f t="shared" si="3006"/>
        <v/>
      </c>
      <c r="AP712" s="971" t="str">
        <f t="shared" si="3006"/>
        <v/>
      </c>
      <c r="AQ712" s="969" t="str">
        <f t="shared" ref="AQ712:AX712" si="3007">IF(AQ692="","",RANK(AQ702,$AQ702:$AX702,0))</f>
        <v/>
      </c>
      <c r="AR712" s="970" t="str">
        <f t="shared" si="3007"/>
        <v/>
      </c>
      <c r="AS712" s="970" t="str">
        <f t="shared" si="3007"/>
        <v/>
      </c>
      <c r="AT712" s="970" t="str">
        <f t="shared" si="3007"/>
        <v/>
      </c>
      <c r="AU712" s="970" t="str">
        <f t="shared" si="3007"/>
        <v/>
      </c>
      <c r="AV712" s="970" t="str">
        <f t="shared" si="3007"/>
        <v/>
      </c>
      <c r="AW712" s="970" t="str">
        <f t="shared" si="3007"/>
        <v/>
      </c>
      <c r="AX712" s="971" t="str">
        <f t="shared" si="3007"/>
        <v/>
      </c>
      <c r="AY712" s="969" t="str">
        <f t="shared" ref="AY712:BF712" si="3008">IF(AY692="","",RANK(AY702,$AY702:$BF702,0))</f>
        <v/>
      </c>
      <c r="AZ712" s="970" t="str">
        <f t="shared" si="3008"/>
        <v/>
      </c>
      <c r="BA712" s="970" t="str">
        <f t="shared" si="3008"/>
        <v/>
      </c>
      <c r="BB712" s="970" t="str">
        <f t="shared" si="3008"/>
        <v/>
      </c>
      <c r="BC712" s="970" t="str">
        <f t="shared" si="3008"/>
        <v/>
      </c>
      <c r="BD712" s="970" t="str">
        <f t="shared" si="3008"/>
        <v/>
      </c>
      <c r="BE712" s="970" t="str">
        <f t="shared" si="3008"/>
        <v/>
      </c>
      <c r="BF712" s="971" t="str">
        <f t="shared" si="3008"/>
        <v/>
      </c>
      <c r="BG712" s="969" t="str">
        <f t="shared" ref="BG712:BN712" si="3009">IF(BG692="","",RANK(BG702,$BG702:$BN702,0))</f>
        <v/>
      </c>
      <c r="BH712" s="970" t="str">
        <f t="shared" si="3009"/>
        <v/>
      </c>
      <c r="BI712" s="970" t="str">
        <f t="shared" si="3009"/>
        <v/>
      </c>
      <c r="BJ712" s="970" t="str">
        <f t="shared" si="3009"/>
        <v/>
      </c>
      <c r="BK712" s="970" t="str">
        <f t="shared" si="3009"/>
        <v/>
      </c>
      <c r="BL712" s="970" t="str">
        <f t="shared" si="3009"/>
        <v/>
      </c>
      <c r="BM712" s="970" t="str">
        <f t="shared" si="3009"/>
        <v/>
      </c>
      <c r="BN712" s="971" t="str">
        <f t="shared" si="3009"/>
        <v/>
      </c>
    </row>
    <row r="713" spans="1:66" ht="15.75" x14ac:dyDescent="0.25">
      <c r="A713" s="2090" t="s">
        <v>35</v>
      </c>
      <c r="B713" s="2091"/>
      <c r="C713" s="969" t="str">
        <f t="shared" ref="C713:J713" si="3010">IF(C692="","",RANK(C703,$C703:$J703,1))</f>
        <v/>
      </c>
      <c r="D713" s="970" t="str">
        <f t="shared" si="3010"/>
        <v/>
      </c>
      <c r="E713" s="970" t="str">
        <f t="shared" si="3010"/>
        <v/>
      </c>
      <c r="F713" s="970" t="str">
        <f t="shared" si="3010"/>
        <v/>
      </c>
      <c r="G713" s="970" t="str">
        <f t="shared" si="3010"/>
        <v/>
      </c>
      <c r="H713" s="970" t="str">
        <f t="shared" si="3010"/>
        <v/>
      </c>
      <c r="I713" s="970" t="str">
        <f t="shared" si="3010"/>
        <v/>
      </c>
      <c r="J713" s="971" t="str">
        <f t="shared" si="3010"/>
        <v/>
      </c>
      <c r="K713" s="969" t="str">
        <f t="shared" ref="K713:R713" si="3011">IF(K692="","",RANK(K703,$K703:$R703,1))</f>
        <v/>
      </c>
      <c r="L713" s="970" t="str">
        <f t="shared" si="3011"/>
        <v/>
      </c>
      <c r="M713" s="970" t="str">
        <f t="shared" si="3011"/>
        <v/>
      </c>
      <c r="N713" s="970" t="str">
        <f t="shared" si="3011"/>
        <v/>
      </c>
      <c r="O713" s="970" t="str">
        <f t="shared" si="3011"/>
        <v/>
      </c>
      <c r="P713" s="970" t="str">
        <f t="shared" si="3011"/>
        <v/>
      </c>
      <c r="Q713" s="970" t="str">
        <f t="shared" si="3011"/>
        <v/>
      </c>
      <c r="R713" s="971" t="str">
        <f t="shared" si="3011"/>
        <v/>
      </c>
      <c r="S713" s="969" t="str">
        <f t="shared" ref="S713:Z713" si="3012">IF(S692="","",RANK(S703,$S703:$Z703,1))</f>
        <v/>
      </c>
      <c r="T713" s="970" t="str">
        <f t="shared" si="3012"/>
        <v/>
      </c>
      <c r="U713" s="970" t="str">
        <f t="shared" si="3012"/>
        <v/>
      </c>
      <c r="V713" s="970" t="str">
        <f t="shared" si="3012"/>
        <v/>
      </c>
      <c r="W713" s="970" t="str">
        <f t="shared" si="3012"/>
        <v/>
      </c>
      <c r="X713" s="970" t="str">
        <f t="shared" si="3012"/>
        <v/>
      </c>
      <c r="Y713" s="970" t="str">
        <f t="shared" si="3012"/>
        <v/>
      </c>
      <c r="Z713" s="971" t="str">
        <f t="shared" si="3012"/>
        <v/>
      </c>
      <c r="AA713" s="969" t="str">
        <f t="shared" ref="AA713:AH713" si="3013">IF(AA692="","",RANK(AA703,$AA703:$AH703,1))</f>
        <v/>
      </c>
      <c r="AB713" s="970" t="str">
        <f t="shared" si="3013"/>
        <v/>
      </c>
      <c r="AC713" s="970" t="str">
        <f t="shared" si="3013"/>
        <v/>
      </c>
      <c r="AD713" s="970" t="str">
        <f t="shared" si="3013"/>
        <v/>
      </c>
      <c r="AE713" s="970" t="str">
        <f t="shared" si="3013"/>
        <v/>
      </c>
      <c r="AF713" s="970" t="str">
        <f t="shared" si="3013"/>
        <v/>
      </c>
      <c r="AG713" s="970" t="str">
        <f t="shared" si="3013"/>
        <v/>
      </c>
      <c r="AH713" s="971" t="str">
        <f t="shared" si="3013"/>
        <v/>
      </c>
      <c r="AI713" s="969" t="str">
        <f t="shared" ref="AI713:AP713" si="3014">IF(AI692="","",RANK(AI703,$AI703:$AP703,1))</f>
        <v/>
      </c>
      <c r="AJ713" s="970" t="str">
        <f t="shared" si="3014"/>
        <v/>
      </c>
      <c r="AK713" s="970" t="str">
        <f t="shared" si="3014"/>
        <v/>
      </c>
      <c r="AL713" s="970" t="str">
        <f t="shared" si="3014"/>
        <v/>
      </c>
      <c r="AM713" s="970" t="str">
        <f t="shared" si="3014"/>
        <v/>
      </c>
      <c r="AN713" s="970" t="str">
        <f t="shared" si="3014"/>
        <v/>
      </c>
      <c r="AO713" s="970" t="str">
        <f t="shared" si="3014"/>
        <v/>
      </c>
      <c r="AP713" s="971" t="str">
        <f t="shared" si="3014"/>
        <v/>
      </c>
      <c r="AQ713" s="969" t="str">
        <f t="shared" ref="AQ713:AX713" si="3015">IF(AQ692="","",RANK(AQ703,$AQ703:$AX703,1))</f>
        <v/>
      </c>
      <c r="AR713" s="970" t="str">
        <f t="shared" si="3015"/>
        <v/>
      </c>
      <c r="AS713" s="970" t="str">
        <f t="shared" si="3015"/>
        <v/>
      </c>
      <c r="AT713" s="970" t="str">
        <f t="shared" si="3015"/>
        <v/>
      </c>
      <c r="AU713" s="970" t="str">
        <f t="shared" si="3015"/>
        <v/>
      </c>
      <c r="AV713" s="970" t="str">
        <f t="shared" si="3015"/>
        <v/>
      </c>
      <c r="AW713" s="970" t="str">
        <f t="shared" si="3015"/>
        <v/>
      </c>
      <c r="AX713" s="971" t="str">
        <f t="shared" si="3015"/>
        <v/>
      </c>
      <c r="AY713" s="969" t="str">
        <f t="shared" ref="AY713:BF713" si="3016">IF(AY692="","",RANK(AY703,$AY703:$BF703,1))</f>
        <v/>
      </c>
      <c r="AZ713" s="970" t="str">
        <f t="shared" si="3016"/>
        <v/>
      </c>
      <c r="BA713" s="970" t="str">
        <f t="shared" si="3016"/>
        <v/>
      </c>
      <c r="BB713" s="970" t="str">
        <f t="shared" si="3016"/>
        <v/>
      </c>
      <c r="BC713" s="970" t="str">
        <f t="shared" si="3016"/>
        <v/>
      </c>
      <c r="BD713" s="970" t="str">
        <f t="shared" si="3016"/>
        <v/>
      </c>
      <c r="BE713" s="970" t="str">
        <f t="shared" si="3016"/>
        <v/>
      </c>
      <c r="BF713" s="971" t="str">
        <f t="shared" si="3016"/>
        <v/>
      </c>
      <c r="BG713" s="969" t="str">
        <f t="shared" ref="BG713:BN713" si="3017">IF(BG692="","",RANK(BG703,$BG703:$BN703,1))</f>
        <v/>
      </c>
      <c r="BH713" s="970" t="str">
        <f t="shared" si="3017"/>
        <v/>
      </c>
      <c r="BI713" s="970" t="str">
        <f t="shared" si="3017"/>
        <v/>
      </c>
      <c r="BJ713" s="970" t="str">
        <f t="shared" si="3017"/>
        <v/>
      </c>
      <c r="BK713" s="970" t="str">
        <f t="shared" si="3017"/>
        <v/>
      </c>
      <c r="BL713" s="970" t="str">
        <f t="shared" si="3017"/>
        <v/>
      </c>
      <c r="BM713" s="970" t="str">
        <f t="shared" si="3017"/>
        <v/>
      </c>
      <c r="BN713" s="971" t="str">
        <f t="shared" si="3017"/>
        <v/>
      </c>
    </row>
    <row r="714" spans="1:66" ht="15.75" x14ac:dyDescent="0.25">
      <c r="A714" s="2090" t="s">
        <v>36</v>
      </c>
      <c r="B714" s="2091"/>
      <c r="C714" s="969" t="str">
        <f t="shared" ref="C714:J714" si="3018">IF(C692="","",RANK(C704,$C704:$J704,0))</f>
        <v/>
      </c>
      <c r="D714" s="970" t="str">
        <f t="shared" si="3018"/>
        <v/>
      </c>
      <c r="E714" s="970" t="str">
        <f t="shared" si="3018"/>
        <v/>
      </c>
      <c r="F714" s="970" t="str">
        <f t="shared" si="3018"/>
        <v/>
      </c>
      <c r="G714" s="970" t="str">
        <f t="shared" si="3018"/>
        <v/>
      </c>
      <c r="H714" s="970" t="str">
        <f t="shared" si="3018"/>
        <v/>
      </c>
      <c r="I714" s="970" t="str">
        <f t="shared" si="3018"/>
        <v/>
      </c>
      <c r="J714" s="971" t="str">
        <f t="shared" si="3018"/>
        <v/>
      </c>
      <c r="K714" s="969" t="str">
        <f t="shared" ref="K714:R714" si="3019">IF(K692="","",RANK(K704,$K704:$R704,0))</f>
        <v/>
      </c>
      <c r="L714" s="970" t="str">
        <f t="shared" si="3019"/>
        <v/>
      </c>
      <c r="M714" s="970" t="str">
        <f t="shared" si="3019"/>
        <v/>
      </c>
      <c r="N714" s="970" t="str">
        <f t="shared" si="3019"/>
        <v/>
      </c>
      <c r="O714" s="970" t="str">
        <f t="shared" si="3019"/>
        <v/>
      </c>
      <c r="P714" s="970" t="str">
        <f t="shared" si="3019"/>
        <v/>
      </c>
      <c r="Q714" s="970" t="str">
        <f t="shared" si="3019"/>
        <v/>
      </c>
      <c r="R714" s="971" t="str">
        <f t="shared" si="3019"/>
        <v/>
      </c>
      <c r="S714" s="969" t="str">
        <f t="shared" ref="S714:Z714" si="3020">IF(S692="","",RANK(S704,$S704:$Z704,0))</f>
        <v/>
      </c>
      <c r="T714" s="970" t="str">
        <f t="shared" si="3020"/>
        <v/>
      </c>
      <c r="U714" s="970" t="str">
        <f t="shared" si="3020"/>
        <v/>
      </c>
      <c r="V714" s="970" t="str">
        <f t="shared" si="3020"/>
        <v/>
      </c>
      <c r="W714" s="970" t="str">
        <f t="shared" si="3020"/>
        <v/>
      </c>
      <c r="X714" s="970" t="str">
        <f t="shared" si="3020"/>
        <v/>
      </c>
      <c r="Y714" s="970" t="str">
        <f t="shared" si="3020"/>
        <v/>
      </c>
      <c r="Z714" s="971" t="str">
        <f t="shared" si="3020"/>
        <v/>
      </c>
      <c r="AA714" s="969" t="str">
        <f t="shared" ref="AA714:AH714" si="3021">IF(AA692="","",RANK(AA704,$AA704:$AH704,0))</f>
        <v/>
      </c>
      <c r="AB714" s="970" t="str">
        <f t="shared" si="3021"/>
        <v/>
      </c>
      <c r="AC714" s="970" t="str">
        <f t="shared" si="3021"/>
        <v/>
      </c>
      <c r="AD714" s="970" t="str">
        <f t="shared" si="3021"/>
        <v/>
      </c>
      <c r="AE714" s="970" t="str">
        <f t="shared" si="3021"/>
        <v/>
      </c>
      <c r="AF714" s="970" t="str">
        <f t="shared" si="3021"/>
        <v/>
      </c>
      <c r="AG714" s="970" t="str">
        <f t="shared" si="3021"/>
        <v/>
      </c>
      <c r="AH714" s="971" t="str">
        <f t="shared" si="3021"/>
        <v/>
      </c>
      <c r="AI714" s="969" t="str">
        <f t="shared" ref="AI714:AP714" si="3022">IF(AI692="","",RANK(AI704,$AI704:$AP704,0))</f>
        <v/>
      </c>
      <c r="AJ714" s="970" t="str">
        <f t="shared" si="3022"/>
        <v/>
      </c>
      <c r="AK714" s="970" t="str">
        <f t="shared" si="3022"/>
        <v/>
      </c>
      <c r="AL714" s="970" t="str">
        <f t="shared" si="3022"/>
        <v/>
      </c>
      <c r="AM714" s="970" t="str">
        <f t="shared" si="3022"/>
        <v/>
      </c>
      <c r="AN714" s="970" t="str">
        <f t="shared" si="3022"/>
        <v/>
      </c>
      <c r="AO714" s="970" t="str">
        <f t="shared" si="3022"/>
        <v/>
      </c>
      <c r="AP714" s="971" t="str">
        <f t="shared" si="3022"/>
        <v/>
      </c>
      <c r="AQ714" s="969" t="str">
        <f t="shared" ref="AQ714:AX714" si="3023">IF(AQ692="","",RANK(AQ704,$AQ704:$AX704,0))</f>
        <v/>
      </c>
      <c r="AR714" s="970" t="str">
        <f t="shared" si="3023"/>
        <v/>
      </c>
      <c r="AS714" s="970" t="str">
        <f t="shared" si="3023"/>
        <v/>
      </c>
      <c r="AT714" s="970" t="str">
        <f t="shared" si="3023"/>
        <v/>
      </c>
      <c r="AU714" s="970" t="str">
        <f t="shared" si="3023"/>
        <v/>
      </c>
      <c r="AV714" s="970" t="str">
        <f t="shared" si="3023"/>
        <v/>
      </c>
      <c r="AW714" s="970" t="str">
        <f t="shared" si="3023"/>
        <v/>
      </c>
      <c r="AX714" s="971" t="str">
        <f t="shared" si="3023"/>
        <v/>
      </c>
      <c r="AY714" s="969" t="str">
        <f t="shared" ref="AY714:BF714" si="3024">IF(AY692="","",RANK(AY704,$AY704:$BF704,0))</f>
        <v/>
      </c>
      <c r="AZ714" s="970" t="str">
        <f t="shared" si="3024"/>
        <v/>
      </c>
      <c r="BA714" s="970" t="str">
        <f t="shared" si="3024"/>
        <v/>
      </c>
      <c r="BB714" s="970" t="str">
        <f t="shared" si="3024"/>
        <v/>
      </c>
      <c r="BC714" s="970" t="str">
        <f t="shared" si="3024"/>
        <v/>
      </c>
      <c r="BD714" s="970" t="str">
        <f t="shared" si="3024"/>
        <v/>
      </c>
      <c r="BE714" s="970" t="str">
        <f t="shared" si="3024"/>
        <v/>
      </c>
      <c r="BF714" s="971" t="str">
        <f t="shared" si="3024"/>
        <v/>
      </c>
      <c r="BG714" s="969" t="str">
        <f t="shared" ref="BG714:BN714" si="3025">IF(BG692="","",RANK(BG704,$BG704:$BN704,0))</f>
        <v/>
      </c>
      <c r="BH714" s="970" t="str">
        <f t="shared" si="3025"/>
        <v/>
      </c>
      <c r="BI714" s="970" t="str">
        <f t="shared" si="3025"/>
        <v/>
      </c>
      <c r="BJ714" s="970" t="str">
        <f t="shared" si="3025"/>
        <v/>
      </c>
      <c r="BK714" s="970" t="str">
        <f t="shared" si="3025"/>
        <v/>
      </c>
      <c r="BL714" s="970" t="str">
        <f t="shared" si="3025"/>
        <v/>
      </c>
      <c r="BM714" s="970" t="str">
        <f t="shared" si="3025"/>
        <v/>
      </c>
      <c r="BN714" s="971" t="str">
        <f t="shared" si="3025"/>
        <v/>
      </c>
    </row>
    <row r="715" spans="1:66" ht="16.5" thickBot="1" x14ac:dyDescent="0.3">
      <c r="A715" s="2092" t="s">
        <v>136</v>
      </c>
      <c r="B715" s="2093"/>
      <c r="C715" s="972" t="str">
        <f t="shared" ref="C715:J715" si="3026">IF(C692="","",RANK(C705,$C705:$J705,0))</f>
        <v/>
      </c>
      <c r="D715" s="973" t="str">
        <f t="shared" si="3026"/>
        <v/>
      </c>
      <c r="E715" s="973" t="str">
        <f t="shared" si="3026"/>
        <v/>
      </c>
      <c r="F715" s="973" t="str">
        <f t="shared" si="3026"/>
        <v/>
      </c>
      <c r="G715" s="973" t="str">
        <f t="shared" si="3026"/>
        <v/>
      </c>
      <c r="H715" s="973" t="str">
        <f t="shared" si="3026"/>
        <v/>
      </c>
      <c r="I715" s="973" t="str">
        <f t="shared" si="3026"/>
        <v/>
      </c>
      <c r="J715" s="974" t="str">
        <f t="shared" si="3026"/>
        <v/>
      </c>
      <c r="K715" s="972" t="str">
        <f t="shared" ref="K715:R715" si="3027">IF(K692="","",RANK(K705,$K705:$R705,0))</f>
        <v/>
      </c>
      <c r="L715" s="973" t="str">
        <f t="shared" si="3027"/>
        <v/>
      </c>
      <c r="M715" s="973" t="str">
        <f t="shared" si="3027"/>
        <v/>
      </c>
      <c r="N715" s="973" t="str">
        <f t="shared" si="3027"/>
        <v/>
      </c>
      <c r="O715" s="973" t="str">
        <f t="shared" si="3027"/>
        <v/>
      </c>
      <c r="P715" s="973" t="str">
        <f t="shared" si="3027"/>
        <v/>
      </c>
      <c r="Q715" s="973" t="str">
        <f t="shared" si="3027"/>
        <v/>
      </c>
      <c r="R715" s="974" t="str">
        <f t="shared" si="3027"/>
        <v/>
      </c>
      <c r="S715" s="972" t="str">
        <f t="shared" ref="S715:Z715" si="3028">IF(S692="","",RANK(S705,$S705:$Z705,0))</f>
        <v/>
      </c>
      <c r="T715" s="973" t="str">
        <f t="shared" si="3028"/>
        <v/>
      </c>
      <c r="U715" s="973" t="str">
        <f t="shared" si="3028"/>
        <v/>
      </c>
      <c r="V715" s="973" t="str">
        <f t="shared" si="3028"/>
        <v/>
      </c>
      <c r="W715" s="973" t="str">
        <f t="shared" si="3028"/>
        <v/>
      </c>
      <c r="X715" s="973" t="str">
        <f t="shared" si="3028"/>
        <v/>
      </c>
      <c r="Y715" s="973" t="str">
        <f t="shared" si="3028"/>
        <v/>
      </c>
      <c r="Z715" s="974" t="str">
        <f t="shared" si="3028"/>
        <v/>
      </c>
      <c r="AA715" s="972" t="str">
        <f t="shared" ref="AA715:AH715" si="3029">IF(AA692="","",RANK(AA705,$AA705:$AH705,0))</f>
        <v/>
      </c>
      <c r="AB715" s="973" t="str">
        <f t="shared" si="3029"/>
        <v/>
      </c>
      <c r="AC715" s="973" t="str">
        <f t="shared" si="3029"/>
        <v/>
      </c>
      <c r="AD715" s="973" t="str">
        <f t="shared" si="3029"/>
        <v/>
      </c>
      <c r="AE715" s="973" t="str">
        <f t="shared" si="3029"/>
        <v/>
      </c>
      <c r="AF715" s="973" t="str">
        <f t="shared" si="3029"/>
        <v/>
      </c>
      <c r="AG715" s="973" t="str">
        <f t="shared" si="3029"/>
        <v/>
      </c>
      <c r="AH715" s="974" t="str">
        <f t="shared" si="3029"/>
        <v/>
      </c>
      <c r="AI715" s="972" t="str">
        <f t="shared" ref="AI715:AP715" si="3030">IF(AI692="","",RANK(AI705,$AI705:$AP705,0))</f>
        <v/>
      </c>
      <c r="AJ715" s="973" t="str">
        <f t="shared" si="3030"/>
        <v/>
      </c>
      <c r="AK715" s="973" t="str">
        <f t="shared" si="3030"/>
        <v/>
      </c>
      <c r="AL715" s="973" t="str">
        <f t="shared" si="3030"/>
        <v/>
      </c>
      <c r="AM715" s="973" t="str">
        <f t="shared" si="3030"/>
        <v/>
      </c>
      <c r="AN715" s="973" t="str">
        <f t="shared" si="3030"/>
        <v/>
      </c>
      <c r="AO715" s="973" t="str">
        <f t="shared" si="3030"/>
        <v/>
      </c>
      <c r="AP715" s="974" t="str">
        <f t="shared" si="3030"/>
        <v/>
      </c>
      <c r="AQ715" s="972" t="str">
        <f t="shared" ref="AQ715:AX715" si="3031">IF(AQ692="","",RANK(AQ705,$AQ705:$AX705,0))</f>
        <v/>
      </c>
      <c r="AR715" s="973" t="str">
        <f t="shared" si="3031"/>
        <v/>
      </c>
      <c r="AS715" s="973" t="str">
        <f t="shared" si="3031"/>
        <v/>
      </c>
      <c r="AT715" s="973" t="str">
        <f t="shared" si="3031"/>
        <v/>
      </c>
      <c r="AU715" s="973" t="str">
        <f t="shared" si="3031"/>
        <v/>
      </c>
      <c r="AV715" s="973" t="str">
        <f t="shared" si="3031"/>
        <v/>
      </c>
      <c r="AW715" s="973" t="str">
        <f t="shared" si="3031"/>
        <v/>
      </c>
      <c r="AX715" s="974" t="str">
        <f t="shared" si="3031"/>
        <v/>
      </c>
      <c r="AY715" s="972" t="str">
        <f t="shared" ref="AY715:BF715" si="3032">IF(AY692="","",RANK(AY705,$AY705:$BF705,0))</f>
        <v/>
      </c>
      <c r="AZ715" s="973" t="str">
        <f t="shared" si="3032"/>
        <v/>
      </c>
      <c r="BA715" s="973" t="str">
        <f t="shared" si="3032"/>
        <v/>
      </c>
      <c r="BB715" s="973" t="str">
        <f t="shared" si="3032"/>
        <v/>
      </c>
      <c r="BC715" s="973" t="str">
        <f t="shared" si="3032"/>
        <v/>
      </c>
      <c r="BD715" s="973" t="str">
        <f t="shared" si="3032"/>
        <v/>
      </c>
      <c r="BE715" s="973" t="str">
        <f t="shared" si="3032"/>
        <v/>
      </c>
      <c r="BF715" s="974" t="str">
        <f t="shared" si="3032"/>
        <v/>
      </c>
      <c r="BG715" s="972" t="str">
        <f t="shared" ref="BG715:BN715" si="3033">IF(BG692="","",RANK(BG705,$BG705:$BN705,0))</f>
        <v/>
      </c>
      <c r="BH715" s="973" t="str">
        <f t="shared" si="3033"/>
        <v/>
      </c>
      <c r="BI715" s="973" t="str">
        <f t="shared" si="3033"/>
        <v/>
      </c>
      <c r="BJ715" s="973" t="str">
        <f t="shared" si="3033"/>
        <v/>
      </c>
      <c r="BK715" s="973" t="str">
        <f t="shared" si="3033"/>
        <v/>
      </c>
      <c r="BL715" s="973" t="str">
        <f t="shared" si="3033"/>
        <v/>
      </c>
      <c r="BM715" s="973" t="str">
        <f t="shared" si="3033"/>
        <v/>
      </c>
      <c r="BN715" s="974" t="str">
        <f t="shared" si="3033"/>
        <v/>
      </c>
    </row>
    <row r="716" spans="1:66" s="20" customFormat="1" ht="78" customHeight="1" thickBot="1" x14ac:dyDescent="0.25">
      <c r="A716" s="2094" t="s">
        <v>33</v>
      </c>
      <c r="B716" s="2095"/>
      <c r="C716" s="55" t="str">
        <f>IF(C692="","",(C706*'pravidla turnaje'!$C$19)+(C707*'pravidla turnaje'!$C$20)+(C708*'pravidla turnaje'!$C$21)+(C709*'pravidla turnaje'!$C$22)+(C710*'pravidla turnaje'!$C$23)+(C711*'pravidla turnaje'!$C$24)+(C712*'pravidla turnaje'!$C$25)+(C713*'pravidla turnaje'!$C$26)+(C714*'pravidla turnaje'!$C$27)+(C715*'pravidla turnaje'!$C$28))</f>
        <v/>
      </c>
      <c r="D716" s="56" t="str">
        <f>IF(D692="","",(D706*'pravidla turnaje'!$C$19)+(D707*'pravidla turnaje'!$C$20)+(D708*'pravidla turnaje'!$C$21)+(D709*'pravidla turnaje'!$C$22)+(D710*'pravidla turnaje'!$C$23)+(D711*'pravidla turnaje'!$C$24)+(D712*'pravidla turnaje'!$C$25)+(D713*'pravidla turnaje'!$C$26)+(D714*'pravidla turnaje'!$C$27)+(D715*'pravidla turnaje'!$C$28))</f>
        <v/>
      </c>
      <c r="E716" s="56" t="str">
        <f>IF(E692="","",(E706*'pravidla turnaje'!$C$19)+(E707*'pravidla turnaje'!$C$20)+(E708*'pravidla turnaje'!$C$21)+(E709*'pravidla turnaje'!$C$22)+(E710*'pravidla turnaje'!$C$23)+(E711*'pravidla turnaje'!$C$24)+(E712*'pravidla turnaje'!$C$25)+(E713*'pravidla turnaje'!$C$26)+(E714*'pravidla turnaje'!$C$27)+(E715*'pravidla turnaje'!$C$28))</f>
        <v/>
      </c>
      <c r="F716" s="56" t="str">
        <f>IF(F692="","",(F706*'pravidla turnaje'!$C$19)+(F707*'pravidla turnaje'!$C$20)+(F708*'pravidla turnaje'!$C$21)+(F709*'pravidla turnaje'!$C$22)+(F710*'pravidla turnaje'!$C$23)+(F711*'pravidla turnaje'!$C$24)+(F712*'pravidla turnaje'!$C$25)+(F713*'pravidla turnaje'!$C$26)+(F714*'pravidla turnaje'!$C$27)+(F715*'pravidla turnaje'!$C$28))</f>
        <v/>
      </c>
      <c r="G716" s="56" t="str">
        <f>IF(G692="","",(G706*'pravidla turnaje'!$C$19)+(G707*'pravidla turnaje'!$C$20)+(G708*'pravidla turnaje'!$C$21)+(G709*'pravidla turnaje'!$C$22)+(G710*'pravidla turnaje'!$C$23)+(G711*'pravidla turnaje'!$C$24)+(G712*'pravidla turnaje'!$C$25)+(G713*'pravidla turnaje'!$C$26)+(G714*'pravidla turnaje'!$C$27)+(G715*'pravidla turnaje'!$C$28))</f>
        <v/>
      </c>
      <c r="H716" s="56" t="str">
        <f>IF(H692="","",(H706*'pravidla turnaje'!$C$19)+(H707*'pravidla turnaje'!$C$20)+(H708*'pravidla turnaje'!$C$21)+(H709*'pravidla turnaje'!$C$22)+(H710*'pravidla turnaje'!$C$23)+(H711*'pravidla turnaje'!$C$24)+(H712*'pravidla turnaje'!$C$25)+(H713*'pravidla turnaje'!$C$26)+(H714*'pravidla turnaje'!$C$27)+(H715*'pravidla turnaje'!$C$28))</f>
        <v/>
      </c>
      <c r="I716" s="56" t="str">
        <f>IF(I692="","",(I706*'pravidla turnaje'!$C$19)+(I707*'pravidla turnaje'!$C$20)+(I708*'pravidla turnaje'!$C$21)+(I709*'pravidla turnaje'!$C$22)+(I710*'pravidla turnaje'!$C$23)+(I711*'pravidla turnaje'!$C$24)+(I712*'pravidla turnaje'!$C$25)+(I713*'pravidla turnaje'!$C$26)+(I714*'pravidla turnaje'!$C$27)+(I715*'pravidla turnaje'!$C$28))</f>
        <v/>
      </c>
      <c r="J716" s="57" t="str">
        <f>IF(J692="","",(J706*'pravidla turnaje'!$C$19)+(J707*'pravidla turnaje'!$C$20)+(J708*'pravidla turnaje'!$C$21)+(J709*'pravidla turnaje'!$C$22)+(J710*'pravidla turnaje'!$C$23)+(J711*'pravidla turnaje'!$C$24)+(J712*'pravidla turnaje'!$C$25)+(J713*'pravidla turnaje'!$C$26)+(J714*'pravidla turnaje'!$C$27)+(J715*'pravidla turnaje'!$C$28))</f>
        <v/>
      </c>
      <c r="K716" s="55" t="str">
        <f>IF(K692="","",(K706*'pravidla turnaje'!$C$19)+(K707*'pravidla turnaje'!$C$20)+(K708*'pravidla turnaje'!$C$21)+(K709*'pravidla turnaje'!$C$22)+(K710*'pravidla turnaje'!$C$23)+(K711*'pravidla turnaje'!$C$24)+(K712*'pravidla turnaje'!$C$25)+(K713*'pravidla turnaje'!$C$26)+(K714*'pravidla turnaje'!$C$27)+(K715*'pravidla turnaje'!$C$28))</f>
        <v/>
      </c>
      <c r="L716" s="56" t="str">
        <f>IF(L692="","",(L706*'pravidla turnaje'!$C$19)+(L707*'pravidla turnaje'!$C$20)+(L708*'pravidla turnaje'!$C$21)+(L709*'pravidla turnaje'!$C$22)+(L710*'pravidla turnaje'!$C$23)+(L711*'pravidla turnaje'!$C$24)+(L712*'pravidla turnaje'!$C$25)+(L713*'pravidla turnaje'!$C$26)+(L714*'pravidla turnaje'!$C$27)+(L715*'pravidla turnaje'!$C$28))</f>
        <v/>
      </c>
      <c r="M716" s="56" t="str">
        <f>IF(M692="","",(M706*'pravidla turnaje'!$C$19)+(M707*'pravidla turnaje'!$C$20)+(M708*'pravidla turnaje'!$C$21)+(M709*'pravidla turnaje'!$C$22)+(M710*'pravidla turnaje'!$C$23)+(M711*'pravidla turnaje'!$C$24)+(M712*'pravidla turnaje'!$C$25)+(M713*'pravidla turnaje'!$C$26)+(M714*'pravidla turnaje'!$C$27)+(M715*'pravidla turnaje'!$C$28))</f>
        <v/>
      </c>
      <c r="N716" s="56" t="str">
        <f>IF(N692="","",(N706*'pravidla turnaje'!$C$19)+(N707*'pravidla turnaje'!$C$20)+(N708*'pravidla turnaje'!$C$21)+(N709*'pravidla turnaje'!$C$22)+(N710*'pravidla turnaje'!$C$23)+(N711*'pravidla turnaje'!$C$24)+(N712*'pravidla turnaje'!$C$25)+(N713*'pravidla turnaje'!$C$26)+(N714*'pravidla turnaje'!$C$27)+(N715*'pravidla turnaje'!$C$28))</f>
        <v/>
      </c>
      <c r="O716" s="56" t="str">
        <f>IF(O692="","",(O706*'pravidla turnaje'!$C$19)+(O707*'pravidla turnaje'!$C$20)+(O708*'pravidla turnaje'!$C$21)+(O709*'pravidla turnaje'!$C$22)+(O710*'pravidla turnaje'!$C$23)+(O711*'pravidla turnaje'!$C$24)+(O712*'pravidla turnaje'!$C$25)+(O713*'pravidla turnaje'!$C$26)+(O714*'pravidla turnaje'!$C$27)+(O715*'pravidla turnaje'!$C$28))</f>
        <v/>
      </c>
      <c r="P716" s="56" t="str">
        <f>IF(P692="","",(P706*'pravidla turnaje'!$C$19)+(P707*'pravidla turnaje'!$C$20)+(P708*'pravidla turnaje'!$C$21)+(P709*'pravidla turnaje'!$C$22)+(P710*'pravidla turnaje'!$C$23)+(P711*'pravidla turnaje'!$C$24)+(P712*'pravidla turnaje'!$C$25)+(P713*'pravidla turnaje'!$C$26)+(P714*'pravidla turnaje'!$C$27)+(P715*'pravidla turnaje'!$C$28))</f>
        <v/>
      </c>
      <c r="Q716" s="56" t="str">
        <f>IF(Q692="","",(Q706*'pravidla turnaje'!$C$19)+(Q707*'pravidla turnaje'!$C$20)+(Q708*'pravidla turnaje'!$C$21)+(Q709*'pravidla turnaje'!$C$22)+(Q710*'pravidla turnaje'!$C$23)+(Q711*'pravidla turnaje'!$C$24)+(Q712*'pravidla turnaje'!$C$25)+(Q713*'pravidla turnaje'!$C$26)+(Q714*'pravidla turnaje'!$C$27)+(Q715*'pravidla turnaje'!$C$28))</f>
        <v/>
      </c>
      <c r="R716" s="57" t="str">
        <f>IF(R692="","",(R706*'pravidla turnaje'!$C$19)+(R707*'pravidla turnaje'!$C$20)+(R708*'pravidla turnaje'!$C$21)+(R709*'pravidla turnaje'!$C$22)+(R710*'pravidla turnaje'!$C$23)+(R711*'pravidla turnaje'!$C$24)+(R712*'pravidla turnaje'!$C$25)+(R713*'pravidla turnaje'!$C$26)+(R714*'pravidla turnaje'!$C$27)+(R715*'pravidla turnaje'!$C$28))</f>
        <v/>
      </c>
      <c r="S716" s="55" t="str">
        <f>IF(S692="","",(S706*'pravidla turnaje'!$C$19)+(S707*'pravidla turnaje'!$C$20)+(S708*'pravidla turnaje'!$C$21)+(S709*'pravidla turnaje'!$C$22)+(S710*'pravidla turnaje'!$C$23)+(S711*'pravidla turnaje'!$C$24)+(S712*'pravidla turnaje'!$C$25)+(S713*'pravidla turnaje'!$C$26)+(S714*'pravidla turnaje'!$C$27)+(S715*'pravidla turnaje'!$C$28))</f>
        <v/>
      </c>
      <c r="T716" s="56" t="str">
        <f>IF(T692="","",(T706*'pravidla turnaje'!$C$19)+(T707*'pravidla turnaje'!$C$20)+(T708*'pravidla turnaje'!$C$21)+(T709*'pravidla turnaje'!$C$22)+(T710*'pravidla turnaje'!$C$23)+(T711*'pravidla turnaje'!$C$24)+(T712*'pravidla turnaje'!$C$25)+(T713*'pravidla turnaje'!$C$26)+(T714*'pravidla turnaje'!$C$27)+(T715*'pravidla turnaje'!$C$28))</f>
        <v/>
      </c>
      <c r="U716" s="56" t="str">
        <f>IF(U692="","",(U706*'pravidla turnaje'!$C$19)+(U707*'pravidla turnaje'!$C$20)+(U708*'pravidla turnaje'!$C$21)+(U709*'pravidla turnaje'!$C$22)+(U710*'pravidla turnaje'!$C$23)+(U711*'pravidla turnaje'!$C$24)+(U712*'pravidla turnaje'!$C$25)+(U713*'pravidla turnaje'!$C$26)+(U714*'pravidla turnaje'!$C$27)+(U715*'pravidla turnaje'!$C$28))</f>
        <v/>
      </c>
      <c r="V716" s="56" t="str">
        <f>IF(V692="","",(V706*'pravidla turnaje'!$C$19)+(V707*'pravidla turnaje'!$C$20)+(V708*'pravidla turnaje'!$C$21)+(V709*'pravidla turnaje'!$C$22)+(V710*'pravidla turnaje'!$C$23)+(V711*'pravidla turnaje'!$C$24)+(V712*'pravidla turnaje'!$C$25)+(V713*'pravidla turnaje'!$C$26)+(V714*'pravidla turnaje'!$C$27)+(V715*'pravidla turnaje'!$C$28))</f>
        <v/>
      </c>
      <c r="W716" s="56" t="str">
        <f>IF(W692="","",(W706*'pravidla turnaje'!$C$19)+(W707*'pravidla turnaje'!$C$20)+(W708*'pravidla turnaje'!$C$21)+(W709*'pravidla turnaje'!$C$22)+(W710*'pravidla turnaje'!$C$23)+(W711*'pravidla turnaje'!$C$24)+(W712*'pravidla turnaje'!$C$25)+(W713*'pravidla turnaje'!$C$26)+(W714*'pravidla turnaje'!$C$27)+(W715*'pravidla turnaje'!$C$28))</f>
        <v/>
      </c>
      <c r="X716" s="56" t="str">
        <f>IF(X692="","",(X706*'pravidla turnaje'!$C$19)+(X707*'pravidla turnaje'!$C$20)+(X708*'pravidla turnaje'!$C$21)+(X709*'pravidla turnaje'!$C$22)+(X710*'pravidla turnaje'!$C$23)+(X711*'pravidla turnaje'!$C$24)+(X712*'pravidla turnaje'!$C$25)+(X713*'pravidla turnaje'!$C$26)+(X714*'pravidla turnaje'!$C$27)+(X715*'pravidla turnaje'!$C$28))</f>
        <v/>
      </c>
      <c r="Y716" s="56" t="str">
        <f>IF(Y692="","",(Y706*'pravidla turnaje'!$C$19)+(Y707*'pravidla turnaje'!$C$20)+(Y708*'pravidla turnaje'!$C$21)+(Y709*'pravidla turnaje'!$C$22)+(Y710*'pravidla turnaje'!$C$23)+(Y711*'pravidla turnaje'!$C$24)+(Y712*'pravidla turnaje'!$C$25)+(Y713*'pravidla turnaje'!$C$26)+(Y714*'pravidla turnaje'!$C$27)+(Y715*'pravidla turnaje'!$C$28))</f>
        <v/>
      </c>
      <c r="Z716" s="57" t="str">
        <f>IF(Z692="","",(Z706*'pravidla turnaje'!$C$19)+(Z707*'pravidla turnaje'!$C$20)+(Z708*'pravidla turnaje'!$C$21)+(Z709*'pravidla turnaje'!$C$22)+(Z710*'pravidla turnaje'!$C$23)+(Z711*'pravidla turnaje'!$C$24)+(Z712*'pravidla turnaje'!$C$25)+(Z713*'pravidla turnaje'!$C$26)+(Z714*'pravidla turnaje'!$C$27)+(Z715*'pravidla turnaje'!$C$28))</f>
        <v/>
      </c>
      <c r="AA716" s="55" t="str">
        <f>IF(AA692="","",(AA706*'pravidla turnaje'!$C$19)+(AA707*'pravidla turnaje'!$C$20)+(AA708*'pravidla turnaje'!$C$21)+(AA709*'pravidla turnaje'!$C$22)+(AA710*'pravidla turnaje'!$C$23)+(AA711*'pravidla turnaje'!$C$24)+(AA712*'pravidla turnaje'!$C$25)+(AA713*'pravidla turnaje'!$C$26)+(AA714*'pravidla turnaje'!$C$27)+(AA715*'pravidla turnaje'!$C$28))</f>
        <v/>
      </c>
      <c r="AB716" s="56" t="str">
        <f>IF(AB692="","",(AB706*'pravidla turnaje'!$C$19)+(AB707*'pravidla turnaje'!$C$20)+(AB708*'pravidla turnaje'!$C$21)+(AB709*'pravidla turnaje'!$C$22)+(AB710*'pravidla turnaje'!$C$23)+(AB711*'pravidla turnaje'!$C$24)+(AB712*'pravidla turnaje'!$C$25)+(AB713*'pravidla turnaje'!$C$26)+(AB714*'pravidla turnaje'!$C$27)+(AB715*'pravidla turnaje'!$C$28))</f>
        <v/>
      </c>
      <c r="AC716" s="56" t="str">
        <f>IF(AC692="","",(AC706*'pravidla turnaje'!$C$19)+(AC707*'pravidla turnaje'!$C$20)+(AC708*'pravidla turnaje'!$C$21)+(AC709*'pravidla turnaje'!$C$22)+(AC710*'pravidla turnaje'!$C$23)+(AC711*'pravidla turnaje'!$C$24)+(AC712*'pravidla turnaje'!$C$25)+(AC713*'pravidla turnaje'!$C$26)+(AC714*'pravidla turnaje'!$C$27)+(AC715*'pravidla turnaje'!$C$28))</f>
        <v/>
      </c>
      <c r="AD716" s="56" t="str">
        <f>IF(AD692="","",(AD706*'pravidla turnaje'!$C$19)+(AD707*'pravidla turnaje'!$C$20)+(AD708*'pravidla turnaje'!$C$21)+(AD709*'pravidla turnaje'!$C$22)+(AD710*'pravidla turnaje'!$C$23)+(AD711*'pravidla turnaje'!$C$24)+(AD712*'pravidla turnaje'!$C$25)+(AD713*'pravidla turnaje'!$C$26)+(AD714*'pravidla turnaje'!$C$27)+(AD715*'pravidla turnaje'!$C$28))</f>
        <v/>
      </c>
      <c r="AE716" s="56" t="str">
        <f>IF(AE692="","",(AE706*'pravidla turnaje'!$C$19)+(AE707*'pravidla turnaje'!$C$20)+(AE708*'pravidla turnaje'!$C$21)+(AE709*'pravidla turnaje'!$C$22)+(AE710*'pravidla turnaje'!$C$23)+(AE711*'pravidla turnaje'!$C$24)+(AE712*'pravidla turnaje'!$C$25)+(AE713*'pravidla turnaje'!$C$26)+(AE714*'pravidla turnaje'!$C$27)+(AE715*'pravidla turnaje'!$C$28))</f>
        <v/>
      </c>
      <c r="AF716" s="56" t="str">
        <f>IF(AF692="","",(AF706*'pravidla turnaje'!$C$19)+(AF707*'pravidla turnaje'!$C$20)+(AF708*'pravidla turnaje'!$C$21)+(AF709*'pravidla turnaje'!$C$22)+(AF710*'pravidla turnaje'!$C$23)+(AF711*'pravidla turnaje'!$C$24)+(AF712*'pravidla turnaje'!$C$25)+(AF713*'pravidla turnaje'!$C$26)+(AF714*'pravidla turnaje'!$C$27)+(AF715*'pravidla turnaje'!$C$28))</f>
        <v/>
      </c>
      <c r="AG716" s="56" t="str">
        <f>IF(AG692="","",(AG706*'pravidla turnaje'!$C$19)+(AG707*'pravidla turnaje'!$C$20)+(AG708*'pravidla turnaje'!$C$21)+(AG709*'pravidla turnaje'!$C$22)+(AG710*'pravidla turnaje'!$C$23)+(AG711*'pravidla turnaje'!$C$24)+(AG712*'pravidla turnaje'!$C$25)+(AG713*'pravidla turnaje'!$C$26)+(AG714*'pravidla turnaje'!$C$27)+(AG715*'pravidla turnaje'!$C$28))</f>
        <v/>
      </c>
      <c r="AH716" s="57" t="str">
        <f>IF(AH692="","",(AH706*'pravidla turnaje'!$C$19)+(AH707*'pravidla turnaje'!$C$20)+(AH708*'pravidla turnaje'!$C$21)+(AH709*'pravidla turnaje'!$C$22)+(AH710*'pravidla turnaje'!$C$23)+(AH711*'pravidla turnaje'!$C$24)+(AH712*'pravidla turnaje'!$C$25)+(AH713*'pravidla turnaje'!$C$26)+(AH714*'pravidla turnaje'!$C$27)+(AH715*'pravidla turnaje'!$C$28))</f>
        <v/>
      </c>
      <c r="AI716" s="55" t="str">
        <f>IF(AI692="","",(AI706*'pravidla turnaje'!$C$19)+(AI707*'pravidla turnaje'!$C$20)+(AI708*'pravidla turnaje'!$C$21)+(AI709*'pravidla turnaje'!$C$22)+(AI710*'pravidla turnaje'!$C$23)+(AI711*'pravidla turnaje'!$C$24)+(AI712*'pravidla turnaje'!$C$25)+(AI713*'pravidla turnaje'!$C$26)+(AI714*'pravidla turnaje'!$C$27)+(AI715*'pravidla turnaje'!$C$28))</f>
        <v/>
      </c>
      <c r="AJ716" s="56" t="str">
        <f>IF(AJ692="","",(AJ706*'pravidla turnaje'!$C$19)+(AJ707*'pravidla turnaje'!$C$20)+(AJ708*'pravidla turnaje'!$C$21)+(AJ709*'pravidla turnaje'!$C$22)+(AJ710*'pravidla turnaje'!$C$23)+(AJ711*'pravidla turnaje'!$C$24)+(AJ712*'pravidla turnaje'!$C$25)+(AJ713*'pravidla turnaje'!$C$26)+(AJ714*'pravidla turnaje'!$C$27)+(AJ715*'pravidla turnaje'!$C$28))</f>
        <v/>
      </c>
      <c r="AK716" s="56" t="str">
        <f>IF(AK692="","",(AK706*'pravidla turnaje'!$C$19)+(AK707*'pravidla turnaje'!$C$20)+(AK708*'pravidla turnaje'!$C$21)+(AK709*'pravidla turnaje'!$C$22)+(AK710*'pravidla turnaje'!$C$23)+(AK711*'pravidla turnaje'!$C$24)+(AK712*'pravidla turnaje'!$C$25)+(AK713*'pravidla turnaje'!$C$26)+(AK714*'pravidla turnaje'!$C$27)+(AK715*'pravidla turnaje'!$C$28))</f>
        <v/>
      </c>
      <c r="AL716" s="56" t="str">
        <f>IF(AL692="","",(AL706*'pravidla turnaje'!$C$19)+(AL707*'pravidla turnaje'!$C$20)+(AL708*'pravidla turnaje'!$C$21)+(AL709*'pravidla turnaje'!$C$22)+(AL710*'pravidla turnaje'!$C$23)+(AL711*'pravidla turnaje'!$C$24)+(AL712*'pravidla turnaje'!$C$25)+(AL713*'pravidla turnaje'!$C$26)+(AL714*'pravidla turnaje'!$C$27)+(AL715*'pravidla turnaje'!$C$28))</f>
        <v/>
      </c>
      <c r="AM716" s="56" t="str">
        <f>IF(AM692="","",(AM706*'pravidla turnaje'!$C$19)+(AM707*'pravidla turnaje'!$C$20)+(AM708*'pravidla turnaje'!$C$21)+(AM709*'pravidla turnaje'!$C$22)+(AM710*'pravidla turnaje'!$C$23)+(AM711*'pravidla turnaje'!$C$24)+(AM712*'pravidla turnaje'!$C$25)+(AM713*'pravidla turnaje'!$C$26)+(AM714*'pravidla turnaje'!$C$27)+(AM715*'pravidla turnaje'!$C$28))</f>
        <v/>
      </c>
      <c r="AN716" s="56" t="str">
        <f>IF(AN692="","",(AN706*'pravidla turnaje'!$C$19)+(AN707*'pravidla turnaje'!$C$20)+(AN708*'pravidla turnaje'!$C$21)+(AN709*'pravidla turnaje'!$C$22)+(AN710*'pravidla turnaje'!$C$23)+(AN711*'pravidla turnaje'!$C$24)+(AN712*'pravidla turnaje'!$C$25)+(AN713*'pravidla turnaje'!$C$26)+(AN714*'pravidla turnaje'!$C$27)+(AN715*'pravidla turnaje'!$C$28))</f>
        <v/>
      </c>
      <c r="AO716" s="56" t="str">
        <f>IF(AO692="","",(AO706*'pravidla turnaje'!$C$19)+(AO707*'pravidla turnaje'!$C$20)+(AO708*'pravidla turnaje'!$C$21)+(AO709*'pravidla turnaje'!$C$22)+(AO710*'pravidla turnaje'!$C$23)+(AO711*'pravidla turnaje'!$C$24)+(AO712*'pravidla turnaje'!$C$25)+(AO713*'pravidla turnaje'!$C$26)+(AO714*'pravidla turnaje'!$C$27)+(AO715*'pravidla turnaje'!$C$28))</f>
        <v/>
      </c>
      <c r="AP716" s="57" t="str">
        <f>IF(AP692="","",(AP706*'pravidla turnaje'!$C$19)+(AP707*'pravidla turnaje'!$C$20)+(AP708*'pravidla turnaje'!$C$21)+(AP709*'pravidla turnaje'!$C$22)+(AP710*'pravidla turnaje'!$C$23)+(AP711*'pravidla turnaje'!$C$24)+(AP712*'pravidla turnaje'!$C$25)+(AP713*'pravidla turnaje'!$C$26)+(AP714*'pravidla turnaje'!$C$27)+(AP715*'pravidla turnaje'!$C$28))</f>
        <v/>
      </c>
      <c r="AQ716" s="55" t="str">
        <f>IF(AQ692="","",(AQ706*'pravidla turnaje'!$C$19)+(AQ707*'pravidla turnaje'!$C$20)+(AQ708*'pravidla turnaje'!$C$21)+(AQ709*'pravidla turnaje'!$C$22)+(AQ710*'pravidla turnaje'!$C$23)+(AQ711*'pravidla turnaje'!$C$24)+(AQ712*'pravidla turnaje'!$C$25)+(AQ713*'pravidla turnaje'!$C$26)+(AQ714*'pravidla turnaje'!$C$27)+(AQ715*'pravidla turnaje'!$C$28))</f>
        <v/>
      </c>
      <c r="AR716" s="56" t="str">
        <f>IF(AR692="","",(AR706*'pravidla turnaje'!$C$19)+(AR707*'pravidla turnaje'!$C$20)+(AR708*'pravidla turnaje'!$C$21)+(AR709*'pravidla turnaje'!$C$22)+(AR710*'pravidla turnaje'!$C$23)+(AR711*'pravidla turnaje'!$C$24)+(AR712*'pravidla turnaje'!$C$25)+(AR713*'pravidla turnaje'!$C$26)+(AR714*'pravidla turnaje'!$C$27)+(AR715*'pravidla turnaje'!$C$28))</f>
        <v/>
      </c>
      <c r="AS716" s="56" t="str">
        <f>IF(AS692="","",(AS706*'pravidla turnaje'!$C$19)+(AS707*'pravidla turnaje'!$C$20)+(AS708*'pravidla turnaje'!$C$21)+(AS709*'pravidla turnaje'!$C$22)+(AS710*'pravidla turnaje'!$C$23)+(AS711*'pravidla turnaje'!$C$24)+(AS712*'pravidla turnaje'!$C$25)+(AS713*'pravidla turnaje'!$C$26)+(AS714*'pravidla turnaje'!$C$27)+(AS715*'pravidla turnaje'!$C$28))</f>
        <v/>
      </c>
      <c r="AT716" s="56" t="str">
        <f>IF(AT692="","",(AT706*'pravidla turnaje'!$C$19)+(AT707*'pravidla turnaje'!$C$20)+(AT708*'pravidla turnaje'!$C$21)+(AT709*'pravidla turnaje'!$C$22)+(AT710*'pravidla turnaje'!$C$23)+(AT711*'pravidla turnaje'!$C$24)+(AT712*'pravidla turnaje'!$C$25)+(AT713*'pravidla turnaje'!$C$26)+(AT714*'pravidla turnaje'!$C$27)+(AT715*'pravidla turnaje'!$C$28))</f>
        <v/>
      </c>
      <c r="AU716" s="56" t="str">
        <f>IF(AU692="","",(AU706*'pravidla turnaje'!$C$19)+(AU707*'pravidla turnaje'!$C$20)+(AU708*'pravidla turnaje'!$C$21)+(AU709*'pravidla turnaje'!$C$22)+(AU710*'pravidla turnaje'!$C$23)+(AU711*'pravidla turnaje'!$C$24)+(AU712*'pravidla turnaje'!$C$25)+(AU713*'pravidla turnaje'!$C$26)+(AU714*'pravidla turnaje'!$C$27)+(AU715*'pravidla turnaje'!$C$28))</f>
        <v/>
      </c>
      <c r="AV716" s="56" t="str">
        <f>IF(AV692="","",(AV706*'pravidla turnaje'!$C$19)+(AV707*'pravidla turnaje'!$C$20)+(AV708*'pravidla turnaje'!$C$21)+(AV709*'pravidla turnaje'!$C$22)+(AV710*'pravidla turnaje'!$C$23)+(AV711*'pravidla turnaje'!$C$24)+(AV712*'pravidla turnaje'!$C$25)+(AV713*'pravidla turnaje'!$C$26)+(AV714*'pravidla turnaje'!$C$27)+(AV715*'pravidla turnaje'!$C$28))</f>
        <v/>
      </c>
      <c r="AW716" s="56" t="str">
        <f>IF(AW692="","",(AW706*'pravidla turnaje'!$C$19)+(AW707*'pravidla turnaje'!$C$20)+(AW708*'pravidla turnaje'!$C$21)+(AW709*'pravidla turnaje'!$C$22)+(AW710*'pravidla turnaje'!$C$23)+(AW711*'pravidla turnaje'!$C$24)+(AW712*'pravidla turnaje'!$C$25)+(AW713*'pravidla turnaje'!$C$26)+(AW714*'pravidla turnaje'!$C$27)+(AW715*'pravidla turnaje'!$C$28))</f>
        <v/>
      </c>
      <c r="AX716" s="57" t="str">
        <f>IF(AX692="","",(AX706*'pravidla turnaje'!$C$19)+(AX707*'pravidla turnaje'!$C$20)+(AX708*'pravidla turnaje'!$C$21)+(AX709*'pravidla turnaje'!$C$22)+(AX710*'pravidla turnaje'!$C$23)+(AX711*'pravidla turnaje'!$C$24)+(AX712*'pravidla turnaje'!$C$25)+(AX713*'pravidla turnaje'!$C$26)+(AX714*'pravidla turnaje'!$C$27)+(AX715*'pravidla turnaje'!$C$28))</f>
        <v/>
      </c>
      <c r="AY716" s="55" t="str">
        <f>IF(AY692="","",(AY706*'pravidla turnaje'!$C$19)+(AY707*'pravidla turnaje'!$C$20)+(AY708*'pravidla turnaje'!$C$21)+(AY709*'pravidla turnaje'!$C$22)+(AY710*'pravidla turnaje'!$C$23)+(AY711*'pravidla turnaje'!$C$24)+(AY712*'pravidla turnaje'!$C$25)+(AY713*'pravidla turnaje'!$C$26)+(AY714*'pravidla turnaje'!$C$27)+(AY715*'pravidla turnaje'!$C$28))</f>
        <v/>
      </c>
      <c r="AZ716" s="56" t="str">
        <f>IF(AZ692="","",(AZ706*'pravidla turnaje'!$C$19)+(AZ707*'pravidla turnaje'!$C$20)+(AZ708*'pravidla turnaje'!$C$21)+(AZ709*'pravidla turnaje'!$C$22)+(AZ710*'pravidla turnaje'!$C$23)+(AZ711*'pravidla turnaje'!$C$24)+(AZ712*'pravidla turnaje'!$C$25)+(AZ713*'pravidla turnaje'!$C$26)+(AZ714*'pravidla turnaje'!$C$27)+(AZ715*'pravidla turnaje'!$C$28))</f>
        <v/>
      </c>
      <c r="BA716" s="56" t="str">
        <f>IF(BA692="","",(BA706*'pravidla turnaje'!$C$19)+(BA707*'pravidla turnaje'!$C$20)+(BA708*'pravidla turnaje'!$C$21)+(BA709*'pravidla turnaje'!$C$22)+(BA710*'pravidla turnaje'!$C$23)+(BA711*'pravidla turnaje'!$C$24)+(BA712*'pravidla turnaje'!$C$25)+(BA713*'pravidla turnaje'!$C$26)+(BA714*'pravidla turnaje'!$C$27)+(BA715*'pravidla turnaje'!$C$28))</f>
        <v/>
      </c>
      <c r="BB716" s="56" t="str">
        <f>IF(BB692="","",(BB706*'pravidla turnaje'!$C$19)+(BB707*'pravidla turnaje'!$C$20)+(BB708*'pravidla turnaje'!$C$21)+(BB709*'pravidla turnaje'!$C$22)+(BB710*'pravidla turnaje'!$C$23)+(BB711*'pravidla turnaje'!$C$24)+(BB712*'pravidla turnaje'!$C$25)+(BB713*'pravidla turnaje'!$C$26)+(BB714*'pravidla turnaje'!$C$27)+(BB715*'pravidla turnaje'!$C$28))</f>
        <v/>
      </c>
      <c r="BC716" s="56" t="str">
        <f>IF(BC692="","",(BC706*'pravidla turnaje'!$C$19)+(BC707*'pravidla turnaje'!$C$20)+(BC708*'pravidla turnaje'!$C$21)+(BC709*'pravidla turnaje'!$C$22)+(BC710*'pravidla turnaje'!$C$23)+(BC711*'pravidla turnaje'!$C$24)+(BC712*'pravidla turnaje'!$C$25)+(BC713*'pravidla turnaje'!$C$26)+(BC714*'pravidla turnaje'!$C$27)+(BC715*'pravidla turnaje'!$C$28))</f>
        <v/>
      </c>
      <c r="BD716" s="56" t="str">
        <f>IF(BD692="","",(BD706*'pravidla turnaje'!$C$19)+(BD707*'pravidla turnaje'!$C$20)+(BD708*'pravidla turnaje'!$C$21)+(BD709*'pravidla turnaje'!$C$22)+(BD710*'pravidla turnaje'!$C$23)+(BD711*'pravidla turnaje'!$C$24)+(BD712*'pravidla turnaje'!$C$25)+(BD713*'pravidla turnaje'!$C$26)+(BD714*'pravidla turnaje'!$C$27)+(BD715*'pravidla turnaje'!$C$28))</f>
        <v/>
      </c>
      <c r="BE716" s="56" t="str">
        <f>IF(BE692="","",(BE706*'pravidla turnaje'!$C$19)+(BE707*'pravidla turnaje'!$C$20)+(BE708*'pravidla turnaje'!$C$21)+(BE709*'pravidla turnaje'!$C$22)+(BE710*'pravidla turnaje'!$C$23)+(BE711*'pravidla turnaje'!$C$24)+(BE712*'pravidla turnaje'!$C$25)+(BE713*'pravidla turnaje'!$C$26)+(BE714*'pravidla turnaje'!$C$27)+(BE715*'pravidla turnaje'!$C$28))</f>
        <v/>
      </c>
      <c r="BF716" s="57" t="str">
        <f>IF(BF692="","",(BF706*'pravidla turnaje'!$C$19)+(BF707*'pravidla turnaje'!$C$20)+(BF708*'pravidla turnaje'!$C$21)+(BF709*'pravidla turnaje'!$C$22)+(BF710*'pravidla turnaje'!$C$23)+(BF711*'pravidla turnaje'!$C$24)+(BF712*'pravidla turnaje'!$C$25)+(BF713*'pravidla turnaje'!$C$26)+(BF714*'pravidla turnaje'!$C$27)+(BF715*'pravidla turnaje'!$C$28))</f>
        <v/>
      </c>
      <c r="BG716" s="55" t="str">
        <f>IF(BG692="","",(BG706*'pravidla turnaje'!$C$19)+(BG707*'pravidla turnaje'!$C$20)+(BG708*'pravidla turnaje'!$C$21)+(BG709*'pravidla turnaje'!$C$22)+(BG710*'pravidla turnaje'!$C$23)+(BG711*'pravidla turnaje'!$C$24)+(BG712*'pravidla turnaje'!$C$25)+(BG713*'pravidla turnaje'!$C$26)+(BG714*'pravidla turnaje'!$C$27)+(BG715*'pravidla turnaje'!$C$28))</f>
        <v/>
      </c>
      <c r="BH716" s="56" t="str">
        <f>IF(BH692="","",(BH706*'pravidla turnaje'!$C$19)+(BH707*'pravidla turnaje'!$C$20)+(BH708*'pravidla turnaje'!$C$21)+(BH709*'pravidla turnaje'!$C$22)+(BH710*'pravidla turnaje'!$C$23)+(BH711*'pravidla turnaje'!$C$24)+(BH712*'pravidla turnaje'!$C$25)+(BH713*'pravidla turnaje'!$C$26)+(BH714*'pravidla turnaje'!$C$27)+(BH715*'pravidla turnaje'!$C$28))</f>
        <v/>
      </c>
      <c r="BI716" s="56" t="str">
        <f>IF(BI692="","",(BI706*'pravidla turnaje'!$C$19)+(BI707*'pravidla turnaje'!$C$20)+(BI708*'pravidla turnaje'!$C$21)+(BI709*'pravidla turnaje'!$C$22)+(BI710*'pravidla turnaje'!$C$23)+(BI711*'pravidla turnaje'!$C$24)+(BI712*'pravidla turnaje'!$C$25)+(BI713*'pravidla turnaje'!$C$26)+(BI714*'pravidla turnaje'!$C$27)+(BI715*'pravidla turnaje'!$C$28))</f>
        <v/>
      </c>
      <c r="BJ716" s="56" t="str">
        <f>IF(BJ692="","",(BJ706*'pravidla turnaje'!$C$19)+(BJ707*'pravidla turnaje'!$C$20)+(BJ708*'pravidla turnaje'!$C$21)+(BJ709*'pravidla turnaje'!$C$22)+(BJ710*'pravidla turnaje'!$C$23)+(BJ711*'pravidla turnaje'!$C$24)+(BJ712*'pravidla turnaje'!$C$25)+(BJ713*'pravidla turnaje'!$C$26)+(BJ714*'pravidla turnaje'!$C$27)+(BJ715*'pravidla turnaje'!$C$28))</f>
        <v/>
      </c>
      <c r="BK716" s="56" t="str">
        <f>IF(BK692="","",(BK706*'pravidla turnaje'!$C$19)+(BK707*'pravidla turnaje'!$C$20)+(BK708*'pravidla turnaje'!$C$21)+(BK709*'pravidla turnaje'!$C$22)+(BK710*'pravidla turnaje'!$C$23)+(BK711*'pravidla turnaje'!$C$24)+(BK712*'pravidla turnaje'!$C$25)+(BK713*'pravidla turnaje'!$C$26)+(BK714*'pravidla turnaje'!$C$27)+(BK715*'pravidla turnaje'!$C$28))</f>
        <v/>
      </c>
      <c r="BL716" s="56" t="str">
        <f>IF(BL692="","",(BL706*'pravidla turnaje'!$C$19)+(BL707*'pravidla turnaje'!$C$20)+(BL708*'pravidla turnaje'!$C$21)+(BL709*'pravidla turnaje'!$C$22)+(BL710*'pravidla turnaje'!$C$23)+(BL711*'pravidla turnaje'!$C$24)+(BL712*'pravidla turnaje'!$C$25)+(BL713*'pravidla turnaje'!$C$26)+(BL714*'pravidla turnaje'!$C$27)+(BL715*'pravidla turnaje'!$C$28))</f>
        <v/>
      </c>
      <c r="BM716" s="56" t="str">
        <f>IF(BM692="","",(BM706*'pravidla turnaje'!$C$19)+(BM707*'pravidla turnaje'!$C$20)+(BM708*'pravidla turnaje'!$C$21)+(BM709*'pravidla turnaje'!$C$22)+(BM710*'pravidla turnaje'!$C$23)+(BM711*'pravidla turnaje'!$C$24)+(BM712*'pravidla turnaje'!$C$25)+(BM713*'pravidla turnaje'!$C$26)+(BM714*'pravidla turnaje'!$C$27)+(BM715*'pravidla turnaje'!$C$28))</f>
        <v/>
      </c>
      <c r="BN716" s="57" t="str">
        <f>IF(BN692="","",(BN706*'pravidla turnaje'!$C$19)+(BN707*'pravidla turnaje'!$C$20)+(BN708*'pravidla turnaje'!$C$21)+(BN709*'pravidla turnaje'!$C$22)+(BN710*'pravidla turnaje'!$C$23)+(BN711*'pravidla turnaje'!$C$24)+(BN712*'pravidla turnaje'!$C$25)+(BN713*'pravidla turnaje'!$C$26)+(BN714*'pravidla turnaje'!$C$27)+(BN715*'pravidla turnaje'!$C$28))</f>
        <v/>
      </c>
    </row>
    <row r="717" spans="1:66" ht="15" customHeight="1" x14ac:dyDescent="0.25">
      <c r="C717" s="961"/>
      <c r="D717" s="961"/>
      <c r="E717" s="961"/>
      <c r="F717" s="961"/>
      <c r="G717" s="961"/>
      <c r="H717" s="961"/>
      <c r="I717" s="961"/>
      <c r="J717" s="961"/>
    </row>
    <row r="718" spans="1:66" ht="5.25" customHeight="1" x14ac:dyDescent="0.25">
      <c r="C718" s="961"/>
      <c r="D718" s="961"/>
      <c r="E718" s="961"/>
      <c r="F718" s="961"/>
      <c r="G718" s="961"/>
      <c r="H718" s="961"/>
      <c r="I718" s="961"/>
      <c r="J718" s="961"/>
    </row>
    <row r="719" spans="1:66" ht="5.25" customHeight="1" x14ac:dyDescent="0.25">
      <c r="C719" s="961"/>
      <c r="D719" s="961"/>
      <c r="E719" s="961"/>
      <c r="F719" s="961"/>
      <c r="G719" s="961"/>
      <c r="H719" s="961"/>
      <c r="I719" s="961"/>
      <c r="J719" s="961"/>
    </row>
    <row r="720" spans="1:66" ht="5.25" customHeight="1" thickBot="1" x14ac:dyDescent="0.3">
      <c r="C720" s="961"/>
      <c r="D720" s="961"/>
      <c r="E720" s="961"/>
      <c r="F720" s="961"/>
      <c r="G720" s="961"/>
      <c r="H720" s="961"/>
      <c r="I720" s="961"/>
      <c r="J720" s="961"/>
    </row>
    <row r="721" spans="1:66" ht="30" customHeight="1" x14ac:dyDescent="0.25">
      <c r="A721" s="2115" t="str">
        <f>CONCATENATE("skupina ",VLOOKUP(C721-1,'pravidla turnaje'!$A$64:$B$83,2,0))</f>
        <v>skupina Y</v>
      </c>
      <c r="B721" s="2124"/>
      <c r="C721" s="924">
        <v>191</v>
      </c>
      <c r="D721" s="925">
        <v>192</v>
      </c>
      <c r="E721" s="925">
        <v>193</v>
      </c>
      <c r="F721" s="925">
        <v>194</v>
      </c>
      <c r="G721" s="925">
        <v>195</v>
      </c>
      <c r="H721" s="925">
        <v>196</v>
      </c>
      <c r="I721" s="925">
        <v>197</v>
      </c>
      <c r="J721" s="1015">
        <v>198</v>
      </c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38"/>
      <c r="AI721" s="38"/>
      <c r="AJ721" s="38"/>
      <c r="AK721" s="38"/>
      <c r="AL721" s="38"/>
      <c r="AM721" s="38"/>
      <c r="AN721" s="38"/>
      <c r="AO721" s="38"/>
      <c r="AP721" s="38"/>
      <c r="AQ721" s="38"/>
      <c r="AR721" s="38"/>
      <c r="AS721" s="38"/>
      <c r="AT721" s="38"/>
      <c r="AU721" s="38"/>
      <c r="AV721" s="38"/>
      <c r="AW721" s="38"/>
      <c r="AX721" s="38"/>
      <c r="AY721" s="38"/>
      <c r="AZ721" s="38"/>
      <c r="BA721" s="38"/>
      <c r="BB721" s="38"/>
      <c r="BC721" s="38"/>
      <c r="BD721" s="38"/>
      <c r="BE721" s="38"/>
      <c r="BF721" s="38"/>
      <c r="BG721" s="38"/>
      <c r="BH721" s="38"/>
      <c r="BI721" s="38"/>
      <c r="BJ721" s="38"/>
      <c r="BK721" s="38"/>
      <c r="BL721" s="38"/>
      <c r="BM721" s="38"/>
      <c r="BN721" s="38"/>
    </row>
    <row r="722" spans="1:66" ht="15.75" x14ac:dyDescent="0.25">
      <c r="A722" s="2125" t="s">
        <v>22</v>
      </c>
      <c r="B722" s="2126"/>
      <c r="C722" s="1016" t="str">
        <f>VLOOKUP(C$721,'Tabulka-skore'!$B$4:$Q$239,11,0)</f>
        <v/>
      </c>
      <c r="D722" s="951" t="str">
        <f>VLOOKUP(D$721,'Tabulka-skore'!$B$4:$Q$239,11,0)</f>
        <v/>
      </c>
      <c r="E722" s="951" t="str">
        <f>VLOOKUP(E$721,'Tabulka-skore'!$B$4:$Q$239,11,0)</f>
        <v/>
      </c>
      <c r="F722" s="951" t="str">
        <f>VLOOKUP(F$721,'Tabulka-skore'!$B$4:$Q$239,11,0)</f>
        <v/>
      </c>
      <c r="G722" s="951" t="str">
        <f>VLOOKUP(G$721,'Tabulka-skore'!$B$4:$Q$239,11,0)</f>
        <v/>
      </c>
      <c r="H722" s="951" t="str">
        <f>VLOOKUP(H$721,'Tabulka-skore'!$B$4:$Q$239,11,0)</f>
        <v/>
      </c>
      <c r="I722" s="951" t="str">
        <f>VLOOKUP(I$721,'Tabulka-skore'!$B$4:$Q$239,11,0)</f>
        <v/>
      </c>
      <c r="J722" s="1017" t="str">
        <f>VLOOKUP(J$721,'Tabulka-skore'!$B$4:$Q$239,11,0)</f>
        <v/>
      </c>
      <c r="K722" s="39"/>
      <c r="L722" s="39"/>
      <c r="M722" s="39"/>
      <c r="N722" s="39"/>
      <c r="O722" s="39"/>
      <c r="P722" s="39"/>
      <c r="Q722" s="39"/>
      <c r="R722" s="39"/>
    </row>
    <row r="723" spans="1:66" ht="15.75" x14ac:dyDescent="0.25">
      <c r="A723" s="2125" t="s">
        <v>23</v>
      </c>
      <c r="B723" s="2126"/>
      <c r="C723" s="1016" t="str">
        <f>VLOOKUP(C$721,'Tabulka-skore'!$B$4:$Q$239,12,0)</f>
        <v/>
      </c>
      <c r="D723" s="951" t="str">
        <f>VLOOKUP(D$721,'Tabulka-skore'!$B$4:$Q$239,12,0)</f>
        <v/>
      </c>
      <c r="E723" s="951" t="str">
        <f>VLOOKUP(E$721,'Tabulka-skore'!$B$4:$Q$239,12,0)</f>
        <v/>
      </c>
      <c r="F723" s="951" t="str">
        <f>VLOOKUP(F$721,'Tabulka-skore'!$B$4:$Q$239,12,0)</f>
        <v/>
      </c>
      <c r="G723" s="951" t="str">
        <f>VLOOKUP(G$721,'Tabulka-skore'!$B$4:$Q$239,12,0)</f>
        <v/>
      </c>
      <c r="H723" s="951" t="str">
        <f>VLOOKUP(H$721,'Tabulka-skore'!$B$4:$Q$239,12,0)</f>
        <v/>
      </c>
      <c r="I723" s="951" t="str">
        <f>VLOOKUP(I$721,'Tabulka-skore'!$B$4:$Q$239,12,0)</f>
        <v/>
      </c>
      <c r="J723" s="1017" t="str">
        <f>VLOOKUP(J$721,'Tabulka-skore'!$B$4:$Q$239,12,0)</f>
        <v/>
      </c>
      <c r="K723" s="39"/>
      <c r="L723" s="39"/>
      <c r="M723" s="39"/>
      <c r="N723" s="39"/>
      <c r="O723" s="39"/>
      <c r="P723" s="39"/>
      <c r="Q723" s="39"/>
      <c r="R723" s="39"/>
    </row>
    <row r="724" spans="1:66" ht="15.75" x14ac:dyDescent="0.25">
      <c r="A724" s="2125" t="s">
        <v>24</v>
      </c>
      <c r="B724" s="2126"/>
      <c r="C724" s="1016" t="str">
        <f>VLOOKUP(C$721,'Tabulka-skore'!$B$4:$Q$239,13,0)</f>
        <v/>
      </c>
      <c r="D724" s="951" t="str">
        <f>VLOOKUP(D$721,'Tabulka-skore'!$B$4:$Q$239,13,0)</f>
        <v/>
      </c>
      <c r="E724" s="951" t="str">
        <f>VLOOKUP(E$721,'Tabulka-skore'!$B$4:$Q$239,13,0)</f>
        <v/>
      </c>
      <c r="F724" s="951" t="str">
        <f>VLOOKUP(F$721,'Tabulka-skore'!$B$4:$Q$239,13,0)</f>
        <v/>
      </c>
      <c r="G724" s="951" t="str">
        <f>VLOOKUP(G$721,'Tabulka-skore'!$B$4:$Q$239,13,0)</f>
        <v/>
      </c>
      <c r="H724" s="951" t="str">
        <f>VLOOKUP(H$721,'Tabulka-skore'!$B$4:$Q$239,13,0)</f>
        <v/>
      </c>
      <c r="I724" s="951" t="str">
        <f>VLOOKUP(I$721,'Tabulka-skore'!$B$4:$Q$239,13,0)</f>
        <v/>
      </c>
      <c r="J724" s="1017" t="str">
        <f>VLOOKUP(J$721,'Tabulka-skore'!$B$4:$Q$239,13,0)</f>
        <v/>
      </c>
      <c r="K724" s="39"/>
      <c r="L724" s="39"/>
      <c r="M724" s="39"/>
      <c r="N724" s="39"/>
      <c r="O724" s="39"/>
      <c r="P724" s="39"/>
      <c r="Q724" s="39"/>
      <c r="R724" s="39"/>
    </row>
    <row r="725" spans="1:66" ht="15.75" x14ac:dyDescent="0.25">
      <c r="A725" s="2125" t="s">
        <v>8</v>
      </c>
      <c r="B725" s="2126"/>
      <c r="C725" s="1016" t="str">
        <f>VLOOKUP(C$721,'Tabulka-skore'!$B$4:$Q$239,14,0)</f>
        <v/>
      </c>
      <c r="D725" s="951" t="str">
        <f>VLOOKUP(D$721,'Tabulka-skore'!$B$4:$Q$239,14,0)</f>
        <v/>
      </c>
      <c r="E725" s="951" t="str">
        <f>VLOOKUP(E$721,'Tabulka-skore'!$B$4:$Q$239,14,0)</f>
        <v/>
      </c>
      <c r="F725" s="951" t="str">
        <f>VLOOKUP(F$721,'Tabulka-skore'!$B$4:$Q$239,14,0)</f>
        <v/>
      </c>
      <c r="G725" s="951" t="str">
        <f>VLOOKUP(G$721,'Tabulka-skore'!$B$4:$Q$239,14,0)</f>
        <v/>
      </c>
      <c r="H725" s="951" t="str">
        <f>VLOOKUP(H$721,'Tabulka-skore'!$B$4:$Q$239,14,0)</f>
        <v/>
      </c>
      <c r="I725" s="951" t="str">
        <f>VLOOKUP(I$721,'Tabulka-skore'!$B$4:$Q$239,14,0)</f>
        <v/>
      </c>
      <c r="J725" s="1017" t="str">
        <f>VLOOKUP(J$721,'Tabulka-skore'!$B$4:$Q$239,14,0)</f>
        <v/>
      </c>
      <c r="K725" s="40"/>
      <c r="L725" s="40"/>
      <c r="M725" s="40"/>
      <c r="N725" s="40"/>
      <c r="O725" s="40"/>
      <c r="P725" s="40"/>
      <c r="Q725" s="40"/>
      <c r="R725" s="40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</row>
    <row r="726" spans="1:66" ht="37.5" customHeight="1" x14ac:dyDescent="0.25">
      <c r="A726" s="2125" t="s">
        <v>135</v>
      </c>
      <c r="B726" s="2126"/>
      <c r="C726" s="1018" t="str">
        <f t="shared" ref="C726:J726" si="3034">IFERROR(IF(C724=0,MAX($C$123:$J$123)+1,C723/C724),"")</f>
        <v/>
      </c>
      <c r="D726" s="952" t="str">
        <f t="shared" si="3034"/>
        <v/>
      </c>
      <c r="E726" s="952" t="str">
        <f t="shared" si="3034"/>
        <v/>
      </c>
      <c r="F726" s="952" t="str">
        <f t="shared" si="3034"/>
        <v/>
      </c>
      <c r="G726" s="952" t="str">
        <f t="shared" si="3034"/>
        <v/>
      </c>
      <c r="H726" s="952" t="str">
        <f t="shared" si="3034"/>
        <v/>
      </c>
      <c r="I726" s="952" t="str">
        <f t="shared" si="3034"/>
        <v/>
      </c>
      <c r="J726" s="1019" t="str">
        <f t="shared" si="3034"/>
        <v/>
      </c>
      <c r="K726" s="40"/>
      <c r="L726" s="40"/>
      <c r="M726" s="40"/>
      <c r="N726" s="40"/>
      <c r="O726" s="40"/>
      <c r="P726" s="40"/>
      <c r="Q726" s="40"/>
      <c r="R726" s="40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</row>
    <row r="727" spans="1:66" ht="76.5" customHeight="1" x14ac:dyDescent="0.25">
      <c r="A727" s="2109" t="s">
        <v>33</v>
      </c>
      <c r="B727" s="2122"/>
      <c r="C727" s="1020">
        <f t="shared" ref="C727" si="3035">IF(MIN(C756,K756,S756,AA756,AI756,AQ756,AY756,BG756)=0,MAX($C756:$BN756)+1,MIN(C756,K756,S756,AA756,AI756,AQ756,AY756,BG756))</f>
        <v>1</v>
      </c>
      <c r="D727" s="79">
        <f t="shared" ref="D727" si="3036">IF(MIN(D756,L756,T756,AB756,AJ756,AR756,AZ756,BH756)=0,MAX($C756:$BN756)+1,MIN(D756,L756,T756,AB756,AJ756,AR756,AZ756,BH756))</f>
        <v>1</v>
      </c>
      <c r="E727" s="79">
        <f t="shared" ref="E727" si="3037">IF(MIN(E756,M756,U756,AC756,AK756,AS756,BA756,BI756)=0,MAX($C756:$BN756)+1,MIN(E756,M756,U756,AC756,AK756,AS756,BA756,BI756))</f>
        <v>1</v>
      </c>
      <c r="F727" s="79">
        <f t="shared" ref="F727" si="3038">IF(MIN(F756,N756,V756,AD756,AL756,AT756,BB756,BJ756)=0,MAX($C756:$BN756)+1,MIN(F756,N756,V756,AD756,AL756,AT756,BB756,BJ756))</f>
        <v>1</v>
      </c>
      <c r="G727" s="79">
        <f t="shared" ref="G727" si="3039">IF(MIN(G756,O756,W756,AE756,AM756,AU756,BC756,BK756)=0,MAX($C756:$BN756)+1,MIN(G756,O756,W756,AE756,AM756,AU756,BC756,BK756))</f>
        <v>1</v>
      </c>
      <c r="H727" s="79">
        <f t="shared" ref="H727" si="3040">IF(MIN(H756,P756,X756,AF756,AN756,AV756,BD756,BL756)=0,MAX($C756:$BN756)+1,MIN(H756,P756,X756,AF756,AN756,AV756,BD756,BL756))</f>
        <v>1</v>
      </c>
      <c r="I727" s="79">
        <f t="shared" ref="I727" si="3041">IF(MIN(I756,Q756,Y756,AG756,AO756,AW756,BE756,BM756)=0,MAX($C756:$BN756)+1,MIN(I756,Q756,Y756,AG756,AO756,AW756,BE756,BM756))</f>
        <v>1</v>
      </c>
      <c r="J727" s="1021">
        <f t="shared" ref="J727" si="3042">IF(MIN(J756,R756,Z756,AH756,AP756,AX756,BF756,BN756)=0,MAX($C756:$BN756)+1,MIN(J756,R756,Z756,AH756,AP756,AX756,BF756,BN756))</f>
        <v>1</v>
      </c>
    </row>
    <row r="728" spans="1:66" ht="21" customHeight="1" thickBot="1" x14ac:dyDescent="0.3">
      <c r="A728" s="2111" t="s">
        <v>25</v>
      </c>
      <c r="B728" s="2123"/>
      <c r="C728" s="52">
        <f t="shared" ref="C728:J728" si="3043">RANK(C727,$C727:$J727,1)</f>
        <v>1</v>
      </c>
      <c r="D728" s="53">
        <f t="shared" si="3043"/>
        <v>1</v>
      </c>
      <c r="E728" s="53">
        <f t="shared" si="3043"/>
        <v>1</v>
      </c>
      <c r="F728" s="53">
        <f t="shared" si="3043"/>
        <v>1</v>
      </c>
      <c r="G728" s="53">
        <f t="shared" si="3043"/>
        <v>1</v>
      </c>
      <c r="H728" s="53">
        <f t="shared" si="3043"/>
        <v>1</v>
      </c>
      <c r="I728" s="53">
        <f t="shared" si="3043"/>
        <v>1</v>
      </c>
      <c r="J728" s="54">
        <f t="shared" si="3043"/>
        <v>1</v>
      </c>
    </row>
    <row r="729" spans="1:66" x14ac:dyDescent="0.25">
      <c r="A729" s="66"/>
      <c r="C729" s="34">
        <v>1</v>
      </c>
      <c r="D729" s="48">
        <f t="shared" ref="D729" si="3044">C729</f>
        <v>1</v>
      </c>
      <c r="E729" s="48">
        <f t="shared" ref="E729" si="3045">D729</f>
        <v>1</v>
      </c>
      <c r="F729" s="48">
        <f t="shared" ref="F729" si="3046">E729</f>
        <v>1</v>
      </c>
      <c r="G729" s="48">
        <f t="shared" ref="G729" si="3047">F729</f>
        <v>1</v>
      </c>
      <c r="H729" s="48">
        <f t="shared" ref="H729" si="3048">G729</f>
        <v>1</v>
      </c>
      <c r="I729" s="48">
        <f t="shared" ref="I729" si="3049">H729</f>
        <v>1</v>
      </c>
      <c r="J729" s="48">
        <f t="shared" ref="J729" si="3050">I729</f>
        <v>1</v>
      </c>
      <c r="K729" s="35">
        <v>2</v>
      </c>
      <c r="L729" s="48">
        <f t="shared" ref="L729" si="3051">K729</f>
        <v>2</v>
      </c>
      <c r="M729" s="48">
        <f t="shared" ref="M729" si="3052">L729</f>
        <v>2</v>
      </c>
      <c r="N729" s="48">
        <f t="shared" ref="N729" si="3053">M729</f>
        <v>2</v>
      </c>
      <c r="O729" s="48">
        <f t="shared" ref="O729" si="3054">N729</f>
        <v>2</v>
      </c>
      <c r="P729" s="48">
        <f t="shared" ref="P729" si="3055">O729</f>
        <v>2</v>
      </c>
      <c r="Q729" s="48">
        <f t="shared" ref="Q729" si="3056">P729</f>
        <v>2</v>
      </c>
      <c r="R729" s="48">
        <f t="shared" ref="R729" si="3057">Q729</f>
        <v>2</v>
      </c>
      <c r="S729" s="25">
        <v>3</v>
      </c>
      <c r="T729" s="48">
        <f t="shared" ref="T729" si="3058">S729</f>
        <v>3</v>
      </c>
      <c r="U729" s="48">
        <f t="shared" ref="U729" si="3059">T729</f>
        <v>3</v>
      </c>
      <c r="V729" s="48">
        <f t="shared" ref="V729" si="3060">U729</f>
        <v>3</v>
      </c>
      <c r="W729" s="48">
        <f t="shared" ref="W729" si="3061">V729</f>
        <v>3</v>
      </c>
      <c r="X729" s="48">
        <f t="shared" ref="X729" si="3062">W729</f>
        <v>3</v>
      </c>
      <c r="Y729" s="48">
        <f t="shared" ref="Y729" si="3063">X729</f>
        <v>3</v>
      </c>
      <c r="Z729" s="48">
        <f t="shared" ref="Z729" si="3064">Y729</f>
        <v>3</v>
      </c>
      <c r="AA729" s="25">
        <v>4</v>
      </c>
      <c r="AB729" s="48">
        <f t="shared" ref="AB729" si="3065">AA729</f>
        <v>4</v>
      </c>
      <c r="AC729" s="48">
        <f t="shared" ref="AC729" si="3066">AB729</f>
        <v>4</v>
      </c>
      <c r="AD729" s="48">
        <f t="shared" ref="AD729" si="3067">AC729</f>
        <v>4</v>
      </c>
      <c r="AE729" s="48">
        <f t="shared" ref="AE729" si="3068">AD729</f>
        <v>4</v>
      </c>
      <c r="AF729" s="48">
        <f t="shared" ref="AF729" si="3069">AE729</f>
        <v>4</v>
      </c>
      <c r="AG729" s="48">
        <f t="shared" ref="AG729" si="3070">AF729</f>
        <v>4</v>
      </c>
      <c r="AH729" s="48">
        <f t="shared" ref="AH729" si="3071">AG729</f>
        <v>4</v>
      </c>
      <c r="AI729" s="25">
        <v>5</v>
      </c>
      <c r="AJ729" s="48">
        <f t="shared" ref="AJ729" si="3072">AI729</f>
        <v>5</v>
      </c>
      <c r="AK729" s="48">
        <f t="shared" ref="AK729" si="3073">AJ729</f>
        <v>5</v>
      </c>
      <c r="AL729" s="48">
        <f t="shared" ref="AL729" si="3074">AK729</f>
        <v>5</v>
      </c>
      <c r="AM729" s="48">
        <f t="shared" ref="AM729" si="3075">AL729</f>
        <v>5</v>
      </c>
      <c r="AN729" s="48">
        <f t="shared" ref="AN729" si="3076">AM729</f>
        <v>5</v>
      </c>
      <c r="AO729" s="48">
        <f t="shared" ref="AO729" si="3077">AN729</f>
        <v>5</v>
      </c>
      <c r="AP729" s="48">
        <f t="shared" ref="AP729" si="3078">AO729</f>
        <v>5</v>
      </c>
      <c r="AQ729" s="25">
        <v>6</v>
      </c>
      <c r="AR729" s="48">
        <f t="shared" ref="AR729" si="3079">AQ729</f>
        <v>6</v>
      </c>
      <c r="AS729" s="48">
        <f t="shared" ref="AS729" si="3080">AR729</f>
        <v>6</v>
      </c>
      <c r="AT729" s="48">
        <f t="shared" ref="AT729" si="3081">AS729</f>
        <v>6</v>
      </c>
      <c r="AU729" s="48">
        <f t="shared" ref="AU729" si="3082">AT729</f>
        <v>6</v>
      </c>
      <c r="AV729" s="48">
        <f t="shared" ref="AV729" si="3083">AU729</f>
        <v>6</v>
      </c>
      <c r="AW729" s="48">
        <f t="shared" ref="AW729" si="3084">AV729</f>
        <v>6</v>
      </c>
      <c r="AX729" s="48">
        <f t="shared" ref="AX729" si="3085">AW729</f>
        <v>6</v>
      </c>
      <c r="AY729" s="25">
        <v>7</v>
      </c>
      <c r="AZ729" s="48">
        <f t="shared" ref="AZ729" si="3086">AY729</f>
        <v>7</v>
      </c>
      <c r="BA729" s="48">
        <f t="shared" ref="BA729" si="3087">AZ729</f>
        <v>7</v>
      </c>
      <c r="BB729" s="48">
        <f t="shared" ref="BB729" si="3088">BA729</f>
        <v>7</v>
      </c>
      <c r="BC729" s="48">
        <f t="shared" ref="BC729" si="3089">BB729</f>
        <v>7</v>
      </c>
      <c r="BD729" s="48">
        <f t="shared" ref="BD729" si="3090">BC729</f>
        <v>7</v>
      </c>
      <c r="BE729" s="48">
        <f t="shared" ref="BE729" si="3091">BD729</f>
        <v>7</v>
      </c>
      <c r="BF729" s="48">
        <f t="shared" ref="BF729" si="3092">BE729</f>
        <v>7</v>
      </c>
      <c r="BG729" s="25">
        <v>8</v>
      </c>
      <c r="BH729" s="48">
        <f t="shared" ref="BH729" si="3093">BG729</f>
        <v>8</v>
      </c>
      <c r="BI729" s="48">
        <f t="shared" ref="BI729" si="3094">BH729</f>
        <v>8</v>
      </c>
      <c r="BJ729" s="48">
        <f t="shared" ref="BJ729" si="3095">BI729</f>
        <v>8</v>
      </c>
      <c r="BK729" s="48">
        <f t="shared" ref="BK729" si="3096">BJ729</f>
        <v>8</v>
      </c>
      <c r="BL729" s="48">
        <f t="shared" ref="BL729" si="3097">BK729</f>
        <v>8</v>
      </c>
      <c r="BM729" s="48">
        <f t="shared" ref="BM729" si="3098">BL729</f>
        <v>8</v>
      </c>
      <c r="BN729" s="48">
        <f t="shared" ref="BN729" si="3099">BM729</f>
        <v>8</v>
      </c>
    </row>
    <row r="730" spans="1:66" ht="21.75" thickBot="1" x14ac:dyDescent="0.3">
      <c r="A730" s="66"/>
      <c r="C730" s="953">
        <f t="shared" ref="C730:J730" si="3100">C721</f>
        <v>191</v>
      </c>
      <c r="D730" s="953">
        <f t="shared" si="3100"/>
        <v>192</v>
      </c>
      <c r="E730" s="953">
        <f t="shared" si="3100"/>
        <v>193</v>
      </c>
      <c r="F730" s="953">
        <f t="shared" si="3100"/>
        <v>194</v>
      </c>
      <c r="G730" s="953">
        <f t="shared" si="3100"/>
        <v>195</v>
      </c>
      <c r="H730" s="953">
        <f t="shared" si="3100"/>
        <v>196</v>
      </c>
      <c r="I730" s="953">
        <f t="shared" si="3100"/>
        <v>197</v>
      </c>
      <c r="J730" s="953">
        <f t="shared" si="3100"/>
        <v>198</v>
      </c>
      <c r="K730" s="953">
        <f t="shared" ref="K730" si="3101">C730</f>
        <v>191</v>
      </c>
      <c r="L730" s="953">
        <f t="shared" ref="L730" si="3102">D730</f>
        <v>192</v>
      </c>
      <c r="M730" s="953">
        <f t="shared" ref="M730" si="3103">E730</f>
        <v>193</v>
      </c>
      <c r="N730" s="953">
        <f t="shared" ref="N730" si="3104">F730</f>
        <v>194</v>
      </c>
      <c r="O730" s="953">
        <f t="shared" ref="O730" si="3105">G730</f>
        <v>195</v>
      </c>
      <c r="P730" s="953">
        <f t="shared" ref="P730" si="3106">H730</f>
        <v>196</v>
      </c>
      <c r="Q730" s="953">
        <f t="shared" ref="Q730" si="3107">I730</f>
        <v>197</v>
      </c>
      <c r="R730" s="953">
        <f t="shared" ref="R730" si="3108">J730</f>
        <v>198</v>
      </c>
      <c r="S730" s="953">
        <f t="shared" ref="S730" si="3109">K730</f>
        <v>191</v>
      </c>
      <c r="T730" s="953">
        <f t="shared" ref="T730" si="3110">L730</f>
        <v>192</v>
      </c>
      <c r="U730" s="953">
        <f t="shared" ref="U730" si="3111">M730</f>
        <v>193</v>
      </c>
      <c r="V730" s="953">
        <f t="shared" ref="V730" si="3112">N730</f>
        <v>194</v>
      </c>
      <c r="W730" s="953">
        <f t="shared" ref="W730" si="3113">O730</f>
        <v>195</v>
      </c>
      <c r="X730" s="953">
        <f t="shared" ref="X730" si="3114">P730</f>
        <v>196</v>
      </c>
      <c r="Y730" s="953">
        <f t="shared" ref="Y730" si="3115">Q730</f>
        <v>197</v>
      </c>
      <c r="Z730" s="953">
        <f t="shared" ref="Z730" si="3116">R730</f>
        <v>198</v>
      </c>
      <c r="AA730" s="953">
        <f t="shared" ref="AA730" si="3117">S730</f>
        <v>191</v>
      </c>
      <c r="AB730" s="953">
        <f t="shared" ref="AB730" si="3118">T730</f>
        <v>192</v>
      </c>
      <c r="AC730" s="953">
        <f t="shared" ref="AC730" si="3119">U730</f>
        <v>193</v>
      </c>
      <c r="AD730" s="953">
        <f t="shared" ref="AD730" si="3120">V730</f>
        <v>194</v>
      </c>
      <c r="AE730" s="953">
        <f t="shared" ref="AE730" si="3121">W730</f>
        <v>195</v>
      </c>
      <c r="AF730" s="953">
        <f t="shared" ref="AF730" si="3122">X730</f>
        <v>196</v>
      </c>
      <c r="AG730" s="953">
        <f t="shared" ref="AG730" si="3123">Y730</f>
        <v>197</v>
      </c>
      <c r="AH730" s="953">
        <f t="shared" ref="AH730" si="3124">Z730</f>
        <v>198</v>
      </c>
      <c r="AI730" s="953">
        <f t="shared" ref="AI730" si="3125">AA730</f>
        <v>191</v>
      </c>
      <c r="AJ730" s="953">
        <f t="shared" ref="AJ730" si="3126">AB730</f>
        <v>192</v>
      </c>
      <c r="AK730" s="953">
        <f t="shared" ref="AK730" si="3127">AC730</f>
        <v>193</v>
      </c>
      <c r="AL730" s="953">
        <f t="shared" ref="AL730" si="3128">AD730</f>
        <v>194</v>
      </c>
      <c r="AM730" s="953">
        <f t="shared" ref="AM730" si="3129">AE730</f>
        <v>195</v>
      </c>
      <c r="AN730" s="953">
        <f t="shared" ref="AN730" si="3130">AF730</f>
        <v>196</v>
      </c>
      <c r="AO730" s="953">
        <f t="shared" ref="AO730" si="3131">AG730</f>
        <v>197</v>
      </c>
      <c r="AP730" s="953">
        <f t="shared" ref="AP730" si="3132">AH730</f>
        <v>198</v>
      </c>
      <c r="AQ730" s="953">
        <f t="shared" ref="AQ730" si="3133">AI730</f>
        <v>191</v>
      </c>
      <c r="AR730" s="953">
        <f t="shared" ref="AR730" si="3134">AJ730</f>
        <v>192</v>
      </c>
      <c r="AS730" s="953">
        <f t="shared" ref="AS730" si="3135">AK730</f>
        <v>193</v>
      </c>
      <c r="AT730" s="953">
        <f t="shared" ref="AT730" si="3136">AL730</f>
        <v>194</v>
      </c>
      <c r="AU730" s="953">
        <f t="shared" ref="AU730" si="3137">AM730</f>
        <v>195</v>
      </c>
      <c r="AV730" s="953">
        <f t="shared" ref="AV730" si="3138">AN730</f>
        <v>196</v>
      </c>
      <c r="AW730" s="953">
        <f t="shared" ref="AW730" si="3139">AO730</f>
        <v>197</v>
      </c>
      <c r="AX730" s="953">
        <f t="shared" ref="AX730" si="3140">AP730</f>
        <v>198</v>
      </c>
      <c r="AY730" s="953">
        <f t="shared" ref="AY730" si="3141">AQ730</f>
        <v>191</v>
      </c>
      <c r="AZ730" s="953">
        <f t="shared" ref="AZ730" si="3142">AR730</f>
        <v>192</v>
      </c>
      <c r="BA730" s="953">
        <f t="shared" ref="BA730" si="3143">AS730</f>
        <v>193</v>
      </c>
      <c r="BB730" s="953">
        <f t="shared" ref="BB730" si="3144">AT730</f>
        <v>194</v>
      </c>
      <c r="BC730" s="953">
        <f t="shared" ref="BC730" si="3145">AU730</f>
        <v>195</v>
      </c>
      <c r="BD730" s="953">
        <f t="shared" ref="BD730" si="3146">AV730</f>
        <v>196</v>
      </c>
      <c r="BE730" s="953">
        <f t="shared" ref="BE730" si="3147">AW730</f>
        <v>197</v>
      </c>
      <c r="BF730" s="953">
        <f t="shared" ref="BF730" si="3148">AX730</f>
        <v>198</v>
      </c>
      <c r="BG730" s="953">
        <f t="shared" ref="BG730" si="3149">AY730</f>
        <v>191</v>
      </c>
      <c r="BH730" s="953">
        <f t="shared" ref="BH730" si="3150">AZ730</f>
        <v>192</v>
      </c>
      <c r="BI730" s="953">
        <f t="shared" ref="BI730" si="3151">BA730</f>
        <v>193</v>
      </c>
      <c r="BJ730" s="953">
        <f t="shared" ref="BJ730" si="3152">BB730</f>
        <v>194</v>
      </c>
      <c r="BK730" s="953">
        <f t="shared" ref="BK730" si="3153">BC730</f>
        <v>195</v>
      </c>
      <c r="BL730" s="953">
        <f t="shared" ref="BL730" si="3154">BD730</f>
        <v>196</v>
      </c>
      <c r="BM730" s="953">
        <f t="shared" ref="BM730" si="3155">BE730</f>
        <v>197</v>
      </c>
      <c r="BN730" s="953">
        <f t="shared" ref="BN730" si="3156">BF730</f>
        <v>198</v>
      </c>
    </row>
    <row r="731" spans="1:66" x14ac:dyDescent="0.25">
      <c r="A731" s="2113"/>
      <c r="B731" s="2114"/>
      <c r="C731" s="26" t="s">
        <v>18</v>
      </c>
      <c r="D731" s="7" t="s">
        <v>18</v>
      </c>
      <c r="E731" s="7" t="s">
        <v>18</v>
      </c>
      <c r="F731" s="7" t="s">
        <v>18</v>
      </c>
      <c r="G731" s="7" t="s">
        <v>18</v>
      </c>
      <c r="H731" s="7" t="s">
        <v>18</v>
      </c>
      <c r="I731" s="7" t="s">
        <v>18</v>
      </c>
      <c r="J731" s="8" t="s">
        <v>18</v>
      </c>
      <c r="K731" s="26" t="s">
        <v>18</v>
      </c>
      <c r="L731" s="7" t="s">
        <v>18</v>
      </c>
      <c r="M731" s="7" t="s">
        <v>18</v>
      </c>
      <c r="N731" s="7" t="s">
        <v>18</v>
      </c>
      <c r="O731" s="7" t="s">
        <v>18</v>
      </c>
      <c r="P731" s="7" t="s">
        <v>18</v>
      </c>
      <c r="Q731" s="7" t="s">
        <v>18</v>
      </c>
      <c r="R731" s="8" t="s">
        <v>18</v>
      </c>
      <c r="S731" s="26" t="s">
        <v>18</v>
      </c>
      <c r="T731" s="7" t="s">
        <v>18</v>
      </c>
      <c r="U731" s="7" t="s">
        <v>18</v>
      </c>
      <c r="V731" s="7" t="s">
        <v>18</v>
      </c>
      <c r="W731" s="7" t="s">
        <v>18</v>
      </c>
      <c r="X731" s="7" t="s">
        <v>18</v>
      </c>
      <c r="Y731" s="7" t="s">
        <v>18</v>
      </c>
      <c r="Z731" s="8" t="s">
        <v>18</v>
      </c>
      <c r="AA731" s="26" t="s">
        <v>18</v>
      </c>
      <c r="AB731" s="7" t="s">
        <v>18</v>
      </c>
      <c r="AC731" s="7" t="s">
        <v>18</v>
      </c>
      <c r="AD731" s="7" t="s">
        <v>18</v>
      </c>
      <c r="AE731" s="7" t="s">
        <v>18</v>
      </c>
      <c r="AF731" s="7" t="s">
        <v>18</v>
      </c>
      <c r="AG731" s="7" t="s">
        <v>18</v>
      </c>
      <c r="AH731" s="8" t="s">
        <v>18</v>
      </c>
      <c r="AI731" s="26" t="s">
        <v>18</v>
      </c>
      <c r="AJ731" s="7" t="s">
        <v>18</v>
      </c>
      <c r="AK731" s="7" t="s">
        <v>18</v>
      </c>
      <c r="AL731" s="7" t="s">
        <v>18</v>
      </c>
      <c r="AM731" s="7" t="s">
        <v>18</v>
      </c>
      <c r="AN731" s="7" t="s">
        <v>18</v>
      </c>
      <c r="AO731" s="7" t="s">
        <v>18</v>
      </c>
      <c r="AP731" s="8" t="s">
        <v>18</v>
      </c>
      <c r="AQ731" s="26" t="s">
        <v>18</v>
      </c>
      <c r="AR731" s="7" t="s">
        <v>18</v>
      </c>
      <c r="AS731" s="7" t="s">
        <v>18</v>
      </c>
      <c r="AT731" s="7" t="s">
        <v>18</v>
      </c>
      <c r="AU731" s="7" t="s">
        <v>18</v>
      </c>
      <c r="AV731" s="7" t="s">
        <v>18</v>
      </c>
      <c r="AW731" s="7" t="s">
        <v>18</v>
      </c>
      <c r="AX731" s="8" t="s">
        <v>18</v>
      </c>
      <c r="AY731" s="26" t="s">
        <v>18</v>
      </c>
      <c r="AZ731" s="7" t="s">
        <v>18</v>
      </c>
      <c r="BA731" s="7" t="s">
        <v>18</v>
      </c>
      <c r="BB731" s="7" t="s">
        <v>18</v>
      </c>
      <c r="BC731" s="7" t="s">
        <v>18</v>
      </c>
      <c r="BD731" s="7" t="s">
        <v>18</v>
      </c>
      <c r="BE731" s="7" t="s">
        <v>18</v>
      </c>
      <c r="BF731" s="8" t="s">
        <v>18</v>
      </c>
      <c r="BG731" s="26" t="s">
        <v>18</v>
      </c>
      <c r="BH731" s="7" t="s">
        <v>18</v>
      </c>
      <c r="BI731" s="7" t="s">
        <v>18</v>
      </c>
      <c r="BJ731" s="7" t="s">
        <v>18</v>
      </c>
      <c r="BK731" s="7" t="s">
        <v>18</v>
      </c>
      <c r="BL731" s="7" t="s">
        <v>18</v>
      </c>
      <c r="BM731" s="7" t="s">
        <v>18</v>
      </c>
      <c r="BN731" s="8" t="s">
        <v>18</v>
      </c>
    </row>
    <row r="732" spans="1:66" x14ac:dyDescent="0.25">
      <c r="A732" s="2098"/>
      <c r="B732" s="2099"/>
      <c r="C732" s="969" t="str">
        <f>IF(VLOOKUP(C730,'Tabulka-skore'!$B$4:$V$239,16,0)=C729,C730,"")</f>
        <v/>
      </c>
      <c r="D732" s="970" t="str">
        <f>IF(VLOOKUP(D730,'Tabulka-skore'!$B$4:$V$239,16,0)=D729,D730,"")</f>
        <v/>
      </c>
      <c r="E732" s="970" t="str">
        <f>IF(VLOOKUP(E730,'Tabulka-skore'!$B$4:$V$239,16,0)=E729,E730,"")</f>
        <v/>
      </c>
      <c r="F732" s="970" t="str">
        <f>IF(VLOOKUP(F730,'Tabulka-skore'!$B$4:$V$239,16,0)=F729,F730,"")</f>
        <v/>
      </c>
      <c r="G732" s="970" t="str">
        <f>IF(VLOOKUP(G730,'Tabulka-skore'!$B$4:$V$239,16,0)=G729,G730,"")</f>
        <v/>
      </c>
      <c r="H732" s="970" t="str">
        <f>IF(VLOOKUP(H730,'Tabulka-skore'!$B$4:$V$239,16,0)=H729,H730,"")</f>
        <v/>
      </c>
      <c r="I732" s="970" t="str">
        <f>IF(VLOOKUP(I730,'Tabulka-skore'!$B$4:$V$239,16,0)=I729,I730,"")</f>
        <v/>
      </c>
      <c r="J732" s="971" t="str">
        <f>IF(VLOOKUP(J730,'Tabulka-skore'!$B$4:$V$239,16,0)=J729,J730,"")</f>
        <v/>
      </c>
      <c r="K732" s="969" t="str">
        <f>IF(VLOOKUP(K730,'Tabulka-skore'!$B$4:$V$239,16,0)=K729,K730,"")</f>
        <v/>
      </c>
      <c r="L732" s="970" t="str">
        <f>IF(VLOOKUP(L730,'Tabulka-skore'!$B$4:$V$239,16,0)=L729,L730,"")</f>
        <v/>
      </c>
      <c r="M732" s="970" t="str">
        <f>IF(VLOOKUP(M730,'Tabulka-skore'!$B$4:$V$239,16,0)=M729,M730,"")</f>
        <v/>
      </c>
      <c r="N732" s="970" t="str">
        <f>IF(VLOOKUP(N730,'Tabulka-skore'!$B$4:$V$239,16,0)=N729,N730,"")</f>
        <v/>
      </c>
      <c r="O732" s="970" t="str">
        <f>IF(VLOOKUP(O730,'Tabulka-skore'!$B$4:$V$239,16,0)=O729,O730,"")</f>
        <v/>
      </c>
      <c r="P732" s="970" t="str">
        <f>IF(VLOOKUP(P730,'Tabulka-skore'!$B$4:$V$239,16,0)=P729,P730,"")</f>
        <v/>
      </c>
      <c r="Q732" s="970" t="str">
        <f>IF(VLOOKUP(Q730,'Tabulka-skore'!$B$4:$V$239,16,0)=Q729,Q730,"")</f>
        <v/>
      </c>
      <c r="R732" s="971" t="str">
        <f>IF(VLOOKUP(R730,'Tabulka-skore'!$B$4:$V$239,16,0)=R729,R730,"")</f>
        <v/>
      </c>
      <c r="S732" s="969" t="str">
        <f>IF(VLOOKUP(S730,'Tabulka-skore'!$B$4:$V$239,16,0)=S729,S730,"")</f>
        <v/>
      </c>
      <c r="T732" s="970" t="str">
        <f>IF(VLOOKUP(T730,'Tabulka-skore'!$B$4:$V$239,16,0)=T729,T730,"")</f>
        <v/>
      </c>
      <c r="U732" s="970" t="str">
        <f>IF(VLOOKUP(U730,'Tabulka-skore'!$B$4:$V$239,16,0)=U729,U730,"")</f>
        <v/>
      </c>
      <c r="V732" s="970" t="str">
        <f>IF(VLOOKUP(V730,'Tabulka-skore'!$B$4:$V$239,16,0)=V729,V730,"")</f>
        <v/>
      </c>
      <c r="W732" s="970" t="str">
        <f>IF(VLOOKUP(W730,'Tabulka-skore'!$B$4:$V$239,16,0)=W729,W730,"")</f>
        <v/>
      </c>
      <c r="X732" s="970" t="str">
        <f>IF(VLOOKUP(X730,'Tabulka-skore'!$B$4:$V$239,16,0)=X729,X730,"")</f>
        <v/>
      </c>
      <c r="Y732" s="970" t="str">
        <f>IF(VLOOKUP(Y730,'Tabulka-skore'!$B$4:$V$239,16,0)=Y729,Y730,"")</f>
        <v/>
      </c>
      <c r="Z732" s="971" t="str">
        <f>IF(VLOOKUP(Z730,'Tabulka-skore'!$B$4:$V$239,16,0)=Z729,Z730,"")</f>
        <v/>
      </c>
      <c r="AA732" s="969" t="str">
        <f>IF(VLOOKUP(AA730,'Tabulka-skore'!$B$4:$V$239,16,0)=AA729,AA730,"")</f>
        <v/>
      </c>
      <c r="AB732" s="970" t="str">
        <f>IF(VLOOKUP(AB730,'Tabulka-skore'!$B$4:$V$239,16,0)=AB729,AB730,"")</f>
        <v/>
      </c>
      <c r="AC732" s="970" t="str">
        <f>IF(VLOOKUP(AC730,'Tabulka-skore'!$B$4:$V$239,16,0)=AC729,AC730,"")</f>
        <v/>
      </c>
      <c r="AD732" s="970" t="str">
        <f>IF(VLOOKUP(AD730,'Tabulka-skore'!$B$4:$V$239,16,0)=AD729,AD730,"")</f>
        <v/>
      </c>
      <c r="AE732" s="970" t="str">
        <f>IF(VLOOKUP(AE730,'Tabulka-skore'!$B$4:$V$239,16,0)=AE729,AE730,"")</f>
        <v/>
      </c>
      <c r="AF732" s="970" t="str">
        <f>IF(VLOOKUP(AF730,'Tabulka-skore'!$B$4:$V$239,16,0)=AF729,AF730,"")</f>
        <v/>
      </c>
      <c r="AG732" s="970" t="str">
        <f>IF(VLOOKUP(AG730,'Tabulka-skore'!$B$4:$V$239,16,0)=AG729,AG730,"")</f>
        <v/>
      </c>
      <c r="AH732" s="971" t="str">
        <f>IF(VLOOKUP(AH730,'Tabulka-skore'!$B$4:$V$239,16,0)=AH729,AH730,"")</f>
        <v/>
      </c>
      <c r="AI732" s="969" t="str">
        <f>IF(VLOOKUP(AI730,'Tabulka-skore'!$B$4:$V$239,16,0)=AI729,AI730,"")</f>
        <v/>
      </c>
      <c r="AJ732" s="970" t="str">
        <f>IF(VLOOKUP(AJ730,'Tabulka-skore'!$B$4:$V$239,16,0)=AJ729,AJ730,"")</f>
        <v/>
      </c>
      <c r="AK732" s="970" t="str">
        <f>IF(VLOOKUP(AK730,'Tabulka-skore'!$B$4:$V$239,16,0)=AK729,AK730,"")</f>
        <v/>
      </c>
      <c r="AL732" s="970" t="str">
        <f>IF(VLOOKUP(AL730,'Tabulka-skore'!$B$4:$V$239,16,0)=AL729,AL730,"")</f>
        <v/>
      </c>
      <c r="AM732" s="970" t="str">
        <f>IF(VLOOKUP(AM730,'Tabulka-skore'!$B$4:$V$239,16,0)=AM729,AM730,"")</f>
        <v/>
      </c>
      <c r="AN732" s="970" t="str">
        <f>IF(VLOOKUP(AN730,'Tabulka-skore'!$B$4:$V$239,16,0)=AN729,AN730,"")</f>
        <v/>
      </c>
      <c r="AO732" s="970" t="str">
        <f>IF(VLOOKUP(AO730,'Tabulka-skore'!$B$4:$V$239,16,0)=AO729,AO730,"")</f>
        <v/>
      </c>
      <c r="AP732" s="971" t="str">
        <f>IF(VLOOKUP(AP730,'Tabulka-skore'!$B$4:$V$239,16,0)=AP729,AP730,"")</f>
        <v/>
      </c>
      <c r="AQ732" s="969" t="str">
        <f>IF(VLOOKUP(AQ730,'Tabulka-skore'!$B$4:$V$239,16,0)=AQ729,AQ730,"")</f>
        <v/>
      </c>
      <c r="AR732" s="970" t="str">
        <f>IF(VLOOKUP(AR730,'Tabulka-skore'!$B$4:$V$239,16,0)=AR729,AR730,"")</f>
        <v/>
      </c>
      <c r="AS732" s="970" t="str">
        <f>IF(VLOOKUP(AS730,'Tabulka-skore'!$B$4:$V$239,16,0)=AS729,AS730,"")</f>
        <v/>
      </c>
      <c r="AT732" s="970" t="str">
        <f>IF(VLOOKUP(AT730,'Tabulka-skore'!$B$4:$V$239,16,0)=AT729,AT730,"")</f>
        <v/>
      </c>
      <c r="AU732" s="970" t="str">
        <f>IF(VLOOKUP(AU730,'Tabulka-skore'!$B$4:$V$239,16,0)=AU729,AU730,"")</f>
        <v/>
      </c>
      <c r="AV732" s="970" t="str">
        <f>IF(VLOOKUP(AV730,'Tabulka-skore'!$B$4:$V$239,16,0)=AV729,AV730,"")</f>
        <v/>
      </c>
      <c r="AW732" s="970" t="str">
        <f>IF(VLOOKUP(AW730,'Tabulka-skore'!$B$4:$V$239,16,0)=AW729,AW730,"")</f>
        <v/>
      </c>
      <c r="AX732" s="971" t="str">
        <f>IF(VLOOKUP(AX730,'Tabulka-skore'!$B$4:$V$239,16,0)=AX729,AX730,"")</f>
        <v/>
      </c>
      <c r="AY732" s="969" t="str">
        <f>IF(VLOOKUP(AY730,'Tabulka-skore'!$B$4:$V$239,16,0)=AY729,AY730,"")</f>
        <v/>
      </c>
      <c r="AZ732" s="970" t="str">
        <f>IF(VLOOKUP(AZ730,'Tabulka-skore'!$B$4:$V$239,16,0)=AZ729,AZ730,"")</f>
        <v/>
      </c>
      <c r="BA732" s="970" t="str">
        <f>IF(VLOOKUP(BA730,'Tabulka-skore'!$B$4:$V$239,16,0)=BA729,BA730,"")</f>
        <v/>
      </c>
      <c r="BB732" s="970" t="str">
        <f>IF(VLOOKUP(BB730,'Tabulka-skore'!$B$4:$V$239,16,0)=BB729,BB730,"")</f>
        <v/>
      </c>
      <c r="BC732" s="970" t="str">
        <f>IF(VLOOKUP(BC730,'Tabulka-skore'!$B$4:$V$239,16,0)=BC729,BC730,"")</f>
        <v/>
      </c>
      <c r="BD732" s="970" t="str">
        <f>IF(VLOOKUP(BD730,'Tabulka-skore'!$B$4:$V$239,16,0)=BD729,BD730,"")</f>
        <v/>
      </c>
      <c r="BE732" s="970" t="str">
        <f>IF(VLOOKUP(BE730,'Tabulka-skore'!$B$4:$V$239,16,0)=BE729,BE730,"")</f>
        <v/>
      </c>
      <c r="BF732" s="971" t="str">
        <f>IF(VLOOKUP(BF730,'Tabulka-skore'!$B$4:$V$239,16,0)=BF729,BF730,"")</f>
        <v/>
      </c>
      <c r="BG732" s="969" t="str">
        <f>IF(VLOOKUP(BG730,'Tabulka-skore'!$B$4:$V$239,16,0)=BG729,BG730,"")</f>
        <v/>
      </c>
      <c r="BH732" s="970" t="str">
        <f>IF(VLOOKUP(BH730,'Tabulka-skore'!$B$4:$V$239,16,0)=BH729,BH730,"")</f>
        <v/>
      </c>
      <c r="BI732" s="970" t="str">
        <f>IF(VLOOKUP(BI730,'Tabulka-skore'!$B$4:$V$239,16,0)=BI729,BI730,"")</f>
        <v/>
      </c>
      <c r="BJ732" s="970" t="str">
        <f>IF(VLOOKUP(BJ730,'Tabulka-skore'!$B$4:$V$239,16,0)=BJ729,BJ730,"")</f>
        <v/>
      </c>
      <c r="BK732" s="970" t="str">
        <f>IF(VLOOKUP(BK730,'Tabulka-skore'!$B$4:$V$239,16,0)=BK729,BK730,"")</f>
        <v/>
      </c>
      <c r="BL732" s="970" t="str">
        <f>IF(VLOOKUP(BL730,'Tabulka-skore'!$B$4:$V$239,16,0)=BL729,BL730,"")</f>
        <v/>
      </c>
      <c r="BM732" s="970" t="str">
        <f>IF(VLOOKUP(BM730,'Tabulka-skore'!$B$4:$V$239,16,0)=BM729,BM730,"")</f>
        <v/>
      </c>
      <c r="BN732" s="971" t="str">
        <f>IF(VLOOKUP(BN730,'Tabulka-skore'!$B$4:$V$239,16,0)=BN729,BN730,"")</f>
        <v/>
      </c>
    </row>
    <row r="733" spans="1:66" ht="15.75" x14ac:dyDescent="0.25">
      <c r="A733" s="275" t="s">
        <v>26</v>
      </c>
      <c r="B733" s="276" t="s">
        <v>58</v>
      </c>
      <c r="C733" s="27" t="str">
        <f>IF(C732="","",DSUM('Rozpis-skore'!$C$1:$L$162,$B733,C731:C732))</f>
        <v/>
      </c>
      <c r="D733" s="6" t="str">
        <f>IF(D732="","",DSUM('Rozpis-skore'!$C$1:$L$162,$B733,D731:D732))</f>
        <v/>
      </c>
      <c r="E733" s="6" t="str">
        <f>IF(E732="","",DSUM('Rozpis-skore'!$C$1:$L$162,$B733,E731:E732))</f>
        <v/>
      </c>
      <c r="F733" s="6" t="str">
        <f>IF(F732="","",DSUM('Rozpis-skore'!$C$1:$L$162,$B733,F731:F732))</f>
        <v/>
      </c>
      <c r="G733" s="6" t="str">
        <f>IF(G732="","",DSUM('Rozpis-skore'!$C$1:$L$162,$B733,G731:G732))</f>
        <v/>
      </c>
      <c r="H733" s="6" t="str">
        <f>IF(H732="","",DSUM('Rozpis-skore'!$C$1:$L$162,$B733,H731:H732))</f>
        <v/>
      </c>
      <c r="I733" s="6" t="str">
        <f>IF(I732="","",DSUM('Rozpis-skore'!$C$1:$L$162,$B733,I731:I732))</f>
        <v/>
      </c>
      <c r="J733" s="9" t="str">
        <f>IF(J732="","",DSUM('Rozpis-skore'!$C$1:$L$162,$B733,J731:J732))</f>
        <v/>
      </c>
      <c r="K733" s="27" t="str">
        <f>IF(K732="","",DSUM('Rozpis-skore'!$C$1:$L$162,$B733,K731:K732))</f>
        <v/>
      </c>
      <c r="L733" s="6" t="str">
        <f>IF(L732="","",DSUM('Rozpis-skore'!$C$1:$L$162,$B733,L731:L732))</f>
        <v/>
      </c>
      <c r="M733" s="6" t="str">
        <f>IF(M732="","",DSUM('Rozpis-skore'!$C$1:$L$162,$B733,M731:M732))</f>
        <v/>
      </c>
      <c r="N733" s="6" t="str">
        <f>IF(N732="","",DSUM('Rozpis-skore'!$C$1:$L$162,$B733,N731:N732))</f>
        <v/>
      </c>
      <c r="O733" s="6" t="str">
        <f>IF(O732="","",DSUM('Rozpis-skore'!$C$1:$L$162,$B733,O731:O732))</f>
        <v/>
      </c>
      <c r="P733" s="6" t="str">
        <f>IF(P732="","",DSUM('Rozpis-skore'!$C$1:$L$162,$B733,P731:P732))</f>
        <v/>
      </c>
      <c r="Q733" s="6" t="str">
        <f>IF(Q732="","",DSUM('Rozpis-skore'!$C$1:$L$162,$B733,Q731:Q732))</f>
        <v/>
      </c>
      <c r="R733" s="9" t="str">
        <f>IF(R732="","",DSUM('Rozpis-skore'!$C$1:$L$162,$B733,R731:R732))</f>
        <v/>
      </c>
      <c r="S733" s="27" t="str">
        <f>IF(S732="","",DSUM('Rozpis-skore'!$C$1:$L$162,$B733,S731:S732))</f>
        <v/>
      </c>
      <c r="T733" s="6" t="str">
        <f>IF(T732="","",DSUM('Rozpis-skore'!$C$1:$L$162,$B733,T731:T732))</f>
        <v/>
      </c>
      <c r="U733" s="6" t="str">
        <f>IF(U732="","",DSUM('Rozpis-skore'!$C$1:$L$162,$B733,U731:U732))</f>
        <v/>
      </c>
      <c r="V733" s="6" t="str">
        <f>IF(V732="","",DSUM('Rozpis-skore'!$C$1:$L$162,$B733,V731:V732))</f>
        <v/>
      </c>
      <c r="W733" s="6" t="str">
        <f>IF(W732="","",DSUM('Rozpis-skore'!$C$1:$L$162,$B733,W731:W732))</f>
        <v/>
      </c>
      <c r="X733" s="6" t="str">
        <f>IF(X732="","",DSUM('Rozpis-skore'!$C$1:$L$162,$B733,X731:X732))</f>
        <v/>
      </c>
      <c r="Y733" s="6" t="str">
        <f>IF(Y732="","",DSUM('Rozpis-skore'!$C$1:$L$162,$B733,Y731:Y732))</f>
        <v/>
      </c>
      <c r="Z733" s="9" t="str">
        <f>IF(Z732="","",DSUM('Rozpis-skore'!$C$1:$L$162,$B733,Z731:Z732))</f>
        <v/>
      </c>
      <c r="AA733" s="27" t="str">
        <f>IF(AA732="","",DSUM('Rozpis-skore'!$C$1:$L$162,$B733,AA731:AA732))</f>
        <v/>
      </c>
      <c r="AB733" s="6" t="str">
        <f>IF(AB732="","",DSUM('Rozpis-skore'!$C$1:$L$162,$B733,AB731:AB732))</f>
        <v/>
      </c>
      <c r="AC733" s="6" t="str">
        <f>IF(AC732="","",DSUM('Rozpis-skore'!$C$1:$L$162,$B733,AC731:AC732))</f>
        <v/>
      </c>
      <c r="AD733" s="6" t="str">
        <f>IF(AD732="","",DSUM('Rozpis-skore'!$C$1:$L$162,$B733,AD731:AD732))</f>
        <v/>
      </c>
      <c r="AE733" s="6" t="str">
        <f>IF(AE732="","",DSUM('Rozpis-skore'!$C$1:$L$162,$B733,AE731:AE732))</f>
        <v/>
      </c>
      <c r="AF733" s="6" t="str">
        <f>IF(AF732="","",DSUM('Rozpis-skore'!$C$1:$L$162,$B733,AF731:AF732))</f>
        <v/>
      </c>
      <c r="AG733" s="6" t="str">
        <f>IF(AG732="","",DSUM('Rozpis-skore'!$C$1:$L$162,$B733,AG731:AG732))</f>
        <v/>
      </c>
      <c r="AH733" s="9" t="str">
        <f>IF(AH732="","",DSUM('Rozpis-skore'!$C$1:$L$162,$B733,AH731:AH732))</f>
        <v/>
      </c>
      <c r="AI733" s="27" t="str">
        <f>IF(AI732="","",DSUM('Rozpis-skore'!$C$1:$L$162,$B733,AI731:AI732))</f>
        <v/>
      </c>
      <c r="AJ733" s="6" t="str">
        <f>IF(AJ732="","",DSUM('Rozpis-skore'!$C$1:$L$162,$B733,AJ731:AJ732))</f>
        <v/>
      </c>
      <c r="AK733" s="6" t="str">
        <f>IF(AK732="","",DSUM('Rozpis-skore'!$C$1:$L$162,$B733,AK731:AK732))</f>
        <v/>
      </c>
      <c r="AL733" s="6" t="str">
        <f>IF(AL732="","",DSUM('Rozpis-skore'!$C$1:$L$162,$B733,AL731:AL732))</f>
        <v/>
      </c>
      <c r="AM733" s="6" t="str">
        <f>IF(AM732="","",DSUM('Rozpis-skore'!$C$1:$L$162,$B733,AM731:AM732))</f>
        <v/>
      </c>
      <c r="AN733" s="6" t="str">
        <f>IF(AN732="","",DSUM('Rozpis-skore'!$C$1:$L$162,$B733,AN731:AN732))</f>
        <v/>
      </c>
      <c r="AO733" s="6" t="str">
        <f>IF(AO732="","",DSUM('Rozpis-skore'!$C$1:$L$162,$B733,AO731:AO732))</f>
        <v/>
      </c>
      <c r="AP733" s="9" t="str">
        <f>IF(AP732="","",DSUM('Rozpis-skore'!$C$1:$L$162,$B733,AP731:AP732))</f>
        <v/>
      </c>
      <c r="AQ733" s="27" t="str">
        <f>IF(AQ732="","",DSUM('Rozpis-skore'!$C$1:$L$162,$B733,AQ731:AQ732))</f>
        <v/>
      </c>
      <c r="AR733" s="6" t="str">
        <f>IF(AR732="","",DSUM('Rozpis-skore'!$C$1:$L$162,$B733,AR731:AR732))</f>
        <v/>
      </c>
      <c r="AS733" s="6" t="str">
        <f>IF(AS732="","",DSUM('Rozpis-skore'!$C$1:$L$162,$B733,AS731:AS732))</f>
        <v/>
      </c>
      <c r="AT733" s="6" t="str">
        <f>IF(AT732="","",DSUM('Rozpis-skore'!$C$1:$L$162,$B733,AT731:AT732))</f>
        <v/>
      </c>
      <c r="AU733" s="6" t="str">
        <f>IF(AU732="","",DSUM('Rozpis-skore'!$C$1:$L$162,$B733,AU731:AU732))</f>
        <v/>
      </c>
      <c r="AV733" s="6" t="str">
        <f>IF(AV732="","",DSUM('Rozpis-skore'!$C$1:$L$162,$B733,AV731:AV732))</f>
        <v/>
      </c>
      <c r="AW733" s="6" t="str">
        <f>IF(AW732="","",DSUM('Rozpis-skore'!$C$1:$L$162,$B733,AW731:AW732))</f>
        <v/>
      </c>
      <c r="AX733" s="9" t="str">
        <f>IF(AX732="","",DSUM('Rozpis-skore'!$C$1:$L$162,$B733,AX731:AX732))</f>
        <v/>
      </c>
      <c r="AY733" s="27" t="str">
        <f>IF(AY732="","",DSUM('Rozpis-skore'!$C$1:$L$162,$B733,AY731:AY732))</f>
        <v/>
      </c>
      <c r="AZ733" s="6" t="str">
        <f>IF(AZ732="","",DSUM('Rozpis-skore'!$C$1:$L$162,$B733,AZ731:AZ732))</f>
        <v/>
      </c>
      <c r="BA733" s="6" t="str">
        <f>IF(BA732="","",DSUM('Rozpis-skore'!$C$1:$L$162,$B733,BA731:BA732))</f>
        <v/>
      </c>
      <c r="BB733" s="6" t="str">
        <f>IF(BB732="","",DSUM('Rozpis-skore'!$C$1:$L$162,$B733,BB731:BB732))</f>
        <v/>
      </c>
      <c r="BC733" s="6" t="str">
        <f>IF(BC732="","",DSUM('Rozpis-skore'!$C$1:$L$162,$B733,BC731:BC732))</f>
        <v/>
      </c>
      <c r="BD733" s="6" t="str">
        <f>IF(BD732="","",DSUM('Rozpis-skore'!$C$1:$L$162,$B733,BD731:BD732))</f>
        <v/>
      </c>
      <c r="BE733" s="6" t="str">
        <f>IF(BE732="","",DSUM('Rozpis-skore'!$C$1:$L$162,$B733,BE731:BE732))</f>
        <v/>
      </c>
      <c r="BF733" s="9" t="str">
        <f>IF(BF732="","",DSUM('Rozpis-skore'!$C$1:$L$162,$B733,BF731:BF732))</f>
        <v/>
      </c>
      <c r="BG733" s="27" t="str">
        <f>IF(BG732="","",DSUM('Rozpis-skore'!$C$1:$L$162,$B733,BG731:BG732))</f>
        <v/>
      </c>
      <c r="BH733" s="6" t="str">
        <f>IF(BH732="","",DSUM('Rozpis-skore'!$C$1:$L$162,$B733,BH731:BH732))</f>
        <v/>
      </c>
      <c r="BI733" s="6" t="str">
        <f>IF(BI732="","",DSUM('Rozpis-skore'!$C$1:$L$162,$B733,BI731:BI732))</f>
        <v/>
      </c>
      <c r="BJ733" s="6" t="str">
        <f>IF(BJ732="","",DSUM('Rozpis-skore'!$C$1:$L$162,$B733,BJ731:BJ732))</f>
        <v/>
      </c>
      <c r="BK733" s="6" t="str">
        <f>IF(BK732="","",DSUM('Rozpis-skore'!$C$1:$L$162,$B733,BK731:BK732))</f>
        <v/>
      </c>
      <c r="BL733" s="6" t="str">
        <f>IF(BL732="","",DSUM('Rozpis-skore'!$C$1:$L$162,$B733,BL731:BL732))</f>
        <v/>
      </c>
      <c r="BM733" s="6" t="str">
        <f>IF(BM732="","",DSUM('Rozpis-skore'!$C$1:$L$162,$B733,BM731:BM732))</f>
        <v/>
      </c>
      <c r="BN733" s="9" t="str">
        <f>IF(BN732="","",DSUM('Rozpis-skore'!$C$1:$L$162,$B733,BN731:BN732))</f>
        <v/>
      </c>
    </row>
    <row r="734" spans="1:66" ht="15.75" x14ac:dyDescent="0.25">
      <c r="A734" s="275" t="s">
        <v>28</v>
      </c>
      <c r="B734" s="276" t="s">
        <v>20</v>
      </c>
      <c r="C734" s="27" t="str">
        <f>IF(C732="","",DSUM('Rozpis-skore'!$C$1:$L$162,$B734,C731:C732))</f>
        <v/>
      </c>
      <c r="D734" s="6" t="str">
        <f>IF(D732="","",DSUM('Rozpis-skore'!$C$1:$L$162,$B734,D731:D732))</f>
        <v/>
      </c>
      <c r="E734" s="6" t="str">
        <f>IF(E732="","",DSUM('Rozpis-skore'!$C$1:$L$162,$B734,E731:E732))</f>
        <v/>
      </c>
      <c r="F734" s="6" t="str">
        <f>IF(F732="","",DSUM('Rozpis-skore'!$C$1:$L$162,$B734,F731:F732))</f>
        <v/>
      </c>
      <c r="G734" s="6" t="str">
        <f>IF(G732="","",DSUM('Rozpis-skore'!$C$1:$L$162,$B734,G731:G732))</f>
        <v/>
      </c>
      <c r="H734" s="6" t="str">
        <f>IF(H732="","",DSUM('Rozpis-skore'!$C$1:$L$162,$B734,H731:H732))</f>
        <v/>
      </c>
      <c r="I734" s="6" t="str">
        <f>IF(I732="","",DSUM('Rozpis-skore'!$C$1:$L$162,$B734,I731:I732))</f>
        <v/>
      </c>
      <c r="J734" s="9" t="str">
        <f>IF(J732="","",DSUM('Rozpis-skore'!$C$1:$L$162,$B734,J731:J732))</f>
        <v/>
      </c>
      <c r="K734" s="27" t="str">
        <f>IF(K732="","",DSUM('Rozpis-skore'!$C$1:$L$162,$B734,K731:K732))</f>
        <v/>
      </c>
      <c r="L734" s="6" t="str">
        <f>IF(L732="","",DSUM('Rozpis-skore'!$C$1:$L$162,$B734,L731:L732))</f>
        <v/>
      </c>
      <c r="M734" s="6" t="str">
        <f>IF(M732="","",DSUM('Rozpis-skore'!$C$1:$L$162,$B734,M731:M732))</f>
        <v/>
      </c>
      <c r="N734" s="6" t="str">
        <f>IF(N732="","",DSUM('Rozpis-skore'!$C$1:$L$162,$B734,N731:N732))</f>
        <v/>
      </c>
      <c r="O734" s="6" t="str">
        <f>IF(O732="","",DSUM('Rozpis-skore'!$C$1:$L$162,$B734,O731:O732))</f>
        <v/>
      </c>
      <c r="P734" s="6" t="str">
        <f>IF(P732="","",DSUM('Rozpis-skore'!$C$1:$L$162,$B734,P731:P732))</f>
        <v/>
      </c>
      <c r="Q734" s="6" t="str">
        <f>IF(Q732="","",DSUM('Rozpis-skore'!$C$1:$L$162,$B734,Q731:Q732))</f>
        <v/>
      </c>
      <c r="R734" s="9" t="str">
        <f>IF(R732="","",DSUM('Rozpis-skore'!$C$1:$L$162,$B734,R731:R732))</f>
        <v/>
      </c>
      <c r="S734" s="27" t="str">
        <f>IF(S732="","",DSUM('Rozpis-skore'!$C$1:$L$162,$B734,S731:S732))</f>
        <v/>
      </c>
      <c r="T734" s="6" t="str">
        <f>IF(T732="","",DSUM('Rozpis-skore'!$C$1:$L$162,$B734,T731:T732))</f>
        <v/>
      </c>
      <c r="U734" s="6" t="str">
        <f>IF(U732="","",DSUM('Rozpis-skore'!$C$1:$L$162,$B734,U731:U732))</f>
        <v/>
      </c>
      <c r="V734" s="6" t="str">
        <f>IF(V732="","",DSUM('Rozpis-skore'!$C$1:$L$162,$B734,V731:V732))</f>
        <v/>
      </c>
      <c r="W734" s="6" t="str">
        <f>IF(W732="","",DSUM('Rozpis-skore'!$C$1:$L$162,$B734,W731:W732))</f>
        <v/>
      </c>
      <c r="X734" s="6" t="str">
        <f>IF(X732="","",DSUM('Rozpis-skore'!$C$1:$L$162,$B734,X731:X732))</f>
        <v/>
      </c>
      <c r="Y734" s="6" t="str">
        <f>IF(Y732="","",DSUM('Rozpis-skore'!$C$1:$L$162,$B734,Y731:Y732))</f>
        <v/>
      </c>
      <c r="Z734" s="9" t="str">
        <f>IF(Z732="","",DSUM('Rozpis-skore'!$C$1:$L$162,$B734,Z731:Z732))</f>
        <v/>
      </c>
      <c r="AA734" s="27" t="str">
        <f>IF(AA732="","",DSUM('Rozpis-skore'!$C$1:$L$162,$B734,AA731:AA732))</f>
        <v/>
      </c>
      <c r="AB734" s="6" t="str">
        <f>IF(AB732="","",DSUM('Rozpis-skore'!$C$1:$L$162,$B734,AB731:AB732))</f>
        <v/>
      </c>
      <c r="AC734" s="6" t="str">
        <f>IF(AC732="","",DSUM('Rozpis-skore'!$C$1:$L$162,$B734,AC731:AC732))</f>
        <v/>
      </c>
      <c r="AD734" s="6" t="str">
        <f>IF(AD732="","",DSUM('Rozpis-skore'!$C$1:$L$162,$B734,AD731:AD732))</f>
        <v/>
      </c>
      <c r="AE734" s="6" t="str">
        <f>IF(AE732="","",DSUM('Rozpis-skore'!$C$1:$L$162,$B734,AE731:AE732))</f>
        <v/>
      </c>
      <c r="AF734" s="6" t="str">
        <f>IF(AF732="","",DSUM('Rozpis-skore'!$C$1:$L$162,$B734,AF731:AF732))</f>
        <v/>
      </c>
      <c r="AG734" s="6" t="str">
        <f>IF(AG732="","",DSUM('Rozpis-skore'!$C$1:$L$162,$B734,AG731:AG732))</f>
        <v/>
      </c>
      <c r="AH734" s="9" t="str">
        <f>IF(AH732="","",DSUM('Rozpis-skore'!$C$1:$L$162,$B734,AH731:AH732))</f>
        <v/>
      </c>
      <c r="AI734" s="27" t="str">
        <f>IF(AI732="","",DSUM('Rozpis-skore'!$C$1:$L$162,$B734,AI731:AI732))</f>
        <v/>
      </c>
      <c r="AJ734" s="6" t="str">
        <f>IF(AJ732="","",DSUM('Rozpis-skore'!$C$1:$L$162,$B734,AJ731:AJ732))</f>
        <v/>
      </c>
      <c r="AK734" s="6" t="str">
        <f>IF(AK732="","",DSUM('Rozpis-skore'!$C$1:$L$162,$B734,AK731:AK732))</f>
        <v/>
      </c>
      <c r="AL734" s="6" t="str">
        <f>IF(AL732="","",DSUM('Rozpis-skore'!$C$1:$L$162,$B734,AL731:AL732))</f>
        <v/>
      </c>
      <c r="AM734" s="6" t="str">
        <f>IF(AM732="","",DSUM('Rozpis-skore'!$C$1:$L$162,$B734,AM731:AM732))</f>
        <v/>
      </c>
      <c r="AN734" s="6" t="str">
        <f>IF(AN732="","",DSUM('Rozpis-skore'!$C$1:$L$162,$B734,AN731:AN732))</f>
        <v/>
      </c>
      <c r="AO734" s="6" t="str">
        <f>IF(AO732="","",DSUM('Rozpis-skore'!$C$1:$L$162,$B734,AO731:AO732))</f>
        <v/>
      </c>
      <c r="AP734" s="9" t="str">
        <f>IF(AP732="","",DSUM('Rozpis-skore'!$C$1:$L$162,$B734,AP731:AP732))</f>
        <v/>
      </c>
      <c r="AQ734" s="27" t="str">
        <f>IF(AQ732="","",DSUM('Rozpis-skore'!$C$1:$L$162,$B734,AQ731:AQ732))</f>
        <v/>
      </c>
      <c r="AR734" s="6" t="str">
        <f>IF(AR732="","",DSUM('Rozpis-skore'!$C$1:$L$162,$B734,AR731:AR732))</f>
        <v/>
      </c>
      <c r="AS734" s="6" t="str">
        <f>IF(AS732="","",DSUM('Rozpis-skore'!$C$1:$L$162,$B734,AS731:AS732))</f>
        <v/>
      </c>
      <c r="AT734" s="6" t="str">
        <f>IF(AT732="","",DSUM('Rozpis-skore'!$C$1:$L$162,$B734,AT731:AT732))</f>
        <v/>
      </c>
      <c r="AU734" s="6" t="str">
        <f>IF(AU732="","",DSUM('Rozpis-skore'!$C$1:$L$162,$B734,AU731:AU732))</f>
        <v/>
      </c>
      <c r="AV734" s="6" t="str">
        <f>IF(AV732="","",DSUM('Rozpis-skore'!$C$1:$L$162,$B734,AV731:AV732))</f>
        <v/>
      </c>
      <c r="AW734" s="6" t="str">
        <f>IF(AW732="","",DSUM('Rozpis-skore'!$C$1:$L$162,$B734,AW731:AW732))</f>
        <v/>
      </c>
      <c r="AX734" s="9" t="str">
        <f>IF(AX732="","",DSUM('Rozpis-skore'!$C$1:$L$162,$B734,AX731:AX732))</f>
        <v/>
      </c>
      <c r="AY734" s="27" t="str">
        <f>IF(AY732="","",DSUM('Rozpis-skore'!$C$1:$L$162,$B734,AY731:AY732))</f>
        <v/>
      </c>
      <c r="AZ734" s="6" t="str">
        <f>IF(AZ732="","",DSUM('Rozpis-skore'!$C$1:$L$162,$B734,AZ731:AZ732))</f>
        <v/>
      </c>
      <c r="BA734" s="6" t="str">
        <f>IF(BA732="","",DSUM('Rozpis-skore'!$C$1:$L$162,$B734,BA731:BA732))</f>
        <v/>
      </c>
      <c r="BB734" s="6" t="str">
        <f>IF(BB732="","",DSUM('Rozpis-skore'!$C$1:$L$162,$B734,BB731:BB732))</f>
        <v/>
      </c>
      <c r="BC734" s="6" t="str">
        <f>IF(BC732="","",DSUM('Rozpis-skore'!$C$1:$L$162,$B734,BC731:BC732))</f>
        <v/>
      </c>
      <c r="BD734" s="6" t="str">
        <f>IF(BD732="","",DSUM('Rozpis-skore'!$C$1:$L$162,$B734,BD731:BD732))</f>
        <v/>
      </c>
      <c r="BE734" s="6" t="str">
        <f>IF(BE732="","",DSUM('Rozpis-skore'!$C$1:$L$162,$B734,BE731:BE732))</f>
        <v/>
      </c>
      <c r="BF734" s="9" t="str">
        <f>IF(BF732="","",DSUM('Rozpis-skore'!$C$1:$L$162,$B734,BF731:BF732))</f>
        <v/>
      </c>
      <c r="BG734" s="27" t="str">
        <f>IF(BG732="","",DSUM('Rozpis-skore'!$C$1:$L$162,$B734,BG731:BG732))</f>
        <v/>
      </c>
      <c r="BH734" s="6" t="str">
        <f>IF(BH732="","",DSUM('Rozpis-skore'!$C$1:$L$162,$B734,BH731:BH732))</f>
        <v/>
      </c>
      <c r="BI734" s="6" t="str">
        <f>IF(BI732="","",DSUM('Rozpis-skore'!$C$1:$L$162,$B734,BI731:BI732))</f>
        <v/>
      </c>
      <c r="BJ734" s="6" t="str">
        <f>IF(BJ732="","",DSUM('Rozpis-skore'!$C$1:$L$162,$B734,BJ731:BJ732))</f>
        <v/>
      </c>
      <c r="BK734" s="6" t="str">
        <f>IF(BK732="","",DSUM('Rozpis-skore'!$C$1:$L$162,$B734,BK731:BK732))</f>
        <v/>
      </c>
      <c r="BL734" s="6" t="str">
        <f>IF(BL732="","",DSUM('Rozpis-skore'!$C$1:$L$162,$B734,BL731:BL732))</f>
        <v/>
      </c>
      <c r="BM734" s="6" t="str">
        <f>IF(BM732="","",DSUM('Rozpis-skore'!$C$1:$L$162,$B734,BM731:BM732))</f>
        <v/>
      </c>
      <c r="BN734" s="9" t="str">
        <f>IF(BN732="","",DSUM('Rozpis-skore'!$C$1:$L$162,$B734,BN731:BN732))</f>
        <v/>
      </c>
    </row>
    <row r="735" spans="1:66" ht="16.5" thickBot="1" x14ac:dyDescent="0.3">
      <c r="A735" s="277" t="s">
        <v>30</v>
      </c>
      <c r="B735" s="278" t="s">
        <v>21</v>
      </c>
      <c r="C735" s="13" t="str">
        <f>IF(C733="","",DSUM('Rozpis-skore'!$C$1:$L$162,$B735,C731:C732))</f>
        <v/>
      </c>
      <c r="D735" s="10" t="str">
        <f>IF(D733="","",DSUM('Rozpis-skore'!$C$1:$L$162,$B735,D731:D732))</f>
        <v/>
      </c>
      <c r="E735" s="10" t="str">
        <f>IF(E733="","",DSUM('Rozpis-skore'!$C$1:$L$162,$B735,E731:E732))</f>
        <v/>
      </c>
      <c r="F735" s="10" t="str">
        <f>IF(F733="","",DSUM('Rozpis-skore'!$C$1:$L$162,$B735,F731:F732))</f>
        <v/>
      </c>
      <c r="G735" s="10" t="str">
        <f>IF(G733="","",DSUM('Rozpis-skore'!$C$1:$L$162,$B735,G731:G732))</f>
        <v/>
      </c>
      <c r="H735" s="10" t="str">
        <f>IF(H733="","",DSUM('Rozpis-skore'!$C$1:$L$162,$B735,H731:H732))</f>
        <v/>
      </c>
      <c r="I735" s="10" t="str">
        <f>IF(I733="","",DSUM('Rozpis-skore'!$C$1:$L$162,$B735,I731:I732))</f>
        <v/>
      </c>
      <c r="J735" s="11" t="str">
        <f>IF(J733="","",DSUM('Rozpis-skore'!$C$1:$L$162,$B735,J731:J732))</f>
        <v/>
      </c>
      <c r="K735" s="13" t="str">
        <f>IF(K733="","",DSUM('Rozpis-skore'!$C$1:$L$162,$B735,K731:K732))</f>
        <v/>
      </c>
      <c r="L735" s="10" t="str">
        <f>IF(L733="","",DSUM('Rozpis-skore'!$C$1:$L$162,$B735,L731:L732))</f>
        <v/>
      </c>
      <c r="M735" s="10" t="str">
        <f>IF(M733="","",DSUM('Rozpis-skore'!$C$1:$L$162,$B735,M731:M732))</f>
        <v/>
      </c>
      <c r="N735" s="10" t="str">
        <f>IF(N733="","",DSUM('Rozpis-skore'!$C$1:$L$162,$B735,N731:N732))</f>
        <v/>
      </c>
      <c r="O735" s="10" t="str">
        <f>IF(O733="","",DSUM('Rozpis-skore'!$C$1:$L$162,$B735,O731:O732))</f>
        <v/>
      </c>
      <c r="P735" s="10" t="str">
        <f>IF(P733="","",DSUM('Rozpis-skore'!$C$1:$L$162,$B735,P731:P732))</f>
        <v/>
      </c>
      <c r="Q735" s="10" t="str">
        <f>IF(Q733="","",DSUM('Rozpis-skore'!$C$1:$L$162,$B735,Q731:Q732))</f>
        <v/>
      </c>
      <c r="R735" s="11" t="str">
        <f>IF(R733="","",DSUM('Rozpis-skore'!$C$1:$L$162,$B735,R731:R732))</f>
        <v/>
      </c>
      <c r="S735" s="13" t="str">
        <f>IF(S733="","",DSUM('Rozpis-skore'!$C$1:$L$162,$B735,S731:S732))</f>
        <v/>
      </c>
      <c r="T735" s="10" t="str">
        <f>IF(T733="","",DSUM('Rozpis-skore'!$C$1:$L$162,$B735,T731:T732))</f>
        <v/>
      </c>
      <c r="U735" s="10" t="str">
        <f>IF(U733="","",DSUM('Rozpis-skore'!$C$1:$L$162,$B735,U731:U732))</f>
        <v/>
      </c>
      <c r="V735" s="10" t="str">
        <f>IF(V733="","",DSUM('Rozpis-skore'!$C$1:$L$162,$B735,V731:V732))</f>
        <v/>
      </c>
      <c r="W735" s="10" t="str">
        <f>IF(W733="","",DSUM('Rozpis-skore'!$C$1:$L$162,$B735,W731:W732))</f>
        <v/>
      </c>
      <c r="X735" s="10" t="str">
        <f>IF(X733="","",DSUM('Rozpis-skore'!$C$1:$L$162,$B735,X731:X732))</f>
        <v/>
      </c>
      <c r="Y735" s="10" t="str">
        <f>IF(Y733="","",DSUM('Rozpis-skore'!$C$1:$L$162,$B735,Y731:Y732))</f>
        <v/>
      </c>
      <c r="Z735" s="11" t="str">
        <f>IF(Z733="","",DSUM('Rozpis-skore'!$C$1:$L$162,$B735,Z731:Z732))</f>
        <v/>
      </c>
      <c r="AA735" s="13" t="str">
        <f>IF(AA733="","",DSUM('Rozpis-skore'!$C$1:$L$162,$B735,AA731:AA732))</f>
        <v/>
      </c>
      <c r="AB735" s="10" t="str">
        <f>IF(AB733="","",DSUM('Rozpis-skore'!$C$1:$L$162,$B735,AB731:AB732))</f>
        <v/>
      </c>
      <c r="AC735" s="10" t="str">
        <f>IF(AC733="","",DSUM('Rozpis-skore'!$C$1:$L$162,$B735,AC731:AC732))</f>
        <v/>
      </c>
      <c r="AD735" s="10" t="str">
        <f>IF(AD733="","",DSUM('Rozpis-skore'!$C$1:$L$162,$B735,AD731:AD732))</f>
        <v/>
      </c>
      <c r="AE735" s="10" t="str">
        <f>IF(AE733="","",DSUM('Rozpis-skore'!$C$1:$L$162,$B735,AE731:AE732))</f>
        <v/>
      </c>
      <c r="AF735" s="10" t="str">
        <f>IF(AF733="","",DSUM('Rozpis-skore'!$C$1:$L$162,$B735,AF731:AF732))</f>
        <v/>
      </c>
      <c r="AG735" s="10" t="str">
        <f>IF(AG733="","",DSUM('Rozpis-skore'!$C$1:$L$162,$B735,AG731:AG732))</f>
        <v/>
      </c>
      <c r="AH735" s="11" t="str">
        <f>IF(AH733="","",DSUM('Rozpis-skore'!$C$1:$L$162,$B735,AH731:AH732))</f>
        <v/>
      </c>
      <c r="AI735" s="13" t="str">
        <f>IF(AI733="","",DSUM('Rozpis-skore'!$C$1:$L$162,$B735,AI731:AI732))</f>
        <v/>
      </c>
      <c r="AJ735" s="10" t="str">
        <f>IF(AJ733="","",DSUM('Rozpis-skore'!$C$1:$L$162,$B735,AJ731:AJ732))</f>
        <v/>
      </c>
      <c r="AK735" s="10" t="str">
        <f>IF(AK733="","",DSUM('Rozpis-skore'!$C$1:$L$162,$B735,AK731:AK732))</f>
        <v/>
      </c>
      <c r="AL735" s="10" t="str">
        <f>IF(AL733="","",DSUM('Rozpis-skore'!$C$1:$L$162,$B735,AL731:AL732))</f>
        <v/>
      </c>
      <c r="AM735" s="10" t="str">
        <f>IF(AM733="","",DSUM('Rozpis-skore'!$C$1:$L$162,$B735,AM731:AM732))</f>
        <v/>
      </c>
      <c r="AN735" s="10" t="str">
        <f>IF(AN733="","",DSUM('Rozpis-skore'!$C$1:$L$162,$B735,AN731:AN732))</f>
        <v/>
      </c>
      <c r="AO735" s="10" t="str">
        <f>IF(AO733="","",DSUM('Rozpis-skore'!$C$1:$L$162,$B735,AO731:AO732))</f>
        <v/>
      </c>
      <c r="AP735" s="11" t="str">
        <f>IF(AP733="","",DSUM('Rozpis-skore'!$C$1:$L$162,$B735,AP731:AP732))</f>
        <v/>
      </c>
      <c r="AQ735" s="13" t="str">
        <f>IF(AQ733="","",DSUM('Rozpis-skore'!$C$1:$L$162,$B735,AQ731:AQ732))</f>
        <v/>
      </c>
      <c r="AR735" s="10" t="str">
        <f>IF(AR733="","",DSUM('Rozpis-skore'!$C$1:$L$162,$B735,AR731:AR732))</f>
        <v/>
      </c>
      <c r="AS735" s="10" t="str">
        <f>IF(AS733="","",DSUM('Rozpis-skore'!$C$1:$L$162,$B735,AS731:AS732))</f>
        <v/>
      </c>
      <c r="AT735" s="10" t="str">
        <f>IF(AT733="","",DSUM('Rozpis-skore'!$C$1:$L$162,$B735,AT731:AT732))</f>
        <v/>
      </c>
      <c r="AU735" s="10" t="str">
        <f>IF(AU733="","",DSUM('Rozpis-skore'!$C$1:$L$162,$B735,AU731:AU732))</f>
        <v/>
      </c>
      <c r="AV735" s="10" t="str">
        <f>IF(AV733="","",DSUM('Rozpis-skore'!$C$1:$L$162,$B735,AV731:AV732))</f>
        <v/>
      </c>
      <c r="AW735" s="10" t="str">
        <f>IF(AW733="","",DSUM('Rozpis-skore'!$C$1:$L$162,$B735,AW731:AW732))</f>
        <v/>
      </c>
      <c r="AX735" s="11" t="str">
        <f>IF(AX733="","",DSUM('Rozpis-skore'!$C$1:$L$162,$B735,AX731:AX732))</f>
        <v/>
      </c>
      <c r="AY735" s="13" t="str">
        <f>IF(AY733="","",DSUM('Rozpis-skore'!$C$1:$L$162,$B735,AY731:AY732))</f>
        <v/>
      </c>
      <c r="AZ735" s="10" t="str">
        <f>IF(AZ733="","",DSUM('Rozpis-skore'!$C$1:$L$162,$B735,AZ731:AZ732))</f>
        <v/>
      </c>
      <c r="BA735" s="10" t="str">
        <f>IF(BA733="","",DSUM('Rozpis-skore'!$C$1:$L$162,$B735,BA731:BA732))</f>
        <v/>
      </c>
      <c r="BB735" s="10" t="str">
        <f>IF(BB733="","",DSUM('Rozpis-skore'!$C$1:$L$162,$B735,BB731:BB732))</f>
        <v/>
      </c>
      <c r="BC735" s="10" t="str">
        <f>IF(BC733="","",DSUM('Rozpis-skore'!$C$1:$L$162,$B735,BC731:BC732))</f>
        <v/>
      </c>
      <c r="BD735" s="10" t="str">
        <f>IF(BD733="","",DSUM('Rozpis-skore'!$C$1:$L$162,$B735,BD731:BD732))</f>
        <v/>
      </c>
      <c r="BE735" s="10" t="str">
        <f>IF(BE733="","",DSUM('Rozpis-skore'!$C$1:$L$162,$B735,BE731:BE732))</f>
        <v/>
      </c>
      <c r="BF735" s="11" t="str">
        <f>IF(BF733="","",DSUM('Rozpis-skore'!$C$1:$L$162,$B735,BF731:BF732))</f>
        <v/>
      </c>
      <c r="BG735" s="13" t="str">
        <f>IF(BG733="","",DSUM('Rozpis-skore'!$C$1:$L$162,$B735,BG731:BG732))</f>
        <v/>
      </c>
      <c r="BH735" s="10" t="str">
        <f>IF(BH733="","",DSUM('Rozpis-skore'!$C$1:$L$162,$B735,BH731:BH732))</f>
        <v/>
      </c>
      <c r="BI735" s="10" t="str">
        <f>IF(BI733="","",DSUM('Rozpis-skore'!$C$1:$L$162,$B735,BI731:BI732))</f>
        <v/>
      </c>
      <c r="BJ735" s="10" t="str">
        <f>IF(BJ733="","",DSUM('Rozpis-skore'!$C$1:$L$162,$B735,BJ731:BJ732))</f>
        <v/>
      </c>
      <c r="BK735" s="10" t="str">
        <f>IF(BK733="","",DSUM('Rozpis-skore'!$C$1:$L$162,$B735,BK731:BK732))</f>
        <v/>
      </c>
      <c r="BL735" s="10" t="str">
        <f>IF(BL733="","",DSUM('Rozpis-skore'!$C$1:$L$162,$B735,BL731:BL732))</f>
        <v/>
      </c>
      <c r="BM735" s="10" t="str">
        <f>IF(BM733="","",DSUM('Rozpis-skore'!$C$1:$L$162,$B735,BM731:BM732))</f>
        <v/>
      </c>
      <c r="BN735" s="11" t="str">
        <f>IF(BN733="","",DSUM('Rozpis-skore'!$C$1:$L$162,$B735,BN731:BN732))</f>
        <v/>
      </c>
    </row>
    <row r="736" spans="1:66" x14ac:dyDescent="0.25">
      <c r="A736" s="2096"/>
      <c r="B736" s="2097"/>
      <c r="C736" s="271" t="s">
        <v>19</v>
      </c>
      <c r="D736" s="272" t="s">
        <v>19</v>
      </c>
      <c r="E736" s="272" t="s">
        <v>19</v>
      </c>
      <c r="F736" s="272" t="s">
        <v>19</v>
      </c>
      <c r="G736" s="272" t="s">
        <v>19</v>
      </c>
      <c r="H736" s="272" t="s">
        <v>19</v>
      </c>
      <c r="I736" s="272" t="s">
        <v>19</v>
      </c>
      <c r="J736" s="273" t="s">
        <v>19</v>
      </c>
      <c r="K736" s="271" t="s">
        <v>19</v>
      </c>
      <c r="L736" s="272" t="s">
        <v>19</v>
      </c>
      <c r="M736" s="272" t="s">
        <v>19</v>
      </c>
      <c r="N736" s="272" t="s">
        <v>19</v>
      </c>
      <c r="O736" s="272" t="s">
        <v>19</v>
      </c>
      <c r="P736" s="272" t="s">
        <v>19</v>
      </c>
      <c r="Q736" s="272" t="s">
        <v>19</v>
      </c>
      <c r="R736" s="273" t="s">
        <v>19</v>
      </c>
      <c r="S736" s="271" t="s">
        <v>19</v>
      </c>
      <c r="T736" s="272" t="s">
        <v>19</v>
      </c>
      <c r="U736" s="272" t="s">
        <v>19</v>
      </c>
      <c r="V736" s="272" t="s">
        <v>19</v>
      </c>
      <c r="W736" s="272" t="s">
        <v>19</v>
      </c>
      <c r="X736" s="272" t="s">
        <v>19</v>
      </c>
      <c r="Y736" s="272" t="s">
        <v>19</v>
      </c>
      <c r="Z736" s="273" t="s">
        <v>19</v>
      </c>
      <c r="AA736" s="271" t="s">
        <v>19</v>
      </c>
      <c r="AB736" s="272" t="s">
        <v>19</v>
      </c>
      <c r="AC736" s="272" t="s">
        <v>19</v>
      </c>
      <c r="AD736" s="272" t="s">
        <v>19</v>
      </c>
      <c r="AE736" s="272" t="s">
        <v>19</v>
      </c>
      <c r="AF736" s="272" t="s">
        <v>19</v>
      </c>
      <c r="AG736" s="272" t="s">
        <v>19</v>
      </c>
      <c r="AH736" s="273" t="s">
        <v>19</v>
      </c>
      <c r="AI736" s="271" t="s">
        <v>19</v>
      </c>
      <c r="AJ736" s="272" t="s">
        <v>19</v>
      </c>
      <c r="AK736" s="272" t="s">
        <v>19</v>
      </c>
      <c r="AL736" s="272" t="s">
        <v>19</v>
      </c>
      <c r="AM736" s="272" t="s">
        <v>19</v>
      </c>
      <c r="AN736" s="272" t="s">
        <v>19</v>
      </c>
      <c r="AO736" s="272" t="s">
        <v>19</v>
      </c>
      <c r="AP736" s="273" t="s">
        <v>19</v>
      </c>
      <c r="AQ736" s="271" t="s">
        <v>19</v>
      </c>
      <c r="AR736" s="272" t="s">
        <v>19</v>
      </c>
      <c r="AS736" s="272" t="s">
        <v>19</v>
      </c>
      <c r="AT736" s="272" t="s">
        <v>19</v>
      </c>
      <c r="AU736" s="272" t="s">
        <v>19</v>
      </c>
      <c r="AV736" s="272" t="s">
        <v>19</v>
      </c>
      <c r="AW736" s="272" t="s">
        <v>19</v>
      </c>
      <c r="AX736" s="273" t="s">
        <v>19</v>
      </c>
      <c r="AY736" s="271" t="s">
        <v>19</v>
      </c>
      <c r="AZ736" s="272" t="s">
        <v>19</v>
      </c>
      <c r="BA736" s="272" t="s">
        <v>19</v>
      </c>
      <c r="BB736" s="272" t="s">
        <v>19</v>
      </c>
      <c r="BC736" s="272" t="s">
        <v>19</v>
      </c>
      <c r="BD736" s="272" t="s">
        <v>19</v>
      </c>
      <c r="BE736" s="272" t="s">
        <v>19</v>
      </c>
      <c r="BF736" s="273" t="s">
        <v>19</v>
      </c>
      <c r="BG736" s="271" t="s">
        <v>19</v>
      </c>
      <c r="BH736" s="272" t="s">
        <v>19</v>
      </c>
      <c r="BI736" s="272" t="s">
        <v>19</v>
      </c>
      <c r="BJ736" s="272" t="s">
        <v>19</v>
      </c>
      <c r="BK736" s="272" t="s">
        <v>19</v>
      </c>
      <c r="BL736" s="272" t="s">
        <v>19</v>
      </c>
      <c r="BM736" s="272" t="s">
        <v>19</v>
      </c>
      <c r="BN736" s="273" t="s">
        <v>19</v>
      </c>
    </row>
    <row r="737" spans="1:66" x14ac:dyDescent="0.25">
      <c r="A737" s="2098"/>
      <c r="B737" s="2099"/>
      <c r="C737" s="969" t="str">
        <f>C732</f>
        <v/>
      </c>
      <c r="D737" s="970" t="str">
        <f t="shared" ref="D737:BN737" si="3157">D732</f>
        <v/>
      </c>
      <c r="E737" s="970" t="str">
        <f t="shared" si="3157"/>
        <v/>
      </c>
      <c r="F737" s="970" t="str">
        <f t="shared" si="3157"/>
        <v/>
      </c>
      <c r="G737" s="970" t="str">
        <f t="shared" si="3157"/>
        <v/>
      </c>
      <c r="H737" s="970" t="str">
        <f t="shared" si="3157"/>
        <v/>
      </c>
      <c r="I737" s="970" t="str">
        <f t="shared" si="3157"/>
        <v/>
      </c>
      <c r="J737" s="971" t="str">
        <f t="shared" si="3157"/>
        <v/>
      </c>
      <c r="K737" s="969" t="str">
        <f t="shared" si="3157"/>
        <v/>
      </c>
      <c r="L737" s="970" t="str">
        <f t="shared" si="3157"/>
        <v/>
      </c>
      <c r="M737" s="970" t="str">
        <f t="shared" si="3157"/>
        <v/>
      </c>
      <c r="N737" s="970" t="str">
        <f t="shared" si="3157"/>
        <v/>
      </c>
      <c r="O737" s="970" t="str">
        <f t="shared" si="3157"/>
        <v/>
      </c>
      <c r="P737" s="970" t="str">
        <f t="shared" si="3157"/>
        <v/>
      </c>
      <c r="Q737" s="970" t="str">
        <f t="shared" si="3157"/>
        <v/>
      </c>
      <c r="R737" s="971" t="str">
        <f t="shared" si="3157"/>
        <v/>
      </c>
      <c r="S737" s="969" t="str">
        <f t="shared" si="3157"/>
        <v/>
      </c>
      <c r="T737" s="970" t="str">
        <f t="shared" si="3157"/>
        <v/>
      </c>
      <c r="U737" s="970" t="str">
        <f t="shared" si="3157"/>
        <v/>
      </c>
      <c r="V737" s="970" t="str">
        <f t="shared" si="3157"/>
        <v/>
      </c>
      <c r="W737" s="970" t="str">
        <f t="shared" si="3157"/>
        <v/>
      </c>
      <c r="X737" s="970" t="str">
        <f t="shared" si="3157"/>
        <v/>
      </c>
      <c r="Y737" s="970" t="str">
        <f t="shared" si="3157"/>
        <v/>
      </c>
      <c r="Z737" s="971" t="str">
        <f t="shared" si="3157"/>
        <v/>
      </c>
      <c r="AA737" s="969" t="str">
        <f t="shared" si="3157"/>
        <v/>
      </c>
      <c r="AB737" s="970" t="str">
        <f t="shared" si="3157"/>
        <v/>
      </c>
      <c r="AC737" s="970" t="str">
        <f t="shared" si="3157"/>
        <v/>
      </c>
      <c r="AD737" s="970" t="str">
        <f t="shared" si="3157"/>
        <v/>
      </c>
      <c r="AE737" s="970" t="str">
        <f t="shared" si="3157"/>
        <v/>
      </c>
      <c r="AF737" s="970" t="str">
        <f t="shared" si="3157"/>
        <v/>
      </c>
      <c r="AG737" s="970" t="str">
        <f t="shared" si="3157"/>
        <v/>
      </c>
      <c r="AH737" s="971" t="str">
        <f t="shared" si="3157"/>
        <v/>
      </c>
      <c r="AI737" s="969" t="str">
        <f t="shared" si="3157"/>
        <v/>
      </c>
      <c r="AJ737" s="970" t="str">
        <f t="shared" si="3157"/>
        <v/>
      </c>
      <c r="AK737" s="970" t="str">
        <f t="shared" si="3157"/>
        <v/>
      </c>
      <c r="AL737" s="970" t="str">
        <f t="shared" si="3157"/>
        <v/>
      </c>
      <c r="AM737" s="970" t="str">
        <f t="shared" si="3157"/>
        <v/>
      </c>
      <c r="AN737" s="970" t="str">
        <f t="shared" si="3157"/>
        <v/>
      </c>
      <c r="AO737" s="970" t="str">
        <f t="shared" si="3157"/>
        <v/>
      </c>
      <c r="AP737" s="971" t="str">
        <f t="shared" si="3157"/>
        <v/>
      </c>
      <c r="AQ737" s="969" t="str">
        <f t="shared" si="3157"/>
        <v/>
      </c>
      <c r="AR737" s="970" t="str">
        <f t="shared" si="3157"/>
        <v/>
      </c>
      <c r="AS737" s="970" t="str">
        <f t="shared" si="3157"/>
        <v/>
      </c>
      <c r="AT737" s="970" t="str">
        <f t="shared" si="3157"/>
        <v/>
      </c>
      <c r="AU737" s="970" t="str">
        <f t="shared" si="3157"/>
        <v/>
      </c>
      <c r="AV737" s="970" t="str">
        <f t="shared" si="3157"/>
        <v/>
      </c>
      <c r="AW737" s="970" t="str">
        <f t="shared" si="3157"/>
        <v/>
      </c>
      <c r="AX737" s="971" t="str">
        <f t="shared" si="3157"/>
        <v/>
      </c>
      <c r="AY737" s="969" t="str">
        <f t="shared" si="3157"/>
        <v/>
      </c>
      <c r="AZ737" s="970" t="str">
        <f t="shared" si="3157"/>
        <v/>
      </c>
      <c r="BA737" s="970" t="str">
        <f t="shared" si="3157"/>
        <v/>
      </c>
      <c r="BB737" s="970" t="str">
        <f t="shared" si="3157"/>
        <v/>
      </c>
      <c r="BC737" s="970" t="str">
        <f t="shared" si="3157"/>
        <v/>
      </c>
      <c r="BD737" s="970" t="str">
        <f t="shared" si="3157"/>
        <v/>
      </c>
      <c r="BE737" s="970" t="str">
        <f t="shared" si="3157"/>
        <v/>
      </c>
      <c r="BF737" s="971" t="str">
        <f t="shared" si="3157"/>
        <v/>
      </c>
      <c r="BG737" s="969" t="str">
        <f t="shared" si="3157"/>
        <v/>
      </c>
      <c r="BH737" s="970" t="str">
        <f t="shared" si="3157"/>
        <v/>
      </c>
      <c r="BI737" s="970" t="str">
        <f t="shared" si="3157"/>
        <v/>
      </c>
      <c r="BJ737" s="970" t="str">
        <f t="shared" si="3157"/>
        <v/>
      </c>
      <c r="BK737" s="970" t="str">
        <f t="shared" si="3157"/>
        <v/>
      </c>
      <c r="BL737" s="970" t="str">
        <f t="shared" si="3157"/>
        <v/>
      </c>
      <c r="BM737" s="970" t="str">
        <f t="shared" si="3157"/>
        <v/>
      </c>
      <c r="BN737" s="971" t="str">
        <f t="shared" si="3157"/>
        <v/>
      </c>
    </row>
    <row r="738" spans="1:66" ht="15.75" x14ac:dyDescent="0.25">
      <c r="A738" s="275" t="s">
        <v>27</v>
      </c>
      <c r="B738" s="279" t="s">
        <v>59</v>
      </c>
      <c r="C738" s="27" t="str">
        <f>IF(C737="","",DSUM('Rozpis-skore'!$C$1:$L$162,$B738,C736:C737))</f>
        <v/>
      </c>
      <c r="D738" s="6" t="str">
        <f>IF(D737="","",DSUM('Rozpis-skore'!$C$1:$L$162,$B738,D736:D737))</f>
        <v/>
      </c>
      <c r="E738" s="6" t="str">
        <f>IF(E737="","",DSUM('Rozpis-skore'!$C$1:$L$162,$B738,E736:E737))</f>
        <v/>
      </c>
      <c r="F738" s="6" t="str">
        <f>IF(F737="","",DSUM('Rozpis-skore'!$C$1:$L$162,$B738,F736:F737))</f>
        <v/>
      </c>
      <c r="G738" s="6" t="str">
        <f>IF(G737="","",DSUM('Rozpis-skore'!$C$1:$L$162,$B738,G736:G737))</f>
        <v/>
      </c>
      <c r="H738" s="6" t="str">
        <f>IF(H737="","",DSUM('Rozpis-skore'!$C$1:$L$162,$B738,H736:H737))</f>
        <v/>
      </c>
      <c r="I738" s="6" t="str">
        <f>IF(I737="","",DSUM('Rozpis-skore'!$C$1:$L$162,$B738,I736:I737))</f>
        <v/>
      </c>
      <c r="J738" s="9" t="str">
        <f>IF(J737="","",DSUM('Rozpis-skore'!$C$1:$L$162,$B738,J736:J737))</f>
        <v/>
      </c>
      <c r="K738" s="27" t="str">
        <f>IF(K737="","",DSUM('Rozpis-skore'!$C$1:$L$162,$B738,K736:K737))</f>
        <v/>
      </c>
      <c r="L738" s="6" t="str">
        <f>IF(L737="","",DSUM('Rozpis-skore'!$C$1:$L$162,$B738,L736:L737))</f>
        <v/>
      </c>
      <c r="M738" s="6" t="str">
        <f>IF(M737="","",DSUM('Rozpis-skore'!$C$1:$L$162,$B738,M736:M737))</f>
        <v/>
      </c>
      <c r="N738" s="6" t="str">
        <f>IF(N737="","",DSUM('Rozpis-skore'!$C$1:$L$162,$B738,N736:N737))</f>
        <v/>
      </c>
      <c r="O738" s="6" t="str">
        <f>IF(O737="","",DSUM('Rozpis-skore'!$C$1:$L$162,$B738,O736:O737))</f>
        <v/>
      </c>
      <c r="P738" s="6" t="str">
        <f>IF(P737="","",DSUM('Rozpis-skore'!$C$1:$L$162,$B738,P736:P737))</f>
        <v/>
      </c>
      <c r="Q738" s="6" t="str">
        <f>IF(Q737="","",DSUM('Rozpis-skore'!$C$1:$L$162,$B738,Q736:Q737))</f>
        <v/>
      </c>
      <c r="R738" s="9" t="str">
        <f>IF(R737="","",DSUM('Rozpis-skore'!$C$1:$L$162,$B738,R736:R737))</f>
        <v/>
      </c>
      <c r="S738" s="27" t="str">
        <f>IF(S737="","",DSUM('Rozpis-skore'!$C$1:$L$162,$B738,S736:S737))</f>
        <v/>
      </c>
      <c r="T738" s="6" t="str">
        <f>IF(T737="","",DSUM('Rozpis-skore'!$C$1:$L$162,$B738,T736:T737))</f>
        <v/>
      </c>
      <c r="U738" s="6" t="str">
        <f>IF(U737="","",DSUM('Rozpis-skore'!$C$1:$L$162,$B738,U736:U737))</f>
        <v/>
      </c>
      <c r="V738" s="6" t="str">
        <f>IF(V737="","",DSUM('Rozpis-skore'!$C$1:$L$162,$B738,V736:V737))</f>
        <v/>
      </c>
      <c r="W738" s="6" t="str">
        <f>IF(W737="","",DSUM('Rozpis-skore'!$C$1:$L$162,$B738,W736:W737))</f>
        <v/>
      </c>
      <c r="X738" s="6" t="str">
        <f>IF(X737="","",DSUM('Rozpis-skore'!$C$1:$L$162,$B738,X736:X737))</f>
        <v/>
      </c>
      <c r="Y738" s="6" t="str">
        <f>IF(Y737="","",DSUM('Rozpis-skore'!$C$1:$L$162,$B738,Y736:Y737))</f>
        <v/>
      </c>
      <c r="Z738" s="9" t="str">
        <f>IF(Z737="","",DSUM('Rozpis-skore'!$C$1:$L$162,$B738,Z736:Z737))</f>
        <v/>
      </c>
      <c r="AA738" s="27" t="str">
        <f>IF(AA737="","",DSUM('Rozpis-skore'!$C$1:$L$162,$B738,AA736:AA737))</f>
        <v/>
      </c>
      <c r="AB738" s="6" t="str">
        <f>IF(AB737="","",DSUM('Rozpis-skore'!$C$1:$L$162,$B738,AB736:AB737))</f>
        <v/>
      </c>
      <c r="AC738" s="6" t="str">
        <f>IF(AC737="","",DSUM('Rozpis-skore'!$C$1:$L$162,$B738,AC736:AC737))</f>
        <v/>
      </c>
      <c r="AD738" s="6" t="str">
        <f>IF(AD737="","",DSUM('Rozpis-skore'!$C$1:$L$162,$B738,AD736:AD737))</f>
        <v/>
      </c>
      <c r="AE738" s="6" t="str">
        <f>IF(AE737="","",DSUM('Rozpis-skore'!$C$1:$L$162,$B738,AE736:AE737))</f>
        <v/>
      </c>
      <c r="AF738" s="6" t="str">
        <f>IF(AF737="","",DSUM('Rozpis-skore'!$C$1:$L$162,$B738,AF736:AF737))</f>
        <v/>
      </c>
      <c r="AG738" s="6" t="str">
        <f>IF(AG737="","",DSUM('Rozpis-skore'!$C$1:$L$162,$B738,AG736:AG737))</f>
        <v/>
      </c>
      <c r="AH738" s="9" t="str">
        <f>IF(AH737="","",DSUM('Rozpis-skore'!$C$1:$L$162,$B738,AH736:AH737))</f>
        <v/>
      </c>
      <c r="AI738" s="27" t="str">
        <f>IF(AI737="","",DSUM('Rozpis-skore'!$C$1:$L$162,$B738,AI736:AI737))</f>
        <v/>
      </c>
      <c r="AJ738" s="6" t="str">
        <f>IF(AJ737="","",DSUM('Rozpis-skore'!$C$1:$L$162,$B738,AJ736:AJ737))</f>
        <v/>
      </c>
      <c r="AK738" s="6" t="str">
        <f>IF(AK737="","",DSUM('Rozpis-skore'!$C$1:$L$162,$B738,AK736:AK737))</f>
        <v/>
      </c>
      <c r="AL738" s="6" t="str">
        <f>IF(AL737="","",DSUM('Rozpis-skore'!$C$1:$L$162,$B738,AL736:AL737))</f>
        <v/>
      </c>
      <c r="AM738" s="6" t="str">
        <f>IF(AM737="","",DSUM('Rozpis-skore'!$C$1:$L$162,$B738,AM736:AM737))</f>
        <v/>
      </c>
      <c r="AN738" s="6" t="str">
        <f>IF(AN737="","",DSUM('Rozpis-skore'!$C$1:$L$162,$B738,AN736:AN737))</f>
        <v/>
      </c>
      <c r="AO738" s="6" t="str">
        <f>IF(AO737="","",DSUM('Rozpis-skore'!$C$1:$L$162,$B738,AO736:AO737))</f>
        <v/>
      </c>
      <c r="AP738" s="9" t="str">
        <f>IF(AP737="","",DSUM('Rozpis-skore'!$C$1:$L$162,$B738,AP736:AP737))</f>
        <v/>
      </c>
      <c r="AQ738" s="27" t="str">
        <f>IF(AQ737="","",DSUM('Rozpis-skore'!$C$1:$L$162,$B738,AQ736:AQ737))</f>
        <v/>
      </c>
      <c r="AR738" s="6" t="str">
        <f>IF(AR737="","",DSUM('Rozpis-skore'!$C$1:$L$162,$B738,AR736:AR737))</f>
        <v/>
      </c>
      <c r="AS738" s="6" t="str">
        <f>IF(AS737="","",DSUM('Rozpis-skore'!$C$1:$L$162,$B738,AS736:AS737))</f>
        <v/>
      </c>
      <c r="AT738" s="6" t="str">
        <f>IF(AT737="","",DSUM('Rozpis-skore'!$C$1:$L$162,$B738,AT736:AT737))</f>
        <v/>
      </c>
      <c r="AU738" s="6" t="str">
        <f>IF(AU737="","",DSUM('Rozpis-skore'!$C$1:$L$162,$B738,AU736:AU737))</f>
        <v/>
      </c>
      <c r="AV738" s="6" t="str">
        <f>IF(AV737="","",DSUM('Rozpis-skore'!$C$1:$L$162,$B738,AV736:AV737))</f>
        <v/>
      </c>
      <c r="AW738" s="6" t="str">
        <f>IF(AW737="","",DSUM('Rozpis-skore'!$C$1:$L$162,$B738,AW736:AW737))</f>
        <v/>
      </c>
      <c r="AX738" s="9" t="str">
        <f>IF(AX737="","",DSUM('Rozpis-skore'!$C$1:$L$162,$B738,AX736:AX737))</f>
        <v/>
      </c>
      <c r="AY738" s="27" t="str">
        <f>IF(AY737="","",DSUM('Rozpis-skore'!$C$1:$L$162,$B738,AY736:AY737))</f>
        <v/>
      </c>
      <c r="AZ738" s="6" t="str">
        <f>IF(AZ737="","",DSUM('Rozpis-skore'!$C$1:$L$162,$B738,AZ736:AZ737))</f>
        <v/>
      </c>
      <c r="BA738" s="6" t="str">
        <f>IF(BA737="","",DSUM('Rozpis-skore'!$C$1:$L$162,$B738,BA736:BA737))</f>
        <v/>
      </c>
      <c r="BB738" s="6" t="str">
        <f>IF(BB737="","",DSUM('Rozpis-skore'!$C$1:$L$162,$B738,BB736:BB737))</f>
        <v/>
      </c>
      <c r="BC738" s="6" t="str">
        <f>IF(BC737="","",DSUM('Rozpis-skore'!$C$1:$L$162,$B738,BC736:BC737))</f>
        <v/>
      </c>
      <c r="BD738" s="6" t="str">
        <f>IF(BD737="","",DSUM('Rozpis-skore'!$C$1:$L$162,$B738,BD736:BD737))</f>
        <v/>
      </c>
      <c r="BE738" s="6" t="str">
        <f>IF(BE737="","",DSUM('Rozpis-skore'!$C$1:$L$162,$B738,BE736:BE737))</f>
        <v/>
      </c>
      <c r="BF738" s="9" t="str">
        <f>IF(BF737="","",DSUM('Rozpis-skore'!$C$1:$L$162,$B738,BF736:BF737))</f>
        <v/>
      </c>
      <c r="BG738" s="27" t="str">
        <f>IF(BG737="","",DSUM('Rozpis-skore'!$C$1:$L$162,$B738,BG736:BG737))</f>
        <v/>
      </c>
      <c r="BH738" s="6" t="str">
        <f>IF(BH737="","",DSUM('Rozpis-skore'!$C$1:$L$162,$B738,BH736:BH737))</f>
        <v/>
      </c>
      <c r="BI738" s="6" t="str">
        <f>IF(BI737="","",DSUM('Rozpis-skore'!$C$1:$L$162,$B738,BI736:BI737))</f>
        <v/>
      </c>
      <c r="BJ738" s="6" t="str">
        <f>IF(BJ737="","",DSUM('Rozpis-skore'!$C$1:$L$162,$B738,BJ736:BJ737))</f>
        <v/>
      </c>
      <c r="BK738" s="6" t="str">
        <f>IF(BK737="","",DSUM('Rozpis-skore'!$C$1:$L$162,$B738,BK736:BK737))</f>
        <v/>
      </c>
      <c r="BL738" s="6" t="str">
        <f>IF(BL737="","",DSUM('Rozpis-skore'!$C$1:$L$162,$B738,BL736:BL737))</f>
        <v/>
      </c>
      <c r="BM738" s="6" t="str">
        <f>IF(BM737="","",DSUM('Rozpis-skore'!$C$1:$L$162,$B738,BM736:BM737))</f>
        <v/>
      </c>
      <c r="BN738" s="9" t="str">
        <f>IF(BN737="","",DSUM('Rozpis-skore'!$C$1:$L$162,$B738,BN736:BN737))</f>
        <v/>
      </c>
    </row>
    <row r="739" spans="1:66" ht="15.75" x14ac:dyDescent="0.25">
      <c r="A739" s="275" t="s">
        <v>29</v>
      </c>
      <c r="B739" s="279" t="s">
        <v>21</v>
      </c>
      <c r="C739" s="27" t="str">
        <f>IF(C737="","",DSUM('Rozpis-skore'!$C$1:$L$162,$B739,C736:C737))</f>
        <v/>
      </c>
      <c r="D739" s="6" t="str">
        <f>IF(D737="","",DSUM('Rozpis-skore'!$C$1:$L$162,$B739,D736:D737))</f>
        <v/>
      </c>
      <c r="E739" s="6" t="str">
        <f>IF(E737="","",DSUM('Rozpis-skore'!$C$1:$L$162,$B739,E736:E737))</f>
        <v/>
      </c>
      <c r="F739" s="6" t="str">
        <f>IF(F737="","",DSUM('Rozpis-skore'!$C$1:$L$162,$B739,F736:F737))</f>
        <v/>
      </c>
      <c r="G739" s="6" t="str">
        <f>IF(G737="","",DSUM('Rozpis-skore'!$C$1:$L$162,$B739,G736:G737))</f>
        <v/>
      </c>
      <c r="H739" s="6" t="str">
        <f>IF(H737="","",DSUM('Rozpis-skore'!$C$1:$L$162,$B739,H736:H737))</f>
        <v/>
      </c>
      <c r="I739" s="6" t="str">
        <f>IF(I737="","",DSUM('Rozpis-skore'!$C$1:$L$162,$B739,I736:I737))</f>
        <v/>
      </c>
      <c r="J739" s="9" t="str">
        <f>IF(J737="","",DSUM('Rozpis-skore'!$C$1:$L$162,$B739,J736:J737))</f>
        <v/>
      </c>
      <c r="K739" s="27" t="str">
        <f>IF(K737="","",DSUM('Rozpis-skore'!$C$1:$L$162,$B739,K736:K737))</f>
        <v/>
      </c>
      <c r="L739" s="6" t="str">
        <f>IF(L737="","",DSUM('Rozpis-skore'!$C$1:$L$162,$B739,L736:L737))</f>
        <v/>
      </c>
      <c r="M739" s="6" t="str">
        <f>IF(M737="","",DSUM('Rozpis-skore'!$C$1:$L$162,$B739,M736:M737))</f>
        <v/>
      </c>
      <c r="N739" s="6" t="str">
        <f>IF(N737="","",DSUM('Rozpis-skore'!$C$1:$L$162,$B739,N736:N737))</f>
        <v/>
      </c>
      <c r="O739" s="6" t="str">
        <f>IF(O737="","",DSUM('Rozpis-skore'!$C$1:$L$162,$B739,O736:O737))</f>
        <v/>
      </c>
      <c r="P739" s="6" t="str">
        <f>IF(P737="","",DSUM('Rozpis-skore'!$C$1:$L$162,$B739,P736:P737))</f>
        <v/>
      </c>
      <c r="Q739" s="6" t="str">
        <f>IF(Q737="","",DSUM('Rozpis-skore'!$C$1:$L$162,$B739,Q736:Q737))</f>
        <v/>
      </c>
      <c r="R739" s="9" t="str">
        <f>IF(R737="","",DSUM('Rozpis-skore'!$C$1:$L$162,$B739,R736:R737))</f>
        <v/>
      </c>
      <c r="S739" s="27" t="str">
        <f>IF(S737="","",DSUM('Rozpis-skore'!$C$1:$L$162,$B739,S736:S737))</f>
        <v/>
      </c>
      <c r="T739" s="6" t="str">
        <f>IF(T737="","",DSUM('Rozpis-skore'!$C$1:$L$162,$B739,T736:T737))</f>
        <v/>
      </c>
      <c r="U739" s="6" t="str">
        <f>IF(U737="","",DSUM('Rozpis-skore'!$C$1:$L$162,$B739,U736:U737))</f>
        <v/>
      </c>
      <c r="V739" s="6" t="str">
        <f>IF(V737="","",DSUM('Rozpis-skore'!$C$1:$L$162,$B739,V736:V737))</f>
        <v/>
      </c>
      <c r="W739" s="6" t="str">
        <f>IF(W737="","",DSUM('Rozpis-skore'!$C$1:$L$162,$B739,W736:W737))</f>
        <v/>
      </c>
      <c r="X739" s="6" t="str">
        <f>IF(X737="","",DSUM('Rozpis-skore'!$C$1:$L$162,$B739,X736:X737))</f>
        <v/>
      </c>
      <c r="Y739" s="6" t="str">
        <f>IF(Y737="","",DSUM('Rozpis-skore'!$C$1:$L$162,$B739,Y736:Y737))</f>
        <v/>
      </c>
      <c r="Z739" s="9" t="str">
        <f>IF(Z737="","",DSUM('Rozpis-skore'!$C$1:$L$162,$B739,Z736:Z737))</f>
        <v/>
      </c>
      <c r="AA739" s="27" t="str">
        <f>IF(AA737="","",DSUM('Rozpis-skore'!$C$1:$L$162,$B739,AA736:AA737))</f>
        <v/>
      </c>
      <c r="AB739" s="6" t="str">
        <f>IF(AB737="","",DSUM('Rozpis-skore'!$C$1:$L$162,$B739,AB736:AB737))</f>
        <v/>
      </c>
      <c r="AC739" s="6" t="str">
        <f>IF(AC737="","",DSUM('Rozpis-skore'!$C$1:$L$162,$B739,AC736:AC737))</f>
        <v/>
      </c>
      <c r="AD739" s="6" t="str">
        <f>IF(AD737="","",DSUM('Rozpis-skore'!$C$1:$L$162,$B739,AD736:AD737))</f>
        <v/>
      </c>
      <c r="AE739" s="6" t="str">
        <f>IF(AE737="","",DSUM('Rozpis-skore'!$C$1:$L$162,$B739,AE736:AE737))</f>
        <v/>
      </c>
      <c r="AF739" s="6" t="str">
        <f>IF(AF737="","",DSUM('Rozpis-skore'!$C$1:$L$162,$B739,AF736:AF737))</f>
        <v/>
      </c>
      <c r="AG739" s="6" t="str">
        <f>IF(AG737="","",DSUM('Rozpis-skore'!$C$1:$L$162,$B739,AG736:AG737))</f>
        <v/>
      </c>
      <c r="AH739" s="9" t="str">
        <f>IF(AH737="","",DSUM('Rozpis-skore'!$C$1:$L$162,$B739,AH736:AH737))</f>
        <v/>
      </c>
      <c r="AI739" s="27" t="str">
        <f>IF(AI737="","",DSUM('Rozpis-skore'!$C$1:$L$162,$B739,AI736:AI737))</f>
        <v/>
      </c>
      <c r="AJ739" s="6" t="str">
        <f>IF(AJ737="","",DSUM('Rozpis-skore'!$C$1:$L$162,$B739,AJ736:AJ737))</f>
        <v/>
      </c>
      <c r="AK739" s="6" t="str">
        <f>IF(AK737="","",DSUM('Rozpis-skore'!$C$1:$L$162,$B739,AK736:AK737))</f>
        <v/>
      </c>
      <c r="AL739" s="6" t="str">
        <f>IF(AL737="","",DSUM('Rozpis-skore'!$C$1:$L$162,$B739,AL736:AL737))</f>
        <v/>
      </c>
      <c r="AM739" s="6" t="str">
        <f>IF(AM737="","",DSUM('Rozpis-skore'!$C$1:$L$162,$B739,AM736:AM737))</f>
        <v/>
      </c>
      <c r="AN739" s="6" t="str">
        <f>IF(AN737="","",DSUM('Rozpis-skore'!$C$1:$L$162,$B739,AN736:AN737))</f>
        <v/>
      </c>
      <c r="AO739" s="6" t="str">
        <f>IF(AO737="","",DSUM('Rozpis-skore'!$C$1:$L$162,$B739,AO736:AO737))</f>
        <v/>
      </c>
      <c r="AP739" s="9" t="str">
        <f>IF(AP737="","",DSUM('Rozpis-skore'!$C$1:$L$162,$B739,AP736:AP737))</f>
        <v/>
      </c>
      <c r="AQ739" s="27" t="str">
        <f>IF(AQ737="","",DSUM('Rozpis-skore'!$C$1:$L$162,$B739,AQ736:AQ737))</f>
        <v/>
      </c>
      <c r="AR739" s="6" t="str">
        <f>IF(AR737="","",DSUM('Rozpis-skore'!$C$1:$L$162,$B739,AR736:AR737))</f>
        <v/>
      </c>
      <c r="AS739" s="6" t="str">
        <f>IF(AS737="","",DSUM('Rozpis-skore'!$C$1:$L$162,$B739,AS736:AS737))</f>
        <v/>
      </c>
      <c r="AT739" s="6" t="str">
        <f>IF(AT737="","",DSUM('Rozpis-skore'!$C$1:$L$162,$B739,AT736:AT737))</f>
        <v/>
      </c>
      <c r="AU739" s="6" t="str">
        <f>IF(AU737="","",DSUM('Rozpis-skore'!$C$1:$L$162,$B739,AU736:AU737))</f>
        <v/>
      </c>
      <c r="AV739" s="6" t="str">
        <f>IF(AV737="","",DSUM('Rozpis-skore'!$C$1:$L$162,$B739,AV736:AV737))</f>
        <v/>
      </c>
      <c r="AW739" s="6" t="str">
        <f>IF(AW737="","",DSUM('Rozpis-skore'!$C$1:$L$162,$B739,AW736:AW737))</f>
        <v/>
      </c>
      <c r="AX739" s="9" t="str">
        <f>IF(AX737="","",DSUM('Rozpis-skore'!$C$1:$L$162,$B739,AX736:AX737))</f>
        <v/>
      </c>
      <c r="AY739" s="27" t="str">
        <f>IF(AY737="","",DSUM('Rozpis-skore'!$C$1:$L$162,$B739,AY736:AY737))</f>
        <v/>
      </c>
      <c r="AZ739" s="6" t="str">
        <f>IF(AZ737="","",DSUM('Rozpis-skore'!$C$1:$L$162,$B739,AZ736:AZ737))</f>
        <v/>
      </c>
      <c r="BA739" s="6" t="str">
        <f>IF(BA737="","",DSUM('Rozpis-skore'!$C$1:$L$162,$B739,BA736:BA737))</f>
        <v/>
      </c>
      <c r="BB739" s="6" t="str">
        <f>IF(BB737="","",DSUM('Rozpis-skore'!$C$1:$L$162,$B739,BB736:BB737))</f>
        <v/>
      </c>
      <c r="BC739" s="6" t="str">
        <f>IF(BC737="","",DSUM('Rozpis-skore'!$C$1:$L$162,$B739,BC736:BC737))</f>
        <v/>
      </c>
      <c r="BD739" s="6" t="str">
        <f>IF(BD737="","",DSUM('Rozpis-skore'!$C$1:$L$162,$B739,BD736:BD737))</f>
        <v/>
      </c>
      <c r="BE739" s="6" t="str">
        <f>IF(BE737="","",DSUM('Rozpis-skore'!$C$1:$L$162,$B739,BE736:BE737))</f>
        <v/>
      </c>
      <c r="BF739" s="9" t="str">
        <f>IF(BF737="","",DSUM('Rozpis-skore'!$C$1:$L$162,$B739,BF736:BF737))</f>
        <v/>
      </c>
      <c r="BG739" s="27" t="str">
        <f>IF(BG737="","",DSUM('Rozpis-skore'!$C$1:$L$162,$B739,BG736:BG737))</f>
        <v/>
      </c>
      <c r="BH739" s="6" t="str">
        <f>IF(BH737="","",DSUM('Rozpis-skore'!$C$1:$L$162,$B739,BH736:BH737))</f>
        <v/>
      </c>
      <c r="BI739" s="6" t="str">
        <f>IF(BI737="","",DSUM('Rozpis-skore'!$C$1:$L$162,$B739,BI736:BI737))</f>
        <v/>
      </c>
      <c r="BJ739" s="6" t="str">
        <f>IF(BJ737="","",DSUM('Rozpis-skore'!$C$1:$L$162,$B739,BJ736:BJ737))</f>
        <v/>
      </c>
      <c r="BK739" s="6" t="str">
        <f>IF(BK737="","",DSUM('Rozpis-skore'!$C$1:$L$162,$B739,BK736:BK737))</f>
        <v/>
      </c>
      <c r="BL739" s="6" t="str">
        <f>IF(BL737="","",DSUM('Rozpis-skore'!$C$1:$L$162,$B739,BL736:BL737))</f>
        <v/>
      </c>
      <c r="BM739" s="6" t="str">
        <f>IF(BM737="","",DSUM('Rozpis-skore'!$C$1:$L$162,$B739,BM736:BM737))</f>
        <v/>
      </c>
      <c r="BN739" s="9" t="str">
        <f>IF(BN737="","",DSUM('Rozpis-skore'!$C$1:$L$162,$B739,BN736:BN737))</f>
        <v/>
      </c>
    </row>
    <row r="740" spans="1:66" ht="16.5" thickBot="1" x14ac:dyDescent="0.3">
      <c r="A740" s="277" t="s">
        <v>31</v>
      </c>
      <c r="B740" s="280" t="s">
        <v>20</v>
      </c>
      <c r="C740" s="13" t="str">
        <f>IF(C737="","",DSUM('Rozpis-skore'!$C$1:$L$162,$B740,C736:C737))</f>
        <v/>
      </c>
      <c r="D740" s="10" t="str">
        <f>IF(D737="","",DSUM('Rozpis-skore'!$C$1:$L$162,$B740,D736:D737))</f>
        <v/>
      </c>
      <c r="E740" s="10" t="str">
        <f>IF(E737="","",DSUM('Rozpis-skore'!$C$1:$L$162,$B740,E736:E737))</f>
        <v/>
      </c>
      <c r="F740" s="10" t="str">
        <f>IF(F737="","",DSUM('Rozpis-skore'!$C$1:$L$162,$B740,F736:F737))</f>
        <v/>
      </c>
      <c r="G740" s="10" t="str">
        <f>IF(G737="","",DSUM('Rozpis-skore'!$C$1:$L$162,$B740,G736:G737))</f>
        <v/>
      </c>
      <c r="H740" s="10" t="str">
        <f>IF(H737="","",DSUM('Rozpis-skore'!$C$1:$L$162,$B740,H736:H737))</f>
        <v/>
      </c>
      <c r="I740" s="10" t="str">
        <f>IF(I737="","",DSUM('Rozpis-skore'!$C$1:$L$162,$B740,I736:I737))</f>
        <v/>
      </c>
      <c r="J740" s="11" t="str">
        <f>IF(J737="","",DSUM('Rozpis-skore'!$C$1:$L$162,$B740,J736:J737))</f>
        <v/>
      </c>
      <c r="K740" s="13" t="str">
        <f>IF(K737="","",DSUM('Rozpis-skore'!$C$1:$L$162,$B740,K736:K737))</f>
        <v/>
      </c>
      <c r="L740" s="10" t="str">
        <f>IF(L737="","",DSUM('Rozpis-skore'!$C$1:$L$162,$B740,L736:L737))</f>
        <v/>
      </c>
      <c r="M740" s="10" t="str">
        <f>IF(M737="","",DSUM('Rozpis-skore'!$C$1:$L$162,$B740,M736:M737))</f>
        <v/>
      </c>
      <c r="N740" s="10" t="str">
        <f>IF(N737="","",DSUM('Rozpis-skore'!$C$1:$L$162,$B740,N736:N737))</f>
        <v/>
      </c>
      <c r="O740" s="10" t="str">
        <f>IF(O737="","",DSUM('Rozpis-skore'!$C$1:$L$162,$B740,O736:O737))</f>
        <v/>
      </c>
      <c r="P740" s="10" t="str">
        <f>IF(P737="","",DSUM('Rozpis-skore'!$C$1:$L$162,$B740,P736:P737))</f>
        <v/>
      </c>
      <c r="Q740" s="10" t="str">
        <f>IF(Q737="","",DSUM('Rozpis-skore'!$C$1:$L$162,$B740,Q736:Q737))</f>
        <v/>
      </c>
      <c r="R740" s="11" t="str">
        <f>IF(R737="","",DSUM('Rozpis-skore'!$C$1:$L$162,$B740,R736:R737))</f>
        <v/>
      </c>
      <c r="S740" s="13" t="str">
        <f>IF(S737="","",DSUM('Rozpis-skore'!$C$1:$L$162,$B740,S736:S737))</f>
        <v/>
      </c>
      <c r="T740" s="10" t="str">
        <f>IF(T737="","",DSUM('Rozpis-skore'!$C$1:$L$162,$B740,T736:T737))</f>
        <v/>
      </c>
      <c r="U740" s="10" t="str">
        <f>IF(U737="","",DSUM('Rozpis-skore'!$C$1:$L$162,$B740,U736:U737))</f>
        <v/>
      </c>
      <c r="V740" s="10" t="str">
        <f>IF(V737="","",DSUM('Rozpis-skore'!$C$1:$L$162,$B740,V736:V737))</f>
        <v/>
      </c>
      <c r="W740" s="10" t="str">
        <f>IF(W737="","",DSUM('Rozpis-skore'!$C$1:$L$162,$B740,W736:W737))</f>
        <v/>
      </c>
      <c r="X740" s="10" t="str">
        <f>IF(X737="","",DSUM('Rozpis-skore'!$C$1:$L$162,$B740,X736:X737))</f>
        <v/>
      </c>
      <c r="Y740" s="10" t="str">
        <f>IF(Y737="","",DSUM('Rozpis-skore'!$C$1:$L$162,$B740,Y736:Y737))</f>
        <v/>
      </c>
      <c r="Z740" s="11" t="str">
        <f>IF(Z737="","",DSUM('Rozpis-skore'!$C$1:$L$162,$B740,Z736:Z737))</f>
        <v/>
      </c>
      <c r="AA740" s="13" t="str">
        <f>IF(AA737="","",DSUM('Rozpis-skore'!$C$1:$L$162,$B740,AA736:AA737))</f>
        <v/>
      </c>
      <c r="AB740" s="10" t="str">
        <f>IF(AB737="","",DSUM('Rozpis-skore'!$C$1:$L$162,$B740,AB736:AB737))</f>
        <v/>
      </c>
      <c r="AC740" s="10" t="str">
        <f>IF(AC737="","",DSUM('Rozpis-skore'!$C$1:$L$162,$B740,AC736:AC737))</f>
        <v/>
      </c>
      <c r="AD740" s="10" t="str">
        <f>IF(AD737="","",DSUM('Rozpis-skore'!$C$1:$L$162,$B740,AD736:AD737))</f>
        <v/>
      </c>
      <c r="AE740" s="10" t="str">
        <f>IF(AE737="","",DSUM('Rozpis-skore'!$C$1:$L$162,$B740,AE736:AE737))</f>
        <v/>
      </c>
      <c r="AF740" s="10" t="str">
        <f>IF(AF737="","",DSUM('Rozpis-skore'!$C$1:$L$162,$B740,AF736:AF737))</f>
        <v/>
      </c>
      <c r="AG740" s="10" t="str">
        <f>IF(AG737="","",DSUM('Rozpis-skore'!$C$1:$L$162,$B740,AG736:AG737))</f>
        <v/>
      </c>
      <c r="AH740" s="11" t="str">
        <f>IF(AH737="","",DSUM('Rozpis-skore'!$C$1:$L$162,$B740,AH736:AH737))</f>
        <v/>
      </c>
      <c r="AI740" s="13" t="str">
        <f>IF(AI737="","",DSUM('Rozpis-skore'!$C$1:$L$162,$B740,AI736:AI737))</f>
        <v/>
      </c>
      <c r="AJ740" s="10" t="str">
        <f>IF(AJ737="","",DSUM('Rozpis-skore'!$C$1:$L$162,$B740,AJ736:AJ737))</f>
        <v/>
      </c>
      <c r="AK740" s="10" t="str">
        <f>IF(AK737="","",DSUM('Rozpis-skore'!$C$1:$L$162,$B740,AK736:AK737))</f>
        <v/>
      </c>
      <c r="AL740" s="10" t="str">
        <f>IF(AL737="","",DSUM('Rozpis-skore'!$C$1:$L$162,$B740,AL736:AL737))</f>
        <v/>
      </c>
      <c r="AM740" s="10" t="str">
        <f>IF(AM737="","",DSUM('Rozpis-skore'!$C$1:$L$162,$B740,AM736:AM737))</f>
        <v/>
      </c>
      <c r="AN740" s="10" t="str">
        <f>IF(AN737="","",DSUM('Rozpis-skore'!$C$1:$L$162,$B740,AN736:AN737))</f>
        <v/>
      </c>
      <c r="AO740" s="10" t="str">
        <f>IF(AO737="","",DSUM('Rozpis-skore'!$C$1:$L$162,$B740,AO736:AO737))</f>
        <v/>
      </c>
      <c r="AP740" s="11" t="str">
        <f>IF(AP737="","",DSUM('Rozpis-skore'!$C$1:$L$162,$B740,AP736:AP737))</f>
        <v/>
      </c>
      <c r="AQ740" s="13" t="str">
        <f>IF(AQ737="","",DSUM('Rozpis-skore'!$C$1:$L$162,$B740,AQ736:AQ737))</f>
        <v/>
      </c>
      <c r="AR740" s="10" t="str">
        <f>IF(AR737="","",DSUM('Rozpis-skore'!$C$1:$L$162,$B740,AR736:AR737))</f>
        <v/>
      </c>
      <c r="AS740" s="10" t="str">
        <f>IF(AS737="","",DSUM('Rozpis-skore'!$C$1:$L$162,$B740,AS736:AS737))</f>
        <v/>
      </c>
      <c r="AT740" s="10" t="str">
        <f>IF(AT737="","",DSUM('Rozpis-skore'!$C$1:$L$162,$B740,AT736:AT737))</f>
        <v/>
      </c>
      <c r="AU740" s="10" t="str">
        <f>IF(AU737="","",DSUM('Rozpis-skore'!$C$1:$L$162,$B740,AU736:AU737))</f>
        <v/>
      </c>
      <c r="AV740" s="10" t="str">
        <f>IF(AV737="","",DSUM('Rozpis-skore'!$C$1:$L$162,$B740,AV736:AV737))</f>
        <v/>
      </c>
      <c r="AW740" s="10" t="str">
        <f>IF(AW737="","",DSUM('Rozpis-skore'!$C$1:$L$162,$B740,AW736:AW737))</f>
        <v/>
      </c>
      <c r="AX740" s="11" t="str">
        <f>IF(AX737="","",DSUM('Rozpis-skore'!$C$1:$L$162,$B740,AX736:AX737))</f>
        <v/>
      </c>
      <c r="AY740" s="13" t="str">
        <f>IF(AY737="","",DSUM('Rozpis-skore'!$C$1:$L$162,$B740,AY736:AY737))</f>
        <v/>
      </c>
      <c r="AZ740" s="10" t="str">
        <f>IF(AZ737="","",DSUM('Rozpis-skore'!$C$1:$L$162,$B740,AZ736:AZ737))</f>
        <v/>
      </c>
      <c r="BA740" s="10" t="str">
        <f>IF(BA737="","",DSUM('Rozpis-skore'!$C$1:$L$162,$B740,BA736:BA737))</f>
        <v/>
      </c>
      <c r="BB740" s="10" t="str">
        <f>IF(BB737="","",DSUM('Rozpis-skore'!$C$1:$L$162,$B740,BB736:BB737))</f>
        <v/>
      </c>
      <c r="BC740" s="10" t="str">
        <f>IF(BC737="","",DSUM('Rozpis-skore'!$C$1:$L$162,$B740,BC736:BC737))</f>
        <v/>
      </c>
      <c r="BD740" s="10" t="str">
        <f>IF(BD737="","",DSUM('Rozpis-skore'!$C$1:$L$162,$B740,BD736:BD737))</f>
        <v/>
      </c>
      <c r="BE740" s="10" t="str">
        <f>IF(BE737="","",DSUM('Rozpis-skore'!$C$1:$L$162,$B740,BE736:BE737))</f>
        <v/>
      </c>
      <c r="BF740" s="11" t="str">
        <f>IF(BF737="","",DSUM('Rozpis-skore'!$C$1:$L$162,$B740,BF736:BF737))</f>
        <v/>
      </c>
      <c r="BG740" s="13" t="str">
        <f>IF(BG737="","",DSUM('Rozpis-skore'!$C$1:$L$162,$B740,BG736:BG737))</f>
        <v/>
      </c>
      <c r="BH740" s="10" t="str">
        <f>IF(BH737="","",DSUM('Rozpis-skore'!$C$1:$L$162,$B740,BH736:BH737))</f>
        <v/>
      </c>
      <c r="BI740" s="10" t="str">
        <f>IF(BI737="","",DSUM('Rozpis-skore'!$C$1:$L$162,$B740,BI736:BI737))</f>
        <v/>
      </c>
      <c r="BJ740" s="10" t="str">
        <f>IF(BJ737="","",DSUM('Rozpis-skore'!$C$1:$L$162,$B740,BJ736:BJ737))</f>
        <v/>
      </c>
      <c r="BK740" s="10" t="str">
        <f>IF(BK737="","",DSUM('Rozpis-skore'!$C$1:$L$162,$B740,BK736:BK737))</f>
        <v/>
      </c>
      <c r="BL740" s="10" t="str">
        <f>IF(BL737="","",DSUM('Rozpis-skore'!$C$1:$L$162,$B740,BL736:BL737))</f>
        <v/>
      </c>
      <c r="BM740" s="10" t="str">
        <f>IF(BM737="","",DSUM('Rozpis-skore'!$C$1:$L$162,$B740,BM736:BM737))</f>
        <v/>
      </c>
      <c r="BN740" s="11" t="str">
        <f>IF(BN737="","",DSUM('Rozpis-skore'!$C$1:$L$162,$B740,BN736:BN737))</f>
        <v/>
      </c>
    </row>
    <row r="741" spans="1:66" ht="15.75" x14ac:dyDescent="0.25">
      <c r="A741" s="2100" t="s">
        <v>138</v>
      </c>
      <c r="B741" s="2101"/>
      <c r="C741" s="28">
        <f t="shared" ref="C741:BN741" si="3158">SUM(C738,C733)</f>
        <v>0</v>
      </c>
      <c r="D741" s="29">
        <f t="shared" si="3158"/>
        <v>0</v>
      </c>
      <c r="E741" s="29">
        <f t="shared" si="3158"/>
        <v>0</v>
      </c>
      <c r="F741" s="29">
        <f t="shared" si="3158"/>
        <v>0</v>
      </c>
      <c r="G741" s="29">
        <f t="shared" si="3158"/>
        <v>0</v>
      </c>
      <c r="H741" s="29">
        <f t="shared" si="3158"/>
        <v>0</v>
      </c>
      <c r="I741" s="29">
        <f t="shared" si="3158"/>
        <v>0</v>
      </c>
      <c r="J741" s="30">
        <f t="shared" si="3158"/>
        <v>0</v>
      </c>
      <c r="K741" s="28">
        <f t="shared" si="3158"/>
        <v>0</v>
      </c>
      <c r="L741" s="29">
        <f t="shared" si="3158"/>
        <v>0</v>
      </c>
      <c r="M741" s="29">
        <f t="shared" si="3158"/>
        <v>0</v>
      </c>
      <c r="N741" s="29">
        <f t="shared" si="3158"/>
        <v>0</v>
      </c>
      <c r="O741" s="29">
        <f t="shared" si="3158"/>
        <v>0</v>
      </c>
      <c r="P741" s="29">
        <f t="shared" si="3158"/>
        <v>0</v>
      </c>
      <c r="Q741" s="29">
        <f t="shared" si="3158"/>
        <v>0</v>
      </c>
      <c r="R741" s="30">
        <f t="shared" si="3158"/>
        <v>0</v>
      </c>
      <c r="S741" s="28">
        <f t="shared" si="3158"/>
        <v>0</v>
      </c>
      <c r="T741" s="29">
        <f t="shared" si="3158"/>
        <v>0</v>
      </c>
      <c r="U741" s="29">
        <f t="shared" si="3158"/>
        <v>0</v>
      </c>
      <c r="V741" s="29">
        <f t="shared" si="3158"/>
        <v>0</v>
      </c>
      <c r="W741" s="29">
        <f t="shared" si="3158"/>
        <v>0</v>
      </c>
      <c r="X741" s="29">
        <f t="shared" si="3158"/>
        <v>0</v>
      </c>
      <c r="Y741" s="29">
        <f t="shared" si="3158"/>
        <v>0</v>
      </c>
      <c r="Z741" s="30">
        <f t="shared" si="3158"/>
        <v>0</v>
      </c>
      <c r="AA741" s="28">
        <f t="shared" si="3158"/>
        <v>0</v>
      </c>
      <c r="AB741" s="29">
        <f t="shared" si="3158"/>
        <v>0</v>
      </c>
      <c r="AC741" s="29">
        <f t="shared" si="3158"/>
        <v>0</v>
      </c>
      <c r="AD741" s="29">
        <f t="shared" si="3158"/>
        <v>0</v>
      </c>
      <c r="AE741" s="29">
        <f t="shared" si="3158"/>
        <v>0</v>
      </c>
      <c r="AF741" s="29">
        <f t="shared" si="3158"/>
        <v>0</v>
      </c>
      <c r="AG741" s="29">
        <f t="shared" si="3158"/>
        <v>0</v>
      </c>
      <c r="AH741" s="30">
        <f t="shared" si="3158"/>
        <v>0</v>
      </c>
      <c r="AI741" s="28">
        <f t="shared" si="3158"/>
        <v>0</v>
      </c>
      <c r="AJ741" s="29">
        <f t="shared" si="3158"/>
        <v>0</v>
      </c>
      <c r="AK741" s="29">
        <f t="shared" si="3158"/>
        <v>0</v>
      </c>
      <c r="AL741" s="29">
        <f t="shared" si="3158"/>
        <v>0</v>
      </c>
      <c r="AM741" s="29">
        <f t="shared" si="3158"/>
        <v>0</v>
      </c>
      <c r="AN741" s="29">
        <f t="shared" si="3158"/>
        <v>0</v>
      </c>
      <c r="AO741" s="29">
        <f t="shared" si="3158"/>
        <v>0</v>
      </c>
      <c r="AP741" s="30">
        <f t="shared" si="3158"/>
        <v>0</v>
      </c>
      <c r="AQ741" s="28">
        <f t="shared" si="3158"/>
        <v>0</v>
      </c>
      <c r="AR741" s="29">
        <f t="shared" si="3158"/>
        <v>0</v>
      </c>
      <c r="AS741" s="29">
        <f t="shared" si="3158"/>
        <v>0</v>
      </c>
      <c r="AT741" s="29">
        <f t="shared" si="3158"/>
        <v>0</v>
      </c>
      <c r="AU741" s="29">
        <f t="shared" si="3158"/>
        <v>0</v>
      </c>
      <c r="AV741" s="29">
        <f t="shared" si="3158"/>
        <v>0</v>
      </c>
      <c r="AW741" s="29">
        <f t="shared" si="3158"/>
        <v>0</v>
      </c>
      <c r="AX741" s="30">
        <f t="shared" si="3158"/>
        <v>0</v>
      </c>
      <c r="AY741" s="28">
        <f t="shared" si="3158"/>
        <v>0</v>
      </c>
      <c r="AZ741" s="29">
        <f t="shared" si="3158"/>
        <v>0</v>
      </c>
      <c r="BA741" s="29">
        <f t="shared" si="3158"/>
        <v>0</v>
      </c>
      <c r="BB741" s="29">
        <f t="shared" si="3158"/>
        <v>0</v>
      </c>
      <c r="BC741" s="29">
        <f t="shared" si="3158"/>
        <v>0</v>
      </c>
      <c r="BD741" s="29">
        <f t="shared" si="3158"/>
        <v>0</v>
      </c>
      <c r="BE741" s="29">
        <f t="shared" si="3158"/>
        <v>0</v>
      </c>
      <c r="BF741" s="30">
        <f t="shared" si="3158"/>
        <v>0</v>
      </c>
      <c r="BG741" s="28">
        <f t="shared" si="3158"/>
        <v>0</v>
      </c>
      <c r="BH741" s="29">
        <f t="shared" si="3158"/>
        <v>0</v>
      </c>
      <c r="BI741" s="29">
        <f t="shared" si="3158"/>
        <v>0</v>
      </c>
      <c r="BJ741" s="29">
        <f t="shared" si="3158"/>
        <v>0</v>
      </c>
      <c r="BK741" s="29">
        <f t="shared" si="3158"/>
        <v>0</v>
      </c>
      <c r="BL741" s="29">
        <f t="shared" si="3158"/>
        <v>0</v>
      </c>
      <c r="BM741" s="29">
        <f t="shared" si="3158"/>
        <v>0</v>
      </c>
      <c r="BN741" s="30">
        <f t="shared" si="3158"/>
        <v>0</v>
      </c>
    </row>
    <row r="742" spans="1:66" ht="15.75" x14ac:dyDescent="0.25">
      <c r="A742" s="2102" t="s">
        <v>139</v>
      </c>
      <c r="B742" s="2103"/>
      <c r="C742" s="31">
        <f t="shared" ref="C742:BN742" si="3159">SUM(C739,C734)</f>
        <v>0</v>
      </c>
      <c r="D742" s="32">
        <f t="shared" si="3159"/>
        <v>0</v>
      </c>
      <c r="E742" s="32">
        <f t="shared" si="3159"/>
        <v>0</v>
      </c>
      <c r="F742" s="32">
        <f t="shared" si="3159"/>
        <v>0</v>
      </c>
      <c r="G742" s="32">
        <f t="shared" si="3159"/>
        <v>0</v>
      </c>
      <c r="H742" s="32">
        <f t="shared" si="3159"/>
        <v>0</v>
      </c>
      <c r="I742" s="32">
        <f t="shared" si="3159"/>
        <v>0</v>
      </c>
      <c r="J742" s="33">
        <f t="shared" si="3159"/>
        <v>0</v>
      </c>
      <c r="K742" s="31">
        <f t="shared" si="3159"/>
        <v>0</v>
      </c>
      <c r="L742" s="32">
        <f t="shared" si="3159"/>
        <v>0</v>
      </c>
      <c r="M742" s="32">
        <f t="shared" si="3159"/>
        <v>0</v>
      </c>
      <c r="N742" s="32">
        <f t="shared" si="3159"/>
        <v>0</v>
      </c>
      <c r="O742" s="32">
        <f t="shared" si="3159"/>
        <v>0</v>
      </c>
      <c r="P742" s="32">
        <f t="shared" si="3159"/>
        <v>0</v>
      </c>
      <c r="Q742" s="32">
        <f t="shared" si="3159"/>
        <v>0</v>
      </c>
      <c r="R742" s="33">
        <f t="shared" si="3159"/>
        <v>0</v>
      </c>
      <c r="S742" s="31">
        <f t="shared" si="3159"/>
        <v>0</v>
      </c>
      <c r="T742" s="32">
        <f t="shared" si="3159"/>
        <v>0</v>
      </c>
      <c r="U742" s="32">
        <f t="shared" si="3159"/>
        <v>0</v>
      </c>
      <c r="V742" s="32">
        <f t="shared" si="3159"/>
        <v>0</v>
      </c>
      <c r="W742" s="32">
        <f t="shared" si="3159"/>
        <v>0</v>
      </c>
      <c r="X742" s="32">
        <f t="shared" si="3159"/>
        <v>0</v>
      </c>
      <c r="Y742" s="32">
        <f t="shared" si="3159"/>
        <v>0</v>
      </c>
      <c r="Z742" s="33">
        <f t="shared" si="3159"/>
        <v>0</v>
      </c>
      <c r="AA742" s="31">
        <f t="shared" si="3159"/>
        <v>0</v>
      </c>
      <c r="AB742" s="32">
        <f t="shared" si="3159"/>
        <v>0</v>
      </c>
      <c r="AC742" s="32">
        <f t="shared" si="3159"/>
        <v>0</v>
      </c>
      <c r="AD742" s="32">
        <f t="shared" si="3159"/>
        <v>0</v>
      </c>
      <c r="AE742" s="32">
        <f t="shared" si="3159"/>
        <v>0</v>
      </c>
      <c r="AF742" s="32">
        <f t="shared" si="3159"/>
        <v>0</v>
      </c>
      <c r="AG742" s="32">
        <f t="shared" si="3159"/>
        <v>0</v>
      </c>
      <c r="AH742" s="33">
        <f t="shared" si="3159"/>
        <v>0</v>
      </c>
      <c r="AI742" s="31">
        <f t="shared" si="3159"/>
        <v>0</v>
      </c>
      <c r="AJ742" s="32">
        <f t="shared" si="3159"/>
        <v>0</v>
      </c>
      <c r="AK742" s="32">
        <f t="shared" si="3159"/>
        <v>0</v>
      </c>
      <c r="AL742" s="32">
        <f t="shared" si="3159"/>
        <v>0</v>
      </c>
      <c r="AM742" s="32">
        <f t="shared" si="3159"/>
        <v>0</v>
      </c>
      <c r="AN742" s="32">
        <f t="shared" si="3159"/>
        <v>0</v>
      </c>
      <c r="AO742" s="32">
        <f t="shared" si="3159"/>
        <v>0</v>
      </c>
      <c r="AP742" s="33">
        <f t="shared" si="3159"/>
        <v>0</v>
      </c>
      <c r="AQ742" s="31">
        <f t="shared" si="3159"/>
        <v>0</v>
      </c>
      <c r="AR742" s="32">
        <f t="shared" si="3159"/>
        <v>0</v>
      </c>
      <c r="AS742" s="32">
        <f t="shared" si="3159"/>
        <v>0</v>
      </c>
      <c r="AT742" s="32">
        <f t="shared" si="3159"/>
        <v>0</v>
      </c>
      <c r="AU742" s="32">
        <f t="shared" si="3159"/>
        <v>0</v>
      </c>
      <c r="AV742" s="32">
        <f t="shared" si="3159"/>
        <v>0</v>
      </c>
      <c r="AW742" s="32">
        <f t="shared" si="3159"/>
        <v>0</v>
      </c>
      <c r="AX742" s="33">
        <f t="shared" si="3159"/>
        <v>0</v>
      </c>
      <c r="AY742" s="31">
        <f t="shared" si="3159"/>
        <v>0</v>
      </c>
      <c r="AZ742" s="32">
        <f t="shared" si="3159"/>
        <v>0</v>
      </c>
      <c r="BA742" s="32">
        <f t="shared" si="3159"/>
        <v>0</v>
      </c>
      <c r="BB742" s="32">
        <f t="shared" si="3159"/>
        <v>0</v>
      </c>
      <c r="BC742" s="32">
        <f t="shared" si="3159"/>
        <v>0</v>
      </c>
      <c r="BD742" s="32">
        <f t="shared" si="3159"/>
        <v>0</v>
      </c>
      <c r="BE742" s="32">
        <f t="shared" si="3159"/>
        <v>0</v>
      </c>
      <c r="BF742" s="33">
        <f t="shared" si="3159"/>
        <v>0</v>
      </c>
      <c r="BG742" s="31">
        <f t="shared" si="3159"/>
        <v>0</v>
      </c>
      <c r="BH742" s="32">
        <f t="shared" si="3159"/>
        <v>0</v>
      </c>
      <c r="BI742" s="32">
        <f t="shared" si="3159"/>
        <v>0</v>
      </c>
      <c r="BJ742" s="32">
        <f t="shared" si="3159"/>
        <v>0</v>
      </c>
      <c r="BK742" s="32">
        <f t="shared" si="3159"/>
        <v>0</v>
      </c>
      <c r="BL742" s="32">
        <f t="shared" si="3159"/>
        <v>0</v>
      </c>
      <c r="BM742" s="32">
        <f t="shared" si="3159"/>
        <v>0</v>
      </c>
      <c r="BN742" s="33">
        <f t="shared" si="3159"/>
        <v>0</v>
      </c>
    </row>
    <row r="743" spans="1:66" ht="15.75" x14ac:dyDescent="0.25">
      <c r="A743" s="2102" t="s">
        <v>140</v>
      </c>
      <c r="B743" s="2103"/>
      <c r="C743" s="31">
        <f t="shared" ref="C743:BN743" si="3160">SUM(C740,C735)</f>
        <v>0</v>
      </c>
      <c r="D743" s="32">
        <f t="shared" si="3160"/>
        <v>0</v>
      </c>
      <c r="E743" s="32">
        <f t="shared" si="3160"/>
        <v>0</v>
      </c>
      <c r="F743" s="32">
        <f t="shared" si="3160"/>
        <v>0</v>
      </c>
      <c r="G743" s="32">
        <f t="shared" si="3160"/>
        <v>0</v>
      </c>
      <c r="H743" s="32">
        <f t="shared" si="3160"/>
        <v>0</v>
      </c>
      <c r="I743" s="32">
        <f t="shared" si="3160"/>
        <v>0</v>
      </c>
      <c r="J743" s="33">
        <f t="shared" si="3160"/>
        <v>0</v>
      </c>
      <c r="K743" s="31">
        <f t="shared" si="3160"/>
        <v>0</v>
      </c>
      <c r="L743" s="32">
        <f t="shared" si="3160"/>
        <v>0</v>
      </c>
      <c r="M743" s="32">
        <f t="shared" si="3160"/>
        <v>0</v>
      </c>
      <c r="N743" s="32">
        <f t="shared" si="3160"/>
        <v>0</v>
      </c>
      <c r="O743" s="32">
        <f t="shared" si="3160"/>
        <v>0</v>
      </c>
      <c r="P743" s="32">
        <f t="shared" si="3160"/>
        <v>0</v>
      </c>
      <c r="Q743" s="32">
        <f t="shared" si="3160"/>
        <v>0</v>
      </c>
      <c r="R743" s="33">
        <f t="shared" si="3160"/>
        <v>0</v>
      </c>
      <c r="S743" s="31">
        <f t="shared" si="3160"/>
        <v>0</v>
      </c>
      <c r="T743" s="32">
        <f t="shared" si="3160"/>
        <v>0</v>
      </c>
      <c r="U743" s="32">
        <f t="shared" si="3160"/>
        <v>0</v>
      </c>
      <c r="V743" s="32">
        <f t="shared" si="3160"/>
        <v>0</v>
      </c>
      <c r="W743" s="32">
        <f t="shared" si="3160"/>
        <v>0</v>
      </c>
      <c r="X743" s="32">
        <f t="shared" si="3160"/>
        <v>0</v>
      </c>
      <c r="Y743" s="32">
        <f t="shared" si="3160"/>
        <v>0</v>
      </c>
      <c r="Z743" s="33">
        <f t="shared" si="3160"/>
        <v>0</v>
      </c>
      <c r="AA743" s="31">
        <f t="shared" si="3160"/>
        <v>0</v>
      </c>
      <c r="AB743" s="32">
        <f t="shared" si="3160"/>
        <v>0</v>
      </c>
      <c r="AC743" s="32">
        <f t="shared" si="3160"/>
        <v>0</v>
      </c>
      <c r="AD743" s="32">
        <f t="shared" si="3160"/>
        <v>0</v>
      </c>
      <c r="AE743" s="32">
        <f t="shared" si="3160"/>
        <v>0</v>
      </c>
      <c r="AF743" s="32">
        <f t="shared" si="3160"/>
        <v>0</v>
      </c>
      <c r="AG743" s="32">
        <f t="shared" si="3160"/>
        <v>0</v>
      </c>
      <c r="AH743" s="33">
        <f t="shared" si="3160"/>
        <v>0</v>
      </c>
      <c r="AI743" s="31">
        <f t="shared" si="3160"/>
        <v>0</v>
      </c>
      <c r="AJ743" s="32">
        <f t="shared" si="3160"/>
        <v>0</v>
      </c>
      <c r="AK743" s="32">
        <f t="shared" si="3160"/>
        <v>0</v>
      </c>
      <c r="AL743" s="32">
        <f t="shared" si="3160"/>
        <v>0</v>
      </c>
      <c r="AM743" s="32">
        <f t="shared" si="3160"/>
        <v>0</v>
      </c>
      <c r="AN743" s="32">
        <f t="shared" si="3160"/>
        <v>0</v>
      </c>
      <c r="AO743" s="32">
        <f t="shared" si="3160"/>
        <v>0</v>
      </c>
      <c r="AP743" s="33">
        <f t="shared" si="3160"/>
        <v>0</v>
      </c>
      <c r="AQ743" s="31">
        <f t="shared" si="3160"/>
        <v>0</v>
      </c>
      <c r="AR743" s="32">
        <f t="shared" si="3160"/>
        <v>0</v>
      </c>
      <c r="AS743" s="32">
        <f t="shared" si="3160"/>
        <v>0</v>
      </c>
      <c r="AT743" s="32">
        <f t="shared" si="3160"/>
        <v>0</v>
      </c>
      <c r="AU743" s="32">
        <f t="shared" si="3160"/>
        <v>0</v>
      </c>
      <c r="AV743" s="32">
        <f t="shared" si="3160"/>
        <v>0</v>
      </c>
      <c r="AW743" s="32">
        <f t="shared" si="3160"/>
        <v>0</v>
      </c>
      <c r="AX743" s="33">
        <f t="shared" si="3160"/>
        <v>0</v>
      </c>
      <c r="AY743" s="31">
        <f t="shared" si="3160"/>
        <v>0</v>
      </c>
      <c r="AZ743" s="32">
        <f t="shared" si="3160"/>
        <v>0</v>
      </c>
      <c r="BA743" s="32">
        <f t="shared" si="3160"/>
        <v>0</v>
      </c>
      <c r="BB743" s="32">
        <f t="shared" si="3160"/>
        <v>0</v>
      </c>
      <c r="BC743" s="32">
        <f t="shared" si="3160"/>
        <v>0</v>
      </c>
      <c r="BD743" s="32">
        <f t="shared" si="3160"/>
        <v>0</v>
      </c>
      <c r="BE743" s="32">
        <f t="shared" si="3160"/>
        <v>0</v>
      </c>
      <c r="BF743" s="33">
        <f t="shared" si="3160"/>
        <v>0</v>
      </c>
      <c r="BG743" s="31">
        <f t="shared" si="3160"/>
        <v>0</v>
      </c>
      <c r="BH743" s="32">
        <f t="shared" si="3160"/>
        <v>0</v>
      </c>
      <c r="BI743" s="32">
        <f t="shared" si="3160"/>
        <v>0</v>
      </c>
      <c r="BJ743" s="32">
        <f t="shared" si="3160"/>
        <v>0</v>
      </c>
      <c r="BK743" s="32">
        <f t="shared" si="3160"/>
        <v>0</v>
      </c>
      <c r="BL743" s="32">
        <f t="shared" si="3160"/>
        <v>0</v>
      </c>
      <c r="BM743" s="32">
        <f t="shared" si="3160"/>
        <v>0</v>
      </c>
      <c r="BN743" s="33">
        <f t="shared" si="3160"/>
        <v>0</v>
      </c>
    </row>
    <row r="744" spans="1:66" ht="15.75" x14ac:dyDescent="0.25">
      <c r="A744" s="2102" t="s">
        <v>141</v>
      </c>
      <c r="B744" s="2103"/>
      <c r="C744" s="49" t="str">
        <f t="shared" ref="C744:BN744" si="3161">IF(C732="","",C742-C743)</f>
        <v/>
      </c>
      <c r="D744" s="50" t="str">
        <f t="shared" si="3161"/>
        <v/>
      </c>
      <c r="E744" s="50" t="str">
        <f t="shared" si="3161"/>
        <v/>
      </c>
      <c r="F744" s="50" t="str">
        <f t="shared" si="3161"/>
        <v/>
      </c>
      <c r="G744" s="50" t="str">
        <f t="shared" si="3161"/>
        <v/>
      </c>
      <c r="H744" s="50" t="str">
        <f t="shared" si="3161"/>
        <v/>
      </c>
      <c r="I744" s="50" t="str">
        <f t="shared" si="3161"/>
        <v/>
      </c>
      <c r="J744" s="51" t="str">
        <f t="shared" si="3161"/>
        <v/>
      </c>
      <c r="K744" s="49" t="str">
        <f t="shared" si="3161"/>
        <v/>
      </c>
      <c r="L744" s="50" t="str">
        <f t="shared" si="3161"/>
        <v/>
      </c>
      <c r="M744" s="50" t="str">
        <f t="shared" si="3161"/>
        <v/>
      </c>
      <c r="N744" s="50" t="str">
        <f t="shared" si="3161"/>
        <v/>
      </c>
      <c r="O744" s="50" t="str">
        <f t="shared" si="3161"/>
        <v/>
      </c>
      <c r="P744" s="50" t="str">
        <f t="shared" si="3161"/>
        <v/>
      </c>
      <c r="Q744" s="50" t="str">
        <f t="shared" si="3161"/>
        <v/>
      </c>
      <c r="R744" s="51" t="str">
        <f t="shared" si="3161"/>
        <v/>
      </c>
      <c r="S744" s="49" t="str">
        <f t="shared" si="3161"/>
        <v/>
      </c>
      <c r="T744" s="50" t="str">
        <f t="shared" si="3161"/>
        <v/>
      </c>
      <c r="U744" s="50" t="str">
        <f t="shared" si="3161"/>
        <v/>
      </c>
      <c r="V744" s="50" t="str">
        <f t="shared" si="3161"/>
        <v/>
      </c>
      <c r="W744" s="50" t="str">
        <f t="shared" si="3161"/>
        <v/>
      </c>
      <c r="X744" s="50" t="str">
        <f t="shared" si="3161"/>
        <v/>
      </c>
      <c r="Y744" s="50" t="str">
        <f t="shared" si="3161"/>
        <v/>
      </c>
      <c r="Z744" s="51" t="str">
        <f t="shared" si="3161"/>
        <v/>
      </c>
      <c r="AA744" s="49" t="str">
        <f t="shared" si="3161"/>
        <v/>
      </c>
      <c r="AB744" s="50" t="str">
        <f t="shared" si="3161"/>
        <v/>
      </c>
      <c r="AC744" s="50" t="str">
        <f t="shared" si="3161"/>
        <v/>
      </c>
      <c r="AD744" s="50" t="str">
        <f t="shared" si="3161"/>
        <v/>
      </c>
      <c r="AE744" s="50" t="str">
        <f t="shared" si="3161"/>
        <v/>
      </c>
      <c r="AF744" s="50" t="str">
        <f t="shared" si="3161"/>
        <v/>
      </c>
      <c r="AG744" s="50" t="str">
        <f t="shared" si="3161"/>
        <v/>
      </c>
      <c r="AH744" s="51" t="str">
        <f t="shared" si="3161"/>
        <v/>
      </c>
      <c r="AI744" s="49" t="str">
        <f t="shared" si="3161"/>
        <v/>
      </c>
      <c r="AJ744" s="50" t="str">
        <f t="shared" si="3161"/>
        <v/>
      </c>
      <c r="AK744" s="50" t="str">
        <f t="shared" si="3161"/>
        <v/>
      </c>
      <c r="AL744" s="50" t="str">
        <f t="shared" si="3161"/>
        <v/>
      </c>
      <c r="AM744" s="50" t="str">
        <f t="shared" si="3161"/>
        <v/>
      </c>
      <c r="AN744" s="50" t="str">
        <f t="shared" si="3161"/>
        <v/>
      </c>
      <c r="AO744" s="50" t="str">
        <f t="shared" si="3161"/>
        <v/>
      </c>
      <c r="AP744" s="51" t="str">
        <f t="shared" si="3161"/>
        <v/>
      </c>
      <c r="AQ744" s="49" t="str">
        <f t="shared" si="3161"/>
        <v/>
      </c>
      <c r="AR744" s="50" t="str">
        <f t="shared" si="3161"/>
        <v/>
      </c>
      <c r="AS744" s="50" t="str">
        <f t="shared" si="3161"/>
        <v/>
      </c>
      <c r="AT744" s="50" t="str">
        <f t="shared" si="3161"/>
        <v/>
      </c>
      <c r="AU744" s="50" t="str">
        <f t="shared" si="3161"/>
        <v/>
      </c>
      <c r="AV744" s="50" t="str">
        <f t="shared" si="3161"/>
        <v/>
      </c>
      <c r="AW744" s="50" t="str">
        <f t="shared" si="3161"/>
        <v/>
      </c>
      <c r="AX744" s="51" t="str">
        <f t="shared" si="3161"/>
        <v/>
      </c>
      <c r="AY744" s="49" t="str">
        <f t="shared" si="3161"/>
        <v/>
      </c>
      <c r="AZ744" s="50" t="str">
        <f t="shared" si="3161"/>
        <v/>
      </c>
      <c r="BA744" s="50" t="str">
        <f t="shared" si="3161"/>
        <v/>
      </c>
      <c r="BB744" s="50" t="str">
        <f t="shared" si="3161"/>
        <v/>
      </c>
      <c r="BC744" s="50" t="str">
        <f t="shared" si="3161"/>
        <v/>
      </c>
      <c r="BD744" s="50" t="str">
        <f t="shared" si="3161"/>
        <v/>
      </c>
      <c r="BE744" s="50" t="str">
        <f t="shared" si="3161"/>
        <v/>
      </c>
      <c r="BF744" s="51" t="str">
        <f t="shared" si="3161"/>
        <v/>
      </c>
      <c r="BG744" s="49" t="str">
        <f t="shared" si="3161"/>
        <v/>
      </c>
      <c r="BH744" s="50" t="str">
        <f t="shared" si="3161"/>
        <v/>
      </c>
      <c r="BI744" s="50" t="str">
        <f t="shared" si="3161"/>
        <v/>
      </c>
      <c r="BJ744" s="50" t="str">
        <f t="shared" si="3161"/>
        <v/>
      </c>
      <c r="BK744" s="50" t="str">
        <f t="shared" si="3161"/>
        <v/>
      </c>
      <c r="BL744" s="50" t="str">
        <f t="shared" si="3161"/>
        <v/>
      </c>
      <c r="BM744" s="50" t="str">
        <f t="shared" si="3161"/>
        <v/>
      </c>
      <c r="BN744" s="51" t="str">
        <f t="shared" si="3161"/>
        <v/>
      </c>
    </row>
    <row r="745" spans="1:66" ht="30.75" customHeight="1" thickBot="1" x14ac:dyDescent="0.3">
      <c r="A745" s="2104" t="s">
        <v>142</v>
      </c>
      <c r="B745" s="2105"/>
      <c r="C745" s="67" t="str">
        <f t="shared" ref="C745:BN745" si="3162">IF(C732="","",IF(C743=0,MAX($C$123:$J$123)+1,C742/C743))</f>
        <v/>
      </c>
      <c r="D745" s="68" t="str">
        <f t="shared" si="3162"/>
        <v/>
      </c>
      <c r="E745" s="68" t="str">
        <f t="shared" si="3162"/>
        <v/>
      </c>
      <c r="F745" s="68" t="str">
        <f t="shared" si="3162"/>
        <v/>
      </c>
      <c r="G745" s="68" t="str">
        <f t="shared" si="3162"/>
        <v/>
      </c>
      <c r="H745" s="68" t="str">
        <f t="shared" si="3162"/>
        <v/>
      </c>
      <c r="I745" s="68" t="str">
        <f t="shared" si="3162"/>
        <v/>
      </c>
      <c r="J745" s="69" t="str">
        <f t="shared" si="3162"/>
        <v/>
      </c>
      <c r="K745" s="67" t="str">
        <f t="shared" si="3162"/>
        <v/>
      </c>
      <c r="L745" s="68" t="str">
        <f t="shared" si="3162"/>
        <v/>
      </c>
      <c r="M745" s="68" t="str">
        <f t="shared" si="3162"/>
        <v/>
      </c>
      <c r="N745" s="68" t="str">
        <f t="shared" si="3162"/>
        <v/>
      </c>
      <c r="O745" s="68" t="str">
        <f t="shared" si="3162"/>
        <v/>
      </c>
      <c r="P745" s="68" t="str">
        <f t="shared" si="3162"/>
        <v/>
      </c>
      <c r="Q745" s="68" t="str">
        <f t="shared" si="3162"/>
        <v/>
      </c>
      <c r="R745" s="69" t="str">
        <f t="shared" si="3162"/>
        <v/>
      </c>
      <c r="S745" s="67" t="str">
        <f t="shared" si="3162"/>
        <v/>
      </c>
      <c r="T745" s="68" t="str">
        <f t="shared" si="3162"/>
        <v/>
      </c>
      <c r="U745" s="68" t="str">
        <f t="shared" si="3162"/>
        <v/>
      </c>
      <c r="V745" s="68" t="str">
        <f t="shared" si="3162"/>
        <v/>
      </c>
      <c r="W745" s="68" t="str">
        <f t="shared" si="3162"/>
        <v/>
      </c>
      <c r="X745" s="68" t="str">
        <f t="shared" si="3162"/>
        <v/>
      </c>
      <c r="Y745" s="68" t="str">
        <f t="shared" si="3162"/>
        <v/>
      </c>
      <c r="Z745" s="69" t="str">
        <f t="shared" si="3162"/>
        <v/>
      </c>
      <c r="AA745" s="67" t="str">
        <f t="shared" si="3162"/>
        <v/>
      </c>
      <c r="AB745" s="68" t="str">
        <f t="shared" si="3162"/>
        <v/>
      </c>
      <c r="AC745" s="68" t="str">
        <f t="shared" si="3162"/>
        <v/>
      </c>
      <c r="AD745" s="68" t="str">
        <f t="shared" si="3162"/>
        <v/>
      </c>
      <c r="AE745" s="68" t="str">
        <f t="shared" si="3162"/>
        <v/>
      </c>
      <c r="AF745" s="68" t="str">
        <f t="shared" si="3162"/>
        <v/>
      </c>
      <c r="AG745" s="68" t="str">
        <f t="shared" si="3162"/>
        <v/>
      </c>
      <c r="AH745" s="69" t="str">
        <f t="shared" si="3162"/>
        <v/>
      </c>
      <c r="AI745" s="67" t="str">
        <f t="shared" si="3162"/>
        <v/>
      </c>
      <c r="AJ745" s="68" t="str">
        <f t="shared" si="3162"/>
        <v/>
      </c>
      <c r="AK745" s="68" t="str">
        <f t="shared" si="3162"/>
        <v/>
      </c>
      <c r="AL745" s="68" t="str">
        <f t="shared" si="3162"/>
        <v/>
      </c>
      <c r="AM745" s="68" t="str">
        <f t="shared" si="3162"/>
        <v/>
      </c>
      <c r="AN745" s="68" t="str">
        <f t="shared" si="3162"/>
        <v/>
      </c>
      <c r="AO745" s="68" t="str">
        <f t="shared" si="3162"/>
        <v/>
      </c>
      <c r="AP745" s="69" t="str">
        <f t="shared" si="3162"/>
        <v/>
      </c>
      <c r="AQ745" s="67" t="str">
        <f t="shared" si="3162"/>
        <v/>
      </c>
      <c r="AR745" s="68" t="str">
        <f t="shared" si="3162"/>
        <v/>
      </c>
      <c r="AS745" s="68" t="str">
        <f t="shared" si="3162"/>
        <v/>
      </c>
      <c r="AT745" s="68" t="str">
        <f t="shared" si="3162"/>
        <v/>
      </c>
      <c r="AU745" s="68" t="str">
        <f t="shared" si="3162"/>
        <v/>
      </c>
      <c r="AV745" s="68" t="str">
        <f t="shared" si="3162"/>
        <v/>
      </c>
      <c r="AW745" s="68" t="str">
        <f t="shared" si="3162"/>
        <v/>
      </c>
      <c r="AX745" s="69" t="str">
        <f t="shared" si="3162"/>
        <v/>
      </c>
      <c r="AY745" s="67" t="str">
        <f t="shared" si="3162"/>
        <v/>
      </c>
      <c r="AZ745" s="68" t="str">
        <f t="shared" si="3162"/>
        <v/>
      </c>
      <c r="BA745" s="68" t="str">
        <f t="shared" si="3162"/>
        <v/>
      </c>
      <c r="BB745" s="68" t="str">
        <f t="shared" si="3162"/>
        <v/>
      </c>
      <c r="BC745" s="68" t="str">
        <f t="shared" si="3162"/>
        <v/>
      </c>
      <c r="BD745" s="68" t="str">
        <f t="shared" si="3162"/>
        <v/>
      </c>
      <c r="BE745" s="68" t="str">
        <f t="shared" si="3162"/>
        <v/>
      </c>
      <c r="BF745" s="69" t="str">
        <f t="shared" si="3162"/>
        <v/>
      </c>
      <c r="BG745" s="67" t="str">
        <f t="shared" si="3162"/>
        <v/>
      </c>
      <c r="BH745" s="68" t="str">
        <f t="shared" si="3162"/>
        <v/>
      </c>
      <c r="BI745" s="68" t="str">
        <f t="shared" si="3162"/>
        <v/>
      </c>
      <c r="BJ745" s="68" t="str">
        <f t="shared" si="3162"/>
        <v/>
      </c>
      <c r="BK745" s="68" t="str">
        <f t="shared" si="3162"/>
        <v/>
      </c>
      <c r="BL745" s="68" t="str">
        <f t="shared" si="3162"/>
        <v/>
      </c>
      <c r="BM745" s="68" t="str">
        <f t="shared" si="3162"/>
        <v/>
      </c>
      <c r="BN745" s="69" t="str">
        <f t="shared" si="3162"/>
        <v/>
      </c>
    </row>
    <row r="746" spans="1:66" ht="15.75" x14ac:dyDescent="0.25">
      <c r="A746" s="2106" t="s">
        <v>37</v>
      </c>
      <c r="B746" s="2107"/>
      <c r="C746" s="975" t="str">
        <f t="shared" ref="C746:J746" si="3163">IF(C732="","",RANK(C722,$C722:$J722,0))</f>
        <v/>
      </c>
      <c r="D746" s="976" t="str">
        <f t="shared" si="3163"/>
        <v/>
      </c>
      <c r="E746" s="976" t="str">
        <f t="shared" si="3163"/>
        <v/>
      </c>
      <c r="F746" s="976" t="str">
        <f t="shared" si="3163"/>
        <v/>
      </c>
      <c r="G746" s="976" t="str">
        <f t="shared" si="3163"/>
        <v/>
      </c>
      <c r="H746" s="976" t="str">
        <f t="shared" si="3163"/>
        <v/>
      </c>
      <c r="I746" s="976" t="str">
        <f t="shared" si="3163"/>
        <v/>
      </c>
      <c r="J746" s="977" t="str">
        <f t="shared" si="3163"/>
        <v/>
      </c>
      <c r="K746" s="975" t="str">
        <f t="shared" ref="K746:R746" si="3164">IF(K732="","",RANK(C722,$C722:$J722,0))</f>
        <v/>
      </c>
      <c r="L746" s="976" t="str">
        <f t="shared" si="3164"/>
        <v/>
      </c>
      <c r="M746" s="976" t="str">
        <f t="shared" si="3164"/>
        <v/>
      </c>
      <c r="N746" s="976" t="str">
        <f t="shared" si="3164"/>
        <v/>
      </c>
      <c r="O746" s="976" t="str">
        <f t="shared" si="3164"/>
        <v/>
      </c>
      <c r="P746" s="976" t="str">
        <f t="shared" si="3164"/>
        <v/>
      </c>
      <c r="Q746" s="976" t="str">
        <f t="shared" si="3164"/>
        <v/>
      </c>
      <c r="R746" s="977" t="str">
        <f t="shared" si="3164"/>
        <v/>
      </c>
      <c r="S746" s="975" t="str">
        <f t="shared" ref="S746:Z746" si="3165">IF(S732="","",RANK(C722,$C722:$J722,0))</f>
        <v/>
      </c>
      <c r="T746" s="976" t="str">
        <f t="shared" si="3165"/>
        <v/>
      </c>
      <c r="U746" s="976" t="str">
        <f t="shared" si="3165"/>
        <v/>
      </c>
      <c r="V746" s="976" t="str">
        <f t="shared" si="3165"/>
        <v/>
      </c>
      <c r="W746" s="976" t="str">
        <f t="shared" si="3165"/>
        <v/>
      </c>
      <c r="X746" s="976" t="str">
        <f t="shared" si="3165"/>
        <v/>
      </c>
      <c r="Y746" s="976" t="str">
        <f t="shared" si="3165"/>
        <v/>
      </c>
      <c r="Z746" s="984" t="str">
        <f t="shared" si="3165"/>
        <v/>
      </c>
      <c r="AA746" s="975" t="str">
        <f t="shared" ref="AA746:AH746" si="3166">IF(AA732="","",RANK(C722,$C722:$J722,0))</f>
        <v/>
      </c>
      <c r="AB746" s="976" t="str">
        <f t="shared" si="3166"/>
        <v/>
      </c>
      <c r="AC746" s="976" t="str">
        <f t="shared" si="3166"/>
        <v/>
      </c>
      <c r="AD746" s="976" t="str">
        <f t="shared" si="3166"/>
        <v/>
      </c>
      <c r="AE746" s="976" t="str">
        <f t="shared" si="3166"/>
        <v/>
      </c>
      <c r="AF746" s="976" t="str">
        <f t="shared" si="3166"/>
        <v/>
      </c>
      <c r="AG746" s="976" t="str">
        <f t="shared" si="3166"/>
        <v/>
      </c>
      <c r="AH746" s="977" t="str">
        <f t="shared" si="3166"/>
        <v/>
      </c>
      <c r="AI746" s="975" t="str">
        <f t="shared" ref="AI746:AP746" si="3167">IF(AI732="","",RANK(C722,$C722:$J722,0))</f>
        <v/>
      </c>
      <c r="AJ746" s="976" t="str">
        <f t="shared" si="3167"/>
        <v/>
      </c>
      <c r="AK746" s="976" t="str">
        <f t="shared" si="3167"/>
        <v/>
      </c>
      <c r="AL746" s="976" t="str">
        <f t="shared" si="3167"/>
        <v/>
      </c>
      <c r="AM746" s="976" t="str">
        <f t="shared" si="3167"/>
        <v/>
      </c>
      <c r="AN746" s="976" t="str">
        <f t="shared" si="3167"/>
        <v/>
      </c>
      <c r="AO746" s="976" t="str">
        <f t="shared" si="3167"/>
        <v/>
      </c>
      <c r="AP746" s="977" t="str">
        <f t="shared" si="3167"/>
        <v/>
      </c>
      <c r="AQ746" s="975" t="str">
        <f t="shared" ref="AQ746:AX746" si="3168">IF(AQ732="","",RANK(C722,$C722:$J722,0))</f>
        <v/>
      </c>
      <c r="AR746" s="976" t="str">
        <f t="shared" si="3168"/>
        <v/>
      </c>
      <c r="AS746" s="976" t="str">
        <f t="shared" si="3168"/>
        <v/>
      </c>
      <c r="AT746" s="976" t="str">
        <f t="shared" si="3168"/>
        <v/>
      </c>
      <c r="AU746" s="976" t="str">
        <f t="shared" si="3168"/>
        <v/>
      </c>
      <c r="AV746" s="976" t="str">
        <f t="shared" si="3168"/>
        <v/>
      </c>
      <c r="AW746" s="976" t="str">
        <f t="shared" si="3168"/>
        <v/>
      </c>
      <c r="AX746" s="977" t="str">
        <f t="shared" si="3168"/>
        <v/>
      </c>
      <c r="AY746" s="975" t="str">
        <f t="shared" ref="AY746:BF746" si="3169">IF(AY732="","",RANK(C722,$C722:$J722,0))</f>
        <v/>
      </c>
      <c r="AZ746" s="976" t="str">
        <f t="shared" si="3169"/>
        <v/>
      </c>
      <c r="BA746" s="976" t="str">
        <f t="shared" si="3169"/>
        <v/>
      </c>
      <c r="BB746" s="976" t="str">
        <f t="shared" si="3169"/>
        <v/>
      </c>
      <c r="BC746" s="976" t="str">
        <f t="shared" si="3169"/>
        <v/>
      </c>
      <c r="BD746" s="976" t="str">
        <f t="shared" si="3169"/>
        <v/>
      </c>
      <c r="BE746" s="976" t="str">
        <f t="shared" si="3169"/>
        <v/>
      </c>
      <c r="BF746" s="977" t="str">
        <f t="shared" si="3169"/>
        <v/>
      </c>
      <c r="BG746" s="975" t="str">
        <f t="shared" ref="BG746:BN746" si="3170">IF(BG732="","",RANK(C722,$C722:$J722,0))</f>
        <v/>
      </c>
      <c r="BH746" s="976" t="str">
        <f t="shared" si="3170"/>
        <v/>
      </c>
      <c r="BI746" s="976" t="str">
        <f t="shared" si="3170"/>
        <v/>
      </c>
      <c r="BJ746" s="976" t="str">
        <f t="shared" si="3170"/>
        <v/>
      </c>
      <c r="BK746" s="976" t="str">
        <f t="shared" si="3170"/>
        <v/>
      </c>
      <c r="BL746" s="976" t="str">
        <f t="shared" si="3170"/>
        <v/>
      </c>
      <c r="BM746" s="976" t="str">
        <f t="shared" si="3170"/>
        <v/>
      </c>
      <c r="BN746" s="977" t="str">
        <f t="shared" si="3170"/>
        <v/>
      </c>
    </row>
    <row r="747" spans="1:66" ht="15.75" x14ac:dyDescent="0.25">
      <c r="A747" s="2084" t="s">
        <v>38</v>
      </c>
      <c r="B747" s="2085"/>
      <c r="C747" s="978" t="str">
        <f t="shared" ref="C747:J747" si="3171">IF(C732="","",RANK(C723,$C723:$J723,0))</f>
        <v/>
      </c>
      <c r="D747" s="979" t="str">
        <f t="shared" si="3171"/>
        <v/>
      </c>
      <c r="E747" s="979" t="str">
        <f t="shared" si="3171"/>
        <v/>
      </c>
      <c r="F747" s="979" t="str">
        <f t="shared" si="3171"/>
        <v/>
      </c>
      <c r="G747" s="979" t="str">
        <f t="shared" si="3171"/>
        <v/>
      </c>
      <c r="H747" s="979" t="str">
        <f t="shared" si="3171"/>
        <v/>
      </c>
      <c r="I747" s="979" t="str">
        <f t="shared" si="3171"/>
        <v/>
      </c>
      <c r="J747" s="980" t="str">
        <f t="shared" si="3171"/>
        <v/>
      </c>
      <c r="K747" s="978" t="str">
        <f t="shared" ref="K747:R747" si="3172">IF(K732="","",RANK(C723,$C723:$J723,0))</f>
        <v/>
      </c>
      <c r="L747" s="979" t="str">
        <f t="shared" si="3172"/>
        <v/>
      </c>
      <c r="M747" s="979" t="str">
        <f t="shared" si="3172"/>
        <v/>
      </c>
      <c r="N747" s="979" t="str">
        <f t="shared" si="3172"/>
        <v/>
      </c>
      <c r="O747" s="979" t="str">
        <f t="shared" si="3172"/>
        <v/>
      </c>
      <c r="P747" s="979" t="str">
        <f t="shared" si="3172"/>
        <v/>
      </c>
      <c r="Q747" s="979" t="str">
        <f t="shared" si="3172"/>
        <v/>
      </c>
      <c r="R747" s="980" t="str">
        <f t="shared" si="3172"/>
        <v/>
      </c>
      <c r="S747" s="978" t="str">
        <f t="shared" ref="S747:Z747" si="3173">IF(S732="","",RANK(C723,$C723:$J723,0))</f>
        <v/>
      </c>
      <c r="T747" s="979" t="str">
        <f t="shared" si="3173"/>
        <v/>
      </c>
      <c r="U747" s="979" t="str">
        <f t="shared" si="3173"/>
        <v/>
      </c>
      <c r="V747" s="979" t="str">
        <f t="shared" si="3173"/>
        <v/>
      </c>
      <c r="W747" s="979" t="str">
        <f t="shared" si="3173"/>
        <v/>
      </c>
      <c r="X747" s="979" t="str">
        <f t="shared" si="3173"/>
        <v/>
      </c>
      <c r="Y747" s="979" t="str">
        <f t="shared" si="3173"/>
        <v/>
      </c>
      <c r="Z747" s="985" t="str">
        <f t="shared" si="3173"/>
        <v/>
      </c>
      <c r="AA747" s="978" t="str">
        <f t="shared" ref="AA747:AH747" si="3174">IF(AA732="","",RANK(C723,$C723:$J723,0))</f>
        <v/>
      </c>
      <c r="AB747" s="979" t="str">
        <f t="shared" si="3174"/>
        <v/>
      </c>
      <c r="AC747" s="979" t="str">
        <f t="shared" si="3174"/>
        <v/>
      </c>
      <c r="AD747" s="979" t="str">
        <f t="shared" si="3174"/>
        <v/>
      </c>
      <c r="AE747" s="979" t="str">
        <f t="shared" si="3174"/>
        <v/>
      </c>
      <c r="AF747" s="979" t="str">
        <f t="shared" si="3174"/>
        <v/>
      </c>
      <c r="AG747" s="979" t="str">
        <f t="shared" si="3174"/>
        <v/>
      </c>
      <c r="AH747" s="980" t="str">
        <f t="shared" si="3174"/>
        <v/>
      </c>
      <c r="AI747" s="978" t="str">
        <f t="shared" ref="AI747:AP747" si="3175">IF(AI732="","",RANK(C723,$C723:$J723,0))</f>
        <v/>
      </c>
      <c r="AJ747" s="979" t="str">
        <f t="shared" si="3175"/>
        <v/>
      </c>
      <c r="AK747" s="979" t="str">
        <f t="shared" si="3175"/>
        <v/>
      </c>
      <c r="AL747" s="979" t="str">
        <f t="shared" si="3175"/>
        <v/>
      </c>
      <c r="AM747" s="979" t="str">
        <f t="shared" si="3175"/>
        <v/>
      </c>
      <c r="AN747" s="979" t="str">
        <f t="shared" si="3175"/>
        <v/>
      </c>
      <c r="AO747" s="979" t="str">
        <f t="shared" si="3175"/>
        <v/>
      </c>
      <c r="AP747" s="980" t="str">
        <f t="shared" si="3175"/>
        <v/>
      </c>
      <c r="AQ747" s="978" t="str">
        <f t="shared" ref="AQ747:AX747" si="3176">IF(AQ732="","",RANK(C723,$C723:$J723,0))</f>
        <v/>
      </c>
      <c r="AR747" s="979" t="str">
        <f t="shared" si="3176"/>
        <v/>
      </c>
      <c r="AS747" s="979" t="str">
        <f t="shared" si="3176"/>
        <v/>
      </c>
      <c r="AT747" s="979" t="str">
        <f t="shared" si="3176"/>
        <v/>
      </c>
      <c r="AU747" s="979" t="str">
        <f t="shared" si="3176"/>
        <v/>
      </c>
      <c r="AV747" s="979" t="str">
        <f t="shared" si="3176"/>
        <v/>
      </c>
      <c r="AW747" s="979" t="str">
        <f t="shared" si="3176"/>
        <v/>
      </c>
      <c r="AX747" s="980" t="str">
        <f t="shared" si="3176"/>
        <v/>
      </c>
      <c r="AY747" s="978" t="str">
        <f t="shared" ref="AY747:BF747" si="3177">IF(AY732="","",RANK(C723,$C723:$J723,0))</f>
        <v/>
      </c>
      <c r="AZ747" s="979" t="str">
        <f t="shared" si="3177"/>
        <v/>
      </c>
      <c r="BA747" s="979" t="str">
        <f t="shared" si="3177"/>
        <v/>
      </c>
      <c r="BB747" s="979" t="str">
        <f t="shared" si="3177"/>
        <v/>
      </c>
      <c r="BC747" s="979" t="str">
        <f t="shared" si="3177"/>
        <v/>
      </c>
      <c r="BD747" s="979" t="str">
        <f t="shared" si="3177"/>
        <v/>
      </c>
      <c r="BE747" s="979" t="str">
        <f t="shared" si="3177"/>
        <v/>
      </c>
      <c r="BF747" s="980" t="str">
        <f t="shared" si="3177"/>
        <v/>
      </c>
      <c r="BG747" s="978" t="str">
        <f t="shared" ref="BG747:BN747" si="3178">IF(BG732="","",RANK(C723,$C723:$J723,0))</f>
        <v/>
      </c>
      <c r="BH747" s="979" t="str">
        <f t="shared" si="3178"/>
        <v/>
      </c>
      <c r="BI747" s="979" t="str">
        <f t="shared" si="3178"/>
        <v/>
      </c>
      <c r="BJ747" s="979" t="str">
        <f t="shared" si="3178"/>
        <v/>
      </c>
      <c r="BK747" s="979" t="str">
        <f t="shared" si="3178"/>
        <v/>
      </c>
      <c r="BL747" s="979" t="str">
        <f t="shared" si="3178"/>
        <v/>
      </c>
      <c r="BM747" s="979" t="str">
        <f t="shared" si="3178"/>
        <v/>
      </c>
      <c r="BN747" s="980" t="str">
        <f t="shared" si="3178"/>
        <v/>
      </c>
    </row>
    <row r="748" spans="1:66" ht="15.75" x14ac:dyDescent="0.25">
      <c r="A748" s="2084" t="s">
        <v>39</v>
      </c>
      <c r="B748" s="2085"/>
      <c r="C748" s="978" t="str">
        <f t="shared" ref="C748:J748" si="3179">IF(C732="","",RANK(C724,$C724:$J724,1))</f>
        <v/>
      </c>
      <c r="D748" s="979" t="str">
        <f t="shared" si="3179"/>
        <v/>
      </c>
      <c r="E748" s="979" t="str">
        <f t="shared" si="3179"/>
        <v/>
      </c>
      <c r="F748" s="979" t="str">
        <f t="shared" si="3179"/>
        <v/>
      </c>
      <c r="G748" s="979" t="str">
        <f t="shared" si="3179"/>
        <v/>
      </c>
      <c r="H748" s="979" t="str">
        <f t="shared" si="3179"/>
        <v/>
      </c>
      <c r="I748" s="979" t="str">
        <f t="shared" si="3179"/>
        <v/>
      </c>
      <c r="J748" s="980" t="str">
        <f t="shared" si="3179"/>
        <v/>
      </c>
      <c r="K748" s="978" t="str">
        <f t="shared" ref="K748:R748" si="3180">IF(K732="","",RANK(C724,$C724:$J724,1))</f>
        <v/>
      </c>
      <c r="L748" s="979" t="str">
        <f t="shared" si="3180"/>
        <v/>
      </c>
      <c r="M748" s="979" t="str">
        <f t="shared" si="3180"/>
        <v/>
      </c>
      <c r="N748" s="979" t="str">
        <f t="shared" si="3180"/>
        <v/>
      </c>
      <c r="O748" s="979" t="str">
        <f t="shared" si="3180"/>
        <v/>
      </c>
      <c r="P748" s="979" t="str">
        <f t="shared" si="3180"/>
        <v/>
      </c>
      <c r="Q748" s="979" t="str">
        <f t="shared" si="3180"/>
        <v/>
      </c>
      <c r="R748" s="980" t="str">
        <f t="shared" si="3180"/>
        <v/>
      </c>
      <c r="S748" s="978" t="str">
        <f t="shared" ref="S748:Z748" si="3181">IF(S732="","",RANK(C724,$C724:$J724,1))</f>
        <v/>
      </c>
      <c r="T748" s="979" t="str">
        <f t="shared" si="3181"/>
        <v/>
      </c>
      <c r="U748" s="979" t="str">
        <f t="shared" si="3181"/>
        <v/>
      </c>
      <c r="V748" s="979" t="str">
        <f t="shared" si="3181"/>
        <v/>
      </c>
      <c r="W748" s="979" t="str">
        <f t="shared" si="3181"/>
        <v/>
      </c>
      <c r="X748" s="979" t="str">
        <f t="shared" si="3181"/>
        <v/>
      </c>
      <c r="Y748" s="979" t="str">
        <f t="shared" si="3181"/>
        <v/>
      </c>
      <c r="Z748" s="985" t="str">
        <f t="shared" si="3181"/>
        <v/>
      </c>
      <c r="AA748" s="978" t="str">
        <f t="shared" ref="AA748:AH748" si="3182">IF(AA732="","",RANK(C724,$C724:$J724,1))</f>
        <v/>
      </c>
      <c r="AB748" s="979" t="str">
        <f t="shared" si="3182"/>
        <v/>
      </c>
      <c r="AC748" s="979" t="str">
        <f t="shared" si="3182"/>
        <v/>
      </c>
      <c r="AD748" s="979" t="str">
        <f t="shared" si="3182"/>
        <v/>
      </c>
      <c r="AE748" s="979" t="str">
        <f t="shared" si="3182"/>
        <v/>
      </c>
      <c r="AF748" s="979" t="str">
        <f t="shared" si="3182"/>
        <v/>
      </c>
      <c r="AG748" s="979" t="str">
        <f t="shared" si="3182"/>
        <v/>
      </c>
      <c r="AH748" s="980" t="str">
        <f t="shared" si="3182"/>
        <v/>
      </c>
      <c r="AI748" s="978" t="str">
        <f t="shared" ref="AI748:AP748" si="3183">IF(AI732="","",RANK(C724,$C724:$J724,1))</f>
        <v/>
      </c>
      <c r="AJ748" s="979" t="str">
        <f t="shared" si="3183"/>
        <v/>
      </c>
      <c r="AK748" s="979" t="str">
        <f t="shared" si="3183"/>
        <v/>
      </c>
      <c r="AL748" s="979" t="str">
        <f t="shared" si="3183"/>
        <v/>
      </c>
      <c r="AM748" s="979" t="str">
        <f t="shared" si="3183"/>
        <v/>
      </c>
      <c r="AN748" s="979" t="str">
        <f t="shared" si="3183"/>
        <v/>
      </c>
      <c r="AO748" s="979" t="str">
        <f t="shared" si="3183"/>
        <v/>
      </c>
      <c r="AP748" s="980" t="str">
        <f t="shared" si="3183"/>
        <v/>
      </c>
      <c r="AQ748" s="978" t="str">
        <f t="shared" ref="AQ748:AX748" si="3184">IF(AQ732="","",RANK(C724,$C724:$J724,1))</f>
        <v/>
      </c>
      <c r="AR748" s="979" t="str">
        <f t="shared" si="3184"/>
        <v/>
      </c>
      <c r="AS748" s="979" t="str">
        <f t="shared" si="3184"/>
        <v/>
      </c>
      <c r="AT748" s="979" t="str">
        <f t="shared" si="3184"/>
        <v/>
      </c>
      <c r="AU748" s="979" t="str">
        <f t="shared" si="3184"/>
        <v/>
      </c>
      <c r="AV748" s="979" t="str">
        <f t="shared" si="3184"/>
        <v/>
      </c>
      <c r="AW748" s="979" t="str">
        <f t="shared" si="3184"/>
        <v/>
      </c>
      <c r="AX748" s="980" t="str">
        <f t="shared" si="3184"/>
        <v/>
      </c>
      <c r="AY748" s="978" t="str">
        <f t="shared" ref="AY748:BF748" si="3185">IF(AY732="","",RANK(C724,$C724:$J724,1))</f>
        <v/>
      </c>
      <c r="AZ748" s="979" t="str">
        <f t="shared" si="3185"/>
        <v/>
      </c>
      <c r="BA748" s="979" t="str">
        <f t="shared" si="3185"/>
        <v/>
      </c>
      <c r="BB748" s="979" t="str">
        <f t="shared" si="3185"/>
        <v/>
      </c>
      <c r="BC748" s="979" t="str">
        <f t="shared" si="3185"/>
        <v/>
      </c>
      <c r="BD748" s="979" t="str">
        <f t="shared" si="3185"/>
        <v/>
      </c>
      <c r="BE748" s="979" t="str">
        <f t="shared" si="3185"/>
        <v/>
      </c>
      <c r="BF748" s="980" t="str">
        <f t="shared" si="3185"/>
        <v/>
      </c>
      <c r="BG748" s="978" t="str">
        <f t="shared" ref="BG748:BN748" si="3186">IF(BG732="","",RANK(C724,$C724:$J724,1))</f>
        <v/>
      </c>
      <c r="BH748" s="979" t="str">
        <f t="shared" si="3186"/>
        <v/>
      </c>
      <c r="BI748" s="979" t="str">
        <f t="shared" si="3186"/>
        <v/>
      </c>
      <c r="BJ748" s="979" t="str">
        <f t="shared" si="3186"/>
        <v/>
      </c>
      <c r="BK748" s="979" t="str">
        <f t="shared" si="3186"/>
        <v/>
      </c>
      <c r="BL748" s="979" t="str">
        <f t="shared" si="3186"/>
        <v/>
      </c>
      <c r="BM748" s="979" t="str">
        <f t="shared" si="3186"/>
        <v/>
      </c>
      <c r="BN748" s="980" t="str">
        <f t="shared" si="3186"/>
        <v/>
      </c>
    </row>
    <row r="749" spans="1:66" ht="15.75" x14ac:dyDescent="0.25">
      <c r="A749" s="2084" t="s">
        <v>32</v>
      </c>
      <c r="B749" s="2085"/>
      <c r="C749" s="978" t="str">
        <f t="shared" ref="C749:J749" si="3187">IF(C732="","",RANK(C725,$C725:$J725,0))</f>
        <v/>
      </c>
      <c r="D749" s="979" t="str">
        <f t="shared" si="3187"/>
        <v/>
      </c>
      <c r="E749" s="979" t="str">
        <f t="shared" si="3187"/>
        <v/>
      </c>
      <c r="F749" s="979" t="str">
        <f t="shared" si="3187"/>
        <v/>
      </c>
      <c r="G749" s="979" t="str">
        <f t="shared" si="3187"/>
        <v/>
      </c>
      <c r="H749" s="979" t="str">
        <f t="shared" si="3187"/>
        <v/>
      </c>
      <c r="I749" s="979" t="str">
        <f t="shared" si="3187"/>
        <v/>
      </c>
      <c r="J749" s="980" t="str">
        <f t="shared" si="3187"/>
        <v/>
      </c>
      <c r="K749" s="978" t="str">
        <f t="shared" ref="K749:R749" si="3188">IF(K732="","",RANK(C725,$C725:$J725,0))</f>
        <v/>
      </c>
      <c r="L749" s="979" t="str">
        <f t="shared" si="3188"/>
        <v/>
      </c>
      <c r="M749" s="979" t="str">
        <f t="shared" si="3188"/>
        <v/>
      </c>
      <c r="N749" s="979" t="str">
        <f t="shared" si="3188"/>
        <v/>
      </c>
      <c r="O749" s="979" t="str">
        <f t="shared" si="3188"/>
        <v/>
      </c>
      <c r="P749" s="979" t="str">
        <f t="shared" si="3188"/>
        <v/>
      </c>
      <c r="Q749" s="979" t="str">
        <f t="shared" si="3188"/>
        <v/>
      </c>
      <c r="R749" s="980" t="str">
        <f t="shared" si="3188"/>
        <v/>
      </c>
      <c r="S749" s="978" t="str">
        <f t="shared" ref="S749:Z749" si="3189">IF(S732="","",RANK(C725,$C725:$J725,0))</f>
        <v/>
      </c>
      <c r="T749" s="979" t="str">
        <f t="shared" si="3189"/>
        <v/>
      </c>
      <c r="U749" s="979" t="str">
        <f t="shared" si="3189"/>
        <v/>
      </c>
      <c r="V749" s="979" t="str">
        <f t="shared" si="3189"/>
        <v/>
      </c>
      <c r="W749" s="979" t="str">
        <f t="shared" si="3189"/>
        <v/>
      </c>
      <c r="X749" s="979" t="str">
        <f t="shared" si="3189"/>
        <v/>
      </c>
      <c r="Y749" s="979" t="str">
        <f t="shared" si="3189"/>
        <v/>
      </c>
      <c r="Z749" s="985" t="str">
        <f t="shared" si="3189"/>
        <v/>
      </c>
      <c r="AA749" s="978" t="str">
        <f t="shared" ref="AA749:AH749" si="3190">IF(AA732="","",RANK(C725,$C725:$J725,0))</f>
        <v/>
      </c>
      <c r="AB749" s="979" t="str">
        <f t="shared" si="3190"/>
        <v/>
      </c>
      <c r="AC749" s="979" t="str">
        <f t="shared" si="3190"/>
        <v/>
      </c>
      <c r="AD749" s="979" t="str">
        <f t="shared" si="3190"/>
        <v/>
      </c>
      <c r="AE749" s="979" t="str">
        <f t="shared" si="3190"/>
        <v/>
      </c>
      <c r="AF749" s="979" t="str">
        <f t="shared" si="3190"/>
        <v/>
      </c>
      <c r="AG749" s="979" t="str">
        <f t="shared" si="3190"/>
        <v/>
      </c>
      <c r="AH749" s="980" t="str">
        <f t="shared" si="3190"/>
        <v/>
      </c>
      <c r="AI749" s="978" t="str">
        <f t="shared" ref="AI749:AP749" si="3191">IF(AI732="","",RANK(C725,$C725:$J725,0))</f>
        <v/>
      </c>
      <c r="AJ749" s="979" t="str">
        <f t="shared" si="3191"/>
        <v/>
      </c>
      <c r="AK749" s="979" t="str">
        <f t="shared" si="3191"/>
        <v/>
      </c>
      <c r="AL749" s="979" t="str">
        <f t="shared" si="3191"/>
        <v/>
      </c>
      <c r="AM749" s="979" t="str">
        <f t="shared" si="3191"/>
        <v/>
      </c>
      <c r="AN749" s="979" t="str">
        <f t="shared" si="3191"/>
        <v/>
      </c>
      <c r="AO749" s="979" t="str">
        <f t="shared" si="3191"/>
        <v/>
      </c>
      <c r="AP749" s="980" t="str">
        <f t="shared" si="3191"/>
        <v/>
      </c>
      <c r="AQ749" s="978" t="str">
        <f t="shared" ref="AQ749:AX749" si="3192">IF(AQ732="","",RANK(C725,$C725:$J725,0))</f>
        <v/>
      </c>
      <c r="AR749" s="979" t="str">
        <f t="shared" si="3192"/>
        <v/>
      </c>
      <c r="AS749" s="979" t="str">
        <f t="shared" si="3192"/>
        <v/>
      </c>
      <c r="AT749" s="979" t="str">
        <f t="shared" si="3192"/>
        <v/>
      </c>
      <c r="AU749" s="979" t="str">
        <f t="shared" si="3192"/>
        <v/>
      </c>
      <c r="AV749" s="979" t="str">
        <f t="shared" si="3192"/>
        <v/>
      </c>
      <c r="AW749" s="979" t="str">
        <f t="shared" si="3192"/>
        <v/>
      </c>
      <c r="AX749" s="980" t="str">
        <f t="shared" si="3192"/>
        <v/>
      </c>
      <c r="AY749" s="978" t="str">
        <f t="shared" ref="AY749:BF749" si="3193">IF(AY732="","",RANK(C725,$C725:$J725,0))</f>
        <v/>
      </c>
      <c r="AZ749" s="979" t="str">
        <f t="shared" si="3193"/>
        <v/>
      </c>
      <c r="BA749" s="979" t="str">
        <f t="shared" si="3193"/>
        <v/>
      </c>
      <c r="BB749" s="979" t="str">
        <f t="shared" si="3193"/>
        <v/>
      </c>
      <c r="BC749" s="979" t="str">
        <f t="shared" si="3193"/>
        <v/>
      </c>
      <c r="BD749" s="979" t="str">
        <f t="shared" si="3193"/>
        <v/>
      </c>
      <c r="BE749" s="979" t="str">
        <f t="shared" si="3193"/>
        <v/>
      </c>
      <c r="BF749" s="980" t="str">
        <f t="shared" si="3193"/>
        <v/>
      </c>
      <c r="BG749" s="978" t="str">
        <f t="shared" ref="BG749:BN749" si="3194">IF(BG732="","",RANK(C725,$C725:$J725,0))</f>
        <v/>
      </c>
      <c r="BH749" s="979" t="str">
        <f t="shared" si="3194"/>
        <v/>
      </c>
      <c r="BI749" s="979" t="str">
        <f t="shared" si="3194"/>
        <v/>
      </c>
      <c r="BJ749" s="979" t="str">
        <f t="shared" si="3194"/>
        <v/>
      </c>
      <c r="BK749" s="979" t="str">
        <f t="shared" si="3194"/>
        <v/>
      </c>
      <c r="BL749" s="979" t="str">
        <f t="shared" si="3194"/>
        <v/>
      </c>
      <c r="BM749" s="979" t="str">
        <f t="shared" si="3194"/>
        <v/>
      </c>
      <c r="BN749" s="980" t="str">
        <f t="shared" si="3194"/>
        <v/>
      </c>
    </row>
    <row r="750" spans="1:66" ht="16.5" thickBot="1" x14ac:dyDescent="0.3">
      <c r="A750" s="2086" t="s">
        <v>137</v>
      </c>
      <c r="B750" s="2087"/>
      <c r="C750" s="986" t="str">
        <f t="shared" ref="C750:J750" si="3195">IF(C732="","",RANK(C726,$C726:$J726,0))</f>
        <v/>
      </c>
      <c r="D750" s="987" t="str">
        <f t="shared" si="3195"/>
        <v/>
      </c>
      <c r="E750" s="987" t="str">
        <f t="shared" si="3195"/>
        <v/>
      </c>
      <c r="F750" s="987" t="str">
        <f t="shared" si="3195"/>
        <v/>
      </c>
      <c r="G750" s="987" t="str">
        <f t="shared" si="3195"/>
        <v/>
      </c>
      <c r="H750" s="987" t="str">
        <f t="shared" si="3195"/>
        <v/>
      </c>
      <c r="I750" s="987" t="str">
        <f t="shared" si="3195"/>
        <v/>
      </c>
      <c r="J750" s="988" t="str">
        <f t="shared" si="3195"/>
        <v/>
      </c>
      <c r="K750" s="986" t="str">
        <f t="shared" ref="K750:R750" si="3196">IF(K732="","",RANK(C726,$C726:$J726,0))</f>
        <v/>
      </c>
      <c r="L750" s="987" t="str">
        <f t="shared" si="3196"/>
        <v/>
      </c>
      <c r="M750" s="987" t="str">
        <f t="shared" si="3196"/>
        <v/>
      </c>
      <c r="N750" s="987" t="str">
        <f t="shared" si="3196"/>
        <v/>
      </c>
      <c r="O750" s="987" t="str">
        <f t="shared" si="3196"/>
        <v/>
      </c>
      <c r="P750" s="987" t="str">
        <f t="shared" si="3196"/>
        <v/>
      </c>
      <c r="Q750" s="987" t="str">
        <f t="shared" si="3196"/>
        <v/>
      </c>
      <c r="R750" s="988" t="str">
        <f t="shared" si="3196"/>
        <v/>
      </c>
      <c r="S750" s="981" t="str">
        <f t="shared" ref="S750:Z750" si="3197">IF(S732="","",RANK(C726,$C726:$J726,0))</f>
        <v/>
      </c>
      <c r="T750" s="982" t="str">
        <f t="shared" si="3197"/>
        <v/>
      </c>
      <c r="U750" s="982" t="str">
        <f t="shared" si="3197"/>
        <v/>
      </c>
      <c r="V750" s="982" t="str">
        <f t="shared" si="3197"/>
        <v/>
      </c>
      <c r="W750" s="982" t="str">
        <f t="shared" si="3197"/>
        <v/>
      </c>
      <c r="X750" s="982" t="str">
        <f t="shared" si="3197"/>
        <v/>
      </c>
      <c r="Y750" s="982" t="str">
        <f t="shared" si="3197"/>
        <v/>
      </c>
      <c r="Z750" s="989" t="str">
        <f t="shared" si="3197"/>
        <v/>
      </c>
      <c r="AA750" s="981" t="str">
        <f t="shared" ref="AA750:AH750" si="3198">IF(AA732="","",RANK(C726,$C726:$J726,0))</f>
        <v/>
      </c>
      <c r="AB750" s="982" t="str">
        <f t="shared" si="3198"/>
        <v/>
      </c>
      <c r="AC750" s="982" t="str">
        <f t="shared" si="3198"/>
        <v/>
      </c>
      <c r="AD750" s="982" t="str">
        <f t="shared" si="3198"/>
        <v/>
      </c>
      <c r="AE750" s="982" t="str">
        <f t="shared" si="3198"/>
        <v/>
      </c>
      <c r="AF750" s="982" t="str">
        <f t="shared" si="3198"/>
        <v/>
      </c>
      <c r="AG750" s="982" t="str">
        <f t="shared" si="3198"/>
        <v/>
      </c>
      <c r="AH750" s="983" t="str">
        <f t="shared" si="3198"/>
        <v/>
      </c>
      <c r="AI750" s="981" t="str">
        <f t="shared" ref="AI750:AP750" si="3199">IF(AI732="","",RANK(C726,$C726:$J726,0))</f>
        <v/>
      </c>
      <c r="AJ750" s="982" t="str">
        <f t="shared" si="3199"/>
        <v/>
      </c>
      <c r="AK750" s="982" t="str">
        <f t="shared" si="3199"/>
        <v/>
      </c>
      <c r="AL750" s="982" t="str">
        <f t="shared" si="3199"/>
        <v/>
      </c>
      <c r="AM750" s="982" t="str">
        <f t="shared" si="3199"/>
        <v/>
      </c>
      <c r="AN750" s="982" t="str">
        <f t="shared" si="3199"/>
        <v/>
      </c>
      <c r="AO750" s="982" t="str">
        <f t="shared" si="3199"/>
        <v/>
      </c>
      <c r="AP750" s="983" t="str">
        <f t="shared" si="3199"/>
        <v/>
      </c>
      <c r="AQ750" s="981" t="str">
        <f t="shared" ref="AQ750:AX750" si="3200">IF(AQ732="","",RANK(C726,$C726:$J726,0))</f>
        <v/>
      </c>
      <c r="AR750" s="982" t="str">
        <f t="shared" si="3200"/>
        <v/>
      </c>
      <c r="AS750" s="982" t="str">
        <f t="shared" si="3200"/>
        <v/>
      </c>
      <c r="AT750" s="982" t="str">
        <f t="shared" si="3200"/>
        <v/>
      </c>
      <c r="AU750" s="982" t="str">
        <f t="shared" si="3200"/>
        <v/>
      </c>
      <c r="AV750" s="982" t="str">
        <f t="shared" si="3200"/>
        <v/>
      </c>
      <c r="AW750" s="982" t="str">
        <f t="shared" si="3200"/>
        <v/>
      </c>
      <c r="AX750" s="983" t="str">
        <f t="shared" si="3200"/>
        <v/>
      </c>
      <c r="AY750" s="981" t="str">
        <f t="shared" ref="AY750:BF750" si="3201">IF(AY732="","",RANK(C726,$C726:$J726,0))</f>
        <v/>
      </c>
      <c r="AZ750" s="982" t="str">
        <f t="shared" si="3201"/>
        <v/>
      </c>
      <c r="BA750" s="982" t="str">
        <f t="shared" si="3201"/>
        <v/>
      </c>
      <c r="BB750" s="982" t="str">
        <f t="shared" si="3201"/>
        <v/>
      </c>
      <c r="BC750" s="982" t="str">
        <f t="shared" si="3201"/>
        <v/>
      </c>
      <c r="BD750" s="982" t="str">
        <f t="shared" si="3201"/>
        <v/>
      </c>
      <c r="BE750" s="982" t="str">
        <f t="shared" si="3201"/>
        <v/>
      </c>
      <c r="BF750" s="983" t="str">
        <f t="shared" si="3201"/>
        <v/>
      </c>
      <c r="BG750" s="981" t="str">
        <f t="shared" ref="BG750:BN750" si="3202">IF(BG732="","",RANK(C726,$C726:$J726,0))</f>
        <v/>
      </c>
      <c r="BH750" s="982" t="str">
        <f t="shared" si="3202"/>
        <v/>
      </c>
      <c r="BI750" s="982" t="str">
        <f t="shared" si="3202"/>
        <v/>
      </c>
      <c r="BJ750" s="982" t="str">
        <f t="shared" si="3202"/>
        <v/>
      </c>
      <c r="BK750" s="982" t="str">
        <f t="shared" si="3202"/>
        <v/>
      </c>
      <c r="BL750" s="982" t="str">
        <f t="shared" si="3202"/>
        <v/>
      </c>
      <c r="BM750" s="982" t="str">
        <f t="shared" si="3202"/>
        <v/>
      </c>
      <c r="BN750" s="983" t="str">
        <f t="shared" si="3202"/>
        <v/>
      </c>
    </row>
    <row r="751" spans="1:66" ht="15.75" x14ac:dyDescent="0.25">
      <c r="A751" s="2088" t="s">
        <v>40</v>
      </c>
      <c r="B751" s="2089"/>
      <c r="C751" s="966" t="str">
        <f t="shared" ref="C751:J751" si="3203">IF(C732="","",RANK(C741,$C741:$J741,0))</f>
        <v/>
      </c>
      <c r="D751" s="967" t="str">
        <f t="shared" si="3203"/>
        <v/>
      </c>
      <c r="E751" s="967" t="str">
        <f t="shared" si="3203"/>
        <v/>
      </c>
      <c r="F751" s="967" t="str">
        <f t="shared" si="3203"/>
        <v/>
      </c>
      <c r="G751" s="967" t="str">
        <f t="shared" si="3203"/>
        <v/>
      </c>
      <c r="H751" s="967" t="str">
        <f t="shared" si="3203"/>
        <v/>
      </c>
      <c r="I751" s="967" t="str">
        <f t="shared" si="3203"/>
        <v/>
      </c>
      <c r="J751" s="968" t="str">
        <f t="shared" si="3203"/>
        <v/>
      </c>
      <c r="K751" s="966" t="str">
        <f t="shared" ref="K751:R751" si="3204">IF(K732="","",RANK(K741,$K741:$R741,0))</f>
        <v/>
      </c>
      <c r="L751" s="967" t="str">
        <f t="shared" si="3204"/>
        <v/>
      </c>
      <c r="M751" s="967" t="str">
        <f t="shared" si="3204"/>
        <v/>
      </c>
      <c r="N751" s="967" t="str">
        <f t="shared" si="3204"/>
        <v/>
      </c>
      <c r="O751" s="967" t="str">
        <f t="shared" si="3204"/>
        <v/>
      </c>
      <c r="P751" s="967" t="str">
        <f t="shared" si="3204"/>
        <v/>
      </c>
      <c r="Q751" s="967" t="str">
        <f t="shared" si="3204"/>
        <v/>
      </c>
      <c r="R751" s="968" t="str">
        <f t="shared" si="3204"/>
        <v/>
      </c>
      <c r="S751" s="966" t="str">
        <f t="shared" ref="S751:Z751" si="3205">IF(S732="","",RANK(S741,$S741:$Z741,0))</f>
        <v/>
      </c>
      <c r="T751" s="967" t="str">
        <f t="shared" si="3205"/>
        <v/>
      </c>
      <c r="U751" s="967" t="str">
        <f t="shared" si="3205"/>
        <v/>
      </c>
      <c r="V751" s="967" t="str">
        <f t="shared" si="3205"/>
        <v/>
      </c>
      <c r="W751" s="967" t="str">
        <f t="shared" si="3205"/>
        <v/>
      </c>
      <c r="X751" s="967" t="str">
        <f t="shared" si="3205"/>
        <v/>
      </c>
      <c r="Y751" s="967" t="str">
        <f t="shared" si="3205"/>
        <v/>
      </c>
      <c r="Z751" s="968" t="str">
        <f t="shared" si="3205"/>
        <v/>
      </c>
      <c r="AA751" s="966" t="str">
        <f t="shared" ref="AA751:AH751" si="3206">IF(AA732="","",RANK(AA741,$AA741:$AH741,0))</f>
        <v/>
      </c>
      <c r="AB751" s="967" t="str">
        <f t="shared" si="3206"/>
        <v/>
      </c>
      <c r="AC751" s="967" t="str">
        <f t="shared" si="3206"/>
        <v/>
      </c>
      <c r="AD751" s="967" t="str">
        <f t="shared" si="3206"/>
        <v/>
      </c>
      <c r="AE751" s="967" t="str">
        <f t="shared" si="3206"/>
        <v/>
      </c>
      <c r="AF751" s="967" t="str">
        <f t="shared" si="3206"/>
        <v/>
      </c>
      <c r="AG751" s="967" t="str">
        <f t="shared" si="3206"/>
        <v/>
      </c>
      <c r="AH751" s="968" t="str">
        <f t="shared" si="3206"/>
        <v/>
      </c>
      <c r="AI751" s="966" t="str">
        <f t="shared" ref="AI751:AP751" si="3207">IF(AI732="","",RANK(AI741,$AI741:$AP741,0))</f>
        <v/>
      </c>
      <c r="AJ751" s="967" t="str">
        <f t="shared" si="3207"/>
        <v/>
      </c>
      <c r="AK751" s="967" t="str">
        <f t="shared" si="3207"/>
        <v/>
      </c>
      <c r="AL751" s="967" t="str">
        <f t="shared" si="3207"/>
        <v/>
      </c>
      <c r="AM751" s="967" t="str">
        <f t="shared" si="3207"/>
        <v/>
      </c>
      <c r="AN751" s="967" t="str">
        <f t="shared" si="3207"/>
        <v/>
      </c>
      <c r="AO751" s="967" t="str">
        <f t="shared" si="3207"/>
        <v/>
      </c>
      <c r="AP751" s="968" t="str">
        <f t="shared" si="3207"/>
        <v/>
      </c>
      <c r="AQ751" s="966" t="str">
        <f t="shared" ref="AQ751:AX751" si="3208">IF(AQ732="","",RANK(AQ741,$AQ741:$AX741,0))</f>
        <v/>
      </c>
      <c r="AR751" s="967" t="str">
        <f t="shared" si="3208"/>
        <v/>
      </c>
      <c r="AS751" s="967" t="str">
        <f t="shared" si="3208"/>
        <v/>
      </c>
      <c r="AT751" s="967" t="str">
        <f t="shared" si="3208"/>
        <v/>
      </c>
      <c r="AU751" s="967" t="str">
        <f t="shared" si="3208"/>
        <v/>
      </c>
      <c r="AV751" s="967" t="str">
        <f t="shared" si="3208"/>
        <v/>
      </c>
      <c r="AW751" s="967" t="str">
        <f t="shared" si="3208"/>
        <v/>
      </c>
      <c r="AX751" s="968" t="str">
        <f t="shared" si="3208"/>
        <v/>
      </c>
      <c r="AY751" s="966" t="str">
        <f t="shared" ref="AY751:BF751" si="3209">IF(AY732="","",RANK(AY741,$AY741:$BF741,0))</f>
        <v/>
      </c>
      <c r="AZ751" s="967" t="str">
        <f t="shared" si="3209"/>
        <v/>
      </c>
      <c r="BA751" s="967" t="str">
        <f t="shared" si="3209"/>
        <v/>
      </c>
      <c r="BB751" s="967" t="str">
        <f t="shared" si="3209"/>
        <v/>
      </c>
      <c r="BC751" s="967" t="str">
        <f t="shared" si="3209"/>
        <v/>
      </c>
      <c r="BD751" s="967" t="str">
        <f t="shared" si="3209"/>
        <v/>
      </c>
      <c r="BE751" s="967" t="str">
        <f t="shared" si="3209"/>
        <v/>
      </c>
      <c r="BF751" s="968" t="str">
        <f t="shared" si="3209"/>
        <v/>
      </c>
      <c r="BG751" s="966" t="str">
        <f t="shared" ref="BG751:BN751" si="3210">IF(BG732="","",RANK(BG741,$BG741:$BN741,0))</f>
        <v/>
      </c>
      <c r="BH751" s="967" t="str">
        <f t="shared" si="3210"/>
        <v/>
      </c>
      <c r="BI751" s="967" t="str">
        <f t="shared" si="3210"/>
        <v/>
      </c>
      <c r="BJ751" s="967" t="str">
        <f t="shared" si="3210"/>
        <v/>
      </c>
      <c r="BK751" s="967" t="str">
        <f t="shared" si="3210"/>
        <v/>
      </c>
      <c r="BL751" s="967" t="str">
        <f t="shared" si="3210"/>
        <v/>
      </c>
      <c r="BM751" s="967" t="str">
        <f t="shared" si="3210"/>
        <v/>
      </c>
      <c r="BN751" s="968" t="str">
        <f t="shared" si="3210"/>
        <v/>
      </c>
    </row>
    <row r="752" spans="1:66" ht="15.75" x14ac:dyDescent="0.25">
      <c r="A752" s="2090" t="s">
        <v>34</v>
      </c>
      <c r="B752" s="2091"/>
      <c r="C752" s="969" t="str">
        <f t="shared" ref="C752:J752" si="3211">IF(C732="","",RANK(C742,$C742:$J742,0))</f>
        <v/>
      </c>
      <c r="D752" s="970" t="str">
        <f t="shared" si="3211"/>
        <v/>
      </c>
      <c r="E752" s="970" t="str">
        <f t="shared" si="3211"/>
        <v/>
      </c>
      <c r="F752" s="970" t="str">
        <f t="shared" si="3211"/>
        <v/>
      </c>
      <c r="G752" s="970" t="str">
        <f t="shared" si="3211"/>
        <v/>
      </c>
      <c r="H752" s="970" t="str">
        <f t="shared" si="3211"/>
        <v/>
      </c>
      <c r="I752" s="970" t="str">
        <f t="shared" si="3211"/>
        <v/>
      </c>
      <c r="J752" s="971" t="str">
        <f t="shared" si="3211"/>
        <v/>
      </c>
      <c r="K752" s="969" t="str">
        <f t="shared" ref="K752:R752" si="3212">IF(K732="","",RANK(K742,$K742:$R742,0))</f>
        <v/>
      </c>
      <c r="L752" s="970" t="str">
        <f t="shared" si="3212"/>
        <v/>
      </c>
      <c r="M752" s="970" t="str">
        <f t="shared" si="3212"/>
        <v/>
      </c>
      <c r="N752" s="970" t="str">
        <f t="shared" si="3212"/>
        <v/>
      </c>
      <c r="O752" s="970" t="str">
        <f t="shared" si="3212"/>
        <v/>
      </c>
      <c r="P752" s="970" t="str">
        <f t="shared" si="3212"/>
        <v/>
      </c>
      <c r="Q752" s="970" t="str">
        <f t="shared" si="3212"/>
        <v/>
      </c>
      <c r="R752" s="971" t="str">
        <f t="shared" si="3212"/>
        <v/>
      </c>
      <c r="S752" s="969" t="str">
        <f t="shared" ref="S752:Z752" si="3213">IF(S732="","",RANK(S742,$S742:$Z742,0))</f>
        <v/>
      </c>
      <c r="T752" s="970" t="str">
        <f t="shared" si="3213"/>
        <v/>
      </c>
      <c r="U752" s="970" t="str">
        <f t="shared" si="3213"/>
        <v/>
      </c>
      <c r="V752" s="970" t="str">
        <f t="shared" si="3213"/>
        <v/>
      </c>
      <c r="W752" s="970" t="str">
        <f t="shared" si="3213"/>
        <v/>
      </c>
      <c r="X752" s="970" t="str">
        <f t="shared" si="3213"/>
        <v/>
      </c>
      <c r="Y752" s="970" t="str">
        <f t="shared" si="3213"/>
        <v/>
      </c>
      <c r="Z752" s="971" t="str">
        <f t="shared" si="3213"/>
        <v/>
      </c>
      <c r="AA752" s="969" t="str">
        <f t="shared" ref="AA752:AH752" si="3214">IF(AA732="","",RANK(AA742,$AA742:$AH742,0))</f>
        <v/>
      </c>
      <c r="AB752" s="970" t="str">
        <f t="shared" si="3214"/>
        <v/>
      </c>
      <c r="AC752" s="970" t="str">
        <f t="shared" si="3214"/>
        <v/>
      </c>
      <c r="AD752" s="970" t="str">
        <f t="shared" si="3214"/>
        <v/>
      </c>
      <c r="AE752" s="970" t="str">
        <f t="shared" si="3214"/>
        <v/>
      </c>
      <c r="AF752" s="970" t="str">
        <f t="shared" si="3214"/>
        <v/>
      </c>
      <c r="AG752" s="970" t="str">
        <f t="shared" si="3214"/>
        <v/>
      </c>
      <c r="AH752" s="971" t="str">
        <f t="shared" si="3214"/>
        <v/>
      </c>
      <c r="AI752" s="969" t="str">
        <f t="shared" ref="AI752:AP752" si="3215">IF(AI732="","",RANK(AI742,$AI742:$AP742,0))</f>
        <v/>
      </c>
      <c r="AJ752" s="970" t="str">
        <f t="shared" si="3215"/>
        <v/>
      </c>
      <c r="AK752" s="970" t="str">
        <f t="shared" si="3215"/>
        <v/>
      </c>
      <c r="AL752" s="970" t="str">
        <f t="shared" si="3215"/>
        <v/>
      </c>
      <c r="AM752" s="970" t="str">
        <f t="shared" si="3215"/>
        <v/>
      </c>
      <c r="AN752" s="970" t="str">
        <f t="shared" si="3215"/>
        <v/>
      </c>
      <c r="AO752" s="970" t="str">
        <f t="shared" si="3215"/>
        <v/>
      </c>
      <c r="AP752" s="971" t="str">
        <f t="shared" si="3215"/>
        <v/>
      </c>
      <c r="AQ752" s="969" t="str">
        <f t="shared" ref="AQ752:AX752" si="3216">IF(AQ732="","",RANK(AQ742,$AQ742:$AX742,0))</f>
        <v/>
      </c>
      <c r="AR752" s="970" t="str">
        <f t="shared" si="3216"/>
        <v/>
      </c>
      <c r="AS752" s="970" t="str">
        <f t="shared" si="3216"/>
        <v/>
      </c>
      <c r="AT752" s="970" t="str">
        <f t="shared" si="3216"/>
        <v/>
      </c>
      <c r="AU752" s="970" t="str">
        <f t="shared" si="3216"/>
        <v/>
      </c>
      <c r="AV752" s="970" t="str">
        <f t="shared" si="3216"/>
        <v/>
      </c>
      <c r="AW752" s="970" t="str">
        <f t="shared" si="3216"/>
        <v/>
      </c>
      <c r="AX752" s="971" t="str">
        <f t="shared" si="3216"/>
        <v/>
      </c>
      <c r="AY752" s="969" t="str">
        <f t="shared" ref="AY752:BF752" si="3217">IF(AY732="","",RANK(AY742,$AY742:$BF742,0))</f>
        <v/>
      </c>
      <c r="AZ752" s="970" t="str">
        <f t="shared" si="3217"/>
        <v/>
      </c>
      <c r="BA752" s="970" t="str">
        <f t="shared" si="3217"/>
        <v/>
      </c>
      <c r="BB752" s="970" t="str">
        <f t="shared" si="3217"/>
        <v/>
      </c>
      <c r="BC752" s="970" t="str">
        <f t="shared" si="3217"/>
        <v/>
      </c>
      <c r="BD752" s="970" t="str">
        <f t="shared" si="3217"/>
        <v/>
      </c>
      <c r="BE752" s="970" t="str">
        <f t="shared" si="3217"/>
        <v/>
      </c>
      <c r="BF752" s="971" t="str">
        <f t="shared" si="3217"/>
        <v/>
      </c>
      <c r="BG752" s="969" t="str">
        <f t="shared" ref="BG752:BN752" si="3218">IF(BG732="","",RANK(BG742,$BG742:$BN742,0))</f>
        <v/>
      </c>
      <c r="BH752" s="970" t="str">
        <f t="shared" si="3218"/>
        <v/>
      </c>
      <c r="BI752" s="970" t="str">
        <f t="shared" si="3218"/>
        <v/>
      </c>
      <c r="BJ752" s="970" t="str">
        <f t="shared" si="3218"/>
        <v/>
      </c>
      <c r="BK752" s="970" t="str">
        <f t="shared" si="3218"/>
        <v/>
      </c>
      <c r="BL752" s="970" t="str">
        <f t="shared" si="3218"/>
        <v/>
      </c>
      <c r="BM752" s="970" t="str">
        <f t="shared" si="3218"/>
        <v/>
      </c>
      <c r="BN752" s="971" t="str">
        <f t="shared" si="3218"/>
        <v/>
      </c>
    </row>
    <row r="753" spans="1:66" ht="15.75" x14ac:dyDescent="0.25">
      <c r="A753" s="2090" t="s">
        <v>35</v>
      </c>
      <c r="B753" s="2091"/>
      <c r="C753" s="969" t="str">
        <f t="shared" ref="C753:J753" si="3219">IF(C732="","",RANK(C743,$C743:$J743,1))</f>
        <v/>
      </c>
      <c r="D753" s="970" t="str">
        <f t="shared" si="3219"/>
        <v/>
      </c>
      <c r="E753" s="970" t="str">
        <f t="shared" si="3219"/>
        <v/>
      </c>
      <c r="F753" s="970" t="str">
        <f t="shared" si="3219"/>
        <v/>
      </c>
      <c r="G753" s="970" t="str">
        <f t="shared" si="3219"/>
        <v/>
      </c>
      <c r="H753" s="970" t="str">
        <f t="shared" si="3219"/>
        <v/>
      </c>
      <c r="I753" s="970" t="str">
        <f t="shared" si="3219"/>
        <v/>
      </c>
      <c r="J753" s="971" t="str">
        <f t="shared" si="3219"/>
        <v/>
      </c>
      <c r="K753" s="969" t="str">
        <f t="shared" ref="K753:R753" si="3220">IF(K732="","",RANK(K743,$K743:$R743,1))</f>
        <v/>
      </c>
      <c r="L753" s="970" t="str">
        <f t="shared" si="3220"/>
        <v/>
      </c>
      <c r="M753" s="970" t="str">
        <f t="shared" si="3220"/>
        <v/>
      </c>
      <c r="N753" s="970" t="str">
        <f t="shared" si="3220"/>
        <v/>
      </c>
      <c r="O753" s="970" t="str">
        <f t="shared" si="3220"/>
        <v/>
      </c>
      <c r="P753" s="970" t="str">
        <f t="shared" si="3220"/>
        <v/>
      </c>
      <c r="Q753" s="970" t="str">
        <f t="shared" si="3220"/>
        <v/>
      </c>
      <c r="R753" s="971" t="str">
        <f t="shared" si="3220"/>
        <v/>
      </c>
      <c r="S753" s="969" t="str">
        <f t="shared" ref="S753:Z753" si="3221">IF(S732="","",RANK(S743,$S743:$Z743,1))</f>
        <v/>
      </c>
      <c r="T753" s="970" t="str">
        <f t="shared" si="3221"/>
        <v/>
      </c>
      <c r="U753" s="970" t="str">
        <f t="shared" si="3221"/>
        <v/>
      </c>
      <c r="V753" s="970" t="str">
        <f t="shared" si="3221"/>
        <v/>
      </c>
      <c r="W753" s="970" t="str">
        <f t="shared" si="3221"/>
        <v/>
      </c>
      <c r="X753" s="970" t="str">
        <f t="shared" si="3221"/>
        <v/>
      </c>
      <c r="Y753" s="970" t="str">
        <f t="shared" si="3221"/>
        <v/>
      </c>
      <c r="Z753" s="971" t="str">
        <f t="shared" si="3221"/>
        <v/>
      </c>
      <c r="AA753" s="969" t="str">
        <f t="shared" ref="AA753:AH753" si="3222">IF(AA732="","",RANK(AA743,$AA743:$AH743,1))</f>
        <v/>
      </c>
      <c r="AB753" s="970" t="str">
        <f t="shared" si="3222"/>
        <v/>
      </c>
      <c r="AC753" s="970" t="str">
        <f t="shared" si="3222"/>
        <v/>
      </c>
      <c r="AD753" s="970" t="str">
        <f t="shared" si="3222"/>
        <v/>
      </c>
      <c r="AE753" s="970" t="str">
        <f t="shared" si="3222"/>
        <v/>
      </c>
      <c r="AF753" s="970" t="str">
        <f t="shared" si="3222"/>
        <v/>
      </c>
      <c r="AG753" s="970" t="str">
        <f t="shared" si="3222"/>
        <v/>
      </c>
      <c r="AH753" s="971" t="str">
        <f t="shared" si="3222"/>
        <v/>
      </c>
      <c r="AI753" s="969" t="str">
        <f t="shared" ref="AI753:AP753" si="3223">IF(AI732="","",RANK(AI743,$AI743:$AP743,1))</f>
        <v/>
      </c>
      <c r="AJ753" s="970" t="str">
        <f t="shared" si="3223"/>
        <v/>
      </c>
      <c r="AK753" s="970" t="str">
        <f t="shared" si="3223"/>
        <v/>
      </c>
      <c r="AL753" s="970" t="str">
        <f t="shared" si="3223"/>
        <v/>
      </c>
      <c r="AM753" s="970" t="str">
        <f t="shared" si="3223"/>
        <v/>
      </c>
      <c r="AN753" s="970" t="str">
        <f t="shared" si="3223"/>
        <v/>
      </c>
      <c r="AO753" s="970" t="str">
        <f t="shared" si="3223"/>
        <v/>
      </c>
      <c r="AP753" s="971" t="str">
        <f t="shared" si="3223"/>
        <v/>
      </c>
      <c r="AQ753" s="969" t="str">
        <f t="shared" ref="AQ753:AX753" si="3224">IF(AQ732="","",RANK(AQ743,$AQ743:$AX743,1))</f>
        <v/>
      </c>
      <c r="AR753" s="970" t="str">
        <f t="shared" si="3224"/>
        <v/>
      </c>
      <c r="AS753" s="970" t="str">
        <f t="shared" si="3224"/>
        <v/>
      </c>
      <c r="AT753" s="970" t="str">
        <f t="shared" si="3224"/>
        <v/>
      </c>
      <c r="AU753" s="970" t="str">
        <f t="shared" si="3224"/>
        <v/>
      </c>
      <c r="AV753" s="970" t="str">
        <f t="shared" si="3224"/>
        <v/>
      </c>
      <c r="AW753" s="970" t="str">
        <f t="shared" si="3224"/>
        <v/>
      </c>
      <c r="AX753" s="971" t="str">
        <f t="shared" si="3224"/>
        <v/>
      </c>
      <c r="AY753" s="969" t="str">
        <f t="shared" ref="AY753:BF753" si="3225">IF(AY732="","",RANK(AY743,$AY743:$BF743,1))</f>
        <v/>
      </c>
      <c r="AZ753" s="970" t="str">
        <f t="shared" si="3225"/>
        <v/>
      </c>
      <c r="BA753" s="970" t="str">
        <f t="shared" si="3225"/>
        <v/>
      </c>
      <c r="BB753" s="970" t="str">
        <f t="shared" si="3225"/>
        <v/>
      </c>
      <c r="BC753" s="970" t="str">
        <f t="shared" si="3225"/>
        <v/>
      </c>
      <c r="BD753" s="970" t="str">
        <f t="shared" si="3225"/>
        <v/>
      </c>
      <c r="BE753" s="970" t="str">
        <f t="shared" si="3225"/>
        <v/>
      </c>
      <c r="BF753" s="971" t="str">
        <f t="shared" si="3225"/>
        <v/>
      </c>
      <c r="BG753" s="969" t="str">
        <f t="shared" ref="BG753:BN753" si="3226">IF(BG732="","",RANK(BG743,$BG743:$BN743,1))</f>
        <v/>
      </c>
      <c r="BH753" s="970" t="str">
        <f t="shared" si="3226"/>
        <v/>
      </c>
      <c r="BI753" s="970" t="str">
        <f t="shared" si="3226"/>
        <v/>
      </c>
      <c r="BJ753" s="970" t="str">
        <f t="shared" si="3226"/>
        <v/>
      </c>
      <c r="BK753" s="970" t="str">
        <f t="shared" si="3226"/>
        <v/>
      </c>
      <c r="BL753" s="970" t="str">
        <f t="shared" si="3226"/>
        <v/>
      </c>
      <c r="BM753" s="970" t="str">
        <f t="shared" si="3226"/>
        <v/>
      </c>
      <c r="BN753" s="971" t="str">
        <f t="shared" si="3226"/>
        <v/>
      </c>
    </row>
    <row r="754" spans="1:66" ht="15.75" x14ac:dyDescent="0.25">
      <c r="A754" s="2090" t="s">
        <v>36</v>
      </c>
      <c r="B754" s="2091"/>
      <c r="C754" s="969" t="str">
        <f t="shared" ref="C754:J754" si="3227">IF(C732="","",RANK(C744,$C744:$J744,0))</f>
        <v/>
      </c>
      <c r="D754" s="970" t="str">
        <f t="shared" si="3227"/>
        <v/>
      </c>
      <c r="E754" s="970" t="str">
        <f t="shared" si="3227"/>
        <v/>
      </c>
      <c r="F754" s="970" t="str">
        <f t="shared" si="3227"/>
        <v/>
      </c>
      <c r="G754" s="970" t="str">
        <f t="shared" si="3227"/>
        <v/>
      </c>
      <c r="H754" s="970" t="str">
        <f t="shared" si="3227"/>
        <v/>
      </c>
      <c r="I754" s="970" t="str">
        <f t="shared" si="3227"/>
        <v/>
      </c>
      <c r="J754" s="971" t="str">
        <f t="shared" si="3227"/>
        <v/>
      </c>
      <c r="K754" s="969" t="str">
        <f t="shared" ref="K754:R754" si="3228">IF(K732="","",RANK(K744,$K744:$R744,0))</f>
        <v/>
      </c>
      <c r="L754" s="970" t="str">
        <f t="shared" si="3228"/>
        <v/>
      </c>
      <c r="M754" s="970" t="str">
        <f t="shared" si="3228"/>
        <v/>
      </c>
      <c r="N754" s="970" t="str">
        <f t="shared" si="3228"/>
        <v/>
      </c>
      <c r="O754" s="970" t="str">
        <f t="shared" si="3228"/>
        <v/>
      </c>
      <c r="P754" s="970" t="str">
        <f t="shared" si="3228"/>
        <v/>
      </c>
      <c r="Q754" s="970" t="str">
        <f t="shared" si="3228"/>
        <v/>
      </c>
      <c r="R754" s="971" t="str">
        <f t="shared" si="3228"/>
        <v/>
      </c>
      <c r="S754" s="969" t="str">
        <f t="shared" ref="S754:Z754" si="3229">IF(S732="","",RANK(S744,$S744:$Z744,0))</f>
        <v/>
      </c>
      <c r="T754" s="970" t="str">
        <f t="shared" si="3229"/>
        <v/>
      </c>
      <c r="U754" s="970" t="str">
        <f t="shared" si="3229"/>
        <v/>
      </c>
      <c r="V754" s="970" t="str">
        <f t="shared" si="3229"/>
        <v/>
      </c>
      <c r="W754" s="970" t="str">
        <f t="shared" si="3229"/>
        <v/>
      </c>
      <c r="X754" s="970" t="str">
        <f t="shared" si="3229"/>
        <v/>
      </c>
      <c r="Y754" s="970" t="str">
        <f t="shared" si="3229"/>
        <v/>
      </c>
      <c r="Z754" s="971" t="str">
        <f t="shared" si="3229"/>
        <v/>
      </c>
      <c r="AA754" s="969" t="str">
        <f t="shared" ref="AA754:AH754" si="3230">IF(AA732="","",RANK(AA744,$AA744:$AH744,0))</f>
        <v/>
      </c>
      <c r="AB754" s="970" t="str">
        <f t="shared" si="3230"/>
        <v/>
      </c>
      <c r="AC754" s="970" t="str">
        <f t="shared" si="3230"/>
        <v/>
      </c>
      <c r="AD754" s="970" t="str">
        <f t="shared" si="3230"/>
        <v/>
      </c>
      <c r="AE754" s="970" t="str">
        <f t="shared" si="3230"/>
        <v/>
      </c>
      <c r="AF754" s="970" t="str">
        <f t="shared" si="3230"/>
        <v/>
      </c>
      <c r="AG754" s="970" t="str">
        <f t="shared" si="3230"/>
        <v/>
      </c>
      <c r="AH754" s="971" t="str">
        <f t="shared" si="3230"/>
        <v/>
      </c>
      <c r="AI754" s="969" t="str">
        <f t="shared" ref="AI754:AP754" si="3231">IF(AI732="","",RANK(AI744,$AI744:$AP744,0))</f>
        <v/>
      </c>
      <c r="AJ754" s="970" t="str">
        <f t="shared" si="3231"/>
        <v/>
      </c>
      <c r="AK754" s="970" t="str">
        <f t="shared" si="3231"/>
        <v/>
      </c>
      <c r="AL754" s="970" t="str">
        <f t="shared" si="3231"/>
        <v/>
      </c>
      <c r="AM754" s="970" t="str">
        <f t="shared" si="3231"/>
        <v/>
      </c>
      <c r="AN754" s="970" t="str">
        <f t="shared" si="3231"/>
        <v/>
      </c>
      <c r="AO754" s="970" t="str">
        <f t="shared" si="3231"/>
        <v/>
      </c>
      <c r="AP754" s="971" t="str">
        <f t="shared" si="3231"/>
        <v/>
      </c>
      <c r="AQ754" s="969" t="str">
        <f t="shared" ref="AQ754:AX754" si="3232">IF(AQ732="","",RANK(AQ744,$AQ744:$AX744,0))</f>
        <v/>
      </c>
      <c r="AR754" s="970" t="str">
        <f t="shared" si="3232"/>
        <v/>
      </c>
      <c r="AS754" s="970" t="str">
        <f t="shared" si="3232"/>
        <v/>
      </c>
      <c r="AT754" s="970" t="str">
        <f t="shared" si="3232"/>
        <v/>
      </c>
      <c r="AU754" s="970" t="str">
        <f t="shared" si="3232"/>
        <v/>
      </c>
      <c r="AV754" s="970" t="str">
        <f t="shared" si="3232"/>
        <v/>
      </c>
      <c r="AW754" s="970" t="str">
        <f t="shared" si="3232"/>
        <v/>
      </c>
      <c r="AX754" s="971" t="str">
        <f t="shared" si="3232"/>
        <v/>
      </c>
      <c r="AY754" s="969" t="str">
        <f t="shared" ref="AY754:BF754" si="3233">IF(AY732="","",RANK(AY744,$AY744:$BF744,0))</f>
        <v/>
      </c>
      <c r="AZ754" s="970" t="str">
        <f t="shared" si="3233"/>
        <v/>
      </c>
      <c r="BA754" s="970" t="str">
        <f t="shared" si="3233"/>
        <v/>
      </c>
      <c r="BB754" s="970" t="str">
        <f t="shared" si="3233"/>
        <v/>
      </c>
      <c r="BC754" s="970" t="str">
        <f t="shared" si="3233"/>
        <v/>
      </c>
      <c r="BD754" s="970" t="str">
        <f t="shared" si="3233"/>
        <v/>
      </c>
      <c r="BE754" s="970" t="str">
        <f t="shared" si="3233"/>
        <v/>
      </c>
      <c r="BF754" s="971" t="str">
        <f t="shared" si="3233"/>
        <v/>
      </c>
      <c r="BG754" s="969" t="str">
        <f t="shared" ref="BG754:BN754" si="3234">IF(BG732="","",RANK(BG744,$BG744:$BN744,0))</f>
        <v/>
      </c>
      <c r="BH754" s="970" t="str">
        <f t="shared" si="3234"/>
        <v/>
      </c>
      <c r="BI754" s="970" t="str">
        <f t="shared" si="3234"/>
        <v/>
      </c>
      <c r="BJ754" s="970" t="str">
        <f t="shared" si="3234"/>
        <v/>
      </c>
      <c r="BK754" s="970" t="str">
        <f t="shared" si="3234"/>
        <v/>
      </c>
      <c r="BL754" s="970" t="str">
        <f t="shared" si="3234"/>
        <v/>
      </c>
      <c r="BM754" s="970" t="str">
        <f t="shared" si="3234"/>
        <v/>
      </c>
      <c r="BN754" s="971" t="str">
        <f t="shared" si="3234"/>
        <v/>
      </c>
    </row>
    <row r="755" spans="1:66" ht="16.5" thickBot="1" x14ac:dyDescent="0.3">
      <c r="A755" s="2092" t="s">
        <v>136</v>
      </c>
      <c r="B755" s="2093"/>
      <c r="C755" s="972" t="str">
        <f t="shared" ref="C755:J755" si="3235">IF(C732="","",RANK(C745,$C745:$J745,0))</f>
        <v/>
      </c>
      <c r="D755" s="973" t="str">
        <f t="shared" si="3235"/>
        <v/>
      </c>
      <c r="E755" s="973" t="str">
        <f t="shared" si="3235"/>
        <v/>
      </c>
      <c r="F755" s="973" t="str">
        <f t="shared" si="3235"/>
        <v/>
      </c>
      <c r="G755" s="973" t="str">
        <f t="shared" si="3235"/>
        <v/>
      </c>
      <c r="H755" s="973" t="str">
        <f t="shared" si="3235"/>
        <v/>
      </c>
      <c r="I755" s="973" t="str">
        <f t="shared" si="3235"/>
        <v/>
      </c>
      <c r="J755" s="974" t="str">
        <f t="shared" si="3235"/>
        <v/>
      </c>
      <c r="K755" s="972" t="str">
        <f t="shared" ref="K755:R755" si="3236">IF(K732="","",RANK(K745,$K745:$R745,0))</f>
        <v/>
      </c>
      <c r="L755" s="973" t="str">
        <f t="shared" si="3236"/>
        <v/>
      </c>
      <c r="M755" s="973" t="str">
        <f t="shared" si="3236"/>
        <v/>
      </c>
      <c r="N755" s="973" t="str">
        <f t="shared" si="3236"/>
        <v/>
      </c>
      <c r="O755" s="973" t="str">
        <f t="shared" si="3236"/>
        <v/>
      </c>
      <c r="P755" s="973" t="str">
        <f t="shared" si="3236"/>
        <v/>
      </c>
      <c r="Q755" s="973" t="str">
        <f t="shared" si="3236"/>
        <v/>
      </c>
      <c r="R755" s="974" t="str">
        <f t="shared" si="3236"/>
        <v/>
      </c>
      <c r="S755" s="972" t="str">
        <f t="shared" ref="S755:Z755" si="3237">IF(S732="","",RANK(S745,$S745:$Z745,0))</f>
        <v/>
      </c>
      <c r="T755" s="973" t="str">
        <f t="shared" si="3237"/>
        <v/>
      </c>
      <c r="U755" s="973" t="str">
        <f t="shared" si="3237"/>
        <v/>
      </c>
      <c r="V755" s="973" t="str">
        <f t="shared" si="3237"/>
        <v/>
      </c>
      <c r="W755" s="973" t="str">
        <f t="shared" si="3237"/>
        <v/>
      </c>
      <c r="X755" s="973" t="str">
        <f t="shared" si="3237"/>
        <v/>
      </c>
      <c r="Y755" s="973" t="str">
        <f t="shared" si="3237"/>
        <v/>
      </c>
      <c r="Z755" s="974" t="str">
        <f t="shared" si="3237"/>
        <v/>
      </c>
      <c r="AA755" s="972" t="str">
        <f t="shared" ref="AA755:AH755" si="3238">IF(AA732="","",RANK(AA745,$AA745:$AH745,0))</f>
        <v/>
      </c>
      <c r="AB755" s="973" t="str">
        <f t="shared" si="3238"/>
        <v/>
      </c>
      <c r="AC755" s="973" t="str">
        <f t="shared" si="3238"/>
        <v/>
      </c>
      <c r="AD755" s="973" t="str">
        <f t="shared" si="3238"/>
        <v/>
      </c>
      <c r="AE755" s="973" t="str">
        <f t="shared" si="3238"/>
        <v/>
      </c>
      <c r="AF755" s="973" t="str">
        <f t="shared" si="3238"/>
        <v/>
      </c>
      <c r="AG755" s="973" t="str">
        <f t="shared" si="3238"/>
        <v/>
      </c>
      <c r="AH755" s="974" t="str">
        <f t="shared" si="3238"/>
        <v/>
      </c>
      <c r="AI755" s="972" t="str">
        <f t="shared" ref="AI755:AP755" si="3239">IF(AI732="","",RANK(AI745,$AI745:$AP745,0))</f>
        <v/>
      </c>
      <c r="AJ755" s="973" t="str">
        <f t="shared" si="3239"/>
        <v/>
      </c>
      <c r="AK755" s="973" t="str">
        <f t="shared" si="3239"/>
        <v/>
      </c>
      <c r="AL755" s="973" t="str">
        <f t="shared" si="3239"/>
        <v/>
      </c>
      <c r="AM755" s="973" t="str">
        <f t="shared" si="3239"/>
        <v/>
      </c>
      <c r="AN755" s="973" t="str">
        <f t="shared" si="3239"/>
        <v/>
      </c>
      <c r="AO755" s="973" t="str">
        <f t="shared" si="3239"/>
        <v/>
      </c>
      <c r="AP755" s="974" t="str">
        <f t="shared" si="3239"/>
        <v/>
      </c>
      <c r="AQ755" s="972" t="str">
        <f t="shared" ref="AQ755:AX755" si="3240">IF(AQ732="","",RANK(AQ745,$AQ745:$AX745,0))</f>
        <v/>
      </c>
      <c r="AR755" s="973" t="str">
        <f t="shared" si="3240"/>
        <v/>
      </c>
      <c r="AS755" s="973" t="str">
        <f t="shared" si="3240"/>
        <v/>
      </c>
      <c r="AT755" s="973" t="str">
        <f t="shared" si="3240"/>
        <v/>
      </c>
      <c r="AU755" s="973" t="str">
        <f t="shared" si="3240"/>
        <v/>
      </c>
      <c r="AV755" s="973" t="str">
        <f t="shared" si="3240"/>
        <v/>
      </c>
      <c r="AW755" s="973" t="str">
        <f t="shared" si="3240"/>
        <v/>
      </c>
      <c r="AX755" s="974" t="str">
        <f t="shared" si="3240"/>
        <v/>
      </c>
      <c r="AY755" s="972" t="str">
        <f t="shared" ref="AY755:BF755" si="3241">IF(AY732="","",RANK(AY745,$AY745:$BF745,0))</f>
        <v/>
      </c>
      <c r="AZ755" s="973" t="str">
        <f t="shared" si="3241"/>
        <v/>
      </c>
      <c r="BA755" s="973" t="str">
        <f t="shared" si="3241"/>
        <v/>
      </c>
      <c r="BB755" s="973" t="str">
        <f t="shared" si="3241"/>
        <v/>
      </c>
      <c r="BC755" s="973" t="str">
        <f t="shared" si="3241"/>
        <v/>
      </c>
      <c r="BD755" s="973" t="str">
        <f t="shared" si="3241"/>
        <v/>
      </c>
      <c r="BE755" s="973" t="str">
        <f t="shared" si="3241"/>
        <v/>
      </c>
      <c r="BF755" s="974" t="str">
        <f t="shared" si="3241"/>
        <v/>
      </c>
      <c r="BG755" s="972" t="str">
        <f t="shared" ref="BG755:BN755" si="3242">IF(BG732="","",RANK(BG745,$BG745:$BN745,0))</f>
        <v/>
      </c>
      <c r="BH755" s="973" t="str">
        <f t="shared" si="3242"/>
        <v/>
      </c>
      <c r="BI755" s="973" t="str">
        <f t="shared" si="3242"/>
        <v/>
      </c>
      <c r="BJ755" s="973" t="str">
        <f t="shared" si="3242"/>
        <v/>
      </c>
      <c r="BK755" s="973" t="str">
        <f t="shared" si="3242"/>
        <v/>
      </c>
      <c r="BL755" s="973" t="str">
        <f t="shared" si="3242"/>
        <v/>
      </c>
      <c r="BM755" s="973" t="str">
        <f t="shared" si="3242"/>
        <v/>
      </c>
      <c r="BN755" s="974" t="str">
        <f t="shared" si="3242"/>
        <v/>
      </c>
    </row>
    <row r="756" spans="1:66" s="20" customFormat="1" ht="78" customHeight="1" thickBot="1" x14ac:dyDescent="0.25">
      <c r="A756" s="2094" t="s">
        <v>33</v>
      </c>
      <c r="B756" s="2095"/>
      <c r="C756" s="55" t="str">
        <f>IF(C732="","",(C746*'pravidla turnaje'!$C$19)+(C747*'pravidla turnaje'!$C$20)+(C748*'pravidla turnaje'!$C$21)+(C749*'pravidla turnaje'!$C$22)+(C750*'pravidla turnaje'!$C$23)+(C751*'pravidla turnaje'!$C$24)+(C752*'pravidla turnaje'!$C$25)+(C753*'pravidla turnaje'!$C$26)+(C754*'pravidla turnaje'!$C$27)+(C755*'pravidla turnaje'!$C$28))</f>
        <v/>
      </c>
      <c r="D756" s="56" t="str">
        <f>IF(D732="","",(D746*'pravidla turnaje'!$C$19)+(D747*'pravidla turnaje'!$C$20)+(D748*'pravidla turnaje'!$C$21)+(D749*'pravidla turnaje'!$C$22)+(D750*'pravidla turnaje'!$C$23)+(D751*'pravidla turnaje'!$C$24)+(D752*'pravidla turnaje'!$C$25)+(D753*'pravidla turnaje'!$C$26)+(D754*'pravidla turnaje'!$C$27)+(D755*'pravidla turnaje'!$C$28))</f>
        <v/>
      </c>
      <c r="E756" s="56" t="str">
        <f>IF(E732="","",(E746*'pravidla turnaje'!$C$19)+(E747*'pravidla turnaje'!$C$20)+(E748*'pravidla turnaje'!$C$21)+(E749*'pravidla turnaje'!$C$22)+(E750*'pravidla turnaje'!$C$23)+(E751*'pravidla turnaje'!$C$24)+(E752*'pravidla turnaje'!$C$25)+(E753*'pravidla turnaje'!$C$26)+(E754*'pravidla turnaje'!$C$27)+(E755*'pravidla turnaje'!$C$28))</f>
        <v/>
      </c>
      <c r="F756" s="56" t="str">
        <f>IF(F732="","",(F746*'pravidla turnaje'!$C$19)+(F747*'pravidla turnaje'!$C$20)+(F748*'pravidla turnaje'!$C$21)+(F749*'pravidla turnaje'!$C$22)+(F750*'pravidla turnaje'!$C$23)+(F751*'pravidla turnaje'!$C$24)+(F752*'pravidla turnaje'!$C$25)+(F753*'pravidla turnaje'!$C$26)+(F754*'pravidla turnaje'!$C$27)+(F755*'pravidla turnaje'!$C$28))</f>
        <v/>
      </c>
      <c r="G756" s="56" t="str">
        <f>IF(G732="","",(G746*'pravidla turnaje'!$C$19)+(G747*'pravidla turnaje'!$C$20)+(G748*'pravidla turnaje'!$C$21)+(G749*'pravidla turnaje'!$C$22)+(G750*'pravidla turnaje'!$C$23)+(G751*'pravidla turnaje'!$C$24)+(G752*'pravidla turnaje'!$C$25)+(G753*'pravidla turnaje'!$C$26)+(G754*'pravidla turnaje'!$C$27)+(G755*'pravidla turnaje'!$C$28))</f>
        <v/>
      </c>
      <c r="H756" s="56" t="str">
        <f>IF(H732="","",(H746*'pravidla turnaje'!$C$19)+(H747*'pravidla turnaje'!$C$20)+(H748*'pravidla turnaje'!$C$21)+(H749*'pravidla turnaje'!$C$22)+(H750*'pravidla turnaje'!$C$23)+(H751*'pravidla turnaje'!$C$24)+(H752*'pravidla turnaje'!$C$25)+(H753*'pravidla turnaje'!$C$26)+(H754*'pravidla turnaje'!$C$27)+(H755*'pravidla turnaje'!$C$28))</f>
        <v/>
      </c>
      <c r="I756" s="56" t="str">
        <f>IF(I732="","",(I746*'pravidla turnaje'!$C$19)+(I747*'pravidla turnaje'!$C$20)+(I748*'pravidla turnaje'!$C$21)+(I749*'pravidla turnaje'!$C$22)+(I750*'pravidla turnaje'!$C$23)+(I751*'pravidla turnaje'!$C$24)+(I752*'pravidla turnaje'!$C$25)+(I753*'pravidla turnaje'!$C$26)+(I754*'pravidla turnaje'!$C$27)+(I755*'pravidla turnaje'!$C$28))</f>
        <v/>
      </c>
      <c r="J756" s="57" t="str">
        <f>IF(J732="","",(J746*'pravidla turnaje'!$C$19)+(J747*'pravidla turnaje'!$C$20)+(J748*'pravidla turnaje'!$C$21)+(J749*'pravidla turnaje'!$C$22)+(J750*'pravidla turnaje'!$C$23)+(J751*'pravidla turnaje'!$C$24)+(J752*'pravidla turnaje'!$C$25)+(J753*'pravidla turnaje'!$C$26)+(J754*'pravidla turnaje'!$C$27)+(J755*'pravidla turnaje'!$C$28))</f>
        <v/>
      </c>
      <c r="K756" s="55" t="str">
        <f>IF(K732="","",(K746*'pravidla turnaje'!$C$19)+(K747*'pravidla turnaje'!$C$20)+(K748*'pravidla turnaje'!$C$21)+(K749*'pravidla turnaje'!$C$22)+(K750*'pravidla turnaje'!$C$23)+(K751*'pravidla turnaje'!$C$24)+(K752*'pravidla turnaje'!$C$25)+(K753*'pravidla turnaje'!$C$26)+(K754*'pravidla turnaje'!$C$27)+(K755*'pravidla turnaje'!$C$28))</f>
        <v/>
      </c>
      <c r="L756" s="56" t="str">
        <f>IF(L732="","",(L746*'pravidla turnaje'!$C$19)+(L747*'pravidla turnaje'!$C$20)+(L748*'pravidla turnaje'!$C$21)+(L749*'pravidla turnaje'!$C$22)+(L750*'pravidla turnaje'!$C$23)+(L751*'pravidla turnaje'!$C$24)+(L752*'pravidla turnaje'!$C$25)+(L753*'pravidla turnaje'!$C$26)+(L754*'pravidla turnaje'!$C$27)+(L755*'pravidla turnaje'!$C$28))</f>
        <v/>
      </c>
      <c r="M756" s="56" t="str">
        <f>IF(M732="","",(M746*'pravidla turnaje'!$C$19)+(M747*'pravidla turnaje'!$C$20)+(M748*'pravidla turnaje'!$C$21)+(M749*'pravidla turnaje'!$C$22)+(M750*'pravidla turnaje'!$C$23)+(M751*'pravidla turnaje'!$C$24)+(M752*'pravidla turnaje'!$C$25)+(M753*'pravidla turnaje'!$C$26)+(M754*'pravidla turnaje'!$C$27)+(M755*'pravidla turnaje'!$C$28))</f>
        <v/>
      </c>
      <c r="N756" s="56" t="str">
        <f>IF(N732="","",(N746*'pravidla turnaje'!$C$19)+(N747*'pravidla turnaje'!$C$20)+(N748*'pravidla turnaje'!$C$21)+(N749*'pravidla turnaje'!$C$22)+(N750*'pravidla turnaje'!$C$23)+(N751*'pravidla turnaje'!$C$24)+(N752*'pravidla turnaje'!$C$25)+(N753*'pravidla turnaje'!$C$26)+(N754*'pravidla turnaje'!$C$27)+(N755*'pravidla turnaje'!$C$28))</f>
        <v/>
      </c>
      <c r="O756" s="56" t="str">
        <f>IF(O732="","",(O746*'pravidla turnaje'!$C$19)+(O747*'pravidla turnaje'!$C$20)+(O748*'pravidla turnaje'!$C$21)+(O749*'pravidla turnaje'!$C$22)+(O750*'pravidla turnaje'!$C$23)+(O751*'pravidla turnaje'!$C$24)+(O752*'pravidla turnaje'!$C$25)+(O753*'pravidla turnaje'!$C$26)+(O754*'pravidla turnaje'!$C$27)+(O755*'pravidla turnaje'!$C$28))</f>
        <v/>
      </c>
      <c r="P756" s="56" t="str">
        <f>IF(P732="","",(P746*'pravidla turnaje'!$C$19)+(P747*'pravidla turnaje'!$C$20)+(P748*'pravidla turnaje'!$C$21)+(P749*'pravidla turnaje'!$C$22)+(P750*'pravidla turnaje'!$C$23)+(P751*'pravidla turnaje'!$C$24)+(P752*'pravidla turnaje'!$C$25)+(P753*'pravidla turnaje'!$C$26)+(P754*'pravidla turnaje'!$C$27)+(P755*'pravidla turnaje'!$C$28))</f>
        <v/>
      </c>
      <c r="Q756" s="56" t="str">
        <f>IF(Q732="","",(Q746*'pravidla turnaje'!$C$19)+(Q747*'pravidla turnaje'!$C$20)+(Q748*'pravidla turnaje'!$C$21)+(Q749*'pravidla turnaje'!$C$22)+(Q750*'pravidla turnaje'!$C$23)+(Q751*'pravidla turnaje'!$C$24)+(Q752*'pravidla turnaje'!$C$25)+(Q753*'pravidla turnaje'!$C$26)+(Q754*'pravidla turnaje'!$C$27)+(Q755*'pravidla turnaje'!$C$28))</f>
        <v/>
      </c>
      <c r="R756" s="57" t="str">
        <f>IF(R732="","",(R746*'pravidla turnaje'!$C$19)+(R747*'pravidla turnaje'!$C$20)+(R748*'pravidla turnaje'!$C$21)+(R749*'pravidla turnaje'!$C$22)+(R750*'pravidla turnaje'!$C$23)+(R751*'pravidla turnaje'!$C$24)+(R752*'pravidla turnaje'!$C$25)+(R753*'pravidla turnaje'!$C$26)+(R754*'pravidla turnaje'!$C$27)+(R755*'pravidla turnaje'!$C$28))</f>
        <v/>
      </c>
      <c r="S756" s="55" t="str">
        <f>IF(S732="","",(S746*'pravidla turnaje'!$C$19)+(S747*'pravidla turnaje'!$C$20)+(S748*'pravidla turnaje'!$C$21)+(S749*'pravidla turnaje'!$C$22)+(S750*'pravidla turnaje'!$C$23)+(S751*'pravidla turnaje'!$C$24)+(S752*'pravidla turnaje'!$C$25)+(S753*'pravidla turnaje'!$C$26)+(S754*'pravidla turnaje'!$C$27)+(S755*'pravidla turnaje'!$C$28))</f>
        <v/>
      </c>
      <c r="T756" s="56" t="str">
        <f>IF(T732="","",(T746*'pravidla turnaje'!$C$19)+(T747*'pravidla turnaje'!$C$20)+(T748*'pravidla turnaje'!$C$21)+(T749*'pravidla turnaje'!$C$22)+(T750*'pravidla turnaje'!$C$23)+(T751*'pravidla turnaje'!$C$24)+(T752*'pravidla turnaje'!$C$25)+(T753*'pravidla turnaje'!$C$26)+(T754*'pravidla turnaje'!$C$27)+(T755*'pravidla turnaje'!$C$28))</f>
        <v/>
      </c>
      <c r="U756" s="56" t="str">
        <f>IF(U732="","",(U746*'pravidla turnaje'!$C$19)+(U747*'pravidla turnaje'!$C$20)+(U748*'pravidla turnaje'!$C$21)+(U749*'pravidla turnaje'!$C$22)+(U750*'pravidla turnaje'!$C$23)+(U751*'pravidla turnaje'!$C$24)+(U752*'pravidla turnaje'!$C$25)+(U753*'pravidla turnaje'!$C$26)+(U754*'pravidla turnaje'!$C$27)+(U755*'pravidla turnaje'!$C$28))</f>
        <v/>
      </c>
      <c r="V756" s="56" t="str">
        <f>IF(V732="","",(V746*'pravidla turnaje'!$C$19)+(V747*'pravidla turnaje'!$C$20)+(V748*'pravidla turnaje'!$C$21)+(V749*'pravidla turnaje'!$C$22)+(V750*'pravidla turnaje'!$C$23)+(V751*'pravidla turnaje'!$C$24)+(V752*'pravidla turnaje'!$C$25)+(V753*'pravidla turnaje'!$C$26)+(V754*'pravidla turnaje'!$C$27)+(V755*'pravidla turnaje'!$C$28))</f>
        <v/>
      </c>
      <c r="W756" s="56" t="str">
        <f>IF(W732="","",(W746*'pravidla turnaje'!$C$19)+(W747*'pravidla turnaje'!$C$20)+(W748*'pravidla turnaje'!$C$21)+(W749*'pravidla turnaje'!$C$22)+(W750*'pravidla turnaje'!$C$23)+(W751*'pravidla turnaje'!$C$24)+(W752*'pravidla turnaje'!$C$25)+(W753*'pravidla turnaje'!$C$26)+(W754*'pravidla turnaje'!$C$27)+(W755*'pravidla turnaje'!$C$28))</f>
        <v/>
      </c>
      <c r="X756" s="56" t="str">
        <f>IF(X732="","",(X746*'pravidla turnaje'!$C$19)+(X747*'pravidla turnaje'!$C$20)+(X748*'pravidla turnaje'!$C$21)+(X749*'pravidla turnaje'!$C$22)+(X750*'pravidla turnaje'!$C$23)+(X751*'pravidla turnaje'!$C$24)+(X752*'pravidla turnaje'!$C$25)+(X753*'pravidla turnaje'!$C$26)+(X754*'pravidla turnaje'!$C$27)+(X755*'pravidla turnaje'!$C$28))</f>
        <v/>
      </c>
      <c r="Y756" s="56" t="str">
        <f>IF(Y732="","",(Y746*'pravidla turnaje'!$C$19)+(Y747*'pravidla turnaje'!$C$20)+(Y748*'pravidla turnaje'!$C$21)+(Y749*'pravidla turnaje'!$C$22)+(Y750*'pravidla turnaje'!$C$23)+(Y751*'pravidla turnaje'!$C$24)+(Y752*'pravidla turnaje'!$C$25)+(Y753*'pravidla turnaje'!$C$26)+(Y754*'pravidla turnaje'!$C$27)+(Y755*'pravidla turnaje'!$C$28))</f>
        <v/>
      </c>
      <c r="Z756" s="57" t="str">
        <f>IF(Z732="","",(Z746*'pravidla turnaje'!$C$19)+(Z747*'pravidla turnaje'!$C$20)+(Z748*'pravidla turnaje'!$C$21)+(Z749*'pravidla turnaje'!$C$22)+(Z750*'pravidla turnaje'!$C$23)+(Z751*'pravidla turnaje'!$C$24)+(Z752*'pravidla turnaje'!$C$25)+(Z753*'pravidla turnaje'!$C$26)+(Z754*'pravidla turnaje'!$C$27)+(Z755*'pravidla turnaje'!$C$28))</f>
        <v/>
      </c>
      <c r="AA756" s="55" t="str">
        <f>IF(AA732="","",(AA746*'pravidla turnaje'!$C$19)+(AA747*'pravidla turnaje'!$C$20)+(AA748*'pravidla turnaje'!$C$21)+(AA749*'pravidla turnaje'!$C$22)+(AA750*'pravidla turnaje'!$C$23)+(AA751*'pravidla turnaje'!$C$24)+(AA752*'pravidla turnaje'!$C$25)+(AA753*'pravidla turnaje'!$C$26)+(AA754*'pravidla turnaje'!$C$27)+(AA755*'pravidla turnaje'!$C$28))</f>
        <v/>
      </c>
      <c r="AB756" s="56" t="str">
        <f>IF(AB732="","",(AB746*'pravidla turnaje'!$C$19)+(AB747*'pravidla turnaje'!$C$20)+(AB748*'pravidla turnaje'!$C$21)+(AB749*'pravidla turnaje'!$C$22)+(AB750*'pravidla turnaje'!$C$23)+(AB751*'pravidla turnaje'!$C$24)+(AB752*'pravidla turnaje'!$C$25)+(AB753*'pravidla turnaje'!$C$26)+(AB754*'pravidla turnaje'!$C$27)+(AB755*'pravidla turnaje'!$C$28))</f>
        <v/>
      </c>
      <c r="AC756" s="56" t="str">
        <f>IF(AC732="","",(AC746*'pravidla turnaje'!$C$19)+(AC747*'pravidla turnaje'!$C$20)+(AC748*'pravidla turnaje'!$C$21)+(AC749*'pravidla turnaje'!$C$22)+(AC750*'pravidla turnaje'!$C$23)+(AC751*'pravidla turnaje'!$C$24)+(AC752*'pravidla turnaje'!$C$25)+(AC753*'pravidla turnaje'!$C$26)+(AC754*'pravidla turnaje'!$C$27)+(AC755*'pravidla turnaje'!$C$28))</f>
        <v/>
      </c>
      <c r="AD756" s="56" t="str">
        <f>IF(AD732="","",(AD746*'pravidla turnaje'!$C$19)+(AD747*'pravidla turnaje'!$C$20)+(AD748*'pravidla turnaje'!$C$21)+(AD749*'pravidla turnaje'!$C$22)+(AD750*'pravidla turnaje'!$C$23)+(AD751*'pravidla turnaje'!$C$24)+(AD752*'pravidla turnaje'!$C$25)+(AD753*'pravidla turnaje'!$C$26)+(AD754*'pravidla turnaje'!$C$27)+(AD755*'pravidla turnaje'!$C$28))</f>
        <v/>
      </c>
      <c r="AE756" s="56" t="str">
        <f>IF(AE732="","",(AE746*'pravidla turnaje'!$C$19)+(AE747*'pravidla turnaje'!$C$20)+(AE748*'pravidla turnaje'!$C$21)+(AE749*'pravidla turnaje'!$C$22)+(AE750*'pravidla turnaje'!$C$23)+(AE751*'pravidla turnaje'!$C$24)+(AE752*'pravidla turnaje'!$C$25)+(AE753*'pravidla turnaje'!$C$26)+(AE754*'pravidla turnaje'!$C$27)+(AE755*'pravidla turnaje'!$C$28))</f>
        <v/>
      </c>
      <c r="AF756" s="56" t="str">
        <f>IF(AF732="","",(AF746*'pravidla turnaje'!$C$19)+(AF747*'pravidla turnaje'!$C$20)+(AF748*'pravidla turnaje'!$C$21)+(AF749*'pravidla turnaje'!$C$22)+(AF750*'pravidla turnaje'!$C$23)+(AF751*'pravidla turnaje'!$C$24)+(AF752*'pravidla turnaje'!$C$25)+(AF753*'pravidla turnaje'!$C$26)+(AF754*'pravidla turnaje'!$C$27)+(AF755*'pravidla turnaje'!$C$28))</f>
        <v/>
      </c>
      <c r="AG756" s="56" t="str">
        <f>IF(AG732="","",(AG746*'pravidla turnaje'!$C$19)+(AG747*'pravidla turnaje'!$C$20)+(AG748*'pravidla turnaje'!$C$21)+(AG749*'pravidla turnaje'!$C$22)+(AG750*'pravidla turnaje'!$C$23)+(AG751*'pravidla turnaje'!$C$24)+(AG752*'pravidla turnaje'!$C$25)+(AG753*'pravidla turnaje'!$C$26)+(AG754*'pravidla turnaje'!$C$27)+(AG755*'pravidla turnaje'!$C$28))</f>
        <v/>
      </c>
      <c r="AH756" s="57" t="str">
        <f>IF(AH732="","",(AH746*'pravidla turnaje'!$C$19)+(AH747*'pravidla turnaje'!$C$20)+(AH748*'pravidla turnaje'!$C$21)+(AH749*'pravidla turnaje'!$C$22)+(AH750*'pravidla turnaje'!$C$23)+(AH751*'pravidla turnaje'!$C$24)+(AH752*'pravidla turnaje'!$C$25)+(AH753*'pravidla turnaje'!$C$26)+(AH754*'pravidla turnaje'!$C$27)+(AH755*'pravidla turnaje'!$C$28))</f>
        <v/>
      </c>
      <c r="AI756" s="55" t="str">
        <f>IF(AI732="","",(AI746*'pravidla turnaje'!$C$19)+(AI747*'pravidla turnaje'!$C$20)+(AI748*'pravidla turnaje'!$C$21)+(AI749*'pravidla turnaje'!$C$22)+(AI750*'pravidla turnaje'!$C$23)+(AI751*'pravidla turnaje'!$C$24)+(AI752*'pravidla turnaje'!$C$25)+(AI753*'pravidla turnaje'!$C$26)+(AI754*'pravidla turnaje'!$C$27)+(AI755*'pravidla turnaje'!$C$28))</f>
        <v/>
      </c>
      <c r="AJ756" s="56" t="str">
        <f>IF(AJ732="","",(AJ746*'pravidla turnaje'!$C$19)+(AJ747*'pravidla turnaje'!$C$20)+(AJ748*'pravidla turnaje'!$C$21)+(AJ749*'pravidla turnaje'!$C$22)+(AJ750*'pravidla turnaje'!$C$23)+(AJ751*'pravidla turnaje'!$C$24)+(AJ752*'pravidla turnaje'!$C$25)+(AJ753*'pravidla turnaje'!$C$26)+(AJ754*'pravidla turnaje'!$C$27)+(AJ755*'pravidla turnaje'!$C$28))</f>
        <v/>
      </c>
      <c r="AK756" s="56" t="str">
        <f>IF(AK732="","",(AK746*'pravidla turnaje'!$C$19)+(AK747*'pravidla turnaje'!$C$20)+(AK748*'pravidla turnaje'!$C$21)+(AK749*'pravidla turnaje'!$C$22)+(AK750*'pravidla turnaje'!$C$23)+(AK751*'pravidla turnaje'!$C$24)+(AK752*'pravidla turnaje'!$C$25)+(AK753*'pravidla turnaje'!$C$26)+(AK754*'pravidla turnaje'!$C$27)+(AK755*'pravidla turnaje'!$C$28))</f>
        <v/>
      </c>
      <c r="AL756" s="56" t="str">
        <f>IF(AL732="","",(AL746*'pravidla turnaje'!$C$19)+(AL747*'pravidla turnaje'!$C$20)+(AL748*'pravidla turnaje'!$C$21)+(AL749*'pravidla turnaje'!$C$22)+(AL750*'pravidla turnaje'!$C$23)+(AL751*'pravidla turnaje'!$C$24)+(AL752*'pravidla turnaje'!$C$25)+(AL753*'pravidla turnaje'!$C$26)+(AL754*'pravidla turnaje'!$C$27)+(AL755*'pravidla turnaje'!$C$28))</f>
        <v/>
      </c>
      <c r="AM756" s="56" t="str">
        <f>IF(AM732="","",(AM746*'pravidla turnaje'!$C$19)+(AM747*'pravidla turnaje'!$C$20)+(AM748*'pravidla turnaje'!$C$21)+(AM749*'pravidla turnaje'!$C$22)+(AM750*'pravidla turnaje'!$C$23)+(AM751*'pravidla turnaje'!$C$24)+(AM752*'pravidla turnaje'!$C$25)+(AM753*'pravidla turnaje'!$C$26)+(AM754*'pravidla turnaje'!$C$27)+(AM755*'pravidla turnaje'!$C$28))</f>
        <v/>
      </c>
      <c r="AN756" s="56" t="str">
        <f>IF(AN732="","",(AN746*'pravidla turnaje'!$C$19)+(AN747*'pravidla turnaje'!$C$20)+(AN748*'pravidla turnaje'!$C$21)+(AN749*'pravidla turnaje'!$C$22)+(AN750*'pravidla turnaje'!$C$23)+(AN751*'pravidla turnaje'!$C$24)+(AN752*'pravidla turnaje'!$C$25)+(AN753*'pravidla turnaje'!$C$26)+(AN754*'pravidla turnaje'!$C$27)+(AN755*'pravidla turnaje'!$C$28))</f>
        <v/>
      </c>
      <c r="AO756" s="56" t="str">
        <f>IF(AO732="","",(AO746*'pravidla turnaje'!$C$19)+(AO747*'pravidla turnaje'!$C$20)+(AO748*'pravidla turnaje'!$C$21)+(AO749*'pravidla turnaje'!$C$22)+(AO750*'pravidla turnaje'!$C$23)+(AO751*'pravidla turnaje'!$C$24)+(AO752*'pravidla turnaje'!$C$25)+(AO753*'pravidla turnaje'!$C$26)+(AO754*'pravidla turnaje'!$C$27)+(AO755*'pravidla turnaje'!$C$28))</f>
        <v/>
      </c>
      <c r="AP756" s="57" t="str">
        <f>IF(AP732="","",(AP746*'pravidla turnaje'!$C$19)+(AP747*'pravidla turnaje'!$C$20)+(AP748*'pravidla turnaje'!$C$21)+(AP749*'pravidla turnaje'!$C$22)+(AP750*'pravidla turnaje'!$C$23)+(AP751*'pravidla turnaje'!$C$24)+(AP752*'pravidla turnaje'!$C$25)+(AP753*'pravidla turnaje'!$C$26)+(AP754*'pravidla turnaje'!$C$27)+(AP755*'pravidla turnaje'!$C$28))</f>
        <v/>
      </c>
      <c r="AQ756" s="55" t="str">
        <f>IF(AQ732="","",(AQ746*'pravidla turnaje'!$C$19)+(AQ747*'pravidla turnaje'!$C$20)+(AQ748*'pravidla turnaje'!$C$21)+(AQ749*'pravidla turnaje'!$C$22)+(AQ750*'pravidla turnaje'!$C$23)+(AQ751*'pravidla turnaje'!$C$24)+(AQ752*'pravidla turnaje'!$C$25)+(AQ753*'pravidla turnaje'!$C$26)+(AQ754*'pravidla turnaje'!$C$27)+(AQ755*'pravidla turnaje'!$C$28))</f>
        <v/>
      </c>
      <c r="AR756" s="56" t="str">
        <f>IF(AR732="","",(AR746*'pravidla turnaje'!$C$19)+(AR747*'pravidla turnaje'!$C$20)+(AR748*'pravidla turnaje'!$C$21)+(AR749*'pravidla turnaje'!$C$22)+(AR750*'pravidla turnaje'!$C$23)+(AR751*'pravidla turnaje'!$C$24)+(AR752*'pravidla turnaje'!$C$25)+(AR753*'pravidla turnaje'!$C$26)+(AR754*'pravidla turnaje'!$C$27)+(AR755*'pravidla turnaje'!$C$28))</f>
        <v/>
      </c>
      <c r="AS756" s="56" t="str">
        <f>IF(AS732="","",(AS746*'pravidla turnaje'!$C$19)+(AS747*'pravidla turnaje'!$C$20)+(AS748*'pravidla turnaje'!$C$21)+(AS749*'pravidla turnaje'!$C$22)+(AS750*'pravidla turnaje'!$C$23)+(AS751*'pravidla turnaje'!$C$24)+(AS752*'pravidla turnaje'!$C$25)+(AS753*'pravidla turnaje'!$C$26)+(AS754*'pravidla turnaje'!$C$27)+(AS755*'pravidla turnaje'!$C$28))</f>
        <v/>
      </c>
      <c r="AT756" s="56" t="str">
        <f>IF(AT732="","",(AT746*'pravidla turnaje'!$C$19)+(AT747*'pravidla turnaje'!$C$20)+(AT748*'pravidla turnaje'!$C$21)+(AT749*'pravidla turnaje'!$C$22)+(AT750*'pravidla turnaje'!$C$23)+(AT751*'pravidla turnaje'!$C$24)+(AT752*'pravidla turnaje'!$C$25)+(AT753*'pravidla turnaje'!$C$26)+(AT754*'pravidla turnaje'!$C$27)+(AT755*'pravidla turnaje'!$C$28))</f>
        <v/>
      </c>
      <c r="AU756" s="56" t="str">
        <f>IF(AU732="","",(AU746*'pravidla turnaje'!$C$19)+(AU747*'pravidla turnaje'!$C$20)+(AU748*'pravidla turnaje'!$C$21)+(AU749*'pravidla turnaje'!$C$22)+(AU750*'pravidla turnaje'!$C$23)+(AU751*'pravidla turnaje'!$C$24)+(AU752*'pravidla turnaje'!$C$25)+(AU753*'pravidla turnaje'!$C$26)+(AU754*'pravidla turnaje'!$C$27)+(AU755*'pravidla turnaje'!$C$28))</f>
        <v/>
      </c>
      <c r="AV756" s="56" t="str">
        <f>IF(AV732="","",(AV746*'pravidla turnaje'!$C$19)+(AV747*'pravidla turnaje'!$C$20)+(AV748*'pravidla turnaje'!$C$21)+(AV749*'pravidla turnaje'!$C$22)+(AV750*'pravidla turnaje'!$C$23)+(AV751*'pravidla turnaje'!$C$24)+(AV752*'pravidla turnaje'!$C$25)+(AV753*'pravidla turnaje'!$C$26)+(AV754*'pravidla turnaje'!$C$27)+(AV755*'pravidla turnaje'!$C$28))</f>
        <v/>
      </c>
      <c r="AW756" s="56" t="str">
        <f>IF(AW732="","",(AW746*'pravidla turnaje'!$C$19)+(AW747*'pravidla turnaje'!$C$20)+(AW748*'pravidla turnaje'!$C$21)+(AW749*'pravidla turnaje'!$C$22)+(AW750*'pravidla turnaje'!$C$23)+(AW751*'pravidla turnaje'!$C$24)+(AW752*'pravidla turnaje'!$C$25)+(AW753*'pravidla turnaje'!$C$26)+(AW754*'pravidla turnaje'!$C$27)+(AW755*'pravidla turnaje'!$C$28))</f>
        <v/>
      </c>
      <c r="AX756" s="57" t="str">
        <f>IF(AX732="","",(AX746*'pravidla turnaje'!$C$19)+(AX747*'pravidla turnaje'!$C$20)+(AX748*'pravidla turnaje'!$C$21)+(AX749*'pravidla turnaje'!$C$22)+(AX750*'pravidla turnaje'!$C$23)+(AX751*'pravidla turnaje'!$C$24)+(AX752*'pravidla turnaje'!$C$25)+(AX753*'pravidla turnaje'!$C$26)+(AX754*'pravidla turnaje'!$C$27)+(AX755*'pravidla turnaje'!$C$28))</f>
        <v/>
      </c>
      <c r="AY756" s="55" t="str">
        <f>IF(AY732="","",(AY746*'pravidla turnaje'!$C$19)+(AY747*'pravidla turnaje'!$C$20)+(AY748*'pravidla turnaje'!$C$21)+(AY749*'pravidla turnaje'!$C$22)+(AY750*'pravidla turnaje'!$C$23)+(AY751*'pravidla turnaje'!$C$24)+(AY752*'pravidla turnaje'!$C$25)+(AY753*'pravidla turnaje'!$C$26)+(AY754*'pravidla turnaje'!$C$27)+(AY755*'pravidla turnaje'!$C$28))</f>
        <v/>
      </c>
      <c r="AZ756" s="56" t="str">
        <f>IF(AZ732="","",(AZ746*'pravidla turnaje'!$C$19)+(AZ747*'pravidla turnaje'!$C$20)+(AZ748*'pravidla turnaje'!$C$21)+(AZ749*'pravidla turnaje'!$C$22)+(AZ750*'pravidla turnaje'!$C$23)+(AZ751*'pravidla turnaje'!$C$24)+(AZ752*'pravidla turnaje'!$C$25)+(AZ753*'pravidla turnaje'!$C$26)+(AZ754*'pravidla turnaje'!$C$27)+(AZ755*'pravidla turnaje'!$C$28))</f>
        <v/>
      </c>
      <c r="BA756" s="56" t="str">
        <f>IF(BA732="","",(BA746*'pravidla turnaje'!$C$19)+(BA747*'pravidla turnaje'!$C$20)+(BA748*'pravidla turnaje'!$C$21)+(BA749*'pravidla turnaje'!$C$22)+(BA750*'pravidla turnaje'!$C$23)+(BA751*'pravidla turnaje'!$C$24)+(BA752*'pravidla turnaje'!$C$25)+(BA753*'pravidla turnaje'!$C$26)+(BA754*'pravidla turnaje'!$C$27)+(BA755*'pravidla turnaje'!$C$28))</f>
        <v/>
      </c>
      <c r="BB756" s="56" t="str">
        <f>IF(BB732="","",(BB746*'pravidla turnaje'!$C$19)+(BB747*'pravidla turnaje'!$C$20)+(BB748*'pravidla turnaje'!$C$21)+(BB749*'pravidla turnaje'!$C$22)+(BB750*'pravidla turnaje'!$C$23)+(BB751*'pravidla turnaje'!$C$24)+(BB752*'pravidla turnaje'!$C$25)+(BB753*'pravidla turnaje'!$C$26)+(BB754*'pravidla turnaje'!$C$27)+(BB755*'pravidla turnaje'!$C$28))</f>
        <v/>
      </c>
      <c r="BC756" s="56" t="str">
        <f>IF(BC732="","",(BC746*'pravidla turnaje'!$C$19)+(BC747*'pravidla turnaje'!$C$20)+(BC748*'pravidla turnaje'!$C$21)+(BC749*'pravidla turnaje'!$C$22)+(BC750*'pravidla turnaje'!$C$23)+(BC751*'pravidla turnaje'!$C$24)+(BC752*'pravidla turnaje'!$C$25)+(BC753*'pravidla turnaje'!$C$26)+(BC754*'pravidla turnaje'!$C$27)+(BC755*'pravidla turnaje'!$C$28))</f>
        <v/>
      </c>
      <c r="BD756" s="56" t="str">
        <f>IF(BD732="","",(BD746*'pravidla turnaje'!$C$19)+(BD747*'pravidla turnaje'!$C$20)+(BD748*'pravidla turnaje'!$C$21)+(BD749*'pravidla turnaje'!$C$22)+(BD750*'pravidla turnaje'!$C$23)+(BD751*'pravidla turnaje'!$C$24)+(BD752*'pravidla turnaje'!$C$25)+(BD753*'pravidla turnaje'!$C$26)+(BD754*'pravidla turnaje'!$C$27)+(BD755*'pravidla turnaje'!$C$28))</f>
        <v/>
      </c>
      <c r="BE756" s="56" t="str">
        <f>IF(BE732="","",(BE746*'pravidla turnaje'!$C$19)+(BE747*'pravidla turnaje'!$C$20)+(BE748*'pravidla turnaje'!$C$21)+(BE749*'pravidla turnaje'!$C$22)+(BE750*'pravidla turnaje'!$C$23)+(BE751*'pravidla turnaje'!$C$24)+(BE752*'pravidla turnaje'!$C$25)+(BE753*'pravidla turnaje'!$C$26)+(BE754*'pravidla turnaje'!$C$27)+(BE755*'pravidla turnaje'!$C$28))</f>
        <v/>
      </c>
      <c r="BF756" s="57" t="str">
        <f>IF(BF732="","",(BF746*'pravidla turnaje'!$C$19)+(BF747*'pravidla turnaje'!$C$20)+(BF748*'pravidla turnaje'!$C$21)+(BF749*'pravidla turnaje'!$C$22)+(BF750*'pravidla turnaje'!$C$23)+(BF751*'pravidla turnaje'!$C$24)+(BF752*'pravidla turnaje'!$C$25)+(BF753*'pravidla turnaje'!$C$26)+(BF754*'pravidla turnaje'!$C$27)+(BF755*'pravidla turnaje'!$C$28))</f>
        <v/>
      </c>
      <c r="BG756" s="55" t="str">
        <f>IF(BG732="","",(BG746*'pravidla turnaje'!$C$19)+(BG747*'pravidla turnaje'!$C$20)+(BG748*'pravidla turnaje'!$C$21)+(BG749*'pravidla turnaje'!$C$22)+(BG750*'pravidla turnaje'!$C$23)+(BG751*'pravidla turnaje'!$C$24)+(BG752*'pravidla turnaje'!$C$25)+(BG753*'pravidla turnaje'!$C$26)+(BG754*'pravidla turnaje'!$C$27)+(BG755*'pravidla turnaje'!$C$28))</f>
        <v/>
      </c>
      <c r="BH756" s="56" t="str">
        <f>IF(BH732="","",(BH746*'pravidla turnaje'!$C$19)+(BH747*'pravidla turnaje'!$C$20)+(BH748*'pravidla turnaje'!$C$21)+(BH749*'pravidla turnaje'!$C$22)+(BH750*'pravidla turnaje'!$C$23)+(BH751*'pravidla turnaje'!$C$24)+(BH752*'pravidla turnaje'!$C$25)+(BH753*'pravidla turnaje'!$C$26)+(BH754*'pravidla turnaje'!$C$27)+(BH755*'pravidla turnaje'!$C$28))</f>
        <v/>
      </c>
      <c r="BI756" s="56" t="str">
        <f>IF(BI732="","",(BI746*'pravidla turnaje'!$C$19)+(BI747*'pravidla turnaje'!$C$20)+(BI748*'pravidla turnaje'!$C$21)+(BI749*'pravidla turnaje'!$C$22)+(BI750*'pravidla turnaje'!$C$23)+(BI751*'pravidla turnaje'!$C$24)+(BI752*'pravidla turnaje'!$C$25)+(BI753*'pravidla turnaje'!$C$26)+(BI754*'pravidla turnaje'!$C$27)+(BI755*'pravidla turnaje'!$C$28))</f>
        <v/>
      </c>
      <c r="BJ756" s="56" t="str">
        <f>IF(BJ732="","",(BJ746*'pravidla turnaje'!$C$19)+(BJ747*'pravidla turnaje'!$C$20)+(BJ748*'pravidla turnaje'!$C$21)+(BJ749*'pravidla turnaje'!$C$22)+(BJ750*'pravidla turnaje'!$C$23)+(BJ751*'pravidla turnaje'!$C$24)+(BJ752*'pravidla turnaje'!$C$25)+(BJ753*'pravidla turnaje'!$C$26)+(BJ754*'pravidla turnaje'!$C$27)+(BJ755*'pravidla turnaje'!$C$28))</f>
        <v/>
      </c>
      <c r="BK756" s="56" t="str">
        <f>IF(BK732="","",(BK746*'pravidla turnaje'!$C$19)+(BK747*'pravidla turnaje'!$C$20)+(BK748*'pravidla turnaje'!$C$21)+(BK749*'pravidla turnaje'!$C$22)+(BK750*'pravidla turnaje'!$C$23)+(BK751*'pravidla turnaje'!$C$24)+(BK752*'pravidla turnaje'!$C$25)+(BK753*'pravidla turnaje'!$C$26)+(BK754*'pravidla turnaje'!$C$27)+(BK755*'pravidla turnaje'!$C$28))</f>
        <v/>
      </c>
      <c r="BL756" s="56" t="str">
        <f>IF(BL732="","",(BL746*'pravidla turnaje'!$C$19)+(BL747*'pravidla turnaje'!$C$20)+(BL748*'pravidla turnaje'!$C$21)+(BL749*'pravidla turnaje'!$C$22)+(BL750*'pravidla turnaje'!$C$23)+(BL751*'pravidla turnaje'!$C$24)+(BL752*'pravidla turnaje'!$C$25)+(BL753*'pravidla turnaje'!$C$26)+(BL754*'pravidla turnaje'!$C$27)+(BL755*'pravidla turnaje'!$C$28))</f>
        <v/>
      </c>
      <c r="BM756" s="56" t="str">
        <f>IF(BM732="","",(BM746*'pravidla turnaje'!$C$19)+(BM747*'pravidla turnaje'!$C$20)+(BM748*'pravidla turnaje'!$C$21)+(BM749*'pravidla turnaje'!$C$22)+(BM750*'pravidla turnaje'!$C$23)+(BM751*'pravidla turnaje'!$C$24)+(BM752*'pravidla turnaje'!$C$25)+(BM753*'pravidla turnaje'!$C$26)+(BM754*'pravidla turnaje'!$C$27)+(BM755*'pravidla turnaje'!$C$28))</f>
        <v/>
      </c>
      <c r="BN756" s="57" t="str">
        <f>IF(BN732="","",(BN746*'pravidla turnaje'!$C$19)+(BN747*'pravidla turnaje'!$C$20)+(BN748*'pravidla turnaje'!$C$21)+(BN749*'pravidla turnaje'!$C$22)+(BN750*'pravidla turnaje'!$C$23)+(BN751*'pravidla turnaje'!$C$24)+(BN752*'pravidla turnaje'!$C$25)+(BN753*'pravidla turnaje'!$C$26)+(BN754*'pravidla turnaje'!$C$27)+(BN755*'pravidla turnaje'!$C$28))</f>
        <v/>
      </c>
    </row>
    <row r="757" spans="1:66" ht="15" customHeight="1" x14ac:dyDescent="0.25"/>
    <row r="758" spans="1:66" ht="5.25" customHeight="1" x14ac:dyDescent="0.25"/>
    <row r="759" spans="1:66" ht="5.25" customHeight="1" x14ac:dyDescent="0.25"/>
    <row r="760" spans="1:66" ht="5.25" customHeight="1" thickBot="1" x14ac:dyDescent="0.3"/>
    <row r="761" spans="1:66" ht="30" customHeight="1" x14ac:dyDescent="0.25">
      <c r="A761" s="2115" t="str">
        <f>CONCATENATE("skupina ",VLOOKUP(C761-1,'pravidla turnaje'!$A$64:$B$83,2,0))</f>
        <v>skupina Z</v>
      </c>
      <c r="B761" s="2124"/>
      <c r="C761" s="924">
        <v>201</v>
      </c>
      <c r="D761" s="925">
        <v>202</v>
      </c>
      <c r="E761" s="925">
        <v>203</v>
      </c>
      <c r="F761" s="925">
        <v>204</v>
      </c>
      <c r="G761" s="925">
        <v>205</v>
      </c>
      <c r="H761" s="925">
        <v>206</v>
      </c>
      <c r="I761" s="925">
        <v>207</v>
      </c>
      <c r="J761" s="1015">
        <v>208</v>
      </c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38"/>
      <c r="AJ761" s="38"/>
      <c r="AK761" s="38"/>
      <c r="AL761" s="38"/>
      <c r="AM761" s="38"/>
      <c r="AN761" s="38"/>
      <c r="AO761" s="38"/>
      <c r="AP761" s="38"/>
      <c r="AQ761" s="38"/>
      <c r="AR761" s="38"/>
      <c r="AS761" s="38"/>
      <c r="AT761" s="38"/>
      <c r="AU761" s="38"/>
      <c r="AV761" s="38"/>
      <c r="AW761" s="38"/>
      <c r="AX761" s="38"/>
      <c r="AY761" s="38"/>
      <c r="AZ761" s="38"/>
      <c r="BA761" s="38"/>
      <c r="BB761" s="38"/>
      <c r="BC761" s="38"/>
      <c r="BD761" s="38"/>
      <c r="BE761" s="38"/>
      <c r="BF761" s="38"/>
      <c r="BG761" s="38"/>
      <c r="BH761" s="38"/>
      <c r="BI761" s="38"/>
      <c r="BJ761" s="38"/>
      <c r="BK761" s="38"/>
      <c r="BL761" s="38"/>
      <c r="BM761" s="38"/>
      <c r="BN761" s="38"/>
    </row>
    <row r="762" spans="1:66" ht="15.75" x14ac:dyDescent="0.25">
      <c r="A762" s="2125" t="s">
        <v>22</v>
      </c>
      <c r="B762" s="2126"/>
      <c r="C762" s="1016" t="str">
        <f>VLOOKUP(C$761,'Tabulka-skore'!$B$4:$Q$239,11,0)</f>
        <v/>
      </c>
      <c r="D762" s="951" t="str">
        <f>VLOOKUP(D$761,'Tabulka-skore'!$B$4:$Q$239,11,0)</f>
        <v/>
      </c>
      <c r="E762" s="951" t="str">
        <f>VLOOKUP(E$761,'Tabulka-skore'!$B$4:$Q$239,11,0)</f>
        <v/>
      </c>
      <c r="F762" s="951" t="str">
        <f>VLOOKUP(F$761,'Tabulka-skore'!$B$4:$Q$239,11,0)</f>
        <v/>
      </c>
      <c r="G762" s="951" t="str">
        <f>VLOOKUP(G$761,'Tabulka-skore'!$B$4:$Q$239,11,0)</f>
        <v/>
      </c>
      <c r="H762" s="951" t="str">
        <f>VLOOKUP(H$761,'Tabulka-skore'!$B$4:$Q$239,11,0)</f>
        <v/>
      </c>
      <c r="I762" s="951" t="str">
        <f>VLOOKUP(I$761,'Tabulka-skore'!$B$4:$Q$239,11,0)</f>
        <v/>
      </c>
      <c r="J762" s="1017" t="str">
        <f>VLOOKUP(J$761,'Tabulka-skore'!$B$4:$Q$239,11,0)</f>
        <v/>
      </c>
      <c r="K762" s="39"/>
      <c r="L762" s="39"/>
      <c r="M762" s="39"/>
      <c r="N762" s="39"/>
      <c r="O762" s="39"/>
      <c r="P762" s="39"/>
      <c r="Q762" s="39"/>
      <c r="R762" s="39"/>
    </row>
    <row r="763" spans="1:66" ht="15.75" x14ac:dyDescent="0.25">
      <c r="A763" s="2125" t="s">
        <v>23</v>
      </c>
      <c r="B763" s="2126"/>
      <c r="C763" s="1016" t="str">
        <f>VLOOKUP(C$761,'Tabulka-skore'!$B$4:$Q$239,12,0)</f>
        <v/>
      </c>
      <c r="D763" s="951" t="str">
        <f>VLOOKUP(D$761,'Tabulka-skore'!$B$4:$Q$239,12,0)</f>
        <v/>
      </c>
      <c r="E763" s="951" t="str">
        <f>VLOOKUP(E$761,'Tabulka-skore'!$B$4:$Q$239,12,0)</f>
        <v/>
      </c>
      <c r="F763" s="951" t="str">
        <f>VLOOKUP(F$761,'Tabulka-skore'!$B$4:$Q$239,12,0)</f>
        <v/>
      </c>
      <c r="G763" s="951" t="str">
        <f>VLOOKUP(G$761,'Tabulka-skore'!$B$4:$Q$239,12,0)</f>
        <v/>
      </c>
      <c r="H763" s="951" t="str">
        <f>VLOOKUP(H$761,'Tabulka-skore'!$B$4:$Q$239,12,0)</f>
        <v/>
      </c>
      <c r="I763" s="951" t="str">
        <f>VLOOKUP(I$761,'Tabulka-skore'!$B$4:$Q$239,12,0)</f>
        <v/>
      </c>
      <c r="J763" s="1017" t="str">
        <f>VLOOKUP(J$761,'Tabulka-skore'!$B$4:$Q$239,12,0)</f>
        <v/>
      </c>
      <c r="K763" s="39"/>
      <c r="L763" s="39"/>
      <c r="M763" s="39"/>
      <c r="N763" s="39"/>
      <c r="O763" s="39"/>
      <c r="P763" s="39"/>
      <c r="Q763" s="39"/>
      <c r="R763" s="39"/>
    </row>
    <row r="764" spans="1:66" ht="15.75" x14ac:dyDescent="0.25">
      <c r="A764" s="2125" t="s">
        <v>24</v>
      </c>
      <c r="B764" s="2126"/>
      <c r="C764" s="1016" t="str">
        <f>VLOOKUP(C$761,'Tabulka-skore'!$B$4:$Q$239,13,0)</f>
        <v/>
      </c>
      <c r="D764" s="951" t="str">
        <f>VLOOKUP(D$761,'Tabulka-skore'!$B$4:$Q$239,13,0)</f>
        <v/>
      </c>
      <c r="E764" s="951" t="str">
        <f>VLOOKUP(E$761,'Tabulka-skore'!$B$4:$Q$239,13,0)</f>
        <v/>
      </c>
      <c r="F764" s="951" t="str">
        <f>VLOOKUP(F$761,'Tabulka-skore'!$B$4:$Q$239,13,0)</f>
        <v/>
      </c>
      <c r="G764" s="951" t="str">
        <f>VLOOKUP(G$761,'Tabulka-skore'!$B$4:$Q$239,13,0)</f>
        <v/>
      </c>
      <c r="H764" s="951" t="str">
        <f>VLOOKUP(H$761,'Tabulka-skore'!$B$4:$Q$239,13,0)</f>
        <v/>
      </c>
      <c r="I764" s="951" t="str">
        <f>VLOOKUP(I$761,'Tabulka-skore'!$B$4:$Q$239,13,0)</f>
        <v/>
      </c>
      <c r="J764" s="1017" t="str">
        <f>VLOOKUP(J$761,'Tabulka-skore'!$B$4:$Q$239,13,0)</f>
        <v/>
      </c>
      <c r="K764" s="39"/>
      <c r="L764" s="39"/>
      <c r="M764" s="39"/>
      <c r="N764" s="39"/>
      <c r="O764" s="39"/>
      <c r="P764" s="39"/>
      <c r="Q764" s="39"/>
      <c r="R764" s="39"/>
    </row>
    <row r="765" spans="1:66" ht="15.75" x14ac:dyDescent="0.25">
      <c r="A765" s="2125" t="s">
        <v>8</v>
      </c>
      <c r="B765" s="2126"/>
      <c r="C765" s="1016" t="str">
        <f>VLOOKUP(C$761,'Tabulka-skore'!$B$4:$Q$239,14,0)</f>
        <v/>
      </c>
      <c r="D765" s="951" t="str">
        <f>VLOOKUP(D$761,'Tabulka-skore'!$B$4:$Q$239,14,0)</f>
        <v/>
      </c>
      <c r="E765" s="951" t="str">
        <f>VLOOKUP(E$761,'Tabulka-skore'!$B$4:$Q$239,14,0)</f>
        <v/>
      </c>
      <c r="F765" s="951" t="str">
        <f>VLOOKUP(F$761,'Tabulka-skore'!$B$4:$Q$239,14,0)</f>
        <v/>
      </c>
      <c r="G765" s="951" t="str">
        <f>VLOOKUP(G$761,'Tabulka-skore'!$B$4:$Q$239,14,0)</f>
        <v/>
      </c>
      <c r="H765" s="951" t="str">
        <f>VLOOKUP(H$761,'Tabulka-skore'!$B$4:$Q$239,14,0)</f>
        <v/>
      </c>
      <c r="I765" s="951" t="str">
        <f>VLOOKUP(I$761,'Tabulka-skore'!$B$4:$Q$239,14,0)</f>
        <v/>
      </c>
      <c r="J765" s="1017" t="str">
        <f>VLOOKUP(J$761,'Tabulka-skore'!$B$4:$Q$239,14,0)</f>
        <v/>
      </c>
      <c r="K765" s="40"/>
      <c r="L765" s="40"/>
      <c r="M765" s="40"/>
      <c r="N765" s="40"/>
      <c r="O765" s="40"/>
      <c r="P765" s="40"/>
      <c r="Q765" s="40"/>
      <c r="R765" s="40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</row>
    <row r="766" spans="1:66" ht="37.5" customHeight="1" x14ac:dyDescent="0.25">
      <c r="A766" s="2125" t="s">
        <v>135</v>
      </c>
      <c r="B766" s="2126"/>
      <c r="C766" s="1018" t="str">
        <f t="shared" ref="C766:J766" si="3243">IFERROR(IF(C764=0,MAX($C$123:$J$123)+1,C763/C764),"")</f>
        <v/>
      </c>
      <c r="D766" s="952" t="str">
        <f t="shared" si="3243"/>
        <v/>
      </c>
      <c r="E766" s="952" t="str">
        <f t="shared" si="3243"/>
        <v/>
      </c>
      <c r="F766" s="952" t="str">
        <f t="shared" si="3243"/>
        <v/>
      </c>
      <c r="G766" s="952" t="str">
        <f t="shared" si="3243"/>
        <v/>
      </c>
      <c r="H766" s="952" t="str">
        <f t="shared" si="3243"/>
        <v/>
      </c>
      <c r="I766" s="952" t="str">
        <f t="shared" si="3243"/>
        <v/>
      </c>
      <c r="J766" s="1019" t="str">
        <f t="shared" si="3243"/>
        <v/>
      </c>
      <c r="K766" s="40"/>
      <c r="L766" s="40"/>
      <c r="M766" s="40"/>
      <c r="N766" s="40"/>
      <c r="O766" s="40"/>
      <c r="P766" s="40"/>
      <c r="Q766" s="40"/>
      <c r="R766" s="40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</row>
    <row r="767" spans="1:66" ht="76.5" customHeight="1" x14ac:dyDescent="0.25">
      <c r="A767" s="2109" t="s">
        <v>33</v>
      </c>
      <c r="B767" s="2122"/>
      <c r="C767" s="1020">
        <f t="shared" ref="C767:J767" si="3244">IF(MIN(C796,K796,S796,AA796,AI796,AQ796,AY796,BG796)=0,MAX($C796:$BN796)+1,MIN(C796,K796,S796,AA796,AI796,AQ796,AY796,BG796))</f>
        <v>1</v>
      </c>
      <c r="D767" s="79">
        <f t="shared" si="3244"/>
        <v>1</v>
      </c>
      <c r="E767" s="79">
        <f t="shared" si="3244"/>
        <v>1</v>
      </c>
      <c r="F767" s="79">
        <f t="shared" si="3244"/>
        <v>1</v>
      </c>
      <c r="G767" s="79">
        <f t="shared" si="3244"/>
        <v>1</v>
      </c>
      <c r="H767" s="79">
        <f t="shared" si="3244"/>
        <v>1</v>
      </c>
      <c r="I767" s="79">
        <f t="shared" si="3244"/>
        <v>1</v>
      </c>
      <c r="J767" s="1021">
        <f t="shared" si="3244"/>
        <v>1</v>
      </c>
    </row>
    <row r="768" spans="1:66" ht="21" customHeight="1" thickBot="1" x14ac:dyDescent="0.3">
      <c r="A768" s="2111" t="s">
        <v>25</v>
      </c>
      <c r="B768" s="2123"/>
      <c r="C768" s="52">
        <f t="shared" ref="C768:J768" si="3245">RANK(C767,$C767:$J767,1)</f>
        <v>1</v>
      </c>
      <c r="D768" s="53">
        <f t="shared" si="3245"/>
        <v>1</v>
      </c>
      <c r="E768" s="53">
        <f t="shared" si="3245"/>
        <v>1</v>
      </c>
      <c r="F768" s="53">
        <f t="shared" si="3245"/>
        <v>1</v>
      </c>
      <c r="G768" s="53">
        <f t="shared" si="3245"/>
        <v>1</v>
      </c>
      <c r="H768" s="53">
        <f t="shared" si="3245"/>
        <v>1</v>
      </c>
      <c r="I768" s="53">
        <f t="shared" si="3245"/>
        <v>1</v>
      </c>
      <c r="J768" s="54">
        <f t="shared" si="3245"/>
        <v>1</v>
      </c>
    </row>
    <row r="769" spans="1:66" x14ac:dyDescent="0.25">
      <c r="A769" s="66"/>
      <c r="C769" s="34">
        <v>1</v>
      </c>
      <c r="D769" s="48">
        <f t="shared" ref="D769:J769" si="3246">C769</f>
        <v>1</v>
      </c>
      <c r="E769" s="48">
        <f t="shared" si="3246"/>
        <v>1</v>
      </c>
      <c r="F769" s="48">
        <f t="shared" si="3246"/>
        <v>1</v>
      </c>
      <c r="G769" s="48">
        <f t="shared" si="3246"/>
        <v>1</v>
      </c>
      <c r="H769" s="48">
        <f t="shared" si="3246"/>
        <v>1</v>
      </c>
      <c r="I769" s="48">
        <f t="shared" si="3246"/>
        <v>1</v>
      </c>
      <c r="J769" s="48">
        <f t="shared" si="3246"/>
        <v>1</v>
      </c>
      <c r="K769" s="35">
        <v>2</v>
      </c>
      <c r="L769" s="48">
        <f t="shared" ref="L769:R769" si="3247">K769</f>
        <v>2</v>
      </c>
      <c r="M769" s="48">
        <f t="shared" si="3247"/>
        <v>2</v>
      </c>
      <c r="N769" s="48">
        <f t="shared" si="3247"/>
        <v>2</v>
      </c>
      <c r="O769" s="48">
        <f t="shared" si="3247"/>
        <v>2</v>
      </c>
      <c r="P769" s="48">
        <f t="shared" si="3247"/>
        <v>2</v>
      </c>
      <c r="Q769" s="48">
        <f t="shared" si="3247"/>
        <v>2</v>
      </c>
      <c r="R769" s="48">
        <f t="shared" si="3247"/>
        <v>2</v>
      </c>
      <c r="S769" s="25">
        <v>3</v>
      </c>
      <c r="T769" s="48">
        <f t="shared" ref="T769:Z769" si="3248">S769</f>
        <v>3</v>
      </c>
      <c r="U769" s="48">
        <f t="shared" si="3248"/>
        <v>3</v>
      </c>
      <c r="V769" s="48">
        <f t="shared" si="3248"/>
        <v>3</v>
      </c>
      <c r="W769" s="48">
        <f t="shared" si="3248"/>
        <v>3</v>
      </c>
      <c r="X769" s="48">
        <f t="shared" si="3248"/>
        <v>3</v>
      </c>
      <c r="Y769" s="48">
        <f t="shared" si="3248"/>
        <v>3</v>
      </c>
      <c r="Z769" s="48">
        <f t="shared" si="3248"/>
        <v>3</v>
      </c>
      <c r="AA769" s="25">
        <v>4</v>
      </c>
      <c r="AB769" s="48">
        <f t="shared" ref="AB769:AH769" si="3249">AA769</f>
        <v>4</v>
      </c>
      <c r="AC769" s="48">
        <f t="shared" si="3249"/>
        <v>4</v>
      </c>
      <c r="AD769" s="48">
        <f t="shared" si="3249"/>
        <v>4</v>
      </c>
      <c r="AE769" s="48">
        <f t="shared" si="3249"/>
        <v>4</v>
      </c>
      <c r="AF769" s="48">
        <f t="shared" si="3249"/>
        <v>4</v>
      </c>
      <c r="AG769" s="48">
        <f t="shared" si="3249"/>
        <v>4</v>
      </c>
      <c r="AH769" s="48">
        <f t="shared" si="3249"/>
        <v>4</v>
      </c>
      <c r="AI769" s="25">
        <v>5</v>
      </c>
      <c r="AJ769" s="48">
        <f t="shared" ref="AJ769:AP769" si="3250">AI769</f>
        <v>5</v>
      </c>
      <c r="AK769" s="48">
        <f t="shared" si="3250"/>
        <v>5</v>
      </c>
      <c r="AL769" s="48">
        <f t="shared" si="3250"/>
        <v>5</v>
      </c>
      <c r="AM769" s="48">
        <f t="shared" si="3250"/>
        <v>5</v>
      </c>
      <c r="AN769" s="48">
        <f t="shared" si="3250"/>
        <v>5</v>
      </c>
      <c r="AO769" s="48">
        <f t="shared" si="3250"/>
        <v>5</v>
      </c>
      <c r="AP769" s="48">
        <f t="shared" si="3250"/>
        <v>5</v>
      </c>
      <c r="AQ769" s="25">
        <v>6</v>
      </c>
      <c r="AR769" s="48">
        <f t="shared" ref="AR769:AX769" si="3251">AQ769</f>
        <v>6</v>
      </c>
      <c r="AS769" s="48">
        <f t="shared" si="3251"/>
        <v>6</v>
      </c>
      <c r="AT769" s="48">
        <f t="shared" si="3251"/>
        <v>6</v>
      </c>
      <c r="AU769" s="48">
        <f t="shared" si="3251"/>
        <v>6</v>
      </c>
      <c r="AV769" s="48">
        <f t="shared" si="3251"/>
        <v>6</v>
      </c>
      <c r="AW769" s="48">
        <f t="shared" si="3251"/>
        <v>6</v>
      </c>
      <c r="AX769" s="48">
        <f t="shared" si="3251"/>
        <v>6</v>
      </c>
      <c r="AY769" s="25">
        <v>7</v>
      </c>
      <c r="AZ769" s="48">
        <f t="shared" ref="AZ769:BF769" si="3252">AY769</f>
        <v>7</v>
      </c>
      <c r="BA769" s="48">
        <f t="shared" si="3252"/>
        <v>7</v>
      </c>
      <c r="BB769" s="48">
        <f t="shared" si="3252"/>
        <v>7</v>
      </c>
      <c r="BC769" s="48">
        <f t="shared" si="3252"/>
        <v>7</v>
      </c>
      <c r="BD769" s="48">
        <f t="shared" si="3252"/>
        <v>7</v>
      </c>
      <c r="BE769" s="48">
        <f t="shared" si="3252"/>
        <v>7</v>
      </c>
      <c r="BF769" s="48">
        <f t="shared" si="3252"/>
        <v>7</v>
      </c>
      <c r="BG769" s="25">
        <v>8</v>
      </c>
      <c r="BH769" s="48">
        <f t="shared" ref="BH769:BN769" si="3253">BG769</f>
        <v>8</v>
      </c>
      <c r="BI769" s="48">
        <f t="shared" si="3253"/>
        <v>8</v>
      </c>
      <c r="BJ769" s="48">
        <f t="shared" si="3253"/>
        <v>8</v>
      </c>
      <c r="BK769" s="48">
        <f t="shared" si="3253"/>
        <v>8</v>
      </c>
      <c r="BL769" s="48">
        <f t="shared" si="3253"/>
        <v>8</v>
      </c>
      <c r="BM769" s="48">
        <f t="shared" si="3253"/>
        <v>8</v>
      </c>
      <c r="BN769" s="48">
        <f t="shared" si="3253"/>
        <v>8</v>
      </c>
    </row>
    <row r="770" spans="1:66" ht="21.75" thickBot="1" x14ac:dyDescent="0.3">
      <c r="A770" s="66"/>
      <c r="C770" s="953">
        <f t="shared" ref="C770:J770" si="3254">C761</f>
        <v>201</v>
      </c>
      <c r="D770" s="953">
        <f t="shared" si="3254"/>
        <v>202</v>
      </c>
      <c r="E770" s="953">
        <f t="shared" si="3254"/>
        <v>203</v>
      </c>
      <c r="F770" s="953">
        <f t="shared" si="3254"/>
        <v>204</v>
      </c>
      <c r="G770" s="953">
        <f t="shared" si="3254"/>
        <v>205</v>
      </c>
      <c r="H770" s="953">
        <f t="shared" si="3254"/>
        <v>206</v>
      </c>
      <c r="I770" s="953">
        <f t="shared" si="3254"/>
        <v>207</v>
      </c>
      <c r="J770" s="953">
        <f t="shared" si="3254"/>
        <v>208</v>
      </c>
      <c r="K770" s="953">
        <f t="shared" ref="K770:AP770" si="3255">C770</f>
        <v>201</v>
      </c>
      <c r="L770" s="953">
        <f t="shared" si="3255"/>
        <v>202</v>
      </c>
      <c r="M770" s="953">
        <f t="shared" si="3255"/>
        <v>203</v>
      </c>
      <c r="N770" s="953">
        <f t="shared" si="3255"/>
        <v>204</v>
      </c>
      <c r="O770" s="953">
        <f t="shared" si="3255"/>
        <v>205</v>
      </c>
      <c r="P770" s="953">
        <f t="shared" si="3255"/>
        <v>206</v>
      </c>
      <c r="Q770" s="953">
        <f t="shared" si="3255"/>
        <v>207</v>
      </c>
      <c r="R770" s="953">
        <f t="shared" si="3255"/>
        <v>208</v>
      </c>
      <c r="S770" s="953">
        <f t="shared" si="3255"/>
        <v>201</v>
      </c>
      <c r="T770" s="953">
        <f t="shared" si="3255"/>
        <v>202</v>
      </c>
      <c r="U770" s="953">
        <f t="shared" si="3255"/>
        <v>203</v>
      </c>
      <c r="V770" s="953">
        <f t="shared" si="3255"/>
        <v>204</v>
      </c>
      <c r="W770" s="953">
        <f t="shared" si="3255"/>
        <v>205</v>
      </c>
      <c r="X770" s="953">
        <f t="shared" si="3255"/>
        <v>206</v>
      </c>
      <c r="Y770" s="953">
        <f t="shared" si="3255"/>
        <v>207</v>
      </c>
      <c r="Z770" s="953">
        <f t="shared" si="3255"/>
        <v>208</v>
      </c>
      <c r="AA770" s="953">
        <f t="shared" si="3255"/>
        <v>201</v>
      </c>
      <c r="AB770" s="953">
        <f t="shared" si="3255"/>
        <v>202</v>
      </c>
      <c r="AC770" s="953">
        <f t="shared" si="3255"/>
        <v>203</v>
      </c>
      <c r="AD770" s="953">
        <f t="shared" si="3255"/>
        <v>204</v>
      </c>
      <c r="AE770" s="953">
        <f t="shared" si="3255"/>
        <v>205</v>
      </c>
      <c r="AF770" s="953">
        <f t="shared" si="3255"/>
        <v>206</v>
      </c>
      <c r="AG770" s="953">
        <f t="shared" si="3255"/>
        <v>207</v>
      </c>
      <c r="AH770" s="953">
        <f t="shared" si="3255"/>
        <v>208</v>
      </c>
      <c r="AI770" s="953">
        <f t="shared" si="3255"/>
        <v>201</v>
      </c>
      <c r="AJ770" s="953">
        <f t="shared" si="3255"/>
        <v>202</v>
      </c>
      <c r="AK770" s="953">
        <f t="shared" si="3255"/>
        <v>203</v>
      </c>
      <c r="AL770" s="953">
        <f t="shared" si="3255"/>
        <v>204</v>
      </c>
      <c r="AM770" s="953">
        <f t="shared" si="3255"/>
        <v>205</v>
      </c>
      <c r="AN770" s="953">
        <f t="shared" si="3255"/>
        <v>206</v>
      </c>
      <c r="AO770" s="953">
        <f t="shared" si="3255"/>
        <v>207</v>
      </c>
      <c r="AP770" s="953">
        <f t="shared" si="3255"/>
        <v>208</v>
      </c>
      <c r="AQ770" s="953">
        <f t="shared" ref="AQ770:BN770" si="3256">AI770</f>
        <v>201</v>
      </c>
      <c r="AR770" s="953">
        <f t="shared" si="3256"/>
        <v>202</v>
      </c>
      <c r="AS770" s="953">
        <f t="shared" si="3256"/>
        <v>203</v>
      </c>
      <c r="AT770" s="953">
        <f t="shared" si="3256"/>
        <v>204</v>
      </c>
      <c r="AU770" s="953">
        <f t="shared" si="3256"/>
        <v>205</v>
      </c>
      <c r="AV770" s="953">
        <f t="shared" si="3256"/>
        <v>206</v>
      </c>
      <c r="AW770" s="953">
        <f t="shared" si="3256"/>
        <v>207</v>
      </c>
      <c r="AX770" s="953">
        <f t="shared" si="3256"/>
        <v>208</v>
      </c>
      <c r="AY770" s="953">
        <f t="shared" si="3256"/>
        <v>201</v>
      </c>
      <c r="AZ770" s="953">
        <f t="shared" si="3256"/>
        <v>202</v>
      </c>
      <c r="BA770" s="953">
        <f t="shared" si="3256"/>
        <v>203</v>
      </c>
      <c r="BB770" s="953">
        <f t="shared" si="3256"/>
        <v>204</v>
      </c>
      <c r="BC770" s="953">
        <f t="shared" si="3256"/>
        <v>205</v>
      </c>
      <c r="BD770" s="953">
        <f t="shared" si="3256"/>
        <v>206</v>
      </c>
      <c r="BE770" s="953">
        <f t="shared" si="3256"/>
        <v>207</v>
      </c>
      <c r="BF770" s="953">
        <f t="shared" si="3256"/>
        <v>208</v>
      </c>
      <c r="BG770" s="953">
        <f t="shared" si="3256"/>
        <v>201</v>
      </c>
      <c r="BH770" s="953">
        <f t="shared" si="3256"/>
        <v>202</v>
      </c>
      <c r="BI770" s="953">
        <f t="shared" si="3256"/>
        <v>203</v>
      </c>
      <c r="BJ770" s="953">
        <f t="shared" si="3256"/>
        <v>204</v>
      </c>
      <c r="BK770" s="953">
        <f t="shared" si="3256"/>
        <v>205</v>
      </c>
      <c r="BL770" s="953">
        <f t="shared" si="3256"/>
        <v>206</v>
      </c>
      <c r="BM770" s="953">
        <f t="shared" si="3256"/>
        <v>207</v>
      </c>
      <c r="BN770" s="953">
        <f t="shared" si="3256"/>
        <v>208</v>
      </c>
    </row>
    <row r="771" spans="1:66" x14ac:dyDescent="0.25">
      <c r="A771" s="2113"/>
      <c r="B771" s="2114"/>
      <c r="C771" s="26" t="s">
        <v>18</v>
      </c>
      <c r="D771" s="7" t="s">
        <v>18</v>
      </c>
      <c r="E771" s="7" t="s">
        <v>18</v>
      </c>
      <c r="F771" s="7" t="s">
        <v>18</v>
      </c>
      <c r="G771" s="7" t="s">
        <v>18</v>
      </c>
      <c r="H771" s="7" t="s">
        <v>18</v>
      </c>
      <c r="I771" s="7" t="s">
        <v>18</v>
      </c>
      <c r="J771" s="8" t="s">
        <v>18</v>
      </c>
      <c r="K771" s="26" t="s">
        <v>18</v>
      </c>
      <c r="L771" s="7" t="s">
        <v>18</v>
      </c>
      <c r="M771" s="7" t="s">
        <v>18</v>
      </c>
      <c r="N771" s="7" t="s">
        <v>18</v>
      </c>
      <c r="O771" s="7" t="s">
        <v>18</v>
      </c>
      <c r="P771" s="7" t="s">
        <v>18</v>
      </c>
      <c r="Q771" s="7" t="s">
        <v>18</v>
      </c>
      <c r="R771" s="8" t="s">
        <v>18</v>
      </c>
      <c r="S771" s="26" t="s">
        <v>18</v>
      </c>
      <c r="T771" s="7" t="s">
        <v>18</v>
      </c>
      <c r="U771" s="7" t="s">
        <v>18</v>
      </c>
      <c r="V771" s="7" t="s">
        <v>18</v>
      </c>
      <c r="W771" s="7" t="s">
        <v>18</v>
      </c>
      <c r="X771" s="7" t="s">
        <v>18</v>
      </c>
      <c r="Y771" s="7" t="s">
        <v>18</v>
      </c>
      <c r="Z771" s="8" t="s">
        <v>18</v>
      </c>
      <c r="AA771" s="26" t="s">
        <v>18</v>
      </c>
      <c r="AB771" s="7" t="s">
        <v>18</v>
      </c>
      <c r="AC771" s="7" t="s">
        <v>18</v>
      </c>
      <c r="AD771" s="7" t="s">
        <v>18</v>
      </c>
      <c r="AE771" s="7" t="s">
        <v>18</v>
      </c>
      <c r="AF771" s="7" t="s">
        <v>18</v>
      </c>
      <c r="AG771" s="7" t="s">
        <v>18</v>
      </c>
      <c r="AH771" s="8" t="s">
        <v>18</v>
      </c>
      <c r="AI771" s="26" t="s">
        <v>18</v>
      </c>
      <c r="AJ771" s="7" t="s">
        <v>18</v>
      </c>
      <c r="AK771" s="7" t="s">
        <v>18</v>
      </c>
      <c r="AL771" s="7" t="s">
        <v>18</v>
      </c>
      <c r="AM771" s="7" t="s">
        <v>18</v>
      </c>
      <c r="AN771" s="7" t="s">
        <v>18</v>
      </c>
      <c r="AO771" s="7" t="s">
        <v>18</v>
      </c>
      <c r="AP771" s="8" t="s">
        <v>18</v>
      </c>
      <c r="AQ771" s="26" t="s">
        <v>18</v>
      </c>
      <c r="AR771" s="7" t="s">
        <v>18</v>
      </c>
      <c r="AS771" s="7" t="s">
        <v>18</v>
      </c>
      <c r="AT771" s="7" t="s">
        <v>18</v>
      </c>
      <c r="AU771" s="7" t="s">
        <v>18</v>
      </c>
      <c r="AV771" s="7" t="s">
        <v>18</v>
      </c>
      <c r="AW771" s="7" t="s">
        <v>18</v>
      </c>
      <c r="AX771" s="8" t="s">
        <v>18</v>
      </c>
      <c r="AY771" s="26" t="s">
        <v>18</v>
      </c>
      <c r="AZ771" s="7" t="s">
        <v>18</v>
      </c>
      <c r="BA771" s="7" t="s">
        <v>18</v>
      </c>
      <c r="BB771" s="7" t="s">
        <v>18</v>
      </c>
      <c r="BC771" s="7" t="s">
        <v>18</v>
      </c>
      <c r="BD771" s="7" t="s">
        <v>18</v>
      </c>
      <c r="BE771" s="7" t="s">
        <v>18</v>
      </c>
      <c r="BF771" s="8" t="s">
        <v>18</v>
      </c>
      <c r="BG771" s="26" t="s">
        <v>18</v>
      </c>
      <c r="BH771" s="7" t="s">
        <v>18</v>
      </c>
      <c r="BI771" s="7" t="s">
        <v>18</v>
      </c>
      <c r="BJ771" s="7" t="s">
        <v>18</v>
      </c>
      <c r="BK771" s="7" t="s">
        <v>18</v>
      </c>
      <c r="BL771" s="7" t="s">
        <v>18</v>
      </c>
      <c r="BM771" s="7" t="s">
        <v>18</v>
      </c>
      <c r="BN771" s="8" t="s">
        <v>18</v>
      </c>
    </row>
    <row r="772" spans="1:66" x14ac:dyDescent="0.25">
      <c r="A772" s="2098"/>
      <c r="B772" s="2099"/>
      <c r="C772" s="969" t="str">
        <f>IF(VLOOKUP(C770,'Tabulka-skore'!$B$4:$V$239,16,0)=C769,C770,"")</f>
        <v/>
      </c>
      <c r="D772" s="970" t="str">
        <f>IF(VLOOKUP(D770,'Tabulka-skore'!$B$4:$V$239,16,0)=D769,D770,"")</f>
        <v/>
      </c>
      <c r="E772" s="970" t="str">
        <f>IF(VLOOKUP(E770,'Tabulka-skore'!$B$4:$V$239,16,0)=E769,E770,"")</f>
        <v/>
      </c>
      <c r="F772" s="970" t="str">
        <f>IF(VLOOKUP(F770,'Tabulka-skore'!$B$4:$V$239,16,0)=F769,F770,"")</f>
        <v/>
      </c>
      <c r="G772" s="970" t="str">
        <f>IF(VLOOKUP(G770,'Tabulka-skore'!$B$4:$V$239,16,0)=G769,G770,"")</f>
        <v/>
      </c>
      <c r="H772" s="970" t="str">
        <f>IF(VLOOKUP(H770,'Tabulka-skore'!$B$4:$V$239,16,0)=H769,H770,"")</f>
        <v/>
      </c>
      <c r="I772" s="970" t="str">
        <f>IF(VLOOKUP(I770,'Tabulka-skore'!$B$4:$V$239,16,0)=I769,I770,"")</f>
        <v/>
      </c>
      <c r="J772" s="971" t="str">
        <f>IF(VLOOKUP(J770,'Tabulka-skore'!$B$4:$V$239,16,0)=J769,J770,"")</f>
        <v/>
      </c>
      <c r="K772" s="969" t="str">
        <f>IF(VLOOKUP(K770,'Tabulka-skore'!$B$4:$V$239,16,0)=K769,K770,"")</f>
        <v/>
      </c>
      <c r="L772" s="970" t="str">
        <f>IF(VLOOKUP(L770,'Tabulka-skore'!$B$4:$V$239,16,0)=L769,L770,"")</f>
        <v/>
      </c>
      <c r="M772" s="970" t="str">
        <f>IF(VLOOKUP(M770,'Tabulka-skore'!$B$4:$V$239,16,0)=M769,M770,"")</f>
        <v/>
      </c>
      <c r="N772" s="970" t="str">
        <f>IF(VLOOKUP(N770,'Tabulka-skore'!$B$4:$V$239,16,0)=N769,N770,"")</f>
        <v/>
      </c>
      <c r="O772" s="970" t="str">
        <f>IF(VLOOKUP(O770,'Tabulka-skore'!$B$4:$V$239,16,0)=O769,O770,"")</f>
        <v/>
      </c>
      <c r="P772" s="970" t="str">
        <f>IF(VLOOKUP(P770,'Tabulka-skore'!$B$4:$V$239,16,0)=P769,P770,"")</f>
        <v/>
      </c>
      <c r="Q772" s="970" t="str">
        <f>IF(VLOOKUP(Q770,'Tabulka-skore'!$B$4:$V$239,16,0)=Q769,Q770,"")</f>
        <v/>
      </c>
      <c r="R772" s="971" t="str">
        <f>IF(VLOOKUP(R770,'Tabulka-skore'!$B$4:$V$239,16,0)=R769,R770,"")</f>
        <v/>
      </c>
      <c r="S772" s="969" t="str">
        <f>IF(VLOOKUP(S770,'Tabulka-skore'!$B$4:$V$239,16,0)=S769,S770,"")</f>
        <v/>
      </c>
      <c r="T772" s="970" t="str">
        <f>IF(VLOOKUP(T770,'Tabulka-skore'!$B$4:$V$239,16,0)=T769,T770,"")</f>
        <v/>
      </c>
      <c r="U772" s="970" t="str">
        <f>IF(VLOOKUP(U770,'Tabulka-skore'!$B$4:$V$239,16,0)=U769,U770,"")</f>
        <v/>
      </c>
      <c r="V772" s="970" t="str">
        <f>IF(VLOOKUP(V770,'Tabulka-skore'!$B$4:$V$239,16,0)=V769,V770,"")</f>
        <v/>
      </c>
      <c r="W772" s="970" t="str">
        <f>IF(VLOOKUP(W770,'Tabulka-skore'!$B$4:$V$239,16,0)=W769,W770,"")</f>
        <v/>
      </c>
      <c r="X772" s="970" t="str">
        <f>IF(VLOOKUP(X770,'Tabulka-skore'!$B$4:$V$239,16,0)=X769,X770,"")</f>
        <v/>
      </c>
      <c r="Y772" s="970" t="str">
        <f>IF(VLOOKUP(Y770,'Tabulka-skore'!$B$4:$V$239,16,0)=Y769,Y770,"")</f>
        <v/>
      </c>
      <c r="Z772" s="971" t="str">
        <f>IF(VLOOKUP(Z770,'Tabulka-skore'!$B$4:$V$239,16,0)=Z769,Z770,"")</f>
        <v/>
      </c>
      <c r="AA772" s="969" t="str">
        <f>IF(VLOOKUP(AA770,'Tabulka-skore'!$B$4:$V$239,16,0)=AA769,AA770,"")</f>
        <v/>
      </c>
      <c r="AB772" s="970" t="str">
        <f>IF(VLOOKUP(AB770,'Tabulka-skore'!$B$4:$V$239,16,0)=AB769,AB770,"")</f>
        <v/>
      </c>
      <c r="AC772" s="970" t="str">
        <f>IF(VLOOKUP(AC770,'Tabulka-skore'!$B$4:$V$239,16,0)=AC769,AC770,"")</f>
        <v/>
      </c>
      <c r="AD772" s="970" t="str">
        <f>IF(VLOOKUP(AD770,'Tabulka-skore'!$B$4:$V$239,16,0)=AD769,AD770,"")</f>
        <v/>
      </c>
      <c r="AE772" s="970" t="str">
        <f>IF(VLOOKUP(AE770,'Tabulka-skore'!$B$4:$V$239,16,0)=AE769,AE770,"")</f>
        <v/>
      </c>
      <c r="AF772" s="970" t="str">
        <f>IF(VLOOKUP(AF770,'Tabulka-skore'!$B$4:$V$239,16,0)=AF769,AF770,"")</f>
        <v/>
      </c>
      <c r="AG772" s="970" t="str">
        <f>IF(VLOOKUP(AG770,'Tabulka-skore'!$B$4:$V$239,16,0)=AG769,AG770,"")</f>
        <v/>
      </c>
      <c r="AH772" s="971" t="str">
        <f>IF(VLOOKUP(AH770,'Tabulka-skore'!$B$4:$V$239,16,0)=AH769,AH770,"")</f>
        <v/>
      </c>
      <c r="AI772" s="969" t="str">
        <f>IF(VLOOKUP(AI770,'Tabulka-skore'!$B$4:$V$239,16,0)=AI769,AI770,"")</f>
        <v/>
      </c>
      <c r="AJ772" s="970" t="str">
        <f>IF(VLOOKUP(AJ770,'Tabulka-skore'!$B$4:$V$239,16,0)=AJ769,AJ770,"")</f>
        <v/>
      </c>
      <c r="AK772" s="970" t="str">
        <f>IF(VLOOKUP(AK770,'Tabulka-skore'!$B$4:$V$239,16,0)=AK769,AK770,"")</f>
        <v/>
      </c>
      <c r="AL772" s="970" t="str">
        <f>IF(VLOOKUP(AL770,'Tabulka-skore'!$B$4:$V$239,16,0)=AL769,AL770,"")</f>
        <v/>
      </c>
      <c r="AM772" s="970" t="str">
        <f>IF(VLOOKUP(AM770,'Tabulka-skore'!$B$4:$V$239,16,0)=AM769,AM770,"")</f>
        <v/>
      </c>
      <c r="AN772" s="970" t="str">
        <f>IF(VLOOKUP(AN770,'Tabulka-skore'!$B$4:$V$239,16,0)=AN769,AN770,"")</f>
        <v/>
      </c>
      <c r="AO772" s="970" t="str">
        <f>IF(VLOOKUP(AO770,'Tabulka-skore'!$B$4:$V$239,16,0)=AO769,AO770,"")</f>
        <v/>
      </c>
      <c r="AP772" s="971" t="str">
        <f>IF(VLOOKUP(AP770,'Tabulka-skore'!$B$4:$V$239,16,0)=AP769,AP770,"")</f>
        <v/>
      </c>
      <c r="AQ772" s="969" t="str">
        <f>IF(VLOOKUP(AQ770,'Tabulka-skore'!$B$4:$V$239,16,0)=AQ769,AQ770,"")</f>
        <v/>
      </c>
      <c r="AR772" s="970" t="str">
        <f>IF(VLOOKUP(AR770,'Tabulka-skore'!$B$4:$V$239,16,0)=AR769,AR770,"")</f>
        <v/>
      </c>
      <c r="AS772" s="970" t="str">
        <f>IF(VLOOKUP(AS770,'Tabulka-skore'!$B$4:$V$239,16,0)=AS769,AS770,"")</f>
        <v/>
      </c>
      <c r="AT772" s="970" t="str">
        <f>IF(VLOOKUP(AT770,'Tabulka-skore'!$B$4:$V$239,16,0)=AT769,AT770,"")</f>
        <v/>
      </c>
      <c r="AU772" s="970" t="str">
        <f>IF(VLOOKUP(AU770,'Tabulka-skore'!$B$4:$V$239,16,0)=AU769,AU770,"")</f>
        <v/>
      </c>
      <c r="AV772" s="970" t="str">
        <f>IF(VLOOKUP(AV770,'Tabulka-skore'!$B$4:$V$239,16,0)=AV769,AV770,"")</f>
        <v/>
      </c>
      <c r="AW772" s="970" t="str">
        <f>IF(VLOOKUP(AW770,'Tabulka-skore'!$B$4:$V$239,16,0)=AW769,AW770,"")</f>
        <v/>
      </c>
      <c r="AX772" s="971" t="str">
        <f>IF(VLOOKUP(AX770,'Tabulka-skore'!$B$4:$V$239,16,0)=AX769,AX770,"")</f>
        <v/>
      </c>
      <c r="AY772" s="969" t="str">
        <f>IF(VLOOKUP(AY770,'Tabulka-skore'!$B$4:$V$239,16,0)=AY769,AY770,"")</f>
        <v/>
      </c>
      <c r="AZ772" s="970" t="str">
        <f>IF(VLOOKUP(AZ770,'Tabulka-skore'!$B$4:$V$239,16,0)=AZ769,AZ770,"")</f>
        <v/>
      </c>
      <c r="BA772" s="970" t="str">
        <f>IF(VLOOKUP(BA770,'Tabulka-skore'!$B$4:$V$239,16,0)=BA769,BA770,"")</f>
        <v/>
      </c>
      <c r="BB772" s="970" t="str">
        <f>IF(VLOOKUP(BB770,'Tabulka-skore'!$B$4:$V$239,16,0)=BB769,BB770,"")</f>
        <v/>
      </c>
      <c r="BC772" s="970" t="str">
        <f>IF(VLOOKUP(BC770,'Tabulka-skore'!$B$4:$V$239,16,0)=BC769,BC770,"")</f>
        <v/>
      </c>
      <c r="BD772" s="970" t="str">
        <f>IF(VLOOKUP(BD770,'Tabulka-skore'!$B$4:$V$239,16,0)=BD769,BD770,"")</f>
        <v/>
      </c>
      <c r="BE772" s="970" t="str">
        <f>IF(VLOOKUP(BE770,'Tabulka-skore'!$B$4:$V$239,16,0)=BE769,BE770,"")</f>
        <v/>
      </c>
      <c r="BF772" s="971" t="str">
        <f>IF(VLOOKUP(BF770,'Tabulka-skore'!$B$4:$V$239,16,0)=BF769,BF770,"")</f>
        <v/>
      </c>
      <c r="BG772" s="969" t="str">
        <f>IF(VLOOKUP(BG770,'Tabulka-skore'!$B$4:$V$239,16,0)=BG769,BG770,"")</f>
        <v/>
      </c>
      <c r="BH772" s="970" t="str">
        <f>IF(VLOOKUP(BH770,'Tabulka-skore'!$B$4:$V$239,16,0)=BH769,BH770,"")</f>
        <v/>
      </c>
      <c r="BI772" s="970" t="str">
        <f>IF(VLOOKUP(BI770,'Tabulka-skore'!$B$4:$V$239,16,0)=BI769,BI770,"")</f>
        <v/>
      </c>
      <c r="BJ772" s="970" t="str">
        <f>IF(VLOOKUP(BJ770,'Tabulka-skore'!$B$4:$V$239,16,0)=BJ769,BJ770,"")</f>
        <v/>
      </c>
      <c r="BK772" s="970" t="str">
        <f>IF(VLOOKUP(BK770,'Tabulka-skore'!$B$4:$V$239,16,0)=BK769,BK770,"")</f>
        <v/>
      </c>
      <c r="BL772" s="970" t="str">
        <f>IF(VLOOKUP(BL770,'Tabulka-skore'!$B$4:$V$239,16,0)=BL769,BL770,"")</f>
        <v/>
      </c>
      <c r="BM772" s="970" t="str">
        <f>IF(VLOOKUP(BM770,'Tabulka-skore'!$B$4:$V$239,16,0)=BM769,BM770,"")</f>
        <v/>
      </c>
      <c r="BN772" s="971" t="str">
        <f>IF(VLOOKUP(BN770,'Tabulka-skore'!$B$4:$V$239,16,0)=BN769,BN770,"")</f>
        <v/>
      </c>
    </row>
    <row r="773" spans="1:66" ht="15.75" x14ac:dyDescent="0.25">
      <c r="A773" s="275" t="s">
        <v>26</v>
      </c>
      <c r="B773" s="276" t="s">
        <v>58</v>
      </c>
      <c r="C773" s="27" t="str">
        <f>IF(C772="","",DSUM('Rozpis-skore'!$C$1:$L$162,$B773,C771:C772))</f>
        <v/>
      </c>
      <c r="D773" s="6" t="str">
        <f>IF(D772="","",DSUM('Rozpis-skore'!$C$1:$L$162,$B773,D771:D772))</f>
        <v/>
      </c>
      <c r="E773" s="6" t="str">
        <f>IF(E772="","",DSUM('Rozpis-skore'!$C$1:$L$162,$B773,E771:E772))</f>
        <v/>
      </c>
      <c r="F773" s="6" t="str">
        <f>IF(F772="","",DSUM('Rozpis-skore'!$C$1:$L$162,$B773,F771:F772))</f>
        <v/>
      </c>
      <c r="G773" s="6" t="str">
        <f>IF(G772="","",DSUM('Rozpis-skore'!$C$1:$L$162,$B773,G771:G772))</f>
        <v/>
      </c>
      <c r="H773" s="6" t="str">
        <f>IF(H772="","",DSUM('Rozpis-skore'!$C$1:$L$162,$B773,H771:H772))</f>
        <v/>
      </c>
      <c r="I773" s="6" t="str">
        <f>IF(I772="","",DSUM('Rozpis-skore'!$C$1:$L$162,$B773,I771:I772))</f>
        <v/>
      </c>
      <c r="J773" s="9" t="str">
        <f>IF(J772="","",DSUM('Rozpis-skore'!$C$1:$L$162,$B773,J771:J772))</f>
        <v/>
      </c>
      <c r="K773" s="27" t="str">
        <f>IF(K772="","",DSUM('Rozpis-skore'!$C$1:$L$162,$B773,K771:K772))</f>
        <v/>
      </c>
      <c r="L773" s="6" t="str">
        <f>IF(L772="","",DSUM('Rozpis-skore'!$C$1:$L$162,$B773,L771:L772))</f>
        <v/>
      </c>
      <c r="M773" s="6" t="str">
        <f>IF(M772="","",DSUM('Rozpis-skore'!$C$1:$L$162,$B773,M771:M772))</f>
        <v/>
      </c>
      <c r="N773" s="6" t="str">
        <f>IF(N772="","",DSUM('Rozpis-skore'!$C$1:$L$162,$B773,N771:N772))</f>
        <v/>
      </c>
      <c r="O773" s="6" t="str">
        <f>IF(O772="","",DSUM('Rozpis-skore'!$C$1:$L$162,$B773,O771:O772))</f>
        <v/>
      </c>
      <c r="P773" s="6" t="str">
        <f>IF(P772="","",DSUM('Rozpis-skore'!$C$1:$L$162,$B773,P771:P772))</f>
        <v/>
      </c>
      <c r="Q773" s="6" t="str">
        <f>IF(Q772="","",DSUM('Rozpis-skore'!$C$1:$L$162,$B773,Q771:Q772))</f>
        <v/>
      </c>
      <c r="R773" s="9" t="str">
        <f>IF(R772="","",DSUM('Rozpis-skore'!$C$1:$L$162,$B773,R771:R772))</f>
        <v/>
      </c>
      <c r="S773" s="27" t="str">
        <f>IF(S772="","",DSUM('Rozpis-skore'!$C$1:$L$162,$B773,S771:S772))</f>
        <v/>
      </c>
      <c r="T773" s="6" t="str">
        <f>IF(T772="","",DSUM('Rozpis-skore'!$C$1:$L$162,$B773,T771:T772))</f>
        <v/>
      </c>
      <c r="U773" s="6" t="str">
        <f>IF(U772="","",DSUM('Rozpis-skore'!$C$1:$L$162,$B773,U771:U772))</f>
        <v/>
      </c>
      <c r="V773" s="6" t="str">
        <f>IF(V772="","",DSUM('Rozpis-skore'!$C$1:$L$162,$B773,V771:V772))</f>
        <v/>
      </c>
      <c r="W773" s="6" t="str">
        <f>IF(W772="","",DSUM('Rozpis-skore'!$C$1:$L$162,$B773,W771:W772))</f>
        <v/>
      </c>
      <c r="X773" s="6" t="str">
        <f>IF(X772="","",DSUM('Rozpis-skore'!$C$1:$L$162,$B773,X771:X772))</f>
        <v/>
      </c>
      <c r="Y773" s="6" t="str">
        <f>IF(Y772="","",DSUM('Rozpis-skore'!$C$1:$L$162,$B773,Y771:Y772))</f>
        <v/>
      </c>
      <c r="Z773" s="9" t="str">
        <f>IF(Z772="","",DSUM('Rozpis-skore'!$C$1:$L$162,$B773,Z771:Z772))</f>
        <v/>
      </c>
      <c r="AA773" s="27" t="str">
        <f>IF(AA772="","",DSUM('Rozpis-skore'!$C$1:$L$162,$B773,AA771:AA772))</f>
        <v/>
      </c>
      <c r="AB773" s="6" t="str">
        <f>IF(AB772="","",DSUM('Rozpis-skore'!$C$1:$L$162,$B773,AB771:AB772))</f>
        <v/>
      </c>
      <c r="AC773" s="6" t="str">
        <f>IF(AC772="","",DSUM('Rozpis-skore'!$C$1:$L$162,$B773,AC771:AC772))</f>
        <v/>
      </c>
      <c r="AD773" s="6" t="str">
        <f>IF(AD772="","",DSUM('Rozpis-skore'!$C$1:$L$162,$B773,AD771:AD772))</f>
        <v/>
      </c>
      <c r="AE773" s="6" t="str">
        <f>IF(AE772="","",DSUM('Rozpis-skore'!$C$1:$L$162,$B773,AE771:AE772))</f>
        <v/>
      </c>
      <c r="AF773" s="6" t="str">
        <f>IF(AF772="","",DSUM('Rozpis-skore'!$C$1:$L$162,$B773,AF771:AF772))</f>
        <v/>
      </c>
      <c r="AG773" s="6" t="str">
        <f>IF(AG772="","",DSUM('Rozpis-skore'!$C$1:$L$162,$B773,AG771:AG772))</f>
        <v/>
      </c>
      <c r="AH773" s="9" t="str">
        <f>IF(AH772="","",DSUM('Rozpis-skore'!$C$1:$L$162,$B773,AH771:AH772))</f>
        <v/>
      </c>
      <c r="AI773" s="27" t="str">
        <f>IF(AI772="","",DSUM('Rozpis-skore'!$C$1:$L$162,$B773,AI771:AI772))</f>
        <v/>
      </c>
      <c r="AJ773" s="6" t="str">
        <f>IF(AJ772="","",DSUM('Rozpis-skore'!$C$1:$L$162,$B773,AJ771:AJ772))</f>
        <v/>
      </c>
      <c r="AK773" s="6" t="str">
        <f>IF(AK772="","",DSUM('Rozpis-skore'!$C$1:$L$162,$B773,AK771:AK772))</f>
        <v/>
      </c>
      <c r="AL773" s="6" t="str">
        <f>IF(AL772="","",DSUM('Rozpis-skore'!$C$1:$L$162,$B773,AL771:AL772))</f>
        <v/>
      </c>
      <c r="AM773" s="6" t="str">
        <f>IF(AM772="","",DSUM('Rozpis-skore'!$C$1:$L$162,$B773,AM771:AM772))</f>
        <v/>
      </c>
      <c r="AN773" s="6" t="str">
        <f>IF(AN772="","",DSUM('Rozpis-skore'!$C$1:$L$162,$B773,AN771:AN772))</f>
        <v/>
      </c>
      <c r="AO773" s="6" t="str">
        <f>IF(AO772="","",DSUM('Rozpis-skore'!$C$1:$L$162,$B773,AO771:AO772))</f>
        <v/>
      </c>
      <c r="AP773" s="9" t="str">
        <f>IF(AP772="","",DSUM('Rozpis-skore'!$C$1:$L$162,$B773,AP771:AP772))</f>
        <v/>
      </c>
      <c r="AQ773" s="27" t="str">
        <f>IF(AQ772="","",DSUM('Rozpis-skore'!$C$1:$L$162,$B773,AQ771:AQ772))</f>
        <v/>
      </c>
      <c r="AR773" s="6" t="str">
        <f>IF(AR772="","",DSUM('Rozpis-skore'!$C$1:$L$162,$B773,AR771:AR772))</f>
        <v/>
      </c>
      <c r="AS773" s="6" t="str">
        <f>IF(AS772="","",DSUM('Rozpis-skore'!$C$1:$L$162,$B773,AS771:AS772))</f>
        <v/>
      </c>
      <c r="AT773" s="6" t="str">
        <f>IF(AT772="","",DSUM('Rozpis-skore'!$C$1:$L$162,$B773,AT771:AT772))</f>
        <v/>
      </c>
      <c r="AU773" s="6" t="str">
        <f>IF(AU772="","",DSUM('Rozpis-skore'!$C$1:$L$162,$B773,AU771:AU772))</f>
        <v/>
      </c>
      <c r="AV773" s="6" t="str">
        <f>IF(AV772="","",DSUM('Rozpis-skore'!$C$1:$L$162,$B773,AV771:AV772))</f>
        <v/>
      </c>
      <c r="AW773" s="6" t="str">
        <f>IF(AW772="","",DSUM('Rozpis-skore'!$C$1:$L$162,$B773,AW771:AW772))</f>
        <v/>
      </c>
      <c r="AX773" s="9" t="str">
        <f>IF(AX772="","",DSUM('Rozpis-skore'!$C$1:$L$162,$B773,AX771:AX772))</f>
        <v/>
      </c>
      <c r="AY773" s="27" t="str">
        <f>IF(AY772="","",DSUM('Rozpis-skore'!$C$1:$L$162,$B773,AY771:AY772))</f>
        <v/>
      </c>
      <c r="AZ773" s="6" t="str">
        <f>IF(AZ772="","",DSUM('Rozpis-skore'!$C$1:$L$162,$B773,AZ771:AZ772))</f>
        <v/>
      </c>
      <c r="BA773" s="6" t="str">
        <f>IF(BA772="","",DSUM('Rozpis-skore'!$C$1:$L$162,$B773,BA771:BA772))</f>
        <v/>
      </c>
      <c r="BB773" s="6" t="str">
        <f>IF(BB772="","",DSUM('Rozpis-skore'!$C$1:$L$162,$B773,BB771:BB772))</f>
        <v/>
      </c>
      <c r="BC773" s="6" t="str">
        <f>IF(BC772="","",DSUM('Rozpis-skore'!$C$1:$L$162,$B773,BC771:BC772))</f>
        <v/>
      </c>
      <c r="BD773" s="6" t="str">
        <f>IF(BD772="","",DSUM('Rozpis-skore'!$C$1:$L$162,$B773,BD771:BD772))</f>
        <v/>
      </c>
      <c r="BE773" s="6" t="str">
        <f>IF(BE772="","",DSUM('Rozpis-skore'!$C$1:$L$162,$B773,BE771:BE772))</f>
        <v/>
      </c>
      <c r="BF773" s="9" t="str">
        <f>IF(BF772="","",DSUM('Rozpis-skore'!$C$1:$L$162,$B773,BF771:BF772))</f>
        <v/>
      </c>
      <c r="BG773" s="27" t="str">
        <f>IF(BG772="","",DSUM('Rozpis-skore'!$C$1:$L$162,$B773,BG771:BG772))</f>
        <v/>
      </c>
      <c r="BH773" s="6" t="str">
        <f>IF(BH772="","",DSUM('Rozpis-skore'!$C$1:$L$162,$B773,BH771:BH772))</f>
        <v/>
      </c>
      <c r="BI773" s="6" t="str">
        <f>IF(BI772="","",DSUM('Rozpis-skore'!$C$1:$L$162,$B773,BI771:BI772))</f>
        <v/>
      </c>
      <c r="BJ773" s="6" t="str">
        <f>IF(BJ772="","",DSUM('Rozpis-skore'!$C$1:$L$162,$B773,BJ771:BJ772))</f>
        <v/>
      </c>
      <c r="BK773" s="6" t="str">
        <f>IF(BK772="","",DSUM('Rozpis-skore'!$C$1:$L$162,$B773,BK771:BK772))</f>
        <v/>
      </c>
      <c r="BL773" s="6" t="str">
        <f>IF(BL772="","",DSUM('Rozpis-skore'!$C$1:$L$162,$B773,BL771:BL772))</f>
        <v/>
      </c>
      <c r="BM773" s="6" t="str">
        <f>IF(BM772="","",DSUM('Rozpis-skore'!$C$1:$L$162,$B773,BM771:BM772))</f>
        <v/>
      </c>
      <c r="BN773" s="9" t="str">
        <f>IF(BN772="","",DSUM('Rozpis-skore'!$C$1:$L$162,$B773,BN771:BN772))</f>
        <v/>
      </c>
    </row>
    <row r="774" spans="1:66" ht="15.75" x14ac:dyDescent="0.25">
      <c r="A774" s="275" t="s">
        <v>28</v>
      </c>
      <c r="B774" s="276" t="s">
        <v>20</v>
      </c>
      <c r="C774" s="27" t="str">
        <f>IF(C772="","",DSUM('Rozpis-skore'!$C$1:$L$162,$B774,C771:C772))</f>
        <v/>
      </c>
      <c r="D774" s="6" t="str">
        <f>IF(D772="","",DSUM('Rozpis-skore'!$C$1:$L$162,$B774,D771:D772))</f>
        <v/>
      </c>
      <c r="E774" s="6" t="str">
        <f>IF(E772="","",DSUM('Rozpis-skore'!$C$1:$L$162,$B774,E771:E772))</f>
        <v/>
      </c>
      <c r="F774" s="6" t="str">
        <f>IF(F772="","",DSUM('Rozpis-skore'!$C$1:$L$162,$B774,F771:F772))</f>
        <v/>
      </c>
      <c r="G774" s="6" t="str">
        <f>IF(G772="","",DSUM('Rozpis-skore'!$C$1:$L$162,$B774,G771:G772))</f>
        <v/>
      </c>
      <c r="H774" s="6" t="str">
        <f>IF(H772="","",DSUM('Rozpis-skore'!$C$1:$L$162,$B774,H771:H772))</f>
        <v/>
      </c>
      <c r="I774" s="6" t="str">
        <f>IF(I772="","",DSUM('Rozpis-skore'!$C$1:$L$162,$B774,I771:I772))</f>
        <v/>
      </c>
      <c r="J774" s="9" t="str">
        <f>IF(J772="","",DSUM('Rozpis-skore'!$C$1:$L$162,$B774,J771:J772))</f>
        <v/>
      </c>
      <c r="K774" s="27" t="str">
        <f>IF(K772="","",DSUM('Rozpis-skore'!$C$1:$L$162,$B774,K771:K772))</f>
        <v/>
      </c>
      <c r="L774" s="6" t="str">
        <f>IF(L772="","",DSUM('Rozpis-skore'!$C$1:$L$162,$B774,L771:L772))</f>
        <v/>
      </c>
      <c r="M774" s="6" t="str">
        <f>IF(M772="","",DSUM('Rozpis-skore'!$C$1:$L$162,$B774,M771:M772))</f>
        <v/>
      </c>
      <c r="N774" s="6" t="str">
        <f>IF(N772="","",DSUM('Rozpis-skore'!$C$1:$L$162,$B774,N771:N772))</f>
        <v/>
      </c>
      <c r="O774" s="6" t="str">
        <f>IF(O772="","",DSUM('Rozpis-skore'!$C$1:$L$162,$B774,O771:O772))</f>
        <v/>
      </c>
      <c r="P774" s="6" t="str">
        <f>IF(P772="","",DSUM('Rozpis-skore'!$C$1:$L$162,$B774,P771:P772))</f>
        <v/>
      </c>
      <c r="Q774" s="6" t="str">
        <f>IF(Q772="","",DSUM('Rozpis-skore'!$C$1:$L$162,$B774,Q771:Q772))</f>
        <v/>
      </c>
      <c r="R774" s="9" t="str">
        <f>IF(R772="","",DSUM('Rozpis-skore'!$C$1:$L$162,$B774,R771:R772))</f>
        <v/>
      </c>
      <c r="S774" s="27" t="str">
        <f>IF(S772="","",DSUM('Rozpis-skore'!$C$1:$L$162,$B774,S771:S772))</f>
        <v/>
      </c>
      <c r="T774" s="6" t="str">
        <f>IF(T772="","",DSUM('Rozpis-skore'!$C$1:$L$162,$B774,T771:T772))</f>
        <v/>
      </c>
      <c r="U774" s="6" t="str">
        <f>IF(U772="","",DSUM('Rozpis-skore'!$C$1:$L$162,$B774,U771:U772))</f>
        <v/>
      </c>
      <c r="V774" s="6" t="str">
        <f>IF(V772="","",DSUM('Rozpis-skore'!$C$1:$L$162,$B774,V771:V772))</f>
        <v/>
      </c>
      <c r="W774" s="6" t="str">
        <f>IF(W772="","",DSUM('Rozpis-skore'!$C$1:$L$162,$B774,W771:W772))</f>
        <v/>
      </c>
      <c r="X774" s="6" t="str">
        <f>IF(X772="","",DSUM('Rozpis-skore'!$C$1:$L$162,$B774,X771:X772))</f>
        <v/>
      </c>
      <c r="Y774" s="6" t="str">
        <f>IF(Y772="","",DSUM('Rozpis-skore'!$C$1:$L$162,$B774,Y771:Y772))</f>
        <v/>
      </c>
      <c r="Z774" s="9" t="str">
        <f>IF(Z772="","",DSUM('Rozpis-skore'!$C$1:$L$162,$B774,Z771:Z772))</f>
        <v/>
      </c>
      <c r="AA774" s="27" t="str">
        <f>IF(AA772="","",DSUM('Rozpis-skore'!$C$1:$L$162,$B774,AA771:AA772))</f>
        <v/>
      </c>
      <c r="AB774" s="6" t="str">
        <f>IF(AB772="","",DSUM('Rozpis-skore'!$C$1:$L$162,$B774,AB771:AB772))</f>
        <v/>
      </c>
      <c r="AC774" s="6" t="str">
        <f>IF(AC772="","",DSUM('Rozpis-skore'!$C$1:$L$162,$B774,AC771:AC772))</f>
        <v/>
      </c>
      <c r="AD774" s="6" t="str">
        <f>IF(AD772="","",DSUM('Rozpis-skore'!$C$1:$L$162,$B774,AD771:AD772))</f>
        <v/>
      </c>
      <c r="AE774" s="6" t="str">
        <f>IF(AE772="","",DSUM('Rozpis-skore'!$C$1:$L$162,$B774,AE771:AE772))</f>
        <v/>
      </c>
      <c r="AF774" s="6" t="str">
        <f>IF(AF772="","",DSUM('Rozpis-skore'!$C$1:$L$162,$B774,AF771:AF772))</f>
        <v/>
      </c>
      <c r="AG774" s="6" t="str">
        <f>IF(AG772="","",DSUM('Rozpis-skore'!$C$1:$L$162,$B774,AG771:AG772))</f>
        <v/>
      </c>
      <c r="AH774" s="9" t="str">
        <f>IF(AH772="","",DSUM('Rozpis-skore'!$C$1:$L$162,$B774,AH771:AH772))</f>
        <v/>
      </c>
      <c r="AI774" s="27" t="str">
        <f>IF(AI772="","",DSUM('Rozpis-skore'!$C$1:$L$162,$B774,AI771:AI772))</f>
        <v/>
      </c>
      <c r="AJ774" s="6" t="str">
        <f>IF(AJ772="","",DSUM('Rozpis-skore'!$C$1:$L$162,$B774,AJ771:AJ772))</f>
        <v/>
      </c>
      <c r="AK774" s="6" t="str">
        <f>IF(AK772="","",DSUM('Rozpis-skore'!$C$1:$L$162,$B774,AK771:AK772))</f>
        <v/>
      </c>
      <c r="AL774" s="6" t="str">
        <f>IF(AL772="","",DSUM('Rozpis-skore'!$C$1:$L$162,$B774,AL771:AL772))</f>
        <v/>
      </c>
      <c r="AM774" s="6" t="str">
        <f>IF(AM772="","",DSUM('Rozpis-skore'!$C$1:$L$162,$B774,AM771:AM772))</f>
        <v/>
      </c>
      <c r="AN774" s="6" t="str">
        <f>IF(AN772="","",DSUM('Rozpis-skore'!$C$1:$L$162,$B774,AN771:AN772))</f>
        <v/>
      </c>
      <c r="AO774" s="6" t="str">
        <f>IF(AO772="","",DSUM('Rozpis-skore'!$C$1:$L$162,$B774,AO771:AO772))</f>
        <v/>
      </c>
      <c r="AP774" s="9" t="str">
        <f>IF(AP772="","",DSUM('Rozpis-skore'!$C$1:$L$162,$B774,AP771:AP772))</f>
        <v/>
      </c>
      <c r="AQ774" s="27" t="str">
        <f>IF(AQ772="","",DSUM('Rozpis-skore'!$C$1:$L$162,$B774,AQ771:AQ772))</f>
        <v/>
      </c>
      <c r="AR774" s="6" t="str">
        <f>IF(AR772="","",DSUM('Rozpis-skore'!$C$1:$L$162,$B774,AR771:AR772))</f>
        <v/>
      </c>
      <c r="AS774" s="6" t="str">
        <f>IF(AS772="","",DSUM('Rozpis-skore'!$C$1:$L$162,$B774,AS771:AS772))</f>
        <v/>
      </c>
      <c r="AT774" s="6" t="str">
        <f>IF(AT772="","",DSUM('Rozpis-skore'!$C$1:$L$162,$B774,AT771:AT772))</f>
        <v/>
      </c>
      <c r="AU774" s="6" t="str">
        <f>IF(AU772="","",DSUM('Rozpis-skore'!$C$1:$L$162,$B774,AU771:AU772))</f>
        <v/>
      </c>
      <c r="AV774" s="6" t="str">
        <f>IF(AV772="","",DSUM('Rozpis-skore'!$C$1:$L$162,$B774,AV771:AV772))</f>
        <v/>
      </c>
      <c r="AW774" s="6" t="str">
        <f>IF(AW772="","",DSUM('Rozpis-skore'!$C$1:$L$162,$B774,AW771:AW772))</f>
        <v/>
      </c>
      <c r="AX774" s="9" t="str">
        <f>IF(AX772="","",DSUM('Rozpis-skore'!$C$1:$L$162,$B774,AX771:AX772))</f>
        <v/>
      </c>
      <c r="AY774" s="27" t="str">
        <f>IF(AY772="","",DSUM('Rozpis-skore'!$C$1:$L$162,$B774,AY771:AY772))</f>
        <v/>
      </c>
      <c r="AZ774" s="6" t="str">
        <f>IF(AZ772="","",DSUM('Rozpis-skore'!$C$1:$L$162,$B774,AZ771:AZ772))</f>
        <v/>
      </c>
      <c r="BA774" s="6" t="str">
        <f>IF(BA772="","",DSUM('Rozpis-skore'!$C$1:$L$162,$B774,BA771:BA772))</f>
        <v/>
      </c>
      <c r="BB774" s="6" t="str">
        <f>IF(BB772="","",DSUM('Rozpis-skore'!$C$1:$L$162,$B774,BB771:BB772))</f>
        <v/>
      </c>
      <c r="BC774" s="6" t="str">
        <f>IF(BC772="","",DSUM('Rozpis-skore'!$C$1:$L$162,$B774,BC771:BC772))</f>
        <v/>
      </c>
      <c r="BD774" s="6" t="str">
        <f>IF(BD772="","",DSUM('Rozpis-skore'!$C$1:$L$162,$B774,BD771:BD772))</f>
        <v/>
      </c>
      <c r="BE774" s="6" t="str">
        <f>IF(BE772="","",DSUM('Rozpis-skore'!$C$1:$L$162,$B774,BE771:BE772))</f>
        <v/>
      </c>
      <c r="BF774" s="9" t="str">
        <f>IF(BF772="","",DSUM('Rozpis-skore'!$C$1:$L$162,$B774,BF771:BF772))</f>
        <v/>
      </c>
      <c r="BG774" s="27" t="str">
        <f>IF(BG772="","",DSUM('Rozpis-skore'!$C$1:$L$162,$B774,BG771:BG772))</f>
        <v/>
      </c>
      <c r="BH774" s="6" t="str">
        <f>IF(BH772="","",DSUM('Rozpis-skore'!$C$1:$L$162,$B774,BH771:BH772))</f>
        <v/>
      </c>
      <c r="BI774" s="6" t="str">
        <f>IF(BI772="","",DSUM('Rozpis-skore'!$C$1:$L$162,$B774,BI771:BI772))</f>
        <v/>
      </c>
      <c r="BJ774" s="6" t="str">
        <f>IF(BJ772="","",DSUM('Rozpis-skore'!$C$1:$L$162,$B774,BJ771:BJ772))</f>
        <v/>
      </c>
      <c r="BK774" s="6" t="str">
        <f>IF(BK772="","",DSUM('Rozpis-skore'!$C$1:$L$162,$B774,BK771:BK772))</f>
        <v/>
      </c>
      <c r="BL774" s="6" t="str">
        <f>IF(BL772="","",DSUM('Rozpis-skore'!$C$1:$L$162,$B774,BL771:BL772))</f>
        <v/>
      </c>
      <c r="BM774" s="6" t="str">
        <f>IF(BM772="","",DSUM('Rozpis-skore'!$C$1:$L$162,$B774,BM771:BM772))</f>
        <v/>
      </c>
      <c r="BN774" s="9" t="str">
        <f>IF(BN772="","",DSUM('Rozpis-skore'!$C$1:$L$162,$B774,BN771:BN772))</f>
        <v/>
      </c>
    </row>
    <row r="775" spans="1:66" ht="16.5" thickBot="1" x14ac:dyDescent="0.3">
      <c r="A775" s="277" t="s">
        <v>30</v>
      </c>
      <c r="B775" s="278" t="s">
        <v>21</v>
      </c>
      <c r="C775" s="13" t="str">
        <f>IF(C773="","",DSUM('Rozpis-skore'!$C$1:$L$162,$B775,C771:C772))</f>
        <v/>
      </c>
      <c r="D775" s="10" t="str">
        <f>IF(D773="","",DSUM('Rozpis-skore'!$C$1:$L$162,$B775,D771:D772))</f>
        <v/>
      </c>
      <c r="E775" s="10" t="str">
        <f>IF(E773="","",DSUM('Rozpis-skore'!$C$1:$L$162,$B775,E771:E772))</f>
        <v/>
      </c>
      <c r="F775" s="10" t="str">
        <f>IF(F773="","",DSUM('Rozpis-skore'!$C$1:$L$162,$B775,F771:F772))</f>
        <v/>
      </c>
      <c r="G775" s="10" t="str">
        <f>IF(G773="","",DSUM('Rozpis-skore'!$C$1:$L$162,$B775,G771:G772))</f>
        <v/>
      </c>
      <c r="H775" s="10" t="str">
        <f>IF(H773="","",DSUM('Rozpis-skore'!$C$1:$L$162,$B775,H771:H772))</f>
        <v/>
      </c>
      <c r="I775" s="10" t="str">
        <f>IF(I773="","",DSUM('Rozpis-skore'!$C$1:$L$162,$B775,I771:I772))</f>
        <v/>
      </c>
      <c r="J775" s="11" t="str">
        <f>IF(J773="","",DSUM('Rozpis-skore'!$C$1:$L$162,$B775,J771:J772))</f>
        <v/>
      </c>
      <c r="K775" s="13" t="str">
        <f>IF(K773="","",DSUM('Rozpis-skore'!$C$1:$L$162,$B775,K771:K772))</f>
        <v/>
      </c>
      <c r="L775" s="10" t="str">
        <f>IF(L773="","",DSUM('Rozpis-skore'!$C$1:$L$162,$B775,L771:L772))</f>
        <v/>
      </c>
      <c r="M775" s="10" t="str">
        <f>IF(M773="","",DSUM('Rozpis-skore'!$C$1:$L$162,$B775,M771:M772))</f>
        <v/>
      </c>
      <c r="N775" s="10" t="str">
        <f>IF(N773="","",DSUM('Rozpis-skore'!$C$1:$L$162,$B775,N771:N772))</f>
        <v/>
      </c>
      <c r="O775" s="10" t="str">
        <f>IF(O773="","",DSUM('Rozpis-skore'!$C$1:$L$162,$B775,O771:O772))</f>
        <v/>
      </c>
      <c r="P775" s="10" t="str">
        <f>IF(P773="","",DSUM('Rozpis-skore'!$C$1:$L$162,$B775,P771:P772))</f>
        <v/>
      </c>
      <c r="Q775" s="10" t="str">
        <f>IF(Q773="","",DSUM('Rozpis-skore'!$C$1:$L$162,$B775,Q771:Q772))</f>
        <v/>
      </c>
      <c r="R775" s="11" t="str">
        <f>IF(R773="","",DSUM('Rozpis-skore'!$C$1:$L$162,$B775,R771:R772))</f>
        <v/>
      </c>
      <c r="S775" s="13" t="str">
        <f>IF(S773="","",DSUM('Rozpis-skore'!$C$1:$L$162,$B775,S771:S772))</f>
        <v/>
      </c>
      <c r="T775" s="10" t="str">
        <f>IF(T773="","",DSUM('Rozpis-skore'!$C$1:$L$162,$B775,T771:T772))</f>
        <v/>
      </c>
      <c r="U775" s="10" t="str">
        <f>IF(U773="","",DSUM('Rozpis-skore'!$C$1:$L$162,$B775,U771:U772))</f>
        <v/>
      </c>
      <c r="V775" s="10" t="str">
        <f>IF(V773="","",DSUM('Rozpis-skore'!$C$1:$L$162,$B775,V771:V772))</f>
        <v/>
      </c>
      <c r="W775" s="10" t="str">
        <f>IF(W773="","",DSUM('Rozpis-skore'!$C$1:$L$162,$B775,W771:W772))</f>
        <v/>
      </c>
      <c r="X775" s="10" t="str">
        <f>IF(X773="","",DSUM('Rozpis-skore'!$C$1:$L$162,$B775,X771:X772))</f>
        <v/>
      </c>
      <c r="Y775" s="10" t="str">
        <f>IF(Y773="","",DSUM('Rozpis-skore'!$C$1:$L$162,$B775,Y771:Y772))</f>
        <v/>
      </c>
      <c r="Z775" s="11" t="str">
        <f>IF(Z773="","",DSUM('Rozpis-skore'!$C$1:$L$162,$B775,Z771:Z772))</f>
        <v/>
      </c>
      <c r="AA775" s="13" t="str">
        <f>IF(AA773="","",DSUM('Rozpis-skore'!$C$1:$L$162,$B775,AA771:AA772))</f>
        <v/>
      </c>
      <c r="AB775" s="10" t="str">
        <f>IF(AB773="","",DSUM('Rozpis-skore'!$C$1:$L$162,$B775,AB771:AB772))</f>
        <v/>
      </c>
      <c r="AC775" s="10" t="str">
        <f>IF(AC773="","",DSUM('Rozpis-skore'!$C$1:$L$162,$B775,AC771:AC772))</f>
        <v/>
      </c>
      <c r="AD775" s="10" t="str">
        <f>IF(AD773="","",DSUM('Rozpis-skore'!$C$1:$L$162,$B775,AD771:AD772))</f>
        <v/>
      </c>
      <c r="AE775" s="10" t="str">
        <f>IF(AE773="","",DSUM('Rozpis-skore'!$C$1:$L$162,$B775,AE771:AE772))</f>
        <v/>
      </c>
      <c r="AF775" s="10" t="str">
        <f>IF(AF773="","",DSUM('Rozpis-skore'!$C$1:$L$162,$B775,AF771:AF772))</f>
        <v/>
      </c>
      <c r="AG775" s="10" t="str">
        <f>IF(AG773="","",DSUM('Rozpis-skore'!$C$1:$L$162,$B775,AG771:AG772))</f>
        <v/>
      </c>
      <c r="AH775" s="11" t="str">
        <f>IF(AH773="","",DSUM('Rozpis-skore'!$C$1:$L$162,$B775,AH771:AH772))</f>
        <v/>
      </c>
      <c r="AI775" s="13" t="str">
        <f>IF(AI773="","",DSUM('Rozpis-skore'!$C$1:$L$162,$B775,AI771:AI772))</f>
        <v/>
      </c>
      <c r="AJ775" s="10" t="str">
        <f>IF(AJ773="","",DSUM('Rozpis-skore'!$C$1:$L$162,$B775,AJ771:AJ772))</f>
        <v/>
      </c>
      <c r="AK775" s="10" t="str">
        <f>IF(AK773="","",DSUM('Rozpis-skore'!$C$1:$L$162,$B775,AK771:AK772))</f>
        <v/>
      </c>
      <c r="AL775" s="10" t="str">
        <f>IF(AL773="","",DSUM('Rozpis-skore'!$C$1:$L$162,$B775,AL771:AL772))</f>
        <v/>
      </c>
      <c r="AM775" s="10" t="str">
        <f>IF(AM773="","",DSUM('Rozpis-skore'!$C$1:$L$162,$B775,AM771:AM772))</f>
        <v/>
      </c>
      <c r="AN775" s="10" t="str">
        <f>IF(AN773="","",DSUM('Rozpis-skore'!$C$1:$L$162,$B775,AN771:AN772))</f>
        <v/>
      </c>
      <c r="AO775" s="10" t="str">
        <f>IF(AO773="","",DSUM('Rozpis-skore'!$C$1:$L$162,$B775,AO771:AO772))</f>
        <v/>
      </c>
      <c r="AP775" s="11" t="str">
        <f>IF(AP773="","",DSUM('Rozpis-skore'!$C$1:$L$162,$B775,AP771:AP772))</f>
        <v/>
      </c>
      <c r="AQ775" s="13" t="str">
        <f>IF(AQ773="","",DSUM('Rozpis-skore'!$C$1:$L$162,$B775,AQ771:AQ772))</f>
        <v/>
      </c>
      <c r="AR775" s="10" t="str">
        <f>IF(AR773="","",DSUM('Rozpis-skore'!$C$1:$L$162,$B775,AR771:AR772))</f>
        <v/>
      </c>
      <c r="AS775" s="10" t="str">
        <f>IF(AS773="","",DSUM('Rozpis-skore'!$C$1:$L$162,$B775,AS771:AS772))</f>
        <v/>
      </c>
      <c r="AT775" s="10" t="str">
        <f>IF(AT773="","",DSUM('Rozpis-skore'!$C$1:$L$162,$B775,AT771:AT772))</f>
        <v/>
      </c>
      <c r="AU775" s="10" t="str">
        <f>IF(AU773="","",DSUM('Rozpis-skore'!$C$1:$L$162,$B775,AU771:AU772))</f>
        <v/>
      </c>
      <c r="AV775" s="10" t="str">
        <f>IF(AV773="","",DSUM('Rozpis-skore'!$C$1:$L$162,$B775,AV771:AV772))</f>
        <v/>
      </c>
      <c r="AW775" s="10" t="str">
        <f>IF(AW773="","",DSUM('Rozpis-skore'!$C$1:$L$162,$B775,AW771:AW772))</f>
        <v/>
      </c>
      <c r="AX775" s="11" t="str">
        <f>IF(AX773="","",DSUM('Rozpis-skore'!$C$1:$L$162,$B775,AX771:AX772))</f>
        <v/>
      </c>
      <c r="AY775" s="13" t="str">
        <f>IF(AY773="","",DSUM('Rozpis-skore'!$C$1:$L$162,$B775,AY771:AY772))</f>
        <v/>
      </c>
      <c r="AZ775" s="10" t="str">
        <f>IF(AZ773="","",DSUM('Rozpis-skore'!$C$1:$L$162,$B775,AZ771:AZ772))</f>
        <v/>
      </c>
      <c r="BA775" s="10" t="str">
        <f>IF(BA773="","",DSUM('Rozpis-skore'!$C$1:$L$162,$B775,BA771:BA772))</f>
        <v/>
      </c>
      <c r="BB775" s="10" t="str">
        <f>IF(BB773="","",DSUM('Rozpis-skore'!$C$1:$L$162,$B775,BB771:BB772))</f>
        <v/>
      </c>
      <c r="BC775" s="10" t="str">
        <f>IF(BC773="","",DSUM('Rozpis-skore'!$C$1:$L$162,$B775,BC771:BC772))</f>
        <v/>
      </c>
      <c r="BD775" s="10" t="str">
        <f>IF(BD773="","",DSUM('Rozpis-skore'!$C$1:$L$162,$B775,BD771:BD772))</f>
        <v/>
      </c>
      <c r="BE775" s="10" t="str">
        <f>IF(BE773="","",DSUM('Rozpis-skore'!$C$1:$L$162,$B775,BE771:BE772))</f>
        <v/>
      </c>
      <c r="BF775" s="11" t="str">
        <f>IF(BF773="","",DSUM('Rozpis-skore'!$C$1:$L$162,$B775,BF771:BF772))</f>
        <v/>
      </c>
      <c r="BG775" s="13" t="str">
        <f>IF(BG773="","",DSUM('Rozpis-skore'!$C$1:$L$162,$B775,BG771:BG772))</f>
        <v/>
      </c>
      <c r="BH775" s="10" t="str">
        <f>IF(BH773="","",DSUM('Rozpis-skore'!$C$1:$L$162,$B775,BH771:BH772))</f>
        <v/>
      </c>
      <c r="BI775" s="10" t="str">
        <f>IF(BI773="","",DSUM('Rozpis-skore'!$C$1:$L$162,$B775,BI771:BI772))</f>
        <v/>
      </c>
      <c r="BJ775" s="10" t="str">
        <f>IF(BJ773="","",DSUM('Rozpis-skore'!$C$1:$L$162,$B775,BJ771:BJ772))</f>
        <v/>
      </c>
      <c r="BK775" s="10" t="str">
        <f>IF(BK773="","",DSUM('Rozpis-skore'!$C$1:$L$162,$B775,BK771:BK772))</f>
        <v/>
      </c>
      <c r="BL775" s="10" t="str">
        <f>IF(BL773="","",DSUM('Rozpis-skore'!$C$1:$L$162,$B775,BL771:BL772))</f>
        <v/>
      </c>
      <c r="BM775" s="10" t="str">
        <f>IF(BM773="","",DSUM('Rozpis-skore'!$C$1:$L$162,$B775,BM771:BM772))</f>
        <v/>
      </c>
      <c r="BN775" s="11" t="str">
        <f>IF(BN773="","",DSUM('Rozpis-skore'!$C$1:$L$162,$B775,BN771:BN772))</f>
        <v/>
      </c>
    </row>
    <row r="776" spans="1:66" x14ac:dyDescent="0.25">
      <c r="A776" s="2096"/>
      <c r="B776" s="2097"/>
      <c r="C776" s="271" t="s">
        <v>19</v>
      </c>
      <c r="D776" s="272" t="s">
        <v>19</v>
      </c>
      <c r="E776" s="272" t="s">
        <v>19</v>
      </c>
      <c r="F776" s="272" t="s">
        <v>19</v>
      </c>
      <c r="G776" s="272" t="s">
        <v>19</v>
      </c>
      <c r="H776" s="272" t="s">
        <v>19</v>
      </c>
      <c r="I776" s="272" t="s">
        <v>19</v>
      </c>
      <c r="J776" s="273" t="s">
        <v>19</v>
      </c>
      <c r="K776" s="271" t="s">
        <v>19</v>
      </c>
      <c r="L776" s="272" t="s">
        <v>19</v>
      </c>
      <c r="M776" s="272" t="s">
        <v>19</v>
      </c>
      <c r="N776" s="272" t="s">
        <v>19</v>
      </c>
      <c r="O776" s="272" t="s">
        <v>19</v>
      </c>
      <c r="P776" s="272" t="s">
        <v>19</v>
      </c>
      <c r="Q776" s="272" t="s">
        <v>19</v>
      </c>
      <c r="R776" s="273" t="s">
        <v>19</v>
      </c>
      <c r="S776" s="271" t="s">
        <v>19</v>
      </c>
      <c r="T776" s="272" t="s">
        <v>19</v>
      </c>
      <c r="U776" s="272" t="s">
        <v>19</v>
      </c>
      <c r="V776" s="272" t="s">
        <v>19</v>
      </c>
      <c r="W776" s="272" t="s">
        <v>19</v>
      </c>
      <c r="X776" s="272" t="s">
        <v>19</v>
      </c>
      <c r="Y776" s="272" t="s">
        <v>19</v>
      </c>
      <c r="Z776" s="273" t="s">
        <v>19</v>
      </c>
      <c r="AA776" s="271" t="s">
        <v>19</v>
      </c>
      <c r="AB776" s="272" t="s">
        <v>19</v>
      </c>
      <c r="AC776" s="272" t="s">
        <v>19</v>
      </c>
      <c r="AD776" s="272" t="s">
        <v>19</v>
      </c>
      <c r="AE776" s="272" t="s">
        <v>19</v>
      </c>
      <c r="AF776" s="272" t="s">
        <v>19</v>
      </c>
      <c r="AG776" s="272" t="s">
        <v>19</v>
      </c>
      <c r="AH776" s="273" t="s">
        <v>19</v>
      </c>
      <c r="AI776" s="271" t="s">
        <v>19</v>
      </c>
      <c r="AJ776" s="272" t="s">
        <v>19</v>
      </c>
      <c r="AK776" s="272" t="s">
        <v>19</v>
      </c>
      <c r="AL776" s="272" t="s">
        <v>19</v>
      </c>
      <c r="AM776" s="272" t="s">
        <v>19</v>
      </c>
      <c r="AN776" s="272" t="s">
        <v>19</v>
      </c>
      <c r="AO776" s="272" t="s">
        <v>19</v>
      </c>
      <c r="AP776" s="273" t="s">
        <v>19</v>
      </c>
      <c r="AQ776" s="271" t="s">
        <v>19</v>
      </c>
      <c r="AR776" s="272" t="s">
        <v>19</v>
      </c>
      <c r="AS776" s="272" t="s">
        <v>19</v>
      </c>
      <c r="AT776" s="272" t="s">
        <v>19</v>
      </c>
      <c r="AU776" s="272" t="s">
        <v>19</v>
      </c>
      <c r="AV776" s="272" t="s">
        <v>19</v>
      </c>
      <c r="AW776" s="272" t="s">
        <v>19</v>
      </c>
      <c r="AX776" s="273" t="s">
        <v>19</v>
      </c>
      <c r="AY776" s="271" t="s">
        <v>19</v>
      </c>
      <c r="AZ776" s="272" t="s">
        <v>19</v>
      </c>
      <c r="BA776" s="272" t="s">
        <v>19</v>
      </c>
      <c r="BB776" s="272" t="s">
        <v>19</v>
      </c>
      <c r="BC776" s="272" t="s">
        <v>19</v>
      </c>
      <c r="BD776" s="272" t="s">
        <v>19</v>
      </c>
      <c r="BE776" s="272" t="s">
        <v>19</v>
      </c>
      <c r="BF776" s="273" t="s">
        <v>19</v>
      </c>
      <c r="BG776" s="271" t="s">
        <v>19</v>
      </c>
      <c r="BH776" s="272" t="s">
        <v>19</v>
      </c>
      <c r="BI776" s="272" t="s">
        <v>19</v>
      </c>
      <c r="BJ776" s="272" t="s">
        <v>19</v>
      </c>
      <c r="BK776" s="272" t="s">
        <v>19</v>
      </c>
      <c r="BL776" s="272" t="s">
        <v>19</v>
      </c>
      <c r="BM776" s="272" t="s">
        <v>19</v>
      </c>
      <c r="BN776" s="273" t="s">
        <v>19</v>
      </c>
    </row>
    <row r="777" spans="1:66" x14ac:dyDescent="0.25">
      <c r="A777" s="2098"/>
      <c r="B777" s="2099"/>
      <c r="C777" s="969" t="str">
        <f>C772</f>
        <v/>
      </c>
      <c r="D777" s="970" t="str">
        <f t="shared" ref="D777:BN777" si="3257">D772</f>
        <v/>
      </c>
      <c r="E777" s="970" t="str">
        <f t="shared" si="3257"/>
        <v/>
      </c>
      <c r="F777" s="970" t="str">
        <f t="shared" si="3257"/>
        <v/>
      </c>
      <c r="G777" s="970" t="str">
        <f t="shared" si="3257"/>
        <v/>
      </c>
      <c r="H777" s="970" t="str">
        <f t="shared" si="3257"/>
        <v/>
      </c>
      <c r="I777" s="970" t="str">
        <f t="shared" si="3257"/>
        <v/>
      </c>
      <c r="J777" s="971" t="str">
        <f t="shared" si="3257"/>
        <v/>
      </c>
      <c r="K777" s="969" t="str">
        <f t="shared" si="3257"/>
        <v/>
      </c>
      <c r="L777" s="970" t="str">
        <f t="shared" si="3257"/>
        <v/>
      </c>
      <c r="M777" s="970" t="str">
        <f t="shared" si="3257"/>
        <v/>
      </c>
      <c r="N777" s="970" t="str">
        <f t="shared" si="3257"/>
        <v/>
      </c>
      <c r="O777" s="970" t="str">
        <f t="shared" si="3257"/>
        <v/>
      </c>
      <c r="P777" s="970" t="str">
        <f t="shared" si="3257"/>
        <v/>
      </c>
      <c r="Q777" s="970" t="str">
        <f t="shared" si="3257"/>
        <v/>
      </c>
      <c r="R777" s="971" t="str">
        <f t="shared" si="3257"/>
        <v/>
      </c>
      <c r="S777" s="969" t="str">
        <f t="shared" si="3257"/>
        <v/>
      </c>
      <c r="T777" s="970" t="str">
        <f t="shared" si="3257"/>
        <v/>
      </c>
      <c r="U777" s="970" t="str">
        <f t="shared" si="3257"/>
        <v/>
      </c>
      <c r="V777" s="970" t="str">
        <f t="shared" si="3257"/>
        <v/>
      </c>
      <c r="W777" s="970" t="str">
        <f t="shared" si="3257"/>
        <v/>
      </c>
      <c r="X777" s="970" t="str">
        <f t="shared" si="3257"/>
        <v/>
      </c>
      <c r="Y777" s="970" t="str">
        <f t="shared" si="3257"/>
        <v/>
      </c>
      <c r="Z777" s="971" t="str">
        <f t="shared" si="3257"/>
        <v/>
      </c>
      <c r="AA777" s="969" t="str">
        <f t="shared" si="3257"/>
        <v/>
      </c>
      <c r="AB777" s="970" t="str">
        <f t="shared" si="3257"/>
        <v/>
      </c>
      <c r="AC777" s="970" t="str">
        <f t="shared" si="3257"/>
        <v/>
      </c>
      <c r="AD777" s="970" t="str">
        <f t="shared" si="3257"/>
        <v/>
      </c>
      <c r="AE777" s="970" t="str">
        <f t="shared" si="3257"/>
        <v/>
      </c>
      <c r="AF777" s="970" t="str">
        <f t="shared" si="3257"/>
        <v/>
      </c>
      <c r="AG777" s="970" t="str">
        <f t="shared" si="3257"/>
        <v/>
      </c>
      <c r="AH777" s="971" t="str">
        <f t="shared" si="3257"/>
        <v/>
      </c>
      <c r="AI777" s="969" t="str">
        <f t="shared" si="3257"/>
        <v/>
      </c>
      <c r="AJ777" s="970" t="str">
        <f t="shared" si="3257"/>
        <v/>
      </c>
      <c r="AK777" s="970" t="str">
        <f t="shared" si="3257"/>
        <v/>
      </c>
      <c r="AL777" s="970" t="str">
        <f t="shared" si="3257"/>
        <v/>
      </c>
      <c r="AM777" s="970" t="str">
        <f t="shared" si="3257"/>
        <v/>
      </c>
      <c r="AN777" s="970" t="str">
        <f t="shared" si="3257"/>
        <v/>
      </c>
      <c r="AO777" s="970" t="str">
        <f t="shared" si="3257"/>
        <v/>
      </c>
      <c r="AP777" s="971" t="str">
        <f t="shared" si="3257"/>
        <v/>
      </c>
      <c r="AQ777" s="969" t="str">
        <f t="shared" si="3257"/>
        <v/>
      </c>
      <c r="AR777" s="970" t="str">
        <f t="shared" si="3257"/>
        <v/>
      </c>
      <c r="AS777" s="970" t="str">
        <f t="shared" si="3257"/>
        <v/>
      </c>
      <c r="AT777" s="970" t="str">
        <f t="shared" si="3257"/>
        <v/>
      </c>
      <c r="AU777" s="970" t="str">
        <f t="shared" si="3257"/>
        <v/>
      </c>
      <c r="AV777" s="970" t="str">
        <f t="shared" si="3257"/>
        <v/>
      </c>
      <c r="AW777" s="970" t="str">
        <f t="shared" si="3257"/>
        <v/>
      </c>
      <c r="AX777" s="971" t="str">
        <f t="shared" si="3257"/>
        <v/>
      </c>
      <c r="AY777" s="969" t="str">
        <f t="shared" si="3257"/>
        <v/>
      </c>
      <c r="AZ777" s="970" t="str">
        <f t="shared" si="3257"/>
        <v/>
      </c>
      <c r="BA777" s="970" t="str">
        <f t="shared" si="3257"/>
        <v/>
      </c>
      <c r="BB777" s="970" t="str">
        <f t="shared" si="3257"/>
        <v/>
      </c>
      <c r="BC777" s="970" t="str">
        <f t="shared" si="3257"/>
        <v/>
      </c>
      <c r="BD777" s="970" t="str">
        <f t="shared" si="3257"/>
        <v/>
      </c>
      <c r="BE777" s="970" t="str">
        <f t="shared" si="3257"/>
        <v/>
      </c>
      <c r="BF777" s="971" t="str">
        <f t="shared" si="3257"/>
        <v/>
      </c>
      <c r="BG777" s="969" t="str">
        <f t="shared" si="3257"/>
        <v/>
      </c>
      <c r="BH777" s="970" t="str">
        <f t="shared" si="3257"/>
        <v/>
      </c>
      <c r="BI777" s="970" t="str">
        <f t="shared" si="3257"/>
        <v/>
      </c>
      <c r="BJ777" s="970" t="str">
        <f t="shared" si="3257"/>
        <v/>
      </c>
      <c r="BK777" s="970" t="str">
        <f t="shared" si="3257"/>
        <v/>
      </c>
      <c r="BL777" s="970" t="str">
        <f t="shared" si="3257"/>
        <v/>
      </c>
      <c r="BM777" s="970" t="str">
        <f t="shared" si="3257"/>
        <v/>
      </c>
      <c r="BN777" s="971" t="str">
        <f t="shared" si="3257"/>
        <v/>
      </c>
    </row>
    <row r="778" spans="1:66" ht="15.75" x14ac:dyDescent="0.25">
      <c r="A778" s="275" t="s">
        <v>27</v>
      </c>
      <c r="B778" s="279" t="s">
        <v>59</v>
      </c>
      <c r="C778" s="27" t="str">
        <f>IF(C777="","",DSUM('Rozpis-skore'!$C$1:$L$162,$B778,C776:C777))</f>
        <v/>
      </c>
      <c r="D778" s="6" t="str">
        <f>IF(D777="","",DSUM('Rozpis-skore'!$C$1:$L$162,$B778,D776:D777))</f>
        <v/>
      </c>
      <c r="E778" s="6" t="str">
        <f>IF(E777="","",DSUM('Rozpis-skore'!$C$1:$L$162,$B778,E776:E777))</f>
        <v/>
      </c>
      <c r="F778" s="6" t="str">
        <f>IF(F777="","",DSUM('Rozpis-skore'!$C$1:$L$162,$B778,F776:F777))</f>
        <v/>
      </c>
      <c r="G778" s="6" t="str">
        <f>IF(G777="","",DSUM('Rozpis-skore'!$C$1:$L$162,$B778,G776:G777))</f>
        <v/>
      </c>
      <c r="H778" s="6" t="str">
        <f>IF(H777="","",DSUM('Rozpis-skore'!$C$1:$L$162,$B778,H776:H777))</f>
        <v/>
      </c>
      <c r="I778" s="6" t="str">
        <f>IF(I777="","",DSUM('Rozpis-skore'!$C$1:$L$162,$B778,I776:I777))</f>
        <v/>
      </c>
      <c r="J778" s="9" t="str">
        <f>IF(J777="","",DSUM('Rozpis-skore'!$C$1:$L$162,$B778,J776:J777))</f>
        <v/>
      </c>
      <c r="K778" s="27" t="str">
        <f>IF(K777="","",DSUM('Rozpis-skore'!$C$1:$L$162,$B778,K776:K777))</f>
        <v/>
      </c>
      <c r="L778" s="6" t="str">
        <f>IF(L777="","",DSUM('Rozpis-skore'!$C$1:$L$162,$B778,L776:L777))</f>
        <v/>
      </c>
      <c r="M778" s="6" t="str">
        <f>IF(M777="","",DSUM('Rozpis-skore'!$C$1:$L$162,$B778,M776:M777))</f>
        <v/>
      </c>
      <c r="N778" s="6" t="str">
        <f>IF(N777="","",DSUM('Rozpis-skore'!$C$1:$L$162,$B778,N776:N777))</f>
        <v/>
      </c>
      <c r="O778" s="6" t="str">
        <f>IF(O777="","",DSUM('Rozpis-skore'!$C$1:$L$162,$B778,O776:O777))</f>
        <v/>
      </c>
      <c r="P778" s="6" t="str">
        <f>IF(P777="","",DSUM('Rozpis-skore'!$C$1:$L$162,$B778,P776:P777))</f>
        <v/>
      </c>
      <c r="Q778" s="6" t="str">
        <f>IF(Q777="","",DSUM('Rozpis-skore'!$C$1:$L$162,$B778,Q776:Q777))</f>
        <v/>
      </c>
      <c r="R778" s="9" t="str">
        <f>IF(R777="","",DSUM('Rozpis-skore'!$C$1:$L$162,$B778,R776:R777))</f>
        <v/>
      </c>
      <c r="S778" s="27" t="str">
        <f>IF(S777="","",DSUM('Rozpis-skore'!$C$1:$L$162,$B778,S776:S777))</f>
        <v/>
      </c>
      <c r="T778" s="6" t="str">
        <f>IF(T777="","",DSUM('Rozpis-skore'!$C$1:$L$162,$B778,T776:T777))</f>
        <v/>
      </c>
      <c r="U778" s="6" t="str">
        <f>IF(U777="","",DSUM('Rozpis-skore'!$C$1:$L$162,$B778,U776:U777))</f>
        <v/>
      </c>
      <c r="V778" s="6" t="str">
        <f>IF(V777="","",DSUM('Rozpis-skore'!$C$1:$L$162,$B778,V776:V777))</f>
        <v/>
      </c>
      <c r="W778" s="6" t="str">
        <f>IF(W777="","",DSUM('Rozpis-skore'!$C$1:$L$162,$B778,W776:W777))</f>
        <v/>
      </c>
      <c r="X778" s="6" t="str">
        <f>IF(X777="","",DSUM('Rozpis-skore'!$C$1:$L$162,$B778,X776:X777))</f>
        <v/>
      </c>
      <c r="Y778" s="6" t="str">
        <f>IF(Y777="","",DSUM('Rozpis-skore'!$C$1:$L$162,$B778,Y776:Y777))</f>
        <v/>
      </c>
      <c r="Z778" s="9" t="str">
        <f>IF(Z777="","",DSUM('Rozpis-skore'!$C$1:$L$162,$B778,Z776:Z777))</f>
        <v/>
      </c>
      <c r="AA778" s="27" t="str">
        <f>IF(AA777="","",DSUM('Rozpis-skore'!$C$1:$L$162,$B778,AA776:AA777))</f>
        <v/>
      </c>
      <c r="AB778" s="6" t="str">
        <f>IF(AB777="","",DSUM('Rozpis-skore'!$C$1:$L$162,$B778,AB776:AB777))</f>
        <v/>
      </c>
      <c r="AC778" s="6" t="str">
        <f>IF(AC777="","",DSUM('Rozpis-skore'!$C$1:$L$162,$B778,AC776:AC777))</f>
        <v/>
      </c>
      <c r="AD778" s="6" t="str">
        <f>IF(AD777="","",DSUM('Rozpis-skore'!$C$1:$L$162,$B778,AD776:AD777))</f>
        <v/>
      </c>
      <c r="AE778" s="6" t="str">
        <f>IF(AE777="","",DSUM('Rozpis-skore'!$C$1:$L$162,$B778,AE776:AE777))</f>
        <v/>
      </c>
      <c r="AF778" s="6" t="str">
        <f>IF(AF777="","",DSUM('Rozpis-skore'!$C$1:$L$162,$B778,AF776:AF777))</f>
        <v/>
      </c>
      <c r="AG778" s="6" t="str">
        <f>IF(AG777="","",DSUM('Rozpis-skore'!$C$1:$L$162,$B778,AG776:AG777))</f>
        <v/>
      </c>
      <c r="AH778" s="9" t="str">
        <f>IF(AH777="","",DSUM('Rozpis-skore'!$C$1:$L$162,$B778,AH776:AH777))</f>
        <v/>
      </c>
      <c r="AI778" s="27" t="str">
        <f>IF(AI777="","",DSUM('Rozpis-skore'!$C$1:$L$162,$B778,AI776:AI777))</f>
        <v/>
      </c>
      <c r="AJ778" s="6" t="str">
        <f>IF(AJ777="","",DSUM('Rozpis-skore'!$C$1:$L$162,$B778,AJ776:AJ777))</f>
        <v/>
      </c>
      <c r="AK778" s="6" t="str">
        <f>IF(AK777="","",DSUM('Rozpis-skore'!$C$1:$L$162,$B778,AK776:AK777))</f>
        <v/>
      </c>
      <c r="AL778" s="6" t="str">
        <f>IF(AL777="","",DSUM('Rozpis-skore'!$C$1:$L$162,$B778,AL776:AL777))</f>
        <v/>
      </c>
      <c r="AM778" s="6" t="str">
        <f>IF(AM777="","",DSUM('Rozpis-skore'!$C$1:$L$162,$B778,AM776:AM777))</f>
        <v/>
      </c>
      <c r="AN778" s="6" t="str">
        <f>IF(AN777="","",DSUM('Rozpis-skore'!$C$1:$L$162,$B778,AN776:AN777))</f>
        <v/>
      </c>
      <c r="AO778" s="6" t="str">
        <f>IF(AO777="","",DSUM('Rozpis-skore'!$C$1:$L$162,$B778,AO776:AO777))</f>
        <v/>
      </c>
      <c r="AP778" s="9" t="str">
        <f>IF(AP777="","",DSUM('Rozpis-skore'!$C$1:$L$162,$B778,AP776:AP777))</f>
        <v/>
      </c>
      <c r="AQ778" s="27" t="str">
        <f>IF(AQ777="","",DSUM('Rozpis-skore'!$C$1:$L$162,$B778,AQ776:AQ777))</f>
        <v/>
      </c>
      <c r="AR778" s="6" t="str">
        <f>IF(AR777="","",DSUM('Rozpis-skore'!$C$1:$L$162,$B778,AR776:AR777))</f>
        <v/>
      </c>
      <c r="AS778" s="6" t="str">
        <f>IF(AS777="","",DSUM('Rozpis-skore'!$C$1:$L$162,$B778,AS776:AS777))</f>
        <v/>
      </c>
      <c r="AT778" s="6" t="str">
        <f>IF(AT777="","",DSUM('Rozpis-skore'!$C$1:$L$162,$B778,AT776:AT777))</f>
        <v/>
      </c>
      <c r="AU778" s="6" t="str">
        <f>IF(AU777="","",DSUM('Rozpis-skore'!$C$1:$L$162,$B778,AU776:AU777))</f>
        <v/>
      </c>
      <c r="AV778" s="6" t="str">
        <f>IF(AV777="","",DSUM('Rozpis-skore'!$C$1:$L$162,$B778,AV776:AV777))</f>
        <v/>
      </c>
      <c r="AW778" s="6" t="str">
        <f>IF(AW777="","",DSUM('Rozpis-skore'!$C$1:$L$162,$B778,AW776:AW777))</f>
        <v/>
      </c>
      <c r="AX778" s="9" t="str">
        <f>IF(AX777="","",DSUM('Rozpis-skore'!$C$1:$L$162,$B778,AX776:AX777))</f>
        <v/>
      </c>
      <c r="AY778" s="27" t="str">
        <f>IF(AY777="","",DSUM('Rozpis-skore'!$C$1:$L$162,$B778,AY776:AY777))</f>
        <v/>
      </c>
      <c r="AZ778" s="6" t="str">
        <f>IF(AZ777="","",DSUM('Rozpis-skore'!$C$1:$L$162,$B778,AZ776:AZ777))</f>
        <v/>
      </c>
      <c r="BA778" s="6" t="str">
        <f>IF(BA777="","",DSUM('Rozpis-skore'!$C$1:$L$162,$B778,BA776:BA777))</f>
        <v/>
      </c>
      <c r="BB778" s="6" t="str">
        <f>IF(BB777="","",DSUM('Rozpis-skore'!$C$1:$L$162,$B778,BB776:BB777))</f>
        <v/>
      </c>
      <c r="BC778" s="6" t="str">
        <f>IF(BC777="","",DSUM('Rozpis-skore'!$C$1:$L$162,$B778,BC776:BC777))</f>
        <v/>
      </c>
      <c r="BD778" s="6" t="str">
        <f>IF(BD777="","",DSUM('Rozpis-skore'!$C$1:$L$162,$B778,BD776:BD777))</f>
        <v/>
      </c>
      <c r="BE778" s="6" t="str">
        <f>IF(BE777="","",DSUM('Rozpis-skore'!$C$1:$L$162,$B778,BE776:BE777))</f>
        <v/>
      </c>
      <c r="BF778" s="9" t="str">
        <f>IF(BF777="","",DSUM('Rozpis-skore'!$C$1:$L$162,$B778,BF776:BF777))</f>
        <v/>
      </c>
      <c r="BG778" s="27" t="str">
        <f>IF(BG777="","",DSUM('Rozpis-skore'!$C$1:$L$162,$B778,BG776:BG777))</f>
        <v/>
      </c>
      <c r="BH778" s="6" t="str">
        <f>IF(BH777="","",DSUM('Rozpis-skore'!$C$1:$L$162,$B778,BH776:BH777))</f>
        <v/>
      </c>
      <c r="BI778" s="6" t="str">
        <f>IF(BI777="","",DSUM('Rozpis-skore'!$C$1:$L$162,$B778,BI776:BI777))</f>
        <v/>
      </c>
      <c r="BJ778" s="6" t="str">
        <f>IF(BJ777="","",DSUM('Rozpis-skore'!$C$1:$L$162,$B778,BJ776:BJ777))</f>
        <v/>
      </c>
      <c r="BK778" s="6" t="str">
        <f>IF(BK777="","",DSUM('Rozpis-skore'!$C$1:$L$162,$B778,BK776:BK777))</f>
        <v/>
      </c>
      <c r="BL778" s="6" t="str">
        <f>IF(BL777="","",DSUM('Rozpis-skore'!$C$1:$L$162,$B778,BL776:BL777))</f>
        <v/>
      </c>
      <c r="BM778" s="6" t="str">
        <f>IF(BM777="","",DSUM('Rozpis-skore'!$C$1:$L$162,$B778,BM776:BM777))</f>
        <v/>
      </c>
      <c r="BN778" s="9" t="str">
        <f>IF(BN777="","",DSUM('Rozpis-skore'!$C$1:$L$162,$B778,BN776:BN777))</f>
        <v/>
      </c>
    </row>
    <row r="779" spans="1:66" ht="15.75" x14ac:dyDescent="0.25">
      <c r="A779" s="275" t="s">
        <v>29</v>
      </c>
      <c r="B779" s="279" t="s">
        <v>21</v>
      </c>
      <c r="C779" s="27" t="str">
        <f>IF(C777="","",DSUM('Rozpis-skore'!$C$1:$L$162,$B779,C776:C777))</f>
        <v/>
      </c>
      <c r="D779" s="6" t="str">
        <f>IF(D777="","",DSUM('Rozpis-skore'!$C$1:$L$162,$B779,D776:D777))</f>
        <v/>
      </c>
      <c r="E779" s="6" t="str">
        <f>IF(E777="","",DSUM('Rozpis-skore'!$C$1:$L$162,$B779,E776:E777))</f>
        <v/>
      </c>
      <c r="F779" s="6" t="str">
        <f>IF(F777="","",DSUM('Rozpis-skore'!$C$1:$L$162,$B779,F776:F777))</f>
        <v/>
      </c>
      <c r="G779" s="6" t="str">
        <f>IF(G777="","",DSUM('Rozpis-skore'!$C$1:$L$162,$B779,G776:G777))</f>
        <v/>
      </c>
      <c r="H779" s="6" t="str">
        <f>IF(H777="","",DSUM('Rozpis-skore'!$C$1:$L$162,$B779,H776:H777))</f>
        <v/>
      </c>
      <c r="I779" s="6" t="str">
        <f>IF(I777="","",DSUM('Rozpis-skore'!$C$1:$L$162,$B779,I776:I777))</f>
        <v/>
      </c>
      <c r="J779" s="9" t="str">
        <f>IF(J777="","",DSUM('Rozpis-skore'!$C$1:$L$162,$B779,J776:J777))</f>
        <v/>
      </c>
      <c r="K779" s="27" t="str">
        <f>IF(K777="","",DSUM('Rozpis-skore'!$C$1:$L$162,$B779,K776:K777))</f>
        <v/>
      </c>
      <c r="L779" s="6" t="str">
        <f>IF(L777="","",DSUM('Rozpis-skore'!$C$1:$L$162,$B779,L776:L777))</f>
        <v/>
      </c>
      <c r="M779" s="6" t="str">
        <f>IF(M777="","",DSUM('Rozpis-skore'!$C$1:$L$162,$B779,M776:M777))</f>
        <v/>
      </c>
      <c r="N779" s="6" t="str">
        <f>IF(N777="","",DSUM('Rozpis-skore'!$C$1:$L$162,$B779,N776:N777))</f>
        <v/>
      </c>
      <c r="O779" s="6" t="str">
        <f>IF(O777="","",DSUM('Rozpis-skore'!$C$1:$L$162,$B779,O776:O777))</f>
        <v/>
      </c>
      <c r="P779" s="6" t="str">
        <f>IF(P777="","",DSUM('Rozpis-skore'!$C$1:$L$162,$B779,P776:P777))</f>
        <v/>
      </c>
      <c r="Q779" s="6" t="str">
        <f>IF(Q777="","",DSUM('Rozpis-skore'!$C$1:$L$162,$B779,Q776:Q777))</f>
        <v/>
      </c>
      <c r="R779" s="9" t="str">
        <f>IF(R777="","",DSUM('Rozpis-skore'!$C$1:$L$162,$B779,R776:R777))</f>
        <v/>
      </c>
      <c r="S779" s="27" t="str">
        <f>IF(S777="","",DSUM('Rozpis-skore'!$C$1:$L$162,$B779,S776:S777))</f>
        <v/>
      </c>
      <c r="T779" s="6" t="str">
        <f>IF(T777="","",DSUM('Rozpis-skore'!$C$1:$L$162,$B779,T776:T777))</f>
        <v/>
      </c>
      <c r="U779" s="6" t="str">
        <f>IF(U777="","",DSUM('Rozpis-skore'!$C$1:$L$162,$B779,U776:U777))</f>
        <v/>
      </c>
      <c r="V779" s="6" t="str">
        <f>IF(V777="","",DSUM('Rozpis-skore'!$C$1:$L$162,$B779,V776:V777))</f>
        <v/>
      </c>
      <c r="W779" s="6" t="str">
        <f>IF(W777="","",DSUM('Rozpis-skore'!$C$1:$L$162,$B779,W776:W777))</f>
        <v/>
      </c>
      <c r="X779" s="6" t="str">
        <f>IF(X777="","",DSUM('Rozpis-skore'!$C$1:$L$162,$B779,X776:X777))</f>
        <v/>
      </c>
      <c r="Y779" s="6" t="str">
        <f>IF(Y777="","",DSUM('Rozpis-skore'!$C$1:$L$162,$B779,Y776:Y777))</f>
        <v/>
      </c>
      <c r="Z779" s="9" t="str">
        <f>IF(Z777="","",DSUM('Rozpis-skore'!$C$1:$L$162,$B779,Z776:Z777))</f>
        <v/>
      </c>
      <c r="AA779" s="27" t="str">
        <f>IF(AA777="","",DSUM('Rozpis-skore'!$C$1:$L$162,$B779,AA776:AA777))</f>
        <v/>
      </c>
      <c r="AB779" s="6" t="str">
        <f>IF(AB777="","",DSUM('Rozpis-skore'!$C$1:$L$162,$B779,AB776:AB777))</f>
        <v/>
      </c>
      <c r="AC779" s="6" t="str">
        <f>IF(AC777="","",DSUM('Rozpis-skore'!$C$1:$L$162,$B779,AC776:AC777))</f>
        <v/>
      </c>
      <c r="AD779" s="6" t="str">
        <f>IF(AD777="","",DSUM('Rozpis-skore'!$C$1:$L$162,$B779,AD776:AD777))</f>
        <v/>
      </c>
      <c r="AE779" s="6" t="str">
        <f>IF(AE777="","",DSUM('Rozpis-skore'!$C$1:$L$162,$B779,AE776:AE777))</f>
        <v/>
      </c>
      <c r="AF779" s="6" t="str">
        <f>IF(AF777="","",DSUM('Rozpis-skore'!$C$1:$L$162,$B779,AF776:AF777))</f>
        <v/>
      </c>
      <c r="AG779" s="6" t="str">
        <f>IF(AG777="","",DSUM('Rozpis-skore'!$C$1:$L$162,$B779,AG776:AG777))</f>
        <v/>
      </c>
      <c r="AH779" s="9" t="str">
        <f>IF(AH777="","",DSUM('Rozpis-skore'!$C$1:$L$162,$B779,AH776:AH777))</f>
        <v/>
      </c>
      <c r="AI779" s="27" t="str">
        <f>IF(AI777="","",DSUM('Rozpis-skore'!$C$1:$L$162,$B779,AI776:AI777))</f>
        <v/>
      </c>
      <c r="AJ779" s="6" t="str">
        <f>IF(AJ777="","",DSUM('Rozpis-skore'!$C$1:$L$162,$B779,AJ776:AJ777))</f>
        <v/>
      </c>
      <c r="AK779" s="6" t="str">
        <f>IF(AK777="","",DSUM('Rozpis-skore'!$C$1:$L$162,$B779,AK776:AK777))</f>
        <v/>
      </c>
      <c r="AL779" s="6" t="str">
        <f>IF(AL777="","",DSUM('Rozpis-skore'!$C$1:$L$162,$B779,AL776:AL777))</f>
        <v/>
      </c>
      <c r="AM779" s="6" t="str">
        <f>IF(AM777="","",DSUM('Rozpis-skore'!$C$1:$L$162,$B779,AM776:AM777))</f>
        <v/>
      </c>
      <c r="AN779" s="6" t="str">
        <f>IF(AN777="","",DSUM('Rozpis-skore'!$C$1:$L$162,$B779,AN776:AN777))</f>
        <v/>
      </c>
      <c r="AO779" s="6" t="str">
        <f>IF(AO777="","",DSUM('Rozpis-skore'!$C$1:$L$162,$B779,AO776:AO777))</f>
        <v/>
      </c>
      <c r="AP779" s="9" t="str">
        <f>IF(AP777="","",DSUM('Rozpis-skore'!$C$1:$L$162,$B779,AP776:AP777))</f>
        <v/>
      </c>
      <c r="AQ779" s="27" t="str">
        <f>IF(AQ777="","",DSUM('Rozpis-skore'!$C$1:$L$162,$B779,AQ776:AQ777))</f>
        <v/>
      </c>
      <c r="AR779" s="6" t="str">
        <f>IF(AR777="","",DSUM('Rozpis-skore'!$C$1:$L$162,$B779,AR776:AR777))</f>
        <v/>
      </c>
      <c r="AS779" s="6" t="str">
        <f>IF(AS777="","",DSUM('Rozpis-skore'!$C$1:$L$162,$B779,AS776:AS777))</f>
        <v/>
      </c>
      <c r="AT779" s="6" t="str">
        <f>IF(AT777="","",DSUM('Rozpis-skore'!$C$1:$L$162,$B779,AT776:AT777))</f>
        <v/>
      </c>
      <c r="AU779" s="6" t="str">
        <f>IF(AU777="","",DSUM('Rozpis-skore'!$C$1:$L$162,$B779,AU776:AU777))</f>
        <v/>
      </c>
      <c r="AV779" s="6" t="str">
        <f>IF(AV777="","",DSUM('Rozpis-skore'!$C$1:$L$162,$B779,AV776:AV777))</f>
        <v/>
      </c>
      <c r="AW779" s="6" t="str">
        <f>IF(AW777="","",DSUM('Rozpis-skore'!$C$1:$L$162,$B779,AW776:AW777))</f>
        <v/>
      </c>
      <c r="AX779" s="9" t="str">
        <f>IF(AX777="","",DSUM('Rozpis-skore'!$C$1:$L$162,$B779,AX776:AX777))</f>
        <v/>
      </c>
      <c r="AY779" s="27" t="str">
        <f>IF(AY777="","",DSUM('Rozpis-skore'!$C$1:$L$162,$B779,AY776:AY777))</f>
        <v/>
      </c>
      <c r="AZ779" s="6" t="str">
        <f>IF(AZ777="","",DSUM('Rozpis-skore'!$C$1:$L$162,$B779,AZ776:AZ777))</f>
        <v/>
      </c>
      <c r="BA779" s="6" t="str">
        <f>IF(BA777="","",DSUM('Rozpis-skore'!$C$1:$L$162,$B779,BA776:BA777))</f>
        <v/>
      </c>
      <c r="BB779" s="6" t="str">
        <f>IF(BB777="","",DSUM('Rozpis-skore'!$C$1:$L$162,$B779,BB776:BB777))</f>
        <v/>
      </c>
      <c r="BC779" s="6" t="str">
        <f>IF(BC777="","",DSUM('Rozpis-skore'!$C$1:$L$162,$B779,BC776:BC777))</f>
        <v/>
      </c>
      <c r="BD779" s="6" t="str">
        <f>IF(BD777="","",DSUM('Rozpis-skore'!$C$1:$L$162,$B779,BD776:BD777))</f>
        <v/>
      </c>
      <c r="BE779" s="6" t="str">
        <f>IF(BE777="","",DSUM('Rozpis-skore'!$C$1:$L$162,$B779,BE776:BE777))</f>
        <v/>
      </c>
      <c r="BF779" s="9" t="str">
        <f>IF(BF777="","",DSUM('Rozpis-skore'!$C$1:$L$162,$B779,BF776:BF777))</f>
        <v/>
      </c>
      <c r="BG779" s="27" t="str">
        <f>IF(BG777="","",DSUM('Rozpis-skore'!$C$1:$L$162,$B779,BG776:BG777))</f>
        <v/>
      </c>
      <c r="BH779" s="6" t="str">
        <f>IF(BH777="","",DSUM('Rozpis-skore'!$C$1:$L$162,$B779,BH776:BH777))</f>
        <v/>
      </c>
      <c r="BI779" s="6" t="str">
        <f>IF(BI777="","",DSUM('Rozpis-skore'!$C$1:$L$162,$B779,BI776:BI777))</f>
        <v/>
      </c>
      <c r="BJ779" s="6" t="str">
        <f>IF(BJ777="","",DSUM('Rozpis-skore'!$C$1:$L$162,$B779,BJ776:BJ777))</f>
        <v/>
      </c>
      <c r="BK779" s="6" t="str">
        <f>IF(BK777="","",DSUM('Rozpis-skore'!$C$1:$L$162,$B779,BK776:BK777))</f>
        <v/>
      </c>
      <c r="BL779" s="6" t="str">
        <f>IF(BL777="","",DSUM('Rozpis-skore'!$C$1:$L$162,$B779,BL776:BL777))</f>
        <v/>
      </c>
      <c r="BM779" s="6" t="str">
        <f>IF(BM777="","",DSUM('Rozpis-skore'!$C$1:$L$162,$B779,BM776:BM777))</f>
        <v/>
      </c>
      <c r="BN779" s="9" t="str">
        <f>IF(BN777="","",DSUM('Rozpis-skore'!$C$1:$L$162,$B779,BN776:BN777))</f>
        <v/>
      </c>
    </row>
    <row r="780" spans="1:66" ht="16.5" thickBot="1" x14ac:dyDescent="0.3">
      <c r="A780" s="277" t="s">
        <v>31</v>
      </c>
      <c r="B780" s="280" t="s">
        <v>20</v>
      </c>
      <c r="C780" s="13" t="str">
        <f>IF(C777="","",DSUM('Rozpis-skore'!$C$1:$L$162,$B780,C776:C777))</f>
        <v/>
      </c>
      <c r="D780" s="10" t="str">
        <f>IF(D777="","",DSUM('Rozpis-skore'!$C$1:$L$162,$B780,D776:D777))</f>
        <v/>
      </c>
      <c r="E780" s="10" t="str">
        <f>IF(E777="","",DSUM('Rozpis-skore'!$C$1:$L$162,$B780,E776:E777))</f>
        <v/>
      </c>
      <c r="F780" s="10" t="str">
        <f>IF(F777="","",DSUM('Rozpis-skore'!$C$1:$L$162,$B780,F776:F777))</f>
        <v/>
      </c>
      <c r="G780" s="10" t="str">
        <f>IF(G777="","",DSUM('Rozpis-skore'!$C$1:$L$162,$B780,G776:G777))</f>
        <v/>
      </c>
      <c r="H780" s="10" t="str">
        <f>IF(H777="","",DSUM('Rozpis-skore'!$C$1:$L$162,$B780,H776:H777))</f>
        <v/>
      </c>
      <c r="I780" s="10" t="str">
        <f>IF(I777="","",DSUM('Rozpis-skore'!$C$1:$L$162,$B780,I776:I777))</f>
        <v/>
      </c>
      <c r="J780" s="11" t="str">
        <f>IF(J777="","",DSUM('Rozpis-skore'!$C$1:$L$162,$B780,J776:J777))</f>
        <v/>
      </c>
      <c r="K780" s="13" t="str">
        <f>IF(K777="","",DSUM('Rozpis-skore'!$C$1:$L$162,$B780,K776:K777))</f>
        <v/>
      </c>
      <c r="L780" s="10" t="str">
        <f>IF(L777="","",DSUM('Rozpis-skore'!$C$1:$L$162,$B780,L776:L777))</f>
        <v/>
      </c>
      <c r="M780" s="10" t="str">
        <f>IF(M777="","",DSUM('Rozpis-skore'!$C$1:$L$162,$B780,M776:M777))</f>
        <v/>
      </c>
      <c r="N780" s="10" t="str">
        <f>IF(N777="","",DSUM('Rozpis-skore'!$C$1:$L$162,$B780,N776:N777))</f>
        <v/>
      </c>
      <c r="O780" s="10" t="str">
        <f>IF(O777="","",DSUM('Rozpis-skore'!$C$1:$L$162,$B780,O776:O777))</f>
        <v/>
      </c>
      <c r="P780" s="10" t="str">
        <f>IF(P777="","",DSUM('Rozpis-skore'!$C$1:$L$162,$B780,P776:P777))</f>
        <v/>
      </c>
      <c r="Q780" s="10" t="str">
        <f>IF(Q777="","",DSUM('Rozpis-skore'!$C$1:$L$162,$B780,Q776:Q777))</f>
        <v/>
      </c>
      <c r="R780" s="11" t="str">
        <f>IF(R777="","",DSUM('Rozpis-skore'!$C$1:$L$162,$B780,R776:R777))</f>
        <v/>
      </c>
      <c r="S780" s="13" t="str">
        <f>IF(S777="","",DSUM('Rozpis-skore'!$C$1:$L$162,$B780,S776:S777))</f>
        <v/>
      </c>
      <c r="T780" s="10" t="str">
        <f>IF(T777="","",DSUM('Rozpis-skore'!$C$1:$L$162,$B780,T776:T777))</f>
        <v/>
      </c>
      <c r="U780" s="10" t="str">
        <f>IF(U777="","",DSUM('Rozpis-skore'!$C$1:$L$162,$B780,U776:U777))</f>
        <v/>
      </c>
      <c r="V780" s="10" t="str">
        <f>IF(V777="","",DSUM('Rozpis-skore'!$C$1:$L$162,$B780,V776:V777))</f>
        <v/>
      </c>
      <c r="W780" s="10" t="str">
        <f>IF(W777="","",DSUM('Rozpis-skore'!$C$1:$L$162,$B780,W776:W777))</f>
        <v/>
      </c>
      <c r="X780" s="10" t="str">
        <f>IF(X777="","",DSUM('Rozpis-skore'!$C$1:$L$162,$B780,X776:X777))</f>
        <v/>
      </c>
      <c r="Y780" s="10" t="str">
        <f>IF(Y777="","",DSUM('Rozpis-skore'!$C$1:$L$162,$B780,Y776:Y777))</f>
        <v/>
      </c>
      <c r="Z780" s="11" t="str">
        <f>IF(Z777="","",DSUM('Rozpis-skore'!$C$1:$L$162,$B780,Z776:Z777))</f>
        <v/>
      </c>
      <c r="AA780" s="13" t="str">
        <f>IF(AA777="","",DSUM('Rozpis-skore'!$C$1:$L$162,$B780,AA776:AA777))</f>
        <v/>
      </c>
      <c r="AB780" s="10" t="str">
        <f>IF(AB777="","",DSUM('Rozpis-skore'!$C$1:$L$162,$B780,AB776:AB777))</f>
        <v/>
      </c>
      <c r="AC780" s="10" t="str">
        <f>IF(AC777="","",DSUM('Rozpis-skore'!$C$1:$L$162,$B780,AC776:AC777))</f>
        <v/>
      </c>
      <c r="AD780" s="10" t="str">
        <f>IF(AD777="","",DSUM('Rozpis-skore'!$C$1:$L$162,$B780,AD776:AD777))</f>
        <v/>
      </c>
      <c r="AE780" s="10" t="str">
        <f>IF(AE777="","",DSUM('Rozpis-skore'!$C$1:$L$162,$B780,AE776:AE777))</f>
        <v/>
      </c>
      <c r="AF780" s="10" t="str">
        <f>IF(AF777="","",DSUM('Rozpis-skore'!$C$1:$L$162,$B780,AF776:AF777))</f>
        <v/>
      </c>
      <c r="AG780" s="10" t="str">
        <f>IF(AG777="","",DSUM('Rozpis-skore'!$C$1:$L$162,$B780,AG776:AG777))</f>
        <v/>
      </c>
      <c r="AH780" s="11" t="str">
        <f>IF(AH777="","",DSUM('Rozpis-skore'!$C$1:$L$162,$B780,AH776:AH777))</f>
        <v/>
      </c>
      <c r="AI780" s="13" t="str">
        <f>IF(AI777="","",DSUM('Rozpis-skore'!$C$1:$L$162,$B780,AI776:AI777))</f>
        <v/>
      </c>
      <c r="AJ780" s="10" t="str">
        <f>IF(AJ777="","",DSUM('Rozpis-skore'!$C$1:$L$162,$B780,AJ776:AJ777))</f>
        <v/>
      </c>
      <c r="AK780" s="10" t="str">
        <f>IF(AK777="","",DSUM('Rozpis-skore'!$C$1:$L$162,$B780,AK776:AK777))</f>
        <v/>
      </c>
      <c r="AL780" s="10" t="str">
        <f>IF(AL777="","",DSUM('Rozpis-skore'!$C$1:$L$162,$B780,AL776:AL777))</f>
        <v/>
      </c>
      <c r="AM780" s="10" t="str">
        <f>IF(AM777="","",DSUM('Rozpis-skore'!$C$1:$L$162,$B780,AM776:AM777))</f>
        <v/>
      </c>
      <c r="AN780" s="10" t="str">
        <f>IF(AN777="","",DSUM('Rozpis-skore'!$C$1:$L$162,$B780,AN776:AN777))</f>
        <v/>
      </c>
      <c r="AO780" s="10" t="str">
        <f>IF(AO777="","",DSUM('Rozpis-skore'!$C$1:$L$162,$B780,AO776:AO777))</f>
        <v/>
      </c>
      <c r="AP780" s="11" t="str">
        <f>IF(AP777="","",DSUM('Rozpis-skore'!$C$1:$L$162,$B780,AP776:AP777))</f>
        <v/>
      </c>
      <c r="AQ780" s="13" t="str">
        <f>IF(AQ777="","",DSUM('Rozpis-skore'!$C$1:$L$162,$B780,AQ776:AQ777))</f>
        <v/>
      </c>
      <c r="AR780" s="10" t="str">
        <f>IF(AR777="","",DSUM('Rozpis-skore'!$C$1:$L$162,$B780,AR776:AR777))</f>
        <v/>
      </c>
      <c r="AS780" s="10" t="str">
        <f>IF(AS777="","",DSUM('Rozpis-skore'!$C$1:$L$162,$B780,AS776:AS777))</f>
        <v/>
      </c>
      <c r="AT780" s="10" t="str">
        <f>IF(AT777="","",DSUM('Rozpis-skore'!$C$1:$L$162,$B780,AT776:AT777))</f>
        <v/>
      </c>
      <c r="AU780" s="10" t="str">
        <f>IF(AU777="","",DSUM('Rozpis-skore'!$C$1:$L$162,$B780,AU776:AU777))</f>
        <v/>
      </c>
      <c r="AV780" s="10" t="str">
        <f>IF(AV777="","",DSUM('Rozpis-skore'!$C$1:$L$162,$B780,AV776:AV777))</f>
        <v/>
      </c>
      <c r="AW780" s="10" t="str">
        <f>IF(AW777="","",DSUM('Rozpis-skore'!$C$1:$L$162,$B780,AW776:AW777))</f>
        <v/>
      </c>
      <c r="AX780" s="11" t="str">
        <f>IF(AX777="","",DSUM('Rozpis-skore'!$C$1:$L$162,$B780,AX776:AX777))</f>
        <v/>
      </c>
      <c r="AY780" s="13" t="str">
        <f>IF(AY777="","",DSUM('Rozpis-skore'!$C$1:$L$162,$B780,AY776:AY777))</f>
        <v/>
      </c>
      <c r="AZ780" s="10" t="str">
        <f>IF(AZ777="","",DSUM('Rozpis-skore'!$C$1:$L$162,$B780,AZ776:AZ777))</f>
        <v/>
      </c>
      <c r="BA780" s="10" t="str">
        <f>IF(BA777="","",DSUM('Rozpis-skore'!$C$1:$L$162,$B780,BA776:BA777))</f>
        <v/>
      </c>
      <c r="BB780" s="10" t="str">
        <f>IF(BB777="","",DSUM('Rozpis-skore'!$C$1:$L$162,$B780,BB776:BB777))</f>
        <v/>
      </c>
      <c r="BC780" s="10" t="str">
        <f>IF(BC777="","",DSUM('Rozpis-skore'!$C$1:$L$162,$B780,BC776:BC777))</f>
        <v/>
      </c>
      <c r="BD780" s="10" t="str">
        <f>IF(BD777="","",DSUM('Rozpis-skore'!$C$1:$L$162,$B780,BD776:BD777))</f>
        <v/>
      </c>
      <c r="BE780" s="10" t="str">
        <f>IF(BE777="","",DSUM('Rozpis-skore'!$C$1:$L$162,$B780,BE776:BE777))</f>
        <v/>
      </c>
      <c r="BF780" s="11" t="str">
        <f>IF(BF777="","",DSUM('Rozpis-skore'!$C$1:$L$162,$B780,BF776:BF777))</f>
        <v/>
      </c>
      <c r="BG780" s="13" t="str">
        <f>IF(BG777="","",DSUM('Rozpis-skore'!$C$1:$L$162,$B780,BG776:BG777))</f>
        <v/>
      </c>
      <c r="BH780" s="10" t="str">
        <f>IF(BH777="","",DSUM('Rozpis-skore'!$C$1:$L$162,$B780,BH776:BH777))</f>
        <v/>
      </c>
      <c r="BI780" s="10" t="str">
        <f>IF(BI777="","",DSUM('Rozpis-skore'!$C$1:$L$162,$B780,BI776:BI777))</f>
        <v/>
      </c>
      <c r="BJ780" s="10" t="str">
        <f>IF(BJ777="","",DSUM('Rozpis-skore'!$C$1:$L$162,$B780,BJ776:BJ777))</f>
        <v/>
      </c>
      <c r="BK780" s="10" t="str">
        <f>IF(BK777="","",DSUM('Rozpis-skore'!$C$1:$L$162,$B780,BK776:BK777))</f>
        <v/>
      </c>
      <c r="BL780" s="10" t="str">
        <f>IF(BL777="","",DSUM('Rozpis-skore'!$C$1:$L$162,$B780,BL776:BL777))</f>
        <v/>
      </c>
      <c r="BM780" s="10" t="str">
        <f>IF(BM777="","",DSUM('Rozpis-skore'!$C$1:$L$162,$B780,BM776:BM777))</f>
        <v/>
      </c>
      <c r="BN780" s="11" t="str">
        <f>IF(BN777="","",DSUM('Rozpis-skore'!$C$1:$L$162,$B780,BN776:BN777))</f>
        <v/>
      </c>
    </row>
    <row r="781" spans="1:66" ht="15.75" x14ac:dyDescent="0.25">
      <c r="A781" s="2100" t="s">
        <v>138</v>
      </c>
      <c r="B781" s="2101"/>
      <c r="C781" s="28">
        <f t="shared" ref="C781:AH781" si="3258">SUM(C778,C773)</f>
        <v>0</v>
      </c>
      <c r="D781" s="29">
        <f t="shared" si="3258"/>
        <v>0</v>
      </c>
      <c r="E781" s="29">
        <f t="shared" si="3258"/>
        <v>0</v>
      </c>
      <c r="F781" s="29">
        <f t="shared" si="3258"/>
        <v>0</v>
      </c>
      <c r="G781" s="29">
        <f t="shared" si="3258"/>
        <v>0</v>
      </c>
      <c r="H781" s="29">
        <f t="shared" si="3258"/>
        <v>0</v>
      </c>
      <c r="I781" s="29">
        <f t="shared" si="3258"/>
        <v>0</v>
      </c>
      <c r="J781" s="30">
        <f t="shared" si="3258"/>
        <v>0</v>
      </c>
      <c r="K781" s="28">
        <f t="shared" si="3258"/>
        <v>0</v>
      </c>
      <c r="L781" s="29">
        <f t="shared" si="3258"/>
        <v>0</v>
      </c>
      <c r="M781" s="29">
        <f t="shared" si="3258"/>
        <v>0</v>
      </c>
      <c r="N781" s="29">
        <f t="shared" si="3258"/>
        <v>0</v>
      </c>
      <c r="O781" s="29">
        <f t="shared" si="3258"/>
        <v>0</v>
      </c>
      <c r="P781" s="29">
        <f t="shared" si="3258"/>
        <v>0</v>
      </c>
      <c r="Q781" s="29">
        <f t="shared" si="3258"/>
        <v>0</v>
      </c>
      <c r="R781" s="30">
        <f t="shared" si="3258"/>
        <v>0</v>
      </c>
      <c r="S781" s="28">
        <f t="shared" si="3258"/>
        <v>0</v>
      </c>
      <c r="T781" s="29">
        <f t="shared" si="3258"/>
        <v>0</v>
      </c>
      <c r="U781" s="29">
        <f t="shared" si="3258"/>
        <v>0</v>
      </c>
      <c r="V781" s="29">
        <f t="shared" si="3258"/>
        <v>0</v>
      </c>
      <c r="W781" s="29">
        <f t="shared" si="3258"/>
        <v>0</v>
      </c>
      <c r="X781" s="29">
        <f t="shared" si="3258"/>
        <v>0</v>
      </c>
      <c r="Y781" s="29">
        <f t="shared" si="3258"/>
        <v>0</v>
      </c>
      <c r="Z781" s="30">
        <f t="shared" si="3258"/>
        <v>0</v>
      </c>
      <c r="AA781" s="28">
        <f t="shared" si="3258"/>
        <v>0</v>
      </c>
      <c r="AB781" s="29">
        <f t="shared" si="3258"/>
        <v>0</v>
      </c>
      <c r="AC781" s="29">
        <f t="shared" si="3258"/>
        <v>0</v>
      </c>
      <c r="AD781" s="29">
        <f t="shared" si="3258"/>
        <v>0</v>
      </c>
      <c r="AE781" s="29">
        <f t="shared" si="3258"/>
        <v>0</v>
      </c>
      <c r="AF781" s="29">
        <f t="shared" si="3258"/>
        <v>0</v>
      </c>
      <c r="AG781" s="29">
        <f t="shared" si="3258"/>
        <v>0</v>
      </c>
      <c r="AH781" s="30">
        <f t="shared" si="3258"/>
        <v>0</v>
      </c>
      <c r="AI781" s="28">
        <f t="shared" ref="AI781:BN781" si="3259">SUM(AI778,AI773)</f>
        <v>0</v>
      </c>
      <c r="AJ781" s="29">
        <f t="shared" si="3259"/>
        <v>0</v>
      </c>
      <c r="AK781" s="29">
        <f t="shared" si="3259"/>
        <v>0</v>
      </c>
      <c r="AL781" s="29">
        <f t="shared" si="3259"/>
        <v>0</v>
      </c>
      <c r="AM781" s="29">
        <f t="shared" si="3259"/>
        <v>0</v>
      </c>
      <c r="AN781" s="29">
        <f t="shared" si="3259"/>
        <v>0</v>
      </c>
      <c r="AO781" s="29">
        <f t="shared" si="3259"/>
        <v>0</v>
      </c>
      <c r="AP781" s="30">
        <f t="shared" si="3259"/>
        <v>0</v>
      </c>
      <c r="AQ781" s="28">
        <f t="shared" si="3259"/>
        <v>0</v>
      </c>
      <c r="AR781" s="29">
        <f t="shared" si="3259"/>
        <v>0</v>
      </c>
      <c r="AS781" s="29">
        <f t="shared" si="3259"/>
        <v>0</v>
      </c>
      <c r="AT781" s="29">
        <f t="shared" si="3259"/>
        <v>0</v>
      </c>
      <c r="AU781" s="29">
        <f t="shared" si="3259"/>
        <v>0</v>
      </c>
      <c r="AV781" s="29">
        <f t="shared" si="3259"/>
        <v>0</v>
      </c>
      <c r="AW781" s="29">
        <f t="shared" si="3259"/>
        <v>0</v>
      </c>
      <c r="AX781" s="30">
        <f t="shared" si="3259"/>
        <v>0</v>
      </c>
      <c r="AY781" s="28">
        <f t="shared" si="3259"/>
        <v>0</v>
      </c>
      <c r="AZ781" s="29">
        <f t="shared" si="3259"/>
        <v>0</v>
      </c>
      <c r="BA781" s="29">
        <f t="shared" si="3259"/>
        <v>0</v>
      </c>
      <c r="BB781" s="29">
        <f t="shared" si="3259"/>
        <v>0</v>
      </c>
      <c r="BC781" s="29">
        <f t="shared" si="3259"/>
        <v>0</v>
      </c>
      <c r="BD781" s="29">
        <f t="shared" si="3259"/>
        <v>0</v>
      </c>
      <c r="BE781" s="29">
        <f t="shared" si="3259"/>
        <v>0</v>
      </c>
      <c r="BF781" s="30">
        <f t="shared" si="3259"/>
        <v>0</v>
      </c>
      <c r="BG781" s="28">
        <f t="shared" si="3259"/>
        <v>0</v>
      </c>
      <c r="BH781" s="29">
        <f t="shared" si="3259"/>
        <v>0</v>
      </c>
      <c r="BI781" s="29">
        <f t="shared" si="3259"/>
        <v>0</v>
      </c>
      <c r="BJ781" s="29">
        <f t="shared" si="3259"/>
        <v>0</v>
      </c>
      <c r="BK781" s="29">
        <f t="shared" si="3259"/>
        <v>0</v>
      </c>
      <c r="BL781" s="29">
        <f t="shared" si="3259"/>
        <v>0</v>
      </c>
      <c r="BM781" s="29">
        <f t="shared" si="3259"/>
        <v>0</v>
      </c>
      <c r="BN781" s="30">
        <f t="shared" si="3259"/>
        <v>0</v>
      </c>
    </row>
    <row r="782" spans="1:66" ht="15.75" x14ac:dyDescent="0.25">
      <c r="A782" s="2102" t="s">
        <v>139</v>
      </c>
      <c r="B782" s="2103"/>
      <c r="C782" s="31">
        <f t="shared" ref="C782:AH782" si="3260">SUM(C779,C774)</f>
        <v>0</v>
      </c>
      <c r="D782" s="32">
        <f t="shared" si="3260"/>
        <v>0</v>
      </c>
      <c r="E782" s="32">
        <f t="shared" si="3260"/>
        <v>0</v>
      </c>
      <c r="F782" s="32">
        <f t="shared" si="3260"/>
        <v>0</v>
      </c>
      <c r="G782" s="32">
        <f t="shared" si="3260"/>
        <v>0</v>
      </c>
      <c r="H782" s="32">
        <f t="shared" si="3260"/>
        <v>0</v>
      </c>
      <c r="I782" s="32">
        <f t="shared" si="3260"/>
        <v>0</v>
      </c>
      <c r="J782" s="33">
        <f t="shared" si="3260"/>
        <v>0</v>
      </c>
      <c r="K782" s="31">
        <f t="shared" si="3260"/>
        <v>0</v>
      </c>
      <c r="L782" s="32">
        <f t="shared" si="3260"/>
        <v>0</v>
      </c>
      <c r="M782" s="32">
        <f t="shared" si="3260"/>
        <v>0</v>
      </c>
      <c r="N782" s="32">
        <f t="shared" si="3260"/>
        <v>0</v>
      </c>
      <c r="O782" s="32">
        <f t="shared" si="3260"/>
        <v>0</v>
      </c>
      <c r="P782" s="32">
        <f t="shared" si="3260"/>
        <v>0</v>
      </c>
      <c r="Q782" s="32">
        <f t="shared" si="3260"/>
        <v>0</v>
      </c>
      <c r="R782" s="33">
        <f t="shared" si="3260"/>
        <v>0</v>
      </c>
      <c r="S782" s="31">
        <f t="shared" si="3260"/>
        <v>0</v>
      </c>
      <c r="T782" s="32">
        <f t="shared" si="3260"/>
        <v>0</v>
      </c>
      <c r="U782" s="32">
        <f t="shared" si="3260"/>
        <v>0</v>
      </c>
      <c r="V782" s="32">
        <f t="shared" si="3260"/>
        <v>0</v>
      </c>
      <c r="W782" s="32">
        <f t="shared" si="3260"/>
        <v>0</v>
      </c>
      <c r="X782" s="32">
        <f t="shared" si="3260"/>
        <v>0</v>
      </c>
      <c r="Y782" s="32">
        <f t="shared" si="3260"/>
        <v>0</v>
      </c>
      <c r="Z782" s="33">
        <f t="shared" si="3260"/>
        <v>0</v>
      </c>
      <c r="AA782" s="31">
        <f t="shared" si="3260"/>
        <v>0</v>
      </c>
      <c r="AB782" s="32">
        <f t="shared" si="3260"/>
        <v>0</v>
      </c>
      <c r="AC782" s="32">
        <f t="shared" si="3260"/>
        <v>0</v>
      </c>
      <c r="AD782" s="32">
        <f t="shared" si="3260"/>
        <v>0</v>
      </c>
      <c r="AE782" s="32">
        <f t="shared" si="3260"/>
        <v>0</v>
      </c>
      <c r="AF782" s="32">
        <f t="shared" si="3260"/>
        <v>0</v>
      </c>
      <c r="AG782" s="32">
        <f t="shared" si="3260"/>
        <v>0</v>
      </c>
      <c r="AH782" s="33">
        <f t="shared" si="3260"/>
        <v>0</v>
      </c>
      <c r="AI782" s="31">
        <f t="shared" ref="AI782:BN782" si="3261">SUM(AI779,AI774)</f>
        <v>0</v>
      </c>
      <c r="AJ782" s="32">
        <f t="shared" si="3261"/>
        <v>0</v>
      </c>
      <c r="AK782" s="32">
        <f t="shared" si="3261"/>
        <v>0</v>
      </c>
      <c r="AL782" s="32">
        <f t="shared" si="3261"/>
        <v>0</v>
      </c>
      <c r="AM782" s="32">
        <f t="shared" si="3261"/>
        <v>0</v>
      </c>
      <c r="AN782" s="32">
        <f t="shared" si="3261"/>
        <v>0</v>
      </c>
      <c r="AO782" s="32">
        <f t="shared" si="3261"/>
        <v>0</v>
      </c>
      <c r="AP782" s="33">
        <f t="shared" si="3261"/>
        <v>0</v>
      </c>
      <c r="AQ782" s="31">
        <f t="shared" si="3261"/>
        <v>0</v>
      </c>
      <c r="AR782" s="32">
        <f t="shared" si="3261"/>
        <v>0</v>
      </c>
      <c r="AS782" s="32">
        <f t="shared" si="3261"/>
        <v>0</v>
      </c>
      <c r="AT782" s="32">
        <f t="shared" si="3261"/>
        <v>0</v>
      </c>
      <c r="AU782" s="32">
        <f t="shared" si="3261"/>
        <v>0</v>
      </c>
      <c r="AV782" s="32">
        <f t="shared" si="3261"/>
        <v>0</v>
      </c>
      <c r="AW782" s="32">
        <f t="shared" si="3261"/>
        <v>0</v>
      </c>
      <c r="AX782" s="33">
        <f t="shared" si="3261"/>
        <v>0</v>
      </c>
      <c r="AY782" s="31">
        <f t="shared" si="3261"/>
        <v>0</v>
      </c>
      <c r="AZ782" s="32">
        <f t="shared" si="3261"/>
        <v>0</v>
      </c>
      <c r="BA782" s="32">
        <f t="shared" si="3261"/>
        <v>0</v>
      </c>
      <c r="BB782" s="32">
        <f t="shared" si="3261"/>
        <v>0</v>
      </c>
      <c r="BC782" s="32">
        <f t="shared" si="3261"/>
        <v>0</v>
      </c>
      <c r="BD782" s="32">
        <f t="shared" si="3261"/>
        <v>0</v>
      </c>
      <c r="BE782" s="32">
        <f t="shared" si="3261"/>
        <v>0</v>
      </c>
      <c r="BF782" s="33">
        <f t="shared" si="3261"/>
        <v>0</v>
      </c>
      <c r="BG782" s="31">
        <f t="shared" si="3261"/>
        <v>0</v>
      </c>
      <c r="BH782" s="32">
        <f t="shared" si="3261"/>
        <v>0</v>
      </c>
      <c r="BI782" s="32">
        <f t="shared" si="3261"/>
        <v>0</v>
      </c>
      <c r="BJ782" s="32">
        <f t="shared" si="3261"/>
        <v>0</v>
      </c>
      <c r="BK782" s="32">
        <f t="shared" si="3261"/>
        <v>0</v>
      </c>
      <c r="BL782" s="32">
        <f t="shared" si="3261"/>
        <v>0</v>
      </c>
      <c r="BM782" s="32">
        <f t="shared" si="3261"/>
        <v>0</v>
      </c>
      <c r="BN782" s="33">
        <f t="shared" si="3261"/>
        <v>0</v>
      </c>
    </row>
    <row r="783" spans="1:66" ht="15.75" x14ac:dyDescent="0.25">
      <c r="A783" s="2102" t="s">
        <v>140</v>
      </c>
      <c r="B783" s="2103"/>
      <c r="C783" s="31">
        <f t="shared" ref="C783:AH783" si="3262">SUM(C780,C775)</f>
        <v>0</v>
      </c>
      <c r="D783" s="32">
        <f t="shared" si="3262"/>
        <v>0</v>
      </c>
      <c r="E783" s="32">
        <f t="shared" si="3262"/>
        <v>0</v>
      </c>
      <c r="F783" s="32">
        <f t="shared" si="3262"/>
        <v>0</v>
      </c>
      <c r="G783" s="32">
        <f t="shared" si="3262"/>
        <v>0</v>
      </c>
      <c r="H783" s="32">
        <f t="shared" si="3262"/>
        <v>0</v>
      </c>
      <c r="I783" s="32">
        <f t="shared" si="3262"/>
        <v>0</v>
      </c>
      <c r="J783" s="33">
        <f t="shared" si="3262"/>
        <v>0</v>
      </c>
      <c r="K783" s="31">
        <f t="shared" si="3262"/>
        <v>0</v>
      </c>
      <c r="L783" s="32">
        <f t="shared" si="3262"/>
        <v>0</v>
      </c>
      <c r="M783" s="32">
        <f t="shared" si="3262"/>
        <v>0</v>
      </c>
      <c r="N783" s="32">
        <f t="shared" si="3262"/>
        <v>0</v>
      </c>
      <c r="O783" s="32">
        <f t="shared" si="3262"/>
        <v>0</v>
      </c>
      <c r="P783" s="32">
        <f t="shared" si="3262"/>
        <v>0</v>
      </c>
      <c r="Q783" s="32">
        <f t="shared" si="3262"/>
        <v>0</v>
      </c>
      <c r="R783" s="33">
        <f t="shared" si="3262"/>
        <v>0</v>
      </c>
      <c r="S783" s="31">
        <f t="shared" si="3262"/>
        <v>0</v>
      </c>
      <c r="T783" s="32">
        <f t="shared" si="3262"/>
        <v>0</v>
      </c>
      <c r="U783" s="32">
        <f t="shared" si="3262"/>
        <v>0</v>
      </c>
      <c r="V783" s="32">
        <f t="shared" si="3262"/>
        <v>0</v>
      </c>
      <c r="W783" s="32">
        <f t="shared" si="3262"/>
        <v>0</v>
      </c>
      <c r="X783" s="32">
        <f t="shared" si="3262"/>
        <v>0</v>
      </c>
      <c r="Y783" s="32">
        <f t="shared" si="3262"/>
        <v>0</v>
      </c>
      <c r="Z783" s="33">
        <f t="shared" si="3262"/>
        <v>0</v>
      </c>
      <c r="AA783" s="31">
        <f t="shared" si="3262"/>
        <v>0</v>
      </c>
      <c r="AB783" s="32">
        <f t="shared" si="3262"/>
        <v>0</v>
      </c>
      <c r="AC783" s="32">
        <f t="shared" si="3262"/>
        <v>0</v>
      </c>
      <c r="AD783" s="32">
        <f t="shared" si="3262"/>
        <v>0</v>
      </c>
      <c r="AE783" s="32">
        <f t="shared" si="3262"/>
        <v>0</v>
      </c>
      <c r="AF783" s="32">
        <f t="shared" si="3262"/>
        <v>0</v>
      </c>
      <c r="AG783" s="32">
        <f t="shared" si="3262"/>
        <v>0</v>
      </c>
      <c r="AH783" s="33">
        <f t="shared" si="3262"/>
        <v>0</v>
      </c>
      <c r="AI783" s="31">
        <f t="shared" ref="AI783:BN783" si="3263">SUM(AI780,AI775)</f>
        <v>0</v>
      </c>
      <c r="AJ783" s="32">
        <f t="shared" si="3263"/>
        <v>0</v>
      </c>
      <c r="AK783" s="32">
        <f t="shared" si="3263"/>
        <v>0</v>
      </c>
      <c r="AL783" s="32">
        <f t="shared" si="3263"/>
        <v>0</v>
      </c>
      <c r="AM783" s="32">
        <f t="shared" si="3263"/>
        <v>0</v>
      </c>
      <c r="AN783" s="32">
        <f t="shared" si="3263"/>
        <v>0</v>
      </c>
      <c r="AO783" s="32">
        <f t="shared" si="3263"/>
        <v>0</v>
      </c>
      <c r="AP783" s="33">
        <f t="shared" si="3263"/>
        <v>0</v>
      </c>
      <c r="AQ783" s="31">
        <f t="shared" si="3263"/>
        <v>0</v>
      </c>
      <c r="AR783" s="32">
        <f t="shared" si="3263"/>
        <v>0</v>
      </c>
      <c r="AS783" s="32">
        <f t="shared" si="3263"/>
        <v>0</v>
      </c>
      <c r="AT783" s="32">
        <f t="shared" si="3263"/>
        <v>0</v>
      </c>
      <c r="AU783" s="32">
        <f t="shared" si="3263"/>
        <v>0</v>
      </c>
      <c r="AV783" s="32">
        <f t="shared" si="3263"/>
        <v>0</v>
      </c>
      <c r="AW783" s="32">
        <f t="shared" si="3263"/>
        <v>0</v>
      </c>
      <c r="AX783" s="33">
        <f t="shared" si="3263"/>
        <v>0</v>
      </c>
      <c r="AY783" s="31">
        <f t="shared" si="3263"/>
        <v>0</v>
      </c>
      <c r="AZ783" s="32">
        <f t="shared" si="3263"/>
        <v>0</v>
      </c>
      <c r="BA783" s="32">
        <f t="shared" si="3263"/>
        <v>0</v>
      </c>
      <c r="BB783" s="32">
        <f t="shared" si="3263"/>
        <v>0</v>
      </c>
      <c r="BC783" s="32">
        <f t="shared" si="3263"/>
        <v>0</v>
      </c>
      <c r="BD783" s="32">
        <f t="shared" si="3263"/>
        <v>0</v>
      </c>
      <c r="BE783" s="32">
        <f t="shared" si="3263"/>
        <v>0</v>
      </c>
      <c r="BF783" s="33">
        <f t="shared" si="3263"/>
        <v>0</v>
      </c>
      <c r="BG783" s="31">
        <f t="shared" si="3263"/>
        <v>0</v>
      </c>
      <c r="BH783" s="32">
        <f t="shared" si="3263"/>
        <v>0</v>
      </c>
      <c r="BI783" s="32">
        <f t="shared" si="3263"/>
        <v>0</v>
      </c>
      <c r="BJ783" s="32">
        <f t="shared" si="3263"/>
        <v>0</v>
      </c>
      <c r="BK783" s="32">
        <f t="shared" si="3263"/>
        <v>0</v>
      </c>
      <c r="BL783" s="32">
        <f t="shared" si="3263"/>
        <v>0</v>
      </c>
      <c r="BM783" s="32">
        <f t="shared" si="3263"/>
        <v>0</v>
      </c>
      <c r="BN783" s="33">
        <f t="shared" si="3263"/>
        <v>0</v>
      </c>
    </row>
    <row r="784" spans="1:66" ht="15.75" x14ac:dyDescent="0.25">
      <c r="A784" s="2102" t="s">
        <v>141</v>
      </c>
      <c r="B784" s="2103"/>
      <c r="C784" s="49" t="str">
        <f t="shared" ref="C784:AH784" si="3264">IF(C772="","",C782-C783)</f>
        <v/>
      </c>
      <c r="D784" s="50" t="str">
        <f t="shared" si="3264"/>
        <v/>
      </c>
      <c r="E784" s="50" t="str">
        <f t="shared" si="3264"/>
        <v/>
      </c>
      <c r="F784" s="50" t="str">
        <f t="shared" si="3264"/>
        <v/>
      </c>
      <c r="G784" s="50" t="str">
        <f t="shared" si="3264"/>
        <v/>
      </c>
      <c r="H784" s="50" t="str">
        <f t="shared" si="3264"/>
        <v/>
      </c>
      <c r="I784" s="50" t="str">
        <f t="shared" si="3264"/>
        <v/>
      </c>
      <c r="J784" s="51" t="str">
        <f t="shared" si="3264"/>
        <v/>
      </c>
      <c r="K784" s="49" t="str">
        <f t="shared" si="3264"/>
        <v/>
      </c>
      <c r="L784" s="50" t="str">
        <f t="shared" si="3264"/>
        <v/>
      </c>
      <c r="M784" s="50" t="str">
        <f t="shared" si="3264"/>
        <v/>
      </c>
      <c r="N784" s="50" t="str">
        <f t="shared" si="3264"/>
        <v/>
      </c>
      <c r="O784" s="50" t="str">
        <f t="shared" si="3264"/>
        <v/>
      </c>
      <c r="P784" s="50" t="str">
        <f t="shared" si="3264"/>
        <v/>
      </c>
      <c r="Q784" s="50" t="str">
        <f t="shared" si="3264"/>
        <v/>
      </c>
      <c r="R784" s="51" t="str">
        <f t="shared" si="3264"/>
        <v/>
      </c>
      <c r="S784" s="49" t="str">
        <f t="shared" si="3264"/>
        <v/>
      </c>
      <c r="T784" s="50" t="str">
        <f t="shared" si="3264"/>
        <v/>
      </c>
      <c r="U784" s="50" t="str">
        <f t="shared" si="3264"/>
        <v/>
      </c>
      <c r="V784" s="50" t="str">
        <f t="shared" si="3264"/>
        <v/>
      </c>
      <c r="W784" s="50" t="str">
        <f t="shared" si="3264"/>
        <v/>
      </c>
      <c r="X784" s="50" t="str">
        <f t="shared" si="3264"/>
        <v/>
      </c>
      <c r="Y784" s="50" t="str">
        <f t="shared" si="3264"/>
        <v/>
      </c>
      <c r="Z784" s="51" t="str">
        <f t="shared" si="3264"/>
        <v/>
      </c>
      <c r="AA784" s="49" t="str">
        <f t="shared" si="3264"/>
        <v/>
      </c>
      <c r="AB784" s="50" t="str">
        <f t="shared" si="3264"/>
        <v/>
      </c>
      <c r="AC784" s="50" t="str">
        <f t="shared" si="3264"/>
        <v/>
      </c>
      <c r="AD784" s="50" t="str">
        <f t="shared" si="3264"/>
        <v/>
      </c>
      <c r="AE784" s="50" t="str">
        <f t="shared" si="3264"/>
        <v/>
      </c>
      <c r="AF784" s="50" t="str">
        <f t="shared" si="3264"/>
        <v/>
      </c>
      <c r="AG784" s="50" t="str">
        <f t="shared" si="3264"/>
        <v/>
      </c>
      <c r="AH784" s="51" t="str">
        <f t="shared" si="3264"/>
        <v/>
      </c>
      <c r="AI784" s="49" t="str">
        <f t="shared" ref="AI784:BN784" si="3265">IF(AI772="","",AI782-AI783)</f>
        <v/>
      </c>
      <c r="AJ784" s="50" t="str">
        <f t="shared" si="3265"/>
        <v/>
      </c>
      <c r="AK784" s="50" t="str">
        <f t="shared" si="3265"/>
        <v/>
      </c>
      <c r="AL784" s="50" t="str">
        <f t="shared" si="3265"/>
        <v/>
      </c>
      <c r="AM784" s="50" t="str">
        <f t="shared" si="3265"/>
        <v/>
      </c>
      <c r="AN784" s="50" t="str">
        <f t="shared" si="3265"/>
        <v/>
      </c>
      <c r="AO784" s="50" t="str">
        <f t="shared" si="3265"/>
        <v/>
      </c>
      <c r="AP784" s="51" t="str">
        <f t="shared" si="3265"/>
        <v/>
      </c>
      <c r="AQ784" s="49" t="str">
        <f t="shared" si="3265"/>
        <v/>
      </c>
      <c r="AR784" s="50" t="str">
        <f t="shared" si="3265"/>
        <v/>
      </c>
      <c r="AS784" s="50" t="str">
        <f t="shared" si="3265"/>
        <v/>
      </c>
      <c r="AT784" s="50" t="str">
        <f t="shared" si="3265"/>
        <v/>
      </c>
      <c r="AU784" s="50" t="str">
        <f t="shared" si="3265"/>
        <v/>
      </c>
      <c r="AV784" s="50" t="str">
        <f t="shared" si="3265"/>
        <v/>
      </c>
      <c r="AW784" s="50" t="str">
        <f t="shared" si="3265"/>
        <v/>
      </c>
      <c r="AX784" s="51" t="str">
        <f t="shared" si="3265"/>
        <v/>
      </c>
      <c r="AY784" s="49" t="str">
        <f t="shared" si="3265"/>
        <v/>
      </c>
      <c r="AZ784" s="50" t="str">
        <f t="shared" si="3265"/>
        <v/>
      </c>
      <c r="BA784" s="50" t="str">
        <f t="shared" si="3265"/>
        <v/>
      </c>
      <c r="BB784" s="50" t="str">
        <f t="shared" si="3265"/>
        <v/>
      </c>
      <c r="BC784" s="50" t="str">
        <f t="shared" si="3265"/>
        <v/>
      </c>
      <c r="BD784" s="50" t="str">
        <f t="shared" si="3265"/>
        <v/>
      </c>
      <c r="BE784" s="50" t="str">
        <f t="shared" si="3265"/>
        <v/>
      </c>
      <c r="BF784" s="51" t="str">
        <f t="shared" si="3265"/>
        <v/>
      </c>
      <c r="BG784" s="49" t="str">
        <f t="shared" si="3265"/>
        <v/>
      </c>
      <c r="BH784" s="50" t="str">
        <f t="shared" si="3265"/>
        <v/>
      </c>
      <c r="BI784" s="50" t="str">
        <f t="shared" si="3265"/>
        <v/>
      </c>
      <c r="BJ784" s="50" t="str">
        <f t="shared" si="3265"/>
        <v/>
      </c>
      <c r="BK784" s="50" t="str">
        <f t="shared" si="3265"/>
        <v/>
      </c>
      <c r="BL784" s="50" t="str">
        <f t="shared" si="3265"/>
        <v/>
      </c>
      <c r="BM784" s="50" t="str">
        <f t="shared" si="3265"/>
        <v/>
      </c>
      <c r="BN784" s="51" t="str">
        <f t="shared" si="3265"/>
        <v/>
      </c>
    </row>
    <row r="785" spans="1:66" ht="30.75" customHeight="1" thickBot="1" x14ac:dyDescent="0.3">
      <c r="A785" s="2104" t="s">
        <v>142</v>
      </c>
      <c r="B785" s="2105"/>
      <c r="C785" s="67" t="str">
        <f t="shared" ref="C785:AH785" si="3266">IF(C772="","",IF(C783=0,MAX($C$123:$J$123)+1,C782/C783))</f>
        <v/>
      </c>
      <c r="D785" s="68" t="str">
        <f t="shared" si="3266"/>
        <v/>
      </c>
      <c r="E785" s="68" t="str">
        <f t="shared" si="3266"/>
        <v/>
      </c>
      <c r="F785" s="68" t="str">
        <f t="shared" si="3266"/>
        <v/>
      </c>
      <c r="G785" s="68" t="str">
        <f t="shared" si="3266"/>
        <v/>
      </c>
      <c r="H785" s="68" t="str">
        <f t="shared" si="3266"/>
        <v/>
      </c>
      <c r="I785" s="68" t="str">
        <f t="shared" si="3266"/>
        <v/>
      </c>
      <c r="J785" s="69" t="str">
        <f t="shared" si="3266"/>
        <v/>
      </c>
      <c r="K785" s="67" t="str">
        <f t="shared" si="3266"/>
        <v/>
      </c>
      <c r="L785" s="68" t="str">
        <f t="shared" si="3266"/>
        <v/>
      </c>
      <c r="M785" s="68" t="str">
        <f t="shared" si="3266"/>
        <v/>
      </c>
      <c r="N785" s="68" t="str">
        <f t="shared" si="3266"/>
        <v/>
      </c>
      <c r="O785" s="68" t="str">
        <f t="shared" si="3266"/>
        <v/>
      </c>
      <c r="P785" s="68" t="str">
        <f t="shared" si="3266"/>
        <v/>
      </c>
      <c r="Q785" s="68" t="str">
        <f t="shared" si="3266"/>
        <v/>
      </c>
      <c r="R785" s="69" t="str">
        <f t="shared" si="3266"/>
        <v/>
      </c>
      <c r="S785" s="67" t="str">
        <f t="shared" si="3266"/>
        <v/>
      </c>
      <c r="T785" s="68" t="str">
        <f t="shared" si="3266"/>
        <v/>
      </c>
      <c r="U785" s="68" t="str">
        <f t="shared" si="3266"/>
        <v/>
      </c>
      <c r="V785" s="68" t="str">
        <f t="shared" si="3266"/>
        <v/>
      </c>
      <c r="W785" s="68" t="str">
        <f t="shared" si="3266"/>
        <v/>
      </c>
      <c r="X785" s="68" t="str">
        <f t="shared" si="3266"/>
        <v/>
      </c>
      <c r="Y785" s="68" t="str">
        <f t="shared" si="3266"/>
        <v/>
      </c>
      <c r="Z785" s="69" t="str">
        <f t="shared" si="3266"/>
        <v/>
      </c>
      <c r="AA785" s="67" t="str">
        <f t="shared" si="3266"/>
        <v/>
      </c>
      <c r="AB785" s="68" t="str">
        <f t="shared" si="3266"/>
        <v/>
      </c>
      <c r="AC785" s="68" t="str">
        <f t="shared" si="3266"/>
        <v/>
      </c>
      <c r="AD785" s="68" t="str">
        <f t="shared" si="3266"/>
        <v/>
      </c>
      <c r="AE785" s="68" t="str">
        <f t="shared" si="3266"/>
        <v/>
      </c>
      <c r="AF785" s="68" t="str">
        <f t="shared" si="3266"/>
        <v/>
      </c>
      <c r="AG785" s="68" t="str">
        <f t="shared" si="3266"/>
        <v/>
      </c>
      <c r="AH785" s="69" t="str">
        <f t="shared" si="3266"/>
        <v/>
      </c>
      <c r="AI785" s="67" t="str">
        <f t="shared" ref="AI785:BN785" si="3267">IF(AI772="","",IF(AI783=0,MAX($C$123:$J$123)+1,AI782/AI783))</f>
        <v/>
      </c>
      <c r="AJ785" s="68" t="str">
        <f t="shared" si="3267"/>
        <v/>
      </c>
      <c r="AK785" s="68" t="str">
        <f t="shared" si="3267"/>
        <v/>
      </c>
      <c r="AL785" s="68" t="str">
        <f t="shared" si="3267"/>
        <v/>
      </c>
      <c r="AM785" s="68" t="str">
        <f t="shared" si="3267"/>
        <v/>
      </c>
      <c r="AN785" s="68" t="str">
        <f t="shared" si="3267"/>
        <v/>
      </c>
      <c r="AO785" s="68" t="str">
        <f t="shared" si="3267"/>
        <v/>
      </c>
      <c r="AP785" s="69" t="str">
        <f t="shared" si="3267"/>
        <v/>
      </c>
      <c r="AQ785" s="67" t="str">
        <f t="shared" si="3267"/>
        <v/>
      </c>
      <c r="AR785" s="68" t="str">
        <f t="shared" si="3267"/>
        <v/>
      </c>
      <c r="AS785" s="68" t="str">
        <f t="shared" si="3267"/>
        <v/>
      </c>
      <c r="AT785" s="68" t="str">
        <f t="shared" si="3267"/>
        <v/>
      </c>
      <c r="AU785" s="68" t="str">
        <f t="shared" si="3267"/>
        <v/>
      </c>
      <c r="AV785" s="68" t="str">
        <f t="shared" si="3267"/>
        <v/>
      </c>
      <c r="AW785" s="68" t="str">
        <f t="shared" si="3267"/>
        <v/>
      </c>
      <c r="AX785" s="69" t="str">
        <f t="shared" si="3267"/>
        <v/>
      </c>
      <c r="AY785" s="67" t="str">
        <f t="shared" si="3267"/>
        <v/>
      </c>
      <c r="AZ785" s="68" t="str">
        <f t="shared" si="3267"/>
        <v/>
      </c>
      <c r="BA785" s="68" t="str">
        <f t="shared" si="3267"/>
        <v/>
      </c>
      <c r="BB785" s="68" t="str">
        <f t="shared" si="3267"/>
        <v/>
      </c>
      <c r="BC785" s="68" t="str">
        <f t="shared" si="3267"/>
        <v/>
      </c>
      <c r="BD785" s="68" t="str">
        <f t="shared" si="3267"/>
        <v/>
      </c>
      <c r="BE785" s="68" t="str">
        <f t="shared" si="3267"/>
        <v/>
      </c>
      <c r="BF785" s="69" t="str">
        <f t="shared" si="3267"/>
        <v/>
      </c>
      <c r="BG785" s="67" t="str">
        <f t="shared" si="3267"/>
        <v/>
      </c>
      <c r="BH785" s="68" t="str">
        <f t="shared" si="3267"/>
        <v/>
      </c>
      <c r="BI785" s="68" t="str">
        <f t="shared" si="3267"/>
        <v/>
      </c>
      <c r="BJ785" s="68" t="str">
        <f t="shared" si="3267"/>
        <v/>
      </c>
      <c r="BK785" s="68" t="str">
        <f t="shared" si="3267"/>
        <v/>
      </c>
      <c r="BL785" s="68" t="str">
        <f t="shared" si="3267"/>
        <v/>
      </c>
      <c r="BM785" s="68" t="str">
        <f t="shared" si="3267"/>
        <v/>
      </c>
      <c r="BN785" s="69" t="str">
        <f t="shared" si="3267"/>
        <v/>
      </c>
    </row>
    <row r="786" spans="1:66" ht="15.75" x14ac:dyDescent="0.25">
      <c r="A786" s="2106" t="s">
        <v>37</v>
      </c>
      <c r="B786" s="2107"/>
      <c r="C786" s="975" t="str">
        <f t="shared" ref="C786:J786" si="3268">IF(C772="","",RANK(C762,$C762:$J762,0))</f>
        <v/>
      </c>
      <c r="D786" s="976" t="str">
        <f t="shared" si="3268"/>
        <v/>
      </c>
      <c r="E786" s="976" t="str">
        <f t="shared" si="3268"/>
        <v/>
      </c>
      <c r="F786" s="976" t="str">
        <f t="shared" si="3268"/>
        <v/>
      </c>
      <c r="G786" s="976" t="str">
        <f t="shared" si="3268"/>
        <v/>
      </c>
      <c r="H786" s="976" t="str">
        <f t="shared" si="3268"/>
        <v/>
      </c>
      <c r="I786" s="976" t="str">
        <f t="shared" si="3268"/>
        <v/>
      </c>
      <c r="J786" s="977" t="str">
        <f t="shared" si="3268"/>
        <v/>
      </c>
      <c r="K786" s="975" t="str">
        <f t="shared" ref="K786:R786" si="3269">IF(K772="","",RANK(C762,$C762:$J762,0))</f>
        <v/>
      </c>
      <c r="L786" s="976" t="str">
        <f t="shared" si="3269"/>
        <v/>
      </c>
      <c r="M786" s="976" t="str">
        <f t="shared" si="3269"/>
        <v/>
      </c>
      <c r="N786" s="976" t="str">
        <f t="shared" si="3269"/>
        <v/>
      </c>
      <c r="O786" s="976" t="str">
        <f t="shared" si="3269"/>
        <v/>
      </c>
      <c r="P786" s="976" t="str">
        <f t="shared" si="3269"/>
        <v/>
      </c>
      <c r="Q786" s="976" t="str">
        <f t="shared" si="3269"/>
        <v/>
      </c>
      <c r="R786" s="977" t="str">
        <f t="shared" si="3269"/>
        <v/>
      </c>
      <c r="S786" s="975" t="str">
        <f t="shared" ref="S786:Z786" si="3270">IF(S772="","",RANK(C762,$C762:$J762,0))</f>
        <v/>
      </c>
      <c r="T786" s="976" t="str">
        <f t="shared" si="3270"/>
        <v/>
      </c>
      <c r="U786" s="976" t="str">
        <f t="shared" si="3270"/>
        <v/>
      </c>
      <c r="V786" s="976" t="str">
        <f t="shared" si="3270"/>
        <v/>
      </c>
      <c r="W786" s="976" t="str">
        <f t="shared" si="3270"/>
        <v/>
      </c>
      <c r="X786" s="976" t="str">
        <f t="shared" si="3270"/>
        <v/>
      </c>
      <c r="Y786" s="976" t="str">
        <f t="shared" si="3270"/>
        <v/>
      </c>
      <c r="Z786" s="984" t="str">
        <f t="shared" si="3270"/>
        <v/>
      </c>
      <c r="AA786" s="975" t="str">
        <f t="shared" ref="AA786:AH786" si="3271">IF(AA772="","",RANK(C762,$C762:$J762,0))</f>
        <v/>
      </c>
      <c r="AB786" s="976" t="str">
        <f t="shared" si="3271"/>
        <v/>
      </c>
      <c r="AC786" s="976" t="str">
        <f t="shared" si="3271"/>
        <v/>
      </c>
      <c r="AD786" s="976" t="str">
        <f t="shared" si="3271"/>
        <v/>
      </c>
      <c r="AE786" s="976" t="str">
        <f t="shared" si="3271"/>
        <v/>
      </c>
      <c r="AF786" s="976" t="str">
        <f t="shared" si="3271"/>
        <v/>
      </c>
      <c r="AG786" s="976" t="str">
        <f t="shared" si="3271"/>
        <v/>
      </c>
      <c r="AH786" s="977" t="str">
        <f t="shared" si="3271"/>
        <v/>
      </c>
      <c r="AI786" s="975" t="str">
        <f t="shared" ref="AI786:AP786" si="3272">IF(AI772="","",RANK(C762,$C762:$J762,0))</f>
        <v/>
      </c>
      <c r="AJ786" s="976" t="str">
        <f t="shared" si="3272"/>
        <v/>
      </c>
      <c r="AK786" s="976" t="str">
        <f t="shared" si="3272"/>
        <v/>
      </c>
      <c r="AL786" s="976" t="str">
        <f t="shared" si="3272"/>
        <v/>
      </c>
      <c r="AM786" s="976" t="str">
        <f t="shared" si="3272"/>
        <v/>
      </c>
      <c r="AN786" s="976" t="str">
        <f t="shared" si="3272"/>
        <v/>
      </c>
      <c r="AO786" s="976" t="str">
        <f t="shared" si="3272"/>
        <v/>
      </c>
      <c r="AP786" s="977" t="str">
        <f t="shared" si="3272"/>
        <v/>
      </c>
      <c r="AQ786" s="975" t="str">
        <f t="shared" ref="AQ786:AX786" si="3273">IF(AQ772="","",RANK(C762,$C762:$J762,0))</f>
        <v/>
      </c>
      <c r="AR786" s="976" t="str">
        <f t="shared" si="3273"/>
        <v/>
      </c>
      <c r="AS786" s="976" t="str">
        <f t="shared" si="3273"/>
        <v/>
      </c>
      <c r="AT786" s="976" t="str">
        <f t="shared" si="3273"/>
        <v/>
      </c>
      <c r="AU786" s="976" t="str">
        <f t="shared" si="3273"/>
        <v/>
      </c>
      <c r="AV786" s="976" t="str">
        <f t="shared" si="3273"/>
        <v/>
      </c>
      <c r="AW786" s="976" t="str">
        <f t="shared" si="3273"/>
        <v/>
      </c>
      <c r="AX786" s="977" t="str">
        <f t="shared" si="3273"/>
        <v/>
      </c>
      <c r="AY786" s="975" t="str">
        <f t="shared" ref="AY786:BF786" si="3274">IF(AY772="","",RANK(C762,$C762:$J762,0))</f>
        <v/>
      </c>
      <c r="AZ786" s="976" t="str">
        <f t="shared" si="3274"/>
        <v/>
      </c>
      <c r="BA786" s="976" t="str">
        <f t="shared" si="3274"/>
        <v/>
      </c>
      <c r="BB786" s="976" t="str">
        <f t="shared" si="3274"/>
        <v/>
      </c>
      <c r="BC786" s="976" t="str">
        <f t="shared" si="3274"/>
        <v/>
      </c>
      <c r="BD786" s="976" t="str">
        <f t="shared" si="3274"/>
        <v/>
      </c>
      <c r="BE786" s="976" t="str">
        <f t="shared" si="3274"/>
        <v/>
      </c>
      <c r="BF786" s="977" t="str">
        <f t="shared" si="3274"/>
        <v/>
      </c>
      <c r="BG786" s="975" t="str">
        <f t="shared" ref="BG786:BN786" si="3275">IF(BG772="","",RANK(C762,$C762:$J762,0))</f>
        <v/>
      </c>
      <c r="BH786" s="976" t="str">
        <f t="shared" si="3275"/>
        <v/>
      </c>
      <c r="BI786" s="976" t="str">
        <f t="shared" si="3275"/>
        <v/>
      </c>
      <c r="BJ786" s="976" t="str">
        <f t="shared" si="3275"/>
        <v/>
      </c>
      <c r="BK786" s="976" t="str">
        <f t="shared" si="3275"/>
        <v/>
      </c>
      <c r="BL786" s="976" t="str">
        <f t="shared" si="3275"/>
        <v/>
      </c>
      <c r="BM786" s="976" t="str">
        <f t="shared" si="3275"/>
        <v/>
      </c>
      <c r="BN786" s="977" t="str">
        <f t="shared" si="3275"/>
        <v/>
      </c>
    </row>
    <row r="787" spans="1:66" ht="15.75" x14ac:dyDescent="0.25">
      <c r="A787" s="2084" t="s">
        <v>38</v>
      </c>
      <c r="B787" s="2085"/>
      <c r="C787" s="978" t="str">
        <f t="shared" ref="C787:J787" si="3276">IF(C772="","",RANK(C763,$C763:$J763,0))</f>
        <v/>
      </c>
      <c r="D787" s="979" t="str">
        <f t="shared" si="3276"/>
        <v/>
      </c>
      <c r="E787" s="979" t="str">
        <f t="shared" si="3276"/>
        <v/>
      </c>
      <c r="F787" s="979" t="str">
        <f t="shared" si="3276"/>
        <v/>
      </c>
      <c r="G787" s="979" t="str">
        <f t="shared" si="3276"/>
        <v/>
      </c>
      <c r="H787" s="979" t="str">
        <f t="shared" si="3276"/>
        <v/>
      </c>
      <c r="I787" s="979" t="str">
        <f t="shared" si="3276"/>
        <v/>
      </c>
      <c r="J787" s="980" t="str">
        <f t="shared" si="3276"/>
        <v/>
      </c>
      <c r="K787" s="978" t="str">
        <f t="shared" ref="K787:R787" si="3277">IF(K772="","",RANK(C763,$C763:$J763,0))</f>
        <v/>
      </c>
      <c r="L787" s="979" t="str">
        <f t="shared" si="3277"/>
        <v/>
      </c>
      <c r="M787" s="979" t="str">
        <f t="shared" si="3277"/>
        <v/>
      </c>
      <c r="N787" s="979" t="str">
        <f t="shared" si="3277"/>
        <v/>
      </c>
      <c r="O787" s="979" t="str">
        <f t="shared" si="3277"/>
        <v/>
      </c>
      <c r="P787" s="979" t="str">
        <f t="shared" si="3277"/>
        <v/>
      </c>
      <c r="Q787" s="979" t="str">
        <f t="shared" si="3277"/>
        <v/>
      </c>
      <c r="R787" s="980" t="str">
        <f t="shared" si="3277"/>
        <v/>
      </c>
      <c r="S787" s="978" t="str">
        <f t="shared" ref="S787:Z787" si="3278">IF(S772="","",RANK(C763,$C763:$J763,0))</f>
        <v/>
      </c>
      <c r="T787" s="979" t="str">
        <f t="shared" si="3278"/>
        <v/>
      </c>
      <c r="U787" s="979" t="str">
        <f t="shared" si="3278"/>
        <v/>
      </c>
      <c r="V787" s="979" t="str">
        <f t="shared" si="3278"/>
        <v/>
      </c>
      <c r="W787" s="979" t="str">
        <f t="shared" si="3278"/>
        <v/>
      </c>
      <c r="X787" s="979" t="str">
        <f t="shared" si="3278"/>
        <v/>
      </c>
      <c r="Y787" s="979" t="str">
        <f t="shared" si="3278"/>
        <v/>
      </c>
      <c r="Z787" s="985" t="str">
        <f t="shared" si="3278"/>
        <v/>
      </c>
      <c r="AA787" s="978" t="str">
        <f t="shared" ref="AA787:AH787" si="3279">IF(AA772="","",RANK(C763,$C763:$J763,0))</f>
        <v/>
      </c>
      <c r="AB787" s="979" t="str">
        <f t="shared" si="3279"/>
        <v/>
      </c>
      <c r="AC787" s="979" t="str">
        <f t="shared" si="3279"/>
        <v/>
      </c>
      <c r="AD787" s="979" t="str">
        <f t="shared" si="3279"/>
        <v/>
      </c>
      <c r="AE787" s="979" t="str">
        <f t="shared" si="3279"/>
        <v/>
      </c>
      <c r="AF787" s="979" t="str">
        <f t="shared" si="3279"/>
        <v/>
      </c>
      <c r="AG787" s="979" t="str">
        <f t="shared" si="3279"/>
        <v/>
      </c>
      <c r="AH787" s="980" t="str">
        <f t="shared" si="3279"/>
        <v/>
      </c>
      <c r="AI787" s="978" t="str">
        <f t="shared" ref="AI787:AP787" si="3280">IF(AI772="","",RANK(C763,$C763:$J763,0))</f>
        <v/>
      </c>
      <c r="AJ787" s="979" t="str">
        <f t="shared" si="3280"/>
        <v/>
      </c>
      <c r="AK787" s="979" t="str">
        <f t="shared" si="3280"/>
        <v/>
      </c>
      <c r="AL787" s="979" t="str">
        <f t="shared" si="3280"/>
        <v/>
      </c>
      <c r="AM787" s="979" t="str">
        <f t="shared" si="3280"/>
        <v/>
      </c>
      <c r="AN787" s="979" t="str">
        <f t="shared" si="3280"/>
        <v/>
      </c>
      <c r="AO787" s="979" t="str">
        <f t="shared" si="3280"/>
        <v/>
      </c>
      <c r="AP787" s="980" t="str">
        <f t="shared" si="3280"/>
        <v/>
      </c>
      <c r="AQ787" s="978" t="str">
        <f t="shared" ref="AQ787:AX787" si="3281">IF(AQ772="","",RANK(C763,$C763:$J763,0))</f>
        <v/>
      </c>
      <c r="AR787" s="979" t="str">
        <f t="shared" si="3281"/>
        <v/>
      </c>
      <c r="AS787" s="979" t="str">
        <f t="shared" si="3281"/>
        <v/>
      </c>
      <c r="AT787" s="979" t="str">
        <f t="shared" si="3281"/>
        <v/>
      </c>
      <c r="AU787" s="979" t="str">
        <f t="shared" si="3281"/>
        <v/>
      </c>
      <c r="AV787" s="979" t="str">
        <f t="shared" si="3281"/>
        <v/>
      </c>
      <c r="AW787" s="979" t="str">
        <f t="shared" si="3281"/>
        <v/>
      </c>
      <c r="AX787" s="980" t="str">
        <f t="shared" si="3281"/>
        <v/>
      </c>
      <c r="AY787" s="978" t="str">
        <f t="shared" ref="AY787:BF787" si="3282">IF(AY772="","",RANK(C763,$C763:$J763,0))</f>
        <v/>
      </c>
      <c r="AZ787" s="979" t="str">
        <f t="shared" si="3282"/>
        <v/>
      </c>
      <c r="BA787" s="979" t="str">
        <f t="shared" si="3282"/>
        <v/>
      </c>
      <c r="BB787" s="979" t="str">
        <f t="shared" si="3282"/>
        <v/>
      </c>
      <c r="BC787" s="979" t="str">
        <f t="shared" si="3282"/>
        <v/>
      </c>
      <c r="BD787" s="979" t="str">
        <f t="shared" si="3282"/>
        <v/>
      </c>
      <c r="BE787" s="979" t="str">
        <f t="shared" si="3282"/>
        <v/>
      </c>
      <c r="BF787" s="980" t="str">
        <f t="shared" si="3282"/>
        <v/>
      </c>
      <c r="BG787" s="978" t="str">
        <f t="shared" ref="BG787:BN787" si="3283">IF(BG772="","",RANK(C763,$C763:$J763,0))</f>
        <v/>
      </c>
      <c r="BH787" s="979" t="str">
        <f t="shared" si="3283"/>
        <v/>
      </c>
      <c r="BI787" s="979" t="str">
        <f t="shared" si="3283"/>
        <v/>
      </c>
      <c r="BJ787" s="979" t="str">
        <f t="shared" si="3283"/>
        <v/>
      </c>
      <c r="BK787" s="979" t="str">
        <f t="shared" si="3283"/>
        <v/>
      </c>
      <c r="BL787" s="979" t="str">
        <f t="shared" si="3283"/>
        <v/>
      </c>
      <c r="BM787" s="979" t="str">
        <f t="shared" si="3283"/>
        <v/>
      </c>
      <c r="BN787" s="980" t="str">
        <f t="shared" si="3283"/>
        <v/>
      </c>
    </row>
    <row r="788" spans="1:66" ht="15.75" x14ac:dyDescent="0.25">
      <c r="A788" s="2084" t="s">
        <v>39</v>
      </c>
      <c r="B788" s="2085"/>
      <c r="C788" s="978" t="str">
        <f t="shared" ref="C788:J788" si="3284">IF(C772="","",RANK(C764,$C764:$J764,1))</f>
        <v/>
      </c>
      <c r="D788" s="979" t="str">
        <f t="shared" si="3284"/>
        <v/>
      </c>
      <c r="E788" s="979" t="str">
        <f t="shared" si="3284"/>
        <v/>
      </c>
      <c r="F788" s="979" t="str">
        <f t="shared" si="3284"/>
        <v/>
      </c>
      <c r="G788" s="979" t="str">
        <f t="shared" si="3284"/>
        <v/>
      </c>
      <c r="H788" s="979" t="str">
        <f t="shared" si="3284"/>
        <v/>
      </c>
      <c r="I788" s="979" t="str">
        <f t="shared" si="3284"/>
        <v/>
      </c>
      <c r="J788" s="980" t="str">
        <f t="shared" si="3284"/>
        <v/>
      </c>
      <c r="K788" s="978" t="str">
        <f t="shared" ref="K788:R788" si="3285">IF(K772="","",RANK(C764,$C764:$J764,1))</f>
        <v/>
      </c>
      <c r="L788" s="979" t="str">
        <f t="shared" si="3285"/>
        <v/>
      </c>
      <c r="M788" s="979" t="str">
        <f t="shared" si="3285"/>
        <v/>
      </c>
      <c r="N788" s="979" t="str">
        <f t="shared" si="3285"/>
        <v/>
      </c>
      <c r="O788" s="979" t="str">
        <f t="shared" si="3285"/>
        <v/>
      </c>
      <c r="P788" s="979" t="str">
        <f t="shared" si="3285"/>
        <v/>
      </c>
      <c r="Q788" s="979" t="str">
        <f t="shared" si="3285"/>
        <v/>
      </c>
      <c r="R788" s="980" t="str">
        <f t="shared" si="3285"/>
        <v/>
      </c>
      <c r="S788" s="978" t="str">
        <f t="shared" ref="S788:Z788" si="3286">IF(S772="","",RANK(C764,$C764:$J764,1))</f>
        <v/>
      </c>
      <c r="T788" s="979" t="str">
        <f t="shared" si="3286"/>
        <v/>
      </c>
      <c r="U788" s="979" t="str">
        <f t="shared" si="3286"/>
        <v/>
      </c>
      <c r="V788" s="979" t="str">
        <f t="shared" si="3286"/>
        <v/>
      </c>
      <c r="W788" s="979" t="str">
        <f t="shared" si="3286"/>
        <v/>
      </c>
      <c r="X788" s="979" t="str">
        <f t="shared" si="3286"/>
        <v/>
      </c>
      <c r="Y788" s="979" t="str">
        <f t="shared" si="3286"/>
        <v/>
      </c>
      <c r="Z788" s="985" t="str">
        <f t="shared" si="3286"/>
        <v/>
      </c>
      <c r="AA788" s="978" t="str">
        <f t="shared" ref="AA788:AH788" si="3287">IF(AA772="","",RANK(C764,$C764:$J764,1))</f>
        <v/>
      </c>
      <c r="AB788" s="979" t="str">
        <f t="shared" si="3287"/>
        <v/>
      </c>
      <c r="AC788" s="979" t="str">
        <f t="shared" si="3287"/>
        <v/>
      </c>
      <c r="AD788" s="979" t="str">
        <f t="shared" si="3287"/>
        <v/>
      </c>
      <c r="AE788" s="979" t="str">
        <f t="shared" si="3287"/>
        <v/>
      </c>
      <c r="AF788" s="979" t="str">
        <f t="shared" si="3287"/>
        <v/>
      </c>
      <c r="AG788" s="979" t="str">
        <f t="shared" si="3287"/>
        <v/>
      </c>
      <c r="AH788" s="980" t="str">
        <f t="shared" si="3287"/>
        <v/>
      </c>
      <c r="AI788" s="978" t="str">
        <f t="shared" ref="AI788:AP788" si="3288">IF(AI772="","",RANK(C764,$C764:$J764,1))</f>
        <v/>
      </c>
      <c r="AJ788" s="979" t="str">
        <f t="shared" si="3288"/>
        <v/>
      </c>
      <c r="AK788" s="979" t="str">
        <f t="shared" si="3288"/>
        <v/>
      </c>
      <c r="AL788" s="979" t="str">
        <f t="shared" si="3288"/>
        <v/>
      </c>
      <c r="AM788" s="979" t="str">
        <f t="shared" si="3288"/>
        <v/>
      </c>
      <c r="AN788" s="979" t="str">
        <f t="shared" si="3288"/>
        <v/>
      </c>
      <c r="AO788" s="979" t="str">
        <f t="shared" si="3288"/>
        <v/>
      </c>
      <c r="AP788" s="980" t="str">
        <f t="shared" si="3288"/>
        <v/>
      </c>
      <c r="AQ788" s="978" t="str">
        <f t="shared" ref="AQ788:AX788" si="3289">IF(AQ772="","",RANK(C764,$C764:$J764,1))</f>
        <v/>
      </c>
      <c r="AR788" s="979" t="str">
        <f t="shared" si="3289"/>
        <v/>
      </c>
      <c r="AS788" s="979" t="str">
        <f t="shared" si="3289"/>
        <v/>
      </c>
      <c r="AT788" s="979" t="str">
        <f t="shared" si="3289"/>
        <v/>
      </c>
      <c r="AU788" s="979" t="str">
        <f t="shared" si="3289"/>
        <v/>
      </c>
      <c r="AV788" s="979" t="str">
        <f t="shared" si="3289"/>
        <v/>
      </c>
      <c r="AW788" s="979" t="str">
        <f t="shared" si="3289"/>
        <v/>
      </c>
      <c r="AX788" s="980" t="str">
        <f t="shared" si="3289"/>
        <v/>
      </c>
      <c r="AY788" s="978" t="str">
        <f t="shared" ref="AY788:BF788" si="3290">IF(AY772="","",RANK(C764,$C764:$J764,1))</f>
        <v/>
      </c>
      <c r="AZ788" s="979" t="str">
        <f t="shared" si="3290"/>
        <v/>
      </c>
      <c r="BA788" s="979" t="str">
        <f t="shared" si="3290"/>
        <v/>
      </c>
      <c r="BB788" s="979" t="str">
        <f t="shared" si="3290"/>
        <v/>
      </c>
      <c r="BC788" s="979" t="str">
        <f t="shared" si="3290"/>
        <v/>
      </c>
      <c r="BD788" s="979" t="str">
        <f t="shared" si="3290"/>
        <v/>
      </c>
      <c r="BE788" s="979" t="str">
        <f t="shared" si="3290"/>
        <v/>
      </c>
      <c r="BF788" s="980" t="str">
        <f t="shared" si="3290"/>
        <v/>
      </c>
      <c r="BG788" s="978" t="str">
        <f t="shared" ref="BG788:BN788" si="3291">IF(BG772="","",RANK(C764,$C764:$J764,1))</f>
        <v/>
      </c>
      <c r="BH788" s="979" t="str">
        <f t="shared" si="3291"/>
        <v/>
      </c>
      <c r="BI788" s="979" t="str">
        <f t="shared" si="3291"/>
        <v/>
      </c>
      <c r="BJ788" s="979" t="str">
        <f t="shared" si="3291"/>
        <v/>
      </c>
      <c r="BK788" s="979" t="str">
        <f t="shared" si="3291"/>
        <v/>
      </c>
      <c r="BL788" s="979" t="str">
        <f t="shared" si="3291"/>
        <v/>
      </c>
      <c r="BM788" s="979" t="str">
        <f t="shared" si="3291"/>
        <v/>
      </c>
      <c r="BN788" s="980" t="str">
        <f t="shared" si="3291"/>
        <v/>
      </c>
    </row>
    <row r="789" spans="1:66" ht="15.75" x14ac:dyDescent="0.25">
      <c r="A789" s="2084" t="s">
        <v>32</v>
      </c>
      <c r="B789" s="2085"/>
      <c r="C789" s="978" t="str">
        <f t="shared" ref="C789:J789" si="3292">IF(C772="","",RANK(C765,$C765:$J765,0))</f>
        <v/>
      </c>
      <c r="D789" s="979" t="str">
        <f t="shared" si="3292"/>
        <v/>
      </c>
      <c r="E789" s="979" t="str">
        <f t="shared" si="3292"/>
        <v/>
      </c>
      <c r="F789" s="979" t="str">
        <f t="shared" si="3292"/>
        <v/>
      </c>
      <c r="G789" s="979" t="str">
        <f t="shared" si="3292"/>
        <v/>
      </c>
      <c r="H789" s="979" t="str">
        <f t="shared" si="3292"/>
        <v/>
      </c>
      <c r="I789" s="979" t="str">
        <f t="shared" si="3292"/>
        <v/>
      </c>
      <c r="J789" s="980" t="str">
        <f t="shared" si="3292"/>
        <v/>
      </c>
      <c r="K789" s="978" t="str">
        <f t="shared" ref="K789:R789" si="3293">IF(K772="","",RANK(C765,$C765:$J765,0))</f>
        <v/>
      </c>
      <c r="L789" s="979" t="str">
        <f t="shared" si="3293"/>
        <v/>
      </c>
      <c r="M789" s="979" t="str">
        <f t="shared" si="3293"/>
        <v/>
      </c>
      <c r="N789" s="979" t="str">
        <f t="shared" si="3293"/>
        <v/>
      </c>
      <c r="O789" s="979" t="str">
        <f t="shared" si="3293"/>
        <v/>
      </c>
      <c r="P789" s="979" t="str">
        <f t="shared" si="3293"/>
        <v/>
      </c>
      <c r="Q789" s="979" t="str">
        <f t="shared" si="3293"/>
        <v/>
      </c>
      <c r="R789" s="980" t="str">
        <f t="shared" si="3293"/>
        <v/>
      </c>
      <c r="S789" s="978" t="str">
        <f t="shared" ref="S789:Z789" si="3294">IF(S772="","",RANK(C765,$C765:$J765,0))</f>
        <v/>
      </c>
      <c r="T789" s="979" t="str">
        <f t="shared" si="3294"/>
        <v/>
      </c>
      <c r="U789" s="979" t="str">
        <f t="shared" si="3294"/>
        <v/>
      </c>
      <c r="V789" s="979" t="str">
        <f t="shared" si="3294"/>
        <v/>
      </c>
      <c r="W789" s="979" t="str">
        <f t="shared" si="3294"/>
        <v/>
      </c>
      <c r="X789" s="979" t="str">
        <f t="shared" si="3294"/>
        <v/>
      </c>
      <c r="Y789" s="979" t="str">
        <f t="shared" si="3294"/>
        <v/>
      </c>
      <c r="Z789" s="985" t="str">
        <f t="shared" si="3294"/>
        <v/>
      </c>
      <c r="AA789" s="978" t="str">
        <f t="shared" ref="AA789:AH789" si="3295">IF(AA772="","",RANK(C765,$C765:$J765,0))</f>
        <v/>
      </c>
      <c r="AB789" s="979" t="str">
        <f t="shared" si="3295"/>
        <v/>
      </c>
      <c r="AC789" s="979" t="str">
        <f t="shared" si="3295"/>
        <v/>
      </c>
      <c r="AD789" s="979" t="str">
        <f t="shared" si="3295"/>
        <v/>
      </c>
      <c r="AE789" s="979" t="str">
        <f t="shared" si="3295"/>
        <v/>
      </c>
      <c r="AF789" s="979" t="str">
        <f t="shared" si="3295"/>
        <v/>
      </c>
      <c r="AG789" s="979" t="str">
        <f t="shared" si="3295"/>
        <v/>
      </c>
      <c r="AH789" s="980" t="str">
        <f t="shared" si="3295"/>
        <v/>
      </c>
      <c r="AI789" s="978" t="str">
        <f t="shared" ref="AI789:AP789" si="3296">IF(AI772="","",RANK(C765,$C765:$J765,0))</f>
        <v/>
      </c>
      <c r="AJ789" s="979" t="str">
        <f t="shared" si="3296"/>
        <v/>
      </c>
      <c r="AK789" s="979" t="str">
        <f t="shared" si="3296"/>
        <v/>
      </c>
      <c r="AL789" s="979" t="str">
        <f t="shared" si="3296"/>
        <v/>
      </c>
      <c r="AM789" s="979" t="str">
        <f t="shared" si="3296"/>
        <v/>
      </c>
      <c r="AN789" s="979" t="str">
        <f t="shared" si="3296"/>
        <v/>
      </c>
      <c r="AO789" s="979" t="str">
        <f t="shared" si="3296"/>
        <v/>
      </c>
      <c r="AP789" s="980" t="str">
        <f t="shared" si="3296"/>
        <v/>
      </c>
      <c r="AQ789" s="978" t="str">
        <f t="shared" ref="AQ789:AX789" si="3297">IF(AQ772="","",RANK(C765,$C765:$J765,0))</f>
        <v/>
      </c>
      <c r="AR789" s="979" t="str">
        <f t="shared" si="3297"/>
        <v/>
      </c>
      <c r="AS789" s="979" t="str">
        <f t="shared" si="3297"/>
        <v/>
      </c>
      <c r="AT789" s="979" t="str">
        <f t="shared" si="3297"/>
        <v/>
      </c>
      <c r="AU789" s="979" t="str">
        <f t="shared" si="3297"/>
        <v/>
      </c>
      <c r="AV789" s="979" t="str">
        <f t="shared" si="3297"/>
        <v/>
      </c>
      <c r="AW789" s="979" t="str">
        <f t="shared" si="3297"/>
        <v/>
      </c>
      <c r="AX789" s="980" t="str">
        <f t="shared" si="3297"/>
        <v/>
      </c>
      <c r="AY789" s="978" t="str">
        <f t="shared" ref="AY789:BF789" si="3298">IF(AY772="","",RANK(C765,$C765:$J765,0))</f>
        <v/>
      </c>
      <c r="AZ789" s="979" t="str">
        <f t="shared" si="3298"/>
        <v/>
      </c>
      <c r="BA789" s="979" t="str">
        <f t="shared" si="3298"/>
        <v/>
      </c>
      <c r="BB789" s="979" t="str">
        <f t="shared" si="3298"/>
        <v/>
      </c>
      <c r="BC789" s="979" t="str">
        <f t="shared" si="3298"/>
        <v/>
      </c>
      <c r="BD789" s="979" t="str">
        <f t="shared" si="3298"/>
        <v/>
      </c>
      <c r="BE789" s="979" t="str">
        <f t="shared" si="3298"/>
        <v/>
      </c>
      <c r="BF789" s="980" t="str">
        <f t="shared" si="3298"/>
        <v/>
      </c>
      <c r="BG789" s="978" t="str">
        <f t="shared" ref="BG789:BN789" si="3299">IF(BG772="","",RANK(C765,$C765:$J765,0))</f>
        <v/>
      </c>
      <c r="BH789" s="979" t="str">
        <f t="shared" si="3299"/>
        <v/>
      </c>
      <c r="BI789" s="979" t="str">
        <f t="shared" si="3299"/>
        <v/>
      </c>
      <c r="BJ789" s="979" t="str">
        <f t="shared" si="3299"/>
        <v/>
      </c>
      <c r="BK789" s="979" t="str">
        <f t="shared" si="3299"/>
        <v/>
      </c>
      <c r="BL789" s="979" t="str">
        <f t="shared" si="3299"/>
        <v/>
      </c>
      <c r="BM789" s="979" t="str">
        <f t="shared" si="3299"/>
        <v/>
      </c>
      <c r="BN789" s="980" t="str">
        <f t="shared" si="3299"/>
        <v/>
      </c>
    </row>
    <row r="790" spans="1:66" ht="16.5" thickBot="1" x14ac:dyDescent="0.3">
      <c r="A790" s="2086" t="s">
        <v>137</v>
      </c>
      <c r="B790" s="2087"/>
      <c r="C790" s="986" t="str">
        <f t="shared" ref="C790:J790" si="3300">IF(C772="","",RANK(C766,$C766:$J766,0))</f>
        <v/>
      </c>
      <c r="D790" s="987" t="str">
        <f t="shared" si="3300"/>
        <v/>
      </c>
      <c r="E790" s="987" t="str">
        <f t="shared" si="3300"/>
        <v/>
      </c>
      <c r="F790" s="987" t="str">
        <f t="shared" si="3300"/>
        <v/>
      </c>
      <c r="G790" s="987" t="str">
        <f t="shared" si="3300"/>
        <v/>
      </c>
      <c r="H790" s="987" t="str">
        <f t="shared" si="3300"/>
        <v/>
      </c>
      <c r="I790" s="987" t="str">
        <f t="shared" si="3300"/>
        <v/>
      </c>
      <c r="J790" s="988" t="str">
        <f t="shared" si="3300"/>
        <v/>
      </c>
      <c r="K790" s="986" t="str">
        <f t="shared" ref="K790:R790" si="3301">IF(K772="","",RANK(C766,$C766:$J766,0))</f>
        <v/>
      </c>
      <c r="L790" s="987" t="str">
        <f t="shared" si="3301"/>
        <v/>
      </c>
      <c r="M790" s="987" t="str">
        <f t="shared" si="3301"/>
        <v/>
      </c>
      <c r="N790" s="987" t="str">
        <f t="shared" si="3301"/>
        <v/>
      </c>
      <c r="O790" s="987" t="str">
        <f t="shared" si="3301"/>
        <v/>
      </c>
      <c r="P790" s="987" t="str">
        <f t="shared" si="3301"/>
        <v/>
      </c>
      <c r="Q790" s="987" t="str">
        <f t="shared" si="3301"/>
        <v/>
      </c>
      <c r="R790" s="988" t="str">
        <f t="shared" si="3301"/>
        <v/>
      </c>
      <c r="S790" s="981" t="str">
        <f t="shared" ref="S790:Z790" si="3302">IF(S772="","",RANK(C766,$C766:$J766,0))</f>
        <v/>
      </c>
      <c r="T790" s="982" t="str">
        <f t="shared" si="3302"/>
        <v/>
      </c>
      <c r="U790" s="982" t="str">
        <f t="shared" si="3302"/>
        <v/>
      </c>
      <c r="V790" s="982" t="str">
        <f t="shared" si="3302"/>
        <v/>
      </c>
      <c r="W790" s="982" t="str">
        <f t="shared" si="3302"/>
        <v/>
      </c>
      <c r="X790" s="982" t="str">
        <f t="shared" si="3302"/>
        <v/>
      </c>
      <c r="Y790" s="982" t="str">
        <f t="shared" si="3302"/>
        <v/>
      </c>
      <c r="Z790" s="989" t="str">
        <f t="shared" si="3302"/>
        <v/>
      </c>
      <c r="AA790" s="981" t="str">
        <f t="shared" ref="AA790:AH790" si="3303">IF(AA772="","",RANK(C766,$C766:$J766,0))</f>
        <v/>
      </c>
      <c r="AB790" s="982" t="str">
        <f t="shared" si="3303"/>
        <v/>
      </c>
      <c r="AC790" s="982" t="str">
        <f t="shared" si="3303"/>
        <v/>
      </c>
      <c r="AD790" s="982" t="str">
        <f t="shared" si="3303"/>
        <v/>
      </c>
      <c r="AE790" s="982" t="str">
        <f t="shared" si="3303"/>
        <v/>
      </c>
      <c r="AF790" s="982" t="str">
        <f t="shared" si="3303"/>
        <v/>
      </c>
      <c r="AG790" s="982" t="str">
        <f t="shared" si="3303"/>
        <v/>
      </c>
      <c r="AH790" s="983" t="str">
        <f t="shared" si="3303"/>
        <v/>
      </c>
      <c r="AI790" s="981" t="str">
        <f t="shared" ref="AI790:AP790" si="3304">IF(AI772="","",RANK(C766,$C766:$J766,0))</f>
        <v/>
      </c>
      <c r="AJ790" s="982" t="str">
        <f t="shared" si="3304"/>
        <v/>
      </c>
      <c r="AK790" s="982" t="str">
        <f t="shared" si="3304"/>
        <v/>
      </c>
      <c r="AL790" s="982" t="str">
        <f t="shared" si="3304"/>
        <v/>
      </c>
      <c r="AM790" s="982" t="str">
        <f t="shared" si="3304"/>
        <v/>
      </c>
      <c r="AN790" s="982" t="str">
        <f t="shared" si="3304"/>
        <v/>
      </c>
      <c r="AO790" s="982" t="str">
        <f t="shared" si="3304"/>
        <v/>
      </c>
      <c r="AP790" s="983" t="str">
        <f t="shared" si="3304"/>
        <v/>
      </c>
      <c r="AQ790" s="981" t="str">
        <f t="shared" ref="AQ790:AX790" si="3305">IF(AQ772="","",RANK(C766,$C766:$J766,0))</f>
        <v/>
      </c>
      <c r="AR790" s="982" t="str">
        <f t="shared" si="3305"/>
        <v/>
      </c>
      <c r="AS790" s="982" t="str">
        <f t="shared" si="3305"/>
        <v/>
      </c>
      <c r="AT790" s="982" t="str">
        <f t="shared" si="3305"/>
        <v/>
      </c>
      <c r="AU790" s="982" t="str">
        <f t="shared" si="3305"/>
        <v/>
      </c>
      <c r="AV790" s="982" t="str">
        <f t="shared" si="3305"/>
        <v/>
      </c>
      <c r="AW790" s="982" t="str">
        <f t="shared" si="3305"/>
        <v/>
      </c>
      <c r="AX790" s="983" t="str">
        <f t="shared" si="3305"/>
        <v/>
      </c>
      <c r="AY790" s="981" t="str">
        <f t="shared" ref="AY790:BF790" si="3306">IF(AY772="","",RANK(C766,$C766:$J766,0))</f>
        <v/>
      </c>
      <c r="AZ790" s="982" t="str">
        <f t="shared" si="3306"/>
        <v/>
      </c>
      <c r="BA790" s="982" t="str">
        <f t="shared" si="3306"/>
        <v/>
      </c>
      <c r="BB790" s="982" t="str">
        <f t="shared" si="3306"/>
        <v/>
      </c>
      <c r="BC790" s="982" t="str">
        <f t="shared" si="3306"/>
        <v/>
      </c>
      <c r="BD790" s="982" t="str">
        <f t="shared" si="3306"/>
        <v/>
      </c>
      <c r="BE790" s="982" t="str">
        <f t="shared" si="3306"/>
        <v/>
      </c>
      <c r="BF790" s="983" t="str">
        <f t="shared" si="3306"/>
        <v/>
      </c>
      <c r="BG790" s="981" t="str">
        <f t="shared" ref="BG790:BN790" si="3307">IF(BG772="","",RANK(C766,$C766:$J766,0))</f>
        <v/>
      </c>
      <c r="BH790" s="982" t="str">
        <f t="shared" si="3307"/>
        <v/>
      </c>
      <c r="BI790" s="982" t="str">
        <f t="shared" si="3307"/>
        <v/>
      </c>
      <c r="BJ790" s="982" t="str">
        <f t="shared" si="3307"/>
        <v/>
      </c>
      <c r="BK790" s="982" t="str">
        <f t="shared" si="3307"/>
        <v/>
      </c>
      <c r="BL790" s="982" t="str">
        <f t="shared" si="3307"/>
        <v/>
      </c>
      <c r="BM790" s="982" t="str">
        <f t="shared" si="3307"/>
        <v/>
      </c>
      <c r="BN790" s="983" t="str">
        <f t="shared" si="3307"/>
        <v/>
      </c>
    </row>
    <row r="791" spans="1:66" ht="15.75" x14ac:dyDescent="0.25">
      <c r="A791" s="2088" t="s">
        <v>40</v>
      </c>
      <c r="B791" s="2089"/>
      <c r="C791" s="966" t="str">
        <f t="shared" ref="C791:J791" si="3308">IF(C772="","",RANK(C781,$C781:$J781,0))</f>
        <v/>
      </c>
      <c r="D791" s="967" t="str">
        <f t="shared" si="3308"/>
        <v/>
      </c>
      <c r="E791" s="967" t="str">
        <f t="shared" si="3308"/>
        <v/>
      </c>
      <c r="F791" s="967" t="str">
        <f t="shared" si="3308"/>
        <v/>
      </c>
      <c r="G791" s="967" t="str">
        <f t="shared" si="3308"/>
        <v/>
      </c>
      <c r="H791" s="967" t="str">
        <f t="shared" si="3308"/>
        <v/>
      </c>
      <c r="I791" s="967" t="str">
        <f t="shared" si="3308"/>
        <v/>
      </c>
      <c r="J791" s="968" t="str">
        <f t="shared" si="3308"/>
        <v/>
      </c>
      <c r="K791" s="966" t="str">
        <f t="shared" ref="K791:R791" si="3309">IF(K772="","",RANK(K781,$K781:$R781,0))</f>
        <v/>
      </c>
      <c r="L791" s="967" t="str">
        <f t="shared" si="3309"/>
        <v/>
      </c>
      <c r="M791" s="967" t="str">
        <f t="shared" si="3309"/>
        <v/>
      </c>
      <c r="N791" s="967" t="str">
        <f t="shared" si="3309"/>
        <v/>
      </c>
      <c r="O791" s="967" t="str">
        <f t="shared" si="3309"/>
        <v/>
      </c>
      <c r="P791" s="967" t="str">
        <f t="shared" si="3309"/>
        <v/>
      </c>
      <c r="Q791" s="967" t="str">
        <f t="shared" si="3309"/>
        <v/>
      </c>
      <c r="R791" s="968" t="str">
        <f t="shared" si="3309"/>
        <v/>
      </c>
      <c r="S791" s="966" t="str">
        <f t="shared" ref="S791:Z791" si="3310">IF(S772="","",RANK(S781,$S781:$Z781,0))</f>
        <v/>
      </c>
      <c r="T791" s="967" t="str">
        <f t="shared" si="3310"/>
        <v/>
      </c>
      <c r="U791" s="967" t="str">
        <f t="shared" si="3310"/>
        <v/>
      </c>
      <c r="V791" s="967" t="str">
        <f t="shared" si="3310"/>
        <v/>
      </c>
      <c r="W791" s="967" t="str">
        <f t="shared" si="3310"/>
        <v/>
      </c>
      <c r="X791" s="967" t="str">
        <f t="shared" si="3310"/>
        <v/>
      </c>
      <c r="Y791" s="967" t="str">
        <f t="shared" si="3310"/>
        <v/>
      </c>
      <c r="Z791" s="968" t="str">
        <f t="shared" si="3310"/>
        <v/>
      </c>
      <c r="AA791" s="966" t="str">
        <f t="shared" ref="AA791:AH791" si="3311">IF(AA772="","",RANK(AA781,$AA781:$AH781,0))</f>
        <v/>
      </c>
      <c r="AB791" s="967" t="str">
        <f t="shared" si="3311"/>
        <v/>
      </c>
      <c r="AC791" s="967" t="str">
        <f t="shared" si="3311"/>
        <v/>
      </c>
      <c r="AD791" s="967" t="str">
        <f t="shared" si="3311"/>
        <v/>
      </c>
      <c r="AE791" s="967" t="str">
        <f t="shared" si="3311"/>
        <v/>
      </c>
      <c r="AF791" s="967" t="str">
        <f t="shared" si="3311"/>
        <v/>
      </c>
      <c r="AG791" s="967" t="str">
        <f t="shared" si="3311"/>
        <v/>
      </c>
      <c r="AH791" s="968" t="str">
        <f t="shared" si="3311"/>
        <v/>
      </c>
      <c r="AI791" s="966" t="str">
        <f t="shared" ref="AI791:AP791" si="3312">IF(AI772="","",RANK(AI781,$AI781:$AP781,0))</f>
        <v/>
      </c>
      <c r="AJ791" s="967" t="str">
        <f t="shared" si="3312"/>
        <v/>
      </c>
      <c r="AK791" s="967" t="str">
        <f t="shared" si="3312"/>
        <v/>
      </c>
      <c r="AL791" s="967" t="str">
        <f t="shared" si="3312"/>
        <v/>
      </c>
      <c r="AM791" s="967" t="str">
        <f t="shared" si="3312"/>
        <v/>
      </c>
      <c r="AN791" s="967" t="str">
        <f t="shared" si="3312"/>
        <v/>
      </c>
      <c r="AO791" s="967" t="str">
        <f t="shared" si="3312"/>
        <v/>
      </c>
      <c r="AP791" s="968" t="str">
        <f t="shared" si="3312"/>
        <v/>
      </c>
      <c r="AQ791" s="966" t="str">
        <f t="shared" ref="AQ791:AX791" si="3313">IF(AQ772="","",RANK(AQ781,$AQ781:$AX781,0))</f>
        <v/>
      </c>
      <c r="AR791" s="967" t="str">
        <f t="shared" si="3313"/>
        <v/>
      </c>
      <c r="AS791" s="967" t="str">
        <f t="shared" si="3313"/>
        <v/>
      </c>
      <c r="AT791" s="967" t="str">
        <f t="shared" si="3313"/>
        <v/>
      </c>
      <c r="AU791" s="967" t="str">
        <f t="shared" si="3313"/>
        <v/>
      </c>
      <c r="AV791" s="967" t="str">
        <f t="shared" si="3313"/>
        <v/>
      </c>
      <c r="AW791" s="967" t="str">
        <f t="shared" si="3313"/>
        <v/>
      </c>
      <c r="AX791" s="968" t="str">
        <f t="shared" si="3313"/>
        <v/>
      </c>
      <c r="AY791" s="966" t="str">
        <f t="shared" ref="AY791:BF791" si="3314">IF(AY772="","",RANK(AY781,$AY781:$BF781,0))</f>
        <v/>
      </c>
      <c r="AZ791" s="967" t="str">
        <f t="shared" si="3314"/>
        <v/>
      </c>
      <c r="BA791" s="967" t="str">
        <f t="shared" si="3314"/>
        <v/>
      </c>
      <c r="BB791" s="967" t="str">
        <f t="shared" si="3314"/>
        <v/>
      </c>
      <c r="BC791" s="967" t="str">
        <f t="shared" si="3314"/>
        <v/>
      </c>
      <c r="BD791" s="967" t="str">
        <f t="shared" si="3314"/>
        <v/>
      </c>
      <c r="BE791" s="967" t="str">
        <f t="shared" si="3314"/>
        <v/>
      </c>
      <c r="BF791" s="968" t="str">
        <f t="shared" si="3314"/>
        <v/>
      </c>
      <c r="BG791" s="966" t="str">
        <f t="shared" ref="BG791:BN791" si="3315">IF(BG772="","",RANK(BG781,$BG781:$BN781,0))</f>
        <v/>
      </c>
      <c r="BH791" s="967" t="str">
        <f t="shared" si="3315"/>
        <v/>
      </c>
      <c r="BI791" s="967" t="str">
        <f t="shared" si="3315"/>
        <v/>
      </c>
      <c r="BJ791" s="967" t="str">
        <f t="shared" si="3315"/>
        <v/>
      </c>
      <c r="BK791" s="967" t="str">
        <f t="shared" si="3315"/>
        <v/>
      </c>
      <c r="BL791" s="967" t="str">
        <f t="shared" si="3315"/>
        <v/>
      </c>
      <c r="BM791" s="967" t="str">
        <f t="shared" si="3315"/>
        <v/>
      </c>
      <c r="BN791" s="968" t="str">
        <f t="shared" si="3315"/>
        <v/>
      </c>
    </row>
    <row r="792" spans="1:66" ht="15.75" x14ac:dyDescent="0.25">
      <c r="A792" s="2090" t="s">
        <v>34</v>
      </c>
      <c r="B792" s="2091"/>
      <c r="C792" s="969" t="str">
        <f t="shared" ref="C792:J792" si="3316">IF(C772="","",RANK(C782,$C782:$J782,0))</f>
        <v/>
      </c>
      <c r="D792" s="970" t="str">
        <f t="shared" si="3316"/>
        <v/>
      </c>
      <c r="E792" s="970" t="str">
        <f t="shared" si="3316"/>
        <v/>
      </c>
      <c r="F792" s="970" t="str">
        <f t="shared" si="3316"/>
        <v/>
      </c>
      <c r="G792" s="970" t="str">
        <f t="shared" si="3316"/>
        <v/>
      </c>
      <c r="H792" s="970" t="str">
        <f t="shared" si="3316"/>
        <v/>
      </c>
      <c r="I792" s="970" t="str">
        <f t="shared" si="3316"/>
        <v/>
      </c>
      <c r="J792" s="971" t="str">
        <f t="shared" si="3316"/>
        <v/>
      </c>
      <c r="K792" s="969" t="str">
        <f t="shared" ref="K792:R792" si="3317">IF(K772="","",RANK(K782,$K782:$R782,0))</f>
        <v/>
      </c>
      <c r="L792" s="970" t="str">
        <f t="shared" si="3317"/>
        <v/>
      </c>
      <c r="M792" s="970" t="str">
        <f t="shared" si="3317"/>
        <v/>
      </c>
      <c r="N792" s="970" t="str">
        <f t="shared" si="3317"/>
        <v/>
      </c>
      <c r="O792" s="970" t="str">
        <f t="shared" si="3317"/>
        <v/>
      </c>
      <c r="P792" s="970" t="str">
        <f t="shared" si="3317"/>
        <v/>
      </c>
      <c r="Q792" s="970" t="str">
        <f t="shared" si="3317"/>
        <v/>
      </c>
      <c r="R792" s="971" t="str">
        <f t="shared" si="3317"/>
        <v/>
      </c>
      <c r="S792" s="969" t="str">
        <f t="shared" ref="S792:Z792" si="3318">IF(S772="","",RANK(S782,$S782:$Z782,0))</f>
        <v/>
      </c>
      <c r="T792" s="970" t="str">
        <f t="shared" si="3318"/>
        <v/>
      </c>
      <c r="U792" s="970" t="str">
        <f t="shared" si="3318"/>
        <v/>
      </c>
      <c r="V792" s="970" t="str">
        <f t="shared" si="3318"/>
        <v/>
      </c>
      <c r="W792" s="970" t="str">
        <f t="shared" si="3318"/>
        <v/>
      </c>
      <c r="X792" s="970" t="str">
        <f t="shared" si="3318"/>
        <v/>
      </c>
      <c r="Y792" s="970" t="str">
        <f t="shared" si="3318"/>
        <v/>
      </c>
      <c r="Z792" s="971" t="str">
        <f t="shared" si="3318"/>
        <v/>
      </c>
      <c r="AA792" s="969" t="str">
        <f t="shared" ref="AA792:AH792" si="3319">IF(AA772="","",RANK(AA782,$AA782:$AH782,0))</f>
        <v/>
      </c>
      <c r="AB792" s="970" t="str">
        <f t="shared" si="3319"/>
        <v/>
      </c>
      <c r="AC792" s="970" t="str">
        <f t="shared" si="3319"/>
        <v/>
      </c>
      <c r="AD792" s="970" t="str">
        <f t="shared" si="3319"/>
        <v/>
      </c>
      <c r="AE792" s="970" t="str">
        <f t="shared" si="3319"/>
        <v/>
      </c>
      <c r="AF792" s="970" t="str">
        <f t="shared" si="3319"/>
        <v/>
      </c>
      <c r="AG792" s="970" t="str">
        <f t="shared" si="3319"/>
        <v/>
      </c>
      <c r="AH792" s="971" t="str">
        <f t="shared" si="3319"/>
        <v/>
      </c>
      <c r="AI792" s="969" t="str">
        <f t="shared" ref="AI792:AP792" si="3320">IF(AI772="","",RANK(AI782,$AI782:$AP782,0))</f>
        <v/>
      </c>
      <c r="AJ792" s="970" t="str">
        <f t="shared" si="3320"/>
        <v/>
      </c>
      <c r="AK792" s="970" t="str">
        <f t="shared" si="3320"/>
        <v/>
      </c>
      <c r="AL792" s="970" t="str">
        <f t="shared" si="3320"/>
        <v/>
      </c>
      <c r="AM792" s="970" t="str">
        <f t="shared" si="3320"/>
        <v/>
      </c>
      <c r="AN792" s="970" t="str">
        <f t="shared" si="3320"/>
        <v/>
      </c>
      <c r="AO792" s="970" t="str">
        <f t="shared" si="3320"/>
        <v/>
      </c>
      <c r="AP792" s="971" t="str">
        <f t="shared" si="3320"/>
        <v/>
      </c>
      <c r="AQ792" s="969" t="str">
        <f t="shared" ref="AQ792:AX792" si="3321">IF(AQ772="","",RANK(AQ782,$AQ782:$AX782,0))</f>
        <v/>
      </c>
      <c r="AR792" s="970" t="str">
        <f t="shared" si="3321"/>
        <v/>
      </c>
      <c r="AS792" s="970" t="str">
        <f t="shared" si="3321"/>
        <v/>
      </c>
      <c r="AT792" s="970" t="str">
        <f t="shared" si="3321"/>
        <v/>
      </c>
      <c r="AU792" s="970" t="str">
        <f t="shared" si="3321"/>
        <v/>
      </c>
      <c r="AV792" s="970" t="str">
        <f t="shared" si="3321"/>
        <v/>
      </c>
      <c r="AW792" s="970" t="str">
        <f t="shared" si="3321"/>
        <v/>
      </c>
      <c r="AX792" s="971" t="str">
        <f t="shared" si="3321"/>
        <v/>
      </c>
      <c r="AY792" s="969" t="str">
        <f t="shared" ref="AY792:BF792" si="3322">IF(AY772="","",RANK(AY782,$AY782:$BF782,0))</f>
        <v/>
      </c>
      <c r="AZ792" s="970" t="str">
        <f t="shared" si="3322"/>
        <v/>
      </c>
      <c r="BA792" s="970" t="str">
        <f t="shared" si="3322"/>
        <v/>
      </c>
      <c r="BB792" s="970" t="str">
        <f t="shared" si="3322"/>
        <v/>
      </c>
      <c r="BC792" s="970" t="str">
        <f t="shared" si="3322"/>
        <v/>
      </c>
      <c r="BD792" s="970" t="str">
        <f t="shared" si="3322"/>
        <v/>
      </c>
      <c r="BE792" s="970" t="str">
        <f t="shared" si="3322"/>
        <v/>
      </c>
      <c r="BF792" s="971" t="str">
        <f t="shared" si="3322"/>
        <v/>
      </c>
      <c r="BG792" s="969" t="str">
        <f t="shared" ref="BG792:BN792" si="3323">IF(BG772="","",RANK(BG782,$BG782:$BN782,0))</f>
        <v/>
      </c>
      <c r="BH792" s="970" t="str">
        <f t="shared" si="3323"/>
        <v/>
      </c>
      <c r="BI792" s="970" t="str">
        <f t="shared" si="3323"/>
        <v/>
      </c>
      <c r="BJ792" s="970" t="str">
        <f t="shared" si="3323"/>
        <v/>
      </c>
      <c r="BK792" s="970" t="str">
        <f t="shared" si="3323"/>
        <v/>
      </c>
      <c r="BL792" s="970" t="str">
        <f t="shared" si="3323"/>
        <v/>
      </c>
      <c r="BM792" s="970" t="str">
        <f t="shared" si="3323"/>
        <v/>
      </c>
      <c r="BN792" s="971" t="str">
        <f t="shared" si="3323"/>
        <v/>
      </c>
    </row>
    <row r="793" spans="1:66" ht="15.75" x14ac:dyDescent="0.25">
      <c r="A793" s="2090" t="s">
        <v>35</v>
      </c>
      <c r="B793" s="2091"/>
      <c r="C793" s="969" t="str">
        <f t="shared" ref="C793:J793" si="3324">IF(C772="","",RANK(C783,$C783:$J783,1))</f>
        <v/>
      </c>
      <c r="D793" s="970" t="str">
        <f t="shared" si="3324"/>
        <v/>
      </c>
      <c r="E793" s="970" t="str">
        <f t="shared" si="3324"/>
        <v/>
      </c>
      <c r="F793" s="970" t="str">
        <f t="shared" si="3324"/>
        <v/>
      </c>
      <c r="G793" s="970" t="str">
        <f t="shared" si="3324"/>
        <v/>
      </c>
      <c r="H793" s="970" t="str">
        <f t="shared" si="3324"/>
        <v/>
      </c>
      <c r="I793" s="970" t="str">
        <f t="shared" si="3324"/>
        <v/>
      </c>
      <c r="J793" s="971" t="str">
        <f t="shared" si="3324"/>
        <v/>
      </c>
      <c r="K793" s="969" t="str">
        <f t="shared" ref="K793:R793" si="3325">IF(K772="","",RANK(K783,$K783:$R783,1))</f>
        <v/>
      </c>
      <c r="L793" s="970" t="str">
        <f t="shared" si="3325"/>
        <v/>
      </c>
      <c r="M793" s="970" t="str">
        <f t="shared" si="3325"/>
        <v/>
      </c>
      <c r="N793" s="970" t="str">
        <f t="shared" si="3325"/>
        <v/>
      </c>
      <c r="O793" s="970" t="str">
        <f t="shared" si="3325"/>
        <v/>
      </c>
      <c r="P793" s="970" t="str">
        <f t="shared" si="3325"/>
        <v/>
      </c>
      <c r="Q793" s="970" t="str">
        <f t="shared" si="3325"/>
        <v/>
      </c>
      <c r="R793" s="971" t="str">
        <f t="shared" si="3325"/>
        <v/>
      </c>
      <c r="S793" s="969" t="str">
        <f t="shared" ref="S793:Z793" si="3326">IF(S772="","",RANK(S783,$S783:$Z783,1))</f>
        <v/>
      </c>
      <c r="T793" s="970" t="str">
        <f t="shared" si="3326"/>
        <v/>
      </c>
      <c r="U793" s="970" t="str">
        <f t="shared" si="3326"/>
        <v/>
      </c>
      <c r="V793" s="970" t="str">
        <f t="shared" si="3326"/>
        <v/>
      </c>
      <c r="W793" s="970" t="str">
        <f t="shared" si="3326"/>
        <v/>
      </c>
      <c r="X793" s="970" t="str">
        <f t="shared" si="3326"/>
        <v/>
      </c>
      <c r="Y793" s="970" t="str">
        <f t="shared" si="3326"/>
        <v/>
      </c>
      <c r="Z793" s="971" t="str">
        <f t="shared" si="3326"/>
        <v/>
      </c>
      <c r="AA793" s="969" t="str">
        <f t="shared" ref="AA793:AH793" si="3327">IF(AA772="","",RANK(AA783,$AA783:$AH783,1))</f>
        <v/>
      </c>
      <c r="AB793" s="970" t="str">
        <f t="shared" si="3327"/>
        <v/>
      </c>
      <c r="AC793" s="970" t="str">
        <f t="shared" si="3327"/>
        <v/>
      </c>
      <c r="AD793" s="970" t="str">
        <f t="shared" si="3327"/>
        <v/>
      </c>
      <c r="AE793" s="970" t="str">
        <f t="shared" si="3327"/>
        <v/>
      </c>
      <c r="AF793" s="970" t="str">
        <f t="shared" si="3327"/>
        <v/>
      </c>
      <c r="AG793" s="970" t="str">
        <f t="shared" si="3327"/>
        <v/>
      </c>
      <c r="AH793" s="971" t="str">
        <f t="shared" si="3327"/>
        <v/>
      </c>
      <c r="AI793" s="969" t="str">
        <f t="shared" ref="AI793:AP793" si="3328">IF(AI772="","",RANK(AI783,$AI783:$AP783,1))</f>
        <v/>
      </c>
      <c r="AJ793" s="970" t="str">
        <f t="shared" si="3328"/>
        <v/>
      </c>
      <c r="AK793" s="970" t="str">
        <f t="shared" si="3328"/>
        <v/>
      </c>
      <c r="AL793" s="970" t="str">
        <f t="shared" si="3328"/>
        <v/>
      </c>
      <c r="AM793" s="970" t="str">
        <f t="shared" si="3328"/>
        <v/>
      </c>
      <c r="AN793" s="970" t="str">
        <f t="shared" si="3328"/>
        <v/>
      </c>
      <c r="AO793" s="970" t="str">
        <f t="shared" si="3328"/>
        <v/>
      </c>
      <c r="AP793" s="971" t="str">
        <f t="shared" si="3328"/>
        <v/>
      </c>
      <c r="AQ793" s="969" t="str">
        <f t="shared" ref="AQ793:AX793" si="3329">IF(AQ772="","",RANK(AQ783,$AQ783:$AX783,1))</f>
        <v/>
      </c>
      <c r="AR793" s="970" t="str">
        <f t="shared" si="3329"/>
        <v/>
      </c>
      <c r="AS793" s="970" t="str">
        <f t="shared" si="3329"/>
        <v/>
      </c>
      <c r="AT793" s="970" t="str">
        <f t="shared" si="3329"/>
        <v/>
      </c>
      <c r="AU793" s="970" t="str">
        <f t="shared" si="3329"/>
        <v/>
      </c>
      <c r="AV793" s="970" t="str">
        <f t="shared" si="3329"/>
        <v/>
      </c>
      <c r="AW793" s="970" t="str">
        <f t="shared" si="3329"/>
        <v/>
      </c>
      <c r="AX793" s="971" t="str">
        <f t="shared" si="3329"/>
        <v/>
      </c>
      <c r="AY793" s="969" t="str">
        <f t="shared" ref="AY793:BF793" si="3330">IF(AY772="","",RANK(AY783,$AY783:$BF783,1))</f>
        <v/>
      </c>
      <c r="AZ793" s="970" t="str">
        <f t="shared" si="3330"/>
        <v/>
      </c>
      <c r="BA793" s="970" t="str">
        <f t="shared" si="3330"/>
        <v/>
      </c>
      <c r="BB793" s="970" t="str">
        <f t="shared" si="3330"/>
        <v/>
      </c>
      <c r="BC793" s="970" t="str">
        <f t="shared" si="3330"/>
        <v/>
      </c>
      <c r="BD793" s="970" t="str">
        <f t="shared" si="3330"/>
        <v/>
      </c>
      <c r="BE793" s="970" t="str">
        <f t="shared" si="3330"/>
        <v/>
      </c>
      <c r="BF793" s="971" t="str">
        <f t="shared" si="3330"/>
        <v/>
      </c>
      <c r="BG793" s="969" t="str">
        <f t="shared" ref="BG793:BN793" si="3331">IF(BG772="","",RANK(BG783,$BG783:$BN783,1))</f>
        <v/>
      </c>
      <c r="BH793" s="970" t="str">
        <f t="shared" si="3331"/>
        <v/>
      </c>
      <c r="BI793" s="970" t="str">
        <f t="shared" si="3331"/>
        <v/>
      </c>
      <c r="BJ793" s="970" t="str">
        <f t="shared" si="3331"/>
        <v/>
      </c>
      <c r="BK793" s="970" t="str">
        <f t="shared" si="3331"/>
        <v/>
      </c>
      <c r="BL793" s="970" t="str">
        <f t="shared" si="3331"/>
        <v/>
      </c>
      <c r="BM793" s="970" t="str">
        <f t="shared" si="3331"/>
        <v/>
      </c>
      <c r="BN793" s="971" t="str">
        <f t="shared" si="3331"/>
        <v/>
      </c>
    </row>
    <row r="794" spans="1:66" ht="15.75" x14ac:dyDescent="0.25">
      <c r="A794" s="2090" t="s">
        <v>36</v>
      </c>
      <c r="B794" s="2091"/>
      <c r="C794" s="969" t="str">
        <f t="shared" ref="C794:J794" si="3332">IF(C772="","",RANK(C784,$C784:$J784,0))</f>
        <v/>
      </c>
      <c r="D794" s="970" t="str">
        <f t="shared" si="3332"/>
        <v/>
      </c>
      <c r="E794" s="970" t="str">
        <f t="shared" si="3332"/>
        <v/>
      </c>
      <c r="F794" s="970" t="str">
        <f t="shared" si="3332"/>
        <v/>
      </c>
      <c r="G794" s="970" t="str">
        <f t="shared" si="3332"/>
        <v/>
      </c>
      <c r="H794" s="970" t="str">
        <f t="shared" si="3332"/>
        <v/>
      </c>
      <c r="I794" s="970" t="str">
        <f t="shared" si="3332"/>
        <v/>
      </c>
      <c r="J794" s="971" t="str">
        <f t="shared" si="3332"/>
        <v/>
      </c>
      <c r="K794" s="969" t="str">
        <f t="shared" ref="K794:R794" si="3333">IF(K772="","",RANK(K784,$K784:$R784,0))</f>
        <v/>
      </c>
      <c r="L794" s="970" t="str">
        <f t="shared" si="3333"/>
        <v/>
      </c>
      <c r="M794" s="970" t="str">
        <f t="shared" si="3333"/>
        <v/>
      </c>
      <c r="N794" s="970" t="str">
        <f t="shared" si="3333"/>
        <v/>
      </c>
      <c r="O794" s="970" t="str">
        <f t="shared" si="3333"/>
        <v/>
      </c>
      <c r="P794" s="970" t="str">
        <f t="shared" si="3333"/>
        <v/>
      </c>
      <c r="Q794" s="970" t="str">
        <f t="shared" si="3333"/>
        <v/>
      </c>
      <c r="R794" s="971" t="str">
        <f t="shared" si="3333"/>
        <v/>
      </c>
      <c r="S794" s="969" t="str">
        <f t="shared" ref="S794:Z794" si="3334">IF(S772="","",RANK(S784,$S784:$Z784,0))</f>
        <v/>
      </c>
      <c r="T794" s="970" t="str">
        <f t="shared" si="3334"/>
        <v/>
      </c>
      <c r="U794" s="970" t="str">
        <f t="shared" si="3334"/>
        <v/>
      </c>
      <c r="V794" s="970" t="str">
        <f t="shared" si="3334"/>
        <v/>
      </c>
      <c r="W794" s="970" t="str">
        <f t="shared" si="3334"/>
        <v/>
      </c>
      <c r="X794" s="970" t="str">
        <f t="shared" si="3334"/>
        <v/>
      </c>
      <c r="Y794" s="970" t="str">
        <f t="shared" si="3334"/>
        <v/>
      </c>
      <c r="Z794" s="971" t="str">
        <f t="shared" si="3334"/>
        <v/>
      </c>
      <c r="AA794" s="969" t="str">
        <f t="shared" ref="AA794:AH794" si="3335">IF(AA772="","",RANK(AA784,$AA784:$AH784,0))</f>
        <v/>
      </c>
      <c r="AB794" s="970" t="str">
        <f t="shared" si="3335"/>
        <v/>
      </c>
      <c r="AC794" s="970" t="str">
        <f t="shared" si="3335"/>
        <v/>
      </c>
      <c r="AD794" s="970" t="str">
        <f t="shared" si="3335"/>
        <v/>
      </c>
      <c r="AE794" s="970" t="str">
        <f t="shared" si="3335"/>
        <v/>
      </c>
      <c r="AF794" s="970" t="str">
        <f t="shared" si="3335"/>
        <v/>
      </c>
      <c r="AG794" s="970" t="str">
        <f t="shared" si="3335"/>
        <v/>
      </c>
      <c r="AH794" s="971" t="str">
        <f t="shared" si="3335"/>
        <v/>
      </c>
      <c r="AI794" s="969" t="str">
        <f t="shared" ref="AI794:AP794" si="3336">IF(AI772="","",RANK(AI784,$AI784:$AP784,0))</f>
        <v/>
      </c>
      <c r="AJ794" s="970" t="str">
        <f t="shared" si="3336"/>
        <v/>
      </c>
      <c r="AK794" s="970" t="str">
        <f t="shared" si="3336"/>
        <v/>
      </c>
      <c r="AL794" s="970" t="str">
        <f t="shared" si="3336"/>
        <v/>
      </c>
      <c r="AM794" s="970" t="str">
        <f t="shared" si="3336"/>
        <v/>
      </c>
      <c r="AN794" s="970" t="str">
        <f t="shared" si="3336"/>
        <v/>
      </c>
      <c r="AO794" s="970" t="str">
        <f t="shared" si="3336"/>
        <v/>
      </c>
      <c r="AP794" s="971" t="str">
        <f t="shared" si="3336"/>
        <v/>
      </c>
      <c r="AQ794" s="969" t="str">
        <f t="shared" ref="AQ794:AX794" si="3337">IF(AQ772="","",RANK(AQ784,$AQ784:$AX784,0))</f>
        <v/>
      </c>
      <c r="AR794" s="970" t="str">
        <f t="shared" si="3337"/>
        <v/>
      </c>
      <c r="AS794" s="970" t="str">
        <f t="shared" si="3337"/>
        <v/>
      </c>
      <c r="AT794" s="970" t="str">
        <f t="shared" si="3337"/>
        <v/>
      </c>
      <c r="AU794" s="970" t="str">
        <f t="shared" si="3337"/>
        <v/>
      </c>
      <c r="AV794" s="970" t="str">
        <f t="shared" si="3337"/>
        <v/>
      </c>
      <c r="AW794" s="970" t="str">
        <f t="shared" si="3337"/>
        <v/>
      </c>
      <c r="AX794" s="971" t="str">
        <f t="shared" si="3337"/>
        <v/>
      </c>
      <c r="AY794" s="969" t="str">
        <f t="shared" ref="AY794:BF794" si="3338">IF(AY772="","",RANK(AY784,$AY784:$BF784,0))</f>
        <v/>
      </c>
      <c r="AZ794" s="970" t="str">
        <f t="shared" si="3338"/>
        <v/>
      </c>
      <c r="BA794" s="970" t="str">
        <f t="shared" si="3338"/>
        <v/>
      </c>
      <c r="BB794" s="970" t="str">
        <f t="shared" si="3338"/>
        <v/>
      </c>
      <c r="BC794" s="970" t="str">
        <f t="shared" si="3338"/>
        <v/>
      </c>
      <c r="BD794" s="970" t="str">
        <f t="shared" si="3338"/>
        <v/>
      </c>
      <c r="BE794" s="970" t="str">
        <f t="shared" si="3338"/>
        <v/>
      </c>
      <c r="BF794" s="971" t="str">
        <f t="shared" si="3338"/>
        <v/>
      </c>
      <c r="BG794" s="969" t="str">
        <f t="shared" ref="BG794:BN794" si="3339">IF(BG772="","",RANK(BG784,$BG784:$BN784,0))</f>
        <v/>
      </c>
      <c r="BH794" s="970" t="str">
        <f t="shared" si="3339"/>
        <v/>
      </c>
      <c r="BI794" s="970" t="str">
        <f t="shared" si="3339"/>
        <v/>
      </c>
      <c r="BJ794" s="970" t="str">
        <f t="shared" si="3339"/>
        <v/>
      </c>
      <c r="BK794" s="970" t="str">
        <f t="shared" si="3339"/>
        <v/>
      </c>
      <c r="BL794" s="970" t="str">
        <f t="shared" si="3339"/>
        <v/>
      </c>
      <c r="BM794" s="970" t="str">
        <f t="shared" si="3339"/>
        <v/>
      </c>
      <c r="BN794" s="971" t="str">
        <f t="shared" si="3339"/>
        <v/>
      </c>
    </row>
    <row r="795" spans="1:66" ht="16.5" thickBot="1" x14ac:dyDescent="0.3">
      <c r="A795" s="2092" t="s">
        <v>136</v>
      </c>
      <c r="B795" s="2093"/>
      <c r="C795" s="972" t="str">
        <f t="shared" ref="C795:J795" si="3340">IF(C772="","",RANK(C785,$C785:$J785,0))</f>
        <v/>
      </c>
      <c r="D795" s="973" t="str">
        <f t="shared" si="3340"/>
        <v/>
      </c>
      <c r="E795" s="973" t="str">
        <f t="shared" si="3340"/>
        <v/>
      </c>
      <c r="F795" s="973" t="str">
        <f t="shared" si="3340"/>
        <v/>
      </c>
      <c r="G795" s="973" t="str">
        <f t="shared" si="3340"/>
        <v/>
      </c>
      <c r="H795" s="973" t="str">
        <f t="shared" si="3340"/>
        <v/>
      </c>
      <c r="I795" s="973" t="str">
        <f t="shared" si="3340"/>
        <v/>
      </c>
      <c r="J795" s="974" t="str">
        <f t="shared" si="3340"/>
        <v/>
      </c>
      <c r="K795" s="972" t="str">
        <f t="shared" ref="K795:R795" si="3341">IF(K772="","",RANK(K785,$K785:$R785,0))</f>
        <v/>
      </c>
      <c r="L795" s="973" t="str">
        <f t="shared" si="3341"/>
        <v/>
      </c>
      <c r="M795" s="973" t="str">
        <f t="shared" si="3341"/>
        <v/>
      </c>
      <c r="N795" s="973" t="str">
        <f t="shared" si="3341"/>
        <v/>
      </c>
      <c r="O795" s="973" t="str">
        <f t="shared" si="3341"/>
        <v/>
      </c>
      <c r="P795" s="973" t="str">
        <f t="shared" si="3341"/>
        <v/>
      </c>
      <c r="Q795" s="973" t="str">
        <f t="shared" si="3341"/>
        <v/>
      </c>
      <c r="R795" s="974" t="str">
        <f t="shared" si="3341"/>
        <v/>
      </c>
      <c r="S795" s="972" t="str">
        <f t="shared" ref="S795:Z795" si="3342">IF(S772="","",RANK(S785,$S785:$Z785,0))</f>
        <v/>
      </c>
      <c r="T795" s="973" t="str">
        <f t="shared" si="3342"/>
        <v/>
      </c>
      <c r="U795" s="973" t="str">
        <f t="shared" si="3342"/>
        <v/>
      </c>
      <c r="V795" s="973" t="str">
        <f t="shared" si="3342"/>
        <v/>
      </c>
      <c r="W795" s="973" t="str">
        <f t="shared" si="3342"/>
        <v/>
      </c>
      <c r="X795" s="973" t="str">
        <f t="shared" si="3342"/>
        <v/>
      </c>
      <c r="Y795" s="973" t="str">
        <f t="shared" si="3342"/>
        <v/>
      </c>
      <c r="Z795" s="974" t="str">
        <f t="shared" si="3342"/>
        <v/>
      </c>
      <c r="AA795" s="972" t="str">
        <f t="shared" ref="AA795:AH795" si="3343">IF(AA772="","",RANK(AA785,$AA785:$AH785,0))</f>
        <v/>
      </c>
      <c r="AB795" s="973" t="str">
        <f t="shared" si="3343"/>
        <v/>
      </c>
      <c r="AC795" s="973" t="str">
        <f t="shared" si="3343"/>
        <v/>
      </c>
      <c r="AD795" s="973" t="str">
        <f t="shared" si="3343"/>
        <v/>
      </c>
      <c r="AE795" s="973" t="str">
        <f t="shared" si="3343"/>
        <v/>
      </c>
      <c r="AF795" s="973" t="str">
        <f t="shared" si="3343"/>
        <v/>
      </c>
      <c r="AG795" s="973" t="str">
        <f t="shared" si="3343"/>
        <v/>
      </c>
      <c r="AH795" s="974" t="str">
        <f t="shared" si="3343"/>
        <v/>
      </c>
      <c r="AI795" s="972" t="str">
        <f t="shared" ref="AI795:AP795" si="3344">IF(AI772="","",RANK(AI785,$AI785:$AP785,0))</f>
        <v/>
      </c>
      <c r="AJ795" s="973" t="str">
        <f t="shared" si="3344"/>
        <v/>
      </c>
      <c r="AK795" s="973" t="str">
        <f t="shared" si="3344"/>
        <v/>
      </c>
      <c r="AL795" s="973" t="str">
        <f t="shared" si="3344"/>
        <v/>
      </c>
      <c r="AM795" s="973" t="str">
        <f t="shared" si="3344"/>
        <v/>
      </c>
      <c r="AN795" s="973" t="str">
        <f t="shared" si="3344"/>
        <v/>
      </c>
      <c r="AO795" s="973" t="str">
        <f t="shared" si="3344"/>
        <v/>
      </c>
      <c r="AP795" s="974" t="str">
        <f t="shared" si="3344"/>
        <v/>
      </c>
      <c r="AQ795" s="972" t="str">
        <f t="shared" ref="AQ795:AX795" si="3345">IF(AQ772="","",RANK(AQ785,$AQ785:$AX785,0))</f>
        <v/>
      </c>
      <c r="AR795" s="973" t="str">
        <f t="shared" si="3345"/>
        <v/>
      </c>
      <c r="AS795" s="973" t="str">
        <f t="shared" si="3345"/>
        <v/>
      </c>
      <c r="AT795" s="973" t="str">
        <f t="shared" si="3345"/>
        <v/>
      </c>
      <c r="AU795" s="973" t="str">
        <f t="shared" si="3345"/>
        <v/>
      </c>
      <c r="AV795" s="973" t="str">
        <f t="shared" si="3345"/>
        <v/>
      </c>
      <c r="AW795" s="973" t="str">
        <f t="shared" si="3345"/>
        <v/>
      </c>
      <c r="AX795" s="974" t="str">
        <f t="shared" si="3345"/>
        <v/>
      </c>
      <c r="AY795" s="972" t="str">
        <f t="shared" ref="AY795:BF795" si="3346">IF(AY772="","",RANK(AY785,$AY785:$BF785,0))</f>
        <v/>
      </c>
      <c r="AZ795" s="973" t="str">
        <f t="shared" si="3346"/>
        <v/>
      </c>
      <c r="BA795" s="973" t="str">
        <f t="shared" si="3346"/>
        <v/>
      </c>
      <c r="BB795" s="973" t="str">
        <f t="shared" si="3346"/>
        <v/>
      </c>
      <c r="BC795" s="973" t="str">
        <f t="shared" si="3346"/>
        <v/>
      </c>
      <c r="BD795" s="973" t="str">
        <f t="shared" si="3346"/>
        <v/>
      </c>
      <c r="BE795" s="973" t="str">
        <f t="shared" si="3346"/>
        <v/>
      </c>
      <c r="BF795" s="974" t="str">
        <f t="shared" si="3346"/>
        <v/>
      </c>
      <c r="BG795" s="972" t="str">
        <f t="shared" ref="BG795:BN795" si="3347">IF(BG772="","",RANK(BG785,$BG785:$BN785,0))</f>
        <v/>
      </c>
      <c r="BH795" s="973" t="str">
        <f t="shared" si="3347"/>
        <v/>
      </c>
      <c r="BI795" s="973" t="str">
        <f t="shared" si="3347"/>
        <v/>
      </c>
      <c r="BJ795" s="973" t="str">
        <f t="shared" si="3347"/>
        <v/>
      </c>
      <c r="BK795" s="973" t="str">
        <f t="shared" si="3347"/>
        <v/>
      </c>
      <c r="BL795" s="973" t="str">
        <f t="shared" si="3347"/>
        <v/>
      </c>
      <c r="BM795" s="973" t="str">
        <f t="shared" si="3347"/>
        <v/>
      </c>
      <c r="BN795" s="974" t="str">
        <f t="shared" si="3347"/>
        <v/>
      </c>
    </row>
    <row r="796" spans="1:66" s="20" customFormat="1" ht="78" customHeight="1" thickBot="1" x14ac:dyDescent="0.25">
      <c r="A796" s="2094" t="s">
        <v>33</v>
      </c>
      <c r="B796" s="2095"/>
      <c r="C796" s="55" t="str">
        <f>IF(C772="","",(C786*'pravidla turnaje'!$C$19)+(C787*'pravidla turnaje'!$C$20)+(C788*'pravidla turnaje'!$C$21)+(C789*'pravidla turnaje'!$C$22)+(C790*'pravidla turnaje'!$C$23)+(C791*'pravidla turnaje'!$C$24)+(C792*'pravidla turnaje'!$C$25)+(C793*'pravidla turnaje'!$C$26)+(C794*'pravidla turnaje'!$C$27)+(C795*'pravidla turnaje'!$C$28))</f>
        <v/>
      </c>
      <c r="D796" s="56" t="str">
        <f>IF(D772="","",(D786*'pravidla turnaje'!$C$19)+(D787*'pravidla turnaje'!$C$20)+(D788*'pravidla turnaje'!$C$21)+(D789*'pravidla turnaje'!$C$22)+(D790*'pravidla turnaje'!$C$23)+(D791*'pravidla turnaje'!$C$24)+(D792*'pravidla turnaje'!$C$25)+(D793*'pravidla turnaje'!$C$26)+(D794*'pravidla turnaje'!$C$27)+(D795*'pravidla turnaje'!$C$28))</f>
        <v/>
      </c>
      <c r="E796" s="56" t="str">
        <f>IF(E772="","",(E786*'pravidla turnaje'!$C$19)+(E787*'pravidla turnaje'!$C$20)+(E788*'pravidla turnaje'!$C$21)+(E789*'pravidla turnaje'!$C$22)+(E790*'pravidla turnaje'!$C$23)+(E791*'pravidla turnaje'!$C$24)+(E792*'pravidla turnaje'!$C$25)+(E793*'pravidla turnaje'!$C$26)+(E794*'pravidla turnaje'!$C$27)+(E795*'pravidla turnaje'!$C$28))</f>
        <v/>
      </c>
      <c r="F796" s="56" t="str">
        <f>IF(F772="","",(F786*'pravidla turnaje'!$C$19)+(F787*'pravidla turnaje'!$C$20)+(F788*'pravidla turnaje'!$C$21)+(F789*'pravidla turnaje'!$C$22)+(F790*'pravidla turnaje'!$C$23)+(F791*'pravidla turnaje'!$C$24)+(F792*'pravidla turnaje'!$C$25)+(F793*'pravidla turnaje'!$C$26)+(F794*'pravidla turnaje'!$C$27)+(F795*'pravidla turnaje'!$C$28))</f>
        <v/>
      </c>
      <c r="G796" s="56" t="str">
        <f>IF(G772="","",(G786*'pravidla turnaje'!$C$19)+(G787*'pravidla turnaje'!$C$20)+(G788*'pravidla turnaje'!$C$21)+(G789*'pravidla turnaje'!$C$22)+(G790*'pravidla turnaje'!$C$23)+(G791*'pravidla turnaje'!$C$24)+(G792*'pravidla turnaje'!$C$25)+(G793*'pravidla turnaje'!$C$26)+(G794*'pravidla turnaje'!$C$27)+(G795*'pravidla turnaje'!$C$28))</f>
        <v/>
      </c>
      <c r="H796" s="56" t="str">
        <f>IF(H772="","",(H786*'pravidla turnaje'!$C$19)+(H787*'pravidla turnaje'!$C$20)+(H788*'pravidla turnaje'!$C$21)+(H789*'pravidla turnaje'!$C$22)+(H790*'pravidla turnaje'!$C$23)+(H791*'pravidla turnaje'!$C$24)+(H792*'pravidla turnaje'!$C$25)+(H793*'pravidla turnaje'!$C$26)+(H794*'pravidla turnaje'!$C$27)+(H795*'pravidla turnaje'!$C$28))</f>
        <v/>
      </c>
      <c r="I796" s="56" t="str">
        <f>IF(I772="","",(I786*'pravidla turnaje'!$C$19)+(I787*'pravidla turnaje'!$C$20)+(I788*'pravidla turnaje'!$C$21)+(I789*'pravidla turnaje'!$C$22)+(I790*'pravidla turnaje'!$C$23)+(I791*'pravidla turnaje'!$C$24)+(I792*'pravidla turnaje'!$C$25)+(I793*'pravidla turnaje'!$C$26)+(I794*'pravidla turnaje'!$C$27)+(I795*'pravidla turnaje'!$C$28))</f>
        <v/>
      </c>
      <c r="J796" s="57" t="str">
        <f>IF(J772="","",(J786*'pravidla turnaje'!$C$19)+(J787*'pravidla turnaje'!$C$20)+(J788*'pravidla turnaje'!$C$21)+(J789*'pravidla turnaje'!$C$22)+(J790*'pravidla turnaje'!$C$23)+(J791*'pravidla turnaje'!$C$24)+(J792*'pravidla turnaje'!$C$25)+(J793*'pravidla turnaje'!$C$26)+(J794*'pravidla turnaje'!$C$27)+(J795*'pravidla turnaje'!$C$28))</f>
        <v/>
      </c>
      <c r="K796" s="55" t="str">
        <f>IF(K772="","",(K786*'pravidla turnaje'!$C$19)+(K787*'pravidla turnaje'!$C$20)+(K788*'pravidla turnaje'!$C$21)+(K789*'pravidla turnaje'!$C$22)+(K790*'pravidla turnaje'!$C$23)+(K791*'pravidla turnaje'!$C$24)+(K792*'pravidla turnaje'!$C$25)+(K793*'pravidla turnaje'!$C$26)+(K794*'pravidla turnaje'!$C$27)+(K795*'pravidla turnaje'!$C$28))</f>
        <v/>
      </c>
      <c r="L796" s="56" t="str">
        <f>IF(L772="","",(L786*'pravidla turnaje'!$C$19)+(L787*'pravidla turnaje'!$C$20)+(L788*'pravidla turnaje'!$C$21)+(L789*'pravidla turnaje'!$C$22)+(L790*'pravidla turnaje'!$C$23)+(L791*'pravidla turnaje'!$C$24)+(L792*'pravidla turnaje'!$C$25)+(L793*'pravidla turnaje'!$C$26)+(L794*'pravidla turnaje'!$C$27)+(L795*'pravidla turnaje'!$C$28))</f>
        <v/>
      </c>
      <c r="M796" s="56" t="str">
        <f>IF(M772="","",(M786*'pravidla turnaje'!$C$19)+(M787*'pravidla turnaje'!$C$20)+(M788*'pravidla turnaje'!$C$21)+(M789*'pravidla turnaje'!$C$22)+(M790*'pravidla turnaje'!$C$23)+(M791*'pravidla turnaje'!$C$24)+(M792*'pravidla turnaje'!$C$25)+(M793*'pravidla turnaje'!$C$26)+(M794*'pravidla turnaje'!$C$27)+(M795*'pravidla turnaje'!$C$28))</f>
        <v/>
      </c>
      <c r="N796" s="56" t="str">
        <f>IF(N772="","",(N786*'pravidla turnaje'!$C$19)+(N787*'pravidla turnaje'!$C$20)+(N788*'pravidla turnaje'!$C$21)+(N789*'pravidla turnaje'!$C$22)+(N790*'pravidla turnaje'!$C$23)+(N791*'pravidla turnaje'!$C$24)+(N792*'pravidla turnaje'!$C$25)+(N793*'pravidla turnaje'!$C$26)+(N794*'pravidla turnaje'!$C$27)+(N795*'pravidla turnaje'!$C$28))</f>
        <v/>
      </c>
      <c r="O796" s="56" t="str">
        <f>IF(O772="","",(O786*'pravidla turnaje'!$C$19)+(O787*'pravidla turnaje'!$C$20)+(O788*'pravidla turnaje'!$C$21)+(O789*'pravidla turnaje'!$C$22)+(O790*'pravidla turnaje'!$C$23)+(O791*'pravidla turnaje'!$C$24)+(O792*'pravidla turnaje'!$C$25)+(O793*'pravidla turnaje'!$C$26)+(O794*'pravidla turnaje'!$C$27)+(O795*'pravidla turnaje'!$C$28))</f>
        <v/>
      </c>
      <c r="P796" s="56" t="str">
        <f>IF(P772="","",(P786*'pravidla turnaje'!$C$19)+(P787*'pravidla turnaje'!$C$20)+(P788*'pravidla turnaje'!$C$21)+(P789*'pravidla turnaje'!$C$22)+(P790*'pravidla turnaje'!$C$23)+(P791*'pravidla turnaje'!$C$24)+(P792*'pravidla turnaje'!$C$25)+(P793*'pravidla turnaje'!$C$26)+(P794*'pravidla turnaje'!$C$27)+(P795*'pravidla turnaje'!$C$28))</f>
        <v/>
      </c>
      <c r="Q796" s="56" t="str">
        <f>IF(Q772="","",(Q786*'pravidla turnaje'!$C$19)+(Q787*'pravidla turnaje'!$C$20)+(Q788*'pravidla turnaje'!$C$21)+(Q789*'pravidla turnaje'!$C$22)+(Q790*'pravidla turnaje'!$C$23)+(Q791*'pravidla turnaje'!$C$24)+(Q792*'pravidla turnaje'!$C$25)+(Q793*'pravidla turnaje'!$C$26)+(Q794*'pravidla turnaje'!$C$27)+(Q795*'pravidla turnaje'!$C$28))</f>
        <v/>
      </c>
      <c r="R796" s="57" t="str">
        <f>IF(R772="","",(R786*'pravidla turnaje'!$C$19)+(R787*'pravidla turnaje'!$C$20)+(R788*'pravidla turnaje'!$C$21)+(R789*'pravidla turnaje'!$C$22)+(R790*'pravidla turnaje'!$C$23)+(R791*'pravidla turnaje'!$C$24)+(R792*'pravidla turnaje'!$C$25)+(R793*'pravidla turnaje'!$C$26)+(R794*'pravidla turnaje'!$C$27)+(R795*'pravidla turnaje'!$C$28))</f>
        <v/>
      </c>
      <c r="S796" s="55" t="str">
        <f>IF(S772="","",(S786*'pravidla turnaje'!$C$19)+(S787*'pravidla turnaje'!$C$20)+(S788*'pravidla turnaje'!$C$21)+(S789*'pravidla turnaje'!$C$22)+(S790*'pravidla turnaje'!$C$23)+(S791*'pravidla turnaje'!$C$24)+(S792*'pravidla turnaje'!$C$25)+(S793*'pravidla turnaje'!$C$26)+(S794*'pravidla turnaje'!$C$27)+(S795*'pravidla turnaje'!$C$28))</f>
        <v/>
      </c>
      <c r="T796" s="56" t="str">
        <f>IF(T772="","",(T786*'pravidla turnaje'!$C$19)+(T787*'pravidla turnaje'!$C$20)+(T788*'pravidla turnaje'!$C$21)+(T789*'pravidla turnaje'!$C$22)+(T790*'pravidla turnaje'!$C$23)+(T791*'pravidla turnaje'!$C$24)+(T792*'pravidla turnaje'!$C$25)+(T793*'pravidla turnaje'!$C$26)+(T794*'pravidla turnaje'!$C$27)+(T795*'pravidla turnaje'!$C$28))</f>
        <v/>
      </c>
      <c r="U796" s="56" t="str">
        <f>IF(U772="","",(U786*'pravidla turnaje'!$C$19)+(U787*'pravidla turnaje'!$C$20)+(U788*'pravidla turnaje'!$C$21)+(U789*'pravidla turnaje'!$C$22)+(U790*'pravidla turnaje'!$C$23)+(U791*'pravidla turnaje'!$C$24)+(U792*'pravidla turnaje'!$C$25)+(U793*'pravidla turnaje'!$C$26)+(U794*'pravidla turnaje'!$C$27)+(U795*'pravidla turnaje'!$C$28))</f>
        <v/>
      </c>
      <c r="V796" s="56" t="str">
        <f>IF(V772="","",(V786*'pravidla turnaje'!$C$19)+(V787*'pravidla turnaje'!$C$20)+(V788*'pravidla turnaje'!$C$21)+(V789*'pravidla turnaje'!$C$22)+(V790*'pravidla turnaje'!$C$23)+(V791*'pravidla turnaje'!$C$24)+(V792*'pravidla turnaje'!$C$25)+(V793*'pravidla turnaje'!$C$26)+(V794*'pravidla turnaje'!$C$27)+(V795*'pravidla turnaje'!$C$28))</f>
        <v/>
      </c>
      <c r="W796" s="56" t="str">
        <f>IF(W772="","",(W786*'pravidla turnaje'!$C$19)+(W787*'pravidla turnaje'!$C$20)+(W788*'pravidla turnaje'!$C$21)+(W789*'pravidla turnaje'!$C$22)+(W790*'pravidla turnaje'!$C$23)+(W791*'pravidla turnaje'!$C$24)+(W792*'pravidla turnaje'!$C$25)+(W793*'pravidla turnaje'!$C$26)+(W794*'pravidla turnaje'!$C$27)+(W795*'pravidla turnaje'!$C$28))</f>
        <v/>
      </c>
      <c r="X796" s="56" t="str">
        <f>IF(X772="","",(X786*'pravidla turnaje'!$C$19)+(X787*'pravidla turnaje'!$C$20)+(X788*'pravidla turnaje'!$C$21)+(X789*'pravidla turnaje'!$C$22)+(X790*'pravidla turnaje'!$C$23)+(X791*'pravidla turnaje'!$C$24)+(X792*'pravidla turnaje'!$C$25)+(X793*'pravidla turnaje'!$C$26)+(X794*'pravidla turnaje'!$C$27)+(X795*'pravidla turnaje'!$C$28))</f>
        <v/>
      </c>
      <c r="Y796" s="56" t="str">
        <f>IF(Y772="","",(Y786*'pravidla turnaje'!$C$19)+(Y787*'pravidla turnaje'!$C$20)+(Y788*'pravidla turnaje'!$C$21)+(Y789*'pravidla turnaje'!$C$22)+(Y790*'pravidla turnaje'!$C$23)+(Y791*'pravidla turnaje'!$C$24)+(Y792*'pravidla turnaje'!$C$25)+(Y793*'pravidla turnaje'!$C$26)+(Y794*'pravidla turnaje'!$C$27)+(Y795*'pravidla turnaje'!$C$28))</f>
        <v/>
      </c>
      <c r="Z796" s="57" t="str">
        <f>IF(Z772="","",(Z786*'pravidla turnaje'!$C$19)+(Z787*'pravidla turnaje'!$C$20)+(Z788*'pravidla turnaje'!$C$21)+(Z789*'pravidla turnaje'!$C$22)+(Z790*'pravidla turnaje'!$C$23)+(Z791*'pravidla turnaje'!$C$24)+(Z792*'pravidla turnaje'!$C$25)+(Z793*'pravidla turnaje'!$C$26)+(Z794*'pravidla turnaje'!$C$27)+(Z795*'pravidla turnaje'!$C$28))</f>
        <v/>
      </c>
      <c r="AA796" s="55" t="str">
        <f>IF(AA772="","",(AA786*'pravidla turnaje'!$C$19)+(AA787*'pravidla turnaje'!$C$20)+(AA788*'pravidla turnaje'!$C$21)+(AA789*'pravidla turnaje'!$C$22)+(AA790*'pravidla turnaje'!$C$23)+(AA791*'pravidla turnaje'!$C$24)+(AA792*'pravidla turnaje'!$C$25)+(AA793*'pravidla turnaje'!$C$26)+(AA794*'pravidla turnaje'!$C$27)+(AA795*'pravidla turnaje'!$C$28))</f>
        <v/>
      </c>
      <c r="AB796" s="56" t="str">
        <f>IF(AB772="","",(AB786*'pravidla turnaje'!$C$19)+(AB787*'pravidla turnaje'!$C$20)+(AB788*'pravidla turnaje'!$C$21)+(AB789*'pravidla turnaje'!$C$22)+(AB790*'pravidla turnaje'!$C$23)+(AB791*'pravidla turnaje'!$C$24)+(AB792*'pravidla turnaje'!$C$25)+(AB793*'pravidla turnaje'!$C$26)+(AB794*'pravidla turnaje'!$C$27)+(AB795*'pravidla turnaje'!$C$28))</f>
        <v/>
      </c>
      <c r="AC796" s="56" t="str">
        <f>IF(AC772="","",(AC786*'pravidla turnaje'!$C$19)+(AC787*'pravidla turnaje'!$C$20)+(AC788*'pravidla turnaje'!$C$21)+(AC789*'pravidla turnaje'!$C$22)+(AC790*'pravidla turnaje'!$C$23)+(AC791*'pravidla turnaje'!$C$24)+(AC792*'pravidla turnaje'!$C$25)+(AC793*'pravidla turnaje'!$C$26)+(AC794*'pravidla turnaje'!$C$27)+(AC795*'pravidla turnaje'!$C$28))</f>
        <v/>
      </c>
      <c r="AD796" s="56" t="str">
        <f>IF(AD772="","",(AD786*'pravidla turnaje'!$C$19)+(AD787*'pravidla turnaje'!$C$20)+(AD788*'pravidla turnaje'!$C$21)+(AD789*'pravidla turnaje'!$C$22)+(AD790*'pravidla turnaje'!$C$23)+(AD791*'pravidla turnaje'!$C$24)+(AD792*'pravidla turnaje'!$C$25)+(AD793*'pravidla turnaje'!$C$26)+(AD794*'pravidla turnaje'!$C$27)+(AD795*'pravidla turnaje'!$C$28))</f>
        <v/>
      </c>
      <c r="AE796" s="56" t="str">
        <f>IF(AE772="","",(AE786*'pravidla turnaje'!$C$19)+(AE787*'pravidla turnaje'!$C$20)+(AE788*'pravidla turnaje'!$C$21)+(AE789*'pravidla turnaje'!$C$22)+(AE790*'pravidla turnaje'!$C$23)+(AE791*'pravidla turnaje'!$C$24)+(AE792*'pravidla turnaje'!$C$25)+(AE793*'pravidla turnaje'!$C$26)+(AE794*'pravidla turnaje'!$C$27)+(AE795*'pravidla turnaje'!$C$28))</f>
        <v/>
      </c>
      <c r="AF796" s="56" t="str">
        <f>IF(AF772="","",(AF786*'pravidla turnaje'!$C$19)+(AF787*'pravidla turnaje'!$C$20)+(AF788*'pravidla turnaje'!$C$21)+(AF789*'pravidla turnaje'!$C$22)+(AF790*'pravidla turnaje'!$C$23)+(AF791*'pravidla turnaje'!$C$24)+(AF792*'pravidla turnaje'!$C$25)+(AF793*'pravidla turnaje'!$C$26)+(AF794*'pravidla turnaje'!$C$27)+(AF795*'pravidla turnaje'!$C$28))</f>
        <v/>
      </c>
      <c r="AG796" s="56" t="str">
        <f>IF(AG772="","",(AG786*'pravidla turnaje'!$C$19)+(AG787*'pravidla turnaje'!$C$20)+(AG788*'pravidla turnaje'!$C$21)+(AG789*'pravidla turnaje'!$C$22)+(AG790*'pravidla turnaje'!$C$23)+(AG791*'pravidla turnaje'!$C$24)+(AG792*'pravidla turnaje'!$C$25)+(AG793*'pravidla turnaje'!$C$26)+(AG794*'pravidla turnaje'!$C$27)+(AG795*'pravidla turnaje'!$C$28))</f>
        <v/>
      </c>
      <c r="AH796" s="57" t="str">
        <f>IF(AH772="","",(AH786*'pravidla turnaje'!$C$19)+(AH787*'pravidla turnaje'!$C$20)+(AH788*'pravidla turnaje'!$C$21)+(AH789*'pravidla turnaje'!$C$22)+(AH790*'pravidla turnaje'!$C$23)+(AH791*'pravidla turnaje'!$C$24)+(AH792*'pravidla turnaje'!$C$25)+(AH793*'pravidla turnaje'!$C$26)+(AH794*'pravidla turnaje'!$C$27)+(AH795*'pravidla turnaje'!$C$28))</f>
        <v/>
      </c>
      <c r="AI796" s="55" t="str">
        <f>IF(AI772="","",(AI786*'pravidla turnaje'!$C$19)+(AI787*'pravidla turnaje'!$C$20)+(AI788*'pravidla turnaje'!$C$21)+(AI789*'pravidla turnaje'!$C$22)+(AI790*'pravidla turnaje'!$C$23)+(AI791*'pravidla turnaje'!$C$24)+(AI792*'pravidla turnaje'!$C$25)+(AI793*'pravidla turnaje'!$C$26)+(AI794*'pravidla turnaje'!$C$27)+(AI795*'pravidla turnaje'!$C$28))</f>
        <v/>
      </c>
      <c r="AJ796" s="56" t="str">
        <f>IF(AJ772="","",(AJ786*'pravidla turnaje'!$C$19)+(AJ787*'pravidla turnaje'!$C$20)+(AJ788*'pravidla turnaje'!$C$21)+(AJ789*'pravidla turnaje'!$C$22)+(AJ790*'pravidla turnaje'!$C$23)+(AJ791*'pravidla turnaje'!$C$24)+(AJ792*'pravidla turnaje'!$C$25)+(AJ793*'pravidla turnaje'!$C$26)+(AJ794*'pravidla turnaje'!$C$27)+(AJ795*'pravidla turnaje'!$C$28))</f>
        <v/>
      </c>
      <c r="AK796" s="56" t="str">
        <f>IF(AK772="","",(AK786*'pravidla turnaje'!$C$19)+(AK787*'pravidla turnaje'!$C$20)+(AK788*'pravidla turnaje'!$C$21)+(AK789*'pravidla turnaje'!$C$22)+(AK790*'pravidla turnaje'!$C$23)+(AK791*'pravidla turnaje'!$C$24)+(AK792*'pravidla turnaje'!$C$25)+(AK793*'pravidla turnaje'!$C$26)+(AK794*'pravidla turnaje'!$C$27)+(AK795*'pravidla turnaje'!$C$28))</f>
        <v/>
      </c>
      <c r="AL796" s="56" t="str">
        <f>IF(AL772="","",(AL786*'pravidla turnaje'!$C$19)+(AL787*'pravidla turnaje'!$C$20)+(AL788*'pravidla turnaje'!$C$21)+(AL789*'pravidla turnaje'!$C$22)+(AL790*'pravidla turnaje'!$C$23)+(AL791*'pravidla turnaje'!$C$24)+(AL792*'pravidla turnaje'!$C$25)+(AL793*'pravidla turnaje'!$C$26)+(AL794*'pravidla turnaje'!$C$27)+(AL795*'pravidla turnaje'!$C$28))</f>
        <v/>
      </c>
      <c r="AM796" s="56" t="str">
        <f>IF(AM772="","",(AM786*'pravidla turnaje'!$C$19)+(AM787*'pravidla turnaje'!$C$20)+(AM788*'pravidla turnaje'!$C$21)+(AM789*'pravidla turnaje'!$C$22)+(AM790*'pravidla turnaje'!$C$23)+(AM791*'pravidla turnaje'!$C$24)+(AM792*'pravidla turnaje'!$C$25)+(AM793*'pravidla turnaje'!$C$26)+(AM794*'pravidla turnaje'!$C$27)+(AM795*'pravidla turnaje'!$C$28))</f>
        <v/>
      </c>
      <c r="AN796" s="56" t="str">
        <f>IF(AN772="","",(AN786*'pravidla turnaje'!$C$19)+(AN787*'pravidla turnaje'!$C$20)+(AN788*'pravidla turnaje'!$C$21)+(AN789*'pravidla turnaje'!$C$22)+(AN790*'pravidla turnaje'!$C$23)+(AN791*'pravidla turnaje'!$C$24)+(AN792*'pravidla turnaje'!$C$25)+(AN793*'pravidla turnaje'!$C$26)+(AN794*'pravidla turnaje'!$C$27)+(AN795*'pravidla turnaje'!$C$28))</f>
        <v/>
      </c>
      <c r="AO796" s="56" t="str">
        <f>IF(AO772="","",(AO786*'pravidla turnaje'!$C$19)+(AO787*'pravidla turnaje'!$C$20)+(AO788*'pravidla turnaje'!$C$21)+(AO789*'pravidla turnaje'!$C$22)+(AO790*'pravidla turnaje'!$C$23)+(AO791*'pravidla turnaje'!$C$24)+(AO792*'pravidla turnaje'!$C$25)+(AO793*'pravidla turnaje'!$C$26)+(AO794*'pravidla turnaje'!$C$27)+(AO795*'pravidla turnaje'!$C$28))</f>
        <v/>
      </c>
      <c r="AP796" s="57" t="str">
        <f>IF(AP772="","",(AP786*'pravidla turnaje'!$C$19)+(AP787*'pravidla turnaje'!$C$20)+(AP788*'pravidla turnaje'!$C$21)+(AP789*'pravidla turnaje'!$C$22)+(AP790*'pravidla turnaje'!$C$23)+(AP791*'pravidla turnaje'!$C$24)+(AP792*'pravidla turnaje'!$C$25)+(AP793*'pravidla turnaje'!$C$26)+(AP794*'pravidla turnaje'!$C$27)+(AP795*'pravidla turnaje'!$C$28))</f>
        <v/>
      </c>
      <c r="AQ796" s="55" t="str">
        <f>IF(AQ772="","",(AQ786*'pravidla turnaje'!$C$19)+(AQ787*'pravidla turnaje'!$C$20)+(AQ788*'pravidla turnaje'!$C$21)+(AQ789*'pravidla turnaje'!$C$22)+(AQ790*'pravidla turnaje'!$C$23)+(AQ791*'pravidla turnaje'!$C$24)+(AQ792*'pravidla turnaje'!$C$25)+(AQ793*'pravidla turnaje'!$C$26)+(AQ794*'pravidla turnaje'!$C$27)+(AQ795*'pravidla turnaje'!$C$28))</f>
        <v/>
      </c>
      <c r="AR796" s="56" t="str">
        <f>IF(AR772="","",(AR786*'pravidla turnaje'!$C$19)+(AR787*'pravidla turnaje'!$C$20)+(AR788*'pravidla turnaje'!$C$21)+(AR789*'pravidla turnaje'!$C$22)+(AR790*'pravidla turnaje'!$C$23)+(AR791*'pravidla turnaje'!$C$24)+(AR792*'pravidla turnaje'!$C$25)+(AR793*'pravidla turnaje'!$C$26)+(AR794*'pravidla turnaje'!$C$27)+(AR795*'pravidla turnaje'!$C$28))</f>
        <v/>
      </c>
      <c r="AS796" s="56" t="str">
        <f>IF(AS772="","",(AS786*'pravidla turnaje'!$C$19)+(AS787*'pravidla turnaje'!$C$20)+(AS788*'pravidla turnaje'!$C$21)+(AS789*'pravidla turnaje'!$C$22)+(AS790*'pravidla turnaje'!$C$23)+(AS791*'pravidla turnaje'!$C$24)+(AS792*'pravidla turnaje'!$C$25)+(AS793*'pravidla turnaje'!$C$26)+(AS794*'pravidla turnaje'!$C$27)+(AS795*'pravidla turnaje'!$C$28))</f>
        <v/>
      </c>
      <c r="AT796" s="56" t="str">
        <f>IF(AT772="","",(AT786*'pravidla turnaje'!$C$19)+(AT787*'pravidla turnaje'!$C$20)+(AT788*'pravidla turnaje'!$C$21)+(AT789*'pravidla turnaje'!$C$22)+(AT790*'pravidla turnaje'!$C$23)+(AT791*'pravidla turnaje'!$C$24)+(AT792*'pravidla turnaje'!$C$25)+(AT793*'pravidla turnaje'!$C$26)+(AT794*'pravidla turnaje'!$C$27)+(AT795*'pravidla turnaje'!$C$28))</f>
        <v/>
      </c>
      <c r="AU796" s="56" t="str">
        <f>IF(AU772="","",(AU786*'pravidla turnaje'!$C$19)+(AU787*'pravidla turnaje'!$C$20)+(AU788*'pravidla turnaje'!$C$21)+(AU789*'pravidla turnaje'!$C$22)+(AU790*'pravidla turnaje'!$C$23)+(AU791*'pravidla turnaje'!$C$24)+(AU792*'pravidla turnaje'!$C$25)+(AU793*'pravidla turnaje'!$C$26)+(AU794*'pravidla turnaje'!$C$27)+(AU795*'pravidla turnaje'!$C$28))</f>
        <v/>
      </c>
      <c r="AV796" s="56" t="str">
        <f>IF(AV772="","",(AV786*'pravidla turnaje'!$C$19)+(AV787*'pravidla turnaje'!$C$20)+(AV788*'pravidla turnaje'!$C$21)+(AV789*'pravidla turnaje'!$C$22)+(AV790*'pravidla turnaje'!$C$23)+(AV791*'pravidla turnaje'!$C$24)+(AV792*'pravidla turnaje'!$C$25)+(AV793*'pravidla turnaje'!$C$26)+(AV794*'pravidla turnaje'!$C$27)+(AV795*'pravidla turnaje'!$C$28))</f>
        <v/>
      </c>
      <c r="AW796" s="56" t="str">
        <f>IF(AW772="","",(AW786*'pravidla turnaje'!$C$19)+(AW787*'pravidla turnaje'!$C$20)+(AW788*'pravidla turnaje'!$C$21)+(AW789*'pravidla turnaje'!$C$22)+(AW790*'pravidla turnaje'!$C$23)+(AW791*'pravidla turnaje'!$C$24)+(AW792*'pravidla turnaje'!$C$25)+(AW793*'pravidla turnaje'!$C$26)+(AW794*'pravidla turnaje'!$C$27)+(AW795*'pravidla turnaje'!$C$28))</f>
        <v/>
      </c>
      <c r="AX796" s="57" t="str">
        <f>IF(AX772="","",(AX786*'pravidla turnaje'!$C$19)+(AX787*'pravidla turnaje'!$C$20)+(AX788*'pravidla turnaje'!$C$21)+(AX789*'pravidla turnaje'!$C$22)+(AX790*'pravidla turnaje'!$C$23)+(AX791*'pravidla turnaje'!$C$24)+(AX792*'pravidla turnaje'!$C$25)+(AX793*'pravidla turnaje'!$C$26)+(AX794*'pravidla turnaje'!$C$27)+(AX795*'pravidla turnaje'!$C$28))</f>
        <v/>
      </c>
      <c r="AY796" s="55" t="str">
        <f>IF(AY772="","",(AY786*'pravidla turnaje'!$C$19)+(AY787*'pravidla turnaje'!$C$20)+(AY788*'pravidla turnaje'!$C$21)+(AY789*'pravidla turnaje'!$C$22)+(AY790*'pravidla turnaje'!$C$23)+(AY791*'pravidla turnaje'!$C$24)+(AY792*'pravidla turnaje'!$C$25)+(AY793*'pravidla turnaje'!$C$26)+(AY794*'pravidla turnaje'!$C$27)+(AY795*'pravidla turnaje'!$C$28))</f>
        <v/>
      </c>
      <c r="AZ796" s="56" t="str">
        <f>IF(AZ772="","",(AZ786*'pravidla turnaje'!$C$19)+(AZ787*'pravidla turnaje'!$C$20)+(AZ788*'pravidla turnaje'!$C$21)+(AZ789*'pravidla turnaje'!$C$22)+(AZ790*'pravidla turnaje'!$C$23)+(AZ791*'pravidla turnaje'!$C$24)+(AZ792*'pravidla turnaje'!$C$25)+(AZ793*'pravidla turnaje'!$C$26)+(AZ794*'pravidla turnaje'!$C$27)+(AZ795*'pravidla turnaje'!$C$28))</f>
        <v/>
      </c>
      <c r="BA796" s="56" t="str">
        <f>IF(BA772="","",(BA786*'pravidla turnaje'!$C$19)+(BA787*'pravidla turnaje'!$C$20)+(BA788*'pravidla turnaje'!$C$21)+(BA789*'pravidla turnaje'!$C$22)+(BA790*'pravidla turnaje'!$C$23)+(BA791*'pravidla turnaje'!$C$24)+(BA792*'pravidla turnaje'!$C$25)+(BA793*'pravidla turnaje'!$C$26)+(BA794*'pravidla turnaje'!$C$27)+(BA795*'pravidla turnaje'!$C$28))</f>
        <v/>
      </c>
      <c r="BB796" s="56" t="str">
        <f>IF(BB772="","",(BB786*'pravidla turnaje'!$C$19)+(BB787*'pravidla turnaje'!$C$20)+(BB788*'pravidla turnaje'!$C$21)+(BB789*'pravidla turnaje'!$C$22)+(BB790*'pravidla turnaje'!$C$23)+(BB791*'pravidla turnaje'!$C$24)+(BB792*'pravidla turnaje'!$C$25)+(BB793*'pravidla turnaje'!$C$26)+(BB794*'pravidla turnaje'!$C$27)+(BB795*'pravidla turnaje'!$C$28))</f>
        <v/>
      </c>
      <c r="BC796" s="56" t="str">
        <f>IF(BC772="","",(BC786*'pravidla turnaje'!$C$19)+(BC787*'pravidla turnaje'!$C$20)+(BC788*'pravidla turnaje'!$C$21)+(BC789*'pravidla turnaje'!$C$22)+(BC790*'pravidla turnaje'!$C$23)+(BC791*'pravidla turnaje'!$C$24)+(BC792*'pravidla turnaje'!$C$25)+(BC793*'pravidla turnaje'!$C$26)+(BC794*'pravidla turnaje'!$C$27)+(BC795*'pravidla turnaje'!$C$28))</f>
        <v/>
      </c>
      <c r="BD796" s="56" t="str">
        <f>IF(BD772="","",(BD786*'pravidla turnaje'!$C$19)+(BD787*'pravidla turnaje'!$C$20)+(BD788*'pravidla turnaje'!$C$21)+(BD789*'pravidla turnaje'!$C$22)+(BD790*'pravidla turnaje'!$C$23)+(BD791*'pravidla turnaje'!$C$24)+(BD792*'pravidla turnaje'!$C$25)+(BD793*'pravidla turnaje'!$C$26)+(BD794*'pravidla turnaje'!$C$27)+(BD795*'pravidla turnaje'!$C$28))</f>
        <v/>
      </c>
      <c r="BE796" s="56" t="str">
        <f>IF(BE772="","",(BE786*'pravidla turnaje'!$C$19)+(BE787*'pravidla turnaje'!$C$20)+(BE788*'pravidla turnaje'!$C$21)+(BE789*'pravidla turnaje'!$C$22)+(BE790*'pravidla turnaje'!$C$23)+(BE791*'pravidla turnaje'!$C$24)+(BE792*'pravidla turnaje'!$C$25)+(BE793*'pravidla turnaje'!$C$26)+(BE794*'pravidla turnaje'!$C$27)+(BE795*'pravidla turnaje'!$C$28))</f>
        <v/>
      </c>
      <c r="BF796" s="57" t="str">
        <f>IF(BF772="","",(BF786*'pravidla turnaje'!$C$19)+(BF787*'pravidla turnaje'!$C$20)+(BF788*'pravidla turnaje'!$C$21)+(BF789*'pravidla turnaje'!$C$22)+(BF790*'pravidla turnaje'!$C$23)+(BF791*'pravidla turnaje'!$C$24)+(BF792*'pravidla turnaje'!$C$25)+(BF793*'pravidla turnaje'!$C$26)+(BF794*'pravidla turnaje'!$C$27)+(BF795*'pravidla turnaje'!$C$28))</f>
        <v/>
      </c>
      <c r="BG796" s="55" t="str">
        <f>IF(BG772="","",(BG786*'pravidla turnaje'!$C$19)+(BG787*'pravidla turnaje'!$C$20)+(BG788*'pravidla turnaje'!$C$21)+(BG789*'pravidla turnaje'!$C$22)+(BG790*'pravidla turnaje'!$C$23)+(BG791*'pravidla turnaje'!$C$24)+(BG792*'pravidla turnaje'!$C$25)+(BG793*'pravidla turnaje'!$C$26)+(BG794*'pravidla turnaje'!$C$27)+(BG795*'pravidla turnaje'!$C$28))</f>
        <v/>
      </c>
      <c r="BH796" s="56" t="str">
        <f>IF(BH772="","",(BH786*'pravidla turnaje'!$C$19)+(BH787*'pravidla turnaje'!$C$20)+(BH788*'pravidla turnaje'!$C$21)+(BH789*'pravidla turnaje'!$C$22)+(BH790*'pravidla turnaje'!$C$23)+(BH791*'pravidla turnaje'!$C$24)+(BH792*'pravidla turnaje'!$C$25)+(BH793*'pravidla turnaje'!$C$26)+(BH794*'pravidla turnaje'!$C$27)+(BH795*'pravidla turnaje'!$C$28))</f>
        <v/>
      </c>
      <c r="BI796" s="56" t="str">
        <f>IF(BI772="","",(BI786*'pravidla turnaje'!$C$19)+(BI787*'pravidla turnaje'!$C$20)+(BI788*'pravidla turnaje'!$C$21)+(BI789*'pravidla turnaje'!$C$22)+(BI790*'pravidla turnaje'!$C$23)+(BI791*'pravidla turnaje'!$C$24)+(BI792*'pravidla turnaje'!$C$25)+(BI793*'pravidla turnaje'!$C$26)+(BI794*'pravidla turnaje'!$C$27)+(BI795*'pravidla turnaje'!$C$28))</f>
        <v/>
      </c>
      <c r="BJ796" s="56" t="str">
        <f>IF(BJ772="","",(BJ786*'pravidla turnaje'!$C$19)+(BJ787*'pravidla turnaje'!$C$20)+(BJ788*'pravidla turnaje'!$C$21)+(BJ789*'pravidla turnaje'!$C$22)+(BJ790*'pravidla turnaje'!$C$23)+(BJ791*'pravidla turnaje'!$C$24)+(BJ792*'pravidla turnaje'!$C$25)+(BJ793*'pravidla turnaje'!$C$26)+(BJ794*'pravidla turnaje'!$C$27)+(BJ795*'pravidla turnaje'!$C$28))</f>
        <v/>
      </c>
      <c r="BK796" s="56" t="str">
        <f>IF(BK772="","",(BK786*'pravidla turnaje'!$C$19)+(BK787*'pravidla turnaje'!$C$20)+(BK788*'pravidla turnaje'!$C$21)+(BK789*'pravidla turnaje'!$C$22)+(BK790*'pravidla turnaje'!$C$23)+(BK791*'pravidla turnaje'!$C$24)+(BK792*'pravidla turnaje'!$C$25)+(BK793*'pravidla turnaje'!$C$26)+(BK794*'pravidla turnaje'!$C$27)+(BK795*'pravidla turnaje'!$C$28))</f>
        <v/>
      </c>
      <c r="BL796" s="56" t="str">
        <f>IF(BL772="","",(BL786*'pravidla turnaje'!$C$19)+(BL787*'pravidla turnaje'!$C$20)+(BL788*'pravidla turnaje'!$C$21)+(BL789*'pravidla turnaje'!$C$22)+(BL790*'pravidla turnaje'!$C$23)+(BL791*'pravidla turnaje'!$C$24)+(BL792*'pravidla turnaje'!$C$25)+(BL793*'pravidla turnaje'!$C$26)+(BL794*'pravidla turnaje'!$C$27)+(BL795*'pravidla turnaje'!$C$28))</f>
        <v/>
      </c>
      <c r="BM796" s="56" t="str">
        <f>IF(BM772="","",(BM786*'pravidla turnaje'!$C$19)+(BM787*'pravidla turnaje'!$C$20)+(BM788*'pravidla turnaje'!$C$21)+(BM789*'pravidla turnaje'!$C$22)+(BM790*'pravidla turnaje'!$C$23)+(BM791*'pravidla turnaje'!$C$24)+(BM792*'pravidla turnaje'!$C$25)+(BM793*'pravidla turnaje'!$C$26)+(BM794*'pravidla turnaje'!$C$27)+(BM795*'pravidla turnaje'!$C$28))</f>
        <v/>
      </c>
      <c r="BN796" s="57" t="str">
        <f>IF(BN772="","",(BN786*'pravidla turnaje'!$C$19)+(BN787*'pravidla turnaje'!$C$20)+(BN788*'pravidla turnaje'!$C$21)+(BN789*'pravidla turnaje'!$C$22)+(BN790*'pravidla turnaje'!$C$23)+(BN791*'pravidla turnaje'!$C$24)+(BN792*'pravidla turnaje'!$C$25)+(BN793*'pravidla turnaje'!$C$26)+(BN794*'pravidla turnaje'!$C$27)+(BN795*'pravidla turnaje'!$C$28))</f>
        <v/>
      </c>
    </row>
  </sheetData>
  <customSheetViews>
    <customSheetView guid="{FB621A27-659F-404F-9975-FABB12D78706}" state="hidden">
      <selection sqref="A1:B1"/>
      <pageMargins left="0.7" right="0.7" top="0.78740157499999996" bottom="0.78740157499999996" header="0.3" footer="0.3"/>
      <pageSetup paperSize="9" orientation="portrait"/>
    </customSheetView>
  </customSheetViews>
  <mergeCells count="560">
    <mergeCell ref="A711:B711"/>
    <mergeCell ref="A712:B712"/>
    <mergeCell ref="A713:B713"/>
    <mergeCell ref="A714:B714"/>
    <mergeCell ref="A715:B715"/>
    <mergeCell ref="A716:B716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685:B685"/>
    <mergeCell ref="A686:B686"/>
    <mergeCell ref="A687:B687"/>
    <mergeCell ref="A688:B688"/>
    <mergeCell ref="A691:B691"/>
    <mergeCell ref="A692:B692"/>
    <mergeCell ref="A696:B696"/>
    <mergeCell ref="A697:B697"/>
    <mergeCell ref="A701:B701"/>
    <mergeCell ref="A672:B672"/>
    <mergeCell ref="A673:B673"/>
    <mergeCell ref="A674:B674"/>
    <mergeCell ref="A675:B675"/>
    <mergeCell ref="A676:B676"/>
    <mergeCell ref="A681:B681"/>
    <mergeCell ref="A682:B682"/>
    <mergeCell ref="A683:B683"/>
    <mergeCell ref="A684:B684"/>
    <mergeCell ref="A756:B756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51:B651"/>
    <mergeCell ref="A652:B652"/>
    <mergeCell ref="A656:B656"/>
    <mergeCell ref="A657:B657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32:B732"/>
    <mergeCell ref="A736:B736"/>
    <mergeCell ref="A737:B737"/>
    <mergeCell ref="A741:B741"/>
    <mergeCell ref="A742:B742"/>
    <mergeCell ref="A743:B743"/>
    <mergeCell ref="A744:B744"/>
    <mergeCell ref="A745:B745"/>
    <mergeCell ref="A746:B746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31:B731"/>
    <mergeCell ref="A1:B1"/>
    <mergeCell ref="A2:B2"/>
    <mergeCell ref="A3:B3"/>
    <mergeCell ref="A4:B4"/>
    <mergeCell ref="A5:B5"/>
    <mergeCell ref="A46:B46"/>
    <mergeCell ref="A47:B47"/>
    <mergeCell ref="A26:B26"/>
    <mergeCell ref="A27:B27"/>
    <mergeCell ref="A28:B28"/>
    <mergeCell ref="A29:B29"/>
    <mergeCell ref="A30:B30"/>
    <mergeCell ref="A31:B31"/>
    <mergeCell ref="A33:B33"/>
    <mergeCell ref="A41:B41"/>
    <mergeCell ref="A42:B42"/>
    <mergeCell ref="A43:B43"/>
    <mergeCell ref="A44:B44"/>
    <mergeCell ref="A45:B45"/>
    <mergeCell ref="A6:B6"/>
    <mergeCell ref="A7:B7"/>
    <mergeCell ref="A11:B11"/>
    <mergeCell ref="A16:B16"/>
    <mergeCell ref="A8:B8"/>
    <mergeCell ref="A34:B34"/>
    <mergeCell ref="A35:B35"/>
    <mergeCell ref="A12:B12"/>
    <mergeCell ref="A17:B17"/>
    <mergeCell ref="A36:B36"/>
    <mergeCell ref="A51:B51"/>
    <mergeCell ref="A48:B48"/>
    <mergeCell ref="A32:B32"/>
    <mergeCell ref="A67:B67"/>
    <mergeCell ref="A61:B61"/>
    <mergeCell ref="A62:B62"/>
    <mergeCell ref="A63:B63"/>
    <mergeCell ref="A64:B64"/>
    <mergeCell ref="A65:B65"/>
    <mergeCell ref="A66:B66"/>
    <mergeCell ref="A25:B25"/>
    <mergeCell ref="A21:B21"/>
    <mergeCell ref="A22:B22"/>
    <mergeCell ref="A23:B23"/>
    <mergeCell ref="A24:B24"/>
    <mergeCell ref="A84:B84"/>
    <mergeCell ref="A85:B85"/>
    <mergeCell ref="A86:B86"/>
    <mergeCell ref="A74:B74"/>
    <mergeCell ref="A75:B75"/>
    <mergeCell ref="A76:B76"/>
    <mergeCell ref="A52:B52"/>
    <mergeCell ref="A56:B56"/>
    <mergeCell ref="A57:B57"/>
    <mergeCell ref="A81:B81"/>
    <mergeCell ref="A82:B82"/>
    <mergeCell ref="A83:B83"/>
    <mergeCell ref="A70:B70"/>
    <mergeCell ref="A71:B71"/>
    <mergeCell ref="A72:B72"/>
    <mergeCell ref="A73:B73"/>
    <mergeCell ref="A68:B68"/>
    <mergeCell ref="A69:B69"/>
    <mergeCell ref="A87:B87"/>
    <mergeCell ref="A88:B88"/>
    <mergeCell ref="A91:B91"/>
    <mergeCell ref="A92:B92"/>
    <mergeCell ref="A96:B96"/>
    <mergeCell ref="A97:B97"/>
    <mergeCell ref="A105:B105"/>
    <mergeCell ref="A106:B106"/>
    <mergeCell ref="A107:B107"/>
    <mergeCell ref="A108:B108"/>
    <mergeCell ref="A101:B101"/>
    <mergeCell ref="A102:B102"/>
    <mergeCell ref="A103:B103"/>
    <mergeCell ref="A104:B104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23:B123"/>
    <mergeCell ref="A124:B124"/>
    <mergeCell ref="A125:B125"/>
    <mergeCell ref="A126:B126"/>
    <mergeCell ref="A121:B121"/>
    <mergeCell ref="A122:B122"/>
    <mergeCell ref="A127:B127"/>
    <mergeCell ref="A128:B128"/>
    <mergeCell ref="A141:B141"/>
    <mergeCell ref="A142:B142"/>
    <mergeCell ref="A143:B143"/>
    <mergeCell ref="A144:B144"/>
    <mergeCell ref="A131:B131"/>
    <mergeCell ref="A132:B132"/>
    <mergeCell ref="A136:B136"/>
    <mergeCell ref="A137:B137"/>
    <mergeCell ref="A497:B497"/>
    <mergeCell ref="A501:B501"/>
    <mergeCell ref="A502:B502"/>
    <mergeCell ref="A503:B503"/>
    <mergeCell ref="A504:B504"/>
    <mergeCell ref="A505:B505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483:B483"/>
    <mergeCell ref="A484:B484"/>
    <mergeCell ref="A485:B485"/>
    <mergeCell ref="A486:B486"/>
    <mergeCell ref="A487:B487"/>
    <mergeCell ref="A488:B488"/>
    <mergeCell ref="A491:B491"/>
    <mergeCell ref="A492:B492"/>
    <mergeCell ref="A496:B496"/>
    <mergeCell ref="A154:B154"/>
    <mergeCell ref="A155:B155"/>
    <mergeCell ref="A156:B156"/>
    <mergeCell ref="A526:B526"/>
    <mergeCell ref="A527:B527"/>
    <mergeCell ref="A528:B528"/>
    <mergeCell ref="A507:B507"/>
    <mergeCell ref="A508:B508"/>
    <mergeCell ref="A509:B509"/>
    <mergeCell ref="A510:B510"/>
    <mergeCell ref="A511:B511"/>
    <mergeCell ref="A512:B512"/>
    <mergeCell ref="A513:B513"/>
    <mergeCell ref="A516:B516"/>
    <mergeCell ref="A521:B521"/>
    <mergeCell ref="A522:B522"/>
    <mergeCell ref="A523:B523"/>
    <mergeCell ref="A524:B524"/>
    <mergeCell ref="A525:B525"/>
    <mergeCell ref="A514:B514"/>
    <mergeCell ref="A515:B515"/>
    <mergeCell ref="A506:B506"/>
    <mergeCell ref="A481:B481"/>
    <mergeCell ref="A482:B482"/>
    <mergeCell ref="A531:B531"/>
    <mergeCell ref="A532:B532"/>
    <mergeCell ref="A536:B536"/>
    <mergeCell ref="A537:B537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82:B582"/>
    <mergeCell ref="A583:B583"/>
    <mergeCell ref="A584:B584"/>
    <mergeCell ref="A555:B555"/>
    <mergeCell ref="A556:B556"/>
    <mergeCell ref="A561:B561"/>
    <mergeCell ref="A562:B562"/>
    <mergeCell ref="A563:B563"/>
    <mergeCell ref="A564:B564"/>
    <mergeCell ref="A565:B565"/>
    <mergeCell ref="A568:B568"/>
    <mergeCell ref="A571:B571"/>
    <mergeCell ref="A572:B572"/>
    <mergeCell ref="A576:B576"/>
    <mergeCell ref="A577:B577"/>
    <mergeCell ref="A581:B581"/>
    <mergeCell ref="A566:B566"/>
    <mergeCell ref="A567:B567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761:B761"/>
    <mergeCell ref="A762:B762"/>
    <mergeCell ref="A763:B763"/>
    <mergeCell ref="A764:B764"/>
    <mergeCell ref="A765:B765"/>
    <mergeCell ref="A766:B766"/>
    <mergeCell ref="A608:B608"/>
    <mergeCell ref="A611:B611"/>
    <mergeCell ref="A612:B612"/>
    <mergeCell ref="A616:B616"/>
    <mergeCell ref="A617:B617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767:B767"/>
    <mergeCell ref="A768:B768"/>
    <mergeCell ref="A771:B771"/>
    <mergeCell ref="A772:B772"/>
    <mergeCell ref="A776:B776"/>
    <mergeCell ref="A777:B777"/>
    <mergeCell ref="A781:B781"/>
    <mergeCell ref="A782:B782"/>
    <mergeCell ref="A783:B783"/>
    <mergeCell ref="A793:B793"/>
    <mergeCell ref="A794:B794"/>
    <mergeCell ref="A795:B795"/>
    <mergeCell ref="A796:B796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31:B331"/>
    <mergeCell ref="A332:B332"/>
    <mergeCell ref="A336:B336"/>
    <mergeCell ref="A337:B337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71:B371"/>
    <mergeCell ref="A372:B372"/>
    <mergeCell ref="A376:B376"/>
    <mergeCell ref="A377:B377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11:B411"/>
    <mergeCell ref="A412:B412"/>
    <mergeCell ref="A416:B416"/>
    <mergeCell ref="A417:B417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187:B187"/>
    <mergeCell ref="A188:B188"/>
    <mergeCell ref="A464:B464"/>
    <mergeCell ref="A465:B465"/>
    <mergeCell ref="A466:B466"/>
    <mergeCell ref="A467:B467"/>
    <mergeCell ref="A468:B468"/>
    <mergeCell ref="A469:B469"/>
    <mergeCell ref="A470:B470"/>
    <mergeCell ref="A447:B447"/>
    <mergeCell ref="A448:B448"/>
    <mergeCell ref="A451:B451"/>
    <mergeCell ref="A452:B452"/>
    <mergeCell ref="A456:B456"/>
    <mergeCell ref="A457:B457"/>
    <mergeCell ref="A461:B461"/>
    <mergeCell ref="A462:B462"/>
    <mergeCell ref="A463:B463"/>
    <mergeCell ref="A434:B434"/>
    <mergeCell ref="A435:B435"/>
    <mergeCell ref="A436:B436"/>
    <mergeCell ref="A441:B441"/>
    <mergeCell ref="A442:B442"/>
    <mergeCell ref="A443:B443"/>
    <mergeCell ref="A172:B172"/>
    <mergeCell ref="A176:B176"/>
    <mergeCell ref="A177:B177"/>
    <mergeCell ref="A181:B181"/>
    <mergeCell ref="A182:B182"/>
    <mergeCell ref="A183:B183"/>
    <mergeCell ref="A184:B184"/>
    <mergeCell ref="A185:B185"/>
    <mergeCell ref="A186:B186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71:B171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11:B211"/>
    <mergeCell ref="A212:B212"/>
    <mergeCell ref="A216:B216"/>
    <mergeCell ref="A217:B217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51:B251"/>
    <mergeCell ref="A252:B252"/>
    <mergeCell ref="A256:B256"/>
    <mergeCell ref="A257:B257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91:B291"/>
    <mergeCell ref="A292:B292"/>
    <mergeCell ref="A296:B296"/>
    <mergeCell ref="A297:B297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631:B631"/>
    <mergeCell ref="A632:B632"/>
    <mergeCell ref="A633:B633"/>
    <mergeCell ref="A634:B634"/>
    <mergeCell ref="A635:B635"/>
    <mergeCell ref="A636:B636"/>
    <mergeCell ref="A315:B315"/>
    <mergeCell ref="A316:B316"/>
    <mergeCell ref="A601:B601"/>
    <mergeCell ref="A602:B602"/>
    <mergeCell ref="A603:B603"/>
    <mergeCell ref="A604:B604"/>
    <mergeCell ref="A605:B605"/>
    <mergeCell ref="A606:B606"/>
    <mergeCell ref="A607:B607"/>
    <mergeCell ref="A473:B473"/>
    <mergeCell ref="A474:B474"/>
    <mergeCell ref="A475:B475"/>
    <mergeCell ref="A476:B476"/>
    <mergeCell ref="A471:B471"/>
    <mergeCell ref="A472:B472"/>
    <mergeCell ref="A444:B444"/>
    <mergeCell ref="A445:B445"/>
    <mergeCell ref="A446:B446"/>
  </mergeCells>
  <conditionalFormatting sqref="K81:BN81">
    <cfRule type="containsText" dxfId="65" priority="43" stopIfTrue="1" operator="containsText" text="USK">
      <formula>NOT(ISERROR(SEARCH("USK",K81)))</formula>
    </cfRule>
  </conditionalFormatting>
  <conditionalFormatting sqref="K121:BN121">
    <cfRule type="containsText" dxfId="64" priority="42" stopIfTrue="1" operator="containsText" text="USK">
      <formula>NOT(ISERROR(SEARCH("USK",K121)))</formula>
    </cfRule>
  </conditionalFormatting>
  <conditionalFormatting sqref="K41:BN41">
    <cfRule type="containsText" dxfId="63" priority="38" stopIfTrue="1" operator="containsText" text="USK">
      <formula>NOT(ISERROR(SEARCH("USK",K41)))</formula>
    </cfRule>
  </conditionalFormatting>
  <conditionalFormatting sqref="C81:J81">
    <cfRule type="containsText" dxfId="62" priority="41" stopIfTrue="1" operator="containsText" text="USK">
      <formula>NOT(ISERROR(SEARCH("USK",C81)))</formula>
    </cfRule>
  </conditionalFormatting>
  <conditionalFormatting sqref="C121:J121">
    <cfRule type="containsText" dxfId="61" priority="40" stopIfTrue="1" operator="containsText" text="USK">
      <formula>NOT(ISERROR(SEARCH("USK",C121)))</formula>
    </cfRule>
  </conditionalFormatting>
  <conditionalFormatting sqref="K1:BN1">
    <cfRule type="containsText" dxfId="60" priority="39" stopIfTrue="1" operator="containsText" text="USK">
      <formula>NOT(ISERROR(SEARCH("USK",K1)))</formula>
    </cfRule>
  </conditionalFormatting>
  <conditionalFormatting sqref="C1:J1">
    <cfRule type="containsText" dxfId="59" priority="37" stopIfTrue="1" operator="containsText" text="USK">
      <formula>NOT(ISERROR(SEARCH("USK",C1)))</formula>
    </cfRule>
  </conditionalFormatting>
  <conditionalFormatting sqref="C41:J41">
    <cfRule type="containsText" dxfId="58" priority="36" stopIfTrue="1" operator="containsText" text="USK">
      <formula>NOT(ISERROR(SEARCH("USK",C41)))</formula>
    </cfRule>
  </conditionalFormatting>
  <conditionalFormatting sqref="K561:BN561">
    <cfRule type="containsText" dxfId="57" priority="35" stopIfTrue="1" operator="containsText" text="USK">
      <formula>NOT(ISERROR(SEARCH("USK",K561)))</formula>
    </cfRule>
  </conditionalFormatting>
  <conditionalFormatting sqref="K761:BN761">
    <cfRule type="containsText" dxfId="56" priority="34" stopIfTrue="1" operator="containsText" text="USK">
      <formula>NOT(ISERROR(SEARCH("USK",K761)))</formula>
    </cfRule>
  </conditionalFormatting>
  <conditionalFormatting sqref="K521:BN521">
    <cfRule type="containsText" dxfId="55" priority="30" stopIfTrue="1" operator="containsText" text="USK">
      <formula>NOT(ISERROR(SEARCH("USK",K521)))</formula>
    </cfRule>
  </conditionalFormatting>
  <conditionalFormatting sqref="C561:J561">
    <cfRule type="containsText" dxfId="54" priority="33" stopIfTrue="1" operator="containsText" text="USK">
      <formula>NOT(ISERROR(SEARCH("USK",C561)))</formula>
    </cfRule>
  </conditionalFormatting>
  <conditionalFormatting sqref="K481:BN481">
    <cfRule type="containsText" dxfId="53" priority="31" stopIfTrue="1" operator="containsText" text="USK">
      <formula>NOT(ISERROR(SEARCH("USK",K481)))</formula>
    </cfRule>
  </conditionalFormatting>
  <conditionalFormatting sqref="C481:J481">
    <cfRule type="containsText" dxfId="52" priority="29" stopIfTrue="1" operator="containsText" text="USK">
      <formula>NOT(ISERROR(SEARCH("USK",C481)))</formula>
    </cfRule>
  </conditionalFormatting>
  <conditionalFormatting sqref="C521:J521">
    <cfRule type="containsText" dxfId="51" priority="28" stopIfTrue="1" operator="containsText" text="USK">
      <formula>NOT(ISERROR(SEARCH("USK",C521)))</formula>
    </cfRule>
  </conditionalFormatting>
  <conditionalFormatting sqref="K401:BN401">
    <cfRule type="containsText" dxfId="50" priority="27" stopIfTrue="1" operator="containsText" text="USK">
      <formula>NOT(ISERROR(SEARCH("USK",K401)))</formula>
    </cfRule>
  </conditionalFormatting>
  <conditionalFormatting sqref="K441:BN441">
    <cfRule type="containsText" dxfId="49" priority="26" stopIfTrue="1" operator="containsText" text="USK">
      <formula>NOT(ISERROR(SEARCH("USK",K441)))</formula>
    </cfRule>
  </conditionalFormatting>
  <conditionalFormatting sqref="K361:BN361">
    <cfRule type="containsText" dxfId="48" priority="22" stopIfTrue="1" operator="containsText" text="USK">
      <formula>NOT(ISERROR(SEARCH("USK",K361)))</formula>
    </cfRule>
  </conditionalFormatting>
  <conditionalFormatting sqref="C401:J401">
    <cfRule type="containsText" dxfId="47" priority="25" stopIfTrue="1" operator="containsText" text="USK">
      <formula>NOT(ISERROR(SEARCH("USK",C401)))</formula>
    </cfRule>
  </conditionalFormatting>
  <conditionalFormatting sqref="C441:J441">
    <cfRule type="containsText" dxfId="46" priority="24" stopIfTrue="1" operator="containsText" text="USK">
      <formula>NOT(ISERROR(SEARCH("USK",C441)))</formula>
    </cfRule>
  </conditionalFormatting>
  <conditionalFormatting sqref="K321:BN321">
    <cfRule type="containsText" dxfId="45" priority="23" stopIfTrue="1" operator="containsText" text="USK">
      <formula>NOT(ISERROR(SEARCH("USK",K321)))</formula>
    </cfRule>
  </conditionalFormatting>
  <conditionalFormatting sqref="C321:J321">
    <cfRule type="containsText" dxfId="44" priority="21" stopIfTrue="1" operator="containsText" text="USK">
      <formula>NOT(ISERROR(SEARCH("USK",C321)))</formula>
    </cfRule>
  </conditionalFormatting>
  <conditionalFormatting sqref="C361:J361">
    <cfRule type="containsText" dxfId="43" priority="20" stopIfTrue="1" operator="containsText" text="USK">
      <formula>NOT(ISERROR(SEARCH("USK",C361)))</formula>
    </cfRule>
  </conditionalFormatting>
  <conditionalFormatting sqref="K241:BN241">
    <cfRule type="containsText" dxfId="42" priority="19" stopIfTrue="1" operator="containsText" text="USK">
      <formula>NOT(ISERROR(SEARCH("USK",K241)))</formula>
    </cfRule>
  </conditionalFormatting>
  <conditionalFormatting sqref="K281:BN281">
    <cfRule type="containsText" dxfId="41" priority="18" stopIfTrue="1" operator="containsText" text="USK">
      <formula>NOT(ISERROR(SEARCH("USK",K281)))</formula>
    </cfRule>
  </conditionalFormatting>
  <conditionalFormatting sqref="K201:BN201">
    <cfRule type="containsText" dxfId="40" priority="14" stopIfTrue="1" operator="containsText" text="USK">
      <formula>NOT(ISERROR(SEARCH("USK",K201)))</formula>
    </cfRule>
  </conditionalFormatting>
  <conditionalFormatting sqref="C241:J241">
    <cfRule type="containsText" dxfId="39" priority="17" stopIfTrue="1" operator="containsText" text="USK">
      <formula>NOT(ISERROR(SEARCH("USK",C241)))</formula>
    </cfRule>
  </conditionalFormatting>
  <conditionalFormatting sqref="C281:J281">
    <cfRule type="containsText" dxfId="38" priority="16" stopIfTrue="1" operator="containsText" text="USK">
      <formula>NOT(ISERROR(SEARCH("USK",C281)))</formula>
    </cfRule>
  </conditionalFormatting>
  <conditionalFormatting sqref="K161:BN161">
    <cfRule type="containsText" dxfId="37" priority="15" stopIfTrue="1" operator="containsText" text="USK">
      <formula>NOT(ISERROR(SEARCH("USK",K161)))</formula>
    </cfRule>
  </conditionalFormatting>
  <conditionalFormatting sqref="C161:J161">
    <cfRule type="containsText" dxfId="36" priority="13" stopIfTrue="1" operator="containsText" text="USK">
      <formula>NOT(ISERROR(SEARCH("USK",C161)))</formula>
    </cfRule>
  </conditionalFormatting>
  <conditionalFormatting sqref="C201:J201">
    <cfRule type="containsText" dxfId="35" priority="12" stopIfTrue="1" operator="containsText" text="USK">
      <formula>NOT(ISERROR(SEARCH("USK",C201)))</formula>
    </cfRule>
  </conditionalFormatting>
  <conditionalFormatting sqref="K601:BN601">
    <cfRule type="containsText" dxfId="34" priority="11" stopIfTrue="1" operator="containsText" text="USK">
      <formula>NOT(ISERROR(SEARCH("USK",K601)))</formula>
    </cfRule>
  </conditionalFormatting>
  <conditionalFormatting sqref="C601:J601">
    <cfRule type="containsText" dxfId="33" priority="10" stopIfTrue="1" operator="containsText" text="USK">
      <formula>NOT(ISERROR(SEARCH("USK",C601)))</formula>
    </cfRule>
  </conditionalFormatting>
  <conditionalFormatting sqref="K721:BN721">
    <cfRule type="containsText" dxfId="32" priority="9" stopIfTrue="1" operator="containsText" text="USK">
      <formula>NOT(ISERROR(SEARCH("USK",K721)))</formula>
    </cfRule>
  </conditionalFormatting>
  <conditionalFormatting sqref="K681:BN681">
    <cfRule type="containsText" dxfId="31" priority="7" stopIfTrue="1" operator="containsText" text="USK">
      <formula>NOT(ISERROR(SEARCH("USK",K681)))</formula>
    </cfRule>
  </conditionalFormatting>
  <conditionalFormatting sqref="C681:J681">
    <cfRule type="containsText" dxfId="30" priority="3" stopIfTrue="1" operator="containsText" text="USK">
      <formula>NOT(ISERROR(SEARCH("USK",C681)))</formula>
    </cfRule>
  </conditionalFormatting>
  <conditionalFormatting sqref="K641:BN641">
    <cfRule type="containsText" dxfId="29" priority="5" stopIfTrue="1" operator="containsText" text="USK">
      <formula>NOT(ISERROR(SEARCH("USK",K641)))</formula>
    </cfRule>
  </conditionalFormatting>
  <conditionalFormatting sqref="C641:J641">
    <cfRule type="containsText" dxfId="28" priority="4" stopIfTrue="1" operator="containsText" text="USK">
      <formula>NOT(ISERROR(SEARCH("USK",C641)))</formula>
    </cfRule>
  </conditionalFormatting>
  <conditionalFormatting sqref="C721:J721">
    <cfRule type="containsText" dxfId="27" priority="2" stopIfTrue="1" operator="containsText" text="USK">
      <formula>NOT(ISERROR(SEARCH("USK",C721)))</formula>
    </cfRule>
  </conditionalFormatting>
  <conditionalFormatting sqref="C761:J761">
    <cfRule type="containsText" dxfId="26" priority="1" stopIfTrue="1" operator="containsText" text="USK">
      <formula>NOT(ISERROR(SEARCH("USK",C761)))</formula>
    </cfRule>
  </conditionalFormatting>
  <pageMargins left="0.7" right="0.7" top="0.78740157499999996" bottom="0.78740157499999996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CT169"/>
  <sheetViews>
    <sheetView workbookViewId="0"/>
  </sheetViews>
  <sheetFormatPr defaultColWidth="8.85546875" defaultRowHeight="15" x14ac:dyDescent="0.25"/>
  <cols>
    <col min="1" max="1" width="4.85546875" customWidth="1"/>
    <col min="4" max="4" width="2.140625" customWidth="1"/>
    <col min="5" max="5" width="4.85546875" customWidth="1"/>
    <col min="8" max="8" width="2" style="285" customWidth="1"/>
    <col min="9" max="9" width="5.140625" style="285" bestFit="1" customWidth="1"/>
    <col min="12" max="12" width="6.85546875" customWidth="1"/>
    <col min="13" max="13" width="4.140625" bestFit="1" customWidth="1"/>
    <col min="17" max="17" width="1.85546875" customWidth="1"/>
    <col min="18" max="18" width="5.140625" customWidth="1"/>
    <col min="19" max="20" width="9.7109375" customWidth="1"/>
    <col min="21" max="21" width="5.140625" customWidth="1"/>
    <col min="22" max="22" width="4.140625" customWidth="1"/>
    <col min="23" max="24" width="8.7109375" customWidth="1"/>
    <col min="25" max="25" width="14.140625" customWidth="1"/>
    <col min="26" max="26" width="1.7109375" customWidth="1"/>
    <col min="27" max="27" width="4" bestFit="1" customWidth="1"/>
    <col min="28" max="29" width="10.42578125" customWidth="1"/>
    <col min="30" max="31" width="1.7109375" customWidth="1"/>
    <col min="32" max="32" width="4.140625" bestFit="1" customWidth="1"/>
    <col min="33" max="35" width="13.7109375" customWidth="1"/>
    <col min="36" max="36" width="2.140625" customWidth="1"/>
    <col min="37" max="37" width="4" bestFit="1" customWidth="1"/>
    <col min="38" max="39" width="12.140625" bestFit="1" customWidth="1"/>
    <col min="41" max="41" width="1.42578125" customWidth="1"/>
    <col min="51" max="51" width="5.5703125" bestFit="1" customWidth="1"/>
    <col min="52" max="53" width="3" bestFit="1" customWidth="1"/>
    <col min="54" max="55" width="3" style="285" customWidth="1"/>
    <col min="56" max="56" width="5.5703125" bestFit="1" customWidth="1"/>
    <col min="57" max="58" width="3" bestFit="1" customWidth="1"/>
    <col min="59" max="60" width="3" style="285" customWidth="1"/>
    <col min="61" max="61" width="5.5703125" bestFit="1" customWidth="1"/>
    <col min="62" max="63" width="3" bestFit="1" customWidth="1"/>
    <col min="64" max="65" width="3" style="285" customWidth="1"/>
    <col min="66" max="66" width="5.5703125" bestFit="1" customWidth="1"/>
    <col min="67" max="68" width="3" bestFit="1" customWidth="1"/>
    <col min="69" max="70" width="4.85546875" style="1" customWidth="1"/>
    <col min="72" max="72" width="5.140625" bestFit="1" customWidth="1"/>
    <col min="73" max="74" width="3" bestFit="1" customWidth="1"/>
    <col min="75" max="76" width="3" style="285" customWidth="1"/>
    <col min="77" max="77" width="4.140625" bestFit="1" customWidth="1"/>
    <col min="78" max="79" width="3" bestFit="1" customWidth="1"/>
    <col min="80" max="81" width="3" style="285" customWidth="1"/>
    <col min="82" max="82" width="4.140625" bestFit="1" customWidth="1"/>
    <col min="83" max="84" width="3" bestFit="1" customWidth="1"/>
    <col min="85" max="86" width="3" style="285" customWidth="1"/>
    <col min="87" max="87" width="5.140625" bestFit="1" customWidth="1"/>
    <col min="88" max="89" width="3" bestFit="1" customWidth="1"/>
    <col min="90" max="91" width="4.85546875" style="1" customWidth="1"/>
  </cols>
  <sheetData>
    <row r="1" spans="1:98" x14ac:dyDescent="0.25">
      <c r="B1" s="2127" t="s">
        <v>240</v>
      </c>
      <c r="C1" s="2127"/>
      <c r="F1" s="2127" t="s">
        <v>238</v>
      </c>
      <c r="G1" s="2127"/>
      <c r="J1" s="2127" t="s">
        <v>223</v>
      </c>
      <c r="K1" s="2127"/>
      <c r="N1" s="2127" t="s">
        <v>239</v>
      </c>
      <c r="O1" s="2127"/>
      <c r="P1" s="36"/>
      <c r="S1" s="2127" t="s">
        <v>242</v>
      </c>
      <c r="T1" s="2127"/>
      <c r="W1" s="2127" t="s">
        <v>228</v>
      </c>
      <c r="X1" s="2127"/>
      <c r="Y1" s="36"/>
      <c r="AB1" s="2127" t="s">
        <v>266</v>
      </c>
      <c r="AC1" s="2127"/>
      <c r="AG1" s="2127" t="s">
        <v>237</v>
      </c>
      <c r="AH1" s="2127"/>
      <c r="AI1" s="36"/>
      <c r="AL1" s="2127" t="s">
        <v>241</v>
      </c>
      <c r="AM1" s="2127"/>
      <c r="AQ1" s="2128" t="s">
        <v>263</v>
      </c>
      <c r="AR1" s="2128"/>
      <c r="AX1" s="730">
        <v>6.9444444444444441E-3</v>
      </c>
      <c r="AY1" s="2129" t="s">
        <v>4</v>
      </c>
      <c r="AZ1" s="2129"/>
      <c r="BA1" s="2129"/>
      <c r="BB1" s="715"/>
      <c r="BC1" s="715"/>
      <c r="BD1" s="2130" t="s">
        <v>5</v>
      </c>
      <c r="BE1" s="2130"/>
      <c r="BF1" s="2130"/>
      <c r="BG1" s="715"/>
      <c r="BH1" s="715"/>
      <c r="BI1" s="2130" t="s">
        <v>76</v>
      </c>
      <c r="BJ1" s="2130"/>
      <c r="BK1" s="2130"/>
      <c r="BL1" s="715"/>
      <c r="BM1" s="715"/>
      <c r="BN1" s="2130" t="s">
        <v>16</v>
      </c>
      <c r="BO1" s="2130"/>
      <c r="BP1" s="2130"/>
      <c r="BT1" s="2129" t="s">
        <v>4</v>
      </c>
      <c r="BU1" s="2129"/>
      <c r="BV1" s="2129"/>
      <c r="BW1" s="715"/>
      <c r="BX1" s="715"/>
      <c r="BY1" s="2130" t="s">
        <v>5</v>
      </c>
      <c r="BZ1" s="2130"/>
      <c r="CA1" s="2130"/>
      <c r="CB1" s="715"/>
      <c r="CC1" s="715"/>
      <c r="CD1" s="2130" t="s">
        <v>76</v>
      </c>
      <c r="CE1" s="2130"/>
      <c r="CF1" s="2130"/>
      <c r="CG1" s="715"/>
      <c r="CH1" s="715"/>
      <c r="CI1" s="2130" t="s">
        <v>16</v>
      </c>
      <c r="CJ1" s="2130"/>
      <c r="CK1" s="2130"/>
    </row>
    <row r="2" spans="1:98" x14ac:dyDescent="0.25">
      <c r="A2" s="289" t="s">
        <v>79</v>
      </c>
      <c r="B2" s="281">
        <v>11</v>
      </c>
      <c r="C2" s="281">
        <v>12</v>
      </c>
      <c r="E2" s="289" t="s">
        <v>79</v>
      </c>
      <c r="F2" s="281">
        <v>15</v>
      </c>
      <c r="G2" s="281">
        <v>14</v>
      </c>
      <c r="H2" s="288"/>
      <c r="I2" s="289" t="s">
        <v>79</v>
      </c>
      <c r="J2" s="665">
        <v>12</v>
      </c>
      <c r="K2" s="665">
        <v>15</v>
      </c>
      <c r="M2" s="298" t="s">
        <v>79</v>
      </c>
      <c r="N2" s="290">
        <v>13</v>
      </c>
      <c r="O2" s="290">
        <v>11</v>
      </c>
      <c r="P2" s="307"/>
      <c r="R2" s="289" t="s">
        <v>79</v>
      </c>
      <c r="S2" s="665">
        <v>11</v>
      </c>
      <c r="T2" s="665">
        <v>12</v>
      </c>
      <c r="V2" s="298" t="s">
        <v>79</v>
      </c>
      <c r="W2" s="281">
        <v>14</v>
      </c>
      <c r="X2" s="281">
        <v>11</v>
      </c>
      <c r="Y2" s="303"/>
      <c r="AA2" s="289" t="s">
        <v>79</v>
      </c>
      <c r="AB2" s="281">
        <v>11</v>
      </c>
      <c r="AC2" s="281">
        <v>12</v>
      </c>
      <c r="AF2" s="298" t="s">
        <v>79</v>
      </c>
      <c r="AG2" s="281">
        <v>11</v>
      </c>
      <c r="AH2" s="281">
        <v>12</v>
      </c>
      <c r="AI2" s="303"/>
      <c r="AK2" s="298" t="s">
        <v>79</v>
      </c>
      <c r="AL2" s="281">
        <v>11</v>
      </c>
      <c r="AM2" s="281">
        <v>12</v>
      </c>
      <c r="AN2" s="264"/>
      <c r="AP2" s="309" t="s">
        <v>79</v>
      </c>
      <c r="AQ2" s="290">
        <v>15</v>
      </c>
      <c r="AR2" s="290">
        <v>13</v>
      </c>
      <c r="AT2" s="297" t="s">
        <v>312</v>
      </c>
      <c r="AU2" s="245">
        <v>12</v>
      </c>
      <c r="AV2" s="246">
        <v>15</v>
      </c>
      <c r="AY2" s="285"/>
      <c r="AZ2" s="712"/>
      <c r="BA2" s="712"/>
      <c r="BB2" s="714"/>
      <c r="BC2" s="714"/>
      <c r="BG2" s="714"/>
      <c r="BH2" s="714"/>
      <c r="BL2" s="714"/>
      <c r="BM2" s="714"/>
      <c r="BT2" s="285"/>
      <c r="BU2" s="712"/>
      <c r="BV2" s="712"/>
      <c r="BW2" s="714"/>
      <c r="BX2" s="714"/>
      <c r="CB2" s="714"/>
      <c r="CC2" s="714"/>
      <c r="CG2" s="714"/>
      <c r="CH2" s="714"/>
    </row>
    <row r="3" spans="1:98" x14ac:dyDescent="0.25">
      <c r="A3" s="289" t="s">
        <v>80</v>
      </c>
      <c r="B3" s="281">
        <v>13</v>
      </c>
      <c r="C3" s="281">
        <v>14</v>
      </c>
      <c r="E3" s="289" t="s">
        <v>80</v>
      </c>
      <c r="F3" s="281">
        <v>12</v>
      </c>
      <c r="G3" s="281">
        <v>11</v>
      </c>
      <c r="H3" s="288"/>
      <c r="I3" s="289" t="s">
        <v>80</v>
      </c>
      <c r="J3" s="665">
        <v>14</v>
      </c>
      <c r="K3" s="665">
        <v>13</v>
      </c>
      <c r="M3" s="299" t="s">
        <v>80</v>
      </c>
      <c r="N3" s="291">
        <v>21</v>
      </c>
      <c r="O3" s="291">
        <v>23</v>
      </c>
      <c r="P3" s="307"/>
      <c r="R3" s="289" t="s">
        <v>80</v>
      </c>
      <c r="S3" s="665">
        <v>13</v>
      </c>
      <c r="T3" s="665">
        <v>15</v>
      </c>
      <c r="V3" s="299" t="s">
        <v>80</v>
      </c>
      <c r="W3" s="281">
        <v>21</v>
      </c>
      <c r="X3" s="281">
        <v>22</v>
      </c>
      <c r="Y3" s="303"/>
      <c r="AA3" s="289" t="s">
        <v>80</v>
      </c>
      <c r="AB3" s="281">
        <v>15</v>
      </c>
      <c r="AC3" s="281">
        <v>16</v>
      </c>
      <c r="AF3" s="299" t="s">
        <v>80</v>
      </c>
      <c r="AG3" s="281">
        <v>21</v>
      </c>
      <c r="AH3" s="281">
        <v>22</v>
      </c>
      <c r="AI3" s="303"/>
      <c r="AK3" s="299" t="s">
        <v>80</v>
      </c>
      <c r="AL3" s="281">
        <v>21</v>
      </c>
      <c r="AM3" s="281">
        <v>22</v>
      </c>
      <c r="AN3" s="264"/>
      <c r="AP3" s="310" t="s">
        <v>80</v>
      </c>
      <c r="AQ3" s="291">
        <v>25</v>
      </c>
      <c r="AR3" s="291">
        <v>23</v>
      </c>
      <c r="AT3" s="297" t="s">
        <v>313</v>
      </c>
      <c r="AU3" s="245">
        <v>22</v>
      </c>
      <c r="AV3" s="246">
        <v>25</v>
      </c>
      <c r="AX3" s="730">
        <f>'pravidla turnaje'!C60</f>
        <v>0.375</v>
      </c>
      <c r="AY3" s="289" t="s">
        <v>79</v>
      </c>
      <c r="AZ3" s="665">
        <v>12</v>
      </c>
      <c r="BA3" s="716">
        <v>15</v>
      </c>
      <c r="BB3" s="714"/>
      <c r="BC3" s="714"/>
      <c r="BD3" s="289" t="s">
        <v>80</v>
      </c>
      <c r="BE3" s="667">
        <v>32</v>
      </c>
      <c r="BF3" s="667">
        <v>35</v>
      </c>
      <c r="BG3" s="714"/>
      <c r="BH3" s="714"/>
      <c r="BI3" s="289" t="s">
        <v>81</v>
      </c>
      <c r="BJ3" s="669">
        <v>52</v>
      </c>
      <c r="BK3" s="669">
        <v>55</v>
      </c>
      <c r="BL3" s="1">
        <f>COUNTIF($BJ$2:$BK3,BJ3)</f>
        <v>1</v>
      </c>
      <c r="BM3" s="1">
        <f>COUNTIF($BJ$2:$BK3,BK3)</f>
        <v>1</v>
      </c>
      <c r="BN3" s="289" t="s">
        <v>315</v>
      </c>
      <c r="BO3" s="671">
        <v>72</v>
      </c>
      <c r="BP3" s="671">
        <v>75</v>
      </c>
      <c r="BQ3" s="1">
        <f>COUNTIF($BO$2:$BP3,BO3)</f>
        <v>1</v>
      </c>
      <c r="BR3" s="1">
        <f>COUNTIF($BO$2:$BP3,BP3)</f>
        <v>1</v>
      </c>
      <c r="BT3" s="289" t="s">
        <v>79</v>
      </c>
      <c r="BU3" s="671">
        <v>75</v>
      </c>
      <c r="BV3" s="671">
        <v>77</v>
      </c>
      <c r="BW3" s="714"/>
      <c r="BX3" s="714"/>
      <c r="BY3" s="289" t="s">
        <v>80</v>
      </c>
      <c r="BZ3" s="671">
        <v>76</v>
      </c>
      <c r="CA3" s="718">
        <v>71</v>
      </c>
      <c r="CB3" s="714"/>
      <c r="CC3" s="714"/>
      <c r="CD3" s="289" t="s">
        <v>81</v>
      </c>
      <c r="CE3" s="671">
        <v>73</v>
      </c>
      <c r="CF3" s="671">
        <v>74</v>
      </c>
      <c r="CG3" s="714"/>
      <c r="CH3" s="714"/>
      <c r="CI3" s="289" t="s">
        <v>82</v>
      </c>
      <c r="CR3" s="289">
        <v>1</v>
      </c>
      <c r="CS3" s="665">
        <v>12</v>
      </c>
      <c r="CT3" s="716">
        <v>15</v>
      </c>
    </row>
    <row r="4" spans="1:98" x14ac:dyDescent="0.25">
      <c r="A4" s="289" t="s">
        <v>81</v>
      </c>
      <c r="B4" s="281">
        <v>13</v>
      </c>
      <c r="C4" s="281">
        <v>11</v>
      </c>
      <c r="E4" s="289" t="s">
        <v>81</v>
      </c>
      <c r="F4" s="281">
        <v>13</v>
      </c>
      <c r="G4" s="281">
        <v>15</v>
      </c>
      <c r="H4" s="288"/>
      <c r="I4" s="289" t="s">
        <v>81</v>
      </c>
      <c r="J4" s="665">
        <v>16</v>
      </c>
      <c r="K4" s="665">
        <v>11</v>
      </c>
      <c r="M4" s="298" t="s">
        <v>81</v>
      </c>
      <c r="N4" s="291">
        <v>12</v>
      </c>
      <c r="O4" s="291">
        <v>13</v>
      </c>
      <c r="P4" s="307"/>
      <c r="R4" s="289" t="s">
        <v>81</v>
      </c>
      <c r="S4" s="665">
        <v>17</v>
      </c>
      <c r="T4" s="665">
        <v>16</v>
      </c>
      <c r="V4" s="298" t="s">
        <v>81</v>
      </c>
      <c r="W4" s="281">
        <v>13</v>
      </c>
      <c r="X4" s="281">
        <v>12</v>
      </c>
      <c r="Y4" s="303"/>
      <c r="AA4" s="289" t="s">
        <v>81</v>
      </c>
      <c r="AB4" s="281">
        <v>13</v>
      </c>
      <c r="AC4" s="281">
        <v>18</v>
      </c>
      <c r="AF4" s="298" t="s">
        <v>81</v>
      </c>
      <c r="AG4" s="281">
        <v>13</v>
      </c>
      <c r="AH4" s="281">
        <v>14</v>
      </c>
      <c r="AI4" s="303"/>
      <c r="AK4" s="300" t="s">
        <v>81</v>
      </c>
      <c r="AL4" s="281">
        <v>31</v>
      </c>
      <c r="AM4" s="281">
        <v>32</v>
      </c>
      <c r="AN4" s="264"/>
      <c r="AP4" s="311" t="s">
        <v>81</v>
      </c>
      <c r="AQ4" s="291">
        <v>35</v>
      </c>
      <c r="AR4" s="291">
        <v>33</v>
      </c>
      <c r="AT4" s="297" t="s">
        <v>314</v>
      </c>
      <c r="AU4" s="245">
        <v>32</v>
      </c>
      <c r="AV4" s="246">
        <v>35</v>
      </c>
      <c r="AX4" s="730">
        <f t="shared" ref="AX4:AX33" si="0">AX3+$AX$1</f>
        <v>0.38194444444444442</v>
      </c>
      <c r="AY4" s="289" t="s">
        <v>83</v>
      </c>
      <c r="AZ4" s="665">
        <v>14</v>
      </c>
      <c r="BA4" s="716">
        <v>13</v>
      </c>
      <c r="BB4" s="714"/>
      <c r="BC4" s="714"/>
      <c r="BD4" s="289" t="s">
        <v>84</v>
      </c>
      <c r="BE4" s="667">
        <v>34</v>
      </c>
      <c r="BF4" s="667">
        <v>33</v>
      </c>
      <c r="BG4" s="714"/>
      <c r="BH4" s="714"/>
      <c r="BI4" s="289" t="s">
        <v>85</v>
      </c>
      <c r="BJ4" s="669">
        <v>54</v>
      </c>
      <c r="BK4" s="669">
        <v>53</v>
      </c>
      <c r="BL4" s="1">
        <f>COUNTIF($BJ$2:$BK4,BJ4)</f>
        <v>1</v>
      </c>
      <c r="BM4" s="1">
        <f>COUNTIF($BJ$2:$BK4,BK4)</f>
        <v>1</v>
      </c>
      <c r="BN4" s="289" t="s">
        <v>319</v>
      </c>
      <c r="BO4" s="671">
        <v>74</v>
      </c>
      <c r="BP4" s="671">
        <v>73</v>
      </c>
      <c r="BQ4" s="1">
        <f>COUNTIF($BO$2:$BP4,BO4)</f>
        <v>1</v>
      </c>
      <c r="BR4" s="1">
        <f>COUNTIF($BO$2:$BP4,BP4)</f>
        <v>1</v>
      </c>
      <c r="BT4" s="289" t="s">
        <v>83</v>
      </c>
      <c r="BU4" s="665">
        <v>12</v>
      </c>
      <c r="BV4" s="716">
        <v>15</v>
      </c>
      <c r="BW4" s="714"/>
      <c r="BX4" s="714"/>
      <c r="BY4" s="719" t="s">
        <v>84</v>
      </c>
      <c r="BZ4" s="667">
        <v>32</v>
      </c>
      <c r="CA4" s="667">
        <v>35</v>
      </c>
      <c r="CB4" s="714"/>
      <c r="CC4" s="714"/>
      <c r="CD4" s="289" t="s">
        <v>85</v>
      </c>
      <c r="CE4" s="669">
        <v>52</v>
      </c>
      <c r="CF4" s="669">
        <v>55</v>
      </c>
      <c r="CG4" s="1"/>
      <c r="CH4" s="1"/>
      <c r="CI4" s="289" t="s">
        <v>86</v>
      </c>
      <c r="CJ4" s="672">
        <v>82</v>
      </c>
      <c r="CK4" s="672">
        <v>85</v>
      </c>
      <c r="CL4" s="1">
        <f>COUNTIF($BU$2:$CK4,CJ4)</f>
        <v>1</v>
      </c>
      <c r="CM4" s="1">
        <f>COUNTIF($BU$2:$CK4,CK4)</f>
        <v>1</v>
      </c>
      <c r="CN4" s="671">
        <v>72</v>
      </c>
      <c r="CO4" s="671">
        <v>75</v>
      </c>
      <c r="CR4" s="289">
        <v>2</v>
      </c>
      <c r="CS4" s="667">
        <v>32</v>
      </c>
      <c r="CT4" s="720">
        <v>35</v>
      </c>
    </row>
    <row r="5" spans="1:98" x14ac:dyDescent="0.25">
      <c r="A5" s="289" t="s">
        <v>82</v>
      </c>
      <c r="B5" s="281">
        <v>14</v>
      </c>
      <c r="C5" s="281">
        <v>12</v>
      </c>
      <c r="E5" s="289" t="s">
        <v>82</v>
      </c>
      <c r="F5" s="281">
        <v>14</v>
      </c>
      <c r="G5" s="281">
        <v>12</v>
      </c>
      <c r="H5" s="288"/>
      <c r="I5" s="289" t="s">
        <v>82</v>
      </c>
      <c r="J5" s="665">
        <v>13</v>
      </c>
      <c r="K5" s="665">
        <v>15</v>
      </c>
      <c r="M5" s="299" t="s">
        <v>82</v>
      </c>
      <c r="N5" s="291">
        <v>22</v>
      </c>
      <c r="O5" s="291">
        <v>21</v>
      </c>
      <c r="P5" s="307"/>
      <c r="R5" s="289" t="s">
        <v>82</v>
      </c>
      <c r="S5" s="665">
        <v>14</v>
      </c>
      <c r="T5" s="665">
        <v>15</v>
      </c>
      <c r="V5" s="298" t="s">
        <v>82</v>
      </c>
      <c r="W5" s="281">
        <v>12</v>
      </c>
      <c r="X5" s="281">
        <v>11</v>
      </c>
      <c r="Y5" s="303"/>
      <c r="AA5" s="289" t="s">
        <v>82</v>
      </c>
      <c r="AB5" s="281">
        <v>14</v>
      </c>
      <c r="AC5" s="281">
        <v>17</v>
      </c>
      <c r="AF5" s="299" t="s">
        <v>82</v>
      </c>
      <c r="AG5" s="281">
        <v>23</v>
      </c>
      <c r="AH5" s="281">
        <v>24</v>
      </c>
      <c r="AI5" s="303"/>
      <c r="AK5" s="301" t="s">
        <v>82</v>
      </c>
      <c r="AL5" s="281">
        <v>41</v>
      </c>
      <c r="AM5" s="281">
        <v>42</v>
      </c>
      <c r="AN5" s="264"/>
      <c r="AP5" s="312" t="s">
        <v>82</v>
      </c>
      <c r="AQ5" s="291">
        <v>45</v>
      </c>
      <c r="AR5" s="291">
        <v>43</v>
      </c>
      <c r="AT5" s="297" t="s">
        <v>315</v>
      </c>
      <c r="AU5" s="245">
        <v>42</v>
      </c>
      <c r="AV5" s="246">
        <v>45</v>
      </c>
      <c r="AX5" s="730">
        <f t="shared" si="0"/>
        <v>0.38888888888888884</v>
      </c>
      <c r="AY5" s="289" t="s">
        <v>87</v>
      </c>
      <c r="AZ5" s="665">
        <v>16</v>
      </c>
      <c r="BA5" s="716">
        <v>11</v>
      </c>
      <c r="BB5" s="714"/>
      <c r="BC5" s="714"/>
      <c r="BD5" s="289" t="s">
        <v>77</v>
      </c>
      <c r="BE5" s="667">
        <v>36</v>
      </c>
      <c r="BF5" s="667">
        <v>31</v>
      </c>
      <c r="BG5" s="714"/>
      <c r="BH5" s="714"/>
      <c r="BI5" s="289" t="s">
        <v>108</v>
      </c>
      <c r="BJ5" s="669">
        <v>56</v>
      </c>
      <c r="BK5" s="669">
        <v>51</v>
      </c>
      <c r="BL5" s="1">
        <f>COUNTIF($BJ$2:$BK5,BJ5)</f>
        <v>1</v>
      </c>
      <c r="BM5" s="1">
        <f>COUNTIF($BJ$2:$BK5,BK5)</f>
        <v>1</v>
      </c>
      <c r="BN5" s="289" t="s">
        <v>323</v>
      </c>
      <c r="BO5" s="671">
        <v>76</v>
      </c>
      <c r="BP5" s="671">
        <v>71</v>
      </c>
      <c r="BQ5" s="1">
        <f>COUNTIF($BO$2:$BP5,BO5)</f>
        <v>1</v>
      </c>
      <c r="BR5" s="1">
        <f>COUNTIF($BO$2:$BP5,BP5)</f>
        <v>1</v>
      </c>
      <c r="BT5" s="289" t="s">
        <v>87</v>
      </c>
      <c r="BU5" s="666">
        <v>22</v>
      </c>
      <c r="BV5" s="717">
        <v>25</v>
      </c>
      <c r="BW5" s="714"/>
      <c r="BX5" s="714"/>
      <c r="BY5" s="289" t="s">
        <v>77</v>
      </c>
      <c r="BZ5" s="668">
        <v>42</v>
      </c>
      <c r="CA5" s="668">
        <v>45</v>
      </c>
      <c r="CB5" s="714"/>
      <c r="CC5" s="714"/>
      <c r="CD5" s="289" t="s">
        <v>108</v>
      </c>
      <c r="CE5" s="670">
        <v>62</v>
      </c>
      <c r="CF5" s="670">
        <v>65</v>
      </c>
      <c r="CG5" s="1"/>
      <c r="CH5" s="1"/>
      <c r="CI5" s="289" t="s">
        <v>109</v>
      </c>
      <c r="CJ5" s="671">
        <v>71</v>
      </c>
      <c r="CK5" s="671">
        <v>72</v>
      </c>
      <c r="CL5" s="1">
        <f>COUNTIF($BU$2:$CK5,CJ5)</f>
        <v>2</v>
      </c>
      <c r="CM5" s="1">
        <f>COUNTIF($BU$2:$CK5,CK5)</f>
        <v>1</v>
      </c>
      <c r="CN5" s="671">
        <v>74</v>
      </c>
      <c r="CO5" s="671">
        <v>73</v>
      </c>
      <c r="CR5" s="289">
        <v>3</v>
      </c>
      <c r="CS5" s="669">
        <v>52</v>
      </c>
      <c r="CT5" s="722">
        <v>55</v>
      </c>
    </row>
    <row r="6" spans="1:98" x14ac:dyDescent="0.25">
      <c r="A6" s="289" t="s">
        <v>83</v>
      </c>
      <c r="B6" s="281">
        <v>12</v>
      </c>
      <c r="C6" s="281">
        <v>13</v>
      </c>
      <c r="E6" s="289" t="s">
        <v>83</v>
      </c>
      <c r="F6" s="281">
        <v>11</v>
      </c>
      <c r="G6" s="281">
        <v>13</v>
      </c>
      <c r="H6" s="288"/>
      <c r="I6" s="289" t="s">
        <v>83</v>
      </c>
      <c r="J6" s="665">
        <v>11</v>
      </c>
      <c r="K6" s="665">
        <v>12</v>
      </c>
      <c r="M6" s="298" t="s">
        <v>83</v>
      </c>
      <c r="N6" s="291">
        <v>11</v>
      </c>
      <c r="O6" s="291">
        <v>12</v>
      </c>
      <c r="P6" s="307"/>
      <c r="R6" s="289" t="s">
        <v>83</v>
      </c>
      <c r="S6" s="665">
        <v>11</v>
      </c>
      <c r="T6" s="665">
        <v>17</v>
      </c>
      <c r="V6" s="299" t="s">
        <v>83</v>
      </c>
      <c r="W6" s="281">
        <v>23</v>
      </c>
      <c r="X6" s="281">
        <v>21</v>
      </c>
      <c r="Y6" s="303"/>
      <c r="AA6" s="289" t="s">
        <v>83</v>
      </c>
      <c r="AB6" s="281">
        <v>13</v>
      </c>
      <c r="AC6" s="281">
        <v>11</v>
      </c>
      <c r="AF6" s="298" t="s">
        <v>83</v>
      </c>
      <c r="AG6" s="281">
        <v>13</v>
      </c>
      <c r="AH6" s="281">
        <v>11</v>
      </c>
      <c r="AI6" s="303"/>
      <c r="AK6" s="298" t="s">
        <v>83</v>
      </c>
      <c r="AL6" s="281">
        <v>13</v>
      </c>
      <c r="AM6" s="281">
        <v>14</v>
      </c>
      <c r="AN6" s="264"/>
      <c r="AP6" s="309" t="s">
        <v>83</v>
      </c>
      <c r="AQ6" s="291">
        <v>12</v>
      </c>
      <c r="AR6" s="291">
        <v>14</v>
      </c>
      <c r="AT6" s="297" t="s">
        <v>316</v>
      </c>
      <c r="AU6" s="245">
        <v>52</v>
      </c>
      <c r="AV6" s="246">
        <v>55</v>
      </c>
      <c r="AX6" s="730">
        <f t="shared" si="0"/>
        <v>0.39583333333333326</v>
      </c>
      <c r="AY6" s="289" t="s">
        <v>110</v>
      </c>
      <c r="AZ6" s="666">
        <v>22</v>
      </c>
      <c r="BA6" s="717">
        <v>25</v>
      </c>
      <c r="BB6" s="714"/>
      <c r="BC6" s="714"/>
      <c r="BD6" s="289" t="s">
        <v>111</v>
      </c>
      <c r="BE6" s="668">
        <v>42</v>
      </c>
      <c r="BF6" s="668">
        <v>45</v>
      </c>
      <c r="BG6" s="714"/>
      <c r="BH6" s="714"/>
      <c r="BI6" s="289" t="s">
        <v>68</v>
      </c>
      <c r="BJ6" s="670">
        <v>62</v>
      </c>
      <c r="BK6" s="670">
        <v>65</v>
      </c>
      <c r="BL6" s="1">
        <f>COUNTIF($BJ$2:$BK6,BJ6)</f>
        <v>1</v>
      </c>
      <c r="BM6" s="1">
        <f>COUNTIF($BJ$2:$BK6,BK6)</f>
        <v>1</v>
      </c>
      <c r="BN6" s="289" t="s">
        <v>327</v>
      </c>
      <c r="BO6" s="672">
        <v>82</v>
      </c>
      <c r="BP6" s="672">
        <v>85</v>
      </c>
      <c r="BQ6" s="1">
        <f>COUNTIF($BO$2:$BP6,BO6)</f>
        <v>1</v>
      </c>
      <c r="BR6" s="1">
        <f>COUNTIF($BO$2:$BP6,BP6)</f>
        <v>1</v>
      </c>
      <c r="BT6" s="289" t="s">
        <v>110</v>
      </c>
      <c r="BU6" s="665">
        <v>14</v>
      </c>
      <c r="BV6" s="716">
        <v>13</v>
      </c>
      <c r="BW6" s="714"/>
      <c r="BX6" s="714"/>
      <c r="BY6" s="719" t="s">
        <v>111</v>
      </c>
      <c r="BZ6" s="667">
        <v>34</v>
      </c>
      <c r="CA6" s="667">
        <v>33</v>
      </c>
      <c r="CB6" s="714"/>
      <c r="CC6" s="714"/>
      <c r="CD6" s="289" t="s">
        <v>68</v>
      </c>
      <c r="CE6" s="669">
        <v>54</v>
      </c>
      <c r="CF6" s="669">
        <v>53</v>
      </c>
      <c r="CG6" s="1"/>
      <c r="CH6" s="1"/>
      <c r="CI6" s="289" t="s">
        <v>75</v>
      </c>
      <c r="CJ6" s="672">
        <v>84</v>
      </c>
      <c r="CK6" s="672">
        <v>83</v>
      </c>
      <c r="CL6" s="1">
        <f>COUNTIF($BU$2:$CK6,CJ6)</f>
        <v>1</v>
      </c>
      <c r="CM6" s="1">
        <f>COUNTIF($BU$2:$CK6,CK6)</f>
        <v>1</v>
      </c>
      <c r="CN6" s="671">
        <v>76</v>
      </c>
      <c r="CO6" s="671">
        <v>71</v>
      </c>
      <c r="CR6" s="289">
        <v>4</v>
      </c>
      <c r="CS6" s="671">
        <v>72</v>
      </c>
      <c r="CT6" s="718">
        <v>75</v>
      </c>
    </row>
    <row r="7" spans="1:98" x14ac:dyDescent="0.25">
      <c r="A7" s="289" t="s">
        <v>84</v>
      </c>
      <c r="B7" s="281">
        <v>11</v>
      </c>
      <c r="C7" s="281">
        <v>14</v>
      </c>
      <c r="E7" s="289" t="s">
        <v>84</v>
      </c>
      <c r="F7" s="281">
        <v>15</v>
      </c>
      <c r="G7" s="281">
        <v>12</v>
      </c>
      <c r="H7" s="288"/>
      <c r="I7" s="289" t="s">
        <v>84</v>
      </c>
      <c r="J7" s="665">
        <v>16</v>
      </c>
      <c r="K7" s="665">
        <v>14</v>
      </c>
      <c r="M7" s="299" t="s">
        <v>84</v>
      </c>
      <c r="N7" s="292">
        <v>23</v>
      </c>
      <c r="O7" s="291">
        <v>22</v>
      </c>
      <c r="P7" s="307"/>
      <c r="R7" s="289" t="s">
        <v>84</v>
      </c>
      <c r="S7" s="665">
        <v>16</v>
      </c>
      <c r="T7" s="665">
        <v>13</v>
      </c>
      <c r="V7" s="298" t="s">
        <v>84</v>
      </c>
      <c r="W7" s="281">
        <v>13</v>
      </c>
      <c r="X7" s="281">
        <v>14</v>
      </c>
      <c r="Y7" s="303"/>
      <c r="AA7" s="289" t="s">
        <v>84</v>
      </c>
      <c r="AB7" s="281">
        <v>18</v>
      </c>
      <c r="AC7" s="281">
        <v>12</v>
      </c>
      <c r="AF7" s="299" t="s">
        <v>84</v>
      </c>
      <c r="AG7" s="281">
        <v>23</v>
      </c>
      <c r="AH7" s="281">
        <v>21</v>
      </c>
      <c r="AI7" s="303"/>
      <c r="AK7" s="299" t="s">
        <v>84</v>
      </c>
      <c r="AL7" s="281">
        <v>23</v>
      </c>
      <c r="AM7" s="281">
        <v>24</v>
      </c>
      <c r="AN7" s="264"/>
      <c r="AP7" s="310" t="s">
        <v>84</v>
      </c>
      <c r="AQ7" s="292">
        <v>22</v>
      </c>
      <c r="AR7" s="291">
        <v>24</v>
      </c>
      <c r="AT7" s="297" t="s">
        <v>317</v>
      </c>
      <c r="AU7" s="245">
        <v>62</v>
      </c>
      <c r="AV7" s="246">
        <v>65</v>
      </c>
      <c r="AX7" s="730">
        <f t="shared" si="0"/>
        <v>0.40277777777777768</v>
      </c>
      <c r="AY7" s="289" t="s">
        <v>69</v>
      </c>
      <c r="AZ7" s="666">
        <v>24</v>
      </c>
      <c r="BA7" s="717">
        <v>23</v>
      </c>
      <c r="BB7" s="714"/>
      <c r="BC7" s="714"/>
      <c r="BD7" s="289" t="s">
        <v>70</v>
      </c>
      <c r="BE7" s="668">
        <v>44</v>
      </c>
      <c r="BF7" s="668">
        <v>43</v>
      </c>
      <c r="BG7" s="714"/>
      <c r="BH7" s="714"/>
      <c r="BI7" s="289" t="s">
        <v>112</v>
      </c>
      <c r="BJ7" s="670">
        <v>64</v>
      </c>
      <c r="BK7" s="670">
        <v>63</v>
      </c>
      <c r="BL7" s="1">
        <f>COUNTIF($BJ$2:$BK7,BJ7)</f>
        <v>1</v>
      </c>
      <c r="BM7" s="1">
        <f>COUNTIF($BJ$2:$BK7,BK7)</f>
        <v>1</v>
      </c>
      <c r="BN7" s="289" t="s">
        <v>331</v>
      </c>
      <c r="BO7" s="672">
        <v>84</v>
      </c>
      <c r="BP7" s="672">
        <v>83</v>
      </c>
      <c r="BQ7" s="1">
        <f>COUNTIF($BO$2:$BP7,BO7)</f>
        <v>1</v>
      </c>
      <c r="BR7" s="1">
        <f>COUNTIF($BO$2:$BP7,BP7)</f>
        <v>1</v>
      </c>
      <c r="BT7" s="289" t="s">
        <v>69</v>
      </c>
      <c r="BU7" s="666">
        <v>24</v>
      </c>
      <c r="BV7" s="717">
        <v>23</v>
      </c>
      <c r="BW7" s="714"/>
      <c r="BX7" s="714"/>
      <c r="BY7" s="289" t="s">
        <v>70</v>
      </c>
      <c r="BZ7" s="668">
        <v>44</v>
      </c>
      <c r="CA7" s="668">
        <v>43</v>
      </c>
      <c r="CB7" s="714"/>
      <c r="CC7" s="714"/>
      <c r="CD7" s="289" t="s">
        <v>112</v>
      </c>
      <c r="CE7" s="670">
        <v>64</v>
      </c>
      <c r="CF7" s="670">
        <v>63</v>
      </c>
      <c r="CG7" s="1"/>
      <c r="CH7" s="1"/>
      <c r="CI7" s="289" t="s">
        <v>113</v>
      </c>
      <c r="CJ7" s="671">
        <v>73</v>
      </c>
      <c r="CK7" s="671">
        <v>75</v>
      </c>
      <c r="CL7" s="1">
        <f>COUNTIF($BU$2:$CK7,CJ7)</f>
        <v>2</v>
      </c>
      <c r="CM7" s="1">
        <f>COUNTIF($BU$2:$CK7,CK7)</f>
        <v>2</v>
      </c>
      <c r="CN7" s="672">
        <v>82</v>
      </c>
      <c r="CO7" s="672">
        <v>85</v>
      </c>
      <c r="CR7" s="289">
        <v>5</v>
      </c>
      <c r="CS7" s="665">
        <v>14</v>
      </c>
      <c r="CT7" s="716">
        <v>13</v>
      </c>
    </row>
    <row r="8" spans="1:98" x14ac:dyDescent="0.25">
      <c r="A8" s="1"/>
      <c r="E8" s="289" t="s">
        <v>85</v>
      </c>
      <c r="F8" s="281">
        <v>14</v>
      </c>
      <c r="G8" s="281">
        <v>11</v>
      </c>
      <c r="H8" s="288"/>
      <c r="I8" s="289" t="s">
        <v>85</v>
      </c>
      <c r="J8" s="665">
        <v>15</v>
      </c>
      <c r="K8" s="665">
        <v>11</v>
      </c>
      <c r="M8" s="289" t="s">
        <v>85</v>
      </c>
      <c r="N8" s="293" t="s">
        <v>196</v>
      </c>
      <c r="O8" s="293" t="s">
        <v>194</v>
      </c>
      <c r="P8" s="308" t="s">
        <v>243</v>
      </c>
      <c r="R8" s="289" t="s">
        <v>85</v>
      </c>
      <c r="S8" s="665">
        <v>14</v>
      </c>
      <c r="T8" s="665">
        <v>12</v>
      </c>
      <c r="V8" s="298" t="s">
        <v>85</v>
      </c>
      <c r="W8" s="281">
        <v>11</v>
      </c>
      <c r="X8" s="281">
        <v>13</v>
      </c>
      <c r="Y8" s="303"/>
      <c r="AA8" s="289" t="s">
        <v>85</v>
      </c>
      <c r="AB8" s="281">
        <v>17</v>
      </c>
      <c r="AC8" s="281">
        <v>15</v>
      </c>
      <c r="AF8" s="298" t="s">
        <v>85</v>
      </c>
      <c r="AG8" s="281">
        <v>14</v>
      </c>
      <c r="AH8" s="281">
        <v>12</v>
      </c>
      <c r="AI8" s="303"/>
      <c r="AK8" s="300" t="s">
        <v>85</v>
      </c>
      <c r="AL8" s="281">
        <v>33</v>
      </c>
      <c r="AM8" s="281">
        <v>34</v>
      </c>
      <c r="AN8" s="264"/>
      <c r="AP8" s="311" t="s">
        <v>85</v>
      </c>
      <c r="AQ8" s="292">
        <v>32</v>
      </c>
      <c r="AR8" s="291">
        <v>34</v>
      </c>
      <c r="AT8" s="297" t="s">
        <v>318</v>
      </c>
      <c r="AU8" s="245">
        <v>72</v>
      </c>
      <c r="AV8" s="246">
        <v>75</v>
      </c>
      <c r="AX8" s="730">
        <f t="shared" si="0"/>
        <v>0.4097222222222221</v>
      </c>
      <c r="AY8" s="289" t="s">
        <v>71</v>
      </c>
      <c r="AZ8" s="666">
        <v>26</v>
      </c>
      <c r="BA8" s="717">
        <v>21</v>
      </c>
      <c r="BB8" s="714"/>
      <c r="BC8" s="714"/>
      <c r="BD8" s="289" t="s">
        <v>72</v>
      </c>
      <c r="BE8" s="668">
        <v>46</v>
      </c>
      <c r="BF8" s="668">
        <v>41</v>
      </c>
      <c r="BG8" s="714"/>
      <c r="BH8" s="714"/>
      <c r="BI8" s="289" t="s">
        <v>73</v>
      </c>
      <c r="BJ8" s="670">
        <v>66</v>
      </c>
      <c r="BK8" s="670">
        <v>61</v>
      </c>
      <c r="BL8" s="1">
        <f>COUNTIF($BJ$2:$BK8,BJ8)</f>
        <v>1</v>
      </c>
      <c r="BM8" s="1">
        <f>COUNTIF($BJ$2:$BK8,BK8)</f>
        <v>1</v>
      </c>
      <c r="BN8" s="289" t="s">
        <v>335</v>
      </c>
      <c r="BO8" s="672">
        <v>86</v>
      </c>
      <c r="BP8" s="672">
        <v>81</v>
      </c>
      <c r="BQ8" s="1">
        <f>COUNTIF($BO$2:$BP8,BO8)</f>
        <v>1</v>
      </c>
      <c r="BR8" s="1">
        <f>COUNTIF($BO$2:$BP8,BP8)</f>
        <v>1</v>
      </c>
      <c r="BT8" s="289" t="s">
        <v>71</v>
      </c>
      <c r="BU8" s="665">
        <v>16</v>
      </c>
      <c r="BV8" s="716">
        <v>11</v>
      </c>
      <c r="BW8" s="714"/>
      <c r="BX8" s="714"/>
      <c r="BY8" s="719" t="s">
        <v>72</v>
      </c>
      <c r="BZ8" s="667">
        <v>36</v>
      </c>
      <c r="CA8" s="667">
        <v>31</v>
      </c>
      <c r="CB8" s="714"/>
      <c r="CC8" s="714"/>
      <c r="CD8" s="289" t="s">
        <v>73</v>
      </c>
      <c r="CE8" s="669">
        <v>56</v>
      </c>
      <c r="CF8" s="669">
        <v>51</v>
      </c>
      <c r="CG8" s="1"/>
      <c r="CH8" s="1"/>
      <c r="CI8" s="289" t="s">
        <v>74</v>
      </c>
      <c r="CJ8" s="672">
        <v>86</v>
      </c>
      <c r="CK8" s="672">
        <v>81</v>
      </c>
      <c r="CL8" s="1">
        <f>COUNTIF($BU$2:$CK8,CJ8)</f>
        <v>1</v>
      </c>
      <c r="CM8" s="1">
        <f>COUNTIF($BU$2:$CK8,CK8)</f>
        <v>1</v>
      </c>
      <c r="CN8" s="672">
        <v>84</v>
      </c>
      <c r="CO8" s="672">
        <v>83</v>
      </c>
      <c r="CR8" s="289">
        <v>6</v>
      </c>
      <c r="CS8" s="667">
        <v>34</v>
      </c>
      <c r="CT8" s="720">
        <v>33</v>
      </c>
    </row>
    <row r="9" spans="1:98" x14ac:dyDescent="0.25">
      <c r="B9" s="2127" t="s">
        <v>240</v>
      </c>
      <c r="C9" s="2127"/>
      <c r="E9" s="289" t="s">
        <v>86</v>
      </c>
      <c r="F9" s="281">
        <v>12</v>
      </c>
      <c r="G9" s="281">
        <v>13</v>
      </c>
      <c r="H9" s="288"/>
      <c r="I9" s="289" t="s">
        <v>86</v>
      </c>
      <c r="J9" s="665">
        <v>16</v>
      </c>
      <c r="K9" s="665">
        <v>13</v>
      </c>
      <c r="M9" s="289" t="s">
        <v>86</v>
      </c>
      <c r="N9" s="293" t="s">
        <v>94</v>
      </c>
      <c r="O9" s="293" t="s">
        <v>93</v>
      </c>
      <c r="P9" s="308" t="s">
        <v>244</v>
      </c>
      <c r="R9" s="289" t="s">
        <v>86</v>
      </c>
      <c r="S9" s="665">
        <v>15</v>
      </c>
      <c r="T9" s="665">
        <v>17</v>
      </c>
      <c r="V9" s="299" t="s">
        <v>86</v>
      </c>
      <c r="W9" s="281">
        <v>22</v>
      </c>
      <c r="X9" s="281">
        <v>23</v>
      </c>
      <c r="Y9" s="303"/>
      <c r="AA9" s="289" t="s">
        <v>86</v>
      </c>
      <c r="AB9" s="281">
        <v>16</v>
      </c>
      <c r="AC9" s="281">
        <v>14</v>
      </c>
      <c r="AF9" s="299" t="s">
        <v>86</v>
      </c>
      <c r="AG9" s="281">
        <v>24</v>
      </c>
      <c r="AH9" s="281">
        <v>22</v>
      </c>
      <c r="AI9" s="303"/>
      <c r="AK9" s="301" t="s">
        <v>86</v>
      </c>
      <c r="AL9" s="281">
        <v>43</v>
      </c>
      <c r="AM9" s="281">
        <v>44</v>
      </c>
      <c r="AN9" s="264"/>
      <c r="AP9" s="312" t="s">
        <v>86</v>
      </c>
      <c r="AQ9" s="291">
        <v>42</v>
      </c>
      <c r="AR9" s="291">
        <v>44</v>
      </c>
      <c r="AT9" s="297" t="s">
        <v>319</v>
      </c>
      <c r="AU9" s="245">
        <v>82</v>
      </c>
      <c r="AV9" s="246">
        <v>85</v>
      </c>
      <c r="AX9" s="730">
        <f t="shared" si="0"/>
        <v>0.41666666666666652</v>
      </c>
      <c r="AY9" s="289" t="s">
        <v>114</v>
      </c>
      <c r="AZ9" s="665">
        <v>13</v>
      </c>
      <c r="BA9" s="716">
        <v>15</v>
      </c>
      <c r="BB9" s="714"/>
      <c r="BC9" s="714"/>
      <c r="BD9" s="289" t="s">
        <v>115</v>
      </c>
      <c r="BE9" s="667">
        <v>33</v>
      </c>
      <c r="BF9" s="667">
        <v>35</v>
      </c>
      <c r="BG9" s="714"/>
      <c r="BH9" s="714"/>
      <c r="BI9" s="289" t="s">
        <v>88</v>
      </c>
      <c r="BJ9" s="669">
        <v>53</v>
      </c>
      <c r="BK9" s="669">
        <v>55</v>
      </c>
      <c r="BL9" s="1">
        <f>COUNTIF($BJ$2:$BK9,BJ9)</f>
        <v>2</v>
      </c>
      <c r="BM9" s="1">
        <f>COUNTIF($BJ$2:$BK9,BK9)</f>
        <v>2</v>
      </c>
      <c r="BN9" s="289" t="s">
        <v>339</v>
      </c>
      <c r="BO9" s="671">
        <v>73</v>
      </c>
      <c r="BP9" s="671">
        <v>75</v>
      </c>
      <c r="BQ9" s="1">
        <f>COUNTIF($BO$2:$BP9,BO9)</f>
        <v>2</v>
      </c>
      <c r="BR9" s="1">
        <f>COUNTIF($BO$2:$BP9,BP9)</f>
        <v>2</v>
      </c>
      <c r="BT9" s="289" t="s">
        <v>114</v>
      </c>
      <c r="BU9" s="666">
        <v>26</v>
      </c>
      <c r="BV9" s="717">
        <v>21</v>
      </c>
      <c r="BW9" s="714"/>
      <c r="BX9" s="714"/>
      <c r="BY9" s="289" t="s">
        <v>115</v>
      </c>
      <c r="BZ9" s="668">
        <v>46</v>
      </c>
      <c r="CA9" s="668">
        <v>41</v>
      </c>
      <c r="CB9" s="714"/>
      <c r="CC9" s="714"/>
      <c r="CD9" s="289" t="s">
        <v>88</v>
      </c>
      <c r="CE9" s="670">
        <v>66</v>
      </c>
      <c r="CF9" s="670">
        <v>61</v>
      </c>
      <c r="CG9" s="1"/>
      <c r="CH9" s="1"/>
      <c r="CI9" s="289" t="s">
        <v>89</v>
      </c>
      <c r="CJ9" s="671">
        <v>77</v>
      </c>
      <c r="CK9" s="671">
        <v>76</v>
      </c>
      <c r="CL9" s="1">
        <f>COUNTIF($BU$2:$CK9,CJ9)</f>
        <v>2</v>
      </c>
      <c r="CM9" s="1">
        <f>COUNTIF($BU$2:$CK9,CK9)</f>
        <v>2</v>
      </c>
      <c r="CN9" s="672">
        <v>86</v>
      </c>
      <c r="CO9" s="672">
        <v>81</v>
      </c>
      <c r="CR9" s="289">
        <v>7</v>
      </c>
      <c r="CS9" s="669">
        <v>54</v>
      </c>
      <c r="CT9" s="722">
        <v>53</v>
      </c>
    </row>
    <row r="10" spans="1:98" x14ac:dyDescent="0.25">
      <c r="A10" s="289" t="s">
        <v>79</v>
      </c>
      <c r="B10" s="281">
        <v>11</v>
      </c>
      <c r="C10" s="281">
        <v>12</v>
      </c>
      <c r="E10" s="289" t="s">
        <v>87</v>
      </c>
      <c r="F10" s="281">
        <v>11</v>
      </c>
      <c r="G10" s="281">
        <v>15</v>
      </c>
      <c r="H10" s="288"/>
      <c r="I10" s="289" t="s">
        <v>87</v>
      </c>
      <c r="J10" s="665">
        <v>14</v>
      </c>
      <c r="K10" s="665">
        <v>12</v>
      </c>
      <c r="M10" s="289" t="s">
        <v>87</v>
      </c>
      <c r="N10" s="293" t="s">
        <v>92</v>
      </c>
      <c r="O10" s="293" t="s">
        <v>95</v>
      </c>
      <c r="P10" s="270" t="s">
        <v>7</v>
      </c>
      <c r="R10" s="289" t="s">
        <v>87</v>
      </c>
      <c r="S10" s="665">
        <v>16</v>
      </c>
      <c r="T10" s="665">
        <v>11</v>
      </c>
      <c r="V10" s="298" t="s">
        <v>87</v>
      </c>
      <c r="W10" s="281">
        <v>14</v>
      </c>
      <c r="X10" s="281">
        <v>12</v>
      </c>
      <c r="Y10" s="303"/>
      <c r="AA10" s="289" t="s">
        <v>87</v>
      </c>
      <c r="AB10" s="281">
        <v>12</v>
      </c>
      <c r="AC10" s="281">
        <v>13</v>
      </c>
      <c r="AF10" s="298" t="s">
        <v>87</v>
      </c>
      <c r="AG10" s="281">
        <v>12</v>
      </c>
      <c r="AH10" s="281">
        <v>13</v>
      </c>
      <c r="AI10" s="303"/>
      <c r="AK10" s="298" t="s">
        <v>87</v>
      </c>
      <c r="AL10" s="281">
        <v>13</v>
      </c>
      <c r="AM10" s="281">
        <v>11</v>
      </c>
      <c r="AN10" s="264"/>
      <c r="AP10" s="309" t="s">
        <v>87</v>
      </c>
      <c r="AQ10" s="292">
        <v>15</v>
      </c>
      <c r="AR10" s="291">
        <v>11</v>
      </c>
      <c r="AT10" s="297" t="s">
        <v>320</v>
      </c>
      <c r="AU10" s="245">
        <v>14</v>
      </c>
      <c r="AV10" s="246">
        <v>13</v>
      </c>
      <c r="AX10" s="730">
        <f t="shared" si="0"/>
        <v>0.42361111111111094</v>
      </c>
      <c r="AY10" s="289" t="s">
        <v>90</v>
      </c>
      <c r="AZ10" s="665">
        <v>11</v>
      </c>
      <c r="BA10" s="716">
        <v>12</v>
      </c>
      <c r="BB10" s="714"/>
      <c r="BC10" s="714"/>
      <c r="BD10" s="289" t="s">
        <v>91</v>
      </c>
      <c r="BE10" s="667">
        <v>31</v>
      </c>
      <c r="BF10" s="667">
        <v>32</v>
      </c>
      <c r="BG10" s="714"/>
      <c r="BH10" s="714"/>
      <c r="BI10" s="289" t="s">
        <v>116</v>
      </c>
      <c r="BJ10" s="669">
        <v>51</v>
      </c>
      <c r="BK10" s="669">
        <v>52</v>
      </c>
      <c r="BL10" s="1">
        <f>COUNTIF($BJ$2:$BK10,BJ10)</f>
        <v>2</v>
      </c>
      <c r="BM10" s="1">
        <f>COUNTIF($BJ$2:$BK10,BK10)</f>
        <v>2</v>
      </c>
      <c r="BN10" s="289" t="s">
        <v>343</v>
      </c>
      <c r="BO10" s="671">
        <v>71</v>
      </c>
      <c r="BP10" s="671">
        <v>72</v>
      </c>
      <c r="BQ10" s="1">
        <f>COUNTIF($BO$2:$BP10,BO10)</f>
        <v>2</v>
      </c>
      <c r="BR10" s="1">
        <f>COUNTIF($BO$2:$BP10,BP10)</f>
        <v>2</v>
      </c>
      <c r="BT10" s="289" t="s">
        <v>90</v>
      </c>
      <c r="BU10" s="665">
        <v>13</v>
      </c>
      <c r="BV10" s="716">
        <v>15</v>
      </c>
      <c r="BW10" s="714"/>
      <c r="BX10" s="714"/>
      <c r="BY10" s="719" t="s">
        <v>91</v>
      </c>
      <c r="BZ10" s="667">
        <v>33</v>
      </c>
      <c r="CA10" s="667">
        <v>35</v>
      </c>
      <c r="CB10" s="714"/>
      <c r="CC10" s="714"/>
      <c r="CD10" s="289" t="s">
        <v>116</v>
      </c>
      <c r="CE10" s="669">
        <v>53</v>
      </c>
      <c r="CF10" s="669">
        <v>55</v>
      </c>
      <c r="CG10" s="1"/>
      <c r="CH10" s="1"/>
      <c r="CI10" s="289" t="s">
        <v>117</v>
      </c>
      <c r="CJ10" s="672">
        <v>83</v>
      </c>
      <c r="CK10" s="672">
        <v>85</v>
      </c>
      <c r="CL10" s="1">
        <f>COUNTIF($BU$2:$CK10,CJ10)</f>
        <v>2</v>
      </c>
      <c r="CM10" s="1">
        <f>COUNTIF($BU$2:$CK10,CK10)</f>
        <v>2</v>
      </c>
      <c r="CN10" s="671">
        <v>73</v>
      </c>
      <c r="CO10" s="671">
        <v>75</v>
      </c>
      <c r="CR10" s="289">
        <v>8</v>
      </c>
      <c r="CS10" s="671">
        <v>74</v>
      </c>
      <c r="CT10" s="718">
        <v>73</v>
      </c>
    </row>
    <row r="11" spans="1:98" x14ac:dyDescent="0.25">
      <c r="A11" s="289" t="s">
        <v>80</v>
      </c>
      <c r="B11" s="281">
        <v>13</v>
      </c>
      <c r="C11" s="281">
        <v>14</v>
      </c>
      <c r="E11" s="289" t="s">
        <v>77</v>
      </c>
      <c r="F11" s="281">
        <v>13</v>
      </c>
      <c r="G11" s="281">
        <v>14</v>
      </c>
      <c r="H11" s="288"/>
      <c r="I11" s="289" t="s">
        <v>77</v>
      </c>
      <c r="J11" s="665">
        <v>11</v>
      </c>
      <c r="K11" s="665">
        <v>13</v>
      </c>
      <c r="R11" s="289" t="s">
        <v>77</v>
      </c>
      <c r="S11" s="665">
        <v>13</v>
      </c>
      <c r="T11" s="665">
        <v>14</v>
      </c>
      <c r="V11" s="300" t="s">
        <v>77</v>
      </c>
      <c r="W11" s="302">
        <v>31</v>
      </c>
      <c r="X11" s="302">
        <v>33</v>
      </c>
      <c r="Y11" s="305" t="s">
        <v>245</v>
      </c>
      <c r="AA11" s="289" t="s">
        <v>77</v>
      </c>
      <c r="AB11" s="281">
        <v>11</v>
      </c>
      <c r="AC11" s="281">
        <v>14</v>
      </c>
      <c r="AF11" s="299" t="s">
        <v>77</v>
      </c>
      <c r="AG11" s="281">
        <v>22</v>
      </c>
      <c r="AH11" s="281">
        <v>23</v>
      </c>
      <c r="AI11" s="303"/>
      <c r="AK11" s="299" t="s">
        <v>77</v>
      </c>
      <c r="AL11" s="281">
        <v>23</v>
      </c>
      <c r="AM11" s="281">
        <v>21</v>
      </c>
      <c r="AN11" s="264"/>
      <c r="AP11" s="310" t="s">
        <v>77</v>
      </c>
      <c r="AQ11" s="292">
        <v>25</v>
      </c>
      <c r="AR11" s="291">
        <v>21</v>
      </c>
      <c r="AT11" s="297" t="s">
        <v>321</v>
      </c>
      <c r="AU11" s="245">
        <v>24</v>
      </c>
      <c r="AV11" s="246">
        <v>23</v>
      </c>
      <c r="AX11" s="730">
        <f t="shared" si="0"/>
        <v>0.43055555555555536</v>
      </c>
      <c r="AY11" s="289" t="s">
        <v>118</v>
      </c>
      <c r="AZ11" s="665">
        <v>16</v>
      </c>
      <c r="BA11" s="716">
        <v>14</v>
      </c>
      <c r="BB11" s="714"/>
      <c r="BC11" s="714"/>
      <c r="BD11" s="289" t="s">
        <v>119</v>
      </c>
      <c r="BE11" s="667">
        <v>36</v>
      </c>
      <c r="BF11" s="667">
        <v>34</v>
      </c>
      <c r="BG11" s="714"/>
      <c r="BH11" s="714"/>
      <c r="BI11" s="289" t="s">
        <v>120</v>
      </c>
      <c r="BJ11" s="669">
        <v>56</v>
      </c>
      <c r="BK11" s="669">
        <v>54</v>
      </c>
      <c r="BL11" s="1">
        <f>COUNTIF($BJ$2:$BK11,BJ11)</f>
        <v>2</v>
      </c>
      <c r="BM11" s="1">
        <f>COUNTIF($BJ$2:$BK11,BK11)</f>
        <v>2</v>
      </c>
      <c r="BN11" s="289" t="s">
        <v>347</v>
      </c>
      <c r="BO11" s="671">
        <v>76</v>
      </c>
      <c r="BP11" s="671">
        <v>74</v>
      </c>
      <c r="BQ11" s="1">
        <f>COUNTIF($BO$2:$BP11,BO11)</f>
        <v>2</v>
      </c>
      <c r="BR11" s="1">
        <f>COUNTIF($BO$2:$BP11,BP11)</f>
        <v>2</v>
      </c>
      <c r="BT11" s="289" t="s">
        <v>118</v>
      </c>
      <c r="BU11" s="666">
        <v>23</v>
      </c>
      <c r="BV11" s="717">
        <v>25</v>
      </c>
      <c r="BW11" s="714"/>
      <c r="BX11" s="714"/>
      <c r="BY11" s="289" t="s">
        <v>119</v>
      </c>
      <c r="BZ11" s="668">
        <v>43</v>
      </c>
      <c r="CA11" s="668">
        <v>45</v>
      </c>
      <c r="CB11" s="714"/>
      <c r="CC11" s="714"/>
      <c r="CD11" s="289" t="s">
        <v>120</v>
      </c>
      <c r="CE11" s="670">
        <v>63</v>
      </c>
      <c r="CF11" s="670">
        <v>65</v>
      </c>
      <c r="CG11" s="1"/>
      <c r="CH11" s="1"/>
      <c r="CI11" s="289" t="s">
        <v>121</v>
      </c>
      <c r="CJ11" s="671">
        <v>74</v>
      </c>
      <c r="CK11" s="671">
        <v>71</v>
      </c>
      <c r="CL11" s="1">
        <f>COUNTIF($BU$2:$CK11,CJ11)</f>
        <v>2</v>
      </c>
      <c r="CM11" s="1">
        <f>COUNTIF($BU$2:$CK11,CK11)</f>
        <v>3</v>
      </c>
      <c r="CN11" s="671">
        <v>71</v>
      </c>
      <c r="CO11" s="671">
        <v>72</v>
      </c>
      <c r="CR11" s="289">
        <v>9</v>
      </c>
      <c r="CS11" s="665">
        <v>16</v>
      </c>
      <c r="CT11" s="716">
        <v>11</v>
      </c>
    </row>
    <row r="12" spans="1:98" x14ac:dyDescent="0.25">
      <c r="A12" s="289" t="s">
        <v>81</v>
      </c>
      <c r="B12" s="281">
        <v>13</v>
      </c>
      <c r="C12" s="281">
        <v>11</v>
      </c>
      <c r="I12" s="289" t="s">
        <v>108</v>
      </c>
      <c r="J12" s="665">
        <v>14</v>
      </c>
      <c r="K12" s="665">
        <v>15</v>
      </c>
      <c r="R12" s="289" t="s">
        <v>108</v>
      </c>
      <c r="S12" s="665">
        <v>12</v>
      </c>
      <c r="T12" s="665">
        <v>17</v>
      </c>
      <c r="V12" s="300" t="s">
        <v>108</v>
      </c>
      <c r="W12" s="287">
        <v>33</v>
      </c>
      <c r="X12" s="287">
        <v>32</v>
      </c>
      <c r="Y12" s="306" t="s">
        <v>243</v>
      </c>
      <c r="AA12" s="289" t="s">
        <v>108</v>
      </c>
      <c r="AB12" s="281">
        <v>16</v>
      </c>
      <c r="AC12" s="281">
        <v>17</v>
      </c>
      <c r="AF12" s="298" t="s">
        <v>108</v>
      </c>
      <c r="AG12" s="281">
        <v>11</v>
      </c>
      <c r="AH12" s="281">
        <v>14</v>
      </c>
      <c r="AI12" s="303"/>
      <c r="AK12" s="300" t="s">
        <v>108</v>
      </c>
      <c r="AL12" s="281">
        <v>33</v>
      </c>
      <c r="AM12" s="281">
        <v>31</v>
      </c>
      <c r="AN12" s="264"/>
      <c r="AP12" s="311" t="s">
        <v>108</v>
      </c>
      <c r="AQ12" s="290">
        <v>35</v>
      </c>
      <c r="AR12" s="290">
        <v>31</v>
      </c>
      <c r="AT12" s="297" t="s">
        <v>322</v>
      </c>
      <c r="AU12" s="245">
        <v>34</v>
      </c>
      <c r="AV12" s="246">
        <v>33</v>
      </c>
      <c r="AX12" s="730">
        <f t="shared" si="0"/>
        <v>0.43749999999999978</v>
      </c>
      <c r="AY12" s="289" t="s">
        <v>122</v>
      </c>
      <c r="AZ12" s="666">
        <v>23</v>
      </c>
      <c r="BA12" s="717">
        <v>25</v>
      </c>
      <c r="BB12" s="714"/>
      <c r="BC12" s="714"/>
      <c r="BD12" s="289" t="s">
        <v>123</v>
      </c>
      <c r="BE12" s="668">
        <v>43</v>
      </c>
      <c r="BF12" s="668">
        <v>45</v>
      </c>
      <c r="BG12" s="714"/>
      <c r="BH12" s="714"/>
      <c r="BI12" s="289" t="s">
        <v>124</v>
      </c>
      <c r="BJ12" s="670">
        <v>63</v>
      </c>
      <c r="BK12" s="670">
        <v>65</v>
      </c>
      <c r="BL12" s="1">
        <f>COUNTIF($BJ$2:$BK12,BJ12)</f>
        <v>2</v>
      </c>
      <c r="BM12" s="1">
        <f>COUNTIF($BJ$2:$BK12,BK12)</f>
        <v>2</v>
      </c>
      <c r="BN12" s="289" t="s">
        <v>351</v>
      </c>
      <c r="BO12" s="672">
        <v>83</v>
      </c>
      <c r="BP12" s="672">
        <v>85</v>
      </c>
      <c r="BQ12" s="1">
        <f>COUNTIF($BO$2:$BP12,BO12)</f>
        <v>2</v>
      </c>
      <c r="BR12" s="1">
        <f>COUNTIF($BO$2:$BP12,BP12)</f>
        <v>2</v>
      </c>
      <c r="BT12" s="289" t="s">
        <v>122</v>
      </c>
      <c r="BU12" s="665">
        <v>11</v>
      </c>
      <c r="BV12" s="716">
        <v>12</v>
      </c>
      <c r="BW12" s="714"/>
      <c r="BX12" s="714"/>
      <c r="BY12" s="719" t="s">
        <v>123</v>
      </c>
      <c r="BZ12" s="667">
        <v>31</v>
      </c>
      <c r="CA12" s="667">
        <v>32</v>
      </c>
      <c r="CB12" s="714"/>
      <c r="CC12" s="714"/>
      <c r="CD12" s="289" t="s">
        <v>124</v>
      </c>
      <c r="CE12" s="669">
        <v>51</v>
      </c>
      <c r="CF12" s="669">
        <v>52</v>
      </c>
      <c r="CG12" s="1"/>
      <c r="CH12" s="1"/>
      <c r="CI12" s="289" t="s">
        <v>218</v>
      </c>
      <c r="CJ12" s="672">
        <v>81</v>
      </c>
      <c r="CK12" s="672">
        <v>82</v>
      </c>
      <c r="CL12" s="1">
        <f>COUNTIF($BU$2:$CK12,CJ12)</f>
        <v>2</v>
      </c>
      <c r="CM12" s="1">
        <f>COUNTIF($BU$2:$CK12,CK12)</f>
        <v>2</v>
      </c>
      <c r="CN12" s="671">
        <v>76</v>
      </c>
      <c r="CO12" s="671">
        <v>74</v>
      </c>
      <c r="CR12" s="289">
        <v>10</v>
      </c>
      <c r="CS12" s="667">
        <v>36</v>
      </c>
      <c r="CT12" s="720">
        <v>31</v>
      </c>
    </row>
    <row r="13" spans="1:98" x14ac:dyDescent="0.25">
      <c r="A13" s="289" t="s">
        <v>82</v>
      </c>
      <c r="B13" s="281">
        <v>14</v>
      </c>
      <c r="C13" s="281">
        <v>12</v>
      </c>
      <c r="E13" s="289" t="s">
        <v>79</v>
      </c>
      <c r="F13">
        <f>F2+160</f>
        <v>175</v>
      </c>
      <c r="G13">
        <f>G2+160</f>
        <v>174</v>
      </c>
      <c r="I13" s="289" t="s">
        <v>109</v>
      </c>
      <c r="J13" s="665">
        <v>12</v>
      </c>
      <c r="K13" s="665">
        <v>16</v>
      </c>
      <c r="R13" s="289" t="s">
        <v>109</v>
      </c>
      <c r="S13" s="665">
        <v>14</v>
      </c>
      <c r="T13" s="665">
        <v>11</v>
      </c>
      <c r="V13" s="286" t="s">
        <v>110</v>
      </c>
      <c r="W13" s="283" t="s">
        <v>93</v>
      </c>
      <c r="X13" s="283" t="s">
        <v>92</v>
      </c>
      <c r="Y13" s="270" t="s">
        <v>53</v>
      </c>
      <c r="AA13" s="289" t="s">
        <v>109</v>
      </c>
      <c r="AB13" s="281">
        <v>15</v>
      </c>
      <c r="AC13" s="281">
        <v>18</v>
      </c>
      <c r="AF13" s="299" t="s">
        <v>109</v>
      </c>
      <c r="AG13" s="282">
        <v>21</v>
      </c>
      <c r="AH13" s="282">
        <v>24</v>
      </c>
      <c r="AI13" s="303"/>
      <c r="AK13" s="301" t="s">
        <v>109</v>
      </c>
      <c r="AL13" s="281">
        <v>43</v>
      </c>
      <c r="AM13" s="281">
        <v>41</v>
      </c>
      <c r="AN13" s="264"/>
      <c r="AP13" s="312" t="s">
        <v>109</v>
      </c>
      <c r="AQ13" s="291">
        <v>45</v>
      </c>
      <c r="AR13" s="291">
        <v>41</v>
      </c>
      <c r="AT13" s="297" t="s">
        <v>323</v>
      </c>
      <c r="AU13" s="245">
        <v>44</v>
      </c>
      <c r="AV13" s="246">
        <v>43</v>
      </c>
      <c r="AX13" s="730">
        <f t="shared" si="0"/>
        <v>0.4444444444444442</v>
      </c>
      <c r="AY13" s="289" t="s">
        <v>247</v>
      </c>
      <c r="AZ13" s="666">
        <v>21</v>
      </c>
      <c r="BA13" s="717">
        <v>22</v>
      </c>
      <c r="BB13" s="714"/>
      <c r="BC13" s="714"/>
      <c r="BD13" s="289" t="s">
        <v>248</v>
      </c>
      <c r="BE13" s="668">
        <v>41</v>
      </c>
      <c r="BF13" s="668">
        <v>42</v>
      </c>
      <c r="BG13" s="714"/>
      <c r="BH13" s="714"/>
      <c r="BI13" s="289" t="s">
        <v>249</v>
      </c>
      <c r="BJ13" s="670">
        <v>61</v>
      </c>
      <c r="BK13" s="670">
        <v>62</v>
      </c>
      <c r="BL13" s="1">
        <f>COUNTIF($BJ$2:$BK13,BJ13)</f>
        <v>2</v>
      </c>
      <c r="BM13" s="1">
        <f>COUNTIF($BJ$2:$BK13,BK13)</f>
        <v>2</v>
      </c>
      <c r="BN13" s="289" t="s">
        <v>355</v>
      </c>
      <c r="BO13" s="672">
        <v>81</v>
      </c>
      <c r="BP13" s="672">
        <v>82</v>
      </c>
      <c r="BQ13" s="1">
        <f>COUNTIF($BO$2:$BP13,BO13)</f>
        <v>2</v>
      </c>
      <c r="BR13" s="1">
        <f>COUNTIF($BO$2:$BP13,BP13)</f>
        <v>2</v>
      </c>
      <c r="BT13" s="289" t="s">
        <v>247</v>
      </c>
      <c r="BU13" s="666">
        <v>21</v>
      </c>
      <c r="BV13" s="717">
        <v>22</v>
      </c>
      <c r="BW13" s="714"/>
      <c r="BX13" s="714"/>
      <c r="BY13" s="289" t="s">
        <v>248</v>
      </c>
      <c r="BZ13" s="668">
        <v>41</v>
      </c>
      <c r="CA13" s="668">
        <v>42</v>
      </c>
      <c r="CB13" s="714"/>
      <c r="CC13" s="714"/>
      <c r="CD13" s="289" t="s">
        <v>249</v>
      </c>
      <c r="CE13" s="670">
        <v>61</v>
      </c>
      <c r="CF13" s="670">
        <v>62</v>
      </c>
      <c r="CG13" s="1"/>
      <c r="CH13" s="1"/>
      <c r="CI13" s="289" t="s">
        <v>250</v>
      </c>
      <c r="CJ13" s="671">
        <v>73</v>
      </c>
      <c r="CK13" s="671">
        <v>72</v>
      </c>
      <c r="CL13" s="1">
        <f>COUNTIF($BU$2:$CK13,CJ13)</f>
        <v>3</v>
      </c>
      <c r="CM13" s="1">
        <f>COUNTIF($BU$2:$CK13,CK13)</f>
        <v>2</v>
      </c>
      <c r="CN13" s="672">
        <v>83</v>
      </c>
      <c r="CO13" s="672">
        <v>85</v>
      </c>
      <c r="CR13" s="289">
        <v>11</v>
      </c>
      <c r="CS13" s="669">
        <v>56</v>
      </c>
      <c r="CT13" s="722">
        <v>51</v>
      </c>
    </row>
    <row r="14" spans="1:98" x14ac:dyDescent="0.25">
      <c r="A14" s="289" t="s">
        <v>83</v>
      </c>
      <c r="B14" s="281">
        <v>12</v>
      </c>
      <c r="C14" s="281">
        <v>13</v>
      </c>
      <c r="E14" s="289" t="s">
        <v>80</v>
      </c>
      <c r="F14">
        <f t="shared" ref="F14:G23" si="1">F3+160</f>
        <v>172</v>
      </c>
      <c r="G14">
        <f t="shared" si="1"/>
        <v>171</v>
      </c>
      <c r="I14" s="289" t="s">
        <v>110</v>
      </c>
      <c r="J14" s="665">
        <v>11</v>
      </c>
      <c r="K14" s="665">
        <v>14</v>
      </c>
      <c r="R14" s="289" t="s">
        <v>110</v>
      </c>
      <c r="S14" s="665">
        <v>13</v>
      </c>
      <c r="T14" s="665">
        <v>12</v>
      </c>
      <c r="V14" s="286" t="s">
        <v>111</v>
      </c>
      <c r="W14" s="283" t="s">
        <v>94</v>
      </c>
      <c r="X14" s="283" t="s">
        <v>95</v>
      </c>
      <c r="Y14" s="270" t="s">
        <v>60</v>
      </c>
      <c r="AA14" s="289" t="s">
        <v>110</v>
      </c>
      <c r="AB14" s="281">
        <v>14</v>
      </c>
      <c r="AC14" s="281">
        <v>12</v>
      </c>
      <c r="AF14" s="286" t="s">
        <v>110</v>
      </c>
      <c r="AG14" s="283" t="s">
        <v>198</v>
      </c>
      <c r="AH14" s="283" t="s">
        <v>201</v>
      </c>
      <c r="AI14" s="304" t="s">
        <v>246</v>
      </c>
      <c r="AK14" s="298" t="s">
        <v>110</v>
      </c>
      <c r="AL14" s="281">
        <v>14</v>
      </c>
      <c r="AM14" s="281">
        <v>12</v>
      </c>
      <c r="AN14" s="264"/>
      <c r="AP14" s="309" t="s">
        <v>110</v>
      </c>
      <c r="AQ14" s="291">
        <v>13</v>
      </c>
      <c r="AR14" s="291">
        <v>14</v>
      </c>
      <c r="AT14" s="297" t="s">
        <v>324</v>
      </c>
      <c r="AU14" s="245">
        <v>54</v>
      </c>
      <c r="AV14" s="246">
        <v>53</v>
      </c>
      <c r="AX14" s="730">
        <f t="shared" si="0"/>
        <v>0.45138888888888862</v>
      </c>
      <c r="AY14" s="289" t="s">
        <v>251</v>
      </c>
      <c r="AZ14" s="666">
        <v>26</v>
      </c>
      <c r="BA14" s="717">
        <v>24</v>
      </c>
      <c r="BB14" s="714"/>
      <c r="BC14" s="714"/>
      <c r="BD14" s="289" t="s">
        <v>254</v>
      </c>
      <c r="BE14" s="668">
        <v>46</v>
      </c>
      <c r="BF14" s="668">
        <v>44</v>
      </c>
      <c r="BG14" s="714"/>
      <c r="BH14" s="714"/>
      <c r="BI14" s="289" t="s">
        <v>257</v>
      </c>
      <c r="BJ14" s="670">
        <v>66</v>
      </c>
      <c r="BK14" s="670">
        <v>64</v>
      </c>
      <c r="BL14" s="1">
        <f>COUNTIF($BJ$2:$BK14,BJ14)</f>
        <v>2</v>
      </c>
      <c r="BM14" s="1">
        <f>COUNTIF($BJ$2:$BK14,BK14)</f>
        <v>2</v>
      </c>
      <c r="BN14" s="289" t="s">
        <v>359</v>
      </c>
      <c r="BO14" s="672">
        <v>86</v>
      </c>
      <c r="BP14" s="672">
        <v>84</v>
      </c>
      <c r="BQ14" s="1">
        <f>COUNTIF($BO$2:$BP14,BO14)</f>
        <v>2</v>
      </c>
      <c r="BR14" s="1">
        <f>COUNTIF($BO$2:$BP14,BP14)</f>
        <v>2</v>
      </c>
      <c r="BT14" s="289" t="s">
        <v>251</v>
      </c>
      <c r="BU14" s="665">
        <v>16</v>
      </c>
      <c r="BV14" s="716">
        <v>14</v>
      </c>
      <c r="BW14" s="714"/>
      <c r="BX14" s="714"/>
      <c r="BY14" s="719" t="s">
        <v>254</v>
      </c>
      <c r="BZ14" s="667">
        <v>36</v>
      </c>
      <c r="CA14" s="667">
        <v>34</v>
      </c>
      <c r="CB14" s="714"/>
      <c r="CC14" s="714"/>
      <c r="CD14" s="289" t="s">
        <v>257</v>
      </c>
      <c r="CE14" s="669">
        <v>56</v>
      </c>
      <c r="CF14" s="669">
        <v>54</v>
      </c>
      <c r="CG14" s="1"/>
      <c r="CH14" s="1"/>
      <c r="CI14" s="289" t="s">
        <v>260</v>
      </c>
      <c r="CJ14" s="672">
        <v>86</v>
      </c>
      <c r="CK14" s="672">
        <v>84</v>
      </c>
      <c r="CL14" s="1">
        <f>COUNTIF($BU$2:$CK14,CJ14)</f>
        <v>2</v>
      </c>
      <c r="CM14" s="1">
        <f>COUNTIF($BU$2:$CK14,CK14)</f>
        <v>2</v>
      </c>
      <c r="CN14" s="672">
        <v>81</v>
      </c>
      <c r="CO14" s="672">
        <v>82</v>
      </c>
      <c r="CR14" s="289">
        <v>12</v>
      </c>
      <c r="CS14" s="671">
        <v>76</v>
      </c>
      <c r="CT14" s="718">
        <v>71</v>
      </c>
    </row>
    <row r="15" spans="1:98" x14ac:dyDescent="0.25">
      <c r="A15" s="289" t="s">
        <v>84</v>
      </c>
      <c r="B15" s="281">
        <v>11</v>
      </c>
      <c r="C15" s="281">
        <v>14</v>
      </c>
      <c r="E15" s="289" t="s">
        <v>81</v>
      </c>
      <c r="F15">
        <f t="shared" si="1"/>
        <v>173</v>
      </c>
      <c r="G15">
        <f t="shared" si="1"/>
        <v>175</v>
      </c>
      <c r="I15" s="289" t="s">
        <v>111</v>
      </c>
      <c r="J15" s="665">
        <v>13</v>
      </c>
      <c r="K15" s="665">
        <v>12</v>
      </c>
      <c r="R15" s="289" t="s">
        <v>111</v>
      </c>
      <c r="S15" s="665">
        <v>15</v>
      </c>
      <c r="T15" s="665">
        <v>16</v>
      </c>
      <c r="V15" s="300" t="s">
        <v>108</v>
      </c>
      <c r="W15" s="287">
        <v>32</v>
      </c>
      <c r="X15" s="287">
        <v>31</v>
      </c>
      <c r="Y15" s="306" t="s">
        <v>243</v>
      </c>
      <c r="AA15" s="289" t="s">
        <v>111</v>
      </c>
      <c r="AB15" s="281">
        <v>17</v>
      </c>
      <c r="AC15" s="281">
        <v>13</v>
      </c>
      <c r="AF15" s="286" t="s">
        <v>111</v>
      </c>
      <c r="AG15" s="283" t="s">
        <v>93</v>
      </c>
      <c r="AH15" s="283" t="s">
        <v>196</v>
      </c>
      <c r="AI15" s="304" t="s">
        <v>264</v>
      </c>
      <c r="AK15" s="299" t="s">
        <v>111</v>
      </c>
      <c r="AL15" s="281">
        <v>24</v>
      </c>
      <c r="AM15" s="281">
        <v>22</v>
      </c>
      <c r="AN15" s="264"/>
      <c r="AP15" s="310" t="s">
        <v>111</v>
      </c>
      <c r="AQ15" s="291">
        <v>23</v>
      </c>
      <c r="AR15" s="291">
        <v>24</v>
      </c>
      <c r="AT15" s="297" t="s">
        <v>325</v>
      </c>
      <c r="AU15" s="245">
        <v>64</v>
      </c>
      <c r="AV15" s="246">
        <v>63</v>
      </c>
      <c r="AX15" s="730">
        <f t="shared" si="0"/>
        <v>0.45833333333333304</v>
      </c>
      <c r="AY15" s="289" t="s">
        <v>463</v>
      </c>
      <c r="AZ15" s="665">
        <v>15</v>
      </c>
      <c r="BA15" s="716">
        <v>11</v>
      </c>
      <c r="BB15" s="714"/>
      <c r="BC15" s="714"/>
      <c r="BD15" s="289" t="s">
        <v>464</v>
      </c>
      <c r="BE15" s="667">
        <v>35</v>
      </c>
      <c r="BF15" s="667">
        <v>31</v>
      </c>
      <c r="BG15" s="714"/>
      <c r="BH15" s="714"/>
      <c r="BI15" s="289" t="s">
        <v>465</v>
      </c>
      <c r="BJ15" s="669">
        <v>55</v>
      </c>
      <c r="BK15" s="669">
        <v>51</v>
      </c>
      <c r="BL15" s="1">
        <f>COUNTIF($BJ$2:$BK15,BJ15)</f>
        <v>3</v>
      </c>
      <c r="BM15" s="1">
        <f>COUNTIF($BJ$2:$BK15,BK15)</f>
        <v>3</v>
      </c>
      <c r="BN15" s="289" t="s">
        <v>363</v>
      </c>
      <c r="BO15" s="671">
        <v>75</v>
      </c>
      <c r="BP15" s="671">
        <v>71</v>
      </c>
      <c r="BQ15" s="1">
        <f>COUNTIF($BO$2:$BP15,BO15)</f>
        <v>3</v>
      </c>
      <c r="BR15" s="1">
        <f>COUNTIF($BO$2:$BP15,BP15)</f>
        <v>3</v>
      </c>
      <c r="BT15" s="289" t="s">
        <v>463</v>
      </c>
      <c r="BU15" s="666">
        <v>26</v>
      </c>
      <c r="BV15" s="717">
        <v>24</v>
      </c>
      <c r="BW15" s="714"/>
      <c r="BX15" s="714"/>
      <c r="BY15" s="289" t="s">
        <v>464</v>
      </c>
      <c r="BZ15" s="668">
        <v>46</v>
      </c>
      <c r="CA15" s="668">
        <v>44</v>
      </c>
      <c r="CB15" s="714"/>
      <c r="CC15" s="714"/>
      <c r="CD15" s="289" t="s">
        <v>465</v>
      </c>
      <c r="CE15" s="670">
        <v>66</v>
      </c>
      <c r="CF15" s="670">
        <v>64</v>
      </c>
      <c r="CG15" s="1"/>
      <c r="CH15" s="1"/>
      <c r="CI15" s="289" t="s">
        <v>466</v>
      </c>
      <c r="CJ15" s="671">
        <v>75</v>
      </c>
      <c r="CK15" s="671">
        <v>76</v>
      </c>
      <c r="CL15" s="1">
        <f>COUNTIF($BU$2:$CK15,CJ15)</f>
        <v>3</v>
      </c>
      <c r="CM15" s="1">
        <f>COUNTIF($BU$2:$CK15,CK15)</f>
        <v>3</v>
      </c>
      <c r="CN15" s="672">
        <v>86</v>
      </c>
      <c r="CO15" s="672">
        <v>84</v>
      </c>
      <c r="CR15" s="289">
        <v>13</v>
      </c>
      <c r="CS15" s="666">
        <v>22</v>
      </c>
      <c r="CT15" s="717">
        <v>25</v>
      </c>
    </row>
    <row r="16" spans="1:98" x14ac:dyDescent="0.25">
      <c r="E16" s="289" t="s">
        <v>82</v>
      </c>
      <c r="F16">
        <f t="shared" si="1"/>
        <v>174</v>
      </c>
      <c r="G16">
        <f t="shared" si="1"/>
        <v>172</v>
      </c>
      <c r="I16" s="289" t="s">
        <v>68</v>
      </c>
      <c r="J16" s="665">
        <v>15</v>
      </c>
      <c r="K16" s="665">
        <v>16</v>
      </c>
      <c r="R16" s="289" t="s">
        <v>68</v>
      </c>
      <c r="S16" s="665">
        <v>17</v>
      </c>
      <c r="T16" s="665">
        <v>14</v>
      </c>
      <c r="V16" s="286" t="s">
        <v>68</v>
      </c>
      <c r="W16" s="283" t="s">
        <v>224</v>
      </c>
      <c r="X16" s="283" t="s">
        <v>225</v>
      </c>
      <c r="Y16" s="304" t="s">
        <v>244</v>
      </c>
      <c r="AA16" s="289" t="s">
        <v>68</v>
      </c>
      <c r="AB16" s="281">
        <v>15</v>
      </c>
      <c r="AC16" s="281">
        <v>11</v>
      </c>
      <c r="AF16" s="286" t="s">
        <v>68</v>
      </c>
      <c r="AG16" s="283" t="s">
        <v>94</v>
      </c>
      <c r="AH16" s="283" t="s">
        <v>194</v>
      </c>
      <c r="AI16" s="304" t="s">
        <v>265</v>
      </c>
      <c r="AK16" s="300" t="s">
        <v>68</v>
      </c>
      <c r="AL16" s="281">
        <v>34</v>
      </c>
      <c r="AM16" s="281">
        <v>32</v>
      </c>
      <c r="AN16" s="264"/>
      <c r="AP16" s="311" t="s">
        <v>68</v>
      </c>
      <c r="AQ16" s="291">
        <v>33</v>
      </c>
      <c r="AR16" s="291">
        <v>34</v>
      </c>
      <c r="AT16" s="297" t="s">
        <v>326</v>
      </c>
      <c r="AU16" s="245">
        <v>74</v>
      </c>
      <c r="AV16" s="246">
        <v>73</v>
      </c>
      <c r="AX16" s="730">
        <f t="shared" si="0"/>
        <v>0.46527777777777746</v>
      </c>
      <c r="AY16" s="289" t="s">
        <v>467</v>
      </c>
      <c r="AZ16" s="665">
        <v>16</v>
      </c>
      <c r="BA16" s="716">
        <v>13</v>
      </c>
      <c r="BB16" s="714"/>
      <c r="BC16" s="714"/>
      <c r="BD16" s="289" t="s">
        <v>468</v>
      </c>
      <c r="BE16" s="667">
        <v>36</v>
      </c>
      <c r="BF16" s="667">
        <v>33</v>
      </c>
      <c r="BG16" s="714"/>
      <c r="BH16" s="714"/>
      <c r="BI16" s="289" t="s">
        <v>469</v>
      </c>
      <c r="BJ16" s="669">
        <v>56</v>
      </c>
      <c r="BK16" s="669">
        <v>53</v>
      </c>
      <c r="BL16" s="1">
        <f>COUNTIF($BJ$2:$BK16,BJ16)</f>
        <v>3</v>
      </c>
      <c r="BM16" s="1">
        <f>COUNTIF($BJ$2:$BK16,BK16)</f>
        <v>3</v>
      </c>
      <c r="BN16" s="289" t="s">
        <v>367</v>
      </c>
      <c r="BO16" s="671">
        <v>76</v>
      </c>
      <c r="BP16" s="671">
        <v>73</v>
      </c>
      <c r="BQ16" s="1">
        <f>COUNTIF($BO$2:$BP16,BO16)</f>
        <v>3</v>
      </c>
      <c r="BR16" s="1">
        <f>COUNTIF($BO$2:$BP16,BP16)</f>
        <v>3</v>
      </c>
      <c r="BT16" s="289" t="s">
        <v>467</v>
      </c>
      <c r="BU16" s="665">
        <v>15</v>
      </c>
      <c r="BV16" s="716">
        <v>11</v>
      </c>
      <c r="BW16" s="714"/>
      <c r="BX16" s="714"/>
      <c r="BY16" s="719" t="s">
        <v>468</v>
      </c>
      <c r="BZ16" s="667">
        <v>35</v>
      </c>
      <c r="CA16" s="667">
        <v>31</v>
      </c>
      <c r="CB16" s="714"/>
      <c r="CC16" s="714"/>
      <c r="CD16" s="289" t="s">
        <v>469</v>
      </c>
      <c r="CE16" s="669">
        <v>55</v>
      </c>
      <c r="CF16" s="669">
        <v>51</v>
      </c>
      <c r="CG16" s="1"/>
      <c r="CH16" s="1"/>
      <c r="CI16" s="289" t="s">
        <v>470</v>
      </c>
      <c r="CJ16" s="672">
        <v>85</v>
      </c>
      <c r="CK16" s="672">
        <v>81</v>
      </c>
      <c r="CL16" s="1">
        <f>COUNTIF($BU$2:$CK16,CJ16)</f>
        <v>3</v>
      </c>
      <c r="CM16" s="1">
        <f>COUNTIF($BU$2:$CK16,CK16)</f>
        <v>3</v>
      </c>
      <c r="CN16" s="671">
        <v>75</v>
      </c>
      <c r="CO16" s="671">
        <v>71</v>
      </c>
      <c r="CR16" s="289">
        <v>14</v>
      </c>
      <c r="CS16" s="668">
        <v>42</v>
      </c>
      <c r="CT16" s="721">
        <v>45</v>
      </c>
    </row>
    <row r="17" spans="5:98" x14ac:dyDescent="0.25">
      <c r="E17" s="289" t="s">
        <v>83</v>
      </c>
      <c r="F17">
        <f t="shared" si="1"/>
        <v>171</v>
      </c>
      <c r="G17">
        <f t="shared" si="1"/>
        <v>173</v>
      </c>
      <c r="I17" s="289" t="s">
        <v>75</v>
      </c>
      <c r="J17" s="666">
        <v>22</v>
      </c>
      <c r="K17" s="666">
        <v>25</v>
      </c>
      <c r="R17" s="289" t="s">
        <v>75</v>
      </c>
      <c r="S17" s="665">
        <v>11</v>
      </c>
      <c r="T17" s="665">
        <v>13</v>
      </c>
      <c r="V17" s="294" t="s">
        <v>75</v>
      </c>
      <c r="W17" s="283" t="s">
        <v>226</v>
      </c>
      <c r="X17" s="284" t="s">
        <v>227</v>
      </c>
      <c r="Y17" s="270" t="s">
        <v>7</v>
      </c>
      <c r="AA17" s="289" t="s">
        <v>75</v>
      </c>
      <c r="AB17" s="281">
        <v>18</v>
      </c>
      <c r="AC17" s="281">
        <v>16</v>
      </c>
      <c r="AF17" s="294" t="s">
        <v>75</v>
      </c>
      <c r="AG17" s="283" t="s">
        <v>92</v>
      </c>
      <c r="AH17" s="283" t="s">
        <v>229</v>
      </c>
      <c r="AI17" s="270" t="s">
        <v>53</v>
      </c>
      <c r="AK17" s="301" t="s">
        <v>75</v>
      </c>
      <c r="AL17" s="281">
        <v>44</v>
      </c>
      <c r="AM17" s="281">
        <v>42</v>
      </c>
      <c r="AN17" s="264"/>
      <c r="AP17" s="312" t="s">
        <v>75</v>
      </c>
      <c r="AQ17" s="292">
        <v>43</v>
      </c>
      <c r="AR17" s="291">
        <v>44</v>
      </c>
      <c r="AT17" s="297" t="s">
        <v>327</v>
      </c>
      <c r="AU17" s="245">
        <v>84</v>
      </c>
      <c r="AV17" s="246">
        <v>83</v>
      </c>
      <c r="AX17" s="730">
        <f t="shared" si="0"/>
        <v>0.47222222222222188</v>
      </c>
      <c r="AY17" s="289" t="s">
        <v>471</v>
      </c>
      <c r="AZ17" s="665">
        <v>14</v>
      </c>
      <c r="BA17" s="716">
        <v>12</v>
      </c>
      <c r="BB17" s="714"/>
      <c r="BC17" s="714"/>
      <c r="BD17" s="289" t="s">
        <v>472</v>
      </c>
      <c r="BE17" s="667">
        <v>34</v>
      </c>
      <c r="BF17" s="667">
        <v>32</v>
      </c>
      <c r="BG17" s="714"/>
      <c r="BH17" s="714"/>
      <c r="BI17" s="289" t="s">
        <v>473</v>
      </c>
      <c r="BJ17" s="669">
        <v>54</v>
      </c>
      <c r="BK17" s="669">
        <v>52</v>
      </c>
      <c r="BL17" s="1">
        <f>COUNTIF($BJ$2:$BK17,BJ17)</f>
        <v>3</v>
      </c>
      <c r="BM17" s="1">
        <f>COUNTIF($BJ$2:$BK17,BK17)</f>
        <v>3</v>
      </c>
      <c r="BN17" s="289" t="s">
        <v>371</v>
      </c>
      <c r="BO17" s="671">
        <v>74</v>
      </c>
      <c r="BP17" s="671">
        <v>72</v>
      </c>
      <c r="BQ17" s="1">
        <f>COUNTIF($BO$2:$BP17,BO17)</f>
        <v>3</v>
      </c>
      <c r="BR17" s="1">
        <f>COUNTIF($BO$2:$BP17,BP17)</f>
        <v>3</v>
      </c>
      <c r="BT17" s="289" t="s">
        <v>471</v>
      </c>
      <c r="BU17" s="666">
        <v>25</v>
      </c>
      <c r="BV17" s="717">
        <v>21</v>
      </c>
      <c r="BW17" s="714"/>
      <c r="BX17" s="714"/>
      <c r="BY17" s="289" t="s">
        <v>472</v>
      </c>
      <c r="BZ17" s="668">
        <v>45</v>
      </c>
      <c r="CA17" s="668">
        <v>41</v>
      </c>
      <c r="CB17" s="714"/>
      <c r="CC17" s="714"/>
      <c r="CD17" s="289" t="s">
        <v>473</v>
      </c>
      <c r="CE17" s="670">
        <v>65</v>
      </c>
      <c r="CF17" s="670">
        <v>61</v>
      </c>
      <c r="CG17" s="1"/>
      <c r="CH17" s="1"/>
      <c r="CI17" s="289" t="s">
        <v>474</v>
      </c>
      <c r="CJ17" s="671">
        <v>77</v>
      </c>
      <c r="CK17" s="671">
        <v>74</v>
      </c>
      <c r="CL17" s="1">
        <f>COUNTIF($BU$2:$CK17,CJ17)</f>
        <v>3</v>
      </c>
      <c r="CM17" s="1">
        <f>COUNTIF($BU$2:$CK17,CK17)</f>
        <v>3</v>
      </c>
      <c r="CN17" s="671">
        <v>76</v>
      </c>
      <c r="CO17" s="671">
        <v>73</v>
      </c>
      <c r="CR17" s="289">
        <v>15</v>
      </c>
      <c r="CS17" s="670">
        <v>62</v>
      </c>
      <c r="CT17" s="724">
        <v>65</v>
      </c>
    </row>
    <row r="18" spans="5:98" x14ac:dyDescent="0.25">
      <c r="E18" s="289" t="s">
        <v>84</v>
      </c>
      <c r="F18">
        <f t="shared" si="1"/>
        <v>175</v>
      </c>
      <c r="G18">
        <f t="shared" si="1"/>
        <v>172</v>
      </c>
      <c r="I18" s="289" t="s">
        <v>69</v>
      </c>
      <c r="J18" s="666">
        <v>24</v>
      </c>
      <c r="K18" s="666">
        <v>23</v>
      </c>
      <c r="R18" s="289" t="s">
        <v>69</v>
      </c>
      <c r="S18" s="665">
        <v>12</v>
      </c>
      <c r="T18" s="665">
        <v>15</v>
      </c>
      <c r="AA18" s="289" t="s">
        <v>69</v>
      </c>
      <c r="AB18" s="281">
        <v>13</v>
      </c>
      <c r="AC18" s="281">
        <v>14</v>
      </c>
      <c r="AF18" s="294" t="s">
        <v>69</v>
      </c>
      <c r="AG18" s="283" t="s">
        <v>95</v>
      </c>
      <c r="AH18" s="283" t="s">
        <v>230</v>
      </c>
      <c r="AI18" s="270" t="s">
        <v>60</v>
      </c>
      <c r="AK18" s="298" t="s">
        <v>69</v>
      </c>
      <c r="AL18" s="281">
        <v>12</v>
      </c>
      <c r="AM18" s="281">
        <v>13</v>
      </c>
      <c r="AN18" s="264"/>
      <c r="AP18" s="309" t="s">
        <v>69</v>
      </c>
      <c r="AQ18" s="292">
        <v>11</v>
      </c>
      <c r="AR18" s="291">
        <v>12</v>
      </c>
      <c r="AT18" s="297" t="s">
        <v>328</v>
      </c>
      <c r="AU18" s="245">
        <v>16</v>
      </c>
      <c r="AV18" s="246">
        <v>11</v>
      </c>
      <c r="AX18" s="730">
        <f t="shared" si="0"/>
        <v>0.4791666666666663</v>
      </c>
      <c r="AY18" s="289" t="s">
        <v>475</v>
      </c>
      <c r="AZ18" s="666">
        <v>25</v>
      </c>
      <c r="BA18" s="717">
        <v>21</v>
      </c>
      <c r="BB18" s="714"/>
      <c r="BC18" s="714"/>
      <c r="BD18" s="289" t="s">
        <v>476</v>
      </c>
      <c r="BE18" s="668">
        <v>45</v>
      </c>
      <c r="BF18" s="668">
        <v>41</v>
      </c>
      <c r="BG18" s="714"/>
      <c r="BH18" s="714"/>
      <c r="BI18" s="289" t="s">
        <v>477</v>
      </c>
      <c r="BJ18" s="670">
        <v>65</v>
      </c>
      <c r="BK18" s="670">
        <v>61</v>
      </c>
      <c r="BL18" s="1">
        <f>COUNTIF($BJ$2:$BK18,BJ18)</f>
        <v>3</v>
      </c>
      <c r="BM18" s="1">
        <f>COUNTIF($BJ$2:$BK18,BK18)</f>
        <v>3</v>
      </c>
      <c r="BN18" s="289" t="s">
        <v>375</v>
      </c>
      <c r="BO18" s="672">
        <v>85</v>
      </c>
      <c r="BP18" s="672">
        <v>81</v>
      </c>
      <c r="BQ18" s="1">
        <f>COUNTIF($BO$2:$BP18,BO18)</f>
        <v>3</v>
      </c>
      <c r="BR18" s="1">
        <f>COUNTIF($BO$2:$BP18,BP18)</f>
        <v>3</v>
      </c>
      <c r="BT18" s="289" t="s">
        <v>475</v>
      </c>
      <c r="BU18" s="665">
        <v>16</v>
      </c>
      <c r="BV18" s="716">
        <v>13</v>
      </c>
      <c r="BW18" s="714"/>
      <c r="BX18" s="714"/>
      <c r="BY18" s="719" t="s">
        <v>476</v>
      </c>
      <c r="BZ18" s="667">
        <v>36</v>
      </c>
      <c r="CA18" s="667">
        <v>33</v>
      </c>
      <c r="CB18" s="714"/>
      <c r="CC18" s="714"/>
      <c r="CD18" s="289" t="s">
        <v>477</v>
      </c>
      <c r="CE18" s="669">
        <v>56</v>
      </c>
      <c r="CF18" s="669">
        <v>53</v>
      </c>
      <c r="CG18" s="1"/>
      <c r="CH18" s="1"/>
      <c r="CI18" s="289" t="s">
        <v>478</v>
      </c>
      <c r="CJ18" s="671">
        <v>71</v>
      </c>
      <c r="CK18" s="671">
        <v>73</v>
      </c>
      <c r="CL18" s="1">
        <f>COUNTIF($BU$2:$CK18,CJ18)</f>
        <v>4</v>
      </c>
      <c r="CM18" s="1">
        <f>COUNTIF($BU$2:$CK18,CK18)</f>
        <v>4</v>
      </c>
      <c r="CN18" s="671">
        <v>74</v>
      </c>
      <c r="CO18" s="671">
        <v>72</v>
      </c>
      <c r="CR18" s="289">
        <v>16</v>
      </c>
      <c r="CS18" s="672">
        <v>82</v>
      </c>
      <c r="CT18" s="723">
        <v>85</v>
      </c>
    </row>
    <row r="19" spans="5:98" x14ac:dyDescent="0.25">
      <c r="E19" s="289" t="s">
        <v>85</v>
      </c>
      <c r="F19">
        <f t="shared" si="1"/>
        <v>174</v>
      </c>
      <c r="G19">
        <f t="shared" si="1"/>
        <v>171</v>
      </c>
      <c r="I19" s="289" t="s">
        <v>70</v>
      </c>
      <c r="J19" s="666">
        <v>26</v>
      </c>
      <c r="K19" s="666">
        <v>21</v>
      </c>
      <c r="R19" s="289" t="s">
        <v>70</v>
      </c>
      <c r="S19" s="665">
        <v>16</v>
      </c>
      <c r="T19" s="665">
        <v>14</v>
      </c>
      <c r="AA19" s="289" t="s">
        <v>70</v>
      </c>
      <c r="AB19" s="281">
        <v>12</v>
      </c>
      <c r="AC19" s="281">
        <v>15</v>
      </c>
      <c r="AF19" s="294" t="s">
        <v>70</v>
      </c>
      <c r="AG19" s="283" t="s">
        <v>231</v>
      </c>
      <c r="AH19" s="283" t="s">
        <v>232</v>
      </c>
      <c r="AI19" s="304" t="s">
        <v>243</v>
      </c>
      <c r="AK19" s="299" t="s">
        <v>70</v>
      </c>
      <c r="AL19" s="281">
        <v>22</v>
      </c>
      <c r="AM19" s="281">
        <v>23</v>
      </c>
      <c r="AN19" s="264"/>
      <c r="AP19" s="310" t="s">
        <v>70</v>
      </c>
      <c r="AQ19" s="291">
        <v>21</v>
      </c>
      <c r="AR19" s="291">
        <v>22</v>
      </c>
      <c r="AT19" s="297" t="s">
        <v>329</v>
      </c>
      <c r="AU19" s="245">
        <v>26</v>
      </c>
      <c r="AV19" s="246">
        <v>21</v>
      </c>
      <c r="AX19" s="730">
        <f t="shared" si="0"/>
        <v>0.48611111111111072</v>
      </c>
      <c r="AY19" s="289" t="s">
        <v>479</v>
      </c>
      <c r="AZ19" s="666">
        <v>26</v>
      </c>
      <c r="BA19" s="717">
        <v>23</v>
      </c>
      <c r="BB19" s="714"/>
      <c r="BC19" s="714"/>
      <c r="BD19" s="289" t="s">
        <v>480</v>
      </c>
      <c r="BE19" s="668">
        <v>46</v>
      </c>
      <c r="BF19" s="668">
        <v>43</v>
      </c>
      <c r="BG19" s="714"/>
      <c r="BH19" s="714"/>
      <c r="BI19" s="289" t="s">
        <v>481</v>
      </c>
      <c r="BJ19" s="670">
        <v>66</v>
      </c>
      <c r="BK19" s="670">
        <v>63</v>
      </c>
      <c r="BL19" s="1">
        <f>COUNTIF($BJ$2:$BK19,BJ19)</f>
        <v>3</v>
      </c>
      <c r="BM19" s="1">
        <f>COUNTIF($BJ$2:$BK19,BK19)</f>
        <v>3</v>
      </c>
      <c r="BN19" s="289" t="s">
        <v>379</v>
      </c>
      <c r="BO19" s="672">
        <v>86</v>
      </c>
      <c r="BP19" s="672">
        <v>83</v>
      </c>
      <c r="BQ19" s="1">
        <f>COUNTIF($BO$2:$BP19,BO19)</f>
        <v>3</v>
      </c>
      <c r="BR19" s="1">
        <f>COUNTIF($BO$2:$BP19,BP19)</f>
        <v>3</v>
      </c>
      <c r="BT19" s="289" t="s">
        <v>479</v>
      </c>
      <c r="BU19" s="666">
        <v>26</v>
      </c>
      <c r="BV19" s="717">
        <v>23</v>
      </c>
      <c r="BW19" s="714"/>
      <c r="BX19" s="714"/>
      <c r="BY19" s="289" t="s">
        <v>480</v>
      </c>
      <c r="BZ19" s="668">
        <v>46</v>
      </c>
      <c r="CA19" s="668">
        <v>43</v>
      </c>
      <c r="CB19" s="714"/>
      <c r="CC19" s="714"/>
      <c r="CD19" s="289" t="s">
        <v>481</v>
      </c>
      <c r="CE19" s="670">
        <v>66</v>
      </c>
      <c r="CF19" s="670">
        <v>63</v>
      </c>
      <c r="CG19" s="1"/>
      <c r="CH19" s="1"/>
      <c r="CI19" s="289" t="s">
        <v>482</v>
      </c>
      <c r="CJ19" s="672">
        <v>86</v>
      </c>
      <c r="CK19" s="672">
        <v>83</v>
      </c>
      <c r="CL19" s="1">
        <f>COUNTIF($BU$2:$CK19,CJ19)</f>
        <v>3</v>
      </c>
      <c r="CM19" s="1">
        <f>COUNTIF($BU$2:$CK19,CK19)</f>
        <v>3</v>
      </c>
      <c r="CN19" s="672">
        <v>85</v>
      </c>
      <c r="CO19" s="672">
        <v>81</v>
      </c>
      <c r="CR19" s="289">
        <v>17</v>
      </c>
      <c r="CS19" s="666">
        <v>24</v>
      </c>
      <c r="CT19" s="717">
        <v>23</v>
      </c>
    </row>
    <row r="20" spans="5:98" x14ac:dyDescent="0.25">
      <c r="E20" s="289" t="s">
        <v>86</v>
      </c>
      <c r="F20">
        <f t="shared" si="1"/>
        <v>172</v>
      </c>
      <c r="G20">
        <f t="shared" si="1"/>
        <v>173</v>
      </c>
      <c r="I20" s="289" t="s">
        <v>112</v>
      </c>
      <c r="J20" s="666">
        <v>23</v>
      </c>
      <c r="K20" s="666">
        <v>25</v>
      </c>
      <c r="R20" s="289" t="s">
        <v>112</v>
      </c>
      <c r="S20" s="665">
        <v>15</v>
      </c>
      <c r="T20" s="665">
        <v>11</v>
      </c>
      <c r="AA20" s="289" t="s">
        <v>112</v>
      </c>
      <c r="AB20" s="281">
        <v>17</v>
      </c>
      <c r="AC20" s="281">
        <v>18</v>
      </c>
      <c r="AF20" s="294" t="s">
        <v>112</v>
      </c>
      <c r="AG20" s="283" t="s">
        <v>233</v>
      </c>
      <c r="AH20" s="283" t="s">
        <v>234</v>
      </c>
      <c r="AI20" s="304" t="s">
        <v>244</v>
      </c>
      <c r="AK20" s="300" t="s">
        <v>112</v>
      </c>
      <c r="AL20" s="281">
        <v>32</v>
      </c>
      <c r="AM20" s="281">
        <v>33</v>
      </c>
      <c r="AN20" s="264"/>
      <c r="AP20" s="311" t="s">
        <v>112</v>
      </c>
      <c r="AQ20" s="292">
        <v>31</v>
      </c>
      <c r="AR20" s="291">
        <v>32</v>
      </c>
      <c r="AT20" s="297" t="s">
        <v>330</v>
      </c>
      <c r="AU20" s="245">
        <v>36</v>
      </c>
      <c r="AV20" s="246">
        <v>31</v>
      </c>
      <c r="AX20" s="730">
        <f t="shared" si="0"/>
        <v>0.49305555555555514</v>
      </c>
      <c r="AY20" s="289" t="s">
        <v>483</v>
      </c>
      <c r="AZ20" s="666">
        <v>24</v>
      </c>
      <c r="BA20" s="717">
        <v>22</v>
      </c>
      <c r="BB20" s="714"/>
      <c r="BC20" s="714"/>
      <c r="BD20" s="289" t="s">
        <v>484</v>
      </c>
      <c r="BE20" s="668">
        <v>44</v>
      </c>
      <c r="BF20" s="668">
        <v>42</v>
      </c>
      <c r="BG20" s="714"/>
      <c r="BH20" s="714"/>
      <c r="BI20" s="289" t="s">
        <v>485</v>
      </c>
      <c r="BJ20" s="670">
        <v>64</v>
      </c>
      <c r="BK20" s="670">
        <v>62</v>
      </c>
      <c r="BL20" s="1">
        <f>COUNTIF($BJ$2:$BK20,BJ20)</f>
        <v>3</v>
      </c>
      <c r="BM20" s="1">
        <f>COUNTIF($BJ$2:$BK20,BK20)</f>
        <v>3</v>
      </c>
      <c r="BN20" s="289" t="s">
        <v>383</v>
      </c>
      <c r="BO20" s="672">
        <v>84</v>
      </c>
      <c r="BP20" s="672">
        <v>82</v>
      </c>
      <c r="BQ20" s="1">
        <f>COUNTIF($BO$2:$BP20,BO20)</f>
        <v>3</v>
      </c>
      <c r="BR20" s="1">
        <f>COUNTIF($BO$2:$BP20,BP20)</f>
        <v>3</v>
      </c>
      <c r="BT20" s="289" t="s">
        <v>483</v>
      </c>
      <c r="BU20" s="665">
        <v>14</v>
      </c>
      <c r="BV20" s="716">
        <v>12</v>
      </c>
      <c r="BW20" s="714"/>
      <c r="BX20" s="714"/>
      <c r="BY20" s="719" t="s">
        <v>484</v>
      </c>
      <c r="BZ20" s="667">
        <v>34</v>
      </c>
      <c r="CA20" s="667">
        <v>32</v>
      </c>
      <c r="CB20" s="714"/>
      <c r="CC20" s="714"/>
      <c r="CD20" s="289" t="s">
        <v>485</v>
      </c>
      <c r="CE20" s="669">
        <v>54</v>
      </c>
      <c r="CF20" s="669">
        <v>52</v>
      </c>
      <c r="CG20" s="1"/>
      <c r="CH20" s="1"/>
      <c r="CI20" s="289" t="s">
        <v>486</v>
      </c>
      <c r="CJ20" s="671">
        <v>72</v>
      </c>
      <c r="CK20" s="671">
        <v>75</v>
      </c>
      <c r="CL20" s="1">
        <f>COUNTIF($BU$2:$CK20,CJ20)</f>
        <v>3</v>
      </c>
      <c r="CM20" s="1">
        <f>COUNTIF($BU$2:$CK20,CK20)</f>
        <v>4</v>
      </c>
      <c r="CN20" s="672">
        <v>86</v>
      </c>
      <c r="CO20" s="672">
        <v>83</v>
      </c>
      <c r="CR20" s="289">
        <v>18</v>
      </c>
      <c r="CS20" s="668">
        <v>44</v>
      </c>
      <c r="CT20" s="721">
        <v>43</v>
      </c>
    </row>
    <row r="21" spans="5:98" x14ac:dyDescent="0.25">
      <c r="E21" s="289" t="s">
        <v>87</v>
      </c>
      <c r="F21">
        <f t="shared" si="1"/>
        <v>171</v>
      </c>
      <c r="G21">
        <f t="shared" si="1"/>
        <v>175</v>
      </c>
      <c r="I21" s="289" t="s">
        <v>113</v>
      </c>
      <c r="J21" s="666">
        <v>21</v>
      </c>
      <c r="K21" s="666">
        <v>22</v>
      </c>
      <c r="R21" s="289" t="s">
        <v>113</v>
      </c>
      <c r="S21" s="665">
        <v>17</v>
      </c>
      <c r="T21" s="665">
        <v>13</v>
      </c>
      <c r="AA21" s="289" t="s">
        <v>113</v>
      </c>
      <c r="AB21" s="281">
        <v>11</v>
      </c>
      <c r="AC21" s="281">
        <v>16</v>
      </c>
      <c r="AF21" s="294" t="s">
        <v>113</v>
      </c>
      <c r="AG21" s="283" t="s">
        <v>235</v>
      </c>
      <c r="AH21" s="283" t="s">
        <v>236</v>
      </c>
      <c r="AI21" s="270" t="s">
        <v>7</v>
      </c>
      <c r="AK21" s="301" t="s">
        <v>113</v>
      </c>
      <c r="AL21" s="281">
        <v>42</v>
      </c>
      <c r="AM21" s="281">
        <v>43</v>
      </c>
      <c r="AN21" s="264"/>
      <c r="AP21" s="312" t="s">
        <v>113</v>
      </c>
      <c r="AQ21" s="292">
        <v>41</v>
      </c>
      <c r="AR21" s="291">
        <v>42</v>
      </c>
      <c r="AT21" s="297" t="s">
        <v>331</v>
      </c>
      <c r="AU21" s="245">
        <v>46</v>
      </c>
      <c r="AV21" s="246">
        <v>41</v>
      </c>
      <c r="AX21" s="730">
        <f t="shared" si="0"/>
        <v>0.49999999999999956</v>
      </c>
      <c r="AY21" s="289" t="s">
        <v>487</v>
      </c>
      <c r="AZ21" s="665">
        <v>11</v>
      </c>
      <c r="BA21" s="716">
        <v>13</v>
      </c>
      <c r="BB21" s="714"/>
      <c r="BC21" s="714"/>
      <c r="BD21" s="289" t="s">
        <v>488</v>
      </c>
      <c r="BE21" s="667">
        <v>31</v>
      </c>
      <c r="BF21" s="667">
        <v>33</v>
      </c>
      <c r="BG21" s="714"/>
      <c r="BH21" s="714"/>
      <c r="BI21" s="289" t="s">
        <v>489</v>
      </c>
      <c r="BJ21" s="669">
        <v>51</v>
      </c>
      <c r="BK21" s="669">
        <v>53</v>
      </c>
      <c r="BL21" s="1">
        <f>COUNTIF($BJ$2:$BK21,BJ21)</f>
        <v>4</v>
      </c>
      <c r="BM21" s="1">
        <f>COUNTIF($BJ$2:$BK21,BK21)</f>
        <v>4</v>
      </c>
      <c r="BN21" s="289" t="s">
        <v>387</v>
      </c>
      <c r="BO21" s="671">
        <v>71</v>
      </c>
      <c r="BP21" s="671">
        <v>73</v>
      </c>
      <c r="BQ21" s="1">
        <f>COUNTIF($BO$2:$BP21,BO21)</f>
        <v>4</v>
      </c>
      <c r="BR21" s="1">
        <f>COUNTIF($BO$2:$BP21,BP21)</f>
        <v>4</v>
      </c>
      <c r="BT21" s="289" t="s">
        <v>487</v>
      </c>
      <c r="BU21" s="666">
        <v>24</v>
      </c>
      <c r="BV21" s="717">
        <v>22</v>
      </c>
      <c r="BW21" s="714"/>
      <c r="BX21" s="714"/>
      <c r="BY21" s="289" t="s">
        <v>488</v>
      </c>
      <c r="BZ21" s="668">
        <v>44</v>
      </c>
      <c r="CA21" s="668">
        <v>42</v>
      </c>
      <c r="CB21" s="714"/>
      <c r="CC21" s="714"/>
      <c r="CD21" s="289" t="s">
        <v>489</v>
      </c>
      <c r="CE21" s="670">
        <v>64</v>
      </c>
      <c r="CF21" s="670">
        <v>62</v>
      </c>
      <c r="CG21" s="1"/>
      <c r="CH21" s="1"/>
      <c r="CI21" s="289" t="s">
        <v>490</v>
      </c>
      <c r="CJ21" s="672">
        <v>84</v>
      </c>
      <c r="CK21" s="672">
        <v>82</v>
      </c>
      <c r="CL21" s="1">
        <f>COUNTIF($BU$2:$CK21,CJ21)</f>
        <v>3</v>
      </c>
      <c r="CM21" s="1">
        <f>COUNTIF($BU$2:$CK21,CK21)</f>
        <v>3</v>
      </c>
      <c r="CN21" s="672">
        <v>84</v>
      </c>
      <c r="CO21" s="672">
        <v>82</v>
      </c>
      <c r="CR21" s="289">
        <v>19</v>
      </c>
      <c r="CS21" s="670">
        <v>64</v>
      </c>
      <c r="CT21" s="724">
        <v>63</v>
      </c>
    </row>
    <row r="22" spans="5:98" x14ac:dyDescent="0.25">
      <c r="E22" s="289" t="s">
        <v>77</v>
      </c>
      <c r="F22">
        <f t="shared" si="1"/>
        <v>173</v>
      </c>
      <c r="G22">
        <f t="shared" si="1"/>
        <v>174</v>
      </c>
      <c r="I22" s="289" t="s">
        <v>71</v>
      </c>
      <c r="J22" s="666">
        <v>26</v>
      </c>
      <c r="K22" s="666">
        <v>24</v>
      </c>
      <c r="R22" s="289" t="s">
        <v>71</v>
      </c>
      <c r="S22" s="665">
        <v>12</v>
      </c>
      <c r="T22" s="665">
        <v>16</v>
      </c>
      <c r="AA22" s="289" t="s">
        <v>71</v>
      </c>
      <c r="AB22" s="281">
        <v>18</v>
      </c>
      <c r="AC22" s="281">
        <v>14</v>
      </c>
      <c r="AK22" s="298" t="s">
        <v>71</v>
      </c>
      <c r="AL22" s="281">
        <v>11</v>
      </c>
      <c r="AM22" s="281">
        <v>14</v>
      </c>
      <c r="AN22" s="264"/>
      <c r="AP22" s="309" t="s">
        <v>71</v>
      </c>
      <c r="AQ22" s="290">
        <v>14</v>
      </c>
      <c r="AR22" s="290">
        <v>15</v>
      </c>
      <c r="AT22" s="297" t="s">
        <v>332</v>
      </c>
      <c r="AU22" s="245">
        <v>56</v>
      </c>
      <c r="AV22" s="246">
        <v>51</v>
      </c>
      <c r="AX22" s="730">
        <f t="shared" si="0"/>
        <v>0.50694444444444398</v>
      </c>
      <c r="AY22" s="289" t="s">
        <v>491</v>
      </c>
      <c r="AZ22" s="665">
        <v>14</v>
      </c>
      <c r="BA22" s="716">
        <v>15</v>
      </c>
      <c r="BB22" s="714"/>
      <c r="BC22" s="714"/>
      <c r="BD22" s="289" t="s">
        <v>492</v>
      </c>
      <c r="BE22" s="667">
        <v>34</v>
      </c>
      <c r="BF22" s="667">
        <v>35</v>
      </c>
      <c r="BG22" s="714"/>
      <c r="BH22" s="714"/>
      <c r="BI22" s="289" t="s">
        <v>493</v>
      </c>
      <c r="BJ22" s="669">
        <v>54</v>
      </c>
      <c r="BK22" s="669">
        <v>55</v>
      </c>
      <c r="BL22" s="1">
        <f>COUNTIF($BJ$2:$BK22,BJ22)</f>
        <v>4</v>
      </c>
      <c r="BM22" s="1">
        <f>COUNTIF($BJ$2:$BK22,BK22)</f>
        <v>4</v>
      </c>
      <c r="BN22" s="289" t="s">
        <v>391</v>
      </c>
      <c r="BO22" s="671">
        <v>74</v>
      </c>
      <c r="BP22" s="671">
        <v>75</v>
      </c>
      <c r="BQ22" s="1">
        <f>COUNTIF($BO$2:$BP22,BO22)</f>
        <v>4</v>
      </c>
      <c r="BR22" s="1">
        <f>COUNTIF($BO$2:$BP22,BP22)</f>
        <v>4</v>
      </c>
      <c r="BT22" s="289" t="s">
        <v>491</v>
      </c>
      <c r="BU22" s="665">
        <v>11</v>
      </c>
      <c r="BV22" s="716">
        <v>13</v>
      </c>
      <c r="BW22" s="714"/>
      <c r="BX22" s="714"/>
      <c r="BY22" s="719" t="s">
        <v>492</v>
      </c>
      <c r="BZ22" s="667">
        <v>31</v>
      </c>
      <c r="CA22" s="667">
        <v>33</v>
      </c>
      <c r="CB22" s="714"/>
      <c r="CC22" s="714"/>
      <c r="CD22" s="289" t="s">
        <v>493</v>
      </c>
      <c r="CE22" s="669">
        <v>51</v>
      </c>
      <c r="CF22" s="669">
        <v>53</v>
      </c>
      <c r="CG22" s="1"/>
      <c r="CH22" s="1"/>
      <c r="CI22" s="289" t="s">
        <v>494</v>
      </c>
      <c r="CJ22" s="671">
        <v>76</v>
      </c>
      <c r="CK22" s="671">
        <v>74</v>
      </c>
      <c r="CL22" s="1">
        <f>COUNTIF($BU$2:$CK22,CJ22)</f>
        <v>4</v>
      </c>
      <c r="CM22" s="1">
        <f>COUNTIF($BU$2:$CK22,CK22)</f>
        <v>4</v>
      </c>
      <c r="CN22" s="671">
        <v>71</v>
      </c>
      <c r="CO22" s="671">
        <v>73</v>
      </c>
      <c r="CR22" s="289">
        <v>20</v>
      </c>
      <c r="CS22" s="672">
        <v>84</v>
      </c>
      <c r="CT22" s="723">
        <v>83</v>
      </c>
    </row>
    <row r="23" spans="5:98" x14ac:dyDescent="0.25">
      <c r="F23">
        <f t="shared" si="1"/>
        <v>160</v>
      </c>
      <c r="G23">
        <f t="shared" si="1"/>
        <v>160</v>
      </c>
      <c r="I23" s="289" t="s">
        <v>72</v>
      </c>
      <c r="J23" s="666">
        <v>25</v>
      </c>
      <c r="K23" s="666">
        <v>21</v>
      </c>
      <c r="R23" s="289" t="s">
        <v>72</v>
      </c>
      <c r="S23" s="666">
        <v>21</v>
      </c>
      <c r="T23" s="666">
        <v>22</v>
      </c>
      <c r="AA23" s="289" t="s">
        <v>72</v>
      </c>
      <c r="AB23" s="281">
        <v>15</v>
      </c>
      <c r="AC23" s="281">
        <v>13</v>
      </c>
      <c r="AK23" s="299" t="s">
        <v>72</v>
      </c>
      <c r="AL23" s="281">
        <v>21</v>
      </c>
      <c r="AM23" s="281">
        <v>24</v>
      </c>
      <c r="AN23" s="264"/>
      <c r="AP23" s="310" t="s">
        <v>72</v>
      </c>
      <c r="AQ23" s="291">
        <v>24</v>
      </c>
      <c r="AR23" s="291">
        <v>25</v>
      </c>
      <c r="AT23" s="297" t="s">
        <v>333</v>
      </c>
      <c r="AU23" s="245">
        <v>66</v>
      </c>
      <c r="AV23" s="246">
        <v>61</v>
      </c>
      <c r="AX23" s="730">
        <f t="shared" si="0"/>
        <v>0.5138888888888884</v>
      </c>
      <c r="AY23" s="289" t="s">
        <v>495</v>
      </c>
      <c r="AZ23" s="665">
        <v>12</v>
      </c>
      <c r="BA23" s="716">
        <v>16</v>
      </c>
      <c r="BB23" s="714"/>
      <c r="BC23" s="714"/>
      <c r="BD23" s="289" t="s">
        <v>496</v>
      </c>
      <c r="BE23" s="667">
        <v>32</v>
      </c>
      <c r="BF23" s="667">
        <v>36</v>
      </c>
      <c r="BG23" s="714"/>
      <c r="BH23" s="714"/>
      <c r="BI23" s="289" t="s">
        <v>497</v>
      </c>
      <c r="BJ23" s="669">
        <v>52</v>
      </c>
      <c r="BK23" s="669">
        <v>56</v>
      </c>
      <c r="BL23" s="1">
        <f>COUNTIF($BJ$2:$BK23,BJ23)</f>
        <v>4</v>
      </c>
      <c r="BM23" s="1">
        <f>COUNTIF($BJ$2:$BK23,BK23)</f>
        <v>4</v>
      </c>
      <c r="BN23" s="289" t="s">
        <v>395</v>
      </c>
      <c r="BO23" s="671">
        <v>72</v>
      </c>
      <c r="BP23" s="671">
        <v>76</v>
      </c>
      <c r="BQ23" s="1">
        <f>COUNTIF($BO$2:$BP23,BO23)</f>
        <v>4</v>
      </c>
      <c r="BR23" s="1">
        <f>COUNTIF($BO$2:$BP23,BP23)</f>
        <v>4</v>
      </c>
      <c r="BT23" s="289" t="s">
        <v>495</v>
      </c>
      <c r="BU23" s="666">
        <v>21</v>
      </c>
      <c r="BV23" s="717">
        <v>23</v>
      </c>
      <c r="BW23" s="714"/>
      <c r="BX23" s="714"/>
      <c r="BY23" s="289" t="s">
        <v>496</v>
      </c>
      <c r="BZ23" s="668">
        <v>41</v>
      </c>
      <c r="CA23" s="668">
        <v>43</v>
      </c>
      <c r="CB23" s="714"/>
      <c r="CC23" s="714"/>
      <c r="CD23" s="289" t="s">
        <v>497</v>
      </c>
      <c r="CE23" s="670">
        <v>61</v>
      </c>
      <c r="CF23" s="670">
        <v>63</v>
      </c>
      <c r="CG23" s="1"/>
      <c r="CH23" s="1"/>
      <c r="CI23" s="289" t="s">
        <v>498</v>
      </c>
      <c r="CJ23" s="672">
        <v>81</v>
      </c>
      <c r="CK23" s="672">
        <v>83</v>
      </c>
      <c r="CL23" s="1">
        <f>COUNTIF($BU$2:$CK23,CJ23)</f>
        <v>4</v>
      </c>
      <c r="CM23" s="1">
        <f>COUNTIF($BU$2:$CK23,CK23)</f>
        <v>4</v>
      </c>
      <c r="CN23" s="671">
        <v>74</v>
      </c>
      <c r="CO23" s="671">
        <v>75</v>
      </c>
      <c r="CR23" s="289">
        <v>21</v>
      </c>
      <c r="CS23" s="666">
        <v>26</v>
      </c>
      <c r="CT23" s="717">
        <v>21</v>
      </c>
    </row>
    <row r="24" spans="5:98" x14ac:dyDescent="0.25">
      <c r="I24" s="289" t="s">
        <v>73</v>
      </c>
      <c r="J24" s="666">
        <v>26</v>
      </c>
      <c r="K24" s="666">
        <v>23</v>
      </c>
      <c r="R24" s="289" t="s">
        <v>73</v>
      </c>
      <c r="S24" s="666">
        <v>23</v>
      </c>
      <c r="T24" s="666">
        <v>25</v>
      </c>
      <c r="AA24" s="289" t="s">
        <v>73</v>
      </c>
      <c r="AB24" s="281">
        <v>16</v>
      </c>
      <c r="AC24" s="281">
        <v>12</v>
      </c>
      <c r="AK24" s="300" t="s">
        <v>73</v>
      </c>
      <c r="AL24" s="281">
        <v>31</v>
      </c>
      <c r="AM24" s="281">
        <v>34</v>
      </c>
      <c r="AN24" s="264"/>
      <c r="AP24" s="311" t="s">
        <v>73</v>
      </c>
      <c r="AQ24" s="291">
        <v>34</v>
      </c>
      <c r="AR24" s="291">
        <v>35</v>
      </c>
      <c r="AT24" s="297" t="s">
        <v>334</v>
      </c>
      <c r="AU24" s="245">
        <v>76</v>
      </c>
      <c r="AV24" s="246">
        <v>71</v>
      </c>
      <c r="AX24" s="730">
        <f t="shared" si="0"/>
        <v>0.52083333333333282</v>
      </c>
      <c r="AY24" s="289" t="s">
        <v>499</v>
      </c>
      <c r="AZ24" s="666">
        <v>21</v>
      </c>
      <c r="BA24" s="717">
        <v>23</v>
      </c>
      <c r="BB24" s="714"/>
      <c r="BC24" s="714"/>
      <c r="BD24" s="289" t="s">
        <v>500</v>
      </c>
      <c r="BE24" s="668">
        <v>41</v>
      </c>
      <c r="BF24" s="668">
        <v>43</v>
      </c>
      <c r="BG24" s="714"/>
      <c r="BH24" s="714"/>
      <c r="BI24" s="289" t="s">
        <v>501</v>
      </c>
      <c r="BJ24" s="670">
        <v>61</v>
      </c>
      <c r="BK24" s="670">
        <v>63</v>
      </c>
      <c r="BL24" s="1">
        <f>COUNTIF($BJ$2:$BK24,BJ24)</f>
        <v>4</v>
      </c>
      <c r="BM24" s="1">
        <f>COUNTIF($BJ$2:$BK24,BK24)</f>
        <v>4</v>
      </c>
      <c r="BN24" s="289" t="s">
        <v>399</v>
      </c>
      <c r="BO24" s="672">
        <v>81</v>
      </c>
      <c r="BP24" s="672">
        <v>83</v>
      </c>
      <c r="BQ24" s="1">
        <f>COUNTIF($BO$2:$BP24,BO24)</f>
        <v>4</v>
      </c>
      <c r="BR24" s="1">
        <f>COUNTIF($BO$2:$BP24,BP24)</f>
        <v>4</v>
      </c>
      <c r="BT24" s="289" t="s">
        <v>499</v>
      </c>
      <c r="BU24" s="665">
        <v>14</v>
      </c>
      <c r="BV24" s="716">
        <v>15</v>
      </c>
      <c r="BW24" s="714"/>
      <c r="BX24" s="714"/>
      <c r="BY24" s="719" t="s">
        <v>500</v>
      </c>
      <c r="BZ24" s="667">
        <v>34</v>
      </c>
      <c r="CA24" s="667">
        <v>35</v>
      </c>
      <c r="CB24" s="714"/>
      <c r="CC24" s="714"/>
      <c r="CD24" s="289" t="s">
        <v>501</v>
      </c>
      <c r="CE24" s="669">
        <v>54</v>
      </c>
      <c r="CF24" s="669">
        <v>55</v>
      </c>
      <c r="CG24" s="1"/>
      <c r="CH24" s="1"/>
      <c r="CI24" s="289" t="s">
        <v>502</v>
      </c>
      <c r="CJ24" s="671">
        <v>77</v>
      </c>
      <c r="CK24" s="671">
        <v>73</v>
      </c>
      <c r="CL24" s="1">
        <f>COUNTIF($BU$2:$CK24,CJ24)</f>
        <v>4</v>
      </c>
      <c r="CM24" s="1">
        <f>COUNTIF($BU$2:$CK24,CK24)</f>
        <v>5</v>
      </c>
      <c r="CN24" s="671">
        <v>72</v>
      </c>
      <c r="CO24" s="671">
        <v>76</v>
      </c>
      <c r="CR24" s="289">
        <v>22</v>
      </c>
      <c r="CS24" s="668">
        <v>46</v>
      </c>
      <c r="CT24" s="721">
        <v>41</v>
      </c>
    </row>
    <row r="25" spans="5:98" x14ac:dyDescent="0.25">
      <c r="I25" s="289" t="s">
        <v>74</v>
      </c>
      <c r="J25" s="666">
        <v>24</v>
      </c>
      <c r="K25" s="666">
        <v>22</v>
      </c>
      <c r="R25" s="289" t="s">
        <v>74</v>
      </c>
      <c r="S25" s="666">
        <v>27</v>
      </c>
      <c r="T25" s="666">
        <v>26</v>
      </c>
      <c r="AA25" s="289" t="s">
        <v>74</v>
      </c>
      <c r="AB25" s="281">
        <v>17</v>
      </c>
      <c r="AC25" s="281">
        <v>11</v>
      </c>
      <c r="AK25" s="301" t="s">
        <v>74</v>
      </c>
      <c r="AL25" s="281">
        <v>41</v>
      </c>
      <c r="AM25" s="281">
        <v>44</v>
      </c>
      <c r="AN25" s="264"/>
      <c r="AP25" s="312" t="s">
        <v>74</v>
      </c>
      <c r="AQ25" s="291">
        <v>44</v>
      </c>
      <c r="AR25" s="291">
        <v>45</v>
      </c>
      <c r="AT25" s="297" t="s">
        <v>335</v>
      </c>
      <c r="AU25" s="245">
        <v>86</v>
      </c>
      <c r="AV25" s="246">
        <v>81</v>
      </c>
      <c r="AX25" s="730">
        <f t="shared" si="0"/>
        <v>0.52777777777777724</v>
      </c>
      <c r="AY25" s="289" t="s">
        <v>503</v>
      </c>
      <c r="AZ25" s="666">
        <v>24</v>
      </c>
      <c r="BA25" s="717">
        <v>25</v>
      </c>
      <c r="BB25" s="714"/>
      <c r="BC25" s="714"/>
      <c r="BD25" s="289" t="s">
        <v>504</v>
      </c>
      <c r="BE25" s="668">
        <v>44</v>
      </c>
      <c r="BF25" s="668">
        <v>45</v>
      </c>
      <c r="BG25" s="714"/>
      <c r="BH25" s="714"/>
      <c r="BI25" s="289" t="s">
        <v>505</v>
      </c>
      <c r="BJ25" s="670">
        <v>64</v>
      </c>
      <c r="BK25" s="670">
        <v>65</v>
      </c>
      <c r="BL25" s="1">
        <f>COUNTIF($BJ$2:$BK25,BJ25)</f>
        <v>4</v>
      </c>
      <c r="BM25" s="1">
        <f>COUNTIF($BJ$2:$BK25,BK25)</f>
        <v>4</v>
      </c>
      <c r="BN25" s="289" t="s">
        <v>403</v>
      </c>
      <c r="BO25" s="672">
        <v>84</v>
      </c>
      <c r="BP25" s="672">
        <v>85</v>
      </c>
      <c r="BQ25" s="1">
        <f>COUNTIF($BO$2:$BP25,BO25)</f>
        <v>4</v>
      </c>
      <c r="BR25" s="1">
        <f>COUNTIF($BO$2:$BP25,BP25)</f>
        <v>4</v>
      </c>
      <c r="BT25" s="289" t="s">
        <v>503</v>
      </c>
      <c r="BU25" s="666">
        <v>24</v>
      </c>
      <c r="BV25" s="717">
        <v>25</v>
      </c>
      <c r="BW25" s="714"/>
      <c r="BX25" s="714"/>
      <c r="BY25" s="289" t="s">
        <v>504</v>
      </c>
      <c r="BZ25" s="668">
        <v>44</v>
      </c>
      <c r="CA25" s="668">
        <v>45</v>
      </c>
      <c r="CB25" s="714"/>
      <c r="CC25" s="714"/>
      <c r="CD25" s="289" t="s">
        <v>505</v>
      </c>
      <c r="CE25" s="670">
        <v>64</v>
      </c>
      <c r="CF25" s="670">
        <v>65</v>
      </c>
      <c r="CG25" s="1"/>
      <c r="CH25" s="1"/>
      <c r="CI25" s="289" t="s">
        <v>506</v>
      </c>
      <c r="CJ25" s="672">
        <v>84</v>
      </c>
      <c r="CK25" s="672">
        <v>85</v>
      </c>
      <c r="CL25" s="1">
        <f>COUNTIF($BU$2:$CK25,CJ25)</f>
        <v>4</v>
      </c>
      <c r="CM25" s="1">
        <f>COUNTIF($BU$2:$CK25,CK25)</f>
        <v>4</v>
      </c>
      <c r="CN25" s="672">
        <v>81</v>
      </c>
      <c r="CO25" s="672">
        <v>83</v>
      </c>
      <c r="CR25" s="289">
        <v>23</v>
      </c>
      <c r="CS25" s="670">
        <v>66</v>
      </c>
      <c r="CT25" s="724">
        <v>61</v>
      </c>
    </row>
    <row r="26" spans="5:98" x14ac:dyDescent="0.25">
      <c r="I26" s="289" t="s">
        <v>114</v>
      </c>
      <c r="J26" s="666">
        <v>21</v>
      </c>
      <c r="K26" s="666">
        <v>23</v>
      </c>
      <c r="R26" s="289" t="s">
        <v>114</v>
      </c>
      <c r="S26" s="666">
        <v>24</v>
      </c>
      <c r="T26" s="666">
        <v>25</v>
      </c>
      <c r="AA26" s="289" t="s">
        <v>114</v>
      </c>
      <c r="AB26" s="281">
        <v>14</v>
      </c>
      <c r="AC26" s="281">
        <v>15</v>
      </c>
      <c r="AK26" s="297" t="s">
        <v>114</v>
      </c>
      <c r="AL26" s="295" t="s">
        <v>194</v>
      </c>
      <c r="AM26" s="296" t="s">
        <v>195</v>
      </c>
      <c r="AN26" s="270" t="s">
        <v>193</v>
      </c>
      <c r="AP26" s="309" t="s">
        <v>114</v>
      </c>
      <c r="AQ26" s="291">
        <v>13</v>
      </c>
      <c r="AR26" s="291">
        <v>12</v>
      </c>
      <c r="AT26" s="297" t="s">
        <v>336</v>
      </c>
      <c r="AU26" s="245">
        <v>13</v>
      </c>
      <c r="AV26" s="246">
        <v>15</v>
      </c>
      <c r="AX26" s="730">
        <f t="shared" si="0"/>
        <v>0.53472222222222165</v>
      </c>
      <c r="AY26" s="289" t="s">
        <v>507</v>
      </c>
      <c r="AZ26" s="666">
        <v>22</v>
      </c>
      <c r="BA26" s="717">
        <v>26</v>
      </c>
      <c r="BB26" s="714"/>
      <c r="BC26" s="714"/>
      <c r="BD26" s="289" t="s">
        <v>508</v>
      </c>
      <c r="BE26" s="668">
        <v>42</v>
      </c>
      <c r="BF26" s="668">
        <v>46</v>
      </c>
      <c r="BG26" s="714"/>
      <c r="BH26" s="714"/>
      <c r="BI26" s="289" t="s">
        <v>509</v>
      </c>
      <c r="BJ26" s="670">
        <v>62</v>
      </c>
      <c r="BK26" s="670">
        <v>66</v>
      </c>
      <c r="BL26" s="1">
        <f>COUNTIF($BJ$2:$BK26,BJ26)</f>
        <v>4</v>
      </c>
      <c r="BM26" s="1">
        <f>COUNTIF($BJ$2:$BK26,BK26)</f>
        <v>4</v>
      </c>
      <c r="BN26" s="289" t="s">
        <v>407</v>
      </c>
      <c r="BO26" s="672">
        <v>82</v>
      </c>
      <c r="BP26" s="672">
        <v>86</v>
      </c>
      <c r="BQ26" s="1">
        <f>COUNTIF($BO$2:$BP26,BO26)</f>
        <v>4</v>
      </c>
      <c r="BR26" s="1">
        <f>COUNTIF($BO$2:$BP26,BP26)</f>
        <v>4</v>
      </c>
      <c r="BT26" s="289" t="s">
        <v>507</v>
      </c>
      <c r="BU26" s="665">
        <v>12</v>
      </c>
      <c r="BV26" s="716">
        <v>16</v>
      </c>
      <c r="BW26" s="714"/>
      <c r="BX26" s="714"/>
      <c r="BY26" s="719" t="s">
        <v>508</v>
      </c>
      <c r="BZ26" s="667">
        <v>32</v>
      </c>
      <c r="CA26" s="667">
        <v>36</v>
      </c>
      <c r="CB26" s="714"/>
      <c r="CC26" s="714"/>
      <c r="CD26" s="289" t="s">
        <v>509</v>
      </c>
      <c r="CE26" s="669">
        <v>52</v>
      </c>
      <c r="CF26" s="669">
        <v>56</v>
      </c>
      <c r="CG26" s="1"/>
      <c r="CH26" s="1"/>
      <c r="CI26" s="289" t="s">
        <v>510</v>
      </c>
      <c r="CJ26" s="671">
        <v>75</v>
      </c>
      <c r="CK26" s="671">
        <v>71</v>
      </c>
      <c r="CL26" s="1">
        <f>COUNTIF($BU$2:$CK26,CJ26)</f>
        <v>5</v>
      </c>
      <c r="CM26" s="1">
        <f>COUNTIF($BU$2:$CK26,CK26)</f>
        <v>5</v>
      </c>
      <c r="CN26" s="672">
        <v>84</v>
      </c>
      <c r="CO26" s="672">
        <v>85</v>
      </c>
      <c r="CR26" s="289">
        <v>24</v>
      </c>
      <c r="CS26" s="672">
        <v>86</v>
      </c>
      <c r="CT26" s="723">
        <v>81</v>
      </c>
    </row>
    <row r="27" spans="5:98" x14ac:dyDescent="0.25">
      <c r="I27" s="289" t="s">
        <v>115</v>
      </c>
      <c r="J27" s="666">
        <v>24</v>
      </c>
      <c r="K27" s="666">
        <v>25</v>
      </c>
      <c r="R27" s="289" t="s">
        <v>115</v>
      </c>
      <c r="S27" s="666">
        <v>21</v>
      </c>
      <c r="T27" s="666">
        <v>27</v>
      </c>
      <c r="AA27" s="289" t="s">
        <v>115</v>
      </c>
      <c r="AB27" s="281">
        <v>13</v>
      </c>
      <c r="AC27" s="281">
        <v>16</v>
      </c>
      <c r="AK27" s="297" t="s">
        <v>115</v>
      </c>
      <c r="AL27" s="295" t="s">
        <v>196</v>
      </c>
      <c r="AM27" s="296" t="s">
        <v>197</v>
      </c>
      <c r="AN27" s="270" t="s">
        <v>193</v>
      </c>
      <c r="AP27" s="310" t="s">
        <v>115</v>
      </c>
      <c r="AQ27" s="292">
        <v>23</v>
      </c>
      <c r="AR27" s="291">
        <v>22</v>
      </c>
      <c r="AT27" s="297" t="s">
        <v>337</v>
      </c>
      <c r="AU27" s="245">
        <v>23</v>
      </c>
      <c r="AV27" s="246">
        <v>25</v>
      </c>
      <c r="AX27" s="730">
        <f t="shared" si="0"/>
        <v>0.54166666666666607</v>
      </c>
      <c r="AY27" s="289" t="s">
        <v>511</v>
      </c>
      <c r="AZ27" s="665">
        <v>11</v>
      </c>
      <c r="BA27" s="716">
        <v>14</v>
      </c>
      <c r="BB27" s="714"/>
      <c r="BC27" s="714"/>
      <c r="BD27" s="289" t="s">
        <v>512</v>
      </c>
      <c r="BE27" s="667">
        <v>31</v>
      </c>
      <c r="BF27" s="667">
        <v>34</v>
      </c>
      <c r="BG27" s="714"/>
      <c r="BH27" s="714"/>
      <c r="BI27" s="289" t="s">
        <v>513</v>
      </c>
      <c r="BJ27" s="669">
        <v>51</v>
      </c>
      <c r="BK27" s="669">
        <v>54</v>
      </c>
      <c r="BL27" s="1">
        <f>COUNTIF($BJ$2:$BK27,BJ27)</f>
        <v>5</v>
      </c>
      <c r="BM27" s="1">
        <f>COUNTIF($BJ$2:$BK27,BK27)</f>
        <v>5</v>
      </c>
      <c r="BN27" s="289" t="s">
        <v>411</v>
      </c>
      <c r="BO27" s="671">
        <v>71</v>
      </c>
      <c r="BP27" s="671">
        <v>74</v>
      </c>
      <c r="BQ27" s="1">
        <f>COUNTIF($BO$2:$BP27,BO27)</f>
        <v>5</v>
      </c>
      <c r="BR27" s="1">
        <f>COUNTIF($BO$2:$BP27,BP27)</f>
        <v>5</v>
      </c>
      <c r="BT27" s="289" t="s">
        <v>511</v>
      </c>
      <c r="BU27" s="666">
        <v>22</v>
      </c>
      <c r="BV27" s="717">
        <v>26</v>
      </c>
      <c r="BW27" s="714"/>
      <c r="BX27" s="714"/>
      <c r="BY27" s="289" t="s">
        <v>512</v>
      </c>
      <c r="BZ27" s="668">
        <v>42</v>
      </c>
      <c r="CA27" s="668">
        <v>46</v>
      </c>
      <c r="CB27" s="714"/>
      <c r="CC27" s="714"/>
      <c r="CD27" s="289" t="s">
        <v>513</v>
      </c>
      <c r="CE27" s="670">
        <v>62</v>
      </c>
      <c r="CF27" s="670">
        <v>66</v>
      </c>
      <c r="CG27" s="1"/>
      <c r="CH27" s="1"/>
      <c r="CI27" s="289" t="s">
        <v>514</v>
      </c>
      <c r="CJ27" s="672">
        <v>82</v>
      </c>
      <c r="CK27" s="672">
        <v>86</v>
      </c>
      <c r="CL27" s="1">
        <f>COUNTIF($BU$2:$CK27,CJ27)</f>
        <v>4</v>
      </c>
      <c r="CM27" s="1">
        <f>COUNTIF($BU$2:$CK27,CK27)</f>
        <v>4</v>
      </c>
      <c r="CN27" s="672">
        <v>82</v>
      </c>
      <c r="CO27" s="672">
        <v>86</v>
      </c>
      <c r="CR27" s="289">
        <v>25</v>
      </c>
      <c r="CS27" s="665">
        <v>13</v>
      </c>
      <c r="CT27" s="716">
        <v>15</v>
      </c>
    </row>
    <row r="28" spans="5:98" x14ac:dyDescent="0.25">
      <c r="I28" s="289" t="s">
        <v>88</v>
      </c>
      <c r="J28" s="666">
        <v>22</v>
      </c>
      <c r="K28" s="666">
        <v>26</v>
      </c>
      <c r="R28" s="289" t="s">
        <v>88</v>
      </c>
      <c r="S28" s="666">
        <v>26</v>
      </c>
      <c r="T28" s="666">
        <v>23</v>
      </c>
      <c r="AA28" s="289" t="s">
        <v>88</v>
      </c>
      <c r="AB28" s="281">
        <v>12</v>
      </c>
      <c r="AC28" s="281">
        <v>17</v>
      </c>
      <c r="AK28" s="297" t="s">
        <v>88</v>
      </c>
      <c r="AL28" s="295" t="s">
        <v>198</v>
      </c>
      <c r="AM28" s="296" t="s">
        <v>199</v>
      </c>
      <c r="AN28" s="270" t="s">
        <v>193</v>
      </c>
      <c r="AP28" s="311" t="s">
        <v>88</v>
      </c>
      <c r="AQ28" s="292">
        <v>33</v>
      </c>
      <c r="AR28" s="291">
        <v>32</v>
      </c>
      <c r="AT28" s="297" t="s">
        <v>338</v>
      </c>
      <c r="AU28" s="245">
        <v>33</v>
      </c>
      <c r="AV28" s="246">
        <v>35</v>
      </c>
      <c r="AX28" s="730">
        <f t="shared" si="0"/>
        <v>0.54861111111111049</v>
      </c>
      <c r="AY28" s="289" t="s">
        <v>515</v>
      </c>
      <c r="AZ28" s="665">
        <v>13</v>
      </c>
      <c r="BA28" s="716">
        <v>12</v>
      </c>
      <c r="BB28" s="714"/>
      <c r="BC28" s="714"/>
      <c r="BD28" s="289" t="s">
        <v>516</v>
      </c>
      <c r="BE28" s="667">
        <v>33</v>
      </c>
      <c r="BF28" s="667">
        <v>32</v>
      </c>
      <c r="BG28" s="714"/>
      <c r="BH28" s="714"/>
      <c r="BI28" s="289" t="s">
        <v>517</v>
      </c>
      <c r="BJ28" s="669">
        <v>53</v>
      </c>
      <c r="BK28" s="669">
        <v>52</v>
      </c>
      <c r="BL28" s="1">
        <f>COUNTIF($BJ$2:$BK28,BJ28)</f>
        <v>5</v>
      </c>
      <c r="BM28" s="1">
        <f>COUNTIF($BJ$2:$BK28,BK28)</f>
        <v>5</v>
      </c>
      <c r="BN28" s="289" t="s">
        <v>415</v>
      </c>
      <c r="BO28" s="671">
        <v>73</v>
      </c>
      <c r="BP28" s="671">
        <v>72</v>
      </c>
      <c r="BQ28" s="1">
        <f>COUNTIF($BO$2:$BP28,BO28)</f>
        <v>5</v>
      </c>
      <c r="BR28" s="1">
        <f>COUNTIF($BO$2:$BP28,BP28)</f>
        <v>5</v>
      </c>
      <c r="BT28" s="289" t="s">
        <v>515</v>
      </c>
      <c r="BU28" s="665">
        <v>11</v>
      </c>
      <c r="BV28" s="716">
        <v>14</v>
      </c>
      <c r="BW28" s="714"/>
      <c r="BX28" s="714"/>
      <c r="BY28" s="719" t="s">
        <v>516</v>
      </c>
      <c r="BZ28" s="667">
        <v>31</v>
      </c>
      <c r="CA28" s="667">
        <v>34</v>
      </c>
      <c r="CB28" s="714"/>
      <c r="CC28" s="714"/>
      <c r="CD28" s="289" t="s">
        <v>517</v>
      </c>
      <c r="CE28" s="669">
        <v>51</v>
      </c>
      <c r="CF28" s="669">
        <v>54</v>
      </c>
      <c r="CG28" s="1"/>
      <c r="CH28" s="1"/>
      <c r="CI28" s="289" t="s">
        <v>518</v>
      </c>
      <c r="CJ28" s="671">
        <v>72</v>
      </c>
      <c r="CK28" s="671">
        <v>76</v>
      </c>
      <c r="CL28" s="1">
        <f>COUNTIF($BU$2:$CK28,CJ28)</f>
        <v>4</v>
      </c>
      <c r="CM28" s="1">
        <f>COUNTIF($BU$2:$CK28,CK28)</f>
        <v>5</v>
      </c>
      <c r="CN28" s="671">
        <v>71</v>
      </c>
      <c r="CO28" s="671">
        <v>74</v>
      </c>
      <c r="CR28" s="289">
        <v>26</v>
      </c>
      <c r="CS28" s="667">
        <v>33</v>
      </c>
      <c r="CT28" s="720">
        <v>35</v>
      </c>
    </row>
    <row r="29" spans="5:98" x14ac:dyDescent="0.25">
      <c r="I29" s="289" t="s">
        <v>89</v>
      </c>
      <c r="J29" s="666">
        <v>21</v>
      </c>
      <c r="K29" s="666">
        <v>24</v>
      </c>
      <c r="R29" s="289" t="s">
        <v>89</v>
      </c>
      <c r="S29" s="666">
        <v>24</v>
      </c>
      <c r="T29" s="666">
        <v>22</v>
      </c>
      <c r="AA29" s="289" t="s">
        <v>89</v>
      </c>
      <c r="AB29" s="281">
        <v>11</v>
      </c>
      <c r="AC29" s="281">
        <v>18</v>
      </c>
      <c r="AK29" s="297" t="s">
        <v>89</v>
      </c>
      <c r="AL29" s="295" t="s">
        <v>200</v>
      </c>
      <c r="AM29" s="296" t="s">
        <v>201</v>
      </c>
      <c r="AN29" s="270" t="s">
        <v>193</v>
      </c>
      <c r="AP29" s="312" t="s">
        <v>89</v>
      </c>
      <c r="AQ29" s="291">
        <v>43</v>
      </c>
      <c r="AR29" s="291">
        <v>42</v>
      </c>
      <c r="AT29" s="297" t="s">
        <v>339</v>
      </c>
      <c r="AU29" s="245">
        <v>43</v>
      </c>
      <c r="AV29" s="246">
        <v>45</v>
      </c>
      <c r="AX29" s="730">
        <f t="shared" si="0"/>
        <v>0.55555555555555491</v>
      </c>
      <c r="AY29" s="289" t="s">
        <v>519</v>
      </c>
      <c r="AZ29" s="665">
        <v>15</v>
      </c>
      <c r="BA29" s="716">
        <v>16</v>
      </c>
      <c r="BB29" s="714"/>
      <c r="BC29" s="714"/>
      <c r="BD29" s="289" t="s">
        <v>520</v>
      </c>
      <c r="BE29" s="667">
        <v>35</v>
      </c>
      <c r="BF29" s="667">
        <v>36</v>
      </c>
      <c r="BG29" s="714"/>
      <c r="BH29" s="714"/>
      <c r="BI29" s="289" t="s">
        <v>521</v>
      </c>
      <c r="BJ29" s="669">
        <v>55</v>
      </c>
      <c r="BK29" s="669">
        <v>56</v>
      </c>
      <c r="BL29" s="1">
        <f>COUNTIF($BJ$2:$BK29,BJ29)</f>
        <v>5</v>
      </c>
      <c r="BM29" s="1">
        <f>COUNTIF($BJ$2:$BK29,BK29)</f>
        <v>5</v>
      </c>
      <c r="BN29" s="289" t="s">
        <v>419</v>
      </c>
      <c r="BO29" s="671">
        <v>75</v>
      </c>
      <c r="BP29" s="671">
        <v>76</v>
      </c>
      <c r="BQ29" s="1">
        <f>COUNTIF($BO$2:$BP29,BO29)</f>
        <v>5</v>
      </c>
      <c r="BR29" s="1">
        <f>COUNTIF($BO$2:$BP29,BP29)</f>
        <v>5</v>
      </c>
      <c r="BT29" s="289" t="s">
        <v>519</v>
      </c>
      <c r="BU29" s="666">
        <v>21</v>
      </c>
      <c r="BV29" s="717">
        <v>24</v>
      </c>
      <c r="BW29" s="714"/>
      <c r="BX29" s="714"/>
      <c r="BY29" s="289" t="s">
        <v>520</v>
      </c>
      <c r="BZ29" s="668">
        <v>41</v>
      </c>
      <c r="CA29" s="668">
        <v>44</v>
      </c>
      <c r="CB29" s="714"/>
      <c r="CC29" s="714"/>
      <c r="CD29" s="289" t="s">
        <v>521</v>
      </c>
      <c r="CE29" s="670">
        <v>61</v>
      </c>
      <c r="CF29" s="670">
        <v>64</v>
      </c>
      <c r="CG29" s="1"/>
      <c r="CH29" s="1"/>
      <c r="CI29" s="289" t="s">
        <v>522</v>
      </c>
      <c r="CJ29" s="672">
        <v>81</v>
      </c>
      <c r="CK29" s="672">
        <v>84</v>
      </c>
      <c r="CL29" s="1">
        <f>COUNTIF($BU$2:$CK29,CJ29)</f>
        <v>5</v>
      </c>
      <c r="CM29" s="1">
        <f>COUNTIF($BU$2:$CK29,CK29)</f>
        <v>5</v>
      </c>
      <c r="CN29" s="671">
        <v>73</v>
      </c>
      <c r="CO29" s="671">
        <v>72</v>
      </c>
      <c r="CR29" s="289">
        <v>27</v>
      </c>
      <c r="CS29" s="669">
        <v>53</v>
      </c>
      <c r="CT29" s="722">
        <v>55</v>
      </c>
    </row>
    <row r="30" spans="5:98" x14ac:dyDescent="0.25">
      <c r="I30" s="289" t="s">
        <v>90</v>
      </c>
      <c r="J30" s="666">
        <v>23</v>
      </c>
      <c r="K30" s="666">
        <v>22</v>
      </c>
      <c r="R30" s="289" t="s">
        <v>90</v>
      </c>
      <c r="S30" s="666">
        <v>25</v>
      </c>
      <c r="T30" s="666">
        <v>27</v>
      </c>
      <c r="AK30" s="297" t="s">
        <v>90</v>
      </c>
      <c r="AL30" s="295" t="s">
        <v>97</v>
      </c>
      <c r="AM30" s="296" t="s">
        <v>202</v>
      </c>
      <c r="AN30" s="270" t="s">
        <v>210</v>
      </c>
      <c r="AP30" s="309" t="s">
        <v>90</v>
      </c>
      <c r="AQ30" s="292">
        <v>14</v>
      </c>
      <c r="AR30" s="291">
        <v>11</v>
      </c>
      <c r="AT30" s="297" t="s">
        <v>340</v>
      </c>
      <c r="AU30" s="245">
        <v>53</v>
      </c>
      <c r="AV30" s="246">
        <v>55</v>
      </c>
      <c r="AX30" s="730">
        <f t="shared" si="0"/>
        <v>0.56249999999999933</v>
      </c>
      <c r="AY30" s="289" t="s">
        <v>523</v>
      </c>
      <c r="AZ30" s="666">
        <v>21</v>
      </c>
      <c r="BA30" s="717">
        <v>24</v>
      </c>
      <c r="BB30" s="714"/>
      <c r="BC30" s="714"/>
      <c r="BD30" s="289" t="s">
        <v>524</v>
      </c>
      <c r="BE30" s="668">
        <v>41</v>
      </c>
      <c r="BF30" s="668">
        <v>44</v>
      </c>
      <c r="BG30" s="714"/>
      <c r="BH30" s="714"/>
      <c r="BI30" s="289" t="s">
        <v>525</v>
      </c>
      <c r="BJ30" s="670">
        <v>61</v>
      </c>
      <c r="BK30" s="670">
        <v>64</v>
      </c>
      <c r="BL30" s="1">
        <f>COUNTIF($BJ$2:$BK30,BJ30)</f>
        <v>5</v>
      </c>
      <c r="BM30" s="1">
        <f>COUNTIF($BJ$2:$BK30,BK30)</f>
        <v>5</v>
      </c>
      <c r="BN30" s="289" t="s">
        <v>423</v>
      </c>
      <c r="BO30" s="672">
        <v>81</v>
      </c>
      <c r="BP30" s="672">
        <v>84</v>
      </c>
      <c r="BQ30" s="1">
        <f>COUNTIF($BO$2:$BP30,BO30)</f>
        <v>5</v>
      </c>
      <c r="BR30" s="1">
        <f>COUNTIF($BO$2:$BP30,BP30)</f>
        <v>5</v>
      </c>
      <c r="BT30" s="289" t="s">
        <v>523</v>
      </c>
      <c r="BU30" s="665">
        <v>13</v>
      </c>
      <c r="BV30" s="716">
        <v>12</v>
      </c>
      <c r="BW30" s="714"/>
      <c r="BX30" s="714"/>
      <c r="BY30" s="719" t="s">
        <v>524</v>
      </c>
      <c r="BZ30" s="667">
        <v>33</v>
      </c>
      <c r="CA30" s="667">
        <v>32</v>
      </c>
      <c r="CB30" s="714"/>
      <c r="CC30" s="714"/>
      <c r="CD30" s="289" t="s">
        <v>525</v>
      </c>
      <c r="CE30" s="669">
        <v>53</v>
      </c>
      <c r="CF30" s="669">
        <v>52</v>
      </c>
      <c r="CG30" s="1"/>
      <c r="CH30" s="1"/>
      <c r="CI30" s="289" t="s">
        <v>526</v>
      </c>
      <c r="CJ30" s="671">
        <v>74</v>
      </c>
      <c r="CK30" s="671">
        <v>75</v>
      </c>
      <c r="CL30" s="1">
        <f>COUNTIF($BU$2:$CK30,CJ30)</f>
        <v>5</v>
      </c>
      <c r="CM30" s="1">
        <f>COUNTIF($BU$2:$CK30,CK30)</f>
        <v>6</v>
      </c>
      <c r="CN30" s="671">
        <v>75</v>
      </c>
      <c r="CO30" s="671">
        <v>76</v>
      </c>
      <c r="CR30" s="289">
        <v>28</v>
      </c>
      <c r="CS30" s="671">
        <v>73</v>
      </c>
      <c r="CT30" s="718">
        <v>75</v>
      </c>
    </row>
    <row r="31" spans="5:98" x14ac:dyDescent="0.25">
      <c r="I31" s="289" t="s">
        <v>91</v>
      </c>
      <c r="J31" s="666">
        <v>25</v>
      </c>
      <c r="K31" s="666">
        <v>26</v>
      </c>
      <c r="R31" s="289" t="s">
        <v>91</v>
      </c>
      <c r="S31" s="666">
        <v>26</v>
      </c>
      <c r="T31" s="666">
        <v>21</v>
      </c>
      <c r="AK31" s="297" t="s">
        <v>91</v>
      </c>
      <c r="AL31" s="295" t="s">
        <v>98</v>
      </c>
      <c r="AM31" s="296" t="s">
        <v>203</v>
      </c>
      <c r="AN31" s="270" t="s">
        <v>211</v>
      </c>
      <c r="AP31" s="310" t="s">
        <v>91</v>
      </c>
      <c r="AQ31" s="292">
        <v>24</v>
      </c>
      <c r="AR31" s="291">
        <v>21</v>
      </c>
      <c r="AT31" s="297" t="s">
        <v>341</v>
      </c>
      <c r="AU31" s="245">
        <v>63</v>
      </c>
      <c r="AV31" s="246">
        <v>65</v>
      </c>
      <c r="AX31" s="730">
        <f t="shared" si="0"/>
        <v>0.56944444444444375</v>
      </c>
      <c r="AY31" s="289" t="s">
        <v>527</v>
      </c>
      <c r="AZ31" s="666">
        <v>23</v>
      </c>
      <c r="BA31" s="717">
        <v>22</v>
      </c>
      <c r="BB31" s="714"/>
      <c r="BC31" s="714"/>
      <c r="BD31" s="289" t="s">
        <v>528</v>
      </c>
      <c r="BE31" s="668">
        <v>43</v>
      </c>
      <c r="BF31" s="668">
        <v>42</v>
      </c>
      <c r="BG31" s="714"/>
      <c r="BH31" s="714"/>
      <c r="BI31" s="289" t="s">
        <v>529</v>
      </c>
      <c r="BJ31" s="670">
        <v>63</v>
      </c>
      <c r="BK31" s="670">
        <v>62</v>
      </c>
      <c r="BL31" s="1">
        <f>COUNTIF($BJ$2:$BK31,BJ31)</f>
        <v>5</v>
      </c>
      <c r="BM31" s="1">
        <f>COUNTIF($BJ$2:$BK31,BK31)</f>
        <v>5</v>
      </c>
      <c r="BN31" s="289" t="s">
        <v>427</v>
      </c>
      <c r="BO31" s="672">
        <v>83</v>
      </c>
      <c r="BP31" s="672">
        <v>82</v>
      </c>
      <c r="BQ31" s="1">
        <f>COUNTIF($BO$2:$BP31,BO31)</f>
        <v>5</v>
      </c>
      <c r="BR31" s="1">
        <f>COUNTIF($BO$2:$BP31,BP31)</f>
        <v>5</v>
      </c>
      <c r="BT31" s="289" t="s">
        <v>527</v>
      </c>
      <c r="BU31" s="666">
        <v>23</v>
      </c>
      <c r="BV31" s="717">
        <v>22</v>
      </c>
      <c r="BW31" s="714"/>
      <c r="BX31" s="714"/>
      <c r="BY31" s="289" t="s">
        <v>528</v>
      </c>
      <c r="BZ31" s="668">
        <v>43</v>
      </c>
      <c r="CA31" s="668">
        <v>42</v>
      </c>
      <c r="CB31" s="714"/>
      <c r="CC31" s="714"/>
      <c r="CD31" s="289" t="s">
        <v>529</v>
      </c>
      <c r="CE31" s="670">
        <v>63</v>
      </c>
      <c r="CF31" s="670">
        <v>62</v>
      </c>
      <c r="CG31" s="1"/>
      <c r="CH31" s="1"/>
      <c r="CI31" s="289" t="s">
        <v>530</v>
      </c>
      <c r="CJ31" s="672">
        <v>83</v>
      </c>
      <c r="CK31" s="672">
        <v>82</v>
      </c>
      <c r="CL31" s="1">
        <f>COUNTIF($BU$2:$CK31,CJ31)</f>
        <v>5</v>
      </c>
      <c r="CM31" s="1">
        <f>COUNTIF($BU$2:$CK31,CK31)</f>
        <v>5</v>
      </c>
      <c r="CN31" s="672">
        <v>81</v>
      </c>
      <c r="CO31" s="672">
        <v>84</v>
      </c>
      <c r="CR31" s="289">
        <v>29</v>
      </c>
      <c r="CS31" s="665">
        <v>11</v>
      </c>
      <c r="CT31" s="716">
        <v>12</v>
      </c>
    </row>
    <row r="32" spans="5:98" x14ac:dyDescent="0.25">
      <c r="I32" s="289" t="s">
        <v>116</v>
      </c>
      <c r="J32" s="667">
        <v>32</v>
      </c>
      <c r="K32" s="667">
        <v>35</v>
      </c>
      <c r="R32" s="289" t="s">
        <v>116</v>
      </c>
      <c r="S32" s="666">
        <v>23</v>
      </c>
      <c r="T32" s="666">
        <v>24</v>
      </c>
      <c r="AK32" s="297" t="s">
        <v>116</v>
      </c>
      <c r="AL32" s="295" t="s">
        <v>93</v>
      </c>
      <c r="AM32" s="296" t="s">
        <v>204</v>
      </c>
      <c r="AN32" s="270" t="s">
        <v>212</v>
      </c>
      <c r="AP32" s="311" t="s">
        <v>116</v>
      </c>
      <c r="AQ32" s="290">
        <v>34</v>
      </c>
      <c r="AR32" s="290">
        <v>31</v>
      </c>
      <c r="AT32" s="297" t="s">
        <v>342</v>
      </c>
      <c r="AU32" s="245">
        <v>73</v>
      </c>
      <c r="AV32" s="246">
        <v>75</v>
      </c>
      <c r="AX32" s="730">
        <f t="shared" si="0"/>
        <v>0.57638888888888817</v>
      </c>
      <c r="AY32" s="289" t="s">
        <v>531</v>
      </c>
      <c r="AZ32" s="666">
        <v>25</v>
      </c>
      <c r="BA32" s="717">
        <v>26</v>
      </c>
      <c r="BB32" s="714"/>
      <c r="BC32" s="714"/>
      <c r="BD32" s="289" t="s">
        <v>532</v>
      </c>
      <c r="BE32" s="668">
        <v>45</v>
      </c>
      <c r="BF32" s="668">
        <v>46</v>
      </c>
      <c r="BG32" s="714"/>
      <c r="BH32" s="714"/>
      <c r="BI32" s="289" t="s">
        <v>533</v>
      </c>
      <c r="BJ32" s="670">
        <v>65</v>
      </c>
      <c r="BK32" s="670">
        <v>66</v>
      </c>
      <c r="BL32" s="1">
        <f>COUNTIF($BJ$2:$BK32,BJ32)</f>
        <v>5</v>
      </c>
      <c r="BM32" s="1">
        <f>COUNTIF($BJ$2:$BK32,BK32)</f>
        <v>5</v>
      </c>
      <c r="BN32" s="289" t="s">
        <v>431</v>
      </c>
      <c r="BO32" s="672">
        <v>85</v>
      </c>
      <c r="BP32" s="672">
        <v>86</v>
      </c>
      <c r="BQ32" s="1">
        <f>COUNTIF($BO$2:$BP32,BO32)</f>
        <v>5</v>
      </c>
      <c r="BR32" s="1">
        <f>COUNTIF($BO$2:$BP32,BP32)</f>
        <v>5</v>
      </c>
      <c r="BT32" s="289" t="s">
        <v>531</v>
      </c>
      <c r="BU32" s="665">
        <v>15</v>
      </c>
      <c r="BV32" s="716">
        <v>16</v>
      </c>
      <c r="BW32" s="714"/>
      <c r="BX32" s="714"/>
      <c r="BY32" s="719" t="s">
        <v>532</v>
      </c>
      <c r="BZ32" s="667">
        <v>35</v>
      </c>
      <c r="CA32" s="667">
        <v>36</v>
      </c>
      <c r="CB32" s="714"/>
      <c r="CC32" s="714"/>
      <c r="CD32" s="289" t="s">
        <v>533</v>
      </c>
      <c r="CE32" s="669">
        <v>55</v>
      </c>
      <c r="CF32" s="669">
        <v>56</v>
      </c>
      <c r="CG32" s="1"/>
      <c r="CH32" s="1"/>
      <c r="CI32" s="289" t="s">
        <v>534</v>
      </c>
      <c r="CJ32" s="671">
        <v>71</v>
      </c>
      <c r="CK32" s="671">
        <v>77</v>
      </c>
      <c r="CL32" s="1">
        <f>COUNTIF($BU$2:$CK32,CJ32)</f>
        <v>6</v>
      </c>
      <c r="CM32" s="1">
        <f>COUNTIF($BU$2:$CK32,CK32)</f>
        <v>5</v>
      </c>
      <c r="CN32" s="672">
        <v>83</v>
      </c>
      <c r="CO32" s="672">
        <v>82</v>
      </c>
      <c r="CR32" s="289">
        <v>30</v>
      </c>
      <c r="CS32" s="667">
        <v>31</v>
      </c>
      <c r="CT32" s="720">
        <v>32</v>
      </c>
    </row>
    <row r="33" spans="9:98" x14ac:dyDescent="0.25">
      <c r="I33" s="289" t="s">
        <v>117</v>
      </c>
      <c r="J33" s="667">
        <v>34</v>
      </c>
      <c r="K33" s="667">
        <v>33</v>
      </c>
      <c r="R33" s="289" t="s">
        <v>117</v>
      </c>
      <c r="S33" s="666">
        <v>22</v>
      </c>
      <c r="T33" s="666">
        <v>27</v>
      </c>
      <c r="AK33" s="297" t="s">
        <v>117</v>
      </c>
      <c r="AL33" s="295" t="s">
        <v>94</v>
      </c>
      <c r="AM33" s="296" t="s">
        <v>205</v>
      </c>
      <c r="AN33" s="270" t="s">
        <v>213</v>
      </c>
      <c r="AP33" s="312" t="s">
        <v>117</v>
      </c>
      <c r="AQ33" s="291">
        <v>44</v>
      </c>
      <c r="AR33" s="291">
        <v>41</v>
      </c>
      <c r="AT33" s="297" t="s">
        <v>343</v>
      </c>
      <c r="AU33" s="245">
        <v>83</v>
      </c>
      <c r="AV33" s="246">
        <v>85</v>
      </c>
      <c r="AX33" s="730">
        <f t="shared" si="0"/>
        <v>0.58333333333333259</v>
      </c>
      <c r="BT33" s="289" t="s">
        <v>548</v>
      </c>
      <c r="BU33" s="666">
        <v>25</v>
      </c>
      <c r="BV33" s="717">
        <v>26</v>
      </c>
      <c r="BW33" s="714"/>
      <c r="BX33" s="714"/>
      <c r="BY33" s="289" t="s">
        <v>549</v>
      </c>
      <c r="BZ33" s="668">
        <v>45</v>
      </c>
      <c r="CA33" s="668">
        <v>46</v>
      </c>
      <c r="CB33" s="714"/>
      <c r="CC33" s="714"/>
      <c r="CD33" s="289" t="s">
        <v>550</v>
      </c>
      <c r="CE33" s="670">
        <v>65</v>
      </c>
      <c r="CF33" s="670">
        <v>66</v>
      </c>
      <c r="CG33" s="1"/>
      <c r="CH33" s="1"/>
      <c r="CI33" s="289" t="s">
        <v>551</v>
      </c>
      <c r="CJ33" s="672">
        <v>85</v>
      </c>
      <c r="CK33" s="672">
        <v>86</v>
      </c>
      <c r="CL33" s="1">
        <f>COUNTIF($BU$2:$CK33,CJ33)</f>
        <v>5</v>
      </c>
      <c r="CM33" s="1">
        <f>COUNTIF($BU$2:$CK33,CK33)</f>
        <v>5</v>
      </c>
      <c r="CN33" s="672">
        <v>85</v>
      </c>
      <c r="CO33" s="672">
        <v>86</v>
      </c>
      <c r="CR33" s="289">
        <v>31</v>
      </c>
      <c r="CS33" s="669">
        <v>51</v>
      </c>
      <c r="CT33" s="669">
        <v>52</v>
      </c>
    </row>
    <row r="34" spans="9:98" x14ac:dyDescent="0.25">
      <c r="I34" s="289" t="s">
        <v>118</v>
      </c>
      <c r="J34" s="667">
        <v>36</v>
      </c>
      <c r="K34" s="667">
        <v>31</v>
      </c>
      <c r="R34" s="289" t="s">
        <v>118</v>
      </c>
      <c r="S34" s="666">
        <v>24</v>
      </c>
      <c r="T34" s="666">
        <v>21</v>
      </c>
      <c r="AK34" s="297" t="s">
        <v>118</v>
      </c>
      <c r="AL34" s="295" t="s">
        <v>92</v>
      </c>
      <c r="AM34" s="296" t="s">
        <v>206</v>
      </c>
      <c r="AN34" s="270" t="s">
        <v>49</v>
      </c>
      <c r="AP34" s="309" t="s">
        <v>118</v>
      </c>
      <c r="AQ34" s="291">
        <v>12</v>
      </c>
      <c r="AR34" s="291">
        <v>15</v>
      </c>
      <c r="AT34" s="297" t="s">
        <v>344</v>
      </c>
      <c r="AU34" s="245">
        <v>11</v>
      </c>
      <c r="AV34" s="246">
        <v>12</v>
      </c>
      <c r="AX34" s="730"/>
      <c r="BT34" s="289" t="s">
        <v>552</v>
      </c>
      <c r="BU34" s="671">
        <v>76</v>
      </c>
      <c r="BV34" s="671">
        <v>73</v>
      </c>
      <c r="BW34" s="714"/>
      <c r="BX34" s="714"/>
      <c r="BY34" s="719" t="s">
        <v>553</v>
      </c>
      <c r="BZ34" s="671">
        <v>74</v>
      </c>
      <c r="CA34" s="671">
        <v>72</v>
      </c>
      <c r="CB34" s="714"/>
      <c r="CC34" s="714"/>
      <c r="CD34" s="289" t="s">
        <v>554</v>
      </c>
      <c r="CE34" s="671">
        <v>72</v>
      </c>
      <c r="CF34" s="671">
        <v>77</v>
      </c>
      <c r="CG34" s="1"/>
      <c r="CH34" s="1"/>
      <c r="CR34" s="289">
        <v>32</v>
      </c>
      <c r="CS34" s="671">
        <v>71</v>
      </c>
      <c r="CT34" s="671">
        <v>72</v>
      </c>
    </row>
    <row r="35" spans="9:98" x14ac:dyDescent="0.25">
      <c r="I35" s="289" t="s">
        <v>119</v>
      </c>
      <c r="J35" s="667">
        <v>33</v>
      </c>
      <c r="K35" s="667">
        <v>35</v>
      </c>
      <c r="R35" s="289" t="s">
        <v>119</v>
      </c>
      <c r="S35" s="666">
        <v>23</v>
      </c>
      <c r="T35" s="666">
        <v>22</v>
      </c>
      <c r="AK35" s="297" t="s">
        <v>119</v>
      </c>
      <c r="AL35" s="295" t="s">
        <v>95</v>
      </c>
      <c r="AM35" s="296" t="s">
        <v>207</v>
      </c>
      <c r="AN35" s="270" t="s">
        <v>50</v>
      </c>
      <c r="AP35" s="310" t="s">
        <v>119</v>
      </c>
      <c r="AQ35" s="291">
        <v>22</v>
      </c>
      <c r="AR35" s="291">
        <v>25</v>
      </c>
      <c r="AT35" s="297" t="s">
        <v>345</v>
      </c>
      <c r="AU35" s="245">
        <v>21</v>
      </c>
      <c r="AV35" s="246">
        <v>22</v>
      </c>
      <c r="AX35" s="730">
        <f>AX32+$AX$1</f>
        <v>0.58333333333333259</v>
      </c>
      <c r="AY35" s="297" t="s">
        <v>79</v>
      </c>
      <c r="AZ35" s="729" t="s">
        <v>302</v>
      </c>
      <c r="BB35" s="711" t="s">
        <v>4</v>
      </c>
      <c r="BD35" s="297" t="s">
        <v>80</v>
      </c>
      <c r="BE35" s="729" t="s">
        <v>302</v>
      </c>
      <c r="BG35" s="711" t="s">
        <v>5</v>
      </c>
      <c r="BI35" s="297" t="s">
        <v>81</v>
      </c>
      <c r="BJ35" s="729" t="s">
        <v>302</v>
      </c>
      <c r="BL35" s="711" t="s">
        <v>76</v>
      </c>
      <c r="BN35" s="297" t="s">
        <v>82</v>
      </c>
      <c r="BO35" s="729" t="s">
        <v>302</v>
      </c>
      <c r="BQ35" s="711" t="s">
        <v>16</v>
      </c>
      <c r="BT35" s="289"/>
      <c r="BU35" s="726"/>
      <c r="BV35" s="727"/>
      <c r="BY35" s="725"/>
      <c r="BZ35" s="726"/>
      <c r="CA35" s="726"/>
      <c r="CD35" s="728"/>
      <c r="CE35" s="726"/>
      <c r="CF35" s="726"/>
      <c r="CG35" s="1"/>
      <c r="CH35" s="1"/>
      <c r="CR35" s="289">
        <v>33</v>
      </c>
      <c r="CS35" s="665">
        <v>16</v>
      </c>
      <c r="CT35" s="665">
        <v>14</v>
      </c>
    </row>
    <row r="36" spans="9:98" x14ac:dyDescent="0.25">
      <c r="I36" s="289" t="s">
        <v>120</v>
      </c>
      <c r="J36" s="667">
        <v>31</v>
      </c>
      <c r="K36" s="667">
        <v>32</v>
      </c>
      <c r="R36" s="289" t="s">
        <v>120</v>
      </c>
      <c r="S36" s="666">
        <v>25</v>
      </c>
      <c r="T36" s="666">
        <v>26</v>
      </c>
      <c r="AK36" s="297" t="s">
        <v>120</v>
      </c>
      <c r="AL36" s="295" t="s">
        <v>96</v>
      </c>
      <c r="AM36" s="296" t="s">
        <v>208</v>
      </c>
      <c r="AN36" s="270" t="s">
        <v>51</v>
      </c>
      <c r="AP36" s="311" t="s">
        <v>120</v>
      </c>
      <c r="AQ36" s="291">
        <v>32</v>
      </c>
      <c r="AR36" s="291">
        <v>35</v>
      </c>
      <c r="AT36" s="297" t="s">
        <v>346</v>
      </c>
      <c r="AU36" s="245">
        <v>31</v>
      </c>
      <c r="AV36" s="246">
        <v>32</v>
      </c>
      <c r="AX36" s="730">
        <f>AX35+$AX$1</f>
        <v>0.59027777777777701</v>
      </c>
      <c r="AY36" s="297" t="s">
        <v>83</v>
      </c>
      <c r="AZ36" s="729" t="s">
        <v>302</v>
      </c>
      <c r="BB36" s="711" t="s">
        <v>4</v>
      </c>
      <c r="BD36" s="297" t="s">
        <v>84</v>
      </c>
      <c r="BE36" s="729" t="s">
        <v>302</v>
      </c>
      <c r="BG36" s="711" t="s">
        <v>5</v>
      </c>
      <c r="BI36" s="297" t="s">
        <v>85</v>
      </c>
      <c r="BJ36" s="729" t="s">
        <v>302</v>
      </c>
      <c r="BL36" s="711" t="s">
        <v>76</v>
      </c>
      <c r="BN36" s="297" t="s">
        <v>86</v>
      </c>
      <c r="BO36" s="729" t="s">
        <v>302</v>
      </c>
      <c r="BQ36" s="711" t="s">
        <v>16</v>
      </c>
      <c r="CG36" s="1"/>
      <c r="CH36" s="1"/>
      <c r="CR36" s="289">
        <v>34</v>
      </c>
      <c r="CS36" s="667">
        <v>36</v>
      </c>
      <c r="CT36" s="667">
        <v>34</v>
      </c>
    </row>
    <row r="37" spans="9:98" x14ac:dyDescent="0.25">
      <c r="I37" s="289" t="s">
        <v>121</v>
      </c>
      <c r="J37" s="667">
        <v>36</v>
      </c>
      <c r="K37" s="667">
        <v>34</v>
      </c>
      <c r="R37" s="289" t="s">
        <v>121</v>
      </c>
      <c r="S37" s="666">
        <v>27</v>
      </c>
      <c r="T37" s="666">
        <v>24</v>
      </c>
      <c r="AK37" s="297" t="s">
        <v>121</v>
      </c>
      <c r="AL37" s="295" t="s">
        <v>99</v>
      </c>
      <c r="AM37" s="296" t="s">
        <v>209</v>
      </c>
      <c r="AN37" s="270" t="s">
        <v>52</v>
      </c>
      <c r="AP37" s="312" t="s">
        <v>121</v>
      </c>
      <c r="AQ37" s="292">
        <v>42</v>
      </c>
      <c r="AR37" s="291">
        <v>45</v>
      </c>
      <c r="AT37" s="297" t="s">
        <v>347</v>
      </c>
      <c r="AU37" s="245">
        <v>41</v>
      </c>
      <c r="AV37" s="246">
        <v>42</v>
      </c>
      <c r="AX37" s="730">
        <f>AX36+$AX$1</f>
        <v>0.59722222222222143</v>
      </c>
      <c r="AY37" s="297" t="s">
        <v>87</v>
      </c>
      <c r="AZ37" s="729" t="s">
        <v>302</v>
      </c>
      <c r="BB37" s="711" t="s">
        <v>4</v>
      </c>
      <c r="BD37" s="297" t="s">
        <v>77</v>
      </c>
      <c r="BE37" s="729" t="s">
        <v>302</v>
      </c>
      <c r="BG37" s="711" t="s">
        <v>5</v>
      </c>
      <c r="BI37" s="297" t="s">
        <v>108</v>
      </c>
      <c r="BJ37" s="729" t="s">
        <v>302</v>
      </c>
      <c r="BL37" s="711" t="s">
        <v>76</v>
      </c>
      <c r="BN37" s="297" t="s">
        <v>109</v>
      </c>
      <c r="BO37" s="729" t="s">
        <v>302</v>
      </c>
      <c r="BQ37" s="711" t="s">
        <v>16</v>
      </c>
      <c r="CG37" s="1"/>
      <c r="CH37" s="1"/>
      <c r="CR37" s="289">
        <v>35</v>
      </c>
      <c r="CS37" s="669">
        <v>56</v>
      </c>
      <c r="CT37" s="669">
        <v>54</v>
      </c>
    </row>
    <row r="38" spans="9:98" x14ac:dyDescent="0.25">
      <c r="I38" s="289" t="s">
        <v>122</v>
      </c>
      <c r="J38" s="667">
        <v>35</v>
      </c>
      <c r="K38" s="667">
        <v>31</v>
      </c>
      <c r="R38" s="289" t="s">
        <v>122</v>
      </c>
      <c r="S38" s="666">
        <v>21</v>
      </c>
      <c r="T38" s="666">
        <v>23</v>
      </c>
      <c r="AK38" s="297" t="s">
        <v>122</v>
      </c>
      <c r="AL38" s="295" t="s">
        <v>216</v>
      </c>
      <c r="AM38" s="296" t="s">
        <v>217</v>
      </c>
      <c r="AN38" s="270" t="s">
        <v>53</v>
      </c>
      <c r="AP38" s="309" t="s">
        <v>122</v>
      </c>
      <c r="AQ38" s="292">
        <v>11</v>
      </c>
      <c r="AR38" s="291">
        <v>13</v>
      </c>
      <c r="AT38" s="297" t="s">
        <v>348</v>
      </c>
      <c r="AU38" s="245">
        <v>51</v>
      </c>
      <c r="AV38" s="246">
        <v>52</v>
      </c>
      <c r="AX38" s="730">
        <f>AX37+$AX$1</f>
        <v>0.60416666666666585</v>
      </c>
      <c r="AY38" s="297" t="s">
        <v>110</v>
      </c>
      <c r="AZ38" s="729" t="s">
        <v>302</v>
      </c>
      <c r="BB38" s="711" t="s">
        <v>4</v>
      </c>
      <c r="BD38" s="297" t="s">
        <v>111</v>
      </c>
      <c r="BE38" s="729" t="s">
        <v>302</v>
      </c>
      <c r="BG38" s="711" t="s">
        <v>5</v>
      </c>
      <c r="BI38" s="297" t="s">
        <v>68</v>
      </c>
      <c r="BJ38" s="729" t="s">
        <v>302</v>
      </c>
      <c r="BL38" s="711" t="s">
        <v>76</v>
      </c>
      <c r="BN38" s="297" t="s">
        <v>75</v>
      </c>
      <c r="BO38" s="729" t="s">
        <v>302</v>
      </c>
      <c r="BQ38" s="711" t="s">
        <v>16</v>
      </c>
      <c r="CG38" s="1"/>
      <c r="CH38" s="1"/>
      <c r="CR38" s="289">
        <v>36</v>
      </c>
      <c r="CS38" s="671">
        <v>76</v>
      </c>
      <c r="CT38" s="671">
        <v>74</v>
      </c>
    </row>
    <row r="39" spans="9:98" x14ac:dyDescent="0.25">
      <c r="I39" s="289" t="s">
        <v>123</v>
      </c>
      <c r="J39" s="667">
        <v>36</v>
      </c>
      <c r="K39" s="667">
        <v>33</v>
      </c>
      <c r="R39" s="289" t="s">
        <v>123</v>
      </c>
      <c r="S39" s="666">
        <v>22</v>
      </c>
      <c r="T39" s="666">
        <v>25</v>
      </c>
      <c r="AK39" s="297" t="s">
        <v>123</v>
      </c>
      <c r="AL39" s="295" t="s">
        <v>214</v>
      </c>
      <c r="AM39" s="296" t="s">
        <v>215</v>
      </c>
      <c r="AN39" s="270" t="s">
        <v>60</v>
      </c>
      <c r="AP39" s="310" t="s">
        <v>123</v>
      </c>
      <c r="AQ39" s="291">
        <v>21</v>
      </c>
      <c r="AR39" s="291">
        <v>23</v>
      </c>
      <c r="AT39" s="297" t="s">
        <v>349</v>
      </c>
      <c r="AU39" s="245">
        <v>61</v>
      </c>
      <c r="AV39" s="246">
        <v>62</v>
      </c>
      <c r="CG39" s="1"/>
      <c r="CH39" s="1"/>
      <c r="CR39" s="289">
        <v>37</v>
      </c>
      <c r="CS39" s="666">
        <v>23</v>
      </c>
      <c r="CT39" s="666">
        <v>25</v>
      </c>
    </row>
    <row r="40" spans="9:98" x14ac:dyDescent="0.25">
      <c r="I40" s="289" t="s">
        <v>124</v>
      </c>
      <c r="J40" s="667">
        <v>34</v>
      </c>
      <c r="K40" s="667">
        <v>32</v>
      </c>
      <c r="R40" s="289" t="s">
        <v>124</v>
      </c>
      <c r="S40" s="666">
        <v>26</v>
      </c>
      <c r="T40" s="666">
        <v>24</v>
      </c>
      <c r="AK40" s="297" t="s">
        <v>124</v>
      </c>
      <c r="AL40" s="295" t="s">
        <v>219</v>
      </c>
      <c r="AM40" s="296" t="s">
        <v>220</v>
      </c>
      <c r="AN40" s="270" t="s">
        <v>6</v>
      </c>
      <c r="AP40" s="311" t="s">
        <v>124</v>
      </c>
      <c r="AQ40" s="292">
        <v>31</v>
      </c>
      <c r="AR40" s="291">
        <v>33</v>
      </c>
      <c r="AT40" s="297" t="s">
        <v>350</v>
      </c>
      <c r="AU40" s="245">
        <v>71</v>
      </c>
      <c r="AV40" s="246">
        <v>72</v>
      </c>
      <c r="AX40" s="730">
        <f>AX38+$AX$1</f>
        <v>0.61111111111111027</v>
      </c>
      <c r="AY40" s="297" t="s">
        <v>69</v>
      </c>
      <c r="AZ40" s="729" t="s">
        <v>303</v>
      </c>
      <c r="BB40" s="711" t="s">
        <v>4</v>
      </c>
      <c r="BN40" s="297" t="s">
        <v>70</v>
      </c>
      <c r="BO40" s="729" t="s">
        <v>303</v>
      </c>
      <c r="BQ40" s="711" t="s">
        <v>16</v>
      </c>
      <c r="CR40" s="289">
        <v>38</v>
      </c>
      <c r="CS40" s="668">
        <v>43</v>
      </c>
      <c r="CT40" s="668">
        <v>45</v>
      </c>
    </row>
    <row r="41" spans="9:98" ht="15.75" thickBot="1" x14ac:dyDescent="0.3">
      <c r="I41" s="289" t="s">
        <v>218</v>
      </c>
      <c r="J41" s="667">
        <v>31</v>
      </c>
      <c r="K41" s="667">
        <v>33</v>
      </c>
      <c r="R41" s="289" t="s">
        <v>218</v>
      </c>
      <c r="S41" s="666">
        <v>25</v>
      </c>
      <c r="T41" s="666">
        <v>21</v>
      </c>
      <c r="AK41" s="297" t="s">
        <v>218</v>
      </c>
      <c r="AL41" s="295" t="s">
        <v>222</v>
      </c>
      <c r="AM41" s="296" t="s">
        <v>221</v>
      </c>
      <c r="AN41" s="270" t="s">
        <v>7</v>
      </c>
      <c r="AP41" s="313" t="s">
        <v>218</v>
      </c>
      <c r="AQ41" s="314">
        <v>41</v>
      </c>
      <c r="AR41" s="315">
        <v>43</v>
      </c>
      <c r="AT41" s="297" t="s">
        <v>351</v>
      </c>
      <c r="AU41" s="245">
        <v>81</v>
      </c>
      <c r="AV41" s="246">
        <v>82</v>
      </c>
      <c r="AX41" s="730">
        <f>AX40+$AX$1</f>
        <v>0.61805555555555469</v>
      </c>
      <c r="AY41" s="297" t="s">
        <v>112</v>
      </c>
      <c r="AZ41" s="729" t="s">
        <v>303</v>
      </c>
      <c r="BB41" s="711" t="s">
        <v>4</v>
      </c>
      <c r="BN41" s="297" t="s">
        <v>113</v>
      </c>
      <c r="BO41" s="729" t="s">
        <v>303</v>
      </c>
      <c r="BQ41" s="711" t="s">
        <v>16</v>
      </c>
      <c r="CR41" s="289">
        <v>39</v>
      </c>
      <c r="CS41" s="670">
        <v>63</v>
      </c>
      <c r="CT41" s="670">
        <v>65</v>
      </c>
    </row>
    <row r="42" spans="9:98" x14ac:dyDescent="0.25">
      <c r="I42" s="289" t="s">
        <v>247</v>
      </c>
      <c r="J42" s="667">
        <v>34</v>
      </c>
      <c r="K42" s="667">
        <v>35</v>
      </c>
      <c r="R42" s="289" t="s">
        <v>247</v>
      </c>
      <c r="S42" s="666">
        <v>27</v>
      </c>
      <c r="T42" s="666">
        <v>23</v>
      </c>
      <c r="AP42" s="316" t="s">
        <v>247</v>
      </c>
      <c r="AQ42" s="307" t="s">
        <v>92</v>
      </c>
      <c r="AR42" s="307" t="s">
        <v>93</v>
      </c>
      <c r="AS42" s="1" t="s">
        <v>210</v>
      </c>
      <c r="AT42" s="297" t="s">
        <v>352</v>
      </c>
      <c r="AU42" s="245">
        <v>16</v>
      </c>
      <c r="AV42" s="246">
        <v>14</v>
      </c>
      <c r="AX42" s="730">
        <f>AX41+$AX$1</f>
        <v>0.62499999999999911</v>
      </c>
      <c r="AY42" s="297" t="s">
        <v>71</v>
      </c>
      <c r="AZ42" s="729" t="s">
        <v>303</v>
      </c>
      <c r="BB42" s="711" t="s">
        <v>4</v>
      </c>
      <c r="BN42" s="297" t="s">
        <v>72</v>
      </c>
      <c r="BO42" s="729" t="s">
        <v>303</v>
      </c>
      <c r="BQ42" s="711" t="s">
        <v>16</v>
      </c>
      <c r="CR42" s="289">
        <v>40</v>
      </c>
      <c r="CS42" s="672">
        <v>83</v>
      </c>
      <c r="CT42" s="672">
        <v>85</v>
      </c>
    </row>
    <row r="43" spans="9:98" x14ac:dyDescent="0.25">
      <c r="I43" s="289" t="s">
        <v>248</v>
      </c>
      <c r="J43" s="667">
        <v>32</v>
      </c>
      <c r="K43" s="667">
        <v>36</v>
      </c>
      <c r="R43" s="289" t="s">
        <v>248</v>
      </c>
      <c r="S43" s="666">
        <v>22</v>
      </c>
      <c r="T43" s="666">
        <v>26</v>
      </c>
      <c r="AP43" s="317" t="s">
        <v>248</v>
      </c>
      <c r="AQ43" s="307" t="s">
        <v>94</v>
      </c>
      <c r="AR43" s="307" t="s">
        <v>95</v>
      </c>
      <c r="AS43" s="1" t="s">
        <v>211</v>
      </c>
      <c r="AT43" s="297" t="s">
        <v>353</v>
      </c>
      <c r="AU43" s="245">
        <v>26</v>
      </c>
      <c r="AV43" s="246">
        <v>24</v>
      </c>
      <c r="AX43" s="730">
        <f>AX42+$AX$1</f>
        <v>0.63194444444444353</v>
      </c>
      <c r="AY43" s="297" t="s">
        <v>73</v>
      </c>
      <c r="AZ43" s="729" t="s">
        <v>303</v>
      </c>
      <c r="BB43" s="711" t="s">
        <v>4</v>
      </c>
      <c r="BN43" s="297" t="s">
        <v>74</v>
      </c>
      <c r="BO43" s="729" t="s">
        <v>303</v>
      </c>
      <c r="BQ43" s="711" t="s">
        <v>16</v>
      </c>
      <c r="CR43" s="289">
        <v>41</v>
      </c>
      <c r="CS43" s="666">
        <v>21</v>
      </c>
      <c r="CT43" s="666">
        <v>22</v>
      </c>
    </row>
    <row r="44" spans="9:98" x14ac:dyDescent="0.25">
      <c r="I44" s="289" t="s">
        <v>249</v>
      </c>
      <c r="J44" s="667">
        <v>31</v>
      </c>
      <c r="K44" s="667">
        <v>34</v>
      </c>
      <c r="R44" s="289" t="s">
        <v>249</v>
      </c>
      <c r="S44" s="667">
        <v>31</v>
      </c>
      <c r="T44" s="667">
        <v>32</v>
      </c>
      <c r="AP44" s="317" t="s">
        <v>249</v>
      </c>
      <c r="AQ44" s="307" t="s">
        <v>96</v>
      </c>
      <c r="AR44" s="307" t="s">
        <v>97</v>
      </c>
      <c r="AS44" s="1" t="s">
        <v>212</v>
      </c>
      <c r="AT44" s="297" t="s">
        <v>354</v>
      </c>
      <c r="AU44" s="245">
        <v>36</v>
      </c>
      <c r="AV44" s="246">
        <v>34</v>
      </c>
      <c r="AX44" s="15"/>
      <c r="AY44" s="15"/>
      <c r="AZ44" s="15"/>
      <c r="BA44" s="15"/>
      <c r="BD44" s="15"/>
      <c r="BE44" s="15"/>
      <c r="BF44" s="15"/>
      <c r="BI44" s="15"/>
      <c r="BJ44" s="15"/>
      <c r="BK44" s="15"/>
      <c r="BN44" s="15"/>
      <c r="BO44" s="15"/>
      <c r="BP44" s="15"/>
      <c r="BQ44" s="731"/>
      <c r="BR44" s="37"/>
      <c r="CR44" s="289">
        <v>42</v>
      </c>
      <c r="CS44" s="668">
        <v>41</v>
      </c>
      <c r="CT44" s="668">
        <v>42</v>
      </c>
    </row>
    <row r="45" spans="9:98" x14ac:dyDescent="0.25">
      <c r="I45" s="289" t="s">
        <v>250</v>
      </c>
      <c r="J45" s="667">
        <v>33</v>
      </c>
      <c r="K45" s="667">
        <v>32</v>
      </c>
      <c r="R45" s="289" t="s">
        <v>250</v>
      </c>
      <c r="S45" s="667">
        <v>33</v>
      </c>
      <c r="T45" s="667">
        <v>35</v>
      </c>
      <c r="AP45" s="317" t="s">
        <v>250</v>
      </c>
      <c r="AQ45" s="307" t="s">
        <v>98</v>
      </c>
      <c r="AR45" s="307" t="s">
        <v>99</v>
      </c>
      <c r="AS45" s="1" t="s">
        <v>213</v>
      </c>
      <c r="AT45" s="297" t="s">
        <v>355</v>
      </c>
      <c r="AU45" s="245">
        <v>46</v>
      </c>
      <c r="AV45" s="246">
        <v>44</v>
      </c>
      <c r="AX45" s="730">
        <f>AX43+$AX$1</f>
        <v>0.63888888888888795</v>
      </c>
      <c r="AY45" s="297" t="s">
        <v>114</v>
      </c>
      <c r="AZ45" s="729" t="s">
        <v>307</v>
      </c>
      <c r="BB45" s="711" t="s">
        <v>4</v>
      </c>
      <c r="BN45" s="297" t="s">
        <v>115</v>
      </c>
      <c r="BO45" s="729" t="s">
        <v>307</v>
      </c>
      <c r="BQ45" s="711" t="s">
        <v>16</v>
      </c>
      <c r="CR45" s="289">
        <v>43</v>
      </c>
      <c r="CS45" s="670">
        <v>61</v>
      </c>
      <c r="CT45" s="670">
        <v>62</v>
      </c>
    </row>
    <row r="46" spans="9:98" x14ac:dyDescent="0.25">
      <c r="I46" s="289" t="s">
        <v>251</v>
      </c>
      <c r="J46" s="667">
        <v>35</v>
      </c>
      <c r="K46" s="667">
        <v>36</v>
      </c>
      <c r="R46" s="289" t="s">
        <v>251</v>
      </c>
      <c r="S46" s="667">
        <v>34</v>
      </c>
      <c r="T46" s="667">
        <v>35</v>
      </c>
      <c r="AP46" s="317" t="s">
        <v>251</v>
      </c>
      <c r="AQ46" s="307" t="s">
        <v>252</v>
      </c>
      <c r="AR46" s="307" t="s">
        <v>253</v>
      </c>
      <c r="AS46" s="270" t="s">
        <v>53</v>
      </c>
      <c r="AT46" s="297" t="s">
        <v>356</v>
      </c>
      <c r="AU46" s="245">
        <v>56</v>
      </c>
      <c r="AV46" s="246">
        <v>54</v>
      </c>
      <c r="AX46" s="730">
        <f>AX45+$AX$1</f>
        <v>0.64583333333333237</v>
      </c>
      <c r="AY46" s="297" t="s">
        <v>88</v>
      </c>
      <c r="AZ46" s="729" t="s">
        <v>307</v>
      </c>
      <c r="BB46" s="711" t="s">
        <v>4</v>
      </c>
      <c r="BN46" s="297" t="s">
        <v>89</v>
      </c>
      <c r="BO46" s="729" t="s">
        <v>307</v>
      </c>
      <c r="BQ46" s="711" t="s">
        <v>16</v>
      </c>
      <c r="CR46" s="289">
        <v>44</v>
      </c>
      <c r="CS46" s="672">
        <v>81</v>
      </c>
      <c r="CT46" s="672">
        <v>82</v>
      </c>
    </row>
    <row r="47" spans="9:98" x14ac:dyDescent="0.25">
      <c r="I47" s="289" t="s">
        <v>254</v>
      </c>
      <c r="J47" s="668">
        <v>42</v>
      </c>
      <c r="K47" s="668">
        <v>45</v>
      </c>
      <c r="R47" s="289" t="s">
        <v>254</v>
      </c>
      <c r="S47" s="667">
        <v>31</v>
      </c>
      <c r="T47" s="667">
        <v>37</v>
      </c>
      <c r="AP47" s="317" t="s">
        <v>254</v>
      </c>
      <c r="AQ47" s="307" t="s">
        <v>255</v>
      </c>
      <c r="AR47" s="307" t="s">
        <v>256</v>
      </c>
      <c r="AS47" s="270" t="s">
        <v>60</v>
      </c>
      <c r="AT47" s="297" t="s">
        <v>357</v>
      </c>
      <c r="AU47" s="245">
        <v>66</v>
      </c>
      <c r="AV47" s="246">
        <v>64</v>
      </c>
      <c r="AY47" s="15"/>
      <c r="AZ47" s="15"/>
      <c r="BA47" s="15"/>
      <c r="BD47" s="15"/>
      <c r="BE47" s="15"/>
      <c r="BF47" s="15"/>
      <c r="BI47" s="15"/>
      <c r="BJ47" s="15"/>
      <c r="BK47" s="15"/>
      <c r="BN47" s="15"/>
      <c r="BO47" s="15"/>
      <c r="BP47" s="15"/>
      <c r="BQ47" s="731"/>
      <c r="BR47" s="37"/>
      <c r="CR47" s="289">
        <v>45</v>
      </c>
      <c r="CS47" s="666">
        <v>26</v>
      </c>
      <c r="CT47" s="666">
        <v>24</v>
      </c>
    </row>
    <row r="48" spans="9:98" x14ac:dyDescent="0.25">
      <c r="I48" s="289" t="s">
        <v>257</v>
      </c>
      <c r="J48" s="668">
        <v>44</v>
      </c>
      <c r="K48" s="668">
        <v>43</v>
      </c>
      <c r="R48" s="289" t="s">
        <v>257</v>
      </c>
      <c r="S48" s="667">
        <v>37</v>
      </c>
      <c r="T48" s="667">
        <v>36</v>
      </c>
      <c r="AP48" s="317" t="s">
        <v>257</v>
      </c>
      <c r="AQ48" s="307" t="s">
        <v>258</v>
      </c>
      <c r="AR48" s="307" t="s">
        <v>259</v>
      </c>
      <c r="AS48" s="270" t="s">
        <v>6</v>
      </c>
      <c r="AT48" s="297" t="s">
        <v>358</v>
      </c>
      <c r="AU48" s="245">
        <v>76</v>
      </c>
      <c r="AV48" s="246">
        <v>74</v>
      </c>
      <c r="AY48" s="297" t="s">
        <v>90</v>
      </c>
      <c r="AZ48" s="729" t="s">
        <v>308</v>
      </c>
      <c r="BB48" s="711" t="s">
        <v>4</v>
      </c>
      <c r="BN48" s="297" t="s">
        <v>91</v>
      </c>
      <c r="BO48" s="729" t="s">
        <v>308</v>
      </c>
      <c r="BQ48" s="711" t="s">
        <v>16</v>
      </c>
      <c r="CR48" s="289">
        <v>46</v>
      </c>
      <c r="CS48" s="668">
        <v>46</v>
      </c>
      <c r="CT48" s="668">
        <v>44</v>
      </c>
    </row>
    <row r="49" spans="9:98" ht="15.75" thickBot="1" x14ac:dyDescent="0.3">
      <c r="I49" s="289" t="s">
        <v>260</v>
      </c>
      <c r="J49" s="668">
        <v>46</v>
      </c>
      <c r="K49" s="668">
        <v>41</v>
      </c>
      <c r="R49" s="289" t="s">
        <v>260</v>
      </c>
      <c r="S49" s="667">
        <v>36</v>
      </c>
      <c r="T49" s="667">
        <v>33</v>
      </c>
      <c r="AP49" s="318" t="s">
        <v>260</v>
      </c>
      <c r="AQ49" s="307" t="s">
        <v>261</v>
      </c>
      <c r="AR49" s="307" t="s">
        <v>262</v>
      </c>
      <c r="AS49" s="270" t="s">
        <v>7</v>
      </c>
      <c r="AT49" s="297" t="s">
        <v>359</v>
      </c>
      <c r="AU49" s="245">
        <v>86</v>
      </c>
      <c r="AV49" s="246">
        <v>84</v>
      </c>
      <c r="CR49" s="289">
        <v>47</v>
      </c>
      <c r="CS49" s="670">
        <v>66</v>
      </c>
      <c r="CT49" s="670">
        <v>64</v>
      </c>
    </row>
    <row r="50" spans="9:98" x14ac:dyDescent="0.25">
      <c r="I50" s="289" t="s">
        <v>463</v>
      </c>
      <c r="J50" s="668">
        <v>43</v>
      </c>
      <c r="K50" s="668">
        <v>45</v>
      </c>
      <c r="R50" s="289" t="s">
        <v>463</v>
      </c>
      <c r="S50" s="667">
        <v>34</v>
      </c>
      <c r="T50" s="667">
        <v>32</v>
      </c>
      <c r="AT50" s="297" t="s">
        <v>360</v>
      </c>
      <c r="AU50" s="245">
        <v>15</v>
      </c>
      <c r="AV50" s="246">
        <v>11</v>
      </c>
      <c r="AY50" s="297" t="s">
        <v>116</v>
      </c>
      <c r="AZ50" s="729" t="s">
        <v>311</v>
      </c>
      <c r="BB50" s="711" t="s">
        <v>4</v>
      </c>
      <c r="CR50" s="289">
        <v>48</v>
      </c>
      <c r="CS50" s="672">
        <v>86</v>
      </c>
      <c r="CT50" s="672">
        <v>84</v>
      </c>
    </row>
    <row r="51" spans="9:98" x14ac:dyDescent="0.25">
      <c r="I51" s="289" t="s">
        <v>464</v>
      </c>
      <c r="J51" s="668">
        <v>41</v>
      </c>
      <c r="K51" s="668">
        <v>42</v>
      </c>
      <c r="R51" s="289" t="s">
        <v>464</v>
      </c>
      <c r="S51" s="667">
        <v>35</v>
      </c>
      <c r="T51" s="667">
        <v>37</v>
      </c>
      <c r="AT51" s="297" t="s">
        <v>361</v>
      </c>
      <c r="AU51" s="245">
        <v>25</v>
      </c>
      <c r="AV51" s="246">
        <v>21</v>
      </c>
      <c r="AY51" s="297" t="s">
        <v>117</v>
      </c>
      <c r="AZ51" s="729" t="s">
        <v>310</v>
      </c>
      <c r="BB51" s="711" t="s">
        <v>4</v>
      </c>
      <c r="CR51" s="289">
        <v>49</v>
      </c>
      <c r="CS51" s="665">
        <v>15</v>
      </c>
      <c r="CT51" s="665">
        <v>11</v>
      </c>
    </row>
    <row r="52" spans="9:98" x14ac:dyDescent="0.25">
      <c r="I52" s="289" t="s">
        <v>465</v>
      </c>
      <c r="J52" s="668">
        <v>46</v>
      </c>
      <c r="K52" s="668">
        <v>44</v>
      </c>
      <c r="R52" s="289" t="s">
        <v>465</v>
      </c>
      <c r="S52" s="667">
        <v>36</v>
      </c>
      <c r="T52" s="667">
        <v>31</v>
      </c>
      <c r="AT52" s="297" t="s">
        <v>362</v>
      </c>
      <c r="AU52" s="245">
        <v>35</v>
      </c>
      <c r="AV52" s="246">
        <v>31</v>
      </c>
      <c r="CR52" s="289">
        <v>50</v>
      </c>
      <c r="CS52" s="667">
        <v>35</v>
      </c>
      <c r="CT52" s="667">
        <v>31</v>
      </c>
    </row>
    <row r="53" spans="9:98" x14ac:dyDescent="0.25">
      <c r="I53" s="289" t="s">
        <v>466</v>
      </c>
      <c r="J53" s="668">
        <v>45</v>
      </c>
      <c r="K53" s="668">
        <v>41</v>
      </c>
      <c r="R53" s="289" t="s">
        <v>466</v>
      </c>
      <c r="S53" s="667">
        <v>33</v>
      </c>
      <c r="T53" s="667">
        <v>34</v>
      </c>
      <c r="AT53" s="297" t="s">
        <v>363</v>
      </c>
      <c r="AU53" s="245">
        <v>45</v>
      </c>
      <c r="AV53" s="246">
        <v>41</v>
      </c>
      <c r="AX53" s="15"/>
      <c r="CR53" s="289">
        <v>51</v>
      </c>
      <c r="CS53" s="669">
        <v>55</v>
      </c>
      <c r="CT53" s="669">
        <v>51</v>
      </c>
    </row>
    <row r="54" spans="9:98" x14ac:dyDescent="0.25">
      <c r="I54" s="289" t="s">
        <v>467</v>
      </c>
      <c r="J54" s="668">
        <v>46</v>
      </c>
      <c r="K54" s="668">
        <v>43</v>
      </c>
      <c r="R54" s="289" t="s">
        <v>467</v>
      </c>
      <c r="S54" s="667">
        <v>32</v>
      </c>
      <c r="T54" s="667">
        <v>37</v>
      </c>
      <c r="AT54" s="297" t="s">
        <v>364</v>
      </c>
      <c r="AU54" s="245">
        <v>55</v>
      </c>
      <c r="AV54" s="246">
        <v>51</v>
      </c>
      <c r="AX54" s="730">
        <f>AX46+$AX$1</f>
        <v>0.65277777777777679</v>
      </c>
      <c r="CR54" s="289">
        <v>52</v>
      </c>
      <c r="CS54" s="671">
        <v>75</v>
      </c>
      <c r="CT54" s="671">
        <v>71</v>
      </c>
    </row>
    <row r="55" spans="9:98" x14ac:dyDescent="0.25">
      <c r="I55" s="289" t="s">
        <v>468</v>
      </c>
      <c r="J55" s="668">
        <v>44</v>
      </c>
      <c r="K55" s="668">
        <v>42</v>
      </c>
      <c r="R55" s="289" t="s">
        <v>468</v>
      </c>
      <c r="S55" s="667">
        <v>34</v>
      </c>
      <c r="T55" s="667">
        <v>31</v>
      </c>
      <c r="AT55" s="297" t="s">
        <v>365</v>
      </c>
      <c r="AU55" s="245">
        <v>65</v>
      </c>
      <c r="AV55" s="246">
        <v>61</v>
      </c>
      <c r="CR55" s="289">
        <v>53</v>
      </c>
      <c r="CS55" s="665">
        <v>16</v>
      </c>
      <c r="CT55" s="665">
        <v>13</v>
      </c>
    </row>
    <row r="56" spans="9:98" x14ac:dyDescent="0.25">
      <c r="I56" s="289" t="s">
        <v>469</v>
      </c>
      <c r="J56" s="668">
        <v>41</v>
      </c>
      <c r="K56" s="668">
        <v>43</v>
      </c>
      <c r="R56" s="289" t="s">
        <v>469</v>
      </c>
      <c r="S56" s="667">
        <v>33</v>
      </c>
      <c r="T56" s="667">
        <v>32</v>
      </c>
      <c r="AT56" s="297" t="s">
        <v>366</v>
      </c>
      <c r="AU56" s="245">
        <v>75</v>
      </c>
      <c r="AV56" s="246">
        <v>71</v>
      </c>
      <c r="AX56" s="730">
        <f>AX54+$AX$1</f>
        <v>0.65972222222222121</v>
      </c>
      <c r="CR56" s="289">
        <v>54</v>
      </c>
      <c r="CS56" s="667">
        <v>36</v>
      </c>
      <c r="CT56" s="667">
        <v>33</v>
      </c>
    </row>
    <row r="57" spans="9:98" x14ac:dyDescent="0.25">
      <c r="I57" s="289" t="s">
        <v>470</v>
      </c>
      <c r="J57" s="668">
        <v>44</v>
      </c>
      <c r="K57" s="668">
        <v>45</v>
      </c>
      <c r="R57" s="289" t="s">
        <v>470</v>
      </c>
      <c r="S57" s="667">
        <v>35</v>
      </c>
      <c r="T57" s="667">
        <v>36</v>
      </c>
      <c r="AT57" s="297" t="s">
        <v>367</v>
      </c>
      <c r="AU57" s="245">
        <v>85</v>
      </c>
      <c r="AV57" s="246">
        <v>81</v>
      </c>
      <c r="AX57" s="730">
        <f>AX56+$AX$1</f>
        <v>0.66666666666666563</v>
      </c>
      <c r="CR57" s="289">
        <v>55</v>
      </c>
      <c r="CS57" s="669">
        <v>56</v>
      </c>
      <c r="CT57" s="669">
        <v>53</v>
      </c>
    </row>
    <row r="58" spans="9:98" x14ac:dyDescent="0.25">
      <c r="I58" s="289" t="s">
        <v>471</v>
      </c>
      <c r="J58" s="668">
        <v>42</v>
      </c>
      <c r="K58" s="668">
        <v>46</v>
      </c>
      <c r="R58" s="289" t="s">
        <v>471</v>
      </c>
      <c r="S58" s="667">
        <v>37</v>
      </c>
      <c r="T58" s="667">
        <v>34</v>
      </c>
      <c r="AT58" s="297" t="s">
        <v>368</v>
      </c>
      <c r="AU58" s="245">
        <v>16</v>
      </c>
      <c r="AV58" s="246">
        <v>13</v>
      </c>
      <c r="AX58" s="730">
        <f>AX57+$AX$1</f>
        <v>0.67361111111111005</v>
      </c>
      <c r="CR58" s="289">
        <v>56</v>
      </c>
      <c r="CS58" s="671">
        <v>76</v>
      </c>
      <c r="CT58" s="671">
        <v>73</v>
      </c>
    </row>
    <row r="59" spans="9:98" x14ac:dyDescent="0.25">
      <c r="I59" s="289" t="s">
        <v>472</v>
      </c>
      <c r="J59" s="668">
        <v>41</v>
      </c>
      <c r="K59" s="668">
        <v>44</v>
      </c>
      <c r="R59" s="289" t="s">
        <v>472</v>
      </c>
      <c r="S59" s="667">
        <v>31</v>
      </c>
      <c r="T59" s="667">
        <v>33</v>
      </c>
      <c r="AT59" s="297" t="s">
        <v>369</v>
      </c>
      <c r="AU59" s="245">
        <v>26</v>
      </c>
      <c r="AV59" s="246">
        <v>23</v>
      </c>
      <c r="CR59" s="289">
        <v>57</v>
      </c>
      <c r="CS59" s="665">
        <v>14</v>
      </c>
      <c r="CT59" s="665">
        <v>12</v>
      </c>
    </row>
    <row r="60" spans="9:98" x14ac:dyDescent="0.25">
      <c r="I60" s="289" t="s">
        <v>473</v>
      </c>
      <c r="J60" s="668">
        <v>43</v>
      </c>
      <c r="K60" s="668">
        <v>42</v>
      </c>
      <c r="R60" s="289" t="s">
        <v>473</v>
      </c>
      <c r="S60" s="667">
        <v>32</v>
      </c>
      <c r="T60" s="667">
        <v>35</v>
      </c>
      <c r="AT60" s="297" t="s">
        <v>370</v>
      </c>
      <c r="AU60" s="245">
        <v>36</v>
      </c>
      <c r="AV60" s="246">
        <v>33</v>
      </c>
      <c r="CR60" s="289">
        <v>58</v>
      </c>
      <c r="CS60" s="667">
        <v>34</v>
      </c>
      <c r="CT60" s="667">
        <v>32</v>
      </c>
    </row>
    <row r="61" spans="9:98" x14ac:dyDescent="0.25">
      <c r="I61" s="289" t="s">
        <v>474</v>
      </c>
      <c r="J61" s="668">
        <v>45</v>
      </c>
      <c r="K61" s="668">
        <v>46</v>
      </c>
      <c r="R61" s="289" t="s">
        <v>474</v>
      </c>
      <c r="S61" s="667">
        <v>36</v>
      </c>
      <c r="T61" s="667">
        <v>34</v>
      </c>
      <c r="AT61" s="297" t="s">
        <v>371</v>
      </c>
      <c r="AU61" s="245">
        <v>46</v>
      </c>
      <c r="AV61" s="246">
        <v>43</v>
      </c>
      <c r="CR61" s="289">
        <v>59</v>
      </c>
      <c r="CS61" s="669">
        <v>54</v>
      </c>
      <c r="CT61" s="669">
        <v>52</v>
      </c>
    </row>
    <row r="62" spans="9:98" x14ac:dyDescent="0.25">
      <c r="I62" s="289" t="s">
        <v>475</v>
      </c>
      <c r="J62" s="669">
        <v>52</v>
      </c>
      <c r="K62" s="669">
        <v>55</v>
      </c>
      <c r="R62" s="289" t="s">
        <v>475</v>
      </c>
      <c r="S62" s="667">
        <v>35</v>
      </c>
      <c r="T62" s="667">
        <v>31</v>
      </c>
      <c r="AT62" s="297" t="s">
        <v>372</v>
      </c>
      <c r="AU62" s="245">
        <v>56</v>
      </c>
      <c r="AV62" s="246">
        <v>53</v>
      </c>
      <c r="CR62" s="289">
        <v>60</v>
      </c>
      <c r="CS62" s="671">
        <v>74</v>
      </c>
      <c r="CT62" s="671">
        <v>72</v>
      </c>
    </row>
    <row r="63" spans="9:98" x14ac:dyDescent="0.25">
      <c r="I63" s="289" t="s">
        <v>476</v>
      </c>
      <c r="J63" s="669">
        <v>54</v>
      </c>
      <c r="K63" s="669">
        <v>53</v>
      </c>
      <c r="R63" s="289" t="s">
        <v>476</v>
      </c>
      <c r="S63" s="667">
        <v>37</v>
      </c>
      <c r="T63" s="667">
        <v>33</v>
      </c>
      <c r="AT63" s="297" t="s">
        <v>373</v>
      </c>
      <c r="AU63" s="245">
        <v>66</v>
      </c>
      <c r="AV63" s="246">
        <v>63</v>
      </c>
      <c r="CR63" s="289">
        <v>61</v>
      </c>
      <c r="CS63" s="666">
        <v>25</v>
      </c>
      <c r="CT63" s="666">
        <v>21</v>
      </c>
    </row>
    <row r="64" spans="9:98" x14ac:dyDescent="0.25">
      <c r="I64" s="289" t="s">
        <v>477</v>
      </c>
      <c r="J64" s="669">
        <v>56</v>
      </c>
      <c r="K64" s="669">
        <v>51</v>
      </c>
      <c r="R64" s="289" t="s">
        <v>477</v>
      </c>
      <c r="S64" s="667">
        <v>32</v>
      </c>
      <c r="T64" s="667">
        <v>36</v>
      </c>
      <c r="AT64" s="297" t="s">
        <v>374</v>
      </c>
      <c r="AU64" s="245">
        <v>76</v>
      </c>
      <c r="AV64" s="246">
        <v>73</v>
      </c>
      <c r="CR64" s="289">
        <v>62</v>
      </c>
      <c r="CS64" s="668">
        <v>45</v>
      </c>
      <c r="CT64" s="668">
        <v>41</v>
      </c>
    </row>
    <row r="65" spans="9:98" x14ac:dyDescent="0.25">
      <c r="I65" s="289" t="s">
        <v>478</v>
      </c>
      <c r="J65" s="669">
        <v>53</v>
      </c>
      <c r="K65" s="669">
        <v>55</v>
      </c>
      <c r="R65" s="289" t="s">
        <v>478</v>
      </c>
      <c r="S65" s="668">
        <v>41</v>
      </c>
      <c r="T65" s="668">
        <v>42</v>
      </c>
      <c r="AT65" s="297" t="s">
        <v>375</v>
      </c>
      <c r="AU65" s="245">
        <v>86</v>
      </c>
      <c r="AV65" s="246">
        <v>83</v>
      </c>
      <c r="CR65" s="289">
        <v>63</v>
      </c>
      <c r="CS65" s="670">
        <v>65</v>
      </c>
      <c r="CT65" s="670">
        <v>61</v>
      </c>
    </row>
    <row r="66" spans="9:98" x14ac:dyDescent="0.25">
      <c r="I66" s="289" t="s">
        <v>479</v>
      </c>
      <c r="J66" s="669">
        <v>51</v>
      </c>
      <c r="K66" s="669">
        <v>52</v>
      </c>
      <c r="R66" s="289" t="s">
        <v>479</v>
      </c>
      <c r="S66" s="668">
        <v>43</v>
      </c>
      <c r="T66" s="668">
        <v>45</v>
      </c>
      <c r="AT66" s="297" t="s">
        <v>376</v>
      </c>
      <c r="AU66" s="245">
        <v>14</v>
      </c>
      <c r="AV66" s="246">
        <v>12</v>
      </c>
      <c r="CR66" s="289">
        <v>64</v>
      </c>
      <c r="CS66" s="672">
        <v>85</v>
      </c>
      <c r="CT66" s="672">
        <v>81</v>
      </c>
    </row>
    <row r="67" spans="9:98" x14ac:dyDescent="0.25">
      <c r="I67" s="289" t="s">
        <v>480</v>
      </c>
      <c r="J67" s="669">
        <v>56</v>
      </c>
      <c r="K67" s="669">
        <v>54</v>
      </c>
      <c r="R67" s="289" t="s">
        <v>480</v>
      </c>
      <c r="S67" s="668">
        <v>42</v>
      </c>
      <c r="T67" s="668">
        <v>46</v>
      </c>
      <c r="AT67" s="297" t="s">
        <v>377</v>
      </c>
      <c r="AU67" s="245">
        <v>24</v>
      </c>
      <c r="AV67" s="246">
        <v>22</v>
      </c>
      <c r="CR67" s="289">
        <v>65</v>
      </c>
      <c r="CS67" s="666">
        <v>26</v>
      </c>
      <c r="CT67" s="666">
        <v>23</v>
      </c>
    </row>
    <row r="68" spans="9:98" x14ac:dyDescent="0.25">
      <c r="I68" s="289" t="s">
        <v>481</v>
      </c>
      <c r="J68" s="669">
        <v>55</v>
      </c>
      <c r="K68" s="669">
        <v>51</v>
      </c>
      <c r="R68" s="289" t="s">
        <v>481</v>
      </c>
      <c r="S68" s="668">
        <v>44</v>
      </c>
      <c r="T68" s="668">
        <v>45</v>
      </c>
      <c r="AT68" s="297" t="s">
        <v>378</v>
      </c>
      <c r="AU68" s="245">
        <v>34</v>
      </c>
      <c r="AV68" s="246">
        <v>32</v>
      </c>
      <c r="CR68" s="289">
        <v>66</v>
      </c>
      <c r="CS68" s="668">
        <v>46</v>
      </c>
      <c r="CT68" s="668">
        <v>43</v>
      </c>
    </row>
    <row r="69" spans="9:98" x14ac:dyDescent="0.25">
      <c r="I69" s="289" t="s">
        <v>482</v>
      </c>
      <c r="J69" s="669">
        <v>56</v>
      </c>
      <c r="K69" s="669">
        <v>53</v>
      </c>
      <c r="R69" s="289" t="s">
        <v>482</v>
      </c>
      <c r="S69" s="668">
        <v>41</v>
      </c>
      <c r="T69" s="668">
        <v>47</v>
      </c>
      <c r="AT69" s="297" t="s">
        <v>379</v>
      </c>
      <c r="AU69" s="245">
        <v>44</v>
      </c>
      <c r="AV69" s="246">
        <v>42</v>
      </c>
      <c r="CR69" s="289">
        <v>67</v>
      </c>
      <c r="CS69" s="670">
        <v>66</v>
      </c>
      <c r="CT69" s="670">
        <v>63</v>
      </c>
    </row>
    <row r="70" spans="9:98" x14ac:dyDescent="0.25">
      <c r="I70" s="289" t="s">
        <v>483</v>
      </c>
      <c r="J70" s="669">
        <v>54</v>
      </c>
      <c r="K70" s="669">
        <v>52</v>
      </c>
      <c r="R70" s="289" t="s">
        <v>483</v>
      </c>
      <c r="S70" s="668">
        <v>47</v>
      </c>
      <c r="T70" s="668">
        <v>46</v>
      </c>
      <c r="AT70" s="297" t="s">
        <v>380</v>
      </c>
      <c r="AU70" s="245">
        <v>54</v>
      </c>
      <c r="AV70" s="246">
        <v>52</v>
      </c>
      <c r="CR70" s="289">
        <v>68</v>
      </c>
      <c r="CS70" s="672">
        <v>86</v>
      </c>
      <c r="CT70" s="672">
        <v>83</v>
      </c>
    </row>
    <row r="71" spans="9:98" x14ac:dyDescent="0.25">
      <c r="I71" s="289" t="s">
        <v>484</v>
      </c>
      <c r="J71" s="669">
        <v>51</v>
      </c>
      <c r="K71" s="669">
        <v>53</v>
      </c>
      <c r="R71" s="289" t="s">
        <v>484</v>
      </c>
      <c r="S71" s="668">
        <v>46</v>
      </c>
      <c r="T71" s="668">
        <v>43</v>
      </c>
      <c r="AT71" s="297" t="s">
        <v>381</v>
      </c>
      <c r="AU71" s="245">
        <v>64</v>
      </c>
      <c r="AV71" s="246">
        <v>62</v>
      </c>
      <c r="CR71" s="289">
        <v>69</v>
      </c>
      <c r="CS71" s="666">
        <v>24</v>
      </c>
      <c r="CT71" s="666">
        <v>22</v>
      </c>
    </row>
    <row r="72" spans="9:98" x14ac:dyDescent="0.25">
      <c r="I72" s="289" t="s">
        <v>485</v>
      </c>
      <c r="J72" s="669">
        <v>54</v>
      </c>
      <c r="K72" s="669">
        <v>55</v>
      </c>
      <c r="R72" s="289" t="s">
        <v>485</v>
      </c>
      <c r="S72" s="668">
        <v>44</v>
      </c>
      <c r="T72" s="668">
        <v>42</v>
      </c>
      <c r="AT72" s="297" t="s">
        <v>382</v>
      </c>
      <c r="AU72" s="245">
        <v>74</v>
      </c>
      <c r="AV72" s="246">
        <v>72</v>
      </c>
      <c r="CR72" s="289">
        <v>70</v>
      </c>
      <c r="CS72" s="668">
        <v>44</v>
      </c>
      <c r="CT72" s="668">
        <v>42</v>
      </c>
    </row>
    <row r="73" spans="9:98" x14ac:dyDescent="0.25">
      <c r="I73" s="289" t="s">
        <v>486</v>
      </c>
      <c r="J73" s="669">
        <v>52</v>
      </c>
      <c r="K73" s="669">
        <v>56</v>
      </c>
      <c r="R73" s="289" t="s">
        <v>486</v>
      </c>
      <c r="S73" s="668">
        <v>45</v>
      </c>
      <c r="T73" s="668">
        <v>47</v>
      </c>
      <c r="AT73" s="297" t="s">
        <v>383</v>
      </c>
      <c r="AU73" s="245">
        <v>84</v>
      </c>
      <c r="AV73" s="246">
        <v>82</v>
      </c>
      <c r="CR73" s="289">
        <v>71</v>
      </c>
      <c r="CS73" s="670">
        <v>64</v>
      </c>
      <c r="CT73" s="670">
        <v>62</v>
      </c>
    </row>
    <row r="74" spans="9:98" x14ac:dyDescent="0.25">
      <c r="I74" s="289" t="s">
        <v>487</v>
      </c>
      <c r="J74" s="669">
        <v>51</v>
      </c>
      <c r="K74" s="669">
        <v>54</v>
      </c>
      <c r="R74" s="289" t="s">
        <v>487</v>
      </c>
      <c r="S74" s="668">
        <v>46</v>
      </c>
      <c r="T74" s="668">
        <v>41</v>
      </c>
      <c r="AT74" s="297" t="s">
        <v>384</v>
      </c>
      <c r="AU74" s="245">
        <v>11</v>
      </c>
      <c r="AV74" s="246">
        <v>13</v>
      </c>
      <c r="CR74" s="289">
        <v>72</v>
      </c>
      <c r="CS74" s="672">
        <v>84</v>
      </c>
      <c r="CT74" s="672">
        <v>82</v>
      </c>
    </row>
    <row r="75" spans="9:98" x14ac:dyDescent="0.25">
      <c r="I75" s="289" t="s">
        <v>488</v>
      </c>
      <c r="J75" s="669">
        <v>53</v>
      </c>
      <c r="K75" s="669">
        <v>52</v>
      </c>
      <c r="R75" s="289" t="s">
        <v>488</v>
      </c>
      <c r="S75" s="668">
        <v>43</v>
      </c>
      <c r="T75" s="668">
        <v>44</v>
      </c>
      <c r="AT75" s="297" t="s">
        <v>385</v>
      </c>
      <c r="AU75" s="245">
        <v>21</v>
      </c>
      <c r="AV75" s="246">
        <v>23</v>
      </c>
      <c r="CR75" s="289">
        <v>73</v>
      </c>
      <c r="CS75" s="665">
        <v>11</v>
      </c>
      <c r="CT75" s="665">
        <v>13</v>
      </c>
    </row>
    <row r="76" spans="9:98" x14ac:dyDescent="0.25">
      <c r="I76" s="289" t="s">
        <v>489</v>
      </c>
      <c r="J76" s="669">
        <v>55</v>
      </c>
      <c r="K76" s="669">
        <v>56</v>
      </c>
      <c r="R76" s="289" t="s">
        <v>489</v>
      </c>
      <c r="S76" s="668">
        <v>42</v>
      </c>
      <c r="T76" s="668">
        <v>47</v>
      </c>
      <c r="AT76" s="297" t="s">
        <v>386</v>
      </c>
      <c r="AU76" s="245">
        <v>31</v>
      </c>
      <c r="AV76" s="246">
        <v>33</v>
      </c>
      <c r="CR76" s="289">
        <v>74</v>
      </c>
      <c r="CS76" s="667">
        <v>31</v>
      </c>
      <c r="CT76" s="667">
        <v>33</v>
      </c>
    </row>
    <row r="77" spans="9:98" x14ac:dyDescent="0.25">
      <c r="I77" s="289" t="s">
        <v>490</v>
      </c>
      <c r="J77" s="670">
        <v>62</v>
      </c>
      <c r="K77" s="670">
        <v>65</v>
      </c>
      <c r="R77" s="289" t="s">
        <v>490</v>
      </c>
      <c r="S77" s="668">
        <v>44</v>
      </c>
      <c r="T77" s="668">
        <v>41</v>
      </c>
      <c r="AT77" s="297" t="s">
        <v>387</v>
      </c>
      <c r="AU77" s="245">
        <v>41</v>
      </c>
      <c r="AV77" s="246">
        <v>43</v>
      </c>
      <c r="CR77" s="289">
        <v>75</v>
      </c>
      <c r="CS77" s="669">
        <v>51</v>
      </c>
      <c r="CT77" s="669">
        <v>53</v>
      </c>
    </row>
    <row r="78" spans="9:98" x14ac:dyDescent="0.25">
      <c r="I78" s="289" t="s">
        <v>491</v>
      </c>
      <c r="J78" s="670">
        <v>64</v>
      </c>
      <c r="K78" s="670">
        <v>63</v>
      </c>
      <c r="R78" s="289" t="s">
        <v>491</v>
      </c>
      <c r="S78" s="668">
        <v>43</v>
      </c>
      <c r="T78" s="668">
        <v>42</v>
      </c>
      <c r="AT78" s="297" t="s">
        <v>388</v>
      </c>
      <c r="AU78" s="245">
        <v>51</v>
      </c>
      <c r="AV78" s="246">
        <v>53</v>
      </c>
      <c r="CR78" s="289">
        <v>76</v>
      </c>
      <c r="CS78" s="671">
        <v>71</v>
      </c>
      <c r="CT78" s="671">
        <v>73</v>
      </c>
    </row>
    <row r="79" spans="9:98" x14ac:dyDescent="0.25">
      <c r="I79" s="289" t="s">
        <v>492</v>
      </c>
      <c r="J79" s="670">
        <v>66</v>
      </c>
      <c r="K79" s="670">
        <v>61</v>
      </c>
      <c r="R79" s="289" t="s">
        <v>492</v>
      </c>
      <c r="S79" s="668">
        <v>45</v>
      </c>
      <c r="T79" s="668">
        <v>46</v>
      </c>
      <c r="AT79" s="297" t="s">
        <v>389</v>
      </c>
      <c r="AU79" s="245">
        <v>61</v>
      </c>
      <c r="AV79" s="246">
        <v>63</v>
      </c>
      <c r="CR79" s="289">
        <v>77</v>
      </c>
      <c r="CS79" s="665">
        <v>14</v>
      </c>
      <c r="CT79" s="665">
        <v>15</v>
      </c>
    </row>
    <row r="80" spans="9:98" x14ac:dyDescent="0.25">
      <c r="I80" s="289" t="s">
        <v>493</v>
      </c>
      <c r="J80" s="670">
        <v>63</v>
      </c>
      <c r="K80" s="670">
        <v>65</v>
      </c>
      <c r="R80" s="289" t="s">
        <v>493</v>
      </c>
      <c r="S80" s="668">
        <v>47</v>
      </c>
      <c r="T80" s="668">
        <v>44</v>
      </c>
      <c r="AT80" s="297" t="s">
        <v>390</v>
      </c>
      <c r="AU80" s="245">
        <v>71</v>
      </c>
      <c r="AV80" s="246">
        <v>73</v>
      </c>
      <c r="CR80" s="289">
        <v>78</v>
      </c>
      <c r="CS80" s="667">
        <v>34</v>
      </c>
      <c r="CT80" s="667">
        <v>35</v>
      </c>
    </row>
    <row r="81" spans="9:98" x14ac:dyDescent="0.25">
      <c r="I81" s="289" t="s">
        <v>494</v>
      </c>
      <c r="J81" s="670">
        <v>61</v>
      </c>
      <c r="K81" s="670">
        <v>62</v>
      </c>
      <c r="R81" s="289" t="s">
        <v>494</v>
      </c>
      <c r="S81" s="668">
        <v>41</v>
      </c>
      <c r="T81" s="668">
        <v>43</v>
      </c>
      <c r="AT81" s="297" t="s">
        <v>391</v>
      </c>
      <c r="AU81" s="245">
        <v>81</v>
      </c>
      <c r="AV81" s="246">
        <v>83</v>
      </c>
      <c r="CR81" s="289">
        <v>79</v>
      </c>
      <c r="CS81" s="669">
        <v>54</v>
      </c>
      <c r="CT81" s="669">
        <v>55</v>
      </c>
    </row>
    <row r="82" spans="9:98" x14ac:dyDescent="0.25">
      <c r="I82" s="289" t="s">
        <v>495</v>
      </c>
      <c r="J82" s="670">
        <v>66</v>
      </c>
      <c r="K82" s="670">
        <v>64</v>
      </c>
      <c r="R82" s="289" t="s">
        <v>495</v>
      </c>
      <c r="S82" s="668">
        <v>42</v>
      </c>
      <c r="T82" s="668">
        <v>45</v>
      </c>
      <c r="AT82" s="297" t="s">
        <v>392</v>
      </c>
      <c r="AU82" s="245">
        <v>14</v>
      </c>
      <c r="AV82" s="246">
        <v>15</v>
      </c>
      <c r="CR82" s="289">
        <v>80</v>
      </c>
      <c r="CS82" s="671">
        <v>74</v>
      </c>
      <c r="CT82" s="671">
        <v>75</v>
      </c>
    </row>
    <row r="83" spans="9:98" x14ac:dyDescent="0.25">
      <c r="I83" s="289" t="s">
        <v>496</v>
      </c>
      <c r="J83" s="670">
        <v>65</v>
      </c>
      <c r="K83" s="670">
        <v>61</v>
      </c>
      <c r="R83" s="289" t="s">
        <v>496</v>
      </c>
      <c r="S83" s="668">
        <v>46</v>
      </c>
      <c r="T83" s="668">
        <v>44</v>
      </c>
      <c r="AT83" s="297" t="s">
        <v>393</v>
      </c>
      <c r="AU83" s="245">
        <v>24</v>
      </c>
      <c r="AV83" s="246">
        <v>25</v>
      </c>
      <c r="CR83" s="289">
        <v>81</v>
      </c>
      <c r="CS83" s="665">
        <v>12</v>
      </c>
      <c r="CT83" s="665">
        <v>16</v>
      </c>
    </row>
    <row r="84" spans="9:98" x14ac:dyDescent="0.25">
      <c r="I84" s="289" t="s">
        <v>497</v>
      </c>
      <c r="J84" s="670">
        <v>66</v>
      </c>
      <c r="K84" s="670">
        <v>63</v>
      </c>
      <c r="R84" s="289" t="s">
        <v>497</v>
      </c>
      <c r="S84" s="668">
        <v>45</v>
      </c>
      <c r="T84" s="668">
        <v>41</v>
      </c>
      <c r="AT84" s="297" t="s">
        <v>394</v>
      </c>
      <c r="AU84" s="245">
        <v>34</v>
      </c>
      <c r="AV84" s="246">
        <v>35</v>
      </c>
      <c r="CR84" s="289">
        <v>82</v>
      </c>
      <c r="CS84" s="667">
        <v>32</v>
      </c>
      <c r="CT84" s="667">
        <v>36</v>
      </c>
    </row>
    <row r="85" spans="9:98" x14ac:dyDescent="0.25">
      <c r="I85" s="289" t="s">
        <v>498</v>
      </c>
      <c r="J85" s="670">
        <v>64</v>
      </c>
      <c r="K85" s="670">
        <v>62</v>
      </c>
      <c r="R85" s="289" t="s">
        <v>498</v>
      </c>
      <c r="S85" s="668">
        <v>47</v>
      </c>
      <c r="T85" s="668">
        <v>43</v>
      </c>
      <c r="AT85" s="297" t="s">
        <v>395</v>
      </c>
      <c r="AU85" s="245">
        <v>44</v>
      </c>
      <c r="AV85" s="246">
        <v>45</v>
      </c>
      <c r="CR85" s="289">
        <v>83</v>
      </c>
      <c r="CS85" s="669">
        <v>52</v>
      </c>
      <c r="CT85" s="669">
        <v>56</v>
      </c>
    </row>
    <row r="86" spans="9:98" x14ac:dyDescent="0.25">
      <c r="I86" s="289" t="s">
        <v>499</v>
      </c>
      <c r="J86" s="670">
        <v>61</v>
      </c>
      <c r="K86" s="670">
        <v>63</v>
      </c>
      <c r="R86" s="289" t="s">
        <v>499</v>
      </c>
      <c r="S86" s="669">
        <v>52</v>
      </c>
      <c r="T86" s="669">
        <v>56</v>
      </c>
      <c r="AT86" s="297" t="s">
        <v>396</v>
      </c>
      <c r="AU86" s="245">
        <v>54</v>
      </c>
      <c r="AV86" s="246">
        <v>55</v>
      </c>
      <c r="CR86" s="289">
        <v>84</v>
      </c>
      <c r="CS86" s="671">
        <v>72</v>
      </c>
      <c r="CT86" s="671">
        <v>76</v>
      </c>
    </row>
    <row r="87" spans="9:98" x14ac:dyDescent="0.25">
      <c r="I87" s="289" t="s">
        <v>500</v>
      </c>
      <c r="J87" s="670">
        <v>64</v>
      </c>
      <c r="K87" s="670">
        <v>65</v>
      </c>
      <c r="R87" s="289" t="s">
        <v>500</v>
      </c>
      <c r="S87" s="669">
        <v>54</v>
      </c>
      <c r="T87" s="669">
        <v>55</v>
      </c>
      <c r="AT87" s="297" t="s">
        <v>397</v>
      </c>
      <c r="AU87" s="245">
        <v>64</v>
      </c>
      <c r="AV87" s="246">
        <v>65</v>
      </c>
      <c r="CR87" s="289">
        <v>85</v>
      </c>
      <c r="CS87" s="666">
        <v>21</v>
      </c>
      <c r="CT87" s="666">
        <v>23</v>
      </c>
    </row>
    <row r="88" spans="9:98" x14ac:dyDescent="0.25">
      <c r="I88" s="289" t="s">
        <v>501</v>
      </c>
      <c r="J88" s="670">
        <v>62</v>
      </c>
      <c r="K88" s="670">
        <v>66</v>
      </c>
      <c r="R88" s="289" t="s">
        <v>501</v>
      </c>
      <c r="S88" s="669">
        <v>51</v>
      </c>
      <c r="T88" s="669">
        <v>57</v>
      </c>
      <c r="AT88" s="297" t="s">
        <v>398</v>
      </c>
      <c r="AU88" s="245">
        <v>74</v>
      </c>
      <c r="AV88" s="246">
        <v>75</v>
      </c>
      <c r="CR88" s="289">
        <v>86</v>
      </c>
      <c r="CS88" s="668">
        <v>41</v>
      </c>
      <c r="CT88" s="668">
        <v>43</v>
      </c>
    </row>
    <row r="89" spans="9:98" x14ac:dyDescent="0.25">
      <c r="I89" s="289" t="s">
        <v>502</v>
      </c>
      <c r="J89" s="670">
        <v>61</v>
      </c>
      <c r="K89" s="670">
        <v>64</v>
      </c>
      <c r="R89" s="289" t="s">
        <v>502</v>
      </c>
      <c r="S89" s="669">
        <v>51</v>
      </c>
      <c r="T89" s="669">
        <v>52</v>
      </c>
      <c r="AT89" s="297" t="s">
        <v>399</v>
      </c>
      <c r="AU89" s="245">
        <v>84</v>
      </c>
      <c r="AV89" s="246">
        <v>85</v>
      </c>
      <c r="CR89" s="289">
        <v>87</v>
      </c>
      <c r="CS89" s="670">
        <v>61</v>
      </c>
      <c r="CT89" s="670">
        <v>63</v>
      </c>
    </row>
    <row r="90" spans="9:98" x14ac:dyDescent="0.25">
      <c r="I90" s="289" t="s">
        <v>503</v>
      </c>
      <c r="J90" s="670">
        <v>63</v>
      </c>
      <c r="K90" s="670">
        <v>62</v>
      </c>
      <c r="R90" s="289" t="s">
        <v>503</v>
      </c>
      <c r="S90" s="669">
        <v>56</v>
      </c>
      <c r="T90" s="669">
        <v>53</v>
      </c>
      <c r="AT90" s="297" t="s">
        <v>400</v>
      </c>
      <c r="AU90" s="245">
        <v>12</v>
      </c>
      <c r="AV90" s="246">
        <v>16</v>
      </c>
      <c r="CR90" s="289">
        <v>88</v>
      </c>
      <c r="CS90" s="672">
        <v>81</v>
      </c>
      <c r="CT90" s="672">
        <v>83</v>
      </c>
    </row>
    <row r="91" spans="9:98" x14ac:dyDescent="0.25">
      <c r="I91" s="289" t="s">
        <v>504</v>
      </c>
      <c r="J91" s="670">
        <v>65</v>
      </c>
      <c r="K91" s="670">
        <v>66</v>
      </c>
      <c r="R91" s="289" t="s">
        <v>504</v>
      </c>
      <c r="S91" s="669">
        <v>54</v>
      </c>
      <c r="T91" s="669">
        <v>52</v>
      </c>
      <c r="AT91" s="297" t="s">
        <v>401</v>
      </c>
      <c r="AU91" s="245">
        <v>22</v>
      </c>
      <c r="AV91" s="246">
        <v>26</v>
      </c>
      <c r="CR91" s="289">
        <v>89</v>
      </c>
      <c r="CS91" s="666">
        <v>24</v>
      </c>
      <c r="CT91" s="666">
        <v>25</v>
      </c>
    </row>
    <row r="92" spans="9:98" x14ac:dyDescent="0.25">
      <c r="I92" s="289" t="s">
        <v>505</v>
      </c>
      <c r="J92" s="671">
        <v>71</v>
      </c>
      <c r="K92" s="671">
        <v>72</v>
      </c>
      <c r="R92" s="289" t="s">
        <v>505</v>
      </c>
      <c r="S92" s="669">
        <v>55</v>
      </c>
      <c r="T92" s="669">
        <v>57</v>
      </c>
      <c r="AT92" s="297" t="s">
        <v>402</v>
      </c>
      <c r="AU92" s="245">
        <v>32</v>
      </c>
      <c r="AV92" s="246">
        <v>36</v>
      </c>
      <c r="CR92" s="289">
        <v>90</v>
      </c>
      <c r="CS92" s="668">
        <v>44</v>
      </c>
      <c r="CT92" s="668">
        <v>45</v>
      </c>
    </row>
    <row r="93" spans="9:98" x14ac:dyDescent="0.25">
      <c r="I93" s="289" t="s">
        <v>506</v>
      </c>
      <c r="J93" s="671">
        <v>73</v>
      </c>
      <c r="K93" s="671">
        <v>75</v>
      </c>
      <c r="R93" s="289" t="s">
        <v>506</v>
      </c>
      <c r="S93" s="669">
        <v>56</v>
      </c>
      <c r="T93" s="669">
        <v>51</v>
      </c>
      <c r="AT93" s="297" t="s">
        <v>403</v>
      </c>
      <c r="AU93" s="245">
        <v>42</v>
      </c>
      <c r="AV93" s="246">
        <v>46</v>
      </c>
      <c r="CR93" s="289">
        <v>91</v>
      </c>
      <c r="CS93" s="670">
        <v>64</v>
      </c>
      <c r="CT93" s="670">
        <v>65</v>
      </c>
    </row>
    <row r="94" spans="9:98" x14ac:dyDescent="0.25">
      <c r="I94" s="289" t="s">
        <v>507</v>
      </c>
      <c r="J94" s="671">
        <v>77</v>
      </c>
      <c r="K94" s="671">
        <v>76</v>
      </c>
      <c r="R94" s="289" t="s">
        <v>507</v>
      </c>
      <c r="S94" s="669">
        <v>53</v>
      </c>
      <c r="T94" s="669">
        <v>54</v>
      </c>
      <c r="AT94" s="297" t="s">
        <v>404</v>
      </c>
      <c r="AU94" s="245">
        <v>52</v>
      </c>
      <c r="AV94" s="246">
        <v>56</v>
      </c>
      <c r="CR94" s="289">
        <v>92</v>
      </c>
      <c r="CS94" s="672">
        <v>84</v>
      </c>
      <c r="CT94" s="672">
        <v>85</v>
      </c>
    </row>
    <row r="95" spans="9:98" x14ac:dyDescent="0.25">
      <c r="I95" s="289" t="s">
        <v>508</v>
      </c>
      <c r="J95" s="671">
        <v>74</v>
      </c>
      <c r="K95" s="671">
        <v>71</v>
      </c>
      <c r="R95" s="289" t="s">
        <v>508</v>
      </c>
      <c r="S95" s="669">
        <v>52</v>
      </c>
      <c r="T95" s="669">
        <v>57</v>
      </c>
      <c r="AT95" s="297" t="s">
        <v>405</v>
      </c>
      <c r="AU95" s="245">
        <v>62</v>
      </c>
      <c r="AV95" s="246">
        <v>66</v>
      </c>
      <c r="CR95" s="289">
        <v>93</v>
      </c>
      <c r="CS95" s="666">
        <v>22</v>
      </c>
      <c r="CT95" s="666">
        <v>26</v>
      </c>
    </row>
    <row r="96" spans="9:98" x14ac:dyDescent="0.25">
      <c r="I96" s="289" t="s">
        <v>509</v>
      </c>
      <c r="J96" s="671">
        <v>73</v>
      </c>
      <c r="K96" s="671">
        <v>72</v>
      </c>
      <c r="R96" s="289" t="s">
        <v>509</v>
      </c>
      <c r="S96" s="669">
        <v>53</v>
      </c>
      <c r="T96" s="669">
        <v>55</v>
      </c>
      <c r="AT96" s="297" t="s">
        <v>406</v>
      </c>
      <c r="AU96" s="245">
        <v>72</v>
      </c>
      <c r="AV96" s="246">
        <v>76</v>
      </c>
      <c r="CR96" s="289">
        <v>94</v>
      </c>
      <c r="CS96" s="668">
        <v>42</v>
      </c>
      <c r="CT96" s="668">
        <v>46</v>
      </c>
    </row>
    <row r="97" spans="9:98" x14ac:dyDescent="0.25">
      <c r="I97" s="289" t="s">
        <v>510</v>
      </c>
      <c r="J97" s="671">
        <v>75</v>
      </c>
      <c r="K97" s="671">
        <v>76</v>
      </c>
      <c r="R97" s="289" t="s">
        <v>510</v>
      </c>
      <c r="S97" s="669">
        <v>57</v>
      </c>
      <c r="T97" s="669">
        <v>56</v>
      </c>
      <c r="AT97" s="297" t="s">
        <v>407</v>
      </c>
      <c r="AU97" s="245">
        <v>82</v>
      </c>
      <c r="AV97" s="246">
        <v>86</v>
      </c>
      <c r="CR97" s="289">
        <v>95</v>
      </c>
      <c r="CS97" s="670">
        <v>62</v>
      </c>
      <c r="CT97" s="670">
        <v>66</v>
      </c>
    </row>
    <row r="98" spans="9:98" x14ac:dyDescent="0.25">
      <c r="I98" s="289" t="s">
        <v>511</v>
      </c>
      <c r="J98" s="671">
        <v>77</v>
      </c>
      <c r="K98" s="671">
        <v>74</v>
      </c>
      <c r="R98" s="289" t="s">
        <v>511</v>
      </c>
      <c r="S98" s="669">
        <v>54</v>
      </c>
      <c r="T98" s="669">
        <v>51</v>
      </c>
      <c r="AT98" s="297" t="s">
        <v>408</v>
      </c>
      <c r="AU98" s="245">
        <v>11</v>
      </c>
      <c r="AV98" s="246">
        <v>14</v>
      </c>
      <c r="CR98" s="289">
        <v>96</v>
      </c>
      <c r="CS98" s="672">
        <v>82</v>
      </c>
      <c r="CT98" s="672">
        <v>86</v>
      </c>
    </row>
    <row r="99" spans="9:98" x14ac:dyDescent="0.25">
      <c r="I99" s="289" t="s">
        <v>512</v>
      </c>
      <c r="J99" s="671">
        <v>71</v>
      </c>
      <c r="K99" s="671">
        <v>73</v>
      </c>
      <c r="R99" s="289" t="s">
        <v>512</v>
      </c>
      <c r="S99" s="669">
        <v>53</v>
      </c>
      <c r="T99" s="669">
        <v>52</v>
      </c>
      <c r="AT99" s="297" t="s">
        <v>409</v>
      </c>
      <c r="AU99" s="245">
        <v>21</v>
      </c>
      <c r="AV99" s="246">
        <v>24</v>
      </c>
      <c r="CR99" s="289">
        <v>97</v>
      </c>
      <c r="CS99" s="665">
        <v>11</v>
      </c>
      <c r="CT99" s="665">
        <v>14</v>
      </c>
    </row>
    <row r="100" spans="9:98" x14ac:dyDescent="0.25">
      <c r="I100" s="289" t="s">
        <v>513</v>
      </c>
      <c r="J100" s="671">
        <v>72</v>
      </c>
      <c r="K100" s="671">
        <v>75</v>
      </c>
      <c r="R100" s="289" t="s">
        <v>513</v>
      </c>
      <c r="S100" s="669">
        <v>55</v>
      </c>
      <c r="T100" s="669">
        <v>56</v>
      </c>
      <c r="AT100" s="297" t="s">
        <v>410</v>
      </c>
      <c r="AU100" s="245">
        <v>31</v>
      </c>
      <c r="AV100" s="246">
        <v>34</v>
      </c>
      <c r="CR100" s="289">
        <v>98</v>
      </c>
      <c r="CS100" s="667">
        <v>31</v>
      </c>
      <c r="CT100" s="667">
        <v>34</v>
      </c>
    </row>
    <row r="101" spans="9:98" x14ac:dyDescent="0.25">
      <c r="I101" s="289" t="s">
        <v>514</v>
      </c>
      <c r="J101" s="671">
        <v>76</v>
      </c>
      <c r="K101" s="671">
        <v>74</v>
      </c>
      <c r="R101" s="289" t="s">
        <v>514</v>
      </c>
      <c r="S101" s="669">
        <v>57</v>
      </c>
      <c r="T101" s="669">
        <v>54</v>
      </c>
      <c r="AT101" s="297" t="s">
        <v>411</v>
      </c>
      <c r="AU101" s="245">
        <v>41</v>
      </c>
      <c r="AV101" s="246">
        <v>44</v>
      </c>
      <c r="CR101" s="289">
        <v>99</v>
      </c>
      <c r="CS101" s="669">
        <v>51</v>
      </c>
      <c r="CT101" s="669">
        <v>54</v>
      </c>
    </row>
    <row r="102" spans="9:98" x14ac:dyDescent="0.25">
      <c r="I102" s="289" t="s">
        <v>515</v>
      </c>
      <c r="J102" s="671">
        <v>75</v>
      </c>
      <c r="K102" s="671">
        <v>71</v>
      </c>
      <c r="R102" s="289" t="s">
        <v>515</v>
      </c>
      <c r="S102" s="669">
        <v>51</v>
      </c>
      <c r="T102" s="669">
        <v>53</v>
      </c>
      <c r="AT102" s="297" t="s">
        <v>412</v>
      </c>
      <c r="AU102" s="245">
        <v>51</v>
      </c>
      <c r="AV102" s="246">
        <v>54</v>
      </c>
      <c r="CR102" s="289">
        <v>100</v>
      </c>
      <c r="CS102" s="671">
        <v>71</v>
      </c>
      <c r="CT102" s="671">
        <v>74</v>
      </c>
    </row>
    <row r="103" spans="9:98" x14ac:dyDescent="0.25">
      <c r="I103" s="289" t="s">
        <v>516</v>
      </c>
      <c r="J103" s="671">
        <v>77</v>
      </c>
      <c r="K103" s="671">
        <v>73</v>
      </c>
      <c r="R103" s="289" t="s">
        <v>516</v>
      </c>
      <c r="S103" s="669">
        <v>52</v>
      </c>
      <c r="T103" s="669">
        <v>55</v>
      </c>
      <c r="AT103" s="297" t="s">
        <v>413</v>
      </c>
      <c r="AU103" s="245">
        <v>61</v>
      </c>
      <c r="AV103" s="246">
        <v>64</v>
      </c>
      <c r="CR103" s="289">
        <v>101</v>
      </c>
      <c r="CS103" s="665">
        <v>13</v>
      </c>
      <c r="CT103" s="665">
        <v>12</v>
      </c>
    </row>
    <row r="104" spans="9:98" x14ac:dyDescent="0.25">
      <c r="I104" s="289" t="s">
        <v>517</v>
      </c>
      <c r="J104" s="671">
        <v>72</v>
      </c>
      <c r="K104" s="671">
        <v>76</v>
      </c>
      <c r="R104" s="289" t="s">
        <v>517</v>
      </c>
      <c r="S104" s="669">
        <v>56</v>
      </c>
      <c r="T104" s="669">
        <v>54</v>
      </c>
      <c r="AT104" s="297" t="s">
        <v>414</v>
      </c>
      <c r="AU104" s="245">
        <v>71</v>
      </c>
      <c r="AV104" s="246">
        <v>74</v>
      </c>
      <c r="CR104" s="289">
        <v>102</v>
      </c>
      <c r="CS104" s="667">
        <v>33</v>
      </c>
      <c r="CT104" s="667">
        <v>32</v>
      </c>
    </row>
    <row r="105" spans="9:98" x14ac:dyDescent="0.25">
      <c r="I105" s="289" t="s">
        <v>518</v>
      </c>
      <c r="J105" s="671">
        <v>74</v>
      </c>
      <c r="K105" s="671">
        <v>75</v>
      </c>
      <c r="R105" s="289" t="s">
        <v>518</v>
      </c>
      <c r="S105" s="669">
        <v>55</v>
      </c>
      <c r="T105" s="669">
        <v>51</v>
      </c>
      <c r="AT105" s="297" t="s">
        <v>415</v>
      </c>
      <c r="AU105" s="245">
        <v>81</v>
      </c>
      <c r="AV105" s="246">
        <v>84</v>
      </c>
      <c r="CR105" s="289">
        <v>103</v>
      </c>
      <c r="CS105" s="669">
        <v>53</v>
      </c>
      <c r="CT105" s="669">
        <v>52</v>
      </c>
    </row>
    <row r="106" spans="9:98" x14ac:dyDescent="0.25">
      <c r="I106" s="289" t="s">
        <v>519</v>
      </c>
      <c r="J106" s="671">
        <v>71</v>
      </c>
      <c r="K106" s="671">
        <v>77</v>
      </c>
      <c r="R106" s="289" t="s">
        <v>519</v>
      </c>
      <c r="S106" s="669">
        <v>57</v>
      </c>
      <c r="T106" s="669">
        <v>53</v>
      </c>
      <c r="AT106" s="297" t="s">
        <v>416</v>
      </c>
      <c r="AU106" s="245">
        <v>13</v>
      </c>
      <c r="AV106" s="246">
        <v>12</v>
      </c>
      <c r="CR106" s="289">
        <v>104</v>
      </c>
      <c r="CS106" s="671">
        <v>73</v>
      </c>
      <c r="CT106" s="671">
        <v>72</v>
      </c>
    </row>
    <row r="107" spans="9:98" x14ac:dyDescent="0.25">
      <c r="I107" s="289" t="s">
        <v>520</v>
      </c>
      <c r="J107" s="671">
        <v>76</v>
      </c>
      <c r="K107" s="671">
        <v>73</v>
      </c>
      <c r="R107" s="289" t="s">
        <v>520</v>
      </c>
      <c r="S107" s="670">
        <v>62</v>
      </c>
      <c r="T107" s="670">
        <v>66</v>
      </c>
      <c r="AT107" s="297" t="s">
        <v>417</v>
      </c>
      <c r="AU107" s="245">
        <v>23</v>
      </c>
      <c r="AV107" s="246">
        <v>22</v>
      </c>
      <c r="CR107" s="289">
        <v>105</v>
      </c>
      <c r="CS107" s="665">
        <v>15</v>
      </c>
      <c r="CT107" s="665">
        <v>16</v>
      </c>
    </row>
    <row r="108" spans="9:98" x14ac:dyDescent="0.25">
      <c r="I108" s="289" t="s">
        <v>521</v>
      </c>
      <c r="J108" s="671">
        <v>74</v>
      </c>
      <c r="K108" s="671">
        <v>72</v>
      </c>
      <c r="R108" s="289" t="s">
        <v>521</v>
      </c>
      <c r="S108" s="670">
        <v>64</v>
      </c>
      <c r="T108" s="670">
        <v>65</v>
      </c>
      <c r="AT108" s="297" t="s">
        <v>418</v>
      </c>
      <c r="AU108" s="245">
        <v>33</v>
      </c>
      <c r="AV108" s="246">
        <v>32</v>
      </c>
      <c r="CR108" s="289">
        <v>106</v>
      </c>
      <c r="CS108" s="667">
        <v>35</v>
      </c>
      <c r="CT108" s="667">
        <v>36</v>
      </c>
    </row>
    <row r="109" spans="9:98" x14ac:dyDescent="0.25">
      <c r="I109" s="289" t="s">
        <v>522</v>
      </c>
      <c r="J109" s="671">
        <v>75</v>
      </c>
      <c r="K109" s="671">
        <v>77</v>
      </c>
      <c r="R109" s="289" t="s">
        <v>522</v>
      </c>
      <c r="S109" s="670">
        <v>61</v>
      </c>
      <c r="T109" s="670">
        <v>67</v>
      </c>
      <c r="AT109" s="297" t="s">
        <v>419</v>
      </c>
      <c r="AU109" s="245">
        <v>43</v>
      </c>
      <c r="AV109" s="246">
        <v>42</v>
      </c>
      <c r="CR109" s="289">
        <v>107</v>
      </c>
      <c r="CS109" s="669">
        <v>55</v>
      </c>
      <c r="CT109" s="669">
        <v>56</v>
      </c>
    </row>
    <row r="110" spans="9:98" x14ac:dyDescent="0.25">
      <c r="I110" s="289" t="s">
        <v>523</v>
      </c>
      <c r="J110" s="671">
        <v>76</v>
      </c>
      <c r="K110" s="671">
        <v>71</v>
      </c>
      <c r="R110" s="289" t="s">
        <v>523</v>
      </c>
      <c r="S110" s="670">
        <v>66</v>
      </c>
      <c r="T110" s="670">
        <v>63</v>
      </c>
      <c r="AT110" s="297" t="s">
        <v>420</v>
      </c>
      <c r="AU110" s="245">
        <v>53</v>
      </c>
      <c r="AV110" s="246">
        <v>52</v>
      </c>
      <c r="CR110" s="289">
        <v>108</v>
      </c>
      <c r="CS110" s="671">
        <v>75</v>
      </c>
      <c r="CT110" s="671">
        <v>76</v>
      </c>
    </row>
    <row r="111" spans="9:98" x14ac:dyDescent="0.25">
      <c r="I111" s="289" t="s">
        <v>524</v>
      </c>
      <c r="J111" s="671">
        <v>73</v>
      </c>
      <c r="K111" s="671">
        <v>74</v>
      </c>
      <c r="R111" s="289" t="s">
        <v>524</v>
      </c>
      <c r="S111" s="670">
        <v>64</v>
      </c>
      <c r="T111" s="670">
        <v>62</v>
      </c>
      <c r="AT111" s="297" t="s">
        <v>421</v>
      </c>
      <c r="AU111" s="245">
        <v>63</v>
      </c>
      <c r="AV111" s="246">
        <v>62</v>
      </c>
      <c r="CR111" s="289">
        <v>109</v>
      </c>
      <c r="CS111" s="666">
        <v>21</v>
      </c>
      <c r="CT111" s="666">
        <v>24</v>
      </c>
    </row>
    <row r="112" spans="9:98" x14ac:dyDescent="0.25">
      <c r="I112" s="289" t="s">
        <v>525</v>
      </c>
      <c r="J112" s="671">
        <v>72</v>
      </c>
      <c r="K112" s="671">
        <v>77</v>
      </c>
      <c r="R112" s="289" t="s">
        <v>525</v>
      </c>
      <c r="S112" s="670">
        <v>61</v>
      </c>
      <c r="T112" s="670">
        <v>62</v>
      </c>
      <c r="AT112" s="297" t="s">
        <v>422</v>
      </c>
      <c r="AU112" s="245">
        <v>73</v>
      </c>
      <c r="AV112" s="246">
        <v>72</v>
      </c>
      <c r="CR112" s="289">
        <v>110</v>
      </c>
      <c r="CS112" s="668">
        <v>41</v>
      </c>
      <c r="CT112" s="668">
        <v>44</v>
      </c>
    </row>
    <row r="113" spans="9:98" x14ac:dyDescent="0.25">
      <c r="I113" s="289" t="s">
        <v>526</v>
      </c>
      <c r="J113" s="672">
        <v>82</v>
      </c>
      <c r="K113" s="672">
        <v>85</v>
      </c>
      <c r="R113" s="289" t="s">
        <v>526</v>
      </c>
      <c r="S113" s="670">
        <v>65</v>
      </c>
      <c r="T113" s="670">
        <v>67</v>
      </c>
      <c r="AT113" s="297" t="s">
        <v>423</v>
      </c>
      <c r="AU113" s="245">
        <v>83</v>
      </c>
      <c r="AV113" s="246">
        <v>82</v>
      </c>
      <c r="CR113" s="289">
        <v>111</v>
      </c>
      <c r="CS113" s="670">
        <v>61</v>
      </c>
      <c r="CT113" s="670">
        <v>64</v>
      </c>
    </row>
    <row r="114" spans="9:98" x14ac:dyDescent="0.25">
      <c r="I114" s="289" t="s">
        <v>527</v>
      </c>
      <c r="J114" s="672">
        <v>84</v>
      </c>
      <c r="K114" s="672">
        <v>83</v>
      </c>
      <c r="R114" s="289" t="s">
        <v>527</v>
      </c>
      <c r="S114" s="670">
        <v>66</v>
      </c>
      <c r="T114" s="670">
        <v>61</v>
      </c>
      <c r="AT114" s="297" t="s">
        <v>424</v>
      </c>
      <c r="AU114" s="245">
        <v>15</v>
      </c>
      <c r="AV114" s="246">
        <v>16</v>
      </c>
      <c r="CR114" s="289">
        <v>112</v>
      </c>
      <c r="CS114" s="672">
        <v>81</v>
      </c>
      <c r="CT114" s="672">
        <v>84</v>
      </c>
    </row>
    <row r="115" spans="9:98" x14ac:dyDescent="0.25">
      <c r="I115" s="289" t="s">
        <v>528</v>
      </c>
      <c r="J115" s="672">
        <v>86</v>
      </c>
      <c r="K115" s="672">
        <v>81</v>
      </c>
      <c r="R115" s="289" t="s">
        <v>528</v>
      </c>
      <c r="S115" s="670">
        <v>63</v>
      </c>
      <c r="T115" s="670">
        <v>64</v>
      </c>
      <c r="AT115" s="297" t="s">
        <v>425</v>
      </c>
      <c r="AU115" s="245">
        <v>25</v>
      </c>
      <c r="AV115" s="246">
        <v>26</v>
      </c>
      <c r="CR115" s="289">
        <v>113</v>
      </c>
      <c r="CS115" s="666">
        <v>23</v>
      </c>
      <c r="CT115" s="666">
        <v>22</v>
      </c>
    </row>
    <row r="116" spans="9:98" x14ac:dyDescent="0.25">
      <c r="I116" s="289" t="s">
        <v>529</v>
      </c>
      <c r="J116" s="672">
        <v>83</v>
      </c>
      <c r="K116" s="672">
        <v>85</v>
      </c>
      <c r="R116" s="289" t="s">
        <v>529</v>
      </c>
      <c r="S116" s="670">
        <v>62</v>
      </c>
      <c r="T116" s="670">
        <v>67</v>
      </c>
      <c r="AT116" s="297" t="s">
        <v>426</v>
      </c>
      <c r="AU116" s="245">
        <v>35</v>
      </c>
      <c r="AV116" s="246">
        <v>36</v>
      </c>
      <c r="CR116" s="289">
        <v>114</v>
      </c>
      <c r="CS116" s="668">
        <v>43</v>
      </c>
      <c r="CT116" s="668">
        <v>42</v>
      </c>
    </row>
    <row r="117" spans="9:98" x14ac:dyDescent="0.25">
      <c r="I117" s="289" t="s">
        <v>530</v>
      </c>
      <c r="J117" s="672">
        <v>81</v>
      </c>
      <c r="K117" s="672">
        <v>82</v>
      </c>
      <c r="R117" s="289" t="s">
        <v>530</v>
      </c>
      <c r="S117" s="670">
        <v>63</v>
      </c>
      <c r="T117" s="670">
        <v>65</v>
      </c>
      <c r="AT117" s="297" t="s">
        <v>427</v>
      </c>
      <c r="AU117" s="245">
        <v>45</v>
      </c>
      <c r="AV117" s="246">
        <v>46</v>
      </c>
      <c r="CR117" s="289">
        <v>115</v>
      </c>
      <c r="CS117" s="670">
        <v>63</v>
      </c>
      <c r="CT117" s="670">
        <v>62</v>
      </c>
    </row>
    <row r="118" spans="9:98" x14ac:dyDescent="0.25">
      <c r="I118" s="289" t="s">
        <v>531</v>
      </c>
      <c r="J118" s="672">
        <v>86</v>
      </c>
      <c r="K118" s="672">
        <v>84</v>
      </c>
      <c r="R118" s="289" t="s">
        <v>531</v>
      </c>
      <c r="S118" s="670">
        <v>67</v>
      </c>
      <c r="T118" s="670">
        <v>66</v>
      </c>
      <c r="AT118" s="297" t="s">
        <v>428</v>
      </c>
      <c r="AU118" s="245">
        <v>55</v>
      </c>
      <c r="AV118" s="246">
        <v>56</v>
      </c>
      <c r="CR118" s="289">
        <v>116</v>
      </c>
      <c r="CS118" s="672">
        <v>83</v>
      </c>
      <c r="CT118" s="672">
        <v>82</v>
      </c>
    </row>
    <row r="119" spans="9:98" x14ac:dyDescent="0.25">
      <c r="I119" s="289" t="s">
        <v>532</v>
      </c>
      <c r="J119" s="672">
        <v>85</v>
      </c>
      <c r="K119" s="672">
        <v>81</v>
      </c>
      <c r="R119" s="289" t="s">
        <v>532</v>
      </c>
      <c r="S119" s="670">
        <v>64</v>
      </c>
      <c r="T119" s="670">
        <v>61</v>
      </c>
      <c r="AT119" s="297" t="s">
        <v>429</v>
      </c>
      <c r="AU119" s="245">
        <v>65</v>
      </c>
      <c r="AV119" s="246">
        <v>66</v>
      </c>
      <c r="CR119" s="289">
        <v>117</v>
      </c>
      <c r="CS119" s="666">
        <v>25</v>
      </c>
      <c r="CT119" s="666">
        <v>26</v>
      </c>
    </row>
    <row r="120" spans="9:98" x14ac:dyDescent="0.25">
      <c r="I120" s="289" t="s">
        <v>533</v>
      </c>
      <c r="J120" s="672">
        <v>86</v>
      </c>
      <c r="K120" s="672">
        <v>83</v>
      </c>
      <c r="R120" s="289" t="s">
        <v>533</v>
      </c>
      <c r="S120" s="670">
        <v>63</v>
      </c>
      <c r="T120" s="670">
        <v>62</v>
      </c>
      <c r="AT120" s="297" t="s">
        <v>430</v>
      </c>
      <c r="AU120" s="245">
        <v>75</v>
      </c>
      <c r="AV120" s="246">
        <v>76</v>
      </c>
      <c r="CR120" s="289">
        <v>118</v>
      </c>
      <c r="CS120" s="668">
        <v>45</v>
      </c>
      <c r="CT120" s="668">
        <v>46</v>
      </c>
    </row>
    <row r="121" spans="9:98" x14ac:dyDescent="0.25">
      <c r="I121" s="289" t="s">
        <v>534</v>
      </c>
      <c r="J121" s="672">
        <v>84</v>
      </c>
      <c r="K121" s="672">
        <v>82</v>
      </c>
      <c r="R121" s="289" t="s">
        <v>534</v>
      </c>
      <c r="S121" s="670">
        <v>65</v>
      </c>
      <c r="T121" s="670">
        <v>66</v>
      </c>
      <c r="AT121" s="297" t="s">
        <v>431</v>
      </c>
      <c r="AU121" s="245">
        <v>85</v>
      </c>
      <c r="AV121" s="246">
        <v>86</v>
      </c>
      <c r="CR121" s="289">
        <v>119</v>
      </c>
      <c r="CS121" s="670">
        <v>65</v>
      </c>
      <c r="CT121" s="670">
        <v>66</v>
      </c>
    </row>
    <row r="122" spans="9:98" x14ac:dyDescent="0.25">
      <c r="J122" s="672">
        <v>81</v>
      </c>
      <c r="K122" s="672">
        <v>83</v>
      </c>
      <c r="R122" s="289" t="s">
        <v>548</v>
      </c>
      <c r="S122" s="670">
        <v>67</v>
      </c>
      <c r="T122" s="670">
        <v>64</v>
      </c>
      <c r="AT122" s="297" t="s">
        <v>79</v>
      </c>
      <c r="AU122" s="369" t="s">
        <v>92</v>
      </c>
      <c r="AV122" s="370" t="s">
        <v>201</v>
      </c>
      <c r="AW122" s="264" t="s">
        <v>302</v>
      </c>
      <c r="CR122" s="289">
        <v>120</v>
      </c>
      <c r="CS122" s="672">
        <v>85</v>
      </c>
      <c r="CT122" s="672">
        <v>86</v>
      </c>
    </row>
    <row r="123" spans="9:98" x14ac:dyDescent="0.25">
      <c r="J123" s="672">
        <v>84</v>
      </c>
      <c r="K123" s="672">
        <v>85</v>
      </c>
      <c r="R123" s="289" t="s">
        <v>549</v>
      </c>
      <c r="S123" s="670">
        <v>61</v>
      </c>
      <c r="T123" s="670">
        <v>63</v>
      </c>
      <c r="AT123" s="297" t="s">
        <v>80</v>
      </c>
      <c r="AU123" s="371" t="s">
        <v>95</v>
      </c>
      <c r="AV123" s="372" t="s">
        <v>198</v>
      </c>
      <c r="AW123" s="264" t="s">
        <v>302</v>
      </c>
    </row>
    <row r="124" spans="9:98" x14ac:dyDescent="0.25">
      <c r="J124" s="672">
        <v>82</v>
      </c>
      <c r="K124" s="672">
        <v>86</v>
      </c>
      <c r="R124" s="289" t="s">
        <v>550</v>
      </c>
      <c r="S124" s="670">
        <v>62</v>
      </c>
      <c r="T124" s="670">
        <v>65</v>
      </c>
      <c r="AT124" s="297" t="s">
        <v>81</v>
      </c>
      <c r="AU124" s="373" t="s">
        <v>94</v>
      </c>
      <c r="AV124" s="374" t="s">
        <v>194</v>
      </c>
      <c r="AW124" s="264" t="s">
        <v>302</v>
      </c>
    </row>
    <row r="125" spans="9:98" x14ac:dyDescent="0.25">
      <c r="J125" s="672">
        <v>81</v>
      </c>
      <c r="K125" s="672">
        <v>84</v>
      </c>
      <c r="R125" s="289" t="s">
        <v>551</v>
      </c>
      <c r="S125" s="670">
        <v>66</v>
      </c>
      <c r="T125" s="670">
        <v>64</v>
      </c>
      <c r="AT125" s="297" t="s">
        <v>82</v>
      </c>
      <c r="AU125" s="375" t="s">
        <v>93</v>
      </c>
      <c r="AV125" s="376" t="s">
        <v>196</v>
      </c>
      <c r="AW125" s="264" t="s">
        <v>302</v>
      </c>
    </row>
    <row r="126" spans="9:98" x14ac:dyDescent="0.25">
      <c r="J126" s="672">
        <v>83</v>
      </c>
      <c r="K126" s="672">
        <v>82</v>
      </c>
      <c r="R126" s="289" t="s">
        <v>552</v>
      </c>
      <c r="S126" s="670">
        <v>65</v>
      </c>
      <c r="T126" s="670">
        <v>61</v>
      </c>
      <c r="AT126" s="297" t="s">
        <v>83</v>
      </c>
      <c r="AU126" s="377" t="s">
        <v>96</v>
      </c>
      <c r="AV126" s="378" t="s">
        <v>197</v>
      </c>
      <c r="AW126" s="264" t="s">
        <v>302</v>
      </c>
    </row>
    <row r="127" spans="9:98" x14ac:dyDescent="0.25">
      <c r="J127" s="672">
        <v>85</v>
      </c>
      <c r="K127" s="672">
        <v>86</v>
      </c>
      <c r="R127" s="289" t="s">
        <v>553</v>
      </c>
      <c r="S127" s="670">
        <v>67</v>
      </c>
      <c r="T127" s="670">
        <v>63</v>
      </c>
      <c r="AT127" s="297" t="s">
        <v>84</v>
      </c>
      <c r="AU127" s="379" t="s">
        <v>99</v>
      </c>
      <c r="AV127" s="380" t="s">
        <v>195</v>
      </c>
      <c r="AW127" s="264" t="s">
        <v>302</v>
      </c>
    </row>
    <row r="128" spans="9:98" x14ac:dyDescent="0.25">
      <c r="R128" s="289" t="s">
        <v>554</v>
      </c>
      <c r="S128" s="671">
        <v>72</v>
      </c>
      <c r="T128" s="671">
        <v>76</v>
      </c>
      <c r="AT128" s="297" t="s">
        <v>85</v>
      </c>
      <c r="AU128" s="381" t="s">
        <v>98</v>
      </c>
      <c r="AV128" s="382" t="s">
        <v>199</v>
      </c>
      <c r="AW128" s="264" t="s">
        <v>302</v>
      </c>
    </row>
    <row r="129" spans="18:49" x14ac:dyDescent="0.25">
      <c r="R129" s="289" t="s">
        <v>660</v>
      </c>
      <c r="S129" s="671">
        <v>74</v>
      </c>
      <c r="T129" s="671">
        <v>75</v>
      </c>
      <c r="AT129" s="297" t="s">
        <v>86</v>
      </c>
      <c r="AU129" s="383" t="s">
        <v>97</v>
      </c>
      <c r="AV129" s="384" t="s">
        <v>200</v>
      </c>
      <c r="AW129" s="264" t="s">
        <v>302</v>
      </c>
    </row>
    <row r="130" spans="18:49" x14ac:dyDescent="0.25">
      <c r="R130" s="289" t="s">
        <v>661</v>
      </c>
      <c r="S130" s="671">
        <v>71</v>
      </c>
      <c r="T130" s="671">
        <v>77</v>
      </c>
      <c r="AT130" s="297" t="s">
        <v>87</v>
      </c>
      <c r="AU130" s="373" t="s">
        <v>290</v>
      </c>
      <c r="AV130" s="374" t="s">
        <v>286</v>
      </c>
      <c r="AW130" s="264" t="s">
        <v>302</v>
      </c>
    </row>
    <row r="131" spans="18:49" x14ac:dyDescent="0.25">
      <c r="R131" s="289" t="s">
        <v>662</v>
      </c>
      <c r="S131" s="671">
        <v>76</v>
      </c>
      <c r="T131" s="671">
        <v>73</v>
      </c>
      <c r="AT131" s="297" t="s">
        <v>77</v>
      </c>
      <c r="AU131" s="375" t="s">
        <v>288</v>
      </c>
      <c r="AV131" s="376" t="s">
        <v>292</v>
      </c>
      <c r="AW131" s="264" t="s">
        <v>302</v>
      </c>
    </row>
    <row r="132" spans="18:49" x14ac:dyDescent="0.25">
      <c r="R132" s="289" t="s">
        <v>663</v>
      </c>
      <c r="S132" s="671">
        <v>74</v>
      </c>
      <c r="T132" s="671">
        <v>72</v>
      </c>
      <c r="AT132" s="297" t="s">
        <v>108</v>
      </c>
      <c r="AU132" s="369" t="s">
        <v>291</v>
      </c>
      <c r="AV132" s="370" t="s">
        <v>287</v>
      </c>
      <c r="AW132" s="264" t="s">
        <v>302</v>
      </c>
    </row>
    <row r="133" spans="18:49" x14ac:dyDescent="0.25">
      <c r="R133" s="289" t="s">
        <v>664</v>
      </c>
      <c r="S133" s="671">
        <v>75</v>
      </c>
      <c r="T133" s="671">
        <v>77</v>
      </c>
      <c r="AT133" s="297" t="s">
        <v>109</v>
      </c>
      <c r="AU133" s="371" t="s">
        <v>289</v>
      </c>
      <c r="AV133" s="372" t="s">
        <v>293</v>
      </c>
      <c r="AW133" s="264" t="s">
        <v>302</v>
      </c>
    </row>
    <row r="134" spans="18:49" x14ac:dyDescent="0.25">
      <c r="R134" s="289" t="s">
        <v>665</v>
      </c>
      <c r="S134" s="671">
        <v>71</v>
      </c>
      <c r="T134" s="671">
        <v>72</v>
      </c>
      <c r="AT134" s="297" t="s">
        <v>110</v>
      </c>
      <c r="AU134" s="381" t="s">
        <v>294</v>
      </c>
      <c r="AV134" s="382" t="s">
        <v>298</v>
      </c>
      <c r="AW134" s="264" t="s">
        <v>302</v>
      </c>
    </row>
    <row r="135" spans="18:49" x14ac:dyDescent="0.25">
      <c r="R135" s="289" t="s">
        <v>666</v>
      </c>
      <c r="S135" s="671">
        <v>76</v>
      </c>
      <c r="T135" s="671">
        <v>71</v>
      </c>
      <c r="AT135" s="297" t="s">
        <v>111</v>
      </c>
      <c r="AU135" s="383" t="s">
        <v>300</v>
      </c>
      <c r="AV135" s="384" t="s">
        <v>296</v>
      </c>
      <c r="AW135" s="264" t="s">
        <v>302</v>
      </c>
    </row>
    <row r="136" spans="18:49" x14ac:dyDescent="0.25">
      <c r="R136" s="289" t="s">
        <v>667</v>
      </c>
      <c r="S136" s="671">
        <v>73</v>
      </c>
      <c r="T136" s="671">
        <v>74</v>
      </c>
      <c r="AT136" s="297" t="s">
        <v>68</v>
      </c>
      <c r="AU136" s="377" t="s">
        <v>295</v>
      </c>
      <c r="AV136" s="378" t="s">
        <v>299</v>
      </c>
      <c r="AW136" s="264" t="s">
        <v>302</v>
      </c>
    </row>
    <row r="137" spans="18:49" x14ac:dyDescent="0.25">
      <c r="R137" s="289" t="s">
        <v>668</v>
      </c>
      <c r="S137" s="671">
        <v>72</v>
      </c>
      <c r="T137" s="671">
        <v>77</v>
      </c>
      <c r="AT137" s="297" t="s">
        <v>75</v>
      </c>
      <c r="AU137" s="379" t="s">
        <v>301</v>
      </c>
      <c r="AV137" s="380" t="s">
        <v>297</v>
      </c>
      <c r="AW137" s="264" t="s">
        <v>302</v>
      </c>
    </row>
    <row r="138" spans="18:49" x14ac:dyDescent="0.25">
      <c r="R138" s="289" t="s">
        <v>669</v>
      </c>
      <c r="S138" s="671">
        <v>73</v>
      </c>
      <c r="T138" s="671">
        <v>75</v>
      </c>
      <c r="AT138" s="297" t="s">
        <v>69</v>
      </c>
      <c r="AU138" s="369" t="s">
        <v>432</v>
      </c>
      <c r="AV138" s="370" t="s">
        <v>433</v>
      </c>
      <c r="AW138" s="264" t="s">
        <v>303</v>
      </c>
    </row>
    <row r="139" spans="18:49" x14ac:dyDescent="0.25">
      <c r="R139" s="289" t="s">
        <v>670</v>
      </c>
      <c r="S139" s="671">
        <v>77</v>
      </c>
      <c r="T139" s="671">
        <v>76</v>
      </c>
      <c r="AT139" s="297" t="s">
        <v>70</v>
      </c>
      <c r="AU139" s="371" t="s">
        <v>434</v>
      </c>
      <c r="AV139" s="372" t="s">
        <v>226</v>
      </c>
      <c r="AW139" s="264" t="s">
        <v>303</v>
      </c>
    </row>
    <row r="140" spans="18:49" x14ac:dyDescent="0.25">
      <c r="R140" s="289" t="s">
        <v>671</v>
      </c>
      <c r="S140" s="671">
        <v>74</v>
      </c>
      <c r="T140" s="671">
        <v>71</v>
      </c>
      <c r="AT140" s="297" t="s">
        <v>112</v>
      </c>
      <c r="AU140" s="373" t="s">
        <v>435</v>
      </c>
      <c r="AV140" s="385" t="s">
        <v>436</v>
      </c>
      <c r="AW140" s="264" t="s">
        <v>303</v>
      </c>
    </row>
    <row r="141" spans="18:49" x14ac:dyDescent="0.25">
      <c r="R141" s="289" t="s">
        <v>672</v>
      </c>
      <c r="S141" s="671">
        <v>73</v>
      </c>
      <c r="T141" s="671">
        <v>72</v>
      </c>
      <c r="AT141" s="297" t="s">
        <v>113</v>
      </c>
      <c r="AU141" s="375" t="s">
        <v>437</v>
      </c>
      <c r="AV141" s="386" t="s">
        <v>438</v>
      </c>
      <c r="AW141" s="264" t="s">
        <v>303</v>
      </c>
    </row>
    <row r="142" spans="18:49" x14ac:dyDescent="0.25">
      <c r="R142" s="289" t="s">
        <v>673</v>
      </c>
      <c r="S142" s="671">
        <v>75</v>
      </c>
      <c r="T142" s="671">
        <v>76</v>
      </c>
      <c r="AT142" s="297" t="s">
        <v>71</v>
      </c>
      <c r="AU142" s="377" t="s">
        <v>439</v>
      </c>
      <c r="AV142" s="378" t="s">
        <v>230</v>
      </c>
      <c r="AW142" s="264" t="s">
        <v>303</v>
      </c>
    </row>
    <row r="143" spans="18:49" x14ac:dyDescent="0.25">
      <c r="R143" s="289" t="s">
        <v>674</v>
      </c>
      <c r="S143" s="671">
        <v>77</v>
      </c>
      <c r="T143" s="671">
        <v>74</v>
      </c>
      <c r="AT143" s="297" t="s">
        <v>72</v>
      </c>
      <c r="AU143" s="379" t="s">
        <v>440</v>
      </c>
      <c r="AV143" s="380" t="s">
        <v>235</v>
      </c>
      <c r="AW143" s="264" t="s">
        <v>303</v>
      </c>
    </row>
    <row r="144" spans="18:49" x14ac:dyDescent="0.25">
      <c r="R144" s="289" t="s">
        <v>675</v>
      </c>
      <c r="S144" s="671">
        <v>71</v>
      </c>
      <c r="T144" s="671">
        <v>73</v>
      </c>
      <c r="AT144" s="297" t="s">
        <v>73</v>
      </c>
      <c r="AU144" s="381" t="s">
        <v>227</v>
      </c>
      <c r="AV144" s="387" t="s">
        <v>441</v>
      </c>
      <c r="AW144" s="264" t="s">
        <v>303</v>
      </c>
    </row>
    <row r="145" spans="18:49" x14ac:dyDescent="0.25">
      <c r="R145" s="289" t="s">
        <v>676</v>
      </c>
      <c r="S145" s="671">
        <v>72</v>
      </c>
      <c r="T145" s="671">
        <v>75</v>
      </c>
      <c r="AT145" s="297" t="s">
        <v>74</v>
      </c>
      <c r="AU145" s="383" t="s">
        <v>229</v>
      </c>
      <c r="AV145" s="388" t="s">
        <v>442</v>
      </c>
      <c r="AW145" s="264" t="s">
        <v>303</v>
      </c>
    </row>
    <row r="146" spans="18:49" x14ac:dyDescent="0.25">
      <c r="R146" s="289" t="s">
        <v>677</v>
      </c>
      <c r="S146" s="671">
        <v>76</v>
      </c>
      <c r="T146" s="671">
        <v>74</v>
      </c>
      <c r="AT146" s="297" t="s">
        <v>114</v>
      </c>
      <c r="AU146" s="295" t="s">
        <v>236</v>
      </c>
      <c r="AV146" s="296" t="s">
        <v>305</v>
      </c>
      <c r="AW146" s="264" t="s">
        <v>307</v>
      </c>
    </row>
    <row r="147" spans="18:49" x14ac:dyDescent="0.25">
      <c r="R147" s="289" t="s">
        <v>678</v>
      </c>
      <c r="S147" s="671">
        <v>75</v>
      </c>
      <c r="T147" s="671">
        <v>71</v>
      </c>
      <c r="AT147" s="297" t="s">
        <v>115</v>
      </c>
      <c r="AU147" s="295" t="s">
        <v>443</v>
      </c>
      <c r="AV147" s="296" t="s">
        <v>306</v>
      </c>
      <c r="AW147" s="264" t="s">
        <v>307</v>
      </c>
    </row>
    <row r="148" spans="18:49" x14ac:dyDescent="0.25">
      <c r="R148" s="289" t="s">
        <v>679</v>
      </c>
      <c r="S148" s="671">
        <v>77</v>
      </c>
      <c r="T148" s="671">
        <v>73</v>
      </c>
      <c r="AT148" s="297" t="s">
        <v>88</v>
      </c>
      <c r="AU148" s="295" t="s">
        <v>444</v>
      </c>
      <c r="AV148" s="296" t="s">
        <v>444</v>
      </c>
      <c r="AW148" s="264" t="s">
        <v>307</v>
      </c>
    </row>
    <row r="149" spans="18:49" x14ac:dyDescent="0.25">
      <c r="R149" s="289" t="s">
        <v>680</v>
      </c>
      <c r="S149" s="672">
        <v>82</v>
      </c>
      <c r="T149" s="672">
        <v>86</v>
      </c>
      <c r="AT149" s="297" t="s">
        <v>89</v>
      </c>
      <c r="AU149" s="295" t="s">
        <v>304</v>
      </c>
      <c r="AV149" s="296" t="s">
        <v>304</v>
      </c>
      <c r="AW149" s="264" t="s">
        <v>307</v>
      </c>
    </row>
    <row r="150" spans="18:49" x14ac:dyDescent="0.25">
      <c r="R150" s="289" t="s">
        <v>681</v>
      </c>
      <c r="S150" s="672">
        <v>84</v>
      </c>
      <c r="T150" s="672">
        <v>85</v>
      </c>
      <c r="AT150" s="297" t="s">
        <v>90</v>
      </c>
      <c r="AU150" s="295" t="s">
        <v>202</v>
      </c>
      <c r="AV150" s="296" t="s">
        <v>205</v>
      </c>
      <c r="AW150" s="264" t="s">
        <v>308</v>
      </c>
    </row>
    <row r="151" spans="18:49" x14ac:dyDescent="0.25">
      <c r="R151" s="289" t="s">
        <v>682</v>
      </c>
      <c r="S151" s="672">
        <v>81</v>
      </c>
      <c r="T151" s="672">
        <v>87</v>
      </c>
      <c r="AT151" s="297" t="s">
        <v>91</v>
      </c>
      <c r="AU151" s="295" t="s">
        <v>204</v>
      </c>
      <c r="AV151" s="296" t="s">
        <v>203</v>
      </c>
      <c r="AW151" s="264" t="s">
        <v>308</v>
      </c>
    </row>
    <row r="152" spans="18:49" x14ac:dyDescent="0.25">
      <c r="R152" s="289" t="s">
        <v>683</v>
      </c>
      <c r="S152" s="672">
        <v>86</v>
      </c>
      <c r="T152" s="672">
        <v>83</v>
      </c>
      <c r="AT152" s="297" t="s">
        <v>116</v>
      </c>
      <c r="AU152" s="295" t="s">
        <v>445</v>
      </c>
      <c r="AV152" s="296" t="s">
        <v>446</v>
      </c>
      <c r="AW152" s="264" t="s">
        <v>309</v>
      </c>
    </row>
    <row r="153" spans="18:49" x14ac:dyDescent="0.25">
      <c r="R153" s="289" t="s">
        <v>684</v>
      </c>
      <c r="S153" s="672">
        <v>84</v>
      </c>
      <c r="T153" s="672">
        <v>82</v>
      </c>
      <c r="AT153" s="297" t="s">
        <v>117</v>
      </c>
      <c r="AU153" s="295" t="s">
        <v>206</v>
      </c>
      <c r="AV153" s="296" t="s">
        <v>207</v>
      </c>
      <c r="AW153" s="264" t="s">
        <v>310</v>
      </c>
    </row>
    <row r="154" spans="18:49" x14ac:dyDescent="0.25">
      <c r="R154" s="289" t="s">
        <v>685</v>
      </c>
      <c r="S154" s="672">
        <v>85</v>
      </c>
      <c r="T154" s="672">
        <v>87</v>
      </c>
    </row>
    <row r="155" spans="18:49" x14ac:dyDescent="0.25">
      <c r="R155" s="289" t="s">
        <v>686</v>
      </c>
      <c r="S155" s="672">
        <v>81</v>
      </c>
      <c r="T155" s="672">
        <v>82</v>
      </c>
    </row>
    <row r="156" spans="18:49" x14ac:dyDescent="0.25">
      <c r="R156" s="289" t="s">
        <v>687</v>
      </c>
      <c r="S156" s="672">
        <v>86</v>
      </c>
      <c r="T156" s="672">
        <v>81</v>
      </c>
    </row>
    <row r="157" spans="18:49" x14ac:dyDescent="0.25">
      <c r="R157" s="289" t="s">
        <v>688</v>
      </c>
      <c r="S157" s="672">
        <v>83</v>
      </c>
      <c r="T157" s="672">
        <v>84</v>
      </c>
    </row>
    <row r="158" spans="18:49" x14ac:dyDescent="0.25">
      <c r="R158" s="289" t="s">
        <v>689</v>
      </c>
      <c r="S158" s="672">
        <v>82</v>
      </c>
      <c r="T158" s="672">
        <v>87</v>
      </c>
    </row>
    <row r="159" spans="18:49" x14ac:dyDescent="0.25">
      <c r="R159" s="289" t="s">
        <v>690</v>
      </c>
      <c r="S159" s="672">
        <v>83</v>
      </c>
      <c r="T159" s="672">
        <v>85</v>
      </c>
    </row>
    <row r="160" spans="18:49" x14ac:dyDescent="0.25">
      <c r="R160" s="289" t="s">
        <v>691</v>
      </c>
      <c r="S160" s="672">
        <v>87</v>
      </c>
      <c r="T160" s="672">
        <v>86</v>
      </c>
    </row>
    <row r="161" spans="18:20" x14ac:dyDescent="0.25">
      <c r="R161" s="289" t="s">
        <v>692</v>
      </c>
      <c r="S161" s="672">
        <v>84</v>
      </c>
      <c r="T161" s="672">
        <v>81</v>
      </c>
    </row>
    <row r="162" spans="18:20" x14ac:dyDescent="0.25">
      <c r="R162" s="289" t="s">
        <v>693</v>
      </c>
      <c r="S162" s="672">
        <v>83</v>
      </c>
      <c r="T162" s="672">
        <v>82</v>
      </c>
    </row>
    <row r="163" spans="18:20" x14ac:dyDescent="0.25">
      <c r="R163" s="289" t="s">
        <v>694</v>
      </c>
      <c r="S163" s="672">
        <v>85</v>
      </c>
      <c r="T163" s="672">
        <v>86</v>
      </c>
    </row>
    <row r="164" spans="18:20" x14ac:dyDescent="0.25">
      <c r="R164" s="289" t="s">
        <v>695</v>
      </c>
      <c r="S164" s="672">
        <v>87</v>
      </c>
      <c r="T164" s="672">
        <v>84</v>
      </c>
    </row>
    <row r="165" spans="18:20" x14ac:dyDescent="0.25">
      <c r="R165" s="289" t="s">
        <v>696</v>
      </c>
      <c r="S165" s="672">
        <v>81</v>
      </c>
      <c r="T165" s="672">
        <v>83</v>
      </c>
    </row>
    <row r="166" spans="18:20" x14ac:dyDescent="0.25">
      <c r="R166" s="289" t="s">
        <v>697</v>
      </c>
      <c r="S166" s="672">
        <v>82</v>
      </c>
      <c r="T166" s="672">
        <v>85</v>
      </c>
    </row>
    <row r="167" spans="18:20" x14ac:dyDescent="0.25">
      <c r="R167" s="289" t="s">
        <v>698</v>
      </c>
      <c r="S167" s="672">
        <v>86</v>
      </c>
      <c r="T167" s="672">
        <v>84</v>
      </c>
    </row>
    <row r="168" spans="18:20" x14ac:dyDescent="0.25">
      <c r="R168" s="289" t="s">
        <v>699</v>
      </c>
      <c r="S168" s="672">
        <v>85</v>
      </c>
      <c r="T168" s="672">
        <v>81</v>
      </c>
    </row>
    <row r="169" spans="18:20" x14ac:dyDescent="0.25">
      <c r="R169" s="289" t="s">
        <v>700</v>
      </c>
      <c r="S169" s="672">
        <v>87</v>
      </c>
      <c r="T169" s="672">
        <v>83</v>
      </c>
    </row>
  </sheetData>
  <sortState ref="R2:U169">
    <sortCondition ref="U2:U169"/>
    <sortCondition ref="R2:R169"/>
  </sortState>
  <customSheetViews>
    <customSheetView guid="{FB621A27-659F-404F-9975-FABB12D78706}">
      <pageMargins left="0.25" right="0.25" top="0.75" bottom="0.75" header="0.3" footer="0.3"/>
      <pageSetup paperSize="0" orientation="landscape"/>
    </customSheetView>
  </customSheetViews>
  <mergeCells count="19">
    <mergeCell ref="AY1:BA1"/>
    <mergeCell ref="CD1:CF1"/>
    <mergeCell ref="CI1:CK1"/>
    <mergeCell ref="BD1:BF1"/>
    <mergeCell ref="BI1:BK1"/>
    <mergeCell ref="BN1:BP1"/>
    <mergeCell ref="BT1:BV1"/>
    <mergeCell ref="BY1:CA1"/>
    <mergeCell ref="B9:C9"/>
    <mergeCell ref="AQ1:AR1"/>
    <mergeCell ref="AL1:AM1"/>
    <mergeCell ref="B1:C1"/>
    <mergeCell ref="F1:G1"/>
    <mergeCell ref="J1:K1"/>
    <mergeCell ref="W1:X1"/>
    <mergeCell ref="AG1:AH1"/>
    <mergeCell ref="N1:O1"/>
    <mergeCell ref="S1:T1"/>
    <mergeCell ref="AB1:AC1"/>
  </mergeCells>
  <conditionalFormatting sqref="W12">
    <cfRule type="expression" dxfId="25" priority="34" stopIfTrue="1">
      <formula>AJ12&gt;#REF!</formula>
    </cfRule>
  </conditionalFormatting>
  <conditionalFormatting sqref="X12">
    <cfRule type="expression" dxfId="24" priority="33" stopIfTrue="1">
      <formula>#REF!&gt;AJ12</formula>
    </cfRule>
  </conditionalFormatting>
  <conditionalFormatting sqref="W12">
    <cfRule type="expression" dxfId="23" priority="30" stopIfTrue="1">
      <formula>AJ12&gt;#REF!</formula>
    </cfRule>
  </conditionalFormatting>
  <conditionalFormatting sqref="X12">
    <cfRule type="expression" dxfId="22" priority="29" stopIfTrue="1">
      <formula>#REF!&gt;AJ12</formula>
    </cfRule>
  </conditionalFormatting>
  <conditionalFormatting sqref="W12">
    <cfRule type="expression" dxfId="21" priority="26" stopIfTrue="1">
      <formula>AJ12&gt;#REF!</formula>
    </cfRule>
  </conditionalFormatting>
  <conditionalFormatting sqref="X12">
    <cfRule type="expression" dxfId="20" priority="25" stopIfTrue="1">
      <formula>#REF!&gt;AJ12</formula>
    </cfRule>
  </conditionalFormatting>
  <conditionalFormatting sqref="W11">
    <cfRule type="expression" dxfId="19" priority="24" stopIfTrue="1">
      <formula>AJ11&gt;#REF!</formula>
    </cfRule>
  </conditionalFormatting>
  <conditionalFormatting sqref="X11:Y11">
    <cfRule type="expression" dxfId="18" priority="23" stopIfTrue="1">
      <formula>#REF!&gt;AJ11</formula>
    </cfRule>
  </conditionalFormatting>
  <conditionalFormatting sqref="W11">
    <cfRule type="expression" dxfId="17" priority="20" stopIfTrue="1">
      <formula>AJ11&gt;#REF!</formula>
    </cfRule>
  </conditionalFormatting>
  <conditionalFormatting sqref="X11:Y11">
    <cfRule type="expression" dxfId="16" priority="19" stopIfTrue="1">
      <formula>#REF!&gt;AJ11</formula>
    </cfRule>
  </conditionalFormatting>
  <conditionalFormatting sqref="W11">
    <cfRule type="expression" dxfId="15" priority="16" stopIfTrue="1">
      <formula>AJ11&gt;#REF!</formula>
    </cfRule>
  </conditionalFormatting>
  <conditionalFormatting sqref="X11:Y11">
    <cfRule type="expression" dxfId="14" priority="15" stopIfTrue="1">
      <formula>#REF!&gt;AJ11</formula>
    </cfRule>
  </conditionalFormatting>
  <conditionalFormatting sqref="W15">
    <cfRule type="expression" dxfId="13" priority="14" stopIfTrue="1">
      <formula>AJ15&gt;#REF!</formula>
    </cfRule>
  </conditionalFormatting>
  <conditionalFormatting sqref="X15:Y15">
    <cfRule type="expression" dxfId="12" priority="13" stopIfTrue="1">
      <formula>#REF!&gt;AJ15</formula>
    </cfRule>
  </conditionalFormatting>
  <conditionalFormatting sqref="W15">
    <cfRule type="expression" dxfId="11" priority="10" stopIfTrue="1">
      <formula>AJ15&gt;#REF!</formula>
    </cfRule>
  </conditionalFormatting>
  <conditionalFormatting sqref="X15:Y15">
    <cfRule type="expression" dxfId="10" priority="9" stopIfTrue="1">
      <formula>#REF!&gt;AJ15</formula>
    </cfRule>
  </conditionalFormatting>
  <conditionalFormatting sqref="W15">
    <cfRule type="expression" dxfId="9" priority="6" stopIfTrue="1">
      <formula>AJ15&gt;#REF!</formula>
    </cfRule>
  </conditionalFormatting>
  <conditionalFormatting sqref="X15:Y15">
    <cfRule type="expression" dxfId="8" priority="5" stopIfTrue="1">
      <formula>#REF!&gt;AJ15</formula>
    </cfRule>
  </conditionalFormatting>
  <conditionalFormatting sqref="W12">
    <cfRule type="expression" dxfId="7" priority="806" stopIfTrue="1">
      <formula>#REF!&gt;G12</formula>
    </cfRule>
  </conditionalFormatting>
  <conditionalFormatting sqref="X11:Y11 X12">
    <cfRule type="expression" dxfId="6" priority="807" stopIfTrue="1">
      <formula>G11&gt;#REF!</formula>
    </cfRule>
  </conditionalFormatting>
  <conditionalFormatting sqref="W11">
    <cfRule type="expression" dxfId="5" priority="810" stopIfTrue="1">
      <formula>#REF!&gt;G11</formula>
    </cfRule>
  </conditionalFormatting>
  <conditionalFormatting sqref="X15:Y15 Y12">
    <cfRule type="expression" dxfId="4" priority="815" stopIfTrue="1">
      <formula>C1048574&gt;#REF!</formula>
    </cfRule>
  </conditionalFormatting>
  <conditionalFormatting sqref="W15">
    <cfRule type="expression" dxfId="3" priority="816" stopIfTrue="1">
      <formula>#REF!&gt;C1</formula>
    </cfRule>
  </conditionalFormatting>
  <conditionalFormatting sqref="Y12">
    <cfRule type="expression" dxfId="2" priority="3" stopIfTrue="1">
      <formula>#REF!&gt;AK12</formula>
    </cfRule>
  </conditionalFormatting>
  <conditionalFormatting sqref="Y12">
    <cfRule type="expression" dxfId="1" priority="2" stopIfTrue="1">
      <formula>#REF!&gt;AK12</formula>
    </cfRule>
  </conditionalFormatting>
  <conditionalFormatting sqref="Y12">
    <cfRule type="expression" dxfId="0" priority="1" stopIfTrue="1">
      <formula>#REF!&gt;AK12</formula>
    </cfRule>
  </conditionalFormatting>
  <pageMargins left="0.25" right="0.25" top="0.75" bottom="0.75" header="0.3" footer="0.3"/>
  <pageSetup paperSize="0" orientation="landscape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A6"/>
  <sheetViews>
    <sheetView workbookViewId="0"/>
  </sheetViews>
  <sheetFormatPr defaultColWidth="8.85546875" defaultRowHeight="15" x14ac:dyDescent="0.25"/>
  <cols>
    <col min="1" max="1" width="122" customWidth="1"/>
  </cols>
  <sheetData>
    <row r="1" spans="1:1" ht="132.75" x14ac:dyDescent="0.25">
      <c r="A1" s="344" t="s">
        <v>268</v>
      </c>
    </row>
    <row r="2" spans="1:1" x14ac:dyDescent="0.25">
      <c r="A2" s="344" t="s">
        <v>269</v>
      </c>
    </row>
    <row r="3" spans="1:1" x14ac:dyDescent="0.25">
      <c r="A3" s="345" t="s">
        <v>270</v>
      </c>
    </row>
    <row r="4" spans="1:1" x14ac:dyDescent="0.25">
      <c r="A4" s="344" t="s">
        <v>271</v>
      </c>
    </row>
    <row r="6" spans="1:1" x14ac:dyDescent="0.25">
      <c r="A6" s="638"/>
    </row>
  </sheetData>
  <customSheetViews>
    <customSheetView guid="{FB621A27-659F-404F-9975-FABB12D78706}">
      <pageMargins left="0.7" right="0.7" top="0.78740157499999996" bottom="0.78740157499999996" header="0.3" footer="0.3"/>
      <pageSetup paperSize="0" orientation="portrait"/>
    </customSheetView>
  </customSheetViews>
  <pageMargins left="0.7" right="0.7" top="0.78740157499999996" bottom="0.78740157499999996" header="0.3" footer="0.3"/>
  <pageSetup paperSize="0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BJ132"/>
  <sheetViews>
    <sheetView topLeftCell="G1" zoomScale="40" zoomScaleNormal="40" workbookViewId="0">
      <selection activeCell="AC86" sqref="AC86"/>
    </sheetView>
  </sheetViews>
  <sheetFormatPr defaultRowHeight="15" x14ac:dyDescent="0.25"/>
  <cols>
    <col min="1" max="1" width="3.28515625" hidden="1" customWidth="1"/>
    <col min="2" max="2" width="4.28515625" hidden="1" customWidth="1"/>
    <col min="3" max="4" width="13.5703125" hidden="1" customWidth="1"/>
    <col min="5" max="6" width="6.7109375" hidden="1" customWidth="1"/>
    <col min="7" max="7" width="2.140625" style="285" customWidth="1"/>
    <col min="8" max="8" width="2.5703125" style="736" customWidth="1"/>
    <col min="9" max="9" width="23.140625" style="1310" customWidth="1"/>
    <col min="10" max="10" width="3.85546875" style="965" customWidth="1"/>
    <col min="11" max="11" width="1.140625" customWidth="1"/>
    <col min="12" max="12" width="2.5703125" style="736" customWidth="1"/>
    <col min="13" max="13" width="23.140625" style="1310" customWidth="1"/>
    <col min="14" max="14" width="3.42578125" style="965" customWidth="1"/>
    <col min="15" max="15" width="1.140625" customWidth="1"/>
    <col min="16" max="16" width="2.5703125" style="736" customWidth="1"/>
    <col min="17" max="17" width="23.140625" style="1310" customWidth="1"/>
    <col min="18" max="18" width="3.42578125" style="965" customWidth="1"/>
    <col min="19" max="19" width="1.140625" customWidth="1"/>
    <col min="20" max="20" width="2.5703125" style="736" customWidth="1"/>
    <col min="21" max="21" width="23.140625" style="1310" customWidth="1"/>
    <col min="22" max="22" width="3.42578125" style="842" customWidth="1"/>
    <col min="23" max="23" width="1.140625" customWidth="1"/>
    <col min="24" max="24" width="2.5703125" style="736" customWidth="1"/>
    <col min="25" max="25" width="23.140625" style="1310" customWidth="1"/>
    <col min="26" max="26" width="3.42578125" style="965" customWidth="1"/>
    <col min="27" max="27" width="1.140625" customWidth="1"/>
    <col min="28" max="28" width="2.140625" style="736" customWidth="1"/>
    <col min="29" max="29" width="23.140625" style="1310" customWidth="1"/>
    <col min="30" max="30" width="5" style="965" customWidth="1"/>
    <col min="31" max="31" width="1.140625" customWidth="1"/>
    <col min="32" max="32" width="2.5703125" style="736" customWidth="1"/>
    <col min="33" max="33" width="23.140625" style="1310" customWidth="1"/>
    <col min="34" max="34" width="3.42578125" style="965" customWidth="1"/>
    <col min="35" max="35" width="1.140625" customWidth="1"/>
    <col min="36" max="36" width="2.5703125" style="736" customWidth="1"/>
    <col min="37" max="37" width="23.140625" style="1310" customWidth="1"/>
    <col min="38" max="38" width="3.42578125" style="965" customWidth="1"/>
    <col min="39" max="39" width="1.140625" customWidth="1"/>
    <col min="40" max="40" width="2.5703125" style="736" customWidth="1"/>
    <col min="41" max="41" width="23.140625" style="1310" customWidth="1"/>
    <col min="42" max="42" width="3.42578125" style="965" customWidth="1"/>
    <col min="43" max="43" width="1.140625" customWidth="1"/>
    <col min="44" max="44" width="2.5703125" style="736" customWidth="1"/>
    <col min="45" max="45" width="23.140625" style="1310" customWidth="1"/>
    <col min="46" max="46" width="3.42578125" style="965" customWidth="1"/>
    <col min="47" max="47" width="1.140625" customWidth="1"/>
    <col min="48" max="48" width="2.5703125" style="736" customWidth="1"/>
    <col min="49" max="49" width="23.140625" style="1310" customWidth="1"/>
    <col min="50" max="50" width="3.42578125" style="965" customWidth="1"/>
    <col min="51" max="51" width="3.140625" customWidth="1"/>
    <col min="52" max="52" width="5.28515625" customWidth="1"/>
    <col min="53" max="62" width="3.85546875" customWidth="1"/>
  </cols>
  <sheetData>
    <row r="1" spans="1:62" ht="18.75" customHeight="1" thickBot="1" x14ac:dyDescent="0.3">
      <c r="B1" s="2025" t="s">
        <v>707</v>
      </c>
      <c r="C1" s="2026"/>
      <c r="D1" s="2026"/>
      <c r="E1" s="2027"/>
      <c r="F1" s="36"/>
      <c r="G1" s="843"/>
      <c r="H1" s="2022" t="s">
        <v>708</v>
      </c>
      <c r="I1" s="2023"/>
      <c r="J1" s="2024"/>
      <c r="K1" s="883"/>
      <c r="L1" s="2022" t="s">
        <v>302</v>
      </c>
      <c r="M1" s="2023"/>
      <c r="N1" s="2024"/>
      <c r="O1" s="883"/>
      <c r="P1" s="2022" t="s">
        <v>303</v>
      </c>
      <c r="Q1" s="2023"/>
      <c r="R1" s="2024"/>
      <c r="S1" s="883"/>
      <c r="T1" s="2022" t="s">
        <v>307</v>
      </c>
      <c r="U1" s="2023"/>
      <c r="V1" s="2024"/>
      <c r="W1" s="883"/>
      <c r="X1" s="2022" t="s">
        <v>308</v>
      </c>
      <c r="Y1" s="2023"/>
      <c r="Z1" s="2024"/>
      <c r="AA1" s="883"/>
      <c r="AB1" s="2022" t="s">
        <v>310</v>
      </c>
      <c r="AC1" s="2023"/>
      <c r="AD1" s="2024"/>
      <c r="AE1" s="883"/>
      <c r="AF1" s="2022" t="s">
        <v>308</v>
      </c>
      <c r="AG1" s="2023"/>
      <c r="AH1" s="2024"/>
      <c r="AI1" s="883"/>
      <c r="AJ1" s="2022" t="s">
        <v>307</v>
      </c>
      <c r="AK1" s="2023"/>
      <c r="AL1" s="2024"/>
      <c r="AM1" s="883"/>
      <c r="AN1" s="2022" t="s">
        <v>303</v>
      </c>
      <c r="AO1" s="2023"/>
      <c r="AP1" s="2024"/>
      <c r="AQ1" s="883"/>
      <c r="AR1" s="2022" t="s">
        <v>302</v>
      </c>
      <c r="AS1" s="2023"/>
      <c r="AT1" s="2024"/>
      <c r="AU1" s="883"/>
      <c r="AV1" s="2022" t="s">
        <v>708</v>
      </c>
      <c r="AW1" s="2023"/>
      <c r="AX1" s="2024"/>
    </row>
    <row r="2" spans="1:62" ht="18" hidden="1" customHeight="1" x14ac:dyDescent="0.25">
      <c r="C2" s="963" t="s">
        <v>16</v>
      </c>
      <c r="D2" s="963" t="s">
        <v>17</v>
      </c>
      <c r="G2" s="1408"/>
      <c r="H2" s="1410"/>
      <c r="I2" s="1359"/>
      <c r="J2" s="1411"/>
      <c r="K2" s="1412"/>
      <c r="L2" s="1410"/>
      <c r="M2" s="1359"/>
      <c r="N2" s="1411"/>
      <c r="O2" s="1412"/>
      <c r="P2" s="1410"/>
      <c r="Q2" s="1359"/>
      <c r="R2" s="1411"/>
      <c r="S2" s="1412"/>
      <c r="T2" s="1410"/>
      <c r="U2" s="1359"/>
      <c r="V2" s="1360"/>
      <c r="W2" s="1412"/>
      <c r="X2" s="1410"/>
      <c r="Y2" s="1359"/>
      <c r="Z2" s="1411"/>
      <c r="AA2" s="1412"/>
      <c r="AB2" s="1410"/>
      <c r="AC2" s="1359"/>
      <c r="AD2" s="1411"/>
      <c r="AE2" s="1412"/>
      <c r="AF2" s="1410"/>
      <c r="AG2" s="1359"/>
      <c r="AH2" s="1411"/>
      <c r="AI2" s="1412"/>
      <c r="AJ2" s="1410"/>
      <c r="AK2" s="1359"/>
      <c r="AL2" s="1411"/>
      <c r="AM2" s="1412"/>
      <c r="AN2" s="1410"/>
      <c r="AO2" s="1359"/>
      <c r="AP2" s="1411"/>
      <c r="AQ2" s="1412"/>
      <c r="AR2" s="1410"/>
      <c r="AS2" s="1359"/>
      <c r="AT2" s="1411"/>
      <c r="AU2" s="1412"/>
      <c r="AV2" s="1410"/>
      <c r="AW2" s="1359"/>
      <c r="AX2" s="1411"/>
      <c r="AY2" s="1414"/>
      <c r="BA2" s="1332"/>
      <c r="BB2">
        <v>1</v>
      </c>
      <c r="BC2">
        <v>2</v>
      </c>
      <c r="BD2">
        <v>3</v>
      </c>
      <c r="BE2">
        <v>4</v>
      </c>
      <c r="BI2" s="736"/>
      <c r="BJ2" s="1310"/>
    </row>
    <row r="3" spans="1:62" ht="15.75" hidden="1" customHeight="1" x14ac:dyDescent="0.25">
      <c r="A3" s="963">
        <f t="shared" ref="A3:A50" si="0">COUNTIF($H$3:$H$66,B3)+COUNTIF($L$3:$L$66,B3)+COUNTIF($P$3:$P$66,B3)+COUNTIF($T$3:$T$66,B3)+COUNTIF($X$3:$X$64,B3)+COUNTIF($AB$3:$AB$64,B3)+COUNTIF($AF$3:$AF$66,B3)+COUNTIF($AJ$3:$AJ$66,B3)+COUNTIF($AN$3:$AN$66,B3)+COUNTIF($AR$3:$AR$66,B3)+COUNTIF($AV$3:$AV$66,B3)</f>
        <v>1</v>
      </c>
      <c r="B3" s="1311" t="s">
        <v>79</v>
      </c>
      <c r="C3" s="1312" t="str">
        <f t="shared" ref="C3:D22" si="1">IFERROR(VLOOKUP(CONCATENATE($B3,".",C$2),$AU$3:$AW$64,3,0),IFERROR(VLOOKUP(CONCATENATE($B3,".",C$2),$AQ$3:$AS$64,3,0),IFERROR(VLOOKUP(CONCATENATE($B3,".",C$2),$AM$3:$AO$64,3,0),IFERROR(VLOOKUP(CONCATENATE($B3,".",C$2),$AI$3:$AK$64,3,0),IFERROR(VLOOKUP(CONCATENATE($B3,".",C$2),$AE$3:$AG$64,3,0),IFERROR(VLOOKUP(CONCATENATE($B3,".",C$2),$AA$3:$AC$51,3,0),IFERROR(VLOOKUP(CONCATENATE($B3,".",C$2),$G$3:$I$64,3,0),IFERROR(VLOOKUP(CONCATENATE($B3,".",C$2),$K$3:$M$64,3,0),IFERROR(VLOOKUP(CONCATENATE($B3,".",C$2),$O$3:$Q$64,3,0),IFERROR(VLOOKUP(CONCATENATE($B3,".",C$2),$S$3:$U$64,3,0),IFERROR(VLOOKUP(CONCATENATE($B3,".",C$2),$W$3:$Y$64,3,0),"")))))))))))</f>
        <v>3A</v>
      </c>
      <c r="D3" s="1312" t="str">
        <f t="shared" si="1"/>
        <v>4B</v>
      </c>
      <c r="E3" s="1313" t="s">
        <v>708</v>
      </c>
      <c r="F3" s="843"/>
      <c r="G3" s="1607"/>
      <c r="H3" s="1332"/>
      <c r="I3" s="1332"/>
      <c r="J3" s="1332"/>
      <c r="K3" s="1332"/>
      <c r="L3" s="1332"/>
      <c r="M3" s="1315"/>
      <c r="N3" s="37"/>
      <c r="O3" s="15"/>
      <c r="P3" s="857"/>
      <c r="Q3" s="1315"/>
      <c r="R3" s="37"/>
      <c r="S3" s="15"/>
      <c r="T3" s="857"/>
      <c r="U3" s="1315"/>
      <c r="V3" s="1331"/>
      <c r="W3" s="285"/>
      <c r="X3" s="1330"/>
      <c r="Y3" s="1315"/>
      <c r="Z3" s="37"/>
      <c r="AA3" s="15"/>
      <c r="AB3" s="857"/>
      <c r="AC3" s="1315"/>
      <c r="AD3" s="37"/>
      <c r="AE3" s="15"/>
      <c r="AF3" s="857"/>
      <c r="AG3" s="1315"/>
      <c r="AH3" s="37"/>
      <c r="AI3" s="15"/>
      <c r="AJ3" s="857"/>
      <c r="AK3" s="1315"/>
      <c r="AL3" s="37"/>
      <c r="AM3" s="15"/>
      <c r="AN3" s="857"/>
      <c r="AO3" s="1315"/>
      <c r="AP3" s="37"/>
      <c r="AQ3" s="15"/>
      <c r="AR3" s="857"/>
      <c r="AS3" s="1315"/>
      <c r="AT3" s="37"/>
      <c r="AU3" s="905"/>
      <c r="AV3" s="1332"/>
      <c r="AW3" s="1332"/>
      <c r="AX3" s="1332"/>
      <c r="AY3" s="1608"/>
      <c r="BA3" t="s">
        <v>4</v>
      </c>
      <c r="BB3" s="1421" t="str">
        <f t="shared" ref="BB3:BE14" si="2">CONCATENATE(BB$2,$BA3)</f>
        <v>1A</v>
      </c>
      <c r="BC3" s="1421" t="str">
        <f t="shared" si="2"/>
        <v>2A</v>
      </c>
      <c r="BD3" s="1421" t="str">
        <f t="shared" si="2"/>
        <v>3A</v>
      </c>
      <c r="BE3" s="1421" t="str">
        <f t="shared" si="2"/>
        <v>4A</v>
      </c>
      <c r="BF3">
        <f>COUNTIF($C$3:$D$50,BB3)</f>
        <v>1</v>
      </c>
      <c r="BG3">
        <f t="shared" ref="BG3:BI14" si="3">COUNTIF($C$3:$D$50,BC3)</f>
        <v>1</v>
      </c>
      <c r="BH3">
        <f t="shared" si="3"/>
        <v>1</v>
      </c>
      <c r="BI3">
        <f t="shared" si="3"/>
        <v>1</v>
      </c>
    </row>
    <row r="4" spans="1:62" ht="15.75" hidden="1" customHeight="1" thickBot="1" x14ac:dyDescent="0.3">
      <c r="A4" s="963">
        <f t="shared" si="0"/>
        <v>1</v>
      </c>
      <c r="B4" s="1311" t="s">
        <v>80</v>
      </c>
      <c r="C4" s="1312" t="str">
        <f t="shared" si="1"/>
        <v>3B</v>
      </c>
      <c r="D4" s="1312" t="str">
        <f t="shared" si="1"/>
        <v>4A</v>
      </c>
      <c r="E4" s="1313" t="s">
        <v>708</v>
      </c>
      <c r="F4" s="843"/>
      <c r="G4" s="1607"/>
      <c r="H4" s="1332"/>
      <c r="I4" s="1332"/>
      <c r="J4" s="1332"/>
      <c r="K4" s="1332"/>
      <c r="L4" s="1332"/>
      <c r="M4" s="1315"/>
      <c r="N4" s="37"/>
      <c r="O4" s="15"/>
      <c r="P4" s="857"/>
      <c r="Q4" s="1315"/>
      <c r="R4" s="37"/>
      <c r="S4" s="15"/>
      <c r="T4" s="857"/>
      <c r="U4" s="15"/>
      <c r="V4" s="1331"/>
      <c r="W4" s="285"/>
      <c r="X4" s="1366"/>
      <c r="Y4" s="1366"/>
      <c r="Z4" s="1366"/>
      <c r="AA4" s="15"/>
      <c r="AB4" s="857"/>
      <c r="AC4" s="1315"/>
      <c r="AD4" s="37"/>
      <c r="AE4" s="15"/>
      <c r="AF4" s="1366"/>
      <c r="AG4" s="1366"/>
      <c r="AH4" s="1366"/>
      <c r="AI4" s="15"/>
      <c r="AJ4" s="857"/>
      <c r="AK4" s="1315"/>
      <c r="AL4" s="37"/>
      <c r="AM4" s="15"/>
      <c r="AN4" s="857"/>
      <c r="AO4" s="1315"/>
      <c r="AP4" s="37"/>
      <c r="AQ4" s="15"/>
      <c r="AR4" s="857"/>
      <c r="AS4" s="1315"/>
      <c r="AT4" s="1374"/>
      <c r="AU4" s="905"/>
      <c r="AV4" s="1332"/>
      <c r="AW4" s="1332"/>
      <c r="AX4" s="1332"/>
      <c r="AY4" s="1608"/>
      <c r="BA4" t="s">
        <v>5</v>
      </c>
      <c r="BB4" s="1421" t="str">
        <f t="shared" si="2"/>
        <v>1B</v>
      </c>
      <c r="BC4" s="1421" t="str">
        <f t="shared" si="2"/>
        <v>2B</v>
      </c>
      <c r="BD4" s="1421" t="str">
        <f t="shared" si="2"/>
        <v>3B</v>
      </c>
      <c r="BE4" s="1421" t="str">
        <f t="shared" si="2"/>
        <v>4B</v>
      </c>
      <c r="BF4">
        <f t="shared" ref="BF4:BF14" si="4">COUNTIF($C$3:$D$50,BB4)</f>
        <v>1</v>
      </c>
      <c r="BG4">
        <f t="shared" si="3"/>
        <v>1</v>
      </c>
      <c r="BH4">
        <f t="shared" si="3"/>
        <v>1</v>
      </c>
      <c r="BI4">
        <f t="shared" si="3"/>
        <v>1</v>
      </c>
    </row>
    <row r="5" spans="1:62" ht="15.75" hidden="1" customHeight="1" thickBot="1" x14ac:dyDescent="0.3">
      <c r="A5" s="963">
        <f t="shared" si="0"/>
        <v>1</v>
      </c>
      <c r="B5" s="1311" t="s">
        <v>81</v>
      </c>
      <c r="C5" s="1312" t="str">
        <f t="shared" si="1"/>
        <v>3C</v>
      </c>
      <c r="D5" s="1312" t="str">
        <f t="shared" si="1"/>
        <v>3D</v>
      </c>
      <c r="E5" s="1313" t="s">
        <v>708</v>
      </c>
      <c r="F5" s="843"/>
      <c r="G5" s="1609"/>
      <c r="H5" s="857"/>
      <c r="I5" s="1368"/>
      <c r="J5" s="37"/>
      <c r="K5" s="905" t="str">
        <f>CONCATENATE(CONCATENATE(L5,".D"))</f>
        <v>P22.D</v>
      </c>
      <c r="L5" s="1999" t="s">
        <v>72</v>
      </c>
      <c r="M5" s="1314" t="s">
        <v>92</v>
      </c>
      <c r="N5" s="1567"/>
      <c r="O5" s="15"/>
      <c r="P5" s="857"/>
      <c r="Q5" s="1315"/>
      <c r="R5" s="37"/>
      <c r="S5" s="15"/>
      <c r="T5" s="857"/>
      <c r="U5" s="15"/>
      <c r="V5" s="857"/>
      <c r="W5" s="285"/>
      <c r="X5" s="1366"/>
      <c r="Y5" s="1366"/>
      <c r="Z5" s="1366"/>
      <c r="AA5" s="15"/>
      <c r="AB5" s="857"/>
      <c r="AC5" s="1317" t="s">
        <v>125</v>
      </c>
      <c r="AD5" s="37"/>
      <c r="AE5" s="15"/>
      <c r="AF5" s="1366"/>
      <c r="AG5" s="1366"/>
      <c r="AH5" s="1366"/>
      <c r="AI5" s="15"/>
      <c r="AJ5" s="857"/>
      <c r="AK5" s="1315"/>
      <c r="AL5" s="37"/>
      <c r="AM5" s="15"/>
      <c r="AN5" s="857"/>
      <c r="AO5" s="1315"/>
      <c r="AP5" s="37"/>
      <c r="AQ5" s="905" t="str">
        <f>CONCATENATE(CONCATENATE(AR5,".D"))</f>
        <v>P19.D</v>
      </c>
      <c r="AR5" s="1999" t="s">
        <v>112</v>
      </c>
      <c r="AS5" s="1314" t="s">
        <v>95</v>
      </c>
      <c r="AT5" s="1567"/>
      <c r="AU5" s="15"/>
      <c r="AV5" s="857"/>
      <c r="AW5" s="1368"/>
      <c r="AX5" s="37"/>
      <c r="AY5" s="1365"/>
      <c r="BA5" t="s">
        <v>76</v>
      </c>
      <c r="BB5" s="1421" t="str">
        <f t="shared" si="2"/>
        <v>1C</v>
      </c>
      <c r="BC5" s="1421" t="str">
        <f t="shared" si="2"/>
        <v>2C</v>
      </c>
      <c r="BD5" s="1421" t="str">
        <f t="shared" si="2"/>
        <v>3C</v>
      </c>
      <c r="BE5" s="1421" t="str">
        <f t="shared" si="2"/>
        <v>4C</v>
      </c>
      <c r="BF5">
        <f t="shared" si="4"/>
        <v>1</v>
      </c>
      <c r="BG5">
        <f t="shared" si="3"/>
        <v>1</v>
      </c>
      <c r="BH5">
        <f t="shared" si="3"/>
        <v>1</v>
      </c>
      <c r="BI5">
        <f t="shared" si="3"/>
        <v>1</v>
      </c>
    </row>
    <row r="6" spans="1:62" ht="15.75" hidden="1" customHeight="1" thickTop="1" thickBot="1" x14ac:dyDescent="0.3">
      <c r="A6" s="963">
        <f t="shared" si="0"/>
        <v>1</v>
      </c>
      <c r="B6" s="1322" t="s">
        <v>82</v>
      </c>
      <c r="C6" s="1312" t="str">
        <f t="shared" si="1"/>
        <v>3E</v>
      </c>
      <c r="D6" s="1312" t="str">
        <f t="shared" si="1"/>
        <v>3F</v>
      </c>
      <c r="E6" s="1323" t="s">
        <v>708</v>
      </c>
      <c r="F6" s="843"/>
      <c r="G6" s="1609"/>
      <c r="H6" s="857"/>
      <c r="I6" s="1315"/>
      <c r="J6" s="37"/>
      <c r="K6" s="905" t="str">
        <f>CONCATENATE(CONCATENATE(L5,".H"))</f>
        <v>P22.H</v>
      </c>
      <c r="L6" s="2000"/>
      <c r="M6" s="1324" t="str">
        <f>CONCATENATE("vítěz ",H7)</f>
        <v>vítěz P06</v>
      </c>
      <c r="N6" s="1568"/>
      <c r="O6" s="851"/>
      <c r="P6" s="858"/>
      <c r="Q6" s="1315"/>
      <c r="R6" s="37"/>
      <c r="S6" s="15"/>
      <c r="T6" s="857"/>
      <c r="U6" s="15"/>
      <c r="V6" s="857"/>
      <c r="W6" s="285"/>
      <c r="X6" s="1366"/>
      <c r="Y6" s="1366"/>
      <c r="Z6" s="1366"/>
      <c r="AA6" s="15"/>
      <c r="AB6" s="1369" t="s">
        <v>100</v>
      </c>
      <c r="AC6" s="1520"/>
      <c r="AD6" s="37"/>
      <c r="AE6" s="15"/>
      <c r="AF6" s="1366"/>
      <c r="AG6" s="1366"/>
      <c r="AH6" s="1366"/>
      <c r="AI6" s="15"/>
      <c r="AJ6" s="857"/>
      <c r="AK6" s="1315"/>
      <c r="AL6" s="37"/>
      <c r="AM6" s="15"/>
      <c r="AN6" s="857"/>
      <c r="AO6" s="1315"/>
      <c r="AP6" s="850"/>
      <c r="AQ6" s="905" t="str">
        <f>CONCATENATE(CONCATENATE(AR5,".H"))</f>
        <v>P19.H</v>
      </c>
      <c r="AR6" s="2000"/>
      <c r="AS6" s="1324" t="str">
        <f>CONCATENATE("vítěz ",AV7)</f>
        <v>vítěz P03</v>
      </c>
      <c r="AT6" s="1568"/>
      <c r="AU6" s="15"/>
      <c r="AV6" s="857"/>
      <c r="AW6" s="1315"/>
      <c r="AX6" s="37"/>
      <c r="AY6" s="1365"/>
      <c r="BA6" t="s">
        <v>16</v>
      </c>
      <c r="BB6" s="1421" t="str">
        <f t="shared" si="2"/>
        <v>1D</v>
      </c>
      <c r="BC6" s="1421" t="str">
        <f t="shared" si="2"/>
        <v>2D</v>
      </c>
      <c r="BD6" s="1421" t="str">
        <f t="shared" si="2"/>
        <v>3D</v>
      </c>
      <c r="BE6" s="1421" t="str">
        <f t="shared" si="2"/>
        <v>4D</v>
      </c>
      <c r="BF6">
        <f t="shared" si="4"/>
        <v>1</v>
      </c>
      <c r="BG6">
        <f t="shared" si="3"/>
        <v>1</v>
      </c>
      <c r="BH6">
        <f t="shared" si="3"/>
        <v>1</v>
      </c>
      <c r="BI6">
        <f t="shared" si="3"/>
        <v>1</v>
      </c>
    </row>
    <row r="7" spans="1:62" ht="15.75" hidden="1" customHeight="1" thickBot="1" x14ac:dyDescent="0.3">
      <c r="A7" s="963">
        <f t="shared" si="0"/>
        <v>1</v>
      </c>
      <c r="B7" s="1311" t="s">
        <v>83</v>
      </c>
      <c r="C7" s="1312" t="str">
        <f t="shared" si="1"/>
        <v>2C</v>
      </c>
      <c r="D7" s="1312" t="str">
        <f t="shared" si="1"/>
        <v>4D</v>
      </c>
      <c r="E7" s="1313" t="s">
        <v>708</v>
      </c>
      <c r="F7" s="843"/>
      <c r="G7" s="1607" t="str">
        <f>CONCATENATE(CONCATENATE(H7,".D"))</f>
        <v>P06.D</v>
      </c>
      <c r="H7" s="1999" t="s">
        <v>84</v>
      </c>
      <c r="I7" s="1314" t="s">
        <v>97</v>
      </c>
      <c r="J7" s="1567"/>
      <c r="K7" s="852"/>
      <c r="L7" s="859"/>
      <c r="M7" s="1368"/>
      <c r="N7" s="37"/>
      <c r="O7" s="15"/>
      <c r="P7" s="860"/>
      <c r="Q7" s="1315"/>
      <c r="R7" s="37"/>
      <c r="S7" s="15"/>
      <c r="T7" s="857"/>
      <c r="U7" s="15"/>
      <c r="V7" s="1331"/>
      <c r="W7" s="285"/>
      <c r="X7" s="1366"/>
      <c r="Y7" s="1366"/>
      <c r="Z7" s="1366"/>
      <c r="AA7" s="15"/>
      <c r="AB7" s="1369" t="s">
        <v>101</v>
      </c>
      <c r="AC7" s="1321"/>
      <c r="AD7" s="37"/>
      <c r="AE7" s="15"/>
      <c r="AF7" s="1366"/>
      <c r="AG7" s="1366"/>
      <c r="AH7" s="1366"/>
      <c r="AI7" s="15"/>
      <c r="AJ7" s="857"/>
      <c r="AK7" s="1315"/>
      <c r="AL7" s="37"/>
      <c r="AM7" s="15"/>
      <c r="AN7" s="857"/>
      <c r="AO7" s="1315"/>
      <c r="AP7" s="854"/>
      <c r="AQ7" s="15"/>
      <c r="AR7" s="857"/>
      <c r="AS7" s="1368"/>
      <c r="AT7" s="1325"/>
      <c r="AU7" s="905" t="str">
        <f>CONCATENATE(CONCATENATE(AV7,".D"))</f>
        <v>P03.D</v>
      </c>
      <c r="AV7" s="1999" t="s">
        <v>81</v>
      </c>
      <c r="AW7" s="1314" t="s">
        <v>200</v>
      </c>
      <c r="AX7" s="1567"/>
      <c r="AY7" s="1365"/>
      <c r="BA7" t="s">
        <v>267</v>
      </c>
      <c r="BB7" s="1421" t="str">
        <f t="shared" si="2"/>
        <v>1E</v>
      </c>
      <c r="BC7" s="1421" t="str">
        <f t="shared" si="2"/>
        <v>2E</v>
      </c>
      <c r="BD7" s="1421" t="str">
        <f t="shared" si="2"/>
        <v>3E</v>
      </c>
      <c r="BE7" s="1421" t="str">
        <f t="shared" si="2"/>
        <v>4E</v>
      </c>
      <c r="BF7">
        <f t="shared" si="4"/>
        <v>1</v>
      </c>
      <c r="BG7">
        <f t="shared" si="3"/>
        <v>1</v>
      </c>
      <c r="BH7">
        <f t="shared" si="3"/>
        <v>1</v>
      </c>
      <c r="BI7">
        <f t="shared" si="3"/>
        <v>1</v>
      </c>
    </row>
    <row r="8" spans="1:62" ht="15.75" hidden="1" customHeight="1" thickTop="1" thickBot="1" x14ac:dyDescent="0.3">
      <c r="A8" s="963">
        <f t="shared" si="0"/>
        <v>1</v>
      </c>
      <c r="B8" s="1311" t="s">
        <v>84</v>
      </c>
      <c r="C8" s="1312" t="str">
        <f t="shared" si="1"/>
        <v>2D</v>
      </c>
      <c r="D8" s="1312" t="str">
        <f t="shared" si="1"/>
        <v>4C</v>
      </c>
      <c r="E8" s="1313" t="s">
        <v>708</v>
      </c>
      <c r="F8" s="843"/>
      <c r="G8" s="1607" t="str">
        <f>CONCATENATE(CONCATENATE(H7,".H"))</f>
        <v>P06.H</v>
      </c>
      <c r="H8" s="2000"/>
      <c r="I8" s="1316" t="s">
        <v>195</v>
      </c>
      <c r="J8" s="1568"/>
      <c r="K8" s="15"/>
      <c r="L8" s="857"/>
      <c r="M8" s="1315"/>
      <c r="N8" s="37"/>
      <c r="O8" s="15"/>
      <c r="P8" s="860"/>
      <c r="Q8" s="1315"/>
      <c r="R8" s="37"/>
      <c r="S8" s="15"/>
      <c r="T8" s="857"/>
      <c r="U8" s="1315"/>
      <c r="V8" s="1331"/>
      <c r="W8" s="285"/>
      <c r="X8" s="1366"/>
      <c r="Y8" s="1366"/>
      <c r="Z8" s="1366"/>
      <c r="AA8" s="15"/>
      <c r="AB8" s="1369" t="s">
        <v>102</v>
      </c>
      <c r="AC8" s="1321"/>
      <c r="AD8" s="37"/>
      <c r="AE8" s="15"/>
      <c r="AF8" s="1366"/>
      <c r="AG8" s="1366"/>
      <c r="AH8" s="1366"/>
      <c r="AI8" s="15"/>
      <c r="AJ8" s="857"/>
      <c r="AK8" s="1315"/>
      <c r="AL8" s="37"/>
      <c r="AM8" s="15"/>
      <c r="AN8" s="857"/>
      <c r="AO8" s="1315"/>
      <c r="AP8" s="854"/>
      <c r="AQ8" s="15"/>
      <c r="AR8" s="857"/>
      <c r="AS8" s="1315"/>
      <c r="AT8" s="37"/>
      <c r="AU8" s="905" t="str">
        <f>CONCATENATE(CONCATENATE(AV7,".H"))</f>
        <v>P03.H</v>
      </c>
      <c r="AV8" s="2000"/>
      <c r="AW8" s="1316" t="s">
        <v>199</v>
      </c>
      <c r="AX8" s="1568"/>
      <c r="AY8" s="1365"/>
      <c r="BA8" t="s">
        <v>731</v>
      </c>
      <c r="BB8" s="1421" t="str">
        <f t="shared" si="2"/>
        <v>1F</v>
      </c>
      <c r="BC8" s="1421" t="str">
        <f t="shared" si="2"/>
        <v>2F</v>
      </c>
      <c r="BD8" s="1421" t="str">
        <f t="shared" si="2"/>
        <v>3F</v>
      </c>
      <c r="BE8" s="1421" t="str">
        <f t="shared" si="2"/>
        <v>4F</v>
      </c>
      <c r="BF8">
        <f t="shared" si="4"/>
        <v>1</v>
      </c>
      <c r="BG8">
        <f t="shared" si="3"/>
        <v>1</v>
      </c>
      <c r="BH8">
        <f t="shared" si="3"/>
        <v>1</v>
      </c>
      <c r="BI8">
        <f t="shared" si="3"/>
        <v>1</v>
      </c>
    </row>
    <row r="9" spans="1:62" ht="15.75" hidden="1" customHeight="1" thickBot="1" x14ac:dyDescent="0.3">
      <c r="A9" s="963">
        <f t="shared" si="0"/>
        <v>1</v>
      </c>
      <c r="B9" s="1311" t="s">
        <v>85</v>
      </c>
      <c r="C9" s="1312" t="str">
        <f t="shared" si="1"/>
        <v>2E</v>
      </c>
      <c r="D9" s="1312" t="str">
        <f t="shared" si="1"/>
        <v>4F</v>
      </c>
      <c r="E9" s="1313" t="s">
        <v>708</v>
      </c>
      <c r="F9" s="843"/>
      <c r="G9" s="1609"/>
      <c r="H9" s="857"/>
      <c r="I9" s="1368"/>
      <c r="J9" s="37"/>
      <c r="K9" s="15"/>
      <c r="L9" s="857"/>
      <c r="M9" s="1315"/>
      <c r="N9" s="37"/>
      <c r="O9" s="905" t="str">
        <f>CONCATENATE(CONCATENATE(P9,".D"))</f>
        <v>P34.D</v>
      </c>
      <c r="P9" s="1999" t="s">
        <v>119</v>
      </c>
      <c r="Q9" s="1319" t="str">
        <f>CONCATENATE("vítěz ",L5)</f>
        <v>vítěz P22</v>
      </c>
      <c r="R9" s="1567"/>
      <c r="S9" s="15"/>
      <c r="T9" s="857"/>
      <c r="U9" s="1315"/>
      <c r="V9" s="857"/>
      <c r="W9" s="285"/>
      <c r="X9" s="1330"/>
      <c r="Y9" s="1315"/>
      <c r="Z9" s="37"/>
      <c r="AA9" s="15"/>
      <c r="AB9" s="1369" t="s">
        <v>103</v>
      </c>
      <c r="AC9" s="1321"/>
      <c r="AD9" s="37"/>
      <c r="AE9" s="15"/>
      <c r="AF9" s="857"/>
      <c r="AG9" s="1315"/>
      <c r="AH9" s="37"/>
      <c r="AI9" s="15"/>
      <c r="AJ9" s="857"/>
      <c r="AK9" s="1315"/>
      <c r="AL9" s="37"/>
      <c r="AM9" s="905" t="str">
        <f>CONCATENATE(CONCATENATE(AN9,".D"))</f>
        <v>P40.D</v>
      </c>
      <c r="AN9" s="1999" t="s">
        <v>218</v>
      </c>
      <c r="AO9" s="1319" t="str">
        <f>CONCATENATE("vítěz ",AR5)</f>
        <v>vítěz P19</v>
      </c>
      <c r="AP9" s="1567"/>
      <c r="AQ9" s="15"/>
      <c r="AR9" s="857"/>
      <c r="AS9" s="1315"/>
      <c r="AT9" s="37"/>
      <c r="AU9" s="15"/>
      <c r="AV9" s="857"/>
      <c r="AW9" s="1368"/>
      <c r="AX9" s="37"/>
      <c r="AY9" s="1365"/>
      <c r="BA9" t="s">
        <v>732</v>
      </c>
      <c r="BB9" s="1421" t="str">
        <f t="shared" si="2"/>
        <v>1G</v>
      </c>
      <c r="BC9" s="1421" t="str">
        <f t="shared" si="2"/>
        <v>2G</v>
      </c>
      <c r="BD9" s="1421" t="str">
        <f t="shared" si="2"/>
        <v>3G</v>
      </c>
      <c r="BE9" s="1421" t="str">
        <f t="shared" si="2"/>
        <v>4G</v>
      </c>
      <c r="BF9">
        <f t="shared" si="4"/>
        <v>1</v>
      </c>
      <c r="BG9">
        <f t="shared" si="3"/>
        <v>1</v>
      </c>
      <c r="BH9">
        <f t="shared" si="3"/>
        <v>1</v>
      </c>
      <c r="BI9">
        <f t="shared" si="3"/>
        <v>1</v>
      </c>
    </row>
    <row r="10" spans="1:62" ht="15.75" hidden="1" customHeight="1" thickTop="1" thickBot="1" x14ac:dyDescent="0.3">
      <c r="A10" s="963">
        <f t="shared" si="0"/>
        <v>1</v>
      </c>
      <c r="B10" s="1326" t="s">
        <v>86</v>
      </c>
      <c r="C10" s="1312" t="str">
        <f t="shared" si="1"/>
        <v>2F</v>
      </c>
      <c r="D10" s="1312" t="str">
        <f t="shared" si="1"/>
        <v>4E</v>
      </c>
      <c r="E10" s="1327" t="s">
        <v>708</v>
      </c>
      <c r="F10" s="843"/>
      <c r="G10" s="1609"/>
      <c r="H10" s="857"/>
      <c r="I10" s="1315"/>
      <c r="J10" s="37"/>
      <c r="K10" s="15"/>
      <c r="L10" s="857"/>
      <c r="M10" s="1315"/>
      <c r="N10" s="37"/>
      <c r="O10" s="905" t="str">
        <f>CONCATENATE(CONCATENATE(P9,".H"))</f>
        <v>P34.H</v>
      </c>
      <c r="P10" s="2000"/>
      <c r="Q10" s="1324" t="str">
        <f>CONCATENATE("vítěz ",L13)</f>
        <v>vítěz P27</v>
      </c>
      <c r="R10" s="1568"/>
      <c r="S10" s="851"/>
      <c r="T10" s="858"/>
      <c r="U10" s="1320"/>
      <c r="V10" s="857"/>
      <c r="W10" s="285"/>
      <c r="X10" s="1330"/>
      <c r="Y10" s="1315"/>
      <c r="Z10" s="37"/>
      <c r="AA10" s="15"/>
      <c r="AB10" s="857"/>
      <c r="AC10" s="1315"/>
      <c r="AD10" s="37"/>
      <c r="AE10" s="15"/>
      <c r="AF10" s="857"/>
      <c r="AG10" s="1315"/>
      <c r="AH10" s="37"/>
      <c r="AI10" s="15"/>
      <c r="AJ10" s="857"/>
      <c r="AK10" s="1315"/>
      <c r="AL10" s="850"/>
      <c r="AM10" s="905" t="str">
        <f>CONCATENATE(CONCATENATE(AN9,".H"))</f>
        <v>P40.H</v>
      </c>
      <c r="AN10" s="2000"/>
      <c r="AO10" s="1324" t="str">
        <f>CONCATENATE("vítěz ",AR13)</f>
        <v>vítěz P29</v>
      </c>
      <c r="AP10" s="1568"/>
      <c r="AQ10" s="15"/>
      <c r="AR10" s="857"/>
      <c r="AS10" s="1315"/>
      <c r="AT10" s="37"/>
      <c r="AU10" s="15"/>
      <c r="AV10" s="857"/>
      <c r="AW10" s="1315"/>
      <c r="AX10" s="37"/>
      <c r="AY10" s="1365"/>
      <c r="BA10" t="s">
        <v>17</v>
      </c>
      <c r="BB10" s="1421" t="str">
        <f t="shared" si="2"/>
        <v>1H</v>
      </c>
      <c r="BC10" s="1421" t="str">
        <f t="shared" si="2"/>
        <v>2H</v>
      </c>
      <c r="BD10" s="1421" t="str">
        <f t="shared" si="2"/>
        <v>3H</v>
      </c>
      <c r="BE10" s="1421" t="str">
        <f t="shared" si="2"/>
        <v>4H</v>
      </c>
      <c r="BF10">
        <f t="shared" si="4"/>
        <v>1</v>
      </c>
      <c r="BG10">
        <f t="shared" si="3"/>
        <v>1</v>
      </c>
      <c r="BH10">
        <f t="shared" si="3"/>
        <v>1</v>
      </c>
      <c r="BI10">
        <f t="shared" si="3"/>
        <v>1</v>
      </c>
    </row>
    <row r="11" spans="1:62" ht="15.75" hidden="1" customHeight="1" x14ac:dyDescent="0.25">
      <c r="A11" s="963">
        <f t="shared" si="0"/>
        <v>1</v>
      </c>
      <c r="B11" s="1311" t="s">
        <v>87</v>
      </c>
      <c r="C11" s="1312" t="str">
        <f t="shared" si="1"/>
        <v>3G</v>
      </c>
      <c r="D11" s="1312" t="str">
        <f t="shared" si="1"/>
        <v>4H</v>
      </c>
      <c r="E11" s="1313" t="s">
        <v>708</v>
      </c>
      <c r="F11" s="843"/>
      <c r="G11" s="1607"/>
      <c r="H11" s="1332"/>
      <c r="I11" s="1363"/>
      <c r="J11" s="1332"/>
      <c r="K11" s="1332"/>
      <c r="L11" s="1332"/>
      <c r="M11" s="1315"/>
      <c r="N11" s="37"/>
      <c r="O11" s="15"/>
      <c r="P11" s="860"/>
      <c r="Q11" s="1368"/>
      <c r="R11" s="37"/>
      <c r="S11" s="15"/>
      <c r="T11" s="860"/>
      <c r="U11" s="1320"/>
      <c r="V11" s="1331"/>
      <c r="W11" s="285"/>
      <c r="X11" s="1328"/>
      <c r="Y11" s="1328"/>
      <c r="Z11" s="37"/>
      <c r="AA11" s="285"/>
      <c r="AB11" s="857"/>
      <c r="AC11" s="1315"/>
      <c r="AD11" s="37"/>
      <c r="AE11" s="15"/>
      <c r="AF11" s="857"/>
      <c r="AG11" s="1328"/>
      <c r="AH11" s="1328"/>
      <c r="AI11" s="285"/>
      <c r="AJ11" s="857"/>
      <c r="AK11" s="1315"/>
      <c r="AL11" s="854"/>
      <c r="AM11" s="15"/>
      <c r="AN11" s="857"/>
      <c r="AO11" s="1368"/>
      <c r="AP11" s="1329"/>
      <c r="AQ11" s="15"/>
      <c r="AR11" s="857"/>
      <c r="AS11" s="1315"/>
      <c r="AT11" s="37"/>
      <c r="AU11" s="905"/>
      <c r="AV11" s="1332"/>
      <c r="AW11" s="1332"/>
      <c r="AX11" s="1332"/>
      <c r="AY11" s="1608"/>
      <c r="BA11" t="s">
        <v>733</v>
      </c>
      <c r="BB11" s="1421" t="str">
        <f t="shared" si="2"/>
        <v>1I</v>
      </c>
      <c r="BC11" s="1421" t="str">
        <f t="shared" si="2"/>
        <v>2I</v>
      </c>
      <c r="BD11" s="1421" t="str">
        <f t="shared" si="2"/>
        <v>3I</v>
      </c>
      <c r="BE11" s="1421" t="str">
        <f t="shared" si="2"/>
        <v>4I</v>
      </c>
      <c r="BF11">
        <f t="shared" si="4"/>
        <v>1</v>
      </c>
      <c r="BG11">
        <f t="shared" si="3"/>
        <v>1</v>
      </c>
      <c r="BH11">
        <f t="shared" si="3"/>
        <v>1</v>
      </c>
      <c r="BI11">
        <f t="shared" si="3"/>
        <v>1</v>
      </c>
    </row>
    <row r="12" spans="1:62" ht="15.75" hidden="1" customHeight="1" thickBot="1" x14ac:dyDescent="0.3">
      <c r="A12" s="963">
        <f t="shared" si="0"/>
        <v>1</v>
      </c>
      <c r="B12" s="1311" t="s">
        <v>77</v>
      </c>
      <c r="C12" s="1312" t="str">
        <f t="shared" si="1"/>
        <v>3H</v>
      </c>
      <c r="D12" s="1312" t="str">
        <f t="shared" si="1"/>
        <v>4G</v>
      </c>
      <c r="E12" s="1313" t="s">
        <v>708</v>
      </c>
      <c r="F12" s="843"/>
      <c r="G12" s="1607"/>
      <c r="H12" s="1332"/>
      <c r="I12" s="1363"/>
      <c r="J12" s="1332"/>
      <c r="K12" s="1332"/>
      <c r="L12" s="1332"/>
      <c r="M12" s="1315"/>
      <c r="N12" s="37"/>
      <c r="O12" s="15"/>
      <c r="P12" s="860"/>
      <c r="Q12" s="1315"/>
      <c r="R12" s="37"/>
      <c r="S12" s="15"/>
      <c r="T12" s="860"/>
      <c r="U12" s="1315"/>
      <c r="V12" s="1331"/>
      <c r="W12" s="285"/>
      <c r="X12" s="1330"/>
      <c r="Y12" s="1315"/>
      <c r="Z12" s="37"/>
      <c r="AA12" s="15"/>
      <c r="AB12" s="857"/>
      <c r="AC12" s="1315"/>
      <c r="AD12" s="37"/>
      <c r="AE12" s="15"/>
      <c r="AF12" s="857"/>
      <c r="AG12" s="1315"/>
      <c r="AH12" s="1570"/>
      <c r="AI12" s="285"/>
      <c r="AJ12" s="857"/>
      <c r="AK12" s="1315"/>
      <c r="AL12" s="854"/>
      <c r="AM12" s="15"/>
      <c r="AN12" s="857"/>
      <c r="AO12" s="1315"/>
      <c r="AP12" s="854"/>
      <c r="AQ12" s="15"/>
      <c r="AR12" s="857"/>
      <c r="AS12" s="1315"/>
      <c r="AT12" s="1374"/>
      <c r="AU12" s="905"/>
      <c r="AV12" s="1332"/>
      <c r="AW12" s="1332"/>
      <c r="AX12" s="1332"/>
      <c r="AY12" s="1608"/>
      <c r="BA12" t="s">
        <v>734</v>
      </c>
      <c r="BB12" s="1421" t="str">
        <f t="shared" si="2"/>
        <v>1J</v>
      </c>
      <c r="BC12" s="1421" t="str">
        <f t="shared" si="2"/>
        <v>2J</v>
      </c>
      <c r="BD12" s="1421" t="str">
        <f t="shared" si="2"/>
        <v>3J</v>
      </c>
      <c r="BE12" s="1421" t="str">
        <f t="shared" si="2"/>
        <v>4J</v>
      </c>
      <c r="BF12">
        <f t="shared" si="4"/>
        <v>1</v>
      </c>
      <c r="BG12">
        <f t="shared" si="3"/>
        <v>1</v>
      </c>
      <c r="BH12">
        <f t="shared" si="3"/>
        <v>1</v>
      </c>
      <c r="BI12">
        <f t="shared" si="3"/>
        <v>1</v>
      </c>
    </row>
    <row r="13" spans="1:62" ht="15.75" hidden="1" customHeight="1" thickBot="1" x14ac:dyDescent="0.3">
      <c r="A13" s="963">
        <f t="shared" si="0"/>
        <v>1</v>
      </c>
      <c r="B13" s="1311" t="s">
        <v>108</v>
      </c>
      <c r="C13" s="1312" t="str">
        <f t="shared" si="1"/>
        <v>3I</v>
      </c>
      <c r="D13" s="1312" t="str">
        <f t="shared" si="1"/>
        <v>3J</v>
      </c>
      <c r="E13" s="1313" t="s">
        <v>708</v>
      </c>
      <c r="F13" s="843"/>
      <c r="G13" s="1609"/>
      <c r="H13" s="857"/>
      <c r="I13" s="1368"/>
      <c r="J13" s="37"/>
      <c r="K13" s="905" t="str">
        <f>CONCATENATE(CONCATENATE(L13,".D"))</f>
        <v>P27.D</v>
      </c>
      <c r="L13" s="1999" t="s">
        <v>88</v>
      </c>
      <c r="M13" s="1314" t="s">
        <v>300</v>
      </c>
      <c r="N13" s="1567"/>
      <c r="O13" s="853"/>
      <c r="P13" s="859"/>
      <c r="Q13" s="1315"/>
      <c r="R13" s="37"/>
      <c r="S13" s="15"/>
      <c r="T13" s="860"/>
      <c r="U13" s="1315"/>
      <c r="V13" s="857"/>
      <c r="W13" s="285"/>
      <c r="X13" s="1331"/>
      <c r="Y13" s="1332"/>
      <c r="Z13" s="37"/>
      <c r="AA13" s="15"/>
      <c r="AB13" s="857"/>
      <c r="AC13" s="1315"/>
      <c r="AD13" s="37"/>
      <c r="AE13" s="15"/>
      <c r="AF13" s="857"/>
      <c r="AG13" s="1332"/>
      <c r="AH13" s="1333"/>
      <c r="AI13" s="285"/>
      <c r="AJ13" s="857"/>
      <c r="AK13" s="1315"/>
      <c r="AL13" s="854"/>
      <c r="AM13" s="15"/>
      <c r="AN13" s="857"/>
      <c r="AO13" s="1315"/>
      <c r="AP13" s="855"/>
      <c r="AQ13" s="905" t="str">
        <f>CONCATENATE(CONCATENATE(AR13,".D"))</f>
        <v>P29.D</v>
      </c>
      <c r="AR13" s="1999" t="s">
        <v>90</v>
      </c>
      <c r="AS13" s="1314" t="s">
        <v>294</v>
      </c>
      <c r="AT13" s="1567"/>
      <c r="AU13" s="15"/>
      <c r="AV13" s="857"/>
      <c r="AW13" s="1368"/>
      <c r="AX13" s="37"/>
      <c r="AY13" s="1365"/>
      <c r="BA13" t="s">
        <v>702</v>
      </c>
      <c r="BB13" s="1421" t="str">
        <f t="shared" si="2"/>
        <v>1K</v>
      </c>
      <c r="BC13" s="1421" t="str">
        <f t="shared" si="2"/>
        <v>2K</v>
      </c>
      <c r="BD13" s="1421" t="str">
        <f t="shared" si="2"/>
        <v>3K</v>
      </c>
      <c r="BE13" s="1421" t="str">
        <f t="shared" si="2"/>
        <v>4K</v>
      </c>
      <c r="BF13">
        <f t="shared" si="4"/>
        <v>1</v>
      </c>
      <c r="BG13">
        <f t="shared" si="3"/>
        <v>1</v>
      </c>
      <c r="BH13">
        <f t="shared" si="3"/>
        <v>1</v>
      </c>
      <c r="BI13">
        <f t="shared" si="3"/>
        <v>1</v>
      </c>
    </row>
    <row r="14" spans="1:62" ht="15.75" hidden="1" customHeight="1" thickTop="1" thickBot="1" x14ac:dyDescent="0.3">
      <c r="A14" s="963">
        <f t="shared" si="0"/>
        <v>1</v>
      </c>
      <c r="B14" s="1322" t="s">
        <v>109</v>
      </c>
      <c r="C14" s="1312" t="str">
        <f t="shared" si="1"/>
        <v>3K</v>
      </c>
      <c r="D14" s="1312" t="str">
        <f t="shared" si="1"/>
        <v>3L</v>
      </c>
      <c r="E14" s="1323" t="s">
        <v>708</v>
      </c>
      <c r="F14" s="843"/>
      <c r="G14" s="1609"/>
      <c r="H14" s="857"/>
      <c r="I14" s="1315"/>
      <c r="J14" s="37"/>
      <c r="K14" s="905" t="str">
        <f>CONCATENATE(CONCATENATE(L13,".H"))</f>
        <v>P27.H</v>
      </c>
      <c r="L14" s="2000"/>
      <c r="M14" s="1324" t="str">
        <f>CONCATENATE("vítěz ",H15)</f>
        <v>vítěz P11</v>
      </c>
      <c r="N14" s="1568"/>
      <c r="O14" s="15"/>
      <c r="P14" s="857"/>
      <c r="Q14" s="1315"/>
      <c r="R14" s="37"/>
      <c r="S14" s="15"/>
      <c r="T14" s="860"/>
      <c r="U14" s="1315"/>
      <c r="V14" s="857"/>
      <c r="W14" s="285"/>
      <c r="X14" s="1331"/>
      <c r="Y14" s="1332"/>
      <c r="Z14" s="37"/>
      <c r="AA14" s="15"/>
      <c r="AB14" s="857"/>
      <c r="AC14" s="1315"/>
      <c r="AD14" s="37"/>
      <c r="AE14" s="15"/>
      <c r="AF14" s="857"/>
      <c r="AG14" s="1332"/>
      <c r="AH14" s="1333"/>
      <c r="AI14" s="285"/>
      <c r="AJ14" s="857"/>
      <c r="AK14" s="1315"/>
      <c r="AL14" s="854"/>
      <c r="AM14" s="15"/>
      <c r="AN14" s="857"/>
      <c r="AO14" s="1315"/>
      <c r="AP14" s="37"/>
      <c r="AQ14" s="905" t="str">
        <f>CONCATENATE(CONCATENATE(AR13,".H"))</f>
        <v>P29.H</v>
      </c>
      <c r="AR14" s="2000"/>
      <c r="AS14" s="1324" t="str">
        <f>CONCATENATE("vítěz ",AV15)</f>
        <v>vítěz P13</v>
      </c>
      <c r="AT14" s="1568"/>
      <c r="AU14" s="15"/>
      <c r="AV14" s="857"/>
      <c r="AW14" s="1315"/>
      <c r="AX14" s="37"/>
      <c r="AY14" s="1365"/>
      <c r="BA14" t="s">
        <v>735</v>
      </c>
      <c r="BB14" s="1421" t="str">
        <f t="shared" si="2"/>
        <v>1L</v>
      </c>
      <c r="BC14" s="1421" t="str">
        <f t="shared" si="2"/>
        <v>2L</v>
      </c>
      <c r="BD14" s="1421" t="str">
        <f t="shared" si="2"/>
        <v>3L</v>
      </c>
      <c r="BE14" s="1421" t="str">
        <f t="shared" si="2"/>
        <v>4L</v>
      </c>
      <c r="BF14">
        <f t="shared" si="4"/>
        <v>1</v>
      </c>
      <c r="BG14">
        <f t="shared" si="3"/>
        <v>1</v>
      </c>
      <c r="BH14">
        <f t="shared" si="3"/>
        <v>1</v>
      </c>
      <c r="BI14">
        <f t="shared" si="3"/>
        <v>1</v>
      </c>
    </row>
    <row r="15" spans="1:62" ht="15.75" hidden="1" customHeight="1" thickBot="1" x14ac:dyDescent="0.3">
      <c r="A15" s="963">
        <f t="shared" si="0"/>
        <v>1</v>
      </c>
      <c r="B15" s="1311" t="s">
        <v>110</v>
      </c>
      <c r="C15" s="1312" t="str">
        <f t="shared" si="1"/>
        <v>2J</v>
      </c>
      <c r="D15" s="1312" t="str">
        <f t="shared" si="1"/>
        <v>4I</v>
      </c>
      <c r="E15" s="1313" t="s">
        <v>708</v>
      </c>
      <c r="F15" s="843"/>
      <c r="G15" s="1607" t="str">
        <f>CONCATENATE(CONCATENATE(H15,".D"))</f>
        <v>P11.D</v>
      </c>
      <c r="H15" s="1999" t="s">
        <v>108</v>
      </c>
      <c r="I15" s="1314" t="s">
        <v>727</v>
      </c>
      <c r="J15" s="1567"/>
      <c r="K15" s="852"/>
      <c r="L15" s="859"/>
      <c r="M15" s="1368"/>
      <c r="N15" s="37"/>
      <c r="O15" s="285"/>
      <c r="P15" s="1330"/>
      <c r="Q15" s="1315"/>
      <c r="R15" s="1570"/>
      <c r="S15" s="285"/>
      <c r="T15" s="860"/>
      <c r="U15" s="1315"/>
      <c r="V15" s="1331"/>
      <c r="W15" s="285"/>
      <c r="X15" s="1331"/>
      <c r="Y15" s="1332"/>
      <c r="Z15" s="37"/>
      <c r="AA15" s="15"/>
      <c r="AB15" s="857"/>
      <c r="AC15" s="1315"/>
      <c r="AD15" s="37"/>
      <c r="AE15" s="15"/>
      <c r="AF15" s="857"/>
      <c r="AG15" s="1315"/>
      <c r="AH15" s="37"/>
      <c r="AI15" s="15"/>
      <c r="AJ15" s="857"/>
      <c r="AK15" s="1315"/>
      <c r="AL15" s="854"/>
      <c r="AM15" s="15"/>
      <c r="AN15" s="857"/>
      <c r="AO15" s="1315"/>
      <c r="AP15" s="37"/>
      <c r="AQ15" s="15"/>
      <c r="AR15" s="857"/>
      <c r="AS15" s="1368"/>
      <c r="AT15" s="1325"/>
      <c r="AU15" s="905" t="str">
        <f>CONCATENATE(CONCATENATE(AV15,".D"))</f>
        <v>P13.D</v>
      </c>
      <c r="AV15" s="1999" t="s">
        <v>110</v>
      </c>
      <c r="AW15" s="1314" t="s">
        <v>726</v>
      </c>
      <c r="AX15" s="1567"/>
      <c r="AY15" s="1365"/>
    </row>
    <row r="16" spans="1:62" ht="15.75" hidden="1" customHeight="1" thickTop="1" thickBot="1" x14ac:dyDescent="0.3">
      <c r="A16" s="963">
        <f t="shared" si="0"/>
        <v>1</v>
      </c>
      <c r="B16" s="1311" t="s">
        <v>111</v>
      </c>
      <c r="C16" s="1312" t="str">
        <f t="shared" si="1"/>
        <v>2K</v>
      </c>
      <c r="D16" s="1312" t="str">
        <f t="shared" si="1"/>
        <v>4L</v>
      </c>
      <c r="E16" s="1313" t="s">
        <v>708</v>
      </c>
      <c r="F16" s="843"/>
      <c r="G16" s="1607" t="str">
        <f>CONCATENATE(CONCATENATE(H15,".H"))</f>
        <v>P11.H</v>
      </c>
      <c r="H16" s="2000"/>
      <c r="I16" s="1316" t="s">
        <v>729</v>
      </c>
      <c r="J16" s="1568"/>
      <c r="K16" s="15"/>
      <c r="L16" s="857"/>
      <c r="M16" s="1315"/>
      <c r="N16" s="37"/>
      <c r="O16" s="15"/>
      <c r="P16" s="857"/>
      <c r="Q16" s="1315"/>
      <c r="R16" s="37"/>
      <c r="S16" s="15"/>
      <c r="T16" s="860"/>
      <c r="U16" s="1315"/>
      <c r="V16" s="1415"/>
      <c r="W16" s="285"/>
      <c r="X16" s="1331"/>
      <c r="Y16" s="1332"/>
      <c r="Z16" s="37"/>
      <c r="AA16" s="15"/>
      <c r="AB16" s="857"/>
      <c r="AC16" s="1315"/>
      <c r="AD16" s="37"/>
      <c r="AE16" s="15"/>
      <c r="AF16" s="857"/>
      <c r="AG16" s="1315"/>
      <c r="AH16" s="37"/>
      <c r="AI16" s="15"/>
      <c r="AJ16" s="857"/>
      <c r="AK16" s="1315"/>
      <c r="AL16" s="854"/>
      <c r="AM16" s="15"/>
      <c r="AN16" s="857"/>
      <c r="AO16" s="1315"/>
      <c r="AP16" s="37"/>
      <c r="AQ16" s="15"/>
      <c r="AR16" s="857"/>
      <c r="AS16" s="1315"/>
      <c r="AT16" s="37"/>
      <c r="AU16" s="905" t="str">
        <f>CONCATENATE(CONCATENATE(AV15,".H"))</f>
        <v>P13.H</v>
      </c>
      <c r="AV16" s="2000"/>
      <c r="AW16" s="1316" t="s">
        <v>728</v>
      </c>
      <c r="AX16" s="1568"/>
      <c r="AY16" s="1365"/>
      <c r="BA16" s="1422" t="s">
        <v>772</v>
      </c>
    </row>
    <row r="17" spans="1:53" ht="15.75" hidden="1" customHeight="1" thickBot="1" x14ac:dyDescent="0.3">
      <c r="A17" s="963">
        <f t="shared" si="0"/>
        <v>1</v>
      </c>
      <c r="B17" s="1311" t="s">
        <v>68</v>
      </c>
      <c r="C17" s="1312" t="str">
        <f t="shared" si="1"/>
        <v>2L</v>
      </c>
      <c r="D17" s="1312" t="str">
        <f t="shared" si="1"/>
        <v>4K</v>
      </c>
      <c r="E17" s="1313" t="s">
        <v>708</v>
      </c>
      <c r="F17" s="843"/>
      <c r="G17" s="1609"/>
      <c r="H17" s="857"/>
      <c r="I17" s="1368"/>
      <c r="J17" s="37"/>
      <c r="K17" s="15"/>
      <c r="L17" s="857"/>
      <c r="M17" s="1315"/>
      <c r="N17" s="37"/>
      <c r="O17" s="15"/>
      <c r="P17" s="857"/>
      <c r="Q17" s="1315"/>
      <c r="R17" s="37"/>
      <c r="S17" s="905" t="str">
        <f>CONCATENATE(CONCATENATE(T17,".D"))</f>
        <v>P42.D</v>
      </c>
      <c r="T17" s="1999" t="s">
        <v>248</v>
      </c>
      <c r="U17" s="1319" t="str">
        <f>CONCATENATE("vítěz ",P9)</f>
        <v>vítěz P34</v>
      </c>
      <c r="V17" s="1334"/>
      <c r="W17" s="285"/>
      <c r="X17" s="1330"/>
      <c r="Y17" s="1315"/>
      <c r="Z17" s="37"/>
      <c r="AA17" s="15"/>
      <c r="AB17" s="857"/>
      <c r="AC17" s="1315"/>
      <c r="AD17" s="37"/>
      <c r="AE17" s="15"/>
      <c r="AF17" s="857"/>
      <c r="AG17" s="1315"/>
      <c r="AH17" s="37"/>
      <c r="AI17" s="905" t="str">
        <f>CONCATENATE(CONCATENATE(AJ17,".D"))</f>
        <v>P44.D</v>
      </c>
      <c r="AJ17" s="1999" t="s">
        <v>250</v>
      </c>
      <c r="AK17" s="1319" t="str">
        <f>CONCATENATE("vítěz ",AN9)</f>
        <v>vítěz P40</v>
      </c>
      <c r="AL17" s="1567"/>
      <c r="AM17" s="15"/>
      <c r="AN17" s="857"/>
      <c r="AO17" s="1315"/>
      <c r="AP17" s="37"/>
      <c r="AQ17" s="15"/>
      <c r="AR17" s="857"/>
      <c r="AS17" s="1315"/>
      <c r="AT17" s="37"/>
      <c r="AU17" s="15"/>
      <c r="AV17" s="857"/>
      <c r="AW17" s="1368"/>
      <c r="AX17" s="37"/>
      <c r="AY17" s="1365"/>
      <c r="BA17" s="1422" t="s">
        <v>773</v>
      </c>
    </row>
    <row r="18" spans="1:53" ht="15.75" hidden="1" customHeight="1" thickTop="1" thickBot="1" x14ac:dyDescent="0.3">
      <c r="A18" s="963">
        <f t="shared" si="0"/>
        <v>1</v>
      </c>
      <c r="B18" s="1326" t="s">
        <v>75</v>
      </c>
      <c r="C18" s="1312" t="str">
        <f t="shared" si="1"/>
        <v>2I</v>
      </c>
      <c r="D18" s="1312" t="str">
        <f t="shared" si="1"/>
        <v>4J</v>
      </c>
      <c r="E18" s="1327" t="s">
        <v>708</v>
      </c>
      <c r="F18" s="843"/>
      <c r="G18" s="1609"/>
      <c r="H18" s="857"/>
      <c r="I18" s="1315"/>
      <c r="J18" s="37"/>
      <c r="K18" s="15"/>
      <c r="L18" s="857"/>
      <c r="M18" s="1315"/>
      <c r="N18" s="37"/>
      <c r="O18" s="15"/>
      <c r="P18" s="857"/>
      <c r="Q18" s="1315"/>
      <c r="R18" s="37"/>
      <c r="S18" s="905" t="str">
        <f>CONCATENATE(CONCATENATE(T17,".H"))</f>
        <v>P42.H</v>
      </c>
      <c r="T18" s="2000"/>
      <c r="U18" s="1324" t="str">
        <f>CONCATENATE("vítěz ",P25)</f>
        <v>vítěz P36</v>
      </c>
      <c r="V18" s="1335"/>
      <c r="W18" s="1336"/>
      <c r="X18" s="1337"/>
      <c r="Y18" s="1320"/>
      <c r="Z18" s="37"/>
      <c r="AA18" s="15"/>
      <c r="AB18" s="857"/>
      <c r="AC18" s="1610" t="s">
        <v>764</v>
      </c>
      <c r="AD18" s="37"/>
      <c r="AE18" s="15"/>
      <c r="AF18" s="857"/>
      <c r="AG18" s="1315"/>
      <c r="AH18" s="850"/>
      <c r="AI18" s="905" t="str">
        <f>CONCATENATE(CONCATENATE(AJ17,".H"))</f>
        <v>P44.H</v>
      </c>
      <c r="AJ18" s="2000"/>
      <c r="AK18" s="1324" t="str">
        <f>CONCATENATE("vítěz ",AN25)</f>
        <v>vítěz P37</v>
      </c>
      <c r="AL18" s="1568"/>
      <c r="AM18" s="15"/>
      <c r="AN18" s="857"/>
      <c r="AO18" s="1315"/>
      <c r="AP18" s="37"/>
      <c r="AQ18" s="15"/>
      <c r="AR18" s="857"/>
      <c r="AS18" s="1315"/>
      <c r="AT18" s="37"/>
      <c r="AU18" s="15"/>
      <c r="AV18" s="857"/>
      <c r="AW18" s="1315"/>
      <c r="AX18" s="37"/>
      <c r="AY18" s="1365"/>
      <c r="BA18" s="1422" t="s">
        <v>774</v>
      </c>
    </row>
    <row r="19" spans="1:53" ht="15.75" hidden="1" customHeight="1" x14ac:dyDescent="0.25">
      <c r="A19" s="963">
        <f t="shared" si="0"/>
        <v>1</v>
      </c>
      <c r="B19" s="1311" t="s">
        <v>69</v>
      </c>
      <c r="C19" s="1312" t="str">
        <f t="shared" si="1"/>
        <v>1E</v>
      </c>
      <c r="D19" s="1312" t="str">
        <f t="shared" si="1"/>
        <v>vítěz P01</v>
      </c>
      <c r="E19" s="1348" t="s">
        <v>302</v>
      </c>
      <c r="F19" s="843"/>
      <c r="G19" s="1607"/>
      <c r="H19" s="1332"/>
      <c r="I19" s="1332"/>
      <c r="J19" s="1332"/>
      <c r="K19" s="1332"/>
      <c r="L19" s="1332"/>
      <c r="M19" s="1315"/>
      <c r="N19" s="37"/>
      <c r="O19" s="15"/>
      <c r="P19" s="857"/>
      <c r="Q19" s="1315"/>
      <c r="R19" s="37"/>
      <c r="S19" s="15"/>
      <c r="T19" s="862"/>
      <c r="U19" s="1368"/>
      <c r="V19" s="1409"/>
      <c r="W19" s="285"/>
      <c r="X19" s="1338"/>
      <c r="Y19" s="1320"/>
      <c r="Z19" s="37"/>
      <c r="AA19" s="15"/>
      <c r="AB19" s="857"/>
      <c r="AC19" s="1610" t="s">
        <v>787</v>
      </c>
      <c r="AD19" s="37"/>
      <c r="AE19" s="15"/>
      <c r="AF19" s="857"/>
      <c r="AG19" s="1315"/>
      <c r="AH19" s="854"/>
      <c r="AI19" s="15"/>
      <c r="AJ19" s="857"/>
      <c r="AK19" s="1368"/>
      <c r="AL19" s="854"/>
      <c r="AM19" s="15"/>
      <c r="AN19" s="857"/>
      <c r="AO19" s="1315"/>
      <c r="AP19" s="37"/>
      <c r="AQ19" s="15"/>
      <c r="AR19" s="857"/>
      <c r="AS19" s="1315"/>
      <c r="AT19" s="37"/>
      <c r="AU19" s="905"/>
      <c r="AV19" s="1332"/>
      <c r="AW19" s="1332"/>
      <c r="AX19" s="1332"/>
      <c r="AY19" s="1608"/>
      <c r="BA19" s="1422" t="s">
        <v>775</v>
      </c>
    </row>
    <row r="20" spans="1:53" ht="15.75" hidden="1" customHeight="1" thickBot="1" x14ac:dyDescent="0.3">
      <c r="A20" s="963">
        <f t="shared" si="0"/>
        <v>1</v>
      </c>
      <c r="B20" s="1311" t="s">
        <v>70</v>
      </c>
      <c r="C20" s="1312" t="str">
        <f t="shared" si="1"/>
        <v>1F</v>
      </c>
      <c r="D20" s="1312" t="str">
        <f t="shared" si="1"/>
        <v>vítěz P02</v>
      </c>
      <c r="E20" s="731" t="s">
        <v>302</v>
      </c>
      <c r="F20" s="843"/>
      <c r="G20" s="1607"/>
      <c r="H20" s="1332"/>
      <c r="I20" s="1332"/>
      <c r="J20" s="1332"/>
      <c r="K20" s="1332"/>
      <c r="L20" s="1332"/>
      <c r="M20" s="1315"/>
      <c r="N20" s="37"/>
      <c r="O20" s="15"/>
      <c r="P20" s="857"/>
      <c r="Q20" s="1315"/>
      <c r="R20" s="37"/>
      <c r="S20" s="15"/>
      <c r="T20" s="860"/>
      <c r="U20" s="1315"/>
      <c r="V20" s="1331"/>
      <c r="W20" s="285"/>
      <c r="X20" s="1338"/>
      <c r="Y20" s="1315"/>
      <c r="Z20" s="37"/>
      <c r="AA20" s="15"/>
      <c r="AB20" s="857"/>
      <c r="AC20" s="1610" t="s">
        <v>765</v>
      </c>
      <c r="AD20" s="37"/>
      <c r="AE20" s="15"/>
      <c r="AF20" s="857"/>
      <c r="AG20" s="1315"/>
      <c r="AH20" s="1339"/>
      <c r="AI20" s="15"/>
      <c r="AJ20" s="857"/>
      <c r="AK20" s="1315"/>
      <c r="AL20" s="854"/>
      <c r="AM20" s="15"/>
      <c r="AN20" s="857"/>
      <c r="AO20" s="1315"/>
      <c r="AP20" s="37"/>
      <c r="AQ20" s="15"/>
      <c r="AR20" s="857"/>
      <c r="AS20" s="1315"/>
      <c r="AT20" s="1374"/>
      <c r="AU20" s="905"/>
      <c r="AV20" s="1332"/>
      <c r="AW20" s="1332"/>
      <c r="AX20" s="1332"/>
      <c r="AY20" s="1608"/>
      <c r="BA20" s="1422" t="s">
        <v>776</v>
      </c>
    </row>
    <row r="21" spans="1:53" ht="15.75" hidden="1" customHeight="1" thickBot="1" x14ac:dyDescent="0.3">
      <c r="A21" s="963">
        <f t="shared" si="0"/>
        <v>1</v>
      </c>
      <c r="B21" s="1311" t="s">
        <v>112</v>
      </c>
      <c r="C21" s="1312" t="str">
        <f t="shared" si="1"/>
        <v>1B</v>
      </c>
      <c r="D21" s="1312" t="str">
        <f t="shared" si="1"/>
        <v>vítěz P03</v>
      </c>
      <c r="E21" s="731" t="s">
        <v>302</v>
      </c>
      <c r="F21" s="843"/>
      <c r="G21" s="1609"/>
      <c r="H21" s="857"/>
      <c r="I21" s="1368"/>
      <c r="J21" s="37"/>
      <c r="K21" s="905" t="str">
        <f>CONCATENATE(CONCATENATE(L21,".D"))</f>
        <v>P20.D</v>
      </c>
      <c r="L21" s="1999" t="s">
        <v>113</v>
      </c>
      <c r="M21" s="1314" t="s">
        <v>96</v>
      </c>
      <c r="N21" s="1567"/>
      <c r="O21" s="15"/>
      <c r="P21" s="857"/>
      <c r="Q21" s="1315"/>
      <c r="R21" s="37"/>
      <c r="S21" s="15"/>
      <c r="T21" s="860"/>
      <c r="U21" s="1315"/>
      <c r="V21" s="857"/>
      <c r="W21" s="285"/>
      <c r="X21" s="1338"/>
      <c r="Y21" s="1315"/>
      <c r="Z21" s="37"/>
      <c r="AA21" s="15"/>
      <c r="AB21" s="857"/>
      <c r="AC21" s="1610" t="s">
        <v>783</v>
      </c>
      <c r="AD21" s="37"/>
      <c r="AE21" s="15"/>
      <c r="AF21" s="857"/>
      <c r="AG21" s="1315"/>
      <c r="AH21" s="854"/>
      <c r="AI21" s="15"/>
      <c r="AJ21" s="857"/>
      <c r="AK21" s="1315"/>
      <c r="AL21" s="854"/>
      <c r="AM21" s="15"/>
      <c r="AN21" s="857"/>
      <c r="AO21" s="1315"/>
      <c r="AP21" s="37"/>
      <c r="AQ21" s="905" t="str">
        <f>CONCATENATE(CONCATENATE(AR21,".D"))</f>
        <v>P24.D</v>
      </c>
      <c r="AR21" s="1999" t="s">
        <v>74</v>
      </c>
      <c r="AS21" s="1314" t="s">
        <v>99</v>
      </c>
      <c r="AT21" s="1567"/>
      <c r="AU21" s="15"/>
      <c r="AV21" s="857"/>
      <c r="AW21" s="1368"/>
      <c r="AX21" s="37"/>
      <c r="AY21" s="1365"/>
      <c r="BA21" s="1422" t="s">
        <v>777</v>
      </c>
    </row>
    <row r="22" spans="1:53" ht="15.75" hidden="1" customHeight="1" thickTop="1" thickBot="1" x14ac:dyDescent="0.3">
      <c r="A22" s="963">
        <f t="shared" si="0"/>
        <v>1</v>
      </c>
      <c r="B22" s="1322" t="s">
        <v>113</v>
      </c>
      <c r="C22" s="1312" t="str">
        <f t="shared" si="1"/>
        <v>1C</v>
      </c>
      <c r="D22" s="1312" t="str">
        <f t="shared" si="1"/>
        <v>vítěz P04</v>
      </c>
      <c r="E22" s="1354" t="s">
        <v>302</v>
      </c>
      <c r="F22" s="843"/>
      <c r="G22" s="1609"/>
      <c r="H22" s="857"/>
      <c r="I22" s="1315"/>
      <c r="J22" s="37"/>
      <c r="K22" s="905" t="str">
        <f>CONCATENATE(CONCATENATE(L21,".H"))</f>
        <v>P20.H</v>
      </c>
      <c r="L22" s="2000"/>
      <c r="M22" s="1324" t="str">
        <f>CONCATENATE("vítěz ",H23)</f>
        <v>vítěz P04</v>
      </c>
      <c r="N22" s="1568"/>
      <c r="O22" s="851"/>
      <c r="P22" s="858"/>
      <c r="Q22" s="1315"/>
      <c r="R22" s="37"/>
      <c r="S22" s="15"/>
      <c r="T22" s="860"/>
      <c r="U22" s="1315"/>
      <c r="V22" s="857"/>
      <c r="W22" s="285"/>
      <c r="X22" s="1338"/>
      <c r="Y22" s="1315"/>
      <c r="Z22" s="37"/>
      <c r="AA22" s="15"/>
      <c r="AB22" s="857"/>
      <c r="AC22" s="1610" t="s">
        <v>771</v>
      </c>
      <c r="AD22" s="37"/>
      <c r="AE22" s="15"/>
      <c r="AF22" s="857"/>
      <c r="AG22" s="1315"/>
      <c r="AH22" s="854"/>
      <c r="AI22" s="15"/>
      <c r="AJ22" s="857"/>
      <c r="AK22" s="1315"/>
      <c r="AL22" s="854"/>
      <c r="AM22" s="15"/>
      <c r="AN22" s="857"/>
      <c r="AO22" s="1315"/>
      <c r="AP22" s="850"/>
      <c r="AQ22" s="905" t="str">
        <f>CONCATENATE(CONCATENATE(AR21,".H"))</f>
        <v>P24.H</v>
      </c>
      <c r="AR22" s="2000"/>
      <c r="AS22" s="1324" t="str">
        <f>CONCATENATE("vítěz ",AV23)</f>
        <v>vítěz P08</v>
      </c>
      <c r="AT22" s="1568"/>
      <c r="AU22" s="15"/>
      <c r="AV22" s="857"/>
      <c r="AW22" s="1315"/>
      <c r="AX22" s="37"/>
      <c r="AY22" s="1365"/>
      <c r="BA22" s="1422" t="s">
        <v>778</v>
      </c>
    </row>
    <row r="23" spans="1:53" ht="15.75" hidden="1" customHeight="1" thickBot="1" x14ac:dyDescent="0.3">
      <c r="A23" s="963">
        <f t="shared" si="0"/>
        <v>1</v>
      </c>
      <c r="B23" s="1311" t="s">
        <v>71</v>
      </c>
      <c r="C23" s="1312" t="str">
        <f t="shared" ref="C23:D42" si="5">IFERROR(VLOOKUP(CONCATENATE($B23,".",C$2),$AU$3:$AW$64,3,0),IFERROR(VLOOKUP(CONCATENATE($B23,".",C$2),$AQ$3:$AS$64,3,0),IFERROR(VLOOKUP(CONCATENATE($B23,".",C$2),$AM$3:$AO$64,3,0),IFERROR(VLOOKUP(CONCATENATE($B23,".",C$2),$AI$3:$AK$64,3,0),IFERROR(VLOOKUP(CONCATENATE($B23,".",C$2),$AE$3:$AG$64,3,0),IFERROR(VLOOKUP(CONCATENATE($B23,".",C$2),$AA$3:$AC$51,3,0),IFERROR(VLOOKUP(CONCATENATE($B23,".",C$2),$G$3:$I$64,3,0),IFERROR(VLOOKUP(CONCATENATE($B23,".",C$2),$K$3:$M$64,3,0),IFERROR(VLOOKUP(CONCATENATE($B23,".",C$2),$O$3:$Q$64,3,0),IFERROR(VLOOKUP(CONCATENATE($B23,".",C$2),$S$3:$U$64,3,0),IFERROR(VLOOKUP(CONCATENATE($B23,".",C$2),$W$3:$Y$64,3,0),"")))))))))))</f>
        <v>2B</v>
      </c>
      <c r="D23" s="1312" t="str">
        <f t="shared" si="5"/>
        <v>vítěz P05</v>
      </c>
      <c r="E23" s="1313" t="s">
        <v>302</v>
      </c>
      <c r="F23" s="843"/>
      <c r="G23" s="1607" t="str">
        <f>CONCATENATE(CONCATENATE(H23,".D"))</f>
        <v>P04.D</v>
      </c>
      <c r="H23" s="1999" t="s">
        <v>82</v>
      </c>
      <c r="I23" s="1314" t="s">
        <v>293</v>
      </c>
      <c r="J23" s="1567"/>
      <c r="K23" s="852"/>
      <c r="L23" s="859"/>
      <c r="M23" s="1368"/>
      <c r="N23" s="37"/>
      <c r="O23" s="15"/>
      <c r="P23" s="860"/>
      <c r="Q23" s="1315"/>
      <c r="R23" s="37"/>
      <c r="S23" s="15"/>
      <c r="T23" s="860"/>
      <c r="U23" s="1320"/>
      <c r="V23" s="1331"/>
      <c r="W23" s="285"/>
      <c r="X23" s="1338"/>
      <c r="Y23" s="1315"/>
      <c r="Z23" s="37"/>
      <c r="AA23" s="15"/>
      <c r="AB23" s="857"/>
      <c r="AC23" s="1610" t="s">
        <v>784</v>
      </c>
      <c r="AD23" s="37"/>
      <c r="AE23" s="15"/>
      <c r="AF23" s="857"/>
      <c r="AG23" s="1315"/>
      <c r="AH23" s="854"/>
      <c r="AI23" s="15"/>
      <c r="AJ23" s="857"/>
      <c r="AK23" s="1315"/>
      <c r="AL23" s="854"/>
      <c r="AM23" s="15"/>
      <c r="AN23" s="857"/>
      <c r="AO23" s="1315"/>
      <c r="AP23" s="854"/>
      <c r="AQ23" s="15"/>
      <c r="AR23" s="857"/>
      <c r="AS23" s="1368"/>
      <c r="AT23" s="1325"/>
      <c r="AU23" s="905" t="str">
        <f>CONCATENATE(CONCATENATE(AV23,".D"))</f>
        <v>P08.D</v>
      </c>
      <c r="AV23" s="1999" t="s">
        <v>86</v>
      </c>
      <c r="AW23" s="1314" t="s">
        <v>289</v>
      </c>
      <c r="AX23" s="1567"/>
      <c r="AY23" s="1365"/>
      <c r="BA23" s="1422" t="s">
        <v>779</v>
      </c>
    </row>
    <row r="24" spans="1:53" ht="15.75" hidden="1" customHeight="1" thickTop="1" thickBot="1" x14ac:dyDescent="0.3">
      <c r="A24" s="963">
        <f t="shared" si="0"/>
        <v>1</v>
      </c>
      <c r="B24" s="1311" t="s">
        <v>72</v>
      </c>
      <c r="C24" s="1312" t="str">
        <f t="shared" si="5"/>
        <v>1A</v>
      </c>
      <c r="D24" s="1312" t="str">
        <f t="shared" si="5"/>
        <v>vítěz P06</v>
      </c>
      <c r="E24" s="731" t="s">
        <v>302</v>
      </c>
      <c r="F24" s="843"/>
      <c r="G24" s="1607" t="str">
        <f>CONCATENATE(CONCATENATE(H23,".H"))</f>
        <v>P04.H</v>
      </c>
      <c r="H24" s="2000"/>
      <c r="I24" s="1316" t="s">
        <v>287</v>
      </c>
      <c r="J24" s="1568"/>
      <c r="K24" s="15"/>
      <c r="L24" s="857"/>
      <c r="M24" s="1315"/>
      <c r="N24" s="37"/>
      <c r="O24" s="15"/>
      <c r="P24" s="860"/>
      <c r="Q24" s="1315"/>
      <c r="R24" s="37"/>
      <c r="S24" s="15"/>
      <c r="T24" s="860"/>
      <c r="U24" s="1315"/>
      <c r="V24" s="1331"/>
      <c r="W24" s="285"/>
      <c r="X24" s="1338"/>
      <c r="Y24" s="1315"/>
      <c r="Z24" s="37"/>
      <c r="AA24" s="15"/>
      <c r="AB24" s="857"/>
      <c r="AC24" s="1610" t="s">
        <v>770</v>
      </c>
      <c r="AD24" s="37"/>
      <c r="AE24" s="15"/>
      <c r="AF24" s="857"/>
      <c r="AG24" s="1315"/>
      <c r="AH24" s="854"/>
      <c r="AI24" s="15"/>
      <c r="AJ24" s="857"/>
      <c r="AK24" s="1315"/>
      <c r="AL24" s="854"/>
      <c r="AM24" s="15"/>
      <c r="AN24" s="857"/>
      <c r="AO24" s="1315"/>
      <c r="AP24" s="854"/>
      <c r="AQ24" s="15"/>
      <c r="AR24" s="857"/>
      <c r="AS24" s="1315"/>
      <c r="AT24" s="37"/>
      <c r="AU24" s="905" t="str">
        <f>CONCATENATE(CONCATENATE(AV23,".H"))</f>
        <v>P08.H</v>
      </c>
      <c r="AV24" s="2000"/>
      <c r="AW24" s="1316" t="s">
        <v>292</v>
      </c>
      <c r="AX24" s="1568"/>
      <c r="AY24" s="1365"/>
    </row>
    <row r="25" spans="1:53" ht="15.75" hidden="1" customHeight="1" thickBot="1" x14ac:dyDescent="0.3">
      <c r="A25" s="963">
        <f t="shared" si="0"/>
        <v>1</v>
      </c>
      <c r="B25" s="1311" t="s">
        <v>73</v>
      </c>
      <c r="C25" s="1312" t="str">
        <f t="shared" si="5"/>
        <v>2A</v>
      </c>
      <c r="D25" s="1312" t="str">
        <f t="shared" si="5"/>
        <v>vítěz P07</v>
      </c>
      <c r="E25" s="731" t="s">
        <v>302</v>
      </c>
      <c r="F25" s="843"/>
      <c r="G25" s="1609"/>
      <c r="H25" s="857"/>
      <c r="I25" s="1368"/>
      <c r="J25" s="37"/>
      <c r="K25" s="15"/>
      <c r="L25" s="857"/>
      <c r="M25" s="1315"/>
      <c r="N25" s="37"/>
      <c r="O25" s="905" t="str">
        <f>CONCATENATE(CONCATENATE(P25,".D"))</f>
        <v>P36.D</v>
      </c>
      <c r="P25" s="1999" t="s">
        <v>121</v>
      </c>
      <c r="Q25" s="1319" t="str">
        <f>CONCATENATE("vítěz ",L21)</f>
        <v>vítěz P20</v>
      </c>
      <c r="R25" s="1567"/>
      <c r="S25" s="853"/>
      <c r="T25" s="859"/>
      <c r="U25" s="1315"/>
      <c r="V25" s="857"/>
      <c r="W25" s="285"/>
      <c r="X25" s="1338"/>
      <c r="Y25" s="1315"/>
      <c r="Z25" s="37"/>
      <c r="AA25" s="15"/>
      <c r="AB25" s="857"/>
      <c r="AC25" s="1610" t="s">
        <v>785</v>
      </c>
      <c r="AD25" s="37"/>
      <c r="AE25" s="15"/>
      <c r="AF25" s="857"/>
      <c r="AG25" s="1315"/>
      <c r="AH25" s="854"/>
      <c r="AI25" s="15"/>
      <c r="AJ25" s="857"/>
      <c r="AK25" s="1315"/>
      <c r="AL25" s="855"/>
      <c r="AM25" s="905" t="str">
        <f>CONCATENATE(CONCATENATE(AN25,".D"))</f>
        <v>P37.D</v>
      </c>
      <c r="AN25" s="1999" t="s">
        <v>122</v>
      </c>
      <c r="AO25" s="1319" t="str">
        <f>CONCATENATE("vítěz ",AR21)</f>
        <v>vítěz P24</v>
      </c>
      <c r="AP25" s="1567"/>
      <c r="AQ25" s="15"/>
      <c r="AR25" s="857"/>
      <c r="AS25" s="1315"/>
      <c r="AT25" s="37"/>
      <c r="AU25" s="15"/>
      <c r="AV25" s="857"/>
      <c r="AW25" s="1368"/>
      <c r="AX25" s="37"/>
      <c r="AY25" s="1365"/>
    </row>
    <row r="26" spans="1:53" ht="15.75" hidden="1" customHeight="1" thickTop="1" thickBot="1" x14ac:dyDescent="0.3">
      <c r="A26" s="963">
        <f t="shared" si="0"/>
        <v>1</v>
      </c>
      <c r="B26" s="1326" t="s">
        <v>74</v>
      </c>
      <c r="C26" s="1312" t="str">
        <f t="shared" si="5"/>
        <v>1D</v>
      </c>
      <c r="D26" s="1312" t="str">
        <f t="shared" si="5"/>
        <v>vítěz P08</v>
      </c>
      <c r="E26" s="1354" t="s">
        <v>302</v>
      </c>
      <c r="F26" s="843"/>
      <c r="G26" s="1609"/>
      <c r="H26" s="857"/>
      <c r="I26" s="1315"/>
      <c r="J26" s="37"/>
      <c r="K26" s="15"/>
      <c r="L26" s="857"/>
      <c r="M26" s="1315"/>
      <c r="N26" s="37"/>
      <c r="O26" s="905" t="str">
        <f>CONCATENATE(CONCATENATE(P25,".H"))</f>
        <v>P36.H</v>
      </c>
      <c r="P26" s="2000"/>
      <c r="Q26" s="1324" t="str">
        <f>CONCATENATE("vítěz ",L29)</f>
        <v>vítěz P31</v>
      </c>
      <c r="R26" s="1568"/>
      <c r="S26" s="15"/>
      <c r="T26" s="857"/>
      <c r="U26" s="1315"/>
      <c r="V26" s="857"/>
      <c r="W26" s="285"/>
      <c r="X26" s="1338"/>
      <c r="Y26" s="1315"/>
      <c r="Z26" s="37"/>
      <c r="AA26" s="15"/>
      <c r="AB26" s="857"/>
      <c r="AC26" s="1315"/>
      <c r="AD26" s="37"/>
      <c r="AE26" s="15"/>
      <c r="AF26" s="857"/>
      <c r="AG26" s="1315"/>
      <c r="AH26" s="854"/>
      <c r="AI26" s="15"/>
      <c r="AJ26" s="857"/>
      <c r="AK26" s="1315"/>
      <c r="AL26" s="37"/>
      <c r="AM26" s="905" t="str">
        <f>CONCATENATE(CONCATENATE(AN25,".H"))</f>
        <v>P37.H</v>
      </c>
      <c r="AN26" s="2000"/>
      <c r="AO26" s="1324" t="str">
        <f>CONCATENATE("vítěz ",AR29)</f>
        <v>vítěz P28</v>
      </c>
      <c r="AP26" s="1568"/>
      <c r="AQ26" s="15"/>
      <c r="AR26" s="857"/>
      <c r="AS26" s="1315"/>
      <c r="AT26" s="37"/>
      <c r="AU26" s="15"/>
      <c r="AV26" s="857"/>
      <c r="AW26" s="1315"/>
      <c r="AX26" s="37"/>
      <c r="AY26" s="1365"/>
    </row>
    <row r="27" spans="1:53" ht="15.75" hidden="1" customHeight="1" x14ac:dyDescent="0.25">
      <c r="A27" s="963">
        <f t="shared" si="0"/>
        <v>1</v>
      </c>
      <c r="B27" s="1311" t="s">
        <v>114</v>
      </c>
      <c r="C27" s="1312" t="str">
        <f t="shared" si="5"/>
        <v>1K</v>
      </c>
      <c r="D27" s="1312" t="str">
        <f t="shared" si="5"/>
        <v>vítěz P09</v>
      </c>
      <c r="E27" s="1355" t="s">
        <v>302</v>
      </c>
      <c r="F27" s="843"/>
      <c r="G27" s="1607"/>
      <c r="H27" s="1332"/>
      <c r="I27" s="1332"/>
      <c r="J27" s="1332"/>
      <c r="K27" s="1332"/>
      <c r="L27" s="1332"/>
      <c r="M27" s="1315"/>
      <c r="N27" s="37"/>
      <c r="O27" s="15"/>
      <c r="P27" s="860"/>
      <c r="Q27" s="1368"/>
      <c r="R27" s="37"/>
      <c r="S27" s="15"/>
      <c r="T27" s="857"/>
      <c r="U27" s="1315"/>
      <c r="V27" s="1570"/>
      <c r="W27" s="15"/>
      <c r="X27" s="862"/>
      <c r="Y27" s="1368"/>
      <c r="Z27" s="1570"/>
      <c r="AA27" s="905"/>
      <c r="AB27" s="2001"/>
      <c r="AC27" s="1363"/>
      <c r="AD27" s="1570"/>
      <c r="AE27" s="285"/>
      <c r="AF27" s="1566"/>
      <c r="AG27" s="1420"/>
      <c r="AH27" s="1339"/>
      <c r="AI27" s="15"/>
      <c r="AJ27" s="857"/>
      <c r="AK27" s="1315"/>
      <c r="AL27" s="37"/>
      <c r="AM27" s="15"/>
      <c r="AN27" s="857"/>
      <c r="AO27" s="1368"/>
      <c r="AP27" s="1329"/>
      <c r="AQ27" s="15"/>
      <c r="AR27" s="857"/>
      <c r="AS27" s="1315"/>
      <c r="AT27" s="37"/>
      <c r="AU27" s="905"/>
      <c r="AV27" s="1332"/>
      <c r="AW27" s="1332"/>
      <c r="AX27" s="1332"/>
      <c r="AY27" s="1608"/>
    </row>
    <row r="28" spans="1:53" ht="15.75" hidden="1" customHeight="1" thickBot="1" x14ac:dyDescent="0.3">
      <c r="A28" s="963">
        <f t="shared" si="0"/>
        <v>1</v>
      </c>
      <c r="B28" s="1311" t="s">
        <v>115</v>
      </c>
      <c r="C28" s="1312" t="str">
        <f t="shared" si="5"/>
        <v>1L</v>
      </c>
      <c r="D28" s="1312" t="str">
        <f t="shared" si="5"/>
        <v>vítěz P10</v>
      </c>
      <c r="E28" s="731" t="s">
        <v>302</v>
      </c>
      <c r="F28" s="843"/>
      <c r="G28" s="1607"/>
      <c r="H28" s="1332"/>
      <c r="I28" s="1332"/>
      <c r="J28" s="1332"/>
      <c r="K28" s="1332"/>
      <c r="L28" s="1332"/>
      <c r="M28" s="1315"/>
      <c r="N28" s="37"/>
      <c r="O28" s="15"/>
      <c r="P28" s="860"/>
      <c r="Q28" s="1315"/>
      <c r="R28" s="37"/>
      <c r="S28" s="15"/>
      <c r="T28" s="857"/>
      <c r="U28" s="1315"/>
      <c r="V28" s="1369"/>
      <c r="W28" s="15"/>
      <c r="X28" s="860"/>
      <c r="Y28" s="1320"/>
      <c r="Z28" s="1570"/>
      <c r="AA28" s="905"/>
      <c r="AB28" s="2020"/>
      <c r="AC28" s="1419"/>
      <c r="AD28" s="1376"/>
      <c r="AE28" s="285"/>
      <c r="AF28" s="1330"/>
      <c r="AG28" s="1352"/>
      <c r="AH28" s="854"/>
      <c r="AI28" s="15"/>
      <c r="AJ28" s="857"/>
      <c r="AK28" s="1315"/>
      <c r="AL28" s="37"/>
      <c r="AM28" s="15"/>
      <c r="AN28" s="857"/>
      <c r="AO28" s="1315"/>
      <c r="AP28" s="854"/>
      <c r="AQ28" s="15"/>
      <c r="AR28" s="857"/>
      <c r="AS28" s="1315"/>
      <c r="AT28" s="1374"/>
      <c r="AU28" s="905"/>
      <c r="AV28" s="1332"/>
      <c r="AW28" s="1332"/>
      <c r="AX28" s="1332"/>
      <c r="AY28" s="1608"/>
    </row>
    <row r="29" spans="1:53" ht="15.75" hidden="1" customHeight="1" thickBot="1" x14ac:dyDescent="0.3">
      <c r="A29" s="963">
        <f t="shared" si="0"/>
        <v>1</v>
      </c>
      <c r="B29" s="1311" t="s">
        <v>88</v>
      </c>
      <c r="C29" s="1312" t="str">
        <f t="shared" si="5"/>
        <v>1H</v>
      </c>
      <c r="D29" s="1312" t="str">
        <f t="shared" si="5"/>
        <v>vítěz P11</v>
      </c>
      <c r="E29" s="731" t="s">
        <v>302</v>
      </c>
      <c r="F29" s="843"/>
      <c r="G29" s="1609"/>
      <c r="H29" s="857"/>
      <c r="I29" s="1368"/>
      <c r="J29" s="37"/>
      <c r="K29" s="905" t="str">
        <f>CONCATENATE(CONCATENATE(L29,".D"))</f>
        <v>P31.D</v>
      </c>
      <c r="L29" s="1999" t="s">
        <v>116</v>
      </c>
      <c r="M29" s="1314" t="s">
        <v>724</v>
      </c>
      <c r="N29" s="1567"/>
      <c r="O29" s="853"/>
      <c r="P29" s="859"/>
      <c r="Q29" s="1315"/>
      <c r="R29" s="37"/>
      <c r="S29" s="15"/>
      <c r="T29" s="857"/>
      <c r="U29" s="1315"/>
      <c r="V29" s="857"/>
      <c r="W29" s="285"/>
      <c r="X29" s="1338"/>
      <c r="Y29" s="1315"/>
      <c r="Z29" s="1570"/>
      <c r="AA29" s="905" t="str">
        <f>CONCATENATE(CONCATENATE(AB29,".D"))</f>
        <v>P52.D</v>
      </c>
      <c r="AB29" s="2003" t="s">
        <v>466</v>
      </c>
      <c r="AC29" s="1340" t="str">
        <f>CONCATENATE("vítěz ",X33)</f>
        <v>vítěz P47</v>
      </c>
      <c r="AD29" s="2021"/>
      <c r="AE29" s="15"/>
      <c r="AF29" s="857"/>
      <c r="AG29" s="1315"/>
      <c r="AH29" s="1339"/>
      <c r="AI29" s="15"/>
      <c r="AJ29" s="857"/>
      <c r="AK29" s="1315"/>
      <c r="AL29" s="37"/>
      <c r="AM29" s="15"/>
      <c r="AN29" s="857"/>
      <c r="AO29" s="1315"/>
      <c r="AP29" s="855"/>
      <c r="AQ29" s="905" t="str">
        <f>CONCATENATE(CONCATENATE(AR29,".D"))</f>
        <v>P28.D</v>
      </c>
      <c r="AR29" s="1999" t="s">
        <v>89</v>
      </c>
      <c r="AS29" s="1314" t="s">
        <v>723</v>
      </c>
      <c r="AT29" s="1567"/>
      <c r="AU29" s="15"/>
      <c r="AV29" s="857"/>
      <c r="AW29" s="1368"/>
      <c r="AX29" s="37"/>
      <c r="AY29" s="1365"/>
    </row>
    <row r="30" spans="1:53" ht="15.75" hidden="1" customHeight="1" thickTop="1" thickBot="1" x14ac:dyDescent="0.3">
      <c r="A30" s="963">
        <f t="shared" si="0"/>
        <v>1</v>
      </c>
      <c r="B30" s="1322" t="s">
        <v>89</v>
      </c>
      <c r="C30" s="1312" t="str">
        <f t="shared" si="5"/>
        <v>1I</v>
      </c>
      <c r="D30" s="1312" t="str">
        <f t="shared" si="5"/>
        <v>vítěz P12</v>
      </c>
      <c r="E30" s="1354" t="s">
        <v>302</v>
      </c>
      <c r="F30" s="843"/>
      <c r="G30" s="1609"/>
      <c r="H30" s="857"/>
      <c r="I30" s="1315"/>
      <c r="J30" s="37"/>
      <c r="K30" s="905" t="str">
        <f>CONCATENATE(CONCATENATE(L29,".H"))</f>
        <v>P31.H</v>
      </c>
      <c r="L30" s="2000"/>
      <c r="M30" s="1324" t="str">
        <f>CONCATENATE("vítěz ",H31)</f>
        <v>vítěz P15</v>
      </c>
      <c r="N30" s="1568"/>
      <c r="O30" s="15"/>
      <c r="P30" s="857"/>
      <c r="Q30" s="1315"/>
      <c r="R30" s="37"/>
      <c r="S30" s="15"/>
      <c r="T30" s="857"/>
      <c r="U30" s="1315"/>
      <c r="V30" s="857"/>
      <c r="W30" s="285"/>
      <c r="X30" s="1338"/>
      <c r="Y30" s="1315"/>
      <c r="Z30" s="37"/>
      <c r="AA30" s="15"/>
      <c r="AB30" s="2004"/>
      <c r="AC30" s="1342"/>
      <c r="AD30" s="2018"/>
      <c r="AE30" s="15"/>
      <c r="AF30" s="1343"/>
      <c r="AG30" s="1315"/>
      <c r="AH30" s="854"/>
      <c r="AI30" s="15"/>
      <c r="AJ30" s="857"/>
      <c r="AK30" s="1315"/>
      <c r="AL30" s="37"/>
      <c r="AM30" s="15"/>
      <c r="AN30" s="857"/>
      <c r="AO30" s="1315"/>
      <c r="AP30" s="37"/>
      <c r="AQ30" s="905" t="str">
        <f>CONCATENATE(CONCATENATE(AR29,".H"))</f>
        <v>P28.H</v>
      </c>
      <c r="AR30" s="2000"/>
      <c r="AS30" s="1324" t="str">
        <f>CONCATENATE("vítěz ",AV31)</f>
        <v>vítěz P12</v>
      </c>
      <c r="AT30" s="1568"/>
      <c r="AU30" s="15"/>
      <c r="AV30" s="857"/>
      <c r="AW30" s="1315"/>
      <c r="AX30" s="37"/>
      <c r="AY30" s="1365"/>
    </row>
    <row r="31" spans="1:53" ht="15.75" hidden="1" customHeight="1" thickTop="1" thickBot="1" x14ac:dyDescent="0.3">
      <c r="A31" s="963">
        <f t="shared" si="0"/>
        <v>1</v>
      </c>
      <c r="B31" s="1311" t="s">
        <v>90</v>
      </c>
      <c r="C31" s="1312" t="str">
        <f t="shared" si="5"/>
        <v>1G</v>
      </c>
      <c r="D31" s="1312" t="str">
        <f t="shared" si="5"/>
        <v>vítěz P13</v>
      </c>
      <c r="E31" s="1313" t="s">
        <v>302</v>
      </c>
      <c r="F31" s="843"/>
      <c r="G31" s="1607" t="str">
        <f>CONCATENATE(CONCATENATE(H31,".D"))</f>
        <v>P15.D</v>
      </c>
      <c r="H31" s="2016" t="s">
        <v>68</v>
      </c>
      <c r="I31" s="1314" t="s">
        <v>749</v>
      </c>
      <c r="J31" s="1567"/>
      <c r="K31" s="852"/>
      <c r="L31" s="859"/>
      <c r="M31" s="1368"/>
      <c r="N31" s="37"/>
      <c r="O31" s="285"/>
      <c r="P31" s="1330"/>
      <c r="Q31" s="1315"/>
      <c r="R31" s="1570"/>
      <c r="S31" s="15"/>
      <c r="T31" s="857"/>
      <c r="U31" s="1315"/>
      <c r="V31" s="1331"/>
      <c r="W31" s="285"/>
      <c r="X31" s="1338"/>
      <c r="Y31" s="1315"/>
      <c r="Z31" s="850"/>
      <c r="AA31" s="905" t="str">
        <f>CONCATENATE(CONCATENATE(AB29,".H"))</f>
        <v>P52.H</v>
      </c>
      <c r="AB31" s="2004"/>
      <c r="AC31" s="1344" t="str">
        <f>CONCATENATE("vítěz ",AF33)</f>
        <v>vítěz P48</v>
      </c>
      <c r="AD31" s="2018"/>
      <c r="AE31" s="849"/>
      <c r="AF31" s="860"/>
      <c r="AG31" s="1315"/>
      <c r="AH31" s="854"/>
      <c r="AI31" s="15"/>
      <c r="AJ31" s="857"/>
      <c r="AK31" s="1315"/>
      <c r="AL31" s="37"/>
      <c r="AM31" s="15"/>
      <c r="AN31" s="857"/>
      <c r="AO31" s="1315"/>
      <c r="AP31" s="37"/>
      <c r="AQ31" s="15"/>
      <c r="AR31" s="857"/>
      <c r="AS31" s="1368"/>
      <c r="AT31" s="1325"/>
      <c r="AU31" s="905" t="str">
        <f>CONCATENATE(CONCATENATE(AV31,".D"))</f>
        <v>P12.D</v>
      </c>
      <c r="AV31" s="1999" t="s">
        <v>109</v>
      </c>
      <c r="AW31" s="1314" t="s">
        <v>746</v>
      </c>
      <c r="AX31" s="1567"/>
      <c r="AY31" s="1365"/>
    </row>
    <row r="32" spans="1:53" ht="15.75" hidden="1" customHeight="1" thickTop="1" thickBot="1" x14ac:dyDescent="0.3">
      <c r="A32" s="963">
        <f t="shared" si="0"/>
        <v>1</v>
      </c>
      <c r="B32" s="1311" t="s">
        <v>91</v>
      </c>
      <c r="C32" s="1312" t="str">
        <f t="shared" si="5"/>
        <v>2G</v>
      </c>
      <c r="D32" s="1312" t="str">
        <f t="shared" si="5"/>
        <v>vítěz P14</v>
      </c>
      <c r="E32" s="731" t="s">
        <v>302</v>
      </c>
      <c r="F32" s="843"/>
      <c r="G32" s="1607" t="str">
        <f>CONCATENATE(CONCATENATE(H31,".H"))</f>
        <v>P15.H</v>
      </c>
      <c r="H32" s="2017"/>
      <c r="I32" s="1316" t="s">
        <v>747</v>
      </c>
      <c r="J32" s="1568"/>
      <c r="K32" s="15"/>
      <c r="L32" s="857"/>
      <c r="M32" s="1315"/>
      <c r="N32" s="37"/>
      <c r="O32" s="15"/>
      <c r="P32" s="857"/>
      <c r="Q32" s="1315"/>
      <c r="R32" s="37"/>
      <c r="S32" s="15"/>
      <c r="T32" s="857"/>
      <c r="U32" s="1315"/>
      <c r="V32" s="1331"/>
      <c r="W32" s="285"/>
      <c r="X32" s="1338"/>
      <c r="Y32" s="1315"/>
      <c r="Z32" s="854"/>
      <c r="AA32" s="285"/>
      <c r="AB32" s="2005"/>
      <c r="AC32" s="1345"/>
      <c r="AD32" s="2019"/>
      <c r="AE32" s="1347"/>
      <c r="AF32" s="860"/>
      <c r="AG32" s="1315"/>
      <c r="AH32" s="854"/>
      <c r="AI32" s="15"/>
      <c r="AJ32" s="857"/>
      <c r="AK32" s="1315"/>
      <c r="AL32" s="37"/>
      <c r="AM32" s="15"/>
      <c r="AN32" s="857"/>
      <c r="AO32" s="1315"/>
      <c r="AP32" s="37"/>
      <c r="AQ32" s="15"/>
      <c r="AR32" s="857"/>
      <c r="AS32" s="1315"/>
      <c r="AT32" s="37"/>
      <c r="AU32" s="905" t="str">
        <f>CONCATENATE(CONCATENATE(AV31,".H"))</f>
        <v>P12.H</v>
      </c>
      <c r="AV32" s="2000"/>
      <c r="AW32" s="1316" t="s">
        <v>750</v>
      </c>
      <c r="AX32" s="1568"/>
      <c r="AY32" s="1365"/>
    </row>
    <row r="33" spans="1:56" s="965" customFormat="1" ht="15.75" hidden="1" customHeight="1" x14ac:dyDescent="0.25">
      <c r="A33" s="963">
        <f t="shared" si="0"/>
        <v>1</v>
      </c>
      <c r="B33" s="1311" t="s">
        <v>116</v>
      </c>
      <c r="C33" s="1312" t="str">
        <f t="shared" si="5"/>
        <v>1J</v>
      </c>
      <c r="D33" s="1312" t="str">
        <f t="shared" si="5"/>
        <v>vítěz P15</v>
      </c>
      <c r="E33" s="731" t="s">
        <v>302</v>
      </c>
      <c r="F33" s="843"/>
      <c r="G33" s="1364"/>
      <c r="H33" s="1330"/>
      <c r="I33" s="1367"/>
      <c r="J33" s="1570"/>
      <c r="K33" s="285"/>
      <c r="L33" s="1330"/>
      <c r="M33" s="1315"/>
      <c r="N33" s="1570"/>
      <c r="O33" s="285"/>
      <c r="P33" s="1330"/>
      <c r="Q33" s="1315"/>
      <c r="R33" s="1570"/>
      <c r="S33" s="285"/>
      <c r="T33" s="1330"/>
      <c r="U33" s="1315"/>
      <c r="V33" s="1570"/>
      <c r="W33" s="905" t="str">
        <f>CONCATENATE(CONCATENATE(X33,".D"))</f>
        <v>P47.D</v>
      </c>
      <c r="X33" s="2016" t="s">
        <v>257</v>
      </c>
      <c r="Y33" s="1319" t="str">
        <f>CONCATENATE("vítěz ",T17)</f>
        <v>vítěz P42</v>
      </c>
      <c r="Z33" s="1567"/>
      <c r="AA33" s="15"/>
      <c r="AB33" s="857"/>
      <c r="AC33" s="1368"/>
      <c r="AD33" s="37"/>
      <c r="AE33" s="905" t="str">
        <f>CONCATENATE(CONCATENATE(AF33,".D"))</f>
        <v>P48.D</v>
      </c>
      <c r="AF33" s="2016" t="s">
        <v>260</v>
      </c>
      <c r="AG33" s="1319" t="str">
        <f>CONCATENATE("vítěz ",AJ17)</f>
        <v>vítěz P44</v>
      </c>
      <c r="AH33" s="1567"/>
      <c r="AI33" s="15"/>
      <c r="AJ33" s="857"/>
      <c r="AK33" s="1315"/>
      <c r="AL33" s="37"/>
      <c r="AM33" s="15"/>
      <c r="AN33" s="857"/>
      <c r="AO33" s="1315"/>
      <c r="AP33" s="37"/>
      <c r="AQ33" s="15"/>
      <c r="AR33" s="857"/>
      <c r="AS33" s="1315"/>
      <c r="AT33" s="37"/>
      <c r="AU33" s="15"/>
      <c r="AV33" s="857"/>
      <c r="AW33" s="1368"/>
      <c r="AX33" s="37"/>
      <c r="AY33" s="1365"/>
      <c r="AZ33"/>
      <c r="BA33" s="1422"/>
      <c r="BB33"/>
      <c r="BC33"/>
      <c r="BD33"/>
    </row>
    <row r="34" spans="1:56" ht="15.75" hidden="1" customHeight="1" thickBot="1" x14ac:dyDescent="0.3">
      <c r="A34" s="963">
        <f t="shared" si="0"/>
        <v>1</v>
      </c>
      <c r="B34" s="1326" t="s">
        <v>117</v>
      </c>
      <c r="C34" s="1312" t="str">
        <f t="shared" si="5"/>
        <v>2H</v>
      </c>
      <c r="D34" s="1312" t="str">
        <f t="shared" si="5"/>
        <v>vítěz P16</v>
      </c>
      <c r="E34" s="1327" t="s">
        <v>302</v>
      </c>
      <c r="F34" s="843"/>
      <c r="G34" s="1364"/>
      <c r="H34" s="1330"/>
      <c r="I34" s="1315"/>
      <c r="J34" s="1570"/>
      <c r="K34" s="285"/>
      <c r="L34" s="1330"/>
      <c r="M34" s="1315"/>
      <c r="N34" s="1570"/>
      <c r="O34" s="285"/>
      <c r="P34" s="1330"/>
      <c r="Q34" s="1315"/>
      <c r="R34" s="1570"/>
      <c r="S34" s="285"/>
      <c r="T34" s="1330"/>
      <c r="U34" s="1315"/>
      <c r="V34" s="1570"/>
      <c r="W34" s="905" t="str">
        <f>CONCATENATE(CONCATENATE(X33,".H"))</f>
        <v>P47.H</v>
      </c>
      <c r="X34" s="2017"/>
      <c r="Y34" s="1324" t="str">
        <f>CONCATENATE("vítěz ",T49)</f>
        <v>vítěz P43</v>
      </c>
      <c r="Z34" s="1568"/>
      <c r="AA34" s="15"/>
      <c r="AB34" s="2002" t="s">
        <v>701</v>
      </c>
      <c r="AC34" s="2002"/>
      <c r="AD34" s="2002"/>
      <c r="AE34" s="905" t="str">
        <f>CONCATENATE(CONCATENATE(AF33,".H"))</f>
        <v>P48.H</v>
      </c>
      <c r="AF34" s="2017"/>
      <c r="AG34" s="1324" t="str">
        <f>CONCATENATE("vítěz ",AJ49)</f>
        <v>vítěz P41</v>
      </c>
      <c r="AH34" s="1568"/>
      <c r="AI34" s="15"/>
      <c r="AJ34" s="857"/>
      <c r="AK34" s="1315"/>
      <c r="AL34" s="37"/>
      <c r="AM34" s="15"/>
      <c r="AN34" s="857"/>
      <c r="AO34" s="1315"/>
      <c r="AP34" s="37"/>
      <c r="AQ34" s="15"/>
      <c r="AR34" s="857"/>
      <c r="AS34" s="1315"/>
      <c r="AT34" s="37"/>
      <c r="AU34" s="15"/>
      <c r="AV34" s="857"/>
      <c r="AW34" s="1315"/>
      <c r="AX34" s="37"/>
      <c r="AY34" s="1365"/>
    </row>
    <row r="35" spans="1:56" ht="15.75" hidden="1" customHeight="1" thickBot="1" x14ac:dyDescent="0.3">
      <c r="A35" s="963">
        <f t="shared" si="0"/>
        <v>1</v>
      </c>
      <c r="B35" s="1348" t="s">
        <v>118</v>
      </c>
      <c r="C35" s="1312" t="str">
        <f t="shared" si="5"/>
        <v>vítěz P21</v>
      </c>
      <c r="D35" s="1312" t="str">
        <f t="shared" si="5"/>
        <v>vítěz P26</v>
      </c>
      <c r="E35" s="1348" t="s">
        <v>303</v>
      </c>
      <c r="F35" s="843"/>
      <c r="G35" s="1607"/>
      <c r="H35" s="1332"/>
      <c r="I35" s="1332"/>
      <c r="J35" s="1332"/>
      <c r="K35" s="1332"/>
      <c r="L35" s="1332"/>
      <c r="M35" s="1315"/>
      <c r="N35" s="37"/>
      <c r="O35" s="15"/>
      <c r="P35" s="857"/>
      <c r="Q35" s="1315"/>
      <c r="R35" s="37"/>
      <c r="S35" s="15"/>
      <c r="T35" s="857"/>
      <c r="U35" s="1315"/>
      <c r="V35" s="1570"/>
      <c r="W35" s="15"/>
      <c r="X35" s="862"/>
      <c r="Y35" s="1368"/>
      <c r="Z35" s="846"/>
      <c r="AA35" s="905" t="str">
        <f>CONCATENATE(CONCATENATE(AB35,".D"))</f>
        <v>P51.D</v>
      </c>
      <c r="AB35" s="1999" t="s">
        <v>465</v>
      </c>
      <c r="AC35" s="1319" t="str">
        <f>CONCATENATE("poražený ",X33)</f>
        <v>poražený P47</v>
      </c>
      <c r="AD35" s="1567"/>
      <c r="AE35" s="848"/>
      <c r="AF35" s="1349"/>
      <c r="AG35" s="1350"/>
      <c r="AH35" s="1351"/>
      <c r="AI35" s="15"/>
      <c r="AJ35" s="857"/>
      <c r="AK35" s="1315"/>
      <c r="AL35" s="37"/>
      <c r="AM35" s="15"/>
      <c r="AN35" s="857"/>
      <c r="AO35" s="1315"/>
      <c r="AP35" s="37"/>
      <c r="AQ35" s="15"/>
      <c r="AR35" s="857"/>
      <c r="AS35" s="1315"/>
      <c r="AT35" s="37"/>
      <c r="AU35" s="905"/>
      <c r="AV35" s="1332"/>
      <c r="AW35" s="1332"/>
      <c r="AX35" s="1332"/>
      <c r="AY35" s="1608"/>
    </row>
    <row r="36" spans="1:56" ht="15.75" hidden="1" customHeight="1" thickTop="1" thickBot="1" x14ac:dyDescent="0.3">
      <c r="A36" s="963">
        <f t="shared" si="0"/>
        <v>1</v>
      </c>
      <c r="B36" s="1313" t="s">
        <v>119</v>
      </c>
      <c r="C36" s="1312" t="str">
        <f t="shared" si="5"/>
        <v>vítěz P22</v>
      </c>
      <c r="D36" s="1312" t="str">
        <f t="shared" si="5"/>
        <v>vítěz P27</v>
      </c>
      <c r="E36" s="731" t="s">
        <v>303</v>
      </c>
      <c r="F36" s="843"/>
      <c r="G36" s="1607"/>
      <c r="H36" s="1332"/>
      <c r="I36" s="1332"/>
      <c r="J36" s="1332"/>
      <c r="K36" s="1332"/>
      <c r="L36" s="1332"/>
      <c r="M36" s="1315"/>
      <c r="N36" s="37"/>
      <c r="O36" s="15"/>
      <c r="P36" s="857"/>
      <c r="Q36" s="1315"/>
      <c r="R36" s="37"/>
      <c r="S36" s="15"/>
      <c r="T36" s="857"/>
      <c r="U36" s="1315"/>
      <c r="V36" s="1369"/>
      <c r="W36" s="15"/>
      <c r="X36" s="860"/>
      <c r="Y36" s="1320"/>
      <c r="Z36" s="37"/>
      <c r="AA36" s="905" t="str">
        <f>CONCATENATE(CONCATENATE(AB35,".H"))</f>
        <v>P51.H</v>
      </c>
      <c r="AB36" s="2000"/>
      <c r="AC36" s="1324" t="str">
        <f>CONCATENATE("poražený ",AF33)</f>
        <v>poražený P48</v>
      </c>
      <c r="AD36" s="1568"/>
      <c r="AE36" s="15"/>
      <c r="AF36" s="857"/>
      <c r="AG36" s="1352"/>
      <c r="AH36" s="854"/>
      <c r="AI36" s="15"/>
      <c r="AJ36" s="857"/>
      <c r="AK36" s="1315"/>
      <c r="AL36" s="37"/>
      <c r="AM36" s="15"/>
      <c r="AN36" s="857"/>
      <c r="AO36" s="1315"/>
      <c r="AP36" s="37"/>
      <c r="AQ36" s="15"/>
      <c r="AR36" s="857"/>
      <c r="AS36" s="1315"/>
      <c r="AT36" s="1374"/>
      <c r="AU36" s="905"/>
      <c r="AV36" s="1332"/>
      <c r="AW36" s="1332"/>
      <c r="AX36" s="1332"/>
      <c r="AY36" s="1608"/>
    </row>
    <row r="37" spans="1:56" ht="15.75" hidden="1" customHeight="1" thickBot="1" x14ac:dyDescent="0.3">
      <c r="A37" s="963">
        <f t="shared" si="0"/>
        <v>1</v>
      </c>
      <c r="B37" s="1313" t="s">
        <v>120</v>
      </c>
      <c r="C37" s="1312" t="str">
        <f t="shared" si="5"/>
        <v>vítěz P23</v>
      </c>
      <c r="D37" s="1312" t="str">
        <f t="shared" si="5"/>
        <v>vítěz P25</v>
      </c>
      <c r="E37" s="731" t="s">
        <v>303</v>
      </c>
      <c r="F37" s="843"/>
      <c r="G37" s="1364"/>
      <c r="H37" s="857"/>
      <c r="I37" s="1368"/>
      <c r="J37" s="37"/>
      <c r="K37" s="905" t="str">
        <f>CONCATENATE(CONCATENATE(L37,".D"))</f>
        <v>P17.D</v>
      </c>
      <c r="L37" s="1999" t="s">
        <v>69</v>
      </c>
      <c r="M37" s="1314" t="s">
        <v>290</v>
      </c>
      <c r="N37" s="1567"/>
      <c r="O37" s="15"/>
      <c r="P37" s="857"/>
      <c r="Q37" s="1315"/>
      <c r="R37" s="37"/>
      <c r="S37" s="15"/>
      <c r="T37" s="857"/>
      <c r="U37" s="1320"/>
      <c r="V37" s="1570"/>
      <c r="W37" s="15"/>
      <c r="X37" s="860"/>
      <c r="Y37" s="1315"/>
      <c r="Z37" s="1570"/>
      <c r="AA37" s="15"/>
      <c r="AB37" s="857"/>
      <c r="AC37" s="1315"/>
      <c r="AD37" s="37"/>
      <c r="AE37" s="15"/>
      <c r="AF37" s="857"/>
      <c r="AG37" s="1353"/>
      <c r="AH37" s="1570"/>
      <c r="AI37" s="15"/>
      <c r="AJ37" s="857"/>
      <c r="AK37" s="1315"/>
      <c r="AL37" s="37"/>
      <c r="AM37" s="15"/>
      <c r="AN37" s="857"/>
      <c r="AO37" s="1315"/>
      <c r="AP37" s="37"/>
      <c r="AQ37" s="905" t="str">
        <f>CONCATENATE(CONCATENATE(AR37,".D"))</f>
        <v>P23.D</v>
      </c>
      <c r="AR37" s="1564" t="s">
        <v>73</v>
      </c>
      <c r="AS37" s="1314" t="s">
        <v>94</v>
      </c>
      <c r="AT37" s="1567"/>
      <c r="AU37" s="15"/>
      <c r="AV37" s="857"/>
      <c r="AW37" s="1368"/>
      <c r="AX37" s="37"/>
      <c r="AY37" s="1365"/>
    </row>
    <row r="38" spans="1:56" ht="15.75" hidden="1" customHeight="1" thickTop="1" thickBot="1" x14ac:dyDescent="0.3">
      <c r="A38" s="963">
        <f t="shared" si="0"/>
        <v>1</v>
      </c>
      <c r="B38" s="1354" t="s">
        <v>121</v>
      </c>
      <c r="C38" s="1312" t="str">
        <f t="shared" si="5"/>
        <v>vítěz P20</v>
      </c>
      <c r="D38" s="1312" t="str">
        <f t="shared" si="5"/>
        <v>vítěz P31</v>
      </c>
      <c r="E38" s="1354" t="s">
        <v>303</v>
      </c>
      <c r="F38" s="843"/>
      <c r="G38" s="1364"/>
      <c r="H38" s="857"/>
      <c r="I38" s="1315"/>
      <c r="J38" s="37"/>
      <c r="K38" s="905" t="str">
        <f>CONCATENATE(CONCATENATE(L37,".H"))</f>
        <v>P17.H</v>
      </c>
      <c r="L38" s="2000"/>
      <c r="M38" s="1324" t="str">
        <f>CONCATENATE("vítěz ",H39)</f>
        <v>vítěz P01</v>
      </c>
      <c r="N38" s="1568"/>
      <c r="O38" s="851"/>
      <c r="P38" s="858"/>
      <c r="Q38" s="1315"/>
      <c r="R38" s="37"/>
      <c r="S38" s="15"/>
      <c r="T38" s="857"/>
      <c r="U38" s="1320"/>
      <c r="V38" s="1570"/>
      <c r="W38" s="15"/>
      <c r="X38" s="860"/>
      <c r="Y38" s="1315"/>
      <c r="Z38" s="37"/>
      <c r="AA38" s="15"/>
      <c r="AB38" s="857"/>
      <c r="AC38" s="1315"/>
      <c r="AD38" s="37"/>
      <c r="AE38" s="15"/>
      <c r="AF38" s="857"/>
      <c r="AG38" s="1353"/>
      <c r="AH38" s="1570"/>
      <c r="AI38" s="15"/>
      <c r="AJ38" s="857"/>
      <c r="AK38" s="1315"/>
      <c r="AL38" s="37"/>
      <c r="AM38" s="15"/>
      <c r="AN38" s="857"/>
      <c r="AO38" s="1315"/>
      <c r="AP38" s="850"/>
      <c r="AQ38" s="905" t="str">
        <f>CONCATENATE(CONCATENATE(AR37,".H"))</f>
        <v>P23.H</v>
      </c>
      <c r="AR38" s="1565"/>
      <c r="AS38" s="1324" t="str">
        <f>CONCATENATE("vítěz ",AV39)</f>
        <v>vítěz P07</v>
      </c>
      <c r="AT38" s="1568"/>
      <c r="AU38" s="15"/>
      <c r="AV38" s="857"/>
      <c r="AW38" s="1315"/>
      <c r="AX38" s="37"/>
      <c r="AY38" s="1365"/>
    </row>
    <row r="39" spans="1:56" ht="15.75" hidden="1" customHeight="1" thickBot="1" x14ac:dyDescent="0.3">
      <c r="A39" s="963">
        <f t="shared" si="0"/>
        <v>1</v>
      </c>
      <c r="B39" s="1313" t="s">
        <v>122</v>
      </c>
      <c r="C39" s="1312" t="str">
        <f t="shared" si="5"/>
        <v>vítěz P24</v>
      </c>
      <c r="D39" s="1312" t="str">
        <f t="shared" si="5"/>
        <v>vítěz P28</v>
      </c>
      <c r="E39" s="1313" t="s">
        <v>303</v>
      </c>
      <c r="F39" s="843"/>
      <c r="G39" s="1607" t="str">
        <f>CONCATENATE(CONCATENATE(H39,".D"))</f>
        <v>P01.D</v>
      </c>
      <c r="H39" s="1999" t="s">
        <v>79</v>
      </c>
      <c r="I39" s="1314" t="s">
        <v>196</v>
      </c>
      <c r="J39" s="1567"/>
      <c r="K39" s="852"/>
      <c r="L39" s="859"/>
      <c r="M39" s="1368"/>
      <c r="N39" s="37"/>
      <c r="O39" s="15"/>
      <c r="P39" s="860"/>
      <c r="Q39" s="1315"/>
      <c r="R39" s="37"/>
      <c r="S39" s="15"/>
      <c r="T39" s="857"/>
      <c r="U39" s="1315"/>
      <c r="V39" s="1570"/>
      <c r="W39" s="15"/>
      <c r="X39" s="860"/>
      <c r="Y39" s="1315"/>
      <c r="Z39" s="37"/>
      <c r="AA39" s="15"/>
      <c r="AB39" s="857"/>
      <c r="AC39" s="1315"/>
      <c r="AD39" s="37"/>
      <c r="AE39" s="15"/>
      <c r="AF39" s="857"/>
      <c r="AG39" s="1353"/>
      <c r="AH39" s="843"/>
      <c r="AI39" s="15"/>
      <c r="AJ39" s="857"/>
      <c r="AK39" s="1315"/>
      <c r="AL39" s="37"/>
      <c r="AM39" s="15"/>
      <c r="AN39" s="857"/>
      <c r="AO39" s="1315"/>
      <c r="AP39" s="854"/>
      <c r="AQ39" s="15"/>
      <c r="AR39" s="857"/>
      <c r="AS39" s="1368"/>
      <c r="AT39" s="1325"/>
      <c r="AU39" s="905" t="str">
        <f>CONCATENATE(CONCATENATE(AV39,".D"))</f>
        <v>P07.D</v>
      </c>
      <c r="AV39" s="2016" t="s">
        <v>85</v>
      </c>
      <c r="AW39" s="1314" t="s">
        <v>291</v>
      </c>
      <c r="AX39" s="1567"/>
      <c r="AY39" s="1365"/>
    </row>
    <row r="40" spans="1:56" ht="15.75" hidden="1" customHeight="1" thickTop="1" thickBot="1" x14ac:dyDescent="0.3">
      <c r="A40" s="963">
        <f t="shared" si="0"/>
        <v>1</v>
      </c>
      <c r="B40" s="1313" t="s">
        <v>123</v>
      </c>
      <c r="C40" s="1312" t="str">
        <f t="shared" si="5"/>
        <v>vítěz P17</v>
      </c>
      <c r="D40" s="1312" t="str">
        <f t="shared" si="5"/>
        <v>vítěz P32</v>
      </c>
      <c r="E40" s="731" t="s">
        <v>303</v>
      </c>
      <c r="F40" s="843"/>
      <c r="G40" s="1607" t="str">
        <f>CONCATENATE(CONCATENATE(H39,".H"))</f>
        <v>P01.H</v>
      </c>
      <c r="H40" s="2000"/>
      <c r="I40" s="1316" t="s">
        <v>201</v>
      </c>
      <c r="J40" s="1568"/>
      <c r="K40" s="15"/>
      <c r="L40" s="857"/>
      <c r="M40" s="1315"/>
      <c r="N40" s="37"/>
      <c r="O40" s="15"/>
      <c r="P40" s="860"/>
      <c r="Q40" s="1315"/>
      <c r="R40" s="37"/>
      <c r="S40" s="15"/>
      <c r="T40" s="857"/>
      <c r="U40" s="1315"/>
      <c r="V40" s="1570"/>
      <c r="W40" s="15"/>
      <c r="X40" s="860"/>
      <c r="Y40" s="1315"/>
      <c r="Z40" s="37"/>
      <c r="AA40" s="15"/>
      <c r="AB40" s="857"/>
      <c r="AC40" s="1610" t="s">
        <v>767</v>
      </c>
      <c r="AD40" s="37"/>
      <c r="AE40" s="15"/>
      <c r="AF40" s="857"/>
      <c r="AG40" s="1353"/>
      <c r="AH40" s="1570"/>
      <c r="AI40" s="15"/>
      <c r="AJ40" s="857"/>
      <c r="AK40" s="1315"/>
      <c r="AL40" s="37"/>
      <c r="AM40" s="15"/>
      <c r="AN40" s="857"/>
      <c r="AO40" s="1315"/>
      <c r="AP40" s="854"/>
      <c r="AQ40" s="15"/>
      <c r="AR40" s="857"/>
      <c r="AS40" s="1315"/>
      <c r="AT40" s="37"/>
      <c r="AU40" s="905" t="str">
        <f>CONCATENATE(CONCATENATE(AV39,".H"))</f>
        <v>P07.H</v>
      </c>
      <c r="AV40" s="2017"/>
      <c r="AW40" s="1316" t="s">
        <v>286</v>
      </c>
      <c r="AX40" s="1568"/>
      <c r="AY40" s="1365"/>
    </row>
    <row r="41" spans="1:56" ht="15.75" hidden="1" customHeight="1" thickBot="1" x14ac:dyDescent="0.3">
      <c r="A41" s="963">
        <f t="shared" si="0"/>
        <v>1</v>
      </c>
      <c r="B41" s="1313" t="s">
        <v>124</v>
      </c>
      <c r="C41" s="1312" t="str">
        <f t="shared" si="5"/>
        <v>vítěz P18</v>
      </c>
      <c r="D41" s="1312" t="str">
        <f t="shared" si="5"/>
        <v>vítěz P30</v>
      </c>
      <c r="E41" s="731" t="s">
        <v>303</v>
      </c>
      <c r="F41" s="843"/>
      <c r="G41" s="1364"/>
      <c r="H41" s="857"/>
      <c r="I41" s="1368"/>
      <c r="J41" s="37"/>
      <c r="K41" s="15"/>
      <c r="L41" s="857"/>
      <c r="M41" s="1315"/>
      <c r="N41" s="37"/>
      <c r="O41" s="905" t="str">
        <f>CONCATENATE(CONCATENATE(P41,".D"))</f>
        <v>P38.D</v>
      </c>
      <c r="P41" s="1999" t="s">
        <v>123</v>
      </c>
      <c r="Q41" s="1319" t="str">
        <f>CONCATENATE("vítěz ",L37)</f>
        <v>vítěz P17</v>
      </c>
      <c r="R41" s="1567"/>
      <c r="S41" s="15"/>
      <c r="T41" s="857"/>
      <c r="U41" s="1315"/>
      <c r="V41" s="1570"/>
      <c r="W41" s="15"/>
      <c r="X41" s="860"/>
      <c r="Y41" s="1315"/>
      <c r="Z41" s="37"/>
      <c r="AA41" s="15"/>
      <c r="AB41" s="857"/>
      <c r="AC41" s="1610" t="s">
        <v>786</v>
      </c>
      <c r="AD41" s="37"/>
      <c r="AE41" s="15"/>
      <c r="AF41" s="857"/>
      <c r="AG41" s="1353"/>
      <c r="AH41" s="37"/>
      <c r="AI41" s="15"/>
      <c r="AJ41" s="857"/>
      <c r="AK41" s="1315"/>
      <c r="AL41" s="37"/>
      <c r="AM41" s="905" t="str">
        <f>CONCATENATE(CONCATENATE(AN41,".D"))</f>
        <v>P35.D</v>
      </c>
      <c r="AN41" s="1999" t="s">
        <v>120</v>
      </c>
      <c r="AO41" s="1319" t="str">
        <f>CONCATENATE("vítěz ",AR37)</f>
        <v>vítěz P23</v>
      </c>
      <c r="AP41" s="1567"/>
      <c r="AQ41" s="15"/>
      <c r="AR41" s="857"/>
      <c r="AS41" s="1315"/>
      <c r="AT41" s="37"/>
      <c r="AU41" s="15"/>
      <c r="AV41" s="857"/>
      <c r="AW41" s="1368"/>
      <c r="AX41" s="37"/>
      <c r="AY41" s="1365"/>
    </row>
    <row r="42" spans="1:56" ht="15.75" hidden="1" customHeight="1" thickTop="1" thickBot="1" x14ac:dyDescent="0.3">
      <c r="A42" s="963">
        <f t="shared" si="0"/>
        <v>1</v>
      </c>
      <c r="B42" s="1354" t="s">
        <v>218</v>
      </c>
      <c r="C42" s="1312" t="str">
        <f t="shared" si="5"/>
        <v>vítěz P19</v>
      </c>
      <c r="D42" s="1312" t="str">
        <f t="shared" si="5"/>
        <v>vítěz P29</v>
      </c>
      <c r="E42" s="1327" t="s">
        <v>303</v>
      </c>
      <c r="F42" s="843"/>
      <c r="G42" s="1364"/>
      <c r="H42" s="857"/>
      <c r="I42" s="1315"/>
      <c r="J42" s="37"/>
      <c r="K42" s="15"/>
      <c r="L42" s="857"/>
      <c r="M42" s="1315"/>
      <c r="N42" s="37"/>
      <c r="O42" s="905" t="str">
        <f>CONCATENATE(CONCATENATE(P41,".H"))</f>
        <v>P38.H</v>
      </c>
      <c r="P42" s="2000"/>
      <c r="Q42" s="1324" t="str">
        <f>CONCATENATE("vítěz ",L45)</f>
        <v>vítěz P32</v>
      </c>
      <c r="R42" s="1568"/>
      <c r="S42" s="851"/>
      <c r="T42" s="858"/>
      <c r="U42" s="1320"/>
      <c r="V42" s="843"/>
      <c r="W42" s="15"/>
      <c r="X42" s="860"/>
      <c r="Y42" s="1315"/>
      <c r="Z42" s="37"/>
      <c r="AA42" s="15"/>
      <c r="AB42" s="857"/>
      <c r="AC42" s="1610" t="s">
        <v>768</v>
      </c>
      <c r="AD42" s="37"/>
      <c r="AE42" s="15"/>
      <c r="AF42" s="857"/>
      <c r="AG42" s="1353"/>
      <c r="AH42" s="37"/>
      <c r="AI42" s="15"/>
      <c r="AJ42" s="857"/>
      <c r="AK42" s="1315"/>
      <c r="AL42" s="850"/>
      <c r="AM42" s="905" t="str">
        <f>CONCATENATE(CONCATENATE(AN41,".H"))</f>
        <v>P35.H</v>
      </c>
      <c r="AN42" s="2000"/>
      <c r="AO42" s="1324" t="str">
        <f>CONCATENATE("vítěz ",AR45)</f>
        <v>vítěz P25</v>
      </c>
      <c r="AP42" s="1568"/>
      <c r="AQ42" s="15"/>
      <c r="AR42" s="857"/>
      <c r="AS42" s="1315"/>
      <c r="AT42" s="37"/>
      <c r="AU42" s="15"/>
      <c r="AV42" s="857"/>
      <c r="AW42" s="1315"/>
      <c r="AX42" s="37"/>
      <c r="AY42" s="1365"/>
    </row>
    <row r="43" spans="1:56" ht="15.75" hidden="1" customHeight="1" x14ac:dyDescent="0.25">
      <c r="A43" s="963">
        <f t="shared" si="0"/>
        <v>1</v>
      </c>
      <c r="B43" s="1355" t="s">
        <v>247</v>
      </c>
      <c r="C43" s="1312" t="str">
        <f t="shared" ref="C43:D58" si="6">IFERROR(VLOOKUP(CONCATENATE($B43,".",C$2),$AU$3:$AW$64,3,0),IFERROR(VLOOKUP(CONCATENATE($B43,".",C$2),$AQ$3:$AS$64,3,0),IFERROR(VLOOKUP(CONCATENATE($B43,".",C$2),$AM$3:$AO$64,3,0),IFERROR(VLOOKUP(CONCATENATE($B43,".",C$2),$AI$3:$AK$64,3,0),IFERROR(VLOOKUP(CONCATENATE($B43,".",C$2),$AE$3:$AG$64,3,0),IFERROR(VLOOKUP(CONCATENATE($B43,".",C$2),$AA$3:$AC$51,3,0),IFERROR(VLOOKUP(CONCATENATE($B43,".",C$2),$G$3:$I$64,3,0),IFERROR(VLOOKUP(CONCATENATE($B43,".",C$2),$K$3:$M$64,3,0),IFERROR(VLOOKUP(CONCATENATE($B43,".",C$2),$O$3:$Q$64,3,0),IFERROR(VLOOKUP(CONCATENATE($B43,".",C$2),$S$3:$U$64,3,0),IFERROR(VLOOKUP(CONCATENATE($B43,".",C$2),$W$3:$Y$64,3,0),"")))))))))))</f>
        <v>vítěz P35</v>
      </c>
      <c r="D43" s="1312" t="str">
        <f t="shared" si="6"/>
        <v>vítěz P33</v>
      </c>
      <c r="E43" s="1348" t="s">
        <v>307</v>
      </c>
      <c r="F43" s="843"/>
      <c r="G43" s="1607"/>
      <c r="H43" s="1332"/>
      <c r="I43" s="1332"/>
      <c r="J43" s="1332"/>
      <c r="K43" s="1332"/>
      <c r="L43" s="1332"/>
      <c r="M43" s="1315"/>
      <c r="N43" s="37"/>
      <c r="O43" s="15"/>
      <c r="P43" s="860"/>
      <c r="Q43" s="1368"/>
      <c r="R43" s="37"/>
      <c r="S43" s="15"/>
      <c r="T43" s="860"/>
      <c r="U43" s="1320"/>
      <c r="V43" s="843"/>
      <c r="W43" s="15"/>
      <c r="X43" s="860"/>
      <c r="Y43" s="1315"/>
      <c r="Z43" s="37"/>
      <c r="AA43" s="15"/>
      <c r="AB43" s="857"/>
      <c r="AC43" s="1610" t="s">
        <v>782</v>
      </c>
      <c r="AD43" s="37"/>
      <c r="AE43" s="15"/>
      <c r="AF43" s="857"/>
      <c r="AG43" s="1353"/>
      <c r="AH43" s="37"/>
      <c r="AI43" s="15"/>
      <c r="AJ43" s="857"/>
      <c r="AK43" s="1315"/>
      <c r="AL43" s="854"/>
      <c r="AM43" s="15"/>
      <c r="AN43" s="857"/>
      <c r="AO43" s="1368"/>
      <c r="AP43" s="1329"/>
      <c r="AQ43" s="15"/>
      <c r="AR43" s="857"/>
      <c r="AS43" s="1315"/>
      <c r="AT43" s="37"/>
      <c r="AU43" s="905"/>
      <c r="AV43" s="1332"/>
      <c r="AW43" s="1332"/>
      <c r="AX43" s="1332"/>
      <c r="AY43" s="1608"/>
    </row>
    <row r="44" spans="1:56" ht="15.75" hidden="1" customHeight="1" thickBot="1" x14ac:dyDescent="0.3">
      <c r="A44" s="963">
        <f t="shared" si="0"/>
        <v>1</v>
      </c>
      <c r="B44" s="731" t="s">
        <v>248</v>
      </c>
      <c r="C44" s="1312" t="str">
        <f t="shared" si="6"/>
        <v>vítěz P34</v>
      </c>
      <c r="D44" s="1312" t="str">
        <f t="shared" si="6"/>
        <v>vítěz P36</v>
      </c>
      <c r="E44" s="731" t="s">
        <v>307</v>
      </c>
      <c r="F44" s="843"/>
      <c r="G44" s="1607"/>
      <c r="H44" s="1332"/>
      <c r="I44" s="1332"/>
      <c r="J44" s="1332"/>
      <c r="K44" s="1332"/>
      <c r="L44" s="1332"/>
      <c r="M44" s="1315"/>
      <c r="N44" s="37"/>
      <c r="O44" s="15"/>
      <c r="P44" s="860"/>
      <c r="Q44" s="1315"/>
      <c r="R44" s="37"/>
      <c r="S44" s="15"/>
      <c r="T44" s="860"/>
      <c r="U44" s="1315"/>
      <c r="V44" s="1570"/>
      <c r="W44" s="15"/>
      <c r="X44" s="860"/>
      <c r="Y44" s="1315"/>
      <c r="Z44" s="37"/>
      <c r="AA44" s="15"/>
      <c r="AB44" s="857"/>
      <c r="AC44" s="1610" t="s">
        <v>769</v>
      </c>
      <c r="AD44" s="37"/>
      <c r="AE44" s="15"/>
      <c r="AF44" s="857"/>
      <c r="AG44" s="1353"/>
      <c r="AH44" s="37"/>
      <c r="AI44" s="15"/>
      <c r="AJ44" s="857"/>
      <c r="AK44" s="1315"/>
      <c r="AL44" s="854"/>
      <c r="AM44" s="15"/>
      <c r="AN44" s="857"/>
      <c r="AO44" s="1315"/>
      <c r="AP44" s="854"/>
      <c r="AQ44" s="15"/>
      <c r="AR44" s="857"/>
      <c r="AS44" s="1315"/>
      <c r="AT44" s="1374"/>
      <c r="AU44" s="905"/>
      <c r="AV44" s="1332"/>
      <c r="AW44" s="1332"/>
      <c r="AX44" s="1332"/>
      <c r="AY44" s="1608"/>
    </row>
    <row r="45" spans="1:56" ht="15.75" hidden="1" customHeight="1" thickBot="1" x14ac:dyDescent="0.3">
      <c r="A45" s="963">
        <f t="shared" si="0"/>
        <v>1</v>
      </c>
      <c r="B45" s="731" t="s">
        <v>249</v>
      </c>
      <c r="C45" s="1312" t="str">
        <f t="shared" si="6"/>
        <v>vítěz P38</v>
      </c>
      <c r="D45" s="1312" t="str">
        <f t="shared" si="6"/>
        <v>vítěz P39</v>
      </c>
      <c r="E45" s="731" t="s">
        <v>307</v>
      </c>
      <c r="F45" s="843"/>
      <c r="G45" s="1364"/>
      <c r="H45" s="857"/>
      <c r="I45" s="1368"/>
      <c r="J45" s="37"/>
      <c r="K45" s="905" t="str">
        <f>CONCATENATE(CONCATENATE(L45,".D"))</f>
        <v>P32.D</v>
      </c>
      <c r="L45" s="1999" t="s">
        <v>117</v>
      </c>
      <c r="M45" s="1314" t="s">
        <v>301</v>
      </c>
      <c r="N45" s="1567"/>
      <c r="O45" s="853"/>
      <c r="P45" s="859"/>
      <c r="Q45" s="1315"/>
      <c r="R45" s="37"/>
      <c r="S45" s="15"/>
      <c r="T45" s="860"/>
      <c r="U45" s="1315"/>
      <c r="V45" s="1570"/>
      <c r="W45" s="15"/>
      <c r="X45" s="860"/>
      <c r="Y45" s="1315"/>
      <c r="Z45" s="37"/>
      <c r="AA45" s="15"/>
      <c r="AB45" s="857"/>
      <c r="AC45" s="1610" t="s">
        <v>781</v>
      </c>
      <c r="AD45" s="37"/>
      <c r="AE45" s="15"/>
      <c r="AF45" s="857"/>
      <c r="AG45" s="1353"/>
      <c r="AH45" s="37"/>
      <c r="AI45" s="15"/>
      <c r="AJ45" s="857"/>
      <c r="AK45" s="1315"/>
      <c r="AL45" s="854"/>
      <c r="AM45" s="15"/>
      <c r="AN45" s="857"/>
      <c r="AO45" s="1315"/>
      <c r="AP45" s="855"/>
      <c r="AQ45" s="905" t="str">
        <f>CONCATENATE(CONCATENATE(AR45,".D"))</f>
        <v>P25.D</v>
      </c>
      <c r="AR45" s="1564" t="s">
        <v>114</v>
      </c>
      <c r="AS45" s="1314" t="s">
        <v>744</v>
      </c>
      <c r="AT45" s="1567"/>
      <c r="AU45" s="15"/>
      <c r="AV45" s="857"/>
      <c r="AW45" s="1368"/>
      <c r="AX45" s="37"/>
      <c r="AY45" s="1365"/>
    </row>
    <row r="46" spans="1:56" ht="15.75" hidden="1" customHeight="1" thickTop="1" thickBot="1" x14ac:dyDescent="0.3">
      <c r="A46" s="963">
        <f t="shared" si="0"/>
        <v>1</v>
      </c>
      <c r="B46" s="1354" t="s">
        <v>250</v>
      </c>
      <c r="C46" s="1312" t="str">
        <f t="shared" si="6"/>
        <v>vítěz P40</v>
      </c>
      <c r="D46" s="1312" t="str">
        <f t="shared" si="6"/>
        <v>vítěz P37</v>
      </c>
      <c r="E46" s="1327" t="s">
        <v>307</v>
      </c>
      <c r="F46" s="843"/>
      <c r="G46" s="1364"/>
      <c r="H46" s="857"/>
      <c r="I46" s="1315"/>
      <c r="J46" s="37"/>
      <c r="K46" s="905" t="str">
        <f>CONCATENATE(CONCATENATE(L45,".H"))</f>
        <v>P32.H</v>
      </c>
      <c r="L46" s="2000"/>
      <c r="M46" s="1324" t="str">
        <f>CONCATENATE("vítěz ",H47)</f>
        <v>vítěz P16</v>
      </c>
      <c r="N46" s="1568"/>
      <c r="O46" s="15"/>
      <c r="P46" s="857"/>
      <c r="Q46" s="1315"/>
      <c r="R46" s="37"/>
      <c r="S46" s="15"/>
      <c r="T46" s="860"/>
      <c r="U46" s="1315"/>
      <c r="V46" s="37"/>
      <c r="W46" s="15"/>
      <c r="X46" s="860"/>
      <c r="Y46" s="1315"/>
      <c r="Z46" s="37"/>
      <c r="AA46" s="15"/>
      <c r="AB46" s="857"/>
      <c r="AC46" s="1610" t="s">
        <v>766</v>
      </c>
      <c r="AD46" s="37"/>
      <c r="AE46" s="15"/>
      <c r="AF46" s="857"/>
      <c r="AG46" s="1353"/>
      <c r="AH46" s="37"/>
      <c r="AI46" s="15"/>
      <c r="AJ46" s="857"/>
      <c r="AK46" s="1315"/>
      <c r="AL46" s="854"/>
      <c r="AM46" s="15"/>
      <c r="AN46" s="857"/>
      <c r="AO46" s="1315"/>
      <c r="AP46" s="37"/>
      <c r="AQ46" s="905" t="str">
        <f>CONCATENATE(CONCATENATE(AR45,".H"))</f>
        <v>P25.H</v>
      </c>
      <c r="AR46" s="1565"/>
      <c r="AS46" s="1324" t="str">
        <f>CONCATENATE("vítěz ",AV47)</f>
        <v>vítěz P09</v>
      </c>
      <c r="AT46" s="1568"/>
      <c r="AU46" s="15"/>
      <c r="AV46" s="857"/>
      <c r="AW46" s="1315"/>
      <c r="AX46" s="37"/>
      <c r="AY46" s="1365"/>
    </row>
    <row r="47" spans="1:56" ht="15.75" hidden="1" customHeight="1" thickBot="1" x14ac:dyDescent="0.3">
      <c r="A47" s="963">
        <f t="shared" si="0"/>
        <v>0</v>
      </c>
      <c r="B47" s="1313" t="s">
        <v>251</v>
      </c>
      <c r="C47" s="1611" t="str">
        <f t="shared" si="6"/>
        <v/>
      </c>
      <c r="D47" s="1611" t="str">
        <f t="shared" si="6"/>
        <v/>
      </c>
      <c r="E47" s="1348" t="s">
        <v>308</v>
      </c>
      <c r="F47" s="843"/>
      <c r="G47" s="1607" t="str">
        <f>CONCATENATE(CONCATENATE(H47,".D"))</f>
        <v>P16.D</v>
      </c>
      <c r="H47" s="1999" t="s">
        <v>75</v>
      </c>
      <c r="I47" s="1314" t="s">
        <v>725</v>
      </c>
      <c r="J47" s="1567"/>
      <c r="K47" s="852"/>
      <c r="L47" s="859"/>
      <c r="M47" s="1368"/>
      <c r="N47" s="37"/>
      <c r="O47" s="285"/>
      <c r="P47" s="1330"/>
      <c r="Q47" s="1315"/>
      <c r="R47" s="1570"/>
      <c r="S47" s="285"/>
      <c r="T47" s="860"/>
      <c r="U47" s="1315"/>
      <c r="V47" s="37"/>
      <c r="W47" s="15"/>
      <c r="X47" s="860"/>
      <c r="Y47" s="1320"/>
      <c r="Z47" s="37"/>
      <c r="AA47" s="15"/>
      <c r="AB47" s="857"/>
      <c r="AC47" s="1610" t="s">
        <v>780</v>
      </c>
      <c r="AD47" s="37"/>
      <c r="AE47" s="15"/>
      <c r="AF47" s="857"/>
      <c r="AG47" s="1353"/>
      <c r="AH47" s="37"/>
      <c r="AI47" s="15"/>
      <c r="AJ47" s="857"/>
      <c r="AK47" s="1315"/>
      <c r="AL47" s="854"/>
      <c r="AM47" s="15"/>
      <c r="AN47" s="857"/>
      <c r="AO47" s="1315"/>
      <c r="AP47" s="37"/>
      <c r="AQ47" s="15"/>
      <c r="AR47" s="857"/>
      <c r="AS47" s="1368"/>
      <c r="AT47" s="1325"/>
      <c r="AU47" s="905" t="str">
        <f>CONCATENATE(CONCATENATE(AV47,".D"))</f>
        <v>P09.D</v>
      </c>
      <c r="AV47" s="2016" t="s">
        <v>87</v>
      </c>
      <c r="AW47" s="1314" t="s">
        <v>297</v>
      </c>
      <c r="AX47" s="1567"/>
      <c r="AY47" s="1365"/>
    </row>
    <row r="48" spans="1:56" ht="15.75" hidden="1" customHeight="1" thickTop="1" thickBot="1" x14ac:dyDescent="0.3">
      <c r="A48" s="963">
        <f t="shared" si="0"/>
        <v>0</v>
      </c>
      <c r="B48" s="1313" t="s">
        <v>254</v>
      </c>
      <c r="C48" s="1611" t="str">
        <f t="shared" si="6"/>
        <v/>
      </c>
      <c r="D48" s="1611" t="str">
        <f t="shared" si="6"/>
        <v/>
      </c>
      <c r="E48" s="1327" t="s">
        <v>308</v>
      </c>
      <c r="F48" s="843"/>
      <c r="G48" s="1607" t="str">
        <f>CONCATENATE(CONCATENATE(H47,".H"))</f>
        <v>P16.H</v>
      </c>
      <c r="H48" s="2000"/>
      <c r="I48" s="1316" t="s">
        <v>730</v>
      </c>
      <c r="J48" s="1568"/>
      <c r="K48" s="15"/>
      <c r="L48" s="857"/>
      <c r="M48" s="1315"/>
      <c r="N48" s="37"/>
      <c r="O48" s="15"/>
      <c r="P48" s="857"/>
      <c r="Q48" s="1315"/>
      <c r="R48" s="37"/>
      <c r="S48" s="15"/>
      <c r="T48" s="860"/>
      <c r="U48" s="1315"/>
      <c r="V48" s="37"/>
      <c r="W48" s="15"/>
      <c r="X48" s="860"/>
      <c r="Y48" s="1315"/>
      <c r="Z48" s="37"/>
      <c r="AA48" s="15"/>
      <c r="AB48" s="857"/>
      <c r="AC48" s="1315"/>
      <c r="AD48" s="37"/>
      <c r="AE48" s="15"/>
      <c r="AF48" s="857"/>
      <c r="AG48" s="1353"/>
      <c r="AH48" s="37"/>
      <c r="AI48" s="15"/>
      <c r="AJ48" s="857"/>
      <c r="AK48" s="1315"/>
      <c r="AL48" s="854"/>
      <c r="AM48" s="15"/>
      <c r="AN48" s="857"/>
      <c r="AO48" s="1315"/>
      <c r="AP48" s="37"/>
      <c r="AQ48" s="15"/>
      <c r="AR48" s="857"/>
      <c r="AS48" s="1315"/>
      <c r="AT48" s="37"/>
      <c r="AU48" s="905" t="str">
        <f>CONCATENATE(CONCATENATE(AV47,".H"))</f>
        <v>P09.H</v>
      </c>
      <c r="AV48" s="2017"/>
      <c r="AW48" s="1316" t="s">
        <v>298</v>
      </c>
      <c r="AX48" s="1568"/>
      <c r="AY48" s="1365"/>
    </row>
    <row r="49" spans="1:51" ht="15.75" hidden="1" customHeight="1" thickBot="1" x14ac:dyDescent="0.3">
      <c r="A49" s="963">
        <f t="shared" si="0"/>
        <v>1</v>
      </c>
      <c r="B49" s="1313" t="s">
        <v>257</v>
      </c>
      <c r="C49" s="1312" t="str">
        <f t="shared" si="6"/>
        <v>vítěz P42</v>
      </c>
      <c r="D49" s="1312" t="str">
        <f t="shared" si="6"/>
        <v>vítěz P43</v>
      </c>
      <c r="E49" s="1348" t="s">
        <v>308</v>
      </c>
      <c r="F49" s="843"/>
      <c r="G49" s="1364"/>
      <c r="H49" s="857"/>
      <c r="I49" s="1368"/>
      <c r="J49" s="37"/>
      <c r="K49" s="15"/>
      <c r="L49" s="857"/>
      <c r="M49" s="1315"/>
      <c r="N49" s="37"/>
      <c r="O49" s="15"/>
      <c r="P49" s="857"/>
      <c r="Q49" s="1315"/>
      <c r="R49" s="37"/>
      <c r="S49" s="905" t="str">
        <f>CONCATENATE(CONCATENATE(T49,".D"))</f>
        <v>P43.D</v>
      </c>
      <c r="T49" s="1999" t="s">
        <v>249</v>
      </c>
      <c r="U49" s="1319" t="str">
        <f>CONCATENATE("vítěz ",P41)</f>
        <v>vítěz P38</v>
      </c>
      <c r="V49" s="1567"/>
      <c r="W49" s="853"/>
      <c r="X49" s="859"/>
      <c r="Y49" s="1315"/>
      <c r="Z49" s="37"/>
      <c r="AA49" s="15"/>
      <c r="AB49" s="857"/>
      <c r="AC49" s="1315"/>
      <c r="AD49" s="37"/>
      <c r="AE49" s="15"/>
      <c r="AF49" s="857"/>
      <c r="AG49" s="1353"/>
      <c r="AH49" s="1356"/>
      <c r="AI49" s="905" t="str">
        <f>CONCATENATE(CONCATENATE(AJ49,".D"))</f>
        <v>P41.D</v>
      </c>
      <c r="AJ49" s="1999" t="s">
        <v>247</v>
      </c>
      <c r="AK49" s="1319" t="str">
        <f>CONCATENATE("vítěz ",AN41)</f>
        <v>vítěz P35</v>
      </c>
      <c r="AL49" s="1567"/>
      <c r="AM49" s="15"/>
      <c r="AN49" s="857"/>
      <c r="AO49" s="1315"/>
      <c r="AP49" s="37"/>
      <c r="AQ49" s="15"/>
      <c r="AR49" s="857"/>
      <c r="AS49" s="1315"/>
      <c r="AT49" s="37"/>
      <c r="AU49" s="15"/>
      <c r="AV49" s="857"/>
      <c r="AW49" s="1368"/>
      <c r="AX49" s="37"/>
      <c r="AY49" s="1365"/>
    </row>
    <row r="50" spans="1:51" ht="15.75" hidden="1" customHeight="1" thickTop="1" thickBot="1" x14ac:dyDescent="0.3">
      <c r="A50" s="963">
        <f t="shared" si="0"/>
        <v>1</v>
      </c>
      <c r="B50" s="1313" t="s">
        <v>260</v>
      </c>
      <c r="C50" s="1312" t="str">
        <f t="shared" si="6"/>
        <v>vítěz P44</v>
      </c>
      <c r="D50" s="1312" t="str">
        <f t="shared" si="6"/>
        <v>vítěz P41</v>
      </c>
      <c r="E50" s="1327" t="s">
        <v>308</v>
      </c>
      <c r="F50" s="843"/>
      <c r="G50" s="1364"/>
      <c r="H50" s="857"/>
      <c r="I50" s="1315"/>
      <c r="J50" s="37"/>
      <c r="K50" s="15"/>
      <c r="L50" s="857"/>
      <c r="M50" s="1315"/>
      <c r="N50" s="37"/>
      <c r="O50" s="15"/>
      <c r="P50" s="857"/>
      <c r="Q50" s="1315"/>
      <c r="R50" s="37"/>
      <c r="S50" s="905" t="str">
        <f>CONCATENATE(CONCATENATE(T49,".H"))</f>
        <v>P43.H</v>
      </c>
      <c r="T50" s="2000"/>
      <c r="U50" s="1324" t="str">
        <f>CONCATENATE("vítěz ",P57)</f>
        <v>vítěz P39</v>
      </c>
      <c r="V50" s="1568"/>
      <c r="W50" s="15"/>
      <c r="X50" s="857"/>
      <c r="Y50" s="1315"/>
      <c r="Z50" s="37"/>
      <c r="AA50" s="15"/>
      <c r="AB50" s="857"/>
      <c r="AC50" s="1315"/>
      <c r="AD50" s="37"/>
      <c r="AE50" s="15"/>
      <c r="AF50" s="857"/>
      <c r="AG50" s="1315"/>
      <c r="AH50" s="37"/>
      <c r="AI50" s="905" t="str">
        <f>CONCATENATE(CONCATENATE(AJ49,".H"))</f>
        <v>P41.H</v>
      </c>
      <c r="AJ50" s="2000"/>
      <c r="AK50" s="1324" t="str">
        <f>CONCATENATE("vítěz ",AN57)</f>
        <v>vítěz P33</v>
      </c>
      <c r="AL50" s="1568"/>
      <c r="AM50" s="15"/>
      <c r="AN50" s="857"/>
      <c r="AO50" s="1315"/>
      <c r="AP50" s="37"/>
      <c r="AQ50" s="15"/>
      <c r="AR50" s="857"/>
      <c r="AS50" s="1315"/>
      <c r="AT50" s="37"/>
      <c r="AU50" s="15"/>
      <c r="AV50" s="857"/>
      <c r="AW50" s="1315"/>
      <c r="AX50" s="37"/>
      <c r="AY50" s="1365"/>
    </row>
    <row r="51" spans="1:51" ht="15.75" hidden="1" customHeight="1" x14ac:dyDescent="0.25">
      <c r="A51" s="1569">
        <f t="shared" ref="A51:A54" si="7">COUNTIF($H$3:$H$66,B51)+COUNTIF($L$3:$L$66,B51)+COUNTIF($P$3:$P$66,B51)+COUNTIF($T$3:$T$66,B51)+COUNTIF($X$3:$X$64,B51)+COUNTIF($AB$3:$AB$64,B51)+COUNTIF($AF$3:$AF$66,B51)+COUNTIF($AJ$3:$AJ$66,B51)+COUNTIF($AN$3:$AN$66,B51)+COUNTIF($AR$3:$AR$66,B51)+COUNTIF($AV$3:$AV$66,B51)</f>
        <v>0</v>
      </c>
      <c r="B51" s="1313" t="s">
        <v>463</v>
      </c>
      <c r="C51" s="1611" t="str">
        <f t="shared" si="6"/>
        <v/>
      </c>
      <c r="D51" s="1611" t="str">
        <f t="shared" si="6"/>
        <v/>
      </c>
      <c r="E51" s="1348" t="s">
        <v>311</v>
      </c>
      <c r="F51" s="843"/>
      <c r="G51" s="1607"/>
      <c r="H51" s="1332"/>
      <c r="I51" s="1332"/>
      <c r="J51" s="1332"/>
      <c r="K51" s="1332"/>
      <c r="L51" s="1332"/>
      <c r="M51" s="1315"/>
      <c r="N51" s="37"/>
      <c r="O51" s="15"/>
      <c r="P51" s="857"/>
      <c r="Q51" s="1315"/>
      <c r="R51" s="37"/>
      <c r="S51" s="15"/>
      <c r="T51" s="862"/>
      <c r="U51" s="1368"/>
      <c r="V51" s="37"/>
      <c r="W51" s="15"/>
      <c r="X51" s="857"/>
      <c r="Y51" s="1315"/>
      <c r="Z51" s="37"/>
      <c r="AA51" s="15"/>
      <c r="AB51" s="857"/>
      <c r="AC51" s="1315"/>
      <c r="AD51" s="37"/>
      <c r="AE51" s="15"/>
      <c r="AF51" s="857"/>
      <c r="AG51" s="1315"/>
      <c r="AH51" s="37"/>
      <c r="AI51" s="15"/>
      <c r="AJ51" s="857"/>
      <c r="AK51" s="1368"/>
      <c r="AL51" s="854"/>
      <c r="AM51" s="15"/>
      <c r="AN51" s="857"/>
      <c r="AO51" s="1315"/>
      <c r="AP51" s="37"/>
      <c r="AQ51" s="15"/>
      <c r="AR51" s="857"/>
      <c r="AS51" s="1315"/>
      <c r="AT51" s="37"/>
      <c r="AU51" s="905"/>
      <c r="AV51" s="1332"/>
      <c r="AW51" s="1332"/>
      <c r="AX51" s="1332"/>
      <c r="AY51" s="1608"/>
    </row>
    <row r="52" spans="1:51" ht="15.75" hidden="1" customHeight="1" thickBot="1" x14ac:dyDescent="0.3">
      <c r="A52" s="1569">
        <f t="shared" si="7"/>
        <v>0</v>
      </c>
      <c r="B52" s="1313" t="s">
        <v>464</v>
      </c>
      <c r="C52" s="1611" t="str">
        <f t="shared" si="6"/>
        <v/>
      </c>
      <c r="D52" s="1611" t="str">
        <f t="shared" si="6"/>
        <v/>
      </c>
      <c r="E52" s="1327" t="s">
        <v>310</v>
      </c>
      <c r="F52" s="843"/>
      <c r="G52" s="1607"/>
      <c r="H52" s="1332"/>
      <c r="I52" s="1332"/>
      <c r="J52" s="1332"/>
      <c r="K52" s="1332"/>
      <c r="L52" s="1332"/>
      <c r="M52" s="1315"/>
      <c r="N52" s="37"/>
      <c r="O52" s="15"/>
      <c r="P52" s="857"/>
      <c r="Q52" s="1315"/>
      <c r="R52" s="37"/>
      <c r="S52" s="15"/>
      <c r="T52" s="860"/>
      <c r="U52" s="1315"/>
      <c r="V52" s="37"/>
      <c r="W52" s="15"/>
      <c r="X52" s="857"/>
      <c r="Y52" s="1315"/>
      <c r="Z52" s="37"/>
      <c r="AA52" s="15"/>
      <c r="AB52" s="857"/>
      <c r="AC52" s="1315"/>
      <c r="AD52" s="37"/>
      <c r="AE52" s="15"/>
      <c r="AF52" s="857"/>
      <c r="AG52" s="1315"/>
      <c r="AH52" s="37"/>
      <c r="AI52" s="15"/>
      <c r="AJ52" s="857"/>
      <c r="AK52" s="1315"/>
      <c r="AL52" s="854"/>
      <c r="AM52" s="15"/>
      <c r="AN52" s="857"/>
      <c r="AO52" s="1315"/>
      <c r="AP52" s="37"/>
      <c r="AQ52" s="15"/>
      <c r="AR52" s="857"/>
      <c r="AS52" s="1315"/>
      <c r="AT52" s="1374"/>
      <c r="AU52" s="905"/>
      <c r="AV52" s="1332"/>
      <c r="AW52" s="1332"/>
      <c r="AX52" s="1332"/>
      <c r="AY52" s="1608"/>
    </row>
    <row r="53" spans="1:51" ht="15.75" hidden="1" customHeight="1" thickBot="1" x14ac:dyDescent="0.3">
      <c r="A53" s="1569">
        <f t="shared" si="7"/>
        <v>1</v>
      </c>
      <c r="B53" s="1313" t="s">
        <v>465</v>
      </c>
      <c r="C53" s="1312" t="str">
        <f t="shared" si="6"/>
        <v>poražený P47</v>
      </c>
      <c r="D53" s="1312" t="str">
        <f t="shared" si="6"/>
        <v>poražený P48</v>
      </c>
      <c r="E53" s="1348" t="s">
        <v>311</v>
      </c>
      <c r="F53" s="843"/>
      <c r="G53" s="1364"/>
      <c r="H53" s="857"/>
      <c r="I53" s="1368"/>
      <c r="J53" s="37"/>
      <c r="K53" s="905" t="str">
        <f>CONCATENATE(CONCATENATE(L53,".D"))</f>
        <v>P18.D</v>
      </c>
      <c r="L53" s="1999" t="s">
        <v>70</v>
      </c>
      <c r="M53" s="1314" t="s">
        <v>288</v>
      </c>
      <c r="N53" s="1567"/>
      <c r="O53" s="15"/>
      <c r="P53" s="857"/>
      <c r="Q53" s="1315"/>
      <c r="R53" s="37"/>
      <c r="S53" s="15"/>
      <c r="T53" s="860"/>
      <c r="U53" s="1315"/>
      <c r="V53" s="1570"/>
      <c r="W53" s="15"/>
      <c r="X53" s="857"/>
      <c r="Y53" s="1315"/>
      <c r="Z53" s="37"/>
      <c r="AA53" s="15"/>
      <c r="AB53" s="857"/>
      <c r="AC53" s="1315"/>
      <c r="AD53" s="37"/>
      <c r="AE53" s="15"/>
      <c r="AF53" s="857"/>
      <c r="AG53" s="1315"/>
      <c r="AH53" s="37"/>
      <c r="AI53" s="15"/>
      <c r="AJ53" s="857"/>
      <c r="AK53" s="1315"/>
      <c r="AL53" s="854"/>
      <c r="AM53" s="15"/>
      <c r="AN53" s="857"/>
      <c r="AO53" s="1315"/>
      <c r="AP53" s="37"/>
      <c r="AQ53" s="905" t="str">
        <f>CONCATENATE(CONCATENATE(AR53,".D"))</f>
        <v>P21.D</v>
      </c>
      <c r="AR53" s="1999" t="s">
        <v>71</v>
      </c>
      <c r="AS53" s="1314" t="s">
        <v>93</v>
      </c>
      <c r="AT53" s="1567"/>
      <c r="AU53" s="15"/>
      <c r="AV53" s="857"/>
      <c r="AW53" s="1368"/>
      <c r="AX53" s="37"/>
      <c r="AY53" s="1365"/>
    </row>
    <row r="54" spans="1:51" ht="15.75" hidden="1" customHeight="1" thickTop="1" thickBot="1" x14ac:dyDescent="0.3">
      <c r="A54" s="1569">
        <f t="shared" si="7"/>
        <v>1</v>
      </c>
      <c r="B54" s="1313" t="s">
        <v>466</v>
      </c>
      <c r="C54" s="1312" t="str">
        <f t="shared" si="6"/>
        <v>vítěz P47</v>
      </c>
      <c r="D54" s="1312" t="str">
        <f t="shared" si="6"/>
        <v>vítěz P48</v>
      </c>
      <c r="E54" s="1327" t="s">
        <v>310</v>
      </c>
      <c r="F54" s="843"/>
      <c r="G54" s="1364"/>
      <c r="H54" s="857"/>
      <c r="I54" s="1315"/>
      <c r="J54" s="37"/>
      <c r="K54" s="905" t="str">
        <f>CONCATENATE(CONCATENATE(L53,".H"))</f>
        <v>P18.H</v>
      </c>
      <c r="L54" s="2000"/>
      <c r="M54" s="1324" t="str">
        <f>CONCATENATE("vítěz ",H55)</f>
        <v>vítěz P02</v>
      </c>
      <c r="N54" s="1568"/>
      <c r="O54" s="851"/>
      <c r="P54" s="858"/>
      <c r="Q54" s="1315"/>
      <c r="R54" s="37"/>
      <c r="S54" s="15"/>
      <c r="T54" s="860"/>
      <c r="U54" s="1315"/>
      <c r="V54" s="1570"/>
      <c r="W54" s="15"/>
      <c r="X54" s="857"/>
      <c r="Y54" s="1315"/>
      <c r="Z54" s="37"/>
      <c r="AA54" s="15"/>
      <c r="AB54" s="857"/>
      <c r="AC54" s="1315"/>
      <c r="AD54" s="37"/>
      <c r="AE54" s="15"/>
      <c r="AF54" s="857"/>
      <c r="AG54" s="1315"/>
      <c r="AH54" s="37"/>
      <c r="AI54" s="15"/>
      <c r="AJ54" s="857"/>
      <c r="AK54" s="1315"/>
      <c r="AL54" s="854"/>
      <c r="AM54" s="15"/>
      <c r="AN54" s="857"/>
      <c r="AO54" s="1315"/>
      <c r="AP54" s="850"/>
      <c r="AQ54" s="905" t="str">
        <f>CONCATENATE(CONCATENATE(AR53,".H"))</f>
        <v>P21.H</v>
      </c>
      <c r="AR54" s="2000"/>
      <c r="AS54" s="1324" t="str">
        <f>CONCATENATE("vítěz ",AV55)</f>
        <v>vítěz P05</v>
      </c>
      <c r="AT54" s="1568"/>
      <c r="AU54" s="15"/>
      <c r="AV54" s="857"/>
      <c r="AW54" s="1315"/>
      <c r="AX54" s="37"/>
      <c r="AY54" s="1365"/>
    </row>
    <row r="55" spans="1:51" ht="15.75" hidden="1" customHeight="1" thickBot="1" x14ac:dyDescent="0.3">
      <c r="A55" s="1606">
        <f t="shared" ref="A55:A67" si="8">COUNTIF($H$3:$H$66,B55)+COUNTIF($L$3:$L$66,B55)+COUNTIF($P$3:$P$66,B55)+COUNTIF($T$3:$T$66,B55)+COUNTIF($X$3:$X$64,B55)+COUNTIF($AB$3:$AB$64,B55)+COUNTIF($AF$3:$AF$66,B55)+COUNTIF($AJ$3:$AJ$66,B55)+COUNTIF($AN$3:$AN$66,B55)+COUNTIF($AR$3:$AR$66,B55)+COUNTIF($AV$3:$AV$66,B55)</f>
        <v>0</v>
      </c>
      <c r="B55" s="1313" t="s">
        <v>467</v>
      </c>
      <c r="C55" s="1312" t="str">
        <f t="shared" si="6"/>
        <v/>
      </c>
      <c r="D55" s="1312" t="str">
        <f t="shared" si="6"/>
        <v/>
      </c>
      <c r="F55" s="843"/>
      <c r="G55" s="1607" t="str">
        <f>CONCATENATE(CONCATENATE(H55,".D"))</f>
        <v>P02.D</v>
      </c>
      <c r="H55" s="1999" t="s">
        <v>80</v>
      </c>
      <c r="I55" s="1314" t="s">
        <v>194</v>
      </c>
      <c r="J55" s="1567"/>
      <c r="K55" s="852"/>
      <c r="L55" s="859"/>
      <c r="M55" s="1368"/>
      <c r="N55" s="37"/>
      <c r="O55" s="15"/>
      <c r="P55" s="860"/>
      <c r="Q55" s="1315"/>
      <c r="R55" s="37"/>
      <c r="S55" s="15"/>
      <c r="T55" s="860"/>
      <c r="U55" s="1320"/>
      <c r="V55" s="843"/>
      <c r="W55" s="15"/>
      <c r="X55" s="857"/>
      <c r="Y55" s="1315"/>
      <c r="Z55" s="37"/>
      <c r="AA55" s="15"/>
      <c r="AB55" s="857"/>
      <c r="AC55" s="1315"/>
      <c r="AD55" s="37"/>
      <c r="AE55" s="15"/>
      <c r="AF55" s="857"/>
      <c r="AG55" s="1315"/>
      <c r="AH55" s="37"/>
      <c r="AI55" s="15"/>
      <c r="AJ55" s="857"/>
      <c r="AK55" s="1315"/>
      <c r="AL55" s="854"/>
      <c r="AM55" s="15"/>
      <c r="AN55" s="857"/>
      <c r="AO55" s="1315"/>
      <c r="AP55" s="854"/>
      <c r="AQ55" s="15"/>
      <c r="AR55" s="857"/>
      <c r="AS55" s="1368"/>
      <c r="AT55" s="1325"/>
      <c r="AU55" s="905" t="str">
        <f>CONCATENATE(CONCATENATE(AV55,".D"))</f>
        <v>P05.D</v>
      </c>
      <c r="AV55" s="1999" t="s">
        <v>83</v>
      </c>
      <c r="AW55" s="1314" t="s">
        <v>98</v>
      </c>
      <c r="AX55" s="1567"/>
      <c r="AY55" s="1365"/>
    </row>
    <row r="56" spans="1:51" ht="15.75" hidden="1" customHeight="1" thickTop="1" thickBot="1" x14ac:dyDescent="0.3">
      <c r="A56" s="1606">
        <f t="shared" si="8"/>
        <v>0</v>
      </c>
      <c r="B56" s="1313" t="s">
        <v>468</v>
      </c>
      <c r="C56" s="1312" t="str">
        <f t="shared" si="6"/>
        <v/>
      </c>
      <c r="D56" s="1312" t="str">
        <f t="shared" si="6"/>
        <v/>
      </c>
      <c r="F56" s="843"/>
      <c r="G56" s="1607" t="str">
        <f>CONCATENATE(CONCATENATE(H55,".H"))</f>
        <v>P02.H</v>
      </c>
      <c r="H56" s="2000"/>
      <c r="I56" s="1316" t="s">
        <v>198</v>
      </c>
      <c r="J56" s="1568"/>
      <c r="K56" s="15"/>
      <c r="L56" s="857"/>
      <c r="M56" s="1315"/>
      <c r="N56" s="37"/>
      <c r="O56" s="15"/>
      <c r="P56" s="860"/>
      <c r="Q56" s="1315"/>
      <c r="R56" s="37"/>
      <c r="S56" s="15"/>
      <c r="T56" s="860"/>
      <c r="U56" s="1315"/>
      <c r="V56" s="1570"/>
      <c r="W56" s="15"/>
      <c r="X56" s="857"/>
      <c r="Y56" s="1315"/>
      <c r="Z56" s="37"/>
      <c r="AA56" s="15"/>
      <c r="AB56" s="857"/>
      <c r="AC56" s="1315"/>
      <c r="AD56" s="37"/>
      <c r="AE56" s="15"/>
      <c r="AF56" s="857"/>
      <c r="AG56" s="1315"/>
      <c r="AH56" s="37"/>
      <c r="AI56" s="15"/>
      <c r="AJ56" s="857"/>
      <c r="AK56" s="1315"/>
      <c r="AL56" s="854"/>
      <c r="AM56" s="15"/>
      <c r="AN56" s="857"/>
      <c r="AO56" s="1315"/>
      <c r="AP56" s="854"/>
      <c r="AQ56" s="15"/>
      <c r="AR56" s="857"/>
      <c r="AS56" s="1315"/>
      <c r="AT56" s="37"/>
      <c r="AU56" s="905" t="str">
        <f>CONCATENATE(CONCATENATE(AV55,".H"))</f>
        <v>P05.H</v>
      </c>
      <c r="AV56" s="2000"/>
      <c r="AW56" s="1316" t="s">
        <v>197</v>
      </c>
      <c r="AX56" s="1568"/>
      <c r="AY56" s="1365"/>
    </row>
    <row r="57" spans="1:51" ht="15.75" hidden="1" customHeight="1" thickBot="1" x14ac:dyDescent="0.3">
      <c r="A57" s="1606">
        <f t="shared" si="8"/>
        <v>0</v>
      </c>
      <c r="B57" s="1313" t="s">
        <v>469</v>
      </c>
      <c r="C57" s="1312" t="str">
        <f t="shared" si="6"/>
        <v/>
      </c>
      <c r="D57" s="1312" t="str">
        <f t="shared" si="6"/>
        <v/>
      </c>
      <c r="E57" s="1348"/>
      <c r="F57" s="843"/>
      <c r="G57" s="1364"/>
      <c r="H57" s="857"/>
      <c r="I57" s="1368"/>
      <c r="J57" s="37"/>
      <c r="K57" s="15"/>
      <c r="L57" s="857"/>
      <c r="M57" s="1315"/>
      <c r="N57" s="37"/>
      <c r="O57" s="905" t="str">
        <f>CONCATENATE(CONCATENATE(P57,".D"))</f>
        <v>P39.D</v>
      </c>
      <c r="P57" s="1999" t="s">
        <v>124</v>
      </c>
      <c r="Q57" s="1319" t="str">
        <f>CONCATENATE("vítěz ",L53)</f>
        <v>vítěz P18</v>
      </c>
      <c r="R57" s="1567"/>
      <c r="S57" s="853"/>
      <c r="T57" s="859"/>
      <c r="U57" s="1315"/>
      <c r="V57" s="1570"/>
      <c r="W57" s="15"/>
      <c r="X57" s="857"/>
      <c r="Y57" s="1315"/>
      <c r="Z57" s="37"/>
      <c r="AA57" s="15"/>
      <c r="AB57" s="857"/>
      <c r="AC57" s="1315"/>
      <c r="AD57" s="37"/>
      <c r="AE57" s="15"/>
      <c r="AF57" s="857"/>
      <c r="AG57" s="1315"/>
      <c r="AH57" s="37"/>
      <c r="AI57" s="15"/>
      <c r="AJ57" s="857"/>
      <c r="AK57" s="1315"/>
      <c r="AL57" s="855"/>
      <c r="AM57" s="905" t="str">
        <f>CONCATENATE(CONCATENATE(AN57,".D"))</f>
        <v>P33.D</v>
      </c>
      <c r="AN57" s="1999" t="s">
        <v>118</v>
      </c>
      <c r="AO57" s="1319" t="str">
        <f>CONCATENATE("vítěz ",AR53)</f>
        <v>vítěz P21</v>
      </c>
      <c r="AP57" s="1567"/>
      <c r="AQ57" s="15"/>
      <c r="AR57" s="857"/>
      <c r="AS57" s="1315"/>
      <c r="AT57" s="37"/>
      <c r="AU57" s="15"/>
      <c r="AV57" s="857"/>
      <c r="AW57" s="1368"/>
      <c r="AX57" s="37"/>
      <c r="AY57" s="1365"/>
    </row>
    <row r="58" spans="1:51" ht="15.75" hidden="1" customHeight="1" thickTop="1" thickBot="1" x14ac:dyDescent="0.3">
      <c r="A58" s="1606">
        <f t="shared" si="8"/>
        <v>0</v>
      </c>
      <c r="B58" s="1313" t="s">
        <v>470</v>
      </c>
      <c r="C58" s="1312" t="str">
        <f t="shared" si="6"/>
        <v/>
      </c>
      <c r="D58" s="1312" t="str">
        <f t="shared" si="6"/>
        <v/>
      </c>
      <c r="E58" s="1327"/>
      <c r="F58" s="843"/>
      <c r="G58" s="1364"/>
      <c r="H58" s="857"/>
      <c r="I58" s="1315"/>
      <c r="J58" s="37"/>
      <c r="K58" s="15"/>
      <c r="L58" s="857"/>
      <c r="M58" s="1315"/>
      <c r="N58" s="37"/>
      <c r="O58" s="905" t="str">
        <f>CONCATENATE(CONCATENATE(P57,".H"))</f>
        <v>P39.H</v>
      </c>
      <c r="P58" s="2000"/>
      <c r="Q58" s="1324" t="str">
        <f>CONCATENATE("vítěz ",L61)</f>
        <v>vítěz P30</v>
      </c>
      <c r="R58" s="1568"/>
      <c r="S58" s="15"/>
      <c r="T58" s="857"/>
      <c r="U58" s="1315"/>
      <c r="V58" s="1570"/>
      <c r="W58" s="15"/>
      <c r="X58" s="857"/>
      <c r="Y58" s="1315"/>
      <c r="Z58" s="37"/>
      <c r="AA58" s="15"/>
      <c r="AB58" s="857"/>
      <c r="AC58" s="1315"/>
      <c r="AD58" s="37"/>
      <c r="AE58" s="15"/>
      <c r="AF58" s="857"/>
      <c r="AG58" s="1315"/>
      <c r="AH58" s="37"/>
      <c r="AI58" s="15"/>
      <c r="AJ58" s="857"/>
      <c r="AK58" s="1315"/>
      <c r="AL58" s="37"/>
      <c r="AM58" s="905" t="str">
        <f>CONCATENATE(CONCATENATE(AN57,".H"))</f>
        <v>P33.H</v>
      </c>
      <c r="AN58" s="2000"/>
      <c r="AO58" s="1324" t="str">
        <f>CONCATENATE("vítěz ",AR61)</f>
        <v>vítěz P26</v>
      </c>
      <c r="AP58" s="1568"/>
      <c r="AQ58" s="15"/>
      <c r="AR58" s="857"/>
      <c r="AS58" s="1315"/>
      <c r="AT58" s="37"/>
      <c r="AU58" s="15"/>
      <c r="AV58" s="857"/>
      <c r="AW58" s="1315"/>
      <c r="AX58" s="37"/>
      <c r="AY58" s="1365"/>
    </row>
    <row r="59" spans="1:51" ht="15.75" hidden="1" customHeight="1" x14ac:dyDescent="0.25">
      <c r="A59" s="1606">
        <f t="shared" si="8"/>
        <v>0</v>
      </c>
      <c r="B59" s="1313" t="s">
        <v>471</v>
      </c>
      <c r="C59" s="1312" t="str">
        <f t="shared" ref="C59:D67" si="9">IFERROR(VLOOKUP(CONCATENATE($B59,".",C$2),$AU$3:$AW$64,3,0),IFERROR(VLOOKUP(CONCATENATE($B59,".",C$2),$AQ$3:$AS$64,3,0),IFERROR(VLOOKUP(CONCATENATE($B59,".",C$2),$AM$3:$AO$64,3,0),IFERROR(VLOOKUP(CONCATENATE($B59,".",C$2),$AI$3:$AK$64,3,0),IFERROR(VLOOKUP(CONCATENATE($B59,".",C$2),$AE$3:$AG$64,3,0),IFERROR(VLOOKUP(CONCATENATE($B59,".",C$2),$AA$3:$AC$51,3,0),IFERROR(VLOOKUP(CONCATENATE($B59,".",C$2),$G$3:$I$64,3,0),IFERROR(VLOOKUP(CONCATENATE($B59,".",C$2),$K$3:$M$64,3,0),IFERROR(VLOOKUP(CONCATENATE($B59,".",C$2),$O$3:$Q$64,3,0),IFERROR(VLOOKUP(CONCATENATE($B59,".",C$2),$S$3:$U$64,3,0),IFERROR(VLOOKUP(CONCATENATE($B59,".",C$2),$W$3:$Y$64,3,0),"")))))))))))</f>
        <v/>
      </c>
      <c r="D59" s="1312" t="str">
        <f t="shared" si="9"/>
        <v/>
      </c>
      <c r="F59" s="843"/>
      <c r="G59" s="1607"/>
      <c r="H59" s="1332"/>
      <c r="I59" s="1332"/>
      <c r="J59" s="1332"/>
      <c r="K59" s="1332"/>
      <c r="L59" s="1332"/>
      <c r="M59" s="1315"/>
      <c r="N59" s="37"/>
      <c r="O59" s="15"/>
      <c r="P59" s="862"/>
      <c r="Q59" s="1368"/>
      <c r="R59" s="37"/>
      <c r="S59" s="15"/>
      <c r="T59" s="857"/>
      <c r="U59" s="1315"/>
      <c r="V59" s="37"/>
      <c r="W59" s="15"/>
      <c r="X59" s="857"/>
      <c r="Y59" s="1315"/>
      <c r="Z59" s="37"/>
      <c r="AA59" s="15"/>
      <c r="AB59" s="857"/>
      <c r="AC59" s="1315"/>
      <c r="AD59" s="37"/>
      <c r="AE59" s="15"/>
      <c r="AF59" s="857"/>
      <c r="AG59" s="1315"/>
      <c r="AH59" s="37"/>
      <c r="AI59" s="15"/>
      <c r="AJ59" s="857"/>
      <c r="AK59" s="1315"/>
      <c r="AL59" s="37"/>
      <c r="AM59" s="15"/>
      <c r="AN59" s="857"/>
      <c r="AO59" s="1368"/>
      <c r="AP59" s="854"/>
      <c r="AQ59" s="15"/>
      <c r="AR59" s="857"/>
      <c r="AS59" s="1315"/>
      <c r="AT59" s="37"/>
      <c r="AU59" s="905"/>
      <c r="AV59" s="1332"/>
      <c r="AW59" s="1332"/>
      <c r="AX59" s="1332"/>
      <c r="AY59" s="1608"/>
    </row>
    <row r="60" spans="1:51" ht="15.75" hidden="1" customHeight="1" thickBot="1" x14ac:dyDescent="0.3">
      <c r="A60" s="1606">
        <f t="shared" si="8"/>
        <v>0</v>
      </c>
      <c r="B60" s="1313" t="s">
        <v>472</v>
      </c>
      <c r="C60" s="1312" t="str">
        <f t="shared" si="9"/>
        <v/>
      </c>
      <c r="D60" s="1312" t="str">
        <f t="shared" si="9"/>
        <v/>
      </c>
      <c r="F60" s="843"/>
      <c r="G60" s="1607"/>
      <c r="H60" s="1332"/>
      <c r="I60" s="1332"/>
      <c r="J60" s="1332"/>
      <c r="K60" s="1332"/>
      <c r="L60" s="1332"/>
      <c r="M60" s="1315"/>
      <c r="N60" s="37"/>
      <c r="O60" s="15"/>
      <c r="P60" s="860"/>
      <c r="Q60" s="1315"/>
      <c r="R60" s="37"/>
      <c r="S60" s="15"/>
      <c r="T60" s="857"/>
      <c r="U60" s="1315"/>
      <c r="V60" s="37"/>
      <c r="W60" s="15"/>
      <c r="X60" s="857"/>
      <c r="Y60" s="1315"/>
      <c r="Z60" s="37"/>
      <c r="AA60" s="15"/>
      <c r="AB60" s="857"/>
      <c r="AC60" s="1315"/>
      <c r="AD60" s="37"/>
      <c r="AE60" s="15"/>
      <c r="AF60" s="857"/>
      <c r="AG60" s="1315"/>
      <c r="AH60" s="37"/>
      <c r="AI60" s="15"/>
      <c r="AJ60" s="857"/>
      <c r="AK60" s="1315"/>
      <c r="AL60" s="37"/>
      <c r="AM60" s="15"/>
      <c r="AN60" s="857"/>
      <c r="AO60" s="1315"/>
      <c r="AP60" s="854"/>
      <c r="AQ60" s="15"/>
      <c r="AR60" s="857"/>
      <c r="AS60" s="1315"/>
      <c r="AT60" s="1374"/>
      <c r="AU60" s="905"/>
      <c r="AV60" s="1332"/>
      <c r="AW60" s="1332"/>
      <c r="AX60" s="1332"/>
      <c r="AY60" s="1608"/>
    </row>
    <row r="61" spans="1:51" ht="15.75" hidden="1" customHeight="1" thickBot="1" x14ac:dyDescent="0.3">
      <c r="A61" s="1606">
        <f t="shared" si="8"/>
        <v>0</v>
      </c>
      <c r="B61" s="1313" t="s">
        <v>473</v>
      </c>
      <c r="C61" s="1312" t="str">
        <f t="shared" si="9"/>
        <v/>
      </c>
      <c r="D61" s="1312" t="str">
        <f t="shared" si="9"/>
        <v/>
      </c>
      <c r="F61" s="843"/>
      <c r="G61" s="1364"/>
      <c r="H61" s="857"/>
      <c r="I61" s="1368"/>
      <c r="J61" s="37"/>
      <c r="K61" s="905" t="str">
        <f>CONCATENATE(CONCATENATE(L61,".D"))</f>
        <v>P30.D</v>
      </c>
      <c r="L61" s="1999" t="s">
        <v>91</v>
      </c>
      <c r="M61" s="1314" t="s">
        <v>295</v>
      </c>
      <c r="N61" s="1567"/>
      <c r="O61" s="853"/>
      <c r="P61" s="859"/>
      <c r="Q61" s="1315"/>
      <c r="R61" s="37"/>
      <c r="S61" s="15"/>
      <c r="T61" s="857"/>
      <c r="U61" s="1315"/>
      <c r="V61" s="1570"/>
      <c r="W61" s="15"/>
      <c r="X61" s="857"/>
      <c r="Y61" s="1315"/>
      <c r="Z61" s="37"/>
      <c r="AA61" s="15"/>
      <c r="AB61" s="857"/>
      <c r="AC61" s="1315"/>
      <c r="AD61" s="37"/>
      <c r="AE61" s="15"/>
      <c r="AF61" s="857"/>
      <c r="AG61" s="1315"/>
      <c r="AH61" s="37"/>
      <c r="AI61" s="15"/>
      <c r="AJ61" s="857"/>
      <c r="AK61" s="1315"/>
      <c r="AL61" s="37"/>
      <c r="AM61" s="15"/>
      <c r="AN61" s="857"/>
      <c r="AO61" s="1315"/>
      <c r="AP61" s="855"/>
      <c r="AQ61" s="905" t="str">
        <f>CONCATENATE(CONCATENATE(AR61,".D"))</f>
        <v>P26.D</v>
      </c>
      <c r="AR61" s="2016" t="s">
        <v>115</v>
      </c>
      <c r="AS61" s="1314" t="s">
        <v>748</v>
      </c>
      <c r="AT61" s="1567"/>
      <c r="AU61" s="15"/>
      <c r="AV61" s="857"/>
      <c r="AW61" s="1368"/>
      <c r="AX61" s="37"/>
      <c r="AY61" s="1365"/>
    </row>
    <row r="62" spans="1:51" ht="15.75" hidden="1" customHeight="1" thickTop="1" thickBot="1" x14ac:dyDescent="0.3">
      <c r="A62" s="1606">
        <f t="shared" si="8"/>
        <v>0</v>
      </c>
      <c r="B62" s="1313" t="s">
        <v>474</v>
      </c>
      <c r="C62" s="1312" t="str">
        <f t="shared" si="9"/>
        <v/>
      </c>
      <c r="D62" s="1312" t="str">
        <f t="shared" si="9"/>
        <v/>
      </c>
      <c r="F62" s="843"/>
      <c r="G62" s="1364"/>
      <c r="H62" s="857"/>
      <c r="I62" s="1315"/>
      <c r="J62" s="37"/>
      <c r="K62" s="905" t="str">
        <f>CONCATENATE(CONCATENATE(L61,".H"))</f>
        <v>P30.H</v>
      </c>
      <c r="L62" s="2000"/>
      <c r="M62" s="1324" t="str">
        <f>CONCATENATE("vítěz ",H63)</f>
        <v>vítěz P14</v>
      </c>
      <c r="N62" s="1568"/>
      <c r="O62" s="15"/>
      <c r="P62" s="857"/>
      <c r="Q62" s="1315"/>
      <c r="R62" s="37"/>
      <c r="S62" s="15"/>
      <c r="T62" s="857"/>
      <c r="U62" s="1315"/>
      <c r="V62" s="1570"/>
      <c r="W62" s="15"/>
      <c r="X62" s="857"/>
      <c r="Y62" s="1315"/>
      <c r="Z62" s="37"/>
      <c r="AA62" s="15"/>
      <c r="AB62" s="857"/>
      <c r="AC62" s="1315"/>
      <c r="AD62" s="37"/>
      <c r="AE62" s="15"/>
      <c r="AF62" s="857"/>
      <c r="AG62" s="1315"/>
      <c r="AH62" s="37"/>
      <c r="AI62" s="15"/>
      <c r="AJ62" s="857"/>
      <c r="AK62" s="1315"/>
      <c r="AL62" s="37"/>
      <c r="AM62" s="15"/>
      <c r="AN62" s="857"/>
      <c r="AO62" s="1315"/>
      <c r="AP62" s="37"/>
      <c r="AQ62" s="905" t="str">
        <f>CONCATENATE(CONCATENATE(AR61,".H"))</f>
        <v>P26.H</v>
      </c>
      <c r="AR62" s="2017"/>
      <c r="AS62" s="1324" t="str">
        <f>CONCATENATE("vítěz ",AV63)</f>
        <v>vítěz P10</v>
      </c>
      <c r="AT62" s="1568"/>
      <c r="AU62" s="15"/>
      <c r="AV62" s="857"/>
      <c r="AW62" s="1315"/>
      <c r="AX62" s="37"/>
      <c r="AY62" s="1365"/>
    </row>
    <row r="63" spans="1:51" ht="15.75" hidden="1" customHeight="1" thickBot="1" x14ac:dyDescent="0.3">
      <c r="A63" s="1606">
        <f t="shared" si="8"/>
        <v>0</v>
      </c>
      <c r="B63" s="1313" t="s">
        <v>475</v>
      </c>
      <c r="C63" s="1312" t="str">
        <f t="shared" si="9"/>
        <v/>
      </c>
      <c r="D63" s="1312" t="str">
        <f t="shared" si="9"/>
        <v/>
      </c>
      <c r="F63" s="843"/>
      <c r="G63" s="1607" t="str">
        <f>CONCATENATE(CONCATENATE(H63,".D"))</f>
        <v>P14.D</v>
      </c>
      <c r="H63" s="2016" t="s">
        <v>111</v>
      </c>
      <c r="I63" s="1314" t="s">
        <v>745</v>
      </c>
      <c r="J63" s="1567"/>
      <c r="K63" s="852"/>
      <c r="L63" s="859"/>
      <c r="M63" s="1368"/>
      <c r="N63" s="37"/>
      <c r="O63" s="285"/>
      <c r="P63" s="1330"/>
      <c r="Q63" s="1315"/>
      <c r="R63" s="1570"/>
      <c r="S63" s="15"/>
      <c r="T63" s="857"/>
      <c r="U63" s="1315"/>
      <c r="V63" s="1570"/>
      <c r="W63" s="15"/>
      <c r="X63" s="857"/>
      <c r="Y63" s="1315"/>
      <c r="Z63" s="37"/>
      <c r="AA63" s="15"/>
      <c r="AB63" s="857"/>
      <c r="AC63" s="1315"/>
      <c r="AD63" s="37"/>
      <c r="AE63" s="15"/>
      <c r="AF63" s="857"/>
      <c r="AG63" s="1315"/>
      <c r="AH63" s="37"/>
      <c r="AI63" s="15"/>
      <c r="AJ63" s="857"/>
      <c r="AK63" s="1315"/>
      <c r="AL63" s="37"/>
      <c r="AM63" s="15"/>
      <c r="AN63" s="857"/>
      <c r="AO63" s="1315"/>
      <c r="AP63" s="37"/>
      <c r="AQ63" s="15"/>
      <c r="AR63" s="857"/>
      <c r="AS63" s="1368"/>
      <c r="AT63" s="1325"/>
      <c r="AU63" s="905" t="str">
        <f>CONCATENATE(CONCATENATE(AV63,".D"))</f>
        <v>P10.D</v>
      </c>
      <c r="AV63" s="2016" t="s">
        <v>77</v>
      </c>
      <c r="AW63" s="1314" t="s">
        <v>299</v>
      </c>
      <c r="AX63" s="1567"/>
      <c r="AY63" s="1365"/>
    </row>
    <row r="64" spans="1:51" ht="15.75" hidden="1" customHeight="1" thickTop="1" thickBot="1" x14ac:dyDescent="0.3">
      <c r="A64" s="1606">
        <f t="shared" si="8"/>
        <v>0</v>
      </c>
      <c r="B64" s="1313" t="s">
        <v>476</v>
      </c>
      <c r="C64" s="1312" t="str">
        <f t="shared" si="9"/>
        <v/>
      </c>
      <c r="D64" s="1312" t="str">
        <f t="shared" si="9"/>
        <v/>
      </c>
      <c r="F64" s="843"/>
      <c r="G64" s="1607" t="str">
        <f>CONCATENATE(CONCATENATE(H63,".H"))</f>
        <v>P14.H</v>
      </c>
      <c r="H64" s="2017"/>
      <c r="I64" s="1316" t="s">
        <v>751</v>
      </c>
      <c r="J64" s="1568"/>
      <c r="K64" s="15"/>
      <c r="L64" s="857"/>
      <c r="M64" s="1315"/>
      <c r="N64" s="37"/>
      <c r="O64" s="15"/>
      <c r="P64" s="857"/>
      <c r="Q64" s="1315"/>
      <c r="R64" s="37"/>
      <c r="S64" s="15"/>
      <c r="T64" s="857"/>
      <c r="U64" s="1315"/>
      <c r="V64" s="1570"/>
      <c r="W64" s="15"/>
      <c r="X64" s="857"/>
      <c r="Y64" s="1315"/>
      <c r="Z64" s="37"/>
      <c r="AA64" s="15"/>
      <c r="AB64" s="857"/>
      <c r="AC64" s="1315"/>
      <c r="AD64" s="37"/>
      <c r="AE64" s="15"/>
      <c r="AF64" s="857"/>
      <c r="AG64" s="1315"/>
      <c r="AH64" s="37"/>
      <c r="AI64" s="15"/>
      <c r="AJ64" s="857"/>
      <c r="AK64" s="1315"/>
      <c r="AL64" s="37"/>
      <c r="AM64" s="15"/>
      <c r="AN64" s="857"/>
      <c r="AO64" s="1315"/>
      <c r="AP64" s="37"/>
      <c r="AQ64" s="15"/>
      <c r="AR64" s="857"/>
      <c r="AS64" s="1315"/>
      <c r="AT64" s="37"/>
      <c r="AU64" s="905" t="str">
        <f>CONCATENATE(CONCATENATE(AV63,".H"))</f>
        <v>P10.H</v>
      </c>
      <c r="AV64" s="2017"/>
      <c r="AW64" s="1316" t="s">
        <v>296</v>
      </c>
      <c r="AX64" s="1568"/>
      <c r="AY64" s="1365"/>
    </row>
    <row r="65" spans="1:51" ht="15.75" hidden="1" customHeight="1" x14ac:dyDescent="0.25">
      <c r="A65" s="1606">
        <f t="shared" si="8"/>
        <v>0</v>
      </c>
      <c r="B65" s="1313" t="s">
        <v>477</v>
      </c>
      <c r="C65" s="1312" t="str">
        <f t="shared" si="9"/>
        <v/>
      </c>
      <c r="D65" s="1312" t="str">
        <f t="shared" si="9"/>
        <v/>
      </c>
      <c r="F65" s="843"/>
      <c r="G65" s="1364"/>
      <c r="H65" s="857"/>
      <c r="I65" s="1368"/>
      <c r="J65" s="37"/>
      <c r="K65" s="15"/>
      <c r="L65" s="857"/>
      <c r="M65" s="1315"/>
      <c r="N65" s="37"/>
      <c r="O65" s="15"/>
      <c r="P65" s="857"/>
      <c r="Q65" s="1315"/>
      <c r="R65" s="37"/>
      <c r="S65" s="15"/>
      <c r="T65" s="857"/>
      <c r="U65" s="1315"/>
      <c r="V65" s="1570"/>
      <c r="W65" s="15"/>
      <c r="X65" s="857"/>
      <c r="Y65" s="1315"/>
      <c r="Z65" s="37"/>
      <c r="AA65" s="15"/>
      <c r="AB65" s="857"/>
      <c r="AC65" s="1315"/>
      <c r="AD65" s="37"/>
      <c r="AE65" s="15"/>
      <c r="AF65" s="857"/>
      <c r="AG65" s="1315"/>
      <c r="AH65" s="37"/>
      <c r="AI65" s="15"/>
      <c r="AJ65" s="857"/>
      <c r="AK65" s="1315"/>
      <c r="AL65" s="37"/>
      <c r="AM65" s="15"/>
      <c r="AN65" s="857"/>
      <c r="AO65" s="1315"/>
      <c r="AP65" s="37"/>
      <c r="AQ65" s="15"/>
      <c r="AR65" s="857"/>
      <c r="AS65" s="1315"/>
      <c r="AT65" s="37"/>
      <c r="AU65" s="15"/>
      <c r="AV65" s="857"/>
      <c r="AW65" s="1368"/>
      <c r="AX65" s="37"/>
      <c r="AY65" s="1365"/>
    </row>
    <row r="66" spans="1:51" ht="15.75" hidden="1" customHeight="1" thickBot="1" x14ac:dyDescent="0.3">
      <c r="A66" s="1606">
        <f t="shared" si="8"/>
        <v>0</v>
      </c>
      <c r="B66" s="1313" t="s">
        <v>478</v>
      </c>
      <c r="C66" s="1312" t="str">
        <f t="shared" si="9"/>
        <v/>
      </c>
      <c r="D66" s="1312" t="str">
        <f t="shared" si="9"/>
        <v/>
      </c>
      <c r="F66" s="843"/>
      <c r="G66" s="1371"/>
      <c r="H66" s="1372"/>
      <c r="I66" s="1373"/>
      <c r="J66" s="1374"/>
      <c r="K66" s="1375"/>
      <c r="L66" s="1372"/>
      <c r="M66" s="1373"/>
      <c r="N66" s="1374"/>
      <c r="O66" s="1375"/>
      <c r="P66" s="1372"/>
      <c r="Q66" s="1373"/>
      <c r="R66" s="1374"/>
      <c r="S66" s="1375"/>
      <c r="T66" s="1372"/>
      <c r="U66" s="1373"/>
      <c r="V66" s="1376"/>
      <c r="W66" s="1375"/>
      <c r="X66" s="1372"/>
      <c r="Y66" s="1373"/>
      <c r="Z66" s="1374"/>
      <c r="AA66" s="1375"/>
      <c r="AB66" s="1372"/>
      <c r="AC66" s="1373"/>
      <c r="AD66" s="1374"/>
      <c r="AE66" s="1375"/>
      <c r="AF66" s="1372"/>
      <c r="AG66" s="1373"/>
      <c r="AH66" s="1374"/>
      <c r="AI66" s="1375"/>
      <c r="AJ66" s="1372"/>
      <c r="AK66" s="1373"/>
      <c r="AL66" s="1374"/>
      <c r="AM66" s="1375"/>
      <c r="AN66" s="1372"/>
      <c r="AO66" s="1373"/>
      <c r="AP66" s="1374"/>
      <c r="AQ66" s="1375"/>
      <c r="AR66" s="1372"/>
      <c r="AS66" s="1373"/>
      <c r="AT66" s="1374"/>
      <c r="AU66" s="1375"/>
      <c r="AV66" s="1372"/>
      <c r="AW66" s="1373"/>
      <c r="AX66" s="1374"/>
      <c r="AY66" s="1377"/>
    </row>
    <row r="67" spans="1:51" s="813" customFormat="1" ht="20.25" hidden="1" customHeight="1" thickBot="1" x14ac:dyDescent="0.3">
      <c r="A67" s="1606">
        <f t="shared" si="8"/>
        <v>0</v>
      </c>
      <c r="B67" s="1313" t="s">
        <v>479</v>
      </c>
      <c r="C67" s="1312" t="str">
        <f t="shared" si="9"/>
        <v/>
      </c>
      <c r="D67" s="1312" t="str">
        <f t="shared" si="9"/>
        <v/>
      </c>
      <c r="E67"/>
      <c r="F67" s="843"/>
      <c r="G67" s="285"/>
      <c r="H67" s="2015" t="s">
        <v>709</v>
      </c>
      <c r="I67" s="2015"/>
      <c r="J67" s="842"/>
      <c r="L67" s="861"/>
      <c r="M67" s="1310"/>
      <c r="N67" s="842"/>
      <c r="P67" s="861"/>
      <c r="Q67" s="1310"/>
      <c r="R67" s="842"/>
      <c r="T67" s="861"/>
      <c r="U67" s="1310"/>
      <c r="V67" s="842"/>
      <c r="X67" s="861"/>
      <c r="Y67" s="1310"/>
      <c r="Z67" s="842"/>
      <c r="AB67" s="861"/>
      <c r="AC67" s="1310"/>
      <c r="AD67" s="842"/>
      <c r="AF67" s="861"/>
      <c r="AG67" s="1310"/>
      <c r="AH67" s="842"/>
      <c r="AJ67" s="861"/>
      <c r="AK67" s="1310"/>
      <c r="AL67" s="842"/>
      <c r="AN67" s="861"/>
      <c r="AO67" s="1310"/>
      <c r="AP67" s="842"/>
      <c r="AR67" s="861"/>
      <c r="AS67" s="1310"/>
      <c r="AT67" s="842"/>
      <c r="AV67" s="861"/>
      <c r="AW67" s="1310"/>
      <c r="AX67" s="842"/>
    </row>
    <row r="68" spans="1:51" s="813" customFormat="1" ht="20.25" customHeight="1" x14ac:dyDescent="0.25">
      <c r="A68"/>
      <c r="B68"/>
      <c r="C68"/>
      <c r="D68"/>
      <c r="E68"/>
      <c r="F68" s="843"/>
      <c r="G68" s="1357"/>
      <c r="H68" s="1358"/>
      <c r="I68" s="1359"/>
      <c r="J68" s="1360"/>
      <c r="K68" s="1361"/>
      <c r="L68" s="1358"/>
      <c r="M68" s="1359"/>
      <c r="N68" s="1360"/>
      <c r="O68" s="1361"/>
      <c r="P68" s="1358"/>
      <c r="Q68" s="1359"/>
      <c r="R68" s="1360"/>
      <c r="S68" s="1361"/>
      <c r="T68" s="1358"/>
      <c r="U68" s="1359"/>
      <c r="V68" s="1360"/>
      <c r="W68" s="1361"/>
      <c r="X68" s="1358"/>
      <c r="Y68" s="1359"/>
      <c r="Z68" s="1360"/>
      <c r="AA68" s="1361"/>
      <c r="AB68" s="1358"/>
      <c r="AC68" s="1359"/>
      <c r="AD68" s="1360"/>
      <c r="AE68" s="1361"/>
      <c r="AF68" s="1358"/>
      <c r="AG68" s="1359"/>
      <c r="AH68" s="1360"/>
      <c r="AI68" s="1361"/>
      <c r="AJ68" s="1358"/>
      <c r="AK68" s="1359"/>
      <c r="AL68" s="1360"/>
      <c r="AM68" s="1361"/>
      <c r="AN68" s="1358"/>
      <c r="AO68" s="1359"/>
      <c r="AP68" s="1360"/>
      <c r="AQ68" s="1361"/>
      <c r="AR68" s="1358"/>
      <c r="AS68" s="1359"/>
      <c r="AT68" s="1360"/>
      <c r="AU68" s="1361"/>
      <c r="AV68" s="1358"/>
      <c r="AW68" s="1359"/>
      <c r="AX68" s="1360"/>
      <c r="AY68" s="1362"/>
    </row>
    <row r="69" spans="1:51" ht="20.25" customHeight="1" x14ac:dyDescent="0.25">
      <c r="G69" s="1364"/>
      <c r="H69" s="857"/>
      <c r="I69" s="1315"/>
      <c r="J69" s="37"/>
      <c r="K69" s="15"/>
      <c r="L69" s="857"/>
      <c r="M69" s="1315"/>
      <c r="N69" s="37"/>
      <c r="O69" s="15"/>
      <c r="P69" s="857"/>
      <c r="Q69" s="1315"/>
      <c r="R69" s="37"/>
      <c r="S69" s="15"/>
      <c r="T69" s="857"/>
      <c r="U69" s="1315"/>
      <c r="V69" s="2001"/>
      <c r="W69" s="285"/>
      <c r="X69" s="1330"/>
      <c r="Y69" s="1315"/>
      <c r="Z69" s="37"/>
      <c r="AA69" s="15"/>
      <c r="AB69" s="857"/>
      <c r="AC69" s="1315"/>
      <c r="AD69" s="37"/>
      <c r="AE69" s="15"/>
      <c r="AF69" s="857"/>
      <c r="AG69" s="1315"/>
      <c r="AH69" s="37"/>
      <c r="AI69" s="15"/>
      <c r="AJ69" s="857"/>
      <c r="AK69" s="1315"/>
      <c r="AL69" s="37"/>
      <c r="AM69" s="15"/>
      <c r="AN69" s="857"/>
      <c r="AO69" s="1315"/>
      <c r="AP69" s="37"/>
      <c r="AQ69" s="15"/>
      <c r="AR69" s="857"/>
      <c r="AS69" s="1315"/>
      <c r="AT69" s="37"/>
      <c r="AU69" s="15"/>
      <c r="AV69" s="2001"/>
      <c r="AW69" s="1620"/>
      <c r="AX69" s="1570"/>
      <c r="AY69" s="1365"/>
    </row>
    <row r="70" spans="1:51" ht="20.25" customHeight="1" thickBot="1" x14ac:dyDescent="0.3">
      <c r="G70" s="1364"/>
      <c r="H70" s="857"/>
      <c r="I70" s="1315"/>
      <c r="J70" s="37"/>
      <c r="K70" s="15"/>
      <c r="L70" s="857"/>
      <c r="M70" s="1315"/>
      <c r="N70" s="37"/>
      <c r="O70" s="15"/>
      <c r="P70" s="857"/>
      <c r="Q70" s="1315"/>
      <c r="R70" s="37"/>
      <c r="S70" s="15"/>
      <c r="T70" s="857"/>
      <c r="U70" s="1315"/>
      <c r="V70" s="2001"/>
      <c r="W70" s="285"/>
      <c r="X70" s="1366"/>
      <c r="Y70" s="1366"/>
      <c r="Z70" s="1366"/>
      <c r="AA70" s="15"/>
      <c r="AB70" s="857"/>
      <c r="AC70" s="1317" t="s">
        <v>125</v>
      </c>
      <c r="AD70" s="37"/>
      <c r="AE70" s="15"/>
      <c r="AF70" s="1366"/>
      <c r="AG70" s="1366"/>
      <c r="AH70" s="1366"/>
      <c r="AI70" s="15"/>
      <c r="AJ70" s="857"/>
      <c r="AK70" s="1315"/>
      <c r="AL70" s="37"/>
      <c r="AM70" s="15"/>
      <c r="AN70" s="857"/>
      <c r="AO70" s="1315"/>
      <c r="AP70" s="37"/>
      <c r="AQ70" s="15"/>
      <c r="AR70" s="857"/>
      <c r="AS70" s="1315"/>
      <c r="AT70" s="37"/>
      <c r="AU70" s="15"/>
      <c r="AV70" s="2001"/>
      <c r="AW70" s="1620"/>
      <c r="AX70" s="1570"/>
      <c r="AY70" s="1365"/>
    </row>
    <row r="71" spans="1:51" ht="20.25" customHeight="1" thickBot="1" x14ac:dyDescent="0.3">
      <c r="G71" s="1364"/>
      <c r="H71" s="857"/>
      <c r="I71" s="904"/>
      <c r="J71" s="1308"/>
      <c r="K71" s="15"/>
      <c r="L71" s="1999" t="str">
        <f>L5</f>
        <v>P22</v>
      </c>
      <c r="M71" s="902" t="str">
        <f ca="1">IFERROR(CONCATENATE(IF(LEN(VLOOKUP(L71,'Rozpis zápasů'!$D$163:$AB$214,7,0))=2,CONCATENATE(VLOOKUP(L71,'Rozpis zápasů'!$D$163:$AB$214,7,0)," - "),""),VLOOKUP(VLOOKUP(L71,'Rozpis zápasů'!$D$163:$AB$214,3,0),Tabulka!$B$4:$C$239,2,0)),IF(LEN(VLOOKUP(L71,'Rozpis zápasů'!$D$163:$AB$214,7,0))=2,VLOOKUP(L71,'Rozpis zápasů'!$D$163:$AB$214,7,0),""))</f>
        <v>1A - Renčín/ 
Hejný</v>
      </c>
      <c r="N71" s="1341">
        <f>VLOOKUP(L71,'Rozpis zápasů'!$D$163:$AB$214,5,0)</f>
        <v>2</v>
      </c>
      <c r="O71" s="15"/>
      <c r="P71" s="857"/>
      <c r="Q71" s="1315"/>
      <c r="R71" s="37"/>
      <c r="S71" s="15"/>
      <c r="T71" s="857"/>
      <c r="U71" s="1320"/>
      <c r="V71" s="857"/>
      <c r="W71" s="285"/>
      <c r="X71" s="1366"/>
      <c r="Y71" s="1366"/>
      <c r="Z71" s="1366"/>
      <c r="AA71" s="15"/>
      <c r="AB71" s="1369" t="s">
        <v>100</v>
      </c>
      <c r="AC71" s="1520" t="str">
        <f ca="1">IF(AD95="","",IF(AD95&gt;AD97,AC95,AC97))</f>
        <v>Dóža/ 
Mück</v>
      </c>
      <c r="AD71" s="37"/>
      <c r="AE71" s="15"/>
      <c r="AF71" s="1366"/>
      <c r="AG71" s="1366"/>
      <c r="AH71" s="1366"/>
      <c r="AI71" s="15"/>
      <c r="AJ71" s="857"/>
      <c r="AK71" s="1315"/>
      <c r="AL71" s="37"/>
      <c r="AM71" s="15"/>
      <c r="AN71" s="857"/>
      <c r="AO71" s="1315"/>
      <c r="AP71" s="37"/>
      <c r="AQ71" s="15"/>
      <c r="AR71" s="1999" t="str">
        <f>AR5</f>
        <v>P19</v>
      </c>
      <c r="AS71" s="902" t="str">
        <f ca="1">IFERROR(CONCATENATE(IF(LEN(VLOOKUP(AR71,'Rozpis zápasů'!$D$163:$AB$214,7,0))=2,CONCATENATE(VLOOKUP(AR71,'Rozpis zápasů'!$D$163:$AB$214,7,0)," - "),""),VLOOKUP(VLOOKUP(AR71,'Rozpis zápasů'!$D$163:$AB$214,3,0),Tabulka!$B$4:$C$239,2,0)),IF(LEN(VLOOKUP(AR71,'Rozpis zápasů'!$D$163:$AB$214,7,0))=2,VLOOKUP(AR71,'Rozpis zápasů'!$D$163:$AB$214,7,0),""))</f>
        <v>1B - Dóža/ 
Mück</v>
      </c>
      <c r="AT71" s="1567">
        <f>VLOOKUP(AR71,'Rozpis zápasů'!$D$163:$AB$214,5,0)</f>
        <v>2</v>
      </c>
      <c r="AU71" s="15"/>
      <c r="AV71" s="1330"/>
      <c r="AW71" s="1621"/>
      <c r="AX71" s="842"/>
      <c r="AY71" s="1365"/>
    </row>
    <row r="72" spans="1:51" ht="20.25" customHeight="1" thickTop="1" thickBot="1" x14ac:dyDescent="0.3">
      <c r="G72" s="1364"/>
      <c r="H72" s="857"/>
      <c r="I72" s="1315"/>
      <c r="J72" s="37"/>
      <c r="K72" s="15"/>
      <c r="L72" s="2000"/>
      <c r="M72" s="903" t="str">
        <f ca="1">IFERROR(CONCATENATE(IF(LEN(VLOOKUP(L71,'Rozpis zápasů'!$D$163:$AB$214,8,0))=2,CONCATENATE(VLOOKUP(L71,'Rozpis zápasů'!$D$163:$AB$214,8,0)," - "),""),VLOOKUP(VLOOKUP(L71,'Rozpis zápasů'!$D$163:$AB$214,4,0),Tabulka!$B$4:$C$239,2,0)),IF(LEN(VLOOKUP(L71,'Rozpis zápasů'!$D$163:$AB$214,7,0))=2,VLOOKUP(L71,'Rozpis zápasů'!$D$163:$AB$214,8,0),""))</f>
        <v>Vojta/ 
Nikolič</v>
      </c>
      <c r="N72" s="1346">
        <f>VLOOKUP(L71,'Rozpis zápasů'!$D$163:$AB$214,6,0)</f>
        <v>0</v>
      </c>
      <c r="O72" s="851"/>
      <c r="P72" s="858"/>
      <c r="Q72" s="1315"/>
      <c r="R72" s="37"/>
      <c r="S72" s="15"/>
      <c r="T72" s="857"/>
      <c r="U72" s="1320"/>
      <c r="V72" s="857"/>
      <c r="W72" s="285"/>
      <c r="X72" s="1366"/>
      <c r="Y72" s="1366"/>
      <c r="Z72" s="1366"/>
      <c r="AA72" s="15"/>
      <c r="AB72" s="1369" t="s">
        <v>101</v>
      </c>
      <c r="AC72" s="1321" t="str">
        <f ca="1">IF(AD95="","",IF(AD97&gt;AD95,AC95,AC99))</f>
        <v>Krbec/ 
Netopilík</v>
      </c>
      <c r="AD72" s="37"/>
      <c r="AE72" s="15"/>
      <c r="AF72" s="1366"/>
      <c r="AG72" s="1366"/>
      <c r="AH72" s="1366"/>
      <c r="AI72" s="15"/>
      <c r="AJ72" s="857"/>
      <c r="AK72" s="1315"/>
      <c r="AL72" s="37"/>
      <c r="AM72" s="15"/>
      <c r="AN72" s="857"/>
      <c r="AO72" s="1315"/>
      <c r="AP72" s="850"/>
      <c r="AQ72" s="851"/>
      <c r="AR72" s="2000"/>
      <c r="AS72" s="903" t="str">
        <f ca="1">IFERROR(CONCATENATE(IF(LEN(VLOOKUP(AR71,'Rozpis zápasů'!$D$163:$AB$214,8,0))=2,CONCATENATE(VLOOKUP(AR71,'Rozpis zápasů'!$D$163:$AB$214,8,0)," - "),""),VLOOKUP(VLOOKUP(AR71,'Rozpis zápasů'!$D$163:$AB$214,4,0),Tabulka!$B$4:$C$239,2,0)),IF(LEN(VLOOKUP(AR71,'Rozpis zápasů'!$D$163:$AB$214,7,0))=2,VLOOKUP(AR71,'Rozpis zápasů'!$D$163:$AB$214,8,0),""))</f>
        <v>Chudomský/ 
Ryšavý</v>
      </c>
      <c r="AT72" s="1346">
        <f>VLOOKUP(AR71,'Rozpis zápasů'!$D$163:$AB$214,6,0)</f>
        <v>0</v>
      </c>
      <c r="AU72" s="15"/>
      <c r="AV72" s="857"/>
      <c r="AW72" s="1315"/>
      <c r="AX72" s="37"/>
      <c r="AY72" s="1365"/>
    </row>
    <row r="73" spans="1:51" ht="20.25" customHeight="1" thickBot="1" x14ac:dyDescent="0.3">
      <c r="G73" s="1364"/>
      <c r="H73" s="1999" t="str">
        <f>H7</f>
        <v>P06</v>
      </c>
      <c r="I73" s="902" t="str">
        <f ca="1">IFERROR(CONCATENATE(IF(LEN(VLOOKUP(H73,'Rozpis zápasů'!$D$163:$AB$214,7,0))=2,CONCATENATE(VLOOKUP(H73,'Rozpis zápasů'!$D$163:$AB$214,7,0)," - "),""),VLOOKUP(VLOOKUP(H73,'Rozpis zápasů'!$D$163:$AB$214,3,0),Tabulka!$B$4:$C$239,2,0)),IF(LEN(VLOOKUP(H73,'Rozpis zápasů'!$D$163:$AB$214,7,0))=2,VLOOKUP(H73,'Rozpis zápasů'!$D$163:$AB$214,7,0),""))</f>
        <v>2D - Vojta/ 
Nikolič</v>
      </c>
      <c r="J73" s="1341">
        <f>VLOOKUP(H73,'Rozpis zápasů'!$D$163:$AB$214,5,0)</f>
        <v>2</v>
      </c>
      <c r="K73" s="852"/>
      <c r="L73" s="859"/>
      <c r="M73" s="904" t="str">
        <f>CONCATENATE(VLOOKUP(L71,'Rozpis zápasů'!$D$163:$AB$214,25,0)," (",VLOOKUP(L71,'Rozpis zápasů'!$D$163:$AB$214,14,0),")")</f>
        <v>B (16:30 - 16:40)</v>
      </c>
      <c r="N73" s="1308"/>
      <c r="O73" s="15"/>
      <c r="P73" s="860"/>
      <c r="Q73" s="1315"/>
      <c r="R73" s="37"/>
      <c r="S73" s="15"/>
      <c r="T73" s="857"/>
      <c r="U73" s="1315"/>
      <c r="V73" s="2001"/>
      <c r="W73" s="285"/>
      <c r="X73" s="1366"/>
      <c r="Y73" s="1366"/>
      <c r="Z73" s="1366"/>
      <c r="AA73" s="15"/>
      <c r="AB73" s="1369" t="s">
        <v>102</v>
      </c>
      <c r="AC73" s="1321" t="str">
        <f ca="1">IF(AD101="","",IF(AD101&gt;AD102,AC101,AC102))</f>
        <v>Kindl/ 
Kotoun</v>
      </c>
      <c r="AD73" s="37"/>
      <c r="AE73" s="15"/>
      <c r="AF73" s="1366"/>
      <c r="AG73" s="1366"/>
      <c r="AH73" s="1366"/>
      <c r="AI73" s="15"/>
      <c r="AJ73" s="857"/>
      <c r="AK73" s="1315"/>
      <c r="AL73" s="37"/>
      <c r="AM73" s="15"/>
      <c r="AN73" s="857"/>
      <c r="AO73" s="1315"/>
      <c r="AP73" s="854"/>
      <c r="AQ73" s="15"/>
      <c r="AR73" s="857"/>
      <c r="AS73" s="904" t="str">
        <f>CONCATENATE(VLOOKUP(AR71,'Rozpis zápasů'!$D$163:$AB$214,25,0)," (",VLOOKUP(AR71,'Rozpis zápasů'!$D$163:$AB$214,14,0),")")</f>
        <v>C (16:20 - 16:30)</v>
      </c>
      <c r="AT73" s="1325"/>
      <c r="AU73" s="856"/>
      <c r="AV73" s="1999" t="str">
        <f>AV7</f>
        <v>P03</v>
      </c>
      <c r="AW73" s="902" t="str">
        <f ca="1">IFERROR(CONCATENATE(IF(LEN(VLOOKUP(AV73,'Rozpis zápasů'!$D$163:$AB$214,7,0))=2,CONCATENATE(VLOOKUP(AV73,'Rozpis zápasů'!$D$163:$AB$214,7,0)," - "),""),VLOOKUP(VLOOKUP(AV73,'Rozpis zápasů'!$D$163:$AB$214,3,0),Tabulka!$B$4:$C$239,2,0)),IF(LEN(VLOOKUP(AV73,'Rozpis zápasů'!$D$163:$AB$214,7,0))=2,VLOOKUP(AV73,'Rozpis zápasů'!$D$163:$AB$214,7,0),""))</f>
        <v>3C - Uher/ 
Málek</v>
      </c>
      <c r="AX73" s="1341">
        <f>VLOOKUP(AV73,'Rozpis zápasů'!$D$163:$AB$214,5,0)</f>
        <v>0</v>
      </c>
      <c r="AY73" s="1365"/>
    </row>
    <row r="74" spans="1:51" ht="20.25" customHeight="1" thickTop="1" thickBot="1" x14ac:dyDescent="0.3">
      <c r="G74" s="1364"/>
      <c r="H74" s="2000"/>
      <c r="I74" s="903" t="str">
        <f ca="1">IFERROR(CONCATENATE(IF(LEN(VLOOKUP(H73,'Rozpis zápasů'!$D$163:$AB$214,8,0))=2,CONCATENATE(VLOOKUP(H73,'Rozpis zápasů'!$D$163:$AB$214,8,0)," - "),""),VLOOKUP(VLOOKUP(H73,'Rozpis zápasů'!$D$163:$AB$214,4,0),Tabulka!$B$4:$C$239,2,0)),IF(LEN(VLOOKUP(H73,'Rozpis zápasů'!$D$163:$AB$214,7,0))=2,VLOOKUP(H73,'Rozpis zápasů'!$D$163:$AB$214,8,0),""))</f>
        <v>4C - Vacek/ 
Svoboda</v>
      </c>
      <c r="J74" s="1346">
        <f>VLOOKUP(H73,'Rozpis zápasů'!$D$163:$AB$214,6,0)</f>
        <v>1</v>
      </c>
      <c r="K74" s="15"/>
      <c r="L74" s="857"/>
      <c r="M74" s="1315"/>
      <c r="N74" s="37"/>
      <c r="O74" s="15"/>
      <c r="P74" s="860"/>
      <c r="Q74" s="1315"/>
      <c r="R74" s="37"/>
      <c r="S74" s="15"/>
      <c r="T74" s="857"/>
      <c r="U74" s="1315"/>
      <c r="V74" s="2001"/>
      <c r="W74" s="285"/>
      <c r="X74" s="1366"/>
      <c r="Y74" s="1366"/>
      <c r="Z74" s="1366"/>
      <c r="AA74" s="15"/>
      <c r="AB74" s="1369" t="s">
        <v>103</v>
      </c>
      <c r="AC74" s="1321" t="str">
        <f ca="1">IF(AD101="","",IF(AD102&gt;AD101,AC101,AC102))</f>
        <v>Hněvkovský/ 
Vašák</v>
      </c>
      <c r="AD74" s="37"/>
      <c r="AE74" s="15"/>
      <c r="AF74" s="1366"/>
      <c r="AG74" s="1366"/>
      <c r="AH74" s="1366"/>
      <c r="AI74" s="15"/>
      <c r="AJ74" s="857"/>
      <c r="AK74" s="1315"/>
      <c r="AL74" s="37"/>
      <c r="AM74" s="15"/>
      <c r="AN74" s="857"/>
      <c r="AO74" s="1315"/>
      <c r="AP74" s="854"/>
      <c r="AQ74" s="15"/>
      <c r="AR74" s="857"/>
      <c r="AS74" s="1315"/>
      <c r="AT74" s="37"/>
      <c r="AU74" s="15"/>
      <c r="AV74" s="2000"/>
      <c r="AW74" s="903" t="str">
        <f ca="1">IFERROR(CONCATENATE(IF(LEN(VLOOKUP(AV73,'Rozpis zápasů'!$D$163:$AB$214,8,0))=2,CONCATENATE(VLOOKUP(AV73,'Rozpis zápasů'!$D$163:$AB$214,8,0)," - "),""),VLOOKUP(VLOOKUP(AV73,'Rozpis zápasů'!$D$163:$AB$214,4,0),Tabulka!$B$4:$C$239,2,0)),IF(LEN(VLOOKUP(AV73,'Rozpis zápasů'!$D$163:$AB$214,7,0))=2,VLOOKUP(AV73,'Rozpis zápasů'!$D$163:$AB$214,8,0),""))</f>
        <v>3D - Chudomský/ 
Ryšavý</v>
      </c>
      <c r="AX74" s="1346">
        <f>VLOOKUP(AV73,'Rozpis zápasů'!$D$163:$AB$214,6,0)</f>
        <v>2</v>
      </c>
      <c r="AY74" s="1365"/>
    </row>
    <row r="75" spans="1:51" ht="20.25" customHeight="1" thickBot="1" x14ac:dyDescent="0.3">
      <c r="G75" s="1364"/>
      <c r="H75" s="857"/>
      <c r="I75" s="904" t="str">
        <f>CONCATENATE(VLOOKUP(H73,'Rozpis zápasů'!$D$163:$AB$214,25,0)," (",VLOOKUP(H73,'Rozpis zápasů'!$D$163:$AB$214,14,0),")")</f>
        <v>B (15:50 - 16:00)</v>
      </c>
      <c r="J75" s="1308"/>
      <c r="K75" s="15"/>
      <c r="L75" s="857"/>
      <c r="M75" s="1315"/>
      <c r="N75" s="37"/>
      <c r="O75" s="15"/>
      <c r="P75" s="1999" t="str">
        <f>P9</f>
        <v>P34</v>
      </c>
      <c r="Q75" s="902" t="str">
        <f ca="1">IFERROR(CONCATENATE(IF(LEN(VLOOKUP(P75,'Rozpis zápasů'!$D$163:$AB$214,7,0))=2,CONCATENATE(VLOOKUP(P75,'Rozpis zápasů'!$D$163:$AB$214,7,0)," - "),""),VLOOKUP(VLOOKUP(P75,'Rozpis zápasů'!$D$163:$AB$214,3,0),Tabulka!$B$4:$C$239,2,0)),IF(LEN(VLOOKUP(P75,'Rozpis zápasů'!$D$163:$AB$214,7,0))=2,VLOOKUP(P75,'Rozpis zápasů'!$D$163:$AB$214,7,0),""))</f>
        <v>Renčín/ 
Hejný</v>
      </c>
      <c r="R75" s="1341">
        <f>VLOOKUP(P75,'Rozpis zápasů'!$D$163:$AB$214,5,0)</f>
        <v>2</v>
      </c>
      <c r="S75" s="15"/>
      <c r="T75" s="857"/>
      <c r="U75" s="1315"/>
      <c r="V75" s="857"/>
      <c r="W75" s="285"/>
      <c r="X75" s="1330"/>
      <c r="Y75" s="1315"/>
      <c r="Z75" s="37"/>
      <c r="AA75" s="15"/>
      <c r="AB75" s="857"/>
      <c r="AC75" s="1315"/>
      <c r="AD75" s="37"/>
      <c r="AE75" s="15"/>
      <c r="AF75" s="857"/>
      <c r="AG75" s="1315"/>
      <c r="AH75" s="37"/>
      <c r="AI75" s="15"/>
      <c r="AJ75" s="857"/>
      <c r="AK75" s="1315"/>
      <c r="AL75" s="37"/>
      <c r="AM75" s="15"/>
      <c r="AN75" s="1999" t="str">
        <f>AN9</f>
        <v>P40</v>
      </c>
      <c r="AO75" s="902" t="str">
        <f ca="1">IFERROR(CONCATENATE(IF(LEN(VLOOKUP(AN75,'Rozpis zápasů'!$D$163:$AB$214,7,0))=2,CONCATENATE(VLOOKUP(AN75,'Rozpis zápasů'!$D$163:$AB$214,7,0)," - "),""),VLOOKUP(VLOOKUP(AN75,'Rozpis zápasů'!$D$163:$AB$214,3,0),Tabulka!$B$4:$C$239,2,0)),IF(LEN(VLOOKUP(AN75,'Rozpis zápasů'!$D$163:$AB$214,7,0))=2,VLOOKUP(AN75,'Rozpis zápasů'!$D$163:$AB$214,7,0),""))</f>
        <v>Dóža/ 
Mück</v>
      </c>
      <c r="AP75" s="1341">
        <f>VLOOKUP(AN75,'Rozpis zápasů'!$D$163:$AB$214,5,0)</f>
        <v>2</v>
      </c>
      <c r="AQ75" s="15"/>
      <c r="AR75" s="857"/>
      <c r="AS75" s="1315"/>
      <c r="AT75" s="37"/>
      <c r="AU75" s="15"/>
      <c r="AV75" s="857"/>
      <c r="AW75" s="904" t="str">
        <f>CONCATENATE(VLOOKUP(AV73,'Rozpis zápasů'!$D$163:$AB$214,25,0)," (",VLOOKUP(AV73,'Rozpis zápasů'!$D$163:$AB$214,14,0),")")</f>
        <v>C (15:40 - 15:50)</v>
      </c>
      <c r="AX75" s="1308"/>
      <c r="AY75" s="1365"/>
    </row>
    <row r="76" spans="1:51" ht="20.25" customHeight="1" thickTop="1" thickBot="1" x14ac:dyDescent="0.3">
      <c r="G76" s="1364"/>
      <c r="H76" s="857"/>
      <c r="I76" s="1315"/>
      <c r="J76" s="37"/>
      <c r="K76" s="15"/>
      <c r="L76" s="857"/>
      <c r="M76" s="1315"/>
      <c r="N76" s="37"/>
      <c r="O76" s="15"/>
      <c r="P76" s="2000"/>
      <c r="Q76" s="903" t="str">
        <f ca="1">IFERROR(CONCATENATE(IF(LEN(VLOOKUP(P75,'Rozpis zápasů'!$D$163:$AB$214,8,0))=2,CONCATENATE(VLOOKUP(P75,'Rozpis zápasů'!$D$163:$AB$214,8,0)," - "),""),VLOOKUP(VLOOKUP(P75,'Rozpis zápasů'!$D$163:$AB$214,4,0),Tabulka!$B$4:$C$239,2,0)),IF(LEN(VLOOKUP(P75,'Rozpis zápasů'!$D$163:$AB$214,7,0))=2,VLOOKUP(P75,'Rozpis zápasů'!$D$163:$AB$214,8,0),""))</f>
        <v>Huslička/ 
Skala</v>
      </c>
      <c r="R76" s="1346">
        <f>VLOOKUP(P75,'Rozpis zápasů'!$D$163:$AB$214,6,0)</f>
        <v>1</v>
      </c>
      <c r="S76" s="851"/>
      <c r="T76" s="858"/>
      <c r="U76" s="1320"/>
      <c r="V76" s="857"/>
      <c r="W76" s="285"/>
      <c r="X76" s="1330"/>
      <c r="Y76" s="1315"/>
      <c r="Z76" s="37"/>
      <c r="AA76" s="15"/>
      <c r="AB76" s="857"/>
      <c r="AC76" s="1315"/>
      <c r="AD76" s="37"/>
      <c r="AE76" s="15"/>
      <c r="AF76" s="857"/>
      <c r="AG76" s="1315"/>
      <c r="AH76" s="37"/>
      <c r="AI76" s="15"/>
      <c r="AJ76" s="857"/>
      <c r="AK76" s="1315"/>
      <c r="AL76" s="850"/>
      <c r="AM76" s="851"/>
      <c r="AN76" s="2000"/>
      <c r="AO76" s="903" t="str">
        <f ca="1">IFERROR(CONCATENATE(IF(LEN(VLOOKUP(AN75,'Rozpis zápasů'!$D$163:$AB$214,8,0))=2,CONCATENATE(VLOOKUP(AN75,'Rozpis zápasů'!$D$163:$AB$214,8,0)," - "),""),VLOOKUP(VLOOKUP(AN75,'Rozpis zápasů'!$D$163:$AB$214,4,0),Tabulka!$B$4:$C$239,2,0)),IF(LEN(VLOOKUP(AN75,'Rozpis zápasů'!$D$163:$AB$214,7,0))=2,VLOOKUP(AN75,'Rozpis zápasů'!$D$163:$AB$214,8,0),""))</f>
        <v>Zouzal/ 
Eckhardt</v>
      </c>
      <c r="AP76" s="1346">
        <f>VLOOKUP(AN75,'Rozpis zápasů'!$D$163:$AB$214,6,0)</f>
        <v>1</v>
      </c>
      <c r="AQ76" s="15"/>
      <c r="AR76" s="857"/>
      <c r="AS76" s="1315"/>
      <c r="AT76" s="37"/>
      <c r="AU76" s="15"/>
      <c r="AV76" s="857"/>
      <c r="AW76" s="1315"/>
      <c r="AX76" s="37"/>
      <c r="AY76" s="1365"/>
    </row>
    <row r="77" spans="1:51" ht="20.25" customHeight="1" x14ac:dyDescent="0.25">
      <c r="G77" s="1364"/>
      <c r="H77" s="857"/>
      <c r="I77" s="1315"/>
      <c r="J77" s="37"/>
      <c r="K77" s="15"/>
      <c r="L77" s="857"/>
      <c r="M77" s="1315"/>
      <c r="N77" s="37"/>
      <c r="O77" s="15"/>
      <c r="P77" s="860"/>
      <c r="Q77" s="904" t="str">
        <f>CONCATENATE(VLOOKUP(P75,'Rozpis zápasů'!$D$163:$AB$214,25,0)," (",VLOOKUP(P75,'Rozpis zápasů'!$D$163:$AB$214,14,0),")")</f>
        <v>B (17:00 - 17:10)</v>
      </c>
      <c r="R77" s="1308"/>
      <c r="S77" s="15"/>
      <c r="T77" s="860"/>
      <c r="U77" s="1320"/>
      <c r="V77" s="2001"/>
      <c r="W77" s="285"/>
      <c r="X77" s="1328"/>
      <c r="Y77" s="1328"/>
      <c r="Z77" s="1328"/>
      <c r="AA77" s="285"/>
      <c r="AB77" s="857"/>
      <c r="AC77" s="1315"/>
      <c r="AD77" s="37"/>
      <c r="AE77" s="15"/>
      <c r="AF77" s="1328"/>
      <c r="AG77" s="1328"/>
      <c r="AH77" s="1328"/>
      <c r="AI77" s="285"/>
      <c r="AJ77" s="857"/>
      <c r="AK77" s="1315"/>
      <c r="AL77" s="854"/>
      <c r="AM77" s="15"/>
      <c r="AN77" s="857"/>
      <c r="AO77" s="1417" t="str">
        <f>CONCATENATE(VLOOKUP(AN75,'Rozpis zápasů'!$D$163:$AB$214,25,0)," (",VLOOKUP(AN75,'Rozpis zápasů'!$D$163:$AB$214,14,0),")")</f>
        <v>D (17:10 - 17:20)</v>
      </c>
      <c r="AP77" s="1329"/>
      <c r="AQ77" s="15"/>
      <c r="AR77" s="857"/>
      <c r="AS77" s="1315"/>
      <c r="AT77" s="37"/>
      <c r="AU77" s="15"/>
      <c r="AV77" s="2001"/>
      <c r="AW77" s="1620"/>
      <c r="AX77" s="1570"/>
      <c r="AY77" s="1365"/>
    </row>
    <row r="78" spans="1:51" ht="20.25" customHeight="1" thickBot="1" x14ac:dyDescent="0.3">
      <c r="G78" s="1364"/>
      <c r="H78" s="857"/>
      <c r="I78" s="1315"/>
      <c r="J78" s="37"/>
      <c r="K78" s="15"/>
      <c r="L78" s="857"/>
      <c r="M78" s="1315"/>
      <c r="N78" s="37"/>
      <c r="O78" s="15"/>
      <c r="P78" s="860"/>
      <c r="Q78" s="1315"/>
      <c r="R78" s="37"/>
      <c r="S78" s="15"/>
      <c r="T78" s="860"/>
      <c r="U78" s="1315"/>
      <c r="V78" s="2001"/>
      <c r="W78" s="285"/>
      <c r="X78" s="1330"/>
      <c r="Y78" s="1315"/>
      <c r="Z78" s="964"/>
      <c r="AA78" s="15"/>
      <c r="AB78" s="857"/>
      <c r="AC78" s="1315"/>
      <c r="AD78" s="37"/>
      <c r="AE78" s="15"/>
      <c r="AF78" s="1330"/>
      <c r="AG78" s="1315"/>
      <c r="AH78" s="964"/>
      <c r="AI78" s="285"/>
      <c r="AJ78" s="857"/>
      <c r="AK78" s="1315"/>
      <c r="AL78" s="854"/>
      <c r="AM78" s="15"/>
      <c r="AN78" s="857"/>
      <c r="AO78" s="1315"/>
      <c r="AP78" s="854"/>
      <c r="AQ78" s="15"/>
      <c r="AR78" s="857"/>
      <c r="AS78" s="1315"/>
      <c r="AT78" s="37"/>
      <c r="AU78" s="15"/>
      <c r="AV78" s="2001"/>
      <c r="AW78" s="1620"/>
      <c r="AX78" s="1570"/>
      <c r="AY78" s="1365"/>
    </row>
    <row r="79" spans="1:51" ht="20.25" customHeight="1" thickBot="1" x14ac:dyDescent="0.3">
      <c r="G79" s="1364"/>
      <c r="H79" s="857"/>
      <c r="I79" s="904"/>
      <c r="J79" s="1308"/>
      <c r="K79" s="15"/>
      <c r="L79" s="1999" t="str">
        <f>L13</f>
        <v>P27</v>
      </c>
      <c r="M79" s="902" t="str">
        <f ca="1">IFERROR(CONCATENATE(IF(LEN(VLOOKUP(L79,'Rozpis zápasů'!$D$163:$AB$214,7,0))=2,CONCATENATE(VLOOKUP(L79,'Rozpis zápasů'!$D$163:$AB$214,7,0)," - "),""),VLOOKUP(VLOOKUP(L79,'Rozpis zápasů'!$D$163:$AB$214,3,0),Tabulka!$B$4:$C$239,2,0)),IF(LEN(VLOOKUP(L79,'Rozpis zápasů'!$D$163:$AB$214,7,0))=2,VLOOKUP(L79,'Rozpis zápasů'!$D$163:$AB$214,7,0),""))</f>
        <v>1H - Huslička/ 
Skala</v>
      </c>
      <c r="N79" s="1341">
        <f>VLOOKUP(L79,'Rozpis zápasů'!$D$163:$AB$214,5,0)</f>
        <v>2</v>
      </c>
      <c r="O79" s="853"/>
      <c r="P79" s="859"/>
      <c r="Q79" s="1315"/>
      <c r="R79" s="37"/>
      <c r="S79" s="15"/>
      <c r="T79" s="860"/>
      <c r="U79" s="1315"/>
      <c r="V79" s="857"/>
      <c r="W79" s="285"/>
      <c r="X79" s="1331"/>
      <c r="Y79" s="1332"/>
      <c r="Z79" s="1333"/>
      <c r="AA79" s="15"/>
      <c r="AB79" s="857"/>
      <c r="AC79" s="1315"/>
      <c r="AD79" s="37"/>
      <c r="AE79" s="15"/>
      <c r="AF79" s="1331"/>
      <c r="AG79" s="1332"/>
      <c r="AH79" s="1333"/>
      <c r="AI79" s="285"/>
      <c r="AJ79" s="857"/>
      <c r="AK79" s="1315"/>
      <c r="AL79" s="854"/>
      <c r="AM79" s="15"/>
      <c r="AN79" s="857"/>
      <c r="AO79" s="1315"/>
      <c r="AP79" s="855"/>
      <c r="AQ79" s="853"/>
      <c r="AR79" s="1999" t="str">
        <f>AR13</f>
        <v>P29</v>
      </c>
      <c r="AS79" s="902" t="str">
        <f ca="1">IFERROR(CONCATENATE(IF(LEN(VLOOKUP(AR79,'Rozpis zápasů'!$D$163:$AB$214,7,0))=2,CONCATENATE(VLOOKUP(AR79,'Rozpis zápasů'!$D$163:$AB$214,7,0)," - "),""),VLOOKUP(VLOOKUP(AR79,'Rozpis zápasů'!$D$163:$AB$214,3,0),Tabulka!$B$4:$C$239,2,0)),IF(LEN(VLOOKUP(AR79,'Rozpis zápasů'!$D$163:$AB$214,7,0))=2,VLOOKUP(AR79,'Rozpis zápasů'!$D$163:$AB$214,7,0),""))</f>
        <v>1G - Zouzal/ 
Eckhardt</v>
      </c>
      <c r="AT79" s="1567">
        <f>VLOOKUP(AR79,'Rozpis zápasů'!$D$163:$AB$214,5,0)</f>
        <v>2</v>
      </c>
      <c r="AU79" s="15"/>
      <c r="AV79" s="1330"/>
      <c r="AW79" s="1621"/>
      <c r="AX79" s="842"/>
      <c r="AY79" s="1365"/>
    </row>
    <row r="80" spans="1:51" ht="20.25" customHeight="1" thickTop="1" thickBot="1" x14ac:dyDescent="0.3">
      <c r="G80" s="1364"/>
      <c r="H80" s="857"/>
      <c r="I80" s="1315"/>
      <c r="J80" s="37"/>
      <c r="K80" s="15"/>
      <c r="L80" s="2000"/>
      <c r="M80" s="903" t="str">
        <f ca="1">IFERROR(CONCATENATE(IF(LEN(VLOOKUP(L79,'Rozpis zápasů'!$D$163:$AB$214,8,0))=2,CONCATENATE(VLOOKUP(L79,'Rozpis zápasů'!$D$163:$AB$214,8,0)," - "),""),VLOOKUP(VLOOKUP(L79,'Rozpis zápasů'!$D$163:$AB$214,4,0),Tabulka!$B$4:$C$239,2,0)),IF(LEN(VLOOKUP(L79,'Rozpis zápasů'!$D$163:$AB$214,7,0))=2,VLOOKUP(L79,'Rozpis zápasů'!$D$163:$AB$214,8,0),""))</f>
        <v>Král/ 
Barna</v>
      </c>
      <c r="N80" s="1346">
        <f>VLOOKUP(L79,'Rozpis zápasů'!$D$163:$AB$214,6,0)</f>
        <v>0</v>
      </c>
      <c r="O80" s="15"/>
      <c r="P80" s="857"/>
      <c r="Q80" s="1315"/>
      <c r="R80" s="37"/>
      <c r="S80" s="15"/>
      <c r="T80" s="860"/>
      <c r="U80" s="1315"/>
      <c r="V80" s="857"/>
      <c r="W80" s="285"/>
      <c r="X80" s="1331"/>
      <c r="Y80" s="1332"/>
      <c r="Z80" s="1333"/>
      <c r="AA80" s="15"/>
      <c r="AB80" s="857"/>
      <c r="AC80" s="1315"/>
      <c r="AD80" s="37"/>
      <c r="AE80" s="15"/>
      <c r="AF80" s="1331"/>
      <c r="AG80" s="1332"/>
      <c r="AH80" s="1333"/>
      <c r="AI80" s="285"/>
      <c r="AJ80" s="857"/>
      <c r="AK80" s="1315"/>
      <c r="AL80" s="854"/>
      <c r="AM80" s="15"/>
      <c r="AN80" s="857"/>
      <c r="AO80" s="1315"/>
      <c r="AP80" s="37"/>
      <c r="AQ80" s="15"/>
      <c r="AR80" s="2000"/>
      <c r="AS80" s="903" t="str">
        <f ca="1">IFERROR(CONCATENATE(IF(LEN(VLOOKUP(AR79,'Rozpis zápasů'!$D$163:$AB$214,8,0))=2,CONCATENATE(VLOOKUP(AR79,'Rozpis zápasů'!$D$163:$AB$214,8,0)," - "),""),VLOOKUP(VLOOKUP(AR79,'Rozpis zápasů'!$D$163:$AB$214,4,0),Tabulka!$B$4:$C$239,2,0)),IF(LEN(VLOOKUP(AR79,'Rozpis zápasů'!$D$163:$AB$214,7,0))=2,VLOOKUP(AR79,'Rozpis zápasů'!$D$163:$AB$214,8,0),""))</f>
        <v>Syryčanský/ 
Hrstka</v>
      </c>
      <c r="AT80" s="1346">
        <f>VLOOKUP(AR79,'Rozpis zápasů'!$D$163:$AB$214,6,0)</f>
        <v>0</v>
      </c>
      <c r="AU80" s="15"/>
      <c r="AV80" s="857"/>
      <c r="AW80" s="1315"/>
      <c r="AX80" s="37"/>
      <c r="AY80" s="1365"/>
    </row>
    <row r="81" spans="7:51" ht="20.25" customHeight="1" thickBot="1" x14ac:dyDescent="0.3">
      <c r="G81" s="1364"/>
      <c r="H81" s="1999" t="str">
        <f>H15</f>
        <v>P11</v>
      </c>
      <c r="I81" s="902" t="str">
        <f ca="1">IFERROR(CONCATENATE(IF(LEN(VLOOKUP(H81,'Rozpis zápasů'!$D$163:$AB$214,7,0))=2,CONCATENATE(VLOOKUP(H81,'Rozpis zápasů'!$D$163:$AB$214,7,0)," - "),""),VLOOKUP(VLOOKUP(H81,'Rozpis zápasů'!$D$163:$AB$214,3,0),Tabulka!$B$4:$C$239,2,0)),IF(LEN(VLOOKUP(H81,'Rozpis zápasů'!$D$163:$AB$214,7,0))=2,VLOOKUP(H81,'Rozpis zápasů'!$D$163:$AB$214,7,0),""))</f>
        <v>3I - Král/ 
Barna</v>
      </c>
      <c r="J81" s="1341">
        <f>VLOOKUP(H81,'Rozpis zápasů'!$D$163:$AB$214,5,0)</f>
        <v>2</v>
      </c>
      <c r="K81" s="852"/>
      <c r="L81" s="859"/>
      <c r="M81" s="904" t="str">
        <f>CONCATENATE(VLOOKUP(L79,'Rozpis zápasů'!$D$163:$AB$214,25,0)," (",VLOOKUP(L79,'Rozpis zápasů'!$D$163:$AB$214,14,0),")")</f>
        <v>C (16:40 - 16:50)</v>
      </c>
      <c r="N81" s="1308"/>
      <c r="O81" s="285"/>
      <c r="P81" s="1330"/>
      <c r="Q81" s="1315"/>
      <c r="R81" s="964"/>
      <c r="S81" s="285"/>
      <c r="T81" s="860"/>
      <c r="U81" s="1315"/>
      <c r="V81" s="2001"/>
      <c r="W81" s="285"/>
      <c r="X81" s="1331"/>
      <c r="Y81" s="1332"/>
      <c r="Z81" s="1333"/>
      <c r="AA81" s="15"/>
      <c r="AB81" s="857"/>
      <c r="AC81" s="1315"/>
      <c r="AD81" s="37"/>
      <c r="AE81" s="15"/>
      <c r="AF81" s="1331"/>
      <c r="AG81" s="1315"/>
      <c r="AH81" s="37"/>
      <c r="AI81" s="15"/>
      <c r="AJ81" s="857"/>
      <c r="AK81" s="1315"/>
      <c r="AL81" s="854"/>
      <c r="AM81" s="15"/>
      <c r="AN81" s="857"/>
      <c r="AO81" s="1315"/>
      <c r="AP81" s="37"/>
      <c r="AQ81" s="15"/>
      <c r="AR81" s="857"/>
      <c r="AS81" s="904" t="str">
        <f>CONCATENATE(VLOOKUP(AR79,'Rozpis zápasů'!$D$163:$AB$214,25,0)," (",VLOOKUP(AR79,'Rozpis zápasů'!$D$163:$AB$214,14,0),")")</f>
        <v>A (16:50 - 17:00)</v>
      </c>
      <c r="AT81" s="1325"/>
      <c r="AU81" s="856"/>
      <c r="AV81" s="1999" t="str">
        <f>AV15</f>
        <v>P13</v>
      </c>
      <c r="AW81" s="902" t="str">
        <f ca="1">IFERROR(CONCATENATE(IF(LEN(VLOOKUP(AV81,'Rozpis zápasů'!$D$163:$AB$214,7,0))=2,CONCATENATE(VLOOKUP(AV81,'Rozpis zápasů'!$D$163:$AB$214,7,0)," - "),""),VLOOKUP(VLOOKUP(AV81,'Rozpis zápasů'!$D$163:$AB$214,3,0),Tabulka!$B$4:$C$239,2,0)),IF(LEN(VLOOKUP(AV81,'Rozpis zápasů'!$D$163:$AB$214,7,0))=2,VLOOKUP(AV81,'Rozpis zápasů'!$D$163:$AB$214,7,0),""))</f>
        <v>2J - Herc/ 
Vybíral</v>
      </c>
      <c r="AX81" s="1341">
        <f>VLOOKUP(AV81,'Rozpis zápasů'!$D$163:$AB$214,5,0)</f>
        <v>0</v>
      </c>
      <c r="AY81" s="1365"/>
    </row>
    <row r="82" spans="7:51" ht="20.25" customHeight="1" thickTop="1" thickBot="1" x14ac:dyDescent="0.3">
      <c r="G82" s="1364"/>
      <c r="H82" s="2000"/>
      <c r="I82" s="903" t="str">
        <f ca="1">IFERROR(CONCATENATE(IF(LEN(VLOOKUP(H81,'Rozpis zápasů'!$D$163:$AB$214,8,0))=2,CONCATENATE(VLOOKUP(H81,'Rozpis zápasů'!$D$163:$AB$214,8,0)," - "),""),VLOOKUP(VLOOKUP(H81,'Rozpis zápasů'!$D$163:$AB$214,4,0),Tabulka!$B$4:$C$239,2,0)),IF(LEN(VLOOKUP(H81,'Rozpis zápasů'!$D$163:$AB$214,7,0))=2,VLOOKUP(H81,'Rozpis zápasů'!$D$163:$AB$214,8,0),""))</f>
        <v>3J - Hrdlička/ 
Dvořák</v>
      </c>
      <c r="J82" s="1346">
        <f>VLOOKUP(H81,'Rozpis zápasů'!$D$163:$AB$214,6,0)</f>
        <v>0</v>
      </c>
      <c r="K82" s="15"/>
      <c r="L82" s="857"/>
      <c r="M82" s="1315"/>
      <c r="N82" s="37"/>
      <c r="O82" s="15"/>
      <c r="P82" s="857"/>
      <c r="Q82" s="1315"/>
      <c r="R82" s="37"/>
      <c r="S82" s="15"/>
      <c r="T82" s="860"/>
      <c r="U82" s="1315"/>
      <c r="V82" s="2001"/>
      <c r="W82" s="285"/>
      <c r="X82" s="1331"/>
      <c r="Y82" s="1332"/>
      <c r="Z82" s="1333"/>
      <c r="AA82" s="15"/>
      <c r="AB82" s="857"/>
      <c r="AC82" s="1315"/>
      <c r="AD82" s="37"/>
      <c r="AE82" s="15"/>
      <c r="AF82" s="1331"/>
      <c r="AG82" s="1315"/>
      <c r="AH82" s="37"/>
      <c r="AI82" s="15"/>
      <c r="AJ82" s="857"/>
      <c r="AK82" s="1315"/>
      <c r="AL82" s="854"/>
      <c r="AM82" s="15"/>
      <c r="AN82" s="857"/>
      <c r="AO82" s="1315"/>
      <c r="AP82" s="37"/>
      <c r="AQ82" s="15"/>
      <c r="AR82" s="857"/>
      <c r="AS82" s="1315"/>
      <c r="AT82" s="37"/>
      <c r="AU82" s="15"/>
      <c r="AV82" s="2000"/>
      <c r="AW82" s="903" t="str">
        <f ca="1">IFERROR(CONCATENATE(IF(LEN(VLOOKUP(AV81,'Rozpis zápasů'!$D$163:$AB$214,8,0))=2,CONCATENATE(VLOOKUP(AV81,'Rozpis zápasů'!$D$163:$AB$214,8,0)," - "),""),VLOOKUP(VLOOKUP(AV81,'Rozpis zápasů'!$D$163:$AB$214,4,0),Tabulka!$B$4:$C$239,2,0)),IF(LEN(VLOOKUP(AV81,'Rozpis zápasů'!$D$163:$AB$214,7,0))=2,VLOOKUP(AV81,'Rozpis zápasů'!$D$163:$AB$214,8,0),""))</f>
        <v>4I - Syryčanský/ 
Hrstka</v>
      </c>
      <c r="AX82" s="1346">
        <f>VLOOKUP(AV81,'Rozpis zápasů'!$D$163:$AB$214,6,0)</f>
        <v>2</v>
      </c>
      <c r="AY82" s="1365"/>
    </row>
    <row r="83" spans="7:51" ht="20.25" customHeight="1" thickBot="1" x14ac:dyDescent="0.3">
      <c r="G83" s="1364"/>
      <c r="H83" s="857"/>
      <c r="I83" s="904" t="str">
        <f>CONCATENATE(VLOOKUP(H81,'Rozpis zápasů'!$D$163:$AB$214,25,0)," (",VLOOKUP(H81,'Rozpis zápasů'!$D$163:$AB$214,14,0),")")</f>
        <v>C (16:00 - 16:10)</v>
      </c>
      <c r="J83" s="1308"/>
      <c r="K83" s="15"/>
      <c r="L83" s="857"/>
      <c r="M83" s="1315"/>
      <c r="N83" s="37"/>
      <c r="O83" s="15"/>
      <c r="P83" s="857"/>
      <c r="Q83" s="1315"/>
      <c r="R83" s="37"/>
      <c r="S83" s="15"/>
      <c r="T83" s="1999" t="str">
        <f>T17</f>
        <v>P42</v>
      </c>
      <c r="U83" s="902" t="str">
        <f ca="1">IFERROR(CONCATENATE(IF(LEN(VLOOKUP(T83,'Rozpis zápasů'!$D$163:$AB$214,7,0))=2,CONCATENATE(VLOOKUP(T83,'Rozpis zápasů'!$D$163:$AB$214,7,0)," - "),""),VLOOKUP(VLOOKUP(T83,'Rozpis zápasů'!$D$163:$AB$214,3,0),Tabulka!$B$4:$C$239,2,0)),IF(LEN(VLOOKUP(T83,'Rozpis zápasů'!$D$163:$AB$214,7,0))=2,VLOOKUP(T83,'Rozpis zápasů'!$D$163:$AB$214,7,0),""))</f>
        <v>Renčín/ 
Hejný</v>
      </c>
      <c r="V83" s="1341">
        <f>VLOOKUP(T83,'Rozpis zápasů'!$D$163:$AB$214,5,0)</f>
        <v>0</v>
      </c>
      <c r="W83" s="285"/>
      <c r="X83" s="1330"/>
      <c r="Y83" s="1315"/>
      <c r="Z83" s="964"/>
      <c r="AA83" s="15"/>
      <c r="AB83" s="857"/>
      <c r="AC83" s="1315"/>
      <c r="AD83" s="37"/>
      <c r="AE83" s="15"/>
      <c r="AF83" s="857"/>
      <c r="AG83" s="1315"/>
      <c r="AH83" s="37"/>
      <c r="AI83" s="15"/>
      <c r="AJ83" s="1999" t="str">
        <f>AJ17</f>
        <v>P44</v>
      </c>
      <c r="AK83" s="902" t="str">
        <f ca="1">IFERROR(CONCATENATE(IF(LEN(VLOOKUP(AJ83,'Rozpis zápasů'!$D$163:$AB$214,7,0))=2,CONCATENATE(VLOOKUP(AJ83,'Rozpis zápasů'!$D$163:$AB$214,7,0)," - "),""),VLOOKUP(VLOOKUP(AJ83,'Rozpis zápasů'!$D$163:$AB$214,3,0),Tabulka!$B$4:$C$239,2,0)),IF(LEN(VLOOKUP(AJ83,'Rozpis zápasů'!$D$163:$AB$214,7,0))=2,VLOOKUP(AJ83,'Rozpis zápasů'!$D$163:$AB$214,7,0),""))</f>
        <v>Dóža/ 
Mück</v>
      </c>
      <c r="AL83" s="1341">
        <f>VLOOKUP(AJ83,'Rozpis zápasů'!$D$163:$AB$214,5,0)</f>
        <v>2</v>
      </c>
      <c r="AM83" s="15"/>
      <c r="AN83" s="857"/>
      <c r="AO83" s="1315"/>
      <c r="AP83" s="37"/>
      <c r="AQ83" s="15"/>
      <c r="AR83" s="857"/>
      <c r="AS83" s="1315"/>
      <c r="AT83" s="37"/>
      <c r="AU83" s="15"/>
      <c r="AV83" s="857"/>
      <c r="AW83" s="904" t="str">
        <f>CONCATENATE(VLOOKUP(AV81,'Rozpis zápasů'!$D$163:$AB$214,25,0)," (",VLOOKUP(AV81,'Rozpis zápasů'!$D$163:$AB$214,14,0),")")</f>
        <v>A (16:10 - 16:20)</v>
      </c>
      <c r="AX83" s="1308"/>
      <c r="AY83" s="1365"/>
    </row>
    <row r="84" spans="7:51" ht="20.25" customHeight="1" thickTop="1" thickBot="1" x14ac:dyDescent="0.3">
      <c r="G84" s="1364"/>
      <c r="H84" s="857"/>
      <c r="I84" s="1315"/>
      <c r="J84" s="37"/>
      <c r="K84" s="15"/>
      <c r="L84" s="857"/>
      <c r="M84" s="1315"/>
      <c r="N84" s="37"/>
      <c r="O84" s="15"/>
      <c r="P84" s="857"/>
      <c r="Q84" s="1315"/>
      <c r="R84" s="37"/>
      <c r="S84" s="15"/>
      <c r="T84" s="2000"/>
      <c r="U84" s="903" t="str">
        <f ca="1">IFERROR(CONCATENATE(IF(LEN(VLOOKUP(T83,'Rozpis zápasů'!$D$163:$AB$214,8,0))=2,CONCATENATE(VLOOKUP(T83,'Rozpis zápasů'!$D$163:$AB$214,8,0)," - "),""),VLOOKUP(VLOOKUP(T83,'Rozpis zápasů'!$D$163:$AB$214,4,0),Tabulka!$B$4:$C$239,2,0)),IF(LEN(VLOOKUP(T83,'Rozpis zápasů'!$D$163:$AB$214,7,0))=2,VLOOKUP(T83,'Rozpis zápasů'!$D$163:$AB$214,8,0),""))</f>
        <v>Krbec/ 
Netopilík</v>
      </c>
      <c r="V84" s="1346">
        <f>VLOOKUP(T83,'Rozpis zápasů'!$D$163:$AB$214,6,0)</f>
        <v>2</v>
      </c>
      <c r="W84" s="1336"/>
      <c r="X84" s="1337"/>
      <c r="Y84" s="1320"/>
      <c r="Z84" s="843"/>
      <c r="AA84" s="15"/>
      <c r="AB84" s="857"/>
      <c r="AC84" s="1315"/>
      <c r="AD84" s="37"/>
      <c r="AE84" s="15"/>
      <c r="AF84" s="857"/>
      <c r="AG84" s="1315"/>
      <c r="AH84" s="850"/>
      <c r="AI84" s="851"/>
      <c r="AJ84" s="2000"/>
      <c r="AK84" s="903" t="str">
        <f ca="1">IFERROR(CONCATENATE(IF(LEN(VLOOKUP(AJ83,'Rozpis zápasů'!$D$163:$AB$214,8,0))=2,CONCATENATE(VLOOKUP(AJ83,'Rozpis zápasů'!$D$163:$AB$214,8,0)," - "),""),VLOOKUP(VLOOKUP(AJ83,'Rozpis zápasů'!$D$163:$AB$214,4,0),Tabulka!$B$4:$C$239,2,0)),IF(LEN(VLOOKUP(AJ83,'Rozpis zápasů'!$D$163:$AB$214,7,0))=2,VLOOKUP(AJ83,'Rozpis zápasů'!$D$163:$AB$214,8,0),""))</f>
        <v>Černý/ 
Novotný</v>
      </c>
      <c r="AL84" s="1346">
        <f>VLOOKUP(AJ83,'Rozpis zápasů'!$D$163:$AB$214,6,0)</f>
        <v>1</v>
      </c>
      <c r="AM84" s="15"/>
      <c r="AN84" s="857"/>
      <c r="AO84" s="1315"/>
      <c r="AP84" s="37"/>
      <c r="AQ84" s="15"/>
      <c r="AR84" s="857"/>
      <c r="AS84" s="1315"/>
      <c r="AT84" s="37"/>
      <c r="AU84" s="15"/>
      <c r="AV84" s="857"/>
      <c r="AW84" s="1315"/>
      <c r="AX84" s="37"/>
      <c r="AY84" s="1365"/>
    </row>
    <row r="85" spans="7:51" ht="20.25" customHeight="1" x14ac:dyDescent="0.25">
      <c r="G85" s="1364"/>
      <c r="H85" s="857"/>
      <c r="I85" s="1315"/>
      <c r="J85" s="37"/>
      <c r="K85" s="15"/>
      <c r="L85" s="857"/>
      <c r="M85" s="1315"/>
      <c r="N85" s="37"/>
      <c r="O85" s="15"/>
      <c r="P85" s="857"/>
      <c r="Q85" s="1315"/>
      <c r="R85" s="37"/>
      <c r="S85" s="15"/>
      <c r="T85" s="862"/>
      <c r="U85" s="904" t="str">
        <f>CONCATENATE(VLOOKUP(T83,'Rozpis zápasů'!$D$163:$AB$214,25,0)," (",VLOOKUP(T83,'Rozpis zápasů'!$D$163:$AB$214,14,0),")")</f>
        <v>B (17:20 - 17:30)</v>
      </c>
      <c r="V85" s="1308"/>
      <c r="W85" s="285"/>
      <c r="X85" s="1338"/>
      <c r="Y85" s="1320"/>
      <c r="Z85" s="843"/>
      <c r="AA85" s="15"/>
      <c r="AB85" s="857"/>
      <c r="AC85" s="1315"/>
      <c r="AD85" s="37"/>
      <c r="AE85" s="15"/>
      <c r="AF85" s="857"/>
      <c r="AG85" s="1315"/>
      <c r="AH85" s="854"/>
      <c r="AI85" s="15"/>
      <c r="AJ85" s="857"/>
      <c r="AK85" s="1417" t="str">
        <f>CONCATENATE(VLOOKUP(AJ83,'Rozpis zápasů'!$D$163:$AB$214,25,0)," (",VLOOKUP(AJ83,'Rozpis zápasů'!$D$163:$AB$214,14,0),")")</f>
        <v>B (17:30 - 17:40)</v>
      </c>
      <c r="AL85" s="1329"/>
      <c r="AM85" s="15"/>
      <c r="AN85" s="857"/>
      <c r="AO85" s="1315"/>
      <c r="AP85" s="37"/>
      <c r="AQ85" s="15"/>
      <c r="AR85" s="857"/>
      <c r="AS85" s="1315"/>
      <c r="AT85" s="37"/>
      <c r="AU85" s="15"/>
      <c r="AV85" s="2001"/>
      <c r="AW85" s="1620"/>
      <c r="AX85" s="1570"/>
      <c r="AY85" s="1365"/>
    </row>
    <row r="86" spans="7:51" ht="20.25" customHeight="1" thickBot="1" x14ac:dyDescent="0.3">
      <c r="G86" s="1364"/>
      <c r="H86" s="857"/>
      <c r="I86" s="1315"/>
      <c r="J86" s="37"/>
      <c r="K86" s="15"/>
      <c r="L86" s="857"/>
      <c r="M86" s="1315"/>
      <c r="N86" s="37"/>
      <c r="O86" s="15"/>
      <c r="P86" s="857"/>
      <c r="Q86" s="1315"/>
      <c r="R86" s="37"/>
      <c r="S86" s="15"/>
      <c r="T86" s="860"/>
      <c r="U86" s="1315"/>
      <c r="V86" s="1331"/>
      <c r="W86" s="285"/>
      <c r="X86" s="1338"/>
      <c r="Y86" s="1315"/>
      <c r="Z86" s="964"/>
      <c r="AA86" s="15"/>
      <c r="AB86" s="857"/>
      <c r="AC86" s="1315"/>
      <c r="AD86" s="37"/>
      <c r="AE86" s="15"/>
      <c r="AF86" s="857"/>
      <c r="AG86" s="1315"/>
      <c r="AH86" s="1339"/>
      <c r="AI86" s="15"/>
      <c r="AJ86" s="857"/>
      <c r="AK86" s="1315"/>
      <c r="AL86" s="854"/>
      <c r="AM86" s="15"/>
      <c r="AN86" s="857"/>
      <c r="AO86" s="1315"/>
      <c r="AP86" s="37"/>
      <c r="AQ86" s="15"/>
      <c r="AR86" s="857"/>
      <c r="AS86" s="1315"/>
      <c r="AT86" s="37"/>
      <c r="AU86" s="15"/>
      <c r="AV86" s="2001"/>
      <c r="AW86" s="1620"/>
      <c r="AX86" s="1570"/>
      <c r="AY86" s="1365"/>
    </row>
    <row r="87" spans="7:51" ht="20.25" customHeight="1" thickBot="1" x14ac:dyDescent="0.3">
      <c r="G87" s="1364"/>
      <c r="H87" s="857"/>
      <c r="I87" s="904"/>
      <c r="J87" s="1308"/>
      <c r="K87" s="15"/>
      <c r="L87" s="1999" t="str">
        <f>L21</f>
        <v>P20</v>
      </c>
      <c r="M87" s="902" t="str">
        <f ca="1">IFERROR(CONCATENATE(IF(LEN(VLOOKUP(L87,'Rozpis zápasů'!$D$163:$AB$214,7,0))=2,CONCATENATE(VLOOKUP(L87,'Rozpis zápasů'!$D$163:$AB$214,7,0)," - "),""),VLOOKUP(VLOOKUP(L87,'Rozpis zápasů'!$D$163:$AB$214,3,0),Tabulka!$B$4:$C$239,2,0)),IF(LEN(VLOOKUP(L87,'Rozpis zápasů'!$D$163:$AB$214,7,0))=2,VLOOKUP(L87,'Rozpis zápasů'!$D$163:$AB$214,7,0),""))</f>
        <v>1C - Stummer/ 
Hlava</v>
      </c>
      <c r="N87" s="1341">
        <f>VLOOKUP(L87,'Rozpis zápasů'!$D$163:$AB$214,5,0)</f>
        <v>1</v>
      </c>
      <c r="O87" s="15"/>
      <c r="P87" s="857"/>
      <c r="Q87" s="1315"/>
      <c r="R87" s="37"/>
      <c r="S87" s="15"/>
      <c r="T87" s="860"/>
      <c r="U87" s="1315"/>
      <c r="V87" s="857"/>
      <c r="W87" s="285"/>
      <c r="X87" s="1338"/>
      <c r="Y87" s="1315"/>
      <c r="Z87" s="37"/>
      <c r="AA87" s="15"/>
      <c r="AB87" s="857"/>
      <c r="AD87" s="37"/>
      <c r="AE87" s="15"/>
      <c r="AF87" s="857"/>
      <c r="AG87" s="1315"/>
      <c r="AH87" s="854"/>
      <c r="AI87" s="15"/>
      <c r="AJ87" s="857"/>
      <c r="AK87" s="1315"/>
      <c r="AL87" s="854"/>
      <c r="AM87" s="15"/>
      <c r="AN87" s="857"/>
      <c r="AO87" s="1315"/>
      <c r="AP87" s="37"/>
      <c r="AQ87" s="15"/>
      <c r="AR87" s="1999" t="str">
        <f>AR21</f>
        <v>P24</v>
      </c>
      <c r="AS87" s="902" t="str">
        <f ca="1">IFERROR(CONCATENATE(IF(LEN(VLOOKUP(AR87,'Rozpis zápasů'!$D$163:$AB$214,7,0))=2,CONCATENATE(VLOOKUP(AR87,'Rozpis zápasů'!$D$163:$AB$214,7,0)," - "),""),VLOOKUP(VLOOKUP(AR87,'Rozpis zápasů'!$D$163:$AB$214,3,0),Tabulka!$B$4:$C$239,2,0)),IF(LEN(VLOOKUP(AR87,'Rozpis zápasů'!$D$163:$AB$214,7,0))=2,VLOOKUP(AR87,'Rozpis zápasů'!$D$163:$AB$214,7,0),""))</f>
        <v>1D - Výborný/ 
Aster</v>
      </c>
      <c r="AT87" s="1567">
        <f>VLOOKUP(AR87,'Rozpis zápasů'!$D$163:$AB$214,5,0)</f>
        <v>1</v>
      </c>
      <c r="AU87" s="15"/>
      <c r="AV87" s="1330"/>
      <c r="AW87" s="1621"/>
      <c r="AX87" s="842"/>
      <c r="AY87" s="1365"/>
    </row>
    <row r="88" spans="7:51" ht="20.25" customHeight="1" thickTop="1" thickBot="1" x14ac:dyDescent="0.3">
      <c r="G88" s="1364"/>
      <c r="H88" s="857"/>
      <c r="I88" s="1315"/>
      <c r="J88" s="37"/>
      <c r="K88" s="15"/>
      <c r="L88" s="2000"/>
      <c r="M88" s="903" t="str">
        <f ca="1">IFERROR(CONCATENATE(IF(LEN(VLOOKUP(L87,'Rozpis zápasů'!$D$163:$AB$214,8,0))=2,CONCATENATE(VLOOKUP(L87,'Rozpis zápasů'!$D$163:$AB$214,8,0)," - "),""),VLOOKUP(VLOOKUP(L87,'Rozpis zápasů'!$D$163:$AB$214,4,0),Tabulka!$B$4:$C$239,2,0)),IF(LEN(VLOOKUP(L87,'Rozpis zápasů'!$D$163:$AB$214,7,0))=2,VLOOKUP(L87,'Rozpis zápasů'!$D$163:$AB$214,8,0),""))</f>
        <v>Krbec/ 
Netopilík</v>
      </c>
      <c r="N88" s="1346">
        <f>VLOOKUP(L87,'Rozpis zápasů'!$D$163:$AB$214,6,0)</f>
        <v>2</v>
      </c>
      <c r="O88" s="851"/>
      <c r="P88" s="858"/>
      <c r="Q88" s="1315"/>
      <c r="R88" s="37"/>
      <c r="S88" s="15"/>
      <c r="T88" s="860"/>
      <c r="U88" s="1315"/>
      <c r="V88" s="857"/>
      <c r="W88" s="285"/>
      <c r="X88" s="1338"/>
      <c r="Y88" s="1315"/>
      <c r="Z88" s="37"/>
      <c r="AA88" s="15"/>
      <c r="AB88" s="857"/>
      <c r="AD88" s="37"/>
      <c r="AE88" s="15"/>
      <c r="AF88" s="857"/>
      <c r="AG88" s="1315"/>
      <c r="AH88" s="854"/>
      <c r="AI88" s="15"/>
      <c r="AJ88" s="857"/>
      <c r="AK88" s="1315"/>
      <c r="AL88" s="854"/>
      <c r="AM88" s="15"/>
      <c r="AN88" s="857"/>
      <c r="AO88" s="1315"/>
      <c r="AP88" s="850"/>
      <c r="AQ88" s="851"/>
      <c r="AR88" s="2000"/>
      <c r="AS88" s="903" t="str">
        <f ca="1">IFERROR(CONCATENATE(IF(LEN(VLOOKUP(AR87,'Rozpis zápasů'!$D$163:$AB$214,8,0))=2,CONCATENATE(VLOOKUP(AR87,'Rozpis zápasů'!$D$163:$AB$214,8,0)," - "),""),VLOOKUP(VLOOKUP(AR87,'Rozpis zápasů'!$D$163:$AB$214,4,0),Tabulka!$B$4:$C$239,2,0)),IF(LEN(VLOOKUP(AR87,'Rozpis zápasů'!$D$163:$AB$214,7,0))=2,VLOOKUP(AR87,'Rozpis zápasů'!$D$163:$AB$214,8,0),""))</f>
        <v>Jiránek/ 
Bína</v>
      </c>
      <c r="AT88" s="1346">
        <f>VLOOKUP(AR87,'Rozpis zápasů'!$D$163:$AB$214,6,0)</f>
        <v>2</v>
      </c>
      <c r="AU88" s="15"/>
      <c r="AV88" s="857"/>
      <c r="AW88" s="1315"/>
      <c r="AX88" s="37"/>
      <c r="AY88" s="1365"/>
    </row>
    <row r="89" spans="7:51" ht="20.25" customHeight="1" thickBot="1" x14ac:dyDescent="0.3">
      <c r="G89" s="1364"/>
      <c r="H89" s="1999" t="str">
        <f>H23</f>
        <v>P04</v>
      </c>
      <c r="I89" s="902" t="str">
        <f ca="1">IFERROR(CONCATENATE(IF(LEN(VLOOKUP(H89,'Rozpis zápasů'!$D$163:$AB$214,7,0))=2,CONCATENATE(VLOOKUP(H89,'Rozpis zápasů'!$D$163:$AB$214,7,0)," - "),""),VLOOKUP(VLOOKUP(H89,'Rozpis zápasů'!$D$163:$AB$214,3,0),Tabulka!$B$4:$C$239,2,0)),IF(LEN(VLOOKUP(H89,'Rozpis zápasů'!$D$163:$AB$214,7,0))=2,VLOOKUP(H89,'Rozpis zápasů'!$D$163:$AB$214,7,0),""))</f>
        <v>3E - Krbec/ 
Netopilík</v>
      </c>
      <c r="J89" s="1341">
        <f>VLOOKUP(H89,'Rozpis zápasů'!$D$163:$AB$214,5,0)</f>
        <v>2</v>
      </c>
      <c r="K89" s="852"/>
      <c r="L89" s="859"/>
      <c r="M89" s="904" t="str">
        <f>CONCATENATE(VLOOKUP(L87,'Rozpis zápasů'!$D$163:$AB$214,25,0)," (",VLOOKUP(L87,'Rozpis zápasů'!$D$163:$AB$214,14,0),")")</f>
        <v>D (16:20 - 16:30)</v>
      </c>
      <c r="N89" s="1308"/>
      <c r="O89" s="15"/>
      <c r="P89" s="860"/>
      <c r="Q89" s="1315"/>
      <c r="R89" s="37"/>
      <c r="S89" s="15"/>
      <c r="T89" s="860"/>
      <c r="U89" s="1320"/>
      <c r="V89" s="2001"/>
      <c r="W89" s="285"/>
      <c r="X89" s="1338"/>
      <c r="Y89" s="1315"/>
      <c r="Z89" s="37"/>
      <c r="AA89" s="15"/>
      <c r="AB89" s="857"/>
      <c r="AD89" s="37"/>
      <c r="AE89" s="15"/>
      <c r="AF89" s="857"/>
      <c r="AG89" s="1315"/>
      <c r="AH89" s="854"/>
      <c r="AI89" s="15"/>
      <c r="AJ89" s="857"/>
      <c r="AK89" s="1315"/>
      <c r="AL89" s="854"/>
      <c r="AM89" s="15"/>
      <c r="AN89" s="857"/>
      <c r="AO89" s="1315"/>
      <c r="AP89" s="854"/>
      <c r="AQ89" s="15"/>
      <c r="AR89" s="857"/>
      <c r="AS89" s="904" t="str">
        <f>CONCATENATE(VLOOKUP(AR87,'Rozpis zápasů'!$D$163:$AB$214,25,0)," (",VLOOKUP(AR87,'Rozpis zápasů'!$D$163:$AB$214,14,0),")")</f>
        <v>D (16:30 - 16:40)</v>
      </c>
      <c r="AT89" s="1325"/>
      <c r="AU89" s="856"/>
      <c r="AV89" s="1999" t="str">
        <f>AV23</f>
        <v>P08</v>
      </c>
      <c r="AW89" s="902" t="str">
        <f ca="1">IFERROR(CONCATENATE(IF(LEN(VLOOKUP(AV89,'Rozpis zápasů'!$D$163:$AB$214,7,0))=2,CONCATENATE(VLOOKUP(AV89,'Rozpis zápasů'!$D$163:$AB$214,7,0)," - "),""),VLOOKUP(VLOOKUP(AV89,'Rozpis zápasů'!$D$163:$AB$214,3,0),Tabulka!$B$4:$C$239,2,0)),IF(LEN(VLOOKUP(AV89,'Rozpis zápasů'!$D$163:$AB$214,7,0))=2,VLOOKUP(AV89,'Rozpis zápasů'!$D$163:$AB$214,7,0),""))</f>
        <v>2F - Jiránek/ 
Bína</v>
      </c>
      <c r="AX89" s="1341">
        <f>VLOOKUP(AV89,'Rozpis zápasů'!$D$163:$AB$214,5,0)</f>
        <v>2</v>
      </c>
      <c r="AY89" s="1365"/>
    </row>
    <row r="90" spans="7:51" ht="20.25" customHeight="1" thickTop="1" thickBot="1" x14ac:dyDescent="0.3">
      <c r="G90" s="1364"/>
      <c r="H90" s="2000"/>
      <c r="I90" s="903" t="str">
        <f ca="1">IFERROR(CONCATENATE(IF(LEN(VLOOKUP(H89,'Rozpis zápasů'!$D$163:$AB$214,8,0))=2,CONCATENATE(VLOOKUP(H89,'Rozpis zápasů'!$D$163:$AB$214,8,0)," - "),""),VLOOKUP(VLOOKUP(H89,'Rozpis zápasů'!$D$163:$AB$214,4,0),Tabulka!$B$4:$C$239,2,0)),IF(LEN(VLOOKUP(H89,'Rozpis zápasů'!$D$163:$AB$214,7,0))=2,VLOOKUP(H89,'Rozpis zápasů'!$D$163:$AB$214,8,0),""))</f>
        <v>3F - Kalina/ 
Körber</v>
      </c>
      <c r="J90" s="1346">
        <f>VLOOKUP(H89,'Rozpis zápasů'!$D$163:$AB$214,6,0)</f>
        <v>0</v>
      </c>
      <c r="K90" s="15"/>
      <c r="L90" s="857"/>
      <c r="M90" s="1315"/>
      <c r="N90" s="37"/>
      <c r="O90" s="15"/>
      <c r="P90" s="860"/>
      <c r="Q90" s="1315"/>
      <c r="R90" s="37"/>
      <c r="S90" s="15"/>
      <c r="T90" s="860"/>
      <c r="U90" s="1315"/>
      <c r="V90" s="2001"/>
      <c r="W90" s="285"/>
      <c r="X90" s="1338"/>
      <c r="Y90" s="1315"/>
      <c r="Z90" s="37"/>
      <c r="AA90" s="15"/>
      <c r="AB90" s="857"/>
      <c r="AD90" s="37"/>
      <c r="AE90" s="15"/>
      <c r="AF90" s="857"/>
      <c r="AG90" s="1315"/>
      <c r="AH90" s="854"/>
      <c r="AI90" s="15"/>
      <c r="AJ90" s="857"/>
      <c r="AK90" s="1315"/>
      <c r="AL90" s="854"/>
      <c r="AM90" s="15"/>
      <c r="AN90" s="857"/>
      <c r="AO90" s="1315"/>
      <c r="AP90" s="854"/>
      <c r="AQ90" s="15"/>
      <c r="AR90" s="857"/>
      <c r="AS90" s="1315"/>
      <c r="AT90" s="37"/>
      <c r="AU90" s="15"/>
      <c r="AV90" s="2000"/>
      <c r="AW90" s="903" t="str">
        <f ca="1">IFERROR(CONCATENATE(IF(LEN(VLOOKUP(AV89,'Rozpis zápasů'!$D$163:$AB$214,8,0))=2,CONCATENATE(VLOOKUP(AV89,'Rozpis zápasů'!$D$163:$AB$214,8,0)," - "),""),VLOOKUP(VLOOKUP(AV89,'Rozpis zápasů'!$D$163:$AB$214,4,0),Tabulka!$B$4:$C$239,2,0)),IF(LEN(VLOOKUP(AV89,'Rozpis zápasů'!$D$163:$AB$214,7,0))=2,VLOOKUP(AV89,'Rozpis zápasů'!$D$163:$AB$214,8,0),""))</f>
        <v>4E - Severa/ 
Weiss</v>
      </c>
      <c r="AX90" s="1346">
        <f>VLOOKUP(AV89,'Rozpis zápasů'!$D$163:$AB$214,6,0)</f>
        <v>1</v>
      </c>
      <c r="AY90" s="1365"/>
    </row>
    <row r="91" spans="7:51" ht="20.25" customHeight="1" thickBot="1" x14ac:dyDescent="0.3">
      <c r="G91" s="1364"/>
      <c r="H91" s="857"/>
      <c r="I91" s="904" t="str">
        <f>CONCATENATE(VLOOKUP(H89,'Rozpis zápasů'!$D$163:$AB$214,25,0)," (",VLOOKUP(H89,'Rozpis zápasů'!$D$163:$AB$214,14,0),")")</f>
        <v>D (15:40 - 15:50)</v>
      </c>
      <c r="J91" s="1308"/>
      <c r="K91" s="15"/>
      <c r="L91" s="857"/>
      <c r="M91" s="1315"/>
      <c r="N91" s="37"/>
      <c r="O91" s="15"/>
      <c r="P91" s="1999" t="str">
        <f>P25</f>
        <v>P36</v>
      </c>
      <c r="Q91" s="902" t="str">
        <f ca="1">IFERROR(CONCATENATE(IF(LEN(VLOOKUP(P91,'Rozpis zápasů'!$D$163:$AB$214,7,0))=2,CONCATENATE(VLOOKUP(P91,'Rozpis zápasů'!$D$163:$AB$214,7,0)," - "),""),VLOOKUP(VLOOKUP(P91,'Rozpis zápasů'!$D$163:$AB$214,3,0),Tabulka!$B$4:$C$239,2,0)),IF(LEN(VLOOKUP(P91,'Rozpis zápasů'!$D$163:$AB$214,7,0))=2,VLOOKUP(P91,'Rozpis zápasů'!$D$163:$AB$214,7,0),""))</f>
        <v>Krbec/ 
Netopilík</v>
      </c>
      <c r="R91" s="1341">
        <f>VLOOKUP(P91,'Rozpis zápasů'!$D$163:$AB$214,5,0)</f>
        <v>2</v>
      </c>
      <c r="S91" s="853"/>
      <c r="T91" s="859"/>
      <c r="U91" s="1315"/>
      <c r="V91" s="857"/>
      <c r="W91" s="285"/>
      <c r="X91" s="1338"/>
      <c r="Y91" s="1315"/>
      <c r="Z91" s="37"/>
      <c r="AA91" s="15"/>
      <c r="AB91" s="857"/>
      <c r="AC91" s="1315"/>
      <c r="AD91" s="37"/>
      <c r="AE91" s="15"/>
      <c r="AF91" s="857"/>
      <c r="AG91" s="1315"/>
      <c r="AH91" s="854"/>
      <c r="AI91" s="15"/>
      <c r="AJ91" s="857"/>
      <c r="AK91" s="1315"/>
      <c r="AL91" s="855"/>
      <c r="AM91" s="853"/>
      <c r="AN91" s="1999" t="str">
        <f>AN25</f>
        <v>P37</v>
      </c>
      <c r="AO91" s="902" t="str">
        <f ca="1">IFERROR(CONCATENATE(IF(LEN(VLOOKUP(AN91,'Rozpis zápasů'!$D$163:$AB$214,7,0))=2,CONCATENATE(VLOOKUP(AN91,'Rozpis zápasů'!$D$163:$AB$214,7,0)," - "),""),VLOOKUP(VLOOKUP(AN91,'Rozpis zápasů'!$D$163:$AB$214,3,0),Tabulka!$B$4:$C$239,2,0)),IF(LEN(VLOOKUP(AN91,'Rozpis zápasů'!$D$163:$AB$214,7,0))=2,VLOOKUP(AN91,'Rozpis zápasů'!$D$163:$AB$214,7,0),""))</f>
        <v>Jiránek/ 
Bína</v>
      </c>
      <c r="AP91" s="1341">
        <f>VLOOKUP(AN91,'Rozpis zápasů'!$D$163:$AB$214,5,0)</f>
        <v>0</v>
      </c>
      <c r="AQ91" s="15"/>
      <c r="AR91" s="857"/>
      <c r="AS91" s="1315"/>
      <c r="AT91" s="37"/>
      <c r="AU91" s="15"/>
      <c r="AV91" s="857"/>
      <c r="AW91" s="904" t="str">
        <f>CONCATENATE(VLOOKUP(AV89,'Rozpis zápasů'!$D$163:$AB$214,25,0)," (",VLOOKUP(AV89,'Rozpis zápasů'!$D$163:$AB$214,14,0),")")</f>
        <v>D (15:50 - 16:00)</v>
      </c>
      <c r="AX91" s="1308"/>
      <c r="AY91" s="1365"/>
    </row>
    <row r="92" spans="7:51" ht="20.25" customHeight="1" thickTop="1" thickBot="1" x14ac:dyDescent="0.3">
      <c r="G92" s="1364"/>
      <c r="H92" s="857"/>
      <c r="I92" s="1315"/>
      <c r="J92" s="37"/>
      <c r="K92" s="15"/>
      <c r="L92" s="857"/>
      <c r="M92" s="1315"/>
      <c r="N92" s="37"/>
      <c r="O92" s="15"/>
      <c r="P92" s="2000"/>
      <c r="Q92" s="903" t="str">
        <f ca="1">IFERROR(CONCATENATE(IF(LEN(VLOOKUP(P91,'Rozpis zápasů'!$D$163:$AB$214,8,0))=2,CONCATENATE(VLOOKUP(P91,'Rozpis zápasů'!$D$163:$AB$214,8,0)," - "),""),VLOOKUP(VLOOKUP(P91,'Rozpis zápasů'!$D$163:$AB$214,4,0),Tabulka!$B$4:$C$239,2,0)),IF(LEN(VLOOKUP(P91,'Rozpis zápasů'!$D$163:$AB$214,7,0))=2,VLOOKUP(P91,'Rozpis zápasů'!$D$163:$AB$214,8,0),""))</f>
        <v>Antůšek/ 
Řečník</v>
      </c>
      <c r="R92" s="1346">
        <f>VLOOKUP(P91,'Rozpis zápasů'!$D$163:$AB$214,6,0)</f>
        <v>1</v>
      </c>
      <c r="S92" s="15"/>
      <c r="T92" s="857"/>
      <c r="U92" s="1315"/>
      <c r="V92" s="857"/>
      <c r="W92" s="285"/>
      <c r="X92" s="1338"/>
      <c r="Y92" s="1315"/>
      <c r="Z92" s="37"/>
      <c r="AA92" s="15"/>
      <c r="AB92" s="857"/>
      <c r="AC92" s="1315"/>
      <c r="AD92" s="37"/>
      <c r="AE92" s="15"/>
      <c r="AF92" s="857"/>
      <c r="AG92" s="1315"/>
      <c r="AH92" s="854"/>
      <c r="AI92" s="15"/>
      <c r="AJ92" s="857"/>
      <c r="AK92" s="1315"/>
      <c r="AL92" s="37"/>
      <c r="AM92" s="15"/>
      <c r="AN92" s="2000"/>
      <c r="AO92" s="903" t="str">
        <f ca="1">IFERROR(CONCATENATE(IF(LEN(VLOOKUP(AN91,'Rozpis zápasů'!$D$163:$AB$214,8,0))=2,CONCATENATE(VLOOKUP(AN91,'Rozpis zápasů'!$D$163:$AB$214,8,0)," - "),""),VLOOKUP(VLOOKUP(AN91,'Rozpis zápasů'!$D$163:$AB$214,4,0),Tabulka!$B$4:$C$239,2,0)),IF(LEN(VLOOKUP(AN91,'Rozpis zápasů'!$D$163:$AB$214,7,0))=2,VLOOKUP(AN91,'Rozpis zápasů'!$D$163:$AB$214,8,0),""))</f>
        <v>Černý/ 
Novotný</v>
      </c>
      <c r="AP92" s="1346">
        <f>VLOOKUP(AN91,'Rozpis zápasů'!$D$163:$AB$214,6,0)</f>
        <v>2</v>
      </c>
      <c r="AQ92" s="15"/>
      <c r="AR92" s="857"/>
      <c r="AS92" s="1315"/>
      <c r="AT92" s="37"/>
      <c r="AU92" s="15"/>
      <c r="AV92" s="857"/>
      <c r="AW92" s="1315"/>
      <c r="AX92" s="37"/>
      <c r="AY92" s="1365"/>
    </row>
    <row r="93" spans="7:51" ht="20.25" customHeight="1" x14ac:dyDescent="0.25">
      <c r="G93" s="1364"/>
      <c r="H93" s="857"/>
      <c r="I93" s="1315"/>
      <c r="J93" s="37"/>
      <c r="K93" s="15"/>
      <c r="L93" s="857"/>
      <c r="M93" s="1315"/>
      <c r="N93" s="37"/>
      <c r="O93" s="15"/>
      <c r="P93" s="860"/>
      <c r="Q93" s="904" t="str">
        <f>CONCATENATE(VLOOKUP(P91,'Rozpis zápasů'!$D$163:$AB$214,25,0)," (",VLOOKUP(P91,'Rozpis zápasů'!$D$163:$AB$214,14,0),")")</f>
        <v>D (17:00 - 17:10)</v>
      </c>
      <c r="R93" s="1308"/>
      <c r="S93" s="15"/>
      <c r="T93" s="857"/>
      <c r="U93" s="1315"/>
      <c r="V93" s="2001"/>
      <c r="W93" s="285"/>
      <c r="X93" s="1338"/>
      <c r="Y93" s="1315"/>
      <c r="Z93" s="37"/>
      <c r="AA93" s="15"/>
      <c r="AB93" s="857"/>
      <c r="AC93" s="1315"/>
      <c r="AD93" s="37"/>
      <c r="AE93" s="15"/>
      <c r="AF93" s="857"/>
      <c r="AG93" s="1315"/>
      <c r="AH93" s="854"/>
      <c r="AI93" s="15"/>
      <c r="AJ93" s="857"/>
      <c r="AK93" s="1315"/>
      <c r="AL93" s="37"/>
      <c r="AM93" s="15"/>
      <c r="AN93" s="857"/>
      <c r="AO93" s="1417" t="str">
        <f>CONCATENATE(VLOOKUP(AN91,'Rozpis zápasů'!$D$163:$AB$214,25,0)," (",VLOOKUP(AN91,'Rozpis zápasů'!$D$163:$AB$214,14,0),")")</f>
        <v>A (17:10 - 17:20)</v>
      </c>
      <c r="AP93" s="1329"/>
      <c r="AQ93" s="15"/>
      <c r="AR93" s="857"/>
      <c r="AS93" s="1315"/>
      <c r="AT93" s="37"/>
      <c r="AU93" s="15"/>
      <c r="AV93" s="2001"/>
      <c r="AW93" s="1620"/>
      <c r="AX93" s="1570"/>
      <c r="AY93" s="1365"/>
    </row>
    <row r="94" spans="7:51" ht="20.25" customHeight="1" thickBot="1" x14ac:dyDescent="0.3">
      <c r="G94" s="1364"/>
      <c r="H94" s="857"/>
      <c r="I94" s="1315"/>
      <c r="J94" s="37"/>
      <c r="K94" s="15"/>
      <c r="L94" s="857"/>
      <c r="M94" s="1315"/>
      <c r="N94" s="37"/>
      <c r="O94" s="15"/>
      <c r="P94" s="860"/>
      <c r="Q94" s="1315"/>
      <c r="R94" s="37"/>
      <c r="S94" s="15"/>
      <c r="T94" s="857"/>
      <c r="U94" s="1315"/>
      <c r="V94" s="2001"/>
      <c r="W94" s="285"/>
      <c r="X94" s="1338"/>
      <c r="Y94" s="1315"/>
      <c r="Z94" s="37"/>
      <c r="AA94" s="285"/>
      <c r="AB94" s="2014" t="s">
        <v>310</v>
      </c>
      <c r="AC94" s="2014"/>
      <c r="AD94" s="2014"/>
      <c r="AE94" s="15"/>
      <c r="AF94" s="857"/>
      <c r="AG94" s="1315"/>
      <c r="AH94" s="854"/>
      <c r="AI94" s="15"/>
      <c r="AJ94" s="857"/>
      <c r="AK94" s="1315"/>
      <c r="AL94" s="37"/>
      <c r="AM94" s="15"/>
      <c r="AN94" s="857"/>
      <c r="AO94" s="1315"/>
      <c r="AP94" s="854"/>
      <c r="AQ94" s="15"/>
      <c r="AR94" s="857"/>
      <c r="AS94" s="1315"/>
      <c r="AT94" s="37"/>
      <c r="AU94" s="15"/>
      <c r="AV94" s="2001"/>
      <c r="AW94" s="1620"/>
      <c r="AX94" s="1570"/>
      <c r="AY94" s="1365"/>
    </row>
    <row r="95" spans="7:51" ht="20.25" customHeight="1" thickBot="1" x14ac:dyDescent="0.3">
      <c r="G95" s="1364"/>
      <c r="H95" s="857"/>
      <c r="I95" s="904"/>
      <c r="J95" s="1308"/>
      <c r="K95" s="15"/>
      <c r="L95" s="1999" t="str">
        <f>L29</f>
        <v>P31</v>
      </c>
      <c r="M95" s="902" t="str">
        <f ca="1">IFERROR(CONCATENATE(IF(LEN(VLOOKUP(L95,'Rozpis zápasů'!$D$163:$AB$214,7,0))=2,CONCATENATE(VLOOKUP(L95,'Rozpis zápasů'!$D$163:$AB$214,7,0)," - "),""),VLOOKUP(VLOOKUP(L95,'Rozpis zápasů'!$D$163:$AB$214,3,0),Tabulka!$B$4:$C$239,2,0)),IF(LEN(VLOOKUP(L95,'Rozpis zápasů'!$D$163:$AB$214,7,0))=2,VLOOKUP(L95,'Rozpis zápasů'!$D$163:$AB$214,7,0),""))</f>
        <v>1J - Antůšek/ 
Řečník</v>
      </c>
      <c r="N95" s="1341">
        <f>VLOOKUP(L95,'Rozpis zápasů'!$D$163:$AB$214,5,0)</f>
        <v>2</v>
      </c>
      <c r="O95" s="853"/>
      <c r="P95" s="859"/>
      <c r="Q95" s="1315"/>
      <c r="R95" s="37"/>
      <c r="S95" s="15"/>
      <c r="T95" s="857"/>
      <c r="U95" s="1315"/>
      <c r="V95" s="857"/>
      <c r="W95" s="285"/>
      <c r="X95" s="1338"/>
      <c r="Y95" s="1315"/>
      <c r="Z95" s="964"/>
      <c r="AA95" s="285"/>
      <c r="AB95" s="2003" t="str">
        <f>AB29</f>
        <v>P52</v>
      </c>
      <c r="AC95" s="2006" t="str">
        <f ca="1">IFERROR(CONCATENATE(IF(LEN(VLOOKUP(AB95,'Rozpis zápasů'!$D$163:$AB$214,7,0))=2,CONCATENATE(VLOOKUP(AB95,'Rozpis zápasů'!$D$163:$AB$214,7,0)," - "),""),VLOOKUP(VLOOKUP(AB95,'Rozpis zápasů'!$D$163:$AB$214,3,0),Tabulka!$B$4:$C$239,2,0)),IF(LEN(VLOOKUP(AB95,'Rozpis zápasů'!$D$163:$AB$214,7,0))=2,VLOOKUP(AB95,'Rozpis zápasů'!$D$163:$AB$214,7,0),""))</f>
        <v>Krbec/ 
Netopilík</v>
      </c>
      <c r="AD95" s="2008">
        <f>VLOOKUP(AB95,'Rozpis zápasů'!$D$163:$AB$214,5,0)</f>
        <v>0</v>
      </c>
      <c r="AE95" s="15"/>
      <c r="AF95" s="857"/>
      <c r="AG95" s="1315"/>
      <c r="AH95" s="1339"/>
      <c r="AI95" s="15"/>
      <c r="AJ95" s="857"/>
      <c r="AK95" s="1315"/>
      <c r="AL95" s="37"/>
      <c r="AM95" s="15"/>
      <c r="AN95" s="857"/>
      <c r="AO95" s="1315"/>
      <c r="AP95" s="855"/>
      <c r="AQ95" s="853"/>
      <c r="AR95" s="1999" t="str">
        <f>AR29</f>
        <v>P28</v>
      </c>
      <c r="AS95" s="902" t="str">
        <f ca="1">IFERROR(CONCATENATE(IF(LEN(VLOOKUP(AR95,'Rozpis zápasů'!$D$163:$AB$214,7,0))=2,CONCATENATE(VLOOKUP(AR95,'Rozpis zápasů'!$D$163:$AB$214,7,0)," - "),""),VLOOKUP(VLOOKUP(AR95,'Rozpis zápasů'!$D$163:$AB$214,3,0),Tabulka!$B$4:$C$239,2,0)),IF(LEN(VLOOKUP(AR95,'Rozpis zápasů'!$D$163:$AB$214,7,0))=2,VLOOKUP(AR95,'Rozpis zápasů'!$D$163:$AB$214,7,0),""))</f>
        <v>1I - Černý/ 
Novotný</v>
      </c>
      <c r="AT95" s="1567">
        <f>VLOOKUP(AR95,'Rozpis zápasů'!$D$163:$AB$214,5,0)</f>
        <v>2</v>
      </c>
      <c r="AU95" s="15"/>
      <c r="AV95" s="1330"/>
      <c r="AW95" s="1621"/>
      <c r="AX95" s="842"/>
      <c r="AY95" s="1365"/>
    </row>
    <row r="96" spans="7:51" ht="20.25" customHeight="1" thickTop="1" thickBot="1" x14ac:dyDescent="0.3">
      <c r="G96" s="1364"/>
      <c r="H96" s="857"/>
      <c r="I96" s="1315"/>
      <c r="J96" s="37"/>
      <c r="K96" s="15"/>
      <c r="L96" s="2000"/>
      <c r="M96" s="903" t="str">
        <f ca="1">IFERROR(CONCATENATE(IF(LEN(VLOOKUP(L95,'Rozpis zápasů'!$D$163:$AB$214,8,0))=2,CONCATENATE(VLOOKUP(L95,'Rozpis zápasů'!$D$163:$AB$214,8,0)," - "),""),VLOOKUP(VLOOKUP(L95,'Rozpis zápasů'!$D$163:$AB$214,4,0),Tabulka!$B$4:$C$239,2,0)),IF(LEN(VLOOKUP(L95,'Rozpis zápasů'!$D$163:$AB$214,7,0))=2,VLOOKUP(L95,'Rozpis zápasů'!$D$163:$AB$214,8,0),""))</f>
        <v>Raboch/ 
Weiss</v>
      </c>
      <c r="N96" s="1346">
        <f>VLOOKUP(L95,'Rozpis zápasů'!$D$163:$AB$214,6,0)</f>
        <v>0</v>
      </c>
      <c r="O96" s="15"/>
      <c r="P96" s="857"/>
      <c r="Q96" s="1315"/>
      <c r="R96" s="37"/>
      <c r="S96" s="15"/>
      <c r="T96" s="857"/>
      <c r="U96" s="1315"/>
      <c r="V96" s="857"/>
      <c r="W96" s="285"/>
      <c r="X96" s="1338"/>
      <c r="Y96" s="1315"/>
      <c r="Z96" s="37"/>
      <c r="AA96" s="1370"/>
      <c r="AB96" s="2004"/>
      <c r="AC96" s="2007"/>
      <c r="AD96" s="2009"/>
      <c r="AE96" s="15"/>
      <c r="AF96" s="1343"/>
      <c r="AG96" s="1315"/>
      <c r="AH96" s="854"/>
      <c r="AI96" s="15"/>
      <c r="AJ96" s="857"/>
      <c r="AK96" s="1315"/>
      <c r="AL96" s="37"/>
      <c r="AM96" s="15"/>
      <c r="AN96" s="857"/>
      <c r="AO96" s="1315"/>
      <c r="AP96" s="37"/>
      <c r="AQ96" s="15"/>
      <c r="AR96" s="2000"/>
      <c r="AS96" s="903" t="str">
        <f ca="1">IFERROR(CONCATENATE(IF(LEN(VLOOKUP(AR95,'Rozpis zápasů'!$D$163:$AB$214,8,0))=2,CONCATENATE(VLOOKUP(AR95,'Rozpis zápasů'!$D$163:$AB$214,8,0)," - "),""),VLOOKUP(VLOOKUP(AR95,'Rozpis zápasů'!$D$163:$AB$214,4,0),Tabulka!$B$4:$C$239,2,0)),IF(LEN(VLOOKUP(AR95,'Rozpis zápasů'!$D$163:$AB$214,7,0))=2,VLOOKUP(AR95,'Rozpis zápasů'!$D$163:$AB$214,8,0),""))</f>
        <v>Kašpárek/ 
Sčiklin</v>
      </c>
      <c r="AT96" s="1346">
        <f>VLOOKUP(AR95,'Rozpis zápasů'!$D$163:$AB$214,6,0)</f>
        <v>0</v>
      </c>
      <c r="AU96" s="15"/>
      <c r="AV96" s="857"/>
      <c r="AW96" s="1315"/>
      <c r="AX96" s="37"/>
      <c r="AY96" s="1365"/>
    </row>
    <row r="97" spans="7:51" ht="20.25" customHeight="1" thickTop="1" thickBot="1" x14ac:dyDescent="0.3">
      <c r="G97" s="1364"/>
      <c r="H97" s="1999" t="str">
        <f>H31</f>
        <v>P15</v>
      </c>
      <c r="I97" s="902" t="str">
        <f ca="1">IFERROR(CONCATENATE(IF(LEN(VLOOKUP(H97,'Rozpis zápasů'!$D$163:$AB$214,7,0))=2,CONCATENATE(VLOOKUP(H97,'Rozpis zápasů'!$D$163:$AB$214,7,0)," - "),""),VLOOKUP(VLOOKUP(H97,'Rozpis zápasů'!$D$163:$AB$214,3,0),Tabulka!$B$4:$C$239,2,0)),IF(LEN(VLOOKUP(H97,'Rozpis zápasů'!$D$163:$AB$214,7,0))=2,VLOOKUP(H97,'Rozpis zápasů'!$D$163:$AB$214,7,0),""))</f>
        <v>2L - Mock/ 
Dvořák</v>
      </c>
      <c r="J97" s="1341">
        <f>VLOOKUP(H97,'Rozpis zápasů'!$D$163:$AB$214,5,0)</f>
        <v>1</v>
      </c>
      <c r="K97" s="852"/>
      <c r="L97" s="859"/>
      <c r="M97" s="904" t="str">
        <f>CONCATENATE(VLOOKUP(L95,'Rozpis zápasů'!$D$163:$AB$214,25,0)," (",VLOOKUP(L95,'Rozpis zápasů'!$D$163:$AB$214,14,0),")")</f>
        <v>C (16:50 - 17:00)</v>
      </c>
      <c r="N97" s="1308"/>
      <c r="O97" s="285"/>
      <c r="P97" s="1330"/>
      <c r="Q97" s="1315"/>
      <c r="R97" s="964"/>
      <c r="S97" s="15"/>
      <c r="T97" s="857"/>
      <c r="U97" s="1315"/>
      <c r="V97" s="2001"/>
      <c r="W97" s="285"/>
      <c r="X97" s="1338"/>
      <c r="Y97" s="1315"/>
      <c r="Z97" s="850"/>
      <c r="AA97" s="285"/>
      <c r="AB97" s="2004"/>
      <c r="AC97" s="2010" t="str">
        <f ca="1">IFERROR(CONCATENATE(IF(LEN(VLOOKUP(AB95,'Rozpis zápasů'!$D$163:$AB$214,8,0))=2,CONCATENATE(VLOOKUP(AB95,'Rozpis zápasů'!$D$163:$AB$214,8,0)," - "),""),VLOOKUP(VLOOKUP(AB95,'Rozpis zápasů'!$D$163:$AB$214,4,0),Tabulka!$B$4:$C$239,2,0)),IF(LEN(VLOOKUP(AB95,'Rozpis zápasů'!$D$163:$AB$214,7,0))=2,VLOOKUP(AB95,'Rozpis zápasů'!$D$163:$AB$214,8,0),""))</f>
        <v>Dóža/ 
Mück</v>
      </c>
      <c r="AD97" s="2012">
        <f>VLOOKUP(AB95,'Rozpis zápasů'!$D$163:$AB$214,6,0)</f>
        <v>2</v>
      </c>
      <c r="AE97" s="851"/>
      <c r="AF97" s="860"/>
      <c r="AG97" s="1315"/>
      <c r="AH97" s="854"/>
      <c r="AI97" s="15"/>
      <c r="AJ97" s="857"/>
      <c r="AK97" s="1315"/>
      <c r="AL97" s="37"/>
      <c r="AM97" s="15"/>
      <c r="AN97" s="857"/>
      <c r="AO97" s="1315"/>
      <c r="AP97" s="37"/>
      <c r="AQ97" s="15"/>
      <c r="AR97" s="857"/>
      <c r="AS97" s="904" t="str">
        <f>CONCATENATE(VLOOKUP(AR95,'Rozpis zápasů'!$D$163:$AB$214,25,0)," (",VLOOKUP(AR95,'Rozpis zápasů'!$D$163:$AB$214,14,0),")")</f>
        <v>D (16:40 - 16:50)</v>
      </c>
      <c r="AT97" s="1325"/>
      <c r="AU97" s="856"/>
      <c r="AV97" s="1999" t="str">
        <f>AV31</f>
        <v>P12</v>
      </c>
      <c r="AW97" s="902" t="str">
        <f ca="1">IFERROR(CONCATENATE(IF(LEN(VLOOKUP(AV97,'Rozpis zápasů'!$D$163:$AB$214,7,0))=2,CONCATENATE(VLOOKUP(AV97,'Rozpis zápasů'!$D$163:$AB$214,7,0)," - "),""),VLOOKUP(VLOOKUP(AV97,'Rozpis zápasů'!$D$163:$AB$214,3,0),Tabulka!$B$4:$C$239,2,0)),IF(LEN(VLOOKUP(AV97,'Rozpis zápasů'!$D$163:$AB$214,7,0))=2,VLOOKUP(AV97,'Rozpis zápasů'!$D$163:$AB$214,7,0),""))</f>
        <v>3K - Hrubá/ 
Doležal</v>
      </c>
      <c r="AX97" s="1341">
        <f>VLOOKUP(AV97,'Rozpis zápasů'!$D$163:$AB$214,5,0)</f>
        <v>0</v>
      </c>
      <c r="AY97" s="1365"/>
    </row>
    <row r="98" spans="7:51" ht="20.25" customHeight="1" thickTop="1" thickBot="1" x14ac:dyDescent="0.3">
      <c r="G98" s="1364"/>
      <c r="H98" s="2000"/>
      <c r="I98" s="903" t="str">
        <f ca="1">IFERROR(CONCATENATE(IF(LEN(VLOOKUP(H97,'Rozpis zápasů'!$D$163:$AB$214,8,0))=2,CONCATENATE(VLOOKUP(H97,'Rozpis zápasů'!$D$163:$AB$214,8,0)," - "),""),VLOOKUP(VLOOKUP(H97,'Rozpis zápasů'!$D$163:$AB$214,4,0),Tabulka!$B$4:$C$239,2,0)),IF(LEN(VLOOKUP(H97,'Rozpis zápasů'!$D$163:$AB$214,7,0))=2,VLOOKUP(H97,'Rozpis zápasů'!$D$163:$AB$214,8,0),""))</f>
        <v>4K - Raboch/ 
Weiss</v>
      </c>
      <c r="J98" s="1346">
        <f>VLOOKUP(H97,'Rozpis zápasů'!$D$163:$AB$214,6,0)</f>
        <v>2</v>
      </c>
      <c r="K98" s="15"/>
      <c r="L98" s="857"/>
      <c r="M98" s="1315"/>
      <c r="N98" s="37"/>
      <c r="O98" s="15"/>
      <c r="P98" s="857"/>
      <c r="Q98" s="1315"/>
      <c r="R98" s="37"/>
      <c r="S98" s="15"/>
      <c r="T98" s="857"/>
      <c r="U98" s="1315"/>
      <c r="V98" s="2001"/>
      <c r="W98" s="285"/>
      <c r="X98" s="1338"/>
      <c r="Y98" s="1315"/>
      <c r="Z98" s="854"/>
      <c r="AA98" s="285"/>
      <c r="AB98" s="2005"/>
      <c r="AC98" s="2011"/>
      <c r="AD98" s="2013"/>
      <c r="AE98" s="15"/>
      <c r="AF98" s="860"/>
      <c r="AG98" s="1315"/>
      <c r="AH98" s="854"/>
      <c r="AI98" s="15"/>
      <c r="AJ98" s="857"/>
      <c r="AK98" s="1315"/>
      <c r="AL98" s="37"/>
      <c r="AM98" s="15"/>
      <c r="AN98" s="857"/>
      <c r="AO98" s="1315"/>
      <c r="AP98" s="37"/>
      <c r="AQ98" s="15"/>
      <c r="AR98" s="857"/>
      <c r="AS98" s="1315"/>
      <c r="AT98" s="37"/>
      <c r="AU98" s="15"/>
      <c r="AV98" s="2000"/>
      <c r="AW98" s="903" t="str">
        <f ca="1">IFERROR(CONCATENATE(IF(LEN(VLOOKUP(AV97,'Rozpis zápasů'!$D$163:$AB$214,8,0))=2,CONCATENATE(VLOOKUP(AV97,'Rozpis zápasů'!$D$163:$AB$214,8,0)," - "),""),VLOOKUP(VLOOKUP(AV97,'Rozpis zápasů'!$D$163:$AB$214,4,0),Tabulka!$B$4:$C$239,2,0)),IF(LEN(VLOOKUP(AV97,'Rozpis zápasů'!$D$163:$AB$214,7,0))=2,VLOOKUP(AV97,'Rozpis zápasů'!$D$163:$AB$214,8,0),""))</f>
        <v>3L - Kašpárek/ 
Sčiklin</v>
      </c>
      <c r="AX98" s="1346">
        <f>VLOOKUP(AV97,'Rozpis zápasů'!$D$163:$AB$214,6,0)</f>
        <v>2</v>
      </c>
      <c r="AY98" s="1365"/>
    </row>
    <row r="99" spans="7:51" ht="20.25" customHeight="1" x14ac:dyDescent="0.25">
      <c r="G99" s="1364"/>
      <c r="H99" s="1330"/>
      <c r="I99" s="904" t="str">
        <f>CONCATENATE(VLOOKUP(H97,'Rozpis zápasů'!$D$163:$AB$214,25,0)," (",VLOOKUP(H97,'Rozpis zápasů'!$D$163:$AB$214,14,0),")")</f>
        <v>C (16:10 - 16:20)</v>
      </c>
      <c r="J99" s="1308"/>
      <c r="K99" s="285"/>
      <c r="L99" s="1330"/>
      <c r="M99" s="1315"/>
      <c r="N99" s="964"/>
      <c r="O99" s="285"/>
      <c r="P99" s="1330"/>
      <c r="Q99" s="1315"/>
      <c r="R99" s="964"/>
      <c r="S99" s="285"/>
      <c r="T99" s="1330"/>
      <c r="U99" s="1315"/>
      <c r="V99" s="964"/>
      <c r="W99" s="285"/>
      <c r="X99" s="1999" t="str">
        <f>X33</f>
        <v>P47</v>
      </c>
      <c r="Y99" s="902" t="str">
        <f ca="1">IFERROR(CONCATENATE(IF(LEN(VLOOKUP(X99,'Rozpis zápasů'!$D$163:$AB$214,7,0))=2,CONCATENATE(VLOOKUP(X99,'Rozpis zápasů'!$D$163:$AB$214,7,0)," - "),""),VLOOKUP(VLOOKUP(X99,'Rozpis zápasů'!$D$163:$AB$214,3,0),Tabulka!$B$4:$C$239,2,0)),IF(LEN(VLOOKUP(X99,'Rozpis zápasů'!$D$163:$AB$214,7,0))=2,VLOOKUP(X99,'Rozpis zápasů'!$D$163:$AB$214,7,0),""))</f>
        <v>Krbec/ 
Netopilík</v>
      </c>
      <c r="Z99" s="1341">
        <f>VLOOKUP(X99,'Rozpis zápasů'!$D$163:$AB$214,5,0)</f>
        <v>2</v>
      </c>
      <c r="AA99" s="15"/>
      <c r="AB99" s="857"/>
      <c r="AC99" s="904" t="str">
        <f>CONCATENATE(VLOOKUP(AB95,'Rozpis zápasů'!$D$163:$AB$214,25,0)," (",VLOOKUP(AB95,'Rozpis zápasů'!$D$163:$AB$214,14,0),")")</f>
        <v>A (18:30 - 18:40)</v>
      </c>
      <c r="AD99" s="37"/>
      <c r="AE99" s="15"/>
      <c r="AF99" s="1999" t="str">
        <f>AF33</f>
        <v>P48</v>
      </c>
      <c r="AG99" s="902" t="str">
        <f ca="1">IFERROR(CONCATENATE(IF(LEN(VLOOKUP(AF99,'Rozpis zápasů'!$D$163:$AB$214,7,0))=2,CONCATENATE(VLOOKUP(AF99,'Rozpis zápasů'!$D$163:$AB$214,7,0)," - "),""),VLOOKUP(VLOOKUP(AF99,'Rozpis zápasů'!$D$163:$AB$214,3,0),Tabulka!$B$4:$C$239,2,0)),IF(LEN(VLOOKUP(AF99,'Rozpis zápasů'!$D$163:$AB$214,7,0))=2,VLOOKUP(AF99,'Rozpis zápasů'!$D$163:$AB$214,7,0),""))</f>
        <v>Dóža/ 
Mück</v>
      </c>
      <c r="AH99" s="1341">
        <f>VLOOKUP(AF99,'Rozpis zápasů'!$D$163:$AB$214,5,0)</f>
        <v>2</v>
      </c>
      <c r="AI99" s="15"/>
      <c r="AJ99" s="857"/>
      <c r="AK99" s="1315"/>
      <c r="AL99" s="37"/>
      <c r="AM99" s="15"/>
      <c r="AN99" s="857"/>
      <c r="AO99" s="1315"/>
      <c r="AP99" s="37"/>
      <c r="AQ99" s="15"/>
      <c r="AR99" s="857"/>
      <c r="AS99" s="1315"/>
      <c r="AT99" s="37"/>
      <c r="AU99" s="15"/>
      <c r="AV99" s="857"/>
      <c r="AW99" s="904" t="str">
        <f>CONCATENATE(VLOOKUP(AV97,'Rozpis zápasů'!$D$163:$AB$214,25,0)," (",VLOOKUP(AV97,'Rozpis zápasů'!$D$163:$AB$214,14,0),")")</f>
        <v>D (16:00 - 16:10)</v>
      </c>
      <c r="AX99" s="1308"/>
      <c r="AY99" s="1365"/>
    </row>
    <row r="100" spans="7:51" ht="20.25" customHeight="1" thickBot="1" x14ac:dyDescent="0.3">
      <c r="G100" s="1364"/>
      <c r="H100" s="1330"/>
      <c r="I100" s="1315"/>
      <c r="J100" s="964"/>
      <c r="K100" s="285"/>
      <c r="L100" s="1330"/>
      <c r="M100" s="1315"/>
      <c r="N100" s="964"/>
      <c r="O100" s="285"/>
      <c r="P100" s="1330"/>
      <c r="Q100" s="1315"/>
      <c r="R100" s="964"/>
      <c r="S100" s="285"/>
      <c r="T100" s="1330"/>
      <c r="U100" s="1315"/>
      <c r="V100" s="964"/>
      <c r="W100" s="285"/>
      <c r="X100" s="2000"/>
      <c r="Y100" s="903" t="str">
        <f ca="1">IFERROR(CONCATENATE(IF(LEN(VLOOKUP(X99,'Rozpis zápasů'!$D$163:$AB$214,8,0))=2,CONCATENATE(VLOOKUP(X99,'Rozpis zápasů'!$D$163:$AB$214,8,0)," - "),""),VLOOKUP(VLOOKUP(X99,'Rozpis zápasů'!$D$163:$AB$214,4,0),Tabulka!$B$4:$C$239,2,0)),IF(LEN(VLOOKUP(X99,'Rozpis zápasů'!$D$163:$AB$214,7,0))=2,VLOOKUP(X99,'Rozpis zápasů'!$D$163:$AB$214,8,0),""))</f>
        <v>Kindl/ 
Kotoun</v>
      </c>
      <c r="Z100" s="1346">
        <f>VLOOKUP(X99,'Rozpis zápasů'!$D$163:$AB$214,6,0)</f>
        <v>0</v>
      </c>
      <c r="AA100" s="15"/>
      <c r="AB100" s="2002" t="s">
        <v>701</v>
      </c>
      <c r="AC100" s="2002"/>
      <c r="AD100" s="2002"/>
      <c r="AE100" s="15"/>
      <c r="AF100" s="2000"/>
      <c r="AG100" s="903" t="str">
        <f ca="1">IFERROR(CONCATENATE(IF(LEN(VLOOKUP(AF99,'Rozpis zápasů'!$D$163:$AB$214,8,0))=2,CONCATENATE(VLOOKUP(AF99,'Rozpis zápasů'!$D$163:$AB$214,8,0)," - "),""),VLOOKUP(VLOOKUP(AF99,'Rozpis zápasů'!$D$163:$AB$214,4,0),Tabulka!$B$4:$C$239,2,0)),IF(LEN(VLOOKUP(AF99,'Rozpis zápasů'!$D$163:$AB$214,7,0))=2,VLOOKUP(AF99,'Rozpis zápasů'!$D$163:$AB$214,8,0),""))</f>
        <v>Hněvkovský/ 
Vašák</v>
      </c>
      <c r="AH100" s="1346">
        <f>VLOOKUP(AF99,'Rozpis zápasů'!$D$163:$AB$214,6,0)</f>
        <v>0</v>
      </c>
      <c r="AI100" s="15"/>
      <c r="AJ100" s="857"/>
      <c r="AK100" s="1315"/>
      <c r="AL100" s="37"/>
      <c r="AM100" s="15"/>
      <c r="AN100" s="857"/>
      <c r="AO100" s="1315"/>
      <c r="AP100" s="37"/>
      <c r="AQ100" s="15"/>
      <c r="AR100" s="857"/>
      <c r="AS100" s="1315"/>
      <c r="AT100" s="37"/>
      <c r="AU100" s="15"/>
      <c r="AV100" s="857"/>
      <c r="AW100" s="1315"/>
      <c r="AX100" s="37"/>
      <c r="AY100" s="1365"/>
    </row>
    <row r="101" spans="7:51" ht="20.25" customHeight="1" thickBot="1" x14ac:dyDescent="0.3">
      <c r="G101" s="1364"/>
      <c r="H101" s="857"/>
      <c r="I101" s="1315"/>
      <c r="J101" s="37"/>
      <c r="K101" s="15"/>
      <c r="L101" s="857"/>
      <c r="M101" s="1315"/>
      <c r="N101" s="37"/>
      <c r="O101" s="15"/>
      <c r="P101" s="857"/>
      <c r="Q101" s="1315"/>
      <c r="R101" s="37"/>
      <c r="S101" s="15"/>
      <c r="T101" s="857"/>
      <c r="U101" s="1315"/>
      <c r="V101" s="964"/>
      <c r="W101" s="15"/>
      <c r="X101" s="862"/>
      <c r="Y101" s="904" t="str">
        <f>CONCATENATE(VLOOKUP(X99,'Rozpis zápasů'!$D$163:$AB$214,25,0)," (",VLOOKUP(X99,'Rozpis zápasů'!$D$163:$AB$214,14,0),")")</f>
        <v>A (17:40 - 17:50)</v>
      </c>
      <c r="Z101" s="1622"/>
      <c r="AA101" s="847"/>
      <c r="AB101" s="1999" t="str">
        <f>AB35</f>
        <v>P51</v>
      </c>
      <c r="AC101" s="902" t="str">
        <f ca="1">IFERROR(CONCATENATE(IF(LEN(VLOOKUP(AB101,'Rozpis zápasů'!$D$163:$AB$214,7,0))=2,CONCATENATE(VLOOKUP(AB101,'Rozpis zápasů'!$D$163:$AB$214,7,0)," - "),""),VLOOKUP(VLOOKUP(AB101,'Rozpis zápasů'!$D$163:$AB$214,3,0),Tabulka!$B$4:$C$239,2,0)),IF(LEN(VLOOKUP(AB101,'Rozpis zápasů'!$D$163:$AB$214,7,0))=2,VLOOKUP(AB101,'Rozpis zápasů'!$D$163:$AB$214,7,0),""))</f>
        <v>Kindl/ 
Kotoun</v>
      </c>
      <c r="AD101" s="1341">
        <f>VLOOKUP(AB101,'Rozpis zápasů'!$D$163:$AB$214,5,0)</f>
        <v>2</v>
      </c>
      <c r="AE101" s="848"/>
      <c r="AF101" s="1349"/>
      <c r="AG101" s="1417" t="str">
        <f>CONCATENATE(VLOOKUP(AF99,'Rozpis zápasů'!$D$163:$AB$214,25,0)," (",VLOOKUP(AF99,'Rozpis zápasů'!$D$163:$AB$214,14,0),")")</f>
        <v>A (17:50 - 18:00)</v>
      </c>
      <c r="AH101" s="1329"/>
      <c r="AI101" s="15"/>
      <c r="AJ101" s="857"/>
      <c r="AK101" s="1315"/>
      <c r="AL101" s="37"/>
      <c r="AM101" s="15"/>
      <c r="AN101" s="857"/>
      <c r="AO101" s="1315"/>
      <c r="AP101" s="37"/>
      <c r="AQ101" s="15"/>
      <c r="AR101" s="857"/>
      <c r="AS101" s="1315"/>
      <c r="AT101" s="37"/>
      <c r="AU101" s="15"/>
      <c r="AV101" s="2001"/>
      <c r="AW101" s="1620"/>
      <c r="AX101" s="1570"/>
      <c r="AY101" s="1365"/>
    </row>
    <row r="102" spans="7:51" ht="20.25" customHeight="1" thickTop="1" thickBot="1" x14ac:dyDescent="0.3">
      <c r="G102" s="1364"/>
      <c r="H102" s="857"/>
      <c r="I102" s="1315"/>
      <c r="J102" s="37"/>
      <c r="K102" s="15"/>
      <c r="L102" s="857"/>
      <c r="M102" s="1315"/>
      <c r="N102" s="37"/>
      <c r="O102" s="15"/>
      <c r="P102" s="857"/>
      <c r="Q102" s="1315"/>
      <c r="R102" s="37"/>
      <c r="S102" s="15"/>
      <c r="T102" s="857"/>
      <c r="U102" s="1315"/>
      <c r="V102" s="1369"/>
      <c r="W102" s="15"/>
      <c r="X102" s="860"/>
      <c r="Y102" s="1320"/>
      <c r="Z102" s="37"/>
      <c r="AA102" s="15"/>
      <c r="AB102" s="2000"/>
      <c r="AC102" s="903" t="str">
        <f ca="1">IFERROR(CONCATENATE(IF(LEN(VLOOKUP(AB101,'Rozpis zápasů'!$D$163:$AB$214,8,0))=2,CONCATENATE(VLOOKUP(AB101,'Rozpis zápasů'!$D$163:$AB$214,8,0)," - "),""),VLOOKUP(VLOOKUP(AB101,'Rozpis zápasů'!$D$163:$AB$214,4,0),Tabulka!$B$4:$C$239,2,0)),IF(LEN(VLOOKUP(AB101,'Rozpis zápasů'!$D$163:$AB$214,7,0))=2,VLOOKUP(AB101,'Rozpis zápasů'!$D$163:$AB$214,8,0),""))</f>
        <v>Hněvkovský/ 
Vašák</v>
      </c>
      <c r="AD102" s="1346">
        <f>VLOOKUP(AB101,'Rozpis zápasů'!$D$163:$AB$214,6,0)</f>
        <v>1</v>
      </c>
      <c r="AE102" s="15"/>
      <c r="AF102" s="857"/>
      <c r="AG102" s="1352"/>
      <c r="AH102" s="854"/>
      <c r="AI102" s="15"/>
      <c r="AJ102" s="857"/>
      <c r="AK102" s="1315"/>
      <c r="AL102" s="37"/>
      <c r="AM102" s="15"/>
      <c r="AN102" s="857"/>
      <c r="AO102" s="1315"/>
      <c r="AP102" s="37"/>
      <c r="AQ102" s="15"/>
      <c r="AR102" s="857"/>
      <c r="AS102" s="1315"/>
      <c r="AT102" s="37"/>
      <c r="AU102" s="15"/>
      <c r="AV102" s="2001"/>
      <c r="AW102" s="1620"/>
      <c r="AX102" s="1570"/>
      <c r="AY102" s="1365"/>
    </row>
    <row r="103" spans="7:51" ht="20.25" customHeight="1" thickBot="1" x14ac:dyDescent="0.3">
      <c r="G103" s="1364"/>
      <c r="H103" s="857"/>
      <c r="I103" s="904"/>
      <c r="J103" s="1308"/>
      <c r="K103" s="15"/>
      <c r="L103" s="1999" t="str">
        <f>L37</f>
        <v>P17</v>
      </c>
      <c r="M103" s="902" t="str">
        <f ca="1">IFERROR(CONCATENATE(IF(LEN(VLOOKUP(L103,'Rozpis zápasů'!$D$163:$AB$214,7,0))=2,CONCATENATE(VLOOKUP(L103,'Rozpis zápasů'!$D$163:$AB$214,7,0)," - "),""),VLOOKUP(VLOOKUP(L103,'Rozpis zápasů'!$D$163:$AB$214,3,0),Tabulka!$B$4:$C$239,2,0)),IF(LEN(VLOOKUP(L103,'Rozpis zápasů'!$D$163:$AB$214,7,0))=2,VLOOKUP(L103,'Rozpis zápasů'!$D$163:$AB$214,7,0),""))</f>
        <v>1E - Tichý/ 
Chyna</v>
      </c>
      <c r="N103" s="1341">
        <f>VLOOKUP(L103,'Rozpis zápasů'!$D$163:$AB$214,5,0)</f>
        <v>0</v>
      </c>
      <c r="O103" s="15"/>
      <c r="P103" s="857"/>
      <c r="Q103" s="1315"/>
      <c r="R103" s="37"/>
      <c r="S103" s="15"/>
      <c r="T103" s="857"/>
      <c r="U103" s="1320"/>
      <c r="V103" s="964"/>
      <c r="W103" s="15"/>
      <c r="X103" s="860"/>
      <c r="Y103" s="1315"/>
      <c r="Z103" s="964"/>
      <c r="AA103" s="15"/>
      <c r="AB103" s="857"/>
      <c r="AC103" s="904" t="str">
        <f>CONCATENATE(VLOOKUP(AB101,'Rozpis zápasů'!$D$163:$AB$214,25,0)," (",VLOOKUP(AB101,'Rozpis zápasů'!$D$163:$AB$214,14,0),")")</f>
        <v>A (18:20 - 18:30)</v>
      </c>
      <c r="AD103" s="1308"/>
      <c r="AE103" s="15"/>
      <c r="AF103" s="857"/>
      <c r="AG103" s="1353"/>
      <c r="AH103" s="964"/>
      <c r="AI103" s="15"/>
      <c r="AJ103" s="857"/>
      <c r="AK103" s="1315"/>
      <c r="AL103" s="37"/>
      <c r="AM103" s="15"/>
      <c r="AN103" s="857"/>
      <c r="AO103" s="1315"/>
      <c r="AP103" s="37"/>
      <c r="AQ103" s="15"/>
      <c r="AR103" s="1999" t="str">
        <f>AR37</f>
        <v>P23</v>
      </c>
      <c r="AS103" s="902" t="str">
        <f ca="1">IFERROR(CONCATENATE(IF(LEN(VLOOKUP(AR103,'Rozpis zápasů'!$D$163:$AB$214,7,0))=2,CONCATENATE(VLOOKUP(AR103,'Rozpis zápasů'!$D$163:$AB$214,7,0)," - "),""),VLOOKUP(VLOOKUP(AR103,'Rozpis zápasů'!$D$163:$AB$214,3,0),Tabulka!$B$4:$C$239,2,0)),IF(LEN(VLOOKUP(AR103,'Rozpis zápasů'!$D$163:$AB$214,7,0))=2,VLOOKUP(AR103,'Rozpis zápasů'!$D$163:$AB$214,7,0),""))</f>
        <v>2A - Svatek/ 
Heczko</v>
      </c>
      <c r="AT103" s="1567">
        <f>VLOOKUP(AR103,'Rozpis zápasů'!$D$163:$AB$214,5,0)</f>
        <v>2</v>
      </c>
      <c r="AU103" s="15"/>
      <c r="AV103" s="1330"/>
      <c r="AW103" s="1621"/>
      <c r="AX103" s="842"/>
      <c r="AY103" s="1365"/>
    </row>
    <row r="104" spans="7:51" ht="20.25" customHeight="1" thickTop="1" thickBot="1" x14ac:dyDescent="0.3">
      <c r="G104" s="1364"/>
      <c r="H104" s="857"/>
      <c r="I104" s="1315"/>
      <c r="J104" s="37"/>
      <c r="K104" s="15"/>
      <c r="L104" s="2000"/>
      <c r="M104" s="903" t="str">
        <f ca="1">IFERROR(CONCATENATE(IF(LEN(VLOOKUP(L103,'Rozpis zápasů'!$D$163:$AB$214,8,0))=2,CONCATENATE(VLOOKUP(L103,'Rozpis zápasů'!$D$163:$AB$214,8,0)," - "),""),VLOOKUP(VLOOKUP(L103,'Rozpis zápasů'!$D$163:$AB$214,4,0),Tabulka!$B$4:$C$239,2,0)),IF(LEN(VLOOKUP(L103,'Rozpis zápasů'!$D$163:$AB$214,7,0))=2,VLOOKUP(L103,'Rozpis zápasů'!$D$163:$AB$214,8,0),""))</f>
        <v>Hněvkovský/ 
Šárka</v>
      </c>
      <c r="N104" s="1346">
        <f>VLOOKUP(L103,'Rozpis zápasů'!$D$163:$AB$214,6,0)</f>
        <v>2</v>
      </c>
      <c r="O104" s="851"/>
      <c r="P104" s="858"/>
      <c r="Q104" s="1315"/>
      <c r="R104" s="37"/>
      <c r="S104" s="15"/>
      <c r="T104" s="857"/>
      <c r="U104" s="1320"/>
      <c r="V104" s="964"/>
      <c r="W104" s="15"/>
      <c r="X104" s="860"/>
      <c r="Y104" s="1315"/>
      <c r="Z104" s="964"/>
      <c r="AA104" s="15"/>
      <c r="AB104" s="857"/>
      <c r="AC104" s="1315"/>
      <c r="AD104" s="37"/>
      <c r="AE104" s="15"/>
      <c r="AF104" s="857"/>
      <c r="AG104" s="1353"/>
      <c r="AH104" s="964"/>
      <c r="AI104" s="15"/>
      <c r="AJ104" s="857"/>
      <c r="AK104" s="1315"/>
      <c r="AL104" s="37"/>
      <c r="AM104" s="15"/>
      <c r="AN104" s="857"/>
      <c r="AO104" s="1315"/>
      <c r="AP104" s="850"/>
      <c r="AQ104" s="851"/>
      <c r="AR104" s="2000"/>
      <c r="AS104" s="903" t="str">
        <f ca="1">IFERROR(CONCATENATE(IF(LEN(VLOOKUP(AR103,'Rozpis zápasů'!$D$163:$AB$214,8,0))=2,CONCATENATE(VLOOKUP(AR103,'Rozpis zápasů'!$D$163:$AB$214,8,0)," - "),""),VLOOKUP(VLOOKUP(AR103,'Rozpis zápasů'!$D$163:$AB$214,4,0),Tabulka!$B$4:$C$239,2,0)),IF(LEN(VLOOKUP(AR103,'Rozpis zápasů'!$D$163:$AB$214,7,0))=2,VLOOKUP(AR103,'Rozpis zápasů'!$D$163:$AB$214,8,0),""))</f>
        <v>Hrůza/ 
Rychlý</v>
      </c>
      <c r="AT104" s="1346">
        <f>VLOOKUP(AR103,'Rozpis zápasů'!$D$163:$AB$214,6,0)</f>
        <v>0</v>
      </c>
      <c r="AU104" s="15"/>
      <c r="AV104" s="857"/>
      <c r="AW104" s="1315"/>
      <c r="AX104" s="37"/>
      <c r="AY104" s="1365"/>
    </row>
    <row r="105" spans="7:51" ht="20.25" customHeight="1" thickBot="1" x14ac:dyDescent="0.3">
      <c r="G105" s="1364"/>
      <c r="H105" s="1999" t="str">
        <f>H39</f>
        <v>P01</v>
      </c>
      <c r="I105" s="902" t="str">
        <f ca="1">IFERROR(CONCATENATE(IF(LEN(VLOOKUP(H105,'Rozpis zápasů'!$D$163:$AB$214,7,0))=2,CONCATENATE(VLOOKUP(H105,'Rozpis zápasů'!$D$163:$AB$214,7,0)," - "),""),VLOOKUP(VLOOKUP(H105,'Rozpis zápasů'!$D$163:$AB$214,3,0),Tabulka!$B$4:$C$239,2,0)),IF(LEN(VLOOKUP(H105,'Rozpis zápasů'!$D$163:$AB$214,7,0))=2,VLOOKUP(H105,'Rozpis zápasů'!$D$163:$AB$214,7,0),""))</f>
        <v>3A - Hněvkovský/ 
Šárka</v>
      </c>
      <c r="J105" s="1341">
        <f>VLOOKUP(H105,'Rozpis zápasů'!$D$163:$AB$214,5,0)</f>
        <v>2</v>
      </c>
      <c r="K105" s="852"/>
      <c r="L105" s="859"/>
      <c r="M105" s="904" t="str">
        <f>CONCATENATE(VLOOKUP(L103,'Rozpis zápasů'!$D$163:$AB$214,25,0)," (",VLOOKUP(L103,'Rozpis zápasů'!$D$163:$AB$214,14,0),")")</f>
        <v>A (16:20 - 16:30)</v>
      </c>
      <c r="N105" s="1308"/>
      <c r="O105" s="15"/>
      <c r="P105" s="860"/>
      <c r="Q105" s="1315"/>
      <c r="R105" s="37"/>
      <c r="S105" s="15"/>
      <c r="T105" s="857"/>
      <c r="U105" s="1315"/>
      <c r="V105" s="964"/>
      <c r="W105" s="15"/>
      <c r="X105" s="860"/>
      <c r="Y105" s="1315"/>
      <c r="Z105" s="843"/>
      <c r="AA105" s="15"/>
      <c r="AB105" s="857"/>
      <c r="AC105" s="1315"/>
      <c r="AD105" s="37"/>
      <c r="AE105" s="15"/>
      <c r="AF105" s="857"/>
      <c r="AG105" s="1353"/>
      <c r="AH105" s="843"/>
      <c r="AI105" s="15"/>
      <c r="AJ105" s="857"/>
      <c r="AK105" s="1315"/>
      <c r="AL105" s="37"/>
      <c r="AM105" s="15"/>
      <c r="AN105" s="857"/>
      <c r="AO105" s="1315"/>
      <c r="AP105" s="854"/>
      <c r="AQ105" s="15"/>
      <c r="AR105" s="857"/>
      <c r="AS105" s="904" t="str">
        <f>CONCATENATE(VLOOKUP(AR103,'Rozpis zápasů'!$D$163:$AB$214,25,0)," (",VLOOKUP(AR103,'Rozpis zápasů'!$D$163:$AB$214,14,0),")")</f>
        <v>C (16:30 - 16:40)</v>
      </c>
      <c r="AT105" s="1325"/>
      <c r="AU105" s="856"/>
      <c r="AV105" s="1999" t="str">
        <f>AV39</f>
        <v>P07</v>
      </c>
      <c r="AW105" s="902" t="str">
        <f ca="1">IFERROR(CONCATENATE(IF(LEN(VLOOKUP(AV105,'Rozpis zápasů'!$D$163:$AB$214,7,0))=2,CONCATENATE(VLOOKUP(AV105,'Rozpis zápasů'!$D$163:$AB$214,7,0)," - "),""),VLOOKUP(VLOOKUP(AV105,'Rozpis zápasů'!$D$163:$AB$214,3,0),Tabulka!$B$4:$C$239,2,0)),IF(LEN(VLOOKUP(AV105,'Rozpis zápasů'!$D$163:$AB$214,7,0))=2,VLOOKUP(AV105,'Rozpis zápasů'!$D$163:$AB$214,7,0),""))</f>
        <v>2E - Hrůza/ 
Rychlý</v>
      </c>
      <c r="AX105" s="1341">
        <f>VLOOKUP(AV105,'Rozpis zápasů'!$D$163:$AB$214,5,0)</f>
        <v>2</v>
      </c>
      <c r="AY105" s="1365"/>
    </row>
    <row r="106" spans="7:51" ht="20.25" customHeight="1" thickTop="1" thickBot="1" x14ac:dyDescent="0.3">
      <c r="G106" s="1364"/>
      <c r="H106" s="2000"/>
      <c r="I106" s="903" t="str">
        <f ca="1">IFERROR(CONCATENATE(IF(LEN(VLOOKUP(H105,'Rozpis zápasů'!$D$163:$AB$214,8,0))=2,CONCATENATE(VLOOKUP(H105,'Rozpis zápasů'!$D$163:$AB$214,8,0)," - "),""),VLOOKUP(VLOOKUP(H105,'Rozpis zápasů'!$D$163:$AB$214,4,0),Tabulka!$B$4:$C$239,2,0)),IF(LEN(VLOOKUP(H105,'Rozpis zápasů'!$D$163:$AB$214,7,0))=2,VLOOKUP(H105,'Rozpis zápasů'!$D$163:$AB$214,8,0),""))</f>
        <v>4B - Maťko/ 
Bernard</v>
      </c>
      <c r="J106" s="1346">
        <f>VLOOKUP(H105,'Rozpis zápasů'!$D$163:$AB$214,6,0)</f>
        <v>0</v>
      </c>
      <c r="K106" s="15"/>
      <c r="L106" s="857"/>
      <c r="M106" s="1315"/>
      <c r="N106" s="37"/>
      <c r="O106" s="15"/>
      <c r="P106" s="860"/>
      <c r="Q106" s="1315"/>
      <c r="R106" s="37"/>
      <c r="S106" s="15"/>
      <c r="T106" s="857"/>
      <c r="U106" s="1315"/>
      <c r="V106" s="964"/>
      <c r="W106" s="15"/>
      <c r="X106" s="860"/>
      <c r="Y106" s="1315"/>
      <c r="Z106" s="964"/>
      <c r="AA106" s="15"/>
      <c r="AB106" s="857"/>
      <c r="AC106" s="1315"/>
      <c r="AD106" s="37"/>
      <c r="AE106" s="15"/>
      <c r="AF106" s="857"/>
      <c r="AG106" s="1353"/>
      <c r="AH106" s="964"/>
      <c r="AI106" s="15"/>
      <c r="AJ106" s="857"/>
      <c r="AK106" s="1315"/>
      <c r="AL106" s="37"/>
      <c r="AM106" s="15"/>
      <c r="AN106" s="857"/>
      <c r="AO106" s="1315"/>
      <c r="AP106" s="854"/>
      <c r="AQ106" s="15"/>
      <c r="AR106" s="857"/>
      <c r="AS106" s="1315"/>
      <c r="AT106" s="37"/>
      <c r="AU106" s="15"/>
      <c r="AV106" s="2000"/>
      <c r="AW106" s="903" t="str">
        <f ca="1">IFERROR(CONCATENATE(IF(LEN(VLOOKUP(AV105,'Rozpis zápasů'!$D$163:$AB$214,8,0))=2,CONCATENATE(VLOOKUP(AV105,'Rozpis zápasů'!$D$163:$AB$214,8,0)," - "),""),VLOOKUP(VLOOKUP(AV105,'Rozpis zápasů'!$D$163:$AB$214,4,0),Tabulka!$B$4:$C$239,2,0)),IF(LEN(VLOOKUP(AV105,'Rozpis zápasů'!$D$163:$AB$214,7,0))=2,VLOOKUP(AV105,'Rozpis zápasů'!$D$163:$AB$214,8,0),""))</f>
        <v>4F - Jäger/ 
Mráz</v>
      </c>
      <c r="AX106" s="1346">
        <f>VLOOKUP(AV105,'Rozpis zápasů'!$D$163:$AB$214,6,0)</f>
        <v>0</v>
      </c>
      <c r="AY106" s="1365"/>
    </row>
    <row r="107" spans="7:51" ht="20.25" customHeight="1" thickBot="1" x14ac:dyDescent="0.3">
      <c r="G107" s="1364"/>
      <c r="H107" s="857"/>
      <c r="I107" s="904" t="str">
        <f>CONCATENATE(VLOOKUP(H105,'Rozpis zápasů'!$D$163:$AB$214,25,0)," (",VLOOKUP(H105,'Rozpis zápasů'!$D$163:$AB$214,14,0),")")</f>
        <v>A (15:40 - 15:50)</v>
      </c>
      <c r="J107" s="1308"/>
      <c r="K107" s="15"/>
      <c r="L107" s="857"/>
      <c r="M107" s="1315"/>
      <c r="N107" s="37"/>
      <c r="O107" s="15"/>
      <c r="P107" s="1999" t="str">
        <f>P41</f>
        <v>P38</v>
      </c>
      <c r="Q107" s="902" t="str">
        <f ca="1">IFERROR(CONCATENATE(IF(LEN(VLOOKUP(P107,'Rozpis zápasů'!$D$163:$AB$214,7,0))=2,CONCATENATE(VLOOKUP(P107,'Rozpis zápasů'!$D$163:$AB$214,7,0)," - "),""),VLOOKUP(VLOOKUP(P107,'Rozpis zápasů'!$D$163:$AB$214,3,0),Tabulka!$B$4:$C$239,2,0)),IF(LEN(VLOOKUP(P107,'Rozpis zápasů'!$D$163:$AB$214,7,0))=2,VLOOKUP(P107,'Rozpis zápasů'!$D$163:$AB$214,7,0),""))</f>
        <v>Hněvkovský/ 
Šárka</v>
      </c>
      <c r="R107" s="1341">
        <f>VLOOKUP(P107,'Rozpis zápasů'!$D$163:$AB$214,5,0)</f>
        <v>2</v>
      </c>
      <c r="S107" s="15"/>
      <c r="T107" s="857"/>
      <c r="U107" s="1315"/>
      <c r="V107" s="964"/>
      <c r="W107" s="15"/>
      <c r="X107" s="860"/>
      <c r="Y107" s="1315"/>
      <c r="Z107" s="37"/>
      <c r="AA107" s="15"/>
      <c r="AB107" s="857"/>
      <c r="AC107" s="1315"/>
      <c r="AD107" s="37"/>
      <c r="AE107" s="15"/>
      <c r="AF107" s="857"/>
      <c r="AG107" s="1353"/>
      <c r="AH107" s="37"/>
      <c r="AI107" s="15"/>
      <c r="AJ107" s="857"/>
      <c r="AK107" s="1315"/>
      <c r="AL107" s="37"/>
      <c r="AM107" s="15"/>
      <c r="AN107" s="1999" t="str">
        <f>AN41</f>
        <v>P35</v>
      </c>
      <c r="AO107" s="902" t="str">
        <f ca="1">IFERROR(CONCATENATE(IF(LEN(VLOOKUP(AN107,'Rozpis zápasů'!$D$163:$AB$214,7,0))=2,CONCATENATE(VLOOKUP(AN107,'Rozpis zápasů'!$D$163:$AB$214,7,0)," - "),""),VLOOKUP(VLOOKUP(AN107,'Rozpis zápasů'!$D$163:$AB$214,3,0),Tabulka!$B$4:$C$239,2,0)),IF(LEN(VLOOKUP(AN107,'Rozpis zápasů'!$D$163:$AB$214,7,0))=2,VLOOKUP(AN107,'Rozpis zápasů'!$D$163:$AB$214,7,0),""))</f>
        <v>Svatek/ 
Heczko</v>
      </c>
      <c r="AP107" s="1341">
        <f>VLOOKUP(AN107,'Rozpis zápasů'!$D$163:$AB$214,5,0)</f>
        <v>1</v>
      </c>
      <c r="AQ107" s="15"/>
      <c r="AR107" s="857"/>
      <c r="AS107" s="1315"/>
      <c r="AT107" s="37"/>
      <c r="AU107" s="15"/>
      <c r="AV107" s="857"/>
      <c r="AW107" s="904" t="str">
        <f>CONCATENATE(VLOOKUP(AV105,'Rozpis zápasů'!$D$163:$AB$214,25,0)," (",VLOOKUP(AV105,'Rozpis zápasů'!$D$163:$AB$214,14,0),")")</f>
        <v>C (15:50 - 16:00)</v>
      </c>
      <c r="AX107" s="1308"/>
      <c r="AY107" s="1365"/>
    </row>
    <row r="108" spans="7:51" ht="20.25" customHeight="1" thickTop="1" thickBot="1" x14ac:dyDescent="0.3">
      <c r="G108" s="1364"/>
      <c r="H108" s="857"/>
      <c r="I108" s="1315"/>
      <c r="J108" s="37"/>
      <c r="K108" s="15"/>
      <c r="L108" s="857"/>
      <c r="M108" s="1315"/>
      <c r="N108" s="37"/>
      <c r="O108" s="15"/>
      <c r="P108" s="2000"/>
      <c r="Q108" s="903" t="str">
        <f ca="1">IFERROR(CONCATENATE(IF(LEN(VLOOKUP(P107,'Rozpis zápasů'!$D$163:$AB$214,8,0))=2,CONCATENATE(VLOOKUP(P107,'Rozpis zápasů'!$D$163:$AB$214,8,0)," - "),""),VLOOKUP(VLOOKUP(P107,'Rozpis zápasů'!$D$163:$AB$214,4,0),Tabulka!$B$4:$C$239,2,0)),IF(LEN(VLOOKUP(P107,'Rozpis zápasů'!$D$163:$AB$214,7,0))=2,VLOOKUP(P107,'Rozpis zápasů'!$D$163:$AB$214,8,0),""))</f>
        <v>Kühnel/ 
Černý</v>
      </c>
      <c r="R108" s="1346">
        <f>VLOOKUP(P107,'Rozpis zápasů'!$D$163:$AB$214,6,0)</f>
        <v>0</v>
      </c>
      <c r="S108" s="851"/>
      <c r="T108" s="858"/>
      <c r="U108" s="1320"/>
      <c r="V108" s="843"/>
      <c r="W108" s="15"/>
      <c r="X108" s="860"/>
      <c r="Y108" s="1315"/>
      <c r="Z108" s="37"/>
      <c r="AA108" s="15"/>
      <c r="AB108" s="857"/>
      <c r="AC108" s="1315"/>
      <c r="AD108" s="37"/>
      <c r="AE108" s="15"/>
      <c r="AF108" s="857"/>
      <c r="AG108" s="1353"/>
      <c r="AH108" s="37"/>
      <c r="AI108" s="15"/>
      <c r="AJ108" s="857"/>
      <c r="AK108" s="1315"/>
      <c r="AL108" s="850"/>
      <c r="AM108" s="851"/>
      <c r="AN108" s="2000"/>
      <c r="AO108" s="903" t="str">
        <f ca="1">IFERROR(CONCATENATE(IF(LEN(VLOOKUP(AN107,'Rozpis zápasů'!$D$163:$AB$214,8,0))=2,CONCATENATE(VLOOKUP(AN107,'Rozpis zápasů'!$D$163:$AB$214,8,0)," - "),""),VLOOKUP(VLOOKUP(AN107,'Rozpis zápasů'!$D$163:$AB$214,4,0),Tabulka!$B$4:$C$239,2,0)),IF(LEN(VLOOKUP(AN107,'Rozpis zápasů'!$D$163:$AB$214,7,0))=2,VLOOKUP(AN107,'Rozpis zápasů'!$D$163:$AB$214,8,0),""))</f>
        <v>Hněvkovský/ 
Vašák</v>
      </c>
      <c r="AP108" s="1346">
        <f>VLOOKUP(AN107,'Rozpis zápasů'!$D$163:$AB$214,6,0)</f>
        <v>2</v>
      </c>
      <c r="AQ108" s="15"/>
      <c r="AR108" s="857"/>
      <c r="AS108" s="1315"/>
      <c r="AT108" s="37"/>
      <c r="AU108" s="15"/>
      <c r="AV108" s="857"/>
      <c r="AW108" s="1315"/>
      <c r="AX108" s="37"/>
      <c r="AY108" s="1365"/>
    </row>
    <row r="109" spans="7:51" ht="20.25" customHeight="1" x14ac:dyDescent="0.25">
      <c r="G109" s="1364"/>
      <c r="H109" s="857"/>
      <c r="I109" s="1315"/>
      <c r="J109" s="37"/>
      <c r="K109" s="15"/>
      <c r="L109" s="857"/>
      <c r="M109" s="1315"/>
      <c r="N109" s="37"/>
      <c r="O109" s="15"/>
      <c r="P109" s="860"/>
      <c r="Q109" s="904" t="str">
        <f>CONCATENATE(VLOOKUP(P107,'Rozpis zápasů'!$D$163:$AB$214,25,0)," (",VLOOKUP(P107,'Rozpis zápasů'!$D$163:$AB$214,14,0),")")</f>
        <v>B (17:10 - 17:20)</v>
      </c>
      <c r="R109" s="1308"/>
      <c r="S109" s="15"/>
      <c r="T109" s="860"/>
      <c r="U109" s="1320"/>
      <c r="V109" s="843"/>
      <c r="W109" s="15"/>
      <c r="X109" s="860"/>
      <c r="Y109" s="1315"/>
      <c r="Z109" s="37"/>
      <c r="AA109" s="15"/>
      <c r="AB109" s="857"/>
      <c r="AC109" s="1315"/>
      <c r="AD109" s="37"/>
      <c r="AE109" s="15"/>
      <c r="AF109" s="857"/>
      <c r="AG109" s="1353"/>
      <c r="AH109" s="37"/>
      <c r="AI109" s="15"/>
      <c r="AJ109" s="857"/>
      <c r="AK109" s="1315"/>
      <c r="AL109" s="854"/>
      <c r="AM109" s="15"/>
      <c r="AN109" s="857"/>
      <c r="AO109" s="1417" t="str">
        <f>CONCATENATE(VLOOKUP(AN107,'Rozpis zápasů'!$D$163:$AB$214,25,0)," (",VLOOKUP(AN107,'Rozpis zápasů'!$D$163:$AB$214,14,0),")")</f>
        <v>C (17:00 - 17:10)</v>
      </c>
      <c r="AP109" s="1329"/>
      <c r="AQ109" s="15"/>
      <c r="AR109" s="857"/>
      <c r="AS109" s="1315"/>
      <c r="AT109" s="37"/>
      <c r="AU109" s="15"/>
      <c r="AV109" s="2001"/>
      <c r="AW109" s="1620"/>
      <c r="AX109" s="1570"/>
      <c r="AY109" s="1365"/>
    </row>
    <row r="110" spans="7:51" ht="20.25" customHeight="1" thickBot="1" x14ac:dyDescent="0.3">
      <c r="G110" s="1364"/>
      <c r="H110" s="857"/>
      <c r="I110" s="1315"/>
      <c r="J110" s="37"/>
      <c r="K110" s="15"/>
      <c r="L110" s="857"/>
      <c r="M110" s="1315"/>
      <c r="N110" s="37"/>
      <c r="O110" s="15"/>
      <c r="P110" s="860"/>
      <c r="Q110" s="1315"/>
      <c r="R110" s="37"/>
      <c r="S110" s="15"/>
      <c r="T110" s="860"/>
      <c r="U110" s="1315"/>
      <c r="V110" s="964"/>
      <c r="W110" s="15"/>
      <c r="X110" s="860"/>
      <c r="Y110" s="1315"/>
      <c r="Z110" s="37"/>
      <c r="AA110" s="15"/>
      <c r="AB110" s="857"/>
      <c r="AC110" s="1315"/>
      <c r="AD110" s="37"/>
      <c r="AE110" s="15"/>
      <c r="AF110" s="857"/>
      <c r="AG110" s="1353"/>
      <c r="AH110" s="37"/>
      <c r="AI110" s="15"/>
      <c r="AJ110" s="857"/>
      <c r="AK110" s="1315"/>
      <c r="AL110" s="854"/>
      <c r="AM110" s="15"/>
      <c r="AN110" s="857"/>
      <c r="AO110" s="1315"/>
      <c r="AP110" s="854"/>
      <c r="AQ110" s="15"/>
      <c r="AR110" s="857"/>
      <c r="AS110" s="1315"/>
      <c r="AT110" s="37"/>
      <c r="AU110" s="15"/>
      <c r="AV110" s="2001"/>
      <c r="AW110" s="1620"/>
      <c r="AX110" s="1570"/>
      <c r="AY110" s="1365"/>
    </row>
    <row r="111" spans="7:51" ht="20.25" customHeight="1" thickBot="1" x14ac:dyDescent="0.3">
      <c r="G111" s="1364"/>
      <c r="H111" s="857"/>
      <c r="I111" s="904"/>
      <c r="J111" s="1308"/>
      <c r="K111" s="15"/>
      <c r="L111" s="1999" t="str">
        <f>L45</f>
        <v>P32</v>
      </c>
      <c r="M111" s="902" t="str">
        <f ca="1">IFERROR(CONCATENATE(IF(LEN(VLOOKUP(L111,'Rozpis zápasů'!$D$163:$AB$214,7,0))=2,CONCATENATE(VLOOKUP(L111,'Rozpis zápasů'!$D$163:$AB$214,7,0)," - "),""),VLOOKUP(VLOOKUP(L111,'Rozpis zápasů'!$D$163:$AB$214,3,0),Tabulka!$B$4:$C$239,2,0)),IF(LEN(VLOOKUP(L111,'Rozpis zápasů'!$D$163:$AB$214,7,0))=2,VLOOKUP(L111,'Rozpis zápasů'!$D$163:$AB$214,7,0),""))</f>
        <v>2H - Štěpánek/ 
Miško</v>
      </c>
      <c r="N111" s="1341">
        <f>VLOOKUP(L111,'Rozpis zápasů'!$D$163:$AB$214,5,0)</f>
        <v>1</v>
      </c>
      <c r="O111" s="853"/>
      <c r="P111" s="859"/>
      <c r="Q111" s="1315"/>
      <c r="R111" s="37"/>
      <c r="S111" s="15"/>
      <c r="T111" s="860"/>
      <c r="U111" s="1315"/>
      <c r="V111" s="964"/>
      <c r="W111" s="15"/>
      <c r="X111" s="860"/>
      <c r="Y111" s="1315"/>
      <c r="Z111" s="37"/>
      <c r="AA111" s="15"/>
      <c r="AB111" s="857"/>
      <c r="AC111" s="1315"/>
      <c r="AD111" s="37"/>
      <c r="AE111" s="15"/>
      <c r="AF111" s="857"/>
      <c r="AG111" s="1353"/>
      <c r="AH111" s="37"/>
      <c r="AI111" s="15"/>
      <c r="AJ111" s="857"/>
      <c r="AK111" s="1315"/>
      <c r="AL111" s="854"/>
      <c r="AM111" s="15"/>
      <c r="AN111" s="857"/>
      <c r="AO111" s="1315"/>
      <c r="AP111" s="855"/>
      <c r="AQ111" s="853"/>
      <c r="AR111" s="1999" t="str">
        <f>AR45</f>
        <v>P25</v>
      </c>
      <c r="AS111" s="902" t="str">
        <f ca="1">IFERROR(CONCATENATE(IF(LEN(VLOOKUP(AR111,'Rozpis zápasů'!$D$163:$AB$214,7,0))=2,CONCATENATE(VLOOKUP(AR111,'Rozpis zápasů'!$D$163:$AB$214,7,0)," - "),""),VLOOKUP(VLOOKUP(AR111,'Rozpis zápasů'!$D$163:$AB$214,3,0),Tabulka!$B$4:$C$239,2,0)),IF(LEN(VLOOKUP(AR111,'Rozpis zápasů'!$D$163:$AB$214,7,0))=2,VLOOKUP(AR111,'Rozpis zápasů'!$D$163:$AB$214,7,0),""))</f>
        <v>1K - Malý/ 
Topš</v>
      </c>
      <c r="AT111" s="1567">
        <f>VLOOKUP(AR111,'Rozpis zápasů'!$D$163:$AB$214,5,0)</f>
        <v>0</v>
      </c>
      <c r="AU111" s="15"/>
      <c r="AV111" s="1330"/>
      <c r="AW111" s="1621"/>
      <c r="AX111" s="842"/>
      <c r="AY111" s="1365"/>
    </row>
    <row r="112" spans="7:51" ht="20.25" customHeight="1" thickTop="1" thickBot="1" x14ac:dyDescent="0.3">
      <c r="G112" s="1364"/>
      <c r="H112" s="857"/>
      <c r="I112" s="1315"/>
      <c r="J112" s="37"/>
      <c r="K112" s="15"/>
      <c r="L112" s="2000"/>
      <c r="M112" s="903" t="str">
        <f ca="1">IFERROR(CONCATENATE(IF(LEN(VLOOKUP(L111,'Rozpis zápasů'!$D$163:$AB$214,8,0))=2,CONCATENATE(VLOOKUP(L111,'Rozpis zápasů'!$D$163:$AB$214,8,0)," - "),""),VLOOKUP(VLOOKUP(L111,'Rozpis zápasů'!$D$163:$AB$214,4,0),Tabulka!$B$4:$C$239,2,0)),IF(LEN(VLOOKUP(L111,'Rozpis zápasů'!$D$163:$AB$214,7,0))=2,VLOOKUP(L111,'Rozpis zápasů'!$D$163:$AB$214,8,0),""))</f>
        <v>Kühnel/ 
Černý</v>
      </c>
      <c r="N112" s="1346">
        <f>VLOOKUP(L111,'Rozpis zápasů'!$D$163:$AB$214,6,0)</f>
        <v>2</v>
      </c>
      <c r="O112" s="15"/>
      <c r="P112" s="857"/>
      <c r="Q112" s="1315"/>
      <c r="R112" s="37"/>
      <c r="S112" s="15"/>
      <c r="T112" s="860"/>
      <c r="U112" s="1315"/>
      <c r="V112" s="37"/>
      <c r="W112" s="15"/>
      <c r="X112" s="860"/>
      <c r="Y112" s="1315"/>
      <c r="Z112" s="37"/>
      <c r="AA112" s="15"/>
      <c r="AB112" s="857"/>
      <c r="AC112" s="1315"/>
      <c r="AD112" s="37"/>
      <c r="AE112" s="15"/>
      <c r="AF112" s="857"/>
      <c r="AG112" s="1353"/>
      <c r="AH112" s="37"/>
      <c r="AI112" s="15"/>
      <c r="AJ112" s="857"/>
      <c r="AK112" s="1315"/>
      <c r="AL112" s="854"/>
      <c r="AM112" s="15"/>
      <c r="AN112" s="857"/>
      <c r="AO112" s="1315"/>
      <c r="AP112" s="37"/>
      <c r="AQ112" s="15"/>
      <c r="AR112" s="2000"/>
      <c r="AS112" s="903" t="str">
        <f ca="1">IFERROR(CONCATENATE(IF(LEN(VLOOKUP(AR111,'Rozpis zápasů'!$D$163:$AB$214,8,0))=2,CONCATENATE(VLOOKUP(AR111,'Rozpis zápasů'!$D$163:$AB$214,8,0)," - "),""),VLOOKUP(VLOOKUP(AR111,'Rozpis zápasů'!$D$163:$AB$214,4,0),Tabulka!$B$4:$C$239,2,0)),IF(LEN(VLOOKUP(AR111,'Rozpis zápasů'!$D$163:$AB$214,7,0))=2,VLOOKUP(AR111,'Rozpis zápasů'!$D$163:$AB$214,8,0),""))</f>
        <v>Hněvkovský/ 
Vašák</v>
      </c>
      <c r="AT112" s="1346">
        <f>VLOOKUP(AR111,'Rozpis zápasů'!$D$163:$AB$214,6,0)</f>
        <v>2</v>
      </c>
      <c r="AU112" s="15"/>
      <c r="AV112" s="857"/>
      <c r="AW112" s="1315"/>
      <c r="AX112" s="37"/>
      <c r="AY112" s="1365"/>
    </row>
    <row r="113" spans="7:52" ht="20.25" customHeight="1" thickBot="1" x14ac:dyDescent="0.3">
      <c r="G113" s="1364"/>
      <c r="H113" s="1999" t="str">
        <f>H47</f>
        <v>P16</v>
      </c>
      <c r="I113" s="902" t="str">
        <f ca="1">IFERROR(CONCATENATE(IF(LEN(VLOOKUP(H113,'Rozpis zápasů'!$D$163:$AB$214,7,0))=2,CONCATENATE(VLOOKUP(H113,'Rozpis zápasů'!$D$163:$AB$214,7,0)," - "),""),VLOOKUP(VLOOKUP(H113,'Rozpis zápasů'!$D$163:$AB$214,3,0),Tabulka!$B$4:$C$239,2,0)),IF(LEN(VLOOKUP(H113,'Rozpis zápasů'!$D$163:$AB$214,7,0))=2,VLOOKUP(H113,'Rozpis zápasů'!$D$163:$AB$214,7,0),""))</f>
        <v>2I - Kühnel/ 
Černý</v>
      </c>
      <c r="J113" s="1341">
        <f>VLOOKUP(H113,'Rozpis zápasů'!$D$163:$AB$214,5,0)</f>
        <v>2</v>
      </c>
      <c r="K113" s="852"/>
      <c r="L113" s="859"/>
      <c r="M113" s="904" t="str">
        <f>CONCATENATE(VLOOKUP(L111,'Rozpis zápasů'!$D$163:$AB$214,25,0)," (",VLOOKUP(L111,'Rozpis zápasů'!$D$163:$AB$214,14,0),")")</f>
        <v>D (16:50 - 17:00)</v>
      </c>
      <c r="N113" s="1308"/>
      <c r="O113" s="285"/>
      <c r="P113" s="1330"/>
      <c r="Q113" s="1315"/>
      <c r="R113" s="964"/>
      <c r="S113" s="285"/>
      <c r="T113" s="860"/>
      <c r="U113" s="1315"/>
      <c r="V113" s="37"/>
      <c r="W113" s="15"/>
      <c r="X113" s="860"/>
      <c r="Y113" s="1320"/>
      <c r="Z113" s="37"/>
      <c r="AA113" s="15"/>
      <c r="AB113" s="857"/>
      <c r="AC113" s="1315"/>
      <c r="AD113" s="37"/>
      <c r="AE113" s="15"/>
      <c r="AF113" s="857"/>
      <c r="AG113" s="1353"/>
      <c r="AH113" s="37"/>
      <c r="AI113" s="15"/>
      <c r="AJ113" s="857"/>
      <c r="AK113" s="1315"/>
      <c r="AL113" s="854"/>
      <c r="AM113" s="15"/>
      <c r="AN113" s="857"/>
      <c r="AO113" s="1315"/>
      <c r="AP113" s="37"/>
      <c r="AQ113" s="15"/>
      <c r="AR113" s="857"/>
      <c r="AS113" s="904" t="str">
        <f>CONCATENATE(VLOOKUP(AR111,'Rozpis zápasů'!$D$163:$AB$214,25,0)," (",VLOOKUP(AR111,'Rozpis zápasů'!$D$163:$AB$214,14,0),")")</f>
        <v>A (16:40 - 16:50)</v>
      </c>
      <c r="AT113" s="1325"/>
      <c r="AU113" s="856"/>
      <c r="AV113" s="1999" t="str">
        <f>AV47</f>
        <v>P09</v>
      </c>
      <c r="AW113" s="902" t="str">
        <f ca="1">IFERROR(CONCATENATE(IF(LEN(VLOOKUP(AV113,'Rozpis zápasů'!$D$163:$AB$214,7,0))=2,CONCATENATE(VLOOKUP(AV113,'Rozpis zápasů'!$D$163:$AB$214,7,0)," - "),""),VLOOKUP(VLOOKUP(AV113,'Rozpis zápasů'!$D$163:$AB$214,3,0),Tabulka!$B$4:$C$239,2,0)),IF(LEN(VLOOKUP(AV113,'Rozpis zápasů'!$D$163:$AB$214,7,0))=2,VLOOKUP(AV113,'Rozpis zápasů'!$D$163:$AB$214,7,0),""))</f>
        <v>3G - Hněvkovský/ 
Vašák</v>
      </c>
      <c r="AX113" s="1341">
        <f>VLOOKUP(AV113,'Rozpis zápasů'!$D$163:$AB$214,5,0)</f>
        <v>2</v>
      </c>
      <c r="AY113" s="1365"/>
    </row>
    <row r="114" spans="7:52" ht="20.25" customHeight="1" thickTop="1" thickBot="1" x14ac:dyDescent="0.3">
      <c r="G114" s="1364"/>
      <c r="H114" s="2000"/>
      <c r="I114" s="903" t="str">
        <f ca="1">IFERROR(CONCATENATE(IF(LEN(VLOOKUP(H113,'Rozpis zápasů'!$D$163:$AB$214,8,0))=2,CONCATENATE(VLOOKUP(H113,'Rozpis zápasů'!$D$163:$AB$214,8,0)," - "),""),VLOOKUP(VLOOKUP(H113,'Rozpis zápasů'!$D$163:$AB$214,4,0),Tabulka!$B$4:$C$239,2,0)),IF(LEN(VLOOKUP(H113,'Rozpis zápasů'!$D$163:$AB$214,7,0))=2,VLOOKUP(H113,'Rozpis zápasů'!$D$163:$AB$214,8,0),""))</f>
        <v>4J - Rudiš/ 
Rudiš</v>
      </c>
      <c r="J114" s="1346">
        <f>VLOOKUP(H113,'Rozpis zápasů'!$D$163:$AB$214,6,0)</f>
        <v>0</v>
      </c>
      <c r="K114" s="15"/>
      <c r="L114" s="857"/>
      <c r="M114" s="1315"/>
      <c r="N114" s="37"/>
      <c r="O114" s="15"/>
      <c r="P114" s="857"/>
      <c r="Q114" s="1315"/>
      <c r="R114" s="37"/>
      <c r="S114" s="15"/>
      <c r="T114" s="860"/>
      <c r="U114" s="1315"/>
      <c r="V114" s="37"/>
      <c r="W114" s="15"/>
      <c r="X114" s="860"/>
      <c r="Y114" s="1315"/>
      <c r="Z114" s="37"/>
      <c r="AA114" s="15"/>
      <c r="AB114" s="857"/>
      <c r="AC114" s="1315"/>
      <c r="AD114" s="37"/>
      <c r="AE114" s="15"/>
      <c r="AF114" s="857"/>
      <c r="AG114" s="1353"/>
      <c r="AH114" s="37"/>
      <c r="AI114" s="15"/>
      <c r="AJ114" s="857"/>
      <c r="AK114" s="1315"/>
      <c r="AL114" s="854"/>
      <c r="AM114" s="15"/>
      <c r="AN114" s="857"/>
      <c r="AO114" s="1315"/>
      <c r="AP114" s="37"/>
      <c r="AQ114" s="15"/>
      <c r="AR114" s="857"/>
      <c r="AS114" s="1315"/>
      <c r="AT114" s="37"/>
      <c r="AU114" s="15"/>
      <c r="AV114" s="2000"/>
      <c r="AW114" s="903" t="str">
        <f ca="1">IFERROR(CONCATENATE(IF(LEN(VLOOKUP(AV113,'Rozpis zápasů'!$D$163:$AB$214,8,0))=2,CONCATENATE(VLOOKUP(AV113,'Rozpis zápasů'!$D$163:$AB$214,8,0)," - "),""),VLOOKUP(VLOOKUP(AV113,'Rozpis zápasů'!$D$163:$AB$214,4,0),Tabulka!$B$4:$C$239,2,0)),IF(LEN(VLOOKUP(AV113,'Rozpis zápasů'!$D$163:$AB$214,7,0))=2,VLOOKUP(AV113,'Rozpis zápasů'!$D$163:$AB$214,8,0),""))</f>
        <v>4H - Mařík/ 
Kryštof</v>
      </c>
      <c r="AX114" s="1346">
        <f>VLOOKUP(AV113,'Rozpis zápasů'!$D$163:$AB$214,6,0)</f>
        <v>1</v>
      </c>
      <c r="AY114" s="1365"/>
    </row>
    <row r="115" spans="7:52" ht="20.25" customHeight="1" thickBot="1" x14ac:dyDescent="0.3">
      <c r="G115" s="1364"/>
      <c r="H115" s="857"/>
      <c r="I115" s="904" t="str">
        <f>CONCATENATE(VLOOKUP(H113,'Rozpis zápasů'!$D$163:$AB$214,25,0)," (",VLOOKUP(H113,'Rozpis zápasů'!$D$163:$AB$214,14,0),")")</f>
        <v>D (16:10 - 16:20)</v>
      </c>
      <c r="J115" s="1308"/>
      <c r="K115" s="15"/>
      <c r="L115" s="857"/>
      <c r="M115" s="1315"/>
      <c r="N115" s="37"/>
      <c r="O115" s="15"/>
      <c r="P115" s="857"/>
      <c r="Q115" s="1315"/>
      <c r="R115" s="37"/>
      <c r="S115" s="15"/>
      <c r="T115" s="1999" t="str">
        <f>T49</f>
        <v>P43</v>
      </c>
      <c r="U115" s="902" t="str">
        <f ca="1">IFERROR(CONCATENATE(IF(LEN(VLOOKUP(T115,'Rozpis zápasů'!$D$163:$AB$214,7,0))=2,CONCATENATE(VLOOKUP(T115,'Rozpis zápasů'!$D$163:$AB$214,7,0)," - "),""),VLOOKUP(VLOOKUP(T115,'Rozpis zápasů'!$D$163:$AB$214,3,0),Tabulka!$B$4:$C$239,2,0)),IF(LEN(VLOOKUP(T115,'Rozpis zápasů'!$D$163:$AB$214,7,0))=2,VLOOKUP(T115,'Rozpis zápasů'!$D$163:$AB$214,7,0),""))</f>
        <v>Hněvkovský/ 
Šárka</v>
      </c>
      <c r="V115" s="1341">
        <f>VLOOKUP(T115,'Rozpis zápasů'!$D$163:$AB$214,5,0)</f>
        <v>1</v>
      </c>
      <c r="W115" s="853"/>
      <c r="X115" s="859"/>
      <c r="Y115" s="1315"/>
      <c r="Z115" s="37"/>
      <c r="AA115" s="15"/>
      <c r="AB115" s="857"/>
      <c r="AC115" s="1315"/>
      <c r="AD115" s="37"/>
      <c r="AE115" s="15"/>
      <c r="AF115" s="857"/>
      <c r="AG115" s="1353"/>
      <c r="AH115" s="1356"/>
      <c r="AI115" s="853"/>
      <c r="AJ115" s="1999" t="str">
        <f>AJ49</f>
        <v>P41</v>
      </c>
      <c r="AK115" s="902" t="str">
        <f ca="1">IFERROR(CONCATENATE(IF(LEN(VLOOKUP(AJ115,'Rozpis zápasů'!$D$163:$AB$214,7,0))=2,CONCATENATE(VLOOKUP(AJ115,'Rozpis zápasů'!$D$163:$AB$214,7,0)," - "),""),VLOOKUP(VLOOKUP(AJ115,'Rozpis zápasů'!$D$163:$AB$214,3,0),Tabulka!$B$4:$C$239,2,0)),IF(LEN(VLOOKUP(AJ115,'Rozpis zápasů'!$D$163:$AB$214,7,0))=2,VLOOKUP(AJ115,'Rozpis zápasů'!$D$163:$AB$214,7,0),""))</f>
        <v>Hněvkovský/ 
Vašák</v>
      </c>
      <c r="AL115" s="1341">
        <f>VLOOKUP(AJ115,'Rozpis zápasů'!$D$163:$AB$214,5,0)</f>
        <v>2</v>
      </c>
      <c r="AM115" s="15"/>
      <c r="AN115" s="857"/>
      <c r="AO115" s="1315"/>
      <c r="AP115" s="37"/>
      <c r="AQ115" s="15"/>
      <c r="AR115" s="857"/>
      <c r="AS115" s="1315"/>
      <c r="AT115" s="37"/>
      <c r="AU115" s="15"/>
      <c r="AV115" s="857"/>
      <c r="AW115" s="904" t="str">
        <f>CONCATENATE(VLOOKUP(AV113,'Rozpis zápasů'!$D$163:$AB$214,25,0)," (",VLOOKUP(AV113,'Rozpis zápasů'!$D$163:$AB$214,14,0),")")</f>
        <v>A (16:00 - 16:10)</v>
      </c>
      <c r="AX115" s="1308"/>
      <c r="AY115" s="1365"/>
    </row>
    <row r="116" spans="7:52" ht="20.25" customHeight="1" thickTop="1" thickBot="1" x14ac:dyDescent="0.3">
      <c r="G116" s="1364"/>
      <c r="H116" s="857"/>
      <c r="I116" s="1315"/>
      <c r="J116" s="37"/>
      <c r="K116" s="15"/>
      <c r="L116" s="857"/>
      <c r="M116" s="1315"/>
      <c r="N116" s="37"/>
      <c r="O116" s="15"/>
      <c r="P116" s="857"/>
      <c r="Q116" s="1315"/>
      <c r="R116" s="37"/>
      <c r="S116" s="15"/>
      <c r="T116" s="2000"/>
      <c r="U116" s="903" t="str">
        <f ca="1">IFERROR(CONCATENATE(IF(LEN(VLOOKUP(T115,'Rozpis zápasů'!$D$163:$AB$214,8,0))=2,CONCATENATE(VLOOKUP(T115,'Rozpis zápasů'!$D$163:$AB$214,8,0)," - "),""),VLOOKUP(VLOOKUP(T115,'Rozpis zápasů'!$D$163:$AB$214,4,0),Tabulka!$B$4:$C$239,2,0)),IF(LEN(VLOOKUP(T115,'Rozpis zápasů'!$D$163:$AB$214,7,0))=2,VLOOKUP(T115,'Rozpis zápasů'!$D$163:$AB$214,8,0),""))</f>
        <v>Kindl/ 
Kotoun</v>
      </c>
      <c r="V116" s="1346">
        <f>VLOOKUP(T115,'Rozpis zápasů'!$D$163:$AB$214,6,0)</f>
        <v>2</v>
      </c>
      <c r="W116" s="15"/>
      <c r="X116" s="857"/>
      <c r="Y116" s="1315"/>
      <c r="Z116" s="37"/>
      <c r="AA116" s="15"/>
      <c r="AB116" s="857"/>
      <c r="AC116" s="1315"/>
      <c r="AD116" s="37"/>
      <c r="AE116" s="15"/>
      <c r="AF116" s="857"/>
      <c r="AG116" s="1315"/>
      <c r="AH116" s="37"/>
      <c r="AI116" s="15"/>
      <c r="AJ116" s="2000"/>
      <c r="AK116" s="903" t="str">
        <f ca="1">IFERROR(CONCATENATE(IF(LEN(VLOOKUP(AJ115,'Rozpis zápasů'!$D$163:$AB$214,8,0))=2,CONCATENATE(VLOOKUP(AJ115,'Rozpis zápasů'!$D$163:$AB$214,8,0)," - "),""),VLOOKUP(VLOOKUP(AJ115,'Rozpis zápasů'!$D$163:$AB$214,4,0),Tabulka!$B$4:$C$239,2,0)),IF(LEN(VLOOKUP(AJ115,'Rozpis zápasů'!$D$163:$AB$214,7,0))=2,VLOOKUP(AJ115,'Rozpis zápasů'!$D$163:$AB$214,8,0),""))</f>
        <v>Louvar/ 
Cmíral</v>
      </c>
      <c r="AL116" s="1346">
        <f>VLOOKUP(AJ115,'Rozpis zápasů'!$D$163:$AB$214,6,0)</f>
        <v>1</v>
      </c>
      <c r="AM116" s="15"/>
      <c r="AN116" s="857"/>
      <c r="AO116" s="1315"/>
      <c r="AP116" s="37"/>
      <c r="AQ116" s="15"/>
      <c r="AR116" s="857"/>
      <c r="AS116" s="1315"/>
      <c r="AT116" s="37"/>
      <c r="AU116" s="15"/>
      <c r="AV116" s="857"/>
      <c r="AW116" s="1315"/>
      <c r="AX116" s="37"/>
      <c r="AY116" s="1365"/>
    </row>
    <row r="117" spans="7:52" ht="20.25" customHeight="1" x14ac:dyDescent="0.25">
      <c r="G117" s="1364"/>
      <c r="H117" s="857"/>
      <c r="I117" s="1315"/>
      <c r="J117" s="37"/>
      <c r="K117" s="15"/>
      <c r="L117" s="857"/>
      <c r="M117" s="1315"/>
      <c r="N117" s="37"/>
      <c r="O117" s="15"/>
      <c r="P117" s="857"/>
      <c r="Q117" s="1315"/>
      <c r="R117" s="37"/>
      <c r="S117" s="15"/>
      <c r="T117" s="862"/>
      <c r="U117" s="904" t="str">
        <f>CONCATENATE(VLOOKUP(T115,'Rozpis zápasů'!$D$163:$AB$214,25,0)," (",VLOOKUP(T115,'Rozpis zápasů'!$D$163:$AB$214,14,0),")")</f>
        <v>A (17:30 - 17:40)</v>
      </c>
      <c r="V117" s="1308"/>
      <c r="W117" s="15"/>
      <c r="X117" s="857"/>
      <c r="Y117" s="1315"/>
      <c r="Z117" s="37"/>
      <c r="AA117" s="15"/>
      <c r="AB117" s="857"/>
      <c r="AC117" s="1315"/>
      <c r="AD117" s="37"/>
      <c r="AE117" s="15"/>
      <c r="AF117" s="857"/>
      <c r="AG117" s="1315"/>
      <c r="AH117" s="37"/>
      <c r="AI117" s="15"/>
      <c r="AJ117" s="857"/>
      <c r="AK117" s="1417" t="str">
        <f>CONCATENATE(VLOOKUP(AJ115,'Rozpis zápasů'!$D$163:$AB$214,25,0)," (",VLOOKUP(AJ115,'Rozpis zápasů'!$D$163:$AB$214,14,0),")")</f>
        <v>A (17:20 - 17:30)</v>
      </c>
      <c r="AL117" s="1329"/>
      <c r="AM117" s="15"/>
      <c r="AN117" s="857"/>
      <c r="AO117" s="1315"/>
      <c r="AP117" s="37"/>
      <c r="AQ117" s="15"/>
      <c r="AR117" s="857"/>
      <c r="AS117" s="1315"/>
      <c r="AT117" s="37"/>
      <c r="AU117" s="15"/>
      <c r="AV117" s="2001"/>
      <c r="AW117" s="1620"/>
      <c r="AX117" s="1570"/>
      <c r="AY117" s="1365"/>
    </row>
    <row r="118" spans="7:52" ht="20.25" customHeight="1" thickBot="1" x14ac:dyDescent="0.3">
      <c r="G118" s="1364"/>
      <c r="H118" s="857"/>
      <c r="I118" s="1315"/>
      <c r="J118" s="37"/>
      <c r="K118" s="15"/>
      <c r="L118" s="857"/>
      <c r="M118" s="1315"/>
      <c r="N118" s="37"/>
      <c r="O118" s="15"/>
      <c r="P118" s="857"/>
      <c r="Q118" s="1315"/>
      <c r="R118" s="37"/>
      <c r="S118" s="15"/>
      <c r="T118" s="860"/>
      <c r="U118" s="1315"/>
      <c r="V118" s="37"/>
      <c r="W118" s="15"/>
      <c r="X118" s="857"/>
      <c r="Y118" s="1315"/>
      <c r="Z118" s="37"/>
      <c r="AA118" s="15"/>
      <c r="AB118" s="857"/>
      <c r="AC118" s="1315"/>
      <c r="AD118" s="37"/>
      <c r="AE118" s="15"/>
      <c r="AF118" s="857"/>
      <c r="AG118" s="1315"/>
      <c r="AH118" s="37"/>
      <c r="AI118" s="15"/>
      <c r="AJ118" s="857"/>
      <c r="AK118" s="1315"/>
      <c r="AL118" s="854"/>
      <c r="AM118" s="15"/>
      <c r="AN118" s="857"/>
      <c r="AO118" s="1315"/>
      <c r="AP118" s="37"/>
      <c r="AQ118" s="15"/>
      <c r="AR118" s="857"/>
      <c r="AS118" s="1315"/>
      <c r="AT118" s="37"/>
      <c r="AU118" s="15"/>
      <c r="AV118" s="2001"/>
      <c r="AW118" s="1620"/>
      <c r="AX118" s="1570"/>
      <c r="AY118" s="1365"/>
    </row>
    <row r="119" spans="7:52" ht="20.25" customHeight="1" thickBot="1" x14ac:dyDescent="0.3">
      <c r="G119" s="1364"/>
      <c r="H119" s="857"/>
      <c r="I119" s="904"/>
      <c r="J119" s="1308"/>
      <c r="K119" s="15"/>
      <c r="L119" s="1999" t="str">
        <f>L53</f>
        <v>P18</v>
      </c>
      <c r="M119" s="902" t="str">
        <f ca="1">IFERROR(CONCATENATE(IF(LEN(VLOOKUP(L119,'Rozpis zápasů'!$D$163:$AB$214,7,0))=2,CONCATENATE(VLOOKUP(L119,'Rozpis zápasů'!$D$163:$AB$214,7,0)," - "),""),VLOOKUP(VLOOKUP(L119,'Rozpis zápasů'!$D$163:$AB$214,3,0),Tabulka!$B$4:$C$239,2,0)),IF(LEN(VLOOKUP(L119,'Rozpis zápasů'!$D$163:$AB$214,7,0))=2,VLOOKUP(L119,'Rozpis zápasů'!$D$163:$AB$214,7,0),""))</f>
        <v>1F - Kolstrunk/ 
Mück</v>
      </c>
      <c r="N119" s="1341">
        <f>VLOOKUP(L119,'Rozpis zápasů'!$D$163:$AB$214,5,0)</f>
        <v>0</v>
      </c>
      <c r="O119" s="15"/>
      <c r="P119" s="857"/>
      <c r="Q119" s="1315"/>
      <c r="R119" s="37"/>
      <c r="S119" s="15"/>
      <c r="T119" s="860"/>
      <c r="U119" s="1315"/>
      <c r="V119" s="964"/>
      <c r="W119" s="15"/>
      <c r="X119" s="857"/>
      <c r="Y119" s="1315"/>
      <c r="Z119" s="37"/>
      <c r="AA119" s="15"/>
      <c r="AB119" s="857"/>
      <c r="AC119" s="1315"/>
      <c r="AD119" s="37"/>
      <c r="AE119" s="15"/>
      <c r="AF119" s="857"/>
      <c r="AG119" s="1315"/>
      <c r="AH119" s="37"/>
      <c r="AI119" s="15"/>
      <c r="AJ119" s="857"/>
      <c r="AK119" s="1315"/>
      <c r="AL119" s="854"/>
      <c r="AM119" s="15"/>
      <c r="AN119" s="857"/>
      <c r="AO119" s="1315"/>
      <c r="AP119" s="37"/>
      <c r="AQ119" s="15"/>
      <c r="AR119" s="1999" t="str">
        <f>AR53</f>
        <v>P21</v>
      </c>
      <c r="AS119" s="902" t="str">
        <f ca="1">IFERROR(CONCATENATE(IF(LEN(VLOOKUP(AR119,'Rozpis zápasů'!$D$163:$AB$214,7,0))=2,CONCATENATE(VLOOKUP(AR119,'Rozpis zápasů'!$D$163:$AB$214,7,0)," - "),""),VLOOKUP(VLOOKUP(AR119,'Rozpis zápasů'!$D$163:$AB$214,3,0),Tabulka!$B$4:$C$239,2,0)),IF(LEN(VLOOKUP(AR119,'Rozpis zápasů'!$D$163:$AB$214,7,0))=2,VLOOKUP(AR119,'Rozpis zápasů'!$D$163:$AB$214,7,0),""))</f>
        <v>2B - Haspeklo/ 
Horáček</v>
      </c>
      <c r="AT119" s="1567">
        <f>VLOOKUP(AR119,'Rozpis zápasů'!$D$163:$AB$214,5,0)</f>
        <v>2</v>
      </c>
      <c r="AU119" s="15"/>
      <c r="AV119" s="1330"/>
      <c r="AW119" s="1621"/>
      <c r="AX119" s="842"/>
      <c r="AY119" s="1365"/>
    </row>
    <row r="120" spans="7:52" ht="20.25" customHeight="1" thickTop="1" thickBot="1" x14ac:dyDescent="0.3">
      <c r="G120" s="1364"/>
      <c r="H120" s="857"/>
      <c r="I120" s="1315"/>
      <c r="J120" s="37"/>
      <c r="K120" s="15"/>
      <c r="L120" s="2000"/>
      <c r="M120" s="903" t="str">
        <f ca="1">IFERROR(CONCATENATE(IF(LEN(VLOOKUP(L119,'Rozpis zápasů'!$D$163:$AB$214,8,0))=2,CONCATENATE(VLOOKUP(L119,'Rozpis zápasů'!$D$163:$AB$214,8,0)," - "),""),VLOOKUP(VLOOKUP(L119,'Rozpis zápasů'!$D$163:$AB$214,4,0),Tabulka!$B$4:$C$239,2,0)),IF(LEN(VLOOKUP(L119,'Rozpis zápasů'!$D$163:$AB$214,7,0))=2,VLOOKUP(L119,'Rozpis zápasů'!$D$163:$AB$214,8,0),""))</f>
        <v>Marvánek/ 
Černý</v>
      </c>
      <c r="N120" s="1346">
        <f>VLOOKUP(L119,'Rozpis zápasů'!$D$163:$AB$214,6,0)</f>
        <v>2</v>
      </c>
      <c r="O120" s="851"/>
      <c r="P120" s="858"/>
      <c r="Q120" s="1315"/>
      <c r="R120" s="37"/>
      <c r="S120" s="15"/>
      <c r="T120" s="860"/>
      <c r="U120" s="1315"/>
      <c r="V120" s="964"/>
      <c r="W120" s="15"/>
      <c r="X120" s="857"/>
      <c r="Y120" s="1315"/>
      <c r="Z120" s="37"/>
      <c r="AA120" s="15"/>
      <c r="AB120" s="857"/>
      <c r="AC120" s="1315"/>
      <c r="AD120" s="37"/>
      <c r="AE120" s="15"/>
      <c r="AF120" s="857"/>
      <c r="AG120" s="1315"/>
      <c r="AH120" s="37"/>
      <c r="AI120" s="15"/>
      <c r="AJ120" s="857"/>
      <c r="AK120" s="1315"/>
      <c r="AL120" s="854"/>
      <c r="AM120" s="15"/>
      <c r="AN120" s="857"/>
      <c r="AO120" s="1315"/>
      <c r="AP120" s="850"/>
      <c r="AQ120" s="851"/>
      <c r="AR120" s="2000"/>
      <c r="AS120" s="903" t="str">
        <f ca="1">IFERROR(CONCATENATE(IF(LEN(VLOOKUP(AR119,'Rozpis zápasů'!$D$163:$AB$214,8,0))=2,CONCATENATE(VLOOKUP(AR119,'Rozpis zápasů'!$D$163:$AB$214,8,0)," - "),""),VLOOKUP(VLOOKUP(AR119,'Rozpis zápasů'!$D$163:$AB$214,4,0),Tabulka!$B$4:$C$239,2,0)),IF(LEN(VLOOKUP(AR119,'Rozpis zápasů'!$D$163:$AB$214,7,0))=2,VLOOKUP(AR119,'Rozpis zápasů'!$D$163:$AB$214,8,0),""))</f>
        <v>Beneš/ 
Hašpl</v>
      </c>
      <c r="AT120" s="1346">
        <f>VLOOKUP(AR119,'Rozpis zápasů'!$D$163:$AB$214,6,0)</f>
        <v>0</v>
      </c>
      <c r="AU120" s="15"/>
      <c r="AV120" s="857"/>
      <c r="AW120" s="1315"/>
      <c r="AX120" s="37"/>
      <c r="AY120" s="1365"/>
    </row>
    <row r="121" spans="7:52" ht="20.25" customHeight="1" thickBot="1" x14ac:dyDescent="0.3">
      <c r="G121" s="1364"/>
      <c r="H121" s="1999" t="str">
        <f>H55</f>
        <v>P02</v>
      </c>
      <c r="I121" s="902" t="str">
        <f ca="1">IFERROR(CONCATENATE(IF(LEN(VLOOKUP(H121,'Rozpis zápasů'!$D$163:$AB$214,7,0))=2,CONCATENATE(VLOOKUP(H121,'Rozpis zápasů'!$D$163:$AB$214,7,0)," - "),""),VLOOKUP(VLOOKUP(H121,'Rozpis zápasů'!$D$163:$AB$214,3,0),Tabulka!$B$4:$C$239,2,0)),IF(LEN(VLOOKUP(H121,'Rozpis zápasů'!$D$163:$AB$214,7,0))=2,VLOOKUP(H121,'Rozpis zápasů'!$D$163:$AB$214,7,0),""))</f>
        <v>3B - Marvánek/ 
Černý</v>
      </c>
      <c r="J121" s="1341">
        <f>VLOOKUP(H121,'Rozpis zápasů'!$D$163:$AB$214,5,0)</f>
        <v>2</v>
      </c>
      <c r="K121" s="852"/>
      <c r="L121" s="859"/>
      <c r="M121" s="904" t="str">
        <f>CONCATENATE(VLOOKUP(L119,'Rozpis zápasů'!$D$163:$AB$214,25,0)," (",VLOOKUP(L119,'Rozpis zápasů'!$D$163:$AB$214,14,0),")")</f>
        <v>B (16:20 - 16:30)</v>
      </c>
      <c r="N121" s="1308"/>
      <c r="O121" s="15"/>
      <c r="P121" s="860"/>
      <c r="Q121" s="1315"/>
      <c r="R121" s="37"/>
      <c r="S121" s="15"/>
      <c r="T121" s="860"/>
      <c r="U121" s="1320"/>
      <c r="V121" s="843"/>
      <c r="W121" s="15"/>
      <c r="X121" s="857"/>
      <c r="Y121" s="1315"/>
      <c r="Z121" s="37"/>
      <c r="AA121" s="15"/>
      <c r="AB121" s="857"/>
      <c r="AC121" s="1315"/>
      <c r="AD121" s="37"/>
      <c r="AE121" s="15"/>
      <c r="AF121" s="857"/>
      <c r="AG121" s="1315"/>
      <c r="AH121" s="37"/>
      <c r="AI121" s="15"/>
      <c r="AJ121" s="857"/>
      <c r="AK121" s="1315"/>
      <c r="AL121" s="854"/>
      <c r="AM121" s="15"/>
      <c r="AN121" s="857"/>
      <c r="AO121" s="1315"/>
      <c r="AP121" s="854"/>
      <c r="AQ121" s="15"/>
      <c r="AR121" s="857"/>
      <c r="AS121" s="904" t="str">
        <f>CONCATENATE(VLOOKUP(AR119,'Rozpis zápasů'!$D$163:$AB$214,25,0)," (",VLOOKUP(AR119,'Rozpis zápasů'!$D$163:$AB$214,14,0),")")</f>
        <v>A (16:30 - 16:40)</v>
      </c>
      <c r="AT121" s="1325"/>
      <c r="AU121" s="856"/>
      <c r="AV121" s="1999" t="str">
        <f>AV55</f>
        <v>P05</v>
      </c>
      <c r="AW121" s="902" t="str">
        <f ca="1">IFERROR(CONCATENATE(IF(LEN(VLOOKUP(AV121,'Rozpis zápasů'!$D$163:$AB$214,7,0))=2,CONCATENATE(VLOOKUP(AV121,'Rozpis zápasů'!$D$163:$AB$214,7,0)," - "),""),VLOOKUP(VLOOKUP(AV121,'Rozpis zápasů'!$D$163:$AB$214,3,0),Tabulka!$B$4:$C$239,2,0)),IF(LEN(VLOOKUP(AV121,'Rozpis zápasů'!$D$163:$AB$214,7,0))=2,VLOOKUP(AV121,'Rozpis zápasů'!$D$163:$AB$214,7,0),""))</f>
        <v>2C - Beneš/ 
Hašpl</v>
      </c>
      <c r="AX121" s="1341">
        <f>VLOOKUP(AV121,'Rozpis zápasů'!$D$163:$AB$214,5,0)</f>
        <v>2</v>
      </c>
      <c r="AY121" s="1365"/>
    </row>
    <row r="122" spans="7:52" ht="20.25" customHeight="1" thickTop="1" thickBot="1" x14ac:dyDescent="0.3">
      <c r="G122" s="1364"/>
      <c r="H122" s="2000"/>
      <c r="I122" s="903" t="str">
        <f ca="1">IFERROR(CONCATENATE(IF(LEN(VLOOKUP(H121,'Rozpis zápasů'!$D$163:$AB$214,8,0))=2,CONCATENATE(VLOOKUP(H121,'Rozpis zápasů'!$D$163:$AB$214,8,0)," - "),""),VLOOKUP(VLOOKUP(H121,'Rozpis zápasů'!$D$163:$AB$214,4,0),Tabulka!$B$4:$C$239,2,0)),IF(LEN(VLOOKUP(H121,'Rozpis zápasů'!$D$163:$AB$214,7,0))=2,VLOOKUP(H121,'Rozpis zápasů'!$D$163:$AB$214,8,0),""))</f>
        <v>4A - Melíšek/ 
Koš</v>
      </c>
      <c r="J122" s="1346">
        <f>VLOOKUP(H121,'Rozpis zápasů'!$D$163:$AB$214,6,0)</f>
        <v>0</v>
      </c>
      <c r="K122" s="15"/>
      <c r="L122" s="857"/>
      <c r="M122" s="1315"/>
      <c r="N122" s="37"/>
      <c r="O122" s="15"/>
      <c r="P122" s="860"/>
      <c r="Q122" s="1315"/>
      <c r="R122" s="37"/>
      <c r="S122" s="15"/>
      <c r="T122" s="860"/>
      <c r="U122" s="1315"/>
      <c r="V122" s="964"/>
      <c r="W122" s="15"/>
      <c r="X122" s="857"/>
      <c r="Y122" s="1315"/>
      <c r="Z122" s="37"/>
      <c r="AA122" s="15"/>
      <c r="AB122" s="857"/>
      <c r="AC122" s="1315"/>
      <c r="AD122" s="37"/>
      <c r="AE122" s="15"/>
      <c r="AF122" s="857"/>
      <c r="AG122" s="1315"/>
      <c r="AH122" s="37"/>
      <c r="AI122" s="15"/>
      <c r="AJ122" s="857"/>
      <c r="AK122" s="1315"/>
      <c r="AL122" s="854"/>
      <c r="AM122" s="15"/>
      <c r="AN122" s="857"/>
      <c r="AO122" s="1315"/>
      <c r="AP122" s="854"/>
      <c r="AQ122" s="15"/>
      <c r="AR122" s="857"/>
      <c r="AS122" s="1315"/>
      <c r="AT122" s="37"/>
      <c r="AU122" s="15"/>
      <c r="AV122" s="2000"/>
      <c r="AW122" s="903" t="str">
        <f ca="1">IFERROR(CONCATENATE(IF(LEN(VLOOKUP(AV121,'Rozpis zápasů'!$D$163:$AB$214,8,0))=2,CONCATENATE(VLOOKUP(AV121,'Rozpis zápasů'!$D$163:$AB$214,8,0)," - "),""),VLOOKUP(VLOOKUP(AV121,'Rozpis zápasů'!$D$163:$AB$214,4,0),Tabulka!$B$4:$C$239,2,0)),IF(LEN(VLOOKUP(AV121,'Rozpis zápasů'!$D$163:$AB$214,7,0))=2,VLOOKUP(AV121,'Rozpis zápasů'!$D$163:$AB$214,8,0),""))</f>
        <v>4D - Janáček/ 
Patera</v>
      </c>
      <c r="AX122" s="1346">
        <f>VLOOKUP(AV121,'Rozpis zápasů'!$D$163:$AB$214,6,0)</f>
        <v>0</v>
      </c>
      <c r="AY122" s="1365"/>
    </row>
    <row r="123" spans="7:52" ht="20.25" customHeight="1" thickBot="1" x14ac:dyDescent="0.3">
      <c r="G123" s="1364"/>
      <c r="H123" s="857"/>
      <c r="I123" s="904" t="str">
        <f>CONCATENATE(VLOOKUP(H121,'Rozpis zápasů'!$D$163:$AB$214,25,0)," (",VLOOKUP(H121,'Rozpis zápasů'!$D$163:$AB$214,14,0),")")</f>
        <v>B (15:40 - 15:50)</v>
      </c>
      <c r="J123" s="1308"/>
      <c r="K123" s="15"/>
      <c r="L123" s="857"/>
      <c r="M123" s="1315"/>
      <c r="N123" s="37"/>
      <c r="O123" s="15"/>
      <c r="P123" s="1999" t="str">
        <f>P57</f>
        <v>P39</v>
      </c>
      <c r="Q123" s="902" t="str">
        <f ca="1">IFERROR(CONCATENATE(IF(LEN(VLOOKUP(P123,'Rozpis zápasů'!$D$163:$AB$214,7,0))=2,CONCATENATE(VLOOKUP(P123,'Rozpis zápasů'!$D$163:$AB$214,7,0)," - "),""),VLOOKUP(VLOOKUP(P123,'Rozpis zápasů'!$D$163:$AB$214,3,0),Tabulka!$B$4:$C$239,2,0)),IF(LEN(VLOOKUP(P123,'Rozpis zápasů'!$D$163:$AB$214,7,0))=2,VLOOKUP(P123,'Rozpis zápasů'!$D$163:$AB$214,7,0),""))</f>
        <v>Marvánek/ 
Černý</v>
      </c>
      <c r="R123" s="1341">
        <f>VLOOKUP(P123,'Rozpis zápasů'!$D$163:$AB$214,5,0)</f>
        <v>0</v>
      </c>
      <c r="S123" s="853"/>
      <c r="T123" s="859"/>
      <c r="U123" s="1315"/>
      <c r="V123" s="964"/>
      <c r="W123" s="15"/>
      <c r="X123" s="857"/>
      <c r="Y123" s="1315"/>
      <c r="Z123" s="37"/>
      <c r="AA123" s="15"/>
      <c r="AB123" s="857"/>
      <c r="AC123" s="1315"/>
      <c r="AD123" s="37"/>
      <c r="AE123" s="15"/>
      <c r="AF123" s="857"/>
      <c r="AG123" s="1315"/>
      <c r="AH123" s="37"/>
      <c r="AI123" s="15"/>
      <c r="AJ123" s="857"/>
      <c r="AK123" s="1315"/>
      <c r="AL123" s="855"/>
      <c r="AM123" s="853"/>
      <c r="AN123" s="1999" t="str">
        <f>AN57</f>
        <v>P33</v>
      </c>
      <c r="AO123" s="902" t="str">
        <f ca="1">IFERROR(CONCATENATE(IF(LEN(VLOOKUP(AN123,'Rozpis zápasů'!$D$163:$AB$214,7,0))=2,CONCATENATE(VLOOKUP(AN123,'Rozpis zápasů'!$D$163:$AB$214,7,0)," - "),""),VLOOKUP(VLOOKUP(AN123,'Rozpis zápasů'!$D$163:$AB$214,3,0),Tabulka!$B$4:$C$239,2,0)),IF(LEN(VLOOKUP(AN123,'Rozpis zápasů'!$D$163:$AB$214,7,0))=2,VLOOKUP(AN123,'Rozpis zápasů'!$D$163:$AB$214,7,0),""))</f>
        <v>Haspeklo/ 
Horáček</v>
      </c>
      <c r="AP123" s="1341">
        <f>VLOOKUP(AN123,'Rozpis zápasů'!$D$163:$AB$214,5,0)</f>
        <v>1</v>
      </c>
      <c r="AQ123" s="15"/>
      <c r="AR123" s="857"/>
      <c r="AS123" s="1315"/>
      <c r="AT123" s="37"/>
      <c r="AU123" s="15"/>
      <c r="AV123" s="857"/>
      <c r="AW123" s="904" t="str">
        <f>CONCATENATE(VLOOKUP(AV121,'Rozpis zápasů'!$D$163:$AB$214,25,0)," (",VLOOKUP(AV121,'Rozpis zápasů'!$D$163:$AB$214,14,0),")")</f>
        <v>A (15:50 - 16:00)</v>
      </c>
      <c r="AX123" s="1308"/>
      <c r="AY123" s="1365"/>
    </row>
    <row r="124" spans="7:52" ht="20.25" customHeight="1" thickTop="1" thickBot="1" x14ac:dyDescent="0.3">
      <c r="G124" s="1364"/>
      <c r="H124" s="857"/>
      <c r="I124" s="1315"/>
      <c r="J124" s="37"/>
      <c r="K124" s="15"/>
      <c r="L124" s="857"/>
      <c r="M124" s="1315"/>
      <c r="N124" s="37"/>
      <c r="O124" s="15"/>
      <c r="P124" s="2000"/>
      <c r="Q124" s="903" t="str">
        <f ca="1">IFERROR(CONCATENATE(IF(LEN(VLOOKUP(P123,'Rozpis zápasů'!$D$163:$AB$214,8,0))=2,CONCATENATE(VLOOKUP(P123,'Rozpis zápasů'!$D$163:$AB$214,8,0)," - "),""),VLOOKUP(VLOOKUP(P123,'Rozpis zápasů'!$D$163:$AB$214,4,0),Tabulka!$B$4:$C$239,2,0)),IF(LEN(VLOOKUP(P123,'Rozpis zápasů'!$D$163:$AB$214,7,0))=2,VLOOKUP(P123,'Rozpis zápasů'!$D$163:$AB$214,8,0),""))</f>
        <v>Kindl/ 
Kotoun</v>
      </c>
      <c r="R124" s="1346">
        <f>VLOOKUP(P123,'Rozpis zápasů'!$D$163:$AB$214,6,0)</f>
        <v>2</v>
      </c>
      <c r="S124" s="15"/>
      <c r="T124" s="857"/>
      <c r="U124" s="1315"/>
      <c r="V124" s="964"/>
      <c r="W124" s="15"/>
      <c r="X124" s="857"/>
      <c r="Y124" s="1315"/>
      <c r="Z124" s="37"/>
      <c r="AA124" s="15"/>
      <c r="AB124" s="857"/>
      <c r="AC124" s="1315"/>
      <c r="AD124" s="37"/>
      <c r="AE124" s="15"/>
      <c r="AF124" s="857"/>
      <c r="AG124" s="1315"/>
      <c r="AH124" s="37"/>
      <c r="AI124" s="15"/>
      <c r="AJ124" s="857"/>
      <c r="AK124" s="1315"/>
      <c r="AL124" s="37"/>
      <c r="AM124" s="15"/>
      <c r="AN124" s="2000"/>
      <c r="AO124" s="903" t="str">
        <f ca="1">IFERROR(CONCATENATE(IF(LEN(VLOOKUP(AN123,'Rozpis zápasů'!$D$163:$AB$214,8,0))=2,CONCATENATE(VLOOKUP(AN123,'Rozpis zápasů'!$D$163:$AB$214,8,0)," - "),""),VLOOKUP(VLOOKUP(AN123,'Rozpis zápasů'!$D$163:$AB$214,4,0),Tabulka!$B$4:$C$239,2,0)),IF(LEN(VLOOKUP(AN123,'Rozpis zápasů'!$D$163:$AB$214,7,0))=2,VLOOKUP(AN123,'Rozpis zápasů'!$D$163:$AB$214,8,0),""))</f>
        <v>Louvar/ 
Cmíral</v>
      </c>
      <c r="AP124" s="1346">
        <f>VLOOKUP(AN123,'Rozpis zápasů'!$D$163:$AB$214,6,0)</f>
        <v>2</v>
      </c>
      <c r="AQ124" s="15"/>
      <c r="AR124" s="857"/>
      <c r="AS124" s="1315"/>
      <c r="AT124" s="37"/>
      <c r="AU124" s="15"/>
      <c r="AV124" s="857"/>
      <c r="AW124" s="1315"/>
      <c r="AX124" s="37"/>
      <c r="AY124" s="1365"/>
    </row>
    <row r="125" spans="7:52" ht="20.25" customHeight="1" x14ac:dyDescent="0.25">
      <c r="G125" s="1364"/>
      <c r="H125" s="857"/>
      <c r="I125" s="1315"/>
      <c r="J125" s="37"/>
      <c r="K125" s="15"/>
      <c r="L125" s="857"/>
      <c r="M125" s="1315"/>
      <c r="N125" s="37"/>
      <c r="O125" s="15"/>
      <c r="P125" s="860"/>
      <c r="Q125" s="904" t="str">
        <f>CONCATENATE(VLOOKUP(P123,'Rozpis zápasů'!$D$163:$AB$214,25,0)," (",VLOOKUP(P123,'Rozpis zápasů'!$D$163:$AB$214,14,0),")")</f>
        <v>C (17:10 - 17:20)</v>
      </c>
      <c r="R125" s="1308"/>
      <c r="S125" s="15"/>
      <c r="T125" s="857"/>
      <c r="U125" s="1315"/>
      <c r="V125" s="964"/>
      <c r="W125" s="15"/>
      <c r="X125" s="857"/>
      <c r="Y125" s="1315"/>
      <c r="Z125" s="37"/>
      <c r="AA125" s="15"/>
      <c r="AB125" s="857"/>
      <c r="AC125" s="1315"/>
      <c r="AD125" s="37"/>
      <c r="AE125" s="15"/>
      <c r="AF125" s="857"/>
      <c r="AG125" s="1315"/>
      <c r="AH125" s="37"/>
      <c r="AI125" s="15"/>
      <c r="AJ125" s="857"/>
      <c r="AK125" s="1315"/>
      <c r="AL125" s="37"/>
      <c r="AM125" s="15"/>
      <c r="AN125" s="857"/>
      <c r="AO125" s="1417" t="str">
        <f>CONCATENATE(VLOOKUP(AN123,'Rozpis zápasů'!$D$163:$AB$214,25,0)," (",VLOOKUP(AN123,'Rozpis zápasů'!$D$163:$AB$214,14,0),")")</f>
        <v>A (17:00 - 17:10)</v>
      </c>
      <c r="AP125" s="1329"/>
      <c r="AQ125" s="15"/>
      <c r="AR125" s="857"/>
      <c r="AS125" s="1315"/>
      <c r="AT125" s="37"/>
      <c r="AU125" s="15"/>
      <c r="AV125" s="2001"/>
      <c r="AW125" s="1620"/>
      <c r="AX125" s="1570"/>
      <c r="AY125" s="15"/>
      <c r="AZ125" s="1347"/>
    </row>
    <row r="126" spans="7:52" ht="20.25" customHeight="1" thickBot="1" x14ac:dyDescent="0.3">
      <c r="G126" s="1364"/>
      <c r="H126" s="857"/>
      <c r="I126" s="1315"/>
      <c r="J126" s="37"/>
      <c r="K126" s="15"/>
      <c r="L126" s="857"/>
      <c r="M126" s="1315"/>
      <c r="N126" s="37"/>
      <c r="O126" s="15"/>
      <c r="P126" s="860"/>
      <c r="Q126" s="1315"/>
      <c r="R126" s="37"/>
      <c r="S126" s="15"/>
      <c r="T126" s="857"/>
      <c r="U126" s="1315"/>
      <c r="V126" s="964"/>
      <c r="W126" s="15"/>
      <c r="X126" s="857"/>
      <c r="Y126" s="1315"/>
      <c r="Z126" s="37"/>
      <c r="AA126" s="15"/>
      <c r="AB126" s="857"/>
      <c r="AC126" s="1315"/>
      <c r="AD126" s="37"/>
      <c r="AE126" s="15"/>
      <c r="AF126" s="857"/>
      <c r="AG126" s="1315"/>
      <c r="AH126" s="37"/>
      <c r="AI126" s="15"/>
      <c r="AJ126" s="857"/>
      <c r="AK126" s="1315"/>
      <c r="AL126" s="37"/>
      <c r="AM126" s="15"/>
      <c r="AN126" s="857"/>
      <c r="AO126" s="1315"/>
      <c r="AP126" s="854"/>
      <c r="AQ126" s="15"/>
      <c r="AR126" s="857"/>
      <c r="AS126" s="1315"/>
      <c r="AT126" s="37"/>
      <c r="AU126" s="15"/>
      <c r="AV126" s="2001"/>
      <c r="AW126" s="1620"/>
      <c r="AX126" s="1570"/>
      <c r="AY126" s="15"/>
      <c r="AZ126" s="1347"/>
    </row>
    <row r="127" spans="7:52" ht="20.25" customHeight="1" thickBot="1" x14ac:dyDescent="0.3">
      <c r="G127" s="1364"/>
      <c r="H127" s="857"/>
      <c r="I127" s="904"/>
      <c r="J127" s="1308"/>
      <c r="K127" s="15"/>
      <c r="L127" s="1999" t="str">
        <f>L61</f>
        <v>P30</v>
      </c>
      <c r="M127" s="902" t="str">
        <f ca="1">IFERROR(CONCATENATE(IF(LEN(VLOOKUP(L127,'Rozpis zápasů'!$D$163:$AB$214,7,0))=2,CONCATENATE(VLOOKUP(L127,'Rozpis zápasů'!$D$163:$AB$214,7,0)," - "),""),VLOOKUP(VLOOKUP(L127,'Rozpis zápasů'!$D$163:$AB$214,3,0),Tabulka!$B$4:$C$239,2,0)),IF(LEN(VLOOKUP(L127,'Rozpis zápasů'!$D$163:$AB$214,7,0))=2,VLOOKUP(L127,'Rozpis zápasů'!$D$163:$AB$214,7,0),""))</f>
        <v>2G - Kindl/ 
Kotoun</v>
      </c>
      <c r="N127" s="1341">
        <f>VLOOKUP(L127,'Rozpis zápasů'!$D$163:$AB$214,5,0)</f>
        <v>2</v>
      </c>
      <c r="O127" s="853"/>
      <c r="P127" s="859"/>
      <c r="Q127" s="1315"/>
      <c r="R127" s="37"/>
      <c r="S127" s="15"/>
      <c r="T127" s="857"/>
      <c r="U127" s="1315"/>
      <c r="V127" s="964"/>
      <c r="W127" s="15"/>
      <c r="X127" s="857"/>
      <c r="Y127" s="1315"/>
      <c r="Z127" s="37"/>
      <c r="AA127" s="15"/>
      <c r="AB127" s="857"/>
      <c r="AC127" s="1315"/>
      <c r="AD127" s="37"/>
      <c r="AE127" s="15"/>
      <c r="AF127" s="857"/>
      <c r="AG127" s="1315"/>
      <c r="AH127" s="37"/>
      <c r="AI127" s="15"/>
      <c r="AJ127" s="857"/>
      <c r="AK127" s="1315"/>
      <c r="AL127" s="37"/>
      <c r="AM127" s="15"/>
      <c r="AN127" s="857"/>
      <c r="AO127" s="1315"/>
      <c r="AP127" s="855"/>
      <c r="AQ127" s="853"/>
      <c r="AR127" s="1999" t="str">
        <f>AR61</f>
        <v>P26</v>
      </c>
      <c r="AS127" s="902" t="str">
        <f ca="1">IFERROR(CONCATENATE(IF(LEN(VLOOKUP(AR127,'Rozpis zápasů'!$D$163:$AB$214,7,0))=2,CONCATENATE(VLOOKUP(AR127,'Rozpis zápasů'!$D$163:$AB$214,7,0)," - "),""),VLOOKUP(VLOOKUP(AR127,'Rozpis zápasů'!$D$163:$AB$214,3,0),Tabulka!$B$4:$C$239,2,0)),IF(LEN(VLOOKUP(AR127,'Rozpis zápasů'!$D$163:$AB$214,7,0))=2,VLOOKUP(AR127,'Rozpis zápasů'!$D$163:$AB$214,7,0),""))</f>
        <v>1L - Louvar/ 
Cmíral</v>
      </c>
      <c r="AT127" s="1567">
        <f>VLOOKUP(AR127,'Rozpis zápasů'!$D$163:$AB$214,5,0)</f>
        <v>2</v>
      </c>
      <c r="AU127" s="15"/>
      <c r="AV127" s="1330"/>
      <c r="AW127" s="1621"/>
      <c r="AX127" s="842"/>
      <c r="AY127" s="1365"/>
    </row>
    <row r="128" spans="7:52" ht="20.25" customHeight="1" thickTop="1" thickBot="1" x14ac:dyDescent="0.3">
      <c r="G128" s="1364"/>
      <c r="H128" s="857"/>
      <c r="I128" s="1315"/>
      <c r="J128" s="37"/>
      <c r="K128" s="15"/>
      <c r="L128" s="2000"/>
      <c r="M128" s="903" t="str">
        <f ca="1">IFERROR(CONCATENATE(IF(LEN(VLOOKUP(L127,'Rozpis zápasů'!$D$163:$AB$214,8,0))=2,CONCATENATE(VLOOKUP(L127,'Rozpis zápasů'!$D$163:$AB$214,8,0)," - "),""),VLOOKUP(VLOOKUP(L127,'Rozpis zápasů'!$D$163:$AB$214,4,0),Tabulka!$B$4:$C$239,2,0)),IF(LEN(VLOOKUP(L127,'Rozpis zápasů'!$D$163:$AB$214,7,0))=2,VLOOKUP(L127,'Rozpis zápasů'!$D$163:$AB$214,8,0),""))</f>
        <v>Petrů/ 
Černer</v>
      </c>
      <c r="N128" s="1346">
        <f>VLOOKUP(L127,'Rozpis zápasů'!$D$163:$AB$214,6,0)</f>
        <v>0</v>
      </c>
      <c r="O128" s="15"/>
      <c r="P128" s="857"/>
      <c r="Q128" s="1315"/>
      <c r="R128" s="37"/>
      <c r="S128" s="15"/>
      <c r="T128" s="857"/>
      <c r="U128" s="1315"/>
      <c r="V128" s="964"/>
      <c r="W128" s="15"/>
      <c r="X128" s="857"/>
      <c r="Y128" s="1315"/>
      <c r="Z128" s="37"/>
      <c r="AA128" s="15"/>
      <c r="AB128" s="857"/>
      <c r="AC128" s="1315"/>
      <c r="AD128" s="37"/>
      <c r="AE128" s="15"/>
      <c r="AF128" s="857"/>
      <c r="AG128" s="1315"/>
      <c r="AH128" s="37"/>
      <c r="AI128" s="15"/>
      <c r="AJ128" s="857"/>
      <c r="AK128" s="1315"/>
      <c r="AL128" s="37"/>
      <c r="AM128" s="15"/>
      <c r="AN128" s="857"/>
      <c r="AO128" s="1315"/>
      <c r="AP128" s="37"/>
      <c r="AQ128" s="15"/>
      <c r="AR128" s="2000"/>
      <c r="AS128" s="903" t="str">
        <f ca="1">IFERROR(CONCATENATE(IF(LEN(VLOOKUP(AR127,'Rozpis zápasů'!$D$163:$AB$214,8,0))=2,CONCATENATE(VLOOKUP(AR127,'Rozpis zápasů'!$D$163:$AB$214,8,0)," - "),""),VLOOKUP(VLOOKUP(AR127,'Rozpis zápasů'!$D$163:$AB$214,4,0),Tabulka!$B$4:$C$239,2,0)),IF(LEN(VLOOKUP(AR127,'Rozpis zápasů'!$D$163:$AB$214,7,0))=2,VLOOKUP(AR127,'Rozpis zápasů'!$D$163:$AB$214,8,0),""))</f>
        <v>Švácha/ 
Pechar</v>
      </c>
      <c r="AT128" s="1568">
        <f>VLOOKUP(AR127,'Rozpis zápasů'!$D$163:$AB$214,6,0)</f>
        <v>1</v>
      </c>
      <c r="AU128" s="15"/>
      <c r="AV128" s="857"/>
      <c r="AW128" s="1315"/>
      <c r="AX128" s="37"/>
      <c r="AY128" s="1365"/>
    </row>
    <row r="129" spans="7:51" ht="20.25" customHeight="1" thickBot="1" x14ac:dyDescent="0.3">
      <c r="G129" s="1364"/>
      <c r="H129" s="1999" t="str">
        <f>H63</f>
        <v>P14</v>
      </c>
      <c r="I129" s="902" t="str">
        <f ca="1">IFERROR(CONCATENATE(IF(LEN(VLOOKUP(H129,'Rozpis zápasů'!$D$163:$AB$214,7,0))=2,CONCATENATE(VLOOKUP(H129,'Rozpis zápasů'!$D$163:$AB$214,7,0)," - "),""),VLOOKUP(VLOOKUP(H129,'Rozpis zápasů'!$D$163:$AB$214,3,0),Tabulka!$B$4:$C$239,2,0)),IF(LEN(VLOOKUP(H129,'Rozpis zápasů'!$D$163:$AB$214,7,0))=2,VLOOKUP(H129,'Rozpis zápasů'!$D$163:$AB$214,7,0),""))</f>
        <v>2K - Rus/ 
Jirava</v>
      </c>
      <c r="J129" s="1341">
        <f>VLOOKUP(H129,'Rozpis zápasů'!$D$163:$AB$214,5,0)</f>
        <v>1</v>
      </c>
      <c r="K129" s="852"/>
      <c r="L129" s="859"/>
      <c r="M129" s="904" t="str">
        <f>CONCATENATE(VLOOKUP(L127,'Rozpis zápasů'!$D$163:$AB$214,25,0)," (",VLOOKUP(L127,'Rozpis zápasů'!$D$163:$AB$214,14,0),")")</f>
        <v>B (16:50 - 17:00)</v>
      </c>
      <c r="N129" s="1308"/>
      <c r="O129" s="285"/>
      <c r="P129" s="1330"/>
      <c r="Q129" s="1315"/>
      <c r="R129" s="964"/>
      <c r="S129" s="15"/>
      <c r="T129" s="857"/>
      <c r="U129" s="1315"/>
      <c r="V129" s="964"/>
      <c r="W129" s="15"/>
      <c r="X129" s="857"/>
      <c r="Y129" s="1315"/>
      <c r="Z129" s="37"/>
      <c r="AA129" s="15"/>
      <c r="AB129" s="857"/>
      <c r="AC129" s="1315"/>
      <c r="AD129" s="37"/>
      <c r="AE129" s="15"/>
      <c r="AF129" s="857"/>
      <c r="AG129" s="1315"/>
      <c r="AH129" s="37"/>
      <c r="AI129" s="15"/>
      <c r="AJ129" s="857"/>
      <c r="AK129" s="1315"/>
      <c r="AL129" s="37"/>
      <c r="AM129" s="15"/>
      <c r="AN129" s="857"/>
      <c r="AO129" s="1315"/>
      <c r="AP129" s="37"/>
      <c r="AQ129" s="15"/>
      <c r="AR129" s="857"/>
      <c r="AS129" s="904" t="str">
        <f>CONCATENATE(VLOOKUP(AR127,'Rozpis zápasů'!$D$163:$AB$214,25,0)," (",VLOOKUP(AR127,'Rozpis zápasů'!$D$163:$AB$214,14,0),")")</f>
        <v>B (16:40 - 16:50)</v>
      </c>
      <c r="AT129" s="1325"/>
      <c r="AU129" s="856"/>
      <c r="AV129" s="1999" t="str">
        <f>AV63</f>
        <v>P10</v>
      </c>
      <c r="AW129" s="902" t="str">
        <f ca="1">IFERROR(CONCATENATE(IF(LEN(VLOOKUP(AV129,'Rozpis zápasů'!$D$163:$AB$214,7,0))=2,CONCATENATE(VLOOKUP(AV129,'Rozpis zápasů'!$D$163:$AB$214,7,0)," - "),""),VLOOKUP(VLOOKUP(AV129,'Rozpis zápasů'!$D$163:$AB$214,3,0),Tabulka!$B$4:$C$239,2,0)),IF(LEN(VLOOKUP(AV129,'Rozpis zápasů'!$D$163:$AB$214,7,0))=2,VLOOKUP(AV129,'Rozpis zápasů'!$D$163:$AB$214,7,0),""))</f>
        <v>3H - Švácha/ 
Pechar</v>
      </c>
      <c r="AX129" s="1341">
        <f>VLOOKUP(AV129,'Rozpis zápasů'!$D$163:$AB$214,5,0)</f>
        <v>2</v>
      </c>
      <c r="AY129" s="1365"/>
    </row>
    <row r="130" spans="7:51" ht="20.25" customHeight="1" thickTop="1" thickBot="1" x14ac:dyDescent="0.3">
      <c r="G130" s="1364"/>
      <c r="H130" s="2000"/>
      <c r="I130" s="903" t="str">
        <f ca="1">IFERROR(CONCATENATE(IF(LEN(VLOOKUP(H129,'Rozpis zápasů'!$D$163:$AB$214,8,0))=2,CONCATENATE(VLOOKUP(H129,'Rozpis zápasů'!$D$163:$AB$214,8,0)," - "),""),VLOOKUP(VLOOKUP(H129,'Rozpis zápasů'!$D$163:$AB$214,4,0),Tabulka!$B$4:$C$239,2,0)),IF(LEN(VLOOKUP(H129,'Rozpis zápasů'!$D$163:$AB$214,7,0))=2,VLOOKUP(H129,'Rozpis zápasů'!$D$163:$AB$214,8,0),""))</f>
        <v>4L - Petrů/ 
Černer</v>
      </c>
      <c r="J130" s="1346">
        <f>VLOOKUP(H129,'Rozpis zápasů'!$D$163:$AB$214,6,0)</f>
        <v>2</v>
      </c>
      <c r="K130" s="15"/>
      <c r="L130" s="857"/>
      <c r="M130" s="1315"/>
      <c r="N130" s="37"/>
      <c r="O130" s="15"/>
      <c r="P130" s="857"/>
      <c r="Q130" s="1315"/>
      <c r="R130" s="37"/>
      <c r="S130" s="15"/>
      <c r="T130" s="857"/>
      <c r="U130" s="1315"/>
      <c r="V130" s="964"/>
      <c r="W130" s="15"/>
      <c r="X130" s="857"/>
      <c r="Y130" s="1315"/>
      <c r="Z130" s="37"/>
      <c r="AA130" s="15"/>
      <c r="AB130" s="857"/>
      <c r="AC130" s="1315"/>
      <c r="AD130" s="37"/>
      <c r="AE130" s="15"/>
      <c r="AF130" s="857"/>
      <c r="AG130" s="1315"/>
      <c r="AH130" s="37"/>
      <c r="AI130" s="15"/>
      <c r="AJ130" s="857"/>
      <c r="AK130" s="1315"/>
      <c r="AL130" s="37"/>
      <c r="AM130" s="15"/>
      <c r="AN130" s="857"/>
      <c r="AO130" s="1315"/>
      <c r="AP130" s="37"/>
      <c r="AQ130" s="15"/>
      <c r="AR130" s="857"/>
      <c r="AS130" s="1315"/>
      <c r="AT130" s="37"/>
      <c r="AU130" s="15"/>
      <c r="AV130" s="2000"/>
      <c r="AW130" s="903" t="str">
        <f ca="1">IFERROR(CONCATENATE(IF(LEN(VLOOKUP(AV129,'Rozpis zápasů'!$D$163:$AB$214,8,0))=2,CONCATENATE(VLOOKUP(AV129,'Rozpis zápasů'!$D$163:$AB$214,8,0)," - "),""),VLOOKUP(VLOOKUP(AV129,'Rozpis zápasů'!$D$163:$AB$214,4,0),Tabulka!$B$4:$C$239,2,0)),IF(LEN(VLOOKUP(AV129,'Rozpis zápasů'!$D$163:$AB$214,7,0))=2,VLOOKUP(AV129,'Rozpis zápasů'!$D$163:$AB$214,8,0),""))</f>
        <v>4G - Fořt/ 
Fořt</v>
      </c>
      <c r="AX130" s="1346">
        <f>VLOOKUP(AV129,'Rozpis zápasů'!$D$163:$AB$214,6,0)</f>
        <v>0</v>
      </c>
      <c r="AY130" s="1365"/>
    </row>
    <row r="131" spans="7:51" x14ac:dyDescent="0.25">
      <c r="G131" s="1364"/>
      <c r="H131" s="857"/>
      <c r="I131" s="904" t="str">
        <f>CONCATENATE(VLOOKUP(H129,'Rozpis zápasů'!$D$163:$AB$214,25,0)," (",VLOOKUP(H129,'Rozpis zápasů'!$D$163:$AB$214,14,0),")")</f>
        <v>B (16:10 - 16:20)</v>
      </c>
      <c r="J131" s="1308"/>
      <c r="K131" s="15"/>
      <c r="L131" s="857"/>
      <c r="M131" s="1315"/>
      <c r="N131" s="37"/>
      <c r="O131" s="15"/>
      <c r="P131" s="857"/>
      <c r="Q131" s="1315"/>
      <c r="R131" s="37"/>
      <c r="S131" s="15"/>
      <c r="T131" s="857"/>
      <c r="U131" s="1315"/>
      <c r="V131" s="964"/>
      <c r="W131" s="15"/>
      <c r="X131" s="857"/>
      <c r="Y131" s="1315"/>
      <c r="Z131" s="37"/>
      <c r="AA131" s="15"/>
      <c r="AB131" s="857"/>
      <c r="AC131" s="1315"/>
      <c r="AD131" s="37"/>
      <c r="AE131" s="15"/>
      <c r="AF131" s="857"/>
      <c r="AG131" s="1315"/>
      <c r="AH131" s="37"/>
      <c r="AI131" s="15"/>
      <c r="AJ131" s="857"/>
      <c r="AK131" s="1315"/>
      <c r="AL131" s="37"/>
      <c r="AM131" s="15"/>
      <c r="AN131" s="857"/>
      <c r="AO131" s="1315"/>
      <c r="AP131" s="37"/>
      <c r="AQ131" s="15"/>
      <c r="AR131" s="857"/>
      <c r="AS131" s="1315"/>
      <c r="AT131" s="37"/>
      <c r="AU131" s="15"/>
      <c r="AV131" s="857"/>
      <c r="AW131" s="904" t="str">
        <f>CONCATENATE(VLOOKUP(AV129,'Rozpis zápasů'!$D$163:$AB$214,25,0)," (",VLOOKUP(AV129,'Rozpis zápasů'!$D$163:$AB$214,14,0),")")</f>
        <v>B (16:00 - 16:10)</v>
      </c>
      <c r="AX131" s="1308"/>
      <c r="AY131" s="1365"/>
    </row>
    <row r="132" spans="7:51" ht="15.75" thickBot="1" x14ac:dyDescent="0.3">
      <c r="G132" s="1371"/>
      <c r="H132" s="1372"/>
      <c r="I132" s="1373"/>
      <c r="J132" s="1374"/>
      <c r="K132" s="1375"/>
      <c r="L132" s="1372"/>
      <c r="M132" s="1373"/>
      <c r="N132" s="1374"/>
      <c r="O132" s="1375"/>
      <c r="P132" s="1372"/>
      <c r="Q132" s="1373"/>
      <c r="R132" s="1374"/>
      <c r="S132" s="1375"/>
      <c r="T132" s="1372"/>
      <c r="U132" s="1373"/>
      <c r="V132" s="1376"/>
      <c r="W132" s="1375"/>
      <c r="X132" s="1372"/>
      <c r="Y132" s="1373"/>
      <c r="Z132" s="1374"/>
      <c r="AA132" s="1375"/>
      <c r="AB132" s="1372"/>
      <c r="AC132" s="1373"/>
      <c r="AD132" s="1374"/>
      <c r="AE132" s="1375"/>
      <c r="AF132" s="1372"/>
      <c r="AG132" s="1373"/>
      <c r="AH132" s="1374"/>
      <c r="AI132" s="1375"/>
      <c r="AJ132" s="1372"/>
      <c r="AK132" s="1373"/>
      <c r="AL132" s="1374"/>
      <c r="AM132" s="1375"/>
      <c r="AN132" s="1372"/>
      <c r="AO132" s="1373"/>
      <c r="AP132" s="1374"/>
      <c r="AQ132" s="1375"/>
      <c r="AR132" s="1372"/>
      <c r="AS132" s="1373"/>
      <c r="AT132" s="1374"/>
      <c r="AU132" s="1375"/>
      <c r="AV132" s="1372"/>
      <c r="AW132" s="1373"/>
      <c r="AX132" s="1374"/>
      <c r="AY132" s="1377"/>
    </row>
  </sheetData>
  <sheetProtection sheet="1" formatCells="0" formatColumns="0" formatRows="0" insertColumns="0" insertRows="0" insertHyperlinks="0" deleteColumns="0" deleteRows="0" sort="0" autoFilter="0" pivotTables="0"/>
  <autoFilter ref="A2:AX66"/>
  <sortState ref="Z10:Z25">
    <sortCondition ref="Z10"/>
  </sortState>
  <dataConsolidate/>
  <mergeCells count="132">
    <mergeCell ref="B1:E1"/>
    <mergeCell ref="H1:J1"/>
    <mergeCell ref="L1:N1"/>
    <mergeCell ref="P1:R1"/>
    <mergeCell ref="T1:V1"/>
    <mergeCell ref="X1:Z1"/>
    <mergeCell ref="L5:L6"/>
    <mergeCell ref="AR5:AR6"/>
    <mergeCell ref="H7:H8"/>
    <mergeCell ref="AV7:AV8"/>
    <mergeCell ref="L21:L22"/>
    <mergeCell ref="AR21:AR22"/>
    <mergeCell ref="AB1:AD1"/>
    <mergeCell ref="AF1:AH1"/>
    <mergeCell ref="AJ1:AL1"/>
    <mergeCell ref="AN1:AP1"/>
    <mergeCell ref="AR1:AT1"/>
    <mergeCell ref="AV1:AX1"/>
    <mergeCell ref="AV15:AV16"/>
    <mergeCell ref="T17:T18"/>
    <mergeCell ref="AJ17:AJ18"/>
    <mergeCell ref="AV31:AV32"/>
    <mergeCell ref="AB27:AB28"/>
    <mergeCell ref="P9:P10"/>
    <mergeCell ref="AN9:AN10"/>
    <mergeCell ref="L13:L14"/>
    <mergeCell ref="AR13:AR14"/>
    <mergeCell ref="L29:L30"/>
    <mergeCell ref="AB29:AB32"/>
    <mergeCell ref="AD29:AD30"/>
    <mergeCell ref="AR29:AR30"/>
    <mergeCell ref="AV23:AV24"/>
    <mergeCell ref="P25:P26"/>
    <mergeCell ref="AN25:AN26"/>
    <mergeCell ref="X33:X34"/>
    <mergeCell ref="AF33:AF34"/>
    <mergeCell ref="AB34:AD34"/>
    <mergeCell ref="AB35:AB36"/>
    <mergeCell ref="T49:T50"/>
    <mergeCell ref="AJ49:AJ50"/>
    <mergeCell ref="L53:L54"/>
    <mergeCell ref="AR53:AR54"/>
    <mergeCell ref="H15:H16"/>
    <mergeCell ref="H31:H32"/>
    <mergeCell ref="H23:H24"/>
    <mergeCell ref="L45:L46"/>
    <mergeCell ref="H47:H48"/>
    <mergeCell ref="AD31:AD32"/>
    <mergeCell ref="AV47:AV48"/>
    <mergeCell ref="L37:L38"/>
    <mergeCell ref="H39:H40"/>
    <mergeCell ref="AV39:AV40"/>
    <mergeCell ref="P41:P42"/>
    <mergeCell ref="AN41:AN42"/>
    <mergeCell ref="H55:H56"/>
    <mergeCell ref="AV55:AV56"/>
    <mergeCell ref="AV63:AV64"/>
    <mergeCell ref="H67:I67"/>
    <mergeCell ref="V69:V70"/>
    <mergeCell ref="AV69:AV70"/>
    <mergeCell ref="P57:P58"/>
    <mergeCell ref="AN57:AN58"/>
    <mergeCell ref="V77:V78"/>
    <mergeCell ref="AV77:AV78"/>
    <mergeCell ref="L79:L80"/>
    <mergeCell ref="AR79:AR80"/>
    <mergeCell ref="L71:L72"/>
    <mergeCell ref="AR71:AR72"/>
    <mergeCell ref="H73:H74"/>
    <mergeCell ref="V73:V74"/>
    <mergeCell ref="L61:L62"/>
    <mergeCell ref="AR61:AR62"/>
    <mergeCell ref="H63:H64"/>
    <mergeCell ref="H81:H82"/>
    <mergeCell ref="V81:V82"/>
    <mergeCell ref="AV81:AV82"/>
    <mergeCell ref="AV73:AV74"/>
    <mergeCell ref="P75:P76"/>
    <mergeCell ref="AN75:AN76"/>
    <mergeCell ref="H89:H90"/>
    <mergeCell ref="V89:V90"/>
    <mergeCell ref="AV89:AV90"/>
    <mergeCell ref="P91:P92"/>
    <mergeCell ref="AN91:AN92"/>
    <mergeCell ref="V93:V94"/>
    <mergeCell ref="AV93:AV94"/>
    <mergeCell ref="AB94:AD94"/>
    <mergeCell ref="T83:T84"/>
    <mergeCell ref="AJ83:AJ84"/>
    <mergeCell ref="AV85:AV86"/>
    <mergeCell ref="L87:L88"/>
    <mergeCell ref="AR87:AR88"/>
    <mergeCell ref="L95:L96"/>
    <mergeCell ref="AB95:AB98"/>
    <mergeCell ref="AC95:AC96"/>
    <mergeCell ref="AD95:AD96"/>
    <mergeCell ref="AR95:AR96"/>
    <mergeCell ref="H97:H98"/>
    <mergeCell ref="V97:V98"/>
    <mergeCell ref="AC97:AC98"/>
    <mergeCell ref="AD97:AD98"/>
    <mergeCell ref="L103:L104"/>
    <mergeCell ref="AR103:AR104"/>
    <mergeCell ref="H105:H106"/>
    <mergeCell ref="AV105:AV106"/>
    <mergeCell ref="P107:P108"/>
    <mergeCell ref="AN107:AN108"/>
    <mergeCell ref="AV97:AV98"/>
    <mergeCell ref="X99:X100"/>
    <mergeCell ref="AF99:AF100"/>
    <mergeCell ref="AB100:AD100"/>
    <mergeCell ref="AB101:AB102"/>
    <mergeCell ref="AV101:AV102"/>
    <mergeCell ref="T115:T116"/>
    <mergeCell ref="AJ115:AJ116"/>
    <mergeCell ref="AV117:AV118"/>
    <mergeCell ref="L119:L120"/>
    <mergeCell ref="AR119:AR120"/>
    <mergeCell ref="AV109:AV110"/>
    <mergeCell ref="L111:L112"/>
    <mergeCell ref="AR111:AR112"/>
    <mergeCell ref="H113:H114"/>
    <mergeCell ref="AV113:AV114"/>
    <mergeCell ref="H129:H130"/>
    <mergeCell ref="AV129:AV130"/>
    <mergeCell ref="L127:L128"/>
    <mergeCell ref="AR127:AR128"/>
    <mergeCell ref="H121:H122"/>
    <mergeCell ref="AV121:AV122"/>
    <mergeCell ref="P123:P124"/>
    <mergeCell ref="AN123:AN124"/>
    <mergeCell ref="AV125:AV126"/>
  </mergeCells>
  <conditionalFormatting sqref="I63:I64 AW63:AW64 AW47:AW48 AS45">
    <cfRule type="expression" dxfId="3231" priority="3231">
      <formula>J45&gt;J46</formula>
    </cfRule>
  </conditionalFormatting>
  <conditionalFormatting sqref="I63:I64 AW63:AW64 H19 AW47:AW48">
    <cfRule type="containsText" dxfId="3230" priority="3223" operator="containsText" text="?H">
      <formula>NOT(ISERROR(SEARCH("?H",H19)))</formula>
    </cfRule>
    <cfRule type="containsText" dxfId="3229" priority="3224" operator="containsText" text="?G">
      <formula>NOT(ISERROR(SEARCH("?G",H19)))</formula>
    </cfRule>
    <cfRule type="containsText" dxfId="3228" priority="3225" operator="containsText" text="?F">
      <formula>NOT(ISERROR(SEARCH("?F",H19)))</formula>
    </cfRule>
    <cfRule type="containsText" dxfId="3227" priority="3226" operator="containsText" text="?E">
      <formula>NOT(ISERROR(SEARCH("?E",H19)))</formula>
    </cfRule>
    <cfRule type="containsText" dxfId="3226" priority="3227" operator="containsText" text="?D">
      <formula>NOT(ISERROR(SEARCH("?D",H19)))</formula>
    </cfRule>
    <cfRule type="containsText" dxfId="3225" priority="3228" operator="containsText" text="?C">
      <formula>NOT(ISERROR(SEARCH("?C",H19)))</formula>
    </cfRule>
    <cfRule type="containsText" dxfId="3224" priority="3229" operator="containsText" text="?B">
      <formula>NOT(ISERROR(SEARCH("?B",H19)))</formula>
    </cfRule>
    <cfRule type="containsText" dxfId="3223" priority="3230" operator="containsText" text="?A">
      <formula>NOT(ISERROR(SEARCH("?A",H19)))</formula>
    </cfRule>
  </conditionalFormatting>
  <conditionalFormatting sqref="AW15:AW16">
    <cfRule type="expression" dxfId="3222" priority="3195">
      <formula>AX15&gt;AX16</formula>
    </cfRule>
  </conditionalFormatting>
  <conditionalFormatting sqref="AW15:AW16">
    <cfRule type="containsText" dxfId="3221" priority="3187" operator="containsText" text="?H">
      <formula>NOT(ISERROR(SEARCH("?H",AW15)))</formula>
    </cfRule>
    <cfRule type="containsText" dxfId="3220" priority="3188" operator="containsText" text="?G">
      <formula>NOT(ISERROR(SEARCH("?G",AW15)))</formula>
    </cfRule>
    <cfRule type="containsText" dxfId="3219" priority="3189" operator="containsText" text="?F">
      <formula>NOT(ISERROR(SEARCH("?F",AW15)))</formula>
    </cfRule>
    <cfRule type="containsText" dxfId="3218" priority="3190" operator="containsText" text="?E">
      <formula>NOT(ISERROR(SEARCH("?E",AW15)))</formula>
    </cfRule>
    <cfRule type="containsText" dxfId="3217" priority="3191" operator="containsText" text="?D">
      <formula>NOT(ISERROR(SEARCH("?D",AW15)))</formula>
    </cfRule>
    <cfRule type="containsText" dxfId="3216" priority="3192" operator="containsText" text="?C">
      <formula>NOT(ISERROR(SEARCH("?C",AW15)))</formula>
    </cfRule>
    <cfRule type="containsText" dxfId="3215" priority="3193" operator="containsText" text="?B">
      <formula>NOT(ISERROR(SEARCH("?B",AW15)))</formula>
    </cfRule>
    <cfRule type="containsText" dxfId="3214" priority="3194" operator="containsText" text="?A">
      <formula>NOT(ISERROR(SEARCH("?A",AW15)))</formula>
    </cfRule>
  </conditionalFormatting>
  <conditionalFormatting sqref="AW7:AW8">
    <cfRule type="expression" dxfId="3213" priority="3213">
      <formula>AX7&gt;AX8</formula>
    </cfRule>
  </conditionalFormatting>
  <conditionalFormatting sqref="AW7:AW8">
    <cfRule type="containsText" dxfId="3212" priority="3205" operator="containsText" text="?H">
      <formula>NOT(ISERROR(SEARCH("?H",AW7)))</formula>
    </cfRule>
    <cfRule type="containsText" dxfId="3211" priority="3206" operator="containsText" text="?G">
      <formula>NOT(ISERROR(SEARCH("?G",AW7)))</formula>
    </cfRule>
    <cfRule type="containsText" dxfId="3210" priority="3207" operator="containsText" text="?F">
      <formula>NOT(ISERROR(SEARCH("?F",AW7)))</formula>
    </cfRule>
    <cfRule type="containsText" dxfId="3209" priority="3208" operator="containsText" text="?E">
      <formula>NOT(ISERROR(SEARCH("?E",AW7)))</formula>
    </cfRule>
    <cfRule type="containsText" dxfId="3208" priority="3209" operator="containsText" text="?D">
      <formula>NOT(ISERROR(SEARCH("?D",AW7)))</formula>
    </cfRule>
    <cfRule type="containsText" dxfId="3207" priority="3210" operator="containsText" text="?C">
      <formula>NOT(ISERROR(SEARCH("?C",AW7)))</formula>
    </cfRule>
    <cfRule type="containsText" dxfId="3206" priority="3211" operator="containsText" text="?B">
      <formula>NOT(ISERROR(SEARCH("?B",AW7)))</formula>
    </cfRule>
    <cfRule type="containsText" dxfId="3205" priority="3212" operator="containsText" text="?A">
      <formula>NOT(ISERROR(SEARCH("?A",AW7)))</formula>
    </cfRule>
  </conditionalFormatting>
  <conditionalFormatting sqref="I31:I32">
    <cfRule type="expression" dxfId="3204" priority="3006">
      <formula>J31&gt;J32</formula>
    </cfRule>
  </conditionalFormatting>
  <conditionalFormatting sqref="AW23:AW24">
    <cfRule type="expression" dxfId="3203" priority="3177">
      <formula>AX23&gt;AX24</formula>
    </cfRule>
  </conditionalFormatting>
  <conditionalFormatting sqref="AW23:AW24">
    <cfRule type="containsText" dxfId="3202" priority="3169" operator="containsText" text="?H">
      <formula>NOT(ISERROR(SEARCH("?H",AW23)))</formula>
    </cfRule>
    <cfRule type="containsText" dxfId="3201" priority="3170" operator="containsText" text="?G">
      <formula>NOT(ISERROR(SEARCH("?G",AW23)))</formula>
    </cfRule>
    <cfRule type="containsText" dxfId="3200" priority="3171" operator="containsText" text="?F">
      <formula>NOT(ISERROR(SEARCH("?F",AW23)))</formula>
    </cfRule>
    <cfRule type="containsText" dxfId="3199" priority="3172" operator="containsText" text="?E">
      <formula>NOT(ISERROR(SEARCH("?E",AW23)))</formula>
    </cfRule>
    <cfRule type="containsText" dxfId="3198" priority="3173" operator="containsText" text="?D">
      <formula>NOT(ISERROR(SEARCH("?D",AW23)))</formula>
    </cfRule>
    <cfRule type="containsText" dxfId="3197" priority="3174" operator="containsText" text="?C">
      <formula>NOT(ISERROR(SEARCH("?C",AW23)))</formula>
    </cfRule>
    <cfRule type="containsText" dxfId="3196" priority="3175" operator="containsText" text="?B">
      <formula>NOT(ISERROR(SEARCH("?B",AW23)))</formula>
    </cfRule>
    <cfRule type="containsText" dxfId="3195" priority="3176" operator="containsText" text="?A">
      <formula>NOT(ISERROR(SEARCH("?A",AW23)))</formula>
    </cfRule>
  </conditionalFormatting>
  <conditionalFormatting sqref="I55:I56">
    <cfRule type="expression" dxfId="3194" priority="3105">
      <formula>J55&gt;J56</formula>
    </cfRule>
  </conditionalFormatting>
  <conditionalFormatting sqref="I47:I48">
    <cfRule type="expression" dxfId="3193" priority="3123">
      <formula>J47&gt;J48</formula>
    </cfRule>
  </conditionalFormatting>
  <conditionalFormatting sqref="I47:I48">
    <cfRule type="containsText" dxfId="3192" priority="3115" operator="containsText" text="?H">
      <formula>NOT(ISERROR(SEARCH("?H",I47)))</formula>
    </cfRule>
    <cfRule type="containsText" dxfId="3191" priority="3116" operator="containsText" text="?G">
      <formula>NOT(ISERROR(SEARCH("?G",I47)))</formula>
    </cfRule>
    <cfRule type="containsText" dxfId="3190" priority="3117" operator="containsText" text="?F">
      <formula>NOT(ISERROR(SEARCH("?F",I47)))</formula>
    </cfRule>
    <cfRule type="containsText" dxfId="3189" priority="3118" operator="containsText" text="?E">
      <formula>NOT(ISERROR(SEARCH("?E",I47)))</formula>
    </cfRule>
    <cfRule type="containsText" dxfId="3188" priority="3119" operator="containsText" text="?D">
      <formula>NOT(ISERROR(SEARCH("?D",I47)))</formula>
    </cfRule>
    <cfRule type="containsText" dxfId="3187" priority="3120" operator="containsText" text="?C">
      <formula>NOT(ISERROR(SEARCH("?C",I47)))</formula>
    </cfRule>
    <cfRule type="containsText" dxfId="3186" priority="3121" operator="containsText" text="?B">
      <formula>NOT(ISERROR(SEARCH("?B",I47)))</formula>
    </cfRule>
    <cfRule type="containsText" dxfId="3185" priority="3122" operator="containsText" text="?A">
      <formula>NOT(ISERROR(SEARCH("?A",I47)))</formula>
    </cfRule>
  </conditionalFormatting>
  <conditionalFormatting sqref="AW39:AW40">
    <cfRule type="expression" dxfId="3184" priority="3078">
      <formula>AX39&gt;AX40</formula>
    </cfRule>
  </conditionalFormatting>
  <conditionalFormatting sqref="AW39:AW40">
    <cfRule type="containsText" dxfId="3183" priority="3070" operator="containsText" text="?H">
      <formula>NOT(ISERROR(SEARCH("?H",AW39)))</formula>
    </cfRule>
    <cfRule type="containsText" dxfId="3182" priority="3071" operator="containsText" text="?G">
      <formula>NOT(ISERROR(SEARCH("?G",AW39)))</formula>
    </cfRule>
    <cfRule type="containsText" dxfId="3181" priority="3072" operator="containsText" text="?F">
      <formula>NOT(ISERROR(SEARCH("?F",AW39)))</formula>
    </cfRule>
    <cfRule type="containsText" dxfId="3180" priority="3073" operator="containsText" text="?E">
      <formula>NOT(ISERROR(SEARCH("?E",AW39)))</formula>
    </cfRule>
    <cfRule type="containsText" dxfId="3179" priority="3074" operator="containsText" text="?D">
      <formula>NOT(ISERROR(SEARCH("?D",AW39)))</formula>
    </cfRule>
    <cfRule type="containsText" dxfId="3178" priority="3075" operator="containsText" text="?C">
      <formula>NOT(ISERROR(SEARCH("?C",AW39)))</formula>
    </cfRule>
    <cfRule type="containsText" dxfId="3177" priority="3076" operator="containsText" text="?B">
      <formula>NOT(ISERROR(SEARCH("?B",AW39)))</formula>
    </cfRule>
    <cfRule type="containsText" dxfId="3176" priority="3077" operator="containsText" text="?A">
      <formula>NOT(ISERROR(SEARCH("?A",AW39)))</formula>
    </cfRule>
  </conditionalFormatting>
  <conditionalFormatting sqref="I55:I56">
    <cfRule type="containsText" dxfId="3175" priority="3097" operator="containsText" text="?H">
      <formula>NOT(ISERROR(SEARCH("?H",I55)))</formula>
    </cfRule>
    <cfRule type="containsText" dxfId="3174" priority="3098" operator="containsText" text="?G">
      <formula>NOT(ISERROR(SEARCH("?G",I55)))</formula>
    </cfRule>
    <cfRule type="containsText" dxfId="3173" priority="3099" operator="containsText" text="?F">
      <formula>NOT(ISERROR(SEARCH("?F",I55)))</formula>
    </cfRule>
    <cfRule type="containsText" dxfId="3172" priority="3100" operator="containsText" text="?E">
      <formula>NOT(ISERROR(SEARCH("?E",I55)))</formula>
    </cfRule>
    <cfRule type="containsText" dxfId="3171" priority="3101" operator="containsText" text="?D">
      <formula>NOT(ISERROR(SEARCH("?D",I55)))</formula>
    </cfRule>
    <cfRule type="containsText" dxfId="3170" priority="3102" operator="containsText" text="?C">
      <formula>NOT(ISERROR(SEARCH("?C",I55)))</formula>
    </cfRule>
    <cfRule type="containsText" dxfId="3169" priority="3103" operator="containsText" text="?B">
      <formula>NOT(ISERROR(SEARCH("?B",I55)))</formula>
    </cfRule>
    <cfRule type="containsText" dxfId="3168" priority="3104" operator="containsText" text="?A">
      <formula>NOT(ISERROR(SEARCH("?A",I55)))</formula>
    </cfRule>
  </conditionalFormatting>
  <conditionalFormatting sqref="AW55:AW56">
    <cfRule type="expression" dxfId="3167" priority="3042">
      <formula>AX55&gt;AX56</formula>
    </cfRule>
  </conditionalFormatting>
  <conditionalFormatting sqref="AW55:AW56">
    <cfRule type="containsText" dxfId="3166" priority="3034" operator="containsText" text="?H">
      <formula>NOT(ISERROR(SEARCH("?H",AW55)))</formula>
    </cfRule>
    <cfRule type="containsText" dxfId="3165" priority="3035" operator="containsText" text="?G">
      <formula>NOT(ISERROR(SEARCH("?G",AW55)))</formula>
    </cfRule>
    <cfRule type="containsText" dxfId="3164" priority="3036" operator="containsText" text="?F">
      <formula>NOT(ISERROR(SEARCH("?F",AW55)))</formula>
    </cfRule>
    <cfRule type="containsText" dxfId="3163" priority="3037" operator="containsText" text="?E">
      <formula>NOT(ISERROR(SEARCH("?E",AW55)))</formula>
    </cfRule>
    <cfRule type="containsText" dxfId="3162" priority="3038" operator="containsText" text="?D">
      <formula>NOT(ISERROR(SEARCH("?D",AW55)))</formula>
    </cfRule>
    <cfRule type="containsText" dxfId="3161" priority="3039" operator="containsText" text="?C">
      <formula>NOT(ISERROR(SEARCH("?C",AW55)))</formula>
    </cfRule>
    <cfRule type="containsText" dxfId="3160" priority="3040" operator="containsText" text="?B">
      <formula>NOT(ISERROR(SEARCH("?B",AW55)))</formula>
    </cfRule>
    <cfRule type="containsText" dxfId="3159" priority="3041" operator="containsText" text="?A">
      <formula>NOT(ISERROR(SEARCH("?A",AW55)))</formula>
    </cfRule>
  </conditionalFormatting>
  <conditionalFormatting sqref="Y15 Y13">
    <cfRule type="containsText" dxfId="3158" priority="3016" operator="containsText" text="?H">
      <formula>NOT(ISERROR(SEARCH("?H",Y13)))</formula>
    </cfRule>
    <cfRule type="containsText" dxfId="3157" priority="3017" operator="containsText" text="?G">
      <formula>NOT(ISERROR(SEARCH("?G",Y13)))</formula>
    </cfRule>
    <cfRule type="containsText" dxfId="3156" priority="3018" operator="containsText" text="?F">
      <formula>NOT(ISERROR(SEARCH("?F",Y13)))</formula>
    </cfRule>
    <cfRule type="containsText" dxfId="3155" priority="3019" operator="containsText" text="?E">
      <formula>NOT(ISERROR(SEARCH("?E",Y13)))</formula>
    </cfRule>
    <cfRule type="containsText" dxfId="3154" priority="3020" operator="containsText" text="?D">
      <formula>NOT(ISERROR(SEARCH("?D",Y13)))</formula>
    </cfRule>
    <cfRule type="containsText" dxfId="3153" priority="3021" operator="containsText" text="?C">
      <formula>NOT(ISERROR(SEARCH("?C",Y13)))</formula>
    </cfRule>
    <cfRule type="containsText" dxfId="3152" priority="3022" operator="containsText" text="?B">
      <formula>NOT(ISERROR(SEARCH("?B",Y13)))</formula>
    </cfRule>
    <cfRule type="containsText" dxfId="3151" priority="3023" operator="containsText" text="?A">
      <formula>NOT(ISERROR(SEARCH("?A",Y13)))</formula>
    </cfRule>
  </conditionalFormatting>
  <conditionalFormatting sqref="AC95 Y81">
    <cfRule type="expression" dxfId="3150" priority="3024">
      <formula>Z81&gt;Z83</formula>
    </cfRule>
  </conditionalFormatting>
  <conditionalFormatting sqref="AG13">
    <cfRule type="containsText" dxfId="3149" priority="3007" operator="containsText" text="?H">
      <formula>NOT(ISERROR(SEARCH("?H",AG13)))</formula>
    </cfRule>
    <cfRule type="containsText" dxfId="3148" priority="3008" operator="containsText" text="?G">
      <formula>NOT(ISERROR(SEARCH("?G",AG13)))</formula>
    </cfRule>
    <cfRule type="containsText" dxfId="3147" priority="3009" operator="containsText" text="?F">
      <formula>NOT(ISERROR(SEARCH("?F",AG13)))</formula>
    </cfRule>
    <cfRule type="containsText" dxfId="3146" priority="3010" operator="containsText" text="?E">
      <formula>NOT(ISERROR(SEARCH("?E",AG13)))</formula>
    </cfRule>
    <cfRule type="containsText" dxfId="3145" priority="3011" operator="containsText" text="?D">
      <formula>NOT(ISERROR(SEARCH("?D",AG13)))</formula>
    </cfRule>
    <cfRule type="containsText" dxfId="3144" priority="3012" operator="containsText" text="?C">
      <formula>NOT(ISERROR(SEARCH("?C",AG13)))</formula>
    </cfRule>
    <cfRule type="containsText" dxfId="3143" priority="3013" operator="containsText" text="?B">
      <formula>NOT(ISERROR(SEARCH("?B",AG13)))</formula>
    </cfRule>
    <cfRule type="containsText" dxfId="3142" priority="3014" operator="containsText" text="?A">
      <formula>NOT(ISERROR(SEARCH("?A",AG13)))</formula>
    </cfRule>
  </conditionalFormatting>
  <conditionalFormatting sqref="AG13">
    <cfRule type="expression" dxfId="3141" priority="3015">
      <formula>AH13&gt;AH15</formula>
    </cfRule>
  </conditionalFormatting>
  <conditionalFormatting sqref="I7:I8">
    <cfRule type="expression" dxfId="3140" priority="2996">
      <formula>J7&gt;J8</formula>
    </cfRule>
  </conditionalFormatting>
  <conditionalFormatting sqref="I31:I32">
    <cfRule type="containsText" dxfId="3139" priority="2997" operator="containsText" text="?H">
      <formula>NOT(ISERROR(SEARCH("?H",I31)))</formula>
    </cfRule>
    <cfRule type="containsText" dxfId="3138" priority="2998" operator="containsText" text="?G">
      <formula>NOT(ISERROR(SEARCH("?G",I31)))</formula>
    </cfRule>
    <cfRule type="containsText" dxfId="3137" priority="2999" operator="containsText" text="?F">
      <formula>NOT(ISERROR(SEARCH("?F",I31)))</formula>
    </cfRule>
    <cfRule type="containsText" dxfId="3136" priority="3000" operator="containsText" text="?E">
      <formula>NOT(ISERROR(SEARCH("?E",I31)))</formula>
    </cfRule>
    <cfRule type="containsText" dxfId="3135" priority="3001" operator="containsText" text="?D">
      <formula>NOT(ISERROR(SEARCH("?D",I31)))</formula>
    </cfRule>
    <cfRule type="containsText" dxfId="3134" priority="3002" operator="containsText" text="?C">
      <formula>NOT(ISERROR(SEARCH("?C",I31)))</formula>
    </cfRule>
    <cfRule type="containsText" dxfId="3133" priority="3003" operator="containsText" text="?B">
      <formula>NOT(ISERROR(SEARCH("?B",I31)))</formula>
    </cfRule>
    <cfRule type="containsText" dxfId="3132" priority="3004" operator="containsText" text="?A">
      <formula>NOT(ISERROR(SEARCH("?A",I31)))</formula>
    </cfRule>
  </conditionalFormatting>
  <conditionalFormatting sqref="I7:I8">
    <cfRule type="containsText" dxfId="3131" priority="2988" operator="containsText" text="?H">
      <formula>NOT(ISERROR(SEARCH("?H",I7)))</formula>
    </cfRule>
    <cfRule type="containsText" dxfId="3130" priority="2989" operator="containsText" text="?G">
      <formula>NOT(ISERROR(SEARCH("?G",I7)))</formula>
    </cfRule>
    <cfRule type="containsText" dxfId="3129" priority="2990" operator="containsText" text="?F">
      <formula>NOT(ISERROR(SEARCH("?F",I7)))</formula>
    </cfRule>
    <cfRule type="containsText" dxfId="3128" priority="2991" operator="containsText" text="?E">
      <formula>NOT(ISERROR(SEARCH("?E",I7)))</formula>
    </cfRule>
    <cfRule type="containsText" dxfId="3127" priority="2992" operator="containsText" text="?D">
      <formula>NOT(ISERROR(SEARCH("?D",I7)))</formula>
    </cfRule>
    <cfRule type="containsText" dxfId="3126" priority="2993" operator="containsText" text="?C">
      <formula>NOT(ISERROR(SEARCH("?C",I7)))</formula>
    </cfRule>
    <cfRule type="containsText" dxfId="3125" priority="2994" operator="containsText" text="?B">
      <formula>NOT(ISERROR(SEARCH("?B",I7)))</formula>
    </cfRule>
    <cfRule type="containsText" dxfId="3124" priority="2995" operator="containsText" text="?A">
      <formula>NOT(ISERROR(SEARCH("?A",I7)))</formula>
    </cfRule>
  </conditionalFormatting>
  <conditionalFormatting sqref="AS62">
    <cfRule type="expression" dxfId="3123" priority="1855">
      <formula>AT62&gt;AT63</formula>
    </cfRule>
  </conditionalFormatting>
  <conditionalFormatting sqref="AS30">
    <cfRule type="expression" dxfId="3122" priority="1783">
      <formula>AT30&gt;AT31</formula>
    </cfRule>
  </conditionalFormatting>
  <conditionalFormatting sqref="AS14">
    <cfRule type="expression" dxfId="3121" priority="1837">
      <formula>AT14&gt;AT15</formula>
    </cfRule>
  </conditionalFormatting>
  <conditionalFormatting sqref="AG79">
    <cfRule type="containsText" dxfId="3120" priority="2918" operator="containsText" text="?H">
      <formula>NOT(ISERROR(SEARCH("?H",AG79)))</formula>
    </cfRule>
    <cfRule type="containsText" dxfId="3119" priority="2919" operator="containsText" text="?G">
      <formula>NOT(ISERROR(SEARCH("?G",AG79)))</formula>
    </cfRule>
    <cfRule type="containsText" dxfId="3118" priority="2920" operator="containsText" text="?F">
      <formula>NOT(ISERROR(SEARCH("?F",AG79)))</formula>
    </cfRule>
    <cfRule type="containsText" dxfId="3117" priority="2921" operator="containsText" text="?E">
      <formula>NOT(ISERROR(SEARCH("?E",AG79)))</formula>
    </cfRule>
    <cfRule type="containsText" dxfId="3116" priority="2922" operator="containsText" text="?D">
      <formula>NOT(ISERROR(SEARCH("?D",AG79)))</formula>
    </cfRule>
    <cfRule type="containsText" dxfId="3115" priority="2923" operator="containsText" text="?C">
      <formula>NOT(ISERROR(SEARCH("?C",AG79)))</formula>
    </cfRule>
    <cfRule type="containsText" dxfId="3114" priority="2924" operator="containsText" text="?B">
      <formula>NOT(ISERROR(SEARCH("?B",AG79)))</formula>
    </cfRule>
    <cfRule type="containsText" dxfId="3113" priority="2925" operator="containsText" text="?A">
      <formula>NOT(ISERROR(SEARCH("?A",AG79)))</formula>
    </cfRule>
  </conditionalFormatting>
  <conditionalFormatting sqref="Y81 Y79">
    <cfRule type="containsText" dxfId="3112" priority="2927" operator="containsText" text="?H">
      <formula>NOT(ISERROR(SEARCH("?H",Y79)))</formula>
    </cfRule>
    <cfRule type="containsText" dxfId="3111" priority="2928" operator="containsText" text="?G">
      <formula>NOT(ISERROR(SEARCH("?G",Y79)))</formula>
    </cfRule>
    <cfRule type="containsText" dxfId="3110" priority="2929" operator="containsText" text="?F">
      <formula>NOT(ISERROR(SEARCH("?F",Y79)))</formula>
    </cfRule>
    <cfRule type="containsText" dxfId="3109" priority="2930" operator="containsText" text="?E">
      <formula>NOT(ISERROR(SEARCH("?E",Y79)))</formula>
    </cfRule>
    <cfRule type="containsText" dxfId="3108" priority="2931" operator="containsText" text="?D">
      <formula>NOT(ISERROR(SEARCH("?D",Y79)))</formula>
    </cfRule>
    <cfRule type="containsText" dxfId="3107" priority="2932" operator="containsText" text="?C">
      <formula>NOT(ISERROR(SEARCH("?C",Y79)))</formula>
    </cfRule>
    <cfRule type="containsText" dxfId="3106" priority="2933" operator="containsText" text="?B">
      <formula>NOT(ISERROR(SEARCH("?B",Y79)))</formula>
    </cfRule>
    <cfRule type="containsText" dxfId="3105" priority="2934" operator="containsText" text="?A">
      <formula>NOT(ISERROR(SEARCH("?A",Y79)))</formula>
    </cfRule>
  </conditionalFormatting>
  <conditionalFormatting sqref="Y79">
    <cfRule type="expression" dxfId="3104" priority="2935">
      <formula>Z79&gt;Z81</formula>
    </cfRule>
  </conditionalFormatting>
  <conditionalFormatting sqref="AG79">
    <cfRule type="expression" dxfId="3103" priority="2926">
      <formula>AH79&gt;AH81</formula>
    </cfRule>
  </conditionalFormatting>
  <conditionalFormatting sqref="AC31">
    <cfRule type="expression" dxfId="3102" priority="2053">
      <formula>AD31&gt;AD32</formula>
    </cfRule>
  </conditionalFormatting>
  <conditionalFormatting sqref="AG34">
    <cfRule type="expression" dxfId="3101" priority="1765">
      <formula>AH34&gt;AH35</formula>
    </cfRule>
  </conditionalFormatting>
  <conditionalFormatting sqref="AG33">
    <cfRule type="expression" dxfId="3100" priority="1774">
      <formula>AH33&gt;AH34</formula>
    </cfRule>
  </conditionalFormatting>
  <conditionalFormatting sqref="AS22">
    <cfRule type="expression" dxfId="3099" priority="1801">
      <formula>AT22&gt;AT23</formula>
    </cfRule>
  </conditionalFormatting>
  <conditionalFormatting sqref="AS6">
    <cfRule type="expression" dxfId="3098" priority="1819">
      <formula>AT6&gt;AT7</formula>
    </cfRule>
  </conditionalFormatting>
  <conditionalFormatting sqref="M54">
    <cfRule type="expression" dxfId="3097" priority="2215">
      <formula>N54&gt;N55</formula>
    </cfRule>
  </conditionalFormatting>
  <conditionalFormatting sqref="AS54">
    <cfRule type="expression" dxfId="3096" priority="1873">
      <formula>AT54&gt;AT55</formula>
    </cfRule>
  </conditionalFormatting>
  <conditionalFormatting sqref="AS38">
    <cfRule type="expression" dxfId="3095" priority="1891">
      <formula>AT38&gt;AT39</formula>
    </cfRule>
  </conditionalFormatting>
  <conditionalFormatting sqref="M6">
    <cfRule type="expression" dxfId="3094" priority="2323">
      <formula>N6&gt;N7</formula>
    </cfRule>
  </conditionalFormatting>
  <conditionalFormatting sqref="Q26">
    <cfRule type="expression" dxfId="3093" priority="2125">
      <formula>R26&gt;R27</formula>
    </cfRule>
  </conditionalFormatting>
  <conditionalFormatting sqref="Y33">
    <cfRule type="expression" dxfId="3092" priority="2098">
      <formula>Z33&gt;Z34</formula>
    </cfRule>
  </conditionalFormatting>
  <conditionalFormatting sqref="U50">
    <cfRule type="expression" dxfId="3091" priority="2071">
      <formula>V50&gt;V51</formula>
    </cfRule>
  </conditionalFormatting>
  <conditionalFormatting sqref="AK17">
    <cfRule type="expression" dxfId="3090" priority="2026">
      <formula>AL17&gt;AL18</formula>
    </cfRule>
  </conditionalFormatting>
  <conditionalFormatting sqref="AC36">
    <cfRule type="expression" dxfId="3089" priority="2035">
      <formula>AD36&gt;AD37</formula>
    </cfRule>
  </conditionalFormatting>
  <conditionalFormatting sqref="AO9">
    <cfRule type="expression" dxfId="3088" priority="1990">
      <formula>AP9&gt;AP10</formula>
    </cfRule>
  </conditionalFormatting>
  <conditionalFormatting sqref="AK50">
    <cfRule type="expression" dxfId="3087" priority="1927">
      <formula>AL50&gt;AL51</formula>
    </cfRule>
  </conditionalFormatting>
  <conditionalFormatting sqref="M30">
    <cfRule type="expression" dxfId="3086" priority="2269">
      <formula>N30&gt;N31</formula>
    </cfRule>
  </conditionalFormatting>
  <conditionalFormatting sqref="Y34">
    <cfRule type="expression" dxfId="3085" priority="2089">
      <formula>Z34&gt;Z35</formula>
    </cfRule>
  </conditionalFormatting>
  <conditionalFormatting sqref="Q41">
    <cfRule type="expression" dxfId="3084" priority="2188">
      <formula>R41&gt;R42</formula>
    </cfRule>
  </conditionalFormatting>
  <conditionalFormatting sqref="Q58">
    <cfRule type="expression" dxfId="3083" priority="2161">
      <formula>R58&gt;R59</formula>
    </cfRule>
  </conditionalFormatting>
  <conditionalFormatting sqref="Q25">
    <cfRule type="expression" dxfId="3082" priority="2134">
      <formula>R25&gt;R26</formula>
    </cfRule>
  </conditionalFormatting>
  <conditionalFormatting sqref="U18">
    <cfRule type="expression" dxfId="3081" priority="2107">
      <formula>V18&gt;V19</formula>
    </cfRule>
  </conditionalFormatting>
  <conditionalFormatting sqref="U49">
    <cfRule type="expression" dxfId="3080" priority="2080">
      <formula>V49&gt;V50</formula>
    </cfRule>
  </conditionalFormatting>
  <conditionalFormatting sqref="AO26">
    <cfRule type="expression" dxfId="3079" priority="1999">
      <formula>AP26&gt;AP27</formula>
    </cfRule>
  </conditionalFormatting>
  <conditionalFormatting sqref="AO57">
    <cfRule type="expression" dxfId="3078" priority="1972">
      <formula>AP57&gt;AP58</formula>
    </cfRule>
  </conditionalFormatting>
  <conditionalFormatting sqref="AO42">
    <cfRule type="expression" dxfId="3077" priority="1945">
      <formula>AP42&gt;AP43</formula>
    </cfRule>
  </conditionalFormatting>
  <conditionalFormatting sqref="AS46">
    <cfRule type="expression" dxfId="3076" priority="1909">
      <formula>AT46&gt;AT47</formula>
    </cfRule>
  </conditionalFormatting>
  <conditionalFormatting sqref="M22">
    <cfRule type="expression" dxfId="3075" priority="2287">
      <formula>N22&gt;N23</formula>
    </cfRule>
  </conditionalFormatting>
  <conditionalFormatting sqref="M6">
    <cfRule type="containsText" dxfId="3074" priority="2315" operator="containsText" text="?H">
      <formula>NOT(ISERROR(SEARCH("?H",M6)))</formula>
    </cfRule>
    <cfRule type="containsText" dxfId="3073" priority="2316" operator="containsText" text="?G">
      <formula>NOT(ISERROR(SEARCH("?G",M6)))</formula>
    </cfRule>
    <cfRule type="containsText" dxfId="3072" priority="2317" operator="containsText" text="?F">
      <formula>NOT(ISERROR(SEARCH("?F",M6)))</formula>
    </cfRule>
    <cfRule type="containsText" dxfId="3071" priority="2318" operator="containsText" text="?E">
      <formula>NOT(ISERROR(SEARCH("?E",M6)))</formula>
    </cfRule>
    <cfRule type="containsText" dxfId="3070" priority="2319" operator="containsText" text="?D">
      <formula>NOT(ISERROR(SEARCH("?D",M6)))</formula>
    </cfRule>
    <cfRule type="containsText" dxfId="3069" priority="2320" operator="containsText" text="?C">
      <formula>NOT(ISERROR(SEARCH("?C",M6)))</formula>
    </cfRule>
    <cfRule type="containsText" dxfId="3068" priority="2321" operator="containsText" text="?B">
      <formula>NOT(ISERROR(SEARCH("?B",M6)))</formula>
    </cfRule>
    <cfRule type="containsText" dxfId="3067" priority="2322" operator="containsText" text="?A">
      <formula>NOT(ISERROR(SEARCH("?A",M6)))</formula>
    </cfRule>
  </conditionalFormatting>
  <conditionalFormatting sqref="M14">
    <cfRule type="expression" dxfId="3066" priority="2305">
      <formula>N14&gt;N15</formula>
    </cfRule>
  </conditionalFormatting>
  <conditionalFormatting sqref="M14">
    <cfRule type="containsText" dxfId="3065" priority="2297" operator="containsText" text="?H">
      <formula>NOT(ISERROR(SEARCH("?H",M14)))</formula>
    </cfRule>
    <cfRule type="containsText" dxfId="3064" priority="2298" operator="containsText" text="?G">
      <formula>NOT(ISERROR(SEARCH("?G",M14)))</formula>
    </cfRule>
    <cfRule type="containsText" dxfId="3063" priority="2299" operator="containsText" text="?F">
      <formula>NOT(ISERROR(SEARCH("?F",M14)))</formula>
    </cfRule>
    <cfRule type="containsText" dxfId="3062" priority="2300" operator="containsText" text="?E">
      <formula>NOT(ISERROR(SEARCH("?E",M14)))</formula>
    </cfRule>
    <cfRule type="containsText" dxfId="3061" priority="2301" operator="containsText" text="?D">
      <formula>NOT(ISERROR(SEARCH("?D",M14)))</formula>
    </cfRule>
    <cfRule type="containsText" dxfId="3060" priority="2302" operator="containsText" text="?C">
      <formula>NOT(ISERROR(SEARCH("?C",M14)))</formula>
    </cfRule>
    <cfRule type="containsText" dxfId="3059" priority="2303" operator="containsText" text="?B">
      <formula>NOT(ISERROR(SEARCH("?B",M14)))</formula>
    </cfRule>
    <cfRule type="containsText" dxfId="3058" priority="2304" operator="containsText" text="?A">
      <formula>NOT(ISERROR(SEARCH("?A",M14)))</formula>
    </cfRule>
  </conditionalFormatting>
  <conditionalFormatting sqref="M54">
    <cfRule type="containsText" dxfId="3057" priority="2207" operator="containsText" text="?H">
      <formula>NOT(ISERROR(SEARCH("?H",M54)))</formula>
    </cfRule>
    <cfRule type="containsText" dxfId="3056" priority="2208" operator="containsText" text="?G">
      <formula>NOT(ISERROR(SEARCH("?G",M54)))</formula>
    </cfRule>
    <cfRule type="containsText" dxfId="3055" priority="2209" operator="containsText" text="?F">
      <formula>NOT(ISERROR(SEARCH("?F",M54)))</formula>
    </cfRule>
    <cfRule type="containsText" dxfId="3054" priority="2210" operator="containsText" text="?E">
      <formula>NOT(ISERROR(SEARCH("?E",M54)))</formula>
    </cfRule>
    <cfRule type="containsText" dxfId="3053" priority="2211" operator="containsText" text="?D">
      <formula>NOT(ISERROR(SEARCH("?D",M54)))</formula>
    </cfRule>
    <cfRule type="containsText" dxfId="3052" priority="2212" operator="containsText" text="?C">
      <formula>NOT(ISERROR(SEARCH("?C",M54)))</formula>
    </cfRule>
    <cfRule type="containsText" dxfId="3051" priority="2213" operator="containsText" text="?B">
      <formula>NOT(ISERROR(SEARCH("?B",M54)))</formula>
    </cfRule>
    <cfRule type="containsText" dxfId="3050" priority="2214" operator="containsText" text="?A">
      <formula>NOT(ISERROR(SEARCH("?A",M54)))</formula>
    </cfRule>
  </conditionalFormatting>
  <conditionalFormatting sqref="M22">
    <cfRule type="containsText" dxfId="3049" priority="2279" operator="containsText" text="?H">
      <formula>NOT(ISERROR(SEARCH("?H",M22)))</formula>
    </cfRule>
    <cfRule type="containsText" dxfId="3048" priority="2280" operator="containsText" text="?G">
      <formula>NOT(ISERROR(SEARCH("?G",M22)))</formula>
    </cfRule>
    <cfRule type="containsText" dxfId="3047" priority="2281" operator="containsText" text="?F">
      <formula>NOT(ISERROR(SEARCH("?F",M22)))</formula>
    </cfRule>
    <cfRule type="containsText" dxfId="3046" priority="2282" operator="containsText" text="?E">
      <formula>NOT(ISERROR(SEARCH("?E",M22)))</formula>
    </cfRule>
    <cfRule type="containsText" dxfId="3045" priority="2283" operator="containsText" text="?D">
      <formula>NOT(ISERROR(SEARCH("?D",M22)))</formula>
    </cfRule>
    <cfRule type="containsText" dxfId="3044" priority="2284" operator="containsText" text="?C">
      <formula>NOT(ISERROR(SEARCH("?C",M22)))</formula>
    </cfRule>
    <cfRule type="containsText" dxfId="3043" priority="2285" operator="containsText" text="?B">
      <formula>NOT(ISERROR(SEARCH("?B",M22)))</formula>
    </cfRule>
    <cfRule type="containsText" dxfId="3042" priority="2286" operator="containsText" text="?A">
      <formula>NOT(ISERROR(SEARCH("?A",M22)))</formula>
    </cfRule>
  </conditionalFormatting>
  <conditionalFormatting sqref="M30">
    <cfRule type="containsText" dxfId="3041" priority="2261" operator="containsText" text="?H">
      <formula>NOT(ISERROR(SEARCH("?H",M30)))</formula>
    </cfRule>
    <cfRule type="containsText" dxfId="3040" priority="2262" operator="containsText" text="?G">
      <formula>NOT(ISERROR(SEARCH("?G",M30)))</formula>
    </cfRule>
    <cfRule type="containsText" dxfId="3039" priority="2263" operator="containsText" text="?F">
      <formula>NOT(ISERROR(SEARCH("?F",M30)))</formula>
    </cfRule>
    <cfRule type="containsText" dxfId="3038" priority="2264" operator="containsText" text="?E">
      <formula>NOT(ISERROR(SEARCH("?E",M30)))</formula>
    </cfRule>
    <cfRule type="containsText" dxfId="3037" priority="2265" operator="containsText" text="?D">
      <formula>NOT(ISERROR(SEARCH("?D",M30)))</formula>
    </cfRule>
    <cfRule type="containsText" dxfId="3036" priority="2266" operator="containsText" text="?C">
      <formula>NOT(ISERROR(SEARCH("?C",M30)))</formula>
    </cfRule>
    <cfRule type="containsText" dxfId="3035" priority="2267" operator="containsText" text="?B">
      <formula>NOT(ISERROR(SEARCH("?B",M30)))</formula>
    </cfRule>
    <cfRule type="containsText" dxfId="3034" priority="2268" operator="containsText" text="?A">
      <formula>NOT(ISERROR(SEARCH("?A",M30)))</formula>
    </cfRule>
  </conditionalFormatting>
  <conditionalFormatting sqref="M38">
    <cfRule type="expression" dxfId="3033" priority="2251">
      <formula>N38&gt;N39</formula>
    </cfRule>
  </conditionalFormatting>
  <conditionalFormatting sqref="M38">
    <cfRule type="containsText" dxfId="3032" priority="2243" operator="containsText" text="?H">
      <formula>NOT(ISERROR(SEARCH("?H",M38)))</formula>
    </cfRule>
    <cfRule type="containsText" dxfId="3031" priority="2244" operator="containsText" text="?G">
      <formula>NOT(ISERROR(SEARCH("?G",M38)))</formula>
    </cfRule>
    <cfRule type="containsText" dxfId="3030" priority="2245" operator="containsText" text="?F">
      <formula>NOT(ISERROR(SEARCH("?F",M38)))</formula>
    </cfRule>
    <cfRule type="containsText" dxfId="3029" priority="2246" operator="containsText" text="?E">
      <formula>NOT(ISERROR(SEARCH("?E",M38)))</formula>
    </cfRule>
    <cfRule type="containsText" dxfId="3028" priority="2247" operator="containsText" text="?D">
      <formula>NOT(ISERROR(SEARCH("?D",M38)))</formula>
    </cfRule>
    <cfRule type="containsText" dxfId="3027" priority="2248" operator="containsText" text="?C">
      <formula>NOT(ISERROR(SEARCH("?C",M38)))</formula>
    </cfRule>
    <cfRule type="containsText" dxfId="3026" priority="2249" operator="containsText" text="?B">
      <formula>NOT(ISERROR(SEARCH("?B",M38)))</formula>
    </cfRule>
    <cfRule type="containsText" dxfId="3025" priority="2250" operator="containsText" text="?A">
      <formula>NOT(ISERROR(SEARCH("?A",M38)))</formula>
    </cfRule>
  </conditionalFormatting>
  <conditionalFormatting sqref="Y34">
    <cfRule type="containsText" dxfId="3024" priority="2081" operator="containsText" text="?H">
      <formula>NOT(ISERROR(SEARCH("?H",Y34)))</formula>
    </cfRule>
    <cfRule type="containsText" dxfId="3023" priority="2082" operator="containsText" text="?G">
      <formula>NOT(ISERROR(SEARCH("?G",Y34)))</formula>
    </cfRule>
    <cfRule type="containsText" dxfId="3022" priority="2083" operator="containsText" text="?F">
      <formula>NOT(ISERROR(SEARCH("?F",Y34)))</formula>
    </cfRule>
    <cfRule type="containsText" dxfId="3021" priority="2084" operator="containsText" text="?E">
      <formula>NOT(ISERROR(SEARCH("?E",Y34)))</formula>
    </cfRule>
    <cfRule type="containsText" dxfId="3020" priority="2085" operator="containsText" text="?D">
      <formula>NOT(ISERROR(SEARCH("?D",Y34)))</formula>
    </cfRule>
    <cfRule type="containsText" dxfId="3019" priority="2086" operator="containsText" text="?C">
      <formula>NOT(ISERROR(SEARCH("?C",Y34)))</formula>
    </cfRule>
    <cfRule type="containsText" dxfId="3018" priority="2087" operator="containsText" text="?B">
      <formula>NOT(ISERROR(SEARCH("?B",Y34)))</formula>
    </cfRule>
    <cfRule type="containsText" dxfId="3017" priority="2088" operator="containsText" text="?A">
      <formula>NOT(ISERROR(SEARCH("?A",Y34)))</formula>
    </cfRule>
  </conditionalFormatting>
  <conditionalFormatting sqref="M46">
    <cfRule type="expression" dxfId="3016" priority="2233">
      <formula>N46&gt;N47</formula>
    </cfRule>
  </conditionalFormatting>
  <conditionalFormatting sqref="M46">
    <cfRule type="containsText" dxfId="3015" priority="2225" operator="containsText" text="?H">
      <formula>NOT(ISERROR(SEARCH("?H",M46)))</formula>
    </cfRule>
    <cfRule type="containsText" dxfId="3014" priority="2226" operator="containsText" text="?G">
      <formula>NOT(ISERROR(SEARCH("?G",M46)))</formula>
    </cfRule>
    <cfRule type="containsText" dxfId="3013" priority="2227" operator="containsText" text="?F">
      <formula>NOT(ISERROR(SEARCH("?F",M46)))</formula>
    </cfRule>
    <cfRule type="containsText" dxfId="3012" priority="2228" operator="containsText" text="?E">
      <formula>NOT(ISERROR(SEARCH("?E",M46)))</formula>
    </cfRule>
    <cfRule type="containsText" dxfId="3011" priority="2229" operator="containsText" text="?D">
      <formula>NOT(ISERROR(SEARCH("?D",M46)))</formula>
    </cfRule>
    <cfRule type="containsText" dxfId="3010" priority="2230" operator="containsText" text="?C">
      <formula>NOT(ISERROR(SEARCH("?C",M46)))</formula>
    </cfRule>
    <cfRule type="containsText" dxfId="3009" priority="2231" operator="containsText" text="?B">
      <formula>NOT(ISERROR(SEARCH("?B",M46)))</formula>
    </cfRule>
    <cfRule type="containsText" dxfId="3008" priority="2232" operator="containsText" text="?A">
      <formula>NOT(ISERROR(SEARCH("?A",M46)))</formula>
    </cfRule>
  </conditionalFormatting>
  <conditionalFormatting sqref="Q57">
    <cfRule type="expression" dxfId="3007" priority="2170">
      <formula>R57&gt;R58</formula>
    </cfRule>
  </conditionalFormatting>
  <conditionalFormatting sqref="Q57">
    <cfRule type="containsText" dxfId="3006" priority="2162" operator="containsText" text="?H">
      <formula>NOT(ISERROR(SEARCH("?H",Q57)))</formula>
    </cfRule>
    <cfRule type="containsText" dxfId="3005" priority="2163" operator="containsText" text="?G">
      <formula>NOT(ISERROR(SEARCH("?G",Q57)))</formula>
    </cfRule>
    <cfRule type="containsText" dxfId="3004" priority="2164" operator="containsText" text="?F">
      <formula>NOT(ISERROR(SEARCH("?F",Q57)))</formula>
    </cfRule>
    <cfRule type="containsText" dxfId="3003" priority="2165" operator="containsText" text="?E">
      <formula>NOT(ISERROR(SEARCH("?E",Q57)))</formula>
    </cfRule>
    <cfRule type="containsText" dxfId="3002" priority="2166" operator="containsText" text="?D">
      <formula>NOT(ISERROR(SEARCH("?D",Q57)))</formula>
    </cfRule>
    <cfRule type="containsText" dxfId="3001" priority="2167" operator="containsText" text="?C">
      <formula>NOT(ISERROR(SEARCH("?C",Q57)))</formula>
    </cfRule>
    <cfRule type="containsText" dxfId="3000" priority="2168" operator="containsText" text="?B">
      <formula>NOT(ISERROR(SEARCH("?B",Q57)))</formula>
    </cfRule>
    <cfRule type="containsText" dxfId="2999" priority="2169" operator="containsText" text="?A">
      <formula>NOT(ISERROR(SEARCH("?A",Q57)))</formula>
    </cfRule>
  </conditionalFormatting>
  <conditionalFormatting sqref="M62">
    <cfRule type="expression" dxfId="2998" priority="2197">
      <formula>N62&gt;N63</formula>
    </cfRule>
  </conditionalFormatting>
  <conditionalFormatting sqref="M62">
    <cfRule type="containsText" dxfId="2997" priority="2189" operator="containsText" text="?H">
      <formula>NOT(ISERROR(SEARCH("?H",M62)))</formula>
    </cfRule>
    <cfRule type="containsText" dxfId="2996" priority="2190" operator="containsText" text="?G">
      <formula>NOT(ISERROR(SEARCH("?G",M62)))</formula>
    </cfRule>
    <cfRule type="containsText" dxfId="2995" priority="2191" operator="containsText" text="?F">
      <formula>NOT(ISERROR(SEARCH("?F",M62)))</formula>
    </cfRule>
    <cfRule type="containsText" dxfId="2994" priority="2192" operator="containsText" text="?E">
      <formula>NOT(ISERROR(SEARCH("?E",M62)))</formula>
    </cfRule>
    <cfRule type="containsText" dxfId="2993" priority="2193" operator="containsText" text="?D">
      <formula>NOT(ISERROR(SEARCH("?D",M62)))</formula>
    </cfRule>
    <cfRule type="containsText" dxfId="2992" priority="2194" operator="containsText" text="?C">
      <formula>NOT(ISERROR(SEARCH("?C",M62)))</formula>
    </cfRule>
    <cfRule type="containsText" dxfId="2991" priority="2195" operator="containsText" text="?B">
      <formula>NOT(ISERROR(SEARCH("?B",M62)))</formula>
    </cfRule>
    <cfRule type="containsText" dxfId="2990" priority="2196" operator="containsText" text="?A">
      <formula>NOT(ISERROR(SEARCH("?A",M62)))</formula>
    </cfRule>
  </conditionalFormatting>
  <conditionalFormatting sqref="Q41">
    <cfRule type="containsText" dxfId="2989" priority="2180" operator="containsText" text="?H">
      <formula>NOT(ISERROR(SEARCH("?H",Q41)))</formula>
    </cfRule>
    <cfRule type="containsText" dxfId="2988" priority="2181" operator="containsText" text="?G">
      <formula>NOT(ISERROR(SEARCH("?G",Q41)))</formula>
    </cfRule>
    <cfRule type="containsText" dxfId="2987" priority="2182" operator="containsText" text="?F">
      <formula>NOT(ISERROR(SEARCH("?F",Q41)))</formula>
    </cfRule>
    <cfRule type="containsText" dxfId="2986" priority="2183" operator="containsText" text="?E">
      <formula>NOT(ISERROR(SEARCH("?E",Q41)))</formula>
    </cfRule>
    <cfRule type="containsText" dxfId="2985" priority="2184" operator="containsText" text="?D">
      <formula>NOT(ISERROR(SEARCH("?D",Q41)))</formula>
    </cfRule>
    <cfRule type="containsText" dxfId="2984" priority="2185" operator="containsText" text="?C">
      <formula>NOT(ISERROR(SEARCH("?C",Q41)))</formula>
    </cfRule>
    <cfRule type="containsText" dxfId="2983" priority="2186" operator="containsText" text="?B">
      <formula>NOT(ISERROR(SEARCH("?B",Q41)))</formula>
    </cfRule>
    <cfRule type="containsText" dxfId="2982" priority="2187" operator="containsText" text="?A">
      <formula>NOT(ISERROR(SEARCH("?A",Q41)))</formula>
    </cfRule>
  </conditionalFormatting>
  <conditionalFormatting sqref="Q42">
    <cfRule type="expression" dxfId="2981" priority="2179">
      <formula>R42&gt;R43</formula>
    </cfRule>
  </conditionalFormatting>
  <conditionalFormatting sqref="Q42">
    <cfRule type="containsText" dxfId="2980" priority="2171" operator="containsText" text="?H">
      <formula>NOT(ISERROR(SEARCH("?H",Q42)))</formula>
    </cfRule>
    <cfRule type="containsText" dxfId="2979" priority="2172" operator="containsText" text="?G">
      <formula>NOT(ISERROR(SEARCH("?G",Q42)))</formula>
    </cfRule>
    <cfRule type="containsText" dxfId="2978" priority="2173" operator="containsText" text="?F">
      <formula>NOT(ISERROR(SEARCH("?F",Q42)))</formula>
    </cfRule>
    <cfRule type="containsText" dxfId="2977" priority="2174" operator="containsText" text="?E">
      <formula>NOT(ISERROR(SEARCH("?E",Q42)))</formula>
    </cfRule>
    <cfRule type="containsText" dxfId="2976" priority="2175" operator="containsText" text="?D">
      <formula>NOT(ISERROR(SEARCH("?D",Q42)))</formula>
    </cfRule>
    <cfRule type="containsText" dxfId="2975" priority="2176" operator="containsText" text="?C">
      <formula>NOT(ISERROR(SEARCH("?C",Q42)))</formula>
    </cfRule>
    <cfRule type="containsText" dxfId="2974" priority="2177" operator="containsText" text="?B">
      <formula>NOT(ISERROR(SEARCH("?B",Q42)))</formula>
    </cfRule>
    <cfRule type="containsText" dxfId="2973" priority="2178" operator="containsText" text="?A">
      <formula>NOT(ISERROR(SEARCH("?A",Q42)))</formula>
    </cfRule>
  </conditionalFormatting>
  <conditionalFormatting sqref="Q58">
    <cfRule type="containsText" dxfId="2972" priority="2153" operator="containsText" text="?H">
      <formula>NOT(ISERROR(SEARCH("?H",Q58)))</formula>
    </cfRule>
    <cfRule type="containsText" dxfId="2971" priority="2154" operator="containsText" text="?G">
      <formula>NOT(ISERROR(SEARCH("?G",Q58)))</formula>
    </cfRule>
    <cfRule type="containsText" dxfId="2970" priority="2155" operator="containsText" text="?F">
      <formula>NOT(ISERROR(SEARCH("?F",Q58)))</formula>
    </cfRule>
    <cfRule type="containsText" dxfId="2969" priority="2156" operator="containsText" text="?E">
      <formula>NOT(ISERROR(SEARCH("?E",Q58)))</formula>
    </cfRule>
    <cfRule type="containsText" dxfId="2968" priority="2157" operator="containsText" text="?D">
      <formula>NOT(ISERROR(SEARCH("?D",Q58)))</formula>
    </cfRule>
    <cfRule type="containsText" dxfId="2967" priority="2158" operator="containsText" text="?C">
      <formula>NOT(ISERROR(SEARCH("?C",Q58)))</formula>
    </cfRule>
    <cfRule type="containsText" dxfId="2966" priority="2159" operator="containsText" text="?B">
      <formula>NOT(ISERROR(SEARCH("?B",Q58)))</formula>
    </cfRule>
    <cfRule type="containsText" dxfId="2965" priority="2160" operator="containsText" text="?A">
      <formula>NOT(ISERROR(SEARCH("?A",Q58)))</formula>
    </cfRule>
  </conditionalFormatting>
  <conditionalFormatting sqref="Q9">
    <cfRule type="expression" dxfId="2964" priority="2152">
      <formula>R9&gt;R10</formula>
    </cfRule>
  </conditionalFormatting>
  <conditionalFormatting sqref="Q9">
    <cfRule type="containsText" dxfId="2963" priority="2144" operator="containsText" text="?H">
      <formula>NOT(ISERROR(SEARCH("?H",Q9)))</formula>
    </cfRule>
    <cfRule type="containsText" dxfId="2962" priority="2145" operator="containsText" text="?G">
      <formula>NOT(ISERROR(SEARCH("?G",Q9)))</formula>
    </cfRule>
    <cfRule type="containsText" dxfId="2961" priority="2146" operator="containsText" text="?F">
      <formula>NOT(ISERROR(SEARCH("?F",Q9)))</formula>
    </cfRule>
    <cfRule type="containsText" dxfId="2960" priority="2147" operator="containsText" text="?E">
      <formula>NOT(ISERROR(SEARCH("?E",Q9)))</formula>
    </cfRule>
    <cfRule type="containsText" dxfId="2959" priority="2148" operator="containsText" text="?D">
      <formula>NOT(ISERROR(SEARCH("?D",Q9)))</formula>
    </cfRule>
    <cfRule type="containsText" dxfId="2958" priority="2149" operator="containsText" text="?C">
      <formula>NOT(ISERROR(SEARCH("?C",Q9)))</formula>
    </cfRule>
    <cfRule type="containsText" dxfId="2957" priority="2150" operator="containsText" text="?B">
      <formula>NOT(ISERROR(SEARCH("?B",Q9)))</formula>
    </cfRule>
    <cfRule type="containsText" dxfId="2956" priority="2151" operator="containsText" text="?A">
      <formula>NOT(ISERROR(SEARCH("?A",Q9)))</formula>
    </cfRule>
  </conditionalFormatting>
  <conditionalFormatting sqref="Q10">
    <cfRule type="expression" dxfId="2955" priority="2143">
      <formula>R10&gt;R11</formula>
    </cfRule>
  </conditionalFormatting>
  <conditionalFormatting sqref="Q10">
    <cfRule type="containsText" dxfId="2954" priority="2135" operator="containsText" text="?H">
      <formula>NOT(ISERROR(SEARCH("?H",Q10)))</formula>
    </cfRule>
    <cfRule type="containsText" dxfId="2953" priority="2136" operator="containsText" text="?G">
      <formula>NOT(ISERROR(SEARCH("?G",Q10)))</formula>
    </cfRule>
    <cfRule type="containsText" dxfId="2952" priority="2137" operator="containsText" text="?F">
      <formula>NOT(ISERROR(SEARCH("?F",Q10)))</formula>
    </cfRule>
    <cfRule type="containsText" dxfId="2951" priority="2138" operator="containsText" text="?E">
      <formula>NOT(ISERROR(SEARCH("?E",Q10)))</formula>
    </cfRule>
    <cfRule type="containsText" dxfId="2950" priority="2139" operator="containsText" text="?D">
      <formula>NOT(ISERROR(SEARCH("?D",Q10)))</formula>
    </cfRule>
    <cfRule type="containsText" dxfId="2949" priority="2140" operator="containsText" text="?C">
      <formula>NOT(ISERROR(SEARCH("?C",Q10)))</formula>
    </cfRule>
    <cfRule type="containsText" dxfId="2948" priority="2141" operator="containsText" text="?B">
      <formula>NOT(ISERROR(SEARCH("?B",Q10)))</formula>
    </cfRule>
    <cfRule type="containsText" dxfId="2947" priority="2142" operator="containsText" text="?A">
      <formula>NOT(ISERROR(SEARCH("?A",Q10)))</formula>
    </cfRule>
  </conditionalFormatting>
  <conditionalFormatting sqref="Q25">
    <cfRule type="containsText" dxfId="2946" priority="2126" operator="containsText" text="?H">
      <formula>NOT(ISERROR(SEARCH("?H",Q25)))</formula>
    </cfRule>
    <cfRule type="containsText" dxfId="2945" priority="2127" operator="containsText" text="?G">
      <formula>NOT(ISERROR(SEARCH("?G",Q25)))</formula>
    </cfRule>
    <cfRule type="containsText" dxfId="2944" priority="2128" operator="containsText" text="?F">
      <formula>NOT(ISERROR(SEARCH("?F",Q25)))</formula>
    </cfRule>
    <cfRule type="containsText" dxfId="2943" priority="2129" operator="containsText" text="?E">
      <formula>NOT(ISERROR(SEARCH("?E",Q25)))</formula>
    </cfRule>
    <cfRule type="containsText" dxfId="2942" priority="2130" operator="containsText" text="?D">
      <formula>NOT(ISERROR(SEARCH("?D",Q25)))</formula>
    </cfRule>
    <cfRule type="containsText" dxfId="2941" priority="2131" operator="containsText" text="?C">
      <formula>NOT(ISERROR(SEARCH("?C",Q25)))</formula>
    </cfRule>
    <cfRule type="containsText" dxfId="2940" priority="2132" operator="containsText" text="?B">
      <formula>NOT(ISERROR(SEARCH("?B",Q25)))</formula>
    </cfRule>
    <cfRule type="containsText" dxfId="2939" priority="2133" operator="containsText" text="?A">
      <formula>NOT(ISERROR(SEARCH("?A",Q25)))</formula>
    </cfRule>
  </conditionalFormatting>
  <conditionalFormatting sqref="Q26">
    <cfRule type="containsText" dxfId="2938" priority="2117" operator="containsText" text="?H">
      <formula>NOT(ISERROR(SEARCH("?H",Q26)))</formula>
    </cfRule>
    <cfRule type="containsText" dxfId="2937" priority="2118" operator="containsText" text="?G">
      <formula>NOT(ISERROR(SEARCH("?G",Q26)))</formula>
    </cfRule>
    <cfRule type="containsText" dxfId="2936" priority="2119" operator="containsText" text="?F">
      <formula>NOT(ISERROR(SEARCH("?F",Q26)))</formula>
    </cfRule>
    <cfRule type="containsText" dxfId="2935" priority="2120" operator="containsText" text="?E">
      <formula>NOT(ISERROR(SEARCH("?E",Q26)))</formula>
    </cfRule>
    <cfRule type="containsText" dxfId="2934" priority="2121" operator="containsText" text="?D">
      <formula>NOT(ISERROR(SEARCH("?D",Q26)))</formula>
    </cfRule>
    <cfRule type="containsText" dxfId="2933" priority="2122" operator="containsText" text="?C">
      <formula>NOT(ISERROR(SEARCH("?C",Q26)))</formula>
    </cfRule>
    <cfRule type="containsText" dxfId="2932" priority="2123" operator="containsText" text="?B">
      <formula>NOT(ISERROR(SEARCH("?B",Q26)))</formula>
    </cfRule>
    <cfRule type="containsText" dxfId="2931" priority="2124" operator="containsText" text="?A">
      <formula>NOT(ISERROR(SEARCH("?A",Q26)))</formula>
    </cfRule>
  </conditionalFormatting>
  <conditionalFormatting sqref="U17">
    <cfRule type="expression" dxfId="2930" priority="2116">
      <formula>V17&gt;V18</formula>
    </cfRule>
  </conditionalFormatting>
  <conditionalFormatting sqref="U17">
    <cfRule type="containsText" dxfId="2929" priority="2108" operator="containsText" text="?H">
      <formula>NOT(ISERROR(SEARCH("?H",U17)))</formula>
    </cfRule>
    <cfRule type="containsText" dxfId="2928" priority="2109" operator="containsText" text="?G">
      <formula>NOT(ISERROR(SEARCH("?G",U17)))</formula>
    </cfRule>
    <cfRule type="containsText" dxfId="2927" priority="2110" operator="containsText" text="?F">
      <formula>NOT(ISERROR(SEARCH("?F",U17)))</formula>
    </cfRule>
    <cfRule type="containsText" dxfId="2926" priority="2111" operator="containsText" text="?E">
      <formula>NOT(ISERROR(SEARCH("?E",U17)))</formula>
    </cfRule>
    <cfRule type="containsText" dxfId="2925" priority="2112" operator="containsText" text="?D">
      <formula>NOT(ISERROR(SEARCH("?D",U17)))</formula>
    </cfRule>
    <cfRule type="containsText" dxfId="2924" priority="2113" operator="containsText" text="?C">
      <formula>NOT(ISERROR(SEARCH("?C",U17)))</formula>
    </cfRule>
    <cfRule type="containsText" dxfId="2923" priority="2114" operator="containsText" text="?B">
      <formula>NOT(ISERROR(SEARCH("?B",U17)))</formula>
    </cfRule>
    <cfRule type="containsText" dxfId="2922" priority="2115" operator="containsText" text="?A">
      <formula>NOT(ISERROR(SEARCH("?A",U17)))</formula>
    </cfRule>
  </conditionalFormatting>
  <conditionalFormatting sqref="U18">
    <cfRule type="containsText" dxfId="2921" priority="2099" operator="containsText" text="?H">
      <formula>NOT(ISERROR(SEARCH("?H",U18)))</formula>
    </cfRule>
    <cfRule type="containsText" dxfId="2920" priority="2100" operator="containsText" text="?G">
      <formula>NOT(ISERROR(SEARCH("?G",U18)))</formula>
    </cfRule>
    <cfRule type="containsText" dxfId="2919" priority="2101" operator="containsText" text="?F">
      <formula>NOT(ISERROR(SEARCH("?F",U18)))</formula>
    </cfRule>
    <cfRule type="containsText" dxfId="2918" priority="2102" operator="containsText" text="?E">
      <formula>NOT(ISERROR(SEARCH("?E",U18)))</formula>
    </cfRule>
    <cfRule type="containsText" dxfId="2917" priority="2103" operator="containsText" text="?D">
      <formula>NOT(ISERROR(SEARCH("?D",U18)))</formula>
    </cfRule>
    <cfRule type="containsText" dxfId="2916" priority="2104" operator="containsText" text="?C">
      <formula>NOT(ISERROR(SEARCH("?C",U18)))</formula>
    </cfRule>
    <cfRule type="containsText" dxfId="2915" priority="2105" operator="containsText" text="?B">
      <formula>NOT(ISERROR(SEARCH("?B",U18)))</formula>
    </cfRule>
    <cfRule type="containsText" dxfId="2914" priority="2106" operator="containsText" text="?A">
      <formula>NOT(ISERROR(SEARCH("?A",U18)))</formula>
    </cfRule>
  </conditionalFormatting>
  <conditionalFormatting sqref="Y33">
    <cfRule type="containsText" dxfId="2913" priority="2090" operator="containsText" text="?H">
      <formula>NOT(ISERROR(SEARCH("?H",Y33)))</formula>
    </cfRule>
    <cfRule type="containsText" dxfId="2912" priority="2091" operator="containsText" text="?G">
      <formula>NOT(ISERROR(SEARCH("?G",Y33)))</formula>
    </cfRule>
    <cfRule type="containsText" dxfId="2911" priority="2092" operator="containsText" text="?F">
      <formula>NOT(ISERROR(SEARCH("?F",Y33)))</formula>
    </cfRule>
    <cfRule type="containsText" dxfId="2910" priority="2093" operator="containsText" text="?E">
      <formula>NOT(ISERROR(SEARCH("?E",Y33)))</formula>
    </cfRule>
    <cfRule type="containsText" dxfId="2909" priority="2094" operator="containsText" text="?D">
      <formula>NOT(ISERROR(SEARCH("?D",Y33)))</formula>
    </cfRule>
    <cfRule type="containsText" dxfId="2908" priority="2095" operator="containsText" text="?C">
      <formula>NOT(ISERROR(SEARCH("?C",Y33)))</formula>
    </cfRule>
    <cfRule type="containsText" dxfId="2907" priority="2096" operator="containsText" text="?B">
      <formula>NOT(ISERROR(SEARCH("?B",Y33)))</formula>
    </cfRule>
    <cfRule type="containsText" dxfId="2906" priority="2097" operator="containsText" text="?A">
      <formula>NOT(ISERROR(SEARCH("?A",Y33)))</formula>
    </cfRule>
  </conditionalFormatting>
  <conditionalFormatting sqref="U49">
    <cfRule type="containsText" dxfId="2905" priority="2072" operator="containsText" text="?H">
      <formula>NOT(ISERROR(SEARCH("?H",U49)))</formula>
    </cfRule>
    <cfRule type="containsText" dxfId="2904" priority="2073" operator="containsText" text="?G">
      <formula>NOT(ISERROR(SEARCH("?G",U49)))</formula>
    </cfRule>
    <cfRule type="containsText" dxfId="2903" priority="2074" operator="containsText" text="?F">
      <formula>NOT(ISERROR(SEARCH("?F",U49)))</formula>
    </cfRule>
    <cfRule type="containsText" dxfId="2902" priority="2075" operator="containsText" text="?E">
      <formula>NOT(ISERROR(SEARCH("?E",U49)))</formula>
    </cfRule>
    <cfRule type="containsText" dxfId="2901" priority="2076" operator="containsText" text="?D">
      <formula>NOT(ISERROR(SEARCH("?D",U49)))</formula>
    </cfRule>
    <cfRule type="containsText" dxfId="2900" priority="2077" operator="containsText" text="?C">
      <formula>NOT(ISERROR(SEARCH("?C",U49)))</formula>
    </cfRule>
    <cfRule type="containsText" dxfId="2899" priority="2078" operator="containsText" text="?B">
      <formula>NOT(ISERROR(SEARCH("?B",U49)))</formula>
    </cfRule>
    <cfRule type="containsText" dxfId="2898" priority="2079" operator="containsText" text="?A">
      <formula>NOT(ISERROR(SEARCH("?A",U49)))</formula>
    </cfRule>
  </conditionalFormatting>
  <conditionalFormatting sqref="U50">
    <cfRule type="containsText" dxfId="2897" priority="2063" operator="containsText" text="?H">
      <formula>NOT(ISERROR(SEARCH("?H",U50)))</formula>
    </cfRule>
    <cfRule type="containsText" dxfId="2896" priority="2064" operator="containsText" text="?G">
      <formula>NOT(ISERROR(SEARCH("?G",U50)))</formula>
    </cfRule>
    <cfRule type="containsText" dxfId="2895" priority="2065" operator="containsText" text="?F">
      <formula>NOT(ISERROR(SEARCH("?F",U50)))</formula>
    </cfRule>
    <cfRule type="containsText" dxfId="2894" priority="2066" operator="containsText" text="?E">
      <formula>NOT(ISERROR(SEARCH("?E",U50)))</formula>
    </cfRule>
    <cfRule type="containsText" dxfId="2893" priority="2067" operator="containsText" text="?D">
      <formula>NOT(ISERROR(SEARCH("?D",U50)))</formula>
    </cfRule>
    <cfRule type="containsText" dxfId="2892" priority="2068" operator="containsText" text="?C">
      <formula>NOT(ISERROR(SEARCH("?C",U50)))</formula>
    </cfRule>
    <cfRule type="containsText" dxfId="2891" priority="2069" operator="containsText" text="?B">
      <formula>NOT(ISERROR(SEARCH("?B",U50)))</formula>
    </cfRule>
    <cfRule type="containsText" dxfId="2890" priority="2070" operator="containsText" text="?A">
      <formula>NOT(ISERROR(SEARCH("?A",U50)))</formula>
    </cfRule>
  </conditionalFormatting>
  <conditionalFormatting sqref="AC29">
    <cfRule type="expression" dxfId="2889" priority="2062">
      <formula>AD29&gt;AD30</formula>
    </cfRule>
  </conditionalFormatting>
  <conditionalFormatting sqref="AC29">
    <cfRule type="containsText" dxfId="2888" priority="2054" operator="containsText" text="?H">
      <formula>NOT(ISERROR(SEARCH("?H",AC29)))</formula>
    </cfRule>
    <cfRule type="containsText" dxfId="2887" priority="2055" operator="containsText" text="?G">
      <formula>NOT(ISERROR(SEARCH("?G",AC29)))</formula>
    </cfRule>
    <cfRule type="containsText" dxfId="2886" priority="2056" operator="containsText" text="?F">
      <formula>NOT(ISERROR(SEARCH("?F",AC29)))</formula>
    </cfRule>
    <cfRule type="containsText" dxfId="2885" priority="2057" operator="containsText" text="?E">
      <formula>NOT(ISERROR(SEARCH("?E",AC29)))</formula>
    </cfRule>
    <cfRule type="containsText" dxfId="2884" priority="2058" operator="containsText" text="?D">
      <formula>NOT(ISERROR(SEARCH("?D",AC29)))</formula>
    </cfRule>
    <cfRule type="containsText" dxfId="2883" priority="2059" operator="containsText" text="?C">
      <formula>NOT(ISERROR(SEARCH("?C",AC29)))</formula>
    </cfRule>
    <cfRule type="containsText" dxfId="2882" priority="2060" operator="containsText" text="?B">
      <formula>NOT(ISERROR(SEARCH("?B",AC29)))</formula>
    </cfRule>
    <cfRule type="containsText" dxfId="2881" priority="2061" operator="containsText" text="?A">
      <formula>NOT(ISERROR(SEARCH("?A",AC29)))</formula>
    </cfRule>
  </conditionalFormatting>
  <conditionalFormatting sqref="AC31">
    <cfRule type="containsText" dxfId="2880" priority="2045" operator="containsText" text="?H">
      <formula>NOT(ISERROR(SEARCH("?H",AC31)))</formula>
    </cfRule>
    <cfRule type="containsText" dxfId="2879" priority="2046" operator="containsText" text="?G">
      <formula>NOT(ISERROR(SEARCH("?G",AC31)))</formula>
    </cfRule>
    <cfRule type="containsText" dxfId="2878" priority="2047" operator="containsText" text="?F">
      <formula>NOT(ISERROR(SEARCH("?F",AC31)))</formula>
    </cfRule>
    <cfRule type="containsText" dxfId="2877" priority="2048" operator="containsText" text="?E">
      <formula>NOT(ISERROR(SEARCH("?E",AC31)))</formula>
    </cfRule>
    <cfRule type="containsText" dxfId="2876" priority="2049" operator="containsText" text="?D">
      <formula>NOT(ISERROR(SEARCH("?D",AC31)))</formula>
    </cfRule>
    <cfRule type="containsText" dxfId="2875" priority="2050" operator="containsText" text="?C">
      <formula>NOT(ISERROR(SEARCH("?C",AC31)))</formula>
    </cfRule>
    <cfRule type="containsText" dxfId="2874" priority="2051" operator="containsText" text="?B">
      <formula>NOT(ISERROR(SEARCH("?B",AC31)))</formula>
    </cfRule>
    <cfRule type="containsText" dxfId="2873" priority="2052" operator="containsText" text="?A">
      <formula>NOT(ISERROR(SEARCH("?A",AC31)))</formula>
    </cfRule>
  </conditionalFormatting>
  <conditionalFormatting sqref="AC35">
    <cfRule type="expression" dxfId="2872" priority="2044">
      <formula>AD35&gt;AD36</formula>
    </cfRule>
  </conditionalFormatting>
  <conditionalFormatting sqref="AC35">
    <cfRule type="containsText" dxfId="2871" priority="2036" operator="containsText" text="?H">
      <formula>NOT(ISERROR(SEARCH("?H",AC35)))</formula>
    </cfRule>
    <cfRule type="containsText" dxfId="2870" priority="2037" operator="containsText" text="?G">
      <formula>NOT(ISERROR(SEARCH("?G",AC35)))</formula>
    </cfRule>
    <cfRule type="containsText" dxfId="2869" priority="2038" operator="containsText" text="?F">
      <formula>NOT(ISERROR(SEARCH("?F",AC35)))</formula>
    </cfRule>
    <cfRule type="containsText" dxfId="2868" priority="2039" operator="containsText" text="?E">
      <formula>NOT(ISERROR(SEARCH("?E",AC35)))</formula>
    </cfRule>
    <cfRule type="containsText" dxfId="2867" priority="2040" operator="containsText" text="?D">
      <formula>NOT(ISERROR(SEARCH("?D",AC35)))</formula>
    </cfRule>
    <cfRule type="containsText" dxfId="2866" priority="2041" operator="containsText" text="?C">
      <formula>NOT(ISERROR(SEARCH("?C",AC35)))</formula>
    </cfRule>
    <cfRule type="containsText" dxfId="2865" priority="2042" operator="containsText" text="?B">
      <formula>NOT(ISERROR(SEARCH("?B",AC35)))</formula>
    </cfRule>
    <cfRule type="containsText" dxfId="2864" priority="2043" operator="containsText" text="?A">
      <formula>NOT(ISERROR(SEARCH("?A",AC35)))</formula>
    </cfRule>
  </conditionalFormatting>
  <conditionalFormatting sqref="AC36">
    <cfRule type="containsText" dxfId="2863" priority="2027" operator="containsText" text="?H">
      <formula>NOT(ISERROR(SEARCH("?H",AC36)))</formula>
    </cfRule>
    <cfRule type="containsText" dxfId="2862" priority="2028" operator="containsText" text="?G">
      <formula>NOT(ISERROR(SEARCH("?G",AC36)))</formula>
    </cfRule>
    <cfRule type="containsText" dxfId="2861" priority="2029" operator="containsText" text="?F">
      <formula>NOT(ISERROR(SEARCH("?F",AC36)))</formula>
    </cfRule>
    <cfRule type="containsText" dxfId="2860" priority="2030" operator="containsText" text="?E">
      <formula>NOT(ISERROR(SEARCH("?E",AC36)))</formula>
    </cfRule>
    <cfRule type="containsText" dxfId="2859" priority="2031" operator="containsText" text="?D">
      <formula>NOT(ISERROR(SEARCH("?D",AC36)))</formula>
    </cfRule>
    <cfRule type="containsText" dxfId="2858" priority="2032" operator="containsText" text="?C">
      <formula>NOT(ISERROR(SEARCH("?C",AC36)))</formula>
    </cfRule>
    <cfRule type="containsText" dxfId="2857" priority="2033" operator="containsText" text="?B">
      <formula>NOT(ISERROR(SEARCH("?B",AC36)))</formula>
    </cfRule>
    <cfRule type="containsText" dxfId="2856" priority="2034" operator="containsText" text="?A">
      <formula>NOT(ISERROR(SEARCH("?A",AC36)))</formula>
    </cfRule>
  </conditionalFormatting>
  <conditionalFormatting sqref="AK17">
    <cfRule type="containsText" dxfId="2855" priority="2018" operator="containsText" text="?H">
      <formula>NOT(ISERROR(SEARCH("?H",AK17)))</formula>
    </cfRule>
    <cfRule type="containsText" dxfId="2854" priority="2019" operator="containsText" text="?G">
      <formula>NOT(ISERROR(SEARCH("?G",AK17)))</formula>
    </cfRule>
    <cfRule type="containsText" dxfId="2853" priority="2020" operator="containsText" text="?F">
      <formula>NOT(ISERROR(SEARCH("?F",AK17)))</formula>
    </cfRule>
    <cfRule type="containsText" dxfId="2852" priority="2021" operator="containsText" text="?E">
      <formula>NOT(ISERROR(SEARCH("?E",AK17)))</formula>
    </cfRule>
    <cfRule type="containsText" dxfId="2851" priority="2022" operator="containsText" text="?D">
      <formula>NOT(ISERROR(SEARCH("?D",AK17)))</formula>
    </cfRule>
    <cfRule type="containsText" dxfId="2850" priority="2023" operator="containsText" text="?C">
      <formula>NOT(ISERROR(SEARCH("?C",AK17)))</formula>
    </cfRule>
    <cfRule type="containsText" dxfId="2849" priority="2024" operator="containsText" text="?B">
      <formula>NOT(ISERROR(SEARCH("?B",AK17)))</formula>
    </cfRule>
    <cfRule type="containsText" dxfId="2848" priority="2025" operator="containsText" text="?A">
      <formula>NOT(ISERROR(SEARCH("?A",AK17)))</formula>
    </cfRule>
  </conditionalFormatting>
  <conditionalFormatting sqref="AK18">
    <cfRule type="expression" dxfId="2847" priority="2017">
      <formula>AL18&gt;AL19</formula>
    </cfRule>
  </conditionalFormatting>
  <conditionalFormatting sqref="AK18">
    <cfRule type="containsText" dxfId="2846" priority="2009" operator="containsText" text="?H">
      <formula>NOT(ISERROR(SEARCH("?H",AK18)))</formula>
    </cfRule>
    <cfRule type="containsText" dxfId="2845" priority="2010" operator="containsText" text="?G">
      <formula>NOT(ISERROR(SEARCH("?G",AK18)))</formula>
    </cfRule>
    <cfRule type="containsText" dxfId="2844" priority="2011" operator="containsText" text="?F">
      <formula>NOT(ISERROR(SEARCH("?F",AK18)))</formula>
    </cfRule>
    <cfRule type="containsText" dxfId="2843" priority="2012" operator="containsText" text="?E">
      <formula>NOT(ISERROR(SEARCH("?E",AK18)))</formula>
    </cfRule>
    <cfRule type="containsText" dxfId="2842" priority="2013" operator="containsText" text="?D">
      <formula>NOT(ISERROR(SEARCH("?D",AK18)))</formula>
    </cfRule>
    <cfRule type="containsText" dxfId="2841" priority="2014" operator="containsText" text="?C">
      <formula>NOT(ISERROR(SEARCH("?C",AK18)))</formula>
    </cfRule>
    <cfRule type="containsText" dxfId="2840" priority="2015" operator="containsText" text="?B">
      <formula>NOT(ISERROR(SEARCH("?B",AK18)))</formula>
    </cfRule>
    <cfRule type="containsText" dxfId="2839" priority="2016" operator="containsText" text="?A">
      <formula>NOT(ISERROR(SEARCH("?A",AK18)))</formula>
    </cfRule>
  </conditionalFormatting>
  <conditionalFormatting sqref="AO25">
    <cfRule type="expression" dxfId="2838" priority="2008">
      <formula>AP25&gt;AP26</formula>
    </cfRule>
  </conditionalFormatting>
  <conditionalFormatting sqref="AO25">
    <cfRule type="containsText" dxfId="2837" priority="2000" operator="containsText" text="?H">
      <formula>NOT(ISERROR(SEARCH("?H",AO25)))</formula>
    </cfRule>
    <cfRule type="containsText" dxfId="2836" priority="2001" operator="containsText" text="?G">
      <formula>NOT(ISERROR(SEARCH("?G",AO25)))</formula>
    </cfRule>
    <cfRule type="containsText" dxfId="2835" priority="2002" operator="containsText" text="?F">
      <formula>NOT(ISERROR(SEARCH("?F",AO25)))</formula>
    </cfRule>
    <cfRule type="containsText" dxfId="2834" priority="2003" operator="containsText" text="?E">
      <formula>NOT(ISERROR(SEARCH("?E",AO25)))</formula>
    </cfRule>
    <cfRule type="containsText" dxfId="2833" priority="2004" operator="containsText" text="?D">
      <formula>NOT(ISERROR(SEARCH("?D",AO25)))</formula>
    </cfRule>
    <cfRule type="containsText" dxfId="2832" priority="2005" operator="containsText" text="?C">
      <formula>NOT(ISERROR(SEARCH("?C",AO25)))</formula>
    </cfRule>
    <cfRule type="containsText" dxfId="2831" priority="2006" operator="containsText" text="?B">
      <formula>NOT(ISERROR(SEARCH("?B",AO25)))</formula>
    </cfRule>
    <cfRule type="containsText" dxfId="2830" priority="2007" operator="containsText" text="?A">
      <formula>NOT(ISERROR(SEARCH("?A",AO25)))</formula>
    </cfRule>
  </conditionalFormatting>
  <conditionalFormatting sqref="AO26">
    <cfRule type="containsText" dxfId="2829" priority="1991" operator="containsText" text="?H">
      <formula>NOT(ISERROR(SEARCH("?H",AO26)))</formula>
    </cfRule>
    <cfRule type="containsText" dxfId="2828" priority="1992" operator="containsText" text="?G">
      <formula>NOT(ISERROR(SEARCH("?G",AO26)))</formula>
    </cfRule>
    <cfRule type="containsText" dxfId="2827" priority="1993" operator="containsText" text="?F">
      <formula>NOT(ISERROR(SEARCH("?F",AO26)))</formula>
    </cfRule>
    <cfRule type="containsText" dxfId="2826" priority="1994" operator="containsText" text="?E">
      <formula>NOT(ISERROR(SEARCH("?E",AO26)))</formula>
    </cfRule>
    <cfRule type="containsText" dxfId="2825" priority="1995" operator="containsText" text="?D">
      <formula>NOT(ISERROR(SEARCH("?D",AO26)))</formula>
    </cfRule>
    <cfRule type="containsText" dxfId="2824" priority="1996" operator="containsText" text="?C">
      <formula>NOT(ISERROR(SEARCH("?C",AO26)))</formula>
    </cfRule>
    <cfRule type="containsText" dxfId="2823" priority="1997" operator="containsText" text="?B">
      <formula>NOT(ISERROR(SEARCH("?B",AO26)))</formula>
    </cfRule>
    <cfRule type="containsText" dxfId="2822" priority="1998" operator="containsText" text="?A">
      <formula>NOT(ISERROR(SEARCH("?A",AO26)))</formula>
    </cfRule>
  </conditionalFormatting>
  <conditionalFormatting sqref="AO9">
    <cfRule type="containsText" dxfId="2821" priority="1982" operator="containsText" text="?H">
      <formula>NOT(ISERROR(SEARCH("?H",AO9)))</formula>
    </cfRule>
    <cfRule type="containsText" dxfId="2820" priority="1983" operator="containsText" text="?G">
      <formula>NOT(ISERROR(SEARCH("?G",AO9)))</formula>
    </cfRule>
    <cfRule type="containsText" dxfId="2819" priority="1984" operator="containsText" text="?F">
      <formula>NOT(ISERROR(SEARCH("?F",AO9)))</formula>
    </cfRule>
    <cfRule type="containsText" dxfId="2818" priority="1985" operator="containsText" text="?E">
      <formula>NOT(ISERROR(SEARCH("?E",AO9)))</formula>
    </cfRule>
    <cfRule type="containsText" dxfId="2817" priority="1986" operator="containsText" text="?D">
      <formula>NOT(ISERROR(SEARCH("?D",AO9)))</formula>
    </cfRule>
    <cfRule type="containsText" dxfId="2816" priority="1987" operator="containsText" text="?C">
      <formula>NOT(ISERROR(SEARCH("?C",AO9)))</formula>
    </cfRule>
    <cfRule type="containsText" dxfId="2815" priority="1988" operator="containsText" text="?B">
      <formula>NOT(ISERROR(SEARCH("?B",AO9)))</formula>
    </cfRule>
    <cfRule type="containsText" dxfId="2814" priority="1989" operator="containsText" text="?A">
      <formula>NOT(ISERROR(SEARCH("?A",AO9)))</formula>
    </cfRule>
  </conditionalFormatting>
  <conditionalFormatting sqref="AO10">
    <cfRule type="expression" dxfId="2813" priority="1981">
      <formula>AP10&gt;AP11</formula>
    </cfRule>
  </conditionalFormatting>
  <conditionalFormatting sqref="AO10">
    <cfRule type="containsText" dxfId="2812" priority="1973" operator="containsText" text="?H">
      <formula>NOT(ISERROR(SEARCH("?H",AO10)))</formula>
    </cfRule>
    <cfRule type="containsText" dxfId="2811" priority="1974" operator="containsText" text="?G">
      <formula>NOT(ISERROR(SEARCH("?G",AO10)))</formula>
    </cfRule>
    <cfRule type="containsText" dxfId="2810" priority="1975" operator="containsText" text="?F">
      <formula>NOT(ISERROR(SEARCH("?F",AO10)))</formula>
    </cfRule>
    <cfRule type="containsText" dxfId="2809" priority="1976" operator="containsText" text="?E">
      <formula>NOT(ISERROR(SEARCH("?E",AO10)))</formula>
    </cfRule>
    <cfRule type="containsText" dxfId="2808" priority="1977" operator="containsText" text="?D">
      <formula>NOT(ISERROR(SEARCH("?D",AO10)))</formula>
    </cfRule>
    <cfRule type="containsText" dxfId="2807" priority="1978" operator="containsText" text="?C">
      <formula>NOT(ISERROR(SEARCH("?C",AO10)))</formula>
    </cfRule>
    <cfRule type="containsText" dxfId="2806" priority="1979" operator="containsText" text="?B">
      <formula>NOT(ISERROR(SEARCH("?B",AO10)))</formula>
    </cfRule>
    <cfRule type="containsText" dxfId="2805" priority="1980" operator="containsText" text="?A">
      <formula>NOT(ISERROR(SEARCH("?A",AO10)))</formula>
    </cfRule>
  </conditionalFormatting>
  <conditionalFormatting sqref="AO57">
    <cfRule type="containsText" dxfId="2804" priority="1964" operator="containsText" text="?H">
      <formula>NOT(ISERROR(SEARCH("?H",AO57)))</formula>
    </cfRule>
    <cfRule type="containsText" dxfId="2803" priority="1965" operator="containsText" text="?G">
      <formula>NOT(ISERROR(SEARCH("?G",AO57)))</formula>
    </cfRule>
    <cfRule type="containsText" dxfId="2802" priority="1966" operator="containsText" text="?F">
      <formula>NOT(ISERROR(SEARCH("?F",AO57)))</formula>
    </cfRule>
    <cfRule type="containsText" dxfId="2801" priority="1967" operator="containsText" text="?E">
      <formula>NOT(ISERROR(SEARCH("?E",AO57)))</formula>
    </cfRule>
    <cfRule type="containsText" dxfId="2800" priority="1968" operator="containsText" text="?D">
      <formula>NOT(ISERROR(SEARCH("?D",AO57)))</formula>
    </cfRule>
    <cfRule type="containsText" dxfId="2799" priority="1969" operator="containsText" text="?C">
      <formula>NOT(ISERROR(SEARCH("?C",AO57)))</formula>
    </cfRule>
    <cfRule type="containsText" dxfId="2798" priority="1970" operator="containsText" text="?B">
      <formula>NOT(ISERROR(SEARCH("?B",AO57)))</formula>
    </cfRule>
    <cfRule type="containsText" dxfId="2797" priority="1971" operator="containsText" text="?A">
      <formula>NOT(ISERROR(SEARCH("?A",AO57)))</formula>
    </cfRule>
  </conditionalFormatting>
  <conditionalFormatting sqref="AO58">
    <cfRule type="containsText" dxfId="2796" priority="1955" operator="containsText" text="?H">
      <formula>NOT(ISERROR(SEARCH("?H",AO58)))</formula>
    </cfRule>
    <cfRule type="containsText" dxfId="2795" priority="1956" operator="containsText" text="?G">
      <formula>NOT(ISERROR(SEARCH("?G",AO58)))</formula>
    </cfRule>
    <cfRule type="containsText" dxfId="2794" priority="1957" operator="containsText" text="?F">
      <formula>NOT(ISERROR(SEARCH("?F",AO58)))</formula>
    </cfRule>
    <cfRule type="containsText" dxfId="2793" priority="1958" operator="containsText" text="?E">
      <formula>NOT(ISERROR(SEARCH("?E",AO58)))</formula>
    </cfRule>
    <cfRule type="containsText" dxfId="2792" priority="1959" operator="containsText" text="?D">
      <formula>NOT(ISERROR(SEARCH("?D",AO58)))</formula>
    </cfRule>
    <cfRule type="containsText" dxfId="2791" priority="1960" operator="containsText" text="?C">
      <formula>NOT(ISERROR(SEARCH("?C",AO58)))</formula>
    </cfRule>
    <cfRule type="containsText" dxfId="2790" priority="1961" operator="containsText" text="?B">
      <formula>NOT(ISERROR(SEARCH("?B",AO58)))</formula>
    </cfRule>
    <cfRule type="containsText" dxfId="2789" priority="1962" operator="containsText" text="?A">
      <formula>NOT(ISERROR(SEARCH("?A",AO58)))</formula>
    </cfRule>
  </conditionalFormatting>
  <conditionalFormatting sqref="AO41">
    <cfRule type="expression" dxfId="2788" priority="1954">
      <formula>AP41&gt;AP42</formula>
    </cfRule>
  </conditionalFormatting>
  <conditionalFormatting sqref="AO41">
    <cfRule type="containsText" dxfId="2787" priority="1946" operator="containsText" text="?H">
      <formula>NOT(ISERROR(SEARCH("?H",AO41)))</formula>
    </cfRule>
    <cfRule type="containsText" dxfId="2786" priority="1947" operator="containsText" text="?G">
      <formula>NOT(ISERROR(SEARCH("?G",AO41)))</formula>
    </cfRule>
    <cfRule type="containsText" dxfId="2785" priority="1948" operator="containsText" text="?F">
      <formula>NOT(ISERROR(SEARCH("?F",AO41)))</formula>
    </cfRule>
    <cfRule type="containsText" dxfId="2784" priority="1949" operator="containsText" text="?E">
      <formula>NOT(ISERROR(SEARCH("?E",AO41)))</formula>
    </cfRule>
    <cfRule type="containsText" dxfId="2783" priority="1950" operator="containsText" text="?D">
      <formula>NOT(ISERROR(SEARCH("?D",AO41)))</formula>
    </cfRule>
    <cfRule type="containsText" dxfId="2782" priority="1951" operator="containsText" text="?C">
      <formula>NOT(ISERROR(SEARCH("?C",AO41)))</formula>
    </cfRule>
    <cfRule type="containsText" dxfId="2781" priority="1952" operator="containsText" text="?B">
      <formula>NOT(ISERROR(SEARCH("?B",AO41)))</formula>
    </cfRule>
    <cfRule type="containsText" dxfId="2780" priority="1953" operator="containsText" text="?A">
      <formula>NOT(ISERROR(SEARCH("?A",AO41)))</formula>
    </cfRule>
  </conditionalFormatting>
  <conditionalFormatting sqref="AO42">
    <cfRule type="containsText" dxfId="2779" priority="1937" operator="containsText" text="?H">
      <formula>NOT(ISERROR(SEARCH("?H",AO42)))</formula>
    </cfRule>
    <cfRule type="containsText" dxfId="2778" priority="1938" operator="containsText" text="?G">
      <formula>NOT(ISERROR(SEARCH("?G",AO42)))</formula>
    </cfRule>
    <cfRule type="containsText" dxfId="2777" priority="1939" operator="containsText" text="?F">
      <formula>NOT(ISERROR(SEARCH("?F",AO42)))</formula>
    </cfRule>
    <cfRule type="containsText" dxfId="2776" priority="1940" operator="containsText" text="?E">
      <formula>NOT(ISERROR(SEARCH("?E",AO42)))</formula>
    </cfRule>
    <cfRule type="containsText" dxfId="2775" priority="1941" operator="containsText" text="?D">
      <formula>NOT(ISERROR(SEARCH("?D",AO42)))</formula>
    </cfRule>
    <cfRule type="containsText" dxfId="2774" priority="1942" operator="containsText" text="?C">
      <formula>NOT(ISERROR(SEARCH("?C",AO42)))</formula>
    </cfRule>
    <cfRule type="containsText" dxfId="2773" priority="1943" operator="containsText" text="?B">
      <formula>NOT(ISERROR(SEARCH("?B",AO42)))</formula>
    </cfRule>
    <cfRule type="containsText" dxfId="2772" priority="1944" operator="containsText" text="?A">
      <formula>NOT(ISERROR(SEARCH("?A",AO42)))</formula>
    </cfRule>
  </conditionalFormatting>
  <conditionalFormatting sqref="AK49">
    <cfRule type="expression" dxfId="2771" priority="1936">
      <formula>AL49&gt;AL50</formula>
    </cfRule>
  </conditionalFormatting>
  <conditionalFormatting sqref="AK49">
    <cfRule type="containsText" dxfId="2770" priority="1928" operator="containsText" text="?H">
      <formula>NOT(ISERROR(SEARCH("?H",AK49)))</formula>
    </cfRule>
    <cfRule type="containsText" dxfId="2769" priority="1929" operator="containsText" text="?G">
      <formula>NOT(ISERROR(SEARCH("?G",AK49)))</formula>
    </cfRule>
    <cfRule type="containsText" dxfId="2768" priority="1930" operator="containsText" text="?F">
      <formula>NOT(ISERROR(SEARCH("?F",AK49)))</formula>
    </cfRule>
    <cfRule type="containsText" dxfId="2767" priority="1931" operator="containsText" text="?E">
      <formula>NOT(ISERROR(SEARCH("?E",AK49)))</formula>
    </cfRule>
    <cfRule type="containsText" dxfId="2766" priority="1932" operator="containsText" text="?D">
      <formula>NOT(ISERROR(SEARCH("?D",AK49)))</formula>
    </cfRule>
    <cfRule type="containsText" dxfId="2765" priority="1933" operator="containsText" text="?C">
      <formula>NOT(ISERROR(SEARCH("?C",AK49)))</formula>
    </cfRule>
    <cfRule type="containsText" dxfId="2764" priority="1934" operator="containsText" text="?B">
      <formula>NOT(ISERROR(SEARCH("?B",AK49)))</formula>
    </cfRule>
    <cfRule type="containsText" dxfId="2763" priority="1935" operator="containsText" text="?A">
      <formula>NOT(ISERROR(SEARCH("?A",AK49)))</formula>
    </cfRule>
  </conditionalFormatting>
  <conditionalFormatting sqref="AK50">
    <cfRule type="containsText" dxfId="2762" priority="1919" operator="containsText" text="?H">
      <formula>NOT(ISERROR(SEARCH("?H",AK50)))</formula>
    </cfRule>
    <cfRule type="containsText" dxfId="2761" priority="1920" operator="containsText" text="?G">
      <formula>NOT(ISERROR(SEARCH("?G",AK50)))</formula>
    </cfRule>
    <cfRule type="containsText" dxfId="2760" priority="1921" operator="containsText" text="?F">
      <formula>NOT(ISERROR(SEARCH("?F",AK50)))</formula>
    </cfRule>
    <cfRule type="containsText" dxfId="2759" priority="1922" operator="containsText" text="?E">
      <formula>NOT(ISERROR(SEARCH("?E",AK50)))</formula>
    </cfRule>
    <cfRule type="containsText" dxfId="2758" priority="1923" operator="containsText" text="?D">
      <formula>NOT(ISERROR(SEARCH("?D",AK50)))</formula>
    </cfRule>
    <cfRule type="containsText" dxfId="2757" priority="1924" operator="containsText" text="?C">
      <formula>NOT(ISERROR(SEARCH("?C",AK50)))</formula>
    </cfRule>
    <cfRule type="containsText" dxfId="2756" priority="1925" operator="containsText" text="?B">
      <formula>NOT(ISERROR(SEARCH("?B",AK50)))</formula>
    </cfRule>
    <cfRule type="containsText" dxfId="2755" priority="1926" operator="containsText" text="?A">
      <formula>NOT(ISERROR(SEARCH("?A",AK50)))</formula>
    </cfRule>
  </conditionalFormatting>
  <conditionalFormatting sqref="AG33">
    <cfRule type="containsText" dxfId="2754" priority="1766" operator="containsText" text="?H">
      <formula>NOT(ISERROR(SEARCH("?H",AG33)))</formula>
    </cfRule>
    <cfRule type="containsText" dxfId="2753" priority="1767" operator="containsText" text="?G">
      <formula>NOT(ISERROR(SEARCH("?G",AG33)))</formula>
    </cfRule>
    <cfRule type="containsText" dxfId="2752" priority="1768" operator="containsText" text="?F">
      <formula>NOT(ISERROR(SEARCH("?F",AG33)))</formula>
    </cfRule>
    <cfRule type="containsText" dxfId="2751" priority="1769" operator="containsText" text="?E">
      <formula>NOT(ISERROR(SEARCH("?E",AG33)))</formula>
    </cfRule>
    <cfRule type="containsText" dxfId="2750" priority="1770" operator="containsText" text="?D">
      <formula>NOT(ISERROR(SEARCH("?D",AG33)))</formula>
    </cfRule>
    <cfRule type="containsText" dxfId="2749" priority="1771" operator="containsText" text="?C">
      <formula>NOT(ISERROR(SEARCH("?C",AG33)))</formula>
    </cfRule>
    <cfRule type="containsText" dxfId="2748" priority="1772" operator="containsText" text="?B">
      <formula>NOT(ISERROR(SEARCH("?B",AG33)))</formula>
    </cfRule>
    <cfRule type="containsText" dxfId="2747" priority="1773" operator="containsText" text="?A">
      <formula>NOT(ISERROR(SEARCH("?A",AG33)))</formula>
    </cfRule>
  </conditionalFormatting>
  <conditionalFormatting sqref="AS46">
    <cfRule type="containsText" dxfId="2746" priority="1901" operator="containsText" text="?H">
      <formula>NOT(ISERROR(SEARCH("?H",AS46)))</formula>
    </cfRule>
    <cfRule type="containsText" dxfId="2745" priority="1902" operator="containsText" text="?G">
      <formula>NOT(ISERROR(SEARCH("?G",AS46)))</formula>
    </cfRule>
    <cfRule type="containsText" dxfId="2744" priority="1903" operator="containsText" text="?F">
      <formula>NOT(ISERROR(SEARCH("?F",AS46)))</formula>
    </cfRule>
    <cfRule type="containsText" dxfId="2743" priority="1904" operator="containsText" text="?E">
      <formula>NOT(ISERROR(SEARCH("?E",AS46)))</formula>
    </cfRule>
    <cfRule type="containsText" dxfId="2742" priority="1905" operator="containsText" text="?D">
      <formula>NOT(ISERROR(SEARCH("?D",AS46)))</formula>
    </cfRule>
    <cfRule type="containsText" dxfId="2741" priority="1906" operator="containsText" text="?C">
      <formula>NOT(ISERROR(SEARCH("?C",AS46)))</formula>
    </cfRule>
    <cfRule type="containsText" dxfId="2740" priority="1907" operator="containsText" text="?B">
      <formula>NOT(ISERROR(SEARCH("?B",AS46)))</formula>
    </cfRule>
    <cfRule type="containsText" dxfId="2739" priority="1908" operator="containsText" text="?A">
      <formula>NOT(ISERROR(SEARCH("?A",AS46)))</formula>
    </cfRule>
  </conditionalFormatting>
  <conditionalFormatting sqref="AS14">
    <cfRule type="containsText" dxfId="2738" priority="1829" operator="containsText" text="?H">
      <formula>NOT(ISERROR(SEARCH("?H",AS14)))</formula>
    </cfRule>
    <cfRule type="containsText" dxfId="2737" priority="1830" operator="containsText" text="?G">
      <formula>NOT(ISERROR(SEARCH("?G",AS14)))</formula>
    </cfRule>
    <cfRule type="containsText" dxfId="2736" priority="1831" operator="containsText" text="?F">
      <formula>NOT(ISERROR(SEARCH("?F",AS14)))</formula>
    </cfRule>
    <cfRule type="containsText" dxfId="2735" priority="1832" operator="containsText" text="?E">
      <formula>NOT(ISERROR(SEARCH("?E",AS14)))</formula>
    </cfRule>
    <cfRule type="containsText" dxfId="2734" priority="1833" operator="containsText" text="?D">
      <formula>NOT(ISERROR(SEARCH("?D",AS14)))</formula>
    </cfRule>
    <cfRule type="containsText" dxfId="2733" priority="1834" operator="containsText" text="?C">
      <formula>NOT(ISERROR(SEARCH("?C",AS14)))</formula>
    </cfRule>
    <cfRule type="containsText" dxfId="2732" priority="1835" operator="containsText" text="?B">
      <formula>NOT(ISERROR(SEARCH("?B",AS14)))</formula>
    </cfRule>
    <cfRule type="containsText" dxfId="2731" priority="1836" operator="containsText" text="?A">
      <formula>NOT(ISERROR(SEARCH("?A",AS14)))</formula>
    </cfRule>
  </conditionalFormatting>
  <conditionalFormatting sqref="AS38">
    <cfRule type="containsText" dxfId="2730" priority="1883" operator="containsText" text="?H">
      <formula>NOT(ISERROR(SEARCH("?H",AS38)))</formula>
    </cfRule>
    <cfRule type="containsText" dxfId="2729" priority="1884" operator="containsText" text="?G">
      <formula>NOT(ISERROR(SEARCH("?G",AS38)))</formula>
    </cfRule>
    <cfRule type="containsText" dxfId="2728" priority="1885" operator="containsText" text="?F">
      <formula>NOT(ISERROR(SEARCH("?F",AS38)))</formula>
    </cfRule>
    <cfRule type="containsText" dxfId="2727" priority="1886" operator="containsText" text="?E">
      <formula>NOT(ISERROR(SEARCH("?E",AS38)))</formula>
    </cfRule>
    <cfRule type="containsText" dxfId="2726" priority="1887" operator="containsText" text="?D">
      <formula>NOT(ISERROR(SEARCH("?D",AS38)))</formula>
    </cfRule>
    <cfRule type="containsText" dxfId="2725" priority="1888" operator="containsText" text="?C">
      <formula>NOT(ISERROR(SEARCH("?C",AS38)))</formula>
    </cfRule>
    <cfRule type="containsText" dxfId="2724" priority="1889" operator="containsText" text="?B">
      <formula>NOT(ISERROR(SEARCH("?B",AS38)))</formula>
    </cfRule>
    <cfRule type="containsText" dxfId="2723" priority="1890" operator="containsText" text="?A">
      <formula>NOT(ISERROR(SEARCH("?A",AS38)))</formula>
    </cfRule>
  </conditionalFormatting>
  <conditionalFormatting sqref="AS30">
    <cfRule type="containsText" dxfId="2722" priority="1775" operator="containsText" text="?H">
      <formula>NOT(ISERROR(SEARCH("?H",AS30)))</formula>
    </cfRule>
    <cfRule type="containsText" dxfId="2721" priority="1776" operator="containsText" text="?G">
      <formula>NOT(ISERROR(SEARCH("?G",AS30)))</formula>
    </cfRule>
    <cfRule type="containsText" dxfId="2720" priority="1777" operator="containsText" text="?F">
      <formula>NOT(ISERROR(SEARCH("?F",AS30)))</formula>
    </cfRule>
    <cfRule type="containsText" dxfId="2719" priority="1778" operator="containsText" text="?E">
      <formula>NOT(ISERROR(SEARCH("?E",AS30)))</formula>
    </cfRule>
    <cfRule type="containsText" dxfId="2718" priority="1779" operator="containsText" text="?D">
      <formula>NOT(ISERROR(SEARCH("?D",AS30)))</formula>
    </cfRule>
    <cfRule type="containsText" dxfId="2717" priority="1780" operator="containsText" text="?C">
      <formula>NOT(ISERROR(SEARCH("?C",AS30)))</formula>
    </cfRule>
    <cfRule type="containsText" dxfId="2716" priority="1781" operator="containsText" text="?B">
      <formula>NOT(ISERROR(SEARCH("?B",AS30)))</formula>
    </cfRule>
    <cfRule type="containsText" dxfId="2715" priority="1782" operator="containsText" text="?A">
      <formula>NOT(ISERROR(SEARCH("?A",AS30)))</formula>
    </cfRule>
  </conditionalFormatting>
  <conditionalFormatting sqref="AS54">
    <cfRule type="containsText" dxfId="2714" priority="1865" operator="containsText" text="?H">
      <formula>NOT(ISERROR(SEARCH("?H",AS54)))</formula>
    </cfRule>
    <cfRule type="containsText" dxfId="2713" priority="1866" operator="containsText" text="?G">
      <formula>NOT(ISERROR(SEARCH("?G",AS54)))</formula>
    </cfRule>
    <cfRule type="containsText" dxfId="2712" priority="1867" operator="containsText" text="?F">
      <formula>NOT(ISERROR(SEARCH("?F",AS54)))</formula>
    </cfRule>
    <cfRule type="containsText" dxfId="2711" priority="1868" operator="containsText" text="?E">
      <formula>NOT(ISERROR(SEARCH("?E",AS54)))</formula>
    </cfRule>
    <cfRule type="containsText" dxfId="2710" priority="1869" operator="containsText" text="?D">
      <formula>NOT(ISERROR(SEARCH("?D",AS54)))</formula>
    </cfRule>
    <cfRule type="containsText" dxfId="2709" priority="1870" operator="containsText" text="?C">
      <formula>NOT(ISERROR(SEARCH("?C",AS54)))</formula>
    </cfRule>
    <cfRule type="containsText" dxfId="2708" priority="1871" operator="containsText" text="?B">
      <formula>NOT(ISERROR(SEARCH("?B",AS54)))</formula>
    </cfRule>
    <cfRule type="containsText" dxfId="2707" priority="1872" operator="containsText" text="?A">
      <formula>NOT(ISERROR(SEARCH("?A",AS54)))</formula>
    </cfRule>
  </conditionalFormatting>
  <conditionalFormatting sqref="AS62">
    <cfRule type="containsText" dxfId="2706" priority="1847" operator="containsText" text="?H">
      <formula>NOT(ISERROR(SEARCH("?H",AS62)))</formula>
    </cfRule>
    <cfRule type="containsText" dxfId="2705" priority="1848" operator="containsText" text="?G">
      <formula>NOT(ISERROR(SEARCH("?G",AS62)))</formula>
    </cfRule>
    <cfRule type="containsText" dxfId="2704" priority="1849" operator="containsText" text="?F">
      <formula>NOT(ISERROR(SEARCH("?F",AS62)))</formula>
    </cfRule>
    <cfRule type="containsText" dxfId="2703" priority="1850" operator="containsText" text="?E">
      <formula>NOT(ISERROR(SEARCH("?E",AS62)))</formula>
    </cfRule>
    <cfRule type="containsText" dxfId="2702" priority="1851" operator="containsText" text="?D">
      <formula>NOT(ISERROR(SEARCH("?D",AS62)))</formula>
    </cfRule>
    <cfRule type="containsText" dxfId="2701" priority="1852" operator="containsText" text="?C">
      <formula>NOT(ISERROR(SEARCH("?C",AS62)))</formula>
    </cfRule>
    <cfRule type="containsText" dxfId="2700" priority="1853" operator="containsText" text="?B">
      <formula>NOT(ISERROR(SEARCH("?B",AS62)))</formula>
    </cfRule>
    <cfRule type="containsText" dxfId="2699" priority="1854" operator="containsText" text="?A">
      <formula>NOT(ISERROR(SEARCH("?A",AS62)))</formula>
    </cfRule>
  </conditionalFormatting>
  <conditionalFormatting sqref="AS6">
    <cfRule type="containsText" dxfId="2698" priority="1811" operator="containsText" text="?H">
      <formula>NOT(ISERROR(SEARCH("?H",AS6)))</formula>
    </cfRule>
    <cfRule type="containsText" dxfId="2697" priority="1812" operator="containsText" text="?G">
      <formula>NOT(ISERROR(SEARCH("?G",AS6)))</formula>
    </cfRule>
    <cfRule type="containsText" dxfId="2696" priority="1813" operator="containsText" text="?F">
      <formula>NOT(ISERROR(SEARCH("?F",AS6)))</formula>
    </cfRule>
    <cfRule type="containsText" dxfId="2695" priority="1814" operator="containsText" text="?E">
      <formula>NOT(ISERROR(SEARCH("?E",AS6)))</formula>
    </cfRule>
    <cfRule type="containsText" dxfId="2694" priority="1815" operator="containsText" text="?D">
      <formula>NOT(ISERROR(SEARCH("?D",AS6)))</formula>
    </cfRule>
    <cfRule type="containsText" dxfId="2693" priority="1816" operator="containsText" text="?C">
      <formula>NOT(ISERROR(SEARCH("?C",AS6)))</formula>
    </cfRule>
    <cfRule type="containsText" dxfId="2692" priority="1817" operator="containsText" text="?B">
      <formula>NOT(ISERROR(SEARCH("?B",AS6)))</formula>
    </cfRule>
    <cfRule type="containsText" dxfId="2691" priority="1818" operator="containsText" text="?A">
      <formula>NOT(ISERROR(SEARCH("?A",AS6)))</formula>
    </cfRule>
  </conditionalFormatting>
  <conditionalFormatting sqref="AS22">
    <cfRule type="containsText" dxfId="2690" priority="1793" operator="containsText" text="?H">
      <formula>NOT(ISERROR(SEARCH("?H",AS22)))</formula>
    </cfRule>
    <cfRule type="containsText" dxfId="2689" priority="1794" operator="containsText" text="?G">
      <formula>NOT(ISERROR(SEARCH("?G",AS22)))</formula>
    </cfRule>
    <cfRule type="containsText" dxfId="2688" priority="1795" operator="containsText" text="?F">
      <formula>NOT(ISERROR(SEARCH("?F",AS22)))</formula>
    </cfRule>
    <cfRule type="containsText" dxfId="2687" priority="1796" operator="containsText" text="?E">
      <formula>NOT(ISERROR(SEARCH("?E",AS22)))</formula>
    </cfRule>
    <cfRule type="containsText" dxfId="2686" priority="1797" operator="containsText" text="?D">
      <formula>NOT(ISERROR(SEARCH("?D",AS22)))</formula>
    </cfRule>
    <cfRule type="containsText" dxfId="2685" priority="1798" operator="containsText" text="?C">
      <formula>NOT(ISERROR(SEARCH("?C",AS22)))</formula>
    </cfRule>
    <cfRule type="containsText" dxfId="2684" priority="1799" operator="containsText" text="?B">
      <formula>NOT(ISERROR(SEARCH("?B",AS22)))</formula>
    </cfRule>
    <cfRule type="containsText" dxfId="2683" priority="1800" operator="containsText" text="?A">
      <formula>NOT(ISERROR(SEARCH("?A",AS22)))</formula>
    </cfRule>
  </conditionalFormatting>
  <conditionalFormatting sqref="AG34">
    <cfRule type="containsText" dxfId="2682" priority="1757" operator="containsText" text="?H">
      <formula>NOT(ISERROR(SEARCH("?H",AG34)))</formula>
    </cfRule>
    <cfRule type="containsText" dxfId="2681" priority="1758" operator="containsText" text="?G">
      <formula>NOT(ISERROR(SEARCH("?G",AG34)))</formula>
    </cfRule>
    <cfRule type="containsText" dxfId="2680" priority="1759" operator="containsText" text="?F">
      <formula>NOT(ISERROR(SEARCH("?F",AG34)))</formula>
    </cfRule>
    <cfRule type="containsText" dxfId="2679" priority="1760" operator="containsText" text="?E">
      <formula>NOT(ISERROR(SEARCH("?E",AG34)))</formula>
    </cfRule>
    <cfRule type="containsText" dxfId="2678" priority="1761" operator="containsText" text="?D">
      <formula>NOT(ISERROR(SEARCH("?D",AG34)))</formula>
    </cfRule>
    <cfRule type="containsText" dxfId="2677" priority="1762" operator="containsText" text="?C">
      <formula>NOT(ISERROR(SEARCH("?C",AG34)))</formula>
    </cfRule>
    <cfRule type="containsText" dxfId="2676" priority="1763" operator="containsText" text="?B">
      <formula>NOT(ISERROR(SEARCH("?B",AG34)))</formula>
    </cfRule>
    <cfRule type="containsText" dxfId="2675" priority="1764" operator="containsText" text="?A">
      <formula>NOT(ISERROR(SEARCH("?A",AG34)))</formula>
    </cfRule>
  </conditionalFormatting>
  <conditionalFormatting sqref="A3:A50">
    <cfRule type="cellIs" dxfId="2674" priority="1756" operator="greaterThan">
      <formula>1</formula>
    </cfRule>
  </conditionalFormatting>
  <conditionalFormatting sqref="I74">
    <cfRule type="expression" dxfId="2673" priority="1737">
      <formula>J74&gt;J73</formula>
    </cfRule>
  </conditionalFormatting>
  <conditionalFormatting sqref="I74">
    <cfRule type="containsText" dxfId="2672" priority="1729" operator="containsText" text="?H -">
      <formula>NOT(ISERROR(SEARCH("?H -",I74)))</formula>
    </cfRule>
    <cfRule type="containsText" dxfId="2671" priority="1730" operator="containsText" text="?G -">
      <formula>NOT(ISERROR(SEARCH("?G -",I74)))</formula>
    </cfRule>
    <cfRule type="containsText" dxfId="2670" priority="1731" operator="containsText" text="?F -">
      <formula>NOT(ISERROR(SEARCH("?F -",I74)))</formula>
    </cfRule>
    <cfRule type="containsText" dxfId="2669" priority="1732" operator="containsText" text="?E -">
      <formula>NOT(ISERROR(SEARCH("?E -",I74)))</formula>
    </cfRule>
    <cfRule type="containsText" dxfId="2668" priority="1733" operator="containsText" text="?D -">
      <formula>NOT(ISERROR(SEARCH("?D -",I74)))</formula>
    </cfRule>
    <cfRule type="containsText" dxfId="2667" priority="1734" operator="containsText" text="?C -">
      <formula>NOT(ISERROR(SEARCH("?C -",I74)))</formula>
    </cfRule>
    <cfRule type="containsText" dxfId="2666" priority="1735" operator="containsText" text="?B -">
      <formula>NOT(ISERROR(SEARCH("?B -",I74)))</formula>
    </cfRule>
    <cfRule type="containsText" dxfId="2665" priority="1736" operator="containsText" text="?A -">
      <formula>NOT(ISERROR(SEARCH("?A -",I74)))</formula>
    </cfRule>
  </conditionalFormatting>
  <conditionalFormatting sqref="I73">
    <cfRule type="expression" dxfId="2664" priority="1728">
      <formula>J73&gt;J74</formula>
    </cfRule>
  </conditionalFormatting>
  <conditionalFormatting sqref="I73">
    <cfRule type="containsText" dxfId="2663" priority="1720" operator="containsText" text="?H -">
      <formula>NOT(ISERROR(SEARCH("?H -",I73)))</formula>
    </cfRule>
    <cfRule type="containsText" dxfId="2662" priority="1721" operator="containsText" text="?G -">
      <formula>NOT(ISERROR(SEARCH("?G -",I73)))</formula>
    </cfRule>
    <cfRule type="containsText" dxfId="2661" priority="1722" operator="containsText" text="?F -">
      <formula>NOT(ISERROR(SEARCH("?F -",I73)))</formula>
    </cfRule>
    <cfRule type="containsText" dxfId="2660" priority="1723" operator="containsText" text="?E -">
      <formula>NOT(ISERROR(SEARCH("?E -",I73)))</formula>
    </cfRule>
    <cfRule type="containsText" dxfId="2659" priority="1724" operator="containsText" text="?D -">
      <formula>NOT(ISERROR(SEARCH("?D -",I73)))</formula>
    </cfRule>
    <cfRule type="containsText" dxfId="2658" priority="1725" operator="containsText" text="?C -">
      <formula>NOT(ISERROR(SEARCH("?C -",I73)))</formula>
    </cfRule>
    <cfRule type="containsText" dxfId="2657" priority="1726" operator="containsText" text="?B -">
      <formula>NOT(ISERROR(SEARCH("?B -",I73)))</formula>
    </cfRule>
    <cfRule type="containsText" dxfId="2656" priority="1727" operator="containsText" text="?A -">
      <formula>NOT(ISERROR(SEARCH("?A -",I73)))</formula>
    </cfRule>
  </conditionalFormatting>
  <conditionalFormatting sqref="AC97">
    <cfRule type="containsText" dxfId="2655" priority="577" operator="containsText" text="?H -">
      <formula>NOT(ISERROR(SEARCH("?H -",AC97)))</formula>
    </cfRule>
    <cfRule type="containsText" dxfId="2654" priority="578" operator="containsText" text="?G -">
      <formula>NOT(ISERROR(SEARCH("?G -",AC97)))</formula>
    </cfRule>
    <cfRule type="containsText" dxfId="2653" priority="579" operator="containsText" text="?F -">
      <formula>NOT(ISERROR(SEARCH("?F -",AC97)))</formula>
    </cfRule>
    <cfRule type="containsText" dxfId="2652" priority="580" operator="containsText" text="?E -">
      <formula>NOT(ISERROR(SEARCH("?E -",AC97)))</formula>
    </cfRule>
    <cfRule type="containsText" dxfId="2651" priority="581" operator="containsText" text="?D -">
      <formula>NOT(ISERROR(SEARCH("?D -",AC97)))</formula>
    </cfRule>
    <cfRule type="containsText" dxfId="2650" priority="582" operator="containsText" text="?C -">
      <formula>NOT(ISERROR(SEARCH("?C -",AC97)))</formula>
    </cfRule>
    <cfRule type="containsText" dxfId="2649" priority="583" operator="containsText" text="?B -">
      <formula>NOT(ISERROR(SEARCH("?B -",AC97)))</formula>
    </cfRule>
    <cfRule type="containsText" dxfId="2648" priority="584" operator="containsText" text="?A -">
      <formula>NOT(ISERROR(SEARCH("?A -",AC97)))</formula>
    </cfRule>
  </conditionalFormatting>
  <conditionalFormatting sqref="I82">
    <cfRule type="expression" dxfId="2647" priority="1701">
      <formula>J82&gt;J81</formula>
    </cfRule>
  </conditionalFormatting>
  <conditionalFormatting sqref="I82">
    <cfRule type="containsText" dxfId="2646" priority="1693" operator="containsText" text="?H -">
      <formula>NOT(ISERROR(SEARCH("?H -",I82)))</formula>
    </cfRule>
    <cfRule type="containsText" dxfId="2645" priority="1694" operator="containsText" text="?G -">
      <formula>NOT(ISERROR(SEARCH("?G -",I82)))</formula>
    </cfRule>
    <cfRule type="containsText" dxfId="2644" priority="1695" operator="containsText" text="?F -">
      <formula>NOT(ISERROR(SEARCH("?F -",I82)))</formula>
    </cfRule>
    <cfRule type="containsText" dxfId="2643" priority="1696" operator="containsText" text="?E -">
      <formula>NOT(ISERROR(SEARCH("?E -",I82)))</formula>
    </cfRule>
    <cfRule type="containsText" dxfId="2642" priority="1697" operator="containsText" text="?D -">
      <formula>NOT(ISERROR(SEARCH("?D -",I82)))</formula>
    </cfRule>
    <cfRule type="containsText" dxfId="2641" priority="1698" operator="containsText" text="?C -">
      <formula>NOT(ISERROR(SEARCH("?C -",I82)))</formula>
    </cfRule>
    <cfRule type="containsText" dxfId="2640" priority="1699" operator="containsText" text="?B -">
      <formula>NOT(ISERROR(SEARCH("?B -",I82)))</formula>
    </cfRule>
    <cfRule type="containsText" dxfId="2639" priority="1700" operator="containsText" text="?A -">
      <formula>NOT(ISERROR(SEARCH("?A -",I82)))</formula>
    </cfRule>
  </conditionalFormatting>
  <conditionalFormatting sqref="I81">
    <cfRule type="expression" dxfId="2638" priority="1692">
      <formula>J81&gt;J82</formula>
    </cfRule>
  </conditionalFormatting>
  <conditionalFormatting sqref="I81">
    <cfRule type="containsText" dxfId="2637" priority="1684" operator="containsText" text="?H -">
      <formula>NOT(ISERROR(SEARCH("?H -",I81)))</formula>
    </cfRule>
    <cfRule type="containsText" dxfId="2636" priority="1685" operator="containsText" text="?G -">
      <formula>NOT(ISERROR(SEARCH("?G -",I81)))</formula>
    </cfRule>
    <cfRule type="containsText" dxfId="2635" priority="1686" operator="containsText" text="?F -">
      <formula>NOT(ISERROR(SEARCH("?F -",I81)))</formula>
    </cfRule>
    <cfRule type="containsText" dxfId="2634" priority="1687" operator="containsText" text="?E -">
      <formula>NOT(ISERROR(SEARCH("?E -",I81)))</formula>
    </cfRule>
    <cfRule type="containsText" dxfId="2633" priority="1688" operator="containsText" text="?D -">
      <formula>NOT(ISERROR(SEARCH("?D -",I81)))</formula>
    </cfRule>
    <cfRule type="containsText" dxfId="2632" priority="1689" operator="containsText" text="?C -">
      <formula>NOT(ISERROR(SEARCH("?C -",I81)))</formula>
    </cfRule>
    <cfRule type="containsText" dxfId="2631" priority="1690" operator="containsText" text="?B -">
      <formula>NOT(ISERROR(SEARCH("?B -",I81)))</formula>
    </cfRule>
    <cfRule type="containsText" dxfId="2630" priority="1691" operator="containsText" text="?A -">
      <formula>NOT(ISERROR(SEARCH("?A -",I81)))</formula>
    </cfRule>
  </conditionalFormatting>
  <conditionalFormatting sqref="I90">
    <cfRule type="expression" dxfId="2629" priority="1665">
      <formula>J90&gt;J89</formula>
    </cfRule>
  </conditionalFormatting>
  <conditionalFormatting sqref="I90">
    <cfRule type="containsText" dxfId="2628" priority="1657" operator="containsText" text="?H -">
      <formula>NOT(ISERROR(SEARCH("?H -",I90)))</formula>
    </cfRule>
    <cfRule type="containsText" dxfId="2627" priority="1658" operator="containsText" text="?G -">
      <formula>NOT(ISERROR(SEARCH("?G -",I90)))</formula>
    </cfRule>
    <cfRule type="containsText" dxfId="2626" priority="1659" operator="containsText" text="?F -">
      <formula>NOT(ISERROR(SEARCH("?F -",I90)))</formula>
    </cfRule>
    <cfRule type="containsText" dxfId="2625" priority="1660" operator="containsText" text="?E -">
      <formula>NOT(ISERROR(SEARCH("?E -",I90)))</formula>
    </cfRule>
    <cfRule type="containsText" dxfId="2624" priority="1661" operator="containsText" text="?D -">
      <formula>NOT(ISERROR(SEARCH("?D -",I90)))</formula>
    </cfRule>
    <cfRule type="containsText" dxfId="2623" priority="1662" operator="containsText" text="?C -">
      <formula>NOT(ISERROR(SEARCH("?C -",I90)))</formula>
    </cfRule>
    <cfRule type="containsText" dxfId="2622" priority="1663" operator="containsText" text="?B -">
      <formula>NOT(ISERROR(SEARCH("?B -",I90)))</formula>
    </cfRule>
    <cfRule type="containsText" dxfId="2621" priority="1664" operator="containsText" text="?A -">
      <formula>NOT(ISERROR(SEARCH("?A -",I90)))</formula>
    </cfRule>
  </conditionalFormatting>
  <conditionalFormatting sqref="I89">
    <cfRule type="expression" dxfId="2620" priority="1656">
      <formula>J89&gt;J90</formula>
    </cfRule>
  </conditionalFormatting>
  <conditionalFormatting sqref="I89">
    <cfRule type="containsText" dxfId="2619" priority="1648" operator="containsText" text="?H -">
      <formula>NOT(ISERROR(SEARCH("?H -",I89)))</formula>
    </cfRule>
    <cfRule type="containsText" dxfId="2618" priority="1649" operator="containsText" text="?G -">
      <formula>NOT(ISERROR(SEARCH("?G -",I89)))</formula>
    </cfRule>
    <cfRule type="containsText" dxfId="2617" priority="1650" operator="containsText" text="?F -">
      <formula>NOT(ISERROR(SEARCH("?F -",I89)))</formula>
    </cfRule>
    <cfRule type="containsText" dxfId="2616" priority="1651" operator="containsText" text="?E -">
      <formula>NOT(ISERROR(SEARCH("?E -",I89)))</formula>
    </cfRule>
    <cfRule type="containsText" dxfId="2615" priority="1652" operator="containsText" text="?D -">
      <formula>NOT(ISERROR(SEARCH("?D -",I89)))</formula>
    </cfRule>
    <cfRule type="containsText" dxfId="2614" priority="1653" operator="containsText" text="?C -">
      <formula>NOT(ISERROR(SEARCH("?C -",I89)))</formula>
    </cfRule>
    <cfRule type="containsText" dxfId="2613" priority="1654" operator="containsText" text="?B -">
      <formula>NOT(ISERROR(SEARCH("?B -",I89)))</formula>
    </cfRule>
    <cfRule type="containsText" dxfId="2612" priority="1655" operator="containsText" text="?A -">
      <formula>NOT(ISERROR(SEARCH("?A -",I89)))</formula>
    </cfRule>
  </conditionalFormatting>
  <conditionalFormatting sqref="I98">
    <cfRule type="expression" dxfId="2611" priority="1629">
      <formula>J98&gt;J97</formula>
    </cfRule>
  </conditionalFormatting>
  <conditionalFormatting sqref="I98">
    <cfRule type="containsText" dxfId="2610" priority="1621" operator="containsText" text="?H -">
      <formula>NOT(ISERROR(SEARCH("?H -",I98)))</formula>
    </cfRule>
    <cfRule type="containsText" dxfId="2609" priority="1622" operator="containsText" text="?G -">
      <formula>NOT(ISERROR(SEARCH("?G -",I98)))</formula>
    </cfRule>
    <cfRule type="containsText" dxfId="2608" priority="1623" operator="containsText" text="?F -">
      <formula>NOT(ISERROR(SEARCH("?F -",I98)))</formula>
    </cfRule>
    <cfRule type="containsText" dxfId="2607" priority="1624" operator="containsText" text="?E -">
      <formula>NOT(ISERROR(SEARCH("?E -",I98)))</formula>
    </cfRule>
    <cfRule type="containsText" dxfId="2606" priority="1625" operator="containsText" text="?D -">
      <formula>NOT(ISERROR(SEARCH("?D -",I98)))</formula>
    </cfRule>
    <cfRule type="containsText" dxfId="2605" priority="1626" operator="containsText" text="?C -">
      <formula>NOT(ISERROR(SEARCH("?C -",I98)))</formula>
    </cfRule>
    <cfRule type="containsText" dxfId="2604" priority="1627" operator="containsText" text="?B -">
      <formula>NOT(ISERROR(SEARCH("?B -",I98)))</formula>
    </cfRule>
    <cfRule type="containsText" dxfId="2603" priority="1628" operator="containsText" text="?A -">
      <formula>NOT(ISERROR(SEARCH("?A -",I98)))</formula>
    </cfRule>
  </conditionalFormatting>
  <conditionalFormatting sqref="I97">
    <cfRule type="expression" dxfId="2602" priority="1620">
      <formula>J97&gt;J98</formula>
    </cfRule>
  </conditionalFormatting>
  <conditionalFormatting sqref="I97">
    <cfRule type="containsText" dxfId="2601" priority="1612" operator="containsText" text="?H -">
      <formula>NOT(ISERROR(SEARCH("?H -",I97)))</formula>
    </cfRule>
    <cfRule type="containsText" dxfId="2600" priority="1613" operator="containsText" text="?G -">
      <formula>NOT(ISERROR(SEARCH("?G -",I97)))</formula>
    </cfRule>
    <cfRule type="containsText" dxfId="2599" priority="1614" operator="containsText" text="?F -">
      <formula>NOT(ISERROR(SEARCH("?F -",I97)))</formula>
    </cfRule>
    <cfRule type="containsText" dxfId="2598" priority="1615" operator="containsText" text="?E -">
      <formula>NOT(ISERROR(SEARCH("?E -",I97)))</formula>
    </cfRule>
    <cfRule type="containsText" dxfId="2597" priority="1616" operator="containsText" text="?D -">
      <formula>NOT(ISERROR(SEARCH("?D -",I97)))</formula>
    </cfRule>
    <cfRule type="containsText" dxfId="2596" priority="1617" operator="containsText" text="?C -">
      <formula>NOT(ISERROR(SEARCH("?C -",I97)))</formula>
    </cfRule>
    <cfRule type="containsText" dxfId="2595" priority="1618" operator="containsText" text="?B -">
      <formula>NOT(ISERROR(SEARCH("?B -",I97)))</formula>
    </cfRule>
    <cfRule type="containsText" dxfId="2594" priority="1619" operator="containsText" text="?A -">
      <formula>NOT(ISERROR(SEARCH("?A -",I97)))</formula>
    </cfRule>
  </conditionalFormatting>
  <conditionalFormatting sqref="I106">
    <cfRule type="expression" dxfId="2593" priority="1593">
      <formula>J106&gt;J105</formula>
    </cfRule>
  </conditionalFormatting>
  <conditionalFormatting sqref="I106">
    <cfRule type="containsText" dxfId="2592" priority="1585" operator="containsText" text="?H -">
      <formula>NOT(ISERROR(SEARCH("?H -",I106)))</formula>
    </cfRule>
    <cfRule type="containsText" dxfId="2591" priority="1586" operator="containsText" text="?G -">
      <formula>NOT(ISERROR(SEARCH("?G -",I106)))</formula>
    </cfRule>
    <cfRule type="containsText" dxfId="2590" priority="1587" operator="containsText" text="?F -">
      <formula>NOT(ISERROR(SEARCH("?F -",I106)))</formula>
    </cfRule>
    <cfRule type="containsText" dxfId="2589" priority="1588" operator="containsText" text="?E -">
      <formula>NOT(ISERROR(SEARCH("?E -",I106)))</formula>
    </cfRule>
    <cfRule type="containsText" dxfId="2588" priority="1589" operator="containsText" text="?D -">
      <formula>NOT(ISERROR(SEARCH("?D -",I106)))</formula>
    </cfRule>
    <cfRule type="containsText" dxfId="2587" priority="1590" operator="containsText" text="?C -">
      <formula>NOT(ISERROR(SEARCH("?C -",I106)))</formula>
    </cfRule>
    <cfRule type="containsText" dxfId="2586" priority="1591" operator="containsText" text="?B -">
      <formula>NOT(ISERROR(SEARCH("?B -",I106)))</formula>
    </cfRule>
    <cfRule type="containsText" dxfId="2585" priority="1592" operator="containsText" text="?A -">
      <formula>NOT(ISERROR(SEARCH("?A -",I106)))</formula>
    </cfRule>
  </conditionalFormatting>
  <conditionalFormatting sqref="I105">
    <cfRule type="expression" dxfId="2584" priority="1584">
      <formula>J105&gt;J106</formula>
    </cfRule>
  </conditionalFormatting>
  <conditionalFormatting sqref="I105">
    <cfRule type="containsText" dxfId="2583" priority="1576" operator="containsText" text="?H -">
      <formula>NOT(ISERROR(SEARCH("?H -",I105)))</formula>
    </cfRule>
    <cfRule type="containsText" dxfId="2582" priority="1577" operator="containsText" text="?G -">
      <formula>NOT(ISERROR(SEARCH("?G -",I105)))</formula>
    </cfRule>
    <cfRule type="containsText" dxfId="2581" priority="1578" operator="containsText" text="?F -">
      <formula>NOT(ISERROR(SEARCH("?F -",I105)))</formula>
    </cfRule>
    <cfRule type="containsText" dxfId="2580" priority="1579" operator="containsText" text="?E -">
      <formula>NOT(ISERROR(SEARCH("?E -",I105)))</formula>
    </cfRule>
    <cfRule type="containsText" dxfId="2579" priority="1580" operator="containsText" text="?D -">
      <formula>NOT(ISERROR(SEARCH("?D -",I105)))</formula>
    </cfRule>
    <cfRule type="containsText" dxfId="2578" priority="1581" operator="containsText" text="?C -">
      <formula>NOT(ISERROR(SEARCH("?C -",I105)))</formula>
    </cfRule>
    <cfRule type="containsText" dxfId="2577" priority="1582" operator="containsText" text="?B -">
      <formula>NOT(ISERROR(SEARCH("?B -",I105)))</formula>
    </cfRule>
    <cfRule type="containsText" dxfId="2576" priority="1583" operator="containsText" text="?A -">
      <formula>NOT(ISERROR(SEARCH("?A -",I105)))</formula>
    </cfRule>
  </conditionalFormatting>
  <conditionalFormatting sqref="I114">
    <cfRule type="expression" dxfId="2575" priority="1557">
      <formula>J114&gt;J113</formula>
    </cfRule>
  </conditionalFormatting>
  <conditionalFormatting sqref="I114">
    <cfRule type="containsText" dxfId="2574" priority="1549" operator="containsText" text="?H -">
      <formula>NOT(ISERROR(SEARCH("?H -",I114)))</formula>
    </cfRule>
    <cfRule type="containsText" dxfId="2573" priority="1550" operator="containsText" text="?G -">
      <formula>NOT(ISERROR(SEARCH("?G -",I114)))</formula>
    </cfRule>
    <cfRule type="containsText" dxfId="2572" priority="1551" operator="containsText" text="?F -">
      <formula>NOT(ISERROR(SEARCH("?F -",I114)))</formula>
    </cfRule>
    <cfRule type="containsText" dxfId="2571" priority="1552" operator="containsText" text="?E -">
      <formula>NOT(ISERROR(SEARCH("?E -",I114)))</formula>
    </cfRule>
    <cfRule type="containsText" dxfId="2570" priority="1553" operator="containsText" text="?D -">
      <formula>NOT(ISERROR(SEARCH("?D -",I114)))</formula>
    </cfRule>
    <cfRule type="containsText" dxfId="2569" priority="1554" operator="containsText" text="?C -">
      <formula>NOT(ISERROR(SEARCH("?C -",I114)))</formula>
    </cfRule>
    <cfRule type="containsText" dxfId="2568" priority="1555" operator="containsText" text="?B -">
      <formula>NOT(ISERROR(SEARCH("?B -",I114)))</formula>
    </cfRule>
    <cfRule type="containsText" dxfId="2567" priority="1556" operator="containsText" text="?A -">
      <formula>NOT(ISERROR(SEARCH("?A -",I114)))</formula>
    </cfRule>
  </conditionalFormatting>
  <conditionalFormatting sqref="I113">
    <cfRule type="expression" dxfId="2566" priority="1548">
      <formula>J113&gt;J114</formula>
    </cfRule>
  </conditionalFormatting>
  <conditionalFormatting sqref="I113">
    <cfRule type="containsText" dxfId="2565" priority="1540" operator="containsText" text="?H -">
      <formula>NOT(ISERROR(SEARCH("?H -",I113)))</formula>
    </cfRule>
    <cfRule type="containsText" dxfId="2564" priority="1541" operator="containsText" text="?G -">
      <formula>NOT(ISERROR(SEARCH("?G -",I113)))</formula>
    </cfRule>
    <cfRule type="containsText" dxfId="2563" priority="1542" operator="containsText" text="?F -">
      <formula>NOT(ISERROR(SEARCH("?F -",I113)))</formula>
    </cfRule>
    <cfRule type="containsText" dxfId="2562" priority="1543" operator="containsText" text="?E -">
      <formula>NOT(ISERROR(SEARCH("?E -",I113)))</formula>
    </cfRule>
    <cfRule type="containsText" dxfId="2561" priority="1544" operator="containsText" text="?D -">
      <formula>NOT(ISERROR(SEARCH("?D -",I113)))</formula>
    </cfRule>
    <cfRule type="containsText" dxfId="2560" priority="1545" operator="containsText" text="?C -">
      <formula>NOT(ISERROR(SEARCH("?C -",I113)))</formula>
    </cfRule>
    <cfRule type="containsText" dxfId="2559" priority="1546" operator="containsText" text="?B -">
      <formula>NOT(ISERROR(SEARCH("?B -",I113)))</formula>
    </cfRule>
    <cfRule type="containsText" dxfId="2558" priority="1547" operator="containsText" text="?A -">
      <formula>NOT(ISERROR(SEARCH("?A -",I113)))</formula>
    </cfRule>
  </conditionalFormatting>
  <conditionalFormatting sqref="I122">
    <cfRule type="expression" dxfId="2557" priority="1521">
      <formula>J122&gt;J121</formula>
    </cfRule>
  </conditionalFormatting>
  <conditionalFormatting sqref="I122">
    <cfRule type="containsText" dxfId="2556" priority="1513" operator="containsText" text="?H -">
      <formula>NOT(ISERROR(SEARCH("?H -",I122)))</formula>
    </cfRule>
    <cfRule type="containsText" dxfId="2555" priority="1514" operator="containsText" text="?G -">
      <formula>NOT(ISERROR(SEARCH("?G -",I122)))</formula>
    </cfRule>
    <cfRule type="containsText" dxfId="2554" priority="1515" operator="containsText" text="?F -">
      <formula>NOT(ISERROR(SEARCH("?F -",I122)))</formula>
    </cfRule>
    <cfRule type="containsText" dxfId="2553" priority="1516" operator="containsText" text="?E -">
      <formula>NOT(ISERROR(SEARCH("?E -",I122)))</formula>
    </cfRule>
    <cfRule type="containsText" dxfId="2552" priority="1517" operator="containsText" text="?D -">
      <formula>NOT(ISERROR(SEARCH("?D -",I122)))</formula>
    </cfRule>
    <cfRule type="containsText" dxfId="2551" priority="1518" operator="containsText" text="?C -">
      <formula>NOT(ISERROR(SEARCH("?C -",I122)))</formula>
    </cfRule>
    <cfRule type="containsText" dxfId="2550" priority="1519" operator="containsText" text="?B -">
      <formula>NOT(ISERROR(SEARCH("?B -",I122)))</formula>
    </cfRule>
    <cfRule type="containsText" dxfId="2549" priority="1520" operator="containsText" text="?A -">
      <formula>NOT(ISERROR(SEARCH("?A -",I122)))</formula>
    </cfRule>
  </conditionalFormatting>
  <conditionalFormatting sqref="I121">
    <cfRule type="expression" dxfId="2548" priority="1512">
      <formula>J121&gt;J122</formula>
    </cfRule>
  </conditionalFormatting>
  <conditionalFormatting sqref="I121">
    <cfRule type="containsText" dxfId="2547" priority="1504" operator="containsText" text="?H -">
      <formula>NOT(ISERROR(SEARCH("?H -",I121)))</formula>
    </cfRule>
    <cfRule type="containsText" dxfId="2546" priority="1505" operator="containsText" text="?G -">
      <formula>NOT(ISERROR(SEARCH("?G -",I121)))</formula>
    </cfRule>
    <cfRule type="containsText" dxfId="2545" priority="1506" operator="containsText" text="?F -">
      <formula>NOT(ISERROR(SEARCH("?F -",I121)))</formula>
    </cfRule>
    <cfRule type="containsText" dxfId="2544" priority="1507" operator="containsText" text="?E -">
      <formula>NOT(ISERROR(SEARCH("?E -",I121)))</formula>
    </cfRule>
    <cfRule type="containsText" dxfId="2543" priority="1508" operator="containsText" text="?D -">
      <formula>NOT(ISERROR(SEARCH("?D -",I121)))</formula>
    </cfRule>
    <cfRule type="containsText" dxfId="2542" priority="1509" operator="containsText" text="?C -">
      <formula>NOT(ISERROR(SEARCH("?C -",I121)))</formula>
    </cfRule>
    <cfRule type="containsText" dxfId="2541" priority="1510" operator="containsText" text="?B -">
      <formula>NOT(ISERROR(SEARCH("?B -",I121)))</formula>
    </cfRule>
    <cfRule type="containsText" dxfId="2540" priority="1511" operator="containsText" text="?A -">
      <formula>NOT(ISERROR(SEARCH("?A -",I121)))</formula>
    </cfRule>
  </conditionalFormatting>
  <conditionalFormatting sqref="I130">
    <cfRule type="expression" dxfId="2539" priority="1485">
      <formula>J130&gt;J129</formula>
    </cfRule>
  </conditionalFormatting>
  <conditionalFormatting sqref="I130">
    <cfRule type="containsText" dxfId="2538" priority="1477" operator="containsText" text="?H -">
      <formula>NOT(ISERROR(SEARCH("?H -",I130)))</formula>
    </cfRule>
    <cfRule type="containsText" dxfId="2537" priority="1478" operator="containsText" text="?G -">
      <formula>NOT(ISERROR(SEARCH("?G -",I130)))</formula>
    </cfRule>
    <cfRule type="containsText" dxfId="2536" priority="1479" operator="containsText" text="?F -">
      <formula>NOT(ISERROR(SEARCH("?F -",I130)))</formula>
    </cfRule>
    <cfRule type="containsText" dxfId="2535" priority="1480" operator="containsText" text="?E -">
      <formula>NOT(ISERROR(SEARCH("?E -",I130)))</formula>
    </cfRule>
    <cfRule type="containsText" dxfId="2534" priority="1481" operator="containsText" text="?D -">
      <formula>NOT(ISERROR(SEARCH("?D -",I130)))</formula>
    </cfRule>
    <cfRule type="containsText" dxfId="2533" priority="1482" operator="containsText" text="?C -">
      <formula>NOT(ISERROR(SEARCH("?C -",I130)))</formula>
    </cfRule>
    <cfRule type="containsText" dxfId="2532" priority="1483" operator="containsText" text="?B -">
      <formula>NOT(ISERROR(SEARCH("?B -",I130)))</formula>
    </cfRule>
    <cfRule type="containsText" dxfId="2531" priority="1484" operator="containsText" text="?A -">
      <formula>NOT(ISERROR(SEARCH("?A -",I130)))</formula>
    </cfRule>
  </conditionalFormatting>
  <conditionalFormatting sqref="I129">
    <cfRule type="expression" dxfId="2530" priority="1476">
      <formula>J129&gt;J130</formula>
    </cfRule>
  </conditionalFormatting>
  <conditionalFormatting sqref="I129">
    <cfRule type="containsText" dxfId="2529" priority="1468" operator="containsText" text="?H -">
      <formula>NOT(ISERROR(SEARCH("?H -",I129)))</formula>
    </cfRule>
    <cfRule type="containsText" dxfId="2528" priority="1469" operator="containsText" text="?G -">
      <formula>NOT(ISERROR(SEARCH("?G -",I129)))</formula>
    </cfRule>
    <cfRule type="containsText" dxfId="2527" priority="1470" operator="containsText" text="?F -">
      <formula>NOT(ISERROR(SEARCH("?F -",I129)))</formula>
    </cfRule>
    <cfRule type="containsText" dxfId="2526" priority="1471" operator="containsText" text="?E -">
      <formula>NOT(ISERROR(SEARCH("?E -",I129)))</formula>
    </cfRule>
    <cfRule type="containsText" dxfId="2525" priority="1472" operator="containsText" text="?D -">
      <formula>NOT(ISERROR(SEARCH("?D -",I129)))</formula>
    </cfRule>
    <cfRule type="containsText" dxfId="2524" priority="1473" operator="containsText" text="?C -">
      <formula>NOT(ISERROR(SEARCH("?C -",I129)))</formula>
    </cfRule>
    <cfRule type="containsText" dxfId="2523" priority="1474" operator="containsText" text="?B -">
      <formula>NOT(ISERROR(SEARCH("?B -",I129)))</formula>
    </cfRule>
    <cfRule type="containsText" dxfId="2522" priority="1475" operator="containsText" text="?A -">
      <formula>NOT(ISERROR(SEARCH("?A -",I129)))</formula>
    </cfRule>
  </conditionalFormatting>
  <conditionalFormatting sqref="M128">
    <cfRule type="expression" dxfId="2521" priority="1467">
      <formula>N128&gt;N127</formula>
    </cfRule>
  </conditionalFormatting>
  <conditionalFormatting sqref="M128">
    <cfRule type="containsText" dxfId="2520" priority="1459" operator="containsText" text="?H -">
      <formula>NOT(ISERROR(SEARCH("?H -",M128)))</formula>
    </cfRule>
    <cfRule type="containsText" dxfId="2519" priority="1460" operator="containsText" text="?G -">
      <formula>NOT(ISERROR(SEARCH("?G -",M128)))</formula>
    </cfRule>
    <cfRule type="containsText" dxfId="2518" priority="1461" operator="containsText" text="?F -">
      <formula>NOT(ISERROR(SEARCH("?F -",M128)))</formula>
    </cfRule>
    <cfRule type="containsText" dxfId="2517" priority="1462" operator="containsText" text="?E -">
      <formula>NOT(ISERROR(SEARCH("?E -",M128)))</formula>
    </cfRule>
    <cfRule type="containsText" dxfId="2516" priority="1463" operator="containsText" text="?D -">
      <formula>NOT(ISERROR(SEARCH("?D -",M128)))</formula>
    </cfRule>
    <cfRule type="containsText" dxfId="2515" priority="1464" operator="containsText" text="?C -">
      <formula>NOT(ISERROR(SEARCH("?C -",M128)))</formula>
    </cfRule>
    <cfRule type="containsText" dxfId="2514" priority="1465" operator="containsText" text="?B -">
      <formula>NOT(ISERROR(SEARCH("?B -",M128)))</formula>
    </cfRule>
    <cfRule type="containsText" dxfId="2513" priority="1466" operator="containsText" text="?A -">
      <formula>NOT(ISERROR(SEARCH("?A -",M128)))</formula>
    </cfRule>
  </conditionalFormatting>
  <conditionalFormatting sqref="M127">
    <cfRule type="expression" dxfId="2512" priority="1458">
      <formula>N127&gt;N128</formula>
    </cfRule>
  </conditionalFormatting>
  <conditionalFormatting sqref="M127">
    <cfRule type="containsText" dxfId="2511" priority="1450" operator="containsText" text="?H -">
      <formula>NOT(ISERROR(SEARCH("?H -",M127)))</formula>
    </cfRule>
    <cfRule type="containsText" dxfId="2510" priority="1451" operator="containsText" text="?G -">
      <formula>NOT(ISERROR(SEARCH("?G -",M127)))</formula>
    </cfRule>
    <cfRule type="containsText" dxfId="2509" priority="1452" operator="containsText" text="?F -">
      <formula>NOT(ISERROR(SEARCH("?F -",M127)))</formula>
    </cfRule>
    <cfRule type="containsText" dxfId="2508" priority="1453" operator="containsText" text="?E -">
      <formula>NOT(ISERROR(SEARCH("?E -",M127)))</formula>
    </cfRule>
    <cfRule type="containsText" dxfId="2507" priority="1454" operator="containsText" text="?D -">
      <formula>NOT(ISERROR(SEARCH("?D -",M127)))</formula>
    </cfRule>
    <cfRule type="containsText" dxfId="2506" priority="1455" operator="containsText" text="?C -">
      <formula>NOT(ISERROR(SEARCH("?C -",M127)))</formula>
    </cfRule>
    <cfRule type="containsText" dxfId="2505" priority="1456" operator="containsText" text="?B -">
      <formula>NOT(ISERROR(SEARCH("?B -",M127)))</formula>
    </cfRule>
    <cfRule type="containsText" dxfId="2504" priority="1457" operator="containsText" text="?A -">
      <formula>NOT(ISERROR(SEARCH("?A -",M127)))</formula>
    </cfRule>
  </conditionalFormatting>
  <conditionalFormatting sqref="M120">
    <cfRule type="expression" dxfId="2503" priority="1449">
      <formula>N120&gt;N119</formula>
    </cfRule>
  </conditionalFormatting>
  <conditionalFormatting sqref="M120">
    <cfRule type="containsText" dxfId="2502" priority="1441" operator="containsText" text="?H -">
      <formula>NOT(ISERROR(SEARCH("?H -",M120)))</formula>
    </cfRule>
    <cfRule type="containsText" dxfId="2501" priority="1442" operator="containsText" text="?G -">
      <formula>NOT(ISERROR(SEARCH("?G -",M120)))</formula>
    </cfRule>
    <cfRule type="containsText" dxfId="2500" priority="1443" operator="containsText" text="?F -">
      <formula>NOT(ISERROR(SEARCH("?F -",M120)))</formula>
    </cfRule>
    <cfRule type="containsText" dxfId="2499" priority="1444" operator="containsText" text="?E -">
      <formula>NOT(ISERROR(SEARCH("?E -",M120)))</formula>
    </cfRule>
    <cfRule type="containsText" dxfId="2498" priority="1445" operator="containsText" text="?D -">
      <formula>NOT(ISERROR(SEARCH("?D -",M120)))</formula>
    </cfRule>
    <cfRule type="containsText" dxfId="2497" priority="1446" operator="containsText" text="?C -">
      <formula>NOT(ISERROR(SEARCH("?C -",M120)))</formula>
    </cfRule>
    <cfRule type="containsText" dxfId="2496" priority="1447" operator="containsText" text="?B -">
      <formula>NOT(ISERROR(SEARCH("?B -",M120)))</formula>
    </cfRule>
    <cfRule type="containsText" dxfId="2495" priority="1448" operator="containsText" text="?A -">
      <formula>NOT(ISERROR(SEARCH("?A -",M120)))</formula>
    </cfRule>
  </conditionalFormatting>
  <conditionalFormatting sqref="M119">
    <cfRule type="expression" dxfId="2494" priority="1440">
      <formula>N119&gt;N120</formula>
    </cfRule>
  </conditionalFormatting>
  <conditionalFormatting sqref="M119">
    <cfRule type="containsText" dxfId="2493" priority="1432" operator="containsText" text="?H -">
      <formula>NOT(ISERROR(SEARCH("?H -",M119)))</formula>
    </cfRule>
    <cfRule type="containsText" dxfId="2492" priority="1433" operator="containsText" text="?G -">
      <formula>NOT(ISERROR(SEARCH("?G -",M119)))</formula>
    </cfRule>
    <cfRule type="containsText" dxfId="2491" priority="1434" operator="containsText" text="?F -">
      <formula>NOT(ISERROR(SEARCH("?F -",M119)))</formula>
    </cfRule>
    <cfRule type="containsText" dxfId="2490" priority="1435" operator="containsText" text="?E -">
      <formula>NOT(ISERROR(SEARCH("?E -",M119)))</formula>
    </cfRule>
    <cfRule type="containsText" dxfId="2489" priority="1436" operator="containsText" text="?D -">
      <formula>NOT(ISERROR(SEARCH("?D -",M119)))</formula>
    </cfRule>
    <cfRule type="containsText" dxfId="2488" priority="1437" operator="containsText" text="?C -">
      <formula>NOT(ISERROR(SEARCH("?C -",M119)))</formula>
    </cfRule>
    <cfRule type="containsText" dxfId="2487" priority="1438" operator="containsText" text="?B -">
      <formula>NOT(ISERROR(SEARCH("?B -",M119)))</formula>
    </cfRule>
    <cfRule type="containsText" dxfId="2486" priority="1439" operator="containsText" text="?A -">
      <formula>NOT(ISERROR(SEARCH("?A -",M119)))</formula>
    </cfRule>
  </conditionalFormatting>
  <conditionalFormatting sqref="M112">
    <cfRule type="expression" dxfId="2485" priority="1431">
      <formula>N112&gt;N111</formula>
    </cfRule>
  </conditionalFormatting>
  <conditionalFormatting sqref="M112">
    <cfRule type="containsText" dxfId="2484" priority="1423" operator="containsText" text="?H -">
      <formula>NOT(ISERROR(SEARCH("?H -",M112)))</formula>
    </cfRule>
    <cfRule type="containsText" dxfId="2483" priority="1424" operator="containsText" text="?G -">
      <formula>NOT(ISERROR(SEARCH("?G -",M112)))</formula>
    </cfRule>
    <cfRule type="containsText" dxfId="2482" priority="1425" operator="containsText" text="?F -">
      <formula>NOT(ISERROR(SEARCH("?F -",M112)))</formula>
    </cfRule>
    <cfRule type="containsText" dxfId="2481" priority="1426" operator="containsText" text="?E -">
      <formula>NOT(ISERROR(SEARCH("?E -",M112)))</formula>
    </cfRule>
    <cfRule type="containsText" dxfId="2480" priority="1427" operator="containsText" text="?D -">
      <formula>NOT(ISERROR(SEARCH("?D -",M112)))</formula>
    </cfRule>
    <cfRule type="containsText" dxfId="2479" priority="1428" operator="containsText" text="?C -">
      <formula>NOT(ISERROR(SEARCH("?C -",M112)))</formula>
    </cfRule>
    <cfRule type="containsText" dxfId="2478" priority="1429" operator="containsText" text="?B -">
      <formula>NOT(ISERROR(SEARCH("?B -",M112)))</formula>
    </cfRule>
    <cfRule type="containsText" dxfId="2477" priority="1430" operator="containsText" text="?A -">
      <formula>NOT(ISERROR(SEARCH("?A -",M112)))</formula>
    </cfRule>
  </conditionalFormatting>
  <conditionalFormatting sqref="M111">
    <cfRule type="expression" dxfId="2476" priority="1422">
      <formula>N111&gt;N112</formula>
    </cfRule>
  </conditionalFormatting>
  <conditionalFormatting sqref="M111">
    <cfRule type="containsText" dxfId="2475" priority="1414" operator="containsText" text="?H -">
      <formula>NOT(ISERROR(SEARCH("?H -",M111)))</formula>
    </cfRule>
    <cfRule type="containsText" dxfId="2474" priority="1415" operator="containsText" text="?G -">
      <formula>NOT(ISERROR(SEARCH("?G -",M111)))</formula>
    </cfRule>
    <cfRule type="containsText" dxfId="2473" priority="1416" operator="containsText" text="?F -">
      <formula>NOT(ISERROR(SEARCH("?F -",M111)))</formula>
    </cfRule>
    <cfRule type="containsText" dxfId="2472" priority="1417" operator="containsText" text="?E -">
      <formula>NOT(ISERROR(SEARCH("?E -",M111)))</formula>
    </cfRule>
    <cfRule type="containsText" dxfId="2471" priority="1418" operator="containsText" text="?D -">
      <formula>NOT(ISERROR(SEARCH("?D -",M111)))</formula>
    </cfRule>
    <cfRule type="containsText" dxfId="2470" priority="1419" operator="containsText" text="?C -">
      <formula>NOT(ISERROR(SEARCH("?C -",M111)))</formula>
    </cfRule>
    <cfRule type="containsText" dxfId="2469" priority="1420" operator="containsText" text="?B -">
      <formula>NOT(ISERROR(SEARCH("?B -",M111)))</formula>
    </cfRule>
    <cfRule type="containsText" dxfId="2468" priority="1421" operator="containsText" text="?A -">
      <formula>NOT(ISERROR(SEARCH("?A -",M111)))</formula>
    </cfRule>
  </conditionalFormatting>
  <conditionalFormatting sqref="Q124">
    <cfRule type="expression" dxfId="2467" priority="1413">
      <formula>R124&gt;R123</formula>
    </cfRule>
  </conditionalFormatting>
  <conditionalFormatting sqref="Q124">
    <cfRule type="containsText" dxfId="2466" priority="1405" operator="containsText" text="?H -">
      <formula>NOT(ISERROR(SEARCH("?H -",Q124)))</formula>
    </cfRule>
    <cfRule type="containsText" dxfId="2465" priority="1406" operator="containsText" text="?G -">
      <formula>NOT(ISERROR(SEARCH("?G -",Q124)))</formula>
    </cfRule>
    <cfRule type="containsText" dxfId="2464" priority="1407" operator="containsText" text="?F -">
      <formula>NOT(ISERROR(SEARCH("?F -",Q124)))</formula>
    </cfRule>
    <cfRule type="containsText" dxfId="2463" priority="1408" operator="containsText" text="?E -">
      <formula>NOT(ISERROR(SEARCH("?E -",Q124)))</formula>
    </cfRule>
    <cfRule type="containsText" dxfId="2462" priority="1409" operator="containsText" text="?D -">
      <formula>NOT(ISERROR(SEARCH("?D -",Q124)))</formula>
    </cfRule>
    <cfRule type="containsText" dxfId="2461" priority="1410" operator="containsText" text="?C -">
      <formula>NOT(ISERROR(SEARCH("?C -",Q124)))</formula>
    </cfRule>
    <cfRule type="containsText" dxfId="2460" priority="1411" operator="containsText" text="?B -">
      <formula>NOT(ISERROR(SEARCH("?B -",Q124)))</formula>
    </cfRule>
    <cfRule type="containsText" dxfId="2459" priority="1412" operator="containsText" text="?A -">
      <formula>NOT(ISERROR(SEARCH("?A -",Q124)))</formula>
    </cfRule>
  </conditionalFormatting>
  <conditionalFormatting sqref="Q123">
    <cfRule type="expression" dxfId="2458" priority="1404">
      <formula>R123&gt;R124</formula>
    </cfRule>
  </conditionalFormatting>
  <conditionalFormatting sqref="Q123">
    <cfRule type="containsText" dxfId="2457" priority="1396" operator="containsText" text="?H -">
      <formula>NOT(ISERROR(SEARCH("?H -",Q123)))</formula>
    </cfRule>
    <cfRule type="containsText" dxfId="2456" priority="1397" operator="containsText" text="?G -">
      <formula>NOT(ISERROR(SEARCH("?G -",Q123)))</formula>
    </cfRule>
    <cfRule type="containsText" dxfId="2455" priority="1398" operator="containsText" text="?F -">
      <formula>NOT(ISERROR(SEARCH("?F -",Q123)))</formula>
    </cfRule>
    <cfRule type="containsText" dxfId="2454" priority="1399" operator="containsText" text="?E -">
      <formula>NOT(ISERROR(SEARCH("?E -",Q123)))</formula>
    </cfRule>
    <cfRule type="containsText" dxfId="2453" priority="1400" operator="containsText" text="?D -">
      <formula>NOT(ISERROR(SEARCH("?D -",Q123)))</formula>
    </cfRule>
    <cfRule type="containsText" dxfId="2452" priority="1401" operator="containsText" text="?C -">
      <formula>NOT(ISERROR(SEARCH("?C -",Q123)))</formula>
    </cfRule>
    <cfRule type="containsText" dxfId="2451" priority="1402" operator="containsText" text="?B -">
      <formula>NOT(ISERROR(SEARCH("?B -",Q123)))</formula>
    </cfRule>
    <cfRule type="containsText" dxfId="2450" priority="1403" operator="containsText" text="?A -">
      <formula>NOT(ISERROR(SEARCH("?A -",Q123)))</formula>
    </cfRule>
  </conditionalFormatting>
  <conditionalFormatting sqref="U116">
    <cfRule type="expression" dxfId="2449" priority="1395">
      <formula>V116&gt;V115</formula>
    </cfRule>
  </conditionalFormatting>
  <conditionalFormatting sqref="U116">
    <cfRule type="containsText" dxfId="2448" priority="1387" operator="containsText" text="?H -">
      <formula>NOT(ISERROR(SEARCH("?H -",U116)))</formula>
    </cfRule>
    <cfRule type="containsText" dxfId="2447" priority="1388" operator="containsText" text="?G -">
      <formula>NOT(ISERROR(SEARCH("?G -",U116)))</formula>
    </cfRule>
    <cfRule type="containsText" dxfId="2446" priority="1389" operator="containsText" text="?F -">
      <formula>NOT(ISERROR(SEARCH("?F -",U116)))</formula>
    </cfRule>
    <cfRule type="containsText" dxfId="2445" priority="1390" operator="containsText" text="?E -">
      <formula>NOT(ISERROR(SEARCH("?E -",U116)))</formula>
    </cfRule>
    <cfRule type="containsText" dxfId="2444" priority="1391" operator="containsText" text="?D -">
      <formula>NOT(ISERROR(SEARCH("?D -",U116)))</formula>
    </cfRule>
    <cfRule type="containsText" dxfId="2443" priority="1392" operator="containsText" text="?C -">
      <formula>NOT(ISERROR(SEARCH("?C -",U116)))</formula>
    </cfRule>
    <cfRule type="containsText" dxfId="2442" priority="1393" operator="containsText" text="?B -">
      <formula>NOT(ISERROR(SEARCH("?B -",U116)))</formula>
    </cfRule>
    <cfRule type="containsText" dxfId="2441" priority="1394" operator="containsText" text="?A -">
      <formula>NOT(ISERROR(SEARCH("?A -",U116)))</formula>
    </cfRule>
  </conditionalFormatting>
  <conditionalFormatting sqref="U115">
    <cfRule type="expression" dxfId="2440" priority="1386">
      <formula>V115&gt;V116</formula>
    </cfRule>
  </conditionalFormatting>
  <conditionalFormatting sqref="U115">
    <cfRule type="containsText" dxfId="2439" priority="1378" operator="containsText" text="?H -">
      <formula>NOT(ISERROR(SEARCH("?H -",U115)))</formula>
    </cfRule>
    <cfRule type="containsText" dxfId="2438" priority="1379" operator="containsText" text="?G -">
      <formula>NOT(ISERROR(SEARCH("?G -",U115)))</formula>
    </cfRule>
    <cfRule type="containsText" dxfId="2437" priority="1380" operator="containsText" text="?F -">
      <formula>NOT(ISERROR(SEARCH("?F -",U115)))</formula>
    </cfRule>
    <cfRule type="containsText" dxfId="2436" priority="1381" operator="containsText" text="?E -">
      <formula>NOT(ISERROR(SEARCH("?E -",U115)))</formula>
    </cfRule>
    <cfRule type="containsText" dxfId="2435" priority="1382" operator="containsText" text="?D -">
      <formula>NOT(ISERROR(SEARCH("?D -",U115)))</formula>
    </cfRule>
    <cfRule type="containsText" dxfId="2434" priority="1383" operator="containsText" text="?C -">
      <formula>NOT(ISERROR(SEARCH("?C -",U115)))</formula>
    </cfRule>
    <cfRule type="containsText" dxfId="2433" priority="1384" operator="containsText" text="?B -">
      <formula>NOT(ISERROR(SEARCH("?B -",U115)))</formula>
    </cfRule>
    <cfRule type="containsText" dxfId="2432" priority="1385" operator="containsText" text="?A -">
      <formula>NOT(ISERROR(SEARCH("?A -",U115)))</formula>
    </cfRule>
  </conditionalFormatting>
  <conditionalFormatting sqref="Q108">
    <cfRule type="expression" dxfId="2431" priority="1377">
      <formula>R108&gt;R107</formula>
    </cfRule>
  </conditionalFormatting>
  <conditionalFormatting sqref="Q108">
    <cfRule type="containsText" dxfId="2430" priority="1369" operator="containsText" text="?H -">
      <formula>NOT(ISERROR(SEARCH("?H -",Q108)))</formula>
    </cfRule>
    <cfRule type="containsText" dxfId="2429" priority="1370" operator="containsText" text="?G -">
      <formula>NOT(ISERROR(SEARCH("?G -",Q108)))</formula>
    </cfRule>
    <cfRule type="containsText" dxfId="2428" priority="1371" operator="containsText" text="?F -">
      <formula>NOT(ISERROR(SEARCH("?F -",Q108)))</formula>
    </cfRule>
    <cfRule type="containsText" dxfId="2427" priority="1372" operator="containsText" text="?E -">
      <formula>NOT(ISERROR(SEARCH("?E -",Q108)))</formula>
    </cfRule>
    <cfRule type="containsText" dxfId="2426" priority="1373" operator="containsText" text="?D -">
      <formula>NOT(ISERROR(SEARCH("?D -",Q108)))</formula>
    </cfRule>
    <cfRule type="containsText" dxfId="2425" priority="1374" operator="containsText" text="?C -">
      <formula>NOT(ISERROR(SEARCH("?C -",Q108)))</formula>
    </cfRule>
    <cfRule type="containsText" dxfId="2424" priority="1375" operator="containsText" text="?B -">
      <formula>NOT(ISERROR(SEARCH("?B -",Q108)))</formula>
    </cfRule>
    <cfRule type="containsText" dxfId="2423" priority="1376" operator="containsText" text="?A -">
      <formula>NOT(ISERROR(SEARCH("?A -",Q108)))</formula>
    </cfRule>
  </conditionalFormatting>
  <conditionalFormatting sqref="Q107">
    <cfRule type="expression" dxfId="2422" priority="1368">
      <formula>R107&gt;R108</formula>
    </cfRule>
  </conditionalFormatting>
  <conditionalFormatting sqref="Q107">
    <cfRule type="containsText" dxfId="2421" priority="1360" operator="containsText" text="?H -">
      <formula>NOT(ISERROR(SEARCH("?H -",Q107)))</formula>
    </cfRule>
    <cfRule type="containsText" dxfId="2420" priority="1361" operator="containsText" text="?G -">
      <formula>NOT(ISERROR(SEARCH("?G -",Q107)))</formula>
    </cfRule>
    <cfRule type="containsText" dxfId="2419" priority="1362" operator="containsText" text="?F -">
      <formula>NOT(ISERROR(SEARCH("?F -",Q107)))</formula>
    </cfRule>
    <cfRule type="containsText" dxfId="2418" priority="1363" operator="containsText" text="?E -">
      <formula>NOT(ISERROR(SEARCH("?E -",Q107)))</formula>
    </cfRule>
    <cfRule type="containsText" dxfId="2417" priority="1364" operator="containsText" text="?D -">
      <formula>NOT(ISERROR(SEARCH("?D -",Q107)))</formula>
    </cfRule>
    <cfRule type="containsText" dxfId="2416" priority="1365" operator="containsText" text="?C -">
      <formula>NOT(ISERROR(SEARCH("?C -",Q107)))</formula>
    </cfRule>
    <cfRule type="containsText" dxfId="2415" priority="1366" operator="containsText" text="?B -">
      <formula>NOT(ISERROR(SEARCH("?B -",Q107)))</formula>
    </cfRule>
    <cfRule type="containsText" dxfId="2414" priority="1367" operator="containsText" text="?A -">
      <formula>NOT(ISERROR(SEARCH("?A -",Q107)))</formula>
    </cfRule>
  </conditionalFormatting>
  <conditionalFormatting sqref="M104">
    <cfRule type="expression" dxfId="2413" priority="1359">
      <formula>N104&gt;N103</formula>
    </cfRule>
  </conditionalFormatting>
  <conditionalFormatting sqref="M104">
    <cfRule type="containsText" dxfId="2412" priority="1351" operator="containsText" text="?H -">
      <formula>NOT(ISERROR(SEARCH("?H -",M104)))</formula>
    </cfRule>
    <cfRule type="containsText" dxfId="2411" priority="1352" operator="containsText" text="?G -">
      <formula>NOT(ISERROR(SEARCH("?G -",M104)))</formula>
    </cfRule>
    <cfRule type="containsText" dxfId="2410" priority="1353" operator="containsText" text="?F -">
      <formula>NOT(ISERROR(SEARCH("?F -",M104)))</formula>
    </cfRule>
    <cfRule type="containsText" dxfId="2409" priority="1354" operator="containsText" text="?E -">
      <formula>NOT(ISERROR(SEARCH("?E -",M104)))</formula>
    </cfRule>
    <cfRule type="containsText" dxfId="2408" priority="1355" operator="containsText" text="?D -">
      <formula>NOT(ISERROR(SEARCH("?D -",M104)))</formula>
    </cfRule>
    <cfRule type="containsText" dxfId="2407" priority="1356" operator="containsText" text="?C -">
      <formula>NOT(ISERROR(SEARCH("?C -",M104)))</formula>
    </cfRule>
    <cfRule type="containsText" dxfId="2406" priority="1357" operator="containsText" text="?B -">
      <formula>NOT(ISERROR(SEARCH("?B -",M104)))</formula>
    </cfRule>
    <cfRule type="containsText" dxfId="2405" priority="1358" operator="containsText" text="?A -">
      <formula>NOT(ISERROR(SEARCH("?A -",M104)))</formula>
    </cfRule>
  </conditionalFormatting>
  <conditionalFormatting sqref="M103">
    <cfRule type="expression" dxfId="2404" priority="1350">
      <formula>N103&gt;N104</formula>
    </cfRule>
  </conditionalFormatting>
  <conditionalFormatting sqref="M103">
    <cfRule type="containsText" dxfId="2403" priority="1342" operator="containsText" text="?H -">
      <formula>NOT(ISERROR(SEARCH("?H -",M103)))</formula>
    </cfRule>
    <cfRule type="containsText" dxfId="2402" priority="1343" operator="containsText" text="?G -">
      <formula>NOT(ISERROR(SEARCH("?G -",M103)))</formula>
    </cfRule>
    <cfRule type="containsText" dxfId="2401" priority="1344" operator="containsText" text="?F -">
      <formula>NOT(ISERROR(SEARCH("?F -",M103)))</formula>
    </cfRule>
    <cfRule type="containsText" dxfId="2400" priority="1345" operator="containsText" text="?E -">
      <formula>NOT(ISERROR(SEARCH("?E -",M103)))</formula>
    </cfRule>
    <cfRule type="containsText" dxfId="2399" priority="1346" operator="containsText" text="?D -">
      <formula>NOT(ISERROR(SEARCH("?D -",M103)))</formula>
    </cfRule>
    <cfRule type="containsText" dxfId="2398" priority="1347" operator="containsText" text="?C -">
      <formula>NOT(ISERROR(SEARCH("?C -",M103)))</formula>
    </cfRule>
    <cfRule type="containsText" dxfId="2397" priority="1348" operator="containsText" text="?B -">
      <formula>NOT(ISERROR(SEARCH("?B -",M103)))</formula>
    </cfRule>
    <cfRule type="containsText" dxfId="2396" priority="1349" operator="containsText" text="?A -">
      <formula>NOT(ISERROR(SEARCH("?A -",M103)))</formula>
    </cfRule>
  </conditionalFormatting>
  <conditionalFormatting sqref="M96">
    <cfRule type="expression" dxfId="2395" priority="1341">
      <formula>N96&gt;N95</formula>
    </cfRule>
  </conditionalFormatting>
  <conditionalFormatting sqref="M96">
    <cfRule type="containsText" dxfId="2394" priority="1333" operator="containsText" text="?H -">
      <formula>NOT(ISERROR(SEARCH("?H -",M96)))</formula>
    </cfRule>
    <cfRule type="containsText" dxfId="2393" priority="1334" operator="containsText" text="?G -">
      <formula>NOT(ISERROR(SEARCH("?G -",M96)))</formula>
    </cfRule>
    <cfRule type="containsText" dxfId="2392" priority="1335" operator="containsText" text="?F -">
      <formula>NOT(ISERROR(SEARCH("?F -",M96)))</formula>
    </cfRule>
    <cfRule type="containsText" dxfId="2391" priority="1336" operator="containsText" text="?E -">
      <formula>NOT(ISERROR(SEARCH("?E -",M96)))</formula>
    </cfRule>
    <cfRule type="containsText" dxfId="2390" priority="1337" operator="containsText" text="?D -">
      <formula>NOT(ISERROR(SEARCH("?D -",M96)))</formula>
    </cfRule>
    <cfRule type="containsText" dxfId="2389" priority="1338" operator="containsText" text="?C -">
      <formula>NOT(ISERROR(SEARCH("?C -",M96)))</formula>
    </cfRule>
    <cfRule type="containsText" dxfId="2388" priority="1339" operator="containsText" text="?B -">
      <formula>NOT(ISERROR(SEARCH("?B -",M96)))</formula>
    </cfRule>
    <cfRule type="containsText" dxfId="2387" priority="1340" operator="containsText" text="?A -">
      <formula>NOT(ISERROR(SEARCH("?A -",M96)))</formula>
    </cfRule>
  </conditionalFormatting>
  <conditionalFormatting sqref="M95">
    <cfRule type="expression" dxfId="2386" priority="1332">
      <formula>N95&gt;N96</formula>
    </cfRule>
  </conditionalFormatting>
  <conditionalFormatting sqref="M95">
    <cfRule type="containsText" dxfId="2385" priority="1324" operator="containsText" text="?H -">
      <formula>NOT(ISERROR(SEARCH("?H -",M95)))</formula>
    </cfRule>
    <cfRule type="containsText" dxfId="2384" priority="1325" operator="containsText" text="?G -">
      <formula>NOT(ISERROR(SEARCH("?G -",M95)))</formula>
    </cfRule>
    <cfRule type="containsText" dxfId="2383" priority="1326" operator="containsText" text="?F -">
      <formula>NOT(ISERROR(SEARCH("?F -",M95)))</formula>
    </cfRule>
    <cfRule type="containsText" dxfId="2382" priority="1327" operator="containsText" text="?E -">
      <formula>NOT(ISERROR(SEARCH("?E -",M95)))</formula>
    </cfRule>
    <cfRule type="containsText" dxfId="2381" priority="1328" operator="containsText" text="?D -">
      <formula>NOT(ISERROR(SEARCH("?D -",M95)))</formula>
    </cfRule>
    <cfRule type="containsText" dxfId="2380" priority="1329" operator="containsText" text="?C -">
      <formula>NOT(ISERROR(SEARCH("?C -",M95)))</formula>
    </cfRule>
    <cfRule type="containsText" dxfId="2379" priority="1330" operator="containsText" text="?B -">
      <formula>NOT(ISERROR(SEARCH("?B -",M95)))</formula>
    </cfRule>
    <cfRule type="containsText" dxfId="2378" priority="1331" operator="containsText" text="?A -">
      <formula>NOT(ISERROR(SEARCH("?A -",M95)))</formula>
    </cfRule>
  </conditionalFormatting>
  <conditionalFormatting sqref="Y100">
    <cfRule type="expression" dxfId="2377" priority="1323">
      <formula>Z100&gt;Z99</formula>
    </cfRule>
  </conditionalFormatting>
  <conditionalFormatting sqref="Y100">
    <cfRule type="containsText" dxfId="2376" priority="1315" operator="containsText" text="?H -">
      <formula>NOT(ISERROR(SEARCH("?H -",Y100)))</formula>
    </cfRule>
    <cfRule type="containsText" dxfId="2375" priority="1316" operator="containsText" text="?G -">
      <formula>NOT(ISERROR(SEARCH("?G -",Y100)))</formula>
    </cfRule>
    <cfRule type="containsText" dxfId="2374" priority="1317" operator="containsText" text="?F -">
      <formula>NOT(ISERROR(SEARCH("?F -",Y100)))</formula>
    </cfRule>
    <cfRule type="containsText" dxfId="2373" priority="1318" operator="containsText" text="?E -">
      <formula>NOT(ISERROR(SEARCH("?E -",Y100)))</formula>
    </cfRule>
    <cfRule type="containsText" dxfId="2372" priority="1319" operator="containsText" text="?D -">
      <formula>NOT(ISERROR(SEARCH("?D -",Y100)))</formula>
    </cfRule>
    <cfRule type="containsText" dxfId="2371" priority="1320" operator="containsText" text="?C -">
      <formula>NOT(ISERROR(SEARCH("?C -",Y100)))</formula>
    </cfRule>
    <cfRule type="containsText" dxfId="2370" priority="1321" operator="containsText" text="?B -">
      <formula>NOT(ISERROR(SEARCH("?B -",Y100)))</formula>
    </cfRule>
    <cfRule type="containsText" dxfId="2369" priority="1322" operator="containsText" text="?A -">
      <formula>NOT(ISERROR(SEARCH("?A -",Y100)))</formula>
    </cfRule>
  </conditionalFormatting>
  <conditionalFormatting sqref="Y99">
    <cfRule type="expression" dxfId="2368" priority="1314">
      <formula>Z99&gt;Z100</formula>
    </cfRule>
  </conditionalFormatting>
  <conditionalFormatting sqref="Y99">
    <cfRule type="containsText" dxfId="2367" priority="1306" operator="containsText" text="?H -">
      <formula>NOT(ISERROR(SEARCH("?H -",Y99)))</formula>
    </cfRule>
    <cfRule type="containsText" dxfId="2366" priority="1307" operator="containsText" text="?G -">
      <formula>NOT(ISERROR(SEARCH("?G -",Y99)))</formula>
    </cfRule>
    <cfRule type="containsText" dxfId="2365" priority="1308" operator="containsText" text="?F -">
      <formula>NOT(ISERROR(SEARCH("?F -",Y99)))</formula>
    </cfRule>
    <cfRule type="containsText" dxfId="2364" priority="1309" operator="containsText" text="?E -">
      <formula>NOT(ISERROR(SEARCH("?E -",Y99)))</formula>
    </cfRule>
    <cfRule type="containsText" dxfId="2363" priority="1310" operator="containsText" text="?D -">
      <formula>NOT(ISERROR(SEARCH("?D -",Y99)))</formula>
    </cfRule>
    <cfRule type="containsText" dxfId="2362" priority="1311" operator="containsText" text="?C -">
      <formula>NOT(ISERROR(SEARCH("?C -",Y99)))</formula>
    </cfRule>
    <cfRule type="containsText" dxfId="2361" priority="1312" operator="containsText" text="?B -">
      <formula>NOT(ISERROR(SEARCH("?B -",Y99)))</formula>
    </cfRule>
    <cfRule type="containsText" dxfId="2360" priority="1313" operator="containsText" text="?A -">
      <formula>NOT(ISERROR(SEARCH("?A -",Y99)))</formula>
    </cfRule>
  </conditionalFormatting>
  <conditionalFormatting sqref="AC102">
    <cfRule type="expression" dxfId="2359" priority="1305">
      <formula>AD102&gt;AD101</formula>
    </cfRule>
  </conditionalFormatting>
  <conditionalFormatting sqref="AC102">
    <cfRule type="containsText" dxfId="2358" priority="1297" operator="containsText" text="?H -">
      <formula>NOT(ISERROR(SEARCH("?H -",AC102)))</formula>
    </cfRule>
    <cfRule type="containsText" dxfId="2357" priority="1298" operator="containsText" text="?G -">
      <formula>NOT(ISERROR(SEARCH("?G -",AC102)))</formula>
    </cfRule>
    <cfRule type="containsText" dxfId="2356" priority="1299" operator="containsText" text="?F -">
      <formula>NOT(ISERROR(SEARCH("?F -",AC102)))</formula>
    </cfRule>
    <cfRule type="containsText" dxfId="2355" priority="1300" operator="containsText" text="?E -">
      <formula>NOT(ISERROR(SEARCH("?E -",AC102)))</formula>
    </cfRule>
    <cfRule type="containsText" dxfId="2354" priority="1301" operator="containsText" text="?D -">
      <formula>NOT(ISERROR(SEARCH("?D -",AC102)))</formula>
    </cfRule>
    <cfRule type="containsText" dxfId="2353" priority="1302" operator="containsText" text="?C -">
      <formula>NOT(ISERROR(SEARCH("?C -",AC102)))</formula>
    </cfRule>
    <cfRule type="containsText" dxfId="2352" priority="1303" operator="containsText" text="?B -">
      <formula>NOT(ISERROR(SEARCH("?B -",AC102)))</formula>
    </cfRule>
    <cfRule type="containsText" dxfId="2351" priority="1304" operator="containsText" text="?A -">
      <formula>NOT(ISERROR(SEARCH("?A -",AC102)))</formula>
    </cfRule>
  </conditionalFormatting>
  <conditionalFormatting sqref="AC101">
    <cfRule type="expression" dxfId="2350" priority="1296">
      <formula>AD101&gt;AD102</formula>
    </cfRule>
  </conditionalFormatting>
  <conditionalFormatting sqref="AC101">
    <cfRule type="containsText" dxfId="2349" priority="1288" operator="containsText" text="?H -">
      <formula>NOT(ISERROR(SEARCH("?H -",AC101)))</formula>
    </cfRule>
    <cfRule type="containsText" dxfId="2348" priority="1289" operator="containsText" text="?G -">
      <formula>NOT(ISERROR(SEARCH("?G -",AC101)))</formula>
    </cfRule>
    <cfRule type="containsText" dxfId="2347" priority="1290" operator="containsText" text="?F -">
      <formula>NOT(ISERROR(SEARCH("?F -",AC101)))</formula>
    </cfRule>
    <cfRule type="containsText" dxfId="2346" priority="1291" operator="containsText" text="?E -">
      <formula>NOT(ISERROR(SEARCH("?E -",AC101)))</formula>
    </cfRule>
    <cfRule type="containsText" dxfId="2345" priority="1292" operator="containsText" text="?D -">
      <formula>NOT(ISERROR(SEARCH("?D -",AC101)))</formula>
    </cfRule>
    <cfRule type="containsText" dxfId="2344" priority="1293" operator="containsText" text="?C -">
      <formula>NOT(ISERROR(SEARCH("?C -",AC101)))</formula>
    </cfRule>
    <cfRule type="containsText" dxfId="2343" priority="1294" operator="containsText" text="?B -">
      <formula>NOT(ISERROR(SEARCH("?B -",AC101)))</formula>
    </cfRule>
    <cfRule type="containsText" dxfId="2342" priority="1295" operator="containsText" text="?A -">
      <formula>NOT(ISERROR(SEARCH("?A -",AC101)))</formula>
    </cfRule>
  </conditionalFormatting>
  <conditionalFormatting sqref="Q92">
    <cfRule type="expression" dxfId="2341" priority="1287">
      <formula>R92&gt;R91</formula>
    </cfRule>
  </conditionalFormatting>
  <conditionalFormatting sqref="Q92">
    <cfRule type="containsText" dxfId="2340" priority="1279" operator="containsText" text="?H -">
      <formula>NOT(ISERROR(SEARCH("?H -",Q92)))</formula>
    </cfRule>
    <cfRule type="containsText" dxfId="2339" priority="1280" operator="containsText" text="?G -">
      <formula>NOT(ISERROR(SEARCH("?G -",Q92)))</formula>
    </cfRule>
    <cfRule type="containsText" dxfId="2338" priority="1281" operator="containsText" text="?F -">
      <formula>NOT(ISERROR(SEARCH("?F -",Q92)))</formula>
    </cfRule>
    <cfRule type="containsText" dxfId="2337" priority="1282" operator="containsText" text="?E -">
      <formula>NOT(ISERROR(SEARCH("?E -",Q92)))</formula>
    </cfRule>
    <cfRule type="containsText" dxfId="2336" priority="1283" operator="containsText" text="?D -">
      <formula>NOT(ISERROR(SEARCH("?D -",Q92)))</formula>
    </cfRule>
    <cfRule type="containsText" dxfId="2335" priority="1284" operator="containsText" text="?C -">
      <formula>NOT(ISERROR(SEARCH("?C -",Q92)))</formula>
    </cfRule>
    <cfRule type="containsText" dxfId="2334" priority="1285" operator="containsText" text="?B -">
      <formula>NOT(ISERROR(SEARCH("?B -",Q92)))</formula>
    </cfRule>
    <cfRule type="containsText" dxfId="2333" priority="1286" operator="containsText" text="?A -">
      <formula>NOT(ISERROR(SEARCH("?A -",Q92)))</formula>
    </cfRule>
  </conditionalFormatting>
  <conditionalFormatting sqref="Q91">
    <cfRule type="expression" dxfId="2332" priority="1278">
      <formula>R91&gt;R92</formula>
    </cfRule>
  </conditionalFormatting>
  <conditionalFormatting sqref="Q91">
    <cfRule type="containsText" dxfId="2331" priority="1270" operator="containsText" text="?H -">
      <formula>NOT(ISERROR(SEARCH("?H -",Q91)))</formula>
    </cfRule>
    <cfRule type="containsText" dxfId="2330" priority="1271" operator="containsText" text="?G -">
      <formula>NOT(ISERROR(SEARCH("?G -",Q91)))</formula>
    </cfRule>
    <cfRule type="containsText" dxfId="2329" priority="1272" operator="containsText" text="?F -">
      <formula>NOT(ISERROR(SEARCH("?F -",Q91)))</formula>
    </cfRule>
    <cfRule type="containsText" dxfId="2328" priority="1273" operator="containsText" text="?E -">
      <formula>NOT(ISERROR(SEARCH("?E -",Q91)))</formula>
    </cfRule>
    <cfRule type="containsText" dxfId="2327" priority="1274" operator="containsText" text="?D -">
      <formula>NOT(ISERROR(SEARCH("?D -",Q91)))</formula>
    </cfRule>
    <cfRule type="containsText" dxfId="2326" priority="1275" operator="containsText" text="?C -">
      <formula>NOT(ISERROR(SEARCH("?C -",Q91)))</formula>
    </cfRule>
    <cfRule type="containsText" dxfId="2325" priority="1276" operator="containsText" text="?B -">
      <formula>NOT(ISERROR(SEARCH("?B -",Q91)))</formula>
    </cfRule>
    <cfRule type="containsText" dxfId="2324" priority="1277" operator="containsText" text="?A -">
      <formula>NOT(ISERROR(SEARCH("?A -",Q91)))</formula>
    </cfRule>
  </conditionalFormatting>
  <conditionalFormatting sqref="M88">
    <cfRule type="expression" dxfId="2323" priority="1269">
      <formula>N88&gt;N87</formula>
    </cfRule>
  </conditionalFormatting>
  <conditionalFormatting sqref="M88">
    <cfRule type="containsText" dxfId="2322" priority="1261" operator="containsText" text="?H -">
      <formula>NOT(ISERROR(SEARCH("?H -",M88)))</formula>
    </cfRule>
    <cfRule type="containsText" dxfId="2321" priority="1262" operator="containsText" text="?G -">
      <formula>NOT(ISERROR(SEARCH("?G -",M88)))</formula>
    </cfRule>
    <cfRule type="containsText" dxfId="2320" priority="1263" operator="containsText" text="?F -">
      <formula>NOT(ISERROR(SEARCH("?F -",M88)))</formula>
    </cfRule>
    <cfRule type="containsText" dxfId="2319" priority="1264" operator="containsText" text="?E -">
      <formula>NOT(ISERROR(SEARCH("?E -",M88)))</formula>
    </cfRule>
    <cfRule type="containsText" dxfId="2318" priority="1265" operator="containsText" text="?D -">
      <formula>NOT(ISERROR(SEARCH("?D -",M88)))</formula>
    </cfRule>
    <cfRule type="containsText" dxfId="2317" priority="1266" operator="containsText" text="?C -">
      <formula>NOT(ISERROR(SEARCH("?C -",M88)))</formula>
    </cfRule>
    <cfRule type="containsText" dxfId="2316" priority="1267" operator="containsText" text="?B -">
      <formula>NOT(ISERROR(SEARCH("?B -",M88)))</formula>
    </cfRule>
    <cfRule type="containsText" dxfId="2315" priority="1268" operator="containsText" text="?A -">
      <formula>NOT(ISERROR(SEARCH("?A -",M88)))</formula>
    </cfRule>
  </conditionalFormatting>
  <conditionalFormatting sqref="M87">
    <cfRule type="expression" dxfId="2314" priority="1260">
      <formula>N87&gt;N88</formula>
    </cfRule>
  </conditionalFormatting>
  <conditionalFormatting sqref="M87">
    <cfRule type="containsText" dxfId="2313" priority="1252" operator="containsText" text="?H -">
      <formula>NOT(ISERROR(SEARCH("?H -",M87)))</formula>
    </cfRule>
    <cfRule type="containsText" dxfId="2312" priority="1253" operator="containsText" text="?G -">
      <formula>NOT(ISERROR(SEARCH("?G -",M87)))</formula>
    </cfRule>
    <cfRule type="containsText" dxfId="2311" priority="1254" operator="containsText" text="?F -">
      <formula>NOT(ISERROR(SEARCH("?F -",M87)))</formula>
    </cfRule>
    <cfRule type="containsText" dxfId="2310" priority="1255" operator="containsText" text="?E -">
      <formula>NOT(ISERROR(SEARCH("?E -",M87)))</formula>
    </cfRule>
    <cfRule type="containsText" dxfId="2309" priority="1256" operator="containsText" text="?D -">
      <formula>NOT(ISERROR(SEARCH("?D -",M87)))</formula>
    </cfRule>
    <cfRule type="containsText" dxfId="2308" priority="1257" operator="containsText" text="?C -">
      <formula>NOT(ISERROR(SEARCH("?C -",M87)))</formula>
    </cfRule>
    <cfRule type="containsText" dxfId="2307" priority="1258" operator="containsText" text="?B -">
      <formula>NOT(ISERROR(SEARCH("?B -",M87)))</formula>
    </cfRule>
    <cfRule type="containsText" dxfId="2306" priority="1259" operator="containsText" text="?A -">
      <formula>NOT(ISERROR(SEARCH("?A -",M87)))</formula>
    </cfRule>
  </conditionalFormatting>
  <conditionalFormatting sqref="U84">
    <cfRule type="expression" dxfId="2305" priority="1251">
      <formula>V84&gt;V83</formula>
    </cfRule>
  </conditionalFormatting>
  <conditionalFormatting sqref="U84">
    <cfRule type="containsText" dxfId="2304" priority="1243" operator="containsText" text="?H -">
      <formula>NOT(ISERROR(SEARCH("?H -",U84)))</formula>
    </cfRule>
    <cfRule type="containsText" dxfId="2303" priority="1244" operator="containsText" text="?G -">
      <formula>NOT(ISERROR(SEARCH("?G -",U84)))</formula>
    </cfRule>
    <cfRule type="containsText" dxfId="2302" priority="1245" operator="containsText" text="?F -">
      <formula>NOT(ISERROR(SEARCH("?F -",U84)))</formula>
    </cfRule>
    <cfRule type="containsText" dxfId="2301" priority="1246" operator="containsText" text="?E -">
      <formula>NOT(ISERROR(SEARCH("?E -",U84)))</formula>
    </cfRule>
    <cfRule type="containsText" dxfId="2300" priority="1247" operator="containsText" text="?D -">
      <formula>NOT(ISERROR(SEARCH("?D -",U84)))</formula>
    </cfRule>
    <cfRule type="containsText" dxfId="2299" priority="1248" operator="containsText" text="?C -">
      <formula>NOT(ISERROR(SEARCH("?C -",U84)))</formula>
    </cfRule>
    <cfRule type="containsText" dxfId="2298" priority="1249" operator="containsText" text="?B -">
      <formula>NOT(ISERROR(SEARCH("?B -",U84)))</formula>
    </cfRule>
    <cfRule type="containsText" dxfId="2297" priority="1250" operator="containsText" text="?A -">
      <formula>NOT(ISERROR(SEARCH("?A -",U84)))</formula>
    </cfRule>
  </conditionalFormatting>
  <conditionalFormatting sqref="U83">
    <cfRule type="expression" dxfId="2296" priority="1242">
      <formula>V83&gt;V84</formula>
    </cfRule>
  </conditionalFormatting>
  <conditionalFormatting sqref="U83">
    <cfRule type="containsText" dxfId="2295" priority="1234" operator="containsText" text="?H -">
      <formula>NOT(ISERROR(SEARCH("?H -",U83)))</formula>
    </cfRule>
    <cfRule type="containsText" dxfId="2294" priority="1235" operator="containsText" text="?G -">
      <formula>NOT(ISERROR(SEARCH("?G -",U83)))</formula>
    </cfRule>
    <cfRule type="containsText" dxfId="2293" priority="1236" operator="containsText" text="?F -">
      <formula>NOT(ISERROR(SEARCH("?F -",U83)))</formula>
    </cfRule>
    <cfRule type="containsText" dxfId="2292" priority="1237" operator="containsText" text="?E -">
      <formula>NOT(ISERROR(SEARCH("?E -",U83)))</formula>
    </cfRule>
    <cfRule type="containsText" dxfId="2291" priority="1238" operator="containsText" text="?D -">
      <formula>NOT(ISERROR(SEARCH("?D -",U83)))</formula>
    </cfRule>
    <cfRule type="containsText" dxfId="2290" priority="1239" operator="containsText" text="?C -">
      <formula>NOT(ISERROR(SEARCH("?C -",U83)))</formula>
    </cfRule>
    <cfRule type="containsText" dxfId="2289" priority="1240" operator="containsText" text="?B -">
      <formula>NOT(ISERROR(SEARCH("?B -",U83)))</formula>
    </cfRule>
    <cfRule type="containsText" dxfId="2288" priority="1241" operator="containsText" text="?A -">
      <formula>NOT(ISERROR(SEARCH("?A -",U83)))</formula>
    </cfRule>
  </conditionalFormatting>
  <conditionalFormatting sqref="M80">
    <cfRule type="expression" dxfId="2287" priority="1233">
      <formula>N80&gt;N79</formula>
    </cfRule>
  </conditionalFormatting>
  <conditionalFormatting sqref="M80">
    <cfRule type="containsText" dxfId="2286" priority="1225" operator="containsText" text="?H -">
      <formula>NOT(ISERROR(SEARCH("?H -",M80)))</formula>
    </cfRule>
    <cfRule type="containsText" dxfId="2285" priority="1226" operator="containsText" text="?G -">
      <formula>NOT(ISERROR(SEARCH("?G -",M80)))</formula>
    </cfRule>
    <cfRule type="containsText" dxfId="2284" priority="1227" operator="containsText" text="?F -">
      <formula>NOT(ISERROR(SEARCH("?F -",M80)))</formula>
    </cfRule>
    <cfRule type="containsText" dxfId="2283" priority="1228" operator="containsText" text="?E -">
      <formula>NOT(ISERROR(SEARCH("?E -",M80)))</formula>
    </cfRule>
    <cfRule type="containsText" dxfId="2282" priority="1229" operator="containsText" text="?D -">
      <formula>NOT(ISERROR(SEARCH("?D -",M80)))</formula>
    </cfRule>
    <cfRule type="containsText" dxfId="2281" priority="1230" operator="containsText" text="?C -">
      <formula>NOT(ISERROR(SEARCH("?C -",M80)))</formula>
    </cfRule>
    <cfRule type="containsText" dxfId="2280" priority="1231" operator="containsText" text="?B -">
      <formula>NOT(ISERROR(SEARCH("?B -",M80)))</formula>
    </cfRule>
    <cfRule type="containsText" dxfId="2279" priority="1232" operator="containsText" text="?A -">
      <formula>NOT(ISERROR(SEARCH("?A -",M80)))</formula>
    </cfRule>
  </conditionalFormatting>
  <conditionalFormatting sqref="M79">
    <cfRule type="expression" dxfId="2278" priority="1224">
      <formula>N79&gt;N80</formula>
    </cfRule>
  </conditionalFormatting>
  <conditionalFormatting sqref="M79">
    <cfRule type="containsText" dxfId="2277" priority="1216" operator="containsText" text="?H -">
      <formula>NOT(ISERROR(SEARCH("?H -",M79)))</formula>
    </cfRule>
    <cfRule type="containsText" dxfId="2276" priority="1217" operator="containsText" text="?G -">
      <formula>NOT(ISERROR(SEARCH("?G -",M79)))</formula>
    </cfRule>
    <cfRule type="containsText" dxfId="2275" priority="1218" operator="containsText" text="?F -">
      <formula>NOT(ISERROR(SEARCH("?F -",M79)))</formula>
    </cfRule>
    <cfRule type="containsText" dxfId="2274" priority="1219" operator="containsText" text="?E -">
      <formula>NOT(ISERROR(SEARCH("?E -",M79)))</formula>
    </cfRule>
    <cfRule type="containsText" dxfId="2273" priority="1220" operator="containsText" text="?D -">
      <formula>NOT(ISERROR(SEARCH("?D -",M79)))</formula>
    </cfRule>
    <cfRule type="containsText" dxfId="2272" priority="1221" operator="containsText" text="?C -">
      <formula>NOT(ISERROR(SEARCH("?C -",M79)))</formula>
    </cfRule>
    <cfRule type="containsText" dxfId="2271" priority="1222" operator="containsText" text="?B -">
      <formula>NOT(ISERROR(SEARCH("?B -",M79)))</formula>
    </cfRule>
    <cfRule type="containsText" dxfId="2270" priority="1223" operator="containsText" text="?A -">
      <formula>NOT(ISERROR(SEARCH("?A -",M79)))</formula>
    </cfRule>
  </conditionalFormatting>
  <conditionalFormatting sqref="Q76">
    <cfRule type="expression" dxfId="2269" priority="1215">
      <formula>R76&gt;R75</formula>
    </cfRule>
  </conditionalFormatting>
  <conditionalFormatting sqref="Q76">
    <cfRule type="containsText" dxfId="2268" priority="1207" operator="containsText" text="?H -">
      <formula>NOT(ISERROR(SEARCH("?H -",Q76)))</formula>
    </cfRule>
    <cfRule type="containsText" dxfId="2267" priority="1208" operator="containsText" text="?G -">
      <formula>NOT(ISERROR(SEARCH("?G -",Q76)))</formula>
    </cfRule>
    <cfRule type="containsText" dxfId="2266" priority="1209" operator="containsText" text="?F -">
      <formula>NOT(ISERROR(SEARCH("?F -",Q76)))</formula>
    </cfRule>
    <cfRule type="containsText" dxfId="2265" priority="1210" operator="containsText" text="?E -">
      <formula>NOT(ISERROR(SEARCH("?E -",Q76)))</formula>
    </cfRule>
    <cfRule type="containsText" dxfId="2264" priority="1211" operator="containsText" text="?D -">
      <formula>NOT(ISERROR(SEARCH("?D -",Q76)))</formula>
    </cfRule>
    <cfRule type="containsText" dxfId="2263" priority="1212" operator="containsText" text="?C -">
      <formula>NOT(ISERROR(SEARCH("?C -",Q76)))</formula>
    </cfRule>
    <cfRule type="containsText" dxfId="2262" priority="1213" operator="containsText" text="?B -">
      <formula>NOT(ISERROR(SEARCH("?B -",Q76)))</formula>
    </cfRule>
    <cfRule type="containsText" dxfId="2261" priority="1214" operator="containsText" text="?A -">
      <formula>NOT(ISERROR(SEARCH("?A -",Q76)))</formula>
    </cfRule>
  </conditionalFormatting>
  <conditionalFormatting sqref="Q75">
    <cfRule type="expression" dxfId="2260" priority="1206">
      <formula>R75&gt;R76</formula>
    </cfRule>
  </conditionalFormatting>
  <conditionalFormatting sqref="Q75">
    <cfRule type="containsText" dxfId="2259" priority="1198" operator="containsText" text="?H -">
      <formula>NOT(ISERROR(SEARCH("?H -",Q75)))</formula>
    </cfRule>
    <cfRule type="containsText" dxfId="2258" priority="1199" operator="containsText" text="?G -">
      <formula>NOT(ISERROR(SEARCH("?G -",Q75)))</formula>
    </cfRule>
    <cfRule type="containsText" dxfId="2257" priority="1200" operator="containsText" text="?F -">
      <formula>NOT(ISERROR(SEARCH("?F -",Q75)))</formula>
    </cfRule>
    <cfRule type="containsText" dxfId="2256" priority="1201" operator="containsText" text="?E -">
      <formula>NOT(ISERROR(SEARCH("?E -",Q75)))</formula>
    </cfRule>
    <cfRule type="containsText" dxfId="2255" priority="1202" operator="containsText" text="?D -">
      <formula>NOT(ISERROR(SEARCH("?D -",Q75)))</formula>
    </cfRule>
    <cfRule type="containsText" dxfId="2254" priority="1203" operator="containsText" text="?C -">
      <formula>NOT(ISERROR(SEARCH("?C -",Q75)))</formula>
    </cfRule>
    <cfRule type="containsText" dxfId="2253" priority="1204" operator="containsText" text="?B -">
      <formula>NOT(ISERROR(SEARCH("?B -",Q75)))</formula>
    </cfRule>
    <cfRule type="containsText" dxfId="2252" priority="1205" operator="containsText" text="?A -">
      <formula>NOT(ISERROR(SEARCH("?A -",Q75)))</formula>
    </cfRule>
  </conditionalFormatting>
  <conditionalFormatting sqref="M72">
    <cfRule type="expression" dxfId="2251" priority="1197">
      <formula>N72&gt;N71</formula>
    </cfRule>
  </conditionalFormatting>
  <conditionalFormatting sqref="M72">
    <cfRule type="containsText" dxfId="2250" priority="1189" operator="containsText" text="?H -">
      <formula>NOT(ISERROR(SEARCH("?H -",M72)))</formula>
    </cfRule>
    <cfRule type="containsText" dxfId="2249" priority="1190" operator="containsText" text="?G -">
      <formula>NOT(ISERROR(SEARCH("?G -",M72)))</formula>
    </cfRule>
    <cfRule type="containsText" dxfId="2248" priority="1191" operator="containsText" text="?F -">
      <formula>NOT(ISERROR(SEARCH("?F -",M72)))</formula>
    </cfRule>
    <cfRule type="containsText" dxfId="2247" priority="1192" operator="containsText" text="?E -">
      <formula>NOT(ISERROR(SEARCH("?E -",M72)))</formula>
    </cfRule>
    <cfRule type="containsText" dxfId="2246" priority="1193" operator="containsText" text="?D -">
      <formula>NOT(ISERROR(SEARCH("?D -",M72)))</formula>
    </cfRule>
    <cfRule type="containsText" dxfId="2245" priority="1194" operator="containsText" text="?C -">
      <formula>NOT(ISERROR(SEARCH("?C -",M72)))</formula>
    </cfRule>
    <cfRule type="containsText" dxfId="2244" priority="1195" operator="containsText" text="?B -">
      <formula>NOT(ISERROR(SEARCH("?B -",M72)))</formula>
    </cfRule>
    <cfRule type="containsText" dxfId="2243" priority="1196" operator="containsText" text="?A -">
      <formula>NOT(ISERROR(SEARCH("?A -",M72)))</formula>
    </cfRule>
  </conditionalFormatting>
  <conditionalFormatting sqref="M71">
    <cfRule type="expression" dxfId="2242" priority="1188">
      <formula>N71&gt;N72</formula>
    </cfRule>
  </conditionalFormatting>
  <conditionalFormatting sqref="M71">
    <cfRule type="containsText" dxfId="2241" priority="1180" operator="containsText" text="?H -">
      <formula>NOT(ISERROR(SEARCH("?H -",M71)))</formula>
    </cfRule>
    <cfRule type="containsText" dxfId="2240" priority="1181" operator="containsText" text="?G -">
      <formula>NOT(ISERROR(SEARCH("?G -",M71)))</formula>
    </cfRule>
    <cfRule type="containsText" dxfId="2239" priority="1182" operator="containsText" text="?F -">
      <formula>NOT(ISERROR(SEARCH("?F -",M71)))</formula>
    </cfRule>
    <cfRule type="containsText" dxfId="2238" priority="1183" operator="containsText" text="?E -">
      <formula>NOT(ISERROR(SEARCH("?E -",M71)))</formula>
    </cfRule>
    <cfRule type="containsText" dxfId="2237" priority="1184" operator="containsText" text="?D -">
      <formula>NOT(ISERROR(SEARCH("?D -",M71)))</formula>
    </cfRule>
    <cfRule type="containsText" dxfId="2236" priority="1185" operator="containsText" text="?C -">
      <formula>NOT(ISERROR(SEARCH("?C -",M71)))</formula>
    </cfRule>
    <cfRule type="containsText" dxfId="2235" priority="1186" operator="containsText" text="?B -">
      <formula>NOT(ISERROR(SEARCH("?B -",M71)))</formula>
    </cfRule>
    <cfRule type="containsText" dxfId="2234" priority="1187" operator="containsText" text="?A -">
      <formula>NOT(ISERROR(SEARCH("?A -",M71)))</formula>
    </cfRule>
  </conditionalFormatting>
  <conditionalFormatting sqref="AW105">
    <cfRule type="containsText" dxfId="2233" priority="982" operator="containsText" text="?H -">
      <formula>NOT(ISERROR(SEARCH("?H -",AW105)))</formula>
    </cfRule>
    <cfRule type="containsText" dxfId="2232" priority="983" operator="containsText" text="?G -">
      <formula>NOT(ISERROR(SEARCH("?G -",AW105)))</formula>
    </cfRule>
    <cfRule type="containsText" dxfId="2231" priority="984" operator="containsText" text="?F -">
      <formula>NOT(ISERROR(SEARCH("?F -",AW105)))</formula>
    </cfRule>
    <cfRule type="containsText" dxfId="2230" priority="985" operator="containsText" text="?E -">
      <formula>NOT(ISERROR(SEARCH("?E -",AW105)))</formula>
    </cfRule>
    <cfRule type="containsText" dxfId="2229" priority="986" operator="containsText" text="?D -">
      <formula>NOT(ISERROR(SEARCH("?D -",AW105)))</formula>
    </cfRule>
    <cfRule type="containsText" dxfId="2228" priority="987" operator="containsText" text="?C -">
      <formula>NOT(ISERROR(SEARCH("?C -",AW105)))</formula>
    </cfRule>
    <cfRule type="containsText" dxfId="2227" priority="988" operator="containsText" text="?B -">
      <formula>NOT(ISERROR(SEARCH("?B -",AW105)))</formula>
    </cfRule>
    <cfRule type="containsText" dxfId="2226" priority="989" operator="containsText" text="?A -">
      <formula>NOT(ISERROR(SEARCH("?A -",AW105)))</formula>
    </cfRule>
  </conditionalFormatting>
  <conditionalFormatting sqref="AW74">
    <cfRule type="expression" dxfId="2225" priority="1143">
      <formula>AX74&gt;AX73</formula>
    </cfRule>
  </conditionalFormatting>
  <conditionalFormatting sqref="AW74">
    <cfRule type="containsText" dxfId="2224" priority="1135" operator="containsText" text="?H -">
      <formula>NOT(ISERROR(SEARCH("?H -",AW74)))</formula>
    </cfRule>
    <cfRule type="containsText" dxfId="2223" priority="1136" operator="containsText" text="?G -">
      <formula>NOT(ISERROR(SEARCH("?G -",AW74)))</formula>
    </cfRule>
    <cfRule type="containsText" dxfId="2222" priority="1137" operator="containsText" text="?F -">
      <formula>NOT(ISERROR(SEARCH("?F -",AW74)))</formula>
    </cfRule>
    <cfRule type="containsText" dxfId="2221" priority="1138" operator="containsText" text="?E -">
      <formula>NOT(ISERROR(SEARCH("?E -",AW74)))</formula>
    </cfRule>
    <cfRule type="containsText" dxfId="2220" priority="1139" operator="containsText" text="?D -">
      <formula>NOT(ISERROR(SEARCH("?D -",AW74)))</formula>
    </cfRule>
    <cfRule type="containsText" dxfId="2219" priority="1140" operator="containsText" text="?C -">
      <formula>NOT(ISERROR(SEARCH("?C -",AW74)))</formula>
    </cfRule>
    <cfRule type="containsText" dxfId="2218" priority="1141" operator="containsText" text="?B -">
      <formula>NOT(ISERROR(SEARCH("?B -",AW74)))</formula>
    </cfRule>
    <cfRule type="containsText" dxfId="2217" priority="1142" operator="containsText" text="?A -">
      <formula>NOT(ISERROR(SEARCH("?A -",AW74)))</formula>
    </cfRule>
  </conditionalFormatting>
  <conditionalFormatting sqref="AW73">
    <cfRule type="expression" dxfId="2216" priority="1134">
      <formula>AX73&gt;AX74</formula>
    </cfRule>
  </conditionalFormatting>
  <conditionalFormatting sqref="AW73">
    <cfRule type="containsText" dxfId="2215" priority="1126" operator="containsText" text="?H -">
      <formula>NOT(ISERROR(SEARCH("?H -",AW73)))</formula>
    </cfRule>
    <cfRule type="containsText" dxfId="2214" priority="1127" operator="containsText" text="?G -">
      <formula>NOT(ISERROR(SEARCH("?G -",AW73)))</formula>
    </cfRule>
    <cfRule type="containsText" dxfId="2213" priority="1128" operator="containsText" text="?F -">
      <formula>NOT(ISERROR(SEARCH("?F -",AW73)))</formula>
    </cfRule>
    <cfRule type="containsText" dxfId="2212" priority="1129" operator="containsText" text="?E -">
      <formula>NOT(ISERROR(SEARCH("?E -",AW73)))</formula>
    </cfRule>
    <cfRule type="containsText" dxfId="2211" priority="1130" operator="containsText" text="?D -">
      <formula>NOT(ISERROR(SEARCH("?D -",AW73)))</formula>
    </cfRule>
    <cfRule type="containsText" dxfId="2210" priority="1131" operator="containsText" text="?C -">
      <formula>NOT(ISERROR(SEARCH("?C -",AW73)))</formula>
    </cfRule>
    <cfRule type="containsText" dxfId="2209" priority="1132" operator="containsText" text="?B -">
      <formula>NOT(ISERROR(SEARCH("?B -",AW73)))</formula>
    </cfRule>
    <cfRule type="containsText" dxfId="2208" priority="1133" operator="containsText" text="?A -">
      <formula>NOT(ISERROR(SEARCH("?A -",AW73)))</formula>
    </cfRule>
  </conditionalFormatting>
  <conditionalFormatting sqref="AW82">
    <cfRule type="expression" dxfId="2207" priority="1107">
      <formula>AX82&gt;AX81</formula>
    </cfRule>
  </conditionalFormatting>
  <conditionalFormatting sqref="AW82">
    <cfRule type="containsText" dxfId="2206" priority="1099" operator="containsText" text="?H -">
      <formula>NOT(ISERROR(SEARCH("?H -",AW82)))</formula>
    </cfRule>
    <cfRule type="containsText" dxfId="2205" priority="1100" operator="containsText" text="?G -">
      <formula>NOT(ISERROR(SEARCH("?G -",AW82)))</formula>
    </cfRule>
    <cfRule type="containsText" dxfId="2204" priority="1101" operator="containsText" text="?F -">
      <formula>NOT(ISERROR(SEARCH("?F -",AW82)))</formula>
    </cfRule>
    <cfRule type="containsText" dxfId="2203" priority="1102" operator="containsText" text="?E -">
      <formula>NOT(ISERROR(SEARCH("?E -",AW82)))</formula>
    </cfRule>
    <cfRule type="containsText" dxfId="2202" priority="1103" operator="containsText" text="?D -">
      <formula>NOT(ISERROR(SEARCH("?D -",AW82)))</formula>
    </cfRule>
    <cfRule type="containsText" dxfId="2201" priority="1104" operator="containsText" text="?C -">
      <formula>NOT(ISERROR(SEARCH("?C -",AW82)))</formula>
    </cfRule>
    <cfRule type="containsText" dxfId="2200" priority="1105" operator="containsText" text="?B -">
      <formula>NOT(ISERROR(SEARCH("?B -",AW82)))</formula>
    </cfRule>
    <cfRule type="containsText" dxfId="2199" priority="1106" operator="containsText" text="?A -">
      <formula>NOT(ISERROR(SEARCH("?A -",AW82)))</formula>
    </cfRule>
  </conditionalFormatting>
  <conditionalFormatting sqref="AW81">
    <cfRule type="expression" dxfId="2198" priority="1098">
      <formula>AX81&gt;AX82</formula>
    </cfRule>
  </conditionalFormatting>
  <conditionalFormatting sqref="AW81">
    <cfRule type="containsText" dxfId="2197" priority="1090" operator="containsText" text="?H -">
      <formula>NOT(ISERROR(SEARCH("?H -",AW81)))</formula>
    </cfRule>
    <cfRule type="containsText" dxfId="2196" priority="1091" operator="containsText" text="?G -">
      <formula>NOT(ISERROR(SEARCH("?G -",AW81)))</formula>
    </cfRule>
    <cfRule type="containsText" dxfId="2195" priority="1092" operator="containsText" text="?F -">
      <formula>NOT(ISERROR(SEARCH("?F -",AW81)))</formula>
    </cfRule>
    <cfRule type="containsText" dxfId="2194" priority="1093" operator="containsText" text="?E -">
      <formula>NOT(ISERROR(SEARCH("?E -",AW81)))</formula>
    </cfRule>
    <cfRule type="containsText" dxfId="2193" priority="1094" operator="containsText" text="?D -">
      <formula>NOT(ISERROR(SEARCH("?D -",AW81)))</formula>
    </cfRule>
    <cfRule type="containsText" dxfId="2192" priority="1095" operator="containsText" text="?C -">
      <formula>NOT(ISERROR(SEARCH("?C -",AW81)))</formula>
    </cfRule>
    <cfRule type="containsText" dxfId="2191" priority="1096" operator="containsText" text="?B -">
      <formula>NOT(ISERROR(SEARCH("?B -",AW81)))</formula>
    </cfRule>
    <cfRule type="containsText" dxfId="2190" priority="1097" operator="containsText" text="?A -">
      <formula>NOT(ISERROR(SEARCH("?A -",AW81)))</formula>
    </cfRule>
  </conditionalFormatting>
  <conditionalFormatting sqref="AW90">
    <cfRule type="expression" dxfId="2189" priority="1071">
      <formula>AX90&gt;AX89</formula>
    </cfRule>
  </conditionalFormatting>
  <conditionalFormatting sqref="AW90">
    <cfRule type="containsText" dxfId="2188" priority="1063" operator="containsText" text="?H -">
      <formula>NOT(ISERROR(SEARCH("?H -",AW90)))</formula>
    </cfRule>
    <cfRule type="containsText" dxfId="2187" priority="1064" operator="containsText" text="?G -">
      <formula>NOT(ISERROR(SEARCH("?G -",AW90)))</formula>
    </cfRule>
    <cfRule type="containsText" dxfId="2186" priority="1065" operator="containsText" text="?F -">
      <formula>NOT(ISERROR(SEARCH("?F -",AW90)))</formula>
    </cfRule>
    <cfRule type="containsText" dxfId="2185" priority="1066" operator="containsText" text="?E -">
      <formula>NOT(ISERROR(SEARCH("?E -",AW90)))</formula>
    </cfRule>
    <cfRule type="containsText" dxfId="2184" priority="1067" operator="containsText" text="?D -">
      <formula>NOT(ISERROR(SEARCH("?D -",AW90)))</formula>
    </cfRule>
    <cfRule type="containsText" dxfId="2183" priority="1068" operator="containsText" text="?C -">
      <formula>NOT(ISERROR(SEARCH("?C -",AW90)))</formula>
    </cfRule>
    <cfRule type="containsText" dxfId="2182" priority="1069" operator="containsText" text="?B -">
      <formula>NOT(ISERROR(SEARCH("?B -",AW90)))</formula>
    </cfRule>
    <cfRule type="containsText" dxfId="2181" priority="1070" operator="containsText" text="?A -">
      <formula>NOT(ISERROR(SEARCH("?A -",AW90)))</formula>
    </cfRule>
  </conditionalFormatting>
  <conditionalFormatting sqref="AW89">
    <cfRule type="expression" dxfId="2180" priority="1062">
      <formula>AX89&gt;AX90</formula>
    </cfRule>
  </conditionalFormatting>
  <conditionalFormatting sqref="AW89">
    <cfRule type="containsText" dxfId="2179" priority="1054" operator="containsText" text="?H -">
      <formula>NOT(ISERROR(SEARCH("?H -",AW89)))</formula>
    </cfRule>
    <cfRule type="containsText" dxfId="2178" priority="1055" operator="containsText" text="?G -">
      <formula>NOT(ISERROR(SEARCH("?G -",AW89)))</formula>
    </cfRule>
    <cfRule type="containsText" dxfId="2177" priority="1056" operator="containsText" text="?F -">
      <formula>NOT(ISERROR(SEARCH("?F -",AW89)))</formula>
    </cfRule>
    <cfRule type="containsText" dxfId="2176" priority="1057" operator="containsText" text="?E -">
      <formula>NOT(ISERROR(SEARCH("?E -",AW89)))</formula>
    </cfRule>
    <cfRule type="containsText" dxfId="2175" priority="1058" operator="containsText" text="?D -">
      <formula>NOT(ISERROR(SEARCH("?D -",AW89)))</formula>
    </cfRule>
    <cfRule type="containsText" dxfId="2174" priority="1059" operator="containsText" text="?C -">
      <formula>NOT(ISERROR(SEARCH("?C -",AW89)))</formula>
    </cfRule>
    <cfRule type="containsText" dxfId="2173" priority="1060" operator="containsText" text="?B -">
      <formula>NOT(ISERROR(SEARCH("?B -",AW89)))</formula>
    </cfRule>
    <cfRule type="containsText" dxfId="2172" priority="1061" operator="containsText" text="?A -">
      <formula>NOT(ISERROR(SEARCH("?A -",AW89)))</formula>
    </cfRule>
  </conditionalFormatting>
  <conditionalFormatting sqref="AW98">
    <cfRule type="expression" dxfId="2171" priority="1035">
      <formula>AX98&gt;AX97</formula>
    </cfRule>
  </conditionalFormatting>
  <conditionalFormatting sqref="AW98">
    <cfRule type="containsText" dxfId="2170" priority="1027" operator="containsText" text="?H -">
      <formula>NOT(ISERROR(SEARCH("?H -",AW98)))</formula>
    </cfRule>
    <cfRule type="containsText" dxfId="2169" priority="1028" operator="containsText" text="?G -">
      <formula>NOT(ISERROR(SEARCH("?G -",AW98)))</formula>
    </cfRule>
    <cfRule type="containsText" dxfId="2168" priority="1029" operator="containsText" text="?F -">
      <formula>NOT(ISERROR(SEARCH("?F -",AW98)))</formula>
    </cfRule>
    <cfRule type="containsText" dxfId="2167" priority="1030" operator="containsText" text="?E -">
      <formula>NOT(ISERROR(SEARCH("?E -",AW98)))</formula>
    </cfRule>
    <cfRule type="containsText" dxfId="2166" priority="1031" operator="containsText" text="?D -">
      <formula>NOT(ISERROR(SEARCH("?D -",AW98)))</formula>
    </cfRule>
    <cfRule type="containsText" dxfId="2165" priority="1032" operator="containsText" text="?C -">
      <formula>NOT(ISERROR(SEARCH("?C -",AW98)))</formula>
    </cfRule>
    <cfRule type="containsText" dxfId="2164" priority="1033" operator="containsText" text="?B -">
      <formula>NOT(ISERROR(SEARCH("?B -",AW98)))</formula>
    </cfRule>
    <cfRule type="containsText" dxfId="2163" priority="1034" operator="containsText" text="?A -">
      <formula>NOT(ISERROR(SEARCH("?A -",AW98)))</formula>
    </cfRule>
  </conditionalFormatting>
  <conditionalFormatting sqref="AW97">
    <cfRule type="expression" dxfId="2162" priority="1026">
      <formula>AX97&gt;AX98</formula>
    </cfRule>
  </conditionalFormatting>
  <conditionalFormatting sqref="AW97">
    <cfRule type="containsText" dxfId="2161" priority="1018" operator="containsText" text="?H -">
      <formula>NOT(ISERROR(SEARCH("?H -",AW97)))</formula>
    </cfRule>
    <cfRule type="containsText" dxfId="2160" priority="1019" operator="containsText" text="?G -">
      <formula>NOT(ISERROR(SEARCH("?G -",AW97)))</formula>
    </cfRule>
    <cfRule type="containsText" dxfId="2159" priority="1020" operator="containsText" text="?F -">
      <formula>NOT(ISERROR(SEARCH("?F -",AW97)))</formula>
    </cfRule>
    <cfRule type="containsText" dxfId="2158" priority="1021" operator="containsText" text="?E -">
      <formula>NOT(ISERROR(SEARCH("?E -",AW97)))</formula>
    </cfRule>
    <cfRule type="containsText" dxfId="2157" priority="1022" operator="containsText" text="?D -">
      <formula>NOT(ISERROR(SEARCH("?D -",AW97)))</formula>
    </cfRule>
    <cfRule type="containsText" dxfId="2156" priority="1023" operator="containsText" text="?C -">
      <formula>NOT(ISERROR(SEARCH("?C -",AW97)))</formula>
    </cfRule>
    <cfRule type="containsText" dxfId="2155" priority="1024" operator="containsText" text="?B -">
      <formula>NOT(ISERROR(SEARCH("?B -",AW97)))</formula>
    </cfRule>
    <cfRule type="containsText" dxfId="2154" priority="1025" operator="containsText" text="?A -">
      <formula>NOT(ISERROR(SEARCH("?A -",AW97)))</formula>
    </cfRule>
  </conditionalFormatting>
  <conditionalFormatting sqref="AW106">
    <cfRule type="expression" dxfId="2153" priority="999">
      <formula>AX106&gt;AX105</formula>
    </cfRule>
  </conditionalFormatting>
  <conditionalFormatting sqref="AW106">
    <cfRule type="containsText" dxfId="2152" priority="991" operator="containsText" text="?H -">
      <formula>NOT(ISERROR(SEARCH("?H -",AW106)))</formula>
    </cfRule>
    <cfRule type="containsText" dxfId="2151" priority="992" operator="containsText" text="?G -">
      <formula>NOT(ISERROR(SEARCH("?G -",AW106)))</formula>
    </cfRule>
    <cfRule type="containsText" dxfId="2150" priority="993" operator="containsText" text="?F -">
      <formula>NOT(ISERROR(SEARCH("?F -",AW106)))</formula>
    </cfRule>
    <cfRule type="containsText" dxfId="2149" priority="994" operator="containsText" text="?E -">
      <formula>NOT(ISERROR(SEARCH("?E -",AW106)))</formula>
    </cfRule>
    <cfRule type="containsText" dxfId="2148" priority="995" operator="containsText" text="?D -">
      <formula>NOT(ISERROR(SEARCH("?D -",AW106)))</formula>
    </cfRule>
    <cfRule type="containsText" dxfId="2147" priority="996" operator="containsText" text="?C -">
      <formula>NOT(ISERROR(SEARCH("?C -",AW106)))</formula>
    </cfRule>
    <cfRule type="containsText" dxfId="2146" priority="997" operator="containsText" text="?B -">
      <formula>NOT(ISERROR(SEARCH("?B -",AW106)))</formula>
    </cfRule>
    <cfRule type="containsText" dxfId="2145" priority="998" operator="containsText" text="?A -">
      <formula>NOT(ISERROR(SEARCH("?A -",AW106)))</formula>
    </cfRule>
  </conditionalFormatting>
  <conditionalFormatting sqref="AW105">
    <cfRule type="expression" dxfId="2144" priority="990">
      <formula>AX105&gt;AX106</formula>
    </cfRule>
  </conditionalFormatting>
  <conditionalFormatting sqref="AW114">
    <cfRule type="expression" dxfId="2143" priority="963">
      <formula>AX114&gt;AX113</formula>
    </cfRule>
  </conditionalFormatting>
  <conditionalFormatting sqref="AW114">
    <cfRule type="containsText" dxfId="2142" priority="955" operator="containsText" text="?H -">
      <formula>NOT(ISERROR(SEARCH("?H -",AW114)))</formula>
    </cfRule>
    <cfRule type="containsText" dxfId="2141" priority="956" operator="containsText" text="?G -">
      <formula>NOT(ISERROR(SEARCH("?G -",AW114)))</formula>
    </cfRule>
    <cfRule type="containsText" dxfId="2140" priority="957" operator="containsText" text="?F -">
      <formula>NOT(ISERROR(SEARCH("?F -",AW114)))</formula>
    </cfRule>
    <cfRule type="containsText" dxfId="2139" priority="958" operator="containsText" text="?E -">
      <formula>NOT(ISERROR(SEARCH("?E -",AW114)))</formula>
    </cfRule>
    <cfRule type="containsText" dxfId="2138" priority="959" operator="containsText" text="?D -">
      <formula>NOT(ISERROR(SEARCH("?D -",AW114)))</formula>
    </cfRule>
    <cfRule type="containsText" dxfId="2137" priority="960" operator="containsText" text="?C -">
      <formula>NOT(ISERROR(SEARCH("?C -",AW114)))</formula>
    </cfRule>
    <cfRule type="containsText" dxfId="2136" priority="961" operator="containsText" text="?B -">
      <formula>NOT(ISERROR(SEARCH("?B -",AW114)))</formula>
    </cfRule>
    <cfRule type="containsText" dxfId="2135" priority="962" operator="containsText" text="?A -">
      <formula>NOT(ISERROR(SEARCH("?A -",AW114)))</formula>
    </cfRule>
  </conditionalFormatting>
  <conditionalFormatting sqref="AW113">
    <cfRule type="expression" dxfId="2134" priority="954">
      <formula>AX113&gt;AX114</formula>
    </cfRule>
  </conditionalFormatting>
  <conditionalFormatting sqref="AW113">
    <cfRule type="containsText" dxfId="2133" priority="946" operator="containsText" text="?H -">
      <formula>NOT(ISERROR(SEARCH("?H -",AW113)))</formula>
    </cfRule>
    <cfRule type="containsText" dxfId="2132" priority="947" operator="containsText" text="?G -">
      <formula>NOT(ISERROR(SEARCH("?G -",AW113)))</formula>
    </cfRule>
    <cfRule type="containsText" dxfId="2131" priority="948" operator="containsText" text="?F -">
      <formula>NOT(ISERROR(SEARCH("?F -",AW113)))</formula>
    </cfRule>
    <cfRule type="containsText" dxfId="2130" priority="949" operator="containsText" text="?E -">
      <formula>NOT(ISERROR(SEARCH("?E -",AW113)))</formula>
    </cfRule>
    <cfRule type="containsText" dxfId="2129" priority="950" operator="containsText" text="?D -">
      <formula>NOT(ISERROR(SEARCH("?D -",AW113)))</formula>
    </cfRule>
    <cfRule type="containsText" dxfId="2128" priority="951" operator="containsText" text="?C -">
      <formula>NOT(ISERROR(SEARCH("?C -",AW113)))</formula>
    </cfRule>
    <cfRule type="containsText" dxfId="2127" priority="952" operator="containsText" text="?B -">
      <formula>NOT(ISERROR(SEARCH("?B -",AW113)))</formula>
    </cfRule>
    <cfRule type="containsText" dxfId="2126" priority="953" operator="containsText" text="?A -">
      <formula>NOT(ISERROR(SEARCH("?A -",AW113)))</formula>
    </cfRule>
  </conditionalFormatting>
  <conditionalFormatting sqref="AW122">
    <cfRule type="expression" dxfId="2125" priority="927">
      <formula>AX122&gt;AX121</formula>
    </cfRule>
  </conditionalFormatting>
  <conditionalFormatting sqref="AW122">
    <cfRule type="containsText" dxfId="2124" priority="919" operator="containsText" text="?H -">
      <formula>NOT(ISERROR(SEARCH("?H -",AW122)))</formula>
    </cfRule>
    <cfRule type="containsText" dxfId="2123" priority="920" operator="containsText" text="?G -">
      <formula>NOT(ISERROR(SEARCH("?G -",AW122)))</formula>
    </cfRule>
    <cfRule type="containsText" dxfId="2122" priority="921" operator="containsText" text="?F -">
      <formula>NOT(ISERROR(SEARCH("?F -",AW122)))</formula>
    </cfRule>
    <cfRule type="containsText" dxfId="2121" priority="922" operator="containsText" text="?E -">
      <formula>NOT(ISERROR(SEARCH("?E -",AW122)))</formula>
    </cfRule>
    <cfRule type="containsText" dxfId="2120" priority="923" operator="containsText" text="?D -">
      <formula>NOT(ISERROR(SEARCH("?D -",AW122)))</formula>
    </cfRule>
    <cfRule type="containsText" dxfId="2119" priority="924" operator="containsText" text="?C -">
      <formula>NOT(ISERROR(SEARCH("?C -",AW122)))</formula>
    </cfRule>
    <cfRule type="containsText" dxfId="2118" priority="925" operator="containsText" text="?B -">
      <formula>NOT(ISERROR(SEARCH("?B -",AW122)))</formula>
    </cfRule>
    <cfRule type="containsText" dxfId="2117" priority="926" operator="containsText" text="?A -">
      <formula>NOT(ISERROR(SEARCH("?A -",AW122)))</formula>
    </cfRule>
  </conditionalFormatting>
  <conditionalFormatting sqref="AW121">
    <cfRule type="expression" dxfId="2116" priority="918">
      <formula>AX121&gt;AX122</formula>
    </cfRule>
  </conditionalFormatting>
  <conditionalFormatting sqref="AW121">
    <cfRule type="containsText" dxfId="2115" priority="910" operator="containsText" text="?H -">
      <formula>NOT(ISERROR(SEARCH("?H -",AW121)))</formula>
    </cfRule>
    <cfRule type="containsText" dxfId="2114" priority="911" operator="containsText" text="?G -">
      <formula>NOT(ISERROR(SEARCH("?G -",AW121)))</formula>
    </cfRule>
    <cfRule type="containsText" dxfId="2113" priority="912" operator="containsText" text="?F -">
      <formula>NOT(ISERROR(SEARCH("?F -",AW121)))</formula>
    </cfRule>
    <cfRule type="containsText" dxfId="2112" priority="913" operator="containsText" text="?E -">
      <formula>NOT(ISERROR(SEARCH("?E -",AW121)))</formula>
    </cfRule>
    <cfRule type="containsText" dxfId="2111" priority="914" operator="containsText" text="?D -">
      <formula>NOT(ISERROR(SEARCH("?D -",AW121)))</formula>
    </cfRule>
    <cfRule type="containsText" dxfId="2110" priority="915" operator="containsText" text="?C -">
      <formula>NOT(ISERROR(SEARCH("?C -",AW121)))</formula>
    </cfRule>
    <cfRule type="containsText" dxfId="2109" priority="916" operator="containsText" text="?B -">
      <formula>NOT(ISERROR(SEARCH("?B -",AW121)))</formula>
    </cfRule>
    <cfRule type="containsText" dxfId="2108" priority="917" operator="containsText" text="?A -">
      <formula>NOT(ISERROR(SEARCH("?A -",AW121)))</formula>
    </cfRule>
  </conditionalFormatting>
  <conditionalFormatting sqref="AW126">
    <cfRule type="expression" dxfId="2107" priority="909">
      <formula>AX126&gt;AX125</formula>
    </cfRule>
  </conditionalFormatting>
  <conditionalFormatting sqref="AW126">
    <cfRule type="containsText" dxfId="2106" priority="901" operator="containsText" text="?H -">
      <formula>NOT(ISERROR(SEARCH("?H -",AW126)))</formula>
    </cfRule>
    <cfRule type="containsText" dxfId="2105" priority="902" operator="containsText" text="?G -">
      <formula>NOT(ISERROR(SEARCH("?G -",AW126)))</formula>
    </cfRule>
    <cfRule type="containsText" dxfId="2104" priority="903" operator="containsText" text="?F -">
      <formula>NOT(ISERROR(SEARCH("?F -",AW126)))</formula>
    </cfRule>
    <cfRule type="containsText" dxfId="2103" priority="904" operator="containsText" text="?E -">
      <formula>NOT(ISERROR(SEARCH("?E -",AW126)))</formula>
    </cfRule>
    <cfRule type="containsText" dxfId="2102" priority="905" operator="containsText" text="?D -">
      <formula>NOT(ISERROR(SEARCH("?D -",AW126)))</formula>
    </cfRule>
    <cfRule type="containsText" dxfId="2101" priority="906" operator="containsText" text="?C -">
      <formula>NOT(ISERROR(SEARCH("?C -",AW126)))</formula>
    </cfRule>
    <cfRule type="containsText" dxfId="2100" priority="907" operator="containsText" text="?B -">
      <formula>NOT(ISERROR(SEARCH("?B -",AW126)))</formula>
    </cfRule>
    <cfRule type="containsText" dxfId="2099" priority="908" operator="containsText" text="?A -">
      <formula>NOT(ISERROR(SEARCH("?A -",AW126)))</formula>
    </cfRule>
  </conditionalFormatting>
  <conditionalFormatting sqref="AW125">
    <cfRule type="expression" dxfId="2098" priority="900">
      <formula>AX125&gt;AX126</formula>
    </cfRule>
  </conditionalFormatting>
  <conditionalFormatting sqref="AW125">
    <cfRule type="containsText" dxfId="2097" priority="892" operator="containsText" text="?H -">
      <formula>NOT(ISERROR(SEARCH("?H -",AW125)))</formula>
    </cfRule>
    <cfRule type="containsText" dxfId="2096" priority="893" operator="containsText" text="?G -">
      <formula>NOT(ISERROR(SEARCH("?G -",AW125)))</formula>
    </cfRule>
    <cfRule type="containsText" dxfId="2095" priority="894" operator="containsText" text="?F -">
      <formula>NOT(ISERROR(SEARCH("?F -",AW125)))</formula>
    </cfRule>
    <cfRule type="containsText" dxfId="2094" priority="895" operator="containsText" text="?E -">
      <formula>NOT(ISERROR(SEARCH("?E -",AW125)))</formula>
    </cfRule>
    <cfRule type="containsText" dxfId="2093" priority="896" operator="containsText" text="?D -">
      <formula>NOT(ISERROR(SEARCH("?D -",AW125)))</formula>
    </cfRule>
    <cfRule type="containsText" dxfId="2092" priority="897" operator="containsText" text="?C -">
      <formula>NOT(ISERROR(SEARCH("?C -",AW125)))</formula>
    </cfRule>
    <cfRule type="containsText" dxfId="2091" priority="898" operator="containsText" text="?B -">
      <formula>NOT(ISERROR(SEARCH("?B -",AW125)))</formula>
    </cfRule>
    <cfRule type="containsText" dxfId="2090" priority="899" operator="containsText" text="?A -">
      <formula>NOT(ISERROR(SEARCH("?A -",AW125)))</formula>
    </cfRule>
  </conditionalFormatting>
  <conditionalFormatting sqref="AW130">
    <cfRule type="expression" dxfId="2089" priority="891">
      <formula>AX130&gt;AX129</formula>
    </cfRule>
  </conditionalFormatting>
  <conditionalFormatting sqref="AW130">
    <cfRule type="containsText" dxfId="2088" priority="883" operator="containsText" text="?H -">
      <formula>NOT(ISERROR(SEARCH("?H -",AW130)))</formula>
    </cfRule>
    <cfRule type="containsText" dxfId="2087" priority="884" operator="containsText" text="?G -">
      <formula>NOT(ISERROR(SEARCH("?G -",AW130)))</formula>
    </cfRule>
    <cfRule type="containsText" dxfId="2086" priority="885" operator="containsText" text="?F -">
      <formula>NOT(ISERROR(SEARCH("?F -",AW130)))</formula>
    </cfRule>
    <cfRule type="containsText" dxfId="2085" priority="886" operator="containsText" text="?E -">
      <formula>NOT(ISERROR(SEARCH("?E -",AW130)))</formula>
    </cfRule>
    <cfRule type="containsText" dxfId="2084" priority="887" operator="containsText" text="?D -">
      <formula>NOT(ISERROR(SEARCH("?D -",AW130)))</formula>
    </cfRule>
    <cfRule type="containsText" dxfId="2083" priority="888" operator="containsText" text="?C -">
      <formula>NOT(ISERROR(SEARCH("?C -",AW130)))</formula>
    </cfRule>
    <cfRule type="containsText" dxfId="2082" priority="889" operator="containsText" text="?B -">
      <formula>NOT(ISERROR(SEARCH("?B -",AW130)))</formula>
    </cfRule>
    <cfRule type="containsText" dxfId="2081" priority="890" operator="containsText" text="?A -">
      <formula>NOT(ISERROR(SEARCH("?A -",AW130)))</formula>
    </cfRule>
  </conditionalFormatting>
  <conditionalFormatting sqref="AW129">
    <cfRule type="expression" dxfId="2080" priority="882">
      <formula>AX129&gt;AX130</formula>
    </cfRule>
  </conditionalFormatting>
  <conditionalFormatting sqref="AW129">
    <cfRule type="containsText" dxfId="2079" priority="874" operator="containsText" text="?H -">
      <formula>NOT(ISERROR(SEARCH("?H -",AW129)))</formula>
    </cfRule>
    <cfRule type="containsText" dxfId="2078" priority="875" operator="containsText" text="?G -">
      <formula>NOT(ISERROR(SEARCH("?G -",AW129)))</formula>
    </cfRule>
    <cfRule type="containsText" dxfId="2077" priority="876" operator="containsText" text="?F -">
      <formula>NOT(ISERROR(SEARCH("?F -",AW129)))</formula>
    </cfRule>
    <cfRule type="containsText" dxfId="2076" priority="877" operator="containsText" text="?E -">
      <formula>NOT(ISERROR(SEARCH("?E -",AW129)))</formula>
    </cfRule>
    <cfRule type="containsText" dxfId="2075" priority="878" operator="containsText" text="?D -">
      <formula>NOT(ISERROR(SEARCH("?D -",AW129)))</formula>
    </cfRule>
    <cfRule type="containsText" dxfId="2074" priority="879" operator="containsText" text="?C -">
      <formula>NOT(ISERROR(SEARCH("?C -",AW129)))</formula>
    </cfRule>
    <cfRule type="containsText" dxfId="2073" priority="880" operator="containsText" text="?B -">
      <formula>NOT(ISERROR(SEARCH("?B -",AW129)))</formula>
    </cfRule>
    <cfRule type="containsText" dxfId="2072" priority="881" operator="containsText" text="?A -">
      <formula>NOT(ISERROR(SEARCH("?A -",AW129)))</formula>
    </cfRule>
  </conditionalFormatting>
  <conditionalFormatting sqref="AS128">
    <cfRule type="expression" dxfId="2071" priority="873">
      <formula>AT128&gt;AT127</formula>
    </cfRule>
  </conditionalFormatting>
  <conditionalFormatting sqref="AS128">
    <cfRule type="containsText" dxfId="2070" priority="865" operator="containsText" text="?H -">
      <formula>NOT(ISERROR(SEARCH("?H -",AS128)))</formula>
    </cfRule>
    <cfRule type="containsText" dxfId="2069" priority="866" operator="containsText" text="?G -">
      <formula>NOT(ISERROR(SEARCH("?G -",AS128)))</formula>
    </cfRule>
    <cfRule type="containsText" dxfId="2068" priority="867" operator="containsText" text="?F -">
      <formula>NOT(ISERROR(SEARCH("?F -",AS128)))</formula>
    </cfRule>
    <cfRule type="containsText" dxfId="2067" priority="868" operator="containsText" text="?E -">
      <formula>NOT(ISERROR(SEARCH("?E -",AS128)))</formula>
    </cfRule>
    <cfRule type="containsText" dxfId="2066" priority="869" operator="containsText" text="?D -">
      <formula>NOT(ISERROR(SEARCH("?D -",AS128)))</formula>
    </cfRule>
    <cfRule type="containsText" dxfId="2065" priority="870" operator="containsText" text="?C -">
      <formula>NOT(ISERROR(SEARCH("?C -",AS128)))</formula>
    </cfRule>
    <cfRule type="containsText" dxfId="2064" priority="871" operator="containsText" text="?B -">
      <formula>NOT(ISERROR(SEARCH("?B -",AS128)))</formula>
    </cfRule>
    <cfRule type="containsText" dxfId="2063" priority="872" operator="containsText" text="?A -">
      <formula>NOT(ISERROR(SEARCH("?A -",AS128)))</formula>
    </cfRule>
  </conditionalFormatting>
  <conditionalFormatting sqref="AS127">
    <cfRule type="expression" dxfId="2062" priority="864">
      <formula>AT127&gt;AT128</formula>
    </cfRule>
  </conditionalFormatting>
  <conditionalFormatting sqref="AS127">
    <cfRule type="containsText" dxfId="2061" priority="856" operator="containsText" text="?H -">
      <formula>NOT(ISERROR(SEARCH("?H -",AS127)))</formula>
    </cfRule>
    <cfRule type="containsText" dxfId="2060" priority="857" operator="containsText" text="?G -">
      <formula>NOT(ISERROR(SEARCH("?G -",AS127)))</formula>
    </cfRule>
    <cfRule type="containsText" dxfId="2059" priority="858" operator="containsText" text="?F -">
      <formula>NOT(ISERROR(SEARCH("?F -",AS127)))</formula>
    </cfRule>
    <cfRule type="containsText" dxfId="2058" priority="859" operator="containsText" text="?E -">
      <formula>NOT(ISERROR(SEARCH("?E -",AS127)))</formula>
    </cfRule>
    <cfRule type="containsText" dxfId="2057" priority="860" operator="containsText" text="?D -">
      <formula>NOT(ISERROR(SEARCH("?D -",AS127)))</formula>
    </cfRule>
    <cfRule type="containsText" dxfId="2056" priority="861" operator="containsText" text="?C -">
      <formula>NOT(ISERROR(SEARCH("?C -",AS127)))</formula>
    </cfRule>
    <cfRule type="containsText" dxfId="2055" priority="862" operator="containsText" text="?B -">
      <formula>NOT(ISERROR(SEARCH("?B -",AS127)))</formula>
    </cfRule>
    <cfRule type="containsText" dxfId="2054" priority="863" operator="containsText" text="?A -">
      <formula>NOT(ISERROR(SEARCH("?A -",AS127)))</formula>
    </cfRule>
  </conditionalFormatting>
  <conditionalFormatting sqref="AS120">
    <cfRule type="expression" dxfId="2053" priority="855">
      <formula>AT120&gt;AT119</formula>
    </cfRule>
  </conditionalFormatting>
  <conditionalFormatting sqref="AS120">
    <cfRule type="containsText" dxfId="2052" priority="847" operator="containsText" text="?H -">
      <formula>NOT(ISERROR(SEARCH("?H -",AS120)))</formula>
    </cfRule>
    <cfRule type="containsText" dxfId="2051" priority="848" operator="containsText" text="?G -">
      <formula>NOT(ISERROR(SEARCH("?G -",AS120)))</formula>
    </cfRule>
    <cfRule type="containsText" dxfId="2050" priority="849" operator="containsText" text="?F -">
      <formula>NOT(ISERROR(SEARCH("?F -",AS120)))</formula>
    </cfRule>
    <cfRule type="containsText" dxfId="2049" priority="850" operator="containsText" text="?E -">
      <formula>NOT(ISERROR(SEARCH("?E -",AS120)))</formula>
    </cfRule>
    <cfRule type="containsText" dxfId="2048" priority="851" operator="containsText" text="?D -">
      <formula>NOT(ISERROR(SEARCH("?D -",AS120)))</formula>
    </cfRule>
    <cfRule type="containsText" dxfId="2047" priority="852" operator="containsText" text="?C -">
      <formula>NOT(ISERROR(SEARCH("?C -",AS120)))</formula>
    </cfRule>
    <cfRule type="containsText" dxfId="2046" priority="853" operator="containsText" text="?B -">
      <formula>NOT(ISERROR(SEARCH("?B -",AS120)))</formula>
    </cfRule>
    <cfRule type="containsText" dxfId="2045" priority="854" operator="containsText" text="?A -">
      <formula>NOT(ISERROR(SEARCH("?A -",AS120)))</formula>
    </cfRule>
  </conditionalFormatting>
  <conditionalFormatting sqref="AS119">
    <cfRule type="expression" dxfId="2044" priority="846">
      <formula>AT119&gt;AT120</formula>
    </cfRule>
  </conditionalFormatting>
  <conditionalFormatting sqref="AS119">
    <cfRule type="containsText" dxfId="2043" priority="838" operator="containsText" text="?H -">
      <formula>NOT(ISERROR(SEARCH("?H -",AS119)))</formula>
    </cfRule>
    <cfRule type="containsText" dxfId="2042" priority="839" operator="containsText" text="?G -">
      <formula>NOT(ISERROR(SEARCH("?G -",AS119)))</formula>
    </cfRule>
    <cfRule type="containsText" dxfId="2041" priority="840" operator="containsText" text="?F -">
      <formula>NOT(ISERROR(SEARCH("?F -",AS119)))</formula>
    </cfRule>
    <cfRule type="containsText" dxfId="2040" priority="841" operator="containsText" text="?E -">
      <formula>NOT(ISERROR(SEARCH("?E -",AS119)))</formula>
    </cfRule>
    <cfRule type="containsText" dxfId="2039" priority="842" operator="containsText" text="?D -">
      <formula>NOT(ISERROR(SEARCH("?D -",AS119)))</formula>
    </cfRule>
    <cfRule type="containsText" dxfId="2038" priority="843" operator="containsText" text="?C -">
      <formula>NOT(ISERROR(SEARCH("?C -",AS119)))</formula>
    </cfRule>
    <cfRule type="containsText" dxfId="2037" priority="844" operator="containsText" text="?B -">
      <formula>NOT(ISERROR(SEARCH("?B -",AS119)))</formula>
    </cfRule>
    <cfRule type="containsText" dxfId="2036" priority="845" operator="containsText" text="?A -">
      <formula>NOT(ISERROR(SEARCH("?A -",AS119)))</formula>
    </cfRule>
  </conditionalFormatting>
  <conditionalFormatting sqref="AS112">
    <cfRule type="expression" dxfId="2035" priority="837">
      <formula>AT112&gt;AT111</formula>
    </cfRule>
  </conditionalFormatting>
  <conditionalFormatting sqref="AS112">
    <cfRule type="containsText" dxfId="2034" priority="829" operator="containsText" text="?H -">
      <formula>NOT(ISERROR(SEARCH("?H -",AS112)))</formula>
    </cfRule>
    <cfRule type="containsText" dxfId="2033" priority="830" operator="containsText" text="?G -">
      <formula>NOT(ISERROR(SEARCH("?G -",AS112)))</formula>
    </cfRule>
    <cfRule type="containsText" dxfId="2032" priority="831" operator="containsText" text="?F -">
      <formula>NOT(ISERROR(SEARCH("?F -",AS112)))</formula>
    </cfRule>
    <cfRule type="containsText" dxfId="2031" priority="832" operator="containsText" text="?E -">
      <formula>NOT(ISERROR(SEARCH("?E -",AS112)))</formula>
    </cfRule>
    <cfRule type="containsText" dxfId="2030" priority="833" operator="containsText" text="?D -">
      <formula>NOT(ISERROR(SEARCH("?D -",AS112)))</formula>
    </cfRule>
    <cfRule type="containsText" dxfId="2029" priority="834" operator="containsText" text="?C -">
      <formula>NOT(ISERROR(SEARCH("?C -",AS112)))</formula>
    </cfRule>
    <cfRule type="containsText" dxfId="2028" priority="835" operator="containsText" text="?B -">
      <formula>NOT(ISERROR(SEARCH("?B -",AS112)))</formula>
    </cfRule>
    <cfRule type="containsText" dxfId="2027" priority="836" operator="containsText" text="?A -">
      <formula>NOT(ISERROR(SEARCH("?A -",AS112)))</formula>
    </cfRule>
  </conditionalFormatting>
  <conditionalFormatting sqref="AS111">
    <cfRule type="expression" dxfId="2026" priority="828">
      <formula>AT111&gt;AT112</formula>
    </cfRule>
  </conditionalFormatting>
  <conditionalFormatting sqref="AS111">
    <cfRule type="containsText" dxfId="2025" priority="820" operator="containsText" text="?H -">
      <formula>NOT(ISERROR(SEARCH("?H -",AS111)))</formula>
    </cfRule>
    <cfRule type="containsText" dxfId="2024" priority="821" operator="containsText" text="?G -">
      <formula>NOT(ISERROR(SEARCH("?G -",AS111)))</formula>
    </cfRule>
    <cfRule type="containsText" dxfId="2023" priority="822" operator="containsText" text="?F -">
      <formula>NOT(ISERROR(SEARCH("?F -",AS111)))</formula>
    </cfRule>
    <cfRule type="containsText" dxfId="2022" priority="823" operator="containsText" text="?E -">
      <formula>NOT(ISERROR(SEARCH("?E -",AS111)))</formula>
    </cfRule>
    <cfRule type="containsText" dxfId="2021" priority="824" operator="containsText" text="?D -">
      <formula>NOT(ISERROR(SEARCH("?D -",AS111)))</formula>
    </cfRule>
    <cfRule type="containsText" dxfId="2020" priority="825" operator="containsText" text="?C -">
      <formula>NOT(ISERROR(SEARCH("?C -",AS111)))</formula>
    </cfRule>
    <cfRule type="containsText" dxfId="2019" priority="826" operator="containsText" text="?B -">
      <formula>NOT(ISERROR(SEARCH("?B -",AS111)))</formula>
    </cfRule>
    <cfRule type="containsText" dxfId="2018" priority="827" operator="containsText" text="?A -">
      <formula>NOT(ISERROR(SEARCH("?A -",AS111)))</formula>
    </cfRule>
  </conditionalFormatting>
  <conditionalFormatting sqref="AS104">
    <cfRule type="expression" dxfId="2017" priority="819">
      <formula>AT104&gt;AT103</formula>
    </cfRule>
  </conditionalFormatting>
  <conditionalFormatting sqref="AS104">
    <cfRule type="containsText" dxfId="2016" priority="811" operator="containsText" text="?H -">
      <formula>NOT(ISERROR(SEARCH("?H -",AS104)))</formula>
    </cfRule>
    <cfRule type="containsText" dxfId="2015" priority="812" operator="containsText" text="?G -">
      <formula>NOT(ISERROR(SEARCH("?G -",AS104)))</formula>
    </cfRule>
    <cfRule type="containsText" dxfId="2014" priority="813" operator="containsText" text="?F -">
      <formula>NOT(ISERROR(SEARCH("?F -",AS104)))</formula>
    </cfRule>
    <cfRule type="containsText" dxfId="2013" priority="814" operator="containsText" text="?E -">
      <formula>NOT(ISERROR(SEARCH("?E -",AS104)))</formula>
    </cfRule>
    <cfRule type="containsText" dxfId="2012" priority="815" operator="containsText" text="?D -">
      <formula>NOT(ISERROR(SEARCH("?D -",AS104)))</formula>
    </cfRule>
    <cfRule type="containsText" dxfId="2011" priority="816" operator="containsText" text="?C -">
      <formula>NOT(ISERROR(SEARCH("?C -",AS104)))</formula>
    </cfRule>
    <cfRule type="containsText" dxfId="2010" priority="817" operator="containsText" text="?B -">
      <formula>NOT(ISERROR(SEARCH("?B -",AS104)))</formula>
    </cfRule>
    <cfRule type="containsText" dxfId="2009" priority="818" operator="containsText" text="?A -">
      <formula>NOT(ISERROR(SEARCH("?A -",AS104)))</formula>
    </cfRule>
  </conditionalFormatting>
  <conditionalFormatting sqref="AS103">
    <cfRule type="expression" dxfId="2008" priority="810">
      <formula>AT103&gt;AT104</formula>
    </cfRule>
  </conditionalFormatting>
  <conditionalFormatting sqref="AS103">
    <cfRule type="containsText" dxfId="2007" priority="802" operator="containsText" text="?H -">
      <formula>NOT(ISERROR(SEARCH("?H -",AS103)))</formula>
    </cfRule>
    <cfRule type="containsText" dxfId="2006" priority="803" operator="containsText" text="?G -">
      <formula>NOT(ISERROR(SEARCH("?G -",AS103)))</formula>
    </cfRule>
    <cfRule type="containsText" dxfId="2005" priority="804" operator="containsText" text="?F -">
      <formula>NOT(ISERROR(SEARCH("?F -",AS103)))</formula>
    </cfRule>
    <cfRule type="containsText" dxfId="2004" priority="805" operator="containsText" text="?E -">
      <formula>NOT(ISERROR(SEARCH("?E -",AS103)))</formula>
    </cfRule>
    <cfRule type="containsText" dxfId="2003" priority="806" operator="containsText" text="?D -">
      <formula>NOT(ISERROR(SEARCH("?D -",AS103)))</formula>
    </cfRule>
    <cfRule type="containsText" dxfId="2002" priority="807" operator="containsText" text="?C -">
      <formula>NOT(ISERROR(SEARCH("?C -",AS103)))</formula>
    </cfRule>
    <cfRule type="containsText" dxfId="2001" priority="808" operator="containsText" text="?B -">
      <formula>NOT(ISERROR(SEARCH("?B -",AS103)))</formula>
    </cfRule>
    <cfRule type="containsText" dxfId="2000" priority="809" operator="containsText" text="?A -">
      <formula>NOT(ISERROR(SEARCH("?A -",AS103)))</formula>
    </cfRule>
  </conditionalFormatting>
  <conditionalFormatting sqref="AS96">
    <cfRule type="expression" dxfId="1999" priority="801">
      <formula>AT96&gt;AT95</formula>
    </cfRule>
  </conditionalFormatting>
  <conditionalFormatting sqref="AS96">
    <cfRule type="containsText" dxfId="1998" priority="793" operator="containsText" text="?H -">
      <formula>NOT(ISERROR(SEARCH("?H -",AS96)))</formula>
    </cfRule>
    <cfRule type="containsText" dxfId="1997" priority="794" operator="containsText" text="?G -">
      <formula>NOT(ISERROR(SEARCH("?G -",AS96)))</formula>
    </cfRule>
    <cfRule type="containsText" dxfId="1996" priority="795" operator="containsText" text="?F -">
      <formula>NOT(ISERROR(SEARCH("?F -",AS96)))</formula>
    </cfRule>
    <cfRule type="containsText" dxfId="1995" priority="796" operator="containsText" text="?E -">
      <formula>NOT(ISERROR(SEARCH("?E -",AS96)))</formula>
    </cfRule>
    <cfRule type="containsText" dxfId="1994" priority="797" operator="containsText" text="?D -">
      <formula>NOT(ISERROR(SEARCH("?D -",AS96)))</formula>
    </cfRule>
    <cfRule type="containsText" dxfId="1993" priority="798" operator="containsText" text="?C -">
      <formula>NOT(ISERROR(SEARCH("?C -",AS96)))</formula>
    </cfRule>
    <cfRule type="containsText" dxfId="1992" priority="799" operator="containsText" text="?B -">
      <formula>NOT(ISERROR(SEARCH("?B -",AS96)))</formula>
    </cfRule>
    <cfRule type="containsText" dxfId="1991" priority="800" operator="containsText" text="?A -">
      <formula>NOT(ISERROR(SEARCH("?A -",AS96)))</formula>
    </cfRule>
  </conditionalFormatting>
  <conditionalFormatting sqref="AS95">
    <cfRule type="expression" dxfId="1990" priority="792">
      <formula>AT95&gt;AT96</formula>
    </cfRule>
  </conditionalFormatting>
  <conditionalFormatting sqref="AS95">
    <cfRule type="containsText" dxfId="1989" priority="784" operator="containsText" text="?H -">
      <formula>NOT(ISERROR(SEARCH("?H -",AS95)))</formula>
    </cfRule>
    <cfRule type="containsText" dxfId="1988" priority="785" operator="containsText" text="?G -">
      <formula>NOT(ISERROR(SEARCH("?G -",AS95)))</formula>
    </cfRule>
    <cfRule type="containsText" dxfId="1987" priority="786" operator="containsText" text="?F -">
      <formula>NOT(ISERROR(SEARCH("?F -",AS95)))</formula>
    </cfRule>
    <cfRule type="containsText" dxfId="1986" priority="787" operator="containsText" text="?E -">
      <formula>NOT(ISERROR(SEARCH("?E -",AS95)))</formula>
    </cfRule>
    <cfRule type="containsText" dxfId="1985" priority="788" operator="containsText" text="?D -">
      <formula>NOT(ISERROR(SEARCH("?D -",AS95)))</formula>
    </cfRule>
    <cfRule type="containsText" dxfId="1984" priority="789" operator="containsText" text="?C -">
      <formula>NOT(ISERROR(SEARCH("?C -",AS95)))</formula>
    </cfRule>
    <cfRule type="containsText" dxfId="1983" priority="790" operator="containsText" text="?B -">
      <formula>NOT(ISERROR(SEARCH("?B -",AS95)))</formula>
    </cfRule>
    <cfRule type="containsText" dxfId="1982" priority="791" operator="containsText" text="?A -">
      <formula>NOT(ISERROR(SEARCH("?A -",AS95)))</formula>
    </cfRule>
  </conditionalFormatting>
  <conditionalFormatting sqref="AS88">
    <cfRule type="expression" dxfId="1981" priority="783">
      <formula>AT88&gt;AT87</formula>
    </cfRule>
  </conditionalFormatting>
  <conditionalFormatting sqref="AS88">
    <cfRule type="containsText" dxfId="1980" priority="775" operator="containsText" text="?H -">
      <formula>NOT(ISERROR(SEARCH("?H -",AS88)))</formula>
    </cfRule>
    <cfRule type="containsText" dxfId="1979" priority="776" operator="containsText" text="?G -">
      <formula>NOT(ISERROR(SEARCH("?G -",AS88)))</formula>
    </cfRule>
    <cfRule type="containsText" dxfId="1978" priority="777" operator="containsText" text="?F -">
      <formula>NOT(ISERROR(SEARCH("?F -",AS88)))</formula>
    </cfRule>
    <cfRule type="containsText" dxfId="1977" priority="778" operator="containsText" text="?E -">
      <formula>NOT(ISERROR(SEARCH("?E -",AS88)))</formula>
    </cfRule>
    <cfRule type="containsText" dxfId="1976" priority="779" operator="containsText" text="?D -">
      <formula>NOT(ISERROR(SEARCH("?D -",AS88)))</formula>
    </cfRule>
    <cfRule type="containsText" dxfId="1975" priority="780" operator="containsText" text="?C -">
      <formula>NOT(ISERROR(SEARCH("?C -",AS88)))</formula>
    </cfRule>
    <cfRule type="containsText" dxfId="1974" priority="781" operator="containsText" text="?B -">
      <formula>NOT(ISERROR(SEARCH("?B -",AS88)))</formula>
    </cfRule>
    <cfRule type="containsText" dxfId="1973" priority="782" operator="containsText" text="?A -">
      <formula>NOT(ISERROR(SEARCH("?A -",AS88)))</formula>
    </cfRule>
  </conditionalFormatting>
  <conditionalFormatting sqref="AS87">
    <cfRule type="expression" dxfId="1972" priority="774">
      <formula>AT87&gt;AT88</formula>
    </cfRule>
  </conditionalFormatting>
  <conditionalFormatting sqref="AS87">
    <cfRule type="containsText" dxfId="1971" priority="766" operator="containsText" text="?H -">
      <formula>NOT(ISERROR(SEARCH("?H -",AS87)))</formula>
    </cfRule>
    <cfRule type="containsText" dxfId="1970" priority="767" operator="containsText" text="?G -">
      <formula>NOT(ISERROR(SEARCH("?G -",AS87)))</formula>
    </cfRule>
    <cfRule type="containsText" dxfId="1969" priority="768" operator="containsText" text="?F -">
      <formula>NOT(ISERROR(SEARCH("?F -",AS87)))</formula>
    </cfRule>
    <cfRule type="containsText" dxfId="1968" priority="769" operator="containsText" text="?E -">
      <formula>NOT(ISERROR(SEARCH("?E -",AS87)))</formula>
    </cfRule>
    <cfRule type="containsText" dxfId="1967" priority="770" operator="containsText" text="?D -">
      <formula>NOT(ISERROR(SEARCH("?D -",AS87)))</formula>
    </cfRule>
    <cfRule type="containsText" dxfId="1966" priority="771" operator="containsText" text="?C -">
      <formula>NOT(ISERROR(SEARCH("?C -",AS87)))</formula>
    </cfRule>
    <cfRule type="containsText" dxfId="1965" priority="772" operator="containsText" text="?B -">
      <formula>NOT(ISERROR(SEARCH("?B -",AS87)))</formula>
    </cfRule>
    <cfRule type="containsText" dxfId="1964" priority="773" operator="containsText" text="?A -">
      <formula>NOT(ISERROR(SEARCH("?A -",AS87)))</formula>
    </cfRule>
  </conditionalFormatting>
  <conditionalFormatting sqref="AS80">
    <cfRule type="expression" dxfId="1963" priority="765">
      <formula>AT80&gt;AT79</formula>
    </cfRule>
  </conditionalFormatting>
  <conditionalFormatting sqref="AS80">
    <cfRule type="containsText" dxfId="1962" priority="757" operator="containsText" text="?H -">
      <formula>NOT(ISERROR(SEARCH("?H -",AS80)))</formula>
    </cfRule>
    <cfRule type="containsText" dxfId="1961" priority="758" operator="containsText" text="?G -">
      <formula>NOT(ISERROR(SEARCH("?G -",AS80)))</formula>
    </cfRule>
    <cfRule type="containsText" dxfId="1960" priority="759" operator="containsText" text="?F -">
      <formula>NOT(ISERROR(SEARCH("?F -",AS80)))</formula>
    </cfRule>
    <cfRule type="containsText" dxfId="1959" priority="760" operator="containsText" text="?E -">
      <formula>NOT(ISERROR(SEARCH("?E -",AS80)))</formula>
    </cfRule>
    <cfRule type="containsText" dxfId="1958" priority="761" operator="containsText" text="?D -">
      <formula>NOT(ISERROR(SEARCH("?D -",AS80)))</formula>
    </cfRule>
    <cfRule type="containsText" dxfId="1957" priority="762" operator="containsText" text="?C -">
      <formula>NOT(ISERROR(SEARCH("?C -",AS80)))</formula>
    </cfRule>
    <cfRule type="containsText" dxfId="1956" priority="763" operator="containsText" text="?B -">
      <formula>NOT(ISERROR(SEARCH("?B -",AS80)))</formula>
    </cfRule>
    <cfRule type="containsText" dxfId="1955" priority="764" operator="containsText" text="?A -">
      <formula>NOT(ISERROR(SEARCH("?A -",AS80)))</formula>
    </cfRule>
  </conditionalFormatting>
  <conditionalFormatting sqref="AS79">
    <cfRule type="expression" dxfId="1954" priority="756">
      <formula>AT79&gt;AT80</formula>
    </cfRule>
  </conditionalFormatting>
  <conditionalFormatting sqref="AS79">
    <cfRule type="containsText" dxfId="1953" priority="748" operator="containsText" text="?H -">
      <formula>NOT(ISERROR(SEARCH("?H -",AS79)))</formula>
    </cfRule>
    <cfRule type="containsText" dxfId="1952" priority="749" operator="containsText" text="?G -">
      <formula>NOT(ISERROR(SEARCH("?G -",AS79)))</formula>
    </cfRule>
    <cfRule type="containsText" dxfId="1951" priority="750" operator="containsText" text="?F -">
      <formula>NOT(ISERROR(SEARCH("?F -",AS79)))</formula>
    </cfRule>
    <cfRule type="containsText" dxfId="1950" priority="751" operator="containsText" text="?E -">
      <formula>NOT(ISERROR(SEARCH("?E -",AS79)))</formula>
    </cfRule>
    <cfRule type="containsText" dxfId="1949" priority="752" operator="containsText" text="?D -">
      <formula>NOT(ISERROR(SEARCH("?D -",AS79)))</formula>
    </cfRule>
    <cfRule type="containsText" dxfId="1948" priority="753" operator="containsText" text="?C -">
      <formula>NOT(ISERROR(SEARCH("?C -",AS79)))</formula>
    </cfRule>
    <cfRule type="containsText" dxfId="1947" priority="754" operator="containsText" text="?B -">
      <formula>NOT(ISERROR(SEARCH("?B -",AS79)))</formula>
    </cfRule>
    <cfRule type="containsText" dxfId="1946" priority="755" operator="containsText" text="?A -">
      <formula>NOT(ISERROR(SEARCH("?A -",AS79)))</formula>
    </cfRule>
  </conditionalFormatting>
  <conditionalFormatting sqref="AS72">
    <cfRule type="expression" dxfId="1945" priority="747">
      <formula>AT72&gt;AT71</formula>
    </cfRule>
  </conditionalFormatting>
  <conditionalFormatting sqref="AS72">
    <cfRule type="containsText" dxfId="1944" priority="739" operator="containsText" text="?H -">
      <formula>NOT(ISERROR(SEARCH("?H -",AS72)))</formula>
    </cfRule>
    <cfRule type="containsText" dxfId="1943" priority="740" operator="containsText" text="?G -">
      <formula>NOT(ISERROR(SEARCH("?G -",AS72)))</formula>
    </cfRule>
    <cfRule type="containsText" dxfId="1942" priority="741" operator="containsText" text="?F -">
      <formula>NOT(ISERROR(SEARCH("?F -",AS72)))</formula>
    </cfRule>
    <cfRule type="containsText" dxfId="1941" priority="742" operator="containsText" text="?E -">
      <formula>NOT(ISERROR(SEARCH("?E -",AS72)))</formula>
    </cfRule>
    <cfRule type="containsText" dxfId="1940" priority="743" operator="containsText" text="?D -">
      <formula>NOT(ISERROR(SEARCH("?D -",AS72)))</formula>
    </cfRule>
    <cfRule type="containsText" dxfId="1939" priority="744" operator="containsText" text="?C -">
      <formula>NOT(ISERROR(SEARCH("?C -",AS72)))</formula>
    </cfRule>
    <cfRule type="containsText" dxfId="1938" priority="745" operator="containsText" text="?B -">
      <formula>NOT(ISERROR(SEARCH("?B -",AS72)))</formula>
    </cfRule>
    <cfRule type="containsText" dxfId="1937" priority="746" operator="containsText" text="?A -">
      <formula>NOT(ISERROR(SEARCH("?A -",AS72)))</formula>
    </cfRule>
  </conditionalFormatting>
  <conditionalFormatting sqref="AS71">
    <cfRule type="expression" dxfId="1936" priority="738">
      <formula>AT71&gt;AT72</formula>
    </cfRule>
  </conditionalFormatting>
  <conditionalFormatting sqref="AS71">
    <cfRule type="containsText" dxfId="1935" priority="730" operator="containsText" text="?H -">
      <formula>NOT(ISERROR(SEARCH("?H -",AS71)))</formula>
    </cfRule>
    <cfRule type="containsText" dxfId="1934" priority="731" operator="containsText" text="?G -">
      <formula>NOT(ISERROR(SEARCH("?G -",AS71)))</formula>
    </cfRule>
    <cfRule type="containsText" dxfId="1933" priority="732" operator="containsText" text="?F -">
      <formula>NOT(ISERROR(SEARCH("?F -",AS71)))</formula>
    </cfRule>
    <cfRule type="containsText" dxfId="1932" priority="733" operator="containsText" text="?E -">
      <formula>NOT(ISERROR(SEARCH("?E -",AS71)))</formula>
    </cfRule>
    <cfRule type="containsText" dxfId="1931" priority="734" operator="containsText" text="?D -">
      <formula>NOT(ISERROR(SEARCH("?D -",AS71)))</formula>
    </cfRule>
    <cfRule type="containsText" dxfId="1930" priority="735" operator="containsText" text="?C -">
      <formula>NOT(ISERROR(SEARCH("?C -",AS71)))</formula>
    </cfRule>
    <cfRule type="containsText" dxfId="1929" priority="736" operator="containsText" text="?B -">
      <formula>NOT(ISERROR(SEARCH("?B -",AS71)))</formula>
    </cfRule>
    <cfRule type="containsText" dxfId="1928" priority="737" operator="containsText" text="?A -">
      <formula>NOT(ISERROR(SEARCH("?A -",AS71)))</formula>
    </cfRule>
  </conditionalFormatting>
  <conditionalFormatting sqref="AO76">
    <cfRule type="expression" dxfId="1927" priority="729">
      <formula>AP76&gt;AP75</formula>
    </cfRule>
  </conditionalFormatting>
  <conditionalFormatting sqref="AO76">
    <cfRule type="containsText" dxfId="1926" priority="721" operator="containsText" text="?H -">
      <formula>NOT(ISERROR(SEARCH("?H -",AO76)))</formula>
    </cfRule>
    <cfRule type="containsText" dxfId="1925" priority="722" operator="containsText" text="?G -">
      <formula>NOT(ISERROR(SEARCH("?G -",AO76)))</formula>
    </cfRule>
    <cfRule type="containsText" dxfId="1924" priority="723" operator="containsText" text="?F -">
      <formula>NOT(ISERROR(SEARCH("?F -",AO76)))</formula>
    </cfRule>
    <cfRule type="containsText" dxfId="1923" priority="724" operator="containsText" text="?E -">
      <formula>NOT(ISERROR(SEARCH("?E -",AO76)))</formula>
    </cfRule>
    <cfRule type="containsText" dxfId="1922" priority="725" operator="containsText" text="?D -">
      <formula>NOT(ISERROR(SEARCH("?D -",AO76)))</formula>
    </cfRule>
    <cfRule type="containsText" dxfId="1921" priority="726" operator="containsText" text="?C -">
      <formula>NOT(ISERROR(SEARCH("?C -",AO76)))</formula>
    </cfRule>
    <cfRule type="containsText" dxfId="1920" priority="727" operator="containsText" text="?B -">
      <formula>NOT(ISERROR(SEARCH("?B -",AO76)))</formula>
    </cfRule>
    <cfRule type="containsText" dxfId="1919" priority="728" operator="containsText" text="?A -">
      <formula>NOT(ISERROR(SEARCH("?A -",AO76)))</formula>
    </cfRule>
  </conditionalFormatting>
  <conditionalFormatting sqref="AO75">
    <cfRule type="expression" dxfId="1918" priority="720">
      <formula>AP75&gt;AP76</formula>
    </cfRule>
  </conditionalFormatting>
  <conditionalFormatting sqref="AO75">
    <cfRule type="containsText" dxfId="1917" priority="712" operator="containsText" text="?H -">
      <formula>NOT(ISERROR(SEARCH("?H -",AO75)))</formula>
    </cfRule>
    <cfRule type="containsText" dxfId="1916" priority="713" operator="containsText" text="?G -">
      <formula>NOT(ISERROR(SEARCH("?G -",AO75)))</formula>
    </cfRule>
    <cfRule type="containsText" dxfId="1915" priority="714" operator="containsText" text="?F -">
      <formula>NOT(ISERROR(SEARCH("?F -",AO75)))</formula>
    </cfRule>
    <cfRule type="containsText" dxfId="1914" priority="715" operator="containsText" text="?E -">
      <formula>NOT(ISERROR(SEARCH("?E -",AO75)))</formula>
    </cfRule>
    <cfRule type="containsText" dxfId="1913" priority="716" operator="containsText" text="?D -">
      <formula>NOT(ISERROR(SEARCH("?D -",AO75)))</formula>
    </cfRule>
    <cfRule type="containsText" dxfId="1912" priority="717" operator="containsText" text="?C -">
      <formula>NOT(ISERROR(SEARCH("?C -",AO75)))</formula>
    </cfRule>
    <cfRule type="containsText" dxfId="1911" priority="718" operator="containsText" text="?B -">
      <formula>NOT(ISERROR(SEARCH("?B -",AO75)))</formula>
    </cfRule>
    <cfRule type="containsText" dxfId="1910" priority="719" operator="containsText" text="?A -">
      <formula>NOT(ISERROR(SEARCH("?A -",AO75)))</formula>
    </cfRule>
  </conditionalFormatting>
  <conditionalFormatting sqref="AK84">
    <cfRule type="expression" dxfId="1909" priority="711">
      <formula>AL84&gt;AL83</formula>
    </cfRule>
  </conditionalFormatting>
  <conditionalFormatting sqref="AK84">
    <cfRule type="containsText" dxfId="1908" priority="703" operator="containsText" text="?H -">
      <formula>NOT(ISERROR(SEARCH("?H -",AK84)))</formula>
    </cfRule>
    <cfRule type="containsText" dxfId="1907" priority="704" operator="containsText" text="?G -">
      <formula>NOT(ISERROR(SEARCH("?G -",AK84)))</formula>
    </cfRule>
    <cfRule type="containsText" dxfId="1906" priority="705" operator="containsText" text="?F -">
      <formula>NOT(ISERROR(SEARCH("?F -",AK84)))</formula>
    </cfRule>
    <cfRule type="containsText" dxfId="1905" priority="706" operator="containsText" text="?E -">
      <formula>NOT(ISERROR(SEARCH("?E -",AK84)))</formula>
    </cfRule>
    <cfRule type="containsText" dxfId="1904" priority="707" operator="containsText" text="?D -">
      <formula>NOT(ISERROR(SEARCH("?D -",AK84)))</formula>
    </cfRule>
    <cfRule type="containsText" dxfId="1903" priority="708" operator="containsText" text="?C -">
      <formula>NOT(ISERROR(SEARCH("?C -",AK84)))</formula>
    </cfRule>
    <cfRule type="containsText" dxfId="1902" priority="709" operator="containsText" text="?B -">
      <formula>NOT(ISERROR(SEARCH("?B -",AK84)))</formula>
    </cfRule>
    <cfRule type="containsText" dxfId="1901" priority="710" operator="containsText" text="?A -">
      <formula>NOT(ISERROR(SEARCH("?A -",AK84)))</formula>
    </cfRule>
  </conditionalFormatting>
  <conditionalFormatting sqref="AK83">
    <cfRule type="expression" dxfId="1900" priority="702">
      <formula>AL83&gt;AL84</formula>
    </cfRule>
  </conditionalFormatting>
  <conditionalFormatting sqref="AK83">
    <cfRule type="containsText" dxfId="1899" priority="694" operator="containsText" text="?H -">
      <formula>NOT(ISERROR(SEARCH("?H -",AK83)))</formula>
    </cfRule>
    <cfRule type="containsText" dxfId="1898" priority="695" operator="containsText" text="?G -">
      <formula>NOT(ISERROR(SEARCH("?G -",AK83)))</formula>
    </cfRule>
    <cfRule type="containsText" dxfId="1897" priority="696" operator="containsText" text="?F -">
      <formula>NOT(ISERROR(SEARCH("?F -",AK83)))</formula>
    </cfRule>
    <cfRule type="containsText" dxfId="1896" priority="697" operator="containsText" text="?E -">
      <formula>NOT(ISERROR(SEARCH("?E -",AK83)))</formula>
    </cfRule>
    <cfRule type="containsText" dxfId="1895" priority="698" operator="containsText" text="?D -">
      <formula>NOT(ISERROR(SEARCH("?D -",AK83)))</formula>
    </cfRule>
    <cfRule type="containsText" dxfId="1894" priority="699" operator="containsText" text="?C -">
      <formula>NOT(ISERROR(SEARCH("?C -",AK83)))</formula>
    </cfRule>
    <cfRule type="containsText" dxfId="1893" priority="700" operator="containsText" text="?B -">
      <formula>NOT(ISERROR(SEARCH("?B -",AK83)))</formula>
    </cfRule>
    <cfRule type="containsText" dxfId="1892" priority="701" operator="containsText" text="?A -">
      <formula>NOT(ISERROR(SEARCH("?A -",AK83)))</formula>
    </cfRule>
  </conditionalFormatting>
  <conditionalFormatting sqref="AG100">
    <cfRule type="expression" dxfId="1891" priority="693">
      <formula>AH100&gt;AH99</formula>
    </cfRule>
  </conditionalFormatting>
  <conditionalFormatting sqref="AG100">
    <cfRule type="containsText" dxfId="1890" priority="685" operator="containsText" text="?H -">
      <formula>NOT(ISERROR(SEARCH("?H -",AG100)))</formula>
    </cfRule>
    <cfRule type="containsText" dxfId="1889" priority="686" operator="containsText" text="?G -">
      <formula>NOT(ISERROR(SEARCH("?G -",AG100)))</formula>
    </cfRule>
    <cfRule type="containsText" dxfId="1888" priority="687" operator="containsText" text="?F -">
      <formula>NOT(ISERROR(SEARCH("?F -",AG100)))</formula>
    </cfRule>
    <cfRule type="containsText" dxfId="1887" priority="688" operator="containsText" text="?E -">
      <formula>NOT(ISERROR(SEARCH("?E -",AG100)))</formula>
    </cfRule>
    <cfRule type="containsText" dxfId="1886" priority="689" operator="containsText" text="?D -">
      <formula>NOT(ISERROR(SEARCH("?D -",AG100)))</formula>
    </cfRule>
    <cfRule type="containsText" dxfId="1885" priority="690" operator="containsText" text="?C -">
      <formula>NOT(ISERROR(SEARCH("?C -",AG100)))</formula>
    </cfRule>
    <cfRule type="containsText" dxfId="1884" priority="691" operator="containsText" text="?B -">
      <formula>NOT(ISERROR(SEARCH("?B -",AG100)))</formula>
    </cfRule>
    <cfRule type="containsText" dxfId="1883" priority="692" operator="containsText" text="?A -">
      <formula>NOT(ISERROR(SEARCH("?A -",AG100)))</formula>
    </cfRule>
  </conditionalFormatting>
  <conditionalFormatting sqref="AG99">
    <cfRule type="expression" dxfId="1882" priority="684">
      <formula>AH99&gt;AH100</formula>
    </cfRule>
  </conditionalFormatting>
  <conditionalFormatting sqref="AG99">
    <cfRule type="containsText" dxfId="1881" priority="676" operator="containsText" text="?H -">
      <formula>NOT(ISERROR(SEARCH("?H -",AG99)))</formula>
    </cfRule>
    <cfRule type="containsText" dxfId="1880" priority="677" operator="containsText" text="?G -">
      <formula>NOT(ISERROR(SEARCH("?G -",AG99)))</formula>
    </cfRule>
    <cfRule type="containsText" dxfId="1879" priority="678" operator="containsText" text="?F -">
      <formula>NOT(ISERROR(SEARCH("?F -",AG99)))</formula>
    </cfRule>
    <cfRule type="containsText" dxfId="1878" priority="679" operator="containsText" text="?E -">
      <formula>NOT(ISERROR(SEARCH("?E -",AG99)))</formula>
    </cfRule>
    <cfRule type="containsText" dxfId="1877" priority="680" operator="containsText" text="?D -">
      <formula>NOT(ISERROR(SEARCH("?D -",AG99)))</formula>
    </cfRule>
    <cfRule type="containsText" dxfId="1876" priority="681" operator="containsText" text="?C -">
      <formula>NOT(ISERROR(SEARCH("?C -",AG99)))</formula>
    </cfRule>
    <cfRule type="containsText" dxfId="1875" priority="682" operator="containsText" text="?B -">
      <formula>NOT(ISERROR(SEARCH("?B -",AG99)))</formula>
    </cfRule>
    <cfRule type="containsText" dxfId="1874" priority="683" operator="containsText" text="?A -">
      <formula>NOT(ISERROR(SEARCH("?A -",AG99)))</formula>
    </cfRule>
  </conditionalFormatting>
  <conditionalFormatting sqref="AO92">
    <cfRule type="expression" dxfId="1873" priority="675">
      <formula>AP92&gt;AP91</formula>
    </cfRule>
  </conditionalFormatting>
  <conditionalFormatting sqref="AO92">
    <cfRule type="containsText" dxfId="1872" priority="667" operator="containsText" text="?H -">
      <formula>NOT(ISERROR(SEARCH("?H -",AO92)))</formula>
    </cfRule>
    <cfRule type="containsText" dxfId="1871" priority="668" operator="containsText" text="?G -">
      <formula>NOT(ISERROR(SEARCH("?G -",AO92)))</formula>
    </cfRule>
    <cfRule type="containsText" dxfId="1870" priority="669" operator="containsText" text="?F -">
      <formula>NOT(ISERROR(SEARCH("?F -",AO92)))</formula>
    </cfRule>
    <cfRule type="containsText" dxfId="1869" priority="670" operator="containsText" text="?E -">
      <formula>NOT(ISERROR(SEARCH("?E -",AO92)))</formula>
    </cfRule>
    <cfRule type="containsText" dxfId="1868" priority="671" operator="containsText" text="?D -">
      <formula>NOT(ISERROR(SEARCH("?D -",AO92)))</formula>
    </cfRule>
    <cfRule type="containsText" dxfId="1867" priority="672" operator="containsText" text="?C -">
      <formula>NOT(ISERROR(SEARCH("?C -",AO92)))</formula>
    </cfRule>
    <cfRule type="containsText" dxfId="1866" priority="673" operator="containsText" text="?B -">
      <formula>NOT(ISERROR(SEARCH("?B -",AO92)))</formula>
    </cfRule>
    <cfRule type="containsText" dxfId="1865" priority="674" operator="containsText" text="?A -">
      <formula>NOT(ISERROR(SEARCH("?A -",AO92)))</formula>
    </cfRule>
  </conditionalFormatting>
  <conditionalFormatting sqref="AO91">
    <cfRule type="expression" dxfId="1864" priority="666">
      <formula>AP91&gt;AP92</formula>
    </cfRule>
  </conditionalFormatting>
  <conditionalFormatting sqref="AO91">
    <cfRule type="containsText" dxfId="1863" priority="658" operator="containsText" text="?H -">
      <formula>NOT(ISERROR(SEARCH("?H -",AO91)))</formula>
    </cfRule>
    <cfRule type="containsText" dxfId="1862" priority="659" operator="containsText" text="?G -">
      <formula>NOT(ISERROR(SEARCH("?G -",AO91)))</formula>
    </cfRule>
    <cfRule type="containsText" dxfId="1861" priority="660" operator="containsText" text="?F -">
      <formula>NOT(ISERROR(SEARCH("?F -",AO91)))</formula>
    </cfRule>
    <cfRule type="containsText" dxfId="1860" priority="661" operator="containsText" text="?E -">
      <formula>NOT(ISERROR(SEARCH("?E -",AO91)))</formula>
    </cfRule>
    <cfRule type="containsText" dxfId="1859" priority="662" operator="containsText" text="?D -">
      <formula>NOT(ISERROR(SEARCH("?D -",AO91)))</formula>
    </cfRule>
    <cfRule type="containsText" dxfId="1858" priority="663" operator="containsText" text="?C -">
      <formula>NOT(ISERROR(SEARCH("?C -",AO91)))</formula>
    </cfRule>
    <cfRule type="containsText" dxfId="1857" priority="664" operator="containsText" text="?B -">
      <formula>NOT(ISERROR(SEARCH("?B -",AO91)))</formula>
    </cfRule>
    <cfRule type="containsText" dxfId="1856" priority="665" operator="containsText" text="?A -">
      <formula>NOT(ISERROR(SEARCH("?A -",AO91)))</formula>
    </cfRule>
  </conditionalFormatting>
  <conditionalFormatting sqref="AO108">
    <cfRule type="expression" dxfId="1855" priority="657">
      <formula>AP108&gt;AP107</formula>
    </cfRule>
  </conditionalFormatting>
  <conditionalFormatting sqref="AO108">
    <cfRule type="containsText" dxfId="1854" priority="649" operator="containsText" text="?H -">
      <formula>NOT(ISERROR(SEARCH("?H -",AO108)))</formula>
    </cfRule>
    <cfRule type="containsText" dxfId="1853" priority="650" operator="containsText" text="?G -">
      <formula>NOT(ISERROR(SEARCH("?G -",AO108)))</formula>
    </cfRule>
    <cfRule type="containsText" dxfId="1852" priority="651" operator="containsText" text="?F -">
      <formula>NOT(ISERROR(SEARCH("?F -",AO108)))</formula>
    </cfRule>
    <cfRule type="containsText" dxfId="1851" priority="652" operator="containsText" text="?E -">
      <formula>NOT(ISERROR(SEARCH("?E -",AO108)))</formula>
    </cfRule>
    <cfRule type="containsText" dxfId="1850" priority="653" operator="containsText" text="?D -">
      <formula>NOT(ISERROR(SEARCH("?D -",AO108)))</formula>
    </cfRule>
    <cfRule type="containsText" dxfId="1849" priority="654" operator="containsText" text="?C -">
      <formula>NOT(ISERROR(SEARCH("?C -",AO108)))</formula>
    </cfRule>
    <cfRule type="containsText" dxfId="1848" priority="655" operator="containsText" text="?B -">
      <formula>NOT(ISERROR(SEARCH("?B -",AO108)))</formula>
    </cfRule>
    <cfRule type="containsText" dxfId="1847" priority="656" operator="containsText" text="?A -">
      <formula>NOT(ISERROR(SEARCH("?A -",AO108)))</formula>
    </cfRule>
  </conditionalFormatting>
  <conditionalFormatting sqref="AO107">
    <cfRule type="expression" dxfId="1846" priority="648">
      <formula>AP107&gt;AP108</formula>
    </cfRule>
  </conditionalFormatting>
  <conditionalFormatting sqref="AO107">
    <cfRule type="containsText" dxfId="1845" priority="640" operator="containsText" text="?H -">
      <formula>NOT(ISERROR(SEARCH("?H -",AO107)))</formula>
    </cfRule>
    <cfRule type="containsText" dxfId="1844" priority="641" operator="containsText" text="?G -">
      <formula>NOT(ISERROR(SEARCH("?G -",AO107)))</formula>
    </cfRule>
    <cfRule type="containsText" dxfId="1843" priority="642" operator="containsText" text="?F -">
      <formula>NOT(ISERROR(SEARCH("?F -",AO107)))</formula>
    </cfRule>
    <cfRule type="containsText" dxfId="1842" priority="643" operator="containsText" text="?E -">
      <formula>NOT(ISERROR(SEARCH("?E -",AO107)))</formula>
    </cfRule>
    <cfRule type="containsText" dxfId="1841" priority="644" operator="containsText" text="?D -">
      <formula>NOT(ISERROR(SEARCH("?D -",AO107)))</formula>
    </cfRule>
    <cfRule type="containsText" dxfId="1840" priority="645" operator="containsText" text="?C -">
      <formula>NOT(ISERROR(SEARCH("?C -",AO107)))</formula>
    </cfRule>
    <cfRule type="containsText" dxfId="1839" priority="646" operator="containsText" text="?B -">
      <formula>NOT(ISERROR(SEARCH("?B -",AO107)))</formula>
    </cfRule>
    <cfRule type="containsText" dxfId="1838" priority="647" operator="containsText" text="?A -">
      <formula>NOT(ISERROR(SEARCH("?A -",AO107)))</formula>
    </cfRule>
  </conditionalFormatting>
  <conditionalFormatting sqref="AK116">
    <cfRule type="expression" dxfId="1837" priority="639">
      <formula>AL116&gt;AL115</formula>
    </cfRule>
  </conditionalFormatting>
  <conditionalFormatting sqref="AK116">
    <cfRule type="containsText" dxfId="1836" priority="631" operator="containsText" text="?H -">
      <formula>NOT(ISERROR(SEARCH("?H -",AK116)))</formula>
    </cfRule>
    <cfRule type="containsText" dxfId="1835" priority="632" operator="containsText" text="?G -">
      <formula>NOT(ISERROR(SEARCH("?G -",AK116)))</formula>
    </cfRule>
    <cfRule type="containsText" dxfId="1834" priority="633" operator="containsText" text="?F -">
      <formula>NOT(ISERROR(SEARCH("?F -",AK116)))</formula>
    </cfRule>
    <cfRule type="containsText" dxfId="1833" priority="634" operator="containsText" text="?E -">
      <formula>NOT(ISERROR(SEARCH("?E -",AK116)))</formula>
    </cfRule>
    <cfRule type="containsText" dxfId="1832" priority="635" operator="containsText" text="?D -">
      <formula>NOT(ISERROR(SEARCH("?D -",AK116)))</formula>
    </cfRule>
    <cfRule type="containsText" dxfId="1831" priority="636" operator="containsText" text="?C -">
      <formula>NOT(ISERROR(SEARCH("?C -",AK116)))</formula>
    </cfRule>
    <cfRule type="containsText" dxfId="1830" priority="637" operator="containsText" text="?B -">
      <formula>NOT(ISERROR(SEARCH("?B -",AK116)))</formula>
    </cfRule>
    <cfRule type="containsText" dxfId="1829" priority="638" operator="containsText" text="?A -">
      <formula>NOT(ISERROR(SEARCH("?A -",AK116)))</formula>
    </cfRule>
  </conditionalFormatting>
  <conditionalFormatting sqref="AK115">
    <cfRule type="expression" dxfId="1828" priority="630">
      <formula>AL115&gt;AL116</formula>
    </cfRule>
  </conditionalFormatting>
  <conditionalFormatting sqref="AK115">
    <cfRule type="containsText" dxfId="1827" priority="622" operator="containsText" text="?H -">
      <formula>NOT(ISERROR(SEARCH("?H -",AK115)))</formula>
    </cfRule>
    <cfRule type="containsText" dxfId="1826" priority="623" operator="containsText" text="?G -">
      <formula>NOT(ISERROR(SEARCH("?G -",AK115)))</formula>
    </cfRule>
    <cfRule type="containsText" dxfId="1825" priority="624" operator="containsText" text="?F -">
      <formula>NOT(ISERROR(SEARCH("?F -",AK115)))</formula>
    </cfRule>
    <cfRule type="containsText" dxfId="1824" priority="625" operator="containsText" text="?E -">
      <formula>NOT(ISERROR(SEARCH("?E -",AK115)))</formula>
    </cfRule>
    <cfRule type="containsText" dxfId="1823" priority="626" operator="containsText" text="?D -">
      <formula>NOT(ISERROR(SEARCH("?D -",AK115)))</formula>
    </cfRule>
    <cfRule type="containsText" dxfId="1822" priority="627" operator="containsText" text="?C -">
      <formula>NOT(ISERROR(SEARCH("?C -",AK115)))</formula>
    </cfRule>
    <cfRule type="containsText" dxfId="1821" priority="628" operator="containsText" text="?B -">
      <formula>NOT(ISERROR(SEARCH("?B -",AK115)))</formula>
    </cfRule>
    <cfRule type="containsText" dxfId="1820" priority="629" operator="containsText" text="?A -">
      <formula>NOT(ISERROR(SEARCH("?A -",AK115)))</formula>
    </cfRule>
  </conditionalFormatting>
  <conditionalFormatting sqref="AO124">
    <cfRule type="expression" dxfId="1819" priority="621">
      <formula>AP124&gt;AP123</formula>
    </cfRule>
  </conditionalFormatting>
  <conditionalFormatting sqref="AO124">
    <cfRule type="containsText" dxfId="1818" priority="613" operator="containsText" text="?H -">
      <formula>NOT(ISERROR(SEARCH("?H -",AO124)))</formula>
    </cfRule>
    <cfRule type="containsText" dxfId="1817" priority="614" operator="containsText" text="?G -">
      <formula>NOT(ISERROR(SEARCH("?G -",AO124)))</formula>
    </cfRule>
    <cfRule type="containsText" dxfId="1816" priority="615" operator="containsText" text="?F -">
      <formula>NOT(ISERROR(SEARCH("?F -",AO124)))</formula>
    </cfRule>
    <cfRule type="containsText" dxfId="1815" priority="616" operator="containsText" text="?E -">
      <formula>NOT(ISERROR(SEARCH("?E -",AO124)))</formula>
    </cfRule>
    <cfRule type="containsText" dxfId="1814" priority="617" operator="containsText" text="?D -">
      <formula>NOT(ISERROR(SEARCH("?D -",AO124)))</formula>
    </cfRule>
    <cfRule type="containsText" dxfId="1813" priority="618" operator="containsText" text="?C -">
      <formula>NOT(ISERROR(SEARCH("?C -",AO124)))</formula>
    </cfRule>
    <cfRule type="containsText" dxfId="1812" priority="619" operator="containsText" text="?B -">
      <formula>NOT(ISERROR(SEARCH("?B -",AO124)))</formula>
    </cfRule>
    <cfRule type="containsText" dxfId="1811" priority="620" operator="containsText" text="?A -">
      <formula>NOT(ISERROR(SEARCH("?A -",AO124)))</formula>
    </cfRule>
  </conditionalFormatting>
  <conditionalFormatting sqref="AO123">
    <cfRule type="expression" dxfId="1810" priority="612">
      <formula>AP123&gt;AP124</formula>
    </cfRule>
  </conditionalFormatting>
  <conditionalFormatting sqref="AO123">
    <cfRule type="containsText" dxfId="1809" priority="604" operator="containsText" text="?H -">
      <formula>NOT(ISERROR(SEARCH("?H -",AO123)))</formula>
    </cfRule>
    <cfRule type="containsText" dxfId="1808" priority="605" operator="containsText" text="?G -">
      <formula>NOT(ISERROR(SEARCH("?G -",AO123)))</formula>
    </cfRule>
    <cfRule type="containsText" dxfId="1807" priority="606" operator="containsText" text="?F -">
      <formula>NOT(ISERROR(SEARCH("?F -",AO123)))</formula>
    </cfRule>
    <cfRule type="containsText" dxfId="1806" priority="607" operator="containsText" text="?E -">
      <formula>NOT(ISERROR(SEARCH("?E -",AO123)))</formula>
    </cfRule>
    <cfRule type="containsText" dxfId="1805" priority="608" operator="containsText" text="?D -">
      <formula>NOT(ISERROR(SEARCH("?D -",AO123)))</formula>
    </cfRule>
    <cfRule type="containsText" dxfId="1804" priority="609" operator="containsText" text="?C -">
      <formula>NOT(ISERROR(SEARCH("?C -",AO123)))</formula>
    </cfRule>
    <cfRule type="containsText" dxfId="1803" priority="610" operator="containsText" text="?B -">
      <formula>NOT(ISERROR(SEARCH("?B -",AO123)))</formula>
    </cfRule>
    <cfRule type="containsText" dxfId="1802" priority="611" operator="containsText" text="?A -">
      <formula>NOT(ISERROR(SEARCH("?A -",AO123)))</formula>
    </cfRule>
  </conditionalFormatting>
  <conditionalFormatting sqref="AC95">
    <cfRule type="containsText" dxfId="1801" priority="595" operator="containsText" text="?H -">
      <formula>NOT(ISERROR(SEARCH("?H -",AC95)))</formula>
    </cfRule>
    <cfRule type="containsText" dxfId="1800" priority="596" operator="containsText" text="?G -">
      <formula>NOT(ISERROR(SEARCH("?G -",AC95)))</formula>
    </cfRule>
    <cfRule type="containsText" dxfId="1799" priority="597" operator="containsText" text="?F -">
      <formula>NOT(ISERROR(SEARCH("?F -",AC95)))</formula>
    </cfRule>
    <cfRule type="containsText" dxfId="1798" priority="598" operator="containsText" text="?E -">
      <formula>NOT(ISERROR(SEARCH("?E -",AC95)))</formula>
    </cfRule>
    <cfRule type="containsText" dxfId="1797" priority="599" operator="containsText" text="?D -">
      <formula>NOT(ISERROR(SEARCH("?D -",AC95)))</formula>
    </cfRule>
    <cfRule type="containsText" dxfId="1796" priority="600" operator="containsText" text="?C -">
      <formula>NOT(ISERROR(SEARCH("?C -",AC95)))</formula>
    </cfRule>
    <cfRule type="containsText" dxfId="1795" priority="601" operator="containsText" text="?B -">
      <formula>NOT(ISERROR(SEARCH("?B -",AC95)))</formula>
    </cfRule>
    <cfRule type="containsText" dxfId="1794" priority="602" operator="containsText" text="?A -">
      <formula>NOT(ISERROR(SEARCH("?A -",AC95)))</formula>
    </cfRule>
  </conditionalFormatting>
  <conditionalFormatting sqref="AC97">
    <cfRule type="expression" dxfId="1793" priority="3660">
      <formula>AD97&gt;AD95</formula>
    </cfRule>
  </conditionalFormatting>
  <conditionalFormatting sqref="M21">
    <cfRule type="expression" dxfId="1792" priority="576">
      <formula>N21&gt;N22</formula>
    </cfRule>
  </conditionalFormatting>
  <conditionalFormatting sqref="M21">
    <cfRule type="containsText" dxfId="1791" priority="568" operator="containsText" text="?H">
      <formula>NOT(ISERROR(SEARCH("?H",M21)))</formula>
    </cfRule>
    <cfRule type="containsText" dxfId="1790" priority="569" operator="containsText" text="?G">
      <formula>NOT(ISERROR(SEARCH("?G",M21)))</formula>
    </cfRule>
    <cfRule type="containsText" dxfId="1789" priority="570" operator="containsText" text="?F">
      <formula>NOT(ISERROR(SEARCH("?F",M21)))</formula>
    </cfRule>
    <cfRule type="containsText" dxfId="1788" priority="571" operator="containsText" text="?E">
      <formula>NOT(ISERROR(SEARCH("?E",M21)))</formula>
    </cfRule>
    <cfRule type="containsText" dxfId="1787" priority="572" operator="containsText" text="?D">
      <formula>NOT(ISERROR(SEARCH("?D",M21)))</formula>
    </cfRule>
    <cfRule type="containsText" dxfId="1786" priority="573" operator="containsText" text="?C">
      <formula>NOT(ISERROR(SEARCH("?C",M21)))</formula>
    </cfRule>
    <cfRule type="containsText" dxfId="1785" priority="574" operator="containsText" text="?B">
      <formula>NOT(ISERROR(SEARCH("?B",M21)))</formula>
    </cfRule>
    <cfRule type="containsText" dxfId="1784" priority="575" operator="containsText" text="?A">
      <formula>NOT(ISERROR(SEARCH("?A",M21)))</formula>
    </cfRule>
  </conditionalFormatting>
  <conditionalFormatting sqref="H19">
    <cfRule type="expression" dxfId="1783" priority="3662">
      <formula>J19&gt;J20</formula>
    </cfRule>
  </conditionalFormatting>
  <conditionalFormatting sqref="H35">
    <cfRule type="containsText" dxfId="1782" priority="550" operator="containsText" text="?H">
      <formula>NOT(ISERROR(SEARCH("?H",H35)))</formula>
    </cfRule>
    <cfRule type="containsText" dxfId="1781" priority="551" operator="containsText" text="?G">
      <formula>NOT(ISERROR(SEARCH("?G",H35)))</formula>
    </cfRule>
    <cfRule type="containsText" dxfId="1780" priority="552" operator="containsText" text="?F">
      <formula>NOT(ISERROR(SEARCH("?F",H35)))</formula>
    </cfRule>
    <cfRule type="containsText" dxfId="1779" priority="553" operator="containsText" text="?E">
      <formula>NOT(ISERROR(SEARCH("?E",H35)))</formula>
    </cfRule>
    <cfRule type="containsText" dxfId="1778" priority="554" operator="containsText" text="?D">
      <formula>NOT(ISERROR(SEARCH("?D",H35)))</formula>
    </cfRule>
    <cfRule type="containsText" dxfId="1777" priority="555" operator="containsText" text="?C">
      <formula>NOT(ISERROR(SEARCH("?C",H35)))</formula>
    </cfRule>
    <cfRule type="containsText" dxfId="1776" priority="556" operator="containsText" text="?B">
      <formula>NOT(ISERROR(SEARCH("?B",H35)))</formula>
    </cfRule>
    <cfRule type="containsText" dxfId="1775" priority="557" operator="containsText" text="?A">
      <formula>NOT(ISERROR(SEARCH("?A",H35)))</formula>
    </cfRule>
  </conditionalFormatting>
  <conditionalFormatting sqref="H35">
    <cfRule type="expression" dxfId="1774" priority="558">
      <formula>J35&gt;J36</formula>
    </cfRule>
  </conditionalFormatting>
  <conditionalFormatting sqref="M61">
    <cfRule type="expression" dxfId="1773" priority="261">
      <formula>N61&gt;N62</formula>
    </cfRule>
  </conditionalFormatting>
  <conditionalFormatting sqref="M61">
    <cfRule type="containsText" dxfId="1772" priority="253" operator="containsText" text="?H">
      <formula>NOT(ISERROR(SEARCH("?H",M61)))</formula>
    </cfRule>
    <cfRule type="containsText" dxfId="1771" priority="254" operator="containsText" text="?G">
      <formula>NOT(ISERROR(SEARCH("?G",M61)))</formula>
    </cfRule>
    <cfRule type="containsText" dxfId="1770" priority="255" operator="containsText" text="?F">
      <formula>NOT(ISERROR(SEARCH("?F",M61)))</formula>
    </cfRule>
    <cfRule type="containsText" dxfId="1769" priority="256" operator="containsText" text="?E">
      <formula>NOT(ISERROR(SEARCH("?E",M61)))</formula>
    </cfRule>
    <cfRule type="containsText" dxfId="1768" priority="257" operator="containsText" text="?D">
      <formula>NOT(ISERROR(SEARCH("?D",M61)))</formula>
    </cfRule>
    <cfRule type="containsText" dxfId="1767" priority="258" operator="containsText" text="?C">
      <formula>NOT(ISERROR(SEARCH("?C",M61)))</formula>
    </cfRule>
    <cfRule type="containsText" dxfId="1766" priority="259" operator="containsText" text="?B">
      <formula>NOT(ISERROR(SEARCH("?B",M61)))</formula>
    </cfRule>
    <cfRule type="containsText" dxfId="1765" priority="260" operator="containsText" text="?A">
      <formula>NOT(ISERROR(SEARCH("?A",M61)))</formula>
    </cfRule>
  </conditionalFormatting>
  <conditionalFormatting sqref="M53">
    <cfRule type="expression" dxfId="1764" priority="468">
      <formula>N53&gt;N54</formula>
    </cfRule>
  </conditionalFormatting>
  <conditionalFormatting sqref="M53">
    <cfRule type="containsText" dxfId="1763" priority="460" operator="containsText" text="?H">
      <formula>NOT(ISERROR(SEARCH("?H",M53)))</formula>
    </cfRule>
    <cfRule type="containsText" dxfId="1762" priority="461" operator="containsText" text="?G">
      <formula>NOT(ISERROR(SEARCH("?G",M53)))</formula>
    </cfRule>
    <cfRule type="containsText" dxfId="1761" priority="462" operator="containsText" text="?F">
      <formula>NOT(ISERROR(SEARCH("?F",M53)))</formula>
    </cfRule>
    <cfRule type="containsText" dxfId="1760" priority="463" operator="containsText" text="?E">
      <formula>NOT(ISERROR(SEARCH("?E",M53)))</formula>
    </cfRule>
    <cfRule type="containsText" dxfId="1759" priority="464" operator="containsText" text="?D">
      <formula>NOT(ISERROR(SEARCH("?D",M53)))</formula>
    </cfRule>
    <cfRule type="containsText" dxfId="1758" priority="465" operator="containsText" text="?C">
      <formula>NOT(ISERROR(SEARCH("?C",M53)))</formula>
    </cfRule>
    <cfRule type="containsText" dxfId="1757" priority="466" operator="containsText" text="?B">
      <formula>NOT(ISERROR(SEARCH("?B",M53)))</formula>
    </cfRule>
    <cfRule type="containsText" dxfId="1756" priority="467" operator="containsText" text="?A">
      <formula>NOT(ISERROR(SEARCH("?A",M53)))</formula>
    </cfRule>
  </conditionalFormatting>
  <conditionalFormatting sqref="AS5">
    <cfRule type="expression" dxfId="1755" priority="531">
      <formula>AT5&gt;AT6</formula>
    </cfRule>
  </conditionalFormatting>
  <conditionalFormatting sqref="AS5">
    <cfRule type="containsText" dxfId="1754" priority="523" operator="containsText" text="?H">
      <formula>NOT(ISERROR(SEARCH("?H",AS5)))</formula>
    </cfRule>
    <cfRule type="containsText" dxfId="1753" priority="524" operator="containsText" text="?G">
      <formula>NOT(ISERROR(SEARCH("?G",AS5)))</formula>
    </cfRule>
    <cfRule type="containsText" dxfId="1752" priority="525" operator="containsText" text="?F">
      <formula>NOT(ISERROR(SEARCH("?F",AS5)))</formula>
    </cfRule>
    <cfRule type="containsText" dxfId="1751" priority="526" operator="containsText" text="?E">
      <formula>NOT(ISERROR(SEARCH("?E",AS5)))</formula>
    </cfRule>
    <cfRule type="containsText" dxfId="1750" priority="527" operator="containsText" text="?D">
      <formula>NOT(ISERROR(SEARCH("?D",AS5)))</formula>
    </cfRule>
    <cfRule type="containsText" dxfId="1749" priority="528" operator="containsText" text="?C">
      <formula>NOT(ISERROR(SEARCH("?C",AS5)))</formula>
    </cfRule>
    <cfRule type="containsText" dxfId="1748" priority="529" operator="containsText" text="?B">
      <formula>NOT(ISERROR(SEARCH("?B",AS5)))</formula>
    </cfRule>
    <cfRule type="containsText" dxfId="1747" priority="530" operator="containsText" text="?A">
      <formula>NOT(ISERROR(SEARCH("?A",AS5)))</formula>
    </cfRule>
  </conditionalFormatting>
  <conditionalFormatting sqref="AV35">
    <cfRule type="containsText" dxfId="1746" priority="415" operator="containsText" text="?H">
      <formula>NOT(ISERROR(SEARCH("?H",AV35)))</formula>
    </cfRule>
    <cfRule type="containsText" dxfId="1745" priority="416" operator="containsText" text="?G">
      <formula>NOT(ISERROR(SEARCH("?G",AV35)))</formula>
    </cfRule>
    <cfRule type="containsText" dxfId="1744" priority="417" operator="containsText" text="?F">
      <formula>NOT(ISERROR(SEARCH("?F",AV35)))</formula>
    </cfRule>
    <cfRule type="containsText" dxfId="1743" priority="418" operator="containsText" text="?E">
      <formula>NOT(ISERROR(SEARCH("?E",AV35)))</formula>
    </cfRule>
    <cfRule type="containsText" dxfId="1742" priority="419" operator="containsText" text="?D">
      <formula>NOT(ISERROR(SEARCH("?D",AV35)))</formula>
    </cfRule>
    <cfRule type="containsText" dxfId="1741" priority="420" operator="containsText" text="?C">
      <formula>NOT(ISERROR(SEARCH("?C",AV35)))</formula>
    </cfRule>
    <cfRule type="containsText" dxfId="1740" priority="421" operator="containsText" text="?B">
      <formula>NOT(ISERROR(SEARCH("?B",AV35)))</formula>
    </cfRule>
    <cfRule type="containsText" dxfId="1739" priority="422" operator="containsText" text="?A">
      <formula>NOT(ISERROR(SEARCH("?A",AV35)))</formula>
    </cfRule>
  </conditionalFormatting>
  <conditionalFormatting sqref="M5">
    <cfRule type="expression" dxfId="1738" priority="522">
      <formula>N5&gt;N6</formula>
    </cfRule>
  </conditionalFormatting>
  <conditionalFormatting sqref="M5">
    <cfRule type="containsText" dxfId="1737" priority="514" operator="containsText" text="?H">
      <formula>NOT(ISERROR(SEARCH("?H",M5)))</formula>
    </cfRule>
    <cfRule type="containsText" dxfId="1736" priority="515" operator="containsText" text="?G">
      <formula>NOT(ISERROR(SEARCH("?G",M5)))</formula>
    </cfRule>
    <cfRule type="containsText" dxfId="1735" priority="516" operator="containsText" text="?F">
      <formula>NOT(ISERROR(SEARCH("?F",M5)))</formula>
    </cfRule>
    <cfRule type="containsText" dxfId="1734" priority="517" operator="containsText" text="?E">
      <formula>NOT(ISERROR(SEARCH("?E",M5)))</formula>
    </cfRule>
    <cfRule type="containsText" dxfId="1733" priority="518" operator="containsText" text="?D">
      <formula>NOT(ISERROR(SEARCH("?D",M5)))</formula>
    </cfRule>
    <cfRule type="containsText" dxfId="1732" priority="519" operator="containsText" text="?C">
      <formula>NOT(ISERROR(SEARCH("?C",M5)))</formula>
    </cfRule>
    <cfRule type="containsText" dxfId="1731" priority="520" operator="containsText" text="?B">
      <formula>NOT(ISERROR(SEARCH("?B",M5)))</formula>
    </cfRule>
    <cfRule type="containsText" dxfId="1730" priority="521" operator="containsText" text="?A">
      <formula>NOT(ISERROR(SEARCH("?A",M5)))</formula>
    </cfRule>
  </conditionalFormatting>
  <conditionalFormatting sqref="H3">
    <cfRule type="containsText" dxfId="1729" priority="433" operator="containsText" text="?H">
      <formula>NOT(ISERROR(SEARCH("?H",H3)))</formula>
    </cfRule>
    <cfRule type="containsText" dxfId="1728" priority="434" operator="containsText" text="?G">
      <formula>NOT(ISERROR(SEARCH("?G",H3)))</formula>
    </cfRule>
    <cfRule type="containsText" dxfId="1727" priority="435" operator="containsText" text="?F">
      <formula>NOT(ISERROR(SEARCH("?F",H3)))</formula>
    </cfRule>
    <cfRule type="containsText" dxfId="1726" priority="436" operator="containsText" text="?E">
      <formula>NOT(ISERROR(SEARCH("?E",H3)))</formula>
    </cfRule>
    <cfRule type="containsText" dxfId="1725" priority="437" operator="containsText" text="?D">
      <formula>NOT(ISERROR(SEARCH("?D",H3)))</formula>
    </cfRule>
    <cfRule type="containsText" dxfId="1724" priority="438" operator="containsText" text="?C">
      <formula>NOT(ISERROR(SEARCH("?C",H3)))</formula>
    </cfRule>
    <cfRule type="containsText" dxfId="1723" priority="439" operator="containsText" text="?B">
      <formula>NOT(ISERROR(SEARCH("?B",H3)))</formula>
    </cfRule>
    <cfRule type="containsText" dxfId="1722" priority="440" operator="containsText" text="?A">
      <formula>NOT(ISERROR(SEARCH("?A",H3)))</formula>
    </cfRule>
  </conditionalFormatting>
  <conditionalFormatting sqref="H59">
    <cfRule type="containsText" dxfId="1721" priority="271" operator="containsText" text="?H">
      <formula>NOT(ISERROR(SEARCH("?H",H59)))</formula>
    </cfRule>
    <cfRule type="containsText" dxfId="1720" priority="272" operator="containsText" text="?G">
      <formula>NOT(ISERROR(SEARCH("?G",H59)))</formula>
    </cfRule>
    <cfRule type="containsText" dxfId="1719" priority="273" operator="containsText" text="?F">
      <formula>NOT(ISERROR(SEARCH("?F",H59)))</formula>
    </cfRule>
    <cfRule type="containsText" dxfId="1718" priority="274" operator="containsText" text="?E">
      <formula>NOT(ISERROR(SEARCH("?E",H59)))</formula>
    </cfRule>
    <cfRule type="containsText" dxfId="1717" priority="275" operator="containsText" text="?D">
      <formula>NOT(ISERROR(SEARCH("?D",H59)))</formula>
    </cfRule>
    <cfRule type="containsText" dxfId="1716" priority="276" operator="containsText" text="?C">
      <formula>NOT(ISERROR(SEARCH("?C",H59)))</formula>
    </cfRule>
    <cfRule type="containsText" dxfId="1715" priority="277" operator="containsText" text="?B">
      <formula>NOT(ISERROR(SEARCH("?B",H59)))</formula>
    </cfRule>
    <cfRule type="containsText" dxfId="1714" priority="278" operator="containsText" text="?A">
      <formula>NOT(ISERROR(SEARCH("?A",H59)))</formula>
    </cfRule>
  </conditionalFormatting>
  <conditionalFormatting sqref="AS37">
    <cfRule type="expression" dxfId="1713" priority="477">
      <formula>AT37&gt;AT38</formula>
    </cfRule>
  </conditionalFormatting>
  <conditionalFormatting sqref="AS37">
    <cfRule type="containsText" dxfId="1712" priority="469" operator="containsText" text="?H">
      <formula>NOT(ISERROR(SEARCH("?H",AS37)))</formula>
    </cfRule>
    <cfRule type="containsText" dxfId="1711" priority="470" operator="containsText" text="?G">
      <formula>NOT(ISERROR(SEARCH("?G",AS37)))</formula>
    </cfRule>
    <cfRule type="containsText" dxfId="1710" priority="471" operator="containsText" text="?F">
      <formula>NOT(ISERROR(SEARCH("?F",AS37)))</formula>
    </cfRule>
    <cfRule type="containsText" dxfId="1709" priority="472" operator="containsText" text="?E">
      <formula>NOT(ISERROR(SEARCH("?E",AS37)))</formula>
    </cfRule>
    <cfRule type="containsText" dxfId="1708" priority="473" operator="containsText" text="?D">
      <formula>NOT(ISERROR(SEARCH("?D",AS37)))</formula>
    </cfRule>
    <cfRule type="containsText" dxfId="1707" priority="474" operator="containsText" text="?C">
      <formula>NOT(ISERROR(SEARCH("?C",AS37)))</formula>
    </cfRule>
    <cfRule type="containsText" dxfId="1706" priority="475" operator="containsText" text="?B">
      <formula>NOT(ISERROR(SEARCH("?B",AS37)))</formula>
    </cfRule>
    <cfRule type="containsText" dxfId="1705" priority="476" operator="containsText" text="?A">
      <formula>NOT(ISERROR(SEARCH("?A",AS37)))</formula>
    </cfRule>
  </conditionalFormatting>
  <conditionalFormatting sqref="H51">
    <cfRule type="containsText" dxfId="1704" priority="442" operator="containsText" text="?H">
      <formula>NOT(ISERROR(SEARCH("?H",H51)))</formula>
    </cfRule>
    <cfRule type="containsText" dxfId="1703" priority="443" operator="containsText" text="?G">
      <formula>NOT(ISERROR(SEARCH("?G",H51)))</formula>
    </cfRule>
    <cfRule type="containsText" dxfId="1702" priority="444" operator="containsText" text="?F">
      <formula>NOT(ISERROR(SEARCH("?F",H51)))</formula>
    </cfRule>
    <cfRule type="containsText" dxfId="1701" priority="445" operator="containsText" text="?E">
      <formula>NOT(ISERROR(SEARCH("?E",H51)))</formula>
    </cfRule>
    <cfRule type="containsText" dxfId="1700" priority="446" operator="containsText" text="?D">
      <formula>NOT(ISERROR(SEARCH("?D",H51)))</formula>
    </cfRule>
    <cfRule type="containsText" dxfId="1699" priority="447" operator="containsText" text="?C">
      <formula>NOT(ISERROR(SEARCH("?C",H51)))</formula>
    </cfRule>
    <cfRule type="containsText" dxfId="1698" priority="448" operator="containsText" text="?B">
      <formula>NOT(ISERROR(SEARCH("?B",H51)))</formula>
    </cfRule>
    <cfRule type="containsText" dxfId="1697" priority="449" operator="containsText" text="?A">
      <formula>NOT(ISERROR(SEARCH("?A",H51)))</formula>
    </cfRule>
  </conditionalFormatting>
  <conditionalFormatting sqref="H51">
    <cfRule type="expression" dxfId="1696" priority="450">
      <formula>J51&gt;J52</formula>
    </cfRule>
  </conditionalFormatting>
  <conditionalFormatting sqref="H3">
    <cfRule type="expression" dxfId="1695" priority="441">
      <formula>J3&gt;J4</formula>
    </cfRule>
  </conditionalFormatting>
  <conditionalFormatting sqref="AV3">
    <cfRule type="containsText" dxfId="1694" priority="424" operator="containsText" text="?H">
      <formula>NOT(ISERROR(SEARCH("?H",AV3)))</formula>
    </cfRule>
    <cfRule type="containsText" dxfId="1693" priority="425" operator="containsText" text="?G">
      <formula>NOT(ISERROR(SEARCH("?G",AV3)))</formula>
    </cfRule>
    <cfRule type="containsText" dxfId="1692" priority="426" operator="containsText" text="?F">
      <formula>NOT(ISERROR(SEARCH("?F",AV3)))</formula>
    </cfRule>
    <cfRule type="containsText" dxfId="1691" priority="427" operator="containsText" text="?E">
      <formula>NOT(ISERROR(SEARCH("?E",AV3)))</formula>
    </cfRule>
    <cfRule type="containsText" dxfId="1690" priority="428" operator="containsText" text="?D">
      <formula>NOT(ISERROR(SEARCH("?D",AV3)))</formula>
    </cfRule>
    <cfRule type="containsText" dxfId="1689" priority="429" operator="containsText" text="?C">
      <formula>NOT(ISERROR(SEARCH("?C",AV3)))</formula>
    </cfRule>
    <cfRule type="containsText" dxfId="1688" priority="430" operator="containsText" text="?B">
      <formula>NOT(ISERROR(SEARCH("?B",AV3)))</formula>
    </cfRule>
    <cfRule type="containsText" dxfId="1687" priority="431" operator="containsText" text="?A">
      <formula>NOT(ISERROR(SEARCH("?A",AV3)))</formula>
    </cfRule>
  </conditionalFormatting>
  <conditionalFormatting sqref="AV3">
    <cfRule type="expression" dxfId="1686" priority="432">
      <formula>AX3&gt;AX4</formula>
    </cfRule>
  </conditionalFormatting>
  <conditionalFormatting sqref="AV35">
    <cfRule type="expression" dxfId="1685" priority="423">
      <formula>AX35&gt;AX36</formula>
    </cfRule>
  </conditionalFormatting>
  <conditionalFormatting sqref="AS21">
    <cfRule type="expression" dxfId="1684" priority="414">
      <formula>AT21&gt;AT22</formula>
    </cfRule>
  </conditionalFormatting>
  <conditionalFormatting sqref="AS21">
    <cfRule type="containsText" dxfId="1683" priority="406" operator="containsText" text="?H">
      <formula>NOT(ISERROR(SEARCH("?H",AS21)))</formula>
    </cfRule>
    <cfRule type="containsText" dxfId="1682" priority="407" operator="containsText" text="?G">
      <formula>NOT(ISERROR(SEARCH("?G",AS21)))</formula>
    </cfRule>
    <cfRule type="containsText" dxfId="1681" priority="408" operator="containsText" text="?F">
      <formula>NOT(ISERROR(SEARCH("?F",AS21)))</formula>
    </cfRule>
    <cfRule type="containsText" dxfId="1680" priority="409" operator="containsText" text="?E">
      <formula>NOT(ISERROR(SEARCH("?E",AS21)))</formula>
    </cfRule>
    <cfRule type="containsText" dxfId="1679" priority="410" operator="containsText" text="?D">
      <formula>NOT(ISERROR(SEARCH("?D",AS21)))</formula>
    </cfRule>
    <cfRule type="containsText" dxfId="1678" priority="411" operator="containsText" text="?C">
      <formula>NOT(ISERROR(SEARCH("?C",AS21)))</formula>
    </cfRule>
    <cfRule type="containsText" dxfId="1677" priority="412" operator="containsText" text="?B">
      <formula>NOT(ISERROR(SEARCH("?B",AS21)))</formula>
    </cfRule>
    <cfRule type="containsText" dxfId="1676" priority="413" operator="containsText" text="?A">
      <formula>NOT(ISERROR(SEARCH("?A",AS21)))</formula>
    </cfRule>
  </conditionalFormatting>
  <conditionalFormatting sqref="AV19">
    <cfRule type="containsText" dxfId="1675" priority="397" operator="containsText" text="?H">
      <formula>NOT(ISERROR(SEARCH("?H",AV19)))</formula>
    </cfRule>
    <cfRule type="containsText" dxfId="1674" priority="398" operator="containsText" text="?G">
      <formula>NOT(ISERROR(SEARCH("?G",AV19)))</formula>
    </cfRule>
    <cfRule type="containsText" dxfId="1673" priority="399" operator="containsText" text="?F">
      <formula>NOT(ISERROR(SEARCH("?F",AV19)))</formula>
    </cfRule>
    <cfRule type="containsText" dxfId="1672" priority="400" operator="containsText" text="?E">
      <formula>NOT(ISERROR(SEARCH("?E",AV19)))</formula>
    </cfRule>
    <cfRule type="containsText" dxfId="1671" priority="401" operator="containsText" text="?D">
      <formula>NOT(ISERROR(SEARCH("?D",AV19)))</formula>
    </cfRule>
    <cfRule type="containsText" dxfId="1670" priority="402" operator="containsText" text="?C">
      <formula>NOT(ISERROR(SEARCH("?C",AV19)))</formula>
    </cfRule>
    <cfRule type="containsText" dxfId="1669" priority="403" operator="containsText" text="?B">
      <formula>NOT(ISERROR(SEARCH("?B",AV19)))</formula>
    </cfRule>
    <cfRule type="containsText" dxfId="1668" priority="404" operator="containsText" text="?A">
      <formula>NOT(ISERROR(SEARCH("?A",AV19)))</formula>
    </cfRule>
  </conditionalFormatting>
  <conditionalFormatting sqref="AV19">
    <cfRule type="expression" dxfId="1667" priority="405">
      <formula>AX19&gt;AX20</formula>
    </cfRule>
  </conditionalFormatting>
  <conditionalFormatting sqref="AS53">
    <cfRule type="expression" dxfId="1666" priority="396">
      <formula>AT53&gt;AT54</formula>
    </cfRule>
  </conditionalFormatting>
  <conditionalFormatting sqref="AS53">
    <cfRule type="containsText" dxfId="1665" priority="388" operator="containsText" text="?H">
      <formula>NOT(ISERROR(SEARCH("?H",AS53)))</formula>
    </cfRule>
    <cfRule type="containsText" dxfId="1664" priority="389" operator="containsText" text="?G">
      <formula>NOT(ISERROR(SEARCH("?G",AS53)))</formula>
    </cfRule>
    <cfRule type="containsText" dxfId="1663" priority="390" operator="containsText" text="?F">
      <formula>NOT(ISERROR(SEARCH("?F",AS53)))</formula>
    </cfRule>
    <cfRule type="containsText" dxfId="1662" priority="391" operator="containsText" text="?E">
      <formula>NOT(ISERROR(SEARCH("?E",AS53)))</formula>
    </cfRule>
    <cfRule type="containsText" dxfId="1661" priority="392" operator="containsText" text="?D">
      <formula>NOT(ISERROR(SEARCH("?D",AS53)))</formula>
    </cfRule>
    <cfRule type="containsText" dxfId="1660" priority="393" operator="containsText" text="?C">
      <formula>NOT(ISERROR(SEARCH("?C",AS53)))</formula>
    </cfRule>
    <cfRule type="containsText" dxfId="1659" priority="394" operator="containsText" text="?B">
      <formula>NOT(ISERROR(SEARCH("?B",AS53)))</formula>
    </cfRule>
    <cfRule type="containsText" dxfId="1658" priority="395" operator="containsText" text="?A">
      <formula>NOT(ISERROR(SEARCH("?A",AS53)))</formula>
    </cfRule>
  </conditionalFormatting>
  <conditionalFormatting sqref="AV51">
    <cfRule type="containsText" dxfId="1657" priority="379" operator="containsText" text="?H">
      <formula>NOT(ISERROR(SEARCH("?H",AV51)))</formula>
    </cfRule>
    <cfRule type="containsText" dxfId="1656" priority="380" operator="containsText" text="?G">
      <formula>NOT(ISERROR(SEARCH("?G",AV51)))</formula>
    </cfRule>
    <cfRule type="containsText" dxfId="1655" priority="381" operator="containsText" text="?F">
      <formula>NOT(ISERROR(SEARCH("?F",AV51)))</formula>
    </cfRule>
    <cfRule type="containsText" dxfId="1654" priority="382" operator="containsText" text="?E">
      <formula>NOT(ISERROR(SEARCH("?E",AV51)))</formula>
    </cfRule>
    <cfRule type="containsText" dxfId="1653" priority="383" operator="containsText" text="?D">
      <formula>NOT(ISERROR(SEARCH("?D",AV51)))</formula>
    </cfRule>
    <cfRule type="containsText" dxfId="1652" priority="384" operator="containsText" text="?C">
      <formula>NOT(ISERROR(SEARCH("?C",AV51)))</formula>
    </cfRule>
    <cfRule type="containsText" dxfId="1651" priority="385" operator="containsText" text="?B">
      <formula>NOT(ISERROR(SEARCH("?B",AV51)))</formula>
    </cfRule>
    <cfRule type="containsText" dxfId="1650" priority="386" operator="containsText" text="?A">
      <formula>NOT(ISERROR(SEARCH("?A",AV51)))</formula>
    </cfRule>
  </conditionalFormatting>
  <conditionalFormatting sqref="AV51">
    <cfRule type="expression" dxfId="1649" priority="387">
      <formula>AX51&gt;AX52</formula>
    </cfRule>
  </conditionalFormatting>
  <conditionalFormatting sqref="M45">
    <cfRule type="expression" dxfId="1648" priority="378">
      <formula>N45&gt;N46</formula>
    </cfRule>
  </conditionalFormatting>
  <conditionalFormatting sqref="M45">
    <cfRule type="containsText" dxfId="1647" priority="370" operator="containsText" text="?H">
      <formula>NOT(ISERROR(SEARCH("?H",M45)))</formula>
    </cfRule>
    <cfRule type="containsText" dxfId="1646" priority="371" operator="containsText" text="?G">
      <formula>NOT(ISERROR(SEARCH("?G",M45)))</formula>
    </cfRule>
    <cfRule type="containsText" dxfId="1645" priority="372" operator="containsText" text="?F">
      <formula>NOT(ISERROR(SEARCH("?F",M45)))</formula>
    </cfRule>
    <cfRule type="containsText" dxfId="1644" priority="373" operator="containsText" text="?E">
      <formula>NOT(ISERROR(SEARCH("?E",M45)))</formula>
    </cfRule>
    <cfRule type="containsText" dxfId="1643" priority="374" operator="containsText" text="?D">
      <formula>NOT(ISERROR(SEARCH("?D",M45)))</formula>
    </cfRule>
    <cfRule type="containsText" dxfId="1642" priority="375" operator="containsText" text="?C">
      <formula>NOT(ISERROR(SEARCH("?C",M45)))</formula>
    </cfRule>
    <cfRule type="containsText" dxfId="1641" priority="376" operator="containsText" text="?B">
      <formula>NOT(ISERROR(SEARCH("?B",M45)))</formula>
    </cfRule>
    <cfRule type="containsText" dxfId="1640" priority="377" operator="containsText" text="?A">
      <formula>NOT(ISERROR(SEARCH("?A",M45)))</formula>
    </cfRule>
  </conditionalFormatting>
  <conditionalFormatting sqref="AS45">
    <cfRule type="containsText" dxfId="1639" priority="361" operator="containsText" text="?H">
      <formula>NOT(ISERROR(SEARCH("?H",AS45)))</formula>
    </cfRule>
    <cfRule type="containsText" dxfId="1638" priority="362" operator="containsText" text="?G">
      <formula>NOT(ISERROR(SEARCH("?G",AS45)))</formula>
    </cfRule>
    <cfRule type="containsText" dxfId="1637" priority="363" operator="containsText" text="?F">
      <formula>NOT(ISERROR(SEARCH("?F",AS45)))</formula>
    </cfRule>
    <cfRule type="containsText" dxfId="1636" priority="364" operator="containsText" text="?E">
      <formula>NOT(ISERROR(SEARCH("?E",AS45)))</formula>
    </cfRule>
    <cfRule type="containsText" dxfId="1635" priority="365" operator="containsText" text="?D">
      <formula>NOT(ISERROR(SEARCH("?D",AS45)))</formula>
    </cfRule>
    <cfRule type="containsText" dxfId="1634" priority="366" operator="containsText" text="?C">
      <formula>NOT(ISERROR(SEARCH("?C",AS45)))</formula>
    </cfRule>
    <cfRule type="containsText" dxfId="1633" priority="367" operator="containsText" text="?B">
      <formula>NOT(ISERROR(SEARCH("?B",AS45)))</formula>
    </cfRule>
    <cfRule type="containsText" dxfId="1632" priority="368" operator="containsText" text="?A">
      <formula>NOT(ISERROR(SEARCH("?A",AS45)))</formula>
    </cfRule>
  </conditionalFormatting>
  <conditionalFormatting sqref="AV43">
    <cfRule type="containsText" dxfId="1631" priority="352" operator="containsText" text="?H">
      <formula>NOT(ISERROR(SEARCH("?H",AV43)))</formula>
    </cfRule>
    <cfRule type="containsText" dxfId="1630" priority="353" operator="containsText" text="?G">
      <formula>NOT(ISERROR(SEARCH("?G",AV43)))</formula>
    </cfRule>
    <cfRule type="containsText" dxfId="1629" priority="354" operator="containsText" text="?F">
      <formula>NOT(ISERROR(SEARCH("?F",AV43)))</formula>
    </cfRule>
    <cfRule type="containsText" dxfId="1628" priority="355" operator="containsText" text="?E">
      <formula>NOT(ISERROR(SEARCH("?E",AV43)))</formula>
    </cfRule>
    <cfRule type="containsText" dxfId="1627" priority="356" operator="containsText" text="?D">
      <formula>NOT(ISERROR(SEARCH("?D",AV43)))</formula>
    </cfRule>
    <cfRule type="containsText" dxfId="1626" priority="357" operator="containsText" text="?C">
      <formula>NOT(ISERROR(SEARCH("?C",AV43)))</formula>
    </cfRule>
    <cfRule type="containsText" dxfId="1625" priority="358" operator="containsText" text="?B">
      <formula>NOT(ISERROR(SEARCH("?B",AV43)))</formula>
    </cfRule>
    <cfRule type="containsText" dxfId="1624" priority="359" operator="containsText" text="?A">
      <formula>NOT(ISERROR(SEARCH("?A",AV43)))</formula>
    </cfRule>
  </conditionalFormatting>
  <conditionalFormatting sqref="AV43">
    <cfRule type="expression" dxfId="1623" priority="360">
      <formula>AX43&gt;AX44</formula>
    </cfRule>
  </conditionalFormatting>
  <conditionalFormatting sqref="H43">
    <cfRule type="containsText" dxfId="1622" priority="343" operator="containsText" text="?H">
      <formula>NOT(ISERROR(SEARCH("?H",H43)))</formula>
    </cfRule>
    <cfRule type="containsText" dxfId="1621" priority="344" operator="containsText" text="?G">
      <formula>NOT(ISERROR(SEARCH("?G",H43)))</formula>
    </cfRule>
    <cfRule type="containsText" dxfId="1620" priority="345" operator="containsText" text="?F">
      <formula>NOT(ISERROR(SEARCH("?F",H43)))</formula>
    </cfRule>
    <cfRule type="containsText" dxfId="1619" priority="346" operator="containsText" text="?E">
      <formula>NOT(ISERROR(SEARCH("?E",H43)))</formula>
    </cfRule>
    <cfRule type="containsText" dxfId="1618" priority="347" operator="containsText" text="?D">
      <formula>NOT(ISERROR(SEARCH("?D",H43)))</formula>
    </cfRule>
    <cfRule type="containsText" dxfId="1617" priority="348" operator="containsText" text="?C">
      <formula>NOT(ISERROR(SEARCH("?C",H43)))</formula>
    </cfRule>
    <cfRule type="containsText" dxfId="1616" priority="349" operator="containsText" text="?B">
      <formula>NOT(ISERROR(SEARCH("?B",H43)))</formula>
    </cfRule>
    <cfRule type="containsText" dxfId="1615" priority="350" operator="containsText" text="?A">
      <formula>NOT(ISERROR(SEARCH("?A",H43)))</formula>
    </cfRule>
  </conditionalFormatting>
  <conditionalFormatting sqref="H43">
    <cfRule type="expression" dxfId="1614" priority="351">
      <formula>J43&gt;J44</formula>
    </cfRule>
  </conditionalFormatting>
  <conditionalFormatting sqref="H11">
    <cfRule type="containsText" dxfId="1613" priority="226" operator="containsText" text="?H">
      <formula>NOT(ISERROR(SEARCH("?H",H11)))</formula>
    </cfRule>
    <cfRule type="containsText" dxfId="1612" priority="227" operator="containsText" text="?G">
      <formula>NOT(ISERROR(SEARCH("?G",H11)))</formula>
    </cfRule>
    <cfRule type="containsText" dxfId="1611" priority="228" operator="containsText" text="?F">
      <formula>NOT(ISERROR(SEARCH("?F",H11)))</formula>
    </cfRule>
    <cfRule type="containsText" dxfId="1610" priority="229" operator="containsText" text="?E">
      <formula>NOT(ISERROR(SEARCH("?E",H11)))</formula>
    </cfRule>
    <cfRule type="containsText" dxfId="1609" priority="230" operator="containsText" text="?D">
      <formula>NOT(ISERROR(SEARCH("?D",H11)))</formula>
    </cfRule>
    <cfRule type="containsText" dxfId="1608" priority="231" operator="containsText" text="?C">
      <formula>NOT(ISERROR(SEARCH("?C",H11)))</formula>
    </cfRule>
    <cfRule type="containsText" dxfId="1607" priority="232" operator="containsText" text="?B">
      <formula>NOT(ISERROR(SEARCH("?B",H11)))</formula>
    </cfRule>
    <cfRule type="containsText" dxfId="1606" priority="233" operator="containsText" text="?A">
      <formula>NOT(ISERROR(SEARCH("?A",H11)))</formula>
    </cfRule>
  </conditionalFormatting>
  <conditionalFormatting sqref="H11">
    <cfRule type="expression" dxfId="1605" priority="234">
      <formula>J11&gt;J12</formula>
    </cfRule>
  </conditionalFormatting>
  <conditionalFormatting sqref="AC28">
    <cfRule type="expression" dxfId="1604" priority="324">
      <formula>AD28&gt;AD29</formula>
    </cfRule>
  </conditionalFormatting>
  <conditionalFormatting sqref="AC27">
    <cfRule type="expression" dxfId="1603" priority="333">
      <formula>AD27&gt;AD28</formula>
    </cfRule>
  </conditionalFormatting>
  <conditionalFormatting sqref="AC27">
    <cfRule type="containsText" dxfId="1602" priority="325" operator="containsText" text="?H">
      <formula>NOT(ISERROR(SEARCH("?H",AC27)))</formula>
    </cfRule>
    <cfRule type="containsText" dxfId="1601" priority="326" operator="containsText" text="?G">
      <formula>NOT(ISERROR(SEARCH("?G",AC27)))</formula>
    </cfRule>
    <cfRule type="containsText" dxfId="1600" priority="327" operator="containsText" text="?F">
      <formula>NOT(ISERROR(SEARCH("?F",AC27)))</formula>
    </cfRule>
    <cfRule type="containsText" dxfId="1599" priority="328" operator="containsText" text="?E">
      <formula>NOT(ISERROR(SEARCH("?E",AC27)))</formula>
    </cfRule>
    <cfRule type="containsText" dxfId="1598" priority="329" operator="containsText" text="?D">
      <formula>NOT(ISERROR(SEARCH("?D",AC27)))</formula>
    </cfRule>
    <cfRule type="containsText" dxfId="1597" priority="330" operator="containsText" text="?C">
      <formula>NOT(ISERROR(SEARCH("?C",AC27)))</formula>
    </cfRule>
    <cfRule type="containsText" dxfId="1596" priority="331" operator="containsText" text="?B">
      <formula>NOT(ISERROR(SEARCH("?B",AC27)))</formula>
    </cfRule>
    <cfRule type="containsText" dxfId="1595" priority="332" operator="containsText" text="?A">
      <formula>NOT(ISERROR(SEARCH("?A",AC27)))</formula>
    </cfRule>
  </conditionalFormatting>
  <conditionalFormatting sqref="AC28">
    <cfRule type="containsText" dxfId="1594" priority="316" operator="containsText" text="?H">
      <formula>NOT(ISERROR(SEARCH("?H",AC28)))</formula>
    </cfRule>
    <cfRule type="containsText" dxfId="1593" priority="317" operator="containsText" text="?G">
      <formula>NOT(ISERROR(SEARCH("?G",AC28)))</formula>
    </cfRule>
    <cfRule type="containsText" dxfId="1592" priority="318" operator="containsText" text="?F">
      <formula>NOT(ISERROR(SEARCH("?F",AC28)))</formula>
    </cfRule>
    <cfRule type="containsText" dxfId="1591" priority="319" operator="containsText" text="?E">
      <formula>NOT(ISERROR(SEARCH("?E",AC28)))</formula>
    </cfRule>
    <cfRule type="containsText" dxfId="1590" priority="320" operator="containsText" text="?D">
      <formula>NOT(ISERROR(SEARCH("?D",AC28)))</formula>
    </cfRule>
    <cfRule type="containsText" dxfId="1589" priority="321" operator="containsText" text="?C">
      <formula>NOT(ISERROR(SEARCH("?C",AC28)))</formula>
    </cfRule>
    <cfRule type="containsText" dxfId="1588" priority="322" operator="containsText" text="?B">
      <formula>NOT(ISERROR(SEARCH("?B",AC28)))</formula>
    </cfRule>
    <cfRule type="containsText" dxfId="1587" priority="323" operator="containsText" text="?A">
      <formula>NOT(ISERROR(SEARCH("?A",AC28)))</formula>
    </cfRule>
  </conditionalFormatting>
  <conditionalFormatting sqref="H27">
    <cfRule type="containsText" dxfId="1586" priority="307" operator="containsText" text="?H">
      <formula>NOT(ISERROR(SEARCH("?H",H27)))</formula>
    </cfRule>
    <cfRule type="containsText" dxfId="1585" priority="308" operator="containsText" text="?G">
      <formula>NOT(ISERROR(SEARCH("?G",H27)))</formula>
    </cfRule>
    <cfRule type="containsText" dxfId="1584" priority="309" operator="containsText" text="?F">
      <formula>NOT(ISERROR(SEARCH("?F",H27)))</formula>
    </cfRule>
    <cfRule type="containsText" dxfId="1583" priority="310" operator="containsText" text="?E">
      <formula>NOT(ISERROR(SEARCH("?E",H27)))</formula>
    </cfRule>
    <cfRule type="containsText" dxfId="1582" priority="311" operator="containsText" text="?D">
      <formula>NOT(ISERROR(SEARCH("?D",H27)))</formula>
    </cfRule>
    <cfRule type="containsText" dxfId="1581" priority="312" operator="containsText" text="?C">
      <formula>NOT(ISERROR(SEARCH("?C",H27)))</formula>
    </cfRule>
    <cfRule type="containsText" dxfId="1580" priority="313" operator="containsText" text="?B">
      <formula>NOT(ISERROR(SEARCH("?B",H27)))</formula>
    </cfRule>
    <cfRule type="containsText" dxfId="1579" priority="314" operator="containsText" text="?A">
      <formula>NOT(ISERROR(SEARCH("?A",H27)))</formula>
    </cfRule>
  </conditionalFormatting>
  <conditionalFormatting sqref="H27">
    <cfRule type="expression" dxfId="1578" priority="315">
      <formula>J27&gt;J28</formula>
    </cfRule>
  </conditionalFormatting>
  <conditionalFormatting sqref="AV27">
    <cfRule type="containsText" dxfId="1577" priority="298" operator="containsText" text="?H">
      <formula>NOT(ISERROR(SEARCH("?H",AV27)))</formula>
    </cfRule>
    <cfRule type="containsText" dxfId="1576" priority="299" operator="containsText" text="?G">
      <formula>NOT(ISERROR(SEARCH("?G",AV27)))</formula>
    </cfRule>
    <cfRule type="containsText" dxfId="1575" priority="300" operator="containsText" text="?F">
      <formula>NOT(ISERROR(SEARCH("?F",AV27)))</formula>
    </cfRule>
    <cfRule type="containsText" dxfId="1574" priority="301" operator="containsText" text="?E">
      <formula>NOT(ISERROR(SEARCH("?E",AV27)))</formula>
    </cfRule>
    <cfRule type="containsText" dxfId="1573" priority="302" operator="containsText" text="?D">
      <formula>NOT(ISERROR(SEARCH("?D",AV27)))</formula>
    </cfRule>
    <cfRule type="containsText" dxfId="1572" priority="303" operator="containsText" text="?C">
      <formula>NOT(ISERROR(SEARCH("?C",AV27)))</formula>
    </cfRule>
    <cfRule type="containsText" dxfId="1571" priority="304" operator="containsText" text="?B">
      <formula>NOT(ISERROR(SEARCH("?B",AV27)))</formula>
    </cfRule>
    <cfRule type="containsText" dxfId="1570" priority="305" operator="containsText" text="?A">
      <formula>NOT(ISERROR(SEARCH("?A",AV27)))</formula>
    </cfRule>
  </conditionalFormatting>
  <conditionalFormatting sqref="AV27">
    <cfRule type="expression" dxfId="1569" priority="306">
      <formula>AX27&gt;AX28</formula>
    </cfRule>
  </conditionalFormatting>
  <conditionalFormatting sqref="H59">
    <cfRule type="expression" dxfId="1568" priority="279">
      <formula>J59&gt;J60</formula>
    </cfRule>
  </conditionalFormatting>
  <conditionalFormatting sqref="AV59">
    <cfRule type="containsText" dxfId="1567" priority="262" operator="containsText" text="?H">
      <formula>NOT(ISERROR(SEARCH("?H",AV59)))</formula>
    </cfRule>
    <cfRule type="containsText" dxfId="1566" priority="263" operator="containsText" text="?G">
      <formula>NOT(ISERROR(SEARCH("?G",AV59)))</formula>
    </cfRule>
    <cfRule type="containsText" dxfId="1565" priority="264" operator="containsText" text="?F">
      <formula>NOT(ISERROR(SEARCH("?F",AV59)))</formula>
    </cfRule>
    <cfRule type="containsText" dxfId="1564" priority="265" operator="containsText" text="?E">
      <formula>NOT(ISERROR(SEARCH("?E",AV59)))</formula>
    </cfRule>
    <cfRule type="containsText" dxfId="1563" priority="266" operator="containsText" text="?D">
      <formula>NOT(ISERROR(SEARCH("?D",AV59)))</formula>
    </cfRule>
    <cfRule type="containsText" dxfId="1562" priority="267" operator="containsText" text="?C">
      <formula>NOT(ISERROR(SEARCH("?C",AV59)))</formula>
    </cfRule>
    <cfRule type="containsText" dxfId="1561" priority="268" operator="containsText" text="?B">
      <formula>NOT(ISERROR(SEARCH("?B",AV59)))</formula>
    </cfRule>
    <cfRule type="containsText" dxfId="1560" priority="269" operator="containsText" text="?A">
      <formula>NOT(ISERROR(SEARCH("?A",AV59)))</formula>
    </cfRule>
  </conditionalFormatting>
  <conditionalFormatting sqref="AV59">
    <cfRule type="expression" dxfId="1559" priority="270">
      <formula>AX59&gt;AX60</formula>
    </cfRule>
  </conditionalFormatting>
  <conditionalFormatting sqref="AS61">
    <cfRule type="expression" dxfId="1558" priority="252">
      <formula>AT61&gt;AT62</formula>
    </cfRule>
  </conditionalFormatting>
  <conditionalFormatting sqref="AS61">
    <cfRule type="containsText" dxfId="1557" priority="244" operator="containsText" text="?H">
      <formula>NOT(ISERROR(SEARCH("?H",AS61)))</formula>
    </cfRule>
    <cfRule type="containsText" dxfId="1556" priority="245" operator="containsText" text="?G">
      <formula>NOT(ISERROR(SEARCH("?G",AS61)))</formula>
    </cfRule>
    <cfRule type="containsText" dxfId="1555" priority="246" operator="containsText" text="?F">
      <formula>NOT(ISERROR(SEARCH("?F",AS61)))</formula>
    </cfRule>
    <cfRule type="containsText" dxfId="1554" priority="247" operator="containsText" text="?E">
      <formula>NOT(ISERROR(SEARCH("?E",AS61)))</formula>
    </cfRule>
    <cfRule type="containsText" dxfId="1553" priority="248" operator="containsText" text="?D">
      <formula>NOT(ISERROR(SEARCH("?D",AS61)))</formula>
    </cfRule>
    <cfRule type="containsText" dxfId="1552" priority="249" operator="containsText" text="?C">
      <formula>NOT(ISERROR(SEARCH("?C",AS61)))</formula>
    </cfRule>
    <cfRule type="containsText" dxfId="1551" priority="250" operator="containsText" text="?B">
      <formula>NOT(ISERROR(SEARCH("?B",AS61)))</formula>
    </cfRule>
    <cfRule type="containsText" dxfId="1550" priority="251" operator="containsText" text="?A">
      <formula>NOT(ISERROR(SEARCH("?A",AS61)))</formula>
    </cfRule>
  </conditionalFormatting>
  <conditionalFormatting sqref="M13">
    <cfRule type="expression" dxfId="1549" priority="243">
      <formula>N13&gt;N14</formula>
    </cfRule>
  </conditionalFormatting>
  <conditionalFormatting sqref="M13">
    <cfRule type="containsText" dxfId="1548" priority="235" operator="containsText" text="?H">
      <formula>NOT(ISERROR(SEARCH("?H",M13)))</formula>
    </cfRule>
    <cfRule type="containsText" dxfId="1547" priority="236" operator="containsText" text="?G">
      <formula>NOT(ISERROR(SEARCH("?G",M13)))</formula>
    </cfRule>
    <cfRule type="containsText" dxfId="1546" priority="237" operator="containsText" text="?F">
      <formula>NOT(ISERROR(SEARCH("?F",M13)))</formula>
    </cfRule>
    <cfRule type="containsText" dxfId="1545" priority="238" operator="containsText" text="?E">
      <formula>NOT(ISERROR(SEARCH("?E",M13)))</formula>
    </cfRule>
    <cfRule type="containsText" dxfId="1544" priority="239" operator="containsText" text="?D">
      <formula>NOT(ISERROR(SEARCH("?D",M13)))</formula>
    </cfRule>
    <cfRule type="containsText" dxfId="1543" priority="240" operator="containsText" text="?C">
      <formula>NOT(ISERROR(SEARCH("?C",M13)))</formula>
    </cfRule>
    <cfRule type="containsText" dxfId="1542" priority="241" operator="containsText" text="?B">
      <formula>NOT(ISERROR(SEARCH("?B",M13)))</formula>
    </cfRule>
    <cfRule type="containsText" dxfId="1541" priority="242" operator="containsText" text="?A">
      <formula>NOT(ISERROR(SEARCH("?A",M13)))</formula>
    </cfRule>
  </conditionalFormatting>
  <conditionalFormatting sqref="AO58">
    <cfRule type="expression" dxfId="1540" priority="3663">
      <formula>AP58&gt;#REF!</formula>
    </cfRule>
  </conditionalFormatting>
  <conditionalFormatting sqref="AS13">
    <cfRule type="expression" dxfId="1539" priority="225">
      <formula>AT13&gt;AT14</formula>
    </cfRule>
  </conditionalFormatting>
  <conditionalFormatting sqref="AS13">
    <cfRule type="containsText" dxfId="1538" priority="217" operator="containsText" text="?H">
      <formula>NOT(ISERROR(SEARCH("?H",AS13)))</formula>
    </cfRule>
    <cfRule type="containsText" dxfId="1537" priority="218" operator="containsText" text="?G">
      <formula>NOT(ISERROR(SEARCH("?G",AS13)))</formula>
    </cfRule>
    <cfRule type="containsText" dxfId="1536" priority="219" operator="containsText" text="?F">
      <formula>NOT(ISERROR(SEARCH("?F",AS13)))</formula>
    </cfRule>
    <cfRule type="containsText" dxfId="1535" priority="220" operator="containsText" text="?E">
      <formula>NOT(ISERROR(SEARCH("?E",AS13)))</formula>
    </cfRule>
    <cfRule type="containsText" dxfId="1534" priority="221" operator="containsText" text="?D">
      <formula>NOT(ISERROR(SEARCH("?D",AS13)))</formula>
    </cfRule>
    <cfRule type="containsText" dxfId="1533" priority="222" operator="containsText" text="?C">
      <formula>NOT(ISERROR(SEARCH("?C",AS13)))</formula>
    </cfRule>
    <cfRule type="containsText" dxfId="1532" priority="223" operator="containsText" text="?B">
      <formula>NOT(ISERROR(SEARCH("?B",AS13)))</formula>
    </cfRule>
    <cfRule type="containsText" dxfId="1531" priority="224" operator="containsText" text="?A">
      <formula>NOT(ISERROR(SEARCH("?A",AS13)))</formula>
    </cfRule>
  </conditionalFormatting>
  <conditionalFormatting sqref="AV11">
    <cfRule type="containsText" dxfId="1530" priority="208" operator="containsText" text="?H">
      <formula>NOT(ISERROR(SEARCH("?H",AV11)))</formula>
    </cfRule>
    <cfRule type="containsText" dxfId="1529" priority="209" operator="containsText" text="?G">
      <formula>NOT(ISERROR(SEARCH("?G",AV11)))</formula>
    </cfRule>
    <cfRule type="containsText" dxfId="1528" priority="210" operator="containsText" text="?F">
      <formula>NOT(ISERROR(SEARCH("?F",AV11)))</formula>
    </cfRule>
    <cfRule type="containsText" dxfId="1527" priority="211" operator="containsText" text="?E">
      <formula>NOT(ISERROR(SEARCH("?E",AV11)))</formula>
    </cfRule>
    <cfRule type="containsText" dxfId="1526" priority="212" operator="containsText" text="?D">
      <formula>NOT(ISERROR(SEARCH("?D",AV11)))</formula>
    </cfRule>
    <cfRule type="containsText" dxfId="1525" priority="213" operator="containsText" text="?C">
      <formula>NOT(ISERROR(SEARCH("?C",AV11)))</formula>
    </cfRule>
    <cfRule type="containsText" dxfId="1524" priority="214" operator="containsText" text="?B">
      <formula>NOT(ISERROR(SEARCH("?B",AV11)))</formula>
    </cfRule>
    <cfRule type="containsText" dxfId="1523" priority="215" operator="containsText" text="?A">
      <formula>NOT(ISERROR(SEARCH("?A",AV11)))</formula>
    </cfRule>
  </conditionalFormatting>
  <conditionalFormatting sqref="AV11">
    <cfRule type="expression" dxfId="1522" priority="216">
      <formula>AX11&gt;AX12</formula>
    </cfRule>
  </conditionalFormatting>
  <conditionalFormatting sqref="I31:I32">
    <cfRule type="containsText" dxfId="1521" priority="200" operator="containsText" text="?H">
      <formula>NOT(ISERROR(SEARCH("?H",I31)))</formula>
    </cfRule>
    <cfRule type="containsText" dxfId="1520" priority="201" operator="containsText" text="?G">
      <formula>NOT(ISERROR(SEARCH("?G",I31)))</formula>
    </cfRule>
    <cfRule type="containsText" dxfId="1519" priority="202" operator="containsText" text="?F">
      <formula>NOT(ISERROR(SEARCH("?F",I31)))</formula>
    </cfRule>
    <cfRule type="containsText" dxfId="1518" priority="203" operator="containsText" text="?E">
      <formula>NOT(ISERROR(SEARCH("?E",I31)))</formula>
    </cfRule>
    <cfRule type="containsText" dxfId="1517" priority="204" operator="containsText" text="?D">
      <formula>NOT(ISERROR(SEARCH("?D",I31)))</formula>
    </cfRule>
    <cfRule type="containsText" dxfId="1516" priority="205" operator="containsText" text="?C">
      <formula>NOT(ISERROR(SEARCH("?C",I31)))</formula>
    </cfRule>
    <cfRule type="containsText" dxfId="1515" priority="206" operator="containsText" text="?B">
      <formula>NOT(ISERROR(SEARCH("?B",I31)))</formula>
    </cfRule>
    <cfRule type="containsText" dxfId="1514" priority="207" operator="containsText" text="?A">
      <formula>NOT(ISERROR(SEARCH("?A",I31)))</formula>
    </cfRule>
  </conditionalFormatting>
  <conditionalFormatting sqref="M29">
    <cfRule type="expression" dxfId="1513" priority="199">
      <formula>N29&gt;N30</formula>
    </cfRule>
  </conditionalFormatting>
  <conditionalFormatting sqref="M29">
    <cfRule type="containsText" dxfId="1512" priority="191" operator="containsText" text="?H">
      <formula>NOT(ISERROR(SEARCH("?H",M29)))</formula>
    </cfRule>
    <cfRule type="containsText" dxfId="1511" priority="192" operator="containsText" text="?G">
      <formula>NOT(ISERROR(SEARCH("?G",M29)))</formula>
    </cfRule>
    <cfRule type="containsText" dxfId="1510" priority="193" operator="containsText" text="?F">
      <formula>NOT(ISERROR(SEARCH("?F",M29)))</formula>
    </cfRule>
    <cfRule type="containsText" dxfId="1509" priority="194" operator="containsText" text="?E">
      <formula>NOT(ISERROR(SEARCH("?E",M29)))</formula>
    </cfRule>
    <cfRule type="containsText" dxfId="1508" priority="195" operator="containsText" text="?D">
      <formula>NOT(ISERROR(SEARCH("?D",M29)))</formula>
    </cfRule>
    <cfRule type="containsText" dxfId="1507" priority="196" operator="containsText" text="?C">
      <formula>NOT(ISERROR(SEARCH("?C",M29)))</formula>
    </cfRule>
    <cfRule type="containsText" dxfId="1506" priority="197" operator="containsText" text="?B">
      <formula>NOT(ISERROR(SEARCH("?B",M29)))</formula>
    </cfRule>
    <cfRule type="containsText" dxfId="1505" priority="198" operator="containsText" text="?A">
      <formula>NOT(ISERROR(SEARCH("?A",M29)))</formula>
    </cfRule>
  </conditionalFormatting>
  <conditionalFormatting sqref="AS29">
    <cfRule type="expression" dxfId="1504" priority="190">
      <formula>AT29&gt;AT30</formula>
    </cfRule>
  </conditionalFormatting>
  <conditionalFormatting sqref="AS29">
    <cfRule type="containsText" dxfId="1503" priority="182" operator="containsText" text="?H">
      <formula>NOT(ISERROR(SEARCH("?H",AS29)))</formula>
    </cfRule>
    <cfRule type="containsText" dxfId="1502" priority="183" operator="containsText" text="?G">
      <formula>NOT(ISERROR(SEARCH("?G",AS29)))</formula>
    </cfRule>
    <cfRule type="containsText" dxfId="1501" priority="184" operator="containsText" text="?F">
      <formula>NOT(ISERROR(SEARCH("?F",AS29)))</formula>
    </cfRule>
    <cfRule type="containsText" dxfId="1500" priority="185" operator="containsText" text="?E">
      <formula>NOT(ISERROR(SEARCH("?E",AS29)))</formula>
    </cfRule>
    <cfRule type="containsText" dxfId="1499" priority="186" operator="containsText" text="?D">
      <formula>NOT(ISERROR(SEARCH("?D",AS29)))</formula>
    </cfRule>
    <cfRule type="containsText" dxfId="1498" priority="187" operator="containsText" text="?C">
      <formula>NOT(ISERROR(SEARCH("?C",AS29)))</formula>
    </cfRule>
    <cfRule type="containsText" dxfId="1497" priority="188" operator="containsText" text="?B">
      <formula>NOT(ISERROR(SEARCH("?B",AS29)))</formula>
    </cfRule>
    <cfRule type="containsText" dxfId="1496" priority="189" operator="containsText" text="?A">
      <formula>NOT(ISERROR(SEARCH("?A",AS29)))</formula>
    </cfRule>
  </conditionalFormatting>
  <conditionalFormatting sqref="AW31:AW32">
    <cfRule type="expression" dxfId="1495" priority="181">
      <formula>AX31&gt;AX32</formula>
    </cfRule>
  </conditionalFormatting>
  <conditionalFormatting sqref="AW31:AW32">
    <cfRule type="containsText" dxfId="1494" priority="173" operator="containsText" text="?H">
      <formula>NOT(ISERROR(SEARCH("?H",AW31)))</formula>
    </cfRule>
    <cfRule type="containsText" dxfId="1493" priority="174" operator="containsText" text="?G">
      <formula>NOT(ISERROR(SEARCH("?G",AW31)))</formula>
    </cfRule>
    <cfRule type="containsText" dxfId="1492" priority="175" operator="containsText" text="?F">
      <formula>NOT(ISERROR(SEARCH("?F",AW31)))</formula>
    </cfRule>
    <cfRule type="containsText" dxfId="1491" priority="176" operator="containsText" text="?E">
      <formula>NOT(ISERROR(SEARCH("?E",AW31)))</formula>
    </cfRule>
    <cfRule type="containsText" dxfId="1490" priority="177" operator="containsText" text="?D">
      <formula>NOT(ISERROR(SEARCH("?D",AW31)))</formula>
    </cfRule>
    <cfRule type="containsText" dxfId="1489" priority="178" operator="containsText" text="?C">
      <formula>NOT(ISERROR(SEARCH("?C",AW31)))</formula>
    </cfRule>
    <cfRule type="containsText" dxfId="1488" priority="179" operator="containsText" text="?B">
      <formula>NOT(ISERROR(SEARCH("?B",AW31)))</formula>
    </cfRule>
    <cfRule type="containsText" dxfId="1487" priority="180" operator="containsText" text="?A">
      <formula>NOT(ISERROR(SEARCH("?A",AW31)))</formula>
    </cfRule>
  </conditionalFormatting>
  <conditionalFormatting sqref="Y13">
    <cfRule type="expression" dxfId="1486" priority="3678">
      <formula>#REF!&gt;#REF!</formula>
    </cfRule>
  </conditionalFormatting>
  <conditionalFormatting sqref="Y15">
    <cfRule type="expression" dxfId="1485" priority="3679">
      <formula>#REF!&gt;#REF!</formula>
    </cfRule>
  </conditionalFormatting>
  <conditionalFormatting sqref="I11:I12">
    <cfRule type="expression" dxfId="1484" priority="172">
      <formula>J11&gt;J12</formula>
    </cfRule>
  </conditionalFormatting>
  <conditionalFormatting sqref="I11:I12">
    <cfRule type="containsText" dxfId="1483" priority="164" operator="containsText" text="?H">
      <formula>NOT(ISERROR(SEARCH("?H",I11)))</formula>
    </cfRule>
    <cfRule type="containsText" dxfId="1482" priority="165" operator="containsText" text="?G">
      <formula>NOT(ISERROR(SEARCH("?G",I11)))</formula>
    </cfRule>
    <cfRule type="containsText" dxfId="1481" priority="166" operator="containsText" text="?F">
      <formula>NOT(ISERROR(SEARCH("?F",I11)))</formula>
    </cfRule>
    <cfRule type="containsText" dxfId="1480" priority="167" operator="containsText" text="?E">
      <formula>NOT(ISERROR(SEARCH("?E",I11)))</formula>
    </cfRule>
    <cfRule type="containsText" dxfId="1479" priority="168" operator="containsText" text="?D">
      <formula>NOT(ISERROR(SEARCH("?D",I11)))</formula>
    </cfRule>
    <cfRule type="containsText" dxfId="1478" priority="169" operator="containsText" text="?C">
      <formula>NOT(ISERROR(SEARCH("?C",I11)))</formula>
    </cfRule>
    <cfRule type="containsText" dxfId="1477" priority="170" operator="containsText" text="?B">
      <formula>NOT(ISERROR(SEARCH("?B",I11)))</formula>
    </cfRule>
    <cfRule type="containsText" dxfId="1476" priority="171" operator="containsText" text="?A">
      <formula>NOT(ISERROR(SEARCH("?A",I11)))</formula>
    </cfRule>
  </conditionalFormatting>
  <conditionalFormatting sqref="I23:I24">
    <cfRule type="expression" dxfId="1475" priority="163">
      <formula>J23&gt;J24</formula>
    </cfRule>
  </conditionalFormatting>
  <conditionalFormatting sqref="I23:I24">
    <cfRule type="containsText" dxfId="1474" priority="155" operator="containsText" text="?H">
      <formula>NOT(ISERROR(SEARCH("?H",I23)))</formula>
    </cfRule>
    <cfRule type="containsText" dxfId="1473" priority="156" operator="containsText" text="?G">
      <formula>NOT(ISERROR(SEARCH("?G",I23)))</formula>
    </cfRule>
    <cfRule type="containsText" dxfId="1472" priority="157" operator="containsText" text="?F">
      <formula>NOT(ISERROR(SEARCH("?F",I23)))</formula>
    </cfRule>
    <cfRule type="containsText" dxfId="1471" priority="158" operator="containsText" text="?E">
      <formula>NOT(ISERROR(SEARCH("?E",I23)))</formula>
    </cfRule>
    <cfRule type="containsText" dxfId="1470" priority="159" operator="containsText" text="?D">
      <formula>NOT(ISERROR(SEARCH("?D",I23)))</formula>
    </cfRule>
    <cfRule type="containsText" dxfId="1469" priority="160" operator="containsText" text="?C">
      <formula>NOT(ISERROR(SEARCH("?C",I23)))</formula>
    </cfRule>
    <cfRule type="containsText" dxfId="1468" priority="161" operator="containsText" text="?B">
      <formula>NOT(ISERROR(SEARCH("?B",I23)))</formula>
    </cfRule>
    <cfRule type="containsText" dxfId="1467" priority="162" operator="containsText" text="?A">
      <formula>NOT(ISERROR(SEARCH("?A",I23)))</formula>
    </cfRule>
  </conditionalFormatting>
  <conditionalFormatting sqref="I15:I16">
    <cfRule type="expression" dxfId="1466" priority="154">
      <formula>J15&gt;J16</formula>
    </cfRule>
  </conditionalFormatting>
  <conditionalFormatting sqref="I15:I16">
    <cfRule type="containsText" dxfId="1465" priority="146" operator="containsText" text="?H">
      <formula>NOT(ISERROR(SEARCH("?H",I15)))</formula>
    </cfRule>
    <cfRule type="containsText" dxfId="1464" priority="147" operator="containsText" text="?G">
      <formula>NOT(ISERROR(SEARCH("?G",I15)))</formula>
    </cfRule>
    <cfRule type="containsText" dxfId="1463" priority="148" operator="containsText" text="?F">
      <formula>NOT(ISERROR(SEARCH("?F",I15)))</formula>
    </cfRule>
    <cfRule type="containsText" dxfId="1462" priority="149" operator="containsText" text="?E">
      <formula>NOT(ISERROR(SEARCH("?E",I15)))</formula>
    </cfRule>
    <cfRule type="containsText" dxfId="1461" priority="150" operator="containsText" text="?D">
      <formula>NOT(ISERROR(SEARCH("?D",I15)))</formula>
    </cfRule>
    <cfRule type="containsText" dxfId="1460" priority="151" operator="containsText" text="?C">
      <formula>NOT(ISERROR(SEARCH("?C",I15)))</formula>
    </cfRule>
    <cfRule type="containsText" dxfId="1459" priority="152" operator="containsText" text="?B">
      <formula>NOT(ISERROR(SEARCH("?B",I15)))</formula>
    </cfRule>
    <cfRule type="containsText" dxfId="1458" priority="153" operator="containsText" text="?A">
      <formula>NOT(ISERROR(SEARCH("?A",I15)))</formula>
    </cfRule>
  </conditionalFormatting>
  <conditionalFormatting sqref="M37">
    <cfRule type="expression" dxfId="1457" priority="145">
      <formula>N37&gt;N38</formula>
    </cfRule>
  </conditionalFormatting>
  <conditionalFormatting sqref="M37">
    <cfRule type="containsText" dxfId="1456" priority="137" operator="containsText" text="?H">
      <formula>NOT(ISERROR(SEARCH("?H",M37)))</formula>
    </cfRule>
    <cfRule type="containsText" dxfId="1455" priority="138" operator="containsText" text="?G">
      <formula>NOT(ISERROR(SEARCH("?G",M37)))</formula>
    </cfRule>
    <cfRule type="containsText" dxfId="1454" priority="139" operator="containsText" text="?F">
      <formula>NOT(ISERROR(SEARCH("?F",M37)))</formula>
    </cfRule>
    <cfRule type="containsText" dxfId="1453" priority="140" operator="containsText" text="?E">
      <formula>NOT(ISERROR(SEARCH("?E",M37)))</formula>
    </cfRule>
    <cfRule type="containsText" dxfId="1452" priority="141" operator="containsText" text="?D">
      <formula>NOT(ISERROR(SEARCH("?D",M37)))</formula>
    </cfRule>
    <cfRule type="containsText" dxfId="1451" priority="142" operator="containsText" text="?C">
      <formula>NOT(ISERROR(SEARCH("?C",M37)))</formula>
    </cfRule>
    <cfRule type="containsText" dxfId="1450" priority="143" operator="containsText" text="?B">
      <formula>NOT(ISERROR(SEARCH("?B",M37)))</formula>
    </cfRule>
    <cfRule type="containsText" dxfId="1449" priority="144" operator="containsText" text="?A">
      <formula>NOT(ISERROR(SEARCH("?A",M37)))</formula>
    </cfRule>
  </conditionalFormatting>
  <conditionalFormatting sqref="I39:I40">
    <cfRule type="expression" dxfId="1448" priority="136">
      <formula>J39&gt;J40</formula>
    </cfRule>
  </conditionalFormatting>
  <conditionalFormatting sqref="I39:I40">
    <cfRule type="containsText" dxfId="1447" priority="128" operator="containsText" text="?H">
      <formula>NOT(ISERROR(SEARCH("?H",I39)))</formula>
    </cfRule>
    <cfRule type="containsText" dxfId="1446" priority="129" operator="containsText" text="?G">
      <formula>NOT(ISERROR(SEARCH("?G",I39)))</formula>
    </cfRule>
    <cfRule type="containsText" dxfId="1445" priority="130" operator="containsText" text="?F">
      <formula>NOT(ISERROR(SEARCH("?F",I39)))</formula>
    </cfRule>
    <cfRule type="containsText" dxfId="1444" priority="131" operator="containsText" text="?E">
      <formula>NOT(ISERROR(SEARCH("?E",I39)))</formula>
    </cfRule>
    <cfRule type="containsText" dxfId="1443" priority="132" operator="containsText" text="?D">
      <formula>NOT(ISERROR(SEARCH("?D",I39)))</formula>
    </cfRule>
    <cfRule type="containsText" dxfId="1442" priority="133" operator="containsText" text="?C">
      <formula>NOT(ISERROR(SEARCH("?C",I39)))</formula>
    </cfRule>
    <cfRule type="containsText" dxfId="1441" priority="134" operator="containsText" text="?B">
      <formula>NOT(ISERROR(SEARCH("?B",I39)))</formula>
    </cfRule>
    <cfRule type="containsText" dxfId="1440" priority="135" operator="containsText" text="?A">
      <formula>NOT(ISERROR(SEARCH("?A",I39)))</formula>
    </cfRule>
  </conditionalFormatting>
  <conditionalFormatting sqref="AW118">
    <cfRule type="expression" dxfId="1439" priority="127">
      <formula>AX118&gt;AX117</formula>
    </cfRule>
  </conditionalFormatting>
  <conditionalFormatting sqref="AW118">
    <cfRule type="containsText" dxfId="1438" priority="119" operator="containsText" text="?H -">
      <formula>NOT(ISERROR(SEARCH("?H -",AW118)))</formula>
    </cfRule>
    <cfRule type="containsText" dxfId="1437" priority="120" operator="containsText" text="?G -">
      <formula>NOT(ISERROR(SEARCH("?G -",AW118)))</formula>
    </cfRule>
    <cfRule type="containsText" dxfId="1436" priority="121" operator="containsText" text="?F -">
      <formula>NOT(ISERROR(SEARCH("?F -",AW118)))</formula>
    </cfRule>
    <cfRule type="containsText" dxfId="1435" priority="122" operator="containsText" text="?E -">
      <formula>NOT(ISERROR(SEARCH("?E -",AW118)))</formula>
    </cfRule>
    <cfRule type="containsText" dxfId="1434" priority="123" operator="containsText" text="?D -">
      <formula>NOT(ISERROR(SEARCH("?D -",AW118)))</formula>
    </cfRule>
    <cfRule type="containsText" dxfId="1433" priority="124" operator="containsText" text="?C -">
      <formula>NOT(ISERROR(SEARCH("?C -",AW118)))</formula>
    </cfRule>
    <cfRule type="containsText" dxfId="1432" priority="125" operator="containsText" text="?B -">
      <formula>NOT(ISERROR(SEARCH("?B -",AW118)))</formula>
    </cfRule>
    <cfRule type="containsText" dxfId="1431" priority="126" operator="containsText" text="?A -">
      <formula>NOT(ISERROR(SEARCH("?A -",AW118)))</formula>
    </cfRule>
  </conditionalFormatting>
  <conditionalFormatting sqref="AW117">
    <cfRule type="expression" dxfId="1430" priority="118">
      <formula>AX117&gt;AX118</formula>
    </cfRule>
  </conditionalFormatting>
  <conditionalFormatting sqref="AW117">
    <cfRule type="containsText" dxfId="1429" priority="110" operator="containsText" text="?H -">
      <formula>NOT(ISERROR(SEARCH("?H -",AW117)))</formula>
    </cfRule>
    <cfRule type="containsText" dxfId="1428" priority="111" operator="containsText" text="?G -">
      <formula>NOT(ISERROR(SEARCH("?G -",AW117)))</formula>
    </cfRule>
    <cfRule type="containsText" dxfId="1427" priority="112" operator="containsText" text="?F -">
      <formula>NOT(ISERROR(SEARCH("?F -",AW117)))</formula>
    </cfRule>
    <cfRule type="containsText" dxfId="1426" priority="113" operator="containsText" text="?E -">
      <formula>NOT(ISERROR(SEARCH("?E -",AW117)))</formula>
    </cfRule>
    <cfRule type="containsText" dxfId="1425" priority="114" operator="containsText" text="?D -">
      <formula>NOT(ISERROR(SEARCH("?D -",AW117)))</formula>
    </cfRule>
    <cfRule type="containsText" dxfId="1424" priority="115" operator="containsText" text="?C -">
      <formula>NOT(ISERROR(SEARCH("?C -",AW117)))</formula>
    </cfRule>
    <cfRule type="containsText" dxfId="1423" priority="116" operator="containsText" text="?B -">
      <formula>NOT(ISERROR(SEARCH("?B -",AW117)))</formula>
    </cfRule>
    <cfRule type="containsText" dxfId="1422" priority="117" operator="containsText" text="?A -">
      <formula>NOT(ISERROR(SEARCH("?A -",AW117)))</formula>
    </cfRule>
  </conditionalFormatting>
  <conditionalFormatting sqref="AW110">
    <cfRule type="expression" dxfId="1421" priority="109">
      <formula>AX110&gt;AX109</formula>
    </cfRule>
  </conditionalFormatting>
  <conditionalFormatting sqref="AW110">
    <cfRule type="containsText" dxfId="1420" priority="101" operator="containsText" text="?H -">
      <formula>NOT(ISERROR(SEARCH("?H -",AW110)))</formula>
    </cfRule>
    <cfRule type="containsText" dxfId="1419" priority="102" operator="containsText" text="?G -">
      <formula>NOT(ISERROR(SEARCH("?G -",AW110)))</formula>
    </cfRule>
    <cfRule type="containsText" dxfId="1418" priority="103" operator="containsText" text="?F -">
      <formula>NOT(ISERROR(SEARCH("?F -",AW110)))</formula>
    </cfRule>
    <cfRule type="containsText" dxfId="1417" priority="104" operator="containsText" text="?E -">
      <formula>NOT(ISERROR(SEARCH("?E -",AW110)))</formula>
    </cfRule>
    <cfRule type="containsText" dxfId="1416" priority="105" operator="containsText" text="?D -">
      <formula>NOT(ISERROR(SEARCH("?D -",AW110)))</formula>
    </cfRule>
    <cfRule type="containsText" dxfId="1415" priority="106" operator="containsText" text="?C -">
      <formula>NOT(ISERROR(SEARCH("?C -",AW110)))</formula>
    </cfRule>
    <cfRule type="containsText" dxfId="1414" priority="107" operator="containsText" text="?B -">
      <formula>NOT(ISERROR(SEARCH("?B -",AW110)))</formula>
    </cfRule>
    <cfRule type="containsText" dxfId="1413" priority="108" operator="containsText" text="?A -">
      <formula>NOT(ISERROR(SEARCH("?A -",AW110)))</formula>
    </cfRule>
  </conditionalFormatting>
  <conditionalFormatting sqref="AW109">
    <cfRule type="expression" dxfId="1412" priority="100">
      <formula>AX109&gt;AX110</formula>
    </cfRule>
  </conditionalFormatting>
  <conditionalFormatting sqref="AW109">
    <cfRule type="containsText" dxfId="1411" priority="92" operator="containsText" text="?H -">
      <formula>NOT(ISERROR(SEARCH("?H -",AW109)))</formula>
    </cfRule>
    <cfRule type="containsText" dxfId="1410" priority="93" operator="containsText" text="?G -">
      <formula>NOT(ISERROR(SEARCH("?G -",AW109)))</formula>
    </cfRule>
    <cfRule type="containsText" dxfId="1409" priority="94" operator="containsText" text="?F -">
      <formula>NOT(ISERROR(SEARCH("?F -",AW109)))</formula>
    </cfRule>
    <cfRule type="containsText" dxfId="1408" priority="95" operator="containsText" text="?E -">
      <formula>NOT(ISERROR(SEARCH("?E -",AW109)))</formula>
    </cfRule>
    <cfRule type="containsText" dxfId="1407" priority="96" operator="containsText" text="?D -">
      <formula>NOT(ISERROR(SEARCH("?D -",AW109)))</formula>
    </cfRule>
    <cfRule type="containsText" dxfId="1406" priority="97" operator="containsText" text="?C -">
      <formula>NOT(ISERROR(SEARCH("?C -",AW109)))</formula>
    </cfRule>
    <cfRule type="containsText" dxfId="1405" priority="98" operator="containsText" text="?B -">
      <formula>NOT(ISERROR(SEARCH("?B -",AW109)))</formula>
    </cfRule>
    <cfRule type="containsText" dxfId="1404" priority="99" operator="containsText" text="?A -">
      <formula>NOT(ISERROR(SEARCH("?A -",AW109)))</formula>
    </cfRule>
  </conditionalFormatting>
  <conditionalFormatting sqref="AW102">
    <cfRule type="expression" dxfId="1403" priority="91">
      <formula>AX102&gt;AX101</formula>
    </cfRule>
  </conditionalFormatting>
  <conditionalFormatting sqref="AW102">
    <cfRule type="containsText" dxfId="1402" priority="83" operator="containsText" text="?H -">
      <formula>NOT(ISERROR(SEARCH("?H -",AW102)))</formula>
    </cfRule>
    <cfRule type="containsText" dxfId="1401" priority="84" operator="containsText" text="?G -">
      <formula>NOT(ISERROR(SEARCH("?G -",AW102)))</formula>
    </cfRule>
    <cfRule type="containsText" dxfId="1400" priority="85" operator="containsText" text="?F -">
      <formula>NOT(ISERROR(SEARCH("?F -",AW102)))</formula>
    </cfRule>
    <cfRule type="containsText" dxfId="1399" priority="86" operator="containsText" text="?E -">
      <formula>NOT(ISERROR(SEARCH("?E -",AW102)))</formula>
    </cfRule>
    <cfRule type="containsText" dxfId="1398" priority="87" operator="containsText" text="?D -">
      <formula>NOT(ISERROR(SEARCH("?D -",AW102)))</formula>
    </cfRule>
    <cfRule type="containsText" dxfId="1397" priority="88" operator="containsText" text="?C -">
      <formula>NOT(ISERROR(SEARCH("?C -",AW102)))</formula>
    </cfRule>
    <cfRule type="containsText" dxfId="1396" priority="89" operator="containsText" text="?B -">
      <formula>NOT(ISERROR(SEARCH("?B -",AW102)))</formula>
    </cfRule>
    <cfRule type="containsText" dxfId="1395" priority="90" operator="containsText" text="?A -">
      <formula>NOT(ISERROR(SEARCH("?A -",AW102)))</formula>
    </cfRule>
  </conditionalFormatting>
  <conditionalFormatting sqref="AW101">
    <cfRule type="expression" dxfId="1394" priority="82">
      <formula>AX101&gt;AX102</formula>
    </cfRule>
  </conditionalFormatting>
  <conditionalFormatting sqref="AW101">
    <cfRule type="containsText" dxfId="1393" priority="74" operator="containsText" text="?H -">
      <formula>NOT(ISERROR(SEARCH("?H -",AW101)))</formula>
    </cfRule>
    <cfRule type="containsText" dxfId="1392" priority="75" operator="containsText" text="?G -">
      <formula>NOT(ISERROR(SEARCH("?G -",AW101)))</formula>
    </cfRule>
    <cfRule type="containsText" dxfId="1391" priority="76" operator="containsText" text="?F -">
      <formula>NOT(ISERROR(SEARCH("?F -",AW101)))</formula>
    </cfRule>
    <cfRule type="containsText" dxfId="1390" priority="77" operator="containsText" text="?E -">
      <formula>NOT(ISERROR(SEARCH("?E -",AW101)))</formula>
    </cfRule>
    <cfRule type="containsText" dxfId="1389" priority="78" operator="containsText" text="?D -">
      <formula>NOT(ISERROR(SEARCH("?D -",AW101)))</formula>
    </cfRule>
    <cfRule type="containsText" dxfId="1388" priority="79" operator="containsText" text="?C -">
      <formula>NOT(ISERROR(SEARCH("?C -",AW101)))</formula>
    </cfRule>
    <cfRule type="containsText" dxfId="1387" priority="80" operator="containsText" text="?B -">
      <formula>NOT(ISERROR(SEARCH("?B -",AW101)))</formula>
    </cfRule>
    <cfRule type="containsText" dxfId="1386" priority="81" operator="containsText" text="?A -">
      <formula>NOT(ISERROR(SEARCH("?A -",AW101)))</formula>
    </cfRule>
  </conditionalFormatting>
  <conditionalFormatting sqref="AW94">
    <cfRule type="expression" dxfId="1385" priority="73">
      <formula>AX94&gt;AX93</formula>
    </cfRule>
  </conditionalFormatting>
  <conditionalFormatting sqref="AW94">
    <cfRule type="containsText" dxfId="1384" priority="65" operator="containsText" text="?H -">
      <formula>NOT(ISERROR(SEARCH("?H -",AW94)))</formula>
    </cfRule>
    <cfRule type="containsText" dxfId="1383" priority="66" operator="containsText" text="?G -">
      <formula>NOT(ISERROR(SEARCH("?G -",AW94)))</formula>
    </cfRule>
    <cfRule type="containsText" dxfId="1382" priority="67" operator="containsText" text="?F -">
      <formula>NOT(ISERROR(SEARCH("?F -",AW94)))</formula>
    </cfRule>
    <cfRule type="containsText" dxfId="1381" priority="68" operator="containsText" text="?E -">
      <formula>NOT(ISERROR(SEARCH("?E -",AW94)))</formula>
    </cfRule>
    <cfRule type="containsText" dxfId="1380" priority="69" operator="containsText" text="?D -">
      <formula>NOT(ISERROR(SEARCH("?D -",AW94)))</formula>
    </cfRule>
    <cfRule type="containsText" dxfId="1379" priority="70" operator="containsText" text="?C -">
      <formula>NOT(ISERROR(SEARCH("?C -",AW94)))</formula>
    </cfRule>
    <cfRule type="containsText" dxfId="1378" priority="71" operator="containsText" text="?B -">
      <formula>NOT(ISERROR(SEARCH("?B -",AW94)))</formula>
    </cfRule>
    <cfRule type="containsText" dxfId="1377" priority="72" operator="containsText" text="?A -">
      <formula>NOT(ISERROR(SEARCH("?A -",AW94)))</formula>
    </cfRule>
  </conditionalFormatting>
  <conditionalFormatting sqref="AW93">
    <cfRule type="expression" dxfId="1376" priority="64">
      <formula>AX93&gt;AX94</formula>
    </cfRule>
  </conditionalFormatting>
  <conditionalFormatting sqref="AW93">
    <cfRule type="containsText" dxfId="1375" priority="56" operator="containsText" text="?H -">
      <formula>NOT(ISERROR(SEARCH("?H -",AW93)))</formula>
    </cfRule>
    <cfRule type="containsText" dxfId="1374" priority="57" operator="containsText" text="?G -">
      <formula>NOT(ISERROR(SEARCH("?G -",AW93)))</formula>
    </cfRule>
    <cfRule type="containsText" dxfId="1373" priority="58" operator="containsText" text="?F -">
      <formula>NOT(ISERROR(SEARCH("?F -",AW93)))</formula>
    </cfRule>
    <cfRule type="containsText" dxfId="1372" priority="59" operator="containsText" text="?E -">
      <formula>NOT(ISERROR(SEARCH("?E -",AW93)))</formula>
    </cfRule>
    <cfRule type="containsText" dxfId="1371" priority="60" operator="containsText" text="?D -">
      <formula>NOT(ISERROR(SEARCH("?D -",AW93)))</formula>
    </cfRule>
    <cfRule type="containsText" dxfId="1370" priority="61" operator="containsText" text="?C -">
      <formula>NOT(ISERROR(SEARCH("?C -",AW93)))</formula>
    </cfRule>
    <cfRule type="containsText" dxfId="1369" priority="62" operator="containsText" text="?B -">
      <formula>NOT(ISERROR(SEARCH("?B -",AW93)))</formula>
    </cfRule>
    <cfRule type="containsText" dxfId="1368" priority="63" operator="containsText" text="?A -">
      <formula>NOT(ISERROR(SEARCH("?A -",AW93)))</formula>
    </cfRule>
  </conditionalFormatting>
  <conditionalFormatting sqref="AW86">
    <cfRule type="expression" dxfId="1367" priority="55">
      <formula>AX86&gt;AX85</formula>
    </cfRule>
  </conditionalFormatting>
  <conditionalFormatting sqref="AW86">
    <cfRule type="containsText" dxfId="1366" priority="47" operator="containsText" text="?H -">
      <formula>NOT(ISERROR(SEARCH("?H -",AW86)))</formula>
    </cfRule>
    <cfRule type="containsText" dxfId="1365" priority="48" operator="containsText" text="?G -">
      <formula>NOT(ISERROR(SEARCH("?G -",AW86)))</formula>
    </cfRule>
    <cfRule type="containsText" dxfId="1364" priority="49" operator="containsText" text="?F -">
      <formula>NOT(ISERROR(SEARCH("?F -",AW86)))</formula>
    </cfRule>
    <cfRule type="containsText" dxfId="1363" priority="50" operator="containsText" text="?E -">
      <formula>NOT(ISERROR(SEARCH("?E -",AW86)))</formula>
    </cfRule>
    <cfRule type="containsText" dxfId="1362" priority="51" operator="containsText" text="?D -">
      <formula>NOT(ISERROR(SEARCH("?D -",AW86)))</formula>
    </cfRule>
    <cfRule type="containsText" dxfId="1361" priority="52" operator="containsText" text="?C -">
      <formula>NOT(ISERROR(SEARCH("?C -",AW86)))</formula>
    </cfRule>
    <cfRule type="containsText" dxfId="1360" priority="53" operator="containsText" text="?B -">
      <formula>NOT(ISERROR(SEARCH("?B -",AW86)))</formula>
    </cfRule>
    <cfRule type="containsText" dxfId="1359" priority="54" operator="containsText" text="?A -">
      <formula>NOT(ISERROR(SEARCH("?A -",AW86)))</formula>
    </cfRule>
  </conditionalFormatting>
  <conditionalFormatting sqref="AW85">
    <cfRule type="expression" dxfId="1358" priority="46">
      <formula>AX85&gt;AX86</formula>
    </cfRule>
  </conditionalFormatting>
  <conditionalFormatting sqref="AW85">
    <cfRule type="containsText" dxfId="1357" priority="38" operator="containsText" text="?H -">
      <formula>NOT(ISERROR(SEARCH("?H -",AW85)))</formula>
    </cfRule>
    <cfRule type="containsText" dxfId="1356" priority="39" operator="containsText" text="?G -">
      <formula>NOT(ISERROR(SEARCH("?G -",AW85)))</formula>
    </cfRule>
    <cfRule type="containsText" dxfId="1355" priority="40" operator="containsText" text="?F -">
      <formula>NOT(ISERROR(SEARCH("?F -",AW85)))</formula>
    </cfRule>
    <cfRule type="containsText" dxfId="1354" priority="41" operator="containsText" text="?E -">
      <formula>NOT(ISERROR(SEARCH("?E -",AW85)))</formula>
    </cfRule>
    <cfRule type="containsText" dxfId="1353" priority="42" operator="containsText" text="?D -">
      <formula>NOT(ISERROR(SEARCH("?D -",AW85)))</formula>
    </cfRule>
    <cfRule type="containsText" dxfId="1352" priority="43" operator="containsText" text="?C -">
      <formula>NOT(ISERROR(SEARCH("?C -",AW85)))</formula>
    </cfRule>
    <cfRule type="containsText" dxfId="1351" priority="44" operator="containsText" text="?B -">
      <formula>NOT(ISERROR(SEARCH("?B -",AW85)))</formula>
    </cfRule>
    <cfRule type="containsText" dxfId="1350" priority="45" operator="containsText" text="?A -">
      <formula>NOT(ISERROR(SEARCH("?A -",AW85)))</formula>
    </cfRule>
  </conditionalFormatting>
  <conditionalFormatting sqref="AW78">
    <cfRule type="expression" dxfId="1349" priority="37">
      <formula>AX78&gt;AX77</formula>
    </cfRule>
  </conditionalFormatting>
  <conditionalFormatting sqref="AW78">
    <cfRule type="containsText" dxfId="1348" priority="29" operator="containsText" text="?H -">
      <formula>NOT(ISERROR(SEARCH("?H -",AW78)))</formula>
    </cfRule>
    <cfRule type="containsText" dxfId="1347" priority="30" operator="containsText" text="?G -">
      <formula>NOT(ISERROR(SEARCH("?G -",AW78)))</formula>
    </cfRule>
    <cfRule type="containsText" dxfId="1346" priority="31" operator="containsText" text="?F -">
      <formula>NOT(ISERROR(SEARCH("?F -",AW78)))</formula>
    </cfRule>
    <cfRule type="containsText" dxfId="1345" priority="32" operator="containsText" text="?E -">
      <formula>NOT(ISERROR(SEARCH("?E -",AW78)))</formula>
    </cfRule>
    <cfRule type="containsText" dxfId="1344" priority="33" operator="containsText" text="?D -">
      <formula>NOT(ISERROR(SEARCH("?D -",AW78)))</formula>
    </cfRule>
    <cfRule type="containsText" dxfId="1343" priority="34" operator="containsText" text="?C -">
      <formula>NOT(ISERROR(SEARCH("?C -",AW78)))</formula>
    </cfRule>
    <cfRule type="containsText" dxfId="1342" priority="35" operator="containsText" text="?B -">
      <formula>NOT(ISERROR(SEARCH("?B -",AW78)))</formula>
    </cfRule>
    <cfRule type="containsText" dxfId="1341" priority="36" operator="containsText" text="?A -">
      <formula>NOT(ISERROR(SEARCH("?A -",AW78)))</formula>
    </cfRule>
  </conditionalFormatting>
  <conditionalFormatting sqref="AW77">
    <cfRule type="expression" dxfId="1340" priority="28">
      <formula>AX77&gt;AX78</formula>
    </cfRule>
  </conditionalFormatting>
  <conditionalFormatting sqref="AW77">
    <cfRule type="containsText" dxfId="1339" priority="20" operator="containsText" text="?H -">
      <formula>NOT(ISERROR(SEARCH("?H -",AW77)))</formula>
    </cfRule>
    <cfRule type="containsText" dxfId="1338" priority="21" operator="containsText" text="?G -">
      <formula>NOT(ISERROR(SEARCH("?G -",AW77)))</formula>
    </cfRule>
    <cfRule type="containsText" dxfId="1337" priority="22" operator="containsText" text="?F -">
      <formula>NOT(ISERROR(SEARCH("?F -",AW77)))</formula>
    </cfRule>
    <cfRule type="containsText" dxfId="1336" priority="23" operator="containsText" text="?E -">
      <formula>NOT(ISERROR(SEARCH("?E -",AW77)))</formula>
    </cfRule>
    <cfRule type="containsText" dxfId="1335" priority="24" operator="containsText" text="?D -">
      <formula>NOT(ISERROR(SEARCH("?D -",AW77)))</formula>
    </cfRule>
    <cfRule type="containsText" dxfId="1334" priority="25" operator="containsText" text="?C -">
      <formula>NOT(ISERROR(SEARCH("?C -",AW77)))</formula>
    </cfRule>
    <cfRule type="containsText" dxfId="1333" priority="26" operator="containsText" text="?B -">
      <formula>NOT(ISERROR(SEARCH("?B -",AW77)))</formula>
    </cfRule>
    <cfRule type="containsText" dxfId="1332" priority="27" operator="containsText" text="?A -">
      <formula>NOT(ISERROR(SEARCH("?A -",AW77)))</formula>
    </cfRule>
  </conditionalFormatting>
  <conditionalFormatting sqref="AW70">
    <cfRule type="expression" dxfId="1331" priority="19">
      <formula>AX70&gt;AX69</formula>
    </cfRule>
  </conditionalFormatting>
  <conditionalFormatting sqref="AW70">
    <cfRule type="containsText" dxfId="1330" priority="11" operator="containsText" text="?H -">
      <formula>NOT(ISERROR(SEARCH("?H -",AW70)))</formula>
    </cfRule>
    <cfRule type="containsText" dxfId="1329" priority="12" operator="containsText" text="?G -">
      <formula>NOT(ISERROR(SEARCH("?G -",AW70)))</formula>
    </cfRule>
    <cfRule type="containsText" dxfId="1328" priority="13" operator="containsText" text="?F -">
      <formula>NOT(ISERROR(SEARCH("?F -",AW70)))</formula>
    </cfRule>
    <cfRule type="containsText" dxfId="1327" priority="14" operator="containsText" text="?E -">
      <formula>NOT(ISERROR(SEARCH("?E -",AW70)))</formula>
    </cfRule>
    <cfRule type="containsText" dxfId="1326" priority="15" operator="containsText" text="?D -">
      <formula>NOT(ISERROR(SEARCH("?D -",AW70)))</formula>
    </cfRule>
    <cfRule type="containsText" dxfId="1325" priority="16" operator="containsText" text="?C -">
      <formula>NOT(ISERROR(SEARCH("?C -",AW70)))</formula>
    </cfRule>
    <cfRule type="containsText" dxfId="1324" priority="17" operator="containsText" text="?B -">
      <formula>NOT(ISERROR(SEARCH("?B -",AW70)))</formula>
    </cfRule>
    <cfRule type="containsText" dxfId="1323" priority="18" operator="containsText" text="?A -">
      <formula>NOT(ISERROR(SEARCH("?A -",AW70)))</formula>
    </cfRule>
  </conditionalFormatting>
  <conditionalFormatting sqref="AW69">
    <cfRule type="expression" dxfId="1322" priority="10">
      <formula>AX69&gt;AX70</formula>
    </cfRule>
  </conditionalFormatting>
  <conditionalFormatting sqref="AW69">
    <cfRule type="containsText" dxfId="1321" priority="2" operator="containsText" text="?H -">
      <formula>NOT(ISERROR(SEARCH("?H -",AW69)))</formula>
    </cfRule>
    <cfRule type="containsText" dxfId="1320" priority="3" operator="containsText" text="?G -">
      <formula>NOT(ISERROR(SEARCH("?G -",AW69)))</formula>
    </cfRule>
    <cfRule type="containsText" dxfId="1319" priority="4" operator="containsText" text="?F -">
      <formula>NOT(ISERROR(SEARCH("?F -",AW69)))</formula>
    </cfRule>
    <cfRule type="containsText" dxfId="1318" priority="5" operator="containsText" text="?E -">
      <formula>NOT(ISERROR(SEARCH("?E -",AW69)))</formula>
    </cfRule>
    <cfRule type="containsText" dxfId="1317" priority="6" operator="containsText" text="?D -">
      <formula>NOT(ISERROR(SEARCH("?D -",AW69)))</formula>
    </cfRule>
    <cfRule type="containsText" dxfId="1316" priority="7" operator="containsText" text="?C -">
      <formula>NOT(ISERROR(SEARCH("?C -",AW69)))</formula>
    </cfRule>
    <cfRule type="containsText" dxfId="1315" priority="8" operator="containsText" text="?B -">
      <formula>NOT(ISERROR(SEARCH("?B -",AW69)))</formula>
    </cfRule>
    <cfRule type="containsText" dxfId="1314" priority="9" operator="containsText" text="?A -">
      <formula>NOT(ISERROR(SEARCH("?A -",AW69)))</formula>
    </cfRule>
  </conditionalFormatting>
  <conditionalFormatting sqref="A51:A67">
    <cfRule type="cellIs" dxfId="1313" priority="1" operator="greaterThan">
      <formula>1</formula>
    </cfRule>
  </conditionalFormatting>
  <printOptions horizontalCentered="1" verticalCentered="1"/>
  <pageMargins left="0.11811023622047245" right="0.11811023622047245" top="0.19685039370078741" bottom="0.19685039370078741" header="0.11811023622047245" footer="0.11811023622047245"/>
  <pageSetup paperSize="9" scale="42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Z37"/>
  <sheetViews>
    <sheetView topLeftCell="F1" workbookViewId="0">
      <selection activeCell="L49" sqref="L49"/>
    </sheetView>
  </sheetViews>
  <sheetFormatPr defaultRowHeight="15" x14ac:dyDescent="0.25"/>
  <cols>
    <col min="1" max="1" width="4.28515625" hidden="1" customWidth="1"/>
    <col min="2" max="2" width="4" hidden="1" customWidth="1"/>
    <col min="3" max="3" width="19" hidden="1" customWidth="1"/>
    <col min="4" max="4" width="12.140625" hidden="1" customWidth="1"/>
    <col min="5" max="5" width="8.5703125" hidden="1" customWidth="1"/>
    <col min="6" max="6" width="5.85546875" style="285" bestFit="1" customWidth="1"/>
    <col min="7" max="7" width="2.28515625" customWidth="1"/>
    <col min="8" max="8" width="2.5703125" style="736" customWidth="1"/>
    <col min="9" max="9" width="37.28515625" style="1310" customWidth="1"/>
    <col min="10" max="10" width="3.42578125" style="965" customWidth="1"/>
    <col min="11" max="11" width="2.28515625" customWidth="1"/>
    <col min="12" max="12" width="2.5703125" style="736" customWidth="1"/>
    <col min="13" max="13" width="26.28515625" style="1310" customWidth="1"/>
    <col min="14" max="14" width="6" style="965" customWidth="1"/>
    <col min="15" max="15" width="1.140625" customWidth="1"/>
    <col min="16" max="16" width="3.42578125" style="736" customWidth="1"/>
    <col min="17" max="17" width="26.28515625" style="1310" customWidth="1"/>
    <col min="18" max="18" width="7.7109375" style="842" customWidth="1"/>
    <col min="19" max="19" width="7" customWidth="1"/>
    <col min="20" max="20" width="2.5703125" style="736" customWidth="1"/>
    <col min="21" max="21" width="18.5703125" style="1310" customWidth="1"/>
    <col min="22" max="22" width="3.42578125" style="842" customWidth="1"/>
    <col min="23" max="23" width="2.5703125" style="736" customWidth="1"/>
    <col min="24" max="24" width="7" style="1310" customWidth="1"/>
    <col min="25" max="25" width="3.42578125" style="965" customWidth="1"/>
    <col min="26" max="26" width="5.28515625" customWidth="1"/>
    <col min="27" max="27" width="12.140625" bestFit="1" customWidth="1"/>
    <col min="28" max="28" width="8.42578125" bestFit="1" customWidth="1"/>
  </cols>
  <sheetData>
    <row r="1" spans="1:26" ht="18.75" customHeight="1" thickBot="1" x14ac:dyDescent="0.3">
      <c r="B1" s="2025" t="s">
        <v>707</v>
      </c>
      <c r="C1" s="2026"/>
      <c r="D1" s="2026"/>
      <c r="E1" s="2027"/>
      <c r="F1" s="843"/>
      <c r="G1" s="883"/>
      <c r="H1" s="2040" t="s">
        <v>308</v>
      </c>
      <c r="I1" s="2041"/>
      <c r="J1" s="2042"/>
      <c r="K1" s="883"/>
      <c r="L1" s="2040" t="s">
        <v>310</v>
      </c>
      <c r="M1" s="2041"/>
      <c r="N1" s="2042"/>
      <c r="O1" s="883"/>
      <c r="Q1" s="1317" t="s">
        <v>125</v>
      </c>
      <c r="S1" s="1379"/>
      <c r="T1" s="2043"/>
      <c r="U1" s="2043"/>
      <c r="V1" s="2043"/>
      <c r="W1" s="1380"/>
      <c r="X1" s="1378"/>
      <c r="Y1" s="1378"/>
      <c r="Z1" s="15"/>
    </row>
    <row r="2" spans="1:26" ht="3" hidden="1" customHeight="1" x14ac:dyDescent="0.25">
      <c r="C2" t="s">
        <v>16</v>
      </c>
      <c r="D2" t="s">
        <v>17</v>
      </c>
      <c r="F2" s="843"/>
      <c r="S2" s="285"/>
      <c r="T2" s="1330"/>
      <c r="U2" s="1315"/>
      <c r="V2" s="964"/>
      <c r="W2" s="1330"/>
      <c r="X2" s="1315"/>
    </row>
    <row r="3" spans="1:26" ht="15.75" hidden="1" customHeight="1" x14ac:dyDescent="0.25">
      <c r="A3" s="963">
        <f>COUNTIF($H$3:$H$19,B3)+COUNTIF($L$3:$L$19,B3)</f>
        <v>1</v>
      </c>
      <c r="B3" s="244" t="s">
        <v>463</v>
      </c>
      <c r="C3" s="1312" t="str">
        <f>IFERROR(VLOOKUP(CONCATENATE($B3,".",C$2),$F$3:$F$18,3,0),IFERROR(VLOOKUP(CONCATENATE($B3,".",C$2),#REF!,3,0),IFERROR(VLOOKUP(CONCATENATE($B3,".",C$2),$G$3:$I$18,3,0),IFERROR(VLOOKUP(CONCATENATE($B3,".",C$2),$K$3:$M$18,3,0),""))))</f>
        <v>poražený P45</v>
      </c>
      <c r="D3" s="1312" t="str">
        <f>IFERROR(VLOOKUP(CONCATENATE($B3,".",D$2),$F$3:$F$18,3,0),IFERROR(VLOOKUP(CONCATENATE($B3,".",D$2),#REF!,3,0),IFERROR(VLOOKUP(CONCATENATE($B3,".",D$2),$G$3:$I$18,3,0),IFERROR(VLOOKUP(CONCATENATE($B3,".",D$2),$K$3:$M$18,3,0),""))))</f>
        <v>poražený P46</v>
      </c>
      <c r="E3" s="1312" t="s">
        <v>53</v>
      </c>
      <c r="F3" s="843"/>
      <c r="G3" s="15"/>
      <c r="H3" s="857"/>
      <c r="I3" s="1315"/>
      <c r="Q3" s="1317"/>
      <c r="S3" s="285"/>
      <c r="T3" s="1330"/>
      <c r="U3" s="1315"/>
      <c r="V3" s="964"/>
      <c r="W3" s="1330"/>
      <c r="X3" s="1315"/>
    </row>
    <row r="4" spans="1:26" ht="15.75" hidden="1" customHeight="1" thickBot="1" x14ac:dyDescent="0.3">
      <c r="A4" s="1309">
        <f t="shared" ref="A4:A18" si="0">COUNTIF($H$3:$H$19,B4)+COUNTIF($L$3:$L$19,B4)</f>
        <v>1</v>
      </c>
      <c r="B4" s="1381" t="s">
        <v>464</v>
      </c>
      <c r="C4" s="1382" t="str">
        <f>IFERROR(VLOOKUP(CONCATENATE($B4,".",C$2),$F$3:$F$18,3,0),IFERROR(VLOOKUP(CONCATENATE($B4,".",C$2),#REF!,3,0),IFERROR(VLOOKUP(CONCATENATE($B4,".",C$2),$G$3:$I$18,3,0),IFERROR(VLOOKUP(CONCATENATE($B4,".",C$2),$K$3:$M$18,3,0),""))))</f>
        <v>vítěz P45</v>
      </c>
      <c r="D4" s="1382" t="str">
        <f>IFERROR(VLOOKUP(CONCATENATE($B4,".",D$2),$F$3:$F$18,3,0),IFERROR(VLOOKUP(CONCATENATE($B4,".",D$2),#REF!,3,0),IFERROR(VLOOKUP(CONCATENATE($B4,".",D$2),$G$3:$I$18,3,0),IFERROR(VLOOKUP(CONCATENATE($B4,".",D$2),$K$3:$M$18,3,0),""))))</f>
        <v>vítěz P46</v>
      </c>
      <c r="E4" s="1383" t="s">
        <v>60</v>
      </c>
      <c r="F4" s="843"/>
      <c r="G4" s="15"/>
      <c r="H4" s="857"/>
      <c r="I4" s="1315"/>
      <c r="J4" s="37"/>
      <c r="P4" s="790" t="s">
        <v>100</v>
      </c>
      <c r="Q4" s="1520"/>
      <c r="S4" s="285"/>
      <c r="T4" s="1330"/>
    </row>
    <row r="5" spans="1:26" ht="15.75" hidden="1" customHeight="1" thickBot="1" x14ac:dyDescent="0.3">
      <c r="A5" s="1309">
        <f t="shared" si="0"/>
        <v>0</v>
      </c>
      <c r="B5" s="1389" t="s">
        <v>465</v>
      </c>
      <c r="C5" s="1390" t="str">
        <f>IFERROR(VLOOKUP(CONCATENATE($B5,".",C$2),$F$3:$F$18,3,0),IFERROR(VLOOKUP(CONCATENATE($B5,".",C$2),#REF!,3,0),IFERROR(VLOOKUP(CONCATENATE($B5,".",C$2),$G$3:$I$18,3,0),IFERROR(VLOOKUP(CONCATENATE($B5,".",C$2),$K$3:$M$18,3,0),""))))</f>
        <v/>
      </c>
      <c r="D5" s="1390" t="str">
        <f>IFERROR(VLOOKUP(CONCATENATE($B5,".",D$2),$F$3:$F$18,3,0),IFERROR(VLOOKUP(CONCATENATE($B5,".",D$2),#REF!,3,0),IFERROR(VLOOKUP(CONCATENATE($B5,".",D$2),$G$3:$I$18,3,0),IFERROR(VLOOKUP(CONCATENATE($B5,".",D$2),$K$3:$M$18,3,0),""))))</f>
        <v/>
      </c>
      <c r="E5" s="1390" t="s">
        <v>244</v>
      </c>
      <c r="F5" s="843"/>
      <c r="G5" s="905" t="str">
        <f>CONCATENATE(CONCATENATE(H5,".D"))</f>
        <v>P45.D</v>
      </c>
      <c r="H5" s="2016" t="s">
        <v>251</v>
      </c>
      <c r="I5" s="1314" t="s">
        <v>790</v>
      </c>
      <c r="J5" s="844"/>
      <c r="K5" s="15"/>
      <c r="L5" s="857"/>
      <c r="P5" s="790" t="s">
        <v>101</v>
      </c>
      <c r="Q5" s="1321"/>
      <c r="S5" s="285"/>
      <c r="T5" s="1330"/>
    </row>
    <row r="6" spans="1:26" ht="15.75" hidden="1" customHeight="1" thickTop="1" thickBot="1" x14ac:dyDescent="0.3">
      <c r="A6" s="1309">
        <f t="shared" si="0"/>
        <v>0</v>
      </c>
      <c r="B6" s="872" t="s">
        <v>466</v>
      </c>
      <c r="C6" s="1393" t="str">
        <f>IFERROR(VLOOKUP(CONCATENATE($B6,".",C$2),$F$3:$F$18,3,0),IFERROR(VLOOKUP(CONCATENATE($B6,".",C$2),#REF!,3,0),IFERROR(VLOOKUP(CONCATENATE($B6,".",C$2),$G$3:$I$18,3,0),IFERROR(VLOOKUP(CONCATENATE($B6,".",C$2),$K$3:$M$18,3,0),""))))</f>
        <v/>
      </c>
      <c r="D6" s="1393" t="str">
        <f>IFERROR(VLOOKUP(CONCATENATE($B6,".",D$2),$F$3:$F$18,3,0),IFERROR(VLOOKUP(CONCATENATE($B6,".",D$2),#REF!,3,0),IFERROR(VLOOKUP(CONCATENATE($B6,".",D$2),$G$3:$I$18,3,0),IFERROR(VLOOKUP(CONCATENATE($B6,".",D$2),$K$3:$M$18,3,0),""))))</f>
        <v/>
      </c>
      <c r="E6" s="1394" t="s">
        <v>7</v>
      </c>
      <c r="F6" s="843"/>
      <c r="G6" s="905" t="str">
        <f>CONCATENATE(CONCATENATE(H5,".H"))</f>
        <v>P45.H</v>
      </c>
      <c r="H6" s="2017"/>
      <c r="I6" s="1316" t="s">
        <v>791</v>
      </c>
      <c r="J6" s="845"/>
      <c r="K6" s="851"/>
      <c r="L6" s="858"/>
      <c r="P6" s="790" t="s">
        <v>102</v>
      </c>
      <c r="Q6" s="1321"/>
      <c r="S6" s="285"/>
      <c r="T6" s="1330"/>
    </row>
    <row r="7" spans="1:26" ht="15.75" hidden="1" customHeight="1" x14ac:dyDescent="0.25">
      <c r="A7" s="1309">
        <f t="shared" si="0"/>
        <v>0</v>
      </c>
      <c r="B7" s="654"/>
      <c r="C7" s="1399"/>
      <c r="D7" s="1399"/>
      <c r="E7" s="1399"/>
      <c r="F7" s="843"/>
      <c r="G7" s="15"/>
      <c r="H7" s="857"/>
      <c r="I7" s="1318"/>
      <c r="J7" s="1386"/>
      <c r="K7" s="15"/>
      <c r="L7" s="860"/>
      <c r="M7" s="1315"/>
      <c r="P7" s="790" t="s">
        <v>103</v>
      </c>
      <c r="Q7" s="1321"/>
      <c r="S7" s="285"/>
      <c r="T7" s="1330"/>
    </row>
    <row r="8" spans="1:26" ht="15.75" hidden="1" customHeight="1" thickBot="1" x14ac:dyDescent="0.3">
      <c r="A8" s="1309">
        <f t="shared" si="0"/>
        <v>0</v>
      </c>
      <c r="B8" s="654"/>
      <c r="C8" s="1399"/>
      <c r="D8" s="1399"/>
      <c r="E8" s="1399"/>
      <c r="F8" s="843"/>
      <c r="G8" s="15"/>
      <c r="H8" s="1330"/>
      <c r="I8" s="1315"/>
      <c r="J8" s="1387"/>
      <c r="K8" s="15"/>
      <c r="L8" s="1388"/>
      <c r="M8" s="2014" t="s">
        <v>310</v>
      </c>
      <c r="N8" s="2014"/>
      <c r="O8" s="15"/>
      <c r="P8" s="1330"/>
      <c r="Q8" s="1320"/>
      <c r="S8" s="285"/>
      <c r="T8" s="1330"/>
    </row>
    <row r="9" spans="1:26" ht="15.75" hidden="1" customHeight="1" thickBot="1" x14ac:dyDescent="0.3">
      <c r="A9" s="1309">
        <f t="shared" si="0"/>
        <v>0</v>
      </c>
      <c r="B9" s="654"/>
      <c r="C9" s="1399"/>
      <c r="D9" s="1399"/>
      <c r="E9" s="1399"/>
      <c r="F9" s="843"/>
      <c r="H9" s="2002" t="s">
        <v>701</v>
      </c>
      <c r="I9" s="2030"/>
      <c r="J9" s="1391"/>
      <c r="K9" s="905" t="str">
        <f>CONCATENATE(CONCATENATE(L9,".D"))</f>
        <v>P50.D</v>
      </c>
      <c r="L9" s="2031" t="s">
        <v>464</v>
      </c>
      <c r="M9" s="1340" t="str">
        <f>CONCATENATE("vítěz ",H5)</f>
        <v>vítěz P45</v>
      </c>
      <c r="N9" s="1392"/>
      <c r="P9" s="1330"/>
      <c r="Q9" s="1320"/>
    </row>
    <row r="10" spans="1:26" ht="15.75" hidden="1" customHeight="1" x14ac:dyDescent="0.25">
      <c r="A10" s="1309">
        <f t="shared" si="0"/>
        <v>0</v>
      </c>
      <c r="B10" s="654"/>
      <c r="C10" s="1399"/>
      <c r="D10" s="1399"/>
      <c r="E10" s="1399"/>
      <c r="F10" s="905"/>
      <c r="G10" s="905" t="str">
        <f>CONCATENATE(CONCATENATE(H10,".D"))</f>
        <v>P49.D</v>
      </c>
      <c r="H10" s="1999" t="s">
        <v>463</v>
      </c>
      <c r="I10" s="1319" t="str">
        <f>CONCATENATE("poražený ",H5)</f>
        <v>poražený P45</v>
      </c>
      <c r="J10" s="844"/>
      <c r="K10" s="905"/>
      <c r="L10" s="2032"/>
      <c r="M10" s="1395"/>
      <c r="N10" s="1396"/>
      <c r="P10" s="1330"/>
      <c r="Q10" s="1315"/>
    </row>
    <row r="11" spans="1:26" ht="15.75" hidden="1" customHeight="1" thickBot="1" x14ac:dyDescent="0.3">
      <c r="A11" s="1309">
        <f t="shared" si="0"/>
        <v>0</v>
      </c>
      <c r="B11" s="654"/>
      <c r="C11" s="1399"/>
      <c r="D11" s="1399"/>
      <c r="E11" s="1399"/>
      <c r="F11" s="905"/>
      <c r="G11" s="905" t="str">
        <f>CONCATENATE(CONCATENATE(H10,".H"))</f>
        <v>P49.H</v>
      </c>
      <c r="H11" s="2000"/>
      <c r="I11" s="1324" t="str">
        <f>CONCATENATE("poražený ",H15)</f>
        <v>poražený P46</v>
      </c>
      <c r="J11" s="845"/>
      <c r="K11" s="905" t="str">
        <f>CONCATENATE(CONCATENATE(L9,".H"))</f>
        <v>P50.H</v>
      </c>
      <c r="L11" s="2032"/>
      <c r="M11" s="1397" t="str">
        <f>CONCATENATE("vítěz ",H15)</f>
        <v>vítěz P46</v>
      </c>
      <c r="N11" s="1398"/>
      <c r="P11" s="1330"/>
      <c r="Q11" s="1315"/>
      <c r="R11" s="964"/>
    </row>
    <row r="12" spans="1:26" ht="15.75" hidden="1" customHeight="1" thickBot="1" x14ac:dyDescent="0.3">
      <c r="A12" s="1309">
        <f t="shared" si="0"/>
        <v>0</v>
      </c>
      <c r="B12" s="654"/>
      <c r="C12" s="1399"/>
      <c r="D12" s="1399"/>
      <c r="E12" s="1399"/>
      <c r="F12" s="843"/>
      <c r="I12" s="1318"/>
      <c r="J12" s="1387"/>
      <c r="K12" s="905"/>
      <c r="L12" s="2033"/>
      <c r="M12" s="1400"/>
      <c r="N12" s="1401"/>
      <c r="P12" s="1330"/>
      <c r="Q12" s="1315"/>
      <c r="R12" s="843"/>
      <c r="S12" s="15"/>
      <c r="T12" s="857"/>
      <c r="U12" s="1320"/>
      <c r="V12" s="843"/>
      <c r="W12" s="857"/>
      <c r="X12" s="1315"/>
    </row>
    <row r="13" spans="1:26" ht="15.75" hidden="1" customHeight="1" x14ac:dyDescent="0.25">
      <c r="A13" s="1309">
        <f t="shared" si="0"/>
        <v>0</v>
      </c>
      <c r="B13" s="654"/>
      <c r="C13" s="1399"/>
      <c r="D13" s="1399"/>
      <c r="E13" s="1399"/>
      <c r="F13" s="843"/>
      <c r="G13" s="285"/>
      <c r="H13" s="1330"/>
      <c r="I13" s="1384"/>
      <c r="J13" s="842"/>
      <c r="L13" s="1402"/>
      <c r="M13" s="1403"/>
      <c r="N13" s="842"/>
      <c r="P13" s="1330"/>
      <c r="Q13" s="1328"/>
      <c r="R13" s="843"/>
      <c r="S13" s="15"/>
      <c r="T13" s="857"/>
      <c r="U13" s="1320"/>
      <c r="V13" s="843"/>
      <c r="W13" s="857"/>
      <c r="X13" s="1315"/>
    </row>
    <row r="14" spans="1:26" ht="15.75" hidden="1" customHeight="1" thickBot="1" x14ac:dyDescent="0.3">
      <c r="A14" s="1309">
        <f t="shared" si="0"/>
        <v>0</v>
      </c>
      <c r="B14" s="654"/>
      <c r="C14" s="1399"/>
      <c r="D14" s="1399"/>
      <c r="E14" s="1399"/>
      <c r="F14" s="843"/>
      <c r="G14" s="285"/>
      <c r="H14" s="1330"/>
      <c r="J14" s="1387"/>
      <c r="K14" s="15"/>
      <c r="L14" s="860"/>
      <c r="M14" s="1315"/>
      <c r="N14" s="37"/>
      <c r="O14" s="15"/>
      <c r="P14" s="1406"/>
      <c r="R14" s="964"/>
      <c r="S14" s="15"/>
      <c r="T14" s="857"/>
      <c r="U14" s="1315"/>
      <c r="W14" s="857"/>
      <c r="X14" s="1315"/>
    </row>
    <row r="15" spans="1:26" ht="15.75" hidden="1" customHeight="1" thickBot="1" x14ac:dyDescent="0.3">
      <c r="A15" s="1309">
        <f t="shared" si="0"/>
        <v>0</v>
      </c>
      <c r="B15" s="654"/>
      <c r="C15" s="1399"/>
      <c r="D15" s="1399"/>
      <c r="E15" s="1399"/>
      <c r="F15" s="843"/>
      <c r="G15" s="905" t="str">
        <f>CONCATENATE(CONCATENATE(H15,".D"))</f>
        <v>P46.D</v>
      </c>
      <c r="H15" s="1999" t="s">
        <v>254</v>
      </c>
      <c r="I15" s="1314" t="s">
        <v>792</v>
      </c>
      <c r="J15" s="844"/>
      <c r="K15" s="853"/>
      <c r="L15" s="859"/>
      <c r="M15" s="1315"/>
      <c r="N15" s="37"/>
      <c r="O15" s="15"/>
      <c r="P15" s="1406"/>
      <c r="R15" s="964"/>
      <c r="W15" s="857"/>
      <c r="X15" s="1315"/>
    </row>
    <row r="16" spans="1:26" ht="15.75" hidden="1" customHeight="1" thickTop="1" thickBot="1" x14ac:dyDescent="0.3">
      <c r="A16" s="1309">
        <f t="shared" si="0"/>
        <v>0</v>
      </c>
      <c r="B16" s="654"/>
      <c r="C16" s="1399"/>
      <c r="D16" s="1399"/>
      <c r="E16" s="1399"/>
      <c r="F16" s="843"/>
      <c r="G16" s="905" t="str">
        <f>CONCATENATE(CONCATENATE(H15,".H"))</f>
        <v>P46.H</v>
      </c>
      <c r="H16" s="2000"/>
      <c r="I16" s="1316" t="s">
        <v>793</v>
      </c>
      <c r="J16" s="845"/>
      <c r="M16" s="1315"/>
      <c r="N16" s="964"/>
      <c r="P16" s="1406"/>
      <c r="R16" s="964"/>
      <c r="W16" s="962"/>
      <c r="X16"/>
    </row>
    <row r="17" spans="1:24" ht="15.75" hidden="1" customHeight="1" x14ac:dyDescent="0.25">
      <c r="A17" s="1309">
        <f t="shared" si="0"/>
        <v>0</v>
      </c>
      <c r="B17" s="654"/>
      <c r="C17" s="1399"/>
      <c r="D17" s="1399"/>
      <c r="E17" s="1399"/>
      <c r="F17" s="843"/>
      <c r="G17" s="15"/>
      <c r="H17" s="857"/>
      <c r="I17" s="1318"/>
      <c r="K17" s="813"/>
      <c r="L17" s="1330"/>
      <c r="M17" s="1315"/>
      <c r="N17" s="964"/>
      <c r="O17" s="15"/>
      <c r="R17" s="1328"/>
      <c r="S17" s="15"/>
      <c r="X17"/>
    </row>
    <row r="18" spans="1:24" ht="15.75" hidden="1" customHeight="1" x14ac:dyDescent="0.25">
      <c r="A18" s="1309">
        <f t="shared" si="0"/>
        <v>0</v>
      </c>
      <c r="B18" s="1385"/>
      <c r="C18" s="1383"/>
      <c r="D18" s="1383"/>
      <c r="E18" s="1383"/>
      <c r="F18" s="843"/>
      <c r="G18" s="15"/>
      <c r="L18" s="1404"/>
      <c r="N18" s="1405"/>
      <c r="R18" s="1407"/>
      <c r="X18"/>
    </row>
    <row r="19" spans="1:24" ht="21.75" hidden="1" customHeight="1" thickBot="1" x14ac:dyDescent="0.3">
      <c r="A19" s="714"/>
      <c r="B19" s="843"/>
      <c r="C19" s="843"/>
      <c r="D19" s="843"/>
      <c r="E19" s="843"/>
      <c r="F19" s="843"/>
      <c r="H19" s="2015" t="s">
        <v>709</v>
      </c>
      <c r="I19" s="2015"/>
      <c r="L19" s="1404"/>
      <c r="N19" s="964"/>
      <c r="R19" s="1407"/>
      <c r="X19"/>
    </row>
    <row r="20" spans="1:24" ht="21.75" customHeight="1" x14ac:dyDescent="0.25">
      <c r="A20" s="714"/>
      <c r="B20" s="843"/>
      <c r="C20" s="843"/>
      <c r="D20" s="843"/>
      <c r="E20" s="843"/>
      <c r="F20" s="1408"/>
      <c r="G20" s="1412"/>
      <c r="H20" s="1410"/>
      <c r="I20" s="1359"/>
      <c r="J20" s="1411"/>
      <c r="K20" s="1412"/>
      <c r="L20" s="1413"/>
      <c r="M20" s="1359"/>
      <c r="N20" s="1360"/>
      <c r="O20" s="1414"/>
      <c r="R20" s="1407"/>
      <c r="X20"/>
    </row>
    <row r="21" spans="1:24" ht="21" customHeight="1" x14ac:dyDescent="0.25">
      <c r="A21" s="285"/>
      <c r="B21" s="843"/>
      <c r="C21" s="843"/>
      <c r="D21" s="843"/>
      <c r="E21" s="843"/>
      <c r="F21" s="1364"/>
      <c r="G21" s="15"/>
      <c r="H21" s="857"/>
      <c r="I21" s="1315"/>
      <c r="J21" s="37"/>
      <c r="K21" s="15"/>
      <c r="L21" s="857"/>
      <c r="M21" s="1315"/>
      <c r="N21" s="37"/>
      <c r="O21" s="1365"/>
      <c r="Q21" s="1317" t="s">
        <v>125</v>
      </c>
    </row>
    <row r="22" spans="1:24" ht="21" customHeight="1" thickBot="1" x14ac:dyDescent="0.3">
      <c r="A22" s="285"/>
      <c r="B22" s="843"/>
      <c r="C22" s="843"/>
      <c r="D22" s="843"/>
      <c r="E22" s="843"/>
      <c r="F22" s="1364"/>
      <c r="G22" s="15"/>
      <c r="H22" s="857"/>
      <c r="I22" s="1315"/>
      <c r="J22" s="37"/>
      <c r="K22" s="15"/>
      <c r="L22" s="857"/>
      <c r="M22" s="1315"/>
      <c r="N22" s="37"/>
      <c r="O22" s="1365"/>
      <c r="P22" s="790" t="s">
        <v>100</v>
      </c>
      <c r="Q22" s="1520" t="str">
        <f ca="1">IF(N27="","",IF(N27&gt;N29,M27,M29))</f>
        <v>Tomanová/ 
Pálfyová</v>
      </c>
    </row>
    <row r="23" spans="1:24" ht="21" customHeight="1" thickBot="1" x14ac:dyDescent="0.3">
      <c r="A23" s="285"/>
      <c r="B23" s="843"/>
      <c r="C23" s="843"/>
      <c r="D23" s="843"/>
      <c r="E23" s="843"/>
      <c r="F23" s="1364"/>
      <c r="G23" s="15"/>
      <c r="H23" s="1999" t="str">
        <f>H5</f>
        <v>P45</v>
      </c>
      <c r="I23" s="1786" t="str">
        <f ca="1">IFERROR(CONCATENATE(IF(LEN(VLOOKUP(H23,'Rozpis zápasů'!$D$163:$AB$214,7,0))=2,CONCATENATE(VLOOKUP(H23,'Rozpis zápasů'!$D$163:$AB$214,7,0)," - "),""),VLOOKUP(VLOOKUP(H23,'Rozpis zápasů'!$D$163:$AB$214,3,0),Tabulka!$B$4:$C$239,2,0)),IF(LEN(VLOOKUP(H23,'Rozpis zápasů'!$D$163:$AB$214,7,0))=2,VLOOKUP(H23,'Rozpis zápasů'!$D$163:$AB$214,7,0),""))</f>
        <v>4W - Tomanová/ 
Blahníková</v>
      </c>
      <c r="J23" s="1341">
        <f>VLOOKUP(H23,'Rozpis zápasů'!$D$163:$AB$214,5,0)</f>
        <v>1</v>
      </c>
      <c r="K23" s="15"/>
      <c r="L23" s="857"/>
      <c r="M23" s="1315"/>
      <c r="N23" s="37"/>
      <c r="O23" s="1365"/>
      <c r="P23" s="790" t="s">
        <v>101</v>
      </c>
      <c r="Q23" s="1321" t="str">
        <f ca="1">IF(N27="","",IF(N29&gt;N27,M27,M29))</f>
        <v>Kronychová/ 
Štěpánová</v>
      </c>
    </row>
    <row r="24" spans="1:24" ht="21" customHeight="1" thickTop="1" thickBot="1" x14ac:dyDescent="0.3">
      <c r="A24" s="285"/>
      <c r="B24" s="843"/>
      <c r="C24" s="843"/>
      <c r="D24" s="843"/>
      <c r="E24" s="843"/>
      <c r="F24" s="1364"/>
      <c r="G24" s="15"/>
      <c r="H24" s="2000"/>
      <c r="I24" s="1787" t="str">
        <f ca="1">IFERROR(CONCATENATE(IF(LEN(VLOOKUP(H23,'Rozpis zápasů'!$D$163:$AB$214,8,0))=2,CONCATENATE(VLOOKUP(H23,'Rozpis zápasů'!$D$163:$AB$214,8,0)," - "),""),VLOOKUP(VLOOKUP(H23,'Rozpis zápasů'!$D$163:$AB$214,4,0),Tabulka!$B$4:$C$239,2,0)),IF(LEN(VLOOKUP(H23,'Rozpis zápasů'!$D$163:$AB$214,7,0))=2,VLOOKUP(H23,'Rozpis zápasů'!$D$163:$AB$214,8,0),""))</f>
        <v>1W - Tomanová/ 
Pálfyová</v>
      </c>
      <c r="J24" s="1346">
        <f>VLOOKUP(H23,'Rozpis zápasů'!$D$163:$AB$214,6,0)</f>
        <v>2</v>
      </c>
      <c r="K24" s="851"/>
      <c r="L24" s="858"/>
      <c r="M24" s="1315"/>
      <c r="N24" s="37"/>
      <c r="O24" s="1365"/>
      <c r="P24" s="790" t="s">
        <v>102</v>
      </c>
      <c r="Q24" s="1321" t="str">
        <f ca="1">IF(J28="","",IF(J28&gt;J29,I28,I29))</f>
        <v>Tomanová/ 
Blahníková</v>
      </c>
    </row>
    <row r="25" spans="1:24" ht="21" customHeight="1" x14ac:dyDescent="0.25">
      <c r="A25" s="285"/>
      <c r="B25" s="843"/>
      <c r="C25" s="843"/>
      <c r="D25" s="843"/>
      <c r="E25" s="843"/>
      <c r="F25" s="1364"/>
      <c r="G25" s="15"/>
      <c r="H25" s="857"/>
      <c r="I25" s="1368" t="str">
        <f>CONCATENATE(VLOOKUP(H23,'Rozpis zápasů'!$D$163:$AB$214,25,0)," (",VLOOKUP(H23,'Rozpis zápasů'!$D$163:$AB$214,14,0),")")</f>
        <v>C (17:20 - 17:30)</v>
      </c>
      <c r="J25" s="1387"/>
      <c r="K25" s="15"/>
      <c r="L25" s="860"/>
      <c r="M25" s="1315"/>
      <c r="N25" s="37"/>
      <c r="O25" s="1365"/>
      <c r="P25" s="790" t="s">
        <v>103</v>
      </c>
      <c r="Q25" s="1321" t="str">
        <f ca="1">IF(J28="","",IF(J29&gt;J28,I28,I29))</f>
        <v>Egersdorfová/ 
Kuchyňková</v>
      </c>
    </row>
    <row r="26" spans="1:24" ht="21" customHeight="1" thickBot="1" x14ac:dyDescent="0.3">
      <c r="A26" s="285"/>
      <c r="B26" s="843"/>
      <c r="C26" s="843"/>
      <c r="D26" s="843"/>
      <c r="E26" s="843"/>
      <c r="F26" s="1364"/>
      <c r="G26" s="15"/>
      <c r="H26" s="1330"/>
      <c r="I26" s="1315"/>
      <c r="J26" s="1387"/>
      <c r="K26" s="15"/>
      <c r="L26" s="1388"/>
      <c r="M26" s="2014" t="s">
        <v>310</v>
      </c>
      <c r="N26" s="2014"/>
      <c r="O26" s="1365"/>
      <c r="P26" s="1330"/>
      <c r="Q26" s="1315"/>
    </row>
    <row r="27" spans="1:24" ht="21" customHeight="1" thickBot="1" x14ac:dyDescent="0.3">
      <c r="A27" s="285"/>
      <c r="B27" s="843"/>
      <c r="C27" s="843"/>
      <c r="D27" s="843"/>
      <c r="E27" s="843"/>
      <c r="F27" s="1364"/>
      <c r="G27" s="15"/>
      <c r="H27" s="2002" t="s">
        <v>701</v>
      </c>
      <c r="I27" s="2030"/>
      <c r="J27" s="1391"/>
      <c r="K27" s="15"/>
      <c r="L27" s="2031" t="str">
        <f>L9</f>
        <v>P50</v>
      </c>
      <c r="M27" s="2034" t="str">
        <f ca="1">IFERROR(CONCATENATE(IF(LEN(VLOOKUP(L27,'Rozpis zápasů'!$D$163:$AB$214,7,0))=2,CONCATENATE(VLOOKUP(L27,'Rozpis zápasů'!$D$163:$AB$214,7,0)," - "),""),VLOOKUP(VLOOKUP(L27,'Rozpis zápasů'!$D$163:$AB$214,3,0),Tabulka!$B$4:$C$239,2,0)),IF(LEN(VLOOKUP(L27,'Rozpis zápasů'!$D$163:$AB$214,7,0))=2,VLOOKUP(L27,'Rozpis zápasů'!$D$163:$AB$214,7,0),""))</f>
        <v>Tomanová/ 
Pálfyová</v>
      </c>
      <c r="N27" s="2036">
        <f>VLOOKUP(L27,'Rozpis zápasů'!$D$163:$AB$214,5,0)</f>
        <v>2</v>
      </c>
      <c r="O27" s="1365"/>
      <c r="P27" s="1330"/>
      <c r="Q27" s="1328"/>
    </row>
    <row r="28" spans="1:24" ht="21" customHeight="1" x14ac:dyDescent="0.25">
      <c r="A28" s="285"/>
      <c r="B28" s="843"/>
      <c r="C28" s="843"/>
      <c r="D28" s="843"/>
      <c r="E28" s="843"/>
      <c r="F28" s="1364"/>
      <c r="G28" s="285"/>
      <c r="H28" s="1999" t="str">
        <f>H10</f>
        <v>P49</v>
      </c>
      <c r="I28" s="1786" t="str">
        <f ca="1">IFERROR(CONCATENATE(IF(LEN(VLOOKUP(H28,'Rozpis zápasů'!$D$163:$AB$214,7,0))=2,CONCATENATE(VLOOKUP(H28,'Rozpis zápasů'!$D$163:$AB$214,7,0)," - "),""),VLOOKUP(VLOOKUP(H28,'Rozpis zápasů'!$D$163:$AB$214,3,0),Tabulka!$B$4:$C$239,2,0)),IF(LEN(VLOOKUP(H28,'Rozpis zápasů'!$D$163:$AB$214,7,0))=2,VLOOKUP(H28,'Rozpis zápasů'!$D$163:$AB$214,7,0),""))</f>
        <v>Tomanová/ 
Blahníková</v>
      </c>
      <c r="J28" s="1341">
        <f>VLOOKUP(H28,'Rozpis zápasů'!$D$163:$AB$214,5,0)</f>
        <v>2</v>
      </c>
      <c r="K28" s="15"/>
      <c r="L28" s="2032"/>
      <c r="M28" s="2035"/>
      <c r="N28" s="2037"/>
      <c r="O28" s="1365"/>
      <c r="P28" s="1406"/>
    </row>
    <row r="29" spans="1:24" ht="21" customHeight="1" thickBot="1" x14ac:dyDescent="0.3">
      <c r="A29" s="285"/>
      <c r="B29" s="843"/>
      <c r="C29" s="843"/>
      <c r="D29" s="843"/>
      <c r="E29" s="843"/>
      <c r="F29" s="1364"/>
      <c r="G29" s="285"/>
      <c r="H29" s="2000"/>
      <c r="I29" s="1787" t="str">
        <f ca="1">IFERROR(CONCATENATE(IF(LEN(VLOOKUP(H28,'Rozpis zápasů'!$D$163:$AB$214,8,0))=2,CONCATENATE(VLOOKUP(H28,'Rozpis zápasů'!$D$163:$AB$214,8,0)," - "),""),VLOOKUP(VLOOKUP(H28,'Rozpis zápasů'!$D$163:$AB$214,4,0),Tabulka!$B$4:$C$239,2,0)),IF(LEN(VLOOKUP(H28,'Rozpis zápasů'!$D$163:$AB$214,7,0))=2,VLOOKUP(H28,'Rozpis zápasů'!$D$163:$AB$214,8,0),""))</f>
        <v>Egersdorfová/ 
Kuchyňková</v>
      </c>
      <c r="J29" s="1346">
        <f>VLOOKUP(H28,'Rozpis zápasů'!$D$163:$AB$214,6,0)</f>
        <v>1</v>
      </c>
      <c r="K29" s="15"/>
      <c r="L29" s="2032"/>
      <c r="M29" s="2038" t="str">
        <f ca="1">IFERROR(CONCATENATE(IF(LEN(VLOOKUP(L27,'Rozpis zápasů'!$D$163:$AB$214,8,0))=2,CONCATENATE(VLOOKUP(L27,'Rozpis zápasů'!$D$163:$AB$214,8,0)," - "),""),VLOOKUP(VLOOKUP(L27,'Rozpis zápasů'!$D$163:$AB$214,4,0),Tabulka!$B$4:$C$239,2,0)),IF(LEN(VLOOKUP(L27,'Rozpis zápasů'!$D$163:$AB$214,7,0))=2,VLOOKUP(L27,'Rozpis zápasů'!$D$163:$AB$214,8,0),""))</f>
        <v>Kronychová/ 
Štěpánová</v>
      </c>
      <c r="N29" s="2028">
        <f>VLOOKUP(L27,'Rozpis zápasů'!$D$163:$AB$214,6,0)</f>
        <v>0</v>
      </c>
      <c r="O29" s="1365"/>
      <c r="P29" s="1406"/>
    </row>
    <row r="30" spans="1:24" ht="21" customHeight="1" thickBot="1" x14ac:dyDescent="0.3">
      <c r="A30" s="285"/>
      <c r="B30" s="843"/>
      <c r="C30" s="843"/>
      <c r="D30" s="843"/>
      <c r="E30" s="843"/>
      <c r="F30" s="1364"/>
      <c r="G30" s="15"/>
      <c r="H30" s="857"/>
      <c r="I30" s="1368" t="str">
        <f>CONCATENATE(VLOOKUP(H28,'Rozpis zápasů'!$D$163:$AB$214,25,0)," (",VLOOKUP(H28,'Rozpis zápasů'!$D$163:$AB$214,14,0),")")</f>
        <v>A (18:00 - 18:10)</v>
      </c>
      <c r="J30" s="1387"/>
      <c r="K30" s="15"/>
      <c r="L30" s="2033"/>
      <c r="M30" s="2039"/>
      <c r="N30" s="2029"/>
      <c r="O30" s="1365"/>
    </row>
    <row r="31" spans="1:24" ht="21" customHeight="1" x14ac:dyDescent="0.25">
      <c r="A31" s="285"/>
      <c r="B31" s="843"/>
      <c r="C31" s="843"/>
      <c r="D31" s="843"/>
      <c r="E31" s="843"/>
      <c r="F31" s="1364"/>
      <c r="G31" s="285"/>
      <c r="H31" s="1330"/>
      <c r="I31" s="1384"/>
      <c r="J31" s="964"/>
      <c r="K31" s="15"/>
      <c r="L31" s="1402"/>
      <c r="M31" s="1368" t="str">
        <f>CONCATENATE(VLOOKUP(L27,'Rozpis zápasů'!$D$163:$AB$214,25,0)," (",VLOOKUP(L27,'Rozpis zápasů'!$D$163:$AB$214,14,0),")")</f>
        <v>A (18:10 - 18:20)</v>
      </c>
      <c r="N31" s="1307"/>
      <c r="O31" s="1365"/>
    </row>
    <row r="32" spans="1:24" ht="21" customHeight="1" thickBot="1" x14ac:dyDescent="0.3">
      <c r="A32" s="285"/>
      <c r="B32" s="843"/>
      <c r="C32" s="843"/>
      <c r="D32" s="843"/>
      <c r="E32" s="843"/>
      <c r="F32" s="1364"/>
      <c r="G32" s="285"/>
      <c r="H32" s="1330"/>
      <c r="I32" s="1315"/>
      <c r="J32" s="1387"/>
      <c r="K32" s="15"/>
      <c r="L32" s="860"/>
      <c r="M32" s="1315"/>
      <c r="N32" s="37"/>
      <c r="O32" s="1365"/>
    </row>
    <row r="33" spans="6:15" ht="21" customHeight="1" thickBot="1" x14ac:dyDescent="0.3">
      <c r="F33" s="1364"/>
      <c r="G33" s="15"/>
      <c r="H33" s="1999" t="str">
        <f>H15</f>
        <v>P46</v>
      </c>
      <c r="I33" s="1786" t="str">
        <f ca="1">IFERROR(CONCATENATE(IF(LEN(VLOOKUP(H33,'Rozpis zápasů'!$D$163:$AB$214,7,0))=2,CONCATENATE(VLOOKUP(H33,'Rozpis zápasů'!$D$163:$AB$214,7,0)," - "),""),VLOOKUP(VLOOKUP(H33,'Rozpis zápasů'!$D$163:$AB$214,3,0),Tabulka!$B$4:$C$239,2,0)),IF(LEN(VLOOKUP(H33,'Rozpis zápasů'!$D$163:$AB$214,7,0))=2,VLOOKUP(H33,'Rozpis zápasů'!$D$163:$AB$214,7,0),""))</f>
        <v>2W - Kronychová/ 
Štěpánová</v>
      </c>
      <c r="J33" s="1341">
        <f>VLOOKUP(H33,'Rozpis zápasů'!$D$163:$AB$214,5,0)</f>
        <v>2</v>
      </c>
      <c r="K33" s="853"/>
      <c r="L33" s="859"/>
      <c r="M33" s="1315"/>
      <c r="N33" s="37"/>
      <c r="O33" s="1365"/>
    </row>
    <row r="34" spans="6:15" ht="21" customHeight="1" thickTop="1" thickBot="1" x14ac:dyDescent="0.3">
      <c r="F34" s="1364"/>
      <c r="G34" s="15"/>
      <c r="H34" s="2000"/>
      <c r="I34" s="1787" t="str">
        <f ca="1">IFERROR(CONCATENATE(IF(LEN(VLOOKUP(H33,'Rozpis zápasů'!$D$163:$AB$214,8,0))=2,CONCATENATE(VLOOKUP(H33,'Rozpis zápasů'!$D$163:$AB$214,8,0)," - "),""),VLOOKUP(VLOOKUP(H33,'Rozpis zápasů'!$D$163:$AB$214,4,0),Tabulka!$B$4:$C$239,2,0)),IF(LEN(VLOOKUP(H33,'Rozpis zápasů'!$D$163:$AB$214,7,0))=2,VLOOKUP(H33,'Rozpis zápasů'!$D$163:$AB$214,8,0),""))</f>
        <v>3W - Egersdorfová/ 
Kuchyňková</v>
      </c>
      <c r="J34" s="1346">
        <f>VLOOKUP(H33,'Rozpis zápasů'!$D$163:$AB$214,6,0)</f>
        <v>0</v>
      </c>
      <c r="K34" s="15"/>
      <c r="L34" s="857"/>
      <c r="M34" s="1315"/>
      <c r="N34" s="964"/>
      <c r="O34" s="1365"/>
    </row>
    <row r="35" spans="6:15" ht="21" customHeight="1" x14ac:dyDescent="0.25">
      <c r="F35" s="1364"/>
      <c r="G35" s="15"/>
      <c r="H35" s="857"/>
      <c r="I35" s="1368" t="str">
        <f>CONCATENATE(VLOOKUP(H33,'Rozpis zápasů'!$D$163:$AB$214,25,0)," (",VLOOKUP(H33,'Rozpis zápasů'!$D$163:$AB$214,14,0),")")</f>
        <v>C (17:30 - 17:40)</v>
      </c>
      <c r="J35" s="37"/>
      <c r="K35" s="285"/>
      <c r="L35" s="1330"/>
      <c r="M35" s="1315"/>
      <c r="N35" s="964"/>
      <c r="O35" s="1365"/>
    </row>
    <row r="36" spans="6:15" ht="21" customHeight="1" x14ac:dyDescent="0.25">
      <c r="F36" s="1364"/>
      <c r="G36" s="15"/>
      <c r="H36" s="857"/>
      <c r="I36" s="1315"/>
      <c r="J36" s="37"/>
      <c r="K36" s="15"/>
      <c r="L36" s="1404"/>
      <c r="M36" s="1315"/>
      <c r="N36" s="1405"/>
      <c r="O36" s="1365"/>
    </row>
    <row r="37" spans="6:15" ht="21" customHeight="1" thickBot="1" x14ac:dyDescent="0.3">
      <c r="F37" s="1371"/>
      <c r="G37" s="1375"/>
      <c r="H37" s="1372"/>
      <c r="I37" s="1373"/>
      <c r="J37" s="1374"/>
      <c r="K37" s="1375"/>
      <c r="L37" s="1416"/>
      <c r="M37" s="1373"/>
      <c r="N37" s="1376"/>
      <c r="O37" s="1377"/>
    </row>
  </sheetData>
  <dataConsolidate/>
  <mergeCells count="21">
    <mergeCell ref="B1:E1"/>
    <mergeCell ref="H1:J1"/>
    <mergeCell ref="L1:N1"/>
    <mergeCell ref="T1:V1"/>
    <mergeCell ref="M26:N26"/>
    <mergeCell ref="H5:H6"/>
    <mergeCell ref="M8:N8"/>
    <mergeCell ref="H9:I9"/>
    <mergeCell ref="L9:L12"/>
    <mergeCell ref="H10:H11"/>
    <mergeCell ref="H15:H16"/>
    <mergeCell ref="H19:I19"/>
    <mergeCell ref="H23:H24"/>
    <mergeCell ref="N29:N30"/>
    <mergeCell ref="H33:H34"/>
    <mergeCell ref="H27:I27"/>
    <mergeCell ref="L27:L30"/>
    <mergeCell ref="M27:M28"/>
    <mergeCell ref="N27:N28"/>
    <mergeCell ref="H28:H29"/>
    <mergeCell ref="M29:M30"/>
  </mergeCells>
  <conditionalFormatting sqref="I5:I6">
    <cfRule type="expression" dxfId="1312" priority="272">
      <formula>J5&gt;J6</formula>
    </cfRule>
  </conditionalFormatting>
  <conditionalFormatting sqref="M27">
    <cfRule type="expression" dxfId="1311" priority="219">
      <formula>N27&gt;N29</formula>
    </cfRule>
  </conditionalFormatting>
  <conditionalFormatting sqref="I5:I6">
    <cfRule type="containsText" dxfId="1310" priority="154" operator="containsText" text="?H">
      <formula>NOT(ISERROR(SEARCH("?H",I5)))</formula>
    </cfRule>
    <cfRule type="containsText" dxfId="1309" priority="155" operator="containsText" text="?G">
      <formula>NOT(ISERROR(SEARCH("?G",I5)))</formula>
    </cfRule>
    <cfRule type="containsText" dxfId="1308" priority="156" operator="containsText" text="?F">
      <formula>NOT(ISERROR(SEARCH("?F",I5)))</formula>
    </cfRule>
    <cfRule type="containsText" dxfId="1307" priority="157" operator="containsText" text="?E">
      <formula>NOT(ISERROR(SEARCH("?E",I5)))</formula>
    </cfRule>
    <cfRule type="containsText" dxfId="1306" priority="158" operator="containsText" text="?D">
      <formula>NOT(ISERROR(SEARCH("?D",I5)))</formula>
    </cfRule>
    <cfRule type="containsText" dxfId="1305" priority="159" operator="containsText" text="?C">
      <formula>NOT(ISERROR(SEARCH("?C",I5)))</formula>
    </cfRule>
    <cfRule type="containsText" dxfId="1304" priority="160" operator="containsText" text="?B">
      <formula>NOT(ISERROR(SEARCH("?B",I5)))</formula>
    </cfRule>
    <cfRule type="containsText" dxfId="1303" priority="161" operator="containsText" text="?A">
      <formula>NOT(ISERROR(SEARCH("?A",I5)))</formula>
    </cfRule>
  </conditionalFormatting>
  <conditionalFormatting sqref="I15:I16">
    <cfRule type="expression" dxfId="1302" priority="126">
      <formula>J15&gt;J16</formula>
    </cfRule>
  </conditionalFormatting>
  <conditionalFormatting sqref="I15:I16">
    <cfRule type="containsText" dxfId="1301" priority="118" operator="containsText" text="?H">
      <formula>NOT(ISERROR(SEARCH("?H",I15)))</formula>
    </cfRule>
    <cfRule type="containsText" dxfId="1300" priority="119" operator="containsText" text="?G">
      <formula>NOT(ISERROR(SEARCH("?G",I15)))</formula>
    </cfRule>
    <cfRule type="containsText" dxfId="1299" priority="120" operator="containsText" text="?F">
      <formula>NOT(ISERROR(SEARCH("?F",I15)))</formula>
    </cfRule>
    <cfRule type="containsText" dxfId="1298" priority="121" operator="containsText" text="?E">
      <formula>NOT(ISERROR(SEARCH("?E",I15)))</formula>
    </cfRule>
    <cfRule type="containsText" dxfId="1297" priority="122" operator="containsText" text="?D">
      <formula>NOT(ISERROR(SEARCH("?D",I15)))</formula>
    </cfRule>
    <cfRule type="containsText" dxfId="1296" priority="123" operator="containsText" text="?C">
      <formula>NOT(ISERROR(SEARCH("?C",I15)))</formula>
    </cfRule>
    <cfRule type="containsText" dxfId="1295" priority="124" operator="containsText" text="?B">
      <formula>NOT(ISERROR(SEARCH("?B",I15)))</formula>
    </cfRule>
    <cfRule type="containsText" dxfId="1294" priority="125" operator="containsText" text="?A">
      <formula>NOT(ISERROR(SEARCH("?A",I15)))</formula>
    </cfRule>
  </conditionalFormatting>
  <conditionalFormatting sqref="M9">
    <cfRule type="expression" dxfId="1293" priority="99">
      <formula>N9&gt;N10</formula>
    </cfRule>
  </conditionalFormatting>
  <conditionalFormatting sqref="M9">
    <cfRule type="containsText" dxfId="1292" priority="91" operator="containsText" text="?H">
      <formula>NOT(ISERROR(SEARCH("?H",M9)))</formula>
    </cfRule>
    <cfRule type="containsText" dxfId="1291" priority="92" operator="containsText" text="?G">
      <formula>NOT(ISERROR(SEARCH("?G",M9)))</formula>
    </cfRule>
    <cfRule type="containsText" dxfId="1290" priority="93" operator="containsText" text="?F">
      <formula>NOT(ISERROR(SEARCH("?F",M9)))</formula>
    </cfRule>
    <cfRule type="containsText" dxfId="1289" priority="94" operator="containsText" text="?E">
      <formula>NOT(ISERROR(SEARCH("?E",M9)))</formula>
    </cfRule>
    <cfRule type="containsText" dxfId="1288" priority="95" operator="containsText" text="?D">
      <formula>NOT(ISERROR(SEARCH("?D",M9)))</formula>
    </cfRule>
    <cfRule type="containsText" dxfId="1287" priority="96" operator="containsText" text="?C">
      <formula>NOT(ISERROR(SEARCH("?C",M9)))</formula>
    </cfRule>
    <cfRule type="containsText" dxfId="1286" priority="97" operator="containsText" text="?B">
      <formula>NOT(ISERROR(SEARCH("?B",M9)))</formula>
    </cfRule>
    <cfRule type="containsText" dxfId="1285" priority="98" operator="containsText" text="?A">
      <formula>NOT(ISERROR(SEARCH("?A",M9)))</formula>
    </cfRule>
  </conditionalFormatting>
  <conditionalFormatting sqref="I10:I11">
    <cfRule type="expression" dxfId="1284" priority="108">
      <formula>J10&gt;J11</formula>
    </cfRule>
  </conditionalFormatting>
  <conditionalFormatting sqref="I10:I11">
    <cfRule type="containsText" dxfId="1283" priority="100" operator="containsText" text="?H">
      <formula>NOT(ISERROR(SEARCH("?H",I10)))</formula>
    </cfRule>
    <cfRule type="containsText" dxfId="1282" priority="101" operator="containsText" text="?G">
      <formula>NOT(ISERROR(SEARCH("?G",I10)))</formula>
    </cfRule>
    <cfRule type="containsText" dxfId="1281" priority="102" operator="containsText" text="?F">
      <formula>NOT(ISERROR(SEARCH("?F",I10)))</formula>
    </cfRule>
    <cfRule type="containsText" dxfId="1280" priority="103" operator="containsText" text="?E">
      <formula>NOT(ISERROR(SEARCH("?E",I10)))</formula>
    </cfRule>
    <cfRule type="containsText" dxfId="1279" priority="104" operator="containsText" text="?D">
      <formula>NOT(ISERROR(SEARCH("?D",I10)))</formula>
    </cfRule>
    <cfRule type="containsText" dxfId="1278" priority="105" operator="containsText" text="?C">
      <formula>NOT(ISERROR(SEARCH("?C",I10)))</formula>
    </cfRule>
    <cfRule type="containsText" dxfId="1277" priority="106" operator="containsText" text="?B">
      <formula>NOT(ISERROR(SEARCH("?B",I10)))</formula>
    </cfRule>
    <cfRule type="containsText" dxfId="1276" priority="107" operator="containsText" text="?A">
      <formula>NOT(ISERROR(SEARCH("?A",I10)))</formula>
    </cfRule>
  </conditionalFormatting>
  <conditionalFormatting sqref="M11">
    <cfRule type="expression" dxfId="1275" priority="90">
      <formula>N11&gt;N12</formula>
    </cfRule>
  </conditionalFormatting>
  <conditionalFormatting sqref="M11">
    <cfRule type="containsText" dxfId="1274" priority="82" operator="containsText" text="?H">
      <formula>NOT(ISERROR(SEARCH("?H",M11)))</formula>
    </cfRule>
    <cfRule type="containsText" dxfId="1273" priority="83" operator="containsText" text="?G">
      <formula>NOT(ISERROR(SEARCH("?G",M11)))</formula>
    </cfRule>
    <cfRule type="containsText" dxfId="1272" priority="84" operator="containsText" text="?F">
      <formula>NOT(ISERROR(SEARCH("?F",M11)))</formula>
    </cfRule>
    <cfRule type="containsText" dxfId="1271" priority="85" operator="containsText" text="?E">
      <formula>NOT(ISERROR(SEARCH("?E",M11)))</formula>
    </cfRule>
    <cfRule type="containsText" dxfId="1270" priority="86" operator="containsText" text="?D">
      <formula>NOT(ISERROR(SEARCH("?D",M11)))</formula>
    </cfRule>
    <cfRule type="containsText" dxfId="1269" priority="87" operator="containsText" text="?C">
      <formula>NOT(ISERROR(SEARCH("?C",M11)))</formula>
    </cfRule>
    <cfRule type="containsText" dxfId="1268" priority="88" operator="containsText" text="?B">
      <formula>NOT(ISERROR(SEARCH("?B",M11)))</formula>
    </cfRule>
    <cfRule type="containsText" dxfId="1267" priority="89" operator="containsText" text="?A">
      <formula>NOT(ISERROR(SEARCH("?A",M11)))</formula>
    </cfRule>
  </conditionalFormatting>
  <conditionalFormatting sqref="I24">
    <cfRule type="expression" dxfId="1266" priority="72">
      <formula>J24&gt;J23</formula>
    </cfRule>
  </conditionalFormatting>
  <conditionalFormatting sqref="I24">
    <cfRule type="containsText" dxfId="1265" priority="64" operator="containsText" text="?H -">
      <formula>NOT(ISERROR(SEARCH("?H -",I24)))</formula>
    </cfRule>
    <cfRule type="containsText" dxfId="1264" priority="65" operator="containsText" text="?G -">
      <formula>NOT(ISERROR(SEARCH("?G -",I24)))</formula>
    </cfRule>
    <cfRule type="containsText" dxfId="1263" priority="66" operator="containsText" text="?F -">
      <formula>NOT(ISERROR(SEARCH("?F -",I24)))</formula>
    </cfRule>
    <cfRule type="containsText" dxfId="1262" priority="67" operator="containsText" text="?E -">
      <formula>NOT(ISERROR(SEARCH("?E -",I24)))</formula>
    </cfRule>
    <cfRule type="containsText" dxfId="1261" priority="68" operator="containsText" text="?D -">
      <formula>NOT(ISERROR(SEARCH("?D -",I24)))</formula>
    </cfRule>
    <cfRule type="containsText" dxfId="1260" priority="69" operator="containsText" text="?C -">
      <formula>NOT(ISERROR(SEARCH("?C -",I24)))</formula>
    </cfRule>
    <cfRule type="containsText" dxfId="1259" priority="70" operator="containsText" text="?B -">
      <formula>NOT(ISERROR(SEARCH("?B -",I24)))</formula>
    </cfRule>
    <cfRule type="containsText" dxfId="1258" priority="71" operator="containsText" text="?A -">
      <formula>NOT(ISERROR(SEARCH("?A -",I24)))</formula>
    </cfRule>
  </conditionalFormatting>
  <conditionalFormatting sqref="I23">
    <cfRule type="expression" dxfId="1257" priority="63">
      <formula>J23&gt;J24</formula>
    </cfRule>
  </conditionalFormatting>
  <conditionalFormatting sqref="I23">
    <cfRule type="containsText" dxfId="1256" priority="55" operator="containsText" text="?H -">
      <formula>NOT(ISERROR(SEARCH("?H -",I23)))</formula>
    </cfRule>
    <cfRule type="containsText" dxfId="1255" priority="56" operator="containsText" text="?G -">
      <formula>NOT(ISERROR(SEARCH("?G -",I23)))</formula>
    </cfRule>
    <cfRule type="containsText" dxfId="1254" priority="57" operator="containsText" text="?F -">
      <formula>NOT(ISERROR(SEARCH("?F -",I23)))</formula>
    </cfRule>
    <cfRule type="containsText" dxfId="1253" priority="58" operator="containsText" text="?E -">
      <formula>NOT(ISERROR(SEARCH("?E -",I23)))</formula>
    </cfRule>
    <cfRule type="containsText" dxfId="1252" priority="59" operator="containsText" text="?D -">
      <formula>NOT(ISERROR(SEARCH("?D -",I23)))</formula>
    </cfRule>
    <cfRule type="containsText" dxfId="1251" priority="60" operator="containsText" text="?C -">
      <formula>NOT(ISERROR(SEARCH("?C -",I23)))</formula>
    </cfRule>
    <cfRule type="containsText" dxfId="1250" priority="61" operator="containsText" text="?B -">
      <formula>NOT(ISERROR(SEARCH("?B -",I23)))</formula>
    </cfRule>
    <cfRule type="containsText" dxfId="1249" priority="62" operator="containsText" text="?A -">
      <formula>NOT(ISERROR(SEARCH("?A -",I23)))</formula>
    </cfRule>
  </conditionalFormatting>
  <conditionalFormatting sqref="I29">
    <cfRule type="expression" dxfId="1248" priority="54">
      <formula>J29&gt;J28</formula>
    </cfRule>
  </conditionalFormatting>
  <conditionalFormatting sqref="I29">
    <cfRule type="containsText" dxfId="1247" priority="46" operator="containsText" text="?H -">
      <formula>NOT(ISERROR(SEARCH("?H -",I29)))</formula>
    </cfRule>
    <cfRule type="containsText" dxfId="1246" priority="47" operator="containsText" text="?G -">
      <formula>NOT(ISERROR(SEARCH("?G -",I29)))</formula>
    </cfRule>
    <cfRule type="containsText" dxfId="1245" priority="48" operator="containsText" text="?F -">
      <formula>NOT(ISERROR(SEARCH("?F -",I29)))</formula>
    </cfRule>
    <cfRule type="containsText" dxfId="1244" priority="49" operator="containsText" text="?E -">
      <formula>NOT(ISERROR(SEARCH("?E -",I29)))</formula>
    </cfRule>
    <cfRule type="containsText" dxfId="1243" priority="50" operator="containsText" text="?D -">
      <formula>NOT(ISERROR(SEARCH("?D -",I29)))</formula>
    </cfRule>
    <cfRule type="containsText" dxfId="1242" priority="51" operator="containsText" text="?C -">
      <formula>NOT(ISERROR(SEARCH("?C -",I29)))</formula>
    </cfRule>
    <cfRule type="containsText" dxfId="1241" priority="52" operator="containsText" text="?B -">
      <formula>NOT(ISERROR(SEARCH("?B -",I29)))</formula>
    </cfRule>
    <cfRule type="containsText" dxfId="1240" priority="53" operator="containsText" text="?A -">
      <formula>NOT(ISERROR(SEARCH("?A -",I29)))</formula>
    </cfRule>
  </conditionalFormatting>
  <conditionalFormatting sqref="I28">
    <cfRule type="expression" dxfId="1239" priority="45">
      <formula>J28&gt;J29</formula>
    </cfRule>
  </conditionalFormatting>
  <conditionalFormatting sqref="I28">
    <cfRule type="containsText" dxfId="1238" priority="37" operator="containsText" text="?H -">
      <formula>NOT(ISERROR(SEARCH("?H -",I28)))</formula>
    </cfRule>
    <cfRule type="containsText" dxfId="1237" priority="38" operator="containsText" text="?G -">
      <formula>NOT(ISERROR(SEARCH("?G -",I28)))</formula>
    </cfRule>
    <cfRule type="containsText" dxfId="1236" priority="39" operator="containsText" text="?F -">
      <formula>NOT(ISERROR(SEARCH("?F -",I28)))</formula>
    </cfRule>
    <cfRule type="containsText" dxfId="1235" priority="40" operator="containsText" text="?E -">
      <formula>NOT(ISERROR(SEARCH("?E -",I28)))</formula>
    </cfRule>
    <cfRule type="containsText" dxfId="1234" priority="41" operator="containsText" text="?D -">
      <formula>NOT(ISERROR(SEARCH("?D -",I28)))</formula>
    </cfRule>
    <cfRule type="containsText" dxfId="1233" priority="42" operator="containsText" text="?C -">
      <formula>NOT(ISERROR(SEARCH("?C -",I28)))</formula>
    </cfRule>
    <cfRule type="containsText" dxfId="1232" priority="43" operator="containsText" text="?B -">
      <formula>NOT(ISERROR(SEARCH("?B -",I28)))</formula>
    </cfRule>
    <cfRule type="containsText" dxfId="1231" priority="44" operator="containsText" text="?A -">
      <formula>NOT(ISERROR(SEARCH("?A -",I28)))</formula>
    </cfRule>
  </conditionalFormatting>
  <conditionalFormatting sqref="I34">
    <cfRule type="expression" dxfId="1230" priority="36">
      <formula>J34&gt;J33</formula>
    </cfRule>
  </conditionalFormatting>
  <conditionalFormatting sqref="I34">
    <cfRule type="containsText" dxfId="1229" priority="28" operator="containsText" text="?H -">
      <formula>NOT(ISERROR(SEARCH("?H -",I34)))</formula>
    </cfRule>
    <cfRule type="containsText" dxfId="1228" priority="29" operator="containsText" text="?G -">
      <formula>NOT(ISERROR(SEARCH("?G -",I34)))</formula>
    </cfRule>
    <cfRule type="containsText" dxfId="1227" priority="30" operator="containsText" text="?F -">
      <formula>NOT(ISERROR(SEARCH("?F -",I34)))</formula>
    </cfRule>
    <cfRule type="containsText" dxfId="1226" priority="31" operator="containsText" text="?E -">
      <formula>NOT(ISERROR(SEARCH("?E -",I34)))</formula>
    </cfRule>
    <cfRule type="containsText" dxfId="1225" priority="32" operator="containsText" text="?D -">
      <formula>NOT(ISERROR(SEARCH("?D -",I34)))</formula>
    </cfRule>
    <cfRule type="containsText" dxfId="1224" priority="33" operator="containsText" text="?C -">
      <formula>NOT(ISERROR(SEARCH("?C -",I34)))</formula>
    </cfRule>
    <cfRule type="containsText" dxfId="1223" priority="34" operator="containsText" text="?B -">
      <formula>NOT(ISERROR(SEARCH("?B -",I34)))</formula>
    </cfRule>
    <cfRule type="containsText" dxfId="1222" priority="35" operator="containsText" text="?A -">
      <formula>NOT(ISERROR(SEARCH("?A -",I34)))</formula>
    </cfRule>
  </conditionalFormatting>
  <conditionalFormatting sqref="I33">
    <cfRule type="expression" dxfId="1221" priority="27">
      <formula>J33&gt;J34</formula>
    </cfRule>
  </conditionalFormatting>
  <conditionalFormatting sqref="I33">
    <cfRule type="containsText" dxfId="1220" priority="19" operator="containsText" text="?H -">
      <formula>NOT(ISERROR(SEARCH("?H -",I33)))</formula>
    </cfRule>
    <cfRule type="containsText" dxfId="1219" priority="20" operator="containsText" text="?G -">
      <formula>NOT(ISERROR(SEARCH("?G -",I33)))</formula>
    </cfRule>
    <cfRule type="containsText" dxfId="1218" priority="21" operator="containsText" text="?F -">
      <formula>NOT(ISERROR(SEARCH("?F -",I33)))</formula>
    </cfRule>
    <cfRule type="containsText" dxfId="1217" priority="22" operator="containsText" text="?E -">
      <formula>NOT(ISERROR(SEARCH("?E -",I33)))</formula>
    </cfRule>
    <cfRule type="containsText" dxfId="1216" priority="23" operator="containsText" text="?D -">
      <formula>NOT(ISERROR(SEARCH("?D -",I33)))</formula>
    </cfRule>
    <cfRule type="containsText" dxfId="1215" priority="24" operator="containsText" text="?C -">
      <formula>NOT(ISERROR(SEARCH("?C -",I33)))</formula>
    </cfRule>
    <cfRule type="containsText" dxfId="1214" priority="25" operator="containsText" text="?B -">
      <formula>NOT(ISERROR(SEARCH("?B -",I33)))</formula>
    </cfRule>
    <cfRule type="containsText" dxfId="1213" priority="26" operator="containsText" text="?A -">
      <formula>NOT(ISERROR(SEARCH("?A -",I33)))</formula>
    </cfRule>
  </conditionalFormatting>
  <conditionalFormatting sqref="M29">
    <cfRule type="containsText" dxfId="1212" priority="10" operator="containsText" text="?H -">
      <formula>NOT(ISERROR(SEARCH("?H -",M29)))</formula>
    </cfRule>
    <cfRule type="containsText" dxfId="1211" priority="11" operator="containsText" text="?G -">
      <formula>NOT(ISERROR(SEARCH("?G -",M29)))</formula>
    </cfRule>
    <cfRule type="containsText" dxfId="1210" priority="12" operator="containsText" text="?F -">
      <formula>NOT(ISERROR(SEARCH("?F -",M29)))</formula>
    </cfRule>
    <cfRule type="containsText" dxfId="1209" priority="13" operator="containsText" text="?E -">
      <formula>NOT(ISERROR(SEARCH("?E -",M29)))</formula>
    </cfRule>
    <cfRule type="containsText" dxfId="1208" priority="14" operator="containsText" text="?D -">
      <formula>NOT(ISERROR(SEARCH("?D -",M29)))</formula>
    </cfRule>
    <cfRule type="containsText" dxfId="1207" priority="15" operator="containsText" text="?C -">
      <formula>NOT(ISERROR(SEARCH("?C -",M29)))</formula>
    </cfRule>
    <cfRule type="containsText" dxfId="1206" priority="16" operator="containsText" text="?B -">
      <formula>NOT(ISERROR(SEARCH("?B -",M29)))</formula>
    </cfRule>
    <cfRule type="containsText" dxfId="1205" priority="17" operator="containsText" text="?A -">
      <formula>NOT(ISERROR(SEARCH("?A -",M29)))</formula>
    </cfRule>
  </conditionalFormatting>
  <conditionalFormatting sqref="M27">
    <cfRule type="containsText" dxfId="1204" priority="1" operator="containsText" text="?H -">
      <formula>NOT(ISERROR(SEARCH("?H -",M27)))</formula>
    </cfRule>
    <cfRule type="containsText" dxfId="1203" priority="2" operator="containsText" text="?G -">
      <formula>NOT(ISERROR(SEARCH("?G -",M27)))</formula>
    </cfRule>
    <cfRule type="containsText" dxfId="1202" priority="3" operator="containsText" text="?F -">
      <formula>NOT(ISERROR(SEARCH("?F -",M27)))</formula>
    </cfRule>
    <cfRule type="containsText" dxfId="1201" priority="4" operator="containsText" text="?E -">
      <formula>NOT(ISERROR(SEARCH("?E -",M27)))</formula>
    </cfRule>
    <cfRule type="containsText" dxfId="1200" priority="5" operator="containsText" text="?D -">
      <formula>NOT(ISERROR(SEARCH("?D -",M27)))</formula>
    </cfRule>
    <cfRule type="containsText" dxfId="1199" priority="6" operator="containsText" text="?C -">
      <formula>NOT(ISERROR(SEARCH("?C -",M27)))</formula>
    </cfRule>
    <cfRule type="containsText" dxfId="1198" priority="7" operator="containsText" text="?B -">
      <formula>NOT(ISERROR(SEARCH("?B -",M27)))</formula>
    </cfRule>
    <cfRule type="containsText" dxfId="1197" priority="8" operator="containsText" text="?A -">
      <formula>NOT(ISERROR(SEARCH("?A -",M27)))</formula>
    </cfRule>
  </conditionalFormatting>
  <conditionalFormatting sqref="M29">
    <cfRule type="expression" dxfId="1196" priority="3553">
      <formula>N29&gt;N27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00FF"/>
  </sheetPr>
  <dimension ref="A1:I161"/>
  <sheetViews>
    <sheetView topLeftCell="C1" workbookViewId="0">
      <pane ySplit="2" topLeftCell="A3" activePane="bottomLeft" state="frozen"/>
      <selection activeCell="C1" sqref="C1"/>
      <selection pane="bottomLeft" activeCell="C3" sqref="C3"/>
    </sheetView>
  </sheetViews>
  <sheetFormatPr defaultColWidth="8.85546875" defaultRowHeight="15" x14ac:dyDescent="0.25"/>
  <cols>
    <col min="1" max="1" width="5.28515625" hidden="1" customWidth="1"/>
    <col min="2" max="2" width="5.85546875" hidden="1" customWidth="1"/>
    <col min="3" max="3" width="3.7109375" customWidth="1"/>
    <col min="4" max="4" width="17.7109375" customWidth="1"/>
    <col min="5" max="5" width="4.85546875" customWidth="1"/>
    <col min="6" max="6" width="3.140625" customWidth="1"/>
    <col min="7" max="7" width="3.140625" style="735" customWidth="1"/>
    <col min="8" max="8" width="5" style="735" customWidth="1"/>
    <col min="9" max="9" width="7.140625" customWidth="1"/>
  </cols>
  <sheetData>
    <row r="1" spans="1:9" ht="27.75" customHeight="1" thickBot="1" x14ac:dyDescent="0.3">
      <c r="C1" s="2044" t="s">
        <v>556</v>
      </c>
      <c r="D1" s="2044"/>
      <c r="E1" s="2044"/>
      <c r="F1" s="2044"/>
      <c r="G1" s="2044"/>
      <c r="H1" s="2044"/>
      <c r="I1" s="2044"/>
    </row>
    <row r="2" spans="1:9" ht="38.25" customHeight="1" thickBot="1" x14ac:dyDescent="0.3">
      <c r="A2" s="406" t="s">
        <v>285</v>
      </c>
      <c r="B2" s="406" t="s">
        <v>452</v>
      </c>
      <c r="C2" s="708" t="s">
        <v>447</v>
      </c>
      <c r="D2" s="709" t="s">
        <v>448</v>
      </c>
      <c r="E2" s="741" t="s">
        <v>561</v>
      </c>
      <c r="F2" s="792" t="s">
        <v>563</v>
      </c>
      <c r="G2" s="738" t="s">
        <v>23</v>
      </c>
      <c r="H2" s="740" t="s">
        <v>559</v>
      </c>
      <c r="I2" s="710" t="s">
        <v>560</v>
      </c>
    </row>
    <row r="3" spans="1:9" x14ac:dyDescent="0.25">
      <c r="A3" s="407">
        <v>1</v>
      </c>
      <c r="B3" s="407" t="str">
        <f ca="1">IFERROR(VLOOKUP(CONCATENATE($C3,"_",COUNTIF($C$3:$C3,$C3)),jednotlivci!$A$5:$U$164,COUNTA(jednotlivci!$A$4:$A$4),0),"")</f>
        <v>1_1</v>
      </c>
      <c r="C3" s="664">
        <f ca="1">IF(C2=MAX(jednotlivci!S$5:S$164)+1,"",IF(ISERROR(VLOOKUP(A3,jednotlivci!S$5:S$164,1,0)),C2,A3))</f>
        <v>1</v>
      </c>
      <c r="D3" s="814" t="str">
        <f ca="1">IFERROR(VLOOKUP($B3,jednotlivci!$A$5:$U$164,COUNTA(jednotlivci!$A$4:$D$4),0),"")</f>
        <v>Renčín Jakub</v>
      </c>
      <c r="E3" s="815" t="str">
        <f ca="1">IFERROR(CONCATENATE(VLOOKUP($B3,jednotlivci!$A$5:$U$164,COUNTA(jednotlivci!$A$4:$H$4),0),"/",VLOOKUP($B3,jednotlivci!$A$5:$U$164,COUNTA(jednotlivci!$A$4:$J$4),0)),"")</f>
        <v>8/7</v>
      </c>
      <c r="F3" s="817">
        <f ca="1">IFERROR(VLOOKUP($B3,jednotlivci!$A$5:$U$164,COUNTA(jednotlivci!$A$4:$I$4),0),"")</f>
        <v>3</v>
      </c>
      <c r="G3" s="816">
        <f ca="1">IFERROR(VLOOKUP($B3,jednotlivci!$A$5:$U$164,COUNTA(jednotlivci!$A$4:$L$4),0),"")</f>
        <v>52</v>
      </c>
      <c r="H3" s="791">
        <f ca="1">IFERROR(VLOOKUP($B3,jednotlivci!$A$5:$U$164,COUNTA(jednotlivci!$A$4:$N$4),0),"")</f>
        <v>84</v>
      </c>
      <c r="I3" s="663">
        <f ca="1">IFERROR(VLOOKUP($B3,jednotlivci!$A$5:$U$164,COUNTA(jednotlivci!$A$4:$P$4),0),"")</f>
        <v>0.61904761904761907</v>
      </c>
    </row>
    <row r="4" spans="1:9" x14ac:dyDescent="0.25">
      <c r="A4" s="407">
        <v>2</v>
      </c>
      <c r="B4" s="407" t="str">
        <f ca="1">IFERROR(VLOOKUP(CONCATENATE($C4,"_",COUNTIF($C$3:$C4,$C4)),jednotlivci!$A$5:$U$164,COUNTA(jednotlivci!$A$4:$A$4),0),"")</f>
        <v>2_1</v>
      </c>
      <c r="C4" s="664">
        <f ca="1">IF(C3=MAX(jednotlivci!S$5:S$164)+1,"",IF(ISERROR(VLOOKUP(A4,jednotlivci!S$5:S$164,1,0)),C3,A4))</f>
        <v>2</v>
      </c>
      <c r="D4" s="814" t="str">
        <f ca="1">IFERROR(VLOOKUP($B4,jednotlivci!$A$5:$U$164,COUNTA(jednotlivci!$A$4:$D$4),0),"")</f>
        <v>Černý Jakub</v>
      </c>
      <c r="E4" s="815" t="str">
        <f ca="1">IFERROR(CONCATENATE(VLOOKUP($B4,jednotlivci!$A$5:$U$164,COUNTA(jednotlivci!$A$4:$H$4),0),"/",VLOOKUP($B4,jednotlivci!$A$5:$U$164,COUNTA(jednotlivci!$A$4:$J$4),0)),"")</f>
        <v>7/5</v>
      </c>
      <c r="F4" s="817">
        <f ca="1">IFERROR(VLOOKUP($B4,jednotlivci!$A$5:$U$164,COUNTA(jednotlivci!$A$4:$I$4),0),"")</f>
        <v>3</v>
      </c>
      <c r="G4" s="816">
        <f ca="1">IFERROR(VLOOKUP($B4,jednotlivci!$A$5:$U$164,COUNTA(jednotlivci!$A$4:$L$4),0),"")</f>
        <v>51</v>
      </c>
      <c r="H4" s="791">
        <f ca="1">IFERROR(VLOOKUP($B4,jednotlivci!$A$5:$U$164,COUNTA(jednotlivci!$A$4:$N$4),0),"")</f>
        <v>86</v>
      </c>
      <c r="I4" s="663">
        <f ca="1">IFERROR(VLOOKUP($B4,jednotlivci!$A$5:$U$164,COUNTA(jednotlivci!$A$4:$P$4),0),"")</f>
        <v>0.59302325581395354</v>
      </c>
    </row>
    <row r="5" spans="1:9" x14ac:dyDescent="0.25">
      <c r="A5" s="407">
        <v>3</v>
      </c>
      <c r="B5" s="407" t="str">
        <f ca="1">IFERROR(VLOOKUP(CONCATENATE($C5,"_",COUNTIF($C$3:$C5,$C5)),jednotlivci!$A$5:$U$164,COUNTA(jednotlivci!$A$4:$A$4),0),"")</f>
        <v>3_1</v>
      </c>
      <c r="C5" s="664">
        <f ca="1">IF(C4=MAX(jednotlivci!S$5:S$164)+1,"",IF(ISERROR(VLOOKUP(A5,jednotlivci!S$5:S$164,1,0)),C4,A5))</f>
        <v>3</v>
      </c>
      <c r="D5" s="814" t="str">
        <f ca="1">IFERROR(VLOOKUP($B5,jednotlivci!$A$5:$U$164,COUNTA(jednotlivci!$A$4:$D$4),0),"")</f>
        <v>Beneš Marek</v>
      </c>
      <c r="E5" s="815" t="str">
        <f ca="1">IFERROR(CONCATENATE(VLOOKUP($B5,jednotlivci!$A$5:$U$164,COUNTA(jednotlivci!$A$4:$H$4),0),"/",VLOOKUP($B5,jednotlivci!$A$5:$U$164,COUNTA(jednotlivci!$A$4:$J$4),0)),"")</f>
        <v>7/5</v>
      </c>
      <c r="F5" s="817">
        <f ca="1">IFERROR(VLOOKUP($B5,jednotlivci!$A$5:$U$164,COUNTA(jednotlivci!$A$4:$I$4),0),"")</f>
        <v>2</v>
      </c>
      <c r="G5" s="816">
        <f ca="1">IFERROR(VLOOKUP($B5,jednotlivci!$A$5:$U$164,COUNTA(jednotlivci!$A$4:$L$4),0),"")</f>
        <v>39</v>
      </c>
      <c r="H5" s="791">
        <f ca="1">IFERROR(VLOOKUP($B5,jednotlivci!$A$5:$U$164,COUNTA(jednotlivci!$A$4:$N$4),0),"")</f>
        <v>67</v>
      </c>
      <c r="I5" s="663">
        <f ca="1">IFERROR(VLOOKUP($B5,jednotlivci!$A$5:$U$164,COUNTA(jednotlivci!$A$4:$P$4),0),"")</f>
        <v>0.58208955223880599</v>
      </c>
    </row>
    <row r="6" spans="1:9" x14ac:dyDescent="0.25">
      <c r="A6" s="407">
        <v>4</v>
      </c>
      <c r="B6" s="407" t="str">
        <f ca="1">IFERROR(VLOOKUP(CONCATENATE($C6,"_",COUNTIF($C$3:$C6,$C6)),jednotlivci!$A$5:$U$164,COUNTA(jednotlivci!$A$4:$A$4),0),"")</f>
        <v>4_1</v>
      </c>
      <c r="C6" s="664">
        <f ca="1">IF(C5=MAX(jednotlivci!S$5:S$164)+1,"",IF(ISERROR(VLOOKUP(A6,jednotlivci!S$5:S$164,1,0)),C5,A6))</f>
        <v>4</v>
      </c>
      <c r="D6" s="814" t="str">
        <f ca="1">IFERROR(VLOOKUP($B6,jednotlivci!$A$5:$U$164,COUNTA(jednotlivci!$A$4:$D$4),0),"")</f>
        <v>Huslička Tomáš</v>
      </c>
      <c r="E6" s="815" t="str">
        <f ca="1">IFERROR(CONCATENATE(VLOOKUP($B6,jednotlivci!$A$5:$U$164,COUNTA(jednotlivci!$A$4:$H$4),0),"/",VLOOKUP($B6,jednotlivci!$A$5:$U$164,COUNTA(jednotlivci!$A$4:$J$4),0)),"")</f>
        <v>6/4</v>
      </c>
      <c r="F6" s="817">
        <f ca="1">IFERROR(VLOOKUP($B6,jednotlivci!$A$5:$U$164,COUNTA(jednotlivci!$A$4:$I$4),0),"")</f>
        <v>2</v>
      </c>
      <c r="G6" s="816">
        <f ca="1">IFERROR(VLOOKUP($B6,jednotlivci!$A$5:$U$164,COUNTA(jednotlivci!$A$4:$L$4),0),"")</f>
        <v>46</v>
      </c>
      <c r="H6" s="791">
        <f ca="1">IFERROR(VLOOKUP($B6,jednotlivci!$A$5:$U$164,COUNTA(jednotlivci!$A$4:$N$4),0),"")</f>
        <v>80</v>
      </c>
      <c r="I6" s="663">
        <f ca="1">IFERROR(VLOOKUP($B6,jednotlivci!$A$5:$U$164,COUNTA(jednotlivci!$A$4:$P$4),0),"")</f>
        <v>0.57499999999999996</v>
      </c>
    </row>
    <row r="7" spans="1:9" x14ac:dyDescent="0.25">
      <c r="A7" s="407">
        <v>5</v>
      </c>
      <c r="B7" s="407" t="str">
        <f ca="1">IFERROR(VLOOKUP(CONCATENATE($C7,"_",COUNTIF($C$3:$C7,$C7)),jednotlivci!$A$5:$U$164,COUNTA(jednotlivci!$A$4:$A$4),0),"")</f>
        <v>5_1</v>
      </c>
      <c r="C7" s="664">
        <f ca="1">IF(C6=MAX(jednotlivci!S$5:S$164)+1,"",IF(ISERROR(VLOOKUP(A7,jednotlivci!S$5:S$164,1,0)),C6,A7))</f>
        <v>5</v>
      </c>
      <c r="D7" s="660" t="str">
        <f ca="1">IFERROR(VLOOKUP($B7,jednotlivci!$A$5:$U$164,COUNTA(jednotlivci!$A$4:$D$4),0),"")</f>
        <v>Louvar Jan</v>
      </c>
      <c r="E7" s="815" t="str">
        <f ca="1">IFERROR(CONCATENATE(VLOOKUP($B7,jednotlivci!$A$5:$U$164,COUNTA(jednotlivci!$A$4:$H$4),0),"/",VLOOKUP($B7,jednotlivci!$A$5:$U$164,COUNTA(jednotlivci!$A$4:$J$4),0)),"")</f>
        <v>7/6</v>
      </c>
      <c r="F7" s="793">
        <f ca="1">IFERROR(VLOOKUP($B7,jednotlivci!$A$5:$U$164,COUNTA(jednotlivci!$A$4:$I$4),0),"")</f>
        <v>3</v>
      </c>
      <c r="G7" s="739">
        <f ca="1">IFERROR(VLOOKUP($B7,jednotlivci!$A$5:$U$164,COUNTA(jednotlivci!$A$4:$L$4),0),"")</f>
        <v>41</v>
      </c>
      <c r="H7" s="662">
        <f ca="1">IFERROR(VLOOKUP($B7,jednotlivci!$A$5:$U$164,COUNTA(jednotlivci!$A$4:$N$4),0),"")</f>
        <v>73</v>
      </c>
      <c r="I7" s="663">
        <f ca="1">IFERROR(VLOOKUP($B7,jednotlivci!$A$5:$U$164,COUNTA(jednotlivci!$A$4:$P$4),0),"")</f>
        <v>0.56164383561643838</v>
      </c>
    </row>
    <row r="8" spans="1:9" x14ac:dyDescent="0.25">
      <c r="A8" s="407">
        <v>6</v>
      </c>
      <c r="B8" s="407" t="str">
        <f ca="1">IFERROR(VLOOKUP(CONCATENATE($C8,"_",COUNTIF($C$3:$C8,$C8)),jednotlivci!$A$5:$U$164,COUNTA(jednotlivci!$A$4:$A$4),0),"")</f>
        <v>6_1</v>
      </c>
      <c r="C8" s="664">
        <f ca="1">IF(C7=MAX(jednotlivci!S$5:S$164)+1,"",IF(ISERROR(VLOOKUP(A8,jednotlivci!S$5:S$164,1,0)),C7,A8))</f>
        <v>6</v>
      </c>
      <c r="D8" s="660" t="str">
        <f ca="1">IFERROR(VLOOKUP($B8,jednotlivci!$A$5:$U$164,COUNTA(jednotlivci!$A$4:$D$4),0),"")</f>
        <v>Tichý Milan</v>
      </c>
      <c r="E8" s="815" t="str">
        <f ca="1">IFERROR(CONCATENATE(VLOOKUP($B8,jednotlivci!$A$5:$U$164,COUNTA(jednotlivci!$A$4:$H$4),0),"/",VLOOKUP($B8,jednotlivci!$A$5:$U$164,COUNTA(jednotlivci!$A$4:$J$4),0)),"")</f>
        <v>6/5</v>
      </c>
      <c r="F8" s="793">
        <f ca="1">IFERROR(VLOOKUP($B8,jednotlivci!$A$5:$U$164,COUNTA(jednotlivci!$A$4:$I$4),0),"")</f>
        <v>1</v>
      </c>
      <c r="G8" s="739">
        <f ca="1">IFERROR(VLOOKUP($B8,jednotlivci!$A$5:$U$164,COUNTA(jednotlivci!$A$4:$L$4),0),"")</f>
        <v>34</v>
      </c>
      <c r="H8" s="662">
        <f ca="1">IFERROR(VLOOKUP($B8,jednotlivci!$A$5:$U$164,COUNTA(jednotlivci!$A$4:$N$4),0),"")</f>
        <v>62</v>
      </c>
      <c r="I8" s="663">
        <f ca="1">IFERROR(VLOOKUP($B8,jednotlivci!$A$5:$U$164,COUNTA(jednotlivci!$A$4:$P$4),0),"")</f>
        <v>0.54838709677419351</v>
      </c>
    </row>
    <row r="9" spans="1:9" x14ac:dyDescent="0.25">
      <c r="A9" s="407">
        <v>7</v>
      </c>
      <c r="B9" s="407" t="str">
        <f ca="1">IFERROR(VLOOKUP(CONCATENATE($C9,"_",COUNTIF($C$3:$C9,$C9)),jednotlivci!$A$5:$U$164,COUNTA(jednotlivci!$A$4:$A$4),0),"")</f>
        <v>7_1</v>
      </c>
      <c r="C9" s="664">
        <f ca="1">IF(C8=MAX(jednotlivci!S$5:S$164)+1,"",IF(ISERROR(VLOOKUP(A9,jednotlivci!S$5:S$164,1,0)),C8,A9))</f>
        <v>7</v>
      </c>
      <c r="D9" s="660" t="str">
        <f ca="1">IFERROR(VLOOKUP($B9,jednotlivci!$A$5:$U$164,COUNTA(jednotlivci!$A$4:$D$4),0),"")</f>
        <v>Antůšek Kryštof</v>
      </c>
      <c r="E9" s="815" t="str">
        <f ca="1">IFERROR(CONCATENATE(VLOOKUP($B9,jednotlivci!$A$5:$U$164,COUNTA(jednotlivci!$A$4:$H$4),0),"/",VLOOKUP($B9,jednotlivci!$A$5:$U$164,COUNTA(jednotlivci!$A$4:$J$4),0)),"")</f>
        <v>6/4</v>
      </c>
      <c r="F9" s="793">
        <f ca="1">IFERROR(VLOOKUP($B9,jednotlivci!$A$5:$U$164,COUNTA(jednotlivci!$A$4:$I$4),0),"")</f>
        <v>2</v>
      </c>
      <c r="G9" s="739">
        <f ca="1">IFERROR(VLOOKUP($B9,jednotlivci!$A$5:$U$164,COUNTA(jednotlivci!$A$4:$L$4),0),"")</f>
        <v>36</v>
      </c>
      <c r="H9" s="662">
        <f ca="1">IFERROR(VLOOKUP($B9,jednotlivci!$A$5:$U$164,COUNTA(jednotlivci!$A$4:$N$4),0),"")</f>
        <v>68</v>
      </c>
      <c r="I9" s="663">
        <f ca="1">IFERROR(VLOOKUP($B9,jednotlivci!$A$5:$U$164,COUNTA(jednotlivci!$A$4:$P$4),0),"")</f>
        <v>0.52941176470588236</v>
      </c>
    </row>
    <row r="10" spans="1:9" x14ac:dyDescent="0.25">
      <c r="A10" s="407">
        <v>8</v>
      </c>
      <c r="B10" s="407" t="str">
        <f ca="1">IFERROR(VLOOKUP(CONCATENATE($C10,"_",COUNTIF($C$3:$C10,$C10)),jednotlivci!$A$5:$U$164,COUNTA(jednotlivci!$A$4:$A$4),0),"")</f>
        <v>8_1</v>
      </c>
      <c r="C10" s="664">
        <f ca="1">IF(C9=MAX(jednotlivci!S$5:S$164)+1,"",IF(ISERROR(VLOOKUP(A10,jednotlivci!S$5:S$164,1,0)),C9,A10))</f>
        <v>8</v>
      </c>
      <c r="D10" s="660" t="str">
        <f ca="1">IFERROR(VLOOKUP($B10,jednotlivci!$A$5:$U$164,COUNTA(jednotlivci!$A$4:$D$4),0),"")</f>
        <v>Dóža Patrik</v>
      </c>
      <c r="E10" s="815" t="str">
        <f ca="1">IFERROR(CONCATENATE(VLOOKUP($B10,jednotlivci!$A$5:$U$164,COUNTA(jednotlivci!$A$4:$H$4),0),"/",VLOOKUP($B10,jednotlivci!$A$5:$U$164,COUNTA(jednotlivci!$A$4:$J$4),0)),"")</f>
        <v>10/9</v>
      </c>
      <c r="F10" s="793">
        <f ca="1">IFERROR(VLOOKUP($B10,jednotlivci!$A$5:$U$164,COUNTA(jednotlivci!$A$4:$I$4),0),"")</f>
        <v>5</v>
      </c>
      <c r="G10" s="739">
        <f ca="1">IFERROR(VLOOKUP($B10,jednotlivci!$A$5:$U$164,COUNTA(jednotlivci!$A$4:$L$4),0),"")</f>
        <v>51</v>
      </c>
      <c r="H10" s="662">
        <f ca="1">IFERROR(VLOOKUP($B10,jednotlivci!$A$5:$U$164,COUNTA(jednotlivci!$A$4:$N$4),0),"")</f>
        <v>100</v>
      </c>
      <c r="I10" s="663">
        <f ca="1">IFERROR(VLOOKUP($B10,jednotlivci!$A$5:$U$164,COUNTA(jednotlivci!$A$4:$P$4),0),"")</f>
        <v>0.51</v>
      </c>
    </row>
    <row r="11" spans="1:9" x14ac:dyDescent="0.25">
      <c r="A11" s="407">
        <v>9</v>
      </c>
      <c r="B11" s="407" t="str">
        <f ca="1">IFERROR(VLOOKUP(CONCATENATE($C11,"_",COUNTIF($C$3:$C11,$C11)),jednotlivci!$A$5:$U$164,COUNTA(jednotlivci!$A$4:$A$4),0),"")</f>
        <v>9_1</v>
      </c>
      <c r="C11" s="664">
        <f ca="1">IF(C10=MAX(jednotlivci!S$5:S$164)+1,"",IF(ISERROR(VLOOKUP(A11,jednotlivci!S$5:S$164,1,0)),C10,A11))</f>
        <v>9</v>
      </c>
      <c r="D11" s="660" t="str">
        <f ca="1">IFERROR(VLOOKUP($B11,jednotlivci!$A$5:$U$164,COUNTA(jednotlivci!$A$4:$D$4),0),"")</f>
        <v>Zouzal Marek</v>
      </c>
      <c r="E11" s="815" t="str">
        <f ca="1">IFERROR(CONCATENATE(VLOOKUP($B11,jednotlivci!$A$5:$U$164,COUNTA(jednotlivci!$A$4:$H$4),0),"/",VLOOKUP($B11,jednotlivci!$A$5:$U$164,COUNTA(jednotlivci!$A$4:$J$4),0)),"")</f>
        <v>6/5</v>
      </c>
      <c r="F11" s="793">
        <f ca="1">IFERROR(VLOOKUP($B11,jednotlivci!$A$5:$U$164,COUNTA(jednotlivci!$A$4:$I$4),0),"")</f>
        <v>2</v>
      </c>
      <c r="G11" s="739">
        <f ca="1">IFERROR(VLOOKUP($B11,jednotlivci!$A$5:$U$164,COUNTA(jednotlivci!$A$4:$L$4),0),"")</f>
        <v>35</v>
      </c>
      <c r="H11" s="662">
        <f ca="1">IFERROR(VLOOKUP($B11,jednotlivci!$A$5:$U$164,COUNTA(jednotlivci!$A$4:$N$4),0),"")</f>
        <v>69</v>
      </c>
      <c r="I11" s="663">
        <f ca="1">IFERROR(VLOOKUP($B11,jednotlivci!$A$5:$U$164,COUNTA(jednotlivci!$A$4:$P$4),0),"")</f>
        <v>0.50724637681159424</v>
      </c>
    </row>
    <row r="12" spans="1:9" x14ac:dyDescent="0.25">
      <c r="A12" s="407">
        <v>10</v>
      </c>
      <c r="B12" s="407" t="str">
        <f ca="1">IFERROR(VLOOKUP(CONCATENATE($C12,"_",COUNTIF($C$3:$C12,$C12)),jednotlivci!$A$5:$U$164,COUNTA(jednotlivci!$A$4:$A$4),0),"")</f>
        <v>10_1</v>
      </c>
      <c r="C12" s="664">
        <f ca="1">IF(C11=MAX(jednotlivci!S$5:S$164)+1,"",IF(ISERROR(VLOOKUP(A12,jednotlivci!S$5:S$164,1,0)),C11,A12))</f>
        <v>10</v>
      </c>
      <c r="D12" s="660" t="str">
        <f ca="1">IFERROR(VLOOKUP($B12,jednotlivci!$A$5:$U$164,COUNTA(jednotlivci!$A$4:$D$4),0),"")</f>
        <v>Vojta Marek</v>
      </c>
      <c r="E12" s="815" t="str">
        <f ca="1">IFERROR(CONCATENATE(VLOOKUP($B12,jednotlivci!$A$5:$U$164,COUNTA(jednotlivci!$A$4:$H$4),0),"/",VLOOKUP($B12,jednotlivci!$A$5:$U$164,COUNTA(jednotlivci!$A$4:$J$4),0)),"")</f>
        <v>7/5</v>
      </c>
      <c r="F12" s="793">
        <f ca="1">IFERROR(VLOOKUP($B12,jednotlivci!$A$5:$U$164,COUNTA(jednotlivci!$A$4:$I$4),0),"")</f>
        <v>2</v>
      </c>
      <c r="G12" s="739">
        <f ca="1">IFERROR(VLOOKUP($B12,jednotlivci!$A$5:$U$164,COUNTA(jednotlivci!$A$4:$L$4),0),"")</f>
        <v>40</v>
      </c>
      <c r="H12" s="662">
        <f ca="1">IFERROR(VLOOKUP($B12,jednotlivci!$A$5:$U$164,COUNTA(jednotlivci!$A$4:$N$4),0),"")</f>
        <v>80</v>
      </c>
      <c r="I12" s="663">
        <f ca="1">IFERROR(VLOOKUP($B12,jednotlivci!$A$5:$U$164,COUNTA(jednotlivci!$A$4:$P$4),0),"")</f>
        <v>0.5</v>
      </c>
    </row>
    <row r="13" spans="1:9" x14ac:dyDescent="0.25">
      <c r="A13" s="407">
        <v>11</v>
      </c>
      <c r="B13" s="407" t="str">
        <f ca="1">IFERROR(VLOOKUP(CONCATENATE($C13,"_",COUNTIF($C$3:$C13,$C13)),jednotlivci!$A$5:$U$164,COUNTA(jednotlivci!$A$4:$A$4),0),"")</f>
        <v>11_1</v>
      </c>
      <c r="C13" s="664">
        <f ca="1">IF(C12=MAX(jednotlivci!S$5:S$164)+1,"",IF(ISERROR(VLOOKUP(A13,jednotlivci!S$5:S$164,1,0)),C12,A13))</f>
        <v>11</v>
      </c>
      <c r="D13" s="660" t="str">
        <f ca="1">IFERROR(VLOOKUP($B13,jednotlivci!$A$5:$U$164,COUNTA(jednotlivci!$A$4:$D$4),0),"")</f>
        <v>Švácha Martin</v>
      </c>
      <c r="E13" s="815" t="str">
        <f ca="1">IFERROR(CONCATENATE(VLOOKUP($B13,jednotlivci!$A$5:$U$164,COUNTA(jednotlivci!$A$4:$H$4),0),"/",VLOOKUP($B13,jednotlivci!$A$5:$U$164,COUNTA(jednotlivci!$A$4:$J$4),0)),"")</f>
        <v>6/4</v>
      </c>
      <c r="F13" s="793">
        <f ca="1">IFERROR(VLOOKUP($B13,jednotlivci!$A$5:$U$164,COUNTA(jednotlivci!$A$4:$I$4),0),"")</f>
        <v>2</v>
      </c>
      <c r="G13" s="739">
        <f ca="1">IFERROR(VLOOKUP($B13,jednotlivci!$A$5:$U$164,COUNTA(jednotlivci!$A$4:$L$4),0),"")</f>
        <v>40</v>
      </c>
      <c r="H13" s="662">
        <f ca="1">IFERROR(VLOOKUP($B13,jednotlivci!$A$5:$U$164,COUNTA(jednotlivci!$A$4:$N$4),0),"")</f>
        <v>81</v>
      </c>
      <c r="I13" s="663">
        <f ca="1">IFERROR(VLOOKUP($B13,jednotlivci!$A$5:$U$164,COUNTA(jednotlivci!$A$4:$P$4),0),"")</f>
        <v>0.49382716049382713</v>
      </c>
    </row>
    <row r="14" spans="1:9" x14ac:dyDescent="0.25">
      <c r="A14" s="407">
        <v>12</v>
      </c>
      <c r="B14" s="407" t="str">
        <f ca="1">IFERROR(VLOOKUP(CONCATENATE($C14,"_",COUNTIF($C$3:$C14,$C14)),jednotlivci!$A$5:$U$164,COUNTA(jednotlivci!$A$4:$A$4),0),"")</f>
        <v>12_1</v>
      </c>
      <c r="C14" s="664">
        <f ca="1">IF(C13=MAX(jednotlivci!S$5:S$164)+1,"",IF(ISERROR(VLOOKUP(A14,jednotlivci!S$5:S$164,1,0)),C13,A14))</f>
        <v>12</v>
      </c>
      <c r="D14" s="660" t="str">
        <f ca="1">IFERROR(VLOOKUP($B14,jednotlivci!$A$5:$U$164,COUNTA(jednotlivci!$A$4:$D$4),0),"")</f>
        <v>Haspeklo Petr</v>
      </c>
      <c r="E14" s="815" t="str">
        <f ca="1">IFERROR(CONCATENATE(VLOOKUP($B14,jednotlivci!$A$5:$U$164,COUNTA(jednotlivci!$A$4:$H$4),0),"/",VLOOKUP($B14,jednotlivci!$A$5:$U$164,COUNTA(jednotlivci!$A$4:$J$4),0)),"")</f>
        <v>7/5</v>
      </c>
      <c r="F14" s="793">
        <f ca="1">IFERROR(VLOOKUP($B14,jednotlivci!$A$5:$U$164,COUNTA(jednotlivci!$A$4:$I$4),0),"")</f>
        <v>2</v>
      </c>
      <c r="G14" s="739">
        <f ca="1">IFERROR(VLOOKUP($B14,jednotlivci!$A$5:$U$164,COUNTA(jednotlivci!$A$4:$L$4),0),"")</f>
        <v>34</v>
      </c>
      <c r="H14" s="662">
        <f ca="1">IFERROR(VLOOKUP($B14,jednotlivci!$A$5:$U$164,COUNTA(jednotlivci!$A$4:$N$4),0),"")</f>
        <v>69</v>
      </c>
      <c r="I14" s="663">
        <f ca="1">IFERROR(VLOOKUP($B14,jednotlivci!$A$5:$U$164,COUNTA(jednotlivci!$A$4:$P$4),0),"")</f>
        <v>0.49275362318840582</v>
      </c>
    </row>
    <row r="15" spans="1:9" x14ac:dyDescent="0.25">
      <c r="A15" s="407">
        <v>13</v>
      </c>
      <c r="B15" s="407" t="str">
        <f ca="1">IFERROR(VLOOKUP(CONCATENATE($C15,"_",COUNTIF($C$3:$C15,$C15)),jednotlivci!$A$5:$U$164,COUNTA(jednotlivci!$A$4:$A$4),0),"")</f>
        <v>13_1</v>
      </c>
      <c r="C15" s="664">
        <f ca="1">IF(C14=MAX(jednotlivci!S$5:S$164)+1,"",IF(ISERROR(VLOOKUP(A15,jednotlivci!S$5:S$164,1,0)),C14,A15))</f>
        <v>13</v>
      </c>
      <c r="D15" s="660" t="str">
        <f ca="1">IFERROR(VLOOKUP($B15,jednotlivci!$A$5:$U$164,COUNTA(jednotlivci!$A$4:$D$4),0),"")</f>
        <v>Jiránek Kamil</v>
      </c>
      <c r="E15" s="815" t="str">
        <f ca="1">IFERROR(CONCATENATE(VLOOKUP($B15,jednotlivci!$A$5:$U$164,COUNTA(jednotlivci!$A$4:$H$4),0),"/",VLOOKUP($B15,jednotlivci!$A$5:$U$164,COUNTA(jednotlivci!$A$4:$J$4),0)),"")</f>
        <v>8/6</v>
      </c>
      <c r="F15" s="793">
        <f ca="1">IFERROR(VLOOKUP($B15,jednotlivci!$A$5:$U$164,COUNTA(jednotlivci!$A$4:$I$4),0),"")</f>
        <v>3</v>
      </c>
      <c r="G15" s="739">
        <f ca="1">IFERROR(VLOOKUP($B15,jednotlivci!$A$5:$U$164,COUNTA(jednotlivci!$A$4:$L$4),0),"")</f>
        <v>46</v>
      </c>
      <c r="H15" s="662">
        <f ca="1">IFERROR(VLOOKUP($B15,jednotlivci!$A$5:$U$164,COUNTA(jednotlivci!$A$4:$N$4),0),"")</f>
        <v>95</v>
      </c>
      <c r="I15" s="663">
        <f ca="1">IFERROR(VLOOKUP($B15,jednotlivci!$A$5:$U$164,COUNTA(jednotlivci!$A$4:$P$4),0),"")</f>
        <v>0.48421052631578948</v>
      </c>
    </row>
    <row r="16" spans="1:9" x14ac:dyDescent="0.25">
      <c r="A16" s="407">
        <v>14</v>
      </c>
      <c r="B16" s="407" t="str">
        <f ca="1">IFERROR(VLOOKUP(CONCATENATE($C16,"_",COUNTIF($C$3:$C16,$C16)),jednotlivci!$A$5:$U$164,COUNTA(jednotlivci!$A$4:$A$4),0),"")</f>
        <v>14_1</v>
      </c>
      <c r="C16" s="664">
        <f ca="1">IF(C15=MAX(jednotlivci!S$5:S$164)+1,"",IF(ISERROR(VLOOKUP(A16,jednotlivci!S$5:S$164,1,0)),C15,A16))</f>
        <v>14</v>
      </c>
      <c r="D16" s="660" t="str">
        <f ca="1">IFERROR(VLOOKUP($B16,jednotlivci!$A$5:$U$164,COUNTA(jednotlivci!$A$4:$D$4),0),"")</f>
        <v>Hněvkovský Jan</v>
      </c>
      <c r="E16" s="815" t="str">
        <f ca="1">IFERROR(CONCATENATE(VLOOKUP($B16,jednotlivci!$A$5:$U$164,COUNTA(jednotlivci!$A$4:$H$4),0),"/",VLOOKUP($B16,jednotlivci!$A$5:$U$164,COUNTA(jednotlivci!$A$4:$J$4),0)),"")</f>
        <v>9/6</v>
      </c>
      <c r="F16" s="793">
        <f ca="1">IFERROR(VLOOKUP($B16,jednotlivci!$A$5:$U$164,COUNTA(jednotlivci!$A$4:$I$4),0),"")</f>
        <v>4</v>
      </c>
      <c r="G16" s="739">
        <f ca="1">IFERROR(VLOOKUP($B16,jednotlivci!$A$5:$U$164,COUNTA(jednotlivci!$A$4:$L$4),0),"")</f>
        <v>43</v>
      </c>
      <c r="H16" s="662">
        <f ca="1">IFERROR(VLOOKUP($B16,jednotlivci!$A$5:$U$164,COUNTA(jednotlivci!$A$4:$N$4),0),"")</f>
        <v>89</v>
      </c>
      <c r="I16" s="663">
        <f ca="1">IFERROR(VLOOKUP($B16,jednotlivci!$A$5:$U$164,COUNTA(jednotlivci!$A$4:$P$4),0),"")</f>
        <v>0.48314606741573035</v>
      </c>
    </row>
    <row r="17" spans="1:9" x14ac:dyDescent="0.25">
      <c r="A17" s="407">
        <v>15</v>
      </c>
      <c r="B17" s="407" t="str">
        <f ca="1">IFERROR(VLOOKUP(CONCATENATE($C17,"_",COUNTIF($C$3:$C17,$C17)),jednotlivci!$A$5:$U$164,COUNTA(jednotlivci!$A$4:$A$4),0),"")</f>
        <v>15_1</v>
      </c>
      <c r="C17" s="664">
        <f ca="1">IF(C16=MAX(jednotlivci!S$5:S$164)+1,"",IF(ISERROR(VLOOKUP(A17,jednotlivci!S$5:S$164,1,0)),C16,A17))</f>
        <v>15</v>
      </c>
      <c r="D17" s="660" t="str">
        <f ca="1">IFERROR(VLOOKUP($B17,jednotlivci!$A$5:$U$164,COUNTA(jednotlivci!$A$4:$D$4),0),"")</f>
        <v>Stummer David</v>
      </c>
      <c r="E17" s="815" t="str">
        <f ca="1">IFERROR(CONCATENATE(VLOOKUP($B17,jednotlivci!$A$5:$U$164,COUNTA(jednotlivci!$A$4:$H$4),0),"/",VLOOKUP($B17,jednotlivci!$A$5:$U$164,COUNTA(jednotlivci!$A$4:$J$4),0)),"")</f>
        <v>6/4</v>
      </c>
      <c r="F17" s="793">
        <f ca="1">IFERROR(VLOOKUP($B17,jednotlivci!$A$5:$U$164,COUNTA(jednotlivci!$A$4:$I$4),0),"")</f>
        <v>1</v>
      </c>
      <c r="G17" s="739">
        <f ca="1">IFERROR(VLOOKUP($B17,jednotlivci!$A$5:$U$164,COUNTA(jednotlivci!$A$4:$L$4),0),"")</f>
        <v>36</v>
      </c>
      <c r="H17" s="662">
        <f ca="1">IFERROR(VLOOKUP($B17,jednotlivci!$A$5:$U$164,COUNTA(jednotlivci!$A$4:$N$4),0),"")</f>
        <v>75</v>
      </c>
      <c r="I17" s="663">
        <f ca="1">IFERROR(VLOOKUP($B17,jednotlivci!$A$5:$U$164,COUNTA(jednotlivci!$A$4:$P$4),0),"")</f>
        <v>0.48</v>
      </c>
    </row>
    <row r="18" spans="1:9" x14ac:dyDescent="0.25">
      <c r="A18" s="407">
        <v>16</v>
      </c>
      <c r="B18" s="407" t="str">
        <f ca="1">IFERROR(VLOOKUP(CONCATENATE($C18,"_",COUNTIF($C$3:$C18,$C18)),jednotlivci!$A$5:$U$164,COUNTA(jednotlivci!$A$4:$A$4),0),"")</f>
        <v>16_1</v>
      </c>
      <c r="C18" s="664">
        <f ca="1">IF(C17=MAX(jednotlivci!S$5:S$164)+1,"",IF(ISERROR(VLOOKUP(A18,jednotlivci!S$5:S$164,1,0)),C17,A18))</f>
        <v>16</v>
      </c>
      <c r="D18" s="660" t="str">
        <f ca="1">IFERROR(VLOOKUP($B18,jednotlivci!$A$5:$U$164,COUNTA(jednotlivci!$A$4:$D$4),0),"")</f>
        <v>Mock Lukáš</v>
      </c>
      <c r="E18" s="815" t="str">
        <f ca="1">IFERROR(CONCATENATE(VLOOKUP($B18,jednotlivci!$A$5:$U$164,COUNTA(jednotlivci!$A$4:$H$4),0),"/",VLOOKUP($B18,jednotlivci!$A$5:$U$164,COUNTA(jednotlivci!$A$4:$J$4),0)),"")</f>
        <v>5/3</v>
      </c>
      <c r="F18" s="793">
        <f ca="1">IFERROR(VLOOKUP($B18,jednotlivci!$A$5:$U$164,COUNTA(jednotlivci!$A$4:$I$4),0),"")</f>
        <v>1</v>
      </c>
      <c r="G18" s="739">
        <f ca="1">IFERROR(VLOOKUP($B18,jednotlivci!$A$5:$U$164,COUNTA(jednotlivci!$A$4:$L$4),0),"")</f>
        <v>29</v>
      </c>
      <c r="H18" s="662">
        <f ca="1">IFERROR(VLOOKUP($B18,jednotlivci!$A$5:$U$164,COUNTA(jednotlivci!$A$4:$N$4),0),"")</f>
        <v>62</v>
      </c>
      <c r="I18" s="663">
        <f ca="1">IFERROR(VLOOKUP($B18,jednotlivci!$A$5:$U$164,COUNTA(jednotlivci!$A$4:$P$4),0),"")</f>
        <v>0.46774193548387094</v>
      </c>
    </row>
    <row r="19" spans="1:9" x14ac:dyDescent="0.25">
      <c r="A19" s="407">
        <v>17</v>
      </c>
      <c r="B19" s="407" t="str">
        <f ca="1">IFERROR(VLOOKUP(CONCATENATE($C19,"_",COUNTIF($C$3:$C19,$C19)),jednotlivci!$A$5:$U$164,COUNTA(jednotlivci!$A$4:$A$4),0),"")</f>
        <v>17_1</v>
      </c>
      <c r="C19" s="664">
        <f ca="1">IF(C18=MAX(jednotlivci!S$5:S$164)+1,"",IF(ISERROR(VLOOKUP(A19,jednotlivci!S$5:S$164,1,0)),C18,A19))</f>
        <v>17</v>
      </c>
      <c r="D19" s="660" t="str">
        <f ca="1">IFERROR(VLOOKUP($B19,jednotlivci!$A$5:$U$164,COUNTA(jednotlivci!$A$4:$D$4),0),"")</f>
        <v>Svatek Matěj</v>
      </c>
      <c r="E19" s="815" t="str">
        <f ca="1">IFERROR(CONCATENATE(VLOOKUP($B19,jednotlivci!$A$5:$U$164,COUNTA(jednotlivci!$A$4:$H$4),0),"/",VLOOKUP($B19,jednotlivci!$A$5:$U$164,COUNTA(jednotlivci!$A$4:$J$4),0)),"")</f>
        <v>7/5</v>
      </c>
      <c r="F19" s="793">
        <f ca="1">IFERROR(VLOOKUP($B19,jednotlivci!$A$5:$U$164,COUNTA(jednotlivci!$A$4:$I$4),0),"")</f>
        <v>2</v>
      </c>
      <c r="G19" s="739">
        <f ca="1">IFERROR(VLOOKUP($B19,jednotlivci!$A$5:$U$164,COUNTA(jednotlivci!$A$4:$L$4),0),"")</f>
        <v>34</v>
      </c>
      <c r="H19" s="662">
        <f ca="1">IFERROR(VLOOKUP($B19,jednotlivci!$A$5:$U$164,COUNTA(jednotlivci!$A$4:$N$4),0),"")</f>
        <v>73</v>
      </c>
      <c r="I19" s="663">
        <f ca="1">IFERROR(VLOOKUP($B19,jednotlivci!$A$5:$U$164,COUNTA(jednotlivci!$A$4:$P$4),0),"")</f>
        <v>0.46575342465753422</v>
      </c>
    </row>
    <row r="20" spans="1:9" x14ac:dyDescent="0.25">
      <c r="A20" s="407">
        <v>18</v>
      </c>
      <c r="B20" s="407" t="str">
        <f ca="1">IFERROR(VLOOKUP(CONCATENATE($C20,"_",COUNTIF($C$3:$C20,$C20)),jednotlivci!$A$5:$U$164,COUNTA(jednotlivci!$A$4:$A$4),0),"")</f>
        <v>18_1</v>
      </c>
      <c r="C20" s="664">
        <f ca="1">IF(C19=MAX(jednotlivci!S$5:S$164)+1,"",IF(ISERROR(VLOOKUP(A20,jednotlivci!S$5:S$164,1,0)),C19,A20))</f>
        <v>18</v>
      </c>
      <c r="D20" s="660" t="str">
        <f ca="1">IFERROR(VLOOKUP($B20,jednotlivci!$A$5:$U$164,COUNTA(jednotlivci!$A$4:$D$4),0),"")</f>
        <v>Krbec Mikuláš</v>
      </c>
      <c r="E20" s="815" t="str">
        <f ca="1">IFERROR(CONCATENATE(VLOOKUP($B20,jednotlivci!$A$5:$U$164,COUNTA(jednotlivci!$A$4:$H$4),0),"/",VLOOKUP($B20,jednotlivci!$A$5:$U$164,COUNTA(jednotlivci!$A$4:$J$4),0)),"")</f>
        <v>11/8</v>
      </c>
      <c r="F20" s="793">
        <f ca="1">IFERROR(VLOOKUP($B20,jednotlivci!$A$5:$U$164,COUNTA(jednotlivci!$A$4:$I$4),0),"")</f>
        <v>6</v>
      </c>
      <c r="G20" s="739">
        <f ca="1">IFERROR(VLOOKUP($B20,jednotlivci!$A$5:$U$164,COUNTA(jednotlivci!$A$4:$L$4),0),"")</f>
        <v>61</v>
      </c>
      <c r="H20" s="662">
        <f ca="1">IFERROR(VLOOKUP($B20,jednotlivci!$A$5:$U$164,COUNTA(jednotlivci!$A$4:$N$4),0),"")</f>
        <v>132</v>
      </c>
      <c r="I20" s="663">
        <f ca="1">IFERROR(VLOOKUP($B20,jednotlivci!$A$5:$U$164,COUNTA(jednotlivci!$A$4:$P$4),0),"")</f>
        <v>0.4621212121212121</v>
      </c>
    </row>
    <row r="21" spans="1:9" x14ac:dyDescent="0.25">
      <c r="A21" s="407">
        <v>19</v>
      </c>
      <c r="B21" s="407" t="str">
        <f ca="1">IFERROR(VLOOKUP(CONCATENATE($C21,"_",COUNTIF($C$3:$C21,$C21)),jednotlivci!$A$5:$U$164,COUNTA(jednotlivci!$A$4:$A$4),0),"")</f>
        <v>19_1</v>
      </c>
      <c r="C21" s="664">
        <f ca="1">IF(C20=MAX(jednotlivci!S$5:S$164)+1,"",IF(ISERROR(VLOOKUP(A21,jednotlivci!S$5:S$164,1,0)),C20,A21))</f>
        <v>19</v>
      </c>
      <c r="D21" s="660" t="str">
        <f ca="1">IFERROR(VLOOKUP($B21,jednotlivci!$A$5:$U$164,COUNTA(jednotlivci!$A$4:$D$4),0),"")</f>
        <v>Hrůza Vojtěch</v>
      </c>
      <c r="E21" s="815" t="str">
        <f ca="1">IFERROR(CONCATENATE(VLOOKUP($B21,jednotlivci!$A$5:$U$164,COUNTA(jednotlivci!$A$4:$H$4),0),"/",VLOOKUP($B21,jednotlivci!$A$5:$U$164,COUNTA(jednotlivci!$A$4:$J$4),0)),"")</f>
        <v>7/5</v>
      </c>
      <c r="F21" s="793">
        <f ca="1">IFERROR(VLOOKUP($B21,jednotlivci!$A$5:$U$164,COUNTA(jednotlivci!$A$4:$I$4),0),"")</f>
        <v>2</v>
      </c>
      <c r="G21" s="739">
        <f ca="1">IFERROR(VLOOKUP($B21,jednotlivci!$A$5:$U$164,COUNTA(jednotlivci!$A$4:$L$4),0),"")</f>
        <v>32</v>
      </c>
      <c r="H21" s="662">
        <f ca="1">IFERROR(VLOOKUP($B21,jednotlivci!$A$5:$U$164,COUNTA(jednotlivci!$A$4:$N$4),0),"")</f>
        <v>70</v>
      </c>
      <c r="I21" s="663">
        <f ca="1">IFERROR(VLOOKUP($B21,jednotlivci!$A$5:$U$164,COUNTA(jednotlivci!$A$4:$P$4),0),"")</f>
        <v>0.45714285714285713</v>
      </c>
    </row>
    <row r="22" spans="1:9" x14ac:dyDescent="0.25">
      <c r="A22" s="407">
        <v>20</v>
      </c>
      <c r="B22" s="407" t="str">
        <f ca="1">IFERROR(VLOOKUP(CONCATENATE($C22,"_",COUNTIF($C$3:$C22,$C22)),jednotlivci!$A$5:$U$164,COUNTA(jednotlivci!$A$4:$A$4),0),"")</f>
        <v>20_1</v>
      </c>
      <c r="C22" s="664">
        <f ca="1">IF(C21=MAX(jednotlivci!S$5:S$164)+1,"",IF(ISERROR(VLOOKUP(A22,jednotlivci!S$5:S$164,1,0)),C21,A22))</f>
        <v>20</v>
      </c>
      <c r="D22" s="660" t="str">
        <f ca="1">IFERROR(VLOOKUP($B22,jednotlivci!$A$5:$U$164,COUNTA(jednotlivci!$A$4:$D$4),0),"")</f>
        <v>Kašpárek Petr</v>
      </c>
      <c r="E22" s="815" t="str">
        <f ca="1">IFERROR(CONCATENATE(VLOOKUP($B22,jednotlivci!$A$5:$U$164,COUNTA(jednotlivci!$A$4:$H$4),0),"/",VLOOKUP($B22,jednotlivci!$A$5:$U$164,COUNTA(jednotlivci!$A$4:$J$4),0)),"")</f>
        <v>6/3</v>
      </c>
      <c r="F22" s="793">
        <f ca="1">IFERROR(VLOOKUP($B22,jednotlivci!$A$5:$U$164,COUNTA(jednotlivci!$A$4:$I$4),0),"")</f>
        <v>2</v>
      </c>
      <c r="G22" s="739">
        <f ca="1">IFERROR(VLOOKUP($B22,jednotlivci!$A$5:$U$164,COUNTA(jednotlivci!$A$4:$L$4),0),"")</f>
        <v>26</v>
      </c>
      <c r="H22" s="662">
        <f ca="1">IFERROR(VLOOKUP($B22,jednotlivci!$A$5:$U$164,COUNTA(jednotlivci!$A$4:$N$4),0),"")</f>
        <v>58</v>
      </c>
      <c r="I22" s="663">
        <f ca="1">IFERROR(VLOOKUP($B22,jednotlivci!$A$5:$U$164,COUNTA(jednotlivci!$A$4:$P$4),0),"")</f>
        <v>0.44827586206896552</v>
      </c>
    </row>
    <row r="23" spans="1:9" x14ac:dyDescent="0.25">
      <c r="A23" s="407">
        <v>21</v>
      </c>
      <c r="B23" s="407" t="str">
        <f ca="1">IFERROR(VLOOKUP(CONCATENATE($C23,"_",COUNTIF($C$3:$C23,$C23)),jednotlivci!$A$5:$U$164,COUNTA(jednotlivci!$A$4:$A$4),0),"")</f>
        <v>21_1</v>
      </c>
      <c r="C23" s="664">
        <f ca="1">IF(C22=MAX(jednotlivci!S$5:S$164)+1,"",IF(ISERROR(VLOOKUP(A23,jednotlivci!S$5:S$164,1,0)),C22,A23))</f>
        <v>21</v>
      </c>
      <c r="D23" s="660" t="str">
        <f ca="1">IFERROR(VLOOKUP($B23,jednotlivci!$A$5:$U$164,COUNTA(jednotlivci!$A$4:$D$4),0),"")</f>
        <v>Uher Jakub</v>
      </c>
      <c r="E23" s="815" t="str">
        <f ca="1">IFERROR(CONCATENATE(VLOOKUP($B23,jednotlivci!$A$5:$U$164,COUNTA(jednotlivci!$A$4:$H$4),0),"/",VLOOKUP($B23,jednotlivci!$A$5:$U$164,COUNTA(jednotlivci!$A$4:$J$4),0)),"")</f>
        <v>6/3</v>
      </c>
      <c r="F23" s="793">
        <f ca="1">IFERROR(VLOOKUP($B23,jednotlivci!$A$5:$U$164,COUNTA(jednotlivci!$A$4:$I$4),0),"")</f>
        <v>1</v>
      </c>
      <c r="G23" s="739">
        <f ca="1">IFERROR(VLOOKUP($B23,jednotlivci!$A$5:$U$164,COUNTA(jednotlivci!$A$4:$L$4),0),"")</f>
        <v>28</v>
      </c>
      <c r="H23" s="662">
        <f ca="1">IFERROR(VLOOKUP($B23,jednotlivci!$A$5:$U$164,COUNTA(jednotlivci!$A$4:$N$4),0),"")</f>
        <v>64</v>
      </c>
      <c r="I23" s="663">
        <f ca="1">IFERROR(VLOOKUP($B23,jednotlivci!$A$5:$U$164,COUNTA(jednotlivci!$A$4:$P$4),0),"")</f>
        <v>0.4375</v>
      </c>
    </row>
    <row r="24" spans="1:9" x14ac:dyDescent="0.25">
      <c r="A24" s="407">
        <v>22</v>
      </c>
      <c r="B24" s="407" t="str">
        <f ca="1">IFERROR(VLOOKUP(CONCATENATE($C24,"_",COUNTIF($C$3:$C24,$C24)),jednotlivci!$A$5:$U$164,COUNTA(jednotlivci!$A$4:$A$4),0),"")</f>
        <v>21_2</v>
      </c>
      <c r="C24" s="664">
        <f ca="1">IF(C23=MAX(jednotlivci!S$5:S$164)+1,"",IF(ISERROR(VLOOKUP(A24,jednotlivci!S$5:S$164,1,0)),C23,A24))</f>
        <v>21</v>
      </c>
      <c r="D24" s="660" t="str">
        <f ca="1">IFERROR(VLOOKUP($B24,jednotlivci!$A$5:$U$164,COUNTA(jednotlivci!$A$4:$D$4),0),"")</f>
        <v>Štěpánek Tomáš</v>
      </c>
      <c r="E24" s="815" t="str">
        <f ca="1">IFERROR(CONCATENATE(VLOOKUP($B24,jednotlivci!$A$5:$U$164,COUNTA(jednotlivci!$A$4:$H$4),0),"/",VLOOKUP($B24,jednotlivci!$A$5:$U$164,COUNTA(jednotlivci!$A$4:$J$4),0)),"")</f>
        <v>5/3</v>
      </c>
      <c r="F24" s="793">
        <f ca="1">IFERROR(VLOOKUP($B24,jednotlivci!$A$5:$U$164,COUNTA(jednotlivci!$A$4:$I$4),0),"")</f>
        <v>1</v>
      </c>
      <c r="G24" s="739">
        <f ca="1">IFERROR(VLOOKUP($B24,jednotlivci!$A$5:$U$164,COUNTA(jednotlivci!$A$4:$L$4),0),"")</f>
        <v>28</v>
      </c>
      <c r="H24" s="662">
        <f ca="1">IFERROR(VLOOKUP($B24,jednotlivci!$A$5:$U$164,COUNTA(jednotlivci!$A$4:$N$4),0),"")</f>
        <v>64</v>
      </c>
      <c r="I24" s="663">
        <f ca="1">IFERROR(VLOOKUP($B24,jednotlivci!$A$5:$U$164,COUNTA(jednotlivci!$A$4:$P$4),0),"")</f>
        <v>0.4375</v>
      </c>
    </row>
    <row r="25" spans="1:9" x14ac:dyDescent="0.25">
      <c r="A25" s="407">
        <v>23</v>
      </c>
      <c r="B25" s="407" t="str">
        <f ca="1">IFERROR(VLOOKUP(CONCATENATE($C25,"_",COUNTIF($C$3:$C25,$C25)),jednotlivci!$A$5:$U$164,COUNTA(jednotlivci!$A$4:$A$4),0),"")</f>
        <v>23_1</v>
      </c>
      <c r="C25" s="664">
        <f ca="1">IF(C24=MAX(jednotlivci!S$5:S$164)+1,"",IF(ISERROR(VLOOKUP(A25,jednotlivci!S$5:S$164,1,0)),C24,A25))</f>
        <v>23</v>
      </c>
      <c r="D25" s="660" t="str">
        <f ca="1">IFERROR(VLOOKUP($B25,jednotlivci!$A$5:$U$164,COUNTA(jednotlivci!$A$4:$D$4),0),"")</f>
        <v>Kolstrunk Jakub</v>
      </c>
      <c r="E25" s="815" t="str">
        <f ca="1">IFERROR(CONCATENATE(VLOOKUP($B25,jednotlivci!$A$5:$U$164,COUNTA(jednotlivci!$A$4:$H$4),0),"/",VLOOKUP($B25,jednotlivci!$A$5:$U$164,COUNTA(jednotlivci!$A$4:$J$4),0)),"")</f>
        <v>6/5</v>
      </c>
      <c r="F25" s="793">
        <f ca="1">IFERROR(VLOOKUP($B25,jednotlivci!$A$5:$U$164,COUNTA(jednotlivci!$A$4:$I$4),0),"")</f>
        <v>1</v>
      </c>
      <c r="G25" s="739">
        <f ca="1">IFERROR(VLOOKUP($B25,jednotlivci!$A$5:$U$164,COUNTA(jednotlivci!$A$4:$L$4),0),"")</f>
        <v>26</v>
      </c>
      <c r="H25" s="662">
        <f ca="1">IFERROR(VLOOKUP($B25,jednotlivci!$A$5:$U$164,COUNTA(jednotlivci!$A$4:$N$4),0),"")</f>
        <v>60</v>
      </c>
      <c r="I25" s="663">
        <f ca="1">IFERROR(VLOOKUP($B25,jednotlivci!$A$5:$U$164,COUNTA(jednotlivci!$A$4:$P$4),0),"")</f>
        <v>0.43333333333333335</v>
      </c>
    </row>
    <row r="26" spans="1:9" x14ac:dyDescent="0.25">
      <c r="A26" s="407">
        <v>24</v>
      </c>
      <c r="B26" s="407" t="str">
        <f ca="1">IFERROR(VLOOKUP(CONCATENATE($C26,"_",COUNTIF($C$3:$C26,$C26)),jednotlivci!$A$5:$U$164,COUNTA(jednotlivci!$A$4:$A$4),0),"")</f>
        <v>24_1</v>
      </c>
      <c r="C26" s="664">
        <f ca="1">IF(C25=MAX(jednotlivci!S$5:S$164)+1,"",IF(ISERROR(VLOOKUP(A26,jednotlivci!S$5:S$164,1,0)),C25,A26))</f>
        <v>24</v>
      </c>
      <c r="D26" s="660" t="str">
        <f ca="1">IFERROR(VLOOKUP($B26,jednotlivci!$A$5:$U$164,COUNTA(jednotlivci!$A$4:$D$4),0),"")</f>
        <v>Hněvkovský Ondřej</v>
      </c>
      <c r="E26" s="815" t="str">
        <f ca="1">IFERROR(CONCATENATE(VLOOKUP($B26,jednotlivci!$A$5:$U$164,COUNTA(jednotlivci!$A$4:$H$4),0),"/",VLOOKUP($B26,jednotlivci!$A$5:$U$164,COUNTA(jednotlivci!$A$4:$J$4),0)),"")</f>
        <v>10/6</v>
      </c>
      <c r="F26" s="793">
        <f ca="1">IFERROR(VLOOKUP($B26,jednotlivci!$A$5:$U$164,COUNTA(jednotlivci!$A$4:$I$4),0),"")</f>
        <v>6</v>
      </c>
      <c r="G26" s="739">
        <f ca="1">IFERROR(VLOOKUP($B26,jednotlivci!$A$5:$U$164,COUNTA(jednotlivci!$A$4:$L$4),0),"")</f>
        <v>57</v>
      </c>
      <c r="H26" s="662">
        <f ca="1">IFERROR(VLOOKUP($B26,jednotlivci!$A$5:$U$164,COUNTA(jednotlivci!$A$4:$N$4),0),"")</f>
        <v>132</v>
      </c>
      <c r="I26" s="663">
        <f ca="1">IFERROR(VLOOKUP($B26,jednotlivci!$A$5:$U$164,COUNTA(jednotlivci!$A$4:$P$4),0),"")</f>
        <v>0.43181818181818182</v>
      </c>
    </row>
    <row r="27" spans="1:9" x14ac:dyDescent="0.25">
      <c r="A27" s="407">
        <v>25</v>
      </c>
      <c r="B27" s="407" t="str">
        <f ca="1">IFERROR(VLOOKUP(CONCATENATE($C27,"_",COUNTIF($C$3:$C27,$C27)),jednotlivci!$A$5:$U$164,COUNTA(jednotlivci!$A$4:$A$4),0),"")</f>
        <v>25_1</v>
      </c>
      <c r="C27" s="664">
        <f ca="1">IF(C26=MAX(jednotlivci!S$5:S$164)+1,"",IF(ISERROR(VLOOKUP(A27,jednotlivci!S$5:S$164,1,0)),C26,A27))</f>
        <v>25</v>
      </c>
      <c r="D27" s="660" t="str">
        <f ca="1">IFERROR(VLOOKUP($B27,jednotlivci!$A$5:$U$164,COUNTA(jednotlivci!$A$4:$D$4),0),"")</f>
        <v>Marvánek Jan</v>
      </c>
      <c r="E27" s="815" t="str">
        <f ca="1">IFERROR(CONCATENATE(VLOOKUP($B27,jednotlivci!$A$5:$U$164,COUNTA(jednotlivci!$A$4:$H$4),0),"/",VLOOKUP($B27,jednotlivci!$A$5:$U$164,COUNTA(jednotlivci!$A$4:$J$4),0)),"")</f>
        <v>8/5</v>
      </c>
      <c r="F27" s="793">
        <f ca="1">IFERROR(VLOOKUP($B27,jednotlivci!$A$5:$U$164,COUNTA(jednotlivci!$A$4:$I$4),0),"")</f>
        <v>3</v>
      </c>
      <c r="G27" s="739">
        <f ca="1">IFERROR(VLOOKUP($B27,jednotlivci!$A$5:$U$164,COUNTA(jednotlivci!$A$4:$L$4),0),"")</f>
        <v>39</v>
      </c>
      <c r="H27" s="662">
        <f ca="1">IFERROR(VLOOKUP($B27,jednotlivci!$A$5:$U$164,COUNTA(jednotlivci!$A$4:$N$4),0),"")</f>
        <v>91</v>
      </c>
      <c r="I27" s="663">
        <f ca="1">IFERROR(VLOOKUP($B27,jednotlivci!$A$5:$U$164,COUNTA(jednotlivci!$A$4:$P$4),0),"")</f>
        <v>0.42857142857142855</v>
      </c>
    </row>
    <row r="28" spans="1:9" x14ac:dyDescent="0.25">
      <c r="A28" s="407">
        <v>26</v>
      </c>
      <c r="B28" s="407" t="str">
        <f ca="1">IFERROR(VLOOKUP(CONCATENATE($C28,"_",COUNTIF($C$3:$C28,$C28)),jednotlivci!$A$5:$U$164,COUNTA(jednotlivci!$A$4:$A$4),0),"")</f>
        <v>26_1</v>
      </c>
      <c r="C28" s="664">
        <f ca="1">IF(C27=MAX(jednotlivci!S$5:S$164)+1,"",IF(ISERROR(VLOOKUP(A28,jednotlivci!S$5:S$164,1,0)),C27,A28))</f>
        <v>26</v>
      </c>
      <c r="D28" s="660" t="str">
        <f ca="1">IFERROR(VLOOKUP($B28,jednotlivci!$A$5:$U$164,COUNTA(jednotlivci!$A$4:$D$4),0),"")</f>
        <v>Chudomský Pavel</v>
      </c>
      <c r="E28" s="815" t="str">
        <f ca="1">IFERROR(CONCATENATE(VLOOKUP($B28,jednotlivci!$A$5:$U$164,COUNTA(jednotlivci!$A$4:$H$4),0),"/",VLOOKUP($B28,jednotlivci!$A$5:$U$164,COUNTA(jednotlivci!$A$4:$J$4),0)),"")</f>
        <v>7/4</v>
      </c>
      <c r="F28" s="793">
        <f ca="1">IFERROR(VLOOKUP($B28,jednotlivci!$A$5:$U$164,COUNTA(jednotlivci!$A$4:$I$4),0),"")</f>
        <v>2</v>
      </c>
      <c r="G28" s="739">
        <f ca="1">IFERROR(VLOOKUP($B28,jednotlivci!$A$5:$U$164,COUNTA(jednotlivci!$A$4:$L$4),0),"")</f>
        <v>32</v>
      </c>
      <c r="H28" s="662">
        <f ca="1">IFERROR(VLOOKUP($B28,jednotlivci!$A$5:$U$164,COUNTA(jednotlivci!$A$4:$N$4),0),"")</f>
        <v>75</v>
      </c>
      <c r="I28" s="663">
        <f ca="1">IFERROR(VLOOKUP($B28,jednotlivci!$A$5:$U$164,COUNTA(jednotlivci!$A$4:$P$4),0),"")</f>
        <v>0.42666666666666669</v>
      </c>
    </row>
    <row r="29" spans="1:9" x14ac:dyDescent="0.25">
      <c r="A29" s="407">
        <v>27</v>
      </c>
      <c r="B29" s="407" t="str">
        <f ca="1">IFERROR(VLOOKUP(CONCATENATE($C29,"_",COUNTIF($C$3:$C29,$C29)),jednotlivci!$A$5:$U$164,COUNTA(jednotlivci!$A$4:$A$4),0),"")</f>
        <v>27_1</v>
      </c>
      <c r="C29" s="664">
        <f ca="1">IF(C28=MAX(jednotlivci!S$5:S$164)+1,"",IF(ISERROR(VLOOKUP(A29,jednotlivci!S$5:S$164,1,0)),C28,A29))</f>
        <v>27</v>
      </c>
      <c r="D29" s="660" t="str">
        <f ca="1">IFERROR(VLOOKUP($B29,jednotlivci!$A$5:$U$164,COUNTA(jednotlivci!$A$4:$D$4),0),"")</f>
        <v>Vacek Miroslav</v>
      </c>
      <c r="E29" s="815" t="str">
        <f ca="1">IFERROR(CONCATENATE(VLOOKUP($B29,jednotlivci!$A$5:$U$164,COUNTA(jednotlivci!$A$4:$H$4),0),"/",VLOOKUP($B29,jednotlivci!$A$5:$U$164,COUNTA(jednotlivci!$A$4:$J$4),0)),"")</f>
        <v>6/3</v>
      </c>
      <c r="F29" s="793">
        <f ca="1">IFERROR(VLOOKUP($B29,jednotlivci!$A$5:$U$164,COUNTA(jednotlivci!$A$4:$I$4),0),"")</f>
        <v>1</v>
      </c>
      <c r="G29" s="739">
        <f ca="1">IFERROR(VLOOKUP($B29,jednotlivci!$A$5:$U$164,COUNTA(jednotlivci!$A$4:$L$4),0),"")</f>
        <v>34</v>
      </c>
      <c r="H29" s="662">
        <f ca="1">IFERROR(VLOOKUP($B29,jednotlivci!$A$5:$U$164,COUNTA(jednotlivci!$A$4:$N$4),0),"")</f>
        <v>80</v>
      </c>
      <c r="I29" s="663">
        <f ca="1">IFERROR(VLOOKUP($B29,jednotlivci!$A$5:$U$164,COUNTA(jednotlivci!$A$4:$P$4),0),"")</f>
        <v>0.42499999999999999</v>
      </c>
    </row>
    <row r="30" spans="1:9" x14ac:dyDescent="0.25">
      <c r="A30" s="407">
        <v>28</v>
      </c>
      <c r="B30" s="407" t="str">
        <f ca="1">IFERROR(VLOOKUP(CONCATENATE($C30,"_",COUNTIF($C$3:$C30,$C30)),jednotlivci!$A$5:$U$164,COUNTA(jednotlivci!$A$4:$A$4),0),"")</f>
        <v>28_1</v>
      </c>
      <c r="C30" s="664">
        <f ca="1">IF(C29=MAX(jednotlivci!S$5:S$164)+1,"",IF(ISERROR(VLOOKUP(A30,jednotlivci!S$5:S$164,1,0)),C29,A30))</f>
        <v>28</v>
      </c>
      <c r="D30" s="660" t="str">
        <f ca="1">IFERROR(VLOOKUP($B30,jednotlivci!$A$5:$U$164,COUNTA(jednotlivci!$A$4:$D$4),0),"")</f>
        <v>Kühnel Radim</v>
      </c>
      <c r="E30" s="815" t="str">
        <f ca="1">IFERROR(CONCATENATE(VLOOKUP($B30,jednotlivci!$A$5:$U$164,COUNTA(jednotlivci!$A$4:$H$4),0),"/",VLOOKUP($B30,jednotlivci!$A$5:$U$164,COUNTA(jednotlivci!$A$4:$J$4),0)),"")</f>
        <v>7/5</v>
      </c>
      <c r="F30" s="793">
        <f ca="1">IFERROR(VLOOKUP($B30,jednotlivci!$A$5:$U$164,COUNTA(jednotlivci!$A$4:$I$4),0),"")</f>
        <v>3</v>
      </c>
      <c r="G30" s="739">
        <f ca="1">IFERROR(VLOOKUP($B30,jednotlivci!$A$5:$U$164,COUNTA(jednotlivci!$A$4:$L$4),0),"")</f>
        <v>38</v>
      </c>
      <c r="H30" s="662">
        <f ca="1">IFERROR(VLOOKUP($B30,jednotlivci!$A$5:$U$164,COUNTA(jednotlivci!$A$4:$N$4),0),"")</f>
        <v>90</v>
      </c>
      <c r="I30" s="663">
        <f ca="1">IFERROR(VLOOKUP($B30,jednotlivci!$A$5:$U$164,COUNTA(jednotlivci!$A$4:$P$4),0),"")</f>
        <v>0.42222222222222222</v>
      </c>
    </row>
    <row r="31" spans="1:9" x14ac:dyDescent="0.25">
      <c r="A31" s="407">
        <v>29</v>
      </c>
      <c r="B31" s="407" t="str">
        <f ca="1">IFERROR(VLOOKUP(CONCATENATE($C31,"_",COUNTIF($C$3:$C31,$C31)),jednotlivci!$A$5:$U$164,COUNTA(jednotlivci!$A$4:$A$4),0),"")</f>
        <v>29_1</v>
      </c>
      <c r="C31" s="664">
        <f ca="1">IF(C30=MAX(jednotlivci!S$5:S$164)+1,"",IF(ISERROR(VLOOKUP(A31,jednotlivci!S$5:S$164,1,0)),C30,A31))</f>
        <v>29</v>
      </c>
      <c r="D31" s="660" t="str">
        <f ca="1">IFERROR(VLOOKUP($B31,jednotlivci!$A$5:$U$164,COUNTA(jednotlivci!$A$4:$D$4),0),"")</f>
        <v>Kindl Tomáš</v>
      </c>
      <c r="E31" s="815" t="str">
        <f ca="1">IFERROR(CONCATENATE(VLOOKUP($B31,jednotlivci!$A$5:$U$164,COUNTA(jednotlivci!$A$4:$H$4),0),"/",VLOOKUP($B31,jednotlivci!$A$5:$U$164,COUNTA(jednotlivci!$A$4:$J$4),0)),"")</f>
        <v>9/7</v>
      </c>
      <c r="F31" s="793">
        <f ca="1">IFERROR(VLOOKUP($B31,jednotlivci!$A$5:$U$164,COUNTA(jednotlivci!$A$4:$I$4),0),"")</f>
        <v>5</v>
      </c>
      <c r="G31" s="739">
        <f ca="1">IFERROR(VLOOKUP($B31,jednotlivci!$A$5:$U$164,COUNTA(jednotlivci!$A$4:$L$4),0),"")</f>
        <v>46</v>
      </c>
      <c r="H31" s="662">
        <f ca="1">IFERROR(VLOOKUP($B31,jednotlivci!$A$5:$U$164,COUNTA(jednotlivci!$A$4:$N$4),0),"")</f>
        <v>111</v>
      </c>
      <c r="I31" s="663">
        <f ca="1">IFERROR(VLOOKUP($B31,jednotlivci!$A$5:$U$164,COUNTA(jednotlivci!$A$4:$P$4),0),"")</f>
        <v>0.4144144144144144</v>
      </c>
    </row>
    <row r="32" spans="1:9" x14ac:dyDescent="0.25">
      <c r="A32" s="407">
        <v>30</v>
      </c>
      <c r="B32" s="407" t="str">
        <f ca="1">IFERROR(VLOOKUP(CONCATENATE($C32,"_",COUNTIF($C$3:$C32,$C32)),jednotlivci!$A$5:$U$164,COUNTA(jednotlivci!$A$4:$A$4),0),"")</f>
        <v>30_1</v>
      </c>
      <c r="C32" s="664">
        <f ca="1">IF(C31=MAX(jednotlivci!S$5:S$164)+1,"",IF(ISERROR(VLOOKUP(A32,jednotlivci!S$5:S$164,1,0)),C31,A32))</f>
        <v>30</v>
      </c>
      <c r="D32" s="660" t="str">
        <f ca="1">IFERROR(VLOOKUP($B32,jednotlivci!$A$5:$U$164,COUNTA(jednotlivci!$A$4:$D$4),0),"")</f>
        <v>Výborný Vojtěch</v>
      </c>
      <c r="E32" s="815" t="str">
        <f ca="1">IFERROR(CONCATENATE(VLOOKUP($B32,jednotlivci!$A$5:$U$164,COUNTA(jednotlivci!$A$4:$H$4),0),"/",VLOOKUP($B32,jednotlivci!$A$5:$U$164,COUNTA(jednotlivci!$A$4:$J$4),0)),"")</f>
        <v>6/5</v>
      </c>
      <c r="F32" s="793">
        <f ca="1">IFERROR(VLOOKUP($B32,jednotlivci!$A$5:$U$164,COUNTA(jednotlivci!$A$4:$I$4),0),"")</f>
        <v>1</v>
      </c>
      <c r="G32" s="739">
        <f ca="1">IFERROR(VLOOKUP($B32,jednotlivci!$A$5:$U$164,COUNTA(jednotlivci!$A$4:$L$4),0),"")</f>
        <v>37</v>
      </c>
      <c r="H32" s="662">
        <f ca="1">IFERROR(VLOOKUP($B32,jednotlivci!$A$5:$U$164,COUNTA(jednotlivci!$A$4:$N$4),0),"")</f>
        <v>90</v>
      </c>
      <c r="I32" s="663">
        <f ca="1">IFERROR(VLOOKUP($B32,jednotlivci!$A$5:$U$164,COUNTA(jednotlivci!$A$4:$P$4),0),"")</f>
        <v>0.41111111111111109</v>
      </c>
    </row>
    <row r="33" spans="1:9" x14ac:dyDescent="0.25">
      <c r="A33" s="407">
        <v>31</v>
      </c>
      <c r="B33" s="407" t="str">
        <f ca="1">IFERROR(VLOOKUP(CONCATENATE($C33,"_",COUNTIF($C$3:$C33,$C33)),jednotlivci!$A$5:$U$164,COUNTA(jednotlivci!$A$4:$A$4),0),"")</f>
        <v>31_1</v>
      </c>
      <c r="C33" s="664">
        <f ca="1">IF(C32=MAX(jednotlivci!S$5:S$164)+1,"",IF(ISERROR(VLOOKUP(A33,jednotlivci!S$5:S$164,1,0)),C32,A33))</f>
        <v>31</v>
      </c>
      <c r="D33" s="660" t="str">
        <f ca="1">IFERROR(VLOOKUP($B33,jednotlivci!$A$5:$U$164,COUNTA(jednotlivci!$A$4:$D$4),0),"")</f>
        <v>Syryčanský Tomáš</v>
      </c>
      <c r="E33" s="815" t="str">
        <f ca="1">IFERROR(CONCATENATE(VLOOKUP($B33,jednotlivci!$A$5:$U$164,COUNTA(jednotlivci!$A$4:$H$4),0),"/",VLOOKUP($B33,jednotlivci!$A$5:$U$164,COUNTA(jednotlivci!$A$4:$J$4),0)),"")</f>
        <v>6/2</v>
      </c>
      <c r="F33" s="793">
        <f ca="1">IFERROR(VLOOKUP($B33,jednotlivci!$A$5:$U$164,COUNTA(jednotlivci!$A$4:$I$4),0),"")</f>
        <v>2</v>
      </c>
      <c r="G33" s="739">
        <f ca="1">IFERROR(VLOOKUP($B33,jednotlivci!$A$5:$U$164,COUNTA(jednotlivci!$A$4:$L$4),0),"")</f>
        <v>31</v>
      </c>
      <c r="H33" s="662">
        <f ca="1">IFERROR(VLOOKUP($B33,jednotlivci!$A$5:$U$164,COUNTA(jednotlivci!$A$4:$N$4),0),"")</f>
        <v>76</v>
      </c>
      <c r="I33" s="663">
        <f ca="1">IFERROR(VLOOKUP($B33,jednotlivci!$A$5:$U$164,COUNTA(jednotlivci!$A$4:$P$4),0),"")</f>
        <v>0.40789473684210525</v>
      </c>
    </row>
    <row r="34" spans="1:9" x14ac:dyDescent="0.25">
      <c r="A34" s="407">
        <v>32</v>
      </c>
      <c r="B34" s="407" t="str">
        <f ca="1">IFERROR(VLOOKUP(CONCATENATE($C34,"_",COUNTIF($C$3:$C34,$C34)),jednotlivci!$A$5:$U$164,COUNTA(jednotlivci!$A$4:$A$4),0),"")</f>
        <v>32_1</v>
      </c>
      <c r="C34" s="664">
        <f ca="1">IF(C33=MAX(jednotlivci!S$5:S$164)+1,"",IF(ISERROR(VLOOKUP(A34,jednotlivci!S$5:S$164,1,0)),C33,A34))</f>
        <v>32</v>
      </c>
      <c r="D34" s="660" t="str">
        <f ca="1">IFERROR(VLOOKUP($B34,jednotlivci!$A$5:$U$164,COUNTA(jednotlivci!$A$4:$D$4),0),"")</f>
        <v>Janáček Petr</v>
      </c>
      <c r="E34" s="815" t="str">
        <f ca="1">IFERROR(CONCATENATE(VLOOKUP($B34,jednotlivci!$A$5:$U$164,COUNTA(jednotlivci!$A$4:$H$4),0),"/",VLOOKUP($B34,jednotlivci!$A$5:$U$164,COUNTA(jednotlivci!$A$4:$J$4),0)),"")</f>
        <v>6/2</v>
      </c>
      <c r="F34" s="793">
        <f ca="1">IFERROR(VLOOKUP($B34,jednotlivci!$A$5:$U$164,COUNTA(jednotlivci!$A$4:$I$4),0),"")</f>
        <v>1</v>
      </c>
      <c r="G34" s="739">
        <f ca="1">IFERROR(VLOOKUP($B34,jednotlivci!$A$5:$U$164,COUNTA(jednotlivci!$A$4:$L$4),0),"")</f>
        <v>28</v>
      </c>
      <c r="H34" s="662">
        <f ca="1">IFERROR(VLOOKUP($B34,jednotlivci!$A$5:$U$164,COUNTA(jednotlivci!$A$4:$N$4),0),"")</f>
        <v>69</v>
      </c>
      <c r="I34" s="663">
        <f ca="1">IFERROR(VLOOKUP($B34,jednotlivci!$A$5:$U$164,COUNTA(jednotlivci!$A$4:$P$4),0),"")</f>
        <v>0.40579710144927539</v>
      </c>
    </row>
    <row r="35" spans="1:9" x14ac:dyDescent="0.25">
      <c r="A35" s="407">
        <v>33</v>
      </c>
      <c r="B35" s="407" t="str">
        <f ca="1">IFERROR(VLOOKUP(CONCATENATE($C35,"_",COUNTIF($C$3:$C35,$C35)),jednotlivci!$A$5:$U$164,COUNTA(jednotlivci!$A$4:$A$4),0),"")</f>
        <v>33_1</v>
      </c>
      <c r="C35" s="664">
        <f ca="1">IF(C34=MAX(jednotlivci!S$5:S$164)+1,"",IF(ISERROR(VLOOKUP(A35,jednotlivci!S$5:S$164,1,0)),C34,A35))</f>
        <v>33</v>
      </c>
      <c r="D35" s="660" t="str">
        <f ca="1">IFERROR(VLOOKUP($B35,jednotlivci!$A$5:$U$164,COUNTA(jednotlivci!$A$4:$D$4),0),"")</f>
        <v>Král Jakub</v>
      </c>
      <c r="E35" s="815" t="str">
        <f ca="1">IFERROR(CONCATENATE(VLOOKUP($B35,jednotlivci!$A$5:$U$164,COUNTA(jednotlivci!$A$4:$H$4),0),"/",VLOOKUP($B35,jednotlivci!$A$5:$U$164,COUNTA(jednotlivci!$A$4:$J$4),0)),"")</f>
        <v>6/4</v>
      </c>
      <c r="F35" s="793">
        <f ca="1">IFERROR(VLOOKUP($B35,jednotlivci!$A$5:$U$164,COUNTA(jednotlivci!$A$4:$I$4),0),"")</f>
        <v>2</v>
      </c>
      <c r="G35" s="739">
        <f ca="1">IFERROR(VLOOKUP($B35,jednotlivci!$A$5:$U$164,COUNTA(jednotlivci!$A$4:$L$4),0),"")</f>
        <v>29</v>
      </c>
      <c r="H35" s="662">
        <f ca="1">IFERROR(VLOOKUP($B35,jednotlivci!$A$5:$U$164,COUNTA(jednotlivci!$A$4:$N$4),0),"")</f>
        <v>74</v>
      </c>
      <c r="I35" s="663">
        <f ca="1">IFERROR(VLOOKUP($B35,jednotlivci!$A$5:$U$164,COUNTA(jednotlivci!$A$4:$P$4),0),"")</f>
        <v>0.39189189189189189</v>
      </c>
    </row>
    <row r="36" spans="1:9" x14ac:dyDescent="0.25">
      <c r="A36" s="407">
        <v>34</v>
      </c>
      <c r="B36" s="407" t="str">
        <f ca="1">IFERROR(VLOOKUP(CONCATENATE($C36,"_",COUNTIF($C$3:$C36,$C36)),jednotlivci!$A$5:$U$164,COUNTA(jednotlivci!$A$4:$A$4),0),"")</f>
        <v>34_1</v>
      </c>
      <c r="C36" s="664">
        <f ca="1">IF(C35=MAX(jednotlivci!S$5:S$164)+1,"",IF(ISERROR(VLOOKUP(A36,jednotlivci!S$5:S$164,1,0)),C35,A36))</f>
        <v>34</v>
      </c>
      <c r="D36" s="660" t="str">
        <f ca="1">IFERROR(VLOOKUP($B36,jednotlivci!$A$5:$U$164,COUNTA(jednotlivci!$A$4:$D$4),0),"")</f>
        <v>Rus Martin</v>
      </c>
      <c r="E36" s="815" t="str">
        <f ca="1">IFERROR(CONCATENATE(VLOOKUP($B36,jednotlivci!$A$5:$U$164,COUNTA(jednotlivci!$A$4:$H$4),0),"/",VLOOKUP($B36,jednotlivci!$A$5:$U$164,COUNTA(jednotlivci!$A$4:$J$4),0)),"")</f>
        <v>5/3</v>
      </c>
      <c r="F36" s="793">
        <f ca="1">IFERROR(VLOOKUP($B36,jednotlivci!$A$5:$U$164,COUNTA(jednotlivci!$A$4:$I$4),0),"")</f>
        <v>1</v>
      </c>
      <c r="G36" s="739">
        <f ca="1">IFERROR(VLOOKUP($B36,jednotlivci!$A$5:$U$164,COUNTA(jednotlivci!$A$4:$L$4),0),"")</f>
        <v>25</v>
      </c>
      <c r="H36" s="662">
        <f ca="1">IFERROR(VLOOKUP($B36,jednotlivci!$A$5:$U$164,COUNTA(jednotlivci!$A$4:$N$4),0),"")</f>
        <v>64</v>
      </c>
      <c r="I36" s="663">
        <f ca="1">IFERROR(VLOOKUP($B36,jednotlivci!$A$5:$U$164,COUNTA(jednotlivci!$A$4:$P$4),0),"")</f>
        <v>0.390625</v>
      </c>
    </row>
    <row r="37" spans="1:9" x14ac:dyDescent="0.25">
      <c r="A37" s="407">
        <v>35</v>
      </c>
      <c r="B37" s="407" t="str">
        <f ca="1">IFERROR(VLOOKUP(CONCATENATE($C37,"_",COUNTIF($C$3:$C37,$C37)),jednotlivci!$A$5:$U$164,COUNTA(jednotlivci!$A$4:$A$4),0),"")</f>
        <v>35_1</v>
      </c>
      <c r="C37" s="664">
        <f ca="1">IF(C36=MAX(jednotlivci!S$5:S$164)+1,"",IF(ISERROR(VLOOKUP(A37,jednotlivci!S$5:S$164,1,0)),C36,A37))</f>
        <v>35</v>
      </c>
      <c r="D37" s="660" t="str">
        <f ca="1">IFERROR(VLOOKUP($B37,jednotlivci!$A$5:$U$164,COUNTA(jednotlivci!$A$4:$D$4),0),"")</f>
        <v>Kalina Matyáš</v>
      </c>
      <c r="E37" s="815" t="str">
        <f ca="1">IFERROR(CONCATENATE(VLOOKUP($B37,jednotlivci!$A$5:$U$164,COUNTA(jednotlivci!$A$4:$H$4),0),"/",VLOOKUP($B37,jednotlivci!$A$5:$U$164,COUNTA(jednotlivci!$A$4:$J$4),0)),"")</f>
        <v>6/2</v>
      </c>
      <c r="F37" s="793">
        <f ca="1">IFERROR(VLOOKUP($B37,jednotlivci!$A$5:$U$164,COUNTA(jednotlivci!$A$4:$I$4),0),"")</f>
        <v>1</v>
      </c>
      <c r="G37" s="739">
        <f ca="1">IFERROR(VLOOKUP($B37,jednotlivci!$A$5:$U$164,COUNTA(jednotlivci!$A$4:$L$4),0),"")</f>
        <v>24</v>
      </c>
      <c r="H37" s="662">
        <f ca="1">IFERROR(VLOOKUP($B37,jednotlivci!$A$5:$U$164,COUNTA(jednotlivci!$A$4:$N$4),0),"")</f>
        <v>65</v>
      </c>
      <c r="I37" s="663">
        <f ca="1">IFERROR(VLOOKUP($B37,jednotlivci!$A$5:$U$164,COUNTA(jednotlivci!$A$4:$P$4),0),"")</f>
        <v>0.36923076923076925</v>
      </c>
    </row>
    <row r="38" spans="1:9" x14ac:dyDescent="0.25">
      <c r="A38" s="407">
        <v>36</v>
      </c>
      <c r="B38" s="407" t="str">
        <f ca="1">IFERROR(VLOOKUP(CONCATENATE($C38,"_",COUNTIF($C$3:$C38,$C38)),jednotlivci!$A$5:$U$164,COUNTA(jednotlivci!$A$4:$A$4),0),"")</f>
        <v>36_1</v>
      </c>
      <c r="C38" s="664">
        <f ca="1">IF(C37=MAX(jednotlivci!S$5:S$164)+1,"",IF(ISERROR(VLOOKUP(A38,jednotlivci!S$5:S$164,1,0)),C37,A38))</f>
        <v>36</v>
      </c>
      <c r="D38" s="660" t="str">
        <f ca="1">IFERROR(VLOOKUP($B38,jednotlivci!$A$5:$U$164,COUNTA(jednotlivci!$A$4:$D$4),0),"")</f>
        <v>Melíšek Tadeáš</v>
      </c>
      <c r="E38" s="815" t="str">
        <f ca="1">IFERROR(CONCATENATE(VLOOKUP($B38,jednotlivci!$A$5:$U$164,COUNTA(jednotlivci!$A$4:$H$4),0),"/",VLOOKUP($B38,jednotlivci!$A$5:$U$164,COUNTA(jednotlivci!$A$4:$J$4),0)),"")</f>
        <v>6/2</v>
      </c>
      <c r="F38" s="793">
        <f ca="1">IFERROR(VLOOKUP($B38,jednotlivci!$A$5:$U$164,COUNTA(jednotlivci!$A$4:$I$4),0),"")</f>
        <v>1</v>
      </c>
      <c r="G38" s="739">
        <f ca="1">IFERROR(VLOOKUP($B38,jednotlivci!$A$5:$U$164,COUNTA(jednotlivci!$A$4:$L$4),0),"")</f>
        <v>24</v>
      </c>
      <c r="H38" s="662">
        <f ca="1">IFERROR(VLOOKUP($B38,jednotlivci!$A$5:$U$164,COUNTA(jednotlivci!$A$4:$N$4),0),"")</f>
        <v>66</v>
      </c>
      <c r="I38" s="663">
        <f ca="1">IFERROR(VLOOKUP($B38,jednotlivci!$A$5:$U$164,COUNTA(jednotlivci!$A$4:$P$4),0),"")</f>
        <v>0.36363636363636365</v>
      </c>
    </row>
    <row r="39" spans="1:9" x14ac:dyDescent="0.25">
      <c r="A39" s="407">
        <v>37</v>
      </c>
      <c r="B39" s="407" t="str">
        <f ca="1">IFERROR(VLOOKUP(CONCATENATE($C39,"_",COUNTIF($C$3:$C39,$C39)),jednotlivci!$A$5:$U$164,COUNTA(jednotlivci!$A$4:$A$4),0),"")</f>
        <v>37_1</v>
      </c>
      <c r="C39" s="664">
        <f ca="1">IF(C38=MAX(jednotlivci!S$5:S$164)+1,"",IF(ISERROR(VLOOKUP(A39,jednotlivci!S$5:S$164,1,0)),C38,A39))</f>
        <v>37</v>
      </c>
      <c r="D39" s="660" t="str">
        <f ca="1">IFERROR(VLOOKUP($B39,jednotlivci!$A$5:$U$164,COUNTA(jednotlivci!$A$4:$D$4),0),"")</f>
        <v>Pechatý Martin</v>
      </c>
      <c r="E39" s="815" t="str">
        <f ca="1">IFERROR(CONCATENATE(VLOOKUP($B39,jednotlivci!$A$5:$U$164,COUNTA(jednotlivci!$A$4:$H$4),0),"/",VLOOKUP($B39,jednotlivci!$A$5:$U$164,COUNTA(jednotlivci!$A$4:$J$4),0)),"")</f>
        <v>4/0</v>
      </c>
      <c r="F39" s="793">
        <f ca="1">IFERROR(VLOOKUP($B39,jednotlivci!$A$5:$U$164,COUNTA(jednotlivci!$A$4:$I$4),0),"")</f>
        <v>0</v>
      </c>
      <c r="G39" s="739">
        <f ca="1">IFERROR(VLOOKUP($B39,jednotlivci!$A$5:$U$164,COUNTA(jednotlivci!$A$4:$L$4),0),"")</f>
        <v>21</v>
      </c>
      <c r="H39" s="662">
        <f ca="1">IFERROR(VLOOKUP($B39,jednotlivci!$A$5:$U$164,COUNTA(jednotlivci!$A$4:$N$4),0),"")</f>
        <v>58</v>
      </c>
      <c r="I39" s="663">
        <f ca="1">IFERROR(VLOOKUP($B39,jednotlivci!$A$5:$U$164,COUNTA(jednotlivci!$A$4:$P$4),0),"")</f>
        <v>0.36206896551724138</v>
      </c>
    </row>
    <row r="40" spans="1:9" x14ac:dyDescent="0.25">
      <c r="A40" s="407">
        <v>38</v>
      </c>
      <c r="B40" s="407" t="str">
        <f ca="1">IFERROR(VLOOKUP(CONCATENATE($C40,"_",COUNTIF($C$3:$C40,$C40)),jednotlivci!$A$5:$U$164,COUNTA(jednotlivci!$A$4:$A$4),0),"")</f>
        <v>38_1</v>
      </c>
      <c r="C40" s="664">
        <f ca="1">IF(C39=MAX(jednotlivci!S$5:S$164)+1,"",IF(ISERROR(VLOOKUP(A40,jednotlivci!S$5:S$164,1,0)),C39,A40))</f>
        <v>38</v>
      </c>
      <c r="D40" s="660" t="str">
        <f ca="1">IFERROR(VLOOKUP($B40,jednotlivci!$A$5:$U$164,COUNTA(jednotlivci!$A$4:$D$4),0),"")</f>
        <v>Tomanová Daniela</v>
      </c>
      <c r="E40" s="815" t="str">
        <f ca="1">IFERROR(CONCATENATE(VLOOKUP($B40,jednotlivci!$A$5:$U$164,COUNTA(jednotlivci!$A$4:$H$4),0),"/",VLOOKUP($B40,jednotlivci!$A$5:$U$164,COUNTA(jednotlivci!$A$4:$J$4),0)),"")</f>
        <v>6/5</v>
      </c>
      <c r="F40" s="793">
        <f ca="1">IFERROR(VLOOKUP($B40,jednotlivci!$A$5:$U$164,COUNTA(jednotlivci!$A$4:$I$4),0),"")</f>
        <v>2</v>
      </c>
      <c r="G40" s="739">
        <f ca="1">IFERROR(VLOOKUP($B40,jednotlivci!$A$5:$U$164,COUNTA(jednotlivci!$A$4:$L$4),0),"")</f>
        <v>26</v>
      </c>
      <c r="H40" s="662">
        <f ca="1">IFERROR(VLOOKUP($B40,jednotlivci!$A$5:$U$164,COUNTA(jednotlivci!$A$4:$N$4),0),"")</f>
        <v>73</v>
      </c>
      <c r="I40" s="663">
        <f ca="1">IFERROR(VLOOKUP($B40,jednotlivci!$A$5:$U$164,COUNTA(jednotlivci!$A$4:$P$4),0),"")</f>
        <v>0.35616438356164382</v>
      </c>
    </row>
    <row r="41" spans="1:9" x14ac:dyDescent="0.25">
      <c r="A41" s="407">
        <v>39</v>
      </c>
      <c r="B41" s="407" t="str">
        <f ca="1">IFERROR(VLOOKUP(CONCATENATE($C41,"_",COUNTIF($C$3:$C41,$C41)),jednotlivci!$A$5:$U$164,COUNTA(jednotlivci!$A$4:$A$4),0),"")</f>
        <v>39_1</v>
      </c>
      <c r="C41" s="664">
        <f ca="1">IF(C40=MAX(jednotlivci!S$5:S$164)+1,"",IF(ISERROR(VLOOKUP(A41,jednotlivci!S$5:S$164,1,0)),C40,A41))</f>
        <v>39</v>
      </c>
      <c r="D41" s="660" t="str">
        <f ca="1">IFERROR(VLOOKUP($B41,jednotlivci!$A$5:$U$164,COUNTA(jednotlivci!$A$4:$D$4),0),"")</f>
        <v>Rudiš Lukáš</v>
      </c>
      <c r="E41" s="815" t="str">
        <f ca="1">IFERROR(CONCATENATE(VLOOKUP($B41,jednotlivci!$A$5:$U$164,COUNTA(jednotlivci!$A$4:$H$4),0),"/",VLOOKUP($B41,jednotlivci!$A$5:$U$164,COUNTA(jednotlivci!$A$4:$J$4),0)),"")</f>
        <v>5/2</v>
      </c>
      <c r="F41" s="793">
        <f ca="1">IFERROR(VLOOKUP($B41,jednotlivci!$A$5:$U$164,COUNTA(jednotlivci!$A$4:$I$4),0),"")</f>
        <v>1</v>
      </c>
      <c r="G41" s="739">
        <f ca="1">IFERROR(VLOOKUP($B41,jednotlivci!$A$5:$U$164,COUNTA(jednotlivci!$A$4:$L$4),0),"")</f>
        <v>22</v>
      </c>
      <c r="H41" s="662">
        <f ca="1">IFERROR(VLOOKUP($B41,jednotlivci!$A$5:$U$164,COUNTA(jednotlivci!$A$4:$N$4),0),"")</f>
        <v>62</v>
      </c>
      <c r="I41" s="663">
        <f ca="1">IFERROR(VLOOKUP($B41,jednotlivci!$A$5:$U$164,COUNTA(jednotlivci!$A$4:$P$4),0),"")</f>
        <v>0.35483870967741937</v>
      </c>
    </row>
    <row r="42" spans="1:9" x14ac:dyDescent="0.25">
      <c r="A42" s="407">
        <v>40</v>
      </c>
      <c r="B42" s="407" t="str">
        <f ca="1">IFERROR(VLOOKUP(CONCATENATE($C42,"_",COUNTIF($C$3:$C42,$C42)),jednotlivci!$A$5:$U$164,COUNTA(jednotlivci!$A$4:$A$4),0),"")</f>
        <v>40_1</v>
      </c>
      <c r="C42" s="664">
        <f ca="1">IF(C41=MAX(jednotlivci!S$5:S$164)+1,"",IF(ISERROR(VLOOKUP(A42,jednotlivci!S$5:S$164,1,0)),C41,A42))</f>
        <v>40</v>
      </c>
      <c r="D42" s="660" t="str">
        <f ca="1">IFERROR(VLOOKUP($B42,jednotlivci!$A$5:$U$164,COUNTA(jednotlivci!$A$4:$D$4),0),"")</f>
        <v>Mařík Vladimír</v>
      </c>
      <c r="E42" s="815" t="str">
        <f ca="1">IFERROR(CONCATENATE(VLOOKUP($B42,jednotlivci!$A$5:$U$164,COUNTA(jednotlivci!$A$4:$H$4),0),"/",VLOOKUP($B42,jednotlivci!$A$5:$U$164,COUNTA(jednotlivci!$A$4:$J$4),0)),"")</f>
        <v>5/1</v>
      </c>
      <c r="F42" s="793">
        <f ca="1">IFERROR(VLOOKUP($B42,jednotlivci!$A$5:$U$164,COUNTA(jednotlivci!$A$4:$I$4),0),"")</f>
        <v>1</v>
      </c>
      <c r="G42" s="739">
        <f ca="1">IFERROR(VLOOKUP($B42,jednotlivci!$A$5:$U$164,COUNTA(jednotlivci!$A$4:$L$4),0),"")</f>
        <v>24</v>
      </c>
      <c r="H42" s="662">
        <f ca="1">IFERROR(VLOOKUP($B42,jednotlivci!$A$5:$U$164,COUNTA(jednotlivci!$A$4:$N$4),0),"")</f>
        <v>68</v>
      </c>
      <c r="I42" s="663">
        <f ca="1">IFERROR(VLOOKUP($B42,jednotlivci!$A$5:$U$164,COUNTA(jednotlivci!$A$4:$P$4),0),"")</f>
        <v>0.35294117647058826</v>
      </c>
    </row>
    <row r="43" spans="1:9" x14ac:dyDescent="0.25">
      <c r="A43" s="407">
        <v>41</v>
      </c>
      <c r="B43" s="407" t="str">
        <f ca="1">IFERROR(VLOOKUP(CONCATENATE($C43,"_",COUNTIF($C$3:$C43,$C43)),jednotlivci!$A$5:$U$164,COUNTA(jednotlivci!$A$4:$A$4),0),"")</f>
        <v>41_1</v>
      </c>
      <c r="C43" s="664">
        <f ca="1">IF(C42=MAX(jednotlivci!S$5:S$164)+1,"",IF(ISERROR(VLOOKUP(A43,jednotlivci!S$5:S$164,1,0)),C42,A43))</f>
        <v>41</v>
      </c>
      <c r="D43" s="660" t="str">
        <f ca="1">IFERROR(VLOOKUP($B43,jednotlivci!$A$5:$U$164,COUNTA(jednotlivci!$A$4:$D$4),0),"")</f>
        <v>Hrdlička Jan</v>
      </c>
      <c r="E43" s="815" t="str">
        <f ca="1">IFERROR(CONCATENATE(VLOOKUP($B43,jednotlivci!$A$5:$U$164,COUNTA(jednotlivci!$A$4:$H$4),0),"/",VLOOKUP($B43,jednotlivci!$A$5:$U$164,COUNTA(jednotlivci!$A$4:$J$4),0)),"")</f>
        <v>5/2</v>
      </c>
      <c r="F43" s="793">
        <f ca="1">IFERROR(VLOOKUP($B43,jednotlivci!$A$5:$U$164,COUNTA(jednotlivci!$A$4:$I$4),0),"")</f>
        <v>1</v>
      </c>
      <c r="G43" s="739">
        <f ca="1">IFERROR(VLOOKUP($B43,jednotlivci!$A$5:$U$164,COUNTA(jednotlivci!$A$4:$L$4),0),"")</f>
        <v>18</v>
      </c>
      <c r="H43" s="662">
        <f ca="1">IFERROR(VLOOKUP($B43,jednotlivci!$A$5:$U$164,COUNTA(jednotlivci!$A$4:$N$4),0),"")</f>
        <v>52</v>
      </c>
      <c r="I43" s="663">
        <f ca="1">IFERROR(VLOOKUP($B43,jednotlivci!$A$5:$U$164,COUNTA(jednotlivci!$A$4:$P$4),0),"")</f>
        <v>0.34615384615384615</v>
      </c>
    </row>
    <row r="44" spans="1:9" x14ac:dyDescent="0.25">
      <c r="A44" s="407">
        <v>42</v>
      </c>
      <c r="B44" s="407" t="str">
        <f ca="1">IFERROR(VLOOKUP(CONCATENATE($C44,"_",COUNTIF($C$3:$C44,$C44)),jednotlivci!$A$5:$U$164,COUNTA(jednotlivci!$A$4:$A$4),0),"")</f>
        <v>42_1</v>
      </c>
      <c r="C44" s="664">
        <f ca="1">IF(C43=MAX(jednotlivci!S$5:S$164)+1,"",IF(ISERROR(VLOOKUP(A44,jednotlivci!S$5:S$164,1,0)),C43,A44))</f>
        <v>42</v>
      </c>
      <c r="D44" s="660" t="str">
        <f ca="1">IFERROR(VLOOKUP($B44,jednotlivci!$A$5:$U$164,COUNTA(jednotlivci!$A$4:$D$4),0),"")</f>
        <v>Malý Jakub</v>
      </c>
      <c r="E44" s="815" t="str">
        <f ca="1">IFERROR(CONCATENATE(VLOOKUP($B44,jednotlivci!$A$5:$U$164,COUNTA(jednotlivci!$A$4:$H$4),0),"/",VLOOKUP($B44,jednotlivci!$A$5:$U$164,COUNTA(jednotlivci!$A$4:$J$4),0)),"")</f>
        <v>5/4</v>
      </c>
      <c r="F44" s="793">
        <f ca="1">IFERROR(VLOOKUP($B44,jednotlivci!$A$5:$U$164,COUNTA(jednotlivci!$A$4:$I$4),0),"")</f>
        <v>1</v>
      </c>
      <c r="G44" s="739">
        <f ca="1">IFERROR(VLOOKUP($B44,jednotlivci!$A$5:$U$164,COUNTA(jednotlivci!$A$4:$L$4),0),"")</f>
        <v>16</v>
      </c>
      <c r="H44" s="662">
        <f ca="1">IFERROR(VLOOKUP($B44,jednotlivci!$A$5:$U$164,COUNTA(jednotlivci!$A$4:$N$4),0),"")</f>
        <v>47</v>
      </c>
      <c r="I44" s="663">
        <f ca="1">IFERROR(VLOOKUP($B44,jednotlivci!$A$5:$U$164,COUNTA(jednotlivci!$A$4:$P$4),0),"")</f>
        <v>0.34042553191489361</v>
      </c>
    </row>
    <row r="45" spans="1:9" x14ac:dyDescent="0.25">
      <c r="A45" s="407">
        <v>43</v>
      </c>
      <c r="B45" s="407" t="str">
        <f ca="1">IFERROR(VLOOKUP(CONCATENATE($C45,"_",COUNTIF($C$3:$C45,$C45)),jednotlivci!$A$5:$U$164,COUNTA(jednotlivci!$A$4:$A$4),0),"")</f>
        <v>43_1</v>
      </c>
      <c r="C45" s="664">
        <f ca="1">IF(C44=MAX(jednotlivci!S$5:S$164)+1,"",IF(ISERROR(VLOOKUP(A45,jednotlivci!S$5:S$164,1,0)),C44,A45))</f>
        <v>43</v>
      </c>
      <c r="D45" s="660" t="str">
        <f ca="1">IFERROR(VLOOKUP($B45,jednotlivci!$A$5:$U$164,COUNTA(jednotlivci!$A$4:$D$4),0),"")</f>
        <v>Mohelník Václav</v>
      </c>
      <c r="E45" s="815" t="str">
        <f ca="1">IFERROR(CONCATENATE(VLOOKUP($B45,jednotlivci!$A$5:$U$164,COUNTA(jednotlivci!$A$4:$H$4),0),"/",VLOOKUP($B45,jednotlivci!$A$5:$U$164,COUNTA(jednotlivci!$A$4:$J$4),0)),"")</f>
        <v>4/0</v>
      </c>
      <c r="F45" s="793">
        <f ca="1">IFERROR(VLOOKUP($B45,jednotlivci!$A$5:$U$164,COUNTA(jednotlivci!$A$4:$I$4),0),"")</f>
        <v>0</v>
      </c>
      <c r="G45" s="739">
        <f ca="1">IFERROR(VLOOKUP($B45,jednotlivci!$A$5:$U$164,COUNTA(jednotlivci!$A$4:$L$4),0),"")</f>
        <v>17</v>
      </c>
      <c r="H45" s="662">
        <f ca="1">IFERROR(VLOOKUP($B45,jednotlivci!$A$5:$U$164,COUNTA(jednotlivci!$A$4:$N$4),0),"")</f>
        <v>50</v>
      </c>
      <c r="I45" s="663">
        <f ca="1">IFERROR(VLOOKUP($B45,jednotlivci!$A$5:$U$164,COUNTA(jednotlivci!$A$4:$P$4),0),"")</f>
        <v>0.34</v>
      </c>
    </row>
    <row r="46" spans="1:9" x14ac:dyDescent="0.25">
      <c r="A46" s="407">
        <v>44</v>
      </c>
      <c r="B46" s="407" t="str">
        <f ca="1">IFERROR(VLOOKUP(CONCATENATE($C46,"_",COUNTIF($C$3:$C46,$C46)),jednotlivci!$A$5:$U$164,COUNTA(jednotlivci!$A$4:$A$4),0),"")</f>
        <v>44_1</v>
      </c>
      <c r="C46" s="664">
        <f ca="1">IF(C45=MAX(jednotlivci!S$5:S$164)+1,"",IF(ISERROR(VLOOKUP(A46,jednotlivci!S$5:S$164,1,0)),C45,A46))</f>
        <v>44</v>
      </c>
      <c r="D46" s="660" t="str">
        <f ca="1">IFERROR(VLOOKUP($B46,jednotlivci!$A$5:$U$164,COUNTA(jednotlivci!$A$4:$D$4),0),"")</f>
        <v>Herc Daniel</v>
      </c>
      <c r="E46" s="815" t="str">
        <f ca="1">IFERROR(CONCATENATE(VLOOKUP($B46,jednotlivci!$A$5:$U$164,COUNTA(jednotlivci!$A$4:$H$4),0),"/",VLOOKUP($B46,jednotlivci!$A$5:$U$164,COUNTA(jednotlivci!$A$4:$J$4),0)),"")</f>
        <v>5/2</v>
      </c>
      <c r="F46" s="793">
        <f ca="1">IFERROR(VLOOKUP($B46,jednotlivci!$A$5:$U$164,COUNTA(jednotlivci!$A$4:$I$4),0),"")</f>
        <v>1</v>
      </c>
      <c r="G46" s="739">
        <f ca="1">IFERROR(VLOOKUP($B46,jednotlivci!$A$5:$U$164,COUNTA(jednotlivci!$A$4:$L$4),0),"")</f>
        <v>20</v>
      </c>
      <c r="H46" s="662">
        <f ca="1">IFERROR(VLOOKUP($B46,jednotlivci!$A$5:$U$164,COUNTA(jednotlivci!$A$4:$N$4),0),"")</f>
        <v>59</v>
      </c>
      <c r="I46" s="663">
        <f ca="1">IFERROR(VLOOKUP($B46,jednotlivci!$A$5:$U$164,COUNTA(jednotlivci!$A$4:$P$4),0),"")</f>
        <v>0.33898305084745761</v>
      </c>
    </row>
    <row r="47" spans="1:9" x14ac:dyDescent="0.25">
      <c r="A47" s="407">
        <v>45</v>
      </c>
      <c r="B47" s="407" t="str">
        <f ca="1">IFERROR(VLOOKUP(CONCATENATE($C47,"_",COUNTIF($C$3:$C47,$C47)),jednotlivci!$A$5:$U$164,COUNTA(jednotlivci!$A$4:$A$4),0),"")</f>
        <v>45_1</v>
      </c>
      <c r="C47" s="664">
        <f ca="1">IF(C46=MAX(jednotlivci!S$5:S$164)+1,"",IF(ISERROR(VLOOKUP(A47,jednotlivci!S$5:S$164,1,0)),C46,A47))</f>
        <v>45</v>
      </c>
      <c r="D47" s="660" t="str">
        <f ca="1">IFERROR(VLOOKUP($B47,jednotlivci!$A$5:$U$164,COUNTA(jednotlivci!$A$4:$D$4),0),"")</f>
        <v>Maťko Ondřej</v>
      </c>
      <c r="E47" s="815" t="str">
        <f ca="1">IFERROR(CONCATENATE(VLOOKUP($B47,jednotlivci!$A$5:$U$164,COUNTA(jednotlivci!$A$4:$H$4),0),"/",VLOOKUP($B47,jednotlivci!$A$5:$U$164,COUNTA(jednotlivci!$A$4:$J$4),0)),"")</f>
        <v>6/2</v>
      </c>
      <c r="F47" s="793">
        <f ca="1">IFERROR(VLOOKUP($B47,jednotlivci!$A$5:$U$164,COUNTA(jednotlivci!$A$4:$I$4),0),"")</f>
        <v>1</v>
      </c>
      <c r="G47" s="739">
        <f ca="1">IFERROR(VLOOKUP($B47,jednotlivci!$A$5:$U$164,COUNTA(jednotlivci!$A$4:$L$4),0),"")</f>
        <v>23</v>
      </c>
      <c r="H47" s="662">
        <f ca="1">IFERROR(VLOOKUP($B47,jednotlivci!$A$5:$U$164,COUNTA(jednotlivci!$A$4:$N$4),0),"")</f>
        <v>69</v>
      </c>
      <c r="I47" s="663">
        <f ca="1">IFERROR(VLOOKUP($B47,jednotlivci!$A$5:$U$164,COUNTA(jednotlivci!$A$4:$P$4),0),"")</f>
        <v>0.33333333333333331</v>
      </c>
    </row>
    <row r="48" spans="1:9" x14ac:dyDescent="0.25">
      <c r="A48" s="407">
        <v>46</v>
      </c>
      <c r="B48" s="407" t="str">
        <f ca="1">IFERROR(VLOOKUP(CONCATENATE($C48,"_",COUNTIF($C$3:$C48,$C48)),jednotlivci!$A$5:$U$164,COUNTA(jednotlivci!$A$4:$A$4),0),"")</f>
        <v>45_2</v>
      </c>
      <c r="C48" s="664">
        <f ca="1">IF(C47=MAX(jednotlivci!S$5:S$164)+1,"",IF(ISERROR(VLOOKUP(A48,jednotlivci!S$5:S$164,1,0)),C47,A48))</f>
        <v>45</v>
      </c>
      <c r="D48" s="660" t="str">
        <f ca="1">IFERROR(VLOOKUP($B48,jednotlivci!$A$5:$U$164,COUNTA(jednotlivci!$A$4:$D$4),0),"")</f>
        <v>Drtina Pavel</v>
      </c>
      <c r="E48" s="815" t="str">
        <f ca="1">IFERROR(CONCATENATE(VLOOKUP($B48,jednotlivci!$A$5:$U$164,COUNTA(jednotlivci!$A$4:$H$4),0),"/",VLOOKUP($B48,jednotlivci!$A$5:$U$164,COUNTA(jednotlivci!$A$4:$J$4),0)),"")</f>
        <v>5/1</v>
      </c>
      <c r="F48" s="793">
        <f ca="1">IFERROR(VLOOKUP($B48,jednotlivci!$A$5:$U$164,COUNTA(jednotlivci!$A$4:$I$4),0),"")</f>
        <v>0</v>
      </c>
      <c r="G48" s="739">
        <f ca="1">IFERROR(VLOOKUP($B48,jednotlivci!$A$5:$U$164,COUNTA(jednotlivci!$A$4:$L$4),0),"")</f>
        <v>14</v>
      </c>
      <c r="H48" s="662">
        <f ca="1">IFERROR(VLOOKUP($B48,jednotlivci!$A$5:$U$164,COUNTA(jednotlivci!$A$4:$N$4),0),"")</f>
        <v>42</v>
      </c>
      <c r="I48" s="663">
        <f ca="1">IFERROR(VLOOKUP($B48,jednotlivci!$A$5:$U$164,COUNTA(jednotlivci!$A$4:$P$4),0),"")</f>
        <v>0.33333333333333331</v>
      </c>
    </row>
    <row r="49" spans="1:9" x14ac:dyDescent="0.25">
      <c r="A49" s="407">
        <v>47</v>
      </c>
      <c r="B49" s="407" t="str">
        <f ca="1">IFERROR(VLOOKUP(CONCATENATE($C49,"_",COUNTIF($C$3:$C49,$C49)),jednotlivci!$A$5:$U$164,COUNTA(jednotlivci!$A$4:$A$4),0),"")</f>
        <v>47_1</v>
      </c>
      <c r="C49" s="664">
        <f ca="1">IF(C48=MAX(jednotlivci!S$5:S$164)+1,"",IF(ISERROR(VLOOKUP(A49,jednotlivci!S$5:S$164,1,0)),C48,A49))</f>
        <v>47</v>
      </c>
      <c r="D49" s="660" t="str">
        <f ca="1">IFERROR(VLOOKUP($B49,jednotlivci!$A$5:$U$164,COUNTA(jednotlivci!$A$4:$D$4),0),"")</f>
        <v>Tomanová Barbora</v>
      </c>
      <c r="E49" s="815" t="str">
        <f ca="1">IFERROR(CONCATENATE(VLOOKUP($B49,jednotlivci!$A$5:$U$164,COUNTA(jednotlivci!$A$4:$H$4),0),"/",VLOOKUP($B49,jednotlivci!$A$5:$U$164,COUNTA(jednotlivci!$A$4:$J$4),0)),"")</f>
        <v>6/3</v>
      </c>
      <c r="F49" s="793">
        <f ca="1">IFERROR(VLOOKUP($B49,jednotlivci!$A$5:$U$164,COUNTA(jednotlivci!$A$4:$I$4),0),"")</f>
        <v>2</v>
      </c>
      <c r="G49" s="739">
        <f ca="1">IFERROR(VLOOKUP($B49,jednotlivci!$A$5:$U$164,COUNTA(jednotlivci!$A$4:$L$4),0),"")</f>
        <v>24</v>
      </c>
      <c r="H49" s="662">
        <f ca="1">IFERROR(VLOOKUP($B49,jednotlivci!$A$5:$U$164,COUNTA(jednotlivci!$A$4:$N$4),0),"")</f>
        <v>73</v>
      </c>
      <c r="I49" s="663">
        <f ca="1">IFERROR(VLOOKUP($B49,jednotlivci!$A$5:$U$164,COUNTA(jednotlivci!$A$4:$P$4),0),"")</f>
        <v>0.32876712328767121</v>
      </c>
    </row>
    <row r="50" spans="1:9" x14ac:dyDescent="0.25">
      <c r="A50" s="407">
        <v>48</v>
      </c>
      <c r="B50" s="407" t="str">
        <f ca="1">IFERROR(VLOOKUP(CONCATENATE($C50,"_",COUNTIF($C$3:$C50,$C50)),jednotlivci!$A$5:$U$164,COUNTA(jednotlivci!$A$4:$A$4),0),"")</f>
        <v>48_1</v>
      </c>
      <c r="C50" s="664">
        <f ca="1">IF(C49=MAX(jednotlivci!S$5:S$164)+1,"",IF(ISERROR(VLOOKUP(A50,jednotlivci!S$5:S$164,1,0)),C49,A50))</f>
        <v>48</v>
      </c>
      <c r="D50" s="660" t="str">
        <f ca="1">IFERROR(VLOOKUP($B50,jednotlivci!$A$5:$U$164,COUNTA(jednotlivci!$A$4:$D$4),0),"")</f>
        <v>Skála Jiří</v>
      </c>
      <c r="E50" s="815" t="str">
        <f ca="1">IFERROR(CONCATENATE(VLOOKUP($B50,jednotlivci!$A$5:$U$164,COUNTA(jednotlivci!$A$4:$H$4),0),"/",VLOOKUP($B50,jednotlivci!$A$5:$U$164,COUNTA(jednotlivci!$A$4:$J$4),0)),"")</f>
        <v>5/0</v>
      </c>
      <c r="F50" s="793">
        <f ca="1">IFERROR(VLOOKUP($B50,jednotlivci!$A$5:$U$164,COUNTA(jednotlivci!$A$4:$I$4),0),"")</f>
        <v>0</v>
      </c>
      <c r="G50" s="739">
        <f ca="1">IFERROR(VLOOKUP($B50,jednotlivci!$A$5:$U$164,COUNTA(jednotlivci!$A$4:$L$4),0),"")</f>
        <v>17</v>
      </c>
      <c r="H50" s="662">
        <f ca="1">IFERROR(VLOOKUP($B50,jednotlivci!$A$5:$U$164,COUNTA(jednotlivci!$A$4:$N$4),0),"")</f>
        <v>53</v>
      </c>
      <c r="I50" s="663">
        <f ca="1">IFERROR(VLOOKUP($B50,jednotlivci!$A$5:$U$164,COUNTA(jednotlivci!$A$4:$P$4),0),"")</f>
        <v>0.32075471698113206</v>
      </c>
    </row>
    <row r="51" spans="1:9" x14ac:dyDescent="0.25">
      <c r="A51" s="407">
        <v>49</v>
      </c>
      <c r="B51" s="407" t="str">
        <f ca="1">IFERROR(VLOOKUP(CONCATENATE($C51,"_",COUNTIF($C$3:$C51,$C51)),jednotlivci!$A$5:$U$164,COUNTA(jednotlivci!$A$4:$A$4),0),"")</f>
        <v>48_2</v>
      </c>
      <c r="C51" s="664">
        <f ca="1">IF(C50=MAX(jednotlivci!S$5:S$164)+1,"",IF(ISERROR(VLOOKUP(A51,jednotlivci!S$5:S$164,1,0)),C50,A51))</f>
        <v>48</v>
      </c>
      <c r="D51" s="660" t="str">
        <f ca="1">IFERROR(VLOOKUP($B51,jednotlivci!$A$5:$U$164,COUNTA(jednotlivci!$A$4:$D$4),0),"")</f>
        <v>Petrů Martin</v>
      </c>
      <c r="E51" s="815" t="str">
        <f ca="1">IFERROR(CONCATENATE(VLOOKUP($B51,jednotlivci!$A$5:$U$164,COUNTA(jednotlivci!$A$4:$H$4),0),"/",VLOOKUP($B51,jednotlivci!$A$5:$U$164,COUNTA(jednotlivci!$A$4:$J$4),0)),"")</f>
        <v>6/2</v>
      </c>
      <c r="F51" s="793">
        <f ca="1">IFERROR(VLOOKUP($B51,jednotlivci!$A$5:$U$164,COUNTA(jednotlivci!$A$4:$I$4),0),"")</f>
        <v>2</v>
      </c>
      <c r="G51" s="739">
        <f ca="1">IFERROR(VLOOKUP($B51,jednotlivci!$A$5:$U$164,COUNTA(jednotlivci!$A$4:$L$4),0),"")</f>
        <v>17</v>
      </c>
      <c r="H51" s="662">
        <f ca="1">IFERROR(VLOOKUP($B51,jednotlivci!$A$5:$U$164,COUNTA(jednotlivci!$A$4:$N$4),0),"")</f>
        <v>53</v>
      </c>
      <c r="I51" s="663">
        <f ca="1">IFERROR(VLOOKUP($B51,jednotlivci!$A$5:$U$164,COUNTA(jednotlivci!$A$4:$P$4),0),"")</f>
        <v>0.32075471698113206</v>
      </c>
    </row>
    <row r="52" spans="1:9" x14ac:dyDescent="0.25">
      <c r="A52" s="407">
        <v>50</v>
      </c>
      <c r="B52" s="407" t="str">
        <f ca="1">IFERROR(VLOOKUP(CONCATENATE($C52,"_",COUNTIF($C$3:$C52,$C52)),jednotlivci!$A$5:$U$164,COUNTA(jednotlivci!$A$4:$A$4),0),"")</f>
        <v>50_1</v>
      </c>
      <c r="C52" s="664">
        <f ca="1">IF(C51=MAX(jednotlivci!S$5:S$164)+1,"",IF(ISERROR(VLOOKUP(A52,jednotlivci!S$5:S$164,1,0)),C51,A52))</f>
        <v>50</v>
      </c>
      <c r="D52" s="660" t="str">
        <f ca="1">IFERROR(VLOOKUP($B52,jednotlivci!$A$5:$U$164,COUNTA(jednotlivci!$A$4:$D$4),0),"")</f>
        <v>Kronychová Adriana</v>
      </c>
      <c r="E52" s="815" t="str">
        <f ca="1">IFERROR(CONCATENATE(VLOOKUP($B52,jednotlivci!$A$5:$U$164,COUNTA(jednotlivci!$A$4:$H$4),0),"/",VLOOKUP($B52,jednotlivci!$A$5:$U$164,COUNTA(jednotlivci!$A$4:$J$4),0)),"")</f>
        <v>6/3</v>
      </c>
      <c r="F52" s="793">
        <f ca="1">IFERROR(VLOOKUP($B52,jednotlivci!$A$5:$U$164,COUNTA(jednotlivci!$A$4:$I$4),0),"")</f>
        <v>2</v>
      </c>
      <c r="G52" s="739">
        <f ca="1">IFERROR(VLOOKUP($B52,jednotlivci!$A$5:$U$164,COUNTA(jednotlivci!$A$4:$L$4),0),"")</f>
        <v>22</v>
      </c>
      <c r="H52" s="662">
        <f ca="1">IFERROR(VLOOKUP($B52,jednotlivci!$A$5:$U$164,COUNTA(jednotlivci!$A$4:$N$4),0),"")</f>
        <v>69</v>
      </c>
      <c r="I52" s="663">
        <f ca="1">IFERROR(VLOOKUP($B52,jednotlivci!$A$5:$U$164,COUNTA(jednotlivci!$A$4:$P$4),0),"")</f>
        <v>0.3188405797101449</v>
      </c>
    </row>
    <row r="53" spans="1:9" x14ac:dyDescent="0.25">
      <c r="A53" s="407">
        <v>51</v>
      </c>
      <c r="B53" s="407" t="str">
        <f ca="1">IFERROR(VLOOKUP(CONCATENATE($C53,"_",COUNTIF($C$3:$C53,$C53)),jednotlivci!$A$5:$U$164,COUNTA(jednotlivci!$A$4:$A$4),0),"")</f>
        <v>51_1</v>
      </c>
      <c r="C53" s="664">
        <f ca="1">IF(C52=MAX(jednotlivci!S$5:S$164)+1,"",IF(ISERROR(VLOOKUP(A53,jednotlivci!S$5:S$164,1,0)),C52,A53))</f>
        <v>51</v>
      </c>
      <c r="D53" s="660" t="str">
        <f ca="1">IFERROR(VLOOKUP($B53,jednotlivci!$A$5:$U$164,COUNTA(jednotlivci!$A$4:$D$4),0),"")</f>
        <v>Průša Libor</v>
      </c>
      <c r="E53" s="815" t="str">
        <f ca="1">IFERROR(CONCATENATE(VLOOKUP($B53,jednotlivci!$A$5:$U$164,COUNTA(jednotlivci!$A$4:$H$4),0),"/",VLOOKUP($B53,jednotlivci!$A$5:$U$164,COUNTA(jednotlivci!$A$4:$J$4),0)),"")</f>
        <v>5/2</v>
      </c>
      <c r="F53" s="793">
        <f ca="1">IFERROR(VLOOKUP($B53,jednotlivci!$A$5:$U$164,COUNTA(jednotlivci!$A$4:$I$4),0),"")</f>
        <v>0</v>
      </c>
      <c r="G53" s="739">
        <f ca="1">IFERROR(VLOOKUP($B53,jednotlivci!$A$5:$U$164,COUNTA(jednotlivci!$A$4:$L$4),0),"")</f>
        <v>17</v>
      </c>
      <c r="H53" s="662">
        <f ca="1">IFERROR(VLOOKUP($B53,jednotlivci!$A$5:$U$164,COUNTA(jednotlivci!$A$4:$N$4),0),"")</f>
        <v>54</v>
      </c>
      <c r="I53" s="663">
        <f ca="1">IFERROR(VLOOKUP($B53,jednotlivci!$A$5:$U$164,COUNTA(jednotlivci!$A$4:$P$4),0),"")</f>
        <v>0.31481481481481483</v>
      </c>
    </row>
    <row r="54" spans="1:9" x14ac:dyDescent="0.25">
      <c r="A54" s="407">
        <v>52</v>
      </c>
      <c r="B54" s="407" t="str">
        <f ca="1">IFERROR(VLOOKUP(CONCATENATE($C54,"_",COUNTIF($C$3:$C54,$C54)),jednotlivci!$A$5:$U$164,COUNTA(jednotlivci!$A$4:$A$4),0),"")</f>
        <v>52_1</v>
      </c>
      <c r="C54" s="664">
        <f ca="1">IF(C53=MAX(jednotlivci!S$5:S$164)+1,"",IF(ISERROR(VLOOKUP(A54,jednotlivci!S$5:S$164,1,0)),C53,A54))</f>
        <v>52</v>
      </c>
      <c r="D54" s="660" t="str">
        <f ca="1">IFERROR(VLOOKUP($B54,jednotlivci!$A$5:$U$164,COUNTA(jednotlivci!$A$4:$D$4),0),"")</f>
        <v>Jäger Filip</v>
      </c>
      <c r="E54" s="815" t="str">
        <f ca="1">IFERROR(CONCATENATE(VLOOKUP($B54,jednotlivci!$A$5:$U$164,COUNTA(jednotlivci!$A$4:$H$4),0),"/",VLOOKUP($B54,jednotlivci!$A$5:$U$164,COUNTA(jednotlivci!$A$4:$J$4),0)),"")</f>
        <v>6/2</v>
      </c>
      <c r="F54" s="793">
        <f ca="1">IFERROR(VLOOKUP($B54,jednotlivci!$A$5:$U$164,COUNTA(jednotlivci!$A$4:$I$4),0),"")</f>
        <v>1</v>
      </c>
      <c r="G54" s="739">
        <f ca="1">IFERROR(VLOOKUP($B54,jednotlivci!$A$5:$U$164,COUNTA(jednotlivci!$A$4:$L$4),0),"")</f>
        <v>22</v>
      </c>
      <c r="H54" s="662">
        <f ca="1">IFERROR(VLOOKUP($B54,jednotlivci!$A$5:$U$164,COUNTA(jednotlivci!$A$4:$N$4),0),"")</f>
        <v>70</v>
      </c>
      <c r="I54" s="663">
        <f ca="1">IFERROR(VLOOKUP($B54,jednotlivci!$A$5:$U$164,COUNTA(jednotlivci!$A$4:$P$4),0),"")</f>
        <v>0.31428571428571428</v>
      </c>
    </row>
    <row r="55" spans="1:9" x14ac:dyDescent="0.25">
      <c r="A55" s="407">
        <v>53</v>
      </c>
      <c r="B55" s="407" t="str">
        <f ca="1">IFERROR(VLOOKUP(CONCATENATE($C55,"_",COUNTIF($C$3:$C55,$C55)),jednotlivci!$A$5:$U$164,COUNTA(jednotlivci!$A$4:$A$4),0),"")</f>
        <v>53_1</v>
      </c>
      <c r="C55" s="664">
        <f ca="1">IF(C54=MAX(jednotlivci!S$5:S$164)+1,"",IF(ISERROR(VLOOKUP(A55,jednotlivci!S$5:S$164,1,0)),C54,A55))</f>
        <v>53</v>
      </c>
      <c r="D55" s="660" t="str">
        <f ca="1">IFERROR(VLOOKUP($B55,jednotlivci!$A$5:$U$164,COUNTA(jednotlivci!$A$4:$D$4),0),"")</f>
        <v>Severa Martin</v>
      </c>
      <c r="E55" s="815" t="str">
        <f ca="1">IFERROR(CONCATENATE(VLOOKUP($B55,jednotlivci!$A$5:$U$164,COUNTA(jednotlivci!$A$4:$H$4),0),"/",VLOOKUP($B55,jednotlivci!$A$5:$U$164,COUNTA(jednotlivci!$A$4:$J$4),0)),"")</f>
        <v>6/2</v>
      </c>
      <c r="F55" s="793">
        <f ca="1">IFERROR(VLOOKUP($B55,jednotlivci!$A$5:$U$164,COUNTA(jednotlivci!$A$4:$I$4),0),"")</f>
        <v>1</v>
      </c>
      <c r="G55" s="739">
        <f ca="1">IFERROR(VLOOKUP($B55,jednotlivci!$A$5:$U$164,COUNTA(jednotlivci!$A$4:$L$4),0),"")</f>
        <v>21</v>
      </c>
      <c r="H55" s="662">
        <f ca="1">IFERROR(VLOOKUP($B55,jednotlivci!$A$5:$U$164,COUNTA(jednotlivci!$A$4:$N$4),0),"")</f>
        <v>67</v>
      </c>
      <c r="I55" s="663">
        <f ca="1">IFERROR(VLOOKUP($B55,jednotlivci!$A$5:$U$164,COUNTA(jednotlivci!$A$4:$P$4),0),"")</f>
        <v>0.31343283582089554</v>
      </c>
    </row>
    <row r="56" spans="1:9" x14ac:dyDescent="0.25">
      <c r="A56" s="407">
        <v>54</v>
      </c>
      <c r="B56" s="407" t="str">
        <f ca="1">IFERROR(VLOOKUP(CONCATENATE($C56,"_",COUNTIF($C$3:$C56,$C56)),jednotlivci!$A$5:$U$164,COUNTA(jednotlivci!$A$4:$A$4),0),"")</f>
        <v>54_1</v>
      </c>
      <c r="C56" s="664">
        <f ca="1">IF(C55=MAX(jednotlivci!S$5:S$164)+1,"",IF(ISERROR(VLOOKUP(A56,jednotlivci!S$5:S$164,1,0)),C55,A56))</f>
        <v>54</v>
      </c>
      <c r="D56" s="660" t="str">
        <f ca="1">IFERROR(VLOOKUP($B56,jednotlivci!$A$5:$U$164,COUNTA(jednotlivci!$A$4:$D$4),0),"")</f>
        <v>Bendek Lukáš</v>
      </c>
      <c r="E56" s="815" t="str">
        <f ca="1">IFERROR(CONCATENATE(VLOOKUP($B56,jednotlivci!$A$5:$U$164,COUNTA(jednotlivci!$A$4:$H$4),0),"/",VLOOKUP($B56,jednotlivci!$A$5:$U$164,COUNTA(jednotlivci!$A$4:$J$4),0)),"")</f>
        <v>5/1</v>
      </c>
      <c r="F56" s="793">
        <f ca="1">IFERROR(VLOOKUP($B56,jednotlivci!$A$5:$U$164,COUNTA(jednotlivci!$A$4:$I$4),0),"")</f>
        <v>0</v>
      </c>
      <c r="G56" s="739">
        <f ca="1">IFERROR(VLOOKUP($B56,jednotlivci!$A$5:$U$164,COUNTA(jednotlivci!$A$4:$L$4),0),"")</f>
        <v>18</v>
      </c>
      <c r="H56" s="662">
        <f ca="1">IFERROR(VLOOKUP($B56,jednotlivci!$A$5:$U$164,COUNTA(jednotlivci!$A$4:$N$4),0),"")</f>
        <v>59</v>
      </c>
      <c r="I56" s="663">
        <f ca="1">IFERROR(VLOOKUP($B56,jednotlivci!$A$5:$U$164,COUNTA(jednotlivci!$A$4:$P$4),0),"")</f>
        <v>0.30508474576271188</v>
      </c>
    </row>
    <row r="57" spans="1:9" x14ac:dyDescent="0.25">
      <c r="A57" s="407">
        <v>55</v>
      </c>
      <c r="B57" s="407" t="str">
        <f ca="1">IFERROR(VLOOKUP(CONCATENATE($C57,"_",COUNTIF($C$3:$C57,$C57)),jednotlivci!$A$5:$U$164,COUNTA(jednotlivci!$A$4:$A$4),0),"")</f>
        <v>55_1</v>
      </c>
      <c r="C57" s="664">
        <f ca="1">IF(C56=MAX(jednotlivci!S$5:S$164)+1,"",IF(ISERROR(VLOOKUP(A57,jednotlivci!S$5:S$164,1,0)),C56,A57))</f>
        <v>55</v>
      </c>
      <c r="D57" s="660" t="str">
        <f ca="1">IFERROR(VLOOKUP($B57,jednotlivci!$A$5:$U$164,COUNTA(jednotlivci!$A$4:$D$4),0),"")</f>
        <v>Raboch Tomáš</v>
      </c>
      <c r="E57" s="815" t="str">
        <f ca="1">IFERROR(CONCATENATE(VLOOKUP($B57,jednotlivci!$A$5:$U$164,COUNTA(jednotlivci!$A$4:$H$4),0),"/",VLOOKUP($B57,jednotlivci!$A$5:$U$164,COUNTA(jednotlivci!$A$4:$J$4),0)),"")</f>
        <v>6/2</v>
      </c>
      <c r="F57" s="793">
        <f ca="1">IFERROR(VLOOKUP($B57,jednotlivci!$A$5:$U$164,COUNTA(jednotlivci!$A$4:$I$4),0),"")</f>
        <v>2</v>
      </c>
      <c r="G57" s="739">
        <f ca="1">IFERROR(VLOOKUP($B57,jednotlivci!$A$5:$U$164,COUNTA(jednotlivci!$A$4:$L$4),0),"")</f>
        <v>25</v>
      </c>
      <c r="H57" s="662">
        <f ca="1">IFERROR(VLOOKUP($B57,jednotlivci!$A$5:$U$164,COUNTA(jednotlivci!$A$4:$N$4),0),"")</f>
        <v>84</v>
      </c>
      <c r="I57" s="663">
        <f ca="1">IFERROR(VLOOKUP($B57,jednotlivci!$A$5:$U$164,COUNTA(jednotlivci!$A$4:$P$4),0),"")</f>
        <v>0.29761904761904762</v>
      </c>
    </row>
    <row r="58" spans="1:9" x14ac:dyDescent="0.25">
      <c r="A58" s="407">
        <v>56</v>
      </c>
      <c r="B58" s="407" t="str">
        <f ca="1">IFERROR(VLOOKUP(CONCATENATE($C58,"_",COUNTIF($C$3:$C58,$C58)),jednotlivci!$A$5:$U$164,COUNTA(jednotlivci!$A$4:$A$4),0),"")</f>
        <v>56_1</v>
      </c>
      <c r="C58" s="664">
        <f ca="1">IF(C57=MAX(jednotlivci!S$5:S$164)+1,"",IF(ISERROR(VLOOKUP(A58,jednotlivci!S$5:S$164,1,0)),C57,A58))</f>
        <v>56</v>
      </c>
      <c r="D58" s="660" t="str">
        <f ca="1">IFERROR(VLOOKUP($B58,jednotlivci!$A$5:$U$164,COUNTA(jednotlivci!$A$4:$D$4),0),"")</f>
        <v>Gerhard Milan</v>
      </c>
      <c r="E58" s="815" t="str">
        <f ca="1">IFERROR(CONCATENATE(VLOOKUP($B58,jednotlivci!$A$5:$U$164,COUNTA(jednotlivci!$A$4:$H$4),0),"/",VLOOKUP($B58,jednotlivci!$A$5:$U$164,COUNTA(jednotlivci!$A$4:$J$4),0)),"")</f>
        <v>4/1</v>
      </c>
      <c r="F58" s="793">
        <f ca="1">IFERROR(VLOOKUP($B58,jednotlivci!$A$5:$U$164,COUNTA(jednotlivci!$A$4:$I$4),0),"")</f>
        <v>0</v>
      </c>
      <c r="G58" s="739">
        <f ca="1">IFERROR(VLOOKUP($B58,jednotlivci!$A$5:$U$164,COUNTA(jednotlivci!$A$4:$L$4),0),"")</f>
        <v>13</v>
      </c>
      <c r="H58" s="662">
        <f ca="1">IFERROR(VLOOKUP($B58,jednotlivci!$A$5:$U$164,COUNTA(jednotlivci!$A$4:$N$4),0),"")</f>
        <v>44</v>
      </c>
      <c r="I58" s="663">
        <f ca="1">IFERROR(VLOOKUP($B58,jednotlivci!$A$5:$U$164,COUNTA(jednotlivci!$A$4:$P$4),0),"")</f>
        <v>0.29545454545454547</v>
      </c>
    </row>
    <row r="59" spans="1:9" x14ac:dyDescent="0.25">
      <c r="A59" s="407">
        <v>57</v>
      </c>
      <c r="B59" s="407" t="str">
        <f ca="1">IFERROR(VLOOKUP(CONCATENATE($C59,"_",COUNTIF($C$3:$C59,$C59)),jednotlivci!$A$5:$U$164,COUNTA(jednotlivci!$A$4:$A$4),0),"")</f>
        <v>57_1</v>
      </c>
      <c r="C59" s="664">
        <f ca="1">IF(C58=MAX(jednotlivci!S$5:S$164)+1,"",IF(ISERROR(VLOOKUP(A59,jednotlivci!S$5:S$164,1,0)),C58,A59))</f>
        <v>57</v>
      </c>
      <c r="D59" s="660" t="str">
        <f ca="1">IFERROR(VLOOKUP($B59,jednotlivci!$A$5:$U$164,COUNTA(jednotlivci!$A$4:$D$4),0),"")</f>
        <v>Krajča Aleš</v>
      </c>
      <c r="E59" s="815" t="str">
        <f ca="1">IFERROR(CONCATENATE(VLOOKUP($B59,jednotlivci!$A$5:$U$164,COUNTA(jednotlivci!$A$4:$H$4),0),"/",VLOOKUP($B59,jednotlivci!$A$5:$U$164,COUNTA(jednotlivci!$A$4:$J$4),0)),"")</f>
        <v>5/0</v>
      </c>
      <c r="F59" s="793">
        <f ca="1">IFERROR(VLOOKUP($B59,jednotlivci!$A$5:$U$164,COUNTA(jednotlivci!$A$4:$I$4),0),"")</f>
        <v>0</v>
      </c>
      <c r="G59" s="739">
        <f ca="1">IFERROR(VLOOKUP($B59,jednotlivci!$A$5:$U$164,COUNTA(jednotlivci!$A$4:$L$4),0),"")</f>
        <v>19</v>
      </c>
      <c r="H59" s="662">
        <f ca="1">IFERROR(VLOOKUP($B59,jednotlivci!$A$5:$U$164,COUNTA(jednotlivci!$A$4:$N$4),0),"")</f>
        <v>66</v>
      </c>
      <c r="I59" s="663">
        <f ca="1">IFERROR(VLOOKUP($B59,jednotlivci!$A$5:$U$164,COUNTA(jednotlivci!$A$4:$P$4),0),"")</f>
        <v>0.2878787878787879</v>
      </c>
    </row>
    <row r="60" spans="1:9" x14ac:dyDescent="0.25">
      <c r="A60" s="407">
        <v>58</v>
      </c>
      <c r="B60" s="407" t="str">
        <f ca="1">IFERROR(VLOOKUP(CONCATENATE($C60,"_",COUNTIF($C$3:$C60,$C60)),jednotlivci!$A$5:$U$164,COUNTA(jednotlivci!$A$4:$A$4),0),"")</f>
        <v>58_1</v>
      </c>
      <c r="C60" s="664">
        <f ca="1">IF(C59=MAX(jednotlivci!S$5:S$164)+1,"",IF(ISERROR(VLOOKUP(A60,jednotlivci!S$5:S$164,1,0)),C59,A60))</f>
        <v>58</v>
      </c>
      <c r="D60" s="660" t="str">
        <f ca="1">IFERROR(VLOOKUP($B60,jednotlivci!$A$5:$U$164,COUNTA(jednotlivci!$A$4:$D$4),0),"")</f>
        <v>Harák Ivo</v>
      </c>
      <c r="E60" s="815" t="str">
        <f ca="1">IFERROR(CONCATENATE(VLOOKUP($B60,jednotlivci!$A$5:$U$164,COUNTA(jednotlivci!$A$4:$H$4),0),"/",VLOOKUP($B60,jednotlivci!$A$5:$U$164,COUNTA(jednotlivci!$A$4:$J$4),0)),"")</f>
        <v>5/1</v>
      </c>
      <c r="F60" s="793">
        <f ca="1">IFERROR(VLOOKUP($B60,jednotlivci!$A$5:$U$164,COUNTA(jednotlivci!$A$4:$I$4),0),"")</f>
        <v>0</v>
      </c>
      <c r="G60" s="739">
        <f ca="1">IFERROR(VLOOKUP($B60,jednotlivci!$A$5:$U$164,COUNTA(jednotlivci!$A$4:$L$4),0),"")</f>
        <v>14</v>
      </c>
      <c r="H60" s="662">
        <f ca="1">IFERROR(VLOOKUP($B60,jednotlivci!$A$5:$U$164,COUNTA(jednotlivci!$A$4:$N$4),0),"")</f>
        <v>50</v>
      </c>
      <c r="I60" s="663">
        <f ca="1">IFERROR(VLOOKUP($B60,jednotlivci!$A$5:$U$164,COUNTA(jednotlivci!$A$4:$P$4),0),"")</f>
        <v>0.28000000000000003</v>
      </c>
    </row>
    <row r="61" spans="1:9" x14ac:dyDescent="0.25">
      <c r="A61" s="407">
        <v>59</v>
      </c>
      <c r="B61" s="407" t="str">
        <f ca="1">IFERROR(VLOOKUP(CONCATENATE($C61,"_",COUNTIF($C$3:$C61,$C61)),jednotlivci!$A$5:$U$164,COUNTA(jednotlivci!$A$4:$A$4),0),"")</f>
        <v>59_1</v>
      </c>
      <c r="C61" s="664">
        <f ca="1">IF(C60=MAX(jednotlivci!S$5:S$164)+1,"",IF(ISERROR(VLOOKUP(A61,jednotlivci!S$5:S$164,1,0)),C60,A61))</f>
        <v>59</v>
      </c>
      <c r="D61" s="660" t="str">
        <f ca="1">IFERROR(VLOOKUP($B61,jednotlivci!$A$5:$U$164,COUNTA(jednotlivci!$A$4:$D$4),0),"")</f>
        <v>Novák Lukáš</v>
      </c>
      <c r="E61" s="815" t="str">
        <f ca="1">IFERROR(CONCATENATE(VLOOKUP($B61,jednotlivci!$A$5:$U$164,COUNTA(jednotlivci!$A$4:$H$4),0),"/",VLOOKUP($B61,jednotlivci!$A$5:$U$164,COUNTA(jednotlivci!$A$4:$J$4),0)),"")</f>
        <v>5/1</v>
      </c>
      <c r="F61" s="793">
        <f ca="1">IFERROR(VLOOKUP($B61,jednotlivci!$A$5:$U$164,COUNTA(jednotlivci!$A$4:$I$4),0),"")</f>
        <v>0</v>
      </c>
      <c r="G61" s="739">
        <f ca="1">IFERROR(VLOOKUP($B61,jednotlivci!$A$5:$U$164,COUNTA(jednotlivci!$A$4:$L$4),0),"")</f>
        <v>15</v>
      </c>
      <c r="H61" s="662">
        <f ca="1">IFERROR(VLOOKUP($B61,jednotlivci!$A$5:$U$164,COUNTA(jednotlivci!$A$4:$N$4),0),"")</f>
        <v>54</v>
      </c>
      <c r="I61" s="663">
        <f ca="1">IFERROR(VLOOKUP($B61,jednotlivci!$A$5:$U$164,COUNTA(jednotlivci!$A$4:$P$4),0),"")</f>
        <v>0.27777777777777779</v>
      </c>
    </row>
    <row r="62" spans="1:9" x14ac:dyDescent="0.25">
      <c r="A62" s="407">
        <v>60</v>
      </c>
      <c r="B62" s="407" t="str">
        <f ca="1">IFERROR(VLOOKUP(CONCATENATE($C62,"_",COUNTIF($C$3:$C62,$C62)),jednotlivci!$A$5:$U$164,COUNTA(jednotlivci!$A$4:$A$4),0),"")</f>
        <v>60_1</v>
      </c>
      <c r="C62" s="664">
        <f ca="1">IF(C61=MAX(jednotlivci!S$5:S$164)+1,"",IF(ISERROR(VLOOKUP(A62,jednotlivci!S$5:S$164,1,0)),C61,A62))</f>
        <v>60</v>
      </c>
      <c r="D62" s="660" t="str">
        <f ca="1">IFERROR(VLOOKUP($B62,jednotlivci!$A$5:$U$164,COUNTA(jednotlivci!$A$4:$D$4),0),"")</f>
        <v>Neliba Rudolf</v>
      </c>
      <c r="E62" s="815" t="str">
        <f ca="1">IFERROR(CONCATENATE(VLOOKUP($B62,jednotlivci!$A$5:$U$164,COUNTA(jednotlivci!$A$4:$H$4),0),"/",VLOOKUP($B62,jednotlivci!$A$5:$U$164,COUNTA(jednotlivci!$A$4:$J$4),0)),"")</f>
        <v>4/0</v>
      </c>
      <c r="F62" s="793">
        <f ca="1">IFERROR(VLOOKUP($B62,jednotlivci!$A$5:$U$164,COUNTA(jednotlivci!$A$4:$I$4),0),"")</f>
        <v>0</v>
      </c>
      <c r="G62" s="739">
        <f ca="1">IFERROR(VLOOKUP($B62,jednotlivci!$A$5:$U$164,COUNTA(jednotlivci!$A$4:$L$4),0),"")</f>
        <v>11</v>
      </c>
      <c r="H62" s="662">
        <f ca="1">IFERROR(VLOOKUP($B62,jednotlivci!$A$5:$U$164,COUNTA(jednotlivci!$A$4:$N$4),0),"")</f>
        <v>40</v>
      </c>
      <c r="I62" s="663">
        <f ca="1">IFERROR(VLOOKUP($B62,jednotlivci!$A$5:$U$164,COUNTA(jednotlivci!$A$4:$P$4),0),"")</f>
        <v>0.27500000000000002</v>
      </c>
    </row>
    <row r="63" spans="1:9" x14ac:dyDescent="0.25">
      <c r="A63" s="407">
        <v>61</v>
      </c>
      <c r="B63" s="407" t="str">
        <f ca="1">IFERROR(VLOOKUP(CONCATENATE($C63,"_",COUNTIF($C$3:$C63,$C63)),jednotlivci!$A$5:$U$164,COUNTA(jednotlivci!$A$4:$A$4),0),"")</f>
        <v>61_1</v>
      </c>
      <c r="C63" s="664">
        <f ca="1">IF(C62=MAX(jednotlivci!S$5:S$164)+1,"",IF(ISERROR(VLOOKUP(A63,jednotlivci!S$5:S$164,1,0)),C62,A63))</f>
        <v>61</v>
      </c>
      <c r="D63" s="660" t="str">
        <f ca="1">IFERROR(VLOOKUP($B63,jednotlivci!$A$5:$U$164,COUNTA(jednotlivci!$A$4:$D$4),0),"")</f>
        <v>Tůma Nicolas</v>
      </c>
      <c r="E63" s="815" t="str">
        <f ca="1">IFERROR(CONCATENATE(VLOOKUP($B63,jednotlivci!$A$5:$U$164,COUNTA(jednotlivci!$A$4:$H$4),0),"/",VLOOKUP($B63,jednotlivci!$A$5:$U$164,COUNTA(jednotlivci!$A$4:$J$4),0)),"")</f>
        <v>5/0</v>
      </c>
      <c r="F63" s="793">
        <f ca="1">IFERROR(VLOOKUP($B63,jednotlivci!$A$5:$U$164,COUNTA(jednotlivci!$A$4:$I$4),0),"")</f>
        <v>0</v>
      </c>
      <c r="G63" s="739">
        <f ca="1">IFERROR(VLOOKUP($B63,jednotlivci!$A$5:$U$164,COUNTA(jednotlivci!$A$4:$L$4),0),"")</f>
        <v>17</v>
      </c>
      <c r="H63" s="662">
        <f ca="1">IFERROR(VLOOKUP($B63,jednotlivci!$A$5:$U$164,COUNTA(jednotlivci!$A$4:$N$4),0),"")</f>
        <v>62</v>
      </c>
      <c r="I63" s="663">
        <f ca="1">IFERROR(VLOOKUP($B63,jednotlivci!$A$5:$U$164,COUNTA(jednotlivci!$A$4:$P$4),0),"")</f>
        <v>0.27419354838709675</v>
      </c>
    </row>
    <row r="64" spans="1:9" x14ac:dyDescent="0.25">
      <c r="A64" s="407">
        <v>62</v>
      </c>
      <c r="B64" s="407" t="str">
        <f ca="1">IFERROR(VLOOKUP(CONCATENATE($C64,"_",COUNTIF($C$3:$C64,$C64)),jednotlivci!$A$5:$U$164,COUNTA(jednotlivci!$A$4:$A$4),0),"")</f>
        <v>62_1</v>
      </c>
      <c r="C64" s="664">
        <f ca="1">IF(C63=MAX(jednotlivci!S$5:S$164)+1,"",IF(ISERROR(VLOOKUP(A64,jednotlivci!S$5:S$164,1,0)),C63,A64))</f>
        <v>62</v>
      </c>
      <c r="D64" s="660" t="str">
        <f ca="1">IFERROR(VLOOKUP($B64,jednotlivci!$A$5:$U$164,COUNTA(jednotlivci!$A$4:$D$4),0),"")</f>
        <v>Egersdorfová Martina</v>
      </c>
      <c r="E64" s="815" t="str">
        <f ca="1">IFERROR(CONCATENATE(VLOOKUP($B64,jednotlivci!$A$5:$U$164,COUNTA(jednotlivci!$A$4:$H$4),0),"/",VLOOKUP($B64,jednotlivci!$A$5:$U$164,COUNTA(jednotlivci!$A$4:$J$4),0)),"")</f>
        <v>6/2</v>
      </c>
      <c r="F64" s="793">
        <f ca="1">IFERROR(VLOOKUP($B64,jednotlivci!$A$5:$U$164,COUNTA(jednotlivci!$A$4:$I$4),0),"")</f>
        <v>2</v>
      </c>
      <c r="G64" s="739">
        <f ca="1">IFERROR(VLOOKUP($B64,jednotlivci!$A$5:$U$164,COUNTA(jednotlivci!$A$4:$L$4),0),"")</f>
        <v>19</v>
      </c>
      <c r="H64" s="662">
        <f ca="1">IFERROR(VLOOKUP($B64,jednotlivci!$A$5:$U$164,COUNTA(jednotlivci!$A$4:$N$4),0),"")</f>
        <v>70</v>
      </c>
      <c r="I64" s="663">
        <f ca="1">IFERROR(VLOOKUP($B64,jednotlivci!$A$5:$U$164,COUNTA(jednotlivci!$A$4:$P$4),0),"")</f>
        <v>0.27142857142857141</v>
      </c>
    </row>
    <row r="65" spans="1:9" x14ac:dyDescent="0.25">
      <c r="A65" s="407">
        <v>63</v>
      </c>
      <c r="B65" s="407" t="str">
        <f ca="1">IFERROR(VLOOKUP(CONCATENATE($C65,"_",COUNTIF($C$3:$C65,$C65)),jednotlivci!$A$5:$U$164,COUNTA(jednotlivci!$A$4:$A$4),0),"")</f>
        <v>63_1</v>
      </c>
      <c r="C65" s="664">
        <f ca="1">IF(C64=MAX(jednotlivci!S$5:S$164)+1,"",IF(ISERROR(VLOOKUP(A65,jednotlivci!S$5:S$164,1,0)),C64,A65))</f>
        <v>63</v>
      </c>
      <c r="D65" s="660" t="str">
        <f ca="1">IFERROR(VLOOKUP($B65,jednotlivci!$A$5:$U$164,COUNTA(jednotlivci!$A$4:$D$4),0),"")</f>
        <v>Michel Lukáš</v>
      </c>
      <c r="E65" s="815" t="str">
        <f ca="1">IFERROR(CONCATENATE(VLOOKUP($B65,jednotlivci!$A$5:$U$164,COUNTA(jednotlivci!$A$4:$H$4),0),"/",VLOOKUP($B65,jednotlivci!$A$5:$U$164,COUNTA(jednotlivci!$A$4:$J$4),0)),"")</f>
        <v>5/1</v>
      </c>
      <c r="F65" s="793">
        <f ca="1">IFERROR(VLOOKUP($B65,jednotlivci!$A$5:$U$164,COUNTA(jednotlivci!$A$4:$I$4),0),"")</f>
        <v>0</v>
      </c>
      <c r="G65" s="739">
        <f ca="1">IFERROR(VLOOKUP($B65,jednotlivci!$A$5:$U$164,COUNTA(jednotlivci!$A$4:$L$4),0),"")</f>
        <v>12</v>
      </c>
      <c r="H65" s="662">
        <f ca="1">IFERROR(VLOOKUP($B65,jednotlivci!$A$5:$U$164,COUNTA(jednotlivci!$A$4:$N$4),0),"")</f>
        <v>51</v>
      </c>
      <c r="I65" s="663">
        <f ca="1">IFERROR(VLOOKUP($B65,jednotlivci!$A$5:$U$164,COUNTA(jednotlivci!$A$4:$P$4),0),"")</f>
        <v>0.23529411764705882</v>
      </c>
    </row>
    <row r="66" spans="1:9" x14ac:dyDescent="0.25">
      <c r="A66" s="407">
        <v>64</v>
      </c>
      <c r="B66" s="407" t="str">
        <f ca="1">IFERROR(VLOOKUP(CONCATENATE($C66,"_",COUNTIF($C$3:$C66,$C66)),jednotlivci!$A$5:$U$164,COUNTA(jednotlivci!$A$4:$A$4),0),"")</f>
        <v>64_1</v>
      </c>
      <c r="C66" s="664">
        <f ca="1">IF(C65=MAX(jednotlivci!S$5:S$164)+1,"",IF(ISERROR(VLOOKUP(A66,jednotlivci!S$5:S$164,1,0)),C65,A66))</f>
        <v>64</v>
      </c>
      <c r="D66" s="814" t="str">
        <f ca="1">IFERROR(VLOOKUP($B66,jednotlivci!$A$5:$U$164,COUNTA(jednotlivci!$A$4:$D$4),0),"")</f>
        <v>Černý Jan</v>
      </c>
      <c r="E66" s="815" t="str">
        <f ca="1">IFERROR(CONCATENATE(VLOOKUP($B66,jednotlivci!$A$5:$U$164,COUNTA(jednotlivci!$A$4:$H$4),0),"/",VLOOKUP($B66,jednotlivci!$A$5:$U$164,COUNTA(jednotlivci!$A$4:$J$4),0)),"")</f>
        <v>5/0</v>
      </c>
      <c r="F66" s="817">
        <f ca="1">IFERROR(VLOOKUP($B66,jednotlivci!$A$5:$U$164,COUNTA(jednotlivci!$A$4:$I$4),0),"")</f>
        <v>0</v>
      </c>
      <c r="G66" s="816">
        <f ca="1">IFERROR(VLOOKUP($B66,jednotlivci!$A$5:$U$164,COUNTA(jednotlivci!$A$4:$L$4),0),"")</f>
        <v>15</v>
      </c>
      <c r="H66" s="791">
        <f ca="1">IFERROR(VLOOKUP($B66,jednotlivci!$A$5:$U$164,COUNTA(jednotlivci!$A$4:$N$4),0),"")</f>
        <v>66</v>
      </c>
      <c r="I66" s="663">
        <f ca="1">IFERROR(VLOOKUP($B66,jednotlivci!$A$5:$U$164,COUNTA(jednotlivci!$A$4:$P$4),0),"")</f>
        <v>0.22727272727272727</v>
      </c>
    </row>
    <row r="67" spans="1:9" x14ac:dyDescent="0.25">
      <c r="A67" s="407">
        <v>65</v>
      </c>
      <c r="B67" s="407" t="str">
        <f ca="1">IFERROR(VLOOKUP(CONCATENATE($C67,"_",COUNTIF($C$3:$C67,$C67)),jednotlivci!$A$5:$U$164,COUNTA(jednotlivci!$A$4:$A$4),0),"")</f>
        <v>65_1</v>
      </c>
      <c r="C67" s="664">
        <f ca="1">IF(C66=MAX(jednotlivci!S$5:S$164)+1,"",IF(ISERROR(VLOOKUP(A67,jednotlivci!S$5:S$164,1,0)),C66,A67))</f>
        <v>65</v>
      </c>
      <c r="D67" s="814" t="str">
        <f ca="1">IFERROR(VLOOKUP($B67,jednotlivci!$A$5:$U$164,COUNTA(jednotlivci!$A$4:$D$4),0),"")</f>
        <v>Fořt Dominik</v>
      </c>
      <c r="E67" s="815" t="str">
        <f ca="1">IFERROR(CONCATENATE(VLOOKUP($B67,jednotlivci!$A$5:$U$164,COUNTA(jednotlivci!$A$4:$H$4),0),"/",VLOOKUP($B67,jednotlivci!$A$5:$U$164,COUNTA(jednotlivci!$A$4:$J$4),0)),"")</f>
        <v>5/1</v>
      </c>
      <c r="F67" s="817">
        <f ca="1">IFERROR(VLOOKUP($B67,jednotlivci!$A$5:$U$164,COUNTA(jednotlivci!$A$4:$I$4),0),"")</f>
        <v>1</v>
      </c>
      <c r="G67" s="816">
        <f ca="1">IFERROR(VLOOKUP($B67,jednotlivci!$A$5:$U$164,COUNTA(jednotlivci!$A$4:$L$4),0),"")</f>
        <v>12</v>
      </c>
      <c r="H67" s="791">
        <f ca="1">IFERROR(VLOOKUP($B67,jednotlivci!$A$5:$U$164,COUNTA(jednotlivci!$A$4:$N$4),0),"")</f>
        <v>54</v>
      </c>
      <c r="I67" s="663">
        <f ca="1">IFERROR(VLOOKUP($B67,jednotlivci!$A$5:$U$164,COUNTA(jednotlivci!$A$4:$P$4),0),"")</f>
        <v>0.22222222222222221</v>
      </c>
    </row>
    <row r="68" spans="1:9" x14ac:dyDescent="0.25">
      <c r="A68" s="407">
        <v>66</v>
      </c>
      <c r="B68" s="407" t="str">
        <f ca="1">IFERROR(VLOOKUP(CONCATENATE($C68,"_",COUNTIF($C$3:$C68,$C68)),jednotlivci!$A$5:$U$164,COUNTA(jednotlivci!$A$4:$A$4),0),"")</f>
        <v>66_1</v>
      </c>
      <c r="C68" s="664">
        <f ca="1">IF(C67=MAX(jednotlivci!S$5:S$164)+1,"",IF(ISERROR(VLOOKUP(A68,jednotlivci!S$5:S$164,1,0)),C67,A68))</f>
        <v>66</v>
      </c>
      <c r="D68" s="814" t="str">
        <f ca="1">IFERROR(VLOOKUP($B68,jednotlivci!$A$5:$U$164,COUNTA(jednotlivci!$A$4:$D$4),0),"")</f>
        <v>Klímová Dominika</v>
      </c>
      <c r="E68" s="815" t="str">
        <f ca="1">IFERROR(CONCATENATE(VLOOKUP($B68,jednotlivci!$A$5:$U$164,COUNTA(jednotlivci!$A$4:$H$4),0),"/",VLOOKUP($B68,jednotlivci!$A$5:$U$164,COUNTA(jednotlivci!$A$4:$J$4),0)),"")</f>
        <v>4/1</v>
      </c>
      <c r="F68" s="817">
        <f ca="1">IFERROR(VLOOKUP($B68,jednotlivci!$A$5:$U$164,COUNTA(jednotlivci!$A$4:$I$4),0),"")</f>
        <v>0</v>
      </c>
      <c r="G68" s="816">
        <f ca="1">IFERROR(VLOOKUP($B68,jednotlivci!$A$5:$U$164,COUNTA(jednotlivci!$A$4:$L$4),0),"")</f>
        <v>11</v>
      </c>
      <c r="H68" s="791">
        <f ca="1">IFERROR(VLOOKUP($B68,jednotlivci!$A$5:$U$164,COUNTA(jednotlivci!$A$4:$N$4),0),"")</f>
        <v>50</v>
      </c>
      <c r="I68" s="663">
        <f ca="1">IFERROR(VLOOKUP($B68,jednotlivci!$A$5:$U$164,COUNTA(jednotlivci!$A$4:$P$4),0),"")</f>
        <v>0.22</v>
      </c>
    </row>
    <row r="69" spans="1:9" x14ac:dyDescent="0.25">
      <c r="A69" s="407">
        <v>67</v>
      </c>
      <c r="B69" s="407" t="str">
        <f ca="1">IFERROR(VLOOKUP(CONCATENATE($C69,"_",COUNTIF($C$3:$C69,$C69)),jednotlivci!$A$5:$U$164,COUNTA(jednotlivci!$A$4:$A$4),0),"")</f>
        <v>67_1</v>
      </c>
      <c r="C69" s="664">
        <f ca="1">IF(C68=MAX(jednotlivci!S$5:S$164)+1,"",IF(ISERROR(VLOOKUP(A69,jednotlivci!S$5:S$164,1,0)),C68,A69))</f>
        <v>67</v>
      </c>
      <c r="D69" s="660" t="str">
        <f ca="1">IFERROR(VLOOKUP($B69,jednotlivci!$A$5:$U$164,COUNTA(jednotlivci!$A$4:$D$4),0),"")</f>
        <v>Hrubá Michaela</v>
      </c>
      <c r="E69" s="815" t="str">
        <f ca="1">IFERROR(CONCATENATE(VLOOKUP($B69,jednotlivci!$A$5:$U$164,COUNTA(jednotlivci!$A$4:$H$4),0),"/",VLOOKUP($B69,jednotlivci!$A$5:$U$164,COUNTA(jednotlivci!$A$4:$J$4),0)),"")</f>
        <v>5/2</v>
      </c>
      <c r="F69" s="793">
        <f ca="1">IFERROR(VLOOKUP($B69,jednotlivci!$A$5:$U$164,COUNTA(jednotlivci!$A$4:$I$4),0),"")</f>
        <v>1</v>
      </c>
      <c r="G69" s="739">
        <f ca="1">IFERROR(VLOOKUP($B69,jednotlivci!$A$5:$U$164,COUNTA(jednotlivci!$A$4:$L$4),0),"")</f>
        <v>14</v>
      </c>
      <c r="H69" s="662">
        <f ca="1">IFERROR(VLOOKUP($B69,jednotlivci!$A$5:$U$164,COUNTA(jednotlivci!$A$4:$N$4),0),"")</f>
        <v>64</v>
      </c>
      <c r="I69" s="663">
        <f ca="1">IFERROR(VLOOKUP($B69,jednotlivci!$A$5:$U$164,COUNTA(jednotlivci!$A$4:$P$4),0),"")</f>
        <v>0.21875</v>
      </c>
    </row>
    <row r="70" spans="1:9" x14ac:dyDescent="0.25">
      <c r="A70" s="407">
        <v>68</v>
      </c>
      <c r="B70" s="407" t="str">
        <f ca="1">IFERROR(VLOOKUP(CONCATENATE($C70,"_",COUNTIF($C$3:$C70,$C70)),jednotlivci!$A$5:$U$164,COUNTA(jednotlivci!$A$4:$A$4),0),"")</f>
        <v>68_1</v>
      </c>
      <c r="C70" s="664">
        <f ca="1">IF(C69=MAX(jednotlivci!S$5:S$164)+1,"",IF(ISERROR(VLOOKUP(A70,jednotlivci!S$5:S$164,1,0)),C69,A70))</f>
        <v>68</v>
      </c>
      <c r="D70" s="660" t="str">
        <f ca="1">IFERROR(VLOOKUP($B70,jednotlivci!$A$5:$U$164,COUNTA(jednotlivci!$A$4:$D$4),0),"")</f>
        <v>Hub Adam</v>
      </c>
      <c r="E70" s="815" t="str">
        <f ca="1">IFERROR(CONCATENATE(VLOOKUP($B70,jednotlivci!$A$5:$U$164,COUNTA(jednotlivci!$A$4:$H$4),0),"/",VLOOKUP($B70,jednotlivci!$A$5:$U$164,COUNTA(jednotlivci!$A$4:$J$4),0)),"")</f>
        <v>5/1</v>
      </c>
      <c r="F70" s="793">
        <f ca="1">IFERROR(VLOOKUP($B70,jednotlivci!$A$5:$U$164,COUNTA(jednotlivci!$A$4:$I$4),0),"")</f>
        <v>0</v>
      </c>
      <c r="G70" s="739">
        <f ca="1">IFERROR(VLOOKUP($B70,jednotlivci!$A$5:$U$164,COUNTA(jednotlivci!$A$4:$L$4),0),"")</f>
        <v>13</v>
      </c>
      <c r="H70" s="662">
        <f ca="1">IFERROR(VLOOKUP($B70,jednotlivci!$A$5:$U$164,COUNTA(jednotlivci!$A$4:$N$4),0),"")</f>
        <v>67</v>
      </c>
      <c r="I70" s="663">
        <f ca="1">IFERROR(VLOOKUP($B70,jednotlivci!$A$5:$U$164,COUNTA(jednotlivci!$A$4:$P$4),0),"")</f>
        <v>0.19402985074626866</v>
      </c>
    </row>
    <row r="71" spans="1:9" x14ac:dyDescent="0.25">
      <c r="A71" s="407">
        <v>69</v>
      </c>
      <c r="B71" s="407" t="str">
        <f ca="1">IFERROR(VLOOKUP(CONCATENATE($C71,"_",COUNTIF($C$3:$C71,$C71)),jednotlivci!$A$5:$U$164,COUNTA(jednotlivci!$A$4:$A$4),0),"")</f>
        <v>69_1</v>
      </c>
      <c r="C71" s="664">
        <f ca="1">IF(C70=MAX(jednotlivci!S$5:S$164)+1,"",IF(ISERROR(VLOOKUP(A71,jednotlivci!S$5:S$164,1,0)),C70,A71))</f>
        <v>69</v>
      </c>
      <c r="D71" s="660" t="str">
        <f ca="1">IFERROR(VLOOKUP($B71,jednotlivci!$A$5:$U$164,COUNTA(jednotlivci!$A$4:$D$4),0),"")</f>
        <v>Hanžl Lubor</v>
      </c>
      <c r="E71" s="815" t="str">
        <f ca="1">IFERROR(CONCATENATE(VLOOKUP($B71,jednotlivci!$A$5:$U$164,COUNTA(jednotlivci!$A$4:$H$4),0),"/",VLOOKUP($B71,jednotlivci!$A$5:$U$164,COUNTA(jednotlivci!$A$4:$J$4),0)),"")</f>
        <v>4/0</v>
      </c>
      <c r="F71" s="793">
        <f ca="1">IFERROR(VLOOKUP($B71,jednotlivci!$A$5:$U$164,COUNTA(jednotlivci!$A$4:$I$4),0),"")</f>
        <v>0</v>
      </c>
      <c r="G71" s="739">
        <f ca="1">IFERROR(VLOOKUP($B71,jednotlivci!$A$5:$U$164,COUNTA(jednotlivci!$A$4:$L$4),0),"")</f>
        <v>9</v>
      </c>
      <c r="H71" s="662">
        <f ca="1">IFERROR(VLOOKUP($B71,jednotlivci!$A$5:$U$164,COUNTA(jednotlivci!$A$4:$N$4),0),"")</f>
        <v>49</v>
      </c>
      <c r="I71" s="663">
        <f ca="1">IFERROR(VLOOKUP($B71,jednotlivci!$A$5:$U$164,COUNTA(jednotlivci!$A$4:$P$4),0),"")</f>
        <v>0.18367346938775511</v>
      </c>
    </row>
    <row r="72" spans="1:9" x14ac:dyDescent="0.25">
      <c r="A72" s="407">
        <v>70</v>
      </c>
      <c r="B72" s="407" t="str">
        <f ca="1">IFERROR(VLOOKUP(CONCATENATE($C72,"_",COUNTIF($C$3:$C72,$C72)),jednotlivci!$A$5:$U$164,COUNTA(jednotlivci!$A$4:$A$4),0),"")</f>
        <v>70_1</v>
      </c>
      <c r="C72" s="664">
        <f ca="1">IF(C71=MAX(jednotlivci!S$5:S$164)+1,"",IF(ISERROR(VLOOKUP(A72,jednotlivci!S$5:S$164,1,0)),C71,A72))</f>
        <v>70</v>
      </c>
      <c r="D72" s="660" t="str">
        <f ca="1">IFERROR(VLOOKUP($B72,jednotlivci!$A$5:$U$164,COUNTA(jednotlivci!$A$4:$D$4),0),"")</f>
        <v>Nový Petr</v>
      </c>
      <c r="E72" s="815" t="str">
        <f ca="1">IFERROR(CONCATENATE(VLOOKUP($B72,jednotlivci!$A$5:$U$164,COUNTA(jednotlivci!$A$4:$H$4),0),"/",VLOOKUP($B72,jednotlivci!$A$5:$U$164,COUNTA(jednotlivci!$A$4:$J$4),0)),"")</f>
        <v>5/0</v>
      </c>
      <c r="F72" s="793">
        <f ca="1">IFERROR(VLOOKUP($B72,jednotlivci!$A$5:$U$164,COUNTA(jednotlivci!$A$4:$I$4),0),"")</f>
        <v>0</v>
      </c>
      <c r="G72" s="739">
        <f ca="1">IFERROR(VLOOKUP($B72,jednotlivci!$A$5:$U$164,COUNTA(jednotlivci!$A$4:$L$4),0),"")</f>
        <v>8</v>
      </c>
      <c r="H72" s="662">
        <f ca="1">IFERROR(VLOOKUP($B72,jednotlivci!$A$5:$U$164,COUNTA(jednotlivci!$A$4:$N$4),0),"")</f>
        <v>47</v>
      </c>
      <c r="I72" s="663">
        <f ca="1">IFERROR(VLOOKUP($B72,jednotlivci!$A$5:$U$164,COUNTA(jednotlivci!$A$4:$P$4),0),"")</f>
        <v>0.1702127659574468</v>
      </c>
    </row>
    <row r="73" spans="1:9" x14ac:dyDescent="0.25">
      <c r="A73" s="407">
        <v>71</v>
      </c>
      <c r="B73" s="407" t="str">
        <f ca="1">IFERROR(VLOOKUP(CONCATENATE($C73,"_",COUNTIF($C$3:$C73,$C73)),jednotlivci!$A$5:$U$164,COUNTA(jednotlivci!$A$4:$A$4),0),"")</f>
        <v>71_1</v>
      </c>
      <c r="C73" s="664">
        <f ca="1">IF(C72=MAX(jednotlivci!S$5:S$164)+1,"",IF(ISERROR(VLOOKUP(A73,jednotlivci!S$5:S$164,1,0)),C72,A73))</f>
        <v>71</v>
      </c>
      <c r="D73" s="660" t="str">
        <f ca="1">IFERROR(VLOOKUP($B73,jednotlivci!$A$5:$U$164,COUNTA(jednotlivci!$A$4:$D$4),0),"")</f>
        <v>Haklička Martin</v>
      </c>
      <c r="E73" s="815" t="str">
        <f ca="1">IFERROR(CONCATENATE(VLOOKUP($B73,jednotlivci!$A$5:$U$164,COUNTA(jednotlivci!$A$4:$H$4),0),"/",VLOOKUP($B73,jednotlivci!$A$5:$U$164,COUNTA(jednotlivci!$A$4:$J$4),0)),"")</f>
        <v>4/0</v>
      </c>
      <c r="F73" s="793">
        <f ca="1">IFERROR(VLOOKUP($B73,jednotlivci!$A$5:$U$164,COUNTA(jednotlivci!$A$4:$I$4),0),"")</f>
        <v>0</v>
      </c>
      <c r="G73" s="739">
        <f ca="1">IFERROR(VLOOKUP($B73,jednotlivci!$A$5:$U$164,COUNTA(jednotlivci!$A$4:$L$4),0),"")</f>
        <v>0</v>
      </c>
      <c r="H73" s="662">
        <f ca="1">IFERROR(VLOOKUP($B73,jednotlivci!$A$5:$U$164,COUNTA(jednotlivci!$A$4:$N$4),0),"")</f>
        <v>24</v>
      </c>
      <c r="I73" s="663">
        <f ca="1">IFERROR(VLOOKUP($B73,jednotlivci!$A$5:$U$164,COUNTA(jednotlivci!$A$4:$P$4),0),"")</f>
        <v>0</v>
      </c>
    </row>
    <row r="74" spans="1:9" x14ac:dyDescent="0.25">
      <c r="A74" s="407">
        <v>72</v>
      </c>
      <c r="B74" s="407" t="str">
        <f ca="1">IFERROR(VLOOKUP(CONCATENATE($C74,"_",COUNTIF($C$3:$C74,$C74)),jednotlivci!$A$5:$U$164,COUNTA(jednotlivci!$A$4:$A$4),0),"")</f>
        <v/>
      </c>
      <c r="C74" s="664">
        <f ca="1">IF(C73=MAX(jednotlivci!S$5:S$164)+1,"",IF(ISERROR(VLOOKUP(A74,jednotlivci!S$5:S$164,1,0)),C73,A74))</f>
        <v>71</v>
      </c>
      <c r="D74" s="660" t="str">
        <f ca="1">IFERROR(VLOOKUP($B74,jednotlivci!$A$5:$U$164,COUNTA(jednotlivci!$A$4:$D$4),0),"")</f>
        <v/>
      </c>
      <c r="E74" s="815" t="str">
        <f ca="1">IFERROR(CONCATENATE(VLOOKUP($B74,jednotlivci!$A$5:$U$164,COUNTA(jednotlivci!$A$4:$H$4),0),"/",VLOOKUP($B74,jednotlivci!$A$5:$U$164,COUNTA(jednotlivci!$A$4:$J$4),0)),"")</f>
        <v/>
      </c>
      <c r="F74" s="793" t="str">
        <f ca="1">IFERROR(VLOOKUP($B74,jednotlivci!$A$5:$U$164,COUNTA(jednotlivci!$A$4:$I$4),0),"")</f>
        <v/>
      </c>
      <c r="G74" s="739" t="str">
        <f ca="1">IFERROR(VLOOKUP($B74,jednotlivci!$A$5:$U$164,COUNTA(jednotlivci!$A$4:$L$4),0),"")</f>
        <v/>
      </c>
      <c r="H74" s="662" t="str">
        <f ca="1">IFERROR(VLOOKUP($B74,jednotlivci!$A$5:$U$164,COUNTA(jednotlivci!$A$4:$N$4),0),"")</f>
        <v/>
      </c>
      <c r="I74" s="663" t="str">
        <f ca="1">IFERROR(VLOOKUP($B74,jednotlivci!$A$5:$U$164,COUNTA(jednotlivci!$A$4:$P$4),0),"")</f>
        <v/>
      </c>
    </row>
    <row r="75" spans="1:9" x14ac:dyDescent="0.25">
      <c r="A75" s="407">
        <v>73</v>
      </c>
      <c r="B75" s="407" t="str">
        <f ca="1">IFERROR(VLOOKUP(CONCATENATE($C75,"_",COUNTIF($C$3:$C75,$C75)),jednotlivci!$A$5:$U$164,COUNTA(jednotlivci!$A$4:$A$4),0),"")</f>
        <v/>
      </c>
      <c r="C75" s="664">
        <f ca="1">IF(C74=MAX(jednotlivci!S$5:S$164)+1,"",IF(ISERROR(VLOOKUP(A75,jednotlivci!S$5:S$164,1,0)),C74,A75))</f>
        <v>71</v>
      </c>
      <c r="D75" s="660" t="str">
        <f ca="1">IFERROR(VLOOKUP($B75,jednotlivci!$A$5:$U$164,COUNTA(jednotlivci!$A$4:$D$4),0),"")</f>
        <v/>
      </c>
      <c r="E75" s="815" t="str">
        <f ca="1">IFERROR(CONCATENATE(VLOOKUP($B75,jednotlivci!$A$5:$U$164,COUNTA(jednotlivci!$A$4:$H$4),0),"/",VLOOKUP($B75,jednotlivci!$A$5:$U$164,COUNTA(jednotlivci!$A$4:$J$4),0)),"")</f>
        <v/>
      </c>
      <c r="F75" s="793" t="str">
        <f ca="1">IFERROR(VLOOKUP($B75,jednotlivci!$A$5:$U$164,COUNTA(jednotlivci!$A$4:$I$4),0),"")</f>
        <v/>
      </c>
      <c r="G75" s="739" t="str">
        <f ca="1">IFERROR(VLOOKUP($B75,jednotlivci!$A$5:$U$164,COUNTA(jednotlivci!$A$4:$L$4),0),"")</f>
        <v/>
      </c>
      <c r="H75" s="662" t="str">
        <f ca="1">IFERROR(VLOOKUP($B75,jednotlivci!$A$5:$U$164,COUNTA(jednotlivci!$A$4:$N$4),0),"")</f>
        <v/>
      </c>
      <c r="I75" s="663" t="str">
        <f ca="1">IFERROR(VLOOKUP($B75,jednotlivci!$A$5:$U$164,COUNTA(jednotlivci!$A$4:$P$4),0),"")</f>
        <v/>
      </c>
    </row>
    <row r="76" spans="1:9" x14ac:dyDescent="0.25">
      <c r="A76" s="407">
        <v>74</v>
      </c>
      <c r="B76" s="407" t="str">
        <f ca="1">IFERROR(VLOOKUP(CONCATENATE($C76,"_",COUNTIF($C$3:$C76,$C76)),jednotlivci!$A$5:$U$164,COUNTA(jednotlivci!$A$4:$A$4),0),"")</f>
        <v/>
      </c>
      <c r="C76" s="664">
        <f ca="1">IF(C75=MAX(jednotlivci!S$5:S$164)+1,"",IF(ISERROR(VLOOKUP(A76,jednotlivci!S$5:S$164,1,0)),C75,A76))</f>
        <v>71</v>
      </c>
      <c r="D76" s="660" t="str">
        <f ca="1">IFERROR(VLOOKUP($B76,jednotlivci!$A$5:$U$164,COUNTA(jednotlivci!$A$4:$D$4),0),"")</f>
        <v/>
      </c>
      <c r="E76" s="815" t="str">
        <f ca="1">IFERROR(CONCATENATE(VLOOKUP($B76,jednotlivci!$A$5:$U$164,COUNTA(jednotlivci!$A$4:$H$4),0),"/",VLOOKUP($B76,jednotlivci!$A$5:$U$164,COUNTA(jednotlivci!$A$4:$J$4),0)),"")</f>
        <v/>
      </c>
      <c r="F76" s="793" t="str">
        <f ca="1">IFERROR(VLOOKUP($B76,jednotlivci!$A$5:$U$164,COUNTA(jednotlivci!$A$4:$I$4),0),"")</f>
        <v/>
      </c>
      <c r="G76" s="739" t="str">
        <f ca="1">IFERROR(VLOOKUP($B76,jednotlivci!$A$5:$U$164,COUNTA(jednotlivci!$A$4:$L$4),0),"")</f>
        <v/>
      </c>
      <c r="H76" s="662" t="str">
        <f ca="1">IFERROR(VLOOKUP($B76,jednotlivci!$A$5:$U$164,COUNTA(jednotlivci!$A$4:$N$4),0),"")</f>
        <v/>
      </c>
      <c r="I76" s="663" t="str">
        <f ca="1">IFERROR(VLOOKUP($B76,jednotlivci!$A$5:$U$164,COUNTA(jednotlivci!$A$4:$P$4),0),"")</f>
        <v/>
      </c>
    </row>
    <row r="77" spans="1:9" x14ac:dyDescent="0.25">
      <c r="A77" s="407">
        <v>75</v>
      </c>
      <c r="B77" s="407" t="str">
        <f ca="1">IFERROR(VLOOKUP(CONCATENATE($C77,"_",COUNTIF($C$3:$C77,$C77)),jednotlivci!$A$5:$U$164,COUNTA(jednotlivci!$A$4:$A$4),0),"")</f>
        <v/>
      </c>
      <c r="C77" s="664">
        <f ca="1">IF(C76=MAX(jednotlivci!S$5:S$164)+1,"",IF(ISERROR(VLOOKUP(A77,jednotlivci!S$5:S$164,1,0)),C76,A77))</f>
        <v>71</v>
      </c>
      <c r="D77" s="660" t="str">
        <f ca="1">IFERROR(VLOOKUP($B77,jednotlivci!$A$5:$U$164,COUNTA(jednotlivci!$A$4:$D$4),0),"")</f>
        <v/>
      </c>
      <c r="E77" s="815" t="str">
        <f ca="1">IFERROR(CONCATENATE(VLOOKUP($B77,jednotlivci!$A$5:$U$164,COUNTA(jednotlivci!$A$4:$H$4),0),"/",VLOOKUP($B77,jednotlivci!$A$5:$U$164,COUNTA(jednotlivci!$A$4:$J$4),0)),"")</f>
        <v/>
      </c>
      <c r="F77" s="793" t="str">
        <f ca="1">IFERROR(VLOOKUP($B77,jednotlivci!$A$5:$U$164,COUNTA(jednotlivci!$A$4:$I$4),0),"")</f>
        <v/>
      </c>
      <c r="G77" s="739" t="str">
        <f ca="1">IFERROR(VLOOKUP($B77,jednotlivci!$A$5:$U$164,COUNTA(jednotlivci!$A$4:$L$4),0),"")</f>
        <v/>
      </c>
      <c r="H77" s="662" t="str">
        <f ca="1">IFERROR(VLOOKUP($B77,jednotlivci!$A$5:$U$164,COUNTA(jednotlivci!$A$4:$N$4),0),"")</f>
        <v/>
      </c>
      <c r="I77" s="663" t="str">
        <f ca="1">IFERROR(VLOOKUP($B77,jednotlivci!$A$5:$U$164,COUNTA(jednotlivci!$A$4:$P$4),0),"")</f>
        <v/>
      </c>
    </row>
    <row r="78" spans="1:9" x14ac:dyDescent="0.25">
      <c r="A78" s="407">
        <v>76</v>
      </c>
      <c r="B78" s="407" t="str">
        <f ca="1">IFERROR(VLOOKUP(CONCATENATE($C78,"_",COUNTIF($C$3:$C78,$C78)),jednotlivci!$A$5:$U$164,COUNTA(jednotlivci!$A$4:$A$4),0),"")</f>
        <v/>
      </c>
      <c r="C78" s="664">
        <f ca="1">IF(C77=MAX(jednotlivci!S$5:S$164)+1,"",IF(ISERROR(VLOOKUP(A78,jednotlivci!S$5:S$164,1,0)),C77,A78))</f>
        <v>71</v>
      </c>
      <c r="D78" s="660" t="str">
        <f ca="1">IFERROR(VLOOKUP($B78,jednotlivci!$A$5:$U$164,COUNTA(jednotlivci!$A$4:$D$4),0),"")</f>
        <v/>
      </c>
      <c r="E78" s="815" t="str">
        <f ca="1">IFERROR(CONCATENATE(VLOOKUP($B78,jednotlivci!$A$5:$U$164,COUNTA(jednotlivci!$A$4:$H$4),0),"/",VLOOKUP($B78,jednotlivci!$A$5:$U$164,COUNTA(jednotlivci!$A$4:$J$4),0)),"")</f>
        <v/>
      </c>
      <c r="F78" s="793" t="str">
        <f ca="1">IFERROR(VLOOKUP($B78,jednotlivci!$A$5:$U$164,COUNTA(jednotlivci!$A$4:$I$4),0),"")</f>
        <v/>
      </c>
      <c r="G78" s="739" t="str">
        <f ca="1">IFERROR(VLOOKUP($B78,jednotlivci!$A$5:$U$164,COUNTA(jednotlivci!$A$4:$L$4),0),"")</f>
        <v/>
      </c>
      <c r="H78" s="662" t="str">
        <f ca="1">IFERROR(VLOOKUP($B78,jednotlivci!$A$5:$U$164,COUNTA(jednotlivci!$A$4:$N$4),0),"")</f>
        <v/>
      </c>
      <c r="I78" s="663" t="str">
        <f ca="1">IFERROR(VLOOKUP($B78,jednotlivci!$A$5:$U$164,COUNTA(jednotlivci!$A$4:$P$4),0),"")</f>
        <v/>
      </c>
    </row>
    <row r="79" spans="1:9" x14ac:dyDescent="0.25">
      <c r="A79" s="407">
        <v>77</v>
      </c>
      <c r="B79" s="407" t="str">
        <f ca="1">IFERROR(VLOOKUP(CONCATENATE($C79,"_",COUNTIF($C$3:$C79,$C79)),jednotlivci!$A$5:$U$164,COUNTA(jednotlivci!$A$4:$A$4),0),"")</f>
        <v/>
      </c>
      <c r="C79" s="664">
        <f ca="1">IF(C78=MAX(jednotlivci!S$5:S$164)+1,"",IF(ISERROR(VLOOKUP(A79,jednotlivci!S$5:S$164,1,0)),C78,A79))</f>
        <v>71</v>
      </c>
      <c r="D79" s="660" t="str">
        <f ca="1">IFERROR(VLOOKUP($B79,jednotlivci!$A$5:$U$164,COUNTA(jednotlivci!$A$4:$D$4),0),"")</f>
        <v/>
      </c>
      <c r="E79" s="815" t="str">
        <f ca="1">IFERROR(CONCATENATE(VLOOKUP($B79,jednotlivci!$A$5:$U$164,COUNTA(jednotlivci!$A$4:$H$4),0),"/",VLOOKUP($B79,jednotlivci!$A$5:$U$164,COUNTA(jednotlivci!$A$4:$J$4),0)),"")</f>
        <v/>
      </c>
      <c r="F79" s="793" t="str">
        <f ca="1">IFERROR(VLOOKUP($B79,jednotlivci!$A$5:$U$164,COUNTA(jednotlivci!$A$4:$I$4),0),"")</f>
        <v/>
      </c>
      <c r="G79" s="739" t="str">
        <f ca="1">IFERROR(VLOOKUP($B79,jednotlivci!$A$5:$U$164,COUNTA(jednotlivci!$A$4:$L$4),0),"")</f>
        <v/>
      </c>
      <c r="H79" s="662" t="str">
        <f ca="1">IFERROR(VLOOKUP($B79,jednotlivci!$A$5:$U$164,COUNTA(jednotlivci!$A$4:$N$4),0),"")</f>
        <v/>
      </c>
      <c r="I79" s="663" t="str">
        <f ca="1">IFERROR(VLOOKUP($B79,jednotlivci!$A$5:$U$164,COUNTA(jednotlivci!$A$4:$P$4),0),"")</f>
        <v/>
      </c>
    </row>
    <row r="80" spans="1:9" x14ac:dyDescent="0.25">
      <c r="A80" s="407">
        <v>78</v>
      </c>
      <c r="B80" s="407" t="str">
        <f ca="1">IFERROR(VLOOKUP(CONCATENATE($C80,"_",COUNTIF($C$3:$C80,$C80)),jednotlivci!$A$5:$U$164,COUNTA(jednotlivci!$A$4:$A$4),0),"")</f>
        <v/>
      </c>
      <c r="C80" s="664">
        <f ca="1">IF(C79=MAX(jednotlivci!S$5:S$164)+1,"",IF(ISERROR(VLOOKUP(A80,jednotlivci!S$5:S$164,1,0)),C79,A80))</f>
        <v>71</v>
      </c>
      <c r="D80" s="660" t="str">
        <f ca="1">IFERROR(VLOOKUP($B80,jednotlivci!$A$5:$U$164,COUNTA(jednotlivci!$A$4:$D$4),0),"")</f>
        <v/>
      </c>
      <c r="E80" s="815" t="str">
        <f ca="1">IFERROR(CONCATENATE(VLOOKUP($B80,jednotlivci!$A$5:$U$164,COUNTA(jednotlivci!$A$4:$H$4),0),"/",VLOOKUP($B80,jednotlivci!$A$5:$U$164,COUNTA(jednotlivci!$A$4:$J$4),0)),"")</f>
        <v/>
      </c>
      <c r="F80" s="793" t="str">
        <f ca="1">IFERROR(VLOOKUP($B80,jednotlivci!$A$5:$U$164,COUNTA(jednotlivci!$A$4:$I$4),0),"")</f>
        <v/>
      </c>
      <c r="G80" s="739" t="str">
        <f ca="1">IFERROR(VLOOKUP($B80,jednotlivci!$A$5:$U$164,COUNTA(jednotlivci!$A$4:$L$4),0),"")</f>
        <v/>
      </c>
      <c r="H80" s="662" t="str">
        <f ca="1">IFERROR(VLOOKUP($B80,jednotlivci!$A$5:$U$164,COUNTA(jednotlivci!$A$4:$N$4),0),"")</f>
        <v/>
      </c>
      <c r="I80" s="663" t="str">
        <f ca="1">IFERROR(VLOOKUP($B80,jednotlivci!$A$5:$U$164,COUNTA(jednotlivci!$A$4:$P$4),0),"")</f>
        <v/>
      </c>
    </row>
    <row r="81" spans="1:9" x14ac:dyDescent="0.25">
      <c r="A81" s="407">
        <v>79</v>
      </c>
      <c r="B81" s="407" t="str">
        <f ca="1">IFERROR(VLOOKUP(CONCATENATE($C81,"_",COUNTIF($C$3:$C81,$C81)),jednotlivci!$A$5:$U$164,COUNTA(jednotlivci!$A$4:$A$4),0),"")</f>
        <v/>
      </c>
      <c r="C81" s="664">
        <f ca="1">IF(C80=MAX(jednotlivci!S$5:S$164)+1,"",IF(ISERROR(VLOOKUP(A81,jednotlivci!S$5:S$164,1,0)),C80,A81))</f>
        <v>71</v>
      </c>
      <c r="D81" s="660" t="str">
        <f ca="1">IFERROR(VLOOKUP($B81,jednotlivci!$A$5:$U$164,COUNTA(jednotlivci!$A$4:$D$4),0),"")</f>
        <v/>
      </c>
      <c r="E81" s="815" t="str">
        <f ca="1">IFERROR(CONCATENATE(VLOOKUP($B81,jednotlivci!$A$5:$U$164,COUNTA(jednotlivci!$A$4:$H$4),0),"/",VLOOKUP($B81,jednotlivci!$A$5:$U$164,COUNTA(jednotlivci!$A$4:$J$4),0)),"")</f>
        <v/>
      </c>
      <c r="F81" s="793" t="str">
        <f ca="1">IFERROR(VLOOKUP($B81,jednotlivci!$A$5:$U$164,COUNTA(jednotlivci!$A$4:$I$4),0),"")</f>
        <v/>
      </c>
      <c r="G81" s="739" t="str">
        <f ca="1">IFERROR(VLOOKUP($B81,jednotlivci!$A$5:$U$164,COUNTA(jednotlivci!$A$4:$L$4),0),"")</f>
        <v/>
      </c>
      <c r="H81" s="662" t="str">
        <f ca="1">IFERROR(VLOOKUP($B81,jednotlivci!$A$5:$U$164,COUNTA(jednotlivci!$A$4:$N$4),0),"")</f>
        <v/>
      </c>
      <c r="I81" s="663" t="str">
        <f ca="1">IFERROR(VLOOKUP($B81,jednotlivci!$A$5:$U$164,COUNTA(jednotlivci!$A$4:$P$4),0),"")</f>
        <v/>
      </c>
    </row>
    <row r="82" spans="1:9" x14ac:dyDescent="0.25">
      <c r="A82" s="407">
        <v>80</v>
      </c>
      <c r="B82" s="407" t="str">
        <f ca="1">IFERROR(VLOOKUP(CONCATENATE($C82,"_",COUNTIF($C$3:$C82,$C82)),jednotlivci!$A$5:$U$164,COUNTA(jednotlivci!$A$4:$A$4),0),"")</f>
        <v/>
      </c>
      <c r="C82" s="664">
        <f ca="1">IF(C81=MAX(jednotlivci!S$5:S$164)+1,"",IF(ISERROR(VLOOKUP(A82,jednotlivci!S$5:S$164,1,0)),C81,A82))</f>
        <v>71</v>
      </c>
      <c r="D82" s="660" t="str">
        <f ca="1">IFERROR(VLOOKUP($B82,jednotlivci!$A$5:$U$164,COUNTA(jednotlivci!$A$4:$D$4),0),"")</f>
        <v/>
      </c>
      <c r="E82" s="815" t="str">
        <f ca="1">IFERROR(CONCATENATE(VLOOKUP($B82,jednotlivci!$A$5:$U$164,COUNTA(jednotlivci!$A$4:$H$4),0),"/",VLOOKUP($B82,jednotlivci!$A$5:$U$164,COUNTA(jednotlivci!$A$4:$J$4),0)),"")</f>
        <v/>
      </c>
      <c r="F82" s="793" t="str">
        <f ca="1">IFERROR(VLOOKUP($B82,jednotlivci!$A$5:$U$164,COUNTA(jednotlivci!$A$4:$I$4),0),"")</f>
        <v/>
      </c>
      <c r="G82" s="739" t="str">
        <f ca="1">IFERROR(VLOOKUP($B82,jednotlivci!$A$5:$U$164,COUNTA(jednotlivci!$A$4:$L$4),0),"")</f>
        <v/>
      </c>
      <c r="H82" s="662" t="str">
        <f ca="1">IFERROR(VLOOKUP($B82,jednotlivci!$A$5:$U$164,COUNTA(jednotlivci!$A$4:$N$4),0),"")</f>
        <v/>
      </c>
      <c r="I82" s="663" t="str">
        <f ca="1">IFERROR(VLOOKUP($B82,jednotlivci!$A$5:$U$164,COUNTA(jednotlivci!$A$4:$P$4),0),"")</f>
        <v/>
      </c>
    </row>
    <row r="83" spans="1:9" x14ac:dyDescent="0.25">
      <c r="A83" s="407">
        <v>81</v>
      </c>
      <c r="B83" s="407" t="str">
        <f ca="1">IFERROR(VLOOKUP(CONCATENATE($C83,"_",COUNTIF($C$3:$C83,$C83)),jednotlivci!$A$5:$U$164,COUNTA(jednotlivci!$A$4:$A$4),0),"")</f>
        <v/>
      </c>
      <c r="C83" s="664">
        <f ca="1">IF(C82=MAX(jednotlivci!S$5:S$164)+1,"",IF(ISERROR(VLOOKUP(A83,jednotlivci!S$5:S$164,1,0)),C82,A83))</f>
        <v>71</v>
      </c>
      <c r="D83" s="660" t="str">
        <f ca="1">IFERROR(VLOOKUP($B83,jednotlivci!$A$5:$U$164,COUNTA(jednotlivci!$A$4:$D$4),0),"")</f>
        <v/>
      </c>
      <c r="E83" s="815" t="str">
        <f ca="1">IFERROR(CONCATENATE(VLOOKUP($B83,jednotlivci!$A$5:$U$164,COUNTA(jednotlivci!$A$4:$H$4),0),"/",VLOOKUP($B83,jednotlivci!$A$5:$U$164,COUNTA(jednotlivci!$A$4:$J$4),0)),"")</f>
        <v/>
      </c>
      <c r="F83" s="793" t="str">
        <f ca="1">IFERROR(VLOOKUP($B83,jednotlivci!$A$5:$U$164,COUNTA(jednotlivci!$A$4:$I$4),0),"")</f>
        <v/>
      </c>
      <c r="G83" s="739" t="str">
        <f ca="1">IFERROR(VLOOKUP($B83,jednotlivci!$A$5:$U$164,COUNTA(jednotlivci!$A$4:$L$4),0),"")</f>
        <v/>
      </c>
      <c r="H83" s="662" t="str">
        <f ca="1">IFERROR(VLOOKUP($B83,jednotlivci!$A$5:$U$164,COUNTA(jednotlivci!$A$4:$N$4),0),"")</f>
        <v/>
      </c>
      <c r="I83" s="663" t="str">
        <f ca="1">IFERROR(VLOOKUP($B83,jednotlivci!$A$5:$U$164,COUNTA(jednotlivci!$A$4:$P$4),0),"")</f>
        <v/>
      </c>
    </row>
    <row r="84" spans="1:9" x14ac:dyDescent="0.25">
      <c r="A84" s="407">
        <v>82</v>
      </c>
      <c r="B84" s="407" t="str">
        <f ca="1">IFERROR(VLOOKUP(CONCATENATE($C84,"_",COUNTIF($C$3:$C84,$C84)),jednotlivci!$A$5:$U$164,COUNTA(jednotlivci!$A$4:$A$4),0),"")</f>
        <v/>
      </c>
      <c r="C84" s="664">
        <f ca="1">IF(C83=MAX(jednotlivci!S$5:S$164)+1,"",IF(ISERROR(VLOOKUP(A84,jednotlivci!S$5:S$164,1,0)),C83,A84))</f>
        <v>71</v>
      </c>
      <c r="D84" s="660" t="str">
        <f ca="1">IFERROR(VLOOKUP($B84,jednotlivci!$A$5:$U$164,COUNTA(jednotlivci!$A$4:$D$4),0),"")</f>
        <v/>
      </c>
      <c r="E84" s="815" t="str">
        <f ca="1">IFERROR(CONCATENATE(VLOOKUP($B84,jednotlivci!$A$5:$U$164,COUNTA(jednotlivci!$A$4:$H$4),0),"/",VLOOKUP($B84,jednotlivci!$A$5:$U$164,COUNTA(jednotlivci!$A$4:$J$4),0)),"")</f>
        <v/>
      </c>
      <c r="F84" s="793" t="str">
        <f ca="1">IFERROR(VLOOKUP($B84,jednotlivci!$A$5:$U$164,COUNTA(jednotlivci!$A$4:$I$4),0),"")</f>
        <v/>
      </c>
      <c r="G84" s="739" t="str">
        <f ca="1">IFERROR(VLOOKUP($B84,jednotlivci!$A$5:$U$164,COUNTA(jednotlivci!$A$4:$L$4),0),"")</f>
        <v/>
      </c>
      <c r="H84" s="662" t="str">
        <f ca="1">IFERROR(VLOOKUP($B84,jednotlivci!$A$5:$U$164,COUNTA(jednotlivci!$A$4:$N$4),0),"")</f>
        <v/>
      </c>
      <c r="I84" s="663" t="str">
        <f ca="1">IFERROR(VLOOKUP($B84,jednotlivci!$A$5:$U$164,COUNTA(jednotlivci!$A$4:$P$4),0),"")</f>
        <v/>
      </c>
    </row>
    <row r="85" spans="1:9" x14ac:dyDescent="0.25">
      <c r="A85" s="407">
        <v>83</v>
      </c>
      <c r="B85" s="407" t="str">
        <f ca="1">IFERROR(VLOOKUP(CONCATENATE($C85,"_",COUNTIF($C$3:$C85,$C85)),jednotlivci!$A$5:$U$164,COUNTA(jednotlivci!$A$4:$A$4),0),"")</f>
        <v/>
      </c>
      <c r="C85" s="664">
        <f ca="1">IF(C84=MAX(jednotlivci!S$5:S$164)+1,"",IF(ISERROR(VLOOKUP(A85,jednotlivci!S$5:S$164,1,0)),C84,A85))</f>
        <v>71</v>
      </c>
      <c r="D85" s="660" t="str">
        <f ca="1">IFERROR(VLOOKUP($B85,jednotlivci!$A$5:$U$164,COUNTA(jednotlivci!$A$4:$D$4),0),"")</f>
        <v/>
      </c>
      <c r="E85" s="815" t="str">
        <f ca="1">IFERROR(CONCATENATE(VLOOKUP($B85,jednotlivci!$A$5:$U$164,COUNTA(jednotlivci!$A$4:$H$4),0),"/",VLOOKUP($B85,jednotlivci!$A$5:$U$164,COUNTA(jednotlivci!$A$4:$J$4),0)),"")</f>
        <v/>
      </c>
      <c r="F85" s="793" t="str">
        <f ca="1">IFERROR(VLOOKUP($B85,jednotlivci!$A$5:$U$164,COUNTA(jednotlivci!$A$4:$I$4),0),"")</f>
        <v/>
      </c>
      <c r="G85" s="739" t="str">
        <f ca="1">IFERROR(VLOOKUP($B85,jednotlivci!$A$5:$U$164,COUNTA(jednotlivci!$A$4:$L$4),0),"")</f>
        <v/>
      </c>
      <c r="H85" s="662" t="str">
        <f ca="1">IFERROR(VLOOKUP($B85,jednotlivci!$A$5:$U$164,COUNTA(jednotlivci!$A$4:$N$4),0),"")</f>
        <v/>
      </c>
      <c r="I85" s="663" t="str">
        <f ca="1">IFERROR(VLOOKUP($B85,jednotlivci!$A$5:$U$164,COUNTA(jednotlivci!$A$4:$P$4),0),"")</f>
        <v/>
      </c>
    </row>
    <row r="86" spans="1:9" x14ac:dyDescent="0.25">
      <c r="A86" s="407">
        <v>84</v>
      </c>
      <c r="B86" s="407" t="str">
        <f ca="1">IFERROR(VLOOKUP(CONCATENATE($C86,"_",COUNTIF($C$3:$C86,$C86)),jednotlivci!$A$5:$U$164,COUNTA(jednotlivci!$A$4:$A$4),0),"")</f>
        <v/>
      </c>
      <c r="C86" s="664">
        <f ca="1">IF(C85=MAX(jednotlivci!S$5:S$164)+1,"",IF(ISERROR(VLOOKUP(A86,jednotlivci!S$5:S$164,1,0)),C85,A86))</f>
        <v>71</v>
      </c>
      <c r="D86" s="660" t="str">
        <f ca="1">IFERROR(VLOOKUP($B86,jednotlivci!$A$5:$U$164,COUNTA(jednotlivci!$A$4:$D$4),0),"")</f>
        <v/>
      </c>
      <c r="E86" s="815" t="str">
        <f ca="1">IFERROR(CONCATENATE(VLOOKUP($B86,jednotlivci!$A$5:$U$164,COUNTA(jednotlivci!$A$4:$H$4),0),"/",VLOOKUP($B86,jednotlivci!$A$5:$U$164,COUNTA(jednotlivci!$A$4:$J$4),0)),"")</f>
        <v/>
      </c>
      <c r="F86" s="793" t="str">
        <f ca="1">IFERROR(VLOOKUP($B86,jednotlivci!$A$5:$U$164,COUNTA(jednotlivci!$A$4:$I$4),0),"")</f>
        <v/>
      </c>
      <c r="G86" s="739" t="str">
        <f ca="1">IFERROR(VLOOKUP($B86,jednotlivci!$A$5:$U$164,COUNTA(jednotlivci!$A$4:$L$4),0),"")</f>
        <v/>
      </c>
      <c r="H86" s="662" t="str">
        <f ca="1">IFERROR(VLOOKUP($B86,jednotlivci!$A$5:$U$164,COUNTA(jednotlivci!$A$4:$N$4),0),"")</f>
        <v/>
      </c>
      <c r="I86" s="663" t="str">
        <f ca="1">IFERROR(VLOOKUP($B86,jednotlivci!$A$5:$U$164,COUNTA(jednotlivci!$A$4:$P$4),0),"")</f>
        <v/>
      </c>
    </row>
    <row r="87" spans="1:9" x14ac:dyDescent="0.25">
      <c r="A87" s="407">
        <v>85</v>
      </c>
      <c r="B87" s="407" t="str">
        <f ca="1">IFERROR(VLOOKUP(CONCATENATE($C87,"_",COUNTIF($C$3:$C87,$C87)),jednotlivci!$A$5:$U$164,COUNTA(jednotlivci!$A$4:$A$4),0),"")</f>
        <v/>
      </c>
      <c r="C87" s="664">
        <f ca="1">IF(C86=MAX(jednotlivci!S$5:S$164)+1,"",IF(ISERROR(VLOOKUP(A87,jednotlivci!S$5:S$164,1,0)),C86,A87))</f>
        <v>71</v>
      </c>
      <c r="D87" s="660" t="str">
        <f ca="1">IFERROR(VLOOKUP($B87,jednotlivci!$A$5:$U$164,COUNTA(jednotlivci!$A$4:$D$4),0),"")</f>
        <v/>
      </c>
      <c r="E87" s="815" t="str">
        <f ca="1">IFERROR(CONCATENATE(VLOOKUP($B87,jednotlivci!$A$5:$U$164,COUNTA(jednotlivci!$A$4:$H$4),0),"/",VLOOKUP($B87,jednotlivci!$A$5:$U$164,COUNTA(jednotlivci!$A$4:$J$4),0)),"")</f>
        <v/>
      </c>
      <c r="F87" s="793" t="str">
        <f ca="1">IFERROR(VLOOKUP($B87,jednotlivci!$A$5:$U$164,COUNTA(jednotlivci!$A$4:$I$4),0),"")</f>
        <v/>
      </c>
      <c r="G87" s="739" t="str">
        <f ca="1">IFERROR(VLOOKUP($B87,jednotlivci!$A$5:$U$164,COUNTA(jednotlivci!$A$4:$L$4),0),"")</f>
        <v/>
      </c>
      <c r="H87" s="662" t="str">
        <f ca="1">IFERROR(VLOOKUP($B87,jednotlivci!$A$5:$U$164,COUNTA(jednotlivci!$A$4:$N$4),0),"")</f>
        <v/>
      </c>
      <c r="I87" s="663" t="str">
        <f ca="1">IFERROR(VLOOKUP($B87,jednotlivci!$A$5:$U$164,COUNTA(jednotlivci!$A$4:$P$4),0),"")</f>
        <v/>
      </c>
    </row>
    <row r="88" spans="1:9" x14ac:dyDescent="0.25">
      <c r="A88" s="407">
        <v>86</v>
      </c>
      <c r="B88" s="407" t="str">
        <f ca="1">IFERROR(VLOOKUP(CONCATENATE($C88,"_",COUNTIF($C$3:$C88,$C88)),jednotlivci!$A$5:$U$164,COUNTA(jednotlivci!$A$4:$A$4),0),"")</f>
        <v/>
      </c>
      <c r="C88" s="664">
        <f ca="1">IF(C87=MAX(jednotlivci!S$5:S$164)+1,"",IF(ISERROR(VLOOKUP(A88,jednotlivci!S$5:S$164,1,0)),C87,A88))</f>
        <v>71</v>
      </c>
      <c r="D88" s="660" t="str">
        <f ca="1">IFERROR(VLOOKUP($B88,jednotlivci!$A$5:$U$164,COUNTA(jednotlivci!$A$4:$D$4),0),"")</f>
        <v/>
      </c>
      <c r="E88" s="815" t="str">
        <f ca="1">IFERROR(CONCATENATE(VLOOKUP($B88,jednotlivci!$A$5:$U$164,COUNTA(jednotlivci!$A$4:$H$4),0),"/",VLOOKUP($B88,jednotlivci!$A$5:$U$164,COUNTA(jednotlivci!$A$4:$J$4),0)),"")</f>
        <v/>
      </c>
      <c r="F88" s="793" t="str">
        <f ca="1">IFERROR(VLOOKUP($B88,jednotlivci!$A$5:$U$164,COUNTA(jednotlivci!$A$4:$I$4),0),"")</f>
        <v/>
      </c>
      <c r="G88" s="739" t="str">
        <f ca="1">IFERROR(VLOOKUP($B88,jednotlivci!$A$5:$U$164,COUNTA(jednotlivci!$A$4:$L$4),0),"")</f>
        <v/>
      </c>
      <c r="H88" s="662" t="str">
        <f ca="1">IFERROR(VLOOKUP($B88,jednotlivci!$A$5:$U$164,COUNTA(jednotlivci!$A$4:$N$4),0),"")</f>
        <v/>
      </c>
      <c r="I88" s="663" t="str">
        <f ca="1">IFERROR(VLOOKUP($B88,jednotlivci!$A$5:$U$164,COUNTA(jednotlivci!$A$4:$P$4),0),"")</f>
        <v/>
      </c>
    </row>
    <row r="89" spans="1:9" x14ac:dyDescent="0.25">
      <c r="A89" s="407">
        <v>87</v>
      </c>
      <c r="B89" s="407" t="str">
        <f ca="1">IFERROR(VLOOKUP(CONCATENATE($C89,"_",COUNTIF($C$3:$C89,$C89)),jednotlivci!$A$5:$U$164,COUNTA(jednotlivci!$A$4:$A$4),0),"")</f>
        <v/>
      </c>
      <c r="C89" s="664">
        <f ca="1">IF(C88=MAX(jednotlivci!S$5:S$164)+1,"",IF(ISERROR(VLOOKUP(A89,jednotlivci!S$5:S$164,1,0)),C88,A89))</f>
        <v>71</v>
      </c>
      <c r="D89" s="660" t="str">
        <f ca="1">IFERROR(VLOOKUP($B89,jednotlivci!$A$5:$U$164,COUNTA(jednotlivci!$A$4:$D$4),0),"")</f>
        <v/>
      </c>
      <c r="E89" s="815" t="str">
        <f ca="1">IFERROR(CONCATENATE(VLOOKUP($B89,jednotlivci!$A$5:$U$164,COUNTA(jednotlivci!$A$4:$H$4),0),"/",VLOOKUP($B89,jednotlivci!$A$5:$U$164,COUNTA(jednotlivci!$A$4:$J$4),0)),"")</f>
        <v/>
      </c>
      <c r="F89" s="793" t="str">
        <f ca="1">IFERROR(VLOOKUP($B89,jednotlivci!$A$5:$U$164,COUNTA(jednotlivci!$A$4:$I$4),0),"")</f>
        <v/>
      </c>
      <c r="G89" s="739" t="str">
        <f ca="1">IFERROR(VLOOKUP($B89,jednotlivci!$A$5:$U$164,COUNTA(jednotlivci!$A$4:$L$4),0),"")</f>
        <v/>
      </c>
      <c r="H89" s="662" t="str">
        <f ca="1">IFERROR(VLOOKUP($B89,jednotlivci!$A$5:$U$164,COUNTA(jednotlivci!$A$4:$N$4),0),"")</f>
        <v/>
      </c>
      <c r="I89" s="663" t="str">
        <f ca="1">IFERROR(VLOOKUP($B89,jednotlivci!$A$5:$U$164,COUNTA(jednotlivci!$A$4:$P$4),0),"")</f>
        <v/>
      </c>
    </row>
    <row r="90" spans="1:9" x14ac:dyDescent="0.25">
      <c r="A90" s="407">
        <v>88</v>
      </c>
      <c r="B90" s="407" t="str">
        <f ca="1">IFERROR(VLOOKUP(CONCATENATE($C90,"_",COUNTIF($C$3:$C90,$C90)),jednotlivci!$A$5:$U$164,COUNTA(jednotlivci!$A$4:$A$4),0),"")</f>
        <v/>
      </c>
      <c r="C90" s="664">
        <f ca="1">IF(C89=MAX(jednotlivci!S$5:S$164)+1,"",IF(ISERROR(VLOOKUP(A90,jednotlivci!S$5:S$164,1,0)),C89,A90))</f>
        <v>71</v>
      </c>
      <c r="D90" s="660" t="str">
        <f ca="1">IFERROR(VLOOKUP($B90,jednotlivci!$A$5:$U$164,COUNTA(jednotlivci!$A$4:$D$4),0),"")</f>
        <v/>
      </c>
      <c r="E90" s="815" t="str">
        <f ca="1">IFERROR(CONCATENATE(VLOOKUP($B90,jednotlivci!$A$5:$U$164,COUNTA(jednotlivci!$A$4:$H$4),0),"/",VLOOKUP($B90,jednotlivci!$A$5:$U$164,COUNTA(jednotlivci!$A$4:$J$4),0)),"")</f>
        <v/>
      </c>
      <c r="F90" s="793" t="str">
        <f ca="1">IFERROR(VLOOKUP($B90,jednotlivci!$A$5:$U$164,COUNTA(jednotlivci!$A$4:$I$4),0),"")</f>
        <v/>
      </c>
      <c r="G90" s="739" t="str">
        <f ca="1">IFERROR(VLOOKUP($B90,jednotlivci!$A$5:$U$164,COUNTA(jednotlivci!$A$4:$L$4),0),"")</f>
        <v/>
      </c>
      <c r="H90" s="662" t="str">
        <f ca="1">IFERROR(VLOOKUP($B90,jednotlivci!$A$5:$U$164,COUNTA(jednotlivci!$A$4:$N$4),0),"")</f>
        <v/>
      </c>
      <c r="I90" s="663" t="str">
        <f ca="1">IFERROR(VLOOKUP($B90,jednotlivci!$A$5:$U$164,COUNTA(jednotlivci!$A$4:$P$4),0),"")</f>
        <v/>
      </c>
    </row>
    <row r="91" spans="1:9" x14ac:dyDescent="0.25">
      <c r="A91" s="407">
        <v>89</v>
      </c>
      <c r="B91" s="407" t="str">
        <f ca="1">IFERROR(VLOOKUP(CONCATENATE($C91,"_",COUNTIF($C$3:$C91,$C91)),jednotlivci!$A$5:$U$164,COUNTA(jednotlivci!$A$4:$A$4),0),"")</f>
        <v/>
      </c>
      <c r="C91" s="664">
        <f ca="1">IF(C90=MAX(jednotlivci!S$5:S$164)+1,"",IF(ISERROR(VLOOKUP(A91,jednotlivci!S$5:S$164,1,0)),C90,A91))</f>
        <v>71</v>
      </c>
      <c r="D91" s="660" t="str">
        <f ca="1">IFERROR(VLOOKUP($B91,jednotlivci!$A$5:$U$164,COUNTA(jednotlivci!$A$4:$D$4),0),"")</f>
        <v/>
      </c>
      <c r="E91" s="815" t="str">
        <f ca="1">IFERROR(CONCATENATE(VLOOKUP($B91,jednotlivci!$A$5:$U$164,COUNTA(jednotlivci!$A$4:$H$4),0),"/",VLOOKUP($B91,jednotlivci!$A$5:$U$164,COUNTA(jednotlivci!$A$4:$J$4),0)),"")</f>
        <v/>
      </c>
      <c r="F91" s="793" t="str">
        <f ca="1">IFERROR(VLOOKUP($B91,jednotlivci!$A$5:$U$164,COUNTA(jednotlivci!$A$4:$I$4),0),"")</f>
        <v/>
      </c>
      <c r="G91" s="739" t="str">
        <f ca="1">IFERROR(VLOOKUP($B91,jednotlivci!$A$5:$U$164,COUNTA(jednotlivci!$A$4:$L$4),0),"")</f>
        <v/>
      </c>
      <c r="H91" s="662" t="str">
        <f ca="1">IFERROR(VLOOKUP($B91,jednotlivci!$A$5:$U$164,COUNTA(jednotlivci!$A$4:$N$4),0),"")</f>
        <v/>
      </c>
      <c r="I91" s="663" t="str">
        <f ca="1">IFERROR(VLOOKUP($B91,jednotlivci!$A$5:$U$164,COUNTA(jednotlivci!$A$4:$P$4),0),"")</f>
        <v/>
      </c>
    </row>
    <row r="92" spans="1:9" x14ac:dyDescent="0.25">
      <c r="A92" s="407">
        <v>90</v>
      </c>
      <c r="B92" s="407" t="str">
        <f ca="1">IFERROR(VLOOKUP(CONCATENATE($C92,"_",COUNTIF($C$3:$C92,$C92)),jednotlivci!$A$5:$U$164,COUNTA(jednotlivci!$A$4:$A$4),0),"")</f>
        <v/>
      </c>
      <c r="C92" s="664">
        <f ca="1">IF(C91=MAX(jednotlivci!S$5:S$164)+1,"",IF(ISERROR(VLOOKUP(A92,jednotlivci!S$5:S$164,1,0)),C91,A92))</f>
        <v>71</v>
      </c>
      <c r="D92" s="660" t="str">
        <f ca="1">IFERROR(VLOOKUP($B92,jednotlivci!$A$5:$U$164,COUNTA(jednotlivci!$A$4:$D$4),0),"")</f>
        <v/>
      </c>
      <c r="E92" s="815" t="str">
        <f ca="1">IFERROR(CONCATENATE(VLOOKUP($B92,jednotlivci!$A$5:$U$164,COUNTA(jednotlivci!$A$4:$H$4),0),"/",VLOOKUP($B92,jednotlivci!$A$5:$U$164,COUNTA(jednotlivci!$A$4:$J$4),0)),"")</f>
        <v/>
      </c>
      <c r="F92" s="793" t="str">
        <f ca="1">IFERROR(VLOOKUP($B92,jednotlivci!$A$5:$U$164,COUNTA(jednotlivci!$A$4:$I$4),0),"")</f>
        <v/>
      </c>
      <c r="G92" s="739" t="str">
        <f ca="1">IFERROR(VLOOKUP($B92,jednotlivci!$A$5:$U$164,COUNTA(jednotlivci!$A$4:$L$4),0),"")</f>
        <v/>
      </c>
      <c r="H92" s="662" t="str">
        <f ca="1">IFERROR(VLOOKUP($B92,jednotlivci!$A$5:$U$164,COUNTA(jednotlivci!$A$4:$N$4),0),"")</f>
        <v/>
      </c>
      <c r="I92" s="663" t="str">
        <f ca="1">IFERROR(VLOOKUP($B92,jednotlivci!$A$5:$U$164,COUNTA(jednotlivci!$A$4:$P$4),0),"")</f>
        <v/>
      </c>
    </row>
    <row r="93" spans="1:9" x14ac:dyDescent="0.25">
      <c r="A93" s="407">
        <v>91</v>
      </c>
      <c r="B93" s="407" t="str">
        <f ca="1">IFERROR(VLOOKUP(CONCATENATE($C93,"_",COUNTIF($C$3:$C93,$C93)),jednotlivci!$A$5:$U$164,COUNTA(jednotlivci!$A$4:$A$4),0),"")</f>
        <v/>
      </c>
      <c r="C93" s="664">
        <f ca="1">IF(C92=MAX(jednotlivci!S$5:S$164)+1,"",IF(ISERROR(VLOOKUP(A93,jednotlivci!S$5:S$164,1,0)),C92,A93))</f>
        <v>71</v>
      </c>
      <c r="D93" s="660" t="str">
        <f ca="1">IFERROR(VLOOKUP($B93,jednotlivci!$A$5:$U$164,COUNTA(jednotlivci!$A$4:$D$4),0),"")</f>
        <v/>
      </c>
      <c r="E93" s="815" t="str">
        <f ca="1">IFERROR(CONCATENATE(VLOOKUP($B93,jednotlivci!$A$5:$U$164,COUNTA(jednotlivci!$A$4:$H$4),0),"/",VLOOKUP($B93,jednotlivci!$A$5:$U$164,COUNTA(jednotlivci!$A$4:$J$4),0)),"")</f>
        <v/>
      </c>
      <c r="F93" s="793" t="str">
        <f ca="1">IFERROR(VLOOKUP($B93,jednotlivci!$A$5:$U$164,COUNTA(jednotlivci!$A$4:$I$4),0),"")</f>
        <v/>
      </c>
      <c r="G93" s="739" t="str">
        <f ca="1">IFERROR(VLOOKUP($B93,jednotlivci!$A$5:$U$164,COUNTA(jednotlivci!$A$4:$L$4),0),"")</f>
        <v/>
      </c>
      <c r="H93" s="662" t="str">
        <f ca="1">IFERROR(VLOOKUP($B93,jednotlivci!$A$5:$U$164,COUNTA(jednotlivci!$A$4:$N$4),0),"")</f>
        <v/>
      </c>
      <c r="I93" s="663" t="str">
        <f ca="1">IFERROR(VLOOKUP($B93,jednotlivci!$A$5:$U$164,COUNTA(jednotlivci!$A$4:$P$4),0),"")</f>
        <v/>
      </c>
    </row>
    <row r="94" spans="1:9" x14ac:dyDescent="0.25">
      <c r="A94" s="407">
        <v>92</v>
      </c>
      <c r="B94" s="407" t="str">
        <f ca="1">IFERROR(VLOOKUP(CONCATENATE($C94,"_",COUNTIF($C$3:$C94,$C94)),jednotlivci!$A$5:$U$164,COUNTA(jednotlivci!$A$4:$A$4),0),"")</f>
        <v/>
      </c>
      <c r="C94" s="664">
        <f ca="1">IF(C93=MAX(jednotlivci!S$5:S$164)+1,"",IF(ISERROR(VLOOKUP(A94,jednotlivci!S$5:S$164,1,0)),C93,A94))</f>
        <v>71</v>
      </c>
      <c r="D94" s="660" t="str">
        <f ca="1">IFERROR(VLOOKUP($B94,jednotlivci!$A$5:$U$164,COUNTA(jednotlivci!$A$4:$D$4),0),"")</f>
        <v/>
      </c>
      <c r="E94" s="815" t="str">
        <f ca="1">IFERROR(CONCATENATE(VLOOKUP($B94,jednotlivci!$A$5:$U$164,COUNTA(jednotlivci!$A$4:$H$4),0),"/",VLOOKUP($B94,jednotlivci!$A$5:$U$164,COUNTA(jednotlivci!$A$4:$J$4),0)),"")</f>
        <v/>
      </c>
      <c r="F94" s="793" t="str">
        <f ca="1">IFERROR(VLOOKUP($B94,jednotlivci!$A$5:$U$164,COUNTA(jednotlivci!$A$4:$I$4),0),"")</f>
        <v/>
      </c>
      <c r="G94" s="739" t="str">
        <f ca="1">IFERROR(VLOOKUP($B94,jednotlivci!$A$5:$U$164,COUNTA(jednotlivci!$A$4:$L$4),0),"")</f>
        <v/>
      </c>
      <c r="H94" s="662" t="str">
        <f ca="1">IFERROR(VLOOKUP($B94,jednotlivci!$A$5:$U$164,COUNTA(jednotlivci!$A$4:$N$4),0),"")</f>
        <v/>
      </c>
      <c r="I94" s="663" t="str">
        <f ca="1">IFERROR(VLOOKUP($B94,jednotlivci!$A$5:$U$164,COUNTA(jednotlivci!$A$4:$P$4),0),"")</f>
        <v/>
      </c>
    </row>
    <row r="95" spans="1:9" x14ac:dyDescent="0.25">
      <c r="A95" s="407">
        <v>93</v>
      </c>
      <c r="B95" s="407" t="str">
        <f ca="1">IFERROR(VLOOKUP(CONCATENATE($C95,"_",COUNTIF($C$3:$C95,$C95)),jednotlivci!$A$5:$U$164,COUNTA(jednotlivci!$A$4:$A$4),0),"")</f>
        <v/>
      </c>
      <c r="C95" s="664">
        <f ca="1">IF(C94=MAX(jednotlivci!S$5:S$164)+1,"",IF(ISERROR(VLOOKUP(A95,jednotlivci!S$5:S$164,1,0)),C94,A95))</f>
        <v>71</v>
      </c>
      <c r="D95" s="660" t="str">
        <f ca="1">IFERROR(VLOOKUP($B95,jednotlivci!$A$5:$U$164,COUNTA(jednotlivci!$A$4:$D$4),0),"")</f>
        <v/>
      </c>
      <c r="E95" s="815" t="str">
        <f ca="1">IFERROR(CONCATENATE(VLOOKUP($B95,jednotlivci!$A$5:$U$164,COUNTA(jednotlivci!$A$4:$H$4),0),"/",VLOOKUP($B95,jednotlivci!$A$5:$U$164,COUNTA(jednotlivci!$A$4:$J$4),0)),"")</f>
        <v/>
      </c>
      <c r="F95" s="793" t="str">
        <f ca="1">IFERROR(VLOOKUP($B95,jednotlivci!$A$5:$U$164,COUNTA(jednotlivci!$A$4:$I$4),0),"")</f>
        <v/>
      </c>
      <c r="G95" s="739" t="str">
        <f ca="1">IFERROR(VLOOKUP($B95,jednotlivci!$A$5:$U$164,COUNTA(jednotlivci!$A$4:$L$4),0),"")</f>
        <v/>
      </c>
      <c r="H95" s="662" t="str">
        <f ca="1">IFERROR(VLOOKUP($B95,jednotlivci!$A$5:$U$164,COUNTA(jednotlivci!$A$4:$N$4),0),"")</f>
        <v/>
      </c>
      <c r="I95" s="663" t="str">
        <f ca="1">IFERROR(VLOOKUP($B95,jednotlivci!$A$5:$U$164,COUNTA(jednotlivci!$A$4:$P$4),0),"")</f>
        <v/>
      </c>
    </row>
    <row r="96" spans="1:9" x14ac:dyDescent="0.25">
      <c r="A96" s="407">
        <v>94</v>
      </c>
      <c r="B96" s="407" t="str">
        <f ca="1">IFERROR(VLOOKUP(CONCATENATE($C96,"_",COUNTIF($C$3:$C96,$C96)),jednotlivci!$A$5:$U$164,COUNTA(jednotlivci!$A$4:$A$4),0),"")</f>
        <v/>
      </c>
      <c r="C96" s="664">
        <f ca="1">IF(C95=MAX(jednotlivci!S$5:S$164)+1,"",IF(ISERROR(VLOOKUP(A96,jednotlivci!S$5:S$164,1,0)),C95,A96))</f>
        <v>71</v>
      </c>
      <c r="D96" s="660" t="str">
        <f ca="1">IFERROR(VLOOKUP($B96,jednotlivci!$A$5:$U$164,COUNTA(jednotlivci!$A$4:$D$4),0),"")</f>
        <v/>
      </c>
      <c r="E96" s="815" t="str">
        <f ca="1">IFERROR(CONCATENATE(VLOOKUP($B96,jednotlivci!$A$5:$U$164,COUNTA(jednotlivci!$A$4:$H$4),0),"/",VLOOKUP($B96,jednotlivci!$A$5:$U$164,COUNTA(jednotlivci!$A$4:$J$4),0)),"")</f>
        <v/>
      </c>
      <c r="F96" s="793" t="str">
        <f ca="1">IFERROR(VLOOKUP($B96,jednotlivci!$A$5:$U$164,COUNTA(jednotlivci!$A$4:$I$4),0),"")</f>
        <v/>
      </c>
      <c r="G96" s="739" t="str">
        <f ca="1">IFERROR(VLOOKUP($B96,jednotlivci!$A$5:$U$164,COUNTA(jednotlivci!$A$4:$L$4),0),"")</f>
        <v/>
      </c>
      <c r="H96" s="662" t="str">
        <f ca="1">IFERROR(VLOOKUP($B96,jednotlivci!$A$5:$U$164,COUNTA(jednotlivci!$A$4:$N$4),0),"")</f>
        <v/>
      </c>
      <c r="I96" s="663" t="str">
        <f ca="1">IFERROR(VLOOKUP($B96,jednotlivci!$A$5:$U$164,COUNTA(jednotlivci!$A$4:$P$4),0),"")</f>
        <v/>
      </c>
    </row>
    <row r="97" spans="1:9" x14ac:dyDescent="0.25">
      <c r="A97" s="407">
        <v>95</v>
      </c>
      <c r="B97" s="407" t="str">
        <f ca="1">IFERROR(VLOOKUP(CONCATENATE($C97,"_",COUNTIF($C$3:$C97,$C97)),jednotlivci!$A$5:$U$164,COUNTA(jednotlivci!$A$4:$A$4),0),"")</f>
        <v/>
      </c>
      <c r="C97" s="664">
        <f ca="1">IF(C96=MAX(jednotlivci!S$5:S$164)+1,"",IF(ISERROR(VLOOKUP(A97,jednotlivci!S$5:S$164,1,0)),C96,A97))</f>
        <v>71</v>
      </c>
      <c r="D97" s="660" t="str">
        <f ca="1">IFERROR(VLOOKUP($B97,jednotlivci!$A$5:$U$164,COUNTA(jednotlivci!$A$4:$D$4),0),"")</f>
        <v/>
      </c>
      <c r="E97" s="815" t="str">
        <f ca="1">IFERROR(CONCATENATE(VLOOKUP($B97,jednotlivci!$A$5:$U$164,COUNTA(jednotlivci!$A$4:$H$4),0),"/",VLOOKUP($B97,jednotlivci!$A$5:$U$164,COUNTA(jednotlivci!$A$4:$J$4),0)),"")</f>
        <v/>
      </c>
      <c r="F97" s="793" t="str">
        <f ca="1">IFERROR(VLOOKUP($B97,jednotlivci!$A$5:$U$164,COUNTA(jednotlivci!$A$4:$I$4),0),"")</f>
        <v/>
      </c>
      <c r="G97" s="739" t="str">
        <f ca="1">IFERROR(VLOOKUP($B97,jednotlivci!$A$5:$U$164,COUNTA(jednotlivci!$A$4:$L$4),0),"")</f>
        <v/>
      </c>
      <c r="H97" s="662" t="str">
        <f ca="1">IFERROR(VLOOKUP($B97,jednotlivci!$A$5:$U$164,COUNTA(jednotlivci!$A$4:$N$4),0),"")</f>
        <v/>
      </c>
      <c r="I97" s="663" t="str">
        <f ca="1">IFERROR(VLOOKUP($B97,jednotlivci!$A$5:$U$164,COUNTA(jednotlivci!$A$4:$P$4),0),"")</f>
        <v/>
      </c>
    </row>
    <row r="98" spans="1:9" x14ac:dyDescent="0.25">
      <c r="A98" s="407">
        <v>96</v>
      </c>
      <c r="B98" s="407" t="str">
        <f ca="1">IFERROR(VLOOKUP(CONCATENATE($C98,"_",COUNTIF($C$3:$C98,$C98)),jednotlivci!$A$5:$U$164,COUNTA(jednotlivci!$A$4:$A$4),0),"")</f>
        <v/>
      </c>
      <c r="C98" s="664">
        <f ca="1">IF(C97=MAX(jednotlivci!S$5:S$164)+1,"",IF(ISERROR(VLOOKUP(A98,jednotlivci!S$5:S$164,1,0)),C97,A98))</f>
        <v>71</v>
      </c>
      <c r="D98" s="660" t="str">
        <f ca="1">IFERROR(VLOOKUP($B98,jednotlivci!$A$5:$U$164,COUNTA(jednotlivci!$A$4:$D$4),0),"")</f>
        <v/>
      </c>
      <c r="E98" s="815" t="str">
        <f ca="1">IFERROR(CONCATENATE(VLOOKUP($B98,jednotlivci!$A$5:$U$164,COUNTA(jednotlivci!$A$4:$H$4),0),"/",VLOOKUP($B98,jednotlivci!$A$5:$U$164,COUNTA(jednotlivci!$A$4:$J$4),0)),"")</f>
        <v/>
      </c>
      <c r="F98" s="793" t="str">
        <f ca="1">IFERROR(VLOOKUP($B98,jednotlivci!$A$5:$U$164,COUNTA(jednotlivci!$A$4:$I$4),0),"")</f>
        <v/>
      </c>
      <c r="G98" s="739" t="str">
        <f ca="1">IFERROR(VLOOKUP($B98,jednotlivci!$A$5:$U$164,COUNTA(jednotlivci!$A$4:$L$4),0),"")</f>
        <v/>
      </c>
      <c r="H98" s="662" t="str">
        <f ca="1">IFERROR(VLOOKUP($B98,jednotlivci!$A$5:$U$164,COUNTA(jednotlivci!$A$4:$N$4),0),"")</f>
        <v/>
      </c>
      <c r="I98" s="663" t="str">
        <f ca="1">IFERROR(VLOOKUP($B98,jednotlivci!$A$5:$U$164,COUNTA(jednotlivci!$A$4:$P$4),0),"")</f>
        <v/>
      </c>
    </row>
    <row r="99" spans="1:9" x14ac:dyDescent="0.25">
      <c r="A99" s="407">
        <v>97</v>
      </c>
      <c r="B99" s="407" t="str">
        <f ca="1">IFERROR(VLOOKUP(CONCATENATE($C99,"_",COUNTIF($C$3:$C99,$C99)),jednotlivci!$A$5:$U$164,COUNTA(jednotlivci!$A$4:$A$4),0),"")</f>
        <v/>
      </c>
      <c r="C99" s="664">
        <f ca="1">IF(C98=MAX(jednotlivci!S$5:S$164)+1,"",IF(ISERROR(VLOOKUP(A99,jednotlivci!S$5:S$164,1,0)),C98,A99))</f>
        <v>71</v>
      </c>
      <c r="D99" s="660" t="str">
        <f ca="1">IFERROR(VLOOKUP($B99,jednotlivci!$A$5:$U$164,COUNTA(jednotlivci!$A$4:$D$4),0),"")</f>
        <v/>
      </c>
      <c r="E99" s="815" t="str">
        <f ca="1">IFERROR(CONCATENATE(VLOOKUP($B99,jednotlivci!$A$5:$U$164,COUNTA(jednotlivci!$A$4:$H$4),0),"/",VLOOKUP($B99,jednotlivci!$A$5:$U$164,COUNTA(jednotlivci!$A$4:$J$4),0)),"")</f>
        <v/>
      </c>
      <c r="F99" s="793" t="str">
        <f ca="1">IFERROR(VLOOKUP($B99,jednotlivci!$A$5:$U$164,COUNTA(jednotlivci!$A$4:$I$4),0),"")</f>
        <v/>
      </c>
      <c r="G99" s="739" t="str">
        <f ca="1">IFERROR(VLOOKUP($B99,jednotlivci!$A$5:$U$164,COUNTA(jednotlivci!$A$4:$L$4),0),"")</f>
        <v/>
      </c>
      <c r="H99" s="662" t="str">
        <f ca="1">IFERROR(VLOOKUP($B99,jednotlivci!$A$5:$U$164,COUNTA(jednotlivci!$A$4:$N$4),0),"")</f>
        <v/>
      </c>
      <c r="I99" s="663" t="str">
        <f ca="1">IFERROR(VLOOKUP($B99,jednotlivci!$A$5:$U$164,COUNTA(jednotlivci!$A$4:$P$4),0),"")</f>
        <v/>
      </c>
    </row>
    <row r="100" spans="1:9" x14ac:dyDescent="0.25">
      <c r="A100" s="407">
        <v>98</v>
      </c>
      <c r="B100" s="407" t="str">
        <f ca="1">IFERROR(VLOOKUP(CONCATENATE($C100,"_",COUNTIF($C$3:$C100,$C100)),jednotlivci!$A$5:$U$164,COUNTA(jednotlivci!$A$4:$A$4),0),"")</f>
        <v/>
      </c>
      <c r="C100" s="664">
        <f ca="1">IF(C99=MAX(jednotlivci!S$5:S$164)+1,"",IF(ISERROR(VLOOKUP(A100,jednotlivci!S$5:S$164,1,0)),C99,A100))</f>
        <v>71</v>
      </c>
      <c r="D100" s="660" t="str">
        <f ca="1">IFERROR(VLOOKUP($B100,jednotlivci!$A$5:$U$164,COUNTA(jednotlivci!$A$4:$D$4),0),"")</f>
        <v/>
      </c>
      <c r="E100" s="815" t="str">
        <f ca="1">IFERROR(CONCATENATE(VLOOKUP($B100,jednotlivci!$A$5:$U$164,COUNTA(jednotlivci!$A$4:$H$4),0),"/",VLOOKUP($B100,jednotlivci!$A$5:$U$164,COUNTA(jednotlivci!$A$4:$J$4),0)),"")</f>
        <v/>
      </c>
      <c r="F100" s="793" t="str">
        <f ca="1">IFERROR(VLOOKUP($B100,jednotlivci!$A$5:$U$164,COUNTA(jednotlivci!$A$4:$I$4),0),"")</f>
        <v/>
      </c>
      <c r="G100" s="739" t="str">
        <f ca="1">IFERROR(VLOOKUP($B100,jednotlivci!$A$5:$U$164,COUNTA(jednotlivci!$A$4:$L$4),0),"")</f>
        <v/>
      </c>
      <c r="H100" s="662" t="str">
        <f ca="1">IFERROR(VLOOKUP($B100,jednotlivci!$A$5:$U$164,COUNTA(jednotlivci!$A$4:$N$4),0),"")</f>
        <v/>
      </c>
      <c r="I100" s="663" t="str">
        <f ca="1">IFERROR(VLOOKUP($B100,jednotlivci!$A$5:$U$164,COUNTA(jednotlivci!$A$4:$P$4),0),"")</f>
        <v/>
      </c>
    </row>
    <row r="101" spans="1:9" x14ac:dyDescent="0.25">
      <c r="A101" s="407">
        <v>99</v>
      </c>
      <c r="B101" s="407" t="str">
        <f ca="1">IFERROR(VLOOKUP(CONCATENATE($C101,"_",COUNTIF($C$3:$C101,$C101)),jednotlivci!$A$5:$U$164,COUNTA(jednotlivci!$A$4:$A$4),0),"")</f>
        <v/>
      </c>
      <c r="C101" s="664">
        <f ca="1">IF(C100=MAX(jednotlivci!S$5:S$164)+1,"",IF(ISERROR(VLOOKUP(A101,jednotlivci!S$5:S$164,1,0)),C100,A101))</f>
        <v>71</v>
      </c>
      <c r="D101" s="660" t="str">
        <f ca="1">IFERROR(VLOOKUP($B101,jednotlivci!$A$5:$U$164,COUNTA(jednotlivci!$A$4:$D$4),0),"")</f>
        <v/>
      </c>
      <c r="E101" s="815" t="str">
        <f ca="1">IFERROR(CONCATENATE(VLOOKUP($B101,jednotlivci!$A$5:$U$164,COUNTA(jednotlivci!$A$4:$H$4),0),"/",VLOOKUP($B101,jednotlivci!$A$5:$U$164,COUNTA(jednotlivci!$A$4:$J$4),0)),"")</f>
        <v/>
      </c>
      <c r="F101" s="793" t="str">
        <f ca="1">IFERROR(VLOOKUP($B101,jednotlivci!$A$5:$U$164,COUNTA(jednotlivci!$A$4:$I$4),0),"")</f>
        <v/>
      </c>
      <c r="G101" s="739" t="str">
        <f ca="1">IFERROR(VLOOKUP($B101,jednotlivci!$A$5:$U$164,COUNTA(jednotlivci!$A$4:$L$4),0),"")</f>
        <v/>
      </c>
      <c r="H101" s="662" t="str">
        <f ca="1">IFERROR(VLOOKUP($B101,jednotlivci!$A$5:$U$164,COUNTA(jednotlivci!$A$4:$N$4),0),"")</f>
        <v/>
      </c>
      <c r="I101" s="663" t="str">
        <f ca="1">IFERROR(VLOOKUP($B101,jednotlivci!$A$5:$U$164,COUNTA(jednotlivci!$A$4:$P$4),0),"")</f>
        <v/>
      </c>
    </row>
    <row r="102" spans="1:9" x14ac:dyDescent="0.25">
      <c r="A102" s="407">
        <v>100</v>
      </c>
      <c r="B102" s="407" t="str">
        <f ca="1">IFERROR(VLOOKUP(CONCATENATE($C102,"_",COUNTIF($C$3:$C102,$C102)),jednotlivci!$A$5:$U$164,COUNTA(jednotlivci!$A$4:$A$4),0),"")</f>
        <v/>
      </c>
      <c r="C102" s="664">
        <f ca="1">IF(C101=MAX(jednotlivci!S$5:S$164)+1,"",IF(ISERROR(VLOOKUP(A102,jednotlivci!S$5:S$164,1,0)),C101,A102))</f>
        <v>71</v>
      </c>
      <c r="D102" s="660" t="str">
        <f ca="1">IFERROR(VLOOKUP($B102,jednotlivci!$A$5:$U$164,COUNTA(jednotlivci!$A$4:$D$4),0),"")</f>
        <v/>
      </c>
      <c r="E102" s="815" t="str">
        <f ca="1">IFERROR(CONCATENATE(VLOOKUP($B102,jednotlivci!$A$5:$U$164,COUNTA(jednotlivci!$A$4:$H$4),0),"/",VLOOKUP($B102,jednotlivci!$A$5:$U$164,COUNTA(jednotlivci!$A$4:$J$4),0)),"")</f>
        <v/>
      </c>
      <c r="F102" s="793" t="str">
        <f ca="1">IFERROR(VLOOKUP($B102,jednotlivci!$A$5:$U$164,COUNTA(jednotlivci!$A$4:$I$4),0),"")</f>
        <v/>
      </c>
      <c r="G102" s="739" t="str">
        <f ca="1">IFERROR(VLOOKUP($B102,jednotlivci!$A$5:$U$164,COUNTA(jednotlivci!$A$4:$L$4),0),"")</f>
        <v/>
      </c>
      <c r="H102" s="662" t="str">
        <f ca="1">IFERROR(VLOOKUP($B102,jednotlivci!$A$5:$U$164,COUNTA(jednotlivci!$A$4:$N$4),0),"")</f>
        <v/>
      </c>
      <c r="I102" s="663" t="str">
        <f ca="1">IFERROR(VLOOKUP($B102,jednotlivci!$A$5:$U$164,COUNTA(jednotlivci!$A$4:$P$4),0),"")</f>
        <v/>
      </c>
    </row>
    <row r="103" spans="1:9" x14ac:dyDescent="0.25">
      <c r="A103" s="407">
        <v>101</v>
      </c>
      <c r="B103" s="407" t="str">
        <f ca="1">IFERROR(VLOOKUP(CONCATENATE($C103,"_",COUNTIF($C$3:$C103,$C103)),jednotlivci!$A$5:$U$164,COUNTA(jednotlivci!$A$4:$A$4),0),"")</f>
        <v/>
      </c>
      <c r="C103" s="664">
        <f ca="1">IF(C102=MAX(jednotlivci!S$5:S$164)+1,"",IF(ISERROR(VLOOKUP(A103,jednotlivci!S$5:S$164,1,0)),C102,A103))</f>
        <v>71</v>
      </c>
      <c r="D103" s="660" t="str">
        <f ca="1">IFERROR(VLOOKUP($B103,jednotlivci!$A$5:$U$164,COUNTA(jednotlivci!$A$4:$D$4),0),"")</f>
        <v/>
      </c>
      <c r="E103" s="815" t="str">
        <f ca="1">IFERROR(CONCATENATE(VLOOKUP($B103,jednotlivci!$A$5:$U$164,COUNTA(jednotlivci!$A$4:$H$4),0),"/",VLOOKUP($B103,jednotlivci!$A$5:$U$164,COUNTA(jednotlivci!$A$4:$J$4),0)),"")</f>
        <v/>
      </c>
      <c r="F103" s="793" t="str">
        <f ca="1">IFERROR(VLOOKUP($B103,jednotlivci!$A$5:$U$164,COUNTA(jednotlivci!$A$4:$I$4),0),"")</f>
        <v/>
      </c>
      <c r="G103" s="739" t="str">
        <f ca="1">IFERROR(VLOOKUP($B103,jednotlivci!$A$5:$U$164,COUNTA(jednotlivci!$A$4:$L$4),0),"")</f>
        <v/>
      </c>
      <c r="H103" s="662" t="str">
        <f ca="1">IFERROR(VLOOKUP($B103,jednotlivci!$A$5:$U$164,COUNTA(jednotlivci!$A$4:$N$4),0),"")</f>
        <v/>
      </c>
      <c r="I103" s="663" t="str">
        <f ca="1">IFERROR(VLOOKUP($B103,jednotlivci!$A$5:$U$164,COUNTA(jednotlivci!$A$4:$P$4),0),"")</f>
        <v/>
      </c>
    </row>
    <row r="104" spans="1:9" x14ac:dyDescent="0.25">
      <c r="A104" s="407">
        <v>102</v>
      </c>
      <c r="B104" s="407" t="str">
        <f ca="1">IFERROR(VLOOKUP(CONCATENATE($C104,"_",COUNTIF($C$3:$C104,$C104)),jednotlivci!$A$5:$U$164,COUNTA(jednotlivci!$A$4:$A$4),0),"")</f>
        <v/>
      </c>
      <c r="C104" s="664">
        <f ca="1">IF(C103=MAX(jednotlivci!S$5:S$164)+1,"",IF(ISERROR(VLOOKUP(A104,jednotlivci!S$5:S$164,1,0)),C103,A104))</f>
        <v>71</v>
      </c>
      <c r="D104" s="660" t="str">
        <f ca="1">IFERROR(VLOOKUP($B104,jednotlivci!$A$5:$U$164,COUNTA(jednotlivci!$A$4:$D$4),0),"")</f>
        <v/>
      </c>
      <c r="E104" s="815" t="str">
        <f ca="1">IFERROR(CONCATENATE(VLOOKUP($B104,jednotlivci!$A$5:$U$164,COUNTA(jednotlivci!$A$4:$H$4),0),"/",VLOOKUP($B104,jednotlivci!$A$5:$U$164,COUNTA(jednotlivci!$A$4:$J$4),0)),"")</f>
        <v/>
      </c>
      <c r="F104" s="793" t="str">
        <f ca="1">IFERROR(VLOOKUP($B104,jednotlivci!$A$5:$U$164,COUNTA(jednotlivci!$A$4:$I$4),0),"")</f>
        <v/>
      </c>
      <c r="G104" s="739" t="str">
        <f ca="1">IFERROR(VLOOKUP($B104,jednotlivci!$A$5:$U$164,COUNTA(jednotlivci!$A$4:$L$4),0),"")</f>
        <v/>
      </c>
      <c r="H104" s="662" t="str">
        <f ca="1">IFERROR(VLOOKUP($B104,jednotlivci!$A$5:$U$164,COUNTA(jednotlivci!$A$4:$N$4),0),"")</f>
        <v/>
      </c>
      <c r="I104" s="663" t="str">
        <f ca="1">IFERROR(VLOOKUP($B104,jednotlivci!$A$5:$U$164,COUNTA(jednotlivci!$A$4:$P$4),0),"")</f>
        <v/>
      </c>
    </row>
    <row r="105" spans="1:9" x14ac:dyDescent="0.25">
      <c r="A105" s="407">
        <v>103</v>
      </c>
      <c r="B105" s="407" t="str">
        <f ca="1">IFERROR(VLOOKUP(CONCATENATE($C105,"_",COUNTIF($C$3:$C105,$C105)),jednotlivci!$A$5:$U$164,COUNTA(jednotlivci!$A$4:$A$4),0),"")</f>
        <v/>
      </c>
      <c r="C105" s="664">
        <f ca="1">IF(C104=MAX(jednotlivci!S$5:S$164)+1,"",IF(ISERROR(VLOOKUP(A105,jednotlivci!S$5:S$164,1,0)),C104,A105))</f>
        <v>71</v>
      </c>
      <c r="D105" s="660" t="str">
        <f ca="1">IFERROR(VLOOKUP($B105,jednotlivci!$A$5:$U$164,COUNTA(jednotlivci!$A$4:$D$4),0),"")</f>
        <v/>
      </c>
      <c r="E105" s="815" t="str">
        <f ca="1">IFERROR(CONCATENATE(VLOOKUP($B105,jednotlivci!$A$5:$U$164,COUNTA(jednotlivci!$A$4:$H$4),0),"/",VLOOKUP($B105,jednotlivci!$A$5:$U$164,COUNTA(jednotlivci!$A$4:$J$4),0)),"")</f>
        <v/>
      </c>
      <c r="F105" s="793" t="str">
        <f ca="1">IFERROR(VLOOKUP($B105,jednotlivci!$A$5:$U$164,COUNTA(jednotlivci!$A$4:$I$4),0),"")</f>
        <v/>
      </c>
      <c r="G105" s="739" t="str">
        <f ca="1">IFERROR(VLOOKUP($B105,jednotlivci!$A$5:$U$164,COUNTA(jednotlivci!$A$4:$L$4),0),"")</f>
        <v/>
      </c>
      <c r="H105" s="662" t="str">
        <f ca="1">IFERROR(VLOOKUP($B105,jednotlivci!$A$5:$U$164,COUNTA(jednotlivci!$A$4:$N$4),0),"")</f>
        <v/>
      </c>
      <c r="I105" s="663" t="str">
        <f ca="1">IFERROR(VLOOKUP($B105,jednotlivci!$A$5:$U$164,COUNTA(jednotlivci!$A$4:$P$4),0),"")</f>
        <v/>
      </c>
    </row>
    <row r="106" spans="1:9" x14ac:dyDescent="0.25">
      <c r="A106" s="407">
        <v>104</v>
      </c>
      <c r="B106" s="407" t="str">
        <f ca="1">IFERROR(VLOOKUP(CONCATENATE($C106,"_",COUNTIF($C$3:$C106,$C106)),jednotlivci!$A$5:$U$164,COUNTA(jednotlivci!$A$4:$A$4),0),"")</f>
        <v/>
      </c>
      <c r="C106" s="664">
        <f ca="1">IF(C105=MAX(jednotlivci!S$5:S$164)+1,"",IF(ISERROR(VLOOKUP(A106,jednotlivci!S$5:S$164,1,0)),C105,A106))</f>
        <v>71</v>
      </c>
      <c r="D106" s="660" t="str">
        <f ca="1">IFERROR(VLOOKUP($B106,jednotlivci!$A$5:$U$164,COUNTA(jednotlivci!$A$4:$D$4),0),"")</f>
        <v/>
      </c>
      <c r="E106" s="815" t="str">
        <f ca="1">IFERROR(CONCATENATE(VLOOKUP($B106,jednotlivci!$A$5:$U$164,COUNTA(jednotlivci!$A$4:$H$4),0),"/",VLOOKUP($B106,jednotlivci!$A$5:$U$164,COUNTA(jednotlivci!$A$4:$J$4),0)),"")</f>
        <v/>
      </c>
      <c r="F106" s="793" t="str">
        <f ca="1">IFERROR(VLOOKUP($B106,jednotlivci!$A$5:$U$164,COUNTA(jednotlivci!$A$4:$I$4),0),"")</f>
        <v/>
      </c>
      <c r="G106" s="739" t="str">
        <f ca="1">IFERROR(VLOOKUP($B106,jednotlivci!$A$5:$U$164,COUNTA(jednotlivci!$A$4:$L$4),0),"")</f>
        <v/>
      </c>
      <c r="H106" s="662" t="str">
        <f ca="1">IFERROR(VLOOKUP($B106,jednotlivci!$A$5:$U$164,COUNTA(jednotlivci!$A$4:$N$4),0),"")</f>
        <v/>
      </c>
      <c r="I106" s="663" t="str">
        <f ca="1">IFERROR(VLOOKUP($B106,jednotlivci!$A$5:$U$164,COUNTA(jednotlivci!$A$4:$P$4),0),"")</f>
        <v/>
      </c>
    </row>
    <row r="107" spans="1:9" x14ac:dyDescent="0.25">
      <c r="A107" s="407">
        <v>105</v>
      </c>
      <c r="B107" s="407" t="str">
        <f ca="1">IFERROR(VLOOKUP(CONCATENATE($C107,"_",COUNTIF($C$3:$C107,$C107)),jednotlivci!$A$5:$U$164,COUNTA(jednotlivci!$A$4:$A$4),0),"")</f>
        <v/>
      </c>
      <c r="C107" s="664">
        <f ca="1">IF(C106=MAX(jednotlivci!S$5:S$164)+1,"",IF(ISERROR(VLOOKUP(A107,jednotlivci!S$5:S$164,1,0)),C106,A107))</f>
        <v>71</v>
      </c>
      <c r="D107" s="660" t="str">
        <f ca="1">IFERROR(VLOOKUP($B107,jednotlivci!$A$5:$U$164,COUNTA(jednotlivci!$A$4:$D$4),0),"")</f>
        <v/>
      </c>
      <c r="E107" s="815" t="str">
        <f ca="1">IFERROR(CONCATENATE(VLOOKUP($B107,jednotlivci!$A$5:$U$164,COUNTA(jednotlivci!$A$4:$H$4),0),"/",VLOOKUP($B107,jednotlivci!$A$5:$U$164,COUNTA(jednotlivci!$A$4:$J$4),0)),"")</f>
        <v/>
      </c>
      <c r="F107" s="793" t="str">
        <f ca="1">IFERROR(VLOOKUP($B107,jednotlivci!$A$5:$U$164,COUNTA(jednotlivci!$A$4:$I$4),0),"")</f>
        <v/>
      </c>
      <c r="G107" s="739" t="str">
        <f ca="1">IFERROR(VLOOKUP($B107,jednotlivci!$A$5:$U$164,COUNTA(jednotlivci!$A$4:$L$4),0),"")</f>
        <v/>
      </c>
      <c r="H107" s="662" t="str">
        <f ca="1">IFERROR(VLOOKUP($B107,jednotlivci!$A$5:$U$164,COUNTA(jednotlivci!$A$4:$N$4),0),"")</f>
        <v/>
      </c>
      <c r="I107" s="663" t="str">
        <f ca="1">IFERROR(VLOOKUP($B107,jednotlivci!$A$5:$U$164,COUNTA(jednotlivci!$A$4:$P$4),0),"")</f>
        <v/>
      </c>
    </row>
    <row r="108" spans="1:9" x14ac:dyDescent="0.25">
      <c r="A108" s="407">
        <v>106</v>
      </c>
      <c r="B108" s="407" t="str">
        <f ca="1">IFERROR(VLOOKUP(CONCATENATE($C108,"_",COUNTIF($C$3:$C108,$C108)),jednotlivci!$A$5:$U$164,COUNTA(jednotlivci!$A$4:$A$4),0),"")</f>
        <v/>
      </c>
      <c r="C108" s="664">
        <f ca="1">IF(C107=MAX(jednotlivci!S$5:S$164)+1,"",IF(ISERROR(VLOOKUP(A108,jednotlivci!S$5:S$164,1,0)),C107,A108))</f>
        <v>71</v>
      </c>
      <c r="D108" s="660" t="str">
        <f ca="1">IFERROR(VLOOKUP($B108,jednotlivci!$A$5:$U$164,COUNTA(jednotlivci!$A$4:$D$4),0),"")</f>
        <v/>
      </c>
      <c r="E108" s="815" t="str">
        <f ca="1">IFERROR(CONCATENATE(VLOOKUP($B108,jednotlivci!$A$5:$U$164,COUNTA(jednotlivci!$A$4:$H$4),0),"/",VLOOKUP($B108,jednotlivci!$A$5:$U$164,COUNTA(jednotlivci!$A$4:$J$4),0)),"")</f>
        <v/>
      </c>
      <c r="F108" s="793" t="str">
        <f ca="1">IFERROR(VLOOKUP($B108,jednotlivci!$A$5:$U$164,COUNTA(jednotlivci!$A$4:$I$4),0),"")</f>
        <v/>
      </c>
      <c r="G108" s="739" t="str">
        <f ca="1">IFERROR(VLOOKUP($B108,jednotlivci!$A$5:$U$164,COUNTA(jednotlivci!$A$4:$L$4),0),"")</f>
        <v/>
      </c>
      <c r="H108" s="662" t="str">
        <f ca="1">IFERROR(VLOOKUP($B108,jednotlivci!$A$5:$U$164,COUNTA(jednotlivci!$A$4:$N$4),0),"")</f>
        <v/>
      </c>
      <c r="I108" s="663" t="str">
        <f ca="1">IFERROR(VLOOKUP($B108,jednotlivci!$A$5:$U$164,COUNTA(jednotlivci!$A$4:$P$4),0),"")</f>
        <v/>
      </c>
    </row>
    <row r="109" spans="1:9" x14ac:dyDescent="0.25">
      <c r="A109" s="407">
        <v>107</v>
      </c>
      <c r="B109" s="407" t="str">
        <f ca="1">IFERROR(VLOOKUP(CONCATENATE($C109,"_",COUNTIF($C$3:$C109,$C109)),jednotlivci!$A$5:$U$164,COUNTA(jednotlivci!$A$4:$A$4),0),"")</f>
        <v/>
      </c>
      <c r="C109" s="664">
        <f ca="1">IF(C108=MAX(jednotlivci!S$5:S$164)+1,"",IF(ISERROR(VLOOKUP(A109,jednotlivci!S$5:S$164,1,0)),C108,A109))</f>
        <v>71</v>
      </c>
      <c r="D109" s="660" t="str">
        <f ca="1">IFERROR(VLOOKUP($B109,jednotlivci!$A$5:$U$164,COUNTA(jednotlivci!$A$4:$D$4),0),"")</f>
        <v/>
      </c>
      <c r="E109" s="815" t="str">
        <f ca="1">IFERROR(CONCATENATE(VLOOKUP($B109,jednotlivci!$A$5:$U$164,COUNTA(jednotlivci!$A$4:$H$4),0),"/",VLOOKUP($B109,jednotlivci!$A$5:$U$164,COUNTA(jednotlivci!$A$4:$J$4),0)),"")</f>
        <v/>
      </c>
      <c r="F109" s="793" t="str">
        <f ca="1">IFERROR(VLOOKUP($B109,jednotlivci!$A$5:$U$164,COUNTA(jednotlivci!$A$4:$I$4),0),"")</f>
        <v/>
      </c>
      <c r="G109" s="739" t="str">
        <f ca="1">IFERROR(VLOOKUP($B109,jednotlivci!$A$5:$U$164,COUNTA(jednotlivci!$A$4:$L$4),0),"")</f>
        <v/>
      </c>
      <c r="H109" s="662" t="str">
        <f ca="1">IFERROR(VLOOKUP($B109,jednotlivci!$A$5:$U$164,COUNTA(jednotlivci!$A$4:$N$4),0),"")</f>
        <v/>
      </c>
      <c r="I109" s="663" t="str">
        <f ca="1">IFERROR(VLOOKUP($B109,jednotlivci!$A$5:$U$164,COUNTA(jednotlivci!$A$4:$P$4),0),"")</f>
        <v/>
      </c>
    </row>
    <row r="110" spans="1:9" x14ac:dyDescent="0.25">
      <c r="A110" s="407">
        <v>108</v>
      </c>
      <c r="B110" s="407" t="str">
        <f ca="1">IFERROR(VLOOKUP(CONCATENATE($C110,"_",COUNTIF($C$3:$C110,$C110)),jednotlivci!$A$5:$U$164,COUNTA(jednotlivci!$A$4:$A$4),0),"")</f>
        <v/>
      </c>
      <c r="C110" s="664">
        <f ca="1">IF(C109=MAX(jednotlivci!S$5:S$164)+1,"",IF(ISERROR(VLOOKUP(A110,jednotlivci!S$5:S$164,1,0)),C109,A110))</f>
        <v>71</v>
      </c>
      <c r="D110" s="660" t="str">
        <f ca="1">IFERROR(VLOOKUP($B110,jednotlivci!$A$5:$U$164,COUNTA(jednotlivci!$A$4:$D$4),0),"")</f>
        <v/>
      </c>
      <c r="E110" s="815" t="str">
        <f ca="1">IFERROR(CONCATENATE(VLOOKUP($B110,jednotlivci!$A$5:$U$164,COUNTA(jednotlivci!$A$4:$H$4),0),"/",VLOOKUP($B110,jednotlivci!$A$5:$U$164,COUNTA(jednotlivci!$A$4:$J$4),0)),"")</f>
        <v/>
      </c>
      <c r="F110" s="793" t="str">
        <f ca="1">IFERROR(VLOOKUP($B110,jednotlivci!$A$5:$U$164,COUNTA(jednotlivci!$A$4:$I$4),0),"")</f>
        <v/>
      </c>
      <c r="G110" s="739" t="str">
        <f ca="1">IFERROR(VLOOKUP($B110,jednotlivci!$A$5:$U$164,COUNTA(jednotlivci!$A$4:$L$4),0),"")</f>
        <v/>
      </c>
      <c r="H110" s="662" t="str">
        <f ca="1">IFERROR(VLOOKUP($B110,jednotlivci!$A$5:$U$164,COUNTA(jednotlivci!$A$4:$N$4),0),"")</f>
        <v/>
      </c>
      <c r="I110" s="663" t="str">
        <f ca="1">IFERROR(VLOOKUP($B110,jednotlivci!$A$5:$U$164,COUNTA(jednotlivci!$A$4:$P$4),0),"")</f>
        <v/>
      </c>
    </row>
    <row r="111" spans="1:9" x14ac:dyDescent="0.25">
      <c r="A111" s="407">
        <v>109</v>
      </c>
      <c r="B111" s="407" t="str">
        <f ca="1">IFERROR(VLOOKUP(CONCATENATE($C111,"_",COUNTIF($C$3:$C111,$C111)),jednotlivci!$A$5:$U$164,COUNTA(jednotlivci!$A$4:$A$4),0),"")</f>
        <v/>
      </c>
      <c r="C111" s="664">
        <f ca="1">IF(C110=MAX(jednotlivci!S$5:S$164)+1,"",IF(ISERROR(VLOOKUP(A111,jednotlivci!S$5:S$164,1,0)),C110,A111))</f>
        <v>71</v>
      </c>
      <c r="D111" s="660" t="str">
        <f ca="1">IFERROR(VLOOKUP($B111,jednotlivci!$A$5:$U$164,COUNTA(jednotlivci!$A$4:$D$4),0),"")</f>
        <v/>
      </c>
      <c r="E111" s="815" t="str">
        <f ca="1">IFERROR(CONCATENATE(VLOOKUP($B111,jednotlivci!$A$5:$U$164,COUNTA(jednotlivci!$A$4:$H$4),0),"/",VLOOKUP($B111,jednotlivci!$A$5:$U$164,COUNTA(jednotlivci!$A$4:$J$4),0)),"")</f>
        <v/>
      </c>
      <c r="F111" s="793" t="str">
        <f ca="1">IFERROR(VLOOKUP($B111,jednotlivci!$A$5:$U$164,COUNTA(jednotlivci!$A$4:$I$4),0),"")</f>
        <v/>
      </c>
      <c r="G111" s="739" t="str">
        <f ca="1">IFERROR(VLOOKUP($B111,jednotlivci!$A$5:$U$164,COUNTA(jednotlivci!$A$4:$L$4),0),"")</f>
        <v/>
      </c>
      <c r="H111" s="662" t="str">
        <f ca="1">IFERROR(VLOOKUP($B111,jednotlivci!$A$5:$U$164,COUNTA(jednotlivci!$A$4:$N$4),0),"")</f>
        <v/>
      </c>
      <c r="I111" s="663" t="str">
        <f ca="1">IFERROR(VLOOKUP($B111,jednotlivci!$A$5:$U$164,COUNTA(jednotlivci!$A$4:$P$4),0),"")</f>
        <v/>
      </c>
    </row>
    <row r="112" spans="1:9" x14ac:dyDescent="0.25">
      <c r="A112" s="407">
        <v>110</v>
      </c>
      <c r="B112" s="407" t="str">
        <f ca="1">IFERROR(VLOOKUP(CONCATENATE($C112,"_",COUNTIF($C$3:$C112,$C112)),jednotlivci!$A$5:$U$164,COUNTA(jednotlivci!$A$4:$A$4),0),"")</f>
        <v/>
      </c>
      <c r="C112" s="664">
        <f ca="1">IF(C111=MAX(jednotlivci!S$5:S$164)+1,"",IF(ISERROR(VLOOKUP(A112,jednotlivci!S$5:S$164,1,0)),C111,A112))</f>
        <v>71</v>
      </c>
      <c r="D112" s="660" t="str">
        <f ca="1">IFERROR(VLOOKUP($B112,jednotlivci!$A$5:$U$164,COUNTA(jednotlivci!$A$4:$D$4),0),"")</f>
        <v/>
      </c>
      <c r="E112" s="815" t="str">
        <f ca="1">IFERROR(CONCATENATE(VLOOKUP($B112,jednotlivci!$A$5:$U$164,COUNTA(jednotlivci!$A$4:$H$4),0),"/",VLOOKUP($B112,jednotlivci!$A$5:$U$164,COUNTA(jednotlivci!$A$4:$J$4),0)),"")</f>
        <v/>
      </c>
      <c r="F112" s="793" t="str">
        <f ca="1">IFERROR(VLOOKUP($B112,jednotlivci!$A$5:$U$164,COUNTA(jednotlivci!$A$4:$I$4),0),"")</f>
        <v/>
      </c>
      <c r="G112" s="739" t="str">
        <f ca="1">IFERROR(VLOOKUP($B112,jednotlivci!$A$5:$U$164,COUNTA(jednotlivci!$A$4:$L$4),0),"")</f>
        <v/>
      </c>
      <c r="H112" s="662" t="str">
        <f ca="1">IFERROR(VLOOKUP($B112,jednotlivci!$A$5:$U$164,COUNTA(jednotlivci!$A$4:$N$4),0),"")</f>
        <v/>
      </c>
      <c r="I112" s="663" t="str">
        <f ca="1">IFERROR(VLOOKUP($B112,jednotlivci!$A$5:$U$164,COUNTA(jednotlivci!$A$4:$P$4),0),"")</f>
        <v/>
      </c>
    </row>
    <row r="113" spans="1:9" x14ac:dyDescent="0.25">
      <c r="A113" s="407">
        <v>111</v>
      </c>
      <c r="B113" s="407" t="str">
        <f ca="1">IFERROR(VLOOKUP(CONCATENATE($C113,"_",COUNTIF($C$3:$C113,$C113)),jednotlivci!$A$5:$U$164,COUNTA(jednotlivci!$A$4:$A$4),0),"")</f>
        <v/>
      </c>
      <c r="C113" s="664">
        <f ca="1">IF(C112=MAX(jednotlivci!S$5:S$164)+1,"",IF(ISERROR(VLOOKUP(A113,jednotlivci!S$5:S$164,1,0)),C112,A113))</f>
        <v>71</v>
      </c>
      <c r="D113" s="660" t="str">
        <f ca="1">IFERROR(VLOOKUP($B113,jednotlivci!$A$5:$U$164,COUNTA(jednotlivci!$A$4:$D$4),0),"")</f>
        <v/>
      </c>
      <c r="E113" s="815" t="str">
        <f ca="1">IFERROR(CONCATENATE(VLOOKUP($B113,jednotlivci!$A$5:$U$164,COUNTA(jednotlivci!$A$4:$H$4),0),"/",VLOOKUP($B113,jednotlivci!$A$5:$U$164,COUNTA(jednotlivci!$A$4:$J$4),0)),"")</f>
        <v/>
      </c>
      <c r="F113" s="793" t="str">
        <f ca="1">IFERROR(VLOOKUP($B113,jednotlivci!$A$5:$U$164,COUNTA(jednotlivci!$A$4:$I$4),0),"")</f>
        <v/>
      </c>
      <c r="G113" s="739" t="str">
        <f ca="1">IFERROR(VLOOKUP($B113,jednotlivci!$A$5:$U$164,COUNTA(jednotlivci!$A$4:$L$4),0),"")</f>
        <v/>
      </c>
      <c r="H113" s="662" t="str">
        <f ca="1">IFERROR(VLOOKUP($B113,jednotlivci!$A$5:$U$164,COUNTA(jednotlivci!$A$4:$N$4),0),"")</f>
        <v/>
      </c>
      <c r="I113" s="663" t="str">
        <f ca="1">IFERROR(VLOOKUP($B113,jednotlivci!$A$5:$U$164,COUNTA(jednotlivci!$A$4:$P$4),0),"")</f>
        <v/>
      </c>
    </row>
    <row r="114" spans="1:9" x14ac:dyDescent="0.25">
      <c r="A114" s="407">
        <v>112</v>
      </c>
      <c r="B114" s="407" t="str">
        <f ca="1">IFERROR(VLOOKUP(CONCATENATE($C114,"_",COUNTIF($C$3:$C114,$C114)),jednotlivci!$A$5:$U$164,COUNTA(jednotlivci!$A$4:$A$4),0),"")</f>
        <v/>
      </c>
      <c r="C114" s="664">
        <f ca="1">IF(C113=MAX(jednotlivci!S$5:S$164)+1,"",IF(ISERROR(VLOOKUP(A114,jednotlivci!S$5:S$164,1,0)),C113,A114))</f>
        <v>71</v>
      </c>
      <c r="D114" s="660" t="str">
        <f ca="1">IFERROR(VLOOKUP($B114,jednotlivci!$A$5:$U$164,COUNTA(jednotlivci!$A$4:$D$4),0),"")</f>
        <v/>
      </c>
      <c r="E114" s="815" t="str">
        <f ca="1">IFERROR(CONCATENATE(VLOOKUP($B114,jednotlivci!$A$5:$U$164,COUNTA(jednotlivci!$A$4:$H$4),0),"/",VLOOKUP($B114,jednotlivci!$A$5:$U$164,COUNTA(jednotlivci!$A$4:$J$4),0)),"")</f>
        <v/>
      </c>
      <c r="F114" s="793" t="str">
        <f ca="1">IFERROR(VLOOKUP($B114,jednotlivci!$A$5:$U$164,COUNTA(jednotlivci!$A$4:$I$4),0),"")</f>
        <v/>
      </c>
      <c r="G114" s="739" t="str">
        <f ca="1">IFERROR(VLOOKUP($B114,jednotlivci!$A$5:$U$164,COUNTA(jednotlivci!$A$4:$L$4),0),"")</f>
        <v/>
      </c>
      <c r="H114" s="662" t="str">
        <f ca="1">IFERROR(VLOOKUP($B114,jednotlivci!$A$5:$U$164,COUNTA(jednotlivci!$A$4:$N$4),0),"")</f>
        <v/>
      </c>
      <c r="I114" s="663" t="str">
        <f ca="1">IFERROR(VLOOKUP($B114,jednotlivci!$A$5:$U$164,COUNTA(jednotlivci!$A$4:$P$4),0),"")</f>
        <v/>
      </c>
    </row>
    <row r="115" spans="1:9" x14ac:dyDescent="0.25">
      <c r="A115" s="407">
        <v>113</v>
      </c>
      <c r="B115" s="407" t="str">
        <f ca="1">IFERROR(VLOOKUP(CONCATENATE($C115,"_",COUNTIF($C$3:$C115,$C115)),jednotlivci!$A$5:$U$164,COUNTA(jednotlivci!$A$4:$A$4),0),"")</f>
        <v/>
      </c>
      <c r="C115" s="664">
        <f ca="1">IF(C114=MAX(jednotlivci!S$5:S$164)+1,"",IF(ISERROR(VLOOKUP(A115,jednotlivci!S$5:S$164,1,0)),C114,A115))</f>
        <v>71</v>
      </c>
      <c r="D115" s="660" t="str">
        <f ca="1">IFERROR(VLOOKUP($B115,jednotlivci!$A$5:$U$164,COUNTA(jednotlivci!$A$4:$D$4),0),"")</f>
        <v/>
      </c>
      <c r="E115" s="815" t="str">
        <f ca="1">IFERROR(CONCATENATE(VLOOKUP($B115,jednotlivci!$A$5:$U$164,COUNTA(jednotlivci!$A$4:$H$4),0),"/",VLOOKUP($B115,jednotlivci!$A$5:$U$164,COUNTA(jednotlivci!$A$4:$J$4),0)),"")</f>
        <v/>
      </c>
      <c r="F115" s="793" t="str">
        <f ca="1">IFERROR(VLOOKUP($B115,jednotlivci!$A$5:$U$164,COUNTA(jednotlivci!$A$4:$I$4),0),"")</f>
        <v/>
      </c>
      <c r="G115" s="739" t="str">
        <f ca="1">IFERROR(VLOOKUP($B115,jednotlivci!$A$5:$U$164,COUNTA(jednotlivci!$A$4:$L$4),0),"")</f>
        <v/>
      </c>
      <c r="H115" s="662" t="str">
        <f ca="1">IFERROR(VLOOKUP($B115,jednotlivci!$A$5:$U$164,COUNTA(jednotlivci!$A$4:$N$4),0),"")</f>
        <v/>
      </c>
      <c r="I115" s="663" t="str">
        <f ca="1">IFERROR(VLOOKUP($B115,jednotlivci!$A$5:$U$164,COUNTA(jednotlivci!$A$4:$P$4),0),"")</f>
        <v/>
      </c>
    </row>
    <row r="116" spans="1:9" x14ac:dyDescent="0.25">
      <c r="A116" s="407">
        <v>114</v>
      </c>
      <c r="B116" s="407" t="str">
        <f ca="1">IFERROR(VLOOKUP(CONCATENATE($C116,"_",COUNTIF($C$3:$C116,$C116)),jednotlivci!$A$5:$U$164,COUNTA(jednotlivci!$A$4:$A$4),0),"")</f>
        <v/>
      </c>
      <c r="C116" s="664">
        <f ca="1">IF(C115=MAX(jednotlivci!S$5:S$164)+1,"",IF(ISERROR(VLOOKUP(A116,jednotlivci!S$5:S$164,1,0)),C115,A116))</f>
        <v>71</v>
      </c>
      <c r="D116" s="660" t="str">
        <f ca="1">IFERROR(VLOOKUP($B116,jednotlivci!$A$5:$U$164,COUNTA(jednotlivci!$A$4:$D$4),0),"")</f>
        <v/>
      </c>
      <c r="E116" s="815" t="str">
        <f ca="1">IFERROR(CONCATENATE(VLOOKUP($B116,jednotlivci!$A$5:$U$164,COUNTA(jednotlivci!$A$4:$H$4),0),"/",VLOOKUP($B116,jednotlivci!$A$5:$U$164,COUNTA(jednotlivci!$A$4:$J$4),0)),"")</f>
        <v/>
      </c>
      <c r="F116" s="793" t="str">
        <f ca="1">IFERROR(VLOOKUP($B116,jednotlivci!$A$5:$U$164,COUNTA(jednotlivci!$A$4:$I$4),0),"")</f>
        <v/>
      </c>
      <c r="G116" s="739" t="str">
        <f ca="1">IFERROR(VLOOKUP($B116,jednotlivci!$A$5:$U$164,COUNTA(jednotlivci!$A$4:$L$4),0),"")</f>
        <v/>
      </c>
      <c r="H116" s="662" t="str">
        <f ca="1">IFERROR(VLOOKUP($B116,jednotlivci!$A$5:$U$164,COUNTA(jednotlivci!$A$4:$N$4),0),"")</f>
        <v/>
      </c>
      <c r="I116" s="663" t="str">
        <f ca="1">IFERROR(VLOOKUP($B116,jednotlivci!$A$5:$U$164,COUNTA(jednotlivci!$A$4:$P$4),0),"")</f>
        <v/>
      </c>
    </row>
    <row r="117" spans="1:9" x14ac:dyDescent="0.25">
      <c r="A117" s="407">
        <v>115</v>
      </c>
      <c r="B117" s="407" t="str">
        <f ca="1">IFERROR(VLOOKUP(CONCATENATE($C117,"_",COUNTIF($C$3:$C117,$C117)),jednotlivci!$A$5:$U$164,COUNTA(jednotlivci!$A$4:$A$4),0),"")</f>
        <v/>
      </c>
      <c r="C117" s="664">
        <f ca="1">IF(C116=MAX(jednotlivci!S$5:S$164)+1,"",IF(ISERROR(VLOOKUP(A117,jednotlivci!S$5:S$164,1,0)),C116,A117))</f>
        <v>71</v>
      </c>
      <c r="D117" s="660" t="str">
        <f ca="1">IFERROR(VLOOKUP($B117,jednotlivci!$A$5:$U$164,COUNTA(jednotlivci!$A$4:$D$4),0),"")</f>
        <v/>
      </c>
      <c r="E117" s="815" t="str">
        <f ca="1">IFERROR(CONCATENATE(VLOOKUP($B117,jednotlivci!$A$5:$U$164,COUNTA(jednotlivci!$A$4:$H$4),0),"/",VLOOKUP($B117,jednotlivci!$A$5:$U$164,COUNTA(jednotlivci!$A$4:$J$4),0)),"")</f>
        <v/>
      </c>
      <c r="F117" s="793" t="str">
        <f ca="1">IFERROR(VLOOKUP($B117,jednotlivci!$A$5:$U$164,COUNTA(jednotlivci!$A$4:$I$4),0),"")</f>
        <v/>
      </c>
      <c r="G117" s="739" t="str">
        <f ca="1">IFERROR(VLOOKUP($B117,jednotlivci!$A$5:$U$164,COUNTA(jednotlivci!$A$4:$L$4),0),"")</f>
        <v/>
      </c>
      <c r="H117" s="662" t="str">
        <f ca="1">IFERROR(VLOOKUP($B117,jednotlivci!$A$5:$U$164,COUNTA(jednotlivci!$A$4:$N$4),0),"")</f>
        <v/>
      </c>
      <c r="I117" s="663" t="str">
        <f ca="1">IFERROR(VLOOKUP($B117,jednotlivci!$A$5:$U$164,COUNTA(jednotlivci!$A$4:$P$4),0),"")</f>
        <v/>
      </c>
    </row>
    <row r="118" spans="1:9" x14ac:dyDescent="0.25">
      <c r="A118" s="407">
        <v>116</v>
      </c>
      <c r="B118" s="407" t="str">
        <f ca="1">IFERROR(VLOOKUP(CONCATENATE($C118,"_",COUNTIF($C$3:$C118,$C118)),jednotlivci!$A$5:$U$164,COUNTA(jednotlivci!$A$4:$A$4),0),"")</f>
        <v/>
      </c>
      <c r="C118" s="664">
        <f ca="1">IF(C117=MAX(jednotlivci!S$5:S$164)+1,"",IF(ISERROR(VLOOKUP(A118,jednotlivci!S$5:S$164,1,0)),C117,A118))</f>
        <v>71</v>
      </c>
      <c r="D118" s="660" t="str">
        <f ca="1">IFERROR(VLOOKUP($B118,jednotlivci!$A$5:$U$164,COUNTA(jednotlivci!$A$4:$D$4),0),"")</f>
        <v/>
      </c>
      <c r="E118" s="815" t="str">
        <f ca="1">IFERROR(CONCATENATE(VLOOKUP($B118,jednotlivci!$A$5:$U$164,COUNTA(jednotlivci!$A$4:$H$4),0),"/",VLOOKUP($B118,jednotlivci!$A$5:$U$164,COUNTA(jednotlivci!$A$4:$J$4),0)),"")</f>
        <v/>
      </c>
      <c r="F118" s="793" t="str">
        <f ca="1">IFERROR(VLOOKUP($B118,jednotlivci!$A$5:$U$164,COUNTA(jednotlivci!$A$4:$I$4),0),"")</f>
        <v/>
      </c>
      <c r="G118" s="739" t="str">
        <f ca="1">IFERROR(VLOOKUP($B118,jednotlivci!$A$5:$U$164,COUNTA(jednotlivci!$A$4:$L$4),0),"")</f>
        <v/>
      </c>
      <c r="H118" s="662" t="str">
        <f ca="1">IFERROR(VLOOKUP($B118,jednotlivci!$A$5:$U$164,COUNTA(jednotlivci!$A$4:$N$4),0),"")</f>
        <v/>
      </c>
      <c r="I118" s="663" t="str">
        <f ca="1">IFERROR(VLOOKUP($B118,jednotlivci!$A$5:$U$164,COUNTA(jednotlivci!$A$4:$P$4),0),"")</f>
        <v/>
      </c>
    </row>
    <row r="119" spans="1:9" x14ac:dyDescent="0.25">
      <c r="A119" s="407">
        <v>117</v>
      </c>
      <c r="B119" s="407" t="str">
        <f ca="1">IFERROR(VLOOKUP(CONCATENATE($C119,"_",COUNTIF($C$3:$C119,$C119)),jednotlivci!$A$5:$U$164,COUNTA(jednotlivci!$A$4:$A$4),0),"")</f>
        <v/>
      </c>
      <c r="C119" s="664">
        <f ca="1">IF(C118=MAX(jednotlivci!S$5:S$164)+1,"",IF(ISERROR(VLOOKUP(A119,jednotlivci!S$5:S$164,1,0)),C118,A119))</f>
        <v>71</v>
      </c>
      <c r="D119" s="660" t="str">
        <f ca="1">IFERROR(VLOOKUP($B119,jednotlivci!$A$5:$U$164,COUNTA(jednotlivci!$A$4:$D$4),0),"")</f>
        <v/>
      </c>
      <c r="E119" s="815" t="str">
        <f ca="1">IFERROR(CONCATENATE(VLOOKUP($B119,jednotlivci!$A$5:$U$164,COUNTA(jednotlivci!$A$4:$H$4),0),"/",VLOOKUP($B119,jednotlivci!$A$5:$U$164,COUNTA(jednotlivci!$A$4:$J$4),0)),"")</f>
        <v/>
      </c>
      <c r="F119" s="793" t="str">
        <f ca="1">IFERROR(VLOOKUP($B119,jednotlivci!$A$5:$U$164,COUNTA(jednotlivci!$A$4:$I$4),0),"")</f>
        <v/>
      </c>
      <c r="G119" s="739" t="str">
        <f ca="1">IFERROR(VLOOKUP($B119,jednotlivci!$A$5:$U$164,COUNTA(jednotlivci!$A$4:$L$4),0),"")</f>
        <v/>
      </c>
      <c r="H119" s="662" t="str">
        <f ca="1">IFERROR(VLOOKUP($B119,jednotlivci!$A$5:$U$164,COUNTA(jednotlivci!$A$4:$N$4),0),"")</f>
        <v/>
      </c>
      <c r="I119" s="663" t="str">
        <f ca="1">IFERROR(VLOOKUP($B119,jednotlivci!$A$5:$U$164,COUNTA(jednotlivci!$A$4:$P$4),0),"")</f>
        <v/>
      </c>
    </row>
    <row r="120" spans="1:9" x14ac:dyDescent="0.25">
      <c r="A120" s="407">
        <v>118</v>
      </c>
      <c r="B120" s="407" t="str">
        <f ca="1">IFERROR(VLOOKUP(CONCATENATE($C120,"_",COUNTIF($C$3:$C120,$C120)),jednotlivci!$A$5:$U$164,COUNTA(jednotlivci!$A$4:$A$4),0),"")</f>
        <v/>
      </c>
      <c r="C120" s="664">
        <f ca="1">IF(C119=MAX(jednotlivci!S$5:S$164)+1,"",IF(ISERROR(VLOOKUP(A120,jednotlivci!S$5:S$164,1,0)),C119,A120))</f>
        <v>71</v>
      </c>
      <c r="D120" s="660" t="str">
        <f ca="1">IFERROR(VLOOKUP($B120,jednotlivci!$A$5:$U$164,COUNTA(jednotlivci!$A$4:$D$4),0),"")</f>
        <v/>
      </c>
      <c r="E120" s="815" t="str">
        <f ca="1">IFERROR(CONCATENATE(VLOOKUP($B120,jednotlivci!$A$5:$U$164,COUNTA(jednotlivci!$A$4:$H$4),0),"/",VLOOKUP($B120,jednotlivci!$A$5:$U$164,COUNTA(jednotlivci!$A$4:$J$4),0)),"")</f>
        <v/>
      </c>
      <c r="F120" s="793" t="str">
        <f ca="1">IFERROR(VLOOKUP($B120,jednotlivci!$A$5:$U$164,COUNTA(jednotlivci!$A$4:$I$4),0),"")</f>
        <v/>
      </c>
      <c r="G120" s="739" t="str">
        <f ca="1">IFERROR(VLOOKUP($B120,jednotlivci!$A$5:$U$164,COUNTA(jednotlivci!$A$4:$L$4),0),"")</f>
        <v/>
      </c>
      <c r="H120" s="662" t="str">
        <f ca="1">IFERROR(VLOOKUP($B120,jednotlivci!$A$5:$U$164,COUNTA(jednotlivci!$A$4:$N$4),0),"")</f>
        <v/>
      </c>
      <c r="I120" s="663" t="str">
        <f ca="1">IFERROR(VLOOKUP($B120,jednotlivci!$A$5:$U$164,COUNTA(jednotlivci!$A$4:$P$4),0),"")</f>
        <v/>
      </c>
    </row>
    <row r="121" spans="1:9" x14ac:dyDescent="0.25">
      <c r="A121" s="407">
        <v>119</v>
      </c>
      <c r="B121" s="407" t="str">
        <f ca="1">IFERROR(VLOOKUP(CONCATENATE($C121,"_",COUNTIF($C$3:$C121,$C121)),jednotlivci!$A$5:$U$164,COUNTA(jednotlivci!$A$4:$A$4),0),"")</f>
        <v/>
      </c>
      <c r="C121" s="664">
        <f ca="1">IF(C120=MAX(jednotlivci!S$5:S$164)+1,"",IF(ISERROR(VLOOKUP(A121,jednotlivci!S$5:S$164,1,0)),C120,A121))</f>
        <v>71</v>
      </c>
      <c r="D121" s="660" t="str">
        <f ca="1">IFERROR(VLOOKUP($B121,jednotlivci!$A$5:$U$164,COUNTA(jednotlivci!$A$4:$D$4),0),"")</f>
        <v/>
      </c>
      <c r="E121" s="815" t="str">
        <f ca="1">IFERROR(CONCATENATE(VLOOKUP($B121,jednotlivci!$A$5:$U$164,COUNTA(jednotlivci!$A$4:$H$4),0),"/",VLOOKUP($B121,jednotlivci!$A$5:$U$164,COUNTA(jednotlivci!$A$4:$J$4),0)),"")</f>
        <v/>
      </c>
      <c r="F121" s="793" t="str">
        <f ca="1">IFERROR(VLOOKUP($B121,jednotlivci!$A$5:$U$164,COUNTA(jednotlivci!$A$4:$I$4),0),"")</f>
        <v/>
      </c>
      <c r="G121" s="739" t="str">
        <f ca="1">IFERROR(VLOOKUP($B121,jednotlivci!$A$5:$U$164,COUNTA(jednotlivci!$A$4:$L$4),0),"")</f>
        <v/>
      </c>
      <c r="H121" s="662" t="str">
        <f ca="1">IFERROR(VLOOKUP($B121,jednotlivci!$A$5:$U$164,COUNTA(jednotlivci!$A$4:$N$4),0),"")</f>
        <v/>
      </c>
      <c r="I121" s="663" t="str">
        <f ca="1">IFERROR(VLOOKUP($B121,jednotlivci!$A$5:$U$164,COUNTA(jednotlivci!$A$4:$P$4),0),"")</f>
        <v/>
      </c>
    </row>
    <row r="122" spans="1:9" x14ac:dyDescent="0.25">
      <c r="A122" s="407">
        <v>120</v>
      </c>
      <c r="B122" s="407" t="str">
        <f ca="1">IFERROR(VLOOKUP(CONCATENATE($C122,"_",COUNTIF($C$3:$C122,$C122)),jednotlivci!$A$5:$U$164,COUNTA(jednotlivci!$A$4:$A$4),0),"")</f>
        <v/>
      </c>
      <c r="C122" s="664">
        <f ca="1">IF(C121=MAX(jednotlivci!S$5:S$164)+1,"",IF(ISERROR(VLOOKUP(A122,jednotlivci!S$5:S$164,1,0)),C121,A122))</f>
        <v>71</v>
      </c>
      <c r="D122" s="660" t="str">
        <f ca="1">IFERROR(VLOOKUP($B122,jednotlivci!$A$5:$U$164,COUNTA(jednotlivci!$A$4:$D$4),0),"")</f>
        <v/>
      </c>
      <c r="E122" s="815" t="str">
        <f ca="1">IFERROR(CONCATENATE(VLOOKUP($B122,jednotlivci!$A$5:$U$164,COUNTA(jednotlivci!$A$4:$H$4),0),"/",VLOOKUP($B122,jednotlivci!$A$5:$U$164,COUNTA(jednotlivci!$A$4:$J$4),0)),"")</f>
        <v/>
      </c>
      <c r="F122" s="793" t="str">
        <f ca="1">IFERROR(VLOOKUP($B122,jednotlivci!$A$5:$U$164,COUNTA(jednotlivci!$A$4:$I$4),0),"")</f>
        <v/>
      </c>
      <c r="G122" s="739" t="str">
        <f ca="1">IFERROR(VLOOKUP($B122,jednotlivci!$A$5:$U$164,COUNTA(jednotlivci!$A$4:$L$4),0),"")</f>
        <v/>
      </c>
      <c r="H122" s="662" t="str">
        <f ca="1">IFERROR(VLOOKUP($B122,jednotlivci!$A$5:$U$164,COUNTA(jednotlivci!$A$4:$N$4),0),"")</f>
        <v/>
      </c>
      <c r="I122" s="663" t="str">
        <f ca="1">IFERROR(VLOOKUP($B122,jednotlivci!$A$5:$U$164,COUNTA(jednotlivci!$A$4:$P$4),0),"")</f>
        <v/>
      </c>
    </row>
    <row r="123" spans="1:9" x14ac:dyDescent="0.25">
      <c r="A123" s="407">
        <v>121</v>
      </c>
      <c r="B123" s="407" t="str">
        <f ca="1">IFERROR(VLOOKUP(CONCATENATE($C123,"_",COUNTIF($C$3:$C123,$C123)),jednotlivci!$A$5:$U$164,COUNTA(jednotlivci!$A$4:$A$4),0),"")</f>
        <v/>
      </c>
      <c r="C123" s="664">
        <f ca="1">IF(C122=MAX(jednotlivci!S$5:S$164)+1,"",IF(ISERROR(VLOOKUP(A123,jednotlivci!S$5:S$164,1,0)),C122,A123))</f>
        <v>71</v>
      </c>
      <c r="D123" s="660" t="str">
        <f ca="1">IFERROR(VLOOKUP($B123,jednotlivci!$A$5:$U$164,COUNTA(jednotlivci!$A$4:$D$4),0),"")</f>
        <v/>
      </c>
      <c r="E123" s="815" t="str">
        <f ca="1">IFERROR(CONCATENATE(VLOOKUP($B123,jednotlivci!$A$5:$U$164,COUNTA(jednotlivci!$A$4:$H$4),0),"/",VLOOKUP($B123,jednotlivci!$A$5:$U$164,COUNTA(jednotlivci!$A$4:$J$4),0)),"")</f>
        <v/>
      </c>
      <c r="F123" s="793" t="str">
        <f ca="1">IFERROR(VLOOKUP($B123,jednotlivci!$A$5:$U$164,COUNTA(jednotlivci!$A$4:$I$4),0),"")</f>
        <v/>
      </c>
      <c r="G123" s="739" t="str">
        <f ca="1">IFERROR(VLOOKUP($B123,jednotlivci!$A$5:$U$164,COUNTA(jednotlivci!$A$4:$L$4),0),"")</f>
        <v/>
      </c>
      <c r="H123" s="662" t="str">
        <f ca="1">IFERROR(VLOOKUP($B123,jednotlivci!$A$5:$U$164,COUNTA(jednotlivci!$A$4:$N$4),0),"")</f>
        <v/>
      </c>
      <c r="I123" s="663" t="str">
        <f ca="1">IFERROR(VLOOKUP($B123,jednotlivci!$A$5:$U$164,COUNTA(jednotlivci!$A$4:$P$4),0),"")</f>
        <v/>
      </c>
    </row>
    <row r="124" spans="1:9" x14ac:dyDescent="0.25">
      <c r="A124" s="407">
        <v>122</v>
      </c>
      <c r="B124" s="407" t="str">
        <f ca="1">IFERROR(VLOOKUP(CONCATENATE($C124,"_",COUNTIF($C$3:$C124,$C124)),jednotlivci!$A$5:$U$164,COUNTA(jednotlivci!$A$4:$A$4),0),"")</f>
        <v/>
      </c>
      <c r="C124" s="664">
        <f ca="1">IF(C123=MAX(jednotlivci!S$5:S$164)+1,"",IF(ISERROR(VLOOKUP(A124,jednotlivci!S$5:S$164,1,0)),C123,A124))</f>
        <v>71</v>
      </c>
      <c r="D124" s="660" t="str">
        <f ca="1">IFERROR(VLOOKUP($B124,jednotlivci!$A$5:$U$164,COUNTA(jednotlivci!$A$4:$D$4),0),"")</f>
        <v/>
      </c>
      <c r="E124" s="815" t="str">
        <f ca="1">IFERROR(CONCATENATE(VLOOKUP($B124,jednotlivci!$A$5:$U$164,COUNTA(jednotlivci!$A$4:$H$4),0),"/",VLOOKUP($B124,jednotlivci!$A$5:$U$164,COUNTA(jednotlivci!$A$4:$J$4),0)),"")</f>
        <v/>
      </c>
      <c r="F124" s="793" t="str">
        <f ca="1">IFERROR(VLOOKUP($B124,jednotlivci!$A$5:$U$164,COUNTA(jednotlivci!$A$4:$I$4),0),"")</f>
        <v/>
      </c>
      <c r="G124" s="739" t="str">
        <f ca="1">IFERROR(VLOOKUP($B124,jednotlivci!$A$5:$U$164,COUNTA(jednotlivci!$A$4:$L$4),0),"")</f>
        <v/>
      </c>
      <c r="H124" s="662" t="str">
        <f ca="1">IFERROR(VLOOKUP($B124,jednotlivci!$A$5:$U$164,COUNTA(jednotlivci!$A$4:$N$4),0),"")</f>
        <v/>
      </c>
      <c r="I124" s="663" t="str">
        <f ca="1">IFERROR(VLOOKUP($B124,jednotlivci!$A$5:$U$164,COUNTA(jednotlivci!$A$4:$P$4),0),"")</f>
        <v/>
      </c>
    </row>
    <row r="125" spans="1:9" x14ac:dyDescent="0.25">
      <c r="A125" s="407">
        <v>123</v>
      </c>
      <c r="B125" s="407" t="str">
        <f ca="1">IFERROR(VLOOKUP(CONCATENATE($C125,"_",COUNTIF($C$3:$C125,$C125)),jednotlivci!$A$5:$U$164,COUNTA(jednotlivci!$A$4:$A$4),0),"")</f>
        <v/>
      </c>
      <c r="C125" s="664">
        <f ca="1">IF(C124=MAX(jednotlivci!S$5:S$164)+1,"",IF(ISERROR(VLOOKUP(A125,jednotlivci!S$5:S$164,1,0)),C124,A125))</f>
        <v>71</v>
      </c>
      <c r="D125" s="660" t="str">
        <f ca="1">IFERROR(VLOOKUP($B125,jednotlivci!$A$5:$U$164,COUNTA(jednotlivci!$A$4:$D$4),0),"")</f>
        <v/>
      </c>
      <c r="E125" s="815" t="str">
        <f ca="1">IFERROR(CONCATENATE(VLOOKUP($B125,jednotlivci!$A$5:$U$164,COUNTA(jednotlivci!$A$4:$H$4),0),"/",VLOOKUP($B125,jednotlivci!$A$5:$U$164,COUNTA(jednotlivci!$A$4:$J$4),0)),"")</f>
        <v/>
      </c>
      <c r="F125" s="793" t="str">
        <f ca="1">IFERROR(VLOOKUP($B125,jednotlivci!$A$5:$U$164,COUNTA(jednotlivci!$A$4:$I$4),0),"")</f>
        <v/>
      </c>
      <c r="G125" s="739" t="str">
        <f ca="1">IFERROR(VLOOKUP($B125,jednotlivci!$A$5:$U$164,COUNTA(jednotlivci!$A$4:$L$4),0),"")</f>
        <v/>
      </c>
      <c r="H125" s="662" t="str">
        <f ca="1">IFERROR(VLOOKUP($B125,jednotlivci!$A$5:$U$164,COUNTA(jednotlivci!$A$4:$N$4),0),"")</f>
        <v/>
      </c>
      <c r="I125" s="663" t="str">
        <f ca="1">IFERROR(VLOOKUP($B125,jednotlivci!$A$5:$U$164,COUNTA(jednotlivci!$A$4:$P$4),0),"")</f>
        <v/>
      </c>
    </row>
    <row r="126" spans="1:9" x14ac:dyDescent="0.25">
      <c r="A126" s="407">
        <v>124</v>
      </c>
      <c r="B126" s="407" t="str">
        <f ca="1">IFERROR(VLOOKUP(CONCATENATE($C126,"_",COUNTIF($C$3:$C126,$C126)),jednotlivci!$A$5:$U$164,COUNTA(jednotlivci!$A$4:$A$4),0),"")</f>
        <v/>
      </c>
      <c r="C126" s="664">
        <f ca="1">IF(C125=MAX(jednotlivci!S$5:S$164)+1,"",IF(ISERROR(VLOOKUP(A126,jednotlivci!S$5:S$164,1,0)),C125,A126))</f>
        <v>71</v>
      </c>
      <c r="D126" s="660" t="str">
        <f ca="1">IFERROR(VLOOKUP($B126,jednotlivci!$A$5:$U$164,COUNTA(jednotlivci!$A$4:$D$4),0),"")</f>
        <v/>
      </c>
      <c r="E126" s="815" t="str">
        <f ca="1">IFERROR(CONCATENATE(VLOOKUP($B126,jednotlivci!$A$5:$U$164,COUNTA(jednotlivci!$A$4:$H$4),0),"/",VLOOKUP($B126,jednotlivci!$A$5:$U$164,COUNTA(jednotlivci!$A$4:$J$4),0)),"")</f>
        <v/>
      </c>
      <c r="F126" s="793" t="str">
        <f ca="1">IFERROR(VLOOKUP($B126,jednotlivci!$A$5:$U$164,COUNTA(jednotlivci!$A$4:$I$4),0),"")</f>
        <v/>
      </c>
      <c r="G126" s="739" t="str">
        <f ca="1">IFERROR(VLOOKUP($B126,jednotlivci!$A$5:$U$164,COUNTA(jednotlivci!$A$4:$L$4),0),"")</f>
        <v/>
      </c>
      <c r="H126" s="662" t="str">
        <f ca="1">IFERROR(VLOOKUP($B126,jednotlivci!$A$5:$U$164,COUNTA(jednotlivci!$A$4:$N$4),0),"")</f>
        <v/>
      </c>
      <c r="I126" s="663" t="str">
        <f ca="1">IFERROR(VLOOKUP($B126,jednotlivci!$A$5:$U$164,COUNTA(jednotlivci!$A$4:$P$4),0),"")</f>
        <v/>
      </c>
    </row>
    <row r="127" spans="1:9" x14ac:dyDescent="0.25">
      <c r="A127" s="407">
        <v>125</v>
      </c>
      <c r="B127" s="407" t="str">
        <f ca="1">IFERROR(VLOOKUP(CONCATENATE($C127,"_",COUNTIF($C$3:$C127,$C127)),jednotlivci!$A$5:$U$164,COUNTA(jednotlivci!$A$4:$A$4),0),"")</f>
        <v/>
      </c>
      <c r="C127" s="664">
        <f ca="1">IF(C126=MAX(jednotlivci!S$5:S$164)+1,"",IF(ISERROR(VLOOKUP(A127,jednotlivci!S$5:S$164,1,0)),C126,A127))</f>
        <v>71</v>
      </c>
      <c r="D127" s="660" t="str">
        <f ca="1">IFERROR(VLOOKUP($B127,jednotlivci!$A$5:$U$164,COUNTA(jednotlivci!$A$4:$D$4),0),"")</f>
        <v/>
      </c>
      <c r="E127" s="815" t="str">
        <f ca="1">IFERROR(CONCATENATE(VLOOKUP($B127,jednotlivci!$A$5:$U$164,COUNTA(jednotlivci!$A$4:$H$4),0),"/",VLOOKUP($B127,jednotlivci!$A$5:$U$164,COUNTA(jednotlivci!$A$4:$J$4),0)),"")</f>
        <v/>
      </c>
      <c r="F127" s="793" t="str">
        <f ca="1">IFERROR(VLOOKUP($B127,jednotlivci!$A$5:$U$164,COUNTA(jednotlivci!$A$4:$I$4),0),"")</f>
        <v/>
      </c>
      <c r="G127" s="739" t="str">
        <f ca="1">IFERROR(VLOOKUP($B127,jednotlivci!$A$5:$U$164,COUNTA(jednotlivci!$A$4:$L$4),0),"")</f>
        <v/>
      </c>
      <c r="H127" s="662" t="str">
        <f ca="1">IFERROR(VLOOKUP($B127,jednotlivci!$A$5:$U$164,COUNTA(jednotlivci!$A$4:$N$4),0),"")</f>
        <v/>
      </c>
      <c r="I127" s="663" t="str">
        <f ca="1">IFERROR(VLOOKUP($B127,jednotlivci!$A$5:$U$164,COUNTA(jednotlivci!$A$4:$P$4),0),"")</f>
        <v/>
      </c>
    </row>
    <row r="128" spans="1:9" x14ac:dyDescent="0.25">
      <c r="A128" s="407">
        <v>126</v>
      </c>
      <c r="B128" s="407" t="str">
        <f ca="1">IFERROR(VLOOKUP(CONCATENATE($C128,"_",COUNTIF($C$3:$C128,$C128)),jednotlivci!$A$5:$U$164,COUNTA(jednotlivci!$A$4:$A$4),0),"")</f>
        <v/>
      </c>
      <c r="C128" s="664">
        <f ca="1">IF(C127=MAX(jednotlivci!S$5:S$164)+1,"",IF(ISERROR(VLOOKUP(A128,jednotlivci!S$5:S$164,1,0)),C127,A128))</f>
        <v>71</v>
      </c>
      <c r="D128" s="660" t="str">
        <f ca="1">IFERROR(VLOOKUP($B128,jednotlivci!$A$5:$U$164,COUNTA(jednotlivci!$A$4:$D$4),0),"")</f>
        <v/>
      </c>
      <c r="E128" s="815" t="str">
        <f ca="1">IFERROR(CONCATENATE(VLOOKUP($B128,jednotlivci!$A$5:$U$164,COUNTA(jednotlivci!$A$4:$H$4),0),"/",VLOOKUP($B128,jednotlivci!$A$5:$U$164,COUNTA(jednotlivci!$A$4:$J$4),0)),"")</f>
        <v/>
      </c>
      <c r="F128" s="793" t="str">
        <f ca="1">IFERROR(VLOOKUP($B128,jednotlivci!$A$5:$U$164,COUNTA(jednotlivci!$A$4:$I$4),0),"")</f>
        <v/>
      </c>
      <c r="G128" s="739" t="str">
        <f ca="1">IFERROR(VLOOKUP($B128,jednotlivci!$A$5:$U$164,COUNTA(jednotlivci!$A$4:$L$4),0),"")</f>
        <v/>
      </c>
      <c r="H128" s="662" t="str">
        <f ca="1">IFERROR(VLOOKUP($B128,jednotlivci!$A$5:$U$164,COUNTA(jednotlivci!$A$4:$N$4),0),"")</f>
        <v/>
      </c>
      <c r="I128" s="663" t="str">
        <f ca="1">IFERROR(VLOOKUP($B128,jednotlivci!$A$5:$U$164,COUNTA(jednotlivci!$A$4:$P$4),0),"")</f>
        <v/>
      </c>
    </row>
    <row r="129" spans="1:9" x14ac:dyDescent="0.25">
      <c r="A129" s="407">
        <v>127</v>
      </c>
      <c r="B129" s="407" t="str">
        <f ca="1">IFERROR(VLOOKUP(CONCATENATE($C129,"_",COUNTIF($C$3:$C129,$C129)),jednotlivci!$A$5:$U$164,COUNTA(jednotlivci!$A$4:$A$4),0),"")</f>
        <v/>
      </c>
      <c r="C129" s="664">
        <f ca="1">IF(C128=MAX(jednotlivci!S$5:S$164)+1,"",IF(ISERROR(VLOOKUP(A129,jednotlivci!S$5:S$164,1,0)),C128,A129))</f>
        <v>71</v>
      </c>
      <c r="D129" s="660" t="str">
        <f ca="1">IFERROR(VLOOKUP($B129,jednotlivci!$A$5:$U$164,COUNTA(jednotlivci!$A$4:$D$4),0),"")</f>
        <v/>
      </c>
      <c r="E129" s="815" t="str">
        <f ca="1">IFERROR(CONCATENATE(VLOOKUP($B129,jednotlivci!$A$5:$U$164,COUNTA(jednotlivci!$A$4:$H$4),0),"/",VLOOKUP($B129,jednotlivci!$A$5:$U$164,COUNTA(jednotlivci!$A$4:$J$4),0)),"")</f>
        <v/>
      </c>
      <c r="F129" s="793" t="str">
        <f ca="1">IFERROR(VLOOKUP($B129,jednotlivci!$A$5:$U$164,COUNTA(jednotlivci!$A$4:$I$4),0),"")</f>
        <v/>
      </c>
      <c r="G129" s="739" t="str">
        <f ca="1">IFERROR(VLOOKUP($B129,jednotlivci!$A$5:$U$164,COUNTA(jednotlivci!$A$4:$L$4),0),"")</f>
        <v/>
      </c>
      <c r="H129" s="662" t="str">
        <f ca="1">IFERROR(VLOOKUP($B129,jednotlivci!$A$5:$U$164,COUNTA(jednotlivci!$A$4:$N$4),0),"")</f>
        <v/>
      </c>
      <c r="I129" s="663" t="str">
        <f ca="1">IFERROR(VLOOKUP($B129,jednotlivci!$A$5:$U$164,COUNTA(jednotlivci!$A$4:$P$4),0),"")</f>
        <v/>
      </c>
    </row>
    <row r="130" spans="1:9" x14ac:dyDescent="0.25">
      <c r="A130" s="407">
        <v>128</v>
      </c>
      <c r="B130" s="407" t="str">
        <f ca="1">IFERROR(VLOOKUP(CONCATENATE($C130,"_",COUNTIF($C$3:$C130,$C130)),jednotlivci!$A$5:$U$164,COUNTA(jednotlivci!$A$4:$A$4),0),"")</f>
        <v/>
      </c>
      <c r="C130" s="664">
        <f ca="1">IF(C129=MAX(jednotlivci!S$5:S$164)+1,"",IF(ISERROR(VLOOKUP(A130,jednotlivci!S$5:S$164,1,0)),C129,A130))</f>
        <v>71</v>
      </c>
      <c r="D130" s="660" t="str">
        <f ca="1">IFERROR(VLOOKUP($B130,jednotlivci!$A$5:$U$164,COUNTA(jednotlivci!$A$4:$D$4),0),"")</f>
        <v/>
      </c>
      <c r="E130" s="815" t="str">
        <f ca="1">IFERROR(CONCATENATE(VLOOKUP($B130,jednotlivci!$A$5:$U$164,COUNTA(jednotlivci!$A$4:$H$4),0),"/",VLOOKUP($B130,jednotlivci!$A$5:$U$164,COUNTA(jednotlivci!$A$4:$J$4),0)),"")</f>
        <v/>
      </c>
      <c r="F130" s="793" t="str">
        <f ca="1">IFERROR(VLOOKUP($B130,jednotlivci!$A$5:$U$164,COUNTA(jednotlivci!$A$4:$I$4),0),"")</f>
        <v/>
      </c>
      <c r="G130" s="739" t="str">
        <f ca="1">IFERROR(VLOOKUP($B130,jednotlivci!$A$5:$U$164,COUNTA(jednotlivci!$A$4:$L$4),0),"")</f>
        <v/>
      </c>
      <c r="H130" s="662" t="str">
        <f ca="1">IFERROR(VLOOKUP($B130,jednotlivci!$A$5:$U$164,COUNTA(jednotlivci!$A$4:$N$4),0),"")</f>
        <v/>
      </c>
      <c r="I130" s="663" t="str">
        <f ca="1">IFERROR(VLOOKUP($B130,jednotlivci!$A$5:$U$164,COUNTA(jednotlivci!$A$4:$P$4),0),"")</f>
        <v/>
      </c>
    </row>
    <row r="131" spans="1:9" x14ac:dyDescent="0.25">
      <c r="A131" s="407">
        <v>129</v>
      </c>
      <c r="B131" s="407" t="str">
        <f ca="1">IFERROR(VLOOKUP(CONCATENATE($C131,"_",COUNTIF($C$3:$C131,$C131)),jednotlivci!$A$5:$U$164,COUNTA(jednotlivci!$A$4:$A$4),0),"")</f>
        <v/>
      </c>
      <c r="C131" s="664">
        <f ca="1">IF(C130=MAX(jednotlivci!S$5:S$164)+1,"",IF(ISERROR(VLOOKUP(A131,jednotlivci!S$5:S$164,1,0)),C130,A131))</f>
        <v>71</v>
      </c>
      <c r="D131" s="660" t="str">
        <f ca="1">IFERROR(VLOOKUP($B131,jednotlivci!$A$5:$U$164,COUNTA(jednotlivci!$A$4:$D$4),0),"")</f>
        <v/>
      </c>
      <c r="E131" s="815" t="str">
        <f ca="1">IFERROR(CONCATENATE(VLOOKUP($B131,jednotlivci!$A$5:$U$164,COUNTA(jednotlivci!$A$4:$H$4),0),"/",VLOOKUP($B131,jednotlivci!$A$5:$U$164,COUNTA(jednotlivci!$A$4:$J$4),0)),"")</f>
        <v/>
      </c>
      <c r="F131" s="793" t="str">
        <f ca="1">IFERROR(VLOOKUP($B131,jednotlivci!$A$5:$U$164,COUNTA(jednotlivci!$A$4:$I$4),0),"")</f>
        <v/>
      </c>
      <c r="G131" s="739" t="str">
        <f ca="1">IFERROR(VLOOKUP($B131,jednotlivci!$A$5:$U$164,COUNTA(jednotlivci!$A$4:$L$4),0),"")</f>
        <v/>
      </c>
      <c r="H131" s="662" t="str">
        <f ca="1">IFERROR(VLOOKUP($B131,jednotlivci!$A$5:$U$164,COUNTA(jednotlivci!$A$4:$N$4),0),"")</f>
        <v/>
      </c>
      <c r="I131" s="663" t="str">
        <f ca="1">IFERROR(VLOOKUP($B131,jednotlivci!$A$5:$U$164,COUNTA(jednotlivci!$A$4:$P$4),0),"")</f>
        <v/>
      </c>
    </row>
    <row r="132" spans="1:9" x14ac:dyDescent="0.25">
      <c r="A132" s="407">
        <v>130</v>
      </c>
      <c r="B132" s="407" t="str">
        <f ca="1">IFERROR(VLOOKUP(CONCATENATE($C132,"_",COUNTIF($C$3:$C132,$C132)),jednotlivci!$A$5:$U$164,COUNTA(jednotlivci!$A$4:$A$4),0),"")</f>
        <v/>
      </c>
      <c r="C132" s="664">
        <f ca="1">IF(C131=MAX(jednotlivci!S$5:S$164)+1,"",IF(ISERROR(VLOOKUP(A132,jednotlivci!S$5:S$164,1,0)),C131,A132))</f>
        <v>71</v>
      </c>
      <c r="D132" s="660" t="str">
        <f ca="1">IFERROR(VLOOKUP($B132,jednotlivci!$A$5:$U$164,COUNTA(jednotlivci!$A$4:$D$4),0),"")</f>
        <v/>
      </c>
      <c r="E132" s="815" t="str">
        <f ca="1">IFERROR(CONCATENATE(VLOOKUP($B132,jednotlivci!$A$5:$U$164,COUNTA(jednotlivci!$A$4:$H$4),0),"/",VLOOKUP($B132,jednotlivci!$A$5:$U$164,COUNTA(jednotlivci!$A$4:$J$4),0)),"")</f>
        <v/>
      </c>
      <c r="F132" s="793" t="str">
        <f ca="1">IFERROR(VLOOKUP($B132,jednotlivci!$A$5:$U$164,COUNTA(jednotlivci!$A$4:$I$4),0),"")</f>
        <v/>
      </c>
      <c r="G132" s="739" t="str">
        <f ca="1">IFERROR(VLOOKUP($B132,jednotlivci!$A$5:$U$164,COUNTA(jednotlivci!$A$4:$L$4),0),"")</f>
        <v/>
      </c>
      <c r="H132" s="662" t="str">
        <f ca="1">IFERROR(VLOOKUP($B132,jednotlivci!$A$5:$U$164,COUNTA(jednotlivci!$A$4:$N$4),0),"")</f>
        <v/>
      </c>
      <c r="I132" s="663" t="str">
        <f ca="1">IFERROR(VLOOKUP($B132,jednotlivci!$A$5:$U$164,COUNTA(jednotlivci!$A$4:$P$4),0),"")</f>
        <v/>
      </c>
    </row>
    <row r="133" spans="1:9" x14ac:dyDescent="0.25">
      <c r="A133" s="407">
        <v>131</v>
      </c>
      <c r="B133" s="407" t="str">
        <f ca="1">IFERROR(VLOOKUP(CONCATENATE($C133,"_",COUNTIF($C$3:$C133,$C133)),jednotlivci!$A$5:$U$164,COUNTA(jednotlivci!$A$4:$A$4),0),"")</f>
        <v/>
      </c>
      <c r="C133" s="664">
        <f ca="1">IF(C132=MAX(jednotlivci!S$5:S$164)+1,"",IF(ISERROR(VLOOKUP(A133,jednotlivci!S$5:S$164,1,0)),C132,A133))</f>
        <v>71</v>
      </c>
      <c r="D133" s="660" t="str">
        <f ca="1">IFERROR(VLOOKUP($B133,jednotlivci!$A$5:$U$164,COUNTA(jednotlivci!$A$4:$D$4),0),"")</f>
        <v/>
      </c>
      <c r="E133" s="815" t="str">
        <f ca="1">IFERROR(CONCATENATE(VLOOKUP($B133,jednotlivci!$A$5:$U$164,COUNTA(jednotlivci!$A$4:$H$4),0),"/",VLOOKUP($B133,jednotlivci!$A$5:$U$164,COUNTA(jednotlivci!$A$4:$J$4),0)),"")</f>
        <v/>
      </c>
      <c r="F133" s="793" t="str">
        <f ca="1">IFERROR(VLOOKUP($B133,jednotlivci!$A$5:$U$164,COUNTA(jednotlivci!$A$4:$I$4),0),"")</f>
        <v/>
      </c>
      <c r="G133" s="739" t="str">
        <f ca="1">IFERROR(VLOOKUP($B133,jednotlivci!$A$5:$U$164,COUNTA(jednotlivci!$A$4:$L$4),0),"")</f>
        <v/>
      </c>
      <c r="H133" s="662" t="str">
        <f ca="1">IFERROR(VLOOKUP($B133,jednotlivci!$A$5:$U$164,COUNTA(jednotlivci!$A$4:$N$4),0),"")</f>
        <v/>
      </c>
      <c r="I133" s="663" t="str">
        <f ca="1">IFERROR(VLOOKUP($B133,jednotlivci!$A$5:$U$164,COUNTA(jednotlivci!$A$4:$P$4),0),"")</f>
        <v/>
      </c>
    </row>
    <row r="134" spans="1:9" x14ac:dyDescent="0.25">
      <c r="A134" s="407">
        <v>132</v>
      </c>
      <c r="B134" s="407" t="str">
        <f ca="1">IFERROR(VLOOKUP(CONCATENATE($C134,"_",COUNTIF($C$3:$C134,$C134)),jednotlivci!$A$5:$U$164,COUNTA(jednotlivci!$A$4:$A$4),0),"")</f>
        <v/>
      </c>
      <c r="C134" s="664">
        <f ca="1">IF(C133=MAX(jednotlivci!S$5:S$164)+1,"",IF(ISERROR(VLOOKUP(A134,jednotlivci!S$5:S$164,1,0)),C133,A134))</f>
        <v>71</v>
      </c>
      <c r="D134" s="660" t="str">
        <f ca="1">IFERROR(VLOOKUP($B134,jednotlivci!$A$5:$U$164,COUNTA(jednotlivci!$A$4:$D$4),0),"")</f>
        <v/>
      </c>
      <c r="E134" s="815" t="str">
        <f ca="1">IFERROR(CONCATENATE(VLOOKUP($B134,jednotlivci!$A$5:$U$164,COUNTA(jednotlivci!$A$4:$H$4),0),"/",VLOOKUP($B134,jednotlivci!$A$5:$U$164,COUNTA(jednotlivci!$A$4:$J$4),0)),"")</f>
        <v/>
      </c>
      <c r="F134" s="793" t="str">
        <f ca="1">IFERROR(VLOOKUP($B134,jednotlivci!$A$5:$U$164,COUNTA(jednotlivci!$A$4:$I$4),0),"")</f>
        <v/>
      </c>
      <c r="G134" s="739" t="str">
        <f ca="1">IFERROR(VLOOKUP($B134,jednotlivci!$A$5:$U$164,COUNTA(jednotlivci!$A$4:$L$4),0),"")</f>
        <v/>
      </c>
      <c r="H134" s="662" t="str">
        <f ca="1">IFERROR(VLOOKUP($B134,jednotlivci!$A$5:$U$164,COUNTA(jednotlivci!$A$4:$N$4),0),"")</f>
        <v/>
      </c>
      <c r="I134" s="663" t="str">
        <f ca="1">IFERROR(VLOOKUP($B134,jednotlivci!$A$5:$U$164,COUNTA(jednotlivci!$A$4:$P$4),0),"")</f>
        <v/>
      </c>
    </row>
    <row r="135" spans="1:9" x14ac:dyDescent="0.25">
      <c r="A135" s="407">
        <v>133</v>
      </c>
      <c r="B135" s="407" t="str">
        <f ca="1">IFERROR(VLOOKUP(CONCATENATE($C135,"_",COUNTIF($C$3:$C135,$C135)),jednotlivci!$A$5:$U$164,COUNTA(jednotlivci!$A$4:$A$4),0),"")</f>
        <v/>
      </c>
      <c r="C135" s="664">
        <f ca="1">IF(C134=MAX(jednotlivci!S$5:S$164)+1,"",IF(ISERROR(VLOOKUP(A135,jednotlivci!S$5:S$164,1,0)),C134,A135))</f>
        <v>71</v>
      </c>
      <c r="D135" s="660" t="str">
        <f ca="1">IFERROR(VLOOKUP($B135,jednotlivci!$A$5:$U$164,COUNTA(jednotlivci!$A$4:$D$4),0),"")</f>
        <v/>
      </c>
      <c r="E135" s="815" t="str">
        <f ca="1">IFERROR(CONCATENATE(VLOOKUP($B135,jednotlivci!$A$5:$U$164,COUNTA(jednotlivci!$A$4:$H$4),0),"/",VLOOKUP($B135,jednotlivci!$A$5:$U$164,COUNTA(jednotlivci!$A$4:$J$4),0)),"")</f>
        <v/>
      </c>
      <c r="F135" s="793" t="str">
        <f ca="1">IFERROR(VLOOKUP($B135,jednotlivci!$A$5:$U$164,COUNTA(jednotlivci!$A$4:$I$4),0),"")</f>
        <v/>
      </c>
      <c r="G135" s="739" t="str">
        <f ca="1">IFERROR(VLOOKUP($B135,jednotlivci!$A$5:$U$164,COUNTA(jednotlivci!$A$4:$L$4),0),"")</f>
        <v/>
      </c>
      <c r="H135" s="662" t="str">
        <f ca="1">IFERROR(VLOOKUP($B135,jednotlivci!$A$5:$U$164,COUNTA(jednotlivci!$A$4:$N$4),0),"")</f>
        <v/>
      </c>
      <c r="I135" s="663" t="str">
        <f ca="1">IFERROR(VLOOKUP($B135,jednotlivci!$A$5:$U$164,COUNTA(jednotlivci!$A$4:$P$4),0),"")</f>
        <v/>
      </c>
    </row>
    <row r="136" spans="1:9" x14ac:dyDescent="0.25">
      <c r="A136" s="407">
        <v>134</v>
      </c>
      <c r="B136" s="407" t="str">
        <f ca="1">IFERROR(VLOOKUP(CONCATENATE($C136,"_",COUNTIF($C$3:$C136,$C136)),jednotlivci!$A$5:$U$164,COUNTA(jednotlivci!$A$4:$A$4),0),"")</f>
        <v/>
      </c>
      <c r="C136" s="664">
        <f ca="1">IF(C135=MAX(jednotlivci!S$5:S$164)+1,"",IF(ISERROR(VLOOKUP(A136,jednotlivci!S$5:S$164,1,0)),C135,A136))</f>
        <v>71</v>
      </c>
      <c r="D136" s="660" t="str">
        <f ca="1">IFERROR(VLOOKUP($B136,jednotlivci!$A$5:$U$164,COUNTA(jednotlivci!$A$4:$D$4),0),"")</f>
        <v/>
      </c>
      <c r="E136" s="815" t="str">
        <f ca="1">IFERROR(CONCATENATE(VLOOKUP($B136,jednotlivci!$A$5:$U$164,COUNTA(jednotlivci!$A$4:$H$4),0),"/",VLOOKUP($B136,jednotlivci!$A$5:$U$164,COUNTA(jednotlivci!$A$4:$J$4),0)),"")</f>
        <v/>
      </c>
      <c r="F136" s="793" t="str">
        <f ca="1">IFERROR(VLOOKUP($B136,jednotlivci!$A$5:$U$164,COUNTA(jednotlivci!$A$4:$I$4),0),"")</f>
        <v/>
      </c>
      <c r="G136" s="739" t="str">
        <f ca="1">IFERROR(VLOOKUP($B136,jednotlivci!$A$5:$U$164,COUNTA(jednotlivci!$A$4:$L$4),0),"")</f>
        <v/>
      </c>
      <c r="H136" s="662" t="str">
        <f ca="1">IFERROR(VLOOKUP($B136,jednotlivci!$A$5:$U$164,COUNTA(jednotlivci!$A$4:$N$4),0),"")</f>
        <v/>
      </c>
      <c r="I136" s="663" t="str">
        <f ca="1">IFERROR(VLOOKUP($B136,jednotlivci!$A$5:$U$164,COUNTA(jednotlivci!$A$4:$P$4),0),"")</f>
        <v/>
      </c>
    </row>
    <row r="137" spans="1:9" x14ac:dyDescent="0.25">
      <c r="A137" s="407">
        <v>135</v>
      </c>
      <c r="B137" s="407" t="str">
        <f ca="1">IFERROR(VLOOKUP(CONCATENATE($C137,"_",COUNTIF($C$3:$C137,$C137)),jednotlivci!$A$5:$U$164,COUNTA(jednotlivci!$A$4:$A$4),0),"")</f>
        <v/>
      </c>
      <c r="C137" s="664">
        <f ca="1">IF(C136=MAX(jednotlivci!S$5:S$164)+1,"",IF(ISERROR(VLOOKUP(A137,jednotlivci!S$5:S$164,1,0)),C136,A137))</f>
        <v>71</v>
      </c>
      <c r="D137" s="660" t="str">
        <f ca="1">IFERROR(VLOOKUP($B137,jednotlivci!$A$5:$U$164,COUNTA(jednotlivci!$A$4:$D$4),0),"")</f>
        <v/>
      </c>
      <c r="E137" s="815" t="str">
        <f ca="1">IFERROR(CONCATENATE(VLOOKUP($B137,jednotlivci!$A$5:$U$164,COUNTA(jednotlivci!$A$4:$H$4),0),"/",VLOOKUP($B137,jednotlivci!$A$5:$U$164,COUNTA(jednotlivci!$A$4:$J$4),0)),"")</f>
        <v/>
      </c>
      <c r="F137" s="793" t="str">
        <f ca="1">IFERROR(VLOOKUP($B137,jednotlivci!$A$5:$U$164,COUNTA(jednotlivci!$A$4:$I$4),0),"")</f>
        <v/>
      </c>
      <c r="G137" s="739" t="str">
        <f ca="1">IFERROR(VLOOKUP($B137,jednotlivci!$A$5:$U$164,COUNTA(jednotlivci!$A$4:$L$4),0),"")</f>
        <v/>
      </c>
      <c r="H137" s="662" t="str">
        <f ca="1">IFERROR(VLOOKUP($B137,jednotlivci!$A$5:$U$164,COUNTA(jednotlivci!$A$4:$N$4),0),"")</f>
        <v/>
      </c>
      <c r="I137" s="663" t="str">
        <f ca="1">IFERROR(VLOOKUP($B137,jednotlivci!$A$5:$U$164,COUNTA(jednotlivci!$A$4:$P$4),0),"")</f>
        <v/>
      </c>
    </row>
    <row r="138" spans="1:9" x14ac:dyDescent="0.25">
      <c r="A138" s="407">
        <v>136</v>
      </c>
      <c r="B138" s="407" t="str">
        <f ca="1">IFERROR(VLOOKUP(CONCATENATE($C138,"_",COUNTIF($C$3:$C138,$C138)),jednotlivci!$A$5:$U$164,COUNTA(jednotlivci!$A$4:$A$4),0),"")</f>
        <v/>
      </c>
      <c r="C138" s="664">
        <f ca="1">IF(C137=MAX(jednotlivci!S$5:S$164)+1,"",IF(ISERROR(VLOOKUP(A138,jednotlivci!S$5:S$164,1,0)),C137,A138))</f>
        <v>71</v>
      </c>
      <c r="D138" s="660" t="str">
        <f ca="1">IFERROR(VLOOKUP($B138,jednotlivci!$A$5:$U$164,COUNTA(jednotlivci!$A$4:$D$4),0),"")</f>
        <v/>
      </c>
      <c r="E138" s="815" t="str">
        <f ca="1">IFERROR(CONCATENATE(VLOOKUP($B138,jednotlivci!$A$5:$U$164,COUNTA(jednotlivci!$A$4:$H$4),0),"/",VLOOKUP($B138,jednotlivci!$A$5:$U$164,COUNTA(jednotlivci!$A$4:$J$4),0)),"")</f>
        <v/>
      </c>
      <c r="F138" s="793" t="str">
        <f ca="1">IFERROR(VLOOKUP($B138,jednotlivci!$A$5:$U$164,COUNTA(jednotlivci!$A$4:$I$4),0),"")</f>
        <v/>
      </c>
      <c r="G138" s="739" t="str">
        <f ca="1">IFERROR(VLOOKUP($B138,jednotlivci!$A$5:$U$164,COUNTA(jednotlivci!$A$4:$L$4),0),"")</f>
        <v/>
      </c>
      <c r="H138" s="662" t="str">
        <f ca="1">IFERROR(VLOOKUP($B138,jednotlivci!$A$5:$U$164,COUNTA(jednotlivci!$A$4:$N$4),0),"")</f>
        <v/>
      </c>
      <c r="I138" s="663" t="str">
        <f ca="1">IFERROR(VLOOKUP($B138,jednotlivci!$A$5:$U$164,COUNTA(jednotlivci!$A$4:$P$4),0),"")</f>
        <v/>
      </c>
    </row>
    <row r="139" spans="1:9" x14ac:dyDescent="0.25">
      <c r="A139" s="407">
        <v>137</v>
      </c>
      <c r="B139" s="407" t="str">
        <f ca="1">IFERROR(VLOOKUP(CONCATENATE($C139,"_",COUNTIF($C$3:$C139,$C139)),jednotlivci!$A$5:$U$164,COUNTA(jednotlivci!$A$4:$A$4),0),"")</f>
        <v/>
      </c>
      <c r="C139" s="664">
        <f ca="1">IF(C138=MAX(jednotlivci!S$5:S$164)+1,"",IF(ISERROR(VLOOKUP(A139,jednotlivci!S$5:S$164,1,0)),C138,A139))</f>
        <v>71</v>
      </c>
      <c r="D139" s="660" t="str">
        <f ca="1">IFERROR(VLOOKUP($B139,jednotlivci!$A$5:$U$164,COUNTA(jednotlivci!$A$4:$D$4),0),"")</f>
        <v/>
      </c>
      <c r="E139" s="815" t="str">
        <f ca="1">IFERROR(CONCATENATE(VLOOKUP($B139,jednotlivci!$A$5:$U$164,COUNTA(jednotlivci!$A$4:$H$4),0),"/",VLOOKUP($B139,jednotlivci!$A$5:$U$164,COUNTA(jednotlivci!$A$4:$J$4),0)),"")</f>
        <v/>
      </c>
      <c r="F139" s="793" t="str">
        <f ca="1">IFERROR(VLOOKUP($B139,jednotlivci!$A$5:$U$164,COUNTA(jednotlivci!$A$4:$I$4),0),"")</f>
        <v/>
      </c>
      <c r="G139" s="739" t="str">
        <f ca="1">IFERROR(VLOOKUP($B139,jednotlivci!$A$5:$U$164,COUNTA(jednotlivci!$A$4:$L$4),0),"")</f>
        <v/>
      </c>
      <c r="H139" s="662" t="str">
        <f ca="1">IFERROR(VLOOKUP($B139,jednotlivci!$A$5:$U$164,COUNTA(jednotlivci!$A$4:$N$4),0),"")</f>
        <v/>
      </c>
      <c r="I139" s="663" t="str">
        <f ca="1">IFERROR(VLOOKUP($B139,jednotlivci!$A$5:$U$164,COUNTA(jednotlivci!$A$4:$P$4),0),"")</f>
        <v/>
      </c>
    </row>
    <row r="140" spans="1:9" x14ac:dyDescent="0.25">
      <c r="A140" s="407">
        <v>138</v>
      </c>
      <c r="B140" s="407" t="str">
        <f ca="1">IFERROR(VLOOKUP(CONCATENATE($C140,"_",COUNTIF($C$3:$C140,$C140)),jednotlivci!$A$5:$U$164,COUNTA(jednotlivci!$A$4:$A$4),0),"")</f>
        <v/>
      </c>
      <c r="C140" s="664">
        <f ca="1">IF(C139=MAX(jednotlivci!S$5:S$164)+1,"",IF(ISERROR(VLOOKUP(A140,jednotlivci!S$5:S$164,1,0)),C139,A140))</f>
        <v>71</v>
      </c>
      <c r="D140" s="660" t="str">
        <f ca="1">IFERROR(VLOOKUP($B140,jednotlivci!$A$5:$U$164,COUNTA(jednotlivci!$A$4:$D$4),0),"")</f>
        <v/>
      </c>
      <c r="E140" s="815" t="str">
        <f ca="1">IFERROR(CONCATENATE(VLOOKUP($B140,jednotlivci!$A$5:$U$164,COUNTA(jednotlivci!$A$4:$H$4),0),"/",VLOOKUP($B140,jednotlivci!$A$5:$U$164,COUNTA(jednotlivci!$A$4:$J$4),0)),"")</f>
        <v/>
      </c>
      <c r="F140" s="793" t="str">
        <f ca="1">IFERROR(VLOOKUP($B140,jednotlivci!$A$5:$U$164,COUNTA(jednotlivci!$A$4:$I$4),0),"")</f>
        <v/>
      </c>
      <c r="G140" s="739" t="str">
        <f ca="1">IFERROR(VLOOKUP($B140,jednotlivci!$A$5:$U$164,COUNTA(jednotlivci!$A$4:$L$4),0),"")</f>
        <v/>
      </c>
      <c r="H140" s="662" t="str">
        <f ca="1">IFERROR(VLOOKUP($B140,jednotlivci!$A$5:$U$164,COUNTA(jednotlivci!$A$4:$N$4),0),"")</f>
        <v/>
      </c>
      <c r="I140" s="663" t="str">
        <f ca="1">IFERROR(VLOOKUP($B140,jednotlivci!$A$5:$U$164,COUNTA(jednotlivci!$A$4:$P$4),0),"")</f>
        <v/>
      </c>
    </row>
    <row r="141" spans="1:9" x14ac:dyDescent="0.25">
      <c r="A141" s="407">
        <v>139</v>
      </c>
      <c r="B141" s="407" t="str">
        <f ca="1">IFERROR(VLOOKUP(CONCATENATE($C141,"_",COUNTIF($C$3:$C141,$C141)),jednotlivci!$A$5:$U$164,COUNTA(jednotlivci!$A$4:$A$4),0),"")</f>
        <v/>
      </c>
      <c r="C141" s="664">
        <f ca="1">IF(C140=MAX(jednotlivci!S$5:S$164)+1,"",IF(ISERROR(VLOOKUP(A141,jednotlivci!S$5:S$164,1,0)),C140,A141))</f>
        <v>71</v>
      </c>
      <c r="D141" s="660" t="str">
        <f ca="1">IFERROR(VLOOKUP($B141,jednotlivci!$A$5:$U$164,COUNTA(jednotlivci!$A$4:$D$4),0),"")</f>
        <v/>
      </c>
      <c r="E141" s="815" t="str">
        <f ca="1">IFERROR(CONCATENATE(VLOOKUP($B141,jednotlivci!$A$5:$U$164,COUNTA(jednotlivci!$A$4:$H$4),0),"/",VLOOKUP($B141,jednotlivci!$A$5:$U$164,COUNTA(jednotlivci!$A$4:$J$4),0)),"")</f>
        <v/>
      </c>
      <c r="F141" s="793" t="str">
        <f ca="1">IFERROR(VLOOKUP($B141,jednotlivci!$A$5:$U$164,COUNTA(jednotlivci!$A$4:$I$4),0),"")</f>
        <v/>
      </c>
      <c r="G141" s="739" t="str">
        <f ca="1">IFERROR(VLOOKUP($B141,jednotlivci!$A$5:$U$164,COUNTA(jednotlivci!$A$4:$L$4),0),"")</f>
        <v/>
      </c>
      <c r="H141" s="662" t="str">
        <f ca="1">IFERROR(VLOOKUP($B141,jednotlivci!$A$5:$U$164,COUNTA(jednotlivci!$A$4:$N$4),0),"")</f>
        <v/>
      </c>
      <c r="I141" s="663" t="str">
        <f ca="1">IFERROR(VLOOKUP($B141,jednotlivci!$A$5:$U$164,COUNTA(jednotlivci!$A$4:$P$4),0),"")</f>
        <v/>
      </c>
    </row>
    <row r="142" spans="1:9" x14ac:dyDescent="0.25">
      <c r="A142" s="407">
        <v>140</v>
      </c>
      <c r="B142" s="407" t="str">
        <f ca="1">IFERROR(VLOOKUP(CONCATENATE($C142,"_",COUNTIF($C$3:$C142,$C142)),jednotlivci!$A$5:$U$164,COUNTA(jednotlivci!$A$4:$A$4),0),"")</f>
        <v/>
      </c>
      <c r="C142" s="664">
        <f ca="1">IF(C141=MAX(jednotlivci!S$5:S$164)+1,"",IF(ISERROR(VLOOKUP(A142,jednotlivci!S$5:S$164,1,0)),C141,A142))</f>
        <v>71</v>
      </c>
      <c r="D142" s="660" t="str">
        <f ca="1">IFERROR(VLOOKUP($B142,jednotlivci!$A$5:$U$164,COUNTA(jednotlivci!$A$4:$D$4),0),"")</f>
        <v/>
      </c>
      <c r="E142" s="815" t="str">
        <f ca="1">IFERROR(CONCATENATE(VLOOKUP($B142,jednotlivci!$A$5:$U$164,COUNTA(jednotlivci!$A$4:$H$4),0),"/",VLOOKUP($B142,jednotlivci!$A$5:$U$164,COUNTA(jednotlivci!$A$4:$J$4),0)),"")</f>
        <v/>
      </c>
      <c r="F142" s="793" t="str">
        <f ca="1">IFERROR(VLOOKUP($B142,jednotlivci!$A$5:$U$164,COUNTA(jednotlivci!$A$4:$I$4),0),"")</f>
        <v/>
      </c>
      <c r="G142" s="739" t="str">
        <f ca="1">IFERROR(VLOOKUP($B142,jednotlivci!$A$5:$U$164,COUNTA(jednotlivci!$A$4:$L$4),0),"")</f>
        <v/>
      </c>
      <c r="H142" s="662" t="str">
        <f ca="1">IFERROR(VLOOKUP($B142,jednotlivci!$A$5:$U$164,COUNTA(jednotlivci!$A$4:$N$4),0),"")</f>
        <v/>
      </c>
      <c r="I142" s="663" t="str">
        <f ca="1">IFERROR(VLOOKUP($B142,jednotlivci!$A$5:$U$164,COUNTA(jednotlivci!$A$4:$P$4),0),"")</f>
        <v/>
      </c>
    </row>
    <row r="143" spans="1:9" x14ac:dyDescent="0.25">
      <c r="A143" s="407">
        <v>141</v>
      </c>
      <c r="B143" s="407" t="str">
        <f ca="1">IFERROR(VLOOKUP(CONCATENATE($C143,"_",COUNTIF($C$3:$C143,$C143)),jednotlivci!$A$5:$U$164,COUNTA(jednotlivci!$A$4:$A$4),0),"")</f>
        <v/>
      </c>
      <c r="C143" s="664">
        <f ca="1">IF(C142=MAX(jednotlivci!S$5:S$164)+1,"",IF(ISERROR(VLOOKUP(A143,jednotlivci!S$5:S$164,1,0)),C142,A143))</f>
        <v>71</v>
      </c>
      <c r="D143" s="660" t="str">
        <f ca="1">IFERROR(VLOOKUP($B143,jednotlivci!$A$5:$U$164,COUNTA(jednotlivci!$A$4:$D$4),0),"")</f>
        <v/>
      </c>
      <c r="E143" s="815" t="str">
        <f ca="1">IFERROR(CONCATENATE(VLOOKUP($B143,jednotlivci!$A$5:$U$164,COUNTA(jednotlivci!$A$4:$H$4),0),"/",VLOOKUP($B143,jednotlivci!$A$5:$U$164,COUNTA(jednotlivci!$A$4:$J$4),0)),"")</f>
        <v/>
      </c>
      <c r="F143" s="793" t="str">
        <f ca="1">IFERROR(VLOOKUP($B143,jednotlivci!$A$5:$U$164,COUNTA(jednotlivci!$A$4:$I$4),0),"")</f>
        <v/>
      </c>
      <c r="G143" s="739" t="str">
        <f ca="1">IFERROR(VLOOKUP($B143,jednotlivci!$A$5:$U$164,COUNTA(jednotlivci!$A$4:$L$4),0),"")</f>
        <v/>
      </c>
      <c r="H143" s="662" t="str">
        <f ca="1">IFERROR(VLOOKUP($B143,jednotlivci!$A$5:$U$164,COUNTA(jednotlivci!$A$4:$N$4),0),"")</f>
        <v/>
      </c>
      <c r="I143" s="663" t="str">
        <f ca="1">IFERROR(VLOOKUP($B143,jednotlivci!$A$5:$U$164,COUNTA(jednotlivci!$A$4:$P$4),0),"")</f>
        <v/>
      </c>
    </row>
    <row r="144" spans="1:9" x14ac:dyDescent="0.25">
      <c r="A144" s="407">
        <v>142</v>
      </c>
      <c r="B144" s="407" t="str">
        <f ca="1">IFERROR(VLOOKUP(CONCATENATE($C144,"_",COUNTIF($C$3:$C144,$C144)),jednotlivci!$A$5:$U$164,COUNTA(jednotlivci!$A$4:$A$4),0),"")</f>
        <v/>
      </c>
      <c r="C144" s="664">
        <f ca="1">IF(C143=MAX(jednotlivci!S$5:S$164)+1,"",IF(ISERROR(VLOOKUP(A144,jednotlivci!S$5:S$164,1,0)),C143,A144))</f>
        <v>71</v>
      </c>
      <c r="D144" s="660" t="str">
        <f ca="1">IFERROR(VLOOKUP($B144,jednotlivci!$A$5:$U$164,COUNTA(jednotlivci!$A$4:$D$4),0),"")</f>
        <v/>
      </c>
      <c r="E144" s="815" t="str">
        <f ca="1">IFERROR(CONCATENATE(VLOOKUP($B144,jednotlivci!$A$5:$U$164,COUNTA(jednotlivci!$A$4:$H$4),0),"/",VLOOKUP($B144,jednotlivci!$A$5:$U$164,COUNTA(jednotlivci!$A$4:$J$4),0)),"")</f>
        <v/>
      </c>
      <c r="F144" s="793" t="str">
        <f ca="1">IFERROR(VLOOKUP($B144,jednotlivci!$A$5:$U$164,COUNTA(jednotlivci!$A$4:$I$4),0),"")</f>
        <v/>
      </c>
      <c r="G144" s="739" t="str">
        <f ca="1">IFERROR(VLOOKUP($B144,jednotlivci!$A$5:$U$164,COUNTA(jednotlivci!$A$4:$L$4),0),"")</f>
        <v/>
      </c>
      <c r="H144" s="662" t="str">
        <f ca="1">IFERROR(VLOOKUP($B144,jednotlivci!$A$5:$U$164,COUNTA(jednotlivci!$A$4:$N$4),0),"")</f>
        <v/>
      </c>
      <c r="I144" s="663" t="str">
        <f ca="1">IFERROR(VLOOKUP($B144,jednotlivci!$A$5:$U$164,COUNTA(jednotlivci!$A$4:$P$4),0),"")</f>
        <v/>
      </c>
    </row>
    <row r="145" spans="1:9" x14ac:dyDescent="0.25">
      <c r="A145" s="407">
        <v>143</v>
      </c>
      <c r="B145" s="407" t="str">
        <f ca="1">IFERROR(VLOOKUP(CONCATENATE($C145,"_",COUNTIF($C$3:$C145,$C145)),jednotlivci!$A$5:$U$164,COUNTA(jednotlivci!$A$4:$A$4),0),"")</f>
        <v/>
      </c>
      <c r="C145" s="664">
        <f ca="1">IF(C144=MAX(jednotlivci!S$5:S$164)+1,"",IF(ISERROR(VLOOKUP(A145,jednotlivci!S$5:S$164,1,0)),C144,A145))</f>
        <v>71</v>
      </c>
      <c r="D145" s="660" t="str">
        <f ca="1">IFERROR(VLOOKUP($B145,jednotlivci!$A$5:$U$164,COUNTA(jednotlivci!$A$4:$D$4),0),"")</f>
        <v/>
      </c>
      <c r="E145" s="815" t="str">
        <f ca="1">IFERROR(CONCATENATE(VLOOKUP($B145,jednotlivci!$A$5:$U$164,COUNTA(jednotlivci!$A$4:$H$4),0),"/",VLOOKUP($B145,jednotlivci!$A$5:$U$164,COUNTA(jednotlivci!$A$4:$J$4),0)),"")</f>
        <v/>
      </c>
      <c r="F145" s="793" t="str">
        <f ca="1">IFERROR(VLOOKUP($B145,jednotlivci!$A$5:$U$164,COUNTA(jednotlivci!$A$4:$I$4),0),"")</f>
        <v/>
      </c>
      <c r="G145" s="739" t="str">
        <f ca="1">IFERROR(VLOOKUP($B145,jednotlivci!$A$5:$U$164,COUNTA(jednotlivci!$A$4:$L$4),0),"")</f>
        <v/>
      </c>
      <c r="H145" s="662" t="str">
        <f ca="1">IFERROR(VLOOKUP($B145,jednotlivci!$A$5:$U$164,COUNTA(jednotlivci!$A$4:$N$4),0),"")</f>
        <v/>
      </c>
      <c r="I145" s="663" t="str">
        <f ca="1">IFERROR(VLOOKUP($B145,jednotlivci!$A$5:$U$164,COUNTA(jednotlivci!$A$4:$P$4),0),"")</f>
        <v/>
      </c>
    </row>
    <row r="146" spans="1:9" x14ac:dyDescent="0.25">
      <c r="A146" s="407">
        <v>144</v>
      </c>
      <c r="B146" s="407" t="str">
        <f ca="1">IFERROR(VLOOKUP(CONCATENATE($C146,"_",COUNTIF($C$3:$C146,$C146)),jednotlivci!$A$5:$U$164,COUNTA(jednotlivci!$A$4:$A$4),0),"")</f>
        <v/>
      </c>
      <c r="C146" s="664">
        <f ca="1">IF(C145=MAX(jednotlivci!S$5:S$164)+1,"",IF(ISERROR(VLOOKUP(A146,jednotlivci!S$5:S$164,1,0)),C145,A146))</f>
        <v>71</v>
      </c>
      <c r="D146" s="660" t="str">
        <f ca="1">IFERROR(VLOOKUP($B146,jednotlivci!$A$5:$U$164,COUNTA(jednotlivci!$A$4:$D$4),0),"")</f>
        <v/>
      </c>
      <c r="E146" s="815" t="str">
        <f ca="1">IFERROR(CONCATENATE(VLOOKUP($B146,jednotlivci!$A$5:$U$164,COUNTA(jednotlivci!$A$4:$H$4),0),"/",VLOOKUP($B146,jednotlivci!$A$5:$U$164,COUNTA(jednotlivci!$A$4:$J$4),0)),"")</f>
        <v/>
      </c>
      <c r="F146" s="793" t="str">
        <f ca="1">IFERROR(VLOOKUP($B146,jednotlivci!$A$5:$U$164,COUNTA(jednotlivci!$A$4:$I$4),0),"")</f>
        <v/>
      </c>
      <c r="G146" s="739" t="str">
        <f ca="1">IFERROR(VLOOKUP($B146,jednotlivci!$A$5:$U$164,COUNTA(jednotlivci!$A$4:$L$4),0),"")</f>
        <v/>
      </c>
      <c r="H146" s="662" t="str">
        <f ca="1">IFERROR(VLOOKUP($B146,jednotlivci!$A$5:$U$164,COUNTA(jednotlivci!$A$4:$N$4),0),"")</f>
        <v/>
      </c>
      <c r="I146" s="663" t="str">
        <f ca="1">IFERROR(VLOOKUP($B146,jednotlivci!$A$5:$U$164,COUNTA(jednotlivci!$A$4:$P$4),0),"")</f>
        <v/>
      </c>
    </row>
    <row r="147" spans="1:9" x14ac:dyDescent="0.25">
      <c r="A147" s="407">
        <v>145</v>
      </c>
      <c r="B147" s="407" t="str">
        <f ca="1">IFERROR(VLOOKUP(CONCATENATE($C147,"_",COUNTIF($C$3:$C147,$C147)),jednotlivci!$A$5:$U$164,COUNTA(jednotlivci!$A$4:$A$4),0),"")</f>
        <v/>
      </c>
      <c r="C147" s="664">
        <f ca="1">IF(C146=MAX(jednotlivci!S$5:S$164)+1,"",IF(ISERROR(VLOOKUP(A147,jednotlivci!S$5:S$164,1,0)),C146,A147))</f>
        <v>71</v>
      </c>
      <c r="D147" s="660" t="str">
        <f ca="1">IFERROR(VLOOKUP($B147,jednotlivci!$A$5:$U$164,COUNTA(jednotlivci!$A$4:$D$4),0),"")</f>
        <v/>
      </c>
      <c r="E147" s="815" t="str">
        <f ca="1">IFERROR(CONCATENATE(VLOOKUP($B147,jednotlivci!$A$5:$U$164,COUNTA(jednotlivci!$A$4:$H$4),0),"/",VLOOKUP($B147,jednotlivci!$A$5:$U$164,COUNTA(jednotlivci!$A$4:$J$4),0)),"")</f>
        <v/>
      </c>
      <c r="F147" s="793" t="str">
        <f ca="1">IFERROR(VLOOKUP($B147,jednotlivci!$A$5:$U$164,COUNTA(jednotlivci!$A$4:$I$4),0),"")</f>
        <v/>
      </c>
      <c r="G147" s="739" t="str">
        <f ca="1">IFERROR(VLOOKUP($B147,jednotlivci!$A$5:$U$164,COUNTA(jednotlivci!$A$4:$L$4),0),"")</f>
        <v/>
      </c>
      <c r="H147" s="662" t="str">
        <f ca="1">IFERROR(VLOOKUP($B147,jednotlivci!$A$5:$U$164,COUNTA(jednotlivci!$A$4:$N$4),0),"")</f>
        <v/>
      </c>
      <c r="I147" s="663" t="str">
        <f ca="1">IFERROR(VLOOKUP($B147,jednotlivci!$A$5:$U$164,COUNTA(jednotlivci!$A$4:$P$4),0),"")</f>
        <v/>
      </c>
    </row>
    <row r="148" spans="1:9" x14ac:dyDescent="0.25">
      <c r="A148" s="407">
        <v>146</v>
      </c>
      <c r="B148" s="407" t="str">
        <f ca="1">IFERROR(VLOOKUP(CONCATENATE($C148,"_",COUNTIF($C$3:$C148,$C148)),jednotlivci!$A$5:$U$164,COUNTA(jednotlivci!$A$4:$A$4),0),"")</f>
        <v/>
      </c>
      <c r="C148" s="664">
        <f ca="1">IF(C147=MAX(jednotlivci!S$5:S$164)+1,"",IF(ISERROR(VLOOKUP(A148,jednotlivci!S$5:S$164,1,0)),C147,A148))</f>
        <v>71</v>
      </c>
      <c r="D148" s="660" t="str">
        <f ca="1">IFERROR(VLOOKUP($B148,jednotlivci!$A$5:$U$164,COUNTA(jednotlivci!$A$4:$D$4),0),"")</f>
        <v/>
      </c>
      <c r="E148" s="815" t="str">
        <f ca="1">IFERROR(CONCATENATE(VLOOKUP($B148,jednotlivci!$A$5:$U$164,COUNTA(jednotlivci!$A$4:$H$4),0),"/",VLOOKUP($B148,jednotlivci!$A$5:$U$164,COUNTA(jednotlivci!$A$4:$J$4),0)),"")</f>
        <v/>
      </c>
      <c r="F148" s="793" t="str">
        <f ca="1">IFERROR(VLOOKUP($B148,jednotlivci!$A$5:$U$164,COUNTA(jednotlivci!$A$4:$I$4),0),"")</f>
        <v/>
      </c>
      <c r="G148" s="739" t="str">
        <f ca="1">IFERROR(VLOOKUP($B148,jednotlivci!$A$5:$U$164,COUNTA(jednotlivci!$A$4:$L$4),0),"")</f>
        <v/>
      </c>
      <c r="H148" s="662" t="str">
        <f ca="1">IFERROR(VLOOKUP($B148,jednotlivci!$A$5:$U$164,COUNTA(jednotlivci!$A$4:$N$4),0),"")</f>
        <v/>
      </c>
      <c r="I148" s="663" t="str">
        <f ca="1">IFERROR(VLOOKUP($B148,jednotlivci!$A$5:$U$164,COUNTA(jednotlivci!$A$4:$P$4),0),"")</f>
        <v/>
      </c>
    </row>
    <row r="149" spans="1:9" x14ac:dyDescent="0.25">
      <c r="A149" s="407">
        <v>147</v>
      </c>
      <c r="B149" s="407" t="str">
        <f ca="1">IFERROR(VLOOKUP(CONCATENATE($C149,"_",COUNTIF($C$3:$C149,$C149)),jednotlivci!$A$5:$U$164,COUNTA(jednotlivci!$A$4:$A$4),0),"")</f>
        <v/>
      </c>
      <c r="C149" s="664">
        <f ca="1">IF(C148=MAX(jednotlivci!S$5:S$164)+1,"",IF(ISERROR(VLOOKUP(A149,jednotlivci!S$5:S$164,1,0)),C148,A149))</f>
        <v>71</v>
      </c>
      <c r="D149" s="660" t="str">
        <f ca="1">IFERROR(VLOOKUP($B149,jednotlivci!$A$5:$U$164,COUNTA(jednotlivci!$A$4:$D$4),0),"")</f>
        <v/>
      </c>
      <c r="E149" s="815" t="str">
        <f ca="1">IFERROR(CONCATENATE(VLOOKUP($B149,jednotlivci!$A$5:$U$164,COUNTA(jednotlivci!$A$4:$H$4),0),"/",VLOOKUP($B149,jednotlivci!$A$5:$U$164,COUNTA(jednotlivci!$A$4:$J$4),0)),"")</f>
        <v/>
      </c>
      <c r="F149" s="793" t="str">
        <f ca="1">IFERROR(VLOOKUP($B149,jednotlivci!$A$5:$U$164,COUNTA(jednotlivci!$A$4:$I$4),0),"")</f>
        <v/>
      </c>
      <c r="G149" s="739" t="str">
        <f ca="1">IFERROR(VLOOKUP($B149,jednotlivci!$A$5:$U$164,COUNTA(jednotlivci!$A$4:$L$4),0),"")</f>
        <v/>
      </c>
      <c r="H149" s="662" t="str">
        <f ca="1">IFERROR(VLOOKUP($B149,jednotlivci!$A$5:$U$164,COUNTA(jednotlivci!$A$4:$N$4),0),"")</f>
        <v/>
      </c>
      <c r="I149" s="663" t="str">
        <f ca="1">IFERROR(VLOOKUP($B149,jednotlivci!$A$5:$U$164,COUNTA(jednotlivci!$A$4:$P$4),0),"")</f>
        <v/>
      </c>
    </row>
    <row r="150" spans="1:9" x14ac:dyDescent="0.25">
      <c r="A150" s="407">
        <v>148</v>
      </c>
      <c r="B150" s="407" t="str">
        <f ca="1">IFERROR(VLOOKUP(CONCATENATE($C150,"_",COUNTIF($C$3:$C150,$C150)),jednotlivci!$A$5:$U$164,COUNTA(jednotlivci!$A$4:$A$4),0),"")</f>
        <v/>
      </c>
      <c r="C150" s="664">
        <f ca="1">IF(C149=MAX(jednotlivci!S$5:S$164)+1,"",IF(ISERROR(VLOOKUP(A150,jednotlivci!S$5:S$164,1,0)),C149,A150))</f>
        <v>71</v>
      </c>
      <c r="D150" s="660" t="str">
        <f ca="1">IFERROR(VLOOKUP($B150,jednotlivci!$A$5:$U$164,COUNTA(jednotlivci!$A$4:$D$4),0),"")</f>
        <v/>
      </c>
      <c r="E150" s="815" t="str">
        <f ca="1">IFERROR(CONCATENATE(VLOOKUP($B150,jednotlivci!$A$5:$U$164,COUNTA(jednotlivci!$A$4:$H$4),0),"/",VLOOKUP($B150,jednotlivci!$A$5:$U$164,COUNTA(jednotlivci!$A$4:$J$4),0)),"")</f>
        <v/>
      </c>
      <c r="F150" s="793" t="str">
        <f ca="1">IFERROR(VLOOKUP($B150,jednotlivci!$A$5:$U$164,COUNTA(jednotlivci!$A$4:$I$4),0),"")</f>
        <v/>
      </c>
      <c r="G150" s="739" t="str">
        <f ca="1">IFERROR(VLOOKUP($B150,jednotlivci!$A$5:$U$164,COUNTA(jednotlivci!$A$4:$L$4),0),"")</f>
        <v/>
      </c>
      <c r="H150" s="662" t="str">
        <f ca="1">IFERROR(VLOOKUP($B150,jednotlivci!$A$5:$U$164,COUNTA(jednotlivci!$A$4:$N$4),0),"")</f>
        <v/>
      </c>
      <c r="I150" s="663" t="str">
        <f ca="1">IFERROR(VLOOKUP($B150,jednotlivci!$A$5:$U$164,COUNTA(jednotlivci!$A$4:$P$4),0),"")</f>
        <v/>
      </c>
    </row>
    <row r="151" spans="1:9" x14ac:dyDescent="0.25">
      <c r="A151" s="407">
        <v>149</v>
      </c>
      <c r="B151" s="407" t="str">
        <f ca="1">IFERROR(VLOOKUP(CONCATENATE($C151,"_",COUNTIF($C$3:$C151,$C151)),jednotlivci!$A$5:$U$164,COUNTA(jednotlivci!$A$4:$A$4),0),"")</f>
        <v/>
      </c>
      <c r="C151" s="664">
        <f ca="1">IF(C150=MAX(jednotlivci!S$5:S$164)+1,"",IF(ISERROR(VLOOKUP(A151,jednotlivci!S$5:S$164,1,0)),C150,A151))</f>
        <v>71</v>
      </c>
      <c r="D151" s="660" t="str">
        <f ca="1">IFERROR(VLOOKUP($B151,jednotlivci!$A$5:$U$164,COUNTA(jednotlivci!$A$4:$D$4),0),"")</f>
        <v/>
      </c>
      <c r="E151" s="815" t="str">
        <f ca="1">IFERROR(CONCATENATE(VLOOKUP($B151,jednotlivci!$A$5:$U$164,COUNTA(jednotlivci!$A$4:$H$4),0),"/",VLOOKUP($B151,jednotlivci!$A$5:$U$164,COUNTA(jednotlivci!$A$4:$J$4),0)),"")</f>
        <v/>
      </c>
      <c r="F151" s="793" t="str">
        <f ca="1">IFERROR(VLOOKUP($B151,jednotlivci!$A$5:$U$164,COUNTA(jednotlivci!$A$4:$I$4),0),"")</f>
        <v/>
      </c>
      <c r="G151" s="739" t="str">
        <f ca="1">IFERROR(VLOOKUP($B151,jednotlivci!$A$5:$U$164,COUNTA(jednotlivci!$A$4:$L$4),0),"")</f>
        <v/>
      </c>
      <c r="H151" s="662" t="str">
        <f ca="1">IFERROR(VLOOKUP($B151,jednotlivci!$A$5:$U$164,COUNTA(jednotlivci!$A$4:$N$4),0),"")</f>
        <v/>
      </c>
      <c r="I151" s="663" t="str">
        <f ca="1">IFERROR(VLOOKUP($B151,jednotlivci!$A$5:$U$164,COUNTA(jednotlivci!$A$4:$P$4),0),"")</f>
        <v/>
      </c>
    </row>
    <row r="152" spans="1:9" x14ac:dyDescent="0.25">
      <c r="A152" s="407">
        <v>150</v>
      </c>
      <c r="B152" s="407" t="str">
        <f ca="1">IFERROR(VLOOKUP(CONCATENATE($C152,"_",COUNTIF($C$3:$C152,$C152)),jednotlivci!$A$5:$U$164,COUNTA(jednotlivci!$A$4:$A$4),0),"")</f>
        <v/>
      </c>
      <c r="C152" s="664">
        <f ca="1">IF(C151=MAX(jednotlivci!S$5:S$164)+1,"",IF(ISERROR(VLOOKUP(A152,jednotlivci!S$5:S$164,1,0)),C151,A152))</f>
        <v>71</v>
      </c>
      <c r="D152" s="660" t="str">
        <f ca="1">IFERROR(VLOOKUP($B152,jednotlivci!$A$5:$U$164,COUNTA(jednotlivci!$A$4:$D$4),0),"")</f>
        <v/>
      </c>
      <c r="E152" s="815" t="str">
        <f ca="1">IFERROR(CONCATENATE(VLOOKUP($B152,jednotlivci!$A$5:$U$164,COUNTA(jednotlivci!$A$4:$H$4),0),"/",VLOOKUP($B152,jednotlivci!$A$5:$U$164,COUNTA(jednotlivci!$A$4:$J$4),0)),"")</f>
        <v/>
      </c>
      <c r="F152" s="793" t="str">
        <f ca="1">IFERROR(VLOOKUP($B152,jednotlivci!$A$5:$U$164,COUNTA(jednotlivci!$A$4:$I$4),0),"")</f>
        <v/>
      </c>
      <c r="G152" s="739" t="str">
        <f ca="1">IFERROR(VLOOKUP($B152,jednotlivci!$A$5:$U$164,COUNTA(jednotlivci!$A$4:$L$4),0),"")</f>
        <v/>
      </c>
      <c r="H152" s="662" t="str">
        <f ca="1">IFERROR(VLOOKUP($B152,jednotlivci!$A$5:$U$164,COUNTA(jednotlivci!$A$4:$N$4),0),"")</f>
        <v/>
      </c>
      <c r="I152" s="663" t="str">
        <f ca="1">IFERROR(VLOOKUP($B152,jednotlivci!$A$5:$U$164,COUNTA(jednotlivci!$A$4:$P$4),0),"")</f>
        <v/>
      </c>
    </row>
    <row r="153" spans="1:9" x14ac:dyDescent="0.25">
      <c r="A153" s="407">
        <v>151</v>
      </c>
      <c r="B153" s="407" t="str">
        <f ca="1">IFERROR(VLOOKUP(CONCATENATE($C153,"_",COUNTIF($C$3:$C153,$C153)),jednotlivci!$A$5:$U$164,COUNTA(jednotlivci!$A$4:$A$4),0),"")</f>
        <v/>
      </c>
      <c r="C153" s="664">
        <f ca="1">IF(C152=MAX(jednotlivci!S$5:S$164)+1,"",IF(ISERROR(VLOOKUP(A153,jednotlivci!S$5:S$164,1,0)),C152,A153))</f>
        <v>71</v>
      </c>
      <c r="D153" s="660" t="str">
        <f ca="1">IFERROR(VLOOKUP($B153,jednotlivci!$A$5:$U$164,COUNTA(jednotlivci!$A$4:$D$4),0),"")</f>
        <v/>
      </c>
      <c r="E153" s="815" t="str">
        <f ca="1">IFERROR(CONCATENATE(VLOOKUP($B153,jednotlivci!$A$5:$U$164,COUNTA(jednotlivci!$A$4:$H$4),0),"/",VLOOKUP($B153,jednotlivci!$A$5:$U$164,COUNTA(jednotlivci!$A$4:$J$4),0)),"")</f>
        <v/>
      </c>
      <c r="F153" s="793" t="str">
        <f ca="1">IFERROR(VLOOKUP($B153,jednotlivci!$A$5:$U$164,COUNTA(jednotlivci!$A$4:$I$4),0),"")</f>
        <v/>
      </c>
      <c r="G153" s="739" t="str">
        <f ca="1">IFERROR(VLOOKUP($B153,jednotlivci!$A$5:$U$164,COUNTA(jednotlivci!$A$4:$L$4),0),"")</f>
        <v/>
      </c>
      <c r="H153" s="662" t="str">
        <f ca="1">IFERROR(VLOOKUP($B153,jednotlivci!$A$5:$U$164,COUNTA(jednotlivci!$A$4:$N$4),0),"")</f>
        <v/>
      </c>
      <c r="I153" s="663" t="str">
        <f ca="1">IFERROR(VLOOKUP($B153,jednotlivci!$A$5:$U$164,COUNTA(jednotlivci!$A$4:$P$4),0),"")</f>
        <v/>
      </c>
    </row>
    <row r="154" spans="1:9" x14ac:dyDescent="0.25">
      <c r="A154" s="407">
        <v>152</v>
      </c>
      <c r="B154" s="407" t="str">
        <f ca="1">IFERROR(VLOOKUP(CONCATENATE($C154,"_",COUNTIF($C$3:$C154,$C154)),jednotlivci!$A$5:$U$164,COUNTA(jednotlivci!$A$4:$A$4),0),"")</f>
        <v/>
      </c>
      <c r="C154" s="664">
        <f ca="1">IF(C153=MAX(jednotlivci!S$5:S$164)+1,"",IF(ISERROR(VLOOKUP(A154,jednotlivci!S$5:S$164,1,0)),C153,A154))</f>
        <v>71</v>
      </c>
      <c r="D154" s="660" t="str">
        <f ca="1">IFERROR(VLOOKUP($B154,jednotlivci!$A$5:$U$164,COUNTA(jednotlivci!$A$4:$D$4),0),"")</f>
        <v/>
      </c>
      <c r="E154" s="815" t="str">
        <f ca="1">IFERROR(CONCATENATE(VLOOKUP($B154,jednotlivci!$A$5:$U$164,COUNTA(jednotlivci!$A$4:$H$4),0),"/",VLOOKUP($B154,jednotlivci!$A$5:$U$164,COUNTA(jednotlivci!$A$4:$J$4),0)),"")</f>
        <v/>
      </c>
      <c r="F154" s="793" t="str">
        <f ca="1">IFERROR(VLOOKUP($B154,jednotlivci!$A$5:$U$164,COUNTA(jednotlivci!$A$4:$I$4),0),"")</f>
        <v/>
      </c>
      <c r="G154" s="739" t="str">
        <f ca="1">IFERROR(VLOOKUP($B154,jednotlivci!$A$5:$U$164,COUNTA(jednotlivci!$A$4:$L$4),0),"")</f>
        <v/>
      </c>
      <c r="H154" s="662" t="str">
        <f ca="1">IFERROR(VLOOKUP($B154,jednotlivci!$A$5:$U$164,COUNTA(jednotlivci!$A$4:$N$4),0),"")</f>
        <v/>
      </c>
      <c r="I154" s="663" t="str">
        <f ca="1">IFERROR(VLOOKUP($B154,jednotlivci!$A$5:$U$164,COUNTA(jednotlivci!$A$4:$P$4),0),"")</f>
        <v/>
      </c>
    </row>
    <row r="155" spans="1:9" x14ac:dyDescent="0.25">
      <c r="A155" s="407">
        <v>153</v>
      </c>
      <c r="B155" s="407" t="str">
        <f ca="1">IFERROR(VLOOKUP(CONCATENATE($C155,"_",COUNTIF($C$3:$C155,$C155)),jednotlivci!$A$5:$U$164,COUNTA(jednotlivci!$A$4:$A$4),0),"")</f>
        <v/>
      </c>
      <c r="C155" s="664">
        <f ca="1">IF(C154=MAX(jednotlivci!S$5:S$164)+1,"",IF(ISERROR(VLOOKUP(A155,jednotlivci!S$5:S$164,1,0)),C154,A155))</f>
        <v>71</v>
      </c>
      <c r="D155" s="660" t="str">
        <f ca="1">IFERROR(VLOOKUP($B155,jednotlivci!$A$5:$U$164,COUNTA(jednotlivci!$A$4:$D$4),0),"")</f>
        <v/>
      </c>
      <c r="E155" s="815" t="str">
        <f ca="1">IFERROR(CONCATENATE(VLOOKUP($B155,jednotlivci!$A$5:$U$164,COUNTA(jednotlivci!$A$4:$H$4),0),"/",VLOOKUP($B155,jednotlivci!$A$5:$U$164,COUNTA(jednotlivci!$A$4:$J$4),0)),"")</f>
        <v/>
      </c>
      <c r="F155" s="793" t="str">
        <f ca="1">IFERROR(VLOOKUP($B155,jednotlivci!$A$5:$U$164,COUNTA(jednotlivci!$A$4:$I$4),0),"")</f>
        <v/>
      </c>
      <c r="G155" s="739" t="str">
        <f ca="1">IFERROR(VLOOKUP($B155,jednotlivci!$A$5:$U$164,COUNTA(jednotlivci!$A$4:$L$4),0),"")</f>
        <v/>
      </c>
      <c r="H155" s="662" t="str">
        <f ca="1">IFERROR(VLOOKUP($B155,jednotlivci!$A$5:$U$164,COUNTA(jednotlivci!$A$4:$N$4),0),"")</f>
        <v/>
      </c>
      <c r="I155" s="663" t="str">
        <f ca="1">IFERROR(VLOOKUP($B155,jednotlivci!$A$5:$U$164,COUNTA(jednotlivci!$A$4:$P$4),0),"")</f>
        <v/>
      </c>
    </row>
    <row r="156" spans="1:9" x14ac:dyDescent="0.25">
      <c r="A156" s="407">
        <v>154</v>
      </c>
      <c r="B156" s="407" t="str">
        <f ca="1">IFERROR(VLOOKUP(CONCATENATE($C156,"_",COUNTIF($C$3:$C156,$C156)),jednotlivci!$A$5:$U$164,COUNTA(jednotlivci!$A$4:$A$4),0),"")</f>
        <v/>
      </c>
      <c r="C156" s="664">
        <f ca="1">IF(C155=MAX(jednotlivci!S$5:S$164)+1,"",IF(ISERROR(VLOOKUP(A156,jednotlivci!S$5:S$164,1,0)),C155,A156))</f>
        <v>71</v>
      </c>
      <c r="D156" s="660" t="str">
        <f ca="1">IFERROR(VLOOKUP($B156,jednotlivci!$A$5:$U$164,COUNTA(jednotlivci!$A$4:$D$4),0),"")</f>
        <v/>
      </c>
      <c r="E156" s="815" t="str">
        <f ca="1">IFERROR(CONCATENATE(VLOOKUP($B156,jednotlivci!$A$5:$U$164,COUNTA(jednotlivci!$A$4:$H$4),0),"/",VLOOKUP($B156,jednotlivci!$A$5:$U$164,COUNTA(jednotlivci!$A$4:$J$4),0)),"")</f>
        <v/>
      </c>
      <c r="F156" s="793" t="str">
        <f ca="1">IFERROR(VLOOKUP($B156,jednotlivci!$A$5:$U$164,COUNTA(jednotlivci!$A$4:$I$4),0),"")</f>
        <v/>
      </c>
      <c r="G156" s="739" t="str">
        <f ca="1">IFERROR(VLOOKUP($B156,jednotlivci!$A$5:$U$164,COUNTA(jednotlivci!$A$4:$L$4),0),"")</f>
        <v/>
      </c>
      <c r="H156" s="662" t="str">
        <f ca="1">IFERROR(VLOOKUP($B156,jednotlivci!$A$5:$U$164,COUNTA(jednotlivci!$A$4:$N$4),0),"")</f>
        <v/>
      </c>
      <c r="I156" s="663" t="str">
        <f ca="1">IFERROR(VLOOKUP($B156,jednotlivci!$A$5:$U$164,COUNTA(jednotlivci!$A$4:$P$4),0),"")</f>
        <v/>
      </c>
    </row>
    <row r="157" spans="1:9" x14ac:dyDescent="0.25">
      <c r="A157" s="407">
        <v>155</v>
      </c>
      <c r="B157" s="407" t="str">
        <f ca="1">IFERROR(VLOOKUP(CONCATENATE($C157,"_",COUNTIF($C$3:$C157,$C157)),jednotlivci!$A$5:$U$164,COUNTA(jednotlivci!$A$4:$A$4),0),"")</f>
        <v/>
      </c>
      <c r="C157" s="664">
        <f ca="1">IF(C156=MAX(jednotlivci!S$5:S$164)+1,"",IF(ISERROR(VLOOKUP(A157,jednotlivci!S$5:S$164,1,0)),C156,A157))</f>
        <v>71</v>
      </c>
      <c r="D157" s="660" t="str">
        <f ca="1">IFERROR(VLOOKUP($B157,jednotlivci!$A$5:$U$164,COUNTA(jednotlivci!$A$4:$D$4),0),"")</f>
        <v/>
      </c>
      <c r="E157" s="815" t="str">
        <f ca="1">IFERROR(CONCATENATE(VLOOKUP($B157,jednotlivci!$A$5:$U$164,COUNTA(jednotlivci!$A$4:$H$4),0),"/",VLOOKUP($B157,jednotlivci!$A$5:$U$164,COUNTA(jednotlivci!$A$4:$J$4),0)),"")</f>
        <v/>
      </c>
      <c r="F157" s="793" t="str">
        <f ca="1">IFERROR(VLOOKUP($B157,jednotlivci!$A$5:$U$164,COUNTA(jednotlivci!$A$4:$I$4),0),"")</f>
        <v/>
      </c>
      <c r="G157" s="739" t="str">
        <f ca="1">IFERROR(VLOOKUP($B157,jednotlivci!$A$5:$U$164,COUNTA(jednotlivci!$A$4:$L$4),0),"")</f>
        <v/>
      </c>
      <c r="H157" s="662" t="str">
        <f ca="1">IFERROR(VLOOKUP($B157,jednotlivci!$A$5:$U$164,COUNTA(jednotlivci!$A$4:$N$4),0),"")</f>
        <v/>
      </c>
      <c r="I157" s="663" t="str">
        <f ca="1">IFERROR(VLOOKUP($B157,jednotlivci!$A$5:$U$164,COUNTA(jednotlivci!$A$4:$P$4),0),"")</f>
        <v/>
      </c>
    </row>
    <row r="158" spans="1:9" x14ac:dyDescent="0.25">
      <c r="A158" s="407">
        <v>156</v>
      </c>
      <c r="B158" s="407" t="str">
        <f ca="1">IFERROR(VLOOKUP(CONCATENATE($C158,"_",COUNTIF($C$3:$C158,$C158)),jednotlivci!$A$5:$U$164,COUNTA(jednotlivci!$A$4:$A$4),0),"")</f>
        <v/>
      </c>
      <c r="C158" s="664">
        <f ca="1">IF(C157=MAX(jednotlivci!S$5:S$164)+1,"",IF(ISERROR(VLOOKUP(A158,jednotlivci!S$5:S$164,1,0)),C157,A158))</f>
        <v>71</v>
      </c>
      <c r="D158" s="660" t="str">
        <f ca="1">IFERROR(VLOOKUP($B158,jednotlivci!$A$5:$U$164,COUNTA(jednotlivci!$A$4:$D$4),0),"")</f>
        <v/>
      </c>
      <c r="E158" s="815" t="str">
        <f ca="1">IFERROR(CONCATENATE(VLOOKUP($B158,jednotlivci!$A$5:$U$164,COUNTA(jednotlivci!$A$4:$H$4),0),"/",VLOOKUP($B158,jednotlivci!$A$5:$U$164,COUNTA(jednotlivci!$A$4:$J$4),0)),"")</f>
        <v/>
      </c>
      <c r="F158" s="793" t="str">
        <f ca="1">IFERROR(VLOOKUP($B158,jednotlivci!$A$5:$U$164,COUNTA(jednotlivci!$A$4:$I$4),0),"")</f>
        <v/>
      </c>
      <c r="G158" s="739" t="str">
        <f ca="1">IFERROR(VLOOKUP($B158,jednotlivci!$A$5:$U$164,COUNTA(jednotlivci!$A$4:$L$4),0),"")</f>
        <v/>
      </c>
      <c r="H158" s="662" t="str">
        <f ca="1">IFERROR(VLOOKUP($B158,jednotlivci!$A$5:$U$164,COUNTA(jednotlivci!$A$4:$N$4),0),"")</f>
        <v/>
      </c>
      <c r="I158" s="663" t="str">
        <f ca="1">IFERROR(VLOOKUP($B158,jednotlivci!$A$5:$U$164,COUNTA(jednotlivci!$A$4:$P$4),0),"")</f>
        <v/>
      </c>
    </row>
    <row r="159" spans="1:9" x14ac:dyDescent="0.25">
      <c r="A159" s="407">
        <v>157</v>
      </c>
      <c r="B159" s="407" t="str">
        <f ca="1">IFERROR(VLOOKUP(CONCATENATE($C159,"_",COUNTIF($C$3:$C159,$C159)),jednotlivci!$A$5:$U$164,COUNTA(jednotlivci!$A$4:$A$4),0),"")</f>
        <v/>
      </c>
      <c r="C159" s="664">
        <f ca="1">IF(C158=MAX(jednotlivci!S$5:S$164)+1,"",IF(ISERROR(VLOOKUP(A159,jednotlivci!S$5:S$164,1,0)),C158,A159))</f>
        <v>71</v>
      </c>
      <c r="D159" s="660" t="str">
        <f ca="1">IFERROR(VLOOKUP($B159,jednotlivci!$A$5:$U$164,COUNTA(jednotlivci!$A$4:$D$4),0),"")</f>
        <v/>
      </c>
      <c r="E159" s="815" t="str">
        <f ca="1">IFERROR(CONCATENATE(VLOOKUP($B159,jednotlivci!$A$5:$U$164,COUNTA(jednotlivci!$A$4:$H$4),0),"/",VLOOKUP($B159,jednotlivci!$A$5:$U$164,COUNTA(jednotlivci!$A$4:$J$4),0)),"")</f>
        <v/>
      </c>
      <c r="F159" s="793" t="str">
        <f ca="1">IFERROR(VLOOKUP($B159,jednotlivci!$A$5:$U$164,COUNTA(jednotlivci!$A$4:$I$4),0),"")</f>
        <v/>
      </c>
      <c r="G159" s="739" t="str">
        <f ca="1">IFERROR(VLOOKUP($B159,jednotlivci!$A$5:$U$164,COUNTA(jednotlivci!$A$4:$L$4),0),"")</f>
        <v/>
      </c>
      <c r="H159" s="662" t="str">
        <f ca="1">IFERROR(VLOOKUP($B159,jednotlivci!$A$5:$U$164,COUNTA(jednotlivci!$A$4:$N$4),0),"")</f>
        <v/>
      </c>
      <c r="I159" s="663" t="str">
        <f ca="1">IFERROR(VLOOKUP($B159,jednotlivci!$A$5:$U$164,COUNTA(jednotlivci!$A$4:$P$4),0),"")</f>
        <v/>
      </c>
    </row>
    <row r="160" spans="1:9" x14ac:dyDescent="0.25">
      <c r="A160" s="407">
        <v>158</v>
      </c>
      <c r="B160" s="407" t="str">
        <f ca="1">IFERROR(VLOOKUP(CONCATENATE($C160,"_",COUNTIF($C$3:$C160,$C160)),jednotlivci!$A$5:$U$164,COUNTA(jednotlivci!$A$4:$A$4),0),"")</f>
        <v/>
      </c>
      <c r="C160" s="664">
        <f ca="1">IF(C159=MAX(jednotlivci!S$5:S$164)+1,"",IF(ISERROR(VLOOKUP(A160,jednotlivci!S$5:S$164,1,0)),C159,A160))</f>
        <v>71</v>
      </c>
      <c r="D160" s="660" t="str">
        <f ca="1">IFERROR(VLOOKUP($B160,jednotlivci!$A$5:$U$164,COUNTA(jednotlivci!$A$4:$D$4),0),"")</f>
        <v/>
      </c>
      <c r="E160" s="815" t="str">
        <f ca="1">IFERROR(CONCATENATE(VLOOKUP($B160,jednotlivci!$A$5:$U$164,COUNTA(jednotlivci!$A$4:$H$4),0),"/",VLOOKUP($B160,jednotlivci!$A$5:$U$164,COUNTA(jednotlivci!$A$4:$J$4),0)),"")</f>
        <v/>
      </c>
      <c r="F160" s="793" t="str">
        <f ca="1">IFERROR(VLOOKUP($B160,jednotlivci!$A$5:$U$164,COUNTA(jednotlivci!$A$4:$I$4),0),"")</f>
        <v/>
      </c>
      <c r="G160" s="739" t="str">
        <f ca="1">IFERROR(VLOOKUP($B160,jednotlivci!$A$5:$U$164,COUNTA(jednotlivci!$A$4:$L$4),0),"")</f>
        <v/>
      </c>
      <c r="H160" s="662" t="str">
        <f ca="1">IFERROR(VLOOKUP($B160,jednotlivci!$A$5:$U$164,COUNTA(jednotlivci!$A$4:$N$4),0),"")</f>
        <v/>
      </c>
      <c r="I160" s="663" t="str">
        <f ca="1">IFERROR(VLOOKUP($B160,jednotlivci!$A$5:$U$164,COUNTA(jednotlivci!$A$4:$P$4),0),"")</f>
        <v/>
      </c>
    </row>
    <row r="161" spans="1:9" x14ac:dyDescent="0.25">
      <c r="A161" s="407">
        <v>159</v>
      </c>
      <c r="B161" s="407" t="str">
        <f ca="1">IFERROR(VLOOKUP(CONCATENATE($C161,"_",COUNTIF($C$3:$C161,$C161)),jednotlivci!$A$5:$U$164,COUNTA(jednotlivci!$A$4:$A$4),0),"")</f>
        <v/>
      </c>
      <c r="C161" s="664">
        <f ca="1">IF(C160=MAX(jednotlivci!S$5:S$164)+1,"",IF(ISERROR(VLOOKUP(A161,jednotlivci!S$5:S$164,1,0)),C160,A161))</f>
        <v>71</v>
      </c>
      <c r="D161" s="660" t="str">
        <f ca="1">IFERROR(VLOOKUP($B161,jednotlivci!$A$5:$U$164,COUNTA(jednotlivci!$A$4:$D$4),0),"")</f>
        <v/>
      </c>
      <c r="E161" s="815" t="str">
        <f ca="1">IFERROR(CONCATENATE(VLOOKUP($B161,jednotlivci!$A$5:$U$164,COUNTA(jednotlivci!$A$4:$H$4),0),"/",VLOOKUP($B161,jednotlivci!$A$5:$U$164,COUNTA(jednotlivci!$A$4:$J$4),0)),"")</f>
        <v/>
      </c>
      <c r="F161" s="793" t="str">
        <f ca="1">IFERROR(VLOOKUP($B161,jednotlivci!$A$5:$U$164,COUNTA(jednotlivci!$A$4:$I$4),0),"")</f>
        <v/>
      </c>
      <c r="G161" s="739" t="str">
        <f ca="1">IFERROR(VLOOKUP($B161,jednotlivci!$A$5:$U$164,COUNTA(jednotlivci!$A$4:$L$4),0),"")</f>
        <v/>
      </c>
      <c r="H161" s="662" t="str">
        <f ca="1">IFERROR(VLOOKUP($B161,jednotlivci!$A$5:$U$164,COUNTA(jednotlivci!$A$4:$N$4),0),"")</f>
        <v/>
      </c>
      <c r="I161" s="663" t="str">
        <f ca="1">IFERROR(VLOOKUP($B161,jednotlivci!$A$5:$U$164,COUNTA(jednotlivci!$A$4:$P$4),0),"")</f>
        <v/>
      </c>
    </row>
  </sheetData>
  <autoFilter ref="C2:I161"/>
  <customSheetViews>
    <customSheetView guid="{FB621A27-659F-404F-9975-FABB12D78706}" printArea="1" showAutoFilter="1" hiddenColumns="1" topLeftCell="C1">
      <pageMargins left="0.25" right="0.25" top="0.75" bottom="0.75" header="0.3" footer="0.3"/>
      <pageSetup paperSize="0" orientation="portrait" r:id="rId1"/>
      <headerFooter>
        <oddHeader>&amp;A</oddHeader>
      </headerFooter>
      <autoFilter ref="C2:I66"/>
    </customSheetView>
  </customSheetViews>
  <mergeCells count="1">
    <mergeCell ref="C1:I1"/>
  </mergeCells>
  <pageMargins left="0.25" right="0.25" top="0.75" bottom="0.75" header="0.3" footer="0.3"/>
  <pageSetup paperSize="0" orientation="portrait" r:id="rId2"/>
  <headerFooter>
    <oddHeader>&amp;A</oddHead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00FF"/>
  </sheetPr>
  <dimension ref="A1:I161"/>
  <sheetViews>
    <sheetView topLeftCell="C1" workbookViewId="0">
      <pane ySplit="2" topLeftCell="A3" activePane="bottomLeft" state="frozen"/>
      <selection activeCell="C1" sqref="C1"/>
      <selection pane="bottomLeft" activeCell="C3" sqref="C3"/>
    </sheetView>
  </sheetViews>
  <sheetFormatPr defaultColWidth="8.85546875" defaultRowHeight="15" x14ac:dyDescent="0.25"/>
  <cols>
    <col min="1" max="1" width="4.140625" hidden="1" customWidth="1"/>
    <col min="2" max="2" width="6.28515625" hidden="1" customWidth="1"/>
    <col min="3" max="3" width="4.42578125" customWidth="1"/>
    <col min="4" max="4" width="16.140625" customWidth="1"/>
    <col min="5" max="5" width="5" customWidth="1"/>
    <col min="6" max="6" width="3" customWidth="1"/>
    <col min="7" max="7" width="4.7109375" style="1" customWidth="1"/>
    <col min="8" max="8" width="4.28515625" style="1" customWidth="1"/>
    <col min="9" max="9" width="7.5703125" customWidth="1"/>
  </cols>
  <sheetData>
    <row r="1" spans="1:9" ht="27.75" customHeight="1" thickBot="1" x14ac:dyDescent="0.3">
      <c r="C1" s="2044" t="s">
        <v>555</v>
      </c>
      <c r="D1" s="2044"/>
      <c r="E1" s="2044"/>
      <c r="F1" s="2044"/>
      <c r="G1" s="2044"/>
      <c r="H1" s="2044"/>
      <c r="I1" s="2044"/>
    </row>
    <row r="2" spans="1:9" ht="28.5" customHeight="1" thickBot="1" x14ac:dyDescent="0.3">
      <c r="A2" s="406" t="s">
        <v>285</v>
      </c>
      <c r="B2" s="406" t="s">
        <v>449</v>
      </c>
      <c r="C2" s="708" t="s">
        <v>447</v>
      </c>
      <c r="D2" s="709" t="s">
        <v>448</v>
      </c>
      <c r="E2" s="741" t="s">
        <v>561</v>
      </c>
      <c r="F2" s="792" t="s">
        <v>563</v>
      </c>
      <c r="G2" s="738" t="s">
        <v>24</v>
      </c>
      <c r="H2" s="740" t="s">
        <v>559</v>
      </c>
      <c r="I2" s="710" t="s">
        <v>560</v>
      </c>
    </row>
    <row r="3" spans="1:9" x14ac:dyDescent="0.25">
      <c r="A3" s="407">
        <v>1</v>
      </c>
      <c r="B3" s="407" t="str">
        <f ca="1">IFERROR(VLOOKUP(CONCATENATE($C3,"_",COUNTIF($C$3:$C3,$C3)),jednotlivci!$B$5:$U$164,COUNTA(jednotlivci!$B$4:$B$4),0),"")</f>
        <v>1_1</v>
      </c>
      <c r="C3" s="664">
        <f ca="1">IF(C2=MAX(jednotlivci!T$5:T$164)+1,"",IF(ISERROR(VLOOKUP(A3,jednotlivci!T$5:T$164,1,0)),C2,A3))</f>
        <v>1</v>
      </c>
      <c r="D3" s="814" t="str">
        <f ca="1">IFERROR(VLOOKUP($B3,jednotlivci!$B$5:$U$164,COUNTA(jednotlivci!$B$4:$E$4),0),"")</f>
        <v>Pálfyová Barbora</v>
      </c>
      <c r="E3" s="815" t="str">
        <f ca="1">IFERROR(CONCATENATE(VLOOKUP($B3,jednotlivci!$B$5:$U$164,COUNTA(jednotlivci!$B$4:$H$4),0),"/",VLOOKUP($B3,jednotlivci!$B$5:$U$164,COUNTA(jednotlivci!$B$4:$J$4),0)),"")</f>
        <v>6/5</v>
      </c>
      <c r="F3" s="816">
        <f ca="1">IFERROR(VLOOKUP($B3,jednotlivci!$B$5:$U$164,COUNTA(jednotlivci!$B$4:$I$4),0),"")</f>
        <v>2</v>
      </c>
      <c r="G3" s="816">
        <f ca="1">IFERROR(VLOOKUP($B3,jednotlivci!$B$5:$U$164,COUNTA(jednotlivci!$B$4:$M$4),0),"")</f>
        <v>14</v>
      </c>
      <c r="H3" s="791">
        <f ca="1">IFERROR(VLOOKUP($B3,jednotlivci!$B$5:$U$164,COUNTA(jednotlivci!$B$4:$O$4),0),"")</f>
        <v>72</v>
      </c>
      <c r="I3" s="663">
        <f ca="1">IFERROR(VLOOKUP($B3,jednotlivci!$B$5:$U$164,COUNTA(jednotlivci!$B$4:$Q$4),0),"")</f>
        <v>0.80555555555555558</v>
      </c>
    </row>
    <row r="4" spans="1:9" x14ac:dyDescent="0.25">
      <c r="A4" s="407">
        <v>2</v>
      </c>
      <c r="B4" s="407" t="str">
        <f ca="1">IFERROR(VLOOKUP(CONCATENATE($C4,"_",COUNTIF($C$3:$C4,$C4)),jednotlivci!$B$5:$U$164,COUNTA(jednotlivci!$B$4:$B$4),0),"")</f>
        <v>2_1</v>
      </c>
      <c r="C4" s="664">
        <f ca="1">IF(C3=MAX(jednotlivci!T$5:T$164)+1,"",IF(ISERROR(VLOOKUP(A4,jednotlivci!T$5:T$164,1,0)),C3,A4))</f>
        <v>2</v>
      </c>
      <c r="D4" s="814" t="str">
        <f ca="1">IFERROR(VLOOKUP($B4,jednotlivci!$B$5:$U$164,COUNTA(jednotlivci!$B$4:$E$4),0),"")</f>
        <v>Mück Daniel</v>
      </c>
      <c r="E4" s="815" t="str">
        <f ca="1">IFERROR(CONCATENATE(VLOOKUP($B4,jednotlivci!$B$5:$U$164,COUNTA(jednotlivci!$B$4:$H$4),0),"/",VLOOKUP($B4,jednotlivci!$B$5:$U$164,COUNTA(jednotlivci!$B$4:$J$4),0)),"")</f>
        <v>6/5</v>
      </c>
      <c r="F4" s="816">
        <f ca="1">IFERROR(VLOOKUP($B4,jednotlivci!$B$5:$U$164,COUNTA(jednotlivci!$B$4:$I$4),0),"")</f>
        <v>1</v>
      </c>
      <c r="G4" s="816">
        <f ca="1">IFERROR(VLOOKUP($B4,jednotlivci!$B$5:$U$164,COUNTA(jednotlivci!$B$4:$M$4),0),"")</f>
        <v>13</v>
      </c>
      <c r="H4" s="791">
        <f ca="1">IFERROR(VLOOKUP($B4,jednotlivci!$B$5:$U$164,COUNTA(jednotlivci!$B$4:$O$4),0),"")</f>
        <v>61</v>
      </c>
      <c r="I4" s="663">
        <f ca="1">IFERROR(VLOOKUP($B4,jednotlivci!$B$5:$U$164,COUNTA(jednotlivci!$B$4:$Q$4),0),"")</f>
        <v>0.78688524590163933</v>
      </c>
    </row>
    <row r="5" spans="1:9" x14ac:dyDescent="0.25">
      <c r="A5" s="407">
        <v>3</v>
      </c>
      <c r="B5" s="407" t="str">
        <f ca="1">IFERROR(VLOOKUP(CONCATENATE($C5,"_",COUNTIF($C$3:$C5,$C5)),jednotlivci!$B$5:$U$164,COUNTA(jednotlivci!$B$4:$B$4),0),"")</f>
        <v>3_1</v>
      </c>
      <c r="C5" s="664">
        <f ca="1">IF(C4=MAX(jednotlivci!T$5:T$164)+1,"",IF(ISERROR(VLOOKUP(A5,jednotlivci!T$5:T$164,1,0)),C4,A5))</f>
        <v>3</v>
      </c>
      <c r="D5" s="814" t="str">
        <f ca="1">IFERROR(VLOOKUP($B5,jednotlivci!$B$5:$U$164,COUNTA(jednotlivci!$B$4:$E$4),0),"")</f>
        <v>Topš Lukáš</v>
      </c>
      <c r="E5" s="815" t="str">
        <f ca="1">IFERROR(CONCATENATE(VLOOKUP($B5,jednotlivci!$B$5:$U$164,COUNTA(jednotlivci!$B$4:$H$4),0),"/",VLOOKUP($B5,jednotlivci!$B$5:$U$164,COUNTA(jednotlivci!$B$4:$J$4),0)),"")</f>
        <v>5/4</v>
      </c>
      <c r="F5" s="816">
        <f ca="1">IFERROR(VLOOKUP($B5,jednotlivci!$B$5:$U$164,COUNTA(jednotlivci!$B$4:$I$4),0),"")</f>
        <v>1</v>
      </c>
      <c r="G5" s="816">
        <f ca="1">IFERROR(VLOOKUP($B5,jednotlivci!$B$5:$U$164,COUNTA(jednotlivci!$B$4:$M$4),0),"")</f>
        <v>11</v>
      </c>
      <c r="H5" s="791">
        <f ca="1">IFERROR(VLOOKUP($B5,jednotlivci!$B$5:$U$164,COUNTA(jednotlivci!$B$4:$O$4),0),"")</f>
        <v>49</v>
      </c>
      <c r="I5" s="663">
        <f ca="1">IFERROR(VLOOKUP($B5,jednotlivci!$B$5:$U$164,COUNTA(jednotlivci!$B$4:$Q$4),0),"")</f>
        <v>0.77551020408163263</v>
      </c>
    </row>
    <row r="6" spans="1:9" x14ac:dyDescent="0.25">
      <c r="A6" s="407">
        <v>4</v>
      </c>
      <c r="B6" s="407" t="str">
        <f ca="1">IFERROR(VLOOKUP(CONCATENATE($C6,"_",COUNTIF($C$3:$C6,$C6)),jednotlivci!$B$5:$U$164,COUNTA(jednotlivci!$B$4:$B$4),0),"")</f>
        <v>4_1</v>
      </c>
      <c r="C6" s="664">
        <f ca="1">IF(C5=MAX(jednotlivci!T$5:T$164)+1,"",IF(ISERROR(VLOOKUP(A6,jednotlivci!T$5:T$164,1,0)),C5,A6))</f>
        <v>4</v>
      </c>
      <c r="D6" s="814" t="str">
        <f ca="1">IFERROR(VLOOKUP($B6,jednotlivci!$B$5:$U$164,COUNTA(jednotlivci!$B$4:$E$4),0),"")</f>
        <v>Mück Lukáš</v>
      </c>
      <c r="E6" s="815" t="str">
        <f ca="1">IFERROR(CONCATENATE(VLOOKUP($B6,jednotlivci!$B$5:$U$164,COUNTA(jednotlivci!$B$4:$H$4),0),"/",VLOOKUP($B6,jednotlivci!$B$5:$U$164,COUNTA(jednotlivci!$B$4:$J$4),0)),"")</f>
        <v>10/9</v>
      </c>
      <c r="F6" s="816">
        <f ca="1">IFERROR(VLOOKUP($B6,jednotlivci!$B$5:$U$164,COUNTA(jednotlivci!$B$4:$I$4),0),"")</f>
        <v>5</v>
      </c>
      <c r="G6" s="816">
        <f ca="1">IFERROR(VLOOKUP($B6,jednotlivci!$B$5:$U$164,COUNTA(jednotlivci!$B$4:$M$4),0),"")</f>
        <v>29</v>
      </c>
      <c r="H6" s="791">
        <f ca="1">IFERROR(VLOOKUP($B6,jednotlivci!$B$5:$U$164,COUNTA(jednotlivci!$B$4:$O$4),0),"")</f>
        <v>104</v>
      </c>
      <c r="I6" s="663">
        <f ca="1">IFERROR(VLOOKUP($B6,jednotlivci!$B$5:$U$164,COUNTA(jednotlivci!$B$4:$Q$4),0),"")</f>
        <v>0.72115384615384615</v>
      </c>
    </row>
    <row r="7" spans="1:9" x14ac:dyDescent="0.25">
      <c r="A7" s="407">
        <v>5</v>
      </c>
      <c r="B7" s="407" t="str">
        <f ca="1">IFERROR(VLOOKUP(CONCATENATE($C7,"_",COUNTIF($C$3:$C7,$C7)),jednotlivci!$B$5:$U$164,COUNTA(jednotlivci!$B$4:$B$4),0),"")</f>
        <v>5_1</v>
      </c>
      <c r="C7" s="664">
        <f ca="1">IF(C6=MAX(jednotlivci!T$5:T$164)+1,"",IF(ISERROR(VLOOKUP(A7,jednotlivci!T$5:T$164,1,0)),C6,A7))</f>
        <v>5</v>
      </c>
      <c r="D7" s="814" t="str">
        <f ca="1">IFERROR(VLOOKUP($B7,jednotlivci!$B$5:$U$164,COUNTA(jednotlivci!$B$4:$E$4),0),"")</f>
        <v>Horáček Luděk</v>
      </c>
      <c r="E7" s="815" t="str">
        <f ca="1">IFERROR(CONCATENATE(VLOOKUP($B7,jednotlivci!$B$5:$U$164,COUNTA(jednotlivci!$B$4:$H$4),0),"/",VLOOKUP($B7,jednotlivci!$B$5:$U$164,COUNTA(jednotlivci!$B$4:$J$4),0)),"")</f>
        <v>7/5</v>
      </c>
      <c r="F7" s="816">
        <f ca="1">IFERROR(VLOOKUP($B7,jednotlivci!$B$5:$U$164,COUNTA(jednotlivci!$B$4:$I$4),0),"")</f>
        <v>2</v>
      </c>
      <c r="G7" s="816">
        <f ca="1">IFERROR(VLOOKUP($B7,jednotlivci!$B$5:$U$164,COUNTA(jednotlivci!$B$4:$M$4),0),"")</f>
        <v>19</v>
      </c>
      <c r="H7" s="791">
        <f ca="1">IFERROR(VLOOKUP($B7,jednotlivci!$B$5:$U$164,COUNTA(jednotlivci!$B$4:$O$4),0),"")</f>
        <v>68</v>
      </c>
      <c r="I7" s="663">
        <f ca="1">IFERROR(VLOOKUP($B7,jednotlivci!$B$5:$U$164,COUNTA(jednotlivci!$B$4:$Q$4),0),"")</f>
        <v>0.72058823529411764</v>
      </c>
    </row>
    <row r="8" spans="1:9" x14ac:dyDescent="0.25">
      <c r="A8" s="407">
        <v>6</v>
      </c>
      <c r="B8" s="407" t="str">
        <f ca="1">IFERROR(VLOOKUP(CONCATENATE($C8,"_",COUNTIF($C$3:$C8,$C8)),jednotlivci!$B$5:$U$164,COUNTA(jednotlivci!$B$4:$B$4),0),"")</f>
        <v>6_1</v>
      </c>
      <c r="C8" s="664">
        <f ca="1">IF(C7=MAX(jednotlivci!T$5:T$164)+1,"",IF(ISERROR(VLOOKUP(A8,jednotlivci!T$5:T$164,1,0)),C7,A8))</f>
        <v>6</v>
      </c>
      <c r="D8" s="814" t="str">
        <f ca="1">IFERROR(VLOOKUP($B8,jednotlivci!$B$5:$U$164,COUNTA(jednotlivci!$B$4:$E$4),0),"")</f>
        <v>Doležal Jan</v>
      </c>
      <c r="E8" s="815" t="str">
        <f ca="1">IFERROR(CONCATENATE(VLOOKUP($B8,jednotlivci!$B$5:$U$164,COUNTA(jednotlivci!$B$4:$H$4),0),"/",VLOOKUP($B8,jednotlivci!$B$5:$U$164,COUNTA(jednotlivci!$B$4:$J$4),0)),"")</f>
        <v>5/2</v>
      </c>
      <c r="F8" s="816">
        <f ca="1">IFERROR(VLOOKUP($B8,jednotlivci!$B$5:$U$164,COUNTA(jednotlivci!$B$4:$I$4),0),"")</f>
        <v>1</v>
      </c>
      <c r="G8" s="816">
        <f ca="1">IFERROR(VLOOKUP($B8,jednotlivci!$B$5:$U$164,COUNTA(jednotlivci!$B$4:$M$4),0),"")</f>
        <v>18</v>
      </c>
      <c r="H8" s="791">
        <f ca="1">IFERROR(VLOOKUP($B8,jednotlivci!$B$5:$U$164,COUNTA(jednotlivci!$B$4:$O$4),0),"")</f>
        <v>62</v>
      </c>
      <c r="I8" s="663">
        <f ca="1">IFERROR(VLOOKUP($B8,jednotlivci!$B$5:$U$164,COUNTA(jednotlivci!$B$4:$Q$4),0),"")</f>
        <v>0.70967741935483875</v>
      </c>
    </row>
    <row r="9" spans="1:9" x14ac:dyDescent="0.25">
      <c r="A9" s="407">
        <v>7</v>
      </c>
      <c r="B9" s="407" t="str">
        <f ca="1">IFERROR(VLOOKUP(CONCATENATE($C9,"_",COUNTIF($C$3:$C9,$C9)),jednotlivci!$B$5:$U$164,COUNTA(jednotlivci!$B$4:$B$4),0),"")</f>
        <v>7_1</v>
      </c>
      <c r="C9" s="664">
        <f ca="1">IF(C8=MAX(jednotlivci!T$5:T$164)+1,"",IF(ISERROR(VLOOKUP(A9,jednotlivci!T$5:T$164,1,0)),C8,A9))</f>
        <v>7</v>
      </c>
      <c r="D9" s="814" t="str">
        <f ca="1">IFERROR(VLOOKUP($B9,jednotlivci!$B$5:$U$164,COUNTA(jednotlivci!$B$4:$E$4),0),"")</f>
        <v>Heczko Lukáš</v>
      </c>
      <c r="E9" s="815" t="str">
        <f ca="1">IFERROR(CONCATENATE(VLOOKUP($B9,jednotlivci!$B$5:$U$164,COUNTA(jednotlivci!$B$4:$H$4),0),"/",VLOOKUP($B9,jednotlivci!$B$5:$U$164,COUNTA(jednotlivci!$B$4:$J$4),0)),"")</f>
        <v>7/5</v>
      </c>
      <c r="F9" s="816">
        <f ca="1">IFERROR(VLOOKUP($B9,jednotlivci!$B$5:$U$164,COUNTA(jednotlivci!$B$4:$I$4),0),"")</f>
        <v>2</v>
      </c>
      <c r="G9" s="816">
        <f ca="1">IFERROR(VLOOKUP($B9,jednotlivci!$B$5:$U$164,COUNTA(jednotlivci!$B$4:$M$4),0),"")</f>
        <v>21</v>
      </c>
      <c r="H9" s="791">
        <f ca="1">IFERROR(VLOOKUP($B9,jednotlivci!$B$5:$U$164,COUNTA(jednotlivci!$B$4:$O$4),0),"")</f>
        <v>72</v>
      </c>
      <c r="I9" s="663">
        <f ca="1">IFERROR(VLOOKUP($B9,jednotlivci!$B$5:$U$164,COUNTA(jednotlivci!$B$4:$Q$4),0),"")</f>
        <v>0.70833333333333337</v>
      </c>
    </row>
    <row r="10" spans="1:9" x14ac:dyDescent="0.25">
      <c r="A10" s="407">
        <v>8</v>
      </c>
      <c r="B10" s="407" t="str">
        <f ca="1">IFERROR(VLOOKUP(CONCATENATE($C10,"_",COUNTIF($C$3:$C10,$C10)),jednotlivci!$B$5:$U$164,COUNTA(jednotlivci!$B$4:$B$4),0),"")</f>
        <v>8_1</v>
      </c>
      <c r="C10" s="664">
        <f ca="1">IF(C9=MAX(jednotlivci!T$5:T$164)+1,"",IF(ISERROR(VLOOKUP(A10,jednotlivci!T$5:T$164,1,0)),C9,A10))</f>
        <v>8</v>
      </c>
      <c r="D10" s="814" t="str">
        <f ca="1">IFERROR(VLOOKUP($B10,jednotlivci!$B$5:$U$164,COUNTA(jednotlivci!$B$4:$E$4),0),"")</f>
        <v>Šárka Michal</v>
      </c>
      <c r="E10" s="815" t="str">
        <f ca="1">IFERROR(CONCATENATE(VLOOKUP($B10,jednotlivci!$B$5:$U$164,COUNTA(jednotlivci!$B$4:$H$4),0),"/",VLOOKUP($B10,jednotlivci!$B$5:$U$164,COUNTA(jednotlivci!$B$4:$J$4),0)),"")</f>
        <v>9/6</v>
      </c>
      <c r="F10" s="816">
        <f ca="1">IFERROR(VLOOKUP($B10,jednotlivci!$B$5:$U$164,COUNTA(jednotlivci!$B$4:$I$4),0),"")</f>
        <v>4</v>
      </c>
      <c r="G10" s="816">
        <f ca="1">IFERROR(VLOOKUP($B10,jednotlivci!$B$5:$U$164,COUNTA(jednotlivci!$B$4:$M$4),0),"")</f>
        <v>27</v>
      </c>
      <c r="H10" s="791">
        <f ca="1">IFERROR(VLOOKUP($B10,jednotlivci!$B$5:$U$164,COUNTA(jednotlivci!$B$4:$O$4),0),"")</f>
        <v>90</v>
      </c>
      <c r="I10" s="663">
        <f ca="1">IFERROR(VLOOKUP($B10,jednotlivci!$B$5:$U$164,COUNTA(jednotlivci!$B$4:$Q$4),0),"")</f>
        <v>0.7</v>
      </c>
    </row>
    <row r="11" spans="1:9" x14ac:dyDescent="0.25">
      <c r="A11" s="407">
        <v>9</v>
      </c>
      <c r="B11" s="407" t="str">
        <f ca="1">IFERROR(VLOOKUP(CONCATENATE($C11,"_",COUNTIF($C$3:$C11,$C11)),jednotlivci!$B$5:$U$164,COUNTA(jednotlivci!$B$4:$B$4),0),"")</f>
        <v>8_2</v>
      </c>
      <c r="C11" s="664">
        <f ca="1">IF(C10=MAX(jednotlivci!T$5:T$164)+1,"",IF(ISERROR(VLOOKUP(A11,jednotlivci!T$5:T$164,1,0)),C10,A11))</f>
        <v>8</v>
      </c>
      <c r="D11" s="814" t="str">
        <f ca="1">IFERROR(VLOOKUP($B11,jednotlivci!$B$5:$U$164,COUNTA(jednotlivci!$B$4:$E$4),0),"")</f>
        <v>Chyna Lukáš</v>
      </c>
      <c r="E11" s="815" t="str">
        <f ca="1">IFERROR(CONCATENATE(VLOOKUP($B11,jednotlivci!$B$5:$U$164,COUNTA(jednotlivci!$B$4:$H$4),0),"/",VLOOKUP($B11,jednotlivci!$B$5:$U$164,COUNTA(jednotlivci!$B$4:$J$4),0)),"")</f>
        <v>6/5</v>
      </c>
      <c r="F11" s="816">
        <f ca="1">IFERROR(VLOOKUP($B11,jednotlivci!$B$5:$U$164,COUNTA(jednotlivci!$B$4:$I$4),0),"")</f>
        <v>1</v>
      </c>
      <c r="G11" s="816">
        <f ca="1">IFERROR(VLOOKUP($B11,jednotlivci!$B$5:$U$164,COUNTA(jednotlivci!$B$4:$M$4),0),"")</f>
        <v>18</v>
      </c>
      <c r="H11" s="791">
        <f ca="1">IFERROR(VLOOKUP($B11,jednotlivci!$B$5:$U$164,COUNTA(jednotlivci!$B$4:$O$4),0),"")</f>
        <v>60</v>
      </c>
      <c r="I11" s="663">
        <f ca="1">IFERROR(VLOOKUP($B11,jednotlivci!$B$5:$U$164,COUNTA(jednotlivci!$B$4:$Q$4),0),"")</f>
        <v>0.7</v>
      </c>
    </row>
    <row r="12" spans="1:9" x14ac:dyDescent="0.25">
      <c r="A12" s="407">
        <v>10</v>
      </c>
      <c r="B12" s="407" t="str">
        <f ca="1">IFERROR(VLOOKUP(CONCATENATE($C12,"_",COUNTIF($C$3:$C12,$C12)),jednotlivci!$B$5:$U$164,COUNTA(jednotlivci!$B$4:$B$4),0),"")</f>
        <v>8_3</v>
      </c>
      <c r="C12" s="664">
        <f ca="1">IF(C11=MAX(jednotlivci!T$5:T$164)+1,"",IF(ISERROR(VLOOKUP(A12,jednotlivci!T$5:T$164,1,0)),C11,A12))</f>
        <v>8</v>
      </c>
      <c r="D12" s="814" t="str">
        <f ca="1">IFERROR(VLOOKUP($B12,jednotlivci!$B$5:$U$164,COUNTA(jednotlivci!$B$4:$E$4),0),"")</f>
        <v>Jirava Jakub</v>
      </c>
      <c r="E12" s="815" t="str">
        <f ca="1">IFERROR(CONCATENATE(VLOOKUP($B12,jednotlivci!$B$5:$U$164,COUNTA(jednotlivci!$B$4:$H$4),0),"/",VLOOKUP($B12,jednotlivci!$B$5:$U$164,COUNTA(jednotlivci!$B$4:$J$4),0)),"")</f>
        <v>5/3</v>
      </c>
      <c r="F12" s="816">
        <f ca="1">IFERROR(VLOOKUP($B12,jednotlivci!$B$5:$U$164,COUNTA(jednotlivci!$B$4:$I$4),0),"")</f>
        <v>1</v>
      </c>
      <c r="G12" s="816">
        <f ca="1">IFERROR(VLOOKUP($B12,jednotlivci!$B$5:$U$164,COUNTA(jednotlivci!$B$4:$M$4),0),"")</f>
        <v>18</v>
      </c>
      <c r="H12" s="791">
        <f ca="1">IFERROR(VLOOKUP($B12,jednotlivci!$B$5:$U$164,COUNTA(jednotlivci!$B$4:$O$4),0),"")</f>
        <v>60</v>
      </c>
      <c r="I12" s="663">
        <f ca="1">IFERROR(VLOOKUP($B12,jednotlivci!$B$5:$U$164,COUNTA(jednotlivci!$B$4:$Q$4),0),"")</f>
        <v>0.7</v>
      </c>
    </row>
    <row r="13" spans="1:9" x14ac:dyDescent="0.25">
      <c r="A13" s="407">
        <v>11</v>
      </c>
      <c r="B13" s="407" t="str">
        <f ca="1">IFERROR(VLOOKUP(CONCATENATE($C13,"_",COUNTIF($C$3:$C13,$C13)),jednotlivci!$B$5:$U$164,COUNTA(jednotlivci!$B$4:$B$4),0),"")</f>
        <v>11_1</v>
      </c>
      <c r="C13" s="664">
        <f ca="1">IF(C12=MAX(jednotlivci!T$5:T$164)+1,"",IF(ISERROR(VLOOKUP(A13,jednotlivci!T$5:T$164,1,0)),C12,A13))</f>
        <v>11</v>
      </c>
      <c r="D13" s="814" t="str">
        <f ca="1">IFERROR(VLOOKUP($B13,jednotlivci!$B$5:$U$164,COUNTA(jednotlivci!$B$4:$E$4),0),"")</f>
        <v>Kotoun Karel</v>
      </c>
      <c r="E13" s="815" t="str">
        <f ca="1">IFERROR(CONCATENATE(VLOOKUP($B13,jednotlivci!$B$5:$U$164,COUNTA(jednotlivci!$B$4:$H$4),0),"/",VLOOKUP($B13,jednotlivci!$B$5:$U$164,COUNTA(jednotlivci!$B$4:$J$4),0)),"")</f>
        <v>9/7</v>
      </c>
      <c r="F13" s="816">
        <f ca="1">IFERROR(VLOOKUP($B13,jednotlivci!$B$5:$U$164,COUNTA(jednotlivci!$B$4:$I$4),0),"")</f>
        <v>5</v>
      </c>
      <c r="G13" s="816">
        <f ca="1">IFERROR(VLOOKUP($B13,jednotlivci!$B$5:$U$164,COUNTA(jednotlivci!$B$4:$M$4),0),"")</f>
        <v>34</v>
      </c>
      <c r="H13" s="791">
        <f ca="1">IFERROR(VLOOKUP($B13,jednotlivci!$B$5:$U$164,COUNTA(jednotlivci!$B$4:$O$4),0),"")</f>
        <v>109</v>
      </c>
      <c r="I13" s="663">
        <f ca="1">IFERROR(VLOOKUP($B13,jednotlivci!$B$5:$U$164,COUNTA(jednotlivci!$B$4:$Q$4),0),"")</f>
        <v>0.68807339449541283</v>
      </c>
    </row>
    <row r="14" spans="1:9" x14ac:dyDescent="0.25">
      <c r="A14" s="407">
        <v>12</v>
      </c>
      <c r="B14" s="407" t="str">
        <f ca="1">IFERROR(VLOOKUP(CONCATENATE($C14,"_",COUNTIF($C$3:$C14,$C14)),jednotlivci!$B$5:$U$164,COUNTA(jednotlivci!$B$4:$B$4),0),"")</f>
        <v>12_1</v>
      </c>
      <c r="C14" s="664">
        <f ca="1">IF(C13=MAX(jednotlivci!T$5:T$164)+1,"",IF(ISERROR(VLOOKUP(A14,jednotlivci!T$5:T$164,1,0)),C13,A14))</f>
        <v>12</v>
      </c>
      <c r="D14" s="814" t="str">
        <f ca="1">IFERROR(VLOOKUP($B14,jednotlivci!$B$5:$U$164,COUNTA(jednotlivci!$B$4:$E$4),0),"")</f>
        <v>Kuchyňková Eliška</v>
      </c>
      <c r="E14" s="815" t="str">
        <f ca="1">IFERROR(CONCATENATE(VLOOKUP($B14,jednotlivci!$B$5:$U$164,COUNTA(jednotlivci!$B$4:$H$4),0),"/",VLOOKUP($B14,jednotlivci!$B$5:$U$164,COUNTA(jednotlivci!$B$4:$J$4),0)),"")</f>
        <v>6/2</v>
      </c>
      <c r="F14" s="816">
        <f ca="1">IFERROR(VLOOKUP($B14,jednotlivci!$B$5:$U$164,COUNTA(jednotlivci!$B$4:$I$4),0),"")</f>
        <v>2</v>
      </c>
      <c r="G14" s="816">
        <f ca="1">IFERROR(VLOOKUP($B14,jednotlivci!$B$5:$U$164,COUNTA(jednotlivci!$B$4:$M$4),0),"")</f>
        <v>22</v>
      </c>
      <c r="H14" s="791">
        <f ca="1">IFERROR(VLOOKUP($B14,jednotlivci!$B$5:$U$164,COUNTA(jednotlivci!$B$4:$O$4),0),"")</f>
        <v>70</v>
      </c>
      <c r="I14" s="663">
        <f ca="1">IFERROR(VLOOKUP($B14,jednotlivci!$B$5:$U$164,COUNTA(jednotlivci!$B$4:$Q$4),0),"")</f>
        <v>0.68571428571428572</v>
      </c>
    </row>
    <row r="15" spans="1:9" x14ac:dyDescent="0.25">
      <c r="A15" s="407">
        <v>13</v>
      </c>
      <c r="B15" s="407" t="str">
        <f ca="1">IFERROR(VLOOKUP(CONCATENATE($C15,"_",COUNTIF($C$3:$C15,$C15)),jednotlivci!$B$5:$U$164,COUNTA(jednotlivci!$B$4:$B$4),0),"")</f>
        <v>13_1</v>
      </c>
      <c r="C15" s="664">
        <f ca="1">IF(C14=MAX(jednotlivci!T$5:T$164)+1,"",IF(ISERROR(VLOOKUP(A15,jednotlivci!T$5:T$164,1,0)),C14,A15))</f>
        <v>13</v>
      </c>
      <c r="D15" s="814" t="str">
        <f ca="1">IFERROR(VLOOKUP($B15,jednotlivci!$B$5:$U$164,COUNTA(jednotlivci!$B$4:$E$4),0),"")</f>
        <v>Bína Josef</v>
      </c>
      <c r="E15" s="815" t="str">
        <f ca="1">IFERROR(CONCATENATE(VLOOKUP($B15,jednotlivci!$B$5:$U$164,COUNTA(jednotlivci!$B$4:$H$4),0),"/",VLOOKUP($B15,jednotlivci!$B$5:$U$164,COUNTA(jednotlivci!$B$4:$J$4),0)),"")</f>
        <v>8/6</v>
      </c>
      <c r="F15" s="816">
        <f ca="1">IFERROR(VLOOKUP($B15,jednotlivci!$B$5:$U$164,COUNTA(jednotlivci!$B$4:$I$4),0),"")</f>
        <v>3</v>
      </c>
      <c r="G15" s="816">
        <f ca="1">IFERROR(VLOOKUP($B15,jednotlivci!$B$5:$U$164,COUNTA(jednotlivci!$B$4:$M$4),0),"")</f>
        <v>31</v>
      </c>
      <c r="H15" s="791">
        <f ca="1">IFERROR(VLOOKUP($B15,jednotlivci!$B$5:$U$164,COUNTA(jednotlivci!$B$4:$O$4),0),"")</f>
        <v>97</v>
      </c>
      <c r="I15" s="663">
        <f ca="1">IFERROR(VLOOKUP($B15,jednotlivci!$B$5:$U$164,COUNTA(jednotlivci!$B$4:$Q$4),0),"")</f>
        <v>0.68041237113402064</v>
      </c>
    </row>
    <row r="16" spans="1:9" x14ac:dyDescent="0.25">
      <c r="A16" s="407">
        <v>14</v>
      </c>
      <c r="B16" s="407" t="str">
        <f ca="1">IFERROR(VLOOKUP(CONCATENATE($C16,"_",COUNTIF($C$3:$C16,$C16)),jednotlivci!$B$5:$U$164,COUNTA(jednotlivci!$B$4:$B$4),0),"")</f>
        <v>14_1</v>
      </c>
      <c r="C16" s="664">
        <f ca="1">IF(C15=MAX(jednotlivci!T$5:T$164)+1,"",IF(ISERROR(VLOOKUP(A16,jednotlivci!T$5:T$164,1,0)),C15,A16))</f>
        <v>14</v>
      </c>
      <c r="D16" s="814" t="str">
        <f ca="1">IFERROR(VLOOKUP($B16,jednotlivci!$B$5:$U$164,COUNTA(jednotlivci!$B$4:$E$4),0),"")</f>
        <v>Cmíral Tomáš</v>
      </c>
      <c r="E16" s="815" t="str">
        <f ca="1">IFERROR(CONCATENATE(VLOOKUP($B16,jednotlivci!$B$5:$U$164,COUNTA(jednotlivci!$B$4:$H$4),0),"/",VLOOKUP($B16,jednotlivci!$B$5:$U$164,COUNTA(jednotlivci!$B$4:$J$4),0)),"")</f>
        <v>7/6</v>
      </c>
      <c r="F16" s="816">
        <f ca="1">IFERROR(VLOOKUP($B16,jednotlivci!$B$5:$U$164,COUNTA(jednotlivci!$B$4:$I$4),0),"")</f>
        <v>3</v>
      </c>
      <c r="G16" s="816">
        <f ca="1">IFERROR(VLOOKUP($B16,jednotlivci!$B$5:$U$164,COUNTA(jednotlivci!$B$4:$M$4),0),"")</f>
        <v>24</v>
      </c>
      <c r="H16" s="791">
        <f ca="1">IFERROR(VLOOKUP($B16,jednotlivci!$B$5:$U$164,COUNTA(jednotlivci!$B$4:$O$4),0),"")</f>
        <v>75</v>
      </c>
      <c r="I16" s="663">
        <f ca="1">IFERROR(VLOOKUP($B16,jednotlivci!$B$5:$U$164,COUNTA(jednotlivci!$B$4:$Q$4),0),"")</f>
        <v>0.68</v>
      </c>
    </row>
    <row r="17" spans="1:9" x14ac:dyDescent="0.25">
      <c r="A17" s="407">
        <v>15</v>
      </c>
      <c r="B17" s="407" t="str">
        <f ca="1">IFERROR(VLOOKUP(CONCATENATE($C17,"_",COUNTIF($C$3:$C17,$C17)),jednotlivci!$B$5:$U$164,COUNTA(jednotlivci!$B$4:$B$4),0),"")</f>
        <v>15_1</v>
      </c>
      <c r="C17" s="664">
        <f ca="1">IF(C16=MAX(jednotlivci!T$5:T$164)+1,"",IF(ISERROR(VLOOKUP(A17,jednotlivci!T$5:T$164,1,0)),C16,A17))</f>
        <v>15</v>
      </c>
      <c r="D17" s="814" t="str">
        <f ca="1">IFERROR(VLOOKUP($B17,jednotlivci!$B$5:$U$164,COUNTA(jednotlivci!$B$4:$E$4),0),"")</f>
        <v>Ryšavý Daniel</v>
      </c>
      <c r="E17" s="815" t="str">
        <f ca="1">IFERROR(CONCATENATE(VLOOKUP($B17,jednotlivci!$B$5:$U$164,COUNTA(jednotlivci!$B$4:$H$4),0),"/",VLOOKUP($B17,jednotlivci!$B$5:$U$164,COUNTA(jednotlivci!$B$4:$J$4),0)),"")</f>
        <v>7/4</v>
      </c>
      <c r="F17" s="816">
        <f ca="1">IFERROR(VLOOKUP($B17,jednotlivci!$B$5:$U$164,COUNTA(jednotlivci!$B$4:$I$4),0),"")</f>
        <v>2</v>
      </c>
      <c r="G17" s="816">
        <f ca="1">IFERROR(VLOOKUP($B17,jednotlivci!$B$5:$U$164,COUNTA(jednotlivci!$B$4:$M$4),0),"")</f>
        <v>25</v>
      </c>
      <c r="H17" s="791">
        <f ca="1">IFERROR(VLOOKUP($B17,jednotlivci!$B$5:$U$164,COUNTA(jednotlivci!$B$4:$O$4),0),"")</f>
        <v>76</v>
      </c>
      <c r="I17" s="663">
        <f ca="1">IFERROR(VLOOKUP($B17,jednotlivci!$B$5:$U$164,COUNTA(jednotlivci!$B$4:$Q$4),0),"")</f>
        <v>0.67105263157894735</v>
      </c>
    </row>
    <row r="18" spans="1:9" x14ac:dyDescent="0.25">
      <c r="A18" s="407">
        <v>16</v>
      </c>
      <c r="B18" s="407" t="str">
        <f ca="1">IFERROR(VLOOKUP(CONCATENATE($C18,"_",COUNTIF($C$3:$C18,$C18)),jednotlivci!$B$5:$U$164,COUNTA(jednotlivci!$B$4:$B$4),0),"")</f>
        <v>16_1</v>
      </c>
      <c r="C18" s="664">
        <f ca="1">IF(C17=MAX(jednotlivci!T$5:T$164)+1,"",IF(ISERROR(VLOOKUP(A18,jednotlivci!T$5:T$164,1,0)),C17,A18))</f>
        <v>16</v>
      </c>
      <c r="D18" s="814" t="str">
        <f ca="1">IFERROR(VLOOKUP($B18,jednotlivci!$B$5:$U$164,COUNTA(jednotlivci!$B$4:$E$4),0),"")</f>
        <v>Hejný Jan</v>
      </c>
      <c r="E18" s="815" t="str">
        <f ca="1">IFERROR(CONCATENATE(VLOOKUP($B18,jednotlivci!$B$5:$U$164,COUNTA(jednotlivci!$B$4:$H$4),0),"/",VLOOKUP($B18,jednotlivci!$B$5:$U$164,COUNTA(jednotlivci!$B$4:$J$4),0)),"")</f>
        <v>8/7</v>
      </c>
      <c r="F18" s="816">
        <f ca="1">IFERROR(VLOOKUP($B18,jednotlivci!$B$5:$U$164,COUNTA(jednotlivci!$B$4:$I$4),0),"")</f>
        <v>3</v>
      </c>
      <c r="G18" s="816">
        <f ca="1">IFERROR(VLOOKUP($B18,jednotlivci!$B$5:$U$164,COUNTA(jednotlivci!$B$4:$M$4),0),"")</f>
        <v>29</v>
      </c>
      <c r="H18" s="791">
        <f ca="1">IFERROR(VLOOKUP($B18,jednotlivci!$B$5:$U$164,COUNTA(jednotlivci!$B$4:$O$4),0),"")</f>
        <v>86</v>
      </c>
      <c r="I18" s="663">
        <f ca="1">IFERROR(VLOOKUP($B18,jednotlivci!$B$5:$U$164,COUNTA(jednotlivci!$B$4:$Q$4),0),"")</f>
        <v>0.66279069767441856</v>
      </c>
    </row>
    <row r="19" spans="1:9" x14ac:dyDescent="0.25">
      <c r="A19" s="407">
        <v>17</v>
      </c>
      <c r="B19" s="407" t="str">
        <f ca="1">IFERROR(VLOOKUP(CONCATENATE($C19,"_",COUNTIF($C$3:$C19,$C19)),jednotlivci!$B$5:$U$164,COUNTA(jednotlivci!$B$4:$B$4),0),"")</f>
        <v>17_1</v>
      </c>
      <c r="C19" s="664">
        <f ca="1">IF(C18=MAX(jednotlivci!T$5:T$164)+1,"",IF(ISERROR(VLOOKUP(A19,jednotlivci!T$5:T$164,1,0)),C18,A19))</f>
        <v>17</v>
      </c>
      <c r="D19" s="814" t="str">
        <f ca="1">IFERROR(VLOOKUP($B19,jednotlivci!$B$5:$U$164,COUNTA(jednotlivci!$B$4:$E$4),0),"")</f>
        <v>Blahníková Aneta</v>
      </c>
      <c r="E19" s="815" t="str">
        <f ca="1">IFERROR(CONCATENATE(VLOOKUP($B19,jednotlivci!$B$5:$U$164,COUNTA(jednotlivci!$B$4:$H$4),0),"/",VLOOKUP($B19,jednotlivci!$B$5:$U$164,COUNTA(jednotlivci!$B$4:$J$4),0)),"")</f>
        <v>6/3</v>
      </c>
      <c r="F19" s="816">
        <f ca="1">IFERROR(VLOOKUP($B19,jednotlivci!$B$5:$U$164,COUNTA(jednotlivci!$B$4:$I$4),0),"")</f>
        <v>2</v>
      </c>
      <c r="G19" s="816">
        <f ca="1">IFERROR(VLOOKUP($B19,jednotlivci!$B$5:$U$164,COUNTA(jednotlivci!$B$4:$M$4),0),"")</f>
        <v>24</v>
      </c>
      <c r="H19" s="791">
        <f ca="1">IFERROR(VLOOKUP($B19,jednotlivci!$B$5:$U$164,COUNTA(jednotlivci!$B$4:$O$4),0),"")</f>
        <v>71</v>
      </c>
      <c r="I19" s="663">
        <f ca="1">IFERROR(VLOOKUP($B19,jednotlivci!$B$5:$U$164,COUNTA(jednotlivci!$B$4:$Q$4),0),"")</f>
        <v>0.6619718309859155</v>
      </c>
    </row>
    <row r="20" spans="1:9" x14ac:dyDescent="0.25">
      <c r="A20" s="407">
        <v>18</v>
      </c>
      <c r="B20" s="407" t="str">
        <f ca="1">IFERROR(VLOOKUP(CONCATENATE($C20,"_",COUNTIF($C$3:$C20,$C20)),jednotlivci!$B$5:$U$164,COUNTA(jednotlivci!$B$4:$B$4),0),"")</f>
        <v>18_1</v>
      </c>
      <c r="C20" s="664">
        <f ca="1">IF(C19=MAX(jednotlivci!T$5:T$164)+1,"",IF(ISERROR(VLOOKUP(A20,jednotlivci!T$5:T$164,1,0)),C19,A20))</f>
        <v>18</v>
      </c>
      <c r="D20" s="814" t="str">
        <f ca="1">IFERROR(VLOOKUP($B20,jednotlivci!$B$5:$U$164,COUNTA(jednotlivci!$B$4:$E$4),0),"")</f>
        <v>Štěpánová Veronika</v>
      </c>
      <c r="E20" s="815" t="str">
        <f ca="1">IFERROR(CONCATENATE(VLOOKUP($B20,jednotlivci!$B$5:$U$164,COUNTA(jednotlivci!$B$4:$H$4),0),"/",VLOOKUP($B20,jednotlivci!$B$5:$U$164,COUNTA(jednotlivci!$B$4:$J$4),0)),"")</f>
        <v>6/3</v>
      </c>
      <c r="F20" s="816">
        <f ca="1">IFERROR(VLOOKUP($B20,jednotlivci!$B$5:$U$164,COUNTA(jednotlivci!$B$4:$I$4),0),"")</f>
        <v>2</v>
      </c>
      <c r="G20" s="816">
        <f ca="1">IFERROR(VLOOKUP($B20,jednotlivci!$B$5:$U$164,COUNTA(jednotlivci!$B$4:$M$4),0),"")</f>
        <v>25</v>
      </c>
      <c r="H20" s="791">
        <f ca="1">IFERROR(VLOOKUP($B20,jednotlivci!$B$5:$U$164,COUNTA(jednotlivci!$B$4:$O$4),0),"")</f>
        <v>73</v>
      </c>
      <c r="I20" s="663">
        <f ca="1">IFERROR(VLOOKUP($B20,jednotlivci!$B$5:$U$164,COUNTA(jednotlivci!$B$4:$Q$4),0),"")</f>
        <v>0.65753424657534243</v>
      </c>
    </row>
    <row r="21" spans="1:9" x14ac:dyDescent="0.25">
      <c r="A21" s="407">
        <v>19</v>
      </c>
      <c r="B21" s="407" t="str">
        <f ca="1">IFERROR(VLOOKUP(CONCATENATE($C21,"_",COUNTIF($C$3:$C21,$C21)),jednotlivci!$B$5:$U$164,COUNTA(jednotlivci!$B$4:$B$4),0),"")</f>
        <v>19_1</v>
      </c>
      <c r="C21" s="664">
        <f ca="1">IF(C20=MAX(jednotlivci!T$5:T$164)+1,"",IF(ISERROR(VLOOKUP(A21,jednotlivci!T$5:T$164,1,0)),C20,A21))</f>
        <v>19</v>
      </c>
      <c r="D21" s="814" t="str">
        <f ca="1">IFERROR(VLOOKUP($B21,jednotlivci!$B$5:$U$164,COUNTA(jednotlivci!$B$4:$E$4),0),"")</f>
        <v>Hlava Tomáš</v>
      </c>
      <c r="E21" s="815" t="str">
        <f ca="1">IFERROR(CONCATENATE(VLOOKUP($B21,jednotlivci!$B$5:$U$164,COUNTA(jednotlivci!$B$4:$H$4),0),"/",VLOOKUP($B21,jednotlivci!$B$5:$U$164,COUNTA(jednotlivci!$B$4:$J$4),0)),"")</f>
        <v>6/4</v>
      </c>
      <c r="F21" s="816">
        <f ca="1">IFERROR(VLOOKUP($B21,jednotlivci!$B$5:$U$164,COUNTA(jednotlivci!$B$4:$I$4),0),"")</f>
        <v>1</v>
      </c>
      <c r="G21" s="816">
        <f ca="1">IFERROR(VLOOKUP($B21,jednotlivci!$B$5:$U$164,COUNTA(jednotlivci!$B$4:$M$4),0),"")</f>
        <v>26</v>
      </c>
      <c r="H21" s="791">
        <f ca="1">IFERROR(VLOOKUP($B21,jednotlivci!$B$5:$U$164,COUNTA(jednotlivci!$B$4:$O$4),0),"")</f>
        <v>75</v>
      </c>
      <c r="I21" s="663">
        <f ca="1">IFERROR(VLOOKUP($B21,jednotlivci!$B$5:$U$164,COUNTA(jednotlivci!$B$4:$Q$4),0),"")</f>
        <v>0.65333333333333332</v>
      </c>
    </row>
    <row r="22" spans="1:9" x14ac:dyDescent="0.25">
      <c r="A22" s="407">
        <v>20</v>
      </c>
      <c r="B22" s="407" t="str">
        <f ca="1">IFERROR(VLOOKUP(CONCATENATE($C22,"_",COUNTIF($C$3:$C22,$C22)),jednotlivci!$B$5:$U$164,COUNTA(jednotlivci!$B$4:$B$4),0),"")</f>
        <v>20_1</v>
      </c>
      <c r="C22" s="664">
        <f ca="1">IF(C21=MAX(jednotlivci!T$5:T$164)+1,"",IF(ISERROR(VLOOKUP(A22,jednotlivci!T$5:T$164,1,0)),C21,A22))</f>
        <v>20</v>
      </c>
      <c r="D22" s="814" t="str">
        <f ca="1">IFERROR(VLOOKUP($B22,jednotlivci!$B$5:$U$164,COUNTA(jednotlivci!$B$4:$E$4),0),"")</f>
        <v>Lerchová Martina</v>
      </c>
      <c r="E22" s="815" t="str">
        <f ca="1">IFERROR(CONCATENATE(VLOOKUP($B22,jednotlivci!$B$5:$U$164,COUNTA(jednotlivci!$B$4:$H$4),0),"/",VLOOKUP($B22,jednotlivci!$B$5:$U$164,COUNTA(jednotlivci!$B$4:$J$4),0)),"")</f>
        <v>4/1</v>
      </c>
      <c r="F22" s="816">
        <f ca="1">IFERROR(VLOOKUP($B22,jednotlivci!$B$5:$U$164,COUNTA(jednotlivci!$B$4:$I$4),0),"")</f>
        <v>0</v>
      </c>
      <c r="G22" s="816">
        <f ca="1">IFERROR(VLOOKUP($B22,jednotlivci!$B$5:$U$164,COUNTA(jednotlivci!$B$4:$M$4),0),"")</f>
        <v>17</v>
      </c>
      <c r="H22" s="791">
        <f ca="1">IFERROR(VLOOKUP($B22,jednotlivci!$B$5:$U$164,COUNTA(jednotlivci!$B$4:$O$4),0),"")</f>
        <v>49</v>
      </c>
      <c r="I22" s="663">
        <f ca="1">IFERROR(VLOOKUP($B22,jednotlivci!$B$5:$U$164,COUNTA(jednotlivci!$B$4:$Q$4),0),"")</f>
        <v>0.65306122448979587</v>
      </c>
    </row>
    <row r="23" spans="1:9" x14ac:dyDescent="0.25">
      <c r="A23" s="407">
        <v>21</v>
      </c>
      <c r="B23" s="407" t="str">
        <f ca="1">IFERROR(VLOOKUP(CONCATENATE($C23,"_",COUNTIF($C$3:$C23,$C23)),jednotlivci!$B$5:$U$164,COUNTA(jednotlivci!$B$4:$B$4),0),"")</f>
        <v>21_1</v>
      </c>
      <c r="C23" s="664">
        <f ca="1">IF(C22=MAX(jednotlivci!T$5:T$164)+1,"",IF(ISERROR(VLOOKUP(A23,jednotlivci!T$5:T$164,1,0)),C22,A23))</f>
        <v>21</v>
      </c>
      <c r="D23" s="814" t="str">
        <f ca="1">IFERROR(VLOOKUP($B23,jednotlivci!$B$5:$U$164,COUNTA(jednotlivci!$B$4:$E$4),0),"")</f>
        <v>Barna Jan</v>
      </c>
      <c r="E23" s="815" t="str">
        <f ca="1">IFERROR(CONCATENATE(VLOOKUP($B23,jednotlivci!$B$5:$U$164,COUNTA(jednotlivci!$B$4:$H$4),0),"/",VLOOKUP($B23,jednotlivci!$B$5:$U$164,COUNTA(jednotlivci!$B$4:$J$4),0)),"")</f>
        <v>6/4</v>
      </c>
      <c r="F23" s="816">
        <f ca="1">IFERROR(VLOOKUP($B23,jednotlivci!$B$5:$U$164,COUNTA(jednotlivci!$B$4:$I$4),0),"")</f>
        <v>2</v>
      </c>
      <c r="G23" s="816">
        <f ca="1">IFERROR(VLOOKUP($B23,jednotlivci!$B$5:$U$164,COUNTA(jednotlivci!$B$4:$M$4),0),"")</f>
        <v>27</v>
      </c>
      <c r="H23" s="791">
        <f ca="1">IFERROR(VLOOKUP($B23,jednotlivci!$B$5:$U$164,COUNTA(jednotlivci!$B$4:$O$4),0),"")</f>
        <v>77</v>
      </c>
      <c r="I23" s="663">
        <f ca="1">IFERROR(VLOOKUP($B23,jednotlivci!$B$5:$U$164,COUNTA(jednotlivci!$B$4:$Q$4),0),"")</f>
        <v>0.64935064935064934</v>
      </c>
    </row>
    <row r="24" spans="1:9" x14ac:dyDescent="0.25">
      <c r="A24" s="407">
        <v>22</v>
      </c>
      <c r="B24" s="407" t="str">
        <f ca="1">IFERROR(VLOOKUP(CONCATENATE($C24,"_",COUNTIF($C$3:$C24,$C24)),jednotlivci!$B$5:$U$164,COUNTA(jednotlivci!$B$4:$B$4),0),"")</f>
        <v>22_1</v>
      </c>
      <c r="C24" s="664">
        <f ca="1">IF(C23=MAX(jednotlivci!T$5:T$164)+1,"",IF(ISERROR(VLOOKUP(A24,jednotlivci!T$5:T$164,1,0)),C23,A24))</f>
        <v>22</v>
      </c>
      <c r="D24" s="814" t="str">
        <f ca="1">IFERROR(VLOOKUP($B24,jednotlivci!$B$5:$U$164,COUNTA(jednotlivci!$B$4:$E$4),0),"")</f>
        <v>Eckhardt Jan</v>
      </c>
      <c r="E24" s="815" t="str">
        <f ca="1">IFERROR(CONCATENATE(VLOOKUP($B24,jednotlivci!$B$5:$U$164,COUNTA(jednotlivci!$B$4:$H$4),0),"/",VLOOKUP($B24,jednotlivci!$B$5:$U$164,COUNTA(jednotlivci!$B$4:$J$4),0)),"")</f>
        <v>6/5</v>
      </c>
      <c r="F24" s="816">
        <f ca="1">IFERROR(VLOOKUP($B24,jednotlivci!$B$5:$U$164,COUNTA(jednotlivci!$B$4:$I$4),0),"")</f>
        <v>2</v>
      </c>
      <c r="G24" s="816">
        <f ca="1">IFERROR(VLOOKUP($B24,jednotlivci!$B$5:$U$164,COUNTA(jednotlivci!$B$4:$M$4),0),"")</f>
        <v>24</v>
      </c>
      <c r="H24" s="791">
        <f ca="1">IFERROR(VLOOKUP($B24,jednotlivci!$B$5:$U$164,COUNTA(jednotlivci!$B$4:$O$4),0),"")</f>
        <v>68</v>
      </c>
      <c r="I24" s="663">
        <f ca="1">IFERROR(VLOOKUP($B24,jednotlivci!$B$5:$U$164,COUNTA(jednotlivci!$B$4:$Q$4),0),"")</f>
        <v>0.6470588235294118</v>
      </c>
    </row>
    <row r="25" spans="1:9" x14ac:dyDescent="0.25">
      <c r="A25" s="407">
        <v>23</v>
      </c>
      <c r="B25" s="407" t="str">
        <f ca="1">IFERROR(VLOOKUP(CONCATENATE($C25,"_",COUNTIF($C$3:$C25,$C25)),jednotlivci!$B$5:$U$164,COUNTA(jednotlivci!$B$4:$B$4),0),"")</f>
        <v>23_1</v>
      </c>
      <c r="C25" s="664">
        <f ca="1">IF(C24=MAX(jednotlivci!T$5:T$164)+1,"",IF(ISERROR(VLOOKUP(A25,jednotlivci!T$5:T$164,1,0)),C24,A25))</f>
        <v>23</v>
      </c>
      <c r="D25" s="814" t="str">
        <f ca="1">IFERROR(VLOOKUP($B25,jednotlivci!$B$5:$U$164,COUNTA(jednotlivci!$B$4:$E$4),0),"")</f>
        <v>Dvořák Jan</v>
      </c>
      <c r="E25" s="815" t="str">
        <f ca="1">IFERROR(CONCATENATE(VLOOKUP($B25,jednotlivci!$B$5:$U$164,COUNTA(jednotlivci!$B$4:$H$4),0),"/",VLOOKUP($B25,jednotlivci!$B$5:$U$164,COUNTA(jednotlivci!$B$4:$J$4),0)),"")</f>
        <v>5/3</v>
      </c>
      <c r="F25" s="816">
        <f ca="1">IFERROR(VLOOKUP($B25,jednotlivci!$B$5:$U$164,COUNTA(jednotlivci!$B$4:$I$4),0),"")</f>
        <v>1</v>
      </c>
      <c r="G25" s="816">
        <f ca="1">IFERROR(VLOOKUP($B25,jednotlivci!$B$5:$U$164,COUNTA(jednotlivci!$B$4:$M$4),0),"")</f>
        <v>22</v>
      </c>
      <c r="H25" s="791">
        <f ca="1">IFERROR(VLOOKUP($B25,jednotlivci!$B$5:$U$164,COUNTA(jednotlivci!$B$4:$O$4),0),"")</f>
        <v>62</v>
      </c>
      <c r="I25" s="663">
        <f ca="1">IFERROR(VLOOKUP($B25,jednotlivci!$B$5:$U$164,COUNTA(jednotlivci!$B$4:$Q$4),0),"")</f>
        <v>0.64516129032258063</v>
      </c>
    </row>
    <row r="26" spans="1:9" x14ac:dyDescent="0.25">
      <c r="A26" s="407">
        <v>24</v>
      </c>
      <c r="B26" s="407" t="str">
        <f ca="1">IFERROR(VLOOKUP(CONCATENATE($C26,"_",COUNTIF($C$3:$C26,$C26)),jednotlivci!$B$5:$U$164,COUNTA(jednotlivci!$B$4:$B$4),0),"")</f>
        <v>24_1</v>
      </c>
      <c r="C26" s="664">
        <f ca="1">IF(C25=MAX(jednotlivci!T$5:T$164)+1,"",IF(ISERROR(VLOOKUP(A26,jednotlivci!T$5:T$164,1,0)),C25,A26))</f>
        <v>24</v>
      </c>
      <c r="D26" s="814" t="str">
        <f ca="1">IFERROR(VLOOKUP($B26,jednotlivci!$B$5:$U$164,COUNTA(jednotlivci!$B$4:$E$4),0),"")</f>
        <v>Dvořák Jan</v>
      </c>
      <c r="E26" s="815" t="str">
        <f ca="1">IFERROR(CONCATENATE(VLOOKUP($B26,jednotlivci!$B$5:$U$164,COUNTA(jednotlivci!$B$4:$H$4),0),"/",VLOOKUP($B26,jednotlivci!$B$5:$U$164,COUNTA(jednotlivci!$B$4:$J$4),0)),"")</f>
        <v>5/2</v>
      </c>
      <c r="F26" s="816">
        <f ca="1">IFERROR(VLOOKUP($B26,jednotlivci!$B$5:$U$164,COUNTA(jednotlivci!$B$4:$I$4),0),"")</f>
        <v>1</v>
      </c>
      <c r="G26" s="816">
        <f ca="1">IFERROR(VLOOKUP($B26,jednotlivci!$B$5:$U$164,COUNTA(jednotlivci!$B$4:$M$4),0),"")</f>
        <v>19</v>
      </c>
      <c r="H26" s="791">
        <f ca="1">IFERROR(VLOOKUP($B26,jednotlivci!$B$5:$U$164,COUNTA(jednotlivci!$B$4:$O$4),0),"")</f>
        <v>53</v>
      </c>
      <c r="I26" s="663">
        <f ca="1">IFERROR(VLOOKUP($B26,jednotlivci!$B$5:$U$164,COUNTA(jednotlivci!$B$4:$Q$4),0),"")</f>
        <v>0.64150943396226412</v>
      </c>
    </row>
    <row r="27" spans="1:9" x14ac:dyDescent="0.25">
      <c r="A27" s="407">
        <v>25</v>
      </c>
      <c r="B27" s="407" t="str">
        <f ca="1">IFERROR(VLOOKUP(CONCATENATE($C27,"_",COUNTIF($C$3:$C27,$C27)),jednotlivci!$B$5:$U$164,COUNTA(jednotlivci!$B$4:$B$4),0),"")</f>
        <v>25_1</v>
      </c>
      <c r="C27" s="664">
        <f ca="1">IF(C26=MAX(jednotlivci!T$5:T$164)+1,"",IF(ISERROR(VLOOKUP(A27,jednotlivci!T$5:T$164,1,0)),C26,A27))</f>
        <v>25</v>
      </c>
      <c r="D27" s="814" t="str">
        <f ca="1">IFERROR(VLOOKUP($B27,jednotlivci!$B$5:$U$164,COUNTA(jednotlivci!$B$4:$E$4),0),"")</f>
        <v>Weiss Tomáš</v>
      </c>
      <c r="E27" s="815" t="str">
        <f ca="1">IFERROR(CONCATENATE(VLOOKUP($B27,jednotlivci!$B$5:$U$164,COUNTA(jednotlivci!$B$4:$H$4),0),"/",VLOOKUP($B27,jednotlivci!$B$5:$U$164,COUNTA(jednotlivci!$B$4:$J$4),0)),"")</f>
        <v>6/2</v>
      </c>
      <c r="F27" s="816">
        <f ca="1">IFERROR(VLOOKUP($B27,jednotlivci!$B$5:$U$164,COUNTA(jednotlivci!$B$4:$I$4),0),"")</f>
        <v>2</v>
      </c>
      <c r="G27" s="816">
        <f ca="1">IFERROR(VLOOKUP($B27,jednotlivci!$B$5:$U$164,COUNTA(jednotlivci!$B$4:$M$4),0),"")</f>
        <v>31</v>
      </c>
      <c r="H27" s="791">
        <f ca="1">IFERROR(VLOOKUP($B27,jednotlivci!$B$5:$U$164,COUNTA(jednotlivci!$B$4:$O$4),0),"")</f>
        <v>86</v>
      </c>
      <c r="I27" s="663">
        <f ca="1">IFERROR(VLOOKUP($B27,jednotlivci!$B$5:$U$164,COUNTA(jednotlivci!$B$4:$Q$4),0),"")</f>
        <v>0.63953488372093026</v>
      </c>
    </row>
    <row r="28" spans="1:9" x14ac:dyDescent="0.25">
      <c r="A28" s="407">
        <v>26</v>
      </c>
      <c r="B28" s="407" t="str">
        <f ca="1">IFERROR(VLOOKUP(CONCATENATE($C28,"_",COUNTIF($C$3:$C28,$C28)),jednotlivci!$B$5:$U$164,COUNTA(jednotlivci!$B$4:$B$4),0),"")</f>
        <v>26_1</v>
      </c>
      <c r="C28" s="664">
        <f ca="1">IF(C27=MAX(jednotlivci!T$5:T$164)+1,"",IF(ISERROR(VLOOKUP(A28,jednotlivci!T$5:T$164,1,0)),C27,A28))</f>
        <v>26</v>
      </c>
      <c r="D28" s="660" t="str">
        <f ca="1">IFERROR(VLOOKUP($B28,jednotlivci!$B$5:$U$164,COUNTA(jednotlivci!$B$4:$E$4),0),"")</f>
        <v>Vašák Jan</v>
      </c>
      <c r="E28" s="661" t="str">
        <f ca="1">IFERROR(CONCATENATE(VLOOKUP($B28,jednotlivci!$B$5:$U$164,COUNTA(jednotlivci!$B$4:$H$4),0),"/",VLOOKUP($B28,jednotlivci!$B$5:$U$164,COUNTA(jednotlivci!$B$4:$J$4),0)),"")</f>
        <v>10/6</v>
      </c>
      <c r="F28" s="739">
        <f ca="1">IFERROR(VLOOKUP($B28,jednotlivci!$B$5:$U$164,COUNTA(jednotlivci!$B$4:$I$4),0),"")</f>
        <v>6</v>
      </c>
      <c r="G28" s="739">
        <f ca="1">IFERROR(VLOOKUP($B28,jednotlivci!$B$5:$U$164,COUNTA(jednotlivci!$B$4:$M$4),0),"")</f>
        <v>49</v>
      </c>
      <c r="H28" s="662">
        <f ca="1">IFERROR(VLOOKUP($B28,jednotlivci!$B$5:$U$164,COUNTA(jednotlivci!$B$4:$O$4),0),"")</f>
        <v>135</v>
      </c>
      <c r="I28" s="663">
        <f ca="1">IFERROR(VLOOKUP($B28,jednotlivci!$B$5:$U$164,COUNTA(jednotlivci!$B$4:$Q$4),0),"")</f>
        <v>0.63703703703703707</v>
      </c>
    </row>
    <row r="29" spans="1:9" x14ac:dyDescent="0.25">
      <c r="A29" s="407">
        <v>27</v>
      </c>
      <c r="B29" s="407" t="str">
        <f ca="1">IFERROR(VLOOKUP(CONCATENATE($C29,"_",COUNTIF($C$3:$C29,$C29)),jednotlivci!$B$5:$U$164,COUNTA(jednotlivci!$B$4:$B$4),0),"")</f>
        <v>27_1</v>
      </c>
      <c r="C29" s="664">
        <f ca="1">IF(C28=MAX(jednotlivci!T$5:T$164)+1,"",IF(ISERROR(VLOOKUP(A29,jednotlivci!T$5:T$164,1,0)),C28,A29))</f>
        <v>27</v>
      </c>
      <c r="D29" s="660" t="str">
        <f ca="1">IFERROR(VLOOKUP($B29,jednotlivci!$B$5:$U$164,COUNTA(jednotlivci!$B$4:$E$4),0),"")</f>
        <v>Aster Martin</v>
      </c>
      <c r="E29" s="661" t="str">
        <f ca="1">IFERROR(CONCATENATE(VLOOKUP($B29,jednotlivci!$B$5:$U$164,COUNTA(jednotlivci!$B$4:$H$4),0),"/",VLOOKUP($B29,jednotlivci!$B$5:$U$164,COUNTA(jednotlivci!$B$4:$J$4),0)),"")</f>
        <v>6/5</v>
      </c>
      <c r="F29" s="739">
        <f ca="1">IFERROR(VLOOKUP($B29,jednotlivci!$B$5:$U$164,COUNTA(jednotlivci!$B$4:$I$4),0),"")</f>
        <v>1</v>
      </c>
      <c r="G29" s="739">
        <f ca="1">IFERROR(VLOOKUP($B29,jednotlivci!$B$5:$U$164,COUNTA(jednotlivci!$B$4:$M$4),0),"")</f>
        <v>32</v>
      </c>
      <c r="H29" s="662">
        <f ca="1">IFERROR(VLOOKUP($B29,jednotlivci!$B$5:$U$164,COUNTA(jednotlivci!$B$4:$O$4),0),"")</f>
        <v>88</v>
      </c>
      <c r="I29" s="663">
        <f ca="1">IFERROR(VLOOKUP($B29,jednotlivci!$B$5:$U$164,COUNTA(jednotlivci!$B$4:$Q$4),0),"")</f>
        <v>0.63636363636363635</v>
      </c>
    </row>
    <row r="30" spans="1:9" x14ac:dyDescent="0.25">
      <c r="A30" s="407">
        <v>28</v>
      </c>
      <c r="B30" s="407" t="str">
        <f ca="1">IFERROR(VLOOKUP(CONCATENATE($C30,"_",COUNTIF($C$3:$C30,$C30)),jednotlivci!$B$5:$U$164,COUNTA(jednotlivci!$B$4:$B$4),0),"")</f>
        <v>28_1</v>
      </c>
      <c r="C30" s="664">
        <f ca="1">IF(C29=MAX(jednotlivci!T$5:T$164)+1,"",IF(ISERROR(VLOOKUP(A30,jednotlivci!T$5:T$164,1,0)),C29,A30))</f>
        <v>28</v>
      </c>
      <c r="D30" s="660" t="str">
        <f ca="1">IFERROR(VLOOKUP($B30,jednotlivci!$B$5:$U$164,COUNTA(jednotlivci!$B$4:$E$4),0),"")</f>
        <v>Rychlý Patrik</v>
      </c>
      <c r="E30" s="661" t="str">
        <f ca="1">IFERROR(CONCATENATE(VLOOKUP($B30,jednotlivci!$B$5:$U$164,COUNTA(jednotlivci!$B$4:$H$4),0),"/",VLOOKUP($B30,jednotlivci!$B$5:$U$164,COUNTA(jednotlivci!$B$4:$J$4),0)),"")</f>
        <v>7/5</v>
      </c>
      <c r="F30" s="739">
        <f ca="1">IFERROR(VLOOKUP($B30,jednotlivci!$B$5:$U$164,COUNTA(jednotlivci!$B$4:$I$4),0),"")</f>
        <v>2</v>
      </c>
      <c r="G30" s="739">
        <f ca="1">IFERROR(VLOOKUP($B30,jednotlivci!$B$5:$U$164,COUNTA(jednotlivci!$B$4:$M$4),0),"")</f>
        <v>26</v>
      </c>
      <c r="H30" s="662">
        <f ca="1">IFERROR(VLOOKUP($B30,jednotlivci!$B$5:$U$164,COUNTA(jednotlivci!$B$4:$O$4),0),"")</f>
        <v>71</v>
      </c>
      <c r="I30" s="663">
        <f ca="1">IFERROR(VLOOKUP($B30,jednotlivci!$B$5:$U$164,COUNTA(jednotlivci!$B$4:$Q$4),0),"")</f>
        <v>0.63380281690140849</v>
      </c>
    </row>
    <row r="31" spans="1:9" x14ac:dyDescent="0.25">
      <c r="A31" s="407">
        <v>29</v>
      </c>
      <c r="B31" s="407" t="str">
        <f ca="1">IFERROR(VLOOKUP(CONCATENATE($C31,"_",COUNTIF($C$3:$C31,$C31)),jednotlivci!$B$5:$U$164,COUNTA(jednotlivci!$B$4:$B$4),0),"")</f>
        <v>29_1</v>
      </c>
      <c r="C31" s="664">
        <f ca="1">IF(C30=MAX(jednotlivci!T$5:T$164)+1,"",IF(ISERROR(VLOOKUP(A31,jednotlivci!T$5:T$164,1,0)),C30,A31))</f>
        <v>29</v>
      </c>
      <c r="D31" s="660" t="str">
        <f ca="1">IFERROR(VLOOKUP($B31,jednotlivci!$B$5:$U$164,COUNTA(jednotlivci!$B$4:$E$4),0),"")</f>
        <v>Řečník Dominik</v>
      </c>
      <c r="E31" s="661" t="str">
        <f ca="1">IFERROR(CONCATENATE(VLOOKUP($B31,jednotlivci!$B$5:$U$164,COUNTA(jednotlivci!$B$4:$H$4),0),"/",VLOOKUP($B31,jednotlivci!$B$5:$U$164,COUNTA(jednotlivci!$B$4:$J$4),0)),"")</f>
        <v>6/4</v>
      </c>
      <c r="F31" s="739">
        <f ca="1">IFERROR(VLOOKUP($B31,jednotlivci!$B$5:$U$164,COUNTA(jednotlivci!$B$4:$I$4),0),"")</f>
        <v>2</v>
      </c>
      <c r="G31" s="739">
        <f ca="1">IFERROR(VLOOKUP($B31,jednotlivci!$B$5:$U$164,COUNTA(jednotlivci!$B$4:$M$4),0),"")</f>
        <v>26</v>
      </c>
      <c r="H31" s="662">
        <f ca="1">IFERROR(VLOOKUP($B31,jednotlivci!$B$5:$U$164,COUNTA(jednotlivci!$B$4:$O$4),0),"")</f>
        <v>69</v>
      </c>
      <c r="I31" s="663">
        <f ca="1">IFERROR(VLOOKUP($B31,jednotlivci!$B$5:$U$164,COUNTA(jednotlivci!$B$4:$Q$4),0),"")</f>
        <v>0.62318840579710144</v>
      </c>
    </row>
    <row r="32" spans="1:9" x14ac:dyDescent="0.25">
      <c r="A32" s="407">
        <v>30</v>
      </c>
      <c r="B32" s="407" t="str">
        <f ca="1">IFERROR(VLOOKUP(CONCATENATE($C32,"_",COUNTIF($C$3:$C32,$C32)),jednotlivci!$B$5:$U$164,COUNTA(jednotlivci!$B$4:$B$4),0),"")</f>
        <v>30_1</v>
      </c>
      <c r="C32" s="664">
        <f ca="1">IF(C31=MAX(jednotlivci!T$5:T$164)+1,"",IF(ISERROR(VLOOKUP(A32,jednotlivci!T$5:T$164,1,0)),C31,A32))</f>
        <v>30</v>
      </c>
      <c r="D32" s="660" t="str">
        <f ca="1">IFERROR(VLOOKUP($B32,jednotlivci!$B$5:$U$164,COUNTA(jednotlivci!$B$4:$E$4),0),"")</f>
        <v>Sčiklin Alexandr</v>
      </c>
      <c r="E32" s="661" t="str">
        <f ca="1">IFERROR(CONCATENATE(VLOOKUP($B32,jednotlivci!$B$5:$U$164,COUNTA(jednotlivci!$B$4:$H$4),0),"/",VLOOKUP($B32,jednotlivci!$B$5:$U$164,COUNTA(jednotlivci!$B$4:$J$4),0)),"")</f>
        <v>6/3</v>
      </c>
      <c r="F32" s="739">
        <f ca="1">IFERROR(VLOOKUP($B32,jednotlivci!$B$5:$U$164,COUNTA(jednotlivci!$B$4:$I$4),0),"")</f>
        <v>2</v>
      </c>
      <c r="G32" s="739">
        <f ca="1">IFERROR(VLOOKUP($B32,jednotlivci!$B$5:$U$164,COUNTA(jednotlivci!$B$4:$M$4),0),"")</f>
        <v>22</v>
      </c>
      <c r="H32" s="662">
        <f ca="1">IFERROR(VLOOKUP($B32,jednotlivci!$B$5:$U$164,COUNTA(jednotlivci!$B$4:$O$4),0),"")</f>
        <v>58</v>
      </c>
      <c r="I32" s="663">
        <f ca="1">IFERROR(VLOOKUP($B32,jednotlivci!$B$5:$U$164,COUNTA(jednotlivci!$B$4:$Q$4),0),"")</f>
        <v>0.62068965517241381</v>
      </c>
    </row>
    <row r="33" spans="1:9" x14ac:dyDescent="0.25">
      <c r="A33" s="407">
        <v>31</v>
      </c>
      <c r="B33" s="407" t="str">
        <f ca="1">IFERROR(VLOOKUP(CONCATENATE($C33,"_",COUNTIF($C$3:$C33,$C33)),jednotlivci!$B$5:$U$164,COUNTA(jednotlivci!$B$4:$B$4),0),"")</f>
        <v>31_1</v>
      </c>
      <c r="C33" s="664">
        <f ca="1">IF(C32=MAX(jednotlivci!T$5:T$164)+1,"",IF(ISERROR(VLOOKUP(A33,jednotlivci!T$5:T$164,1,0)),C32,A33))</f>
        <v>31</v>
      </c>
      <c r="D33" s="660" t="str">
        <f ca="1">IFERROR(VLOOKUP($B33,jednotlivci!$B$5:$U$164,COUNTA(jednotlivci!$B$4:$E$4),0),"")</f>
        <v>Hašpl František</v>
      </c>
      <c r="E33" s="661" t="str">
        <f ca="1">IFERROR(CONCATENATE(VLOOKUP($B33,jednotlivci!$B$5:$U$164,COUNTA(jednotlivci!$B$4:$H$4),0),"/",VLOOKUP($B33,jednotlivci!$B$5:$U$164,COUNTA(jednotlivci!$B$4:$J$4),0)),"")</f>
        <v>7/5</v>
      </c>
      <c r="F33" s="739">
        <f ca="1">IFERROR(VLOOKUP($B33,jednotlivci!$B$5:$U$164,COUNTA(jednotlivci!$B$4:$I$4),0),"")</f>
        <v>2</v>
      </c>
      <c r="G33" s="739">
        <f ca="1">IFERROR(VLOOKUP($B33,jednotlivci!$B$5:$U$164,COUNTA(jednotlivci!$B$4:$M$4),0),"")</f>
        <v>26</v>
      </c>
      <c r="H33" s="662">
        <f ca="1">IFERROR(VLOOKUP($B33,jednotlivci!$B$5:$U$164,COUNTA(jednotlivci!$B$4:$O$4),0),"")</f>
        <v>68</v>
      </c>
      <c r="I33" s="663">
        <f ca="1">IFERROR(VLOOKUP($B33,jednotlivci!$B$5:$U$164,COUNTA(jednotlivci!$B$4:$Q$4),0),"")</f>
        <v>0.61764705882352944</v>
      </c>
    </row>
    <row r="34" spans="1:9" x14ac:dyDescent="0.25">
      <c r="A34" s="407">
        <v>32</v>
      </c>
      <c r="B34" s="407" t="str">
        <f ca="1">IFERROR(VLOOKUP(CONCATENATE($C34,"_",COUNTIF($C$3:$C34,$C34)),jednotlivci!$B$5:$U$164,COUNTA(jednotlivci!$B$4:$B$4),0),"")</f>
        <v>32_1</v>
      </c>
      <c r="C34" s="664">
        <f ca="1">IF(C33=MAX(jednotlivci!T$5:T$164)+1,"",IF(ISERROR(VLOOKUP(A34,jednotlivci!T$5:T$164,1,0)),C33,A34))</f>
        <v>32</v>
      </c>
      <c r="D34" s="660" t="str">
        <f ca="1">IFERROR(VLOOKUP($B34,jednotlivci!$B$5:$U$164,COUNTA(jednotlivci!$B$4:$E$4),0),"")</f>
        <v>Hron Lukáš</v>
      </c>
      <c r="E34" s="661" t="str">
        <f ca="1">IFERROR(CONCATENATE(VLOOKUP($B34,jednotlivci!$B$5:$U$164,COUNTA(jednotlivci!$B$4:$H$4),0),"/",VLOOKUP($B34,jednotlivci!$B$5:$U$164,COUNTA(jednotlivci!$B$4:$J$4),0)),"")</f>
        <v>5/0</v>
      </c>
      <c r="F34" s="739">
        <f ca="1">IFERROR(VLOOKUP($B34,jednotlivci!$B$5:$U$164,COUNTA(jednotlivci!$B$4:$I$4),0),"")</f>
        <v>0</v>
      </c>
      <c r="G34" s="739">
        <f ca="1">IFERROR(VLOOKUP($B34,jednotlivci!$B$5:$U$164,COUNTA(jednotlivci!$B$4:$M$4),0),"")</f>
        <v>25</v>
      </c>
      <c r="H34" s="662">
        <f ca="1">IFERROR(VLOOKUP($B34,jednotlivci!$B$5:$U$164,COUNTA(jednotlivci!$B$4:$O$4),0),"")</f>
        <v>65</v>
      </c>
      <c r="I34" s="663">
        <f ca="1">IFERROR(VLOOKUP($B34,jednotlivci!$B$5:$U$164,COUNTA(jednotlivci!$B$4:$Q$4),0),"")</f>
        <v>0.61538461538461542</v>
      </c>
    </row>
    <row r="35" spans="1:9" x14ac:dyDescent="0.25">
      <c r="A35" s="407">
        <v>33</v>
      </c>
      <c r="B35" s="407" t="str">
        <f ca="1">IFERROR(VLOOKUP(CONCATENATE($C35,"_",COUNTIF($C$3:$C35,$C35)),jednotlivci!$B$5:$U$164,COUNTA(jednotlivci!$B$4:$B$4),0),"")</f>
        <v>33_1</v>
      </c>
      <c r="C35" s="664">
        <f ca="1">IF(C34=MAX(jednotlivci!T$5:T$164)+1,"",IF(ISERROR(VLOOKUP(A35,jednotlivci!T$5:T$164,1,0)),C34,A35))</f>
        <v>33</v>
      </c>
      <c r="D35" s="660" t="str">
        <f ca="1">IFERROR(VLOOKUP($B35,jednotlivci!$B$5:$U$164,COUNTA(jednotlivci!$B$4:$E$4),0),"")</f>
        <v>Černý Filip</v>
      </c>
      <c r="E35" s="661" t="str">
        <f ca="1">IFERROR(CONCATENATE(VLOOKUP($B35,jednotlivci!$B$5:$U$164,COUNTA(jednotlivci!$B$4:$H$4),0),"/",VLOOKUP($B35,jednotlivci!$B$5:$U$164,COUNTA(jednotlivci!$B$4:$J$4),0)),"")</f>
        <v>8/5</v>
      </c>
      <c r="F35" s="739">
        <f ca="1">IFERROR(VLOOKUP($B35,jednotlivci!$B$5:$U$164,COUNTA(jednotlivci!$B$4:$I$4),0),"")</f>
        <v>3</v>
      </c>
      <c r="G35" s="739">
        <f ca="1">IFERROR(VLOOKUP($B35,jednotlivci!$B$5:$U$164,COUNTA(jednotlivci!$B$4:$M$4),0),"")</f>
        <v>36</v>
      </c>
      <c r="H35" s="662">
        <f ca="1">IFERROR(VLOOKUP($B35,jednotlivci!$B$5:$U$164,COUNTA(jednotlivci!$B$4:$O$4),0),"")</f>
        <v>93</v>
      </c>
      <c r="I35" s="663">
        <f ca="1">IFERROR(VLOOKUP($B35,jednotlivci!$B$5:$U$164,COUNTA(jednotlivci!$B$4:$Q$4),0),"")</f>
        <v>0.61290322580645162</v>
      </c>
    </row>
    <row r="36" spans="1:9" x14ac:dyDescent="0.25">
      <c r="A36" s="407">
        <v>34</v>
      </c>
      <c r="B36" s="407" t="str">
        <f ca="1">IFERROR(VLOOKUP(CONCATENATE($C36,"_",COUNTIF($C$3:$C36,$C36)),jednotlivci!$B$5:$U$164,COUNTA(jednotlivci!$B$4:$B$4),0),"")</f>
        <v>34_1</v>
      </c>
      <c r="C36" s="664">
        <f ca="1">IF(C35=MAX(jednotlivci!T$5:T$164)+1,"",IF(ISERROR(VLOOKUP(A36,jednotlivci!T$5:T$164,1,0)),C35,A36))</f>
        <v>34</v>
      </c>
      <c r="D36" s="660" t="str">
        <f ca="1">IFERROR(VLOOKUP($B36,jednotlivci!$B$5:$U$164,COUNTA(jednotlivci!$B$4:$E$4),0),"")</f>
        <v>Miško Petr</v>
      </c>
      <c r="E36" s="661" t="str">
        <f ca="1">IFERROR(CONCATENATE(VLOOKUP($B36,jednotlivci!$B$5:$U$164,COUNTA(jednotlivci!$B$4:$H$4),0),"/",VLOOKUP($B36,jednotlivci!$B$5:$U$164,COUNTA(jednotlivci!$B$4:$J$4),0)),"")</f>
        <v>5/3</v>
      </c>
      <c r="F36" s="739">
        <f ca="1">IFERROR(VLOOKUP($B36,jednotlivci!$B$5:$U$164,COUNTA(jednotlivci!$B$4:$I$4),0),"")</f>
        <v>1</v>
      </c>
      <c r="G36" s="739">
        <f ca="1">IFERROR(VLOOKUP($B36,jednotlivci!$B$5:$U$164,COUNTA(jednotlivci!$B$4:$M$4),0),"")</f>
        <v>26</v>
      </c>
      <c r="H36" s="662">
        <f ca="1">IFERROR(VLOOKUP($B36,jednotlivci!$B$5:$U$164,COUNTA(jednotlivci!$B$4:$O$4),0),"")</f>
        <v>66</v>
      </c>
      <c r="I36" s="663">
        <f ca="1">IFERROR(VLOOKUP($B36,jednotlivci!$B$5:$U$164,COUNTA(jednotlivci!$B$4:$Q$4),0),"")</f>
        <v>0.60606060606060608</v>
      </c>
    </row>
    <row r="37" spans="1:9" x14ac:dyDescent="0.25">
      <c r="A37" s="407">
        <v>35</v>
      </c>
      <c r="B37" s="407" t="str">
        <f ca="1">IFERROR(VLOOKUP(CONCATENATE($C37,"_",COUNTIF($C$3:$C37,$C37)),jednotlivci!$B$5:$U$164,COUNTA(jednotlivci!$B$4:$B$4),0),"")</f>
        <v>34_2</v>
      </c>
      <c r="C37" s="664">
        <f ca="1">IF(C36=MAX(jednotlivci!T$5:T$164)+1,"",IF(ISERROR(VLOOKUP(A37,jednotlivci!T$5:T$164,1,0)),C36,A37))</f>
        <v>34</v>
      </c>
      <c r="D37" s="660" t="str">
        <f ca="1">IFERROR(VLOOKUP($B37,jednotlivci!$B$5:$U$164,COUNTA(jednotlivci!$B$4:$E$4),0),"")</f>
        <v>Kryštof Petr</v>
      </c>
      <c r="E37" s="661" t="str">
        <f ca="1">IFERROR(CONCATENATE(VLOOKUP($B37,jednotlivci!$B$5:$U$164,COUNTA(jednotlivci!$B$4:$H$4),0),"/",VLOOKUP($B37,jednotlivci!$B$5:$U$164,COUNTA(jednotlivci!$B$4:$J$4),0)),"")</f>
        <v>5/1</v>
      </c>
      <c r="F37" s="739">
        <f ca="1">IFERROR(VLOOKUP($B37,jednotlivci!$B$5:$U$164,COUNTA(jednotlivci!$B$4:$I$4),0),"")</f>
        <v>1</v>
      </c>
      <c r="G37" s="739">
        <f ca="1">IFERROR(VLOOKUP($B37,jednotlivci!$B$5:$U$164,COUNTA(jednotlivci!$B$4:$M$4),0),"")</f>
        <v>26</v>
      </c>
      <c r="H37" s="662">
        <f ca="1">IFERROR(VLOOKUP($B37,jednotlivci!$B$5:$U$164,COUNTA(jednotlivci!$B$4:$O$4),0),"")</f>
        <v>66</v>
      </c>
      <c r="I37" s="663">
        <f ca="1">IFERROR(VLOOKUP($B37,jednotlivci!$B$5:$U$164,COUNTA(jednotlivci!$B$4:$Q$4),0),"")</f>
        <v>0.60606060606060608</v>
      </c>
    </row>
    <row r="38" spans="1:9" x14ac:dyDescent="0.25">
      <c r="A38" s="407">
        <v>36</v>
      </c>
      <c r="B38" s="407" t="str">
        <f ca="1">IFERROR(VLOOKUP(CONCATENATE($C38,"_",COUNTIF($C$3:$C38,$C38)),jednotlivci!$B$5:$U$164,COUNTA(jednotlivci!$B$4:$B$4),0),"")</f>
        <v>36_1</v>
      </c>
      <c r="C38" s="664">
        <f ca="1">IF(C37=MAX(jednotlivci!T$5:T$164)+1,"",IF(ISERROR(VLOOKUP(A38,jednotlivci!T$5:T$164,1,0)),C37,A38))</f>
        <v>36</v>
      </c>
      <c r="D38" s="660" t="str">
        <f ca="1">IFERROR(VLOOKUP($B38,jednotlivci!$B$5:$U$164,COUNTA(jednotlivci!$B$4:$E$4),0),"")</f>
        <v>Pagáč Daniel</v>
      </c>
      <c r="E38" s="661" t="str">
        <f ca="1">IFERROR(CONCATENATE(VLOOKUP($B38,jednotlivci!$B$5:$U$164,COUNTA(jednotlivci!$B$4:$H$4),0),"/",VLOOKUP($B38,jednotlivci!$B$5:$U$164,COUNTA(jednotlivci!$B$4:$J$4),0)),"")</f>
        <v>5/1</v>
      </c>
      <c r="F38" s="739">
        <f ca="1">IFERROR(VLOOKUP($B38,jednotlivci!$B$5:$U$164,COUNTA(jednotlivci!$B$4:$I$4),0),"")</f>
        <v>0</v>
      </c>
      <c r="G38" s="739">
        <f ca="1">IFERROR(VLOOKUP($B38,jednotlivci!$B$5:$U$164,COUNTA(jednotlivci!$B$4:$M$4),0),"")</f>
        <v>27</v>
      </c>
      <c r="H38" s="662">
        <f ca="1">IFERROR(VLOOKUP($B38,jednotlivci!$B$5:$U$164,COUNTA(jednotlivci!$B$4:$O$4),0),"")</f>
        <v>67</v>
      </c>
      <c r="I38" s="663">
        <f ca="1">IFERROR(VLOOKUP($B38,jednotlivci!$B$5:$U$164,COUNTA(jednotlivci!$B$4:$Q$4),0),"")</f>
        <v>0.59701492537313428</v>
      </c>
    </row>
    <row r="39" spans="1:9" x14ac:dyDescent="0.25">
      <c r="A39" s="407">
        <v>37</v>
      </c>
      <c r="B39" s="407" t="str">
        <f ca="1">IFERROR(VLOOKUP(CONCATENATE($C39,"_",COUNTIF($C$3:$C39,$C39)),jednotlivci!$B$5:$U$164,COUNTA(jednotlivci!$B$4:$B$4),0),"")</f>
        <v>37_1</v>
      </c>
      <c r="C39" s="664">
        <f ca="1">IF(C38=MAX(jednotlivci!T$5:T$164)+1,"",IF(ISERROR(VLOOKUP(A39,jednotlivci!T$5:T$164,1,0)),C38,A39))</f>
        <v>37</v>
      </c>
      <c r="D39" s="660" t="str">
        <f ca="1">IFERROR(VLOOKUP($B39,jednotlivci!$B$5:$U$164,COUNTA(jednotlivci!$B$4:$E$4),0),"")</f>
        <v>Průša Jan</v>
      </c>
      <c r="E39" s="661" t="str">
        <f ca="1">IFERROR(CONCATENATE(VLOOKUP($B39,jednotlivci!$B$5:$U$164,COUNTA(jednotlivci!$B$4:$H$4),0),"/",VLOOKUP($B39,jednotlivci!$B$5:$U$164,COUNTA(jednotlivci!$B$4:$J$4),0)),"")</f>
        <v>5/2</v>
      </c>
      <c r="F39" s="739">
        <f ca="1">IFERROR(VLOOKUP($B39,jednotlivci!$B$5:$U$164,COUNTA(jednotlivci!$B$4:$I$4),0),"")</f>
        <v>0</v>
      </c>
      <c r="G39" s="739">
        <f ca="1">IFERROR(VLOOKUP($B39,jednotlivci!$B$5:$U$164,COUNTA(jednotlivci!$B$4:$M$4),0),"")</f>
        <v>21</v>
      </c>
      <c r="H39" s="662">
        <f ca="1">IFERROR(VLOOKUP($B39,jednotlivci!$B$5:$U$164,COUNTA(jednotlivci!$B$4:$O$4),0),"")</f>
        <v>52</v>
      </c>
      <c r="I39" s="663">
        <f ca="1">IFERROR(VLOOKUP($B39,jednotlivci!$B$5:$U$164,COUNTA(jednotlivci!$B$4:$Q$4),0),"")</f>
        <v>0.59615384615384615</v>
      </c>
    </row>
    <row r="40" spans="1:9" x14ac:dyDescent="0.25">
      <c r="A40" s="407">
        <v>38</v>
      </c>
      <c r="B40" s="407" t="str">
        <f ca="1">IFERROR(VLOOKUP(CONCATENATE($C40,"_",COUNTIF($C$3:$C40,$C40)),jednotlivci!$B$5:$U$164,COUNTA(jednotlivci!$B$4:$B$4),0),"")</f>
        <v>38_1</v>
      </c>
      <c r="C40" s="664">
        <f ca="1">IF(C39=MAX(jednotlivci!T$5:T$164)+1,"",IF(ISERROR(VLOOKUP(A40,jednotlivci!T$5:T$164,1,0)),C39,A40))</f>
        <v>38</v>
      </c>
      <c r="D40" s="660" t="str">
        <f ca="1">IFERROR(VLOOKUP($B40,jednotlivci!$B$5:$U$164,COUNTA(jednotlivci!$B$4:$E$4),0),"")</f>
        <v>Rudiš Jakub</v>
      </c>
      <c r="E40" s="661" t="str">
        <f ca="1">IFERROR(CONCATENATE(VLOOKUP($B40,jednotlivci!$B$5:$U$164,COUNTA(jednotlivci!$B$4:$H$4),0),"/",VLOOKUP($B40,jednotlivci!$B$5:$U$164,COUNTA(jednotlivci!$B$4:$J$4),0)),"")</f>
        <v>5/2</v>
      </c>
      <c r="F40" s="739">
        <f ca="1">IFERROR(VLOOKUP($B40,jednotlivci!$B$5:$U$164,COUNTA(jednotlivci!$B$4:$I$4),0),"")</f>
        <v>1</v>
      </c>
      <c r="G40" s="739">
        <f ca="1">IFERROR(VLOOKUP($B40,jednotlivci!$B$5:$U$164,COUNTA(jednotlivci!$B$4:$M$4),0),"")</f>
        <v>25</v>
      </c>
      <c r="H40" s="662">
        <f ca="1">IFERROR(VLOOKUP($B40,jednotlivci!$B$5:$U$164,COUNTA(jednotlivci!$B$4:$O$4),0),"")</f>
        <v>61</v>
      </c>
      <c r="I40" s="663">
        <f ca="1">IFERROR(VLOOKUP($B40,jednotlivci!$B$5:$U$164,COUNTA(jednotlivci!$B$4:$Q$4),0),"")</f>
        <v>0.5901639344262295</v>
      </c>
    </row>
    <row r="41" spans="1:9" x14ac:dyDescent="0.25">
      <c r="A41" s="407">
        <v>39</v>
      </c>
      <c r="B41" s="407" t="str">
        <f ca="1">IFERROR(VLOOKUP(CONCATENATE($C41,"_",COUNTIF($C$3:$C41,$C41)),jednotlivci!$B$5:$U$164,COUNTA(jednotlivci!$B$4:$B$4),0),"")</f>
        <v>39_1</v>
      </c>
      <c r="C41" s="664">
        <f ca="1">IF(C40=MAX(jednotlivci!T$5:T$164)+1,"",IF(ISERROR(VLOOKUP(A41,jednotlivci!T$5:T$164,1,0)),C40,A41))</f>
        <v>39</v>
      </c>
      <c r="D41" s="660" t="str">
        <f ca="1">IFERROR(VLOOKUP($B41,jednotlivci!$B$5:$U$164,COUNTA(jednotlivci!$B$4:$E$4),0),"")</f>
        <v>Stránský Milan</v>
      </c>
      <c r="E41" s="661" t="str">
        <f ca="1">IFERROR(CONCATENATE(VLOOKUP($B41,jednotlivci!$B$5:$U$164,COUNTA(jednotlivci!$B$4:$H$4),0),"/",VLOOKUP($B41,jednotlivci!$B$5:$U$164,COUNTA(jednotlivci!$B$4:$J$4),0)),"")</f>
        <v>5/1</v>
      </c>
      <c r="F41" s="739">
        <f ca="1">IFERROR(VLOOKUP($B41,jednotlivci!$B$5:$U$164,COUNTA(jednotlivci!$B$4:$I$4),0),"")</f>
        <v>0</v>
      </c>
      <c r="G41" s="739">
        <f ca="1">IFERROR(VLOOKUP($B41,jednotlivci!$B$5:$U$164,COUNTA(jednotlivci!$B$4:$M$4),0),"")</f>
        <v>23</v>
      </c>
      <c r="H41" s="662">
        <f ca="1">IFERROR(VLOOKUP($B41,jednotlivci!$B$5:$U$164,COUNTA(jednotlivci!$B$4:$O$4),0),"")</f>
        <v>56</v>
      </c>
      <c r="I41" s="663">
        <f ca="1">IFERROR(VLOOKUP($B41,jednotlivci!$B$5:$U$164,COUNTA(jednotlivci!$B$4:$Q$4),0),"")</f>
        <v>0.5892857142857143</v>
      </c>
    </row>
    <row r="42" spans="1:9" x14ac:dyDescent="0.25">
      <c r="A42" s="407">
        <v>40</v>
      </c>
      <c r="B42" s="407" t="str">
        <f ca="1">IFERROR(VLOOKUP(CONCATENATE($C42,"_",COUNTIF($C$3:$C42,$C42)),jednotlivci!$B$5:$U$164,COUNTA(jednotlivci!$B$4:$B$4),0),"")</f>
        <v>40_1</v>
      </c>
      <c r="C42" s="664">
        <f ca="1">IF(C41=MAX(jednotlivci!T$5:T$164)+1,"",IF(ISERROR(VLOOKUP(A42,jednotlivci!T$5:T$164,1,0)),C41,A42))</f>
        <v>40</v>
      </c>
      <c r="D42" s="660" t="str">
        <f ca="1">IFERROR(VLOOKUP($B42,jednotlivci!$B$5:$U$164,COUNTA(jednotlivci!$B$4:$E$4),0),"")</f>
        <v>Beran Matěj</v>
      </c>
      <c r="E42" s="661" t="str">
        <f ca="1">IFERROR(CONCATENATE(VLOOKUP($B42,jednotlivci!$B$5:$U$164,COUNTA(jednotlivci!$B$4:$H$4),0),"/",VLOOKUP($B42,jednotlivci!$B$5:$U$164,COUNTA(jednotlivci!$B$4:$J$4),0)),"")</f>
        <v>4/0</v>
      </c>
      <c r="F42" s="739">
        <f ca="1">IFERROR(VLOOKUP($B42,jednotlivci!$B$5:$U$164,COUNTA(jednotlivci!$B$4:$I$4),0),"")</f>
        <v>0</v>
      </c>
      <c r="G42" s="739">
        <f ca="1">IFERROR(VLOOKUP($B42,jednotlivci!$B$5:$U$164,COUNTA(jednotlivci!$B$4:$M$4),0),"")</f>
        <v>21</v>
      </c>
      <c r="H42" s="662">
        <f ca="1">IFERROR(VLOOKUP($B42,jednotlivci!$B$5:$U$164,COUNTA(jednotlivci!$B$4:$O$4),0),"")</f>
        <v>50</v>
      </c>
      <c r="I42" s="663">
        <f ca="1">IFERROR(VLOOKUP($B42,jednotlivci!$B$5:$U$164,COUNTA(jednotlivci!$B$4:$Q$4),0),"")</f>
        <v>0.57999999999999996</v>
      </c>
    </row>
    <row r="43" spans="1:9" x14ac:dyDescent="0.25">
      <c r="A43" s="407">
        <v>41</v>
      </c>
      <c r="B43" s="407" t="str">
        <f ca="1">IFERROR(VLOOKUP(CONCATENATE($C43,"_",COUNTIF($C$3:$C43,$C43)),jednotlivci!$B$5:$U$164,COUNTA(jednotlivci!$B$4:$B$4),0),"")</f>
        <v>41_1</v>
      </c>
      <c r="C43" s="664">
        <f ca="1">IF(C42=MAX(jednotlivci!T$5:T$164)+1,"",IF(ISERROR(VLOOKUP(A43,jednotlivci!T$5:T$164,1,0)),C42,A43))</f>
        <v>41</v>
      </c>
      <c r="D43" s="660" t="str">
        <f ca="1">IFERROR(VLOOKUP($B43,jednotlivci!$B$5:$U$164,COUNTA(jednotlivci!$B$4:$E$4),0),"")</f>
        <v>Svoboda Tomáš</v>
      </c>
      <c r="E43" s="661" t="str">
        <f ca="1">IFERROR(CONCATENATE(VLOOKUP($B43,jednotlivci!$B$5:$U$164,COUNTA(jednotlivci!$B$4:$H$4),0),"/",VLOOKUP($B43,jednotlivci!$B$5:$U$164,COUNTA(jednotlivci!$B$4:$J$4),0)),"")</f>
        <v>6/3</v>
      </c>
      <c r="F43" s="739">
        <f ca="1">IFERROR(VLOOKUP($B43,jednotlivci!$B$5:$U$164,COUNTA(jednotlivci!$B$4:$I$4),0),"")</f>
        <v>1</v>
      </c>
      <c r="G43" s="739">
        <f ca="1">IFERROR(VLOOKUP($B43,jednotlivci!$B$5:$U$164,COUNTA(jednotlivci!$B$4:$M$4),0),"")</f>
        <v>32</v>
      </c>
      <c r="H43" s="662">
        <f ca="1">IFERROR(VLOOKUP($B43,jednotlivci!$B$5:$U$164,COUNTA(jednotlivci!$B$4:$O$4),0),"")</f>
        <v>76</v>
      </c>
      <c r="I43" s="663">
        <f ca="1">IFERROR(VLOOKUP($B43,jednotlivci!$B$5:$U$164,COUNTA(jednotlivci!$B$4:$Q$4),0),"")</f>
        <v>0.57894736842105265</v>
      </c>
    </row>
    <row r="44" spans="1:9" x14ac:dyDescent="0.25">
      <c r="A44" s="407">
        <v>42</v>
      </c>
      <c r="B44" s="407" t="str">
        <f ca="1">IFERROR(VLOOKUP(CONCATENATE($C44,"_",COUNTIF($C$3:$C44,$C44)),jednotlivci!$B$5:$U$164,COUNTA(jednotlivci!$B$4:$B$4),0),"")</f>
        <v>42_1</v>
      </c>
      <c r="C44" s="664">
        <f ca="1">IF(C43=MAX(jednotlivci!T$5:T$164)+1,"",IF(ISERROR(VLOOKUP(A44,jednotlivci!T$5:T$164,1,0)),C43,A44))</f>
        <v>42</v>
      </c>
      <c r="D44" s="660" t="str">
        <f ca="1">IFERROR(VLOOKUP($B44,jednotlivci!$B$5:$U$164,COUNTA(jednotlivci!$B$4:$E$4),0),"")</f>
        <v>Černý Marek</v>
      </c>
      <c r="E44" s="661" t="str">
        <f ca="1">IFERROR(CONCATENATE(VLOOKUP($B44,jednotlivci!$B$5:$U$164,COUNTA(jednotlivci!$B$4:$H$4),0),"/",VLOOKUP($B44,jednotlivci!$B$5:$U$164,COUNTA(jednotlivci!$B$4:$J$4),0)),"")</f>
        <v>7/5</v>
      </c>
      <c r="F44" s="739">
        <f ca="1">IFERROR(VLOOKUP($B44,jednotlivci!$B$5:$U$164,COUNTA(jednotlivci!$B$4:$I$4),0),"")</f>
        <v>3</v>
      </c>
      <c r="G44" s="739">
        <f ca="1">IFERROR(VLOOKUP($B44,jednotlivci!$B$5:$U$164,COUNTA(jednotlivci!$B$4:$M$4),0),"")</f>
        <v>40</v>
      </c>
      <c r="H44" s="662">
        <f ca="1">IFERROR(VLOOKUP($B44,jednotlivci!$B$5:$U$164,COUNTA(jednotlivci!$B$4:$O$4),0),"")</f>
        <v>94</v>
      </c>
      <c r="I44" s="663">
        <f ca="1">IFERROR(VLOOKUP($B44,jednotlivci!$B$5:$U$164,COUNTA(jednotlivci!$B$4:$Q$4),0),"")</f>
        <v>0.57446808510638303</v>
      </c>
    </row>
    <row r="45" spans="1:9" x14ac:dyDescent="0.25">
      <c r="A45" s="407">
        <v>43</v>
      </c>
      <c r="B45" s="407" t="str">
        <f ca="1">IFERROR(VLOOKUP(CONCATENATE($C45,"_",COUNTIF($C$3:$C45,$C45)),jednotlivci!$B$5:$U$164,COUNTA(jednotlivci!$B$4:$B$4),0),"")</f>
        <v>43_1</v>
      </c>
      <c r="C45" s="664">
        <f ca="1">IF(C44=MAX(jednotlivci!T$5:T$164)+1,"",IF(ISERROR(VLOOKUP(A45,jednotlivci!T$5:T$164,1,0)),C44,A45))</f>
        <v>43</v>
      </c>
      <c r="D45" s="660" t="str">
        <f ca="1">IFERROR(VLOOKUP($B45,jednotlivci!$B$5:$U$164,COUNTA(jednotlivci!$B$4:$E$4),0),"")</f>
        <v>Netopilík Marek</v>
      </c>
      <c r="E45" s="661" t="str">
        <f ca="1">IFERROR(CONCATENATE(VLOOKUP($B45,jednotlivci!$B$5:$U$164,COUNTA(jednotlivci!$B$4:$H$4),0),"/",VLOOKUP($B45,jednotlivci!$B$5:$U$164,COUNTA(jednotlivci!$B$4:$J$4),0)),"")</f>
        <v>11/8</v>
      </c>
      <c r="F45" s="739">
        <f ca="1">IFERROR(VLOOKUP($B45,jednotlivci!$B$5:$U$164,COUNTA(jednotlivci!$B$4:$I$4),0),"")</f>
        <v>6</v>
      </c>
      <c r="G45" s="739">
        <f ca="1">IFERROR(VLOOKUP($B45,jednotlivci!$B$5:$U$164,COUNTA(jednotlivci!$B$4:$M$4),0),"")</f>
        <v>56</v>
      </c>
      <c r="H45" s="662">
        <f ca="1">IFERROR(VLOOKUP($B45,jednotlivci!$B$5:$U$164,COUNTA(jednotlivci!$B$4:$O$4),0),"")</f>
        <v>131</v>
      </c>
      <c r="I45" s="663">
        <f ca="1">IFERROR(VLOOKUP($B45,jednotlivci!$B$5:$U$164,COUNTA(jednotlivci!$B$4:$Q$4),0),"")</f>
        <v>0.5725190839694656</v>
      </c>
    </row>
    <row r="46" spans="1:9" x14ac:dyDescent="0.25">
      <c r="A46" s="407">
        <v>44</v>
      </c>
      <c r="B46" s="407" t="str">
        <f ca="1">IFERROR(VLOOKUP(CONCATENATE($C46,"_",COUNTIF($C$3:$C46,$C46)),jednotlivci!$B$5:$U$164,COUNTA(jednotlivci!$B$4:$B$4),0),"")</f>
        <v>44_1</v>
      </c>
      <c r="C46" s="664">
        <f ca="1">IF(C45=MAX(jednotlivci!T$5:T$164)+1,"",IF(ISERROR(VLOOKUP(A46,jednotlivci!T$5:T$164,1,0)),C45,A46))</f>
        <v>44</v>
      </c>
      <c r="D46" s="660" t="str">
        <f ca="1">IFERROR(VLOOKUP($B46,jednotlivci!$B$5:$U$164,COUNTA(jednotlivci!$B$4:$E$4),0),"")</f>
        <v>Körber Daniel</v>
      </c>
      <c r="E46" s="661" t="str">
        <f ca="1">IFERROR(CONCATENATE(VLOOKUP($B46,jednotlivci!$B$5:$U$164,COUNTA(jednotlivci!$B$4:$H$4),0),"/",VLOOKUP($B46,jednotlivci!$B$5:$U$164,COUNTA(jednotlivci!$B$4:$J$4),0)),"")</f>
        <v>6/2</v>
      </c>
      <c r="F46" s="739">
        <f ca="1">IFERROR(VLOOKUP($B46,jednotlivci!$B$5:$U$164,COUNTA(jednotlivci!$B$4:$I$4),0),"")</f>
        <v>1</v>
      </c>
      <c r="G46" s="739">
        <f ca="1">IFERROR(VLOOKUP($B46,jednotlivci!$B$5:$U$164,COUNTA(jednotlivci!$B$4:$M$4),0),"")</f>
        <v>27</v>
      </c>
      <c r="H46" s="662">
        <f ca="1">IFERROR(VLOOKUP($B46,jednotlivci!$B$5:$U$164,COUNTA(jednotlivci!$B$4:$O$4),0),"")</f>
        <v>63</v>
      </c>
      <c r="I46" s="663">
        <f ca="1">IFERROR(VLOOKUP($B46,jednotlivci!$B$5:$U$164,COUNTA(jednotlivci!$B$4:$Q$4),0),"")</f>
        <v>0.5714285714285714</v>
      </c>
    </row>
    <row r="47" spans="1:9" x14ac:dyDescent="0.25">
      <c r="A47" s="407">
        <v>45</v>
      </c>
      <c r="B47" s="407" t="str">
        <f ca="1">IFERROR(VLOOKUP(CONCATENATE($C47,"_",COUNTIF($C$3:$C47,$C47)),jednotlivci!$B$5:$U$164,COUNTA(jednotlivci!$B$4:$B$4),0),"")</f>
        <v>45_1</v>
      </c>
      <c r="C47" s="664">
        <f ca="1">IF(C46=MAX(jednotlivci!T$5:T$164)+1,"",IF(ISERROR(VLOOKUP(A47,jednotlivci!T$5:T$164,1,0)),C46,A47))</f>
        <v>45</v>
      </c>
      <c r="D47" s="660" t="str">
        <f ca="1">IFERROR(VLOOKUP($B47,jednotlivci!$B$5:$U$164,COUNTA(jednotlivci!$B$4:$E$4),0),"")</f>
        <v>Jiroud Vladislav</v>
      </c>
      <c r="E47" s="661" t="str">
        <f ca="1">IFERROR(CONCATENATE(VLOOKUP($B47,jednotlivci!$B$5:$U$164,COUNTA(jednotlivci!$B$4:$H$4),0),"/",VLOOKUP($B47,jednotlivci!$B$5:$U$164,COUNTA(jednotlivci!$B$4:$J$4),0)),"")</f>
        <v>5/0</v>
      </c>
      <c r="F47" s="739">
        <f ca="1">IFERROR(VLOOKUP($B47,jednotlivci!$B$5:$U$164,COUNTA(jednotlivci!$B$4:$I$4),0),"")</f>
        <v>0</v>
      </c>
      <c r="G47" s="739">
        <f ca="1">IFERROR(VLOOKUP($B47,jednotlivci!$B$5:$U$164,COUNTA(jednotlivci!$B$4:$M$4),0),"")</f>
        <v>28</v>
      </c>
      <c r="H47" s="662">
        <f ca="1">IFERROR(VLOOKUP($B47,jednotlivci!$B$5:$U$164,COUNTA(jednotlivci!$B$4:$O$4),0),"")</f>
        <v>65</v>
      </c>
      <c r="I47" s="663">
        <f ca="1">IFERROR(VLOOKUP($B47,jednotlivci!$B$5:$U$164,COUNTA(jednotlivci!$B$4:$Q$4),0),"")</f>
        <v>0.56923076923076921</v>
      </c>
    </row>
    <row r="48" spans="1:9" x14ac:dyDescent="0.25">
      <c r="A48" s="407">
        <v>46</v>
      </c>
      <c r="B48" s="407" t="str">
        <f ca="1">IFERROR(VLOOKUP(CONCATENATE($C48,"_",COUNTIF($C$3:$C48,$C48)),jednotlivci!$B$5:$U$164,COUNTA(jednotlivci!$B$4:$B$4),0),"")</f>
        <v>46_1</v>
      </c>
      <c r="C48" s="664">
        <f ca="1">IF(C47=MAX(jednotlivci!T$5:T$164)+1,"",IF(ISERROR(VLOOKUP(A48,jednotlivci!T$5:T$164,1,0)),C47,A48))</f>
        <v>46</v>
      </c>
      <c r="D48" s="660" t="str">
        <f ca="1">IFERROR(VLOOKUP($B48,jednotlivci!$B$5:$U$164,COUNTA(jednotlivci!$B$4:$E$4),0),"")</f>
        <v>Slivoně Aleš</v>
      </c>
      <c r="E48" s="661" t="str">
        <f ca="1">IFERROR(CONCATENATE(VLOOKUP($B48,jednotlivci!$B$5:$U$164,COUNTA(jednotlivci!$B$4:$H$4),0),"/",VLOOKUP($B48,jednotlivci!$B$5:$U$164,COUNTA(jednotlivci!$B$4:$J$4),0)),"")</f>
        <v>4/1</v>
      </c>
      <c r="F48" s="739">
        <f ca="1">IFERROR(VLOOKUP($B48,jednotlivci!$B$5:$U$164,COUNTA(jednotlivci!$B$4:$I$4),0),"")</f>
        <v>0</v>
      </c>
      <c r="G48" s="739">
        <f ca="1">IFERROR(VLOOKUP($B48,jednotlivci!$B$5:$U$164,COUNTA(jednotlivci!$B$4:$M$4),0),"")</f>
        <v>19</v>
      </c>
      <c r="H48" s="662">
        <f ca="1">IFERROR(VLOOKUP($B48,jednotlivci!$B$5:$U$164,COUNTA(jednotlivci!$B$4:$O$4),0),"")</f>
        <v>44</v>
      </c>
      <c r="I48" s="663">
        <f ca="1">IFERROR(VLOOKUP($B48,jednotlivci!$B$5:$U$164,COUNTA(jednotlivci!$B$4:$Q$4),0),"")</f>
        <v>0.56818181818181823</v>
      </c>
    </row>
    <row r="49" spans="1:9" x14ac:dyDescent="0.25">
      <c r="A49" s="407">
        <v>47</v>
      </c>
      <c r="B49" s="407" t="str">
        <f ca="1">IFERROR(VLOOKUP(CONCATENATE($C49,"_",COUNTIF($C$3:$C49,$C49)),jednotlivci!$B$5:$U$164,COUNTA(jednotlivci!$B$4:$B$4),0),"")</f>
        <v>47_1</v>
      </c>
      <c r="C49" s="664">
        <f ca="1">IF(C48=MAX(jednotlivci!T$5:T$164)+1,"",IF(ISERROR(VLOOKUP(A49,jednotlivci!T$5:T$164,1,0)),C48,A49))</f>
        <v>47</v>
      </c>
      <c r="D49" s="660" t="str">
        <f ca="1">IFERROR(VLOOKUP($B49,jednotlivci!$B$5:$U$164,COUNTA(jednotlivci!$B$4:$E$4),0),"")</f>
        <v>Weiss Daniel</v>
      </c>
      <c r="E49" s="661" t="str">
        <f ca="1">IFERROR(CONCATENATE(VLOOKUP($B49,jednotlivci!$B$5:$U$164,COUNTA(jednotlivci!$B$4:$H$4),0),"/",VLOOKUP($B49,jednotlivci!$B$5:$U$164,COUNTA(jednotlivci!$B$4:$J$4),0)),"")</f>
        <v>6/2</v>
      </c>
      <c r="F49" s="739">
        <f ca="1">IFERROR(VLOOKUP($B49,jednotlivci!$B$5:$U$164,COUNTA(jednotlivci!$B$4:$I$4),0),"")</f>
        <v>1</v>
      </c>
      <c r="G49" s="739">
        <f ca="1">IFERROR(VLOOKUP($B49,jednotlivci!$B$5:$U$164,COUNTA(jednotlivci!$B$4:$M$4),0),"")</f>
        <v>30</v>
      </c>
      <c r="H49" s="662">
        <f ca="1">IFERROR(VLOOKUP($B49,jednotlivci!$B$5:$U$164,COUNTA(jednotlivci!$B$4:$O$4),0),"")</f>
        <v>69</v>
      </c>
      <c r="I49" s="663">
        <f ca="1">IFERROR(VLOOKUP($B49,jednotlivci!$B$5:$U$164,COUNTA(jednotlivci!$B$4:$Q$4),0),"")</f>
        <v>0.56521739130434778</v>
      </c>
    </row>
    <row r="50" spans="1:9" x14ac:dyDescent="0.25">
      <c r="A50" s="407">
        <v>48</v>
      </c>
      <c r="B50" s="407" t="str">
        <f ca="1">IFERROR(VLOOKUP(CONCATENATE($C50,"_",COUNTIF($C$3:$C50,$C50)),jednotlivci!$B$5:$U$164,COUNTA(jednotlivci!$B$4:$B$4),0),"")</f>
        <v>48_1</v>
      </c>
      <c r="C50" s="664">
        <f ca="1">IF(C49=MAX(jednotlivci!T$5:T$164)+1,"",IF(ISERROR(VLOOKUP(A50,jednotlivci!T$5:T$164,1,0)),C49,A50))</f>
        <v>48</v>
      </c>
      <c r="D50" s="660" t="str">
        <f ca="1">IFERROR(VLOOKUP($B50,jednotlivci!$B$5:$U$164,COUNTA(jednotlivci!$B$4:$E$4),0),"")</f>
        <v>Novotný Pavel</v>
      </c>
      <c r="E50" s="661" t="str">
        <f ca="1">IFERROR(CONCATENATE(VLOOKUP($B50,jednotlivci!$B$5:$U$164,COUNTA(jednotlivci!$B$4:$H$4),0),"/",VLOOKUP($B50,jednotlivci!$B$5:$U$164,COUNTA(jednotlivci!$B$4:$J$4),0)),"")</f>
        <v>7/5</v>
      </c>
      <c r="F50" s="739">
        <f ca="1">IFERROR(VLOOKUP($B50,jednotlivci!$B$5:$U$164,COUNTA(jednotlivci!$B$4:$I$4),0),"")</f>
        <v>3</v>
      </c>
      <c r="G50" s="739">
        <f ca="1">IFERROR(VLOOKUP($B50,jednotlivci!$B$5:$U$164,COUNTA(jednotlivci!$B$4:$M$4),0),"")</f>
        <v>36</v>
      </c>
      <c r="H50" s="662">
        <f ca="1">IFERROR(VLOOKUP($B50,jednotlivci!$B$5:$U$164,COUNTA(jednotlivci!$B$4:$O$4),0),"")</f>
        <v>82</v>
      </c>
      <c r="I50" s="663">
        <f ca="1">IFERROR(VLOOKUP($B50,jednotlivci!$B$5:$U$164,COUNTA(jednotlivci!$B$4:$Q$4),0),"")</f>
        <v>0.56097560975609762</v>
      </c>
    </row>
    <row r="51" spans="1:9" x14ac:dyDescent="0.25">
      <c r="A51" s="407">
        <v>49</v>
      </c>
      <c r="B51" s="407" t="str">
        <f ca="1">IFERROR(VLOOKUP(CONCATENATE($C51,"_",COUNTIF($C$3:$C51,$C51)),jednotlivci!$B$5:$U$164,COUNTA(jednotlivci!$B$4:$B$4),0),"")</f>
        <v>49_1</v>
      </c>
      <c r="C51" s="664">
        <f ca="1">IF(C50=MAX(jednotlivci!T$5:T$164)+1,"",IF(ISERROR(VLOOKUP(A51,jednotlivci!T$5:T$164,1,0)),C50,A51))</f>
        <v>49</v>
      </c>
      <c r="D51" s="660" t="str">
        <f ca="1">IFERROR(VLOOKUP($B51,jednotlivci!$B$5:$U$164,COUNTA(jednotlivci!$B$4:$E$4),0),"")</f>
        <v>Patera Tomáš</v>
      </c>
      <c r="E51" s="661" t="str">
        <f ca="1">IFERROR(CONCATENATE(VLOOKUP($B51,jednotlivci!$B$5:$U$164,COUNTA(jednotlivci!$B$4:$H$4),0),"/",VLOOKUP($B51,jednotlivci!$B$5:$U$164,COUNTA(jednotlivci!$B$4:$J$4),0)),"")</f>
        <v>6/2</v>
      </c>
      <c r="F51" s="739">
        <f ca="1">IFERROR(VLOOKUP($B51,jednotlivci!$B$5:$U$164,COUNTA(jednotlivci!$B$4:$I$4),0),"")</f>
        <v>1</v>
      </c>
      <c r="G51" s="739">
        <f ca="1">IFERROR(VLOOKUP($B51,jednotlivci!$B$5:$U$164,COUNTA(jednotlivci!$B$4:$M$4),0),"")</f>
        <v>29</v>
      </c>
      <c r="H51" s="662">
        <f ca="1">IFERROR(VLOOKUP($B51,jednotlivci!$B$5:$U$164,COUNTA(jednotlivci!$B$4:$O$4),0),"")</f>
        <v>66</v>
      </c>
      <c r="I51" s="663">
        <f ca="1">IFERROR(VLOOKUP($B51,jednotlivci!$B$5:$U$164,COUNTA(jednotlivci!$B$4:$Q$4),0),"")</f>
        <v>0.56060606060606055</v>
      </c>
    </row>
    <row r="52" spans="1:9" x14ac:dyDescent="0.25">
      <c r="A52" s="407">
        <v>50</v>
      </c>
      <c r="B52" s="407" t="str">
        <f ca="1">IFERROR(VLOOKUP(CONCATENATE($C52,"_",COUNTIF($C$3:$C52,$C52)),jednotlivci!$B$5:$U$164,COUNTA(jednotlivci!$B$4:$B$4),0),"")</f>
        <v>50_1</v>
      </c>
      <c r="C52" s="664">
        <f ca="1">IF(C51=MAX(jednotlivci!T$5:T$164)+1,"",IF(ISERROR(VLOOKUP(A52,jednotlivci!T$5:T$164,1,0)),C51,A52))</f>
        <v>50</v>
      </c>
      <c r="D52" s="660" t="str">
        <f ca="1">IFERROR(VLOOKUP($B52,jednotlivci!$B$5:$U$164,COUNTA(jednotlivci!$B$4:$E$4),0),"")</f>
        <v>Nikolič Hynek</v>
      </c>
      <c r="E52" s="661" t="str">
        <f ca="1">IFERROR(CONCATENATE(VLOOKUP($B52,jednotlivci!$B$5:$U$164,COUNTA(jednotlivci!$B$4:$H$4),0),"/",VLOOKUP($B52,jednotlivci!$B$5:$U$164,COUNTA(jednotlivci!$B$4:$J$4),0)),"")</f>
        <v>7/5</v>
      </c>
      <c r="F52" s="739">
        <f ca="1">IFERROR(VLOOKUP($B52,jednotlivci!$B$5:$U$164,COUNTA(jednotlivci!$B$4:$I$4),0),"")</f>
        <v>2</v>
      </c>
      <c r="G52" s="739">
        <f ca="1">IFERROR(VLOOKUP($B52,jednotlivci!$B$5:$U$164,COUNTA(jednotlivci!$B$4:$M$4),0),"")</f>
        <v>37</v>
      </c>
      <c r="H52" s="662">
        <f ca="1">IFERROR(VLOOKUP($B52,jednotlivci!$B$5:$U$164,COUNTA(jednotlivci!$B$4:$O$4),0),"")</f>
        <v>84</v>
      </c>
      <c r="I52" s="663">
        <f ca="1">IFERROR(VLOOKUP($B52,jednotlivci!$B$5:$U$164,COUNTA(jednotlivci!$B$4:$Q$4),0),"")</f>
        <v>0.55952380952380953</v>
      </c>
    </row>
    <row r="53" spans="1:9" x14ac:dyDescent="0.25">
      <c r="A53" s="407">
        <v>51</v>
      </c>
      <c r="B53" s="407" t="str">
        <f ca="1">IFERROR(VLOOKUP(CONCATENATE($C53,"_",COUNTIF($C$3:$C53,$C53)),jednotlivci!$B$5:$U$164,COUNTA(jednotlivci!$B$4:$B$4),0),"")</f>
        <v>51_1</v>
      </c>
      <c r="C53" s="664">
        <f ca="1">IF(C52=MAX(jednotlivci!T$5:T$164)+1,"",IF(ISERROR(VLOOKUP(A53,jednotlivci!T$5:T$164,1,0)),C52,A53))</f>
        <v>51</v>
      </c>
      <c r="D53" s="660" t="str">
        <f ca="1">IFERROR(VLOOKUP($B53,jednotlivci!$B$5:$U$164,COUNTA(jednotlivci!$B$4:$E$4),0),"")</f>
        <v>Pechar Lukáš</v>
      </c>
      <c r="E53" s="661" t="str">
        <f ca="1">IFERROR(CONCATENATE(VLOOKUP($B53,jednotlivci!$B$5:$U$164,COUNTA(jednotlivci!$B$4:$H$4),0),"/",VLOOKUP($B53,jednotlivci!$B$5:$U$164,COUNTA(jednotlivci!$B$4:$J$4),0)),"")</f>
        <v>6/4</v>
      </c>
      <c r="F53" s="739">
        <f ca="1">IFERROR(VLOOKUP($B53,jednotlivci!$B$5:$U$164,COUNTA(jednotlivci!$B$4:$I$4),0),"")</f>
        <v>2</v>
      </c>
      <c r="G53" s="739">
        <f ca="1">IFERROR(VLOOKUP($B53,jednotlivci!$B$5:$U$164,COUNTA(jednotlivci!$B$4:$M$4),0),"")</f>
        <v>36</v>
      </c>
      <c r="H53" s="662">
        <f ca="1">IFERROR(VLOOKUP($B53,jednotlivci!$B$5:$U$164,COUNTA(jednotlivci!$B$4:$O$4),0),"")</f>
        <v>81</v>
      </c>
      <c r="I53" s="663">
        <f ca="1">IFERROR(VLOOKUP($B53,jednotlivci!$B$5:$U$164,COUNTA(jednotlivci!$B$4:$Q$4),0),"")</f>
        <v>0.55555555555555558</v>
      </c>
    </row>
    <row r="54" spans="1:9" x14ac:dyDescent="0.25">
      <c r="A54" s="407">
        <v>52</v>
      </c>
      <c r="B54" s="407" t="str">
        <f ca="1">IFERROR(VLOOKUP(CONCATENATE($C54,"_",COUNTIF($C$3:$C54,$C54)),jednotlivci!$B$5:$U$164,COUNTA(jednotlivci!$B$4:$B$4),0),"")</f>
        <v>52_1</v>
      </c>
      <c r="C54" s="664">
        <f ca="1">IF(C53=MAX(jednotlivci!T$5:T$164)+1,"",IF(ISERROR(VLOOKUP(A54,jednotlivci!T$5:T$164,1,0)),C53,A54))</f>
        <v>52</v>
      </c>
      <c r="D54" s="660" t="str">
        <f ca="1">IFERROR(VLOOKUP($B54,jednotlivci!$B$5:$U$164,COUNTA(jednotlivci!$B$4:$E$4),0),"")</f>
        <v>Hrstka Jan</v>
      </c>
      <c r="E54" s="661" t="str">
        <f ca="1">IFERROR(CONCATENATE(VLOOKUP($B54,jednotlivci!$B$5:$U$164,COUNTA(jednotlivci!$B$4:$H$4),0),"/",VLOOKUP($B54,jednotlivci!$B$5:$U$164,COUNTA(jednotlivci!$B$4:$J$4),0)),"")</f>
        <v>6/2</v>
      </c>
      <c r="F54" s="739">
        <f ca="1">IFERROR(VLOOKUP($B54,jednotlivci!$B$5:$U$164,COUNTA(jednotlivci!$B$4:$I$4),0),"")</f>
        <v>2</v>
      </c>
      <c r="G54" s="739">
        <f ca="1">IFERROR(VLOOKUP($B54,jednotlivci!$B$5:$U$164,COUNTA(jednotlivci!$B$4:$M$4),0),"")</f>
        <v>34</v>
      </c>
      <c r="H54" s="662">
        <f ca="1">IFERROR(VLOOKUP($B54,jednotlivci!$B$5:$U$164,COUNTA(jednotlivci!$B$4:$O$4),0),"")</f>
        <v>74</v>
      </c>
      <c r="I54" s="663">
        <f ca="1">IFERROR(VLOOKUP($B54,jednotlivci!$B$5:$U$164,COUNTA(jednotlivci!$B$4:$Q$4),0),"")</f>
        <v>0.54054054054054057</v>
      </c>
    </row>
    <row r="55" spans="1:9" x14ac:dyDescent="0.25">
      <c r="A55" s="407">
        <v>53</v>
      </c>
      <c r="B55" s="407" t="str">
        <f ca="1">IFERROR(VLOOKUP(CONCATENATE($C55,"_",COUNTIF($C$3:$C55,$C55)),jednotlivci!$B$5:$U$164,COUNTA(jednotlivci!$B$4:$B$4),0),"")</f>
        <v>53_1</v>
      </c>
      <c r="C55" s="664">
        <f ca="1">IF(C54=MAX(jednotlivci!T$5:T$164)+1,"",IF(ISERROR(VLOOKUP(A55,jednotlivci!T$5:T$164,1,0)),C54,A55))</f>
        <v>53</v>
      </c>
      <c r="D55" s="660" t="str">
        <f ca="1">IFERROR(VLOOKUP($B55,jednotlivci!$B$5:$U$164,COUNTA(jednotlivci!$B$4:$E$4),0),"")</f>
        <v>Langhamer Jakub</v>
      </c>
      <c r="E55" s="661" t="str">
        <f ca="1">IFERROR(CONCATENATE(VLOOKUP($B55,jednotlivci!$B$5:$U$164,COUNTA(jednotlivci!$B$4:$H$4),0),"/",VLOOKUP($B55,jednotlivci!$B$5:$U$164,COUNTA(jednotlivci!$B$4:$J$4),0)),"")</f>
        <v>5/1</v>
      </c>
      <c r="F55" s="739">
        <f ca="1">IFERROR(VLOOKUP($B55,jednotlivci!$B$5:$U$164,COUNTA(jednotlivci!$B$4:$I$4),0),"")</f>
        <v>0</v>
      </c>
      <c r="G55" s="739">
        <f ca="1">IFERROR(VLOOKUP($B55,jednotlivci!$B$5:$U$164,COUNTA(jednotlivci!$B$4:$M$4),0),"")</f>
        <v>24</v>
      </c>
      <c r="H55" s="662">
        <f ca="1">IFERROR(VLOOKUP($B55,jednotlivci!$B$5:$U$164,COUNTA(jednotlivci!$B$4:$O$4),0),"")</f>
        <v>52</v>
      </c>
      <c r="I55" s="663">
        <f ca="1">IFERROR(VLOOKUP($B55,jednotlivci!$B$5:$U$164,COUNTA(jednotlivci!$B$4:$Q$4),0),"")</f>
        <v>0.53846153846153844</v>
      </c>
    </row>
    <row r="56" spans="1:9" x14ac:dyDescent="0.25">
      <c r="A56" s="407">
        <v>54</v>
      </c>
      <c r="B56" s="407" t="str">
        <f ca="1">IFERROR(VLOOKUP(CONCATENATE($C56,"_",COUNTIF($C$3:$C56,$C56)),jednotlivci!$B$5:$U$164,COUNTA(jednotlivci!$B$4:$B$4),0),"")</f>
        <v>54_1</v>
      </c>
      <c r="C56" s="664">
        <f ca="1">IF(C55=MAX(jednotlivci!T$5:T$164)+1,"",IF(ISERROR(VLOOKUP(A56,jednotlivci!T$5:T$164,1,0)),C55,A56))</f>
        <v>54</v>
      </c>
      <c r="D56" s="660" t="str">
        <f ca="1">IFERROR(VLOOKUP($B56,jednotlivci!$B$5:$U$164,COUNTA(jednotlivci!$B$4:$E$4),0),"")</f>
        <v>Černer Ondřej</v>
      </c>
      <c r="E56" s="661" t="str">
        <f ca="1">IFERROR(CONCATENATE(VLOOKUP($B56,jednotlivci!$B$5:$U$164,COUNTA(jednotlivci!$B$4:$H$4),0),"/",VLOOKUP($B56,jednotlivci!$B$5:$U$164,COUNTA(jednotlivci!$B$4:$J$4),0)),"")</f>
        <v>6/2</v>
      </c>
      <c r="F56" s="739">
        <f ca="1">IFERROR(VLOOKUP($B56,jednotlivci!$B$5:$U$164,COUNTA(jednotlivci!$B$4:$I$4),0),"")</f>
        <v>2</v>
      </c>
      <c r="G56" s="739">
        <f ca="1">IFERROR(VLOOKUP($B56,jednotlivci!$B$5:$U$164,COUNTA(jednotlivci!$B$4:$M$4),0),"")</f>
        <v>25</v>
      </c>
      <c r="H56" s="662">
        <f ca="1">IFERROR(VLOOKUP($B56,jednotlivci!$B$5:$U$164,COUNTA(jednotlivci!$B$4:$O$4),0),"")</f>
        <v>54</v>
      </c>
      <c r="I56" s="663">
        <f ca="1">IFERROR(VLOOKUP($B56,jednotlivci!$B$5:$U$164,COUNTA(jednotlivci!$B$4:$Q$4),0),"")</f>
        <v>0.53703703703703709</v>
      </c>
    </row>
    <row r="57" spans="1:9" x14ac:dyDescent="0.25">
      <c r="A57" s="407">
        <v>55</v>
      </c>
      <c r="B57" s="407" t="str">
        <f ca="1">IFERROR(VLOOKUP(CONCATENATE($C57,"_",COUNTIF($C$3:$C57,$C57)),jednotlivci!$B$5:$U$164,COUNTA(jednotlivci!$B$4:$B$4),0),"")</f>
        <v>55_1</v>
      </c>
      <c r="C57" s="664">
        <f ca="1">IF(C56=MAX(jednotlivci!T$5:T$164)+1,"",IF(ISERROR(VLOOKUP(A57,jednotlivci!T$5:T$164,1,0)),C56,A57))</f>
        <v>55</v>
      </c>
      <c r="D57" s="660" t="str">
        <f ca="1">IFERROR(VLOOKUP($B57,jednotlivci!$B$5:$U$164,COUNTA(jednotlivci!$B$4:$E$4),0),"")</f>
        <v>Mráz Filip</v>
      </c>
      <c r="E57" s="661" t="str">
        <f ca="1">IFERROR(CONCATENATE(VLOOKUP($B57,jednotlivci!$B$5:$U$164,COUNTA(jednotlivci!$B$4:$H$4),0),"/",VLOOKUP($B57,jednotlivci!$B$5:$U$164,COUNTA(jednotlivci!$B$4:$J$4),0)),"")</f>
        <v>6/2</v>
      </c>
      <c r="F57" s="739">
        <f ca="1">IFERROR(VLOOKUP($B57,jednotlivci!$B$5:$U$164,COUNTA(jednotlivci!$B$4:$I$4),0),"")</f>
        <v>1</v>
      </c>
      <c r="G57" s="739">
        <f ca="1">IFERROR(VLOOKUP($B57,jednotlivci!$B$5:$U$164,COUNTA(jednotlivci!$B$4:$M$4),0),"")</f>
        <v>32</v>
      </c>
      <c r="H57" s="662">
        <f ca="1">IFERROR(VLOOKUP($B57,jednotlivci!$B$5:$U$164,COUNTA(jednotlivci!$B$4:$O$4),0),"")</f>
        <v>69</v>
      </c>
      <c r="I57" s="663">
        <f ca="1">IFERROR(VLOOKUP($B57,jednotlivci!$B$5:$U$164,COUNTA(jednotlivci!$B$4:$Q$4),0),"")</f>
        <v>0.53623188405797106</v>
      </c>
    </row>
    <row r="58" spans="1:9" x14ac:dyDescent="0.25">
      <c r="A58" s="407">
        <v>56</v>
      </c>
      <c r="B58" s="407" t="str">
        <f ca="1">IFERROR(VLOOKUP(CONCATENATE($C58,"_",COUNTIF($C$3:$C58,$C58)),jednotlivci!$B$5:$U$164,COUNTA(jednotlivci!$B$4:$B$4),0),"")</f>
        <v>56_1</v>
      </c>
      <c r="C58" s="664">
        <f ca="1">IF(C57=MAX(jednotlivci!T$5:T$164)+1,"",IF(ISERROR(VLOOKUP(A58,jednotlivci!T$5:T$164,1,0)),C57,A58))</f>
        <v>56</v>
      </c>
      <c r="D58" s="660" t="str">
        <f ca="1">IFERROR(VLOOKUP($B58,jednotlivci!$B$5:$U$164,COUNTA(jednotlivci!$B$4:$E$4),0),"")</f>
        <v>Koš David</v>
      </c>
      <c r="E58" s="661" t="str">
        <f ca="1">IFERROR(CONCATENATE(VLOOKUP($B58,jednotlivci!$B$5:$U$164,COUNTA(jednotlivci!$B$4:$H$4),0),"/",VLOOKUP($B58,jednotlivci!$B$5:$U$164,COUNTA(jednotlivci!$B$4:$J$4),0)),"")</f>
        <v>6/2</v>
      </c>
      <c r="F58" s="739">
        <f ca="1">IFERROR(VLOOKUP($B58,jednotlivci!$B$5:$U$164,COUNTA(jednotlivci!$B$4:$I$4),0),"")</f>
        <v>1</v>
      </c>
      <c r="G58" s="739">
        <f ca="1">IFERROR(VLOOKUP($B58,jednotlivci!$B$5:$U$164,COUNTA(jednotlivci!$B$4:$M$4),0),"")</f>
        <v>30</v>
      </c>
      <c r="H58" s="662">
        <f ca="1">IFERROR(VLOOKUP($B58,jednotlivci!$B$5:$U$164,COUNTA(jednotlivci!$B$4:$O$4),0),"")</f>
        <v>63</v>
      </c>
      <c r="I58" s="663">
        <f ca="1">IFERROR(VLOOKUP($B58,jednotlivci!$B$5:$U$164,COUNTA(jednotlivci!$B$4:$Q$4),0),"")</f>
        <v>0.52380952380952384</v>
      </c>
    </row>
    <row r="59" spans="1:9" x14ac:dyDescent="0.25">
      <c r="A59" s="407">
        <v>57</v>
      </c>
      <c r="B59" s="407" t="str">
        <f ca="1">IFERROR(VLOOKUP(CONCATENATE($C59,"_",COUNTIF($C$3:$C59,$C59)),jednotlivci!$B$5:$U$164,COUNTA(jednotlivci!$B$4:$B$4),0),"")</f>
        <v>57_1</v>
      </c>
      <c r="C59" s="664">
        <f ca="1">IF(C58=MAX(jednotlivci!T$5:T$164)+1,"",IF(ISERROR(VLOOKUP(A59,jednotlivci!T$5:T$164,1,0)),C58,A59))</f>
        <v>57</v>
      </c>
      <c r="D59" s="660" t="str">
        <f ca="1">IFERROR(VLOOKUP($B59,jednotlivci!$B$5:$U$164,COUNTA(jednotlivci!$B$4:$E$4),0),"")</f>
        <v>Čáp Karel</v>
      </c>
      <c r="E59" s="661" t="str">
        <f ca="1">IFERROR(CONCATENATE(VLOOKUP($B59,jednotlivci!$B$5:$U$164,COUNTA(jednotlivci!$B$4:$H$4),0),"/",VLOOKUP($B59,jednotlivci!$B$5:$U$164,COUNTA(jednotlivci!$B$4:$J$4),0)),"")</f>
        <v>5/1</v>
      </c>
      <c r="F59" s="739">
        <f ca="1">IFERROR(VLOOKUP($B59,jednotlivci!$B$5:$U$164,COUNTA(jednotlivci!$B$4:$I$4),0),"")</f>
        <v>0</v>
      </c>
      <c r="G59" s="739">
        <f ca="1">IFERROR(VLOOKUP($B59,jednotlivci!$B$5:$U$164,COUNTA(jednotlivci!$B$4:$M$4),0),"")</f>
        <v>24</v>
      </c>
      <c r="H59" s="662">
        <f ca="1">IFERROR(VLOOKUP($B59,jednotlivci!$B$5:$U$164,COUNTA(jednotlivci!$B$4:$O$4),0),"")</f>
        <v>50</v>
      </c>
      <c r="I59" s="663">
        <f ca="1">IFERROR(VLOOKUP($B59,jednotlivci!$B$5:$U$164,COUNTA(jednotlivci!$B$4:$Q$4),0),"")</f>
        <v>0.52</v>
      </c>
    </row>
    <row r="60" spans="1:9" x14ac:dyDescent="0.25">
      <c r="A60" s="407">
        <v>58</v>
      </c>
      <c r="B60" s="407" t="str">
        <f ca="1">IFERROR(VLOOKUP(CONCATENATE($C60,"_",COUNTIF($C$3:$C60,$C60)),jednotlivci!$B$5:$U$164,COUNTA(jednotlivci!$B$4:$B$4),0),"")</f>
        <v>58_1</v>
      </c>
      <c r="C60" s="664">
        <f ca="1">IF(C59=MAX(jednotlivci!T$5:T$164)+1,"",IF(ISERROR(VLOOKUP(A60,jednotlivci!T$5:T$164,1,0)),C59,A60))</f>
        <v>58</v>
      </c>
      <c r="D60" s="660" t="str">
        <f ca="1">IFERROR(VLOOKUP($B60,jednotlivci!$B$5:$U$164,COUNTA(jednotlivci!$B$4:$E$4),0),"")</f>
        <v>Fořt Petr</v>
      </c>
      <c r="E60" s="661" t="str">
        <f ca="1">IFERROR(CONCATENATE(VLOOKUP($B60,jednotlivci!$B$5:$U$164,COUNTA(jednotlivci!$B$4:$H$4),0),"/",VLOOKUP($B60,jednotlivci!$B$5:$U$164,COUNTA(jednotlivci!$B$4:$J$4),0)),"")</f>
        <v>5/1</v>
      </c>
      <c r="F60" s="739">
        <f ca="1">IFERROR(VLOOKUP($B60,jednotlivci!$B$5:$U$164,COUNTA(jednotlivci!$B$4:$I$4),0),"")</f>
        <v>1</v>
      </c>
      <c r="G60" s="739">
        <f ca="1">IFERROR(VLOOKUP($B60,jednotlivci!$B$5:$U$164,COUNTA(jednotlivci!$B$4:$M$4),0),"")</f>
        <v>25</v>
      </c>
      <c r="H60" s="662">
        <f ca="1">IFERROR(VLOOKUP($B60,jednotlivci!$B$5:$U$164,COUNTA(jednotlivci!$B$4:$O$4),0),"")</f>
        <v>52</v>
      </c>
      <c r="I60" s="663">
        <f ca="1">IFERROR(VLOOKUP($B60,jednotlivci!$B$5:$U$164,COUNTA(jednotlivci!$B$4:$Q$4),0),"")</f>
        <v>0.51923076923076927</v>
      </c>
    </row>
    <row r="61" spans="1:9" x14ac:dyDescent="0.25">
      <c r="A61" s="407">
        <v>59</v>
      </c>
      <c r="B61" s="407" t="str">
        <f ca="1">IFERROR(VLOOKUP(CONCATENATE($C61,"_",COUNTIF($C$3:$C61,$C61)),jednotlivci!$B$5:$U$164,COUNTA(jednotlivci!$B$4:$B$4),0),"")</f>
        <v>59_1</v>
      </c>
      <c r="C61" s="664">
        <f ca="1">IF(C60=MAX(jednotlivci!T$5:T$164)+1,"",IF(ISERROR(VLOOKUP(A61,jednotlivci!T$5:T$164,1,0)),C60,A61))</f>
        <v>59</v>
      </c>
      <c r="D61" s="660" t="str">
        <f ca="1">IFERROR(VLOOKUP($B61,jednotlivci!$B$5:$U$164,COUNTA(jednotlivci!$B$4:$E$4),0),"")</f>
        <v>Skala Vít</v>
      </c>
      <c r="E61" s="661" t="str">
        <f ca="1">IFERROR(CONCATENATE(VLOOKUP($B61,jednotlivci!$B$5:$U$164,COUNTA(jednotlivci!$B$4:$H$4),0),"/",VLOOKUP($B61,jednotlivci!$B$5:$U$164,COUNTA(jednotlivci!$B$4:$J$4),0)),"")</f>
        <v>6/4</v>
      </c>
      <c r="F61" s="739">
        <f ca="1">IFERROR(VLOOKUP($B61,jednotlivci!$B$5:$U$164,COUNTA(jednotlivci!$B$4:$I$4),0),"")</f>
        <v>2</v>
      </c>
      <c r="G61" s="739">
        <f ca="1">IFERROR(VLOOKUP($B61,jednotlivci!$B$5:$U$164,COUNTA(jednotlivci!$B$4:$M$4),0),"")</f>
        <v>39</v>
      </c>
      <c r="H61" s="662">
        <f ca="1">IFERROR(VLOOKUP($B61,jednotlivci!$B$5:$U$164,COUNTA(jednotlivci!$B$4:$O$4),0),"")</f>
        <v>81</v>
      </c>
      <c r="I61" s="663">
        <f ca="1">IFERROR(VLOOKUP($B61,jednotlivci!$B$5:$U$164,COUNTA(jednotlivci!$B$4:$Q$4),0),"")</f>
        <v>0.51851851851851849</v>
      </c>
    </row>
    <row r="62" spans="1:9" x14ac:dyDescent="0.25">
      <c r="A62" s="407">
        <v>60</v>
      </c>
      <c r="B62" s="407" t="str">
        <f ca="1">IFERROR(VLOOKUP(CONCATENATE($C62,"_",COUNTIF($C$3:$C62,$C62)),jednotlivci!$B$5:$U$164,COUNTA(jednotlivci!$B$4:$B$4),0),"")</f>
        <v>60_1</v>
      </c>
      <c r="C62" s="664">
        <f ca="1">IF(C61=MAX(jednotlivci!T$5:T$164)+1,"",IF(ISERROR(VLOOKUP(A62,jednotlivci!T$5:T$164,1,0)),C61,A62))</f>
        <v>60</v>
      </c>
      <c r="D62" s="660" t="str">
        <f ca="1">IFERROR(VLOOKUP($B62,jednotlivci!$B$5:$U$164,COUNTA(jednotlivci!$B$4:$E$4),0),"")</f>
        <v>Tluček Vojtěch</v>
      </c>
      <c r="E62" s="661" t="str">
        <f ca="1">IFERROR(CONCATENATE(VLOOKUP($B62,jednotlivci!$B$5:$U$164,COUNTA(jednotlivci!$B$4:$H$4),0),"/",VLOOKUP($B62,jednotlivci!$B$5:$U$164,COUNTA(jednotlivci!$B$4:$J$4),0)),"")</f>
        <v>5/1</v>
      </c>
      <c r="F62" s="739">
        <f ca="1">IFERROR(VLOOKUP($B62,jednotlivci!$B$5:$U$164,COUNTA(jednotlivci!$B$4:$I$4),0),"")</f>
        <v>0</v>
      </c>
      <c r="G62" s="739">
        <f ca="1">IFERROR(VLOOKUP($B62,jednotlivci!$B$5:$U$164,COUNTA(jednotlivci!$B$4:$M$4),0),"")</f>
        <v>28</v>
      </c>
      <c r="H62" s="662">
        <f ca="1">IFERROR(VLOOKUP($B62,jednotlivci!$B$5:$U$164,COUNTA(jednotlivci!$B$4:$O$4),0),"")</f>
        <v>58</v>
      </c>
      <c r="I62" s="663">
        <f ca="1">IFERROR(VLOOKUP($B62,jednotlivci!$B$5:$U$164,COUNTA(jednotlivci!$B$4:$Q$4),0),"")</f>
        <v>0.51724137931034486</v>
      </c>
    </row>
    <row r="63" spans="1:9" x14ac:dyDescent="0.25">
      <c r="A63" s="407">
        <v>61</v>
      </c>
      <c r="B63" s="407" t="str">
        <f ca="1">IFERROR(VLOOKUP(CONCATENATE($C63,"_",COUNTIF($C$3:$C63,$C63)),jednotlivci!$B$5:$U$164,COUNTA(jednotlivci!$B$4:$B$4),0),"")</f>
        <v>61_1</v>
      </c>
      <c r="C63" s="664">
        <f ca="1">IF(C62=MAX(jednotlivci!T$5:T$164)+1,"",IF(ISERROR(VLOOKUP(A63,jednotlivci!T$5:T$164,1,0)),C62,A63))</f>
        <v>61</v>
      </c>
      <c r="D63" s="660" t="str">
        <f ca="1">IFERROR(VLOOKUP($B63,jednotlivci!$B$5:$U$164,COUNTA(jednotlivci!$B$4:$E$4),0),"")</f>
        <v>Vybíral Jiří</v>
      </c>
      <c r="E63" s="661" t="str">
        <f ca="1">IFERROR(CONCATENATE(VLOOKUP($B63,jednotlivci!$B$5:$U$164,COUNTA(jednotlivci!$B$4:$H$4),0),"/",VLOOKUP($B63,jednotlivci!$B$5:$U$164,COUNTA(jednotlivci!$B$4:$J$4),0)),"")</f>
        <v>5/2</v>
      </c>
      <c r="F63" s="739">
        <f ca="1">IFERROR(VLOOKUP($B63,jednotlivci!$B$5:$U$164,COUNTA(jednotlivci!$B$4:$I$4),0),"")</f>
        <v>1</v>
      </c>
      <c r="G63" s="739">
        <f ca="1">IFERROR(VLOOKUP($B63,jednotlivci!$B$5:$U$164,COUNTA(jednotlivci!$B$4:$M$4),0),"")</f>
        <v>28</v>
      </c>
      <c r="H63" s="662">
        <f ca="1">IFERROR(VLOOKUP($B63,jednotlivci!$B$5:$U$164,COUNTA(jednotlivci!$B$4:$O$4),0),"")</f>
        <v>57</v>
      </c>
      <c r="I63" s="663">
        <f ca="1">IFERROR(VLOOKUP($B63,jednotlivci!$B$5:$U$164,COUNTA(jednotlivci!$B$4:$Q$4),0),"")</f>
        <v>0.50877192982456143</v>
      </c>
    </row>
    <row r="64" spans="1:9" x14ac:dyDescent="0.25">
      <c r="A64" s="407">
        <v>62</v>
      </c>
      <c r="B64" s="407" t="str">
        <f ca="1">IFERROR(VLOOKUP(CONCATENATE($C64,"_",COUNTIF($C$3:$C64,$C64)),jednotlivci!$B$5:$U$164,COUNTA(jednotlivci!$B$4:$B$4),0),"")</f>
        <v>62_1</v>
      </c>
      <c r="C64" s="664">
        <f ca="1">IF(C63=MAX(jednotlivci!T$5:T$164)+1,"",IF(ISERROR(VLOOKUP(A64,jednotlivci!T$5:T$164,1,0)),C63,A64))</f>
        <v>62</v>
      </c>
      <c r="D64" s="660" t="str">
        <f ca="1">IFERROR(VLOOKUP($B64,jednotlivci!$B$5:$U$164,COUNTA(jednotlivci!$B$4:$E$4),0),"")</f>
        <v>Málek Petr</v>
      </c>
      <c r="E64" s="661" t="str">
        <f ca="1">IFERROR(CONCATENATE(VLOOKUP($B64,jednotlivci!$B$5:$U$164,COUNTA(jednotlivci!$B$4:$H$4),0),"/",VLOOKUP($B64,jednotlivci!$B$5:$U$164,COUNTA(jednotlivci!$B$4:$J$4),0)),"")</f>
        <v>6/3</v>
      </c>
      <c r="F64" s="739">
        <f ca="1">IFERROR(VLOOKUP($B64,jednotlivci!$B$5:$U$164,COUNTA(jednotlivci!$B$4:$I$4),0),"")</f>
        <v>1</v>
      </c>
      <c r="G64" s="739">
        <f ca="1">IFERROR(VLOOKUP($B64,jednotlivci!$B$5:$U$164,COUNTA(jednotlivci!$B$4:$M$4),0),"")</f>
        <v>31</v>
      </c>
      <c r="H64" s="662">
        <f ca="1">IFERROR(VLOOKUP($B64,jednotlivci!$B$5:$U$164,COUNTA(jednotlivci!$B$4:$O$4),0),"")</f>
        <v>63</v>
      </c>
      <c r="I64" s="663">
        <f ca="1">IFERROR(VLOOKUP($B64,jednotlivci!$B$5:$U$164,COUNTA(jednotlivci!$B$4:$Q$4),0),"")</f>
        <v>0.50793650793650791</v>
      </c>
    </row>
    <row r="65" spans="1:9" x14ac:dyDescent="0.25">
      <c r="A65" s="407">
        <v>63</v>
      </c>
      <c r="B65" s="407" t="str">
        <f ca="1">IFERROR(VLOOKUP(CONCATENATE($C65,"_",COUNTIF($C$3:$C65,$C65)),jednotlivci!$B$5:$U$164,COUNTA(jednotlivci!$B$4:$B$4),0),"")</f>
        <v>63_1</v>
      </c>
      <c r="C65" s="664">
        <f ca="1">IF(C64=MAX(jednotlivci!T$5:T$164)+1,"",IF(ISERROR(VLOOKUP(A65,jednotlivci!T$5:T$164,1,0)),C64,A65))</f>
        <v>63</v>
      </c>
      <c r="D65" s="660" t="str">
        <f ca="1">IFERROR(VLOOKUP($B65,jednotlivci!$B$5:$U$164,COUNTA(jednotlivci!$B$4:$E$4),0),"")</f>
        <v>Bernard Jan</v>
      </c>
      <c r="E65" s="661" t="str">
        <f ca="1">IFERROR(CONCATENATE(VLOOKUP($B65,jednotlivci!$B$5:$U$164,COUNTA(jednotlivci!$B$4:$H$4),0),"/",VLOOKUP($B65,jednotlivci!$B$5:$U$164,COUNTA(jednotlivci!$B$4:$J$4),0)),"")</f>
        <v>6/2</v>
      </c>
      <c r="F65" s="739">
        <f ca="1">IFERROR(VLOOKUP($B65,jednotlivci!$B$5:$U$164,COUNTA(jednotlivci!$B$4:$I$4),0),"")</f>
        <v>1</v>
      </c>
      <c r="G65" s="739">
        <f ca="1">IFERROR(VLOOKUP($B65,jednotlivci!$B$5:$U$164,COUNTA(jednotlivci!$B$4:$M$4),0),"")</f>
        <v>34</v>
      </c>
      <c r="H65" s="662">
        <f ca="1">IFERROR(VLOOKUP($B65,jednotlivci!$B$5:$U$164,COUNTA(jednotlivci!$B$4:$O$4),0),"")</f>
        <v>69</v>
      </c>
      <c r="I65" s="663">
        <f ca="1">IFERROR(VLOOKUP($B65,jednotlivci!$B$5:$U$164,COUNTA(jednotlivci!$B$4:$Q$4),0),"")</f>
        <v>0.50724637681159424</v>
      </c>
    </row>
    <row r="66" spans="1:9" x14ac:dyDescent="0.25">
      <c r="A66" s="407">
        <v>64</v>
      </c>
      <c r="B66" s="407" t="str">
        <f ca="1">IFERROR(VLOOKUP(CONCATENATE($C66,"_",COUNTIF($C$3:$C66,$C66)),jednotlivci!$B$5:$U$164,COUNTA(jednotlivci!$B$4:$B$4),0),"")</f>
        <v>64_1</v>
      </c>
      <c r="C66" s="664">
        <f ca="1">IF(C65=MAX(jednotlivci!T$5:T$164)+1,"",IF(ISERROR(VLOOKUP(A66,jednotlivci!T$5:T$164,1,0)),C65,A66))</f>
        <v>64</v>
      </c>
      <c r="D66" s="814" t="str">
        <f ca="1">IFERROR(VLOOKUP($B66,jednotlivci!$B$5:$U$164,COUNTA(jednotlivci!$B$4:$E$4),0),"")</f>
        <v>Holub Michal</v>
      </c>
      <c r="E66" s="815" t="str">
        <f ca="1">IFERROR(CONCATENATE(VLOOKUP($B66,jednotlivci!$B$5:$U$164,COUNTA(jednotlivci!$B$4:$H$4),0),"/",VLOOKUP($B66,jednotlivci!$B$5:$U$164,COUNTA(jednotlivci!$B$4:$J$4),0)),"")</f>
        <v>4/0</v>
      </c>
      <c r="F66" s="816">
        <f ca="1">IFERROR(VLOOKUP($B66,jednotlivci!$B$5:$U$164,COUNTA(jednotlivci!$B$4:$I$4),0),"")</f>
        <v>0</v>
      </c>
      <c r="G66" s="816">
        <f ca="1">IFERROR(VLOOKUP($B66,jednotlivci!$B$5:$U$164,COUNTA(jednotlivci!$B$4:$M$4),0),"")</f>
        <v>30</v>
      </c>
      <c r="H66" s="791">
        <f ca="1">IFERROR(VLOOKUP($B66,jednotlivci!$B$5:$U$164,COUNTA(jednotlivci!$B$4:$O$4),0),"")</f>
        <v>60</v>
      </c>
      <c r="I66" s="663">
        <f ca="1">IFERROR(VLOOKUP($B66,jednotlivci!$B$5:$U$164,COUNTA(jednotlivci!$B$4:$Q$4),0),"")</f>
        <v>0.5</v>
      </c>
    </row>
    <row r="67" spans="1:9" x14ac:dyDescent="0.25">
      <c r="A67" s="407">
        <v>65</v>
      </c>
      <c r="B67" s="407" t="str">
        <f ca="1">IFERROR(VLOOKUP(CONCATENATE($C67,"_",COUNTIF($C$3:$C67,$C67)),jednotlivci!$B$5:$U$164,COUNTA(jednotlivci!$B$4:$B$4),0),"")</f>
        <v>65_1</v>
      </c>
      <c r="C67" s="664">
        <f ca="1">IF(C66=MAX(jednotlivci!T$5:T$164)+1,"",IF(ISERROR(VLOOKUP(A67,jednotlivci!T$5:T$164,1,0)),C66,A67))</f>
        <v>65</v>
      </c>
      <c r="D67" s="814" t="str">
        <f ca="1">IFERROR(VLOOKUP($B67,jednotlivci!$B$5:$U$164,COUNTA(jednotlivci!$B$4:$E$4),0),"")</f>
        <v>Houser Jakub</v>
      </c>
      <c r="E67" s="815" t="str">
        <f ca="1">IFERROR(CONCATENATE(VLOOKUP($B67,jednotlivci!$B$5:$U$164,COUNTA(jednotlivci!$B$4:$H$4),0),"/",VLOOKUP($B67,jednotlivci!$B$5:$U$164,COUNTA(jednotlivci!$B$4:$J$4),0)),"")</f>
        <v>5/0</v>
      </c>
      <c r="F67" s="816">
        <f ca="1">IFERROR(VLOOKUP($B67,jednotlivci!$B$5:$U$164,COUNTA(jednotlivci!$B$4:$I$4),0),"")</f>
        <v>0</v>
      </c>
      <c r="G67" s="816">
        <f ca="1">IFERROR(VLOOKUP($B67,jednotlivci!$B$5:$U$164,COUNTA(jednotlivci!$B$4:$M$4),0),"")</f>
        <v>32</v>
      </c>
      <c r="H67" s="791">
        <f ca="1">IFERROR(VLOOKUP($B67,jednotlivci!$B$5:$U$164,COUNTA(jednotlivci!$B$4:$O$4),0),"")</f>
        <v>62</v>
      </c>
      <c r="I67" s="663">
        <f ca="1">IFERROR(VLOOKUP($B67,jednotlivci!$B$5:$U$164,COUNTA(jednotlivci!$B$4:$Q$4),0),"")</f>
        <v>0.4838709677419355</v>
      </c>
    </row>
    <row r="68" spans="1:9" x14ac:dyDescent="0.25">
      <c r="A68" s="407">
        <v>66</v>
      </c>
      <c r="B68" s="407" t="str">
        <f ca="1">IFERROR(VLOOKUP(CONCATENATE($C68,"_",COUNTIF($C$3:$C68,$C68)),jednotlivci!$B$5:$U$164,COUNTA(jednotlivci!$B$4:$B$4),0),"")</f>
        <v>66_1</v>
      </c>
      <c r="C68" s="664">
        <f ca="1">IF(C67=MAX(jednotlivci!T$5:T$164)+1,"",IF(ISERROR(VLOOKUP(A68,jednotlivci!T$5:T$164,1,0)),C67,A68))</f>
        <v>66</v>
      </c>
      <c r="D68" s="814" t="str">
        <f ca="1">IFERROR(VLOOKUP($B68,jednotlivci!$B$5:$U$164,COUNTA(jednotlivci!$B$4:$E$4),0),"")</f>
        <v>Csáno Dušan</v>
      </c>
      <c r="E68" s="815" t="str">
        <f ca="1">IFERROR(CONCATENATE(VLOOKUP($B68,jednotlivci!$B$5:$U$164,COUNTA(jednotlivci!$B$4:$H$4),0),"/",VLOOKUP($B68,jednotlivci!$B$5:$U$164,COUNTA(jednotlivci!$B$4:$J$4),0)),"")</f>
        <v>4/0</v>
      </c>
      <c r="F68" s="816">
        <f ca="1">IFERROR(VLOOKUP($B68,jednotlivci!$B$5:$U$164,COUNTA(jednotlivci!$B$4:$I$4),0),"")</f>
        <v>0</v>
      </c>
      <c r="G68" s="816">
        <f ca="1">IFERROR(VLOOKUP($B68,jednotlivci!$B$5:$U$164,COUNTA(jednotlivci!$B$4:$M$4),0),"")</f>
        <v>25</v>
      </c>
      <c r="H68" s="791">
        <f ca="1">IFERROR(VLOOKUP($B68,jednotlivci!$B$5:$U$164,COUNTA(jednotlivci!$B$4:$O$4),0),"")</f>
        <v>48</v>
      </c>
      <c r="I68" s="663">
        <f ca="1">IFERROR(VLOOKUP($B68,jednotlivci!$B$5:$U$164,COUNTA(jednotlivci!$B$4:$Q$4),0),"")</f>
        <v>0.47916666666666669</v>
      </c>
    </row>
    <row r="69" spans="1:9" x14ac:dyDescent="0.25">
      <c r="A69" s="407">
        <v>67</v>
      </c>
      <c r="B69" s="407" t="str">
        <f ca="1">IFERROR(VLOOKUP(CONCATENATE($C69,"_",COUNTIF($C$3:$C69,$C69)),jednotlivci!$B$5:$U$164,COUNTA(jednotlivci!$B$4:$B$4),0),"")</f>
        <v>67_1</v>
      </c>
      <c r="C69" s="664">
        <f ca="1">IF(C68=MAX(jednotlivci!T$5:T$164)+1,"",IF(ISERROR(VLOOKUP(A69,jednotlivci!T$5:T$164,1,0)),C68,A69))</f>
        <v>67</v>
      </c>
      <c r="D69" s="814" t="str">
        <f ca="1">IFERROR(VLOOKUP($B69,jednotlivci!$B$5:$U$164,COUNTA(jednotlivci!$B$4:$E$4),0),"")</f>
        <v>Onufer Milan</v>
      </c>
      <c r="E69" s="815" t="str">
        <f ca="1">IFERROR(CONCATENATE(VLOOKUP($B69,jednotlivci!$B$5:$U$164,COUNTA(jednotlivci!$B$4:$H$4),0),"/",VLOOKUP($B69,jednotlivci!$B$5:$U$164,COUNTA(jednotlivci!$B$4:$J$4),0)),"")</f>
        <v>5/0</v>
      </c>
      <c r="F69" s="816">
        <f ca="1">IFERROR(VLOOKUP($B69,jednotlivci!$B$5:$U$164,COUNTA(jednotlivci!$B$4:$I$4),0),"")</f>
        <v>0</v>
      </c>
      <c r="G69" s="816">
        <f ca="1">IFERROR(VLOOKUP($B69,jednotlivci!$B$5:$U$164,COUNTA(jednotlivci!$B$4:$M$4),0),"")</f>
        <v>26</v>
      </c>
      <c r="H69" s="791">
        <f ca="1">IFERROR(VLOOKUP($B69,jednotlivci!$B$5:$U$164,COUNTA(jednotlivci!$B$4:$O$4),0),"")</f>
        <v>49</v>
      </c>
      <c r="I69" s="663">
        <f ca="1">IFERROR(VLOOKUP($B69,jednotlivci!$B$5:$U$164,COUNTA(jednotlivci!$B$4:$Q$4),0),"")</f>
        <v>0.46938775510204084</v>
      </c>
    </row>
    <row r="70" spans="1:9" x14ac:dyDescent="0.25">
      <c r="A70" s="407">
        <v>68</v>
      </c>
      <c r="B70" s="407" t="str">
        <f ca="1">IFERROR(VLOOKUP(CONCATENATE($C70,"_",COUNTIF($C$3:$C70,$C70)),jednotlivci!$B$5:$U$164,COUNTA(jednotlivci!$B$4:$B$4),0),"")</f>
        <v>68_1</v>
      </c>
      <c r="C70" s="664">
        <f ca="1">IF(C69=MAX(jednotlivci!T$5:T$164)+1,"",IF(ISERROR(VLOOKUP(A70,jednotlivci!T$5:T$164,1,0)),C69,A70))</f>
        <v>68</v>
      </c>
      <c r="D70" s="814" t="str">
        <f ca="1">IFERROR(VLOOKUP($B70,jednotlivci!$B$5:$U$164,COUNTA(jednotlivci!$B$4:$E$4),0),"")</f>
        <v>Zbořil Jakub</v>
      </c>
      <c r="E70" s="815" t="str">
        <f ca="1">IFERROR(CONCATENATE(VLOOKUP($B70,jednotlivci!$B$5:$U$164,COUNTA(jednotlivci!$B$4:$H$4),0),"/",VLOOKUP($B70,jednotlivci!$B$5:$U$164,COUNTA(jednotlivci!$B$4:$J$4),0)),"")</f>
        <v>4/0</v>
      </c>
      <c r="F70" s="816">
        <f ca="1">IFERROR(VLOOKUP($B70,jednotlivci!$B$5:$U$164,COUNTA(jednotlivci!$B$4:$I$4),0),"")</f>
        <v>0</v>
      </c>
      <c r="G70" s="816">
        <f ca="1">IFERROR(VLOOKUP($B70,jednotlivci!$B$5:$U$164,COUNTA(jednotlivci!$B$4:$M$4),0),"")</f>
        <v>22</v>
      </c>
      <c r="H70" s="791">
        <f ca="1">IFERROR(VLOOKUP($B70,jednotlivci!$B$5:$U$164,COUNTA(jednotlivci!$B$4:$O$4),0),"")</f>
        <v>39</v>
      </c>
      <c r="I70" s="663">
        <f ca="1">IFERROR(VLOOKUP($B70,jednotlivci!$B$5:$U$164,COUNTA(jednotlivci!$B$4:$Q$4),0),"")</f>
        <v>0.4358974358974359</v>
      </c>
    </row>
    <row r="71" spans="1:9" x14ac:dyDescent="0.25">
      <c r="A71" s="407">
        <v>69</v>
      </c>
      <c r="B71" s="407" t="str">
        <f ca="1">IFERROR(VLOOKUP(CONCATENATE($C71,"_",COUNTIF($C$3:$C71,$C71)),jednotlivci!$B$5:$U$164,COUNTA(jednotlivci!$B$4:$B$4),0),"")</f>
        <v>69_1</v>
      </c>
      <c r="C71" s="664">
        <f ca="1">IF(C70=MAX(jednotlivci!T$5:T$164)+1,"",IF(ISERROR(VLOOKUP(A71,jednotlivci!T$5:T$164,1,0)),C70,A71))</f>
        <v>69</v>
      </c>
      <c r="D71" s="814" t="str">
        <f ca="1">IFERROR(VLOOKUP($B71,jednotlivci!$B$5:$U$164,COUNTA(jednotlivci!$B$4:$E$4),0),"")</f>
        <v>Šalanda Ondřej</v>
      </c>
      <c r="E71" s="815" t="str">
        <f ca="1">IFERROR(CONCATENATE(VLOOKUP($B71,jednotlivci!$B$5:$U$164,COUNTA(jednotlivci!$B$4:$H$4),0),"/",VLOOKUP($B71,jednotlivci!$B$5:$U$164,COUNTA(jednotlivci!$B$4:$J$4),0)),"")</f>
        <v>5/0</v>
      </c>
      <c r="F71" s="816">
        <f ca="1">IFERROR(VLOOKUP($B71,jednotlivci!$B$5:$U$164,COUNTA(jednotlivci!$B$4:$I$4),0),"")</f>
        <v>0</v>
      </c>
      <c r="G71" s="816">
        <f ca="1">IFERROR(VLOOKUP($B71,jednotlivci!$B$5:$U$164,COUNTA(jednotlivci!$B$4:$M$4),0),"")</f>
        <v>31</v>
      </c>
      <c r="H71" s="791">
        <f ca="1">IFERROR(VLOOKUP($B71,jednotlivci!$B$5:$U$164,COUNTA(jednotlivci!$B$4:$O$4),0),"")</f>
        <v>53</v>
      </c>
      <c r="I71" s="663">
        <f ca="1">IFERROR(VLOOKUP($B71,jednotlivci!$B$5:$U$164,COUNTA(jednotlivci!$B$4:$Q$4),0),"")</f>
        <v>0.41509433962264153</v>
      </c>
    </row>
    <row r="72" spans="1:9" x14ac:dyDescent="0.25">
      <c r="A72" s="407">
        <v>70</v>
      </c>
      <c r="B72" s="407" t="str">
        <f ca="1">IFERROR(VLOOKUP(CONCATENATE($C72,"_",COUNTIF($C$3:$C72,$C72)),jednotlivci!$B$5:$U$164,COUNTA(jednotlivci!$B$4:$B$4),0),"")</f>
        <v>70_1</v>
      </c>
      <c r="C72" s="664">
        <f ca="1">IF(C71=MAX(jednotlivci!T$5:T$164)+1,"",IF(ISERROR(VLOOKUP(A72,jednotlivci!T$5:T$164,1,0)),C71,A72))</f>
        <v>70</v>
      </c>
      <c r="D72" s="814" t="str">
        <f ca="1">IFERROR(VLOOKUP($B72,jednotlivci!$B$5:$U$164,COUNTA(jednotlivci!$B$4:$E$4),0),"")</f>
        <v>Ordoš Robin</v>
      </c>
      <c r="E72" s="815" t="str">
        <f ca="1">IFERROR(CONCATENATE(VLOOKUP($B72,jednotlivci!$B$5:$U$164,COUNTA(jednotlivci!$B$4:$H$4),0),"/",VLOOKUP($B72,jednotlivci!$B$5:$U$164,COUNTA(jednotlivci!$B$4:$J$4),0)),"")</f>
        <v>5/1</v>
      </c>
      <c r="F72" s="816">
        <f ca="1">IFERROR(VLOOKUP($B72,jednotlivci!$B$5:$U$164,COUNTA(jednotlivci!$B$4:$I$4),0),"")</f>
        <v>0</v>
      </c>
      <c r="G72" s="816">
        <f ca="1">IFERROR(VLOOKUP($B72,jednotlivci!$B$5:$U$164,COUNTA(jednotlivci!$B$4:$M$4),0),"")</f>
        <v>25</v>
      </c>
      <c r="H72" s="791">
        <f ca="1">IFERROR(VLOOKUP($B72,jednotlivci!$B$5:$U$164,COUNTA(jednotlivci!$B$4:$O$4),0),"")</f>
        <v>42</v>
      </c>
      <c r="I72" s="663">
        <f ca="1">IFERROR(VLOOKUP($B72,jednotlivci!$B$5:$U$164,COUNTA(jednotlivci!$B$4:$Q$4),0),"")</f>
        <v>0.40476190476190477</v>
      </c>
    </row>
    <row r="73" spans="1:9" x14ac:dyDescent="0.25">
      <c r="A73" s="407">
        <v>71</v>
      </c>
      <c r="B73" s="407" t="str">
        <f ca="1">IFERROR(VLOOKUP(CONCATENATE($C73,"_",COUNTIF($C$3:$C73,$C73)),jednotlivci!$B$5:$U$164,COUNTA(jednotlivci!$B$4:$B$4),0),"")</f>
        <v>71_1</v>
      </c>
      <c r="C73" s="664">
        <f ca="1">IF(C72=MAX(jednotlivci!T$5:T$164)+1,"",IF(ISERROR(VLOOKUP(A73,jednotlivci!T$5:T$164,1,0)),C72,A73))</f>
        <v>71</v>
      </c>
      <c r="D73" s="814" t="str">
        <f ca="1">IFERROR(VLOOKUP($B73,jednotlivci!$B$5:$U$164,COUNTA(jednotlivci!$B$4:$E$4),0),"")</f>
        <v>Závoďančík Pavel</v>
      </c>
      <c r="E73" s="815" t="str">
        <f ca="1">IFERROR(CONCATENATE(VLOOKUP($B73,jednotlivci!$B$5:$U$164,COUNTA(jednotlivci!$B$4:$H$4),0),"/",VLOOKUP($B73,jednotlivci!$B$5:$U$164,COUNTA(jednotlivci!$B$4:$J$4),0)),"")</f>
        <v>4/0</v>
      </c>
      <c r="F73" s="816">
        <f ca="1">IFERROR(VLOOKUP($B73,jednotlivci!$B$5:$U$164,COUNTA(jednotlivci!$B$4:$I$4),0),"")</f>
        <v>0</v>
      </c>
      <c r="G73" s="816">
        <f ca="1">IFERROR(VLOOKUP($B73,jednotlivci!$B$5:$U$164,COUNTA(jednotlivci!$B$4:$M$4),0),"")</f>
        <v>24</v>
      </c>
      <c r="H73" s="791">
        <f ca="1">IFERROR(VLOOKUP($B73,jednotlivci!$B$5:$U$164,COUNTA(jednotlivci!$B$4:$O$4),0),"")</f>
        <v>24</v>
      </c>
      <c r="I73" s="663">
        <f ca="1">IFERROR(VLOOKUP($B73,jednotlivci!$B$5:$U$164,COUNTA(jednotlivci!$B$4:$Q$4),0),"")</f>
        <v>0</v>
      </c>
    </row>
    <row r="74" spans="1:9" x14ac:dyDescent="0.25">
      <c r="A74" s="407">
        <v>72</v>
      </c>
      <c r="B74" s="407" t="str">
        <f ca="1">IFERROR(VLOOKUP(CONCATENATE($C74,"_",COUNTIF($C$3:$C74,$C74)),jednotlivci!$B$5:$U$164,COUNTA(jednotlivci!$B$4:$B$4),0),"")</f>
        <v/>
      </c>
      <c r="C74" s="664">
        <f ca="1">IF(C73=MAX(jednotlivci!T$5:T$164)+1,"",IF(ISERROR(VLOOKUP(A74,jednotlivci!T$5:T$164,1,0)),C73,A74))</f>
        <v>71</v>
      </c>
      <c r="D74" s="814" t="str">
        <f ca="1">IFERROR(VLOOKUP($B74,jednotlivci!$B$5:$U$164,COUNTA(jednotlivci!$B$4:$E$4),0),"")</f>
        <v/>
      </c>
      <c r="E74" s="815" t="str">
        <f ca="1">IFERROR(CONCATENATE(VLOOKUP($B74,jednotlivci!$B$5:$U$164,COUNTA(jednotlivci!$B$4:$H$4),0),"/",VLOOKUP($B74,jednotlivci!$B$5:$U$164,COUNTA(jednotlivci!$B$4:$J$4),0)),"")</f>
        <v/>
      </c>
      <c r="F74" s="816" t="str">
        <f ca="1">IFERROR(VLOOKUP($B74,jednotlivci!$B$5:$U$164,COUNTA(jednotlivci!$B$4:$I$4),0),"")</f>
        <v/>
      </c>
      <c r="G74" s="816" t="str">
        <f ca="1">IFERROR(VLOOKUP($B74,jednotlivci!$B$5:$U$164,COUNTA(jednotlivci!$B$4:$M$4),0),"")</f>
        <v/>
      </c>
      <c r="H74" s="791" t="str">
        <f ca="1">IFERROR(VLOOKUP($B74,jednotlivci!$B$5:$U$164,COUNTA(jednotlivci!$B$4:$O$4),0),"")</f>
        <v/>
      </c>
      <c r="I74" s="663" t="str">
        <f ca="1">IFERROR(VLOOKUP($B74,jednotlivci!$B$5:$U$164,COUNTA(jednotlivci!$B$4:$Q$4),0),"")</f>
        <v/>
      </c>
    </row>
    <row r="75" spans="1:9" x14ac:dyDescent="0.25">
      <c r="A75" s="407">
        <v>73</v>
      </c>
      <c r="B75" s="407" t="str">
        <f ca="1">IFERROR(VLOOKUP(CONCATENATE($C75,"_",COUNTIF($C$3:$C75,$C75)),jednotlivci!$B$5:$U$164,COUNTA(jednotlivci!$B$4:$B$4),0),"")</f>
        <v/>
      </c>
      <c r="C75" s="664">
        <f ca="1">IF(C74=MAX(jednotlivci!T$5:T$164)+1,"",IF(ISERROR(VLOOKUP(A75,jednotlivci!T$5:T$164,1,0)),C74,A75))</f>
        <v>71</v>
      </c>
      <c r="D75" s="814" t="str">
        <f ca="1">IFERROR(VLOOKUP($B75,jednotlivci!$B$5:$U$164,COUNTA(jednotlivci!$B$4:$E$4),0),"")</f>
        <v/>
      </c>
      <c r="E75" s="815" t="str">
        <f ca="1">IFERROR(CONCATENATE(VLOOKUP($B75,jednotlivci!$B$5:$U$164,COUNTA(jednotlivci!$B$4:$H$4),0),"/",VLOOKUP($B75,jednotlivci!$B$5:$U$164,COUNTA(jednotlivci!$B$4:$J$4),0)),"")</f>
        <v/>
      </c>
      <c r="F75" s="816" t="str">
        <f ca="1">IFERROR(VLOOKUP($B75,jednotlivci!$B$5:$U$164,COUNTA(jednotlivci!$B$4:$I$4),0),"")</f>
        <v/>
      </c>
      <c r="G75" s="816" t="str">
        <f ca="1">IFERROR(VLOOKUP($B75,jednotlivci!$B$5:$U$164,COUNTA(jednotlivci!$B$4:$M$4),0),"")</f>
        <v/>
      </c>
      <c r="H75" s="791" t="str">
        <f ca="1">IFERROR(VLOOKUP($B75,jednotlivci!$B$5:$U$164,COUNTA(jednotlivci!$B$4:$O$4),0),"")</f>
        <v/>
      </c>
      <c r="I75" s="663" t="str">
        <f ca="1">IFERROR(VLOOKUP($B75,jednotlivci!$B$5:$U$164,COUNTA(jednotlivci!$B$4:$Q$4),0),"")</f>
        <v/>
      </c>
    </row>
    <row r="76" spans="1:9" x14ac:dyDescent="0.25">
      <c r="A76" s="407">
        <v>74</v>
      </c>
      <c r="B76" s="407" t="str">
        <f ca="1">IFERROR(VLOOKUP(CONCATENATE($C76,"_",COUNTIF($C$3:$C76,$C76)),jednotlivci!$B$5:$U$164,COUNTA(jednotlivci!$B$4:$B$4),0),"")</f>
        <v/>
      </c>
      <c r="C76" s="664">
        <f ca="1">IF(C75=MAX(jednotlivci!T$5:T$164)+1,"",IF(ISERROR(VLOOKUP(A76,jednotlivci!T$5:T$164,1,0)),C75,A76))</f>
        <v>71</v>
      </c>
      <c r="D76" s="814" t="str">
        <f ca="1">IFERROR(VLOOKUP($B76,jednotlivci!$B$5:$U$164,COUNTA(jednotlivci!$B$4:$E$4),0),"")</f>
        <v/>
      </c>
      <c r="E76" s="815" t="str">
        <f ca="1">IFERROR(CONCATENATE(VLOOKUP($B76,jednotlivci!$B$5:$U$164,COUNTA(jednotlivci!$B$4:$H$4),0),"/",VLOOKUP($B76,jednotlivci!$B$5:$U$164,COUNTA(jednotlivci!$B$4:$J$4),0)),"")</f>
        <v/>
      </c>
      <c r="F76" s="816" t="str">
        <f ca="1">IFERROR(VLOOKUP($B76,jednotlivci!$B$5:$U$164,COUNTA(jednotlivci!$B$4:$I$4),0),"")</f>
        <v/>
      </c>
      <c r="G76" s="816" t="str">
        <f ca="1">IFERROR(VLOOKUP($B76,jednotlivci!$B$5:$U$164,COUNTA(jednotlivci!$B$4:$M$4),0),"")</f>
        <v/>
      </c>
      <c r="H76" s="791" t="str">
        <f ca="1">IFERROR(VLOOKUP($B76,jednotlivci!$B$5:$U$164,COUNTA(jednotlivci!$B$4:$O$4),0),"")</f>
        <v/>
      </c>
      <c r="I76" s="663" t="str">
        <f ca="1">IFERROR(VLOOKUP($B76,jednotlivci!$B$5:$U$164,COUNTA(jednotlivci!$B$4:$Q$4),0),"")</f>
        <v/>
      </c>
    </row>
    <row r="77" spans="1:9" x14ac:dyDescent="0.25">
      <c r="A77" s="407">
        <v>75</v>
      </c>
      <c r="B77" s="407" t="str">
        <f ca="1">IFERROR(VLOOKUP(CONCATENATE($C77,"_",COUNTIF($C$3:$C77,$C77)),jednotlivci!$B$5:$U$164,COUNTA(jednotlivci!$B$4:$B$4),0),"")</f>
        <v/>
      </c>
      <c r="C77" s="664">
        <f ca="1">IF(C76=MAX(jednotlivci!T$5:T$164)+1,"",IF(ISERROR(VLOOKUP(A77,jednotlivci!T$5:T$164,1,0)),C76,A77))</f>
        <v>71</v>
      </c>
      <c r="D77" s="814" t="str">
        <f ca="1">IFERROR(VLOOKUP($B77,jednotlivci!$B$5:$U$164,COUNTA(jednotlivci!$B$4:$E$4),0),"")</f>
        <v/>
      </c>
      <c r="E77" s="815" t="str">
        <f ca="1">IFERROR(CONCATENATE(VLOOKUP($B77,jednotlivci!$B$5:$U$164,COUNTA(jednotlivci!$B$4:$H$4),0),"/",VLOOKUP($B77,jednotlivci!$B$5:$U$164,COUNTA(jednotlivci!$B$4:$J$4),0)),"")</f>
        <v/>
      </c>
      <c r="F77" s="816" t="str">
        <f ca="1">IFERROR(VLOOKUP($B77,jednotlivci!$B$5:$U$164,COUNTA(jednotlivci!$B$4:$I$4),0),"")</f>
        <v/>
      </c>
      <c r="G77" s="816" t="str">
        <f ca="1">IFERROR(VLOOKUP($B77,jednotlivci!$B$5:$U$164,COUNTA(jednotlivci!$B$4:$M$4),0),"")</f>
        <v/>
      </c>
      <c r="H77" s="791" t="str">
        <f ca="1">IFERROR(VLOOKUP($B77,jednotlivci!$B$5:$U$164,COUNTA(jednotlivci!$B$4:$O$4),0),"")</f>
        <v/>
      </c>
      <c r="I77" s="663" t="str">
        <f ca="1">IFERROR(VLOOKUP($B77,jednotlivci!$B$5:$U$164,COUNTA(jednotlivci!$B$4:$Q$4),0),"")</f>
        <v/>
      </c>
    </row>
    <row r="78" spans="1:9" x14ac:dyDescent="0.25">
      <c r="A78" s="407">
        <v>76</v>
      </c>
      <c r="B78" s="407" t="str">
        <f ca="1">IFERROR(VLOOKUP(CONCATENATE($C78,"_",COUNTIF($C$3:$C78,$C78)),jednotlivci!$B$5:$U$164,COUNTA(jednotlivci!$B$4:$B$4),0),"")</f>
        <v/>
      </c>
      <c r="C78" s="664">
        <f ca="1">IF(C77=MAX(jednotlivci!T$5:T$164)+1,"",IF(ISERROR(VLOOKUP(A78,jednotlivci!T$5:T$164,1,0)),C77,A78))</f>
        <v>71</v>
      </c>
      <c r="D78" s="814" t="str">
        <f ca="1">IFERROR(VLOOKUP($B78,jednotlivci!$B$5:$U$164,COUNTA(jednotlivci!$B$4:$E$4),0),"")</f>
        <v/>
      </c>
      <c r="E78" s="815" t="str">
        <f ca="1">IFERROR(CONCATENATE(VLOOKUP($B78,jednotlivci!$B$5:$U$164,COUNTA(jednotlivci!$B$4:$H$4),0),"/",VLOOKUP($B78,jednotlivci!$B$5:$U$164,COUNTA(jednotlivci!$B$4:$J$4),0)),"")</f>
        <v/>
      </c>
      <c r="F78" s="816" t="str">
        <f ca="1">IFERROR(VLOOKUP($B78,jednotlivci!$B$5:$U$164,COUNTA(jednotlivci!$B$4:$I$4),0),"")</f>
        <v/>
      </c>
      <c r="G78" s="816" t="str">
        <f ca="1">IFERROR(VLOOKUP($B78,jednotlivci!$B$5:$U$164,COUNTA(jednotlivci!$B$4:$M$4),0),"")</f>
        <v/>
      </c>
      <c r="H78" s="791" t="str">
        <f ca="1">IFERROR(VLOOKUP($B78,jednotlivci!$B$5:$U$164,COUNTA(jednotlivci!$B$4:$O$4),0),"")</f>
        <v/>
      </c>
      <c r="I78" s="663" t="str">
        <f ca="1">IFERROR(VLOOKUP($B78,jednotlivci!$B$5:$U$164,COUNTA(jednotlivci!$B$4:$Q$4),0),"")</f>
        <v/>
      </c>
    </row>
    <row r="79" spans="1:9" x14ac:dyDescent="0.25">
      <c r="A79" s="407">
        <v>77</v>
      </c>
      <c r="B79" s="407" t="str">
        <f ca="1">IFERROR(VLOOKUP(CONCATENATE($C79,"_",COUNTIF($C$3:$C79,$C79)),jednotlivci!$B$5:$U$164,COUNTA(jednotlivci!$B$4:$B$4),0),"")</f>
        <v/>
      </c>
      <c r="C79" s="664">
        <f ca="1">IF(C78=MAX(jednotlivci!T$5:T$164)+1,"",IF(ISERROR(VLOOKUP(A79,jednotlivci!T$5:T$164,1,0)),C78,A79))</f>
        <v>71</v>
      </c>
      <c r="D79" s="814" t="str">
        <f ca="1">IFERROR(VLOOKUP($B79,jednotlivci!$B$5:$U$164,COUNTA(jednotlivci!$B$4:$E$4),0),"")</f>
        <v/>
      </c>
      <c r="E79" s="815" t="str">
        <f ca="1">IFERROR(CONCATENATE(VLOOKUP($B79,jednotlivci!$B$5:$U$164,COUNTA(jednotlivci!$B$4:$H$4),0),"/",VLOOKUP($B79,jednotlivci!$B$5:$U$164,COUNTA(jednotlivci!$B$4:$J$4),0)),"")</f>
        <v/>
      </c>
      <c r="F79" s="816" t="str">
        <f ca="1">IFERROR(VLOOKUP($B79,jednotlivci!$B$5:$U$164,COUNTA(jednotlivci!$B$4:$I$4),0),"")</f>
        <v/>
      </c>
      <c r="G79" s="816" t="str">
        <f ca="1">IFERROR(VLOOKUP($B79,jednotlivci!$B$5:$U$164,COUNTA(jednotlivci!$B$4:$M$4),0),"")</f>
        <v/>
      </c>
      <c r="H79" s="791" t="str">
        <f ca="1">IFERROR(VLOOKUP($B79,jednotlivci!$B$5:$U$164,COUNTA(jednotlivci!$B$4:$O$4),0),"")</f>
        <v/>
      </c>
      <c r="I79" s="663" t="str">
        <f ca="1">IFERROR(VLOOKUP($B79,jednotlivci!$B$5:$U$164,COUNTA(jednotlivci!$B$4:$Q$4),0),"")</f>
        <v/>
      </c>
    </row>
    <row r="80" spans="1:9" x14ac:dyDescent="0.25">
      <c r="A80" s="407">
        <v>78</v>
      </c>
      <c r="B80" s="407" t="str">
        <f ca="1">IFERROR(VLOOKUP(CONCATENATE($C80,"_",COUNTIF($C$3:$C80,$C80)),jednotlivci!$B$5:$U$164,COUNTA(jednotlivci!$B$4:$B$4),0),"")</f>
        <v/>
      </c>
      <c r="C80" s="664">
        <f ca="1">IF(C79=MAX(jednotlivci!T$5:T$164)+1,"",IF(ISERROR(VLOOKUP(A80,jednotlivci!T$5:T$164,1,0)),C79,A80))</f>
        <v>71</v>
      </c>
      <c r="D80" s="814" t="str">
        <f ca="1">IFERROR(VLOOKUP($B80,jednotlivci!$B$5:$U$164,COUNTA(jednotlivci!$B$4:$E$4),0),"")</f>
        <v/>
      </c>
      <c r="E80" s="815" t="str">
        <f ca="1">IFERROR(CONCATENATE(VLOOKUP($B80,jednotlivci!$B$5:$U$164,COUNTA(jednotlivci!$B$4:$H$4),0),"/",VLOOKUP($B80,jednotlivci!$B$5:$U$164,COUNTA(jednotlivci!$B$4:$J$4),0)),"")</f>
        <v/>
      </c>
      <c r="F80" s="816" t="str">
        <f ca="1">IFERROR(VLOOKUP($B80,jednotlivci!$B$5:$U$164,COUNTA(jednotlivci!$B$4:$I$4),0),"")</f>
        <v/>
      </c>
      <c r="G80" s="816" t="str">
        <f ca="1">IFERROR(VLOOKUP($B80,jednotlivci!$B$5:$U$164,COUNTA(jednotlivci!$B$4:$M$4),0),"")</f>
        <v/>
      </c>
      <c r="H80" s="791" t="str">
        <f ca="1">IFERROR(VLOOKUP($B80,jednotlivci!$B$5:$U$164,COUNTA(jednotlivci!$B$4:$O$4),0),"")</f>
        <v/>
      </c>
      <c r="I80" s="663" t="str">
        <f ca="1">IFERROR(VLOOKUP($B80,jednotlivci!$B$5:$U$164,COUNTA(jednotlivci!$B$4:$Q$4),0),"")</f>
        <v/>
      </c>
    </row>
    <row r="81" spans="1:9" x14ac:dyDescent="0.25">
      <c r="A81" s="407">
        <v>79</v>
      </c>
      <c r="B81" s="407" t="str">
        <f ca="1">IFERROR(VLOOKUP(CONCATENATE($C81,"_",COUNTIF($C$3:$C81,$C81)),jednotlivci!$B$5:$U$164,COUNTA(jednotlivci!$B$4:$B$4),0),"")</f>
        <v/>
      </c>
      <c r="C81" s="664">
        <f ca="1">IF(C80=MAX(jednotlivci!T$5:T$164)+1,"",IF(ISERROR(VLOOKUP(A81,jednotlivci!T$5:T$164,1,0)),C80,A81))</f>
        <v>71</v>
      </c>
      <c r="D81" s="814" t="str">
        <f ca="1">IFERROR(VLOOKUP($B81,jednotlivci!$B$5:$U$164,COUNTA(jednotlivci!$B$4:$E$4),0),"")</f>
        <v/>
      </c>
      <c r="E81" s="815" t="str">
        <f ca="1">IFERROR(CONCATENATE(VLOOKUP($B81,jednotlivci!$B$5:$U$164,COUNTA(jednotlivci!$B$4:$H$4),0),"/",VLOOKUP($B81,jednotlivci!$B$5:$U$164,COUNTA(jednotlivci!$B$4:$J$4),0)),"")</f>
        <v/>
      </c>
      <c r="F81" s="816" t="str">
        <f ca="1">IFERROR(VLOOKUP($B81,jednotlivci!$B$5:$U$164,COUNTA(jednotlivci!$B$4:$I$4),0),"")</f>
        <v/>
      </c>
      <c r="G81" s="816" t="str">
        <f ca="1">IFERROR(VLOOKUP($B81,jednotlivci!$B$5:$U$164,COUNTA(jednotlivci!$B$4:$M$4),0),"")</f>
        <v/>
      </c>
      <c r="H81" s="791" t="str">
        <f ca="1">IFERROR(VLOOKUP($B81,jednotlivci!$B$5:$U$164,COUNTA(jednotlivci!$B$4:$O$4),0),"")</f>
        <v/>
      </c>
      <c r="I81" s="663" t="str">
        <f ca="1">IFERROR(VLOOKUP($B81,jednotlivci!$B$5:$U$164,COUNTA(jednotlivci!$B$4:$Q$4),0),"")</f>
        <v/>
      </c>
    </row>
    <row r="82" spans="1:9" x14ac:dyDescent="0.25">
      <c r="A82" s="407">
        <v>80</v>
      </c>
      <c r="B82" s="407" t="str">
        <f ca="1">IFERROR(VLOOKUP(CONCATENATE($C82,"_",COUNTIF($C$3:$C82,$C82)),jednotlivci!$B$5:$U$164,COUNTA(jednotlivci!$B$4:$B$4),0),"")</f>
        <v/>
      </c>
      <c r="C82" s="664">
        <f ca="1">IF(C81=MAX(jednotlivci!T$5:T$164)+1,"",IF(ISERROR(VLOOKUP(A82,jednotlivci!T$5:T$164,1,0)),C81,A82))</f>
        <v>71</v>
      </c>
      <c r="D82" s="814" t="str">
        <f ca="1">IFERROR(VLOOKUP($B82,jednotlivci!$B$5:$U$164,COUNTA(jednotlivci!$B$4:$E$4),0),"")</f>
        <v/>
      </c>
      <c r="E82" s="815" t="str">
        <f ca="1">IFERROR(CONCATENATE(VLOOKUP($B82,jednotlivci!$B$5:$U$164,COUNTA(jednotlivci!$B$4:$H$4),0),"/",VLOOKUP($B82,jednotlivci!$B$5:$U$164,COUNTA(jednotlivci!$B$4:$J$4),0)),"")</f>
        <v/>
      </c>
      <c r="F82" s="816" t="str">
        <f ca="1">IFERROR(VLOOKUP($B82,jednotlivci!$B$5:$U$164,COUNTA(jednotlivci!$B$4:$I$4),0),"")</f>
        <v/>
      </c>
      <c r="G82" s="816" t="str">
        <f ca="1">IFERROR(VLOOKUP($B82,jednotlivci!$B$5:$U$164,COUNTA(jednotlivci!$B$4:$M$4),0),"")</f>
        <v/>
      </c>
      <c r="H82" s="791" t="str">
        <f ca="1">IFERROR(VLOOKUP($B82,jednotlivci!$B$5:$U$164,COUNTA(jednotlivci!$B$4:$O$4),0),"")</f>
        <v/>
      </c>
      <c r="I82" s="663" t="str">
        <f ca="1">IFERROR(VLOOKUP($B82,jednotlivci!$B$5:$U$164,COUNTA(jednotlivci!$B$4:$Q$4),0),"")</f>
        <v/>
      </c>
    </row>
    <row r="83" spans="1:9" x14ac:dyDescent="0.25">
      <c r="A83" s="407">
        <v>81</v>
      </c>
      <c r="B83" s="407" t="str">
        <f ca="1">IFERROR(VLOOKUP(CONCATENATE($C83,"_",COUNTIF($C$3:$C83,$C83)),jednotlivci!$B$5:$U$164,COUNTA(jednotlivci!$B$4:$B$4),0),"")</f>
        <v/>
      </c>
      <c r="C83" s="664">
        <f ca="1">IF(C82=MAX(jednotlivci!T$5:T$164)+1,"",IF(ISERROR(VLOOKUP(A83,jednotlivci!T$5:T$164,1,0)),C82,A83))</f>
        <v>71</v>
      </c>
      <c r="D83" s="814" t="str">
        <f ca="1">IFERROR(VLOOKUP($B83,jednotlivci!$B$5:$U$164,COUNTA(jednotlivci!$B$4:$E$4),0),"")</f>
        <v/>
      </c>
      <c r="E83" s="815" t="str">
        <f ca="1">IFERROR(CONCATENATE(VLOOKUP($B83,jednotlivci!$B$5:$U$164,COUNTA(jednotlivci!$B$4:$H$4),0),"/",VLOOKUP($B83,jednotlivci!$B$5:$U$164,COUNTA(jednotlivci!$B$4:$J$4),0)),"")</f>
        <v/>
      </c>
      <c r="F83" s="816" t="str">
        <f ca="1">IFERROR(VLOOKUP($B83,jednotlivci!$B$5:$U$164,COUNTA(jednotlivci!$B$4:$I$4),0),"")</f>
        <v/>
      </c>
      <c r="G83" s="816" t="str">
        <f ca="1">IFERROR(VLOOKUP($B83,jednotlivci!$B$5:$U$164,COUNTA(jednotlivci!$B$4:$M$4),0),"")</f>
        <v/>
      </c>
      <c r="H83" s="791" t="str">
        <f ca="1">IFERROR(VLOOKUP($B83,jednotlivci!$B$5:$U$164,COUNTA(jednotlivci!$B$4:$O$4),0),"")</f>
        <v/>
      </c>
      <c r="I83" s="663" t="str">
        <f ca="1">IFERROR(VLOOKUP($B83,jednotlivci!$B$5:$U$164,COUNTA(jednotlivci!$B$4:$Q$4),0),"")</f>
        <v/>
      </c>
    </row>
    <row r="84" spans="1:9" x14ac:dyDescent="0.25">
      <c r="A84" s="407">
        <v>82</v>
      </c>
      <c r="B84" s="407" t="str">
        <f ca="1">IFERROR(VLOOKUP(CONCATENATE($C84,"_",COUNTIF($C$3:$C84,$C84)),jednotlivci!$B$5:$U$164,COUNTA(jednotlivci!$B$4:$B$4),0),"")</f>
        <v/>
      </c>
      <c r="C84" s="664">
        <f ca="1">IF(C83=MAX(jednotlivci!T$5:T$164)+1,"",IF(ISERROR(VLOOKUP(A84,jednotlivci!T$5:T$164,1,0)),C83,A84))</f>
        <v>71</v>
      </c>
      <c r="D84" s="814" t="str">
        <f ca="1">IFERROR(VLOOKUP($B84,jednotlivci!$B$5:$U$164,COUNTA(jednotlivci!$B$4:$E$4),0),"")</f>
        <v/>
      </c>
      <c r="E84" s="815" t="str">
        <f ca="1">IFERROR(CONCATENATE(VLOOKUP($B84,jednotlivci!$B$5:$U$164,COUNTA(jednotlivci!$B$4:$H$4),0),"/",VLOOKUP($B84,jednotlivci!$B$5:$U$164,COUNTA(jednotlivci!$B$4:$J$4),0)),"")</f>
        <v/>
      </c>
      <c r="F84" s="816" t="str">
        <f ca="1">IFERROR(VLOOKUP($B84,jednotlivci!$B$5:$U$164,COUNTA(jednotlivci!$B$4:$I$4),0),"")</f>
        <v/>
      </c>
      <c r="G84" s="816" t="str">
        <f ca="1">IFERROR(VLOOKUP($B84,jednotlivci!$B$5:$U$164,COUNTA(jednotlivci!$B$4:$M$4),0),"")</f>
        <v/>
      </c>
      <c r="H84" s="791" t="str">
        <f ca="1">IFERROR(VLOOKUP($B84,jednotlivci!$B$5:$U$164,COUNTA(jednotlivci!$B$4:$O$4),0),"")</f>
        <v/>
      </c>
      <c r="I84" s="663" t="str">
        <f ca="1">IFERROR(VLOOKUP($B84,jednotlivci!$B$5:$U$164,COUNTA(jednotlivci!$B$4:$Q$4),0),"")</f>
        <v/>
      </c>
    </row>
    <row r="85" spans="1:9" x14ac:dyDescent="0.25">
      <c r="A85" s="407">
        <v>83</v>
      </c>
      <c r="B85" s="407" t="str">
        <f ca="1">IFERROR(VLOOKUP(CONCATENATE($C85,"_",COUNTIF($C$3:$C85,$C85)),jednotlivci!$B$5:$U$164,COUNTA(jednotlivci!$B$4:$B$4),0),"")</f>
        <v/>
      </c>
      <c r="C85" s="664">
        <f ca="1">IF(C84=MAX(jednotlivci!T$5:T$164)+1,"",IF(ISERROR(VLOOKUP(A85,jednotlivci!T$5:T$164,1,0)),C84,A85))</f>
        <v>71</v>
      </c>
      <c r="D85" s="814" t="str">
        <f ca="1">IFERROR(VLOOKUP($B85,jednotlivci!$B$5:$U$164,COUNTA(jednotlivci!$B$4:$E$4),0),"")</f>
        <v/>
      </c>
      <c r="E85" s="815" t="str">
        <f ca="1">IFERROR(CONCATENATE(VLOOKUP($B85,jednotlivci!$B$5:$U$164,COUNTA(jednotlivci!$B$4:$H$4),0),"/",VLOOKUP($B85,jednotlivci!$B$5:$U$164,COUNTA(jednotlivci!$B$4:$J$4),0)),"")</f>
        <v/>
      </c>
      <c r="F85" s="816" t="str">
        <f ca="1">IFERROR(VLOOKUP($B85,jednotlivci!$B$5:$U$164,COUNTA(jednotlivci!$B$4:$I$4),0),"")</f>
        <v/>
      </c>
      <c r="G85" s="816" t="str">
        <f ca="1">IFERROR(VLOOKUP($B85,jednotlivci!$B$5:$U$164,COUNTA(jednotlivci!$B$4:$M$4),0),"")</f>
        <v/>
      </c>
      <c r="H85" s="791" t="str">
        <f ca="1">IFERROR(VLOOKUP($B85,jednotlivci!$B$5:$U$164,COUNTA(jednotlivci!$B$4:$O$4),0),"")</f>
        <v/>
      </c>
      <c r="I85" s="663" t="str">
        <f ca="1">IFERROR(VLOOKUP($B85,jednotlivci!$B$5:$U$164,COUNTA(jednotlivci!$B$4:$Q$4),0),"")</f>
        <v/>
      </c>
    </row>
    <row r="86" spans="1:9" x14ac:dyDescent="0.25">
      <c r="A86" s="407">
        <v>84</v>
      </c>
      <c r="B86" s="407" t="str">
        <f ca="1">IFERROR(VLOOKUP(CONCATENATE($C86,"_",COUNTIF($C$3:$C86,$C86)),jednotlivci!$B$5:$U$164,COUNTA(jednotlivci!$B$4:$B$4),0),"")</f>
        <v/>
      </c>
      <c r="C86" s="664">
        <f ca="1">IF(C85=MAX(jednotlivci!T$5:T$164)+1,"",IF(ISERROR(VLOOKUP(A86,jednotlivci!T$5:T$164,1,0)),C85,A86))</f>
        <v>71</v>
      </c>
      <c r="D86" s="814" t="str">
        <f ca="1">IFERROR(VLOOKUP($B86,jednotlivci!$B$5:$U$164,COUNTA(jednotlivci!$B$4:$E$4),0),"")</f>
        <v/>
      </c>
      <c r="E86" s="815" t="str">
        <f ca="1">IFERROR(CONCATENATE(VLOOKUP($B86,jednotlivci!$B$5:$U$164,COUNTA(jednotlivci!$B$4:$H$4),0),"/",VLOOKUP($B86,jednotlivci!$B$5:$U$164,COUNTA(jednotlivci!$B$4:$J$4),0)),"")</f>
        <v/>
      </c>
      <c r="F86" s="816" t="str">
        <f ca="1">IFERROR(VLOOKUP($B86,jednotlivci!$B$5:$U$164,COUNTA(jednotlivci!$B$4:$I$4),0),"")</f>
        <v/>
      </c>
      <c r="G86" s="816" t="str">
        <f ca="1">IFERROR(VLOOKUP($B86,jednotlivci!$B$5:$U$164,COUNTA(jednotlivci!$B$4:$M$4),0),"")</f>
        <v/>
      </c>
      <c r="H86" s="791" t="str">
        <f ca="1">IFERROR(VLOOKUP($B86,jednotlivci!$B$5:$U$164,COUNTA(jednotlivci!$B$4:$O$4),0),"")</f>
        <v/>
      </c>
      <c r="I86" s="663" t="str">
        <f ca="1">IFERROR(VLOOKUP($B86,jednotlivci!$B$5:$U$164,COUNTA(jednotlivci!$B$4:$Q$4),0),"")</f>
        <v/>
      </c>
    </row>
    <row r="87" spans="1:9" x14ac:dyDescent="0.25">
      <c r="A87" s="407">
        <v>85</v>
      </c>
      <c r="B87" s="407" t="str">
        <f ca="1">IFERROR(VLOOKUP(CONCATENATE($C87,"_",COUNTIF($C$3:$C87,$C87)),jednotlivci!$B$5:$U$164,COUNTA(jednotlivci!$B$4:$B$4),0),"")</f>
        <v/>
      </c>
      <c r="C87" s="664">
        <f ca="1">IF(C86=MAX(jednotlivci!T$5:T$164)+1,"",IF(ISERROR(VLOOKUP(A87,jednotlivci!T$5:T$164,1,0)),C86,A87))</f>
        <v>71</v>
      </c>
      <c r="D87" s="814" t="str">
        <f ca="1">IFERROR(VLOOKUP($B87,jednotlivci!$B$5:$U$164,COUNTA(jednotlivci!$B$4:$E$4),0),"")</f>
        <v/>
      </c>
      <c r="E87" s="815" t="str">
        <f ca="1">IFERROR(CONCATENATE(VLOOKUP($B87,jednotlivci!$B$5:$U$164,COUNTA(jednotlivci!$B$4:$H$4),0),"/",VLOOKUP($B87,jednotlivci!$B$5:$U$164,COUNTA(jednotlivci!$B$4:$J$4),0)),"")</f>
        <v/>
      </c>
      <c r="F87" s="816" t="str">
        <f ca="1">IFERROR(VLOOKUP($B87,jednotlivci!$B$5:$U$164,COUNTA(jednotlivci!$B$4:$I$4),0),"")</f>
        <v/>
      </c>
      <c r="G87" s="816" t="str">
        <f ca="1">IFERROR(VLOOKUP($B87,jednotlivci!$B$5:$U$164,COUNTA(jednotlivci!$B$4:$M$4),0),"")</f>
        <v/>
      </c>
      <c r="H87" s="791" t="str">
        <f ca="1">IFERROR(VLOOKUP($B87,jednotlivci!$B$5:$U$164,COUNTA(jednotlivci!$B$4:$O$4),0),"")</f>
        <v/>
      </c>
      <c r="I87" s="663" t="str">
        <f ca="1">IFERROR(VLOOKUP($B87,jednotlivci!$B$5:$U$164,COUNTA(jednotlivci!$B$4:$Q$4),0),"")</f>
        <v/>
      </c>
    </row>
    <row r="88" spans="1:9" x14ac:dyDescent="0.25">
      <c r="A88" s="407">
        <v>86</v>
      </c>
      <c r="B88" s="407" t="str">
        <f ca="1">IFERROR(VLOOKUP(CONCATENATE($C88,"_",COUNTIF($C$3:$C88,$C88)),jednotlivci!$B$5:$U$164,COUNTA(jednotlivci!$B$4:$B$4),0),"")</f>
        <v/>
      </c>
      <c r="C88" s="664">
        <f ca="1">IF(C87=MAX(jednotlivci!T$5:T$164)+1,"",IF(ISERROR(VLOOKUP(A88,jednotlivci!T$5:T$164,1,0)),C87,A88))</f>
        <v>71</v>
      </c>
      <c r="D88" s="814" t="str">
        <f ca="1">IFERROR(VLOOKUP($B88,jednotlivci!$B$5:$U$164,COUNTA(jednotlivci!$B$4:$E$4),0),"")</f>
        <v/>
      </c>
      <c r="E88" s="815" t="str">
        <f ca="1">IFERROR(CONCATENATE(VLOOKUP($B88,jednotlivci!$B$5:$U$164,COUNTA(jednotlivci!$B$4:$H$4),0),"/",VLOOKUP($B88,jednotlivci!$B$5:$U$164,COUNTA(jednotlivci!$B$4:$J$4),0)),"")</f>
        <v/>
      </c>
      <c r="F88" s="816" t="str">
        <f ca="1">IFERROR(VLOOKUP($B88,jednotlivci!$B$5:$U$164,COUNTA(jednotlivci!$B$4:$I$4),0),"")</f>
        <v/>
      </c>
      <c r="G88" s="816" t="str">
        <f ca="1">IFERROR(VLOOKUP($B88,jednotlivci!$B$5:$U$164,COUNTA(jednotlivci!$B$4:$M$4),0),"")</f>
        <v/>
      </c>
      <c r="H88" s="791" t="str">
        <f ca="1">IFERROR(VLOOKUP($B88,jednotlivci!$B$5:$U$164,COUNTA(jednotlivci!$B$4:$O$4),0),"")</f>
        <v/>
      </c>
      <c r="I88" s="663" t="str">
        <f ca="1">IFERROR(VLOOKUP($B88,jednotlivci!$B$5:$U$164,COUNTA(jednotlivci!$B$4:$Q$4),0),"")</f>
        <v/>
      </c>
    </row>
    <row r="89" spans="1:9" x14ac:dyDescent="0.25">
      <c r="A89" s="407">
        <v>87</v>
      </c>
      <c r="B89" s="407" t="str">
        <f ca="1">IFERROR(VLOOKUP(CONCATENATE($C89,"_",COUNTIF($C$3:$C89,$C89)),jednotlivci!$B$5:$U$164,COUNTA(jednotlivci!$B$4:$B$4),0),"")</f>
        <v/>
      </c>
      <c r="C89" s="664">
        <f ca="1">IF(C88=MAX(jednotlivci!T$5:T$164)+1,"",IF(ISERROR(VLOOKUP(A89,jednotlivci!T$5:T$164,1,0)),C88,A89))</f>
        <v>71</v>
      </c>
      <c r="D89" s="814" t="str">
        <f ca="1">IFERROR(VLOOKUP($B89,jednotlivci!$B$5:$U$164,COUNTA(jednotlivci!$B$4:$E$4),0),"")</f>
        <v/>
      </c>
      <c r="E89" s="815" t="str">
        <f ca="1">IFERROR(CONCATENATE(VLOOKUP($B89,jednotlivci!$B$5:$U$164,COUNTA(jednotlivci!$B$4:$H$4),0),"/",VLOOKUP($B89,jednotlivci!$B$5:$U$164,COUNTA(jednotlivci!$B$4:$J$4),0)),"")</f>
        <v/>
      </c>
      <c r="F89" s="816" t="str">
        <f ca="1">IFERROR(VLOOKUP($B89,jednotlivci!$B$5:$U$164,COUNTA(jednotlivci!$B$4:$I$4),0),"")</f>
        <v/>
      </c>
      <c r="G89" s="816" t="str">
        <f ca="1">IFERROR(VLOOKUP($B89,jednotlivci!$B$5:$U$164,COUNTA(jednotlivci!$B$4:$M$4),0),"")</f>
        <v/>
      </c>
      <c r="H89" s="791" t="str">
        <f ca="1">IFERROR(VLOOKUP($B89,jednotlivci!$B$5:$U$164,COUNTA(jednotlivci!$B$4:$O$4),0),"")</f>
        <v/>
      </c>
      <c r="I89" s="663" t="str">
        <f ca="1">IFERROR(VLOOKUP($B89,jednotlivci!$B$5:$U$164,COUNTA(jednotlivci!$B$4:$Q$4),0),"")</f>
        <v/>
      </c>
    </row>
    <row r="90" spans="1:9" x14ac:dyDescent="0.25">
      <c r="A90" s="407">
        <v>88</v>
      </c>
      <c r="B90" s="407" t="str">
        <f ca="1">IFERROR(VLOOKUP(CONCATENATE($C90,"_",COUNTIF($C$3:$C90,$C90)),jednotlivci!$B$5:$U$164,COUNTA(jednotlivci!$B$4:$B$4),0),"")</f>
        <v/>
      </c>
      <c r="C90" s="664">
        <f ca="1">IF(C89=MAX(jednotlivci!T$5:T$164)+1,"",IF(ISERROR(VLOOKUP(A90,jednotlivci!T$5:T$164,1,0)),C89,A90))</f>
        <v>71</v>
      </c>
      <c r="D90" s="660" t="str">
        <f ca="1">IFERROR(VLOOKUP($B90,jednotlivci!$B$5:$U$164,COUNTA(jednotlivci!$B$4:$E$4),0),"")</f>
        <v/>
      </c>
      <c r="E90" s="661" t="str">
        <f ca="1">IFERROR(CONCATENATE(VLOOKUP($B90,jednotlivci!$B$5:$U$164,COUNTA(jednotlivci!$B$4:$H$4),0),"/",VLOOKUP($B90,jednotlivci!$B$5:$U$164,COUNTA(jednotlivci!$B$4:$J$4),0)),"")</f>
        <v/>
      </c>
      <c r="F90" s="739" t="str">
        <f ca="1">IFERROR(VLOOKUP($B90,jednotlivci!$B$5:$U$164,COUNTA(jednotlivci!$B$4:$I$4),0),"")</f>
        <v/>
      </c>
      <c r="G90" s="739" t="str">
        <f ca="1">IFERROR(VLOOKUP($B90,jednotlivci!$B$5:$U$164,COUNTA(jednotlivci!$B$4:$M$4),0),"")</f>
        <v/>
      </c>
      <c r="H90" s="662" t="str">
        <f ca="1">IFERROR(VLOOKUP($B90,jednotlivci!$B$5:$U$164,COUNTA(jednotlivci!$B$4:$O$4),0),"")</f>
        <v/>
      </c>
      <c r="I90" s="663" t="str">
        <f ca="1">IFERROR(VLOOKUP($B90,jednotlivci!$B$5:$U$164,COUNTA(jednotlivci!$B$4:$Q$4),0),"")</f>
        <v/>
      </c>
    </row>
    <row r="91" spans="1:9" x14ac:dyDescent="0.25">
      <c r="A91" s="407">
        <v>89</v>
      </c>
      <c r="B91" s="407" t="str">
        <f ca="1">IFERROR(VLOOKUP(CONCATENATE($C91,"_",COUNTIF($C$3:$C91,$C91)),jednotlivci!$B$5:$U$164,COUNTA(jednotlivci!$B$4:$B$4),0),"")</f>
        <v/>
      </c>
      <c r="C91" s="664">
        <f ca="1">IF(C90=MAX(jednotlivci!T$5:T$164)+1,"",IF(ISERROR(VLOOKUP(A91,jednotlivci!T$5:T$164,1,0)),C90,A91))</f>
        <v>71</v>
      </c>
      <c r="D91" s="660" t="str">
        <f ca="1">IFERROR(VLOOKUP($B91,jednotlivci!$B$5:$U$164,COUNTA(jednotlivci!$B$4:$E$4),0),"")</f>
        <v/>
      </c>
      <c r="E91" s="661" t="str">
        <f ca="1">IFERROR(CONCATENATE(VLOOKUP($B91,jednotlivci!$B$5:$U$164,COUNTA(jednotlivci!$B$4:$H$4),0),"/",VLOOKUP($B91,jednotlivci!$B$5:$U$164,COUNTA(jednotlivci!$B$4:$J$4),0)),"")</f>
        <v/>
      </c>
      <c r="F91" s="739" t="str">
        <f ca="1">IFERROR(VLOOKUP($B91,jednotlivci!$B$5:$U$164,COUNTA(jednotlivci!$B$4:$I$4),0),"")</f>
        <v/>
      </c>
      <c r="G91" s="739" t="str">
        <f ca="1">IFERROR(VLOOKUP($B91,jednotlivci!$B$5:$U$164,COUNTA(jednotlivci!$B$4:$M$4),0),"")</f>
        <v/>
      </c>
      <c r="H91" s="662" t="str">
        <f ca="1">IFERROR(VLOOKUP($B91,jednotlivci!$B$5:$U$164,COUNTA(jednotlivci!$B$4:$O$4),0),"")</f>
        <v/>
      </c>
      <c r="I91" s="663" t="str">
        <f ca="1">IFERROR(VLOOKUP($B91,jednotlivci!$B$5:$U$164,COUNTA(jednotlivci!$B$4:$Q$4),0),"")</f>
        <v/>
      </c>
    </row>
    <row r="92" spans="1:9" x14ac:dyDescent="0.25">
      <c r="A92" s="407">
        <v>90</v>
      </c>
      <c r="B92" s="407" t="str">
        <f ca="1">IFERROR(VLOOKUP(CONCATENATE($C92,"_",COUNTIF($C$3:$C92,$C92)),jednotlivci!$B$5:$U$164,COUNTA(jednotlivci!$B$4:$B$4),0),"")</f>
        <v/>
      </c>
      <c r="C92" s="664">
        <f ca="1">IF(C91=MAX(jednotlivci!T$5:T$164)+1,"",IF(ISERROR(VLOOKUP(A92,jednotlivci!T$5:T$164,1,0)),C91,A92))</f>
        <v>71</v>
      </c>
      <c r="D92" s="660" t="str">
        <f ca="1">IFERROR(VLOOKUP($B92,jednotlivci!$B$5:$U$164,COUNTA(jednotlivci!$B$4:$E$4),0),"")</f>
        <v/>
      </c>
      <c r="E92" s="661" t="str">
        <f ca="1">IFERROR(CONCATENATE(VLOOKUP($B92,jednotlivci!$B$5:$U$164,COUNTA(jednotlivci!$B$4:$H$4),0),"/",VLOOKUP($B92,jednotlivci!$B$5:$U$164,COUNTA(jednotlivci!$B$4:$J$4),0)),"")</f>
        <v/>
      </c>
      <c r="F92" s="739" t="str">
        <f ca="1">IFERROR(VLOOKUP($B92,jednotlivci!$B$5:$U$164,COUNTA(jednotlivci!$B$4:$I$4),0),"")</f>
        <v/>
      </c>
      <c r="G92" s="739" t="str">
        <f ca="1">IFERROR(VLOOKUP($B92,jednotlivci!$B$5:$U$164,COUNTA(jednotlivci!$B$4:$M$4),0),"")</f>
        <v/>
      </c>
      <c r="H92" s="662" t="str">
        <f ca="1">IFERROR(VLOOKUP($B92,jednotlivci!$B$5:$U$164,COUNTA(jednotlivci!$B$4:$O$4),0),"")</f>
        <v/>
      </c>
      <c r="I92" s="663" t="str">
        <f ca="1">IFERROR(VLOOKUP($B92,jednotlivci!$B$5:$U$164,COUNTA(jednotlivci!$B$4:$Q$4),0),"")</f>
        <v/>
      </c>
    </row>
    <row r="93" spans="1:9" x14ac:dyDescent="0.25">
      <c r="A93" s="407">
        <v>91</v>
      </c>
      <c r="B93" s="407" t="str">
        <f ca="1">IFERROR(VLOOKUP(CONCATENATE($C93,"_",COUNTIF($C$3:$C93,$C93)),jednotlivci!$B$5:$U$164,COUNTA(jednotlivci!$B$4:$B$4),0),"")</f>
        <v/>
      </c>
      <c r="C93" s="664">
        <f ca="1">IF(C92=MAX(jednotlivci!T$5:T$164)+1,"",IF(ISERROR(VLOOKUP(A93,jednotlivci!T$5:T$164,1,0)),C92,A93))</f>
        <v>71</v>
      </c>
      <c r="D93" s="660" t="str">
        <f ca="1">IFERROR(VLOOKUP($B93,jednotlivci!$B$5:$U$164,COUNTA(jednotlivci!$B$4:$E$4),0),"")</f>
        <v/>
      </c>
      <c r="E93" s="661" t="str">
        <f ca="1">IFERROR(CONCATENATE(VLOOKUP($B93,jednotlivci!$B$5:$U$164,COUNTA(jednotlivci!$B$4:$H$4),0),"/",VLOOKUP($B93,jednotlivci!$B$5:$U$164,COUNTA(jednotlivci!$B$4:$J$4),0)),"")</f>
        <v/>
      </c>
      <c r="F93" s="739" t="str">
        <f ca="1">IFERROR(VLOOKUP($B93,jednotlivci!$B$5:$U$164,COUNTA(jednotlivci!$B$4:$I$4),0),"")</f>
        <v/>
      </c>
      <c r="G93" s="739" t="str">
        <f ca="1">IFERROR(VLOOKUP($B93,jednotlivci!$B$5:$U$164,COUNTA(jednotlivci!$B$4:$M$4),0),"")</f>
        <v/>
      </c>
      <c r="H93" s="662" t="str">
        <f ca="1">IFERROR(VLOOKUP($B93,jednotlivci!$B$5:$U$164,COUNTA(jednotlivci!$B$4:$O$4),0),"")</f>
        <v/>
      </c>
      <c r="I93" s="663" t="str">
        <f ca="1">IFERROR(VLOOKUP($B93,jednotlivci!$B$5:$U$164,COUNTA(jednotlivci!$B$4:$Q$4),0),"")</f>
        <v/>
      </c>
    </row>
    <row r="94" spans="1:9" x14ac:dyDescent="0.25">
      <c r="A94" s="407">
        <v>92</v>
      </c>
      <c r="B94" s="407" t="str">
        <f ca="1">IFERROR(VLOOKUP(CONCATENATE($C94,"_",COUNTIF($C$3:$C94,$C94)),jednotlivci!$B$5:$U$164,COUNTA(jednotlivci!$B$4:$B$4),0),"")</f>
        <v/>
      </c>
      <c r="C94" s="664">
        <f ca="1">IF(C93=MAX(jednotlivci!T$5:T$164)+1,"",IF(ISERROR(VLOOKUP(A94,jednotlivci!T$5:T$164,1,0)),C93,A94))</f>
        <v>71</v>
      </c>
      <c r="D94" s="660" t="str">
        <f ca="1">IFERROR(VLOOKUP($B94,jednotlivci!$B$5:$U$164,COUNTA(jednotlivci!$B$4:$E$4),0),"")</f>
        <v/>
      </c>
      <c r="E94" s="661" t="str">
        <f ca="1">IFERROR(CONCATENATE(VLOOKUP($B94,jednotlivci!$B$5:$U$164,COUNTA(jednotlivci!$B$4:$H$4),0),"/",VLOOKUP($B94,jednotlivci!$B$5:$U$164,COUNTA(jednotlivci!$B$4:$J$4),0)),"")</f>
        <v/>
      </c>
      <c r="F94" s="739" t="str">
        <f ca="1">IFERROR(VLOOKUP($B94,jednotlivci!$B$5:$U$164,COUNTA(jednotlivci!$B$4:$I$4),0),"")</f>
        <v/>
      </c>
      <c r="G94" s="739" t="str">
        <f ca="1">IFERROR(VLOOKUP($B94,jednotlivci!$B$5:$U$164,COUNTA(jednotlivci!$B$4:$M$4),0),"")</f>
        <v/>
      </c>
      <c r="H94" s="662" t="str">
        <f ca="1">IFERROR(VLOOKUP($B94,jednotlivci!$B$5:$U$164,COUNTA(jednotlivci!$B$4:$O$4),0),"")</f>
        <v/>
      </c>
      <c r="I94" s="663" t="str">
        <f ca="1">IFERROR(VLOOKUP($B94,jednotlivci!$B$5:$U$164,COUNTA(jednotlivci!$B$4:$Q$4),0),"")</f>
        <v/>
      </c>
    </row>
    <row r="95" spans="1:9" x14ac:dyDescent="0.25">
      <c r="A95" s="407">
        <v>93</v>
      </c>
      <c r="B95" s="407" t="str">
        <f ca="1">IFERROR(VLOOKUP(CONCATENATE($C95,"_",COUNTIF($C$3:$C95,$C95)),jednotlivci!$B$5:$U$164,COUNTA(jednotlivci!$B$4:$B$4),0),"")</f>
        <v/>
      </c>
      <c r="C95" s="664">
        <f ca="1">IF(C94=MAX(jednotlivci!T$5:T$164)+1,"",IF(ISERROR(VLOOKUP(A95,jednotlivci!T$5:T$164,1,0)),C94,A95))</f>
        <v>71</v>
      </c>
      <c r="D95" s="660" t="str">
        <f ca="1">IFERROR(VLOOKUP($B95,jednotlivci!$B$5:$U$164,COUNTA(jednotlivci!$B$4:$E$4),0),"")</f>
        <v/>
      </c>
      <c r="E95" s="661" t="str">
        <f ca="1">IFERROR(CONCATENATE(VLOOKUP($B95,jednotlivci!$B$5:$U$164,COUNTA(jednotlivci!$B$4:$H$4),0),"/",VLOOKUP($B95,jednotlivci!$B$5:$U$164,COUNTA(jednotlivci!$B$4:$J$4),0)),"")</f>
        <v/>
      </c>
      <c r="F95" s="739" t="str">
        <f ca="1">IFERROR(VLOOKUP($B95,jednotlivci!$B$5:$U$164,COUNTA(jednotlivci!$B$4:$I$4),0),"")</f>
        <v/>
      </c>
      <c r="G95" s="739" t="str">
        <f ca="1">IFERROR(VLOOKUP($B95,jednotlivci!$B$5:$U$164,COUNTA(jednotlivci!$B$4:$M$4),0),"")</f>
        <v/>
      </c>
      <c r="H95" s="662" t="str">
        <f ca="1">IFERROR(VLOOKUP($B95,jednotlivci!$B$5:$U$164,COUNTA(jednotlivci!$B$4:$O$4),0),"")</f>
        <v/>
      </c>
      <c r="I95" s="663" t="str">
        <f ca="1">IFERROR(VLOOKUP($B95,jednotlivci!$B$5:$U$164,COUNTA(jednotlivci!$B$4:$Q$4),0),"")</f>
        <v/>
      </c>
    </row>
    <row r="96" spans="1:9" x14ac:dyDescent="0.25">
      <c r="A96" s="407">
        <v>94</v>
      </c>
      <c r="B96" s="407" t="str">
        <f ca="1">IFERROR(VLOOKUP(CONCATENATE($C96,"_",COUNTIF($C$3:$C96,$C96)),jednotlivci!$B$5:$U$164,COUNTA(jednotlivci!$B$4:$B$4),0),"")</f>
        <v/>
      </c>
      <c r="C96" s="664">
        <f ca="1">IF(C95=MAX(jednotlivci!T$5:T$164)+1,"",IF(ISERROR(VLOOKUP(A96,jednotlivci!T$5:T$164,1,0)),C95,A96))</f>
        <v>71</v>
      </c>
      <c r="D96" s="660" t="str">
        <f ca="1">IFERROR(VLOOKUP($B96,jednotlivci!$B$5:$U$164,COUNTA(jednotlivci!$B$4:$E$4),0),"")</f>
        <v/>
      </c>
      <c r="E96" s="661" t="str">
        <f ca="1">IFERROR(CONCATENATE(VLOOKUP($B96,jednotlivci!$B$5:$U$164,COUNTA(jednotlivci!$B$4:$H$4),0),"/",VLOOKUP($B96,jednotlivci!$B$5:$U$164,COUNTA(jednotlivci!$B$4:$J$4),0)),"")</f>
        <v/>
      </c>
      <c r="F96" s="739" t="str">
        <f ca="1">IFERROR(VLOOKUP($B96,jednotlivci!$B$5:$U$164,COUNTA(jednotlivci!$B$4:$I$4),0),"")</f>
        <v/>
      </c>
      <c r="G96" s="739" t="str">
        <f ca="1">IFERROR(VLOOKUP($B96,jednotlivci!$B$5:$U$164,COUNTA(jednotlivci!$B$4:$M$4),0),"")</f>
        <v/>
      </c>
      <c r="H96" s="662" t="str">
        <f ca="1">IFERROR(VLOOKUP($B96,jednotlivci!$B$5:$U$164,COUNTA(jednotlivci!$B$4:$O$4),0),"")</f>
        <v/>
      </c>
      <c r="I96" s="663" t="str">
        <f ca="1">IFERROR(VLOOKUP($B96,jednotlivci!$B$5:$U$164,COUNTA(jednotlivci!$B$4:$Q$4),0),"")</f>
        <v/>
      </c>
    </row>
    <row r="97" spans="1:9" x14ac:dyDescent="0.25">
      <c r="A97" s="407">
        <v>95</v>
      </c>
      <c r="B97" s="407" t="str">
        <f ca="1">IFERROR(VLOOKUP(CONCATENATE($C97,"_",COUNTIF($C$3:$C97,$C97)),jednotlivci!$B$5:$U$164,COUNTA(jednotlivci!$B$4:$B$4),0),"")</f>
        <v/>
      </c>
      <c r="C97" s="664">
        <f ca="1">IF(C96=MAX(jednotlivci!T$5:T$164)+1,"",IF(ISERROR(VLOOKUP(A97,jednotlivci!T$5:T$164,1,0)),C96,A97))</f>
        <v>71</v>
      </c>
      <c r="D97" s="660" t="str">
        <f ca="1">IFERROR(VLOOKUP($B97,jednotlivci!$B$5:$U$164,COUNTA(jednotlivci!$B$4:$E$4),0),"")</f>
        <v/>
      </c>
      <c r="E97" s="661" t="str">
        <f ca="1">IFERROR(CONCATENATE(VLOOKUP($B97,jednotlivci!$B$5:$U$164,COUNTA(jednotlivci!$B$4:$H$4),0),"/",VLOOKUP($B97,jednotlivci!$B$5:$U$164,COUNTA(jednotlivci!$B$4:$J$4),0)),"")</f>
        <v/>
      </c>
      <c r="F97" s="739" t="str">
        <f ca="1">IFERROR(VLOOKUP($B97,jednotlivci!$B$5:$U$164,COUNTA(jednotlivci!$B$4:$I$4),0),"")</f>
        <v/>
      </c>
      <c r="G97" s="739" t="str">
        <f ca="1">IFERROR(VLOOKUP($B97,jednotlivci!$B$5:$U$164,COUNTA(jednotlivci!$B$4:$M$4),0),"")</f>
        <v/>
      </c>
      <c r="H97" s="662" t="str">
        <f ca="1">IFERROR(VLOOKUP($B97,jednotlivci!$B$5:$U$164,COUNTA(jednotlivci!$B$4:$O$4),0),"")</f>
        <v/>
      </c>
      <c r="I97" s="663" t="str">
        <f ca="1">IFERROR(VLOOKUP($B97,jednotlivci!$B$5:$U$164,COUNTA(jednotlivci!$B$4:$Q$4),0),"")</f>
        <v/>
      </c>
    </row>
    <row r="98" spans="1:9" x14ac:dyDescent="0.25">
      <c r="A98" s="407">
        <v>96</v>
      </c>
      <c r="B98" s="407" t="str">
        <f ca="1">IFERROR(VLOOKUP(CONCATENATE($C98,"_",COUNTIF($C$3:$C98,$C98)),jednotlivci!$B$5:$U$164,COUNTA(jednotlivci!$B$4:$B$4),0),"")</f>
        <v/>
      </c>
      <c r="C98" s="664">
        <f ca="1">IF(C97=MAX(jednotlivci!T$5:T$164)+1,"",IF(ISERROR(VLOOKUP(A98,jednotlivci!T$5:T$164,1,0)),C97,A98))</f>
        <v>71</v>
      </c>
      <c r="D98" s="660" t="str">
        <f ca="1">IFERROR(VLOOKUP($B98,jednotlivci!$B$5:$U$164,COUNTA(jednotlivci!$B$4:$E$4),0),"")</f>
        <v/>
      </c>
      <c r="E98" s="661" t="str">
        <f ca="1">IFERROR(CONCATENATE(VLOOKUP($B98,jednotlivci!$B$5:$U$164,COUNTA(jednotlivci!$B$4:$H$4),0),"/",VLOOKUP($B98,jednotlivci!$B$5:$U$164,COUNTA(jednotlivci!$B$4:$J$4),0)),"")</f>
        <v/>
      </c>
      <c r="F98" s="739" t="str">
        <f ca="1">IFERROR(VLOOKUP($B98,jednotlivci!$B$5:$U$164,COUNTA(jednotlivci!$B$4:$I$4),0),"")</f>
        <v/>
      </c>
      <c r="G98" s="739" t="str">
        <f ca="1">IFERROR(VLOOKUP($B98,jednotlivci!$B$5:$U$164,COUNTA(jednotlivci!$B$4:$M$4),0),"")</f>
        <v/>
      </c>
      <c r="H98" s="662" t="str">
        <f ca="1">IFERROR(VLOOKUP($B98,jednotlivci!$B$5:$U$164,COUNTA(jednotlivci!$B$4:$O$4),0),"")</f>
        <v/>
      </c>
      <c r="I98" s="663" t="str">
        <f ca="1">IFERROR(VLOOKUP($B98,jednotlivci!$B$5:$U$164,COUNTA(jednotlivci!$B$4:$Q$4),0),"")</f>
        <v/>
      </c>
    </row>
    <row r="99" spans="1:9" x14ac:dyDescent="0.25">
      <c r="A99" s="407">
        <v>97</v>
      </c>
      <c r="B99" s="407" t="str">
        <f ca="1">IFERROR(VLOOKUP(CONCATENATE($C99,"_",COUNTIF($C$3:$C99,$C99)),jednotlivci!$B$5:$U$164,COUNTA(jednotlivci!$B$4:$B$4),0),"")</f>
        <v/>
      </c>
      <c r="C99" s="664">
        <f ca="1">IF(C98=MAX(jednotlivci!T$5:T$164)+1,"",IF(ISERROR(VLOOKUP(A99,jednotlivci!T$5:T$164,1,0)),C98,A99))</f>
        <v>71</v>
      </c>
      <c r="D99" s="660" t="str">
        <f ca="1">IFERROR(VLOOKUP($B99,jednotlivci!$B$5:$U$164,COUNTA(jednotlivci!$B$4:$E$4),0),"")</f>
        <v/>
      </c>
      <c r="E99" s="661" t="str">
        <f ca="1">IFERROR(CONCATENATE(VLOOKUP($B99,jednotlivci!$B$5:$U$164,COUNTA(jednotlivci!$B$4:$H$4),0),"/",VLOOKUP($B99,jednotlivci!$B$5:$U$164,COUNTA(jednotlivci!$B$4:$J$4),0)),"")</f>
        <v/>
      </c>
      <c r="F99" s="739" t="str">
        <f ca="1">IFERROR(VLOOKUP($B99,jednotlivci!$B$5:$U$164,COUNTA(jednotlivci!$B$4:$I$4),0),"")</f>
        <v/>
      </c>
      <c r="G99" s="739" t="str">
        <f ca="1">IFERROR(VLOOKUP($B99,jednotlivci!$B$5:$U$164,COUNTA(jednotlivci!$B$4:$M$4),0),"")</f>
        <v/>
      </c>
      <c r="H99" s="662" t="str">
        <f ca="1">IFERROR(VLOOKUP($B99,jednotlivci!$B$5:$U$164,COUNTA(jednotlivci!$B$4:$O$4),0),"")</f>
        <v/>
      </c>
      <c r="I99" s="663" t="str">
        <f ca="1">IFERROR(VLOOKUP($B99,jednotlivci!$B$5:$U$164,COUNTA(jednotlivci!$B$4:$Q$4),0),"")</f>
        <v/>
      </c>
    </row>
    <row r="100" spans="1:9" x14ac:dyDescent="0.25">
      <c r="A100" s="407">
        <v>98</v>
      </c>
      <c r="B100" s="407" t="str">
        <f ca="1">IFERROR(VLOOKUP(CONCATENATE($C100,"_",COUNTIF($C$3:$C100,$C100)),jednotlivci!$B$5:$U$164,COUNTA(jednotlivci!$B$4:$B$4),0),"")</f>
        <v/>
      </c>
      <c r="C100" s="664">
        <f ca="1">IF(C99=MAX(jednotlivci!T$5:T$164)+1,"",IF(ISERROR(VLOOKUP(A100,jednotlivci!T$5:T$164,1,0)),C99,A100))</f>
        <v>71</v>
      </c>
      <c r="D100" s="660" t="str">
        <f ca="1">IFERROR(VLOOKUP($B100,jednotlivci!$B$5:$U$164,COUNTA(jednotlivci!$B$4:$E$4),0),"")</f>
        <v/>
      </c>
      <c r="E100" s="661" t="str">
        <f ca="1">IFERROR(CONCATENATE(VLOOKUP($B100,jednotlivci!$B$5:$U$164,COUNTA(jednotlivci!$B$4:$H$4),0),"/",VLOOKUP($B100,jednotlivci!$B$5:$U$164,COUNTA(jednotlivci!$B$4:$J$4),0)),"")</f>
        <v/>
      </c>
      <c r="F100" s="739" t="str">
        <f ca="1">IFERROR(VLOOKUP($B100,jednotlivci!$B$5:$U$164,COUNTA(jednotlivci!$B$4:$I$4),0),"")</f>
        <v/>
      </c>
      <c r="G100" s="739" t="str">
        <f ca="1">IFERROR(VLOOKUP($B100,jednotlivci!$B$5:$U$164,COUNTA(jednotlivci!$B$4:$M$4),0),"")</f>
        <v/>
      </c>
      <c r="H100" s="662" t="str">
        <f ca="1">IFERROR(VLOOKUP($B100,jednotlivci!$B$5:$U$164,COUNTA(jednotlivci!$B$4:$O$4),0),"")</f>
        <v/>
      </c>
      <c r="I100" s="663" t="str">
        <f ca="1">IFERROR(VLOOKUP($B100,jednotlivci!$B$5:$U$164,COUNTA(jednotlivci!$B$4:$Q$4),0),"")</f>
        <v/>
      </c>
    </row>
    <row r="101" spans="1:9" x14ac:dyDescent="0.25">
      <c r="A101" s="407">
        <v>99</v>
      </c>
      <c r="B101" s="407" t="str">
        <f ca="1">IFERROR(VLOOKUP(CONCATENATE($C101,"_",COUNTIF($C$3:$C101,$C101)),jednotlivci!$B$5:$U$164,COUNTA(jednotlivci!$B$4:$B$4),0),"")</f>
        <v/>
      </c>
      <c r="C101" s="664">
        <f ca="1">IF(C100=MAX(jednotlivci!T$5:T$164)+1,"",IF(ISERROR(VLOOKUP(A101,jednotlivci!T$5:T$164,1,0)),C100,A101))</f>
        <v>71</v>
      </c>
      <c r="D101" s="660" t="str">
        <f ca="1">IFERROR(VLOOKUP($B101,jednotlivci!$B$5:$U$164,COUNTA(jednotlivci!$B$4:$E$4),0),"")</f>
        <v/>
      </c>
      <c r="E101" s="661" t="str">
        <f ca="1">IFERROR(CONCATENATE(VLOOKUP($B101,jednotlivci!$B$5:$U$164,COUNTA(jednotlivci!$B$4:$H$4),0),"/",VLOOKUP($B101,jednotlivci!$B$5:$U$164,COUNTA(jednotlivci!$B$4:$J$4),0)),"")</f>
        <v/>
      </c>
      <c r="F101" s="739" t="str">
        <f ca="1">IFERROR(VLOOKUP($B101,jednotlivci!$B$5:$U$164,COUNTA(jednotlivci!$B$4:$I$4),0),"")</f>
        <v/>
      </c>
      <c r="G101" s="739" t="str">
        <f ca="1">IFERROR(VLOOKUP($B101,jednotlivci!$B$5:$U$164,COUNTA(jednotlivci!$B$4:$M$4),0),"")</f>
        <v/>
      </c>
      <c r="H101" s="662" t="str">
        <f ca="1">IFERROR(VLOOKUP($B101,jednotlivci!$B$5:$U$164,COUNTA(jednotlivci!$B$4:$O$4),0),"")</f>
        <v/>
      </c>
      <c r="I101" s="663" t="str">
        <f ca="1">IFERROR(VLOOKUP($B101,jednotlivci!$B$5:$U$164,COUNTA(jednotlivci!$B$4:$Q$4),0),"")</f>
        <v/>
      </c>
    </row>
    <row r="102" spans="1:9" x14ac:dyDescent="0.25">
      <c r="A102" s="407">
        <v>100</v>
      </c>
      <c r="B102" s="407" t="str">
        <f ca="1">IFERROR(VLOOKUP(CONCATENATE($C102,"_",COUNTIF($C$3:$C102,$C102)),jednotlivci!$B$5:$U$164,COUNTA(jednotlivci!$B$4:$B$4),0),"")</f>
        <v/>
      </c>
      <c r="C102" s="664">
        <f ca="1">IF(C101=MAX(jednotlivci!T$5:T$164)+1,"",IF(ISERROR(VLOOKUP(A102,jednotlivci!T$5:T$164,1,0)),C101,A102))</f>
        <v>71</v>
      </c>
      <c r="D102" s="660" t="str">
        <f ca="1">IFERROR(VLOOKUP($B102,jednotlivci!$B$5:$U$164,COUNTA(jednotlivci!$B$4:$E$4),0),"")</f>
        <v/>
      </c>
      <c r="E102" s="661" t="str">
        <f ca="1">IFERROR(CONCATENATE(VLOOKUP($B102,jednotlivci!$B$5:$U$164,COUNTA(jednotlivci!$B$4:$H$4),0),"/",VLOOKUP($B102,jednotlivci!$B$5:$U$164,COUNTA(jednotlivci!$B$4:$J$4),0)),"")</f>
        <v/>
      </c>
      <c r="F102" s="739" t="str">
        <f ca="1">IFERROR(VLOOKUP($B102,jednotlivci!$B$5:$U$164,COUNTA(jednotlivci!$B$4:$I$4),0),"")</f>
        <v/>
      </c>
      <c r="G102" s="739" t="str">
        <f ca="1">IFERROR(VLOOKUP($B102,jednotlivci!$B$5:$U$164,COUNTA(jednotlivci!$B$4:$M$4),0),"")</f>
        <v/>
      </c>
      <c r="H102" s="662" t="str">
        <f ca="1">IFERROR(VLOOKUP($B102,jednotlivci!$B$5:$U$164,COUNTA(jednotlivci!$B$4:$O$4),0),"")</f>
        <v/>
      </c>
      <c r="I102" s="663" t="str">
        <f ca="1">IFERROR(VLOOKUP($B102,jednotlivci!$B$5:$U$164,COUNTA(jednotlivci!$B$4:$Q$4),0),"")</f>
        <v/>
      </c>
    </row>
    <row r="103" spans="1:9" x14ac:dyDescent="0.25">
      <c r="A103" s="407">
        <v>101</v>
      </c>
      <c r="B103" s="407" t="str">
        <f ca="1">IFERROR(VLOOKUP(CONCATENATE($C103,"_",COUNTIF($C$3:$C103,$C103)),jednotlivci!$B$5:$U$164,COUNTA(jednotlivci!$B$4:$B$4),0),"")</f>
        <v/>
      </c>
      <c r="C103" s="664">
        <f ca="1">IF(C102=MAX(jednotlivci!T$5:T$164)+1,"",IF(ISERROR(VLOOKUP(A103,jednotlivci!T$5:T$164,1,0)),C102,A103))</f>
        <v>71</v>
      </c>
      <c r="D103" s="660" t="str">
        <f ca="1">IFERROR(VLOOKUP($B103,jednotlivci!$B$5:$U$164,COUNTA(jednotlivci!$B$4:$E$4),0),"")</f>
        <v/>
      </c>
      <c r="E103" s="661" t="str">
        <f ca="1">IFERROR(CONCATENATE(VLOOKUP($B103,jednotlivci!$B$5:$U$164,COUNTA(jednotlivci!$B$4:$H$4),0),"/",VLOOKUP($B103,jednotlivci!$B$5:$U$164,COUNTA(jednotlivci!$B$4:$J$4),0)),"")</f>
        <v/>
      </c>
      <c r="F103" s="739" t="str">
        <f ca="1">IFERROR(VLOOKUP($B103,jednotlivci!$B$5:$U$164,COUNTA(jednotlivci!$B$4:$I$4),0),"")</f>
        <v/>
      </c>
      <c r="G103" s="739" t="str">
        <f ca="1">IFERROR(VLOOKUP($B103,jednotlivci!$B$5:$U$164,COUNTA(jednotlivci!$B$4:$M$4),0),"")</f>
        <v/>
      </c>
      <c r="H103" s="662" t="str">
        <f ca="1">IFERROR(VLOOKUP($B103,jednotlivci!$B$5:$U$164,COUNTA(jednotlivci!$B$4:$O$4),0),"")</f>
        <v/>
      </c>
      <c r="I103" s="663" t="str">
        <f ca="1">IFERROR(VLOOKUP($B103,jednotlivci!$B$5:$U$164,COUNTA(jednotlivci!$B$4:$Q$4),0),"")</f>
        <v/>
      </c>
    </row>
    <row r="104" spans="1:9" x14ac:dyDescent="0.25">
      <c r="A104" s="407">
        <v>102</v>
      </c>
      <c r="B104" s="407" t="str">
        <f ca="1">IFERROR(VLOOKUP(CONCATENATE($C104,"_",COUNTIF($C$3:$C104,$C104)),jednotlivci!$B$5:$U$164,COUNTA(jednotlivci!$B$4:$B$4),0),"")</f>
        <v/>
      </c>
      <c r="C104" s="664">
        <f ca="1">IF(C103=MAX(jednotlivci!T$5:T$164)+1,"",IF(ISERROR(VLOOKUP(A104,jednotlivci!T$5:T$164,1,0)),C103,A104))</f>
        <v>71</v>
      </c>
      <c r="D104" s="660" t="str">
        <f ca="1">IFERROR(VLOOKUP($B104,jednotlivci!$B$5:$U$164,COUNTA(jednotlivci!$B$4:$E$4),0),"")</f>
        <v/>
      </c>
      <c r="E104" s="661" t="str">
        <f ca="1">IFERROR(CONCATENATE(VLOOKUP($B104,jednotlivci!$B$5:$U$164,COUNTA(jednotlivci!$B$4:$H$4),0),"/",VLOOKUP($B104,jednotlivci!$B$5:$U$164,COUNTA(jednotlivci!$B$4:$J$4),0)),"")</f>
        <v/>
      </c>
      <c r="F104" s="739" t="str">
        <f ca="1">IFERROR(VLOOKUP($B104,jednotlivci!$B$5:$U$164,COUNTA(jednotlivci!$B$4:$I$4),0),"")</f>
        <v/>
      </c>
      <c r="G104" s="739" t="str">
        <f ca="1">IFERROR(VLOOKUP($B104,jednotlivci!$B$5:$U$164,COUNTA(jednotlivci!$B$4:$M$4),0),"")</f>
        <v/>
      </c>
      <c r="H104" s="662" t="str">
        <f ca="1">IFERROR(VLOOKUP($B104,jednotlivci!$B$5:$U$164,COUNTA(jednotlivci!$B$4:$O$4),0),"")</f>
        <v/>
      </c>
      <c r="I104" s="663" t="str">
        <f ca="1">IFERROR(VLOOKUP($B104,jednotlivci!$B$5:$U$164,COUNTA(jednotlivci!$B$4:$Q$4),0),"")</f>
        <v/>
      </c>
    </row>
    <row r="105" spans="1:9" x14ac:dyDescent="0.25">
      <c r="A105" s="407">
        <v>103</v>
      </c>
      <c r="B105" s="407" t="str">
        <f ca="1">IFERROR(VLOOKUP(CONCATENATE($C105,"_",COUNTIF($C$3:$C105,$C105)),jednotlivci!$B$5:$U$164,COUNTA(jednotlivci!$B$4:$B$4),0),"")</f>
        <v/>
      </c>
      <c r="C105" s="664">
        <f ca="1">IF(C104=MAX(jednotlivci!T$5:T$164)+1,"",IF(ISERROR(VLOOKUP(A105,jednotlivci!T$5:T$164,1,0)),C104,A105))</f>
        <v>71</v>
      </c>
      <c r="D105" s="660" t="str">
        <f ca="1">IFERROR(VLOOKUP($B105,jednotlivci!$B$5:$U$164,COUNTA(jednotlivci!$B$4:$E$4),0),"")</f>
        <v/>
      </c>
      <c r="E105" s="661" t="str">
        <f ca="1">IFERROR(CONCATENATE(VLOOKUP($B105,jednotlivci!$B$5:$U$164,COUNTA(jednotlivci!$B$4:$H$4),0),"/",VLOOKUP($B105,jednotlivci!$B$5:$U$164,COUNTA(jednotlivci!$B$4:$J$4),0)),"")</f>
        <v/>
      </c>
      <c r="F105" s="739" t="str">
        <f ca="1">IFERROR(VLOOKUP($B105,jednotlivci!$B$5:$U$164,COUNTA(jednotlivci!$B$4:$I$4),0),"")</f>
        <v/>
      </c>
      <c r="G105" s="739" t="str">
        <f ca="1">IFERROR(VLOOKUP($B105,jednotlivci!$B$5:$U$164,COUNTA(jednotlivci!$B$4:$M$4),0),"")</f>
        <v/>
      </c>
      <c r="H105" s="662" t="str">
        <f ca="1">IFERROR(VLOOKUP($B105,jednotlivci!$B$5:$U$164,COUNTA(jednotlivci!$B$4:$O$4),0),"")</f>
        <v/>
      </c>
      <c r="I105" s="663" t="str">
        <f ca="1">IFERROR(VLOOKUP($B105,jednotlivci!$B$5:$U$164,COUNTA(jednotlivci!$B$4:$Q$4),0),"")</f>
        <v/>
      </c>
    </row>
    <row r="106" spans="1:9" x14ac:dyDescent="0.25">
      <c r="A106" s="407">
        <v>104</v>
      </c>
      <c r="B106" s="407" t="str">
        <f ca="1">IFERROR(VLOOKUP(CONCATENATE($C106,"_",COUNTIF($C$3:$C106,$C106)),jednotlivci!$B$5:$U$164,COUNTA(jednotlivci!$B$4:$B$4),0),"")</f>
        <v/>
      </c>
      <c r="C106" s="664">
        <f ca="1">IF(C105=MAX(jednotlivci!T$5:T$164)+1,"",IF(ISERROR(VLOOKUP(A106,jednotlivci!T$5:T$164,1,0)),C105,A106))</f>
        <v>71</v>
      </c>
      <c r="D106" s="660" t="str">
        <f ca="1">IFERROR(VLOOKUP($B106,jednotlivci!$B$5:$U$164,COUNTA(jednotlivci!$B$4:$E$4),0),"")</f>
        <v/>
      </c>
      <c r="E106" s="661" t="str">
        <f ca="1">IFERROR(CONCATENATE(VLOOKUP($B106,jednotlivci!$B$5:$U$164,COUNTA(jednotlivci!$B$4:$H$4),0),"/",VLOOKUP($B106,jednotlivci!$B$5:$U$164,COUNTA(jednotlivci!$B$4:$J$4),0)),"")</f>
        <v/>
      </c>
      <c r="F106" s="739" t="str">
        <f ca="1">IFERROR(VLOOKUP($B106,jednotlivci!$B$5:$U$164,COUNTA(jednotlivci!$B$4:$I$4),0),"")</f>
        <v/>
      </c>
      <c r="G106" s="739" t="str">
        <f ca="1">IFERROR(VLOOKUP($B106,jednotlivci!$B$5:$U$164,COUNTA(jednotlivci!$B$4:$M$4),0),"")</f>
        <v/>
      </c>
      <c r="H106" s="662" t="str">
        <f ca="1">IFERROR(VLOOKUP($B106,jednotlivci!$B$5:$U$164,COUNTA(jednotlivci!$B$4:$O$4),0),"")</f>
        <v/>
      </c>
      <c r="I106" s="663" t="str">
        <f ca="1">IFERROR(VLOOKUP($B106,jednotlivci!$B$5:$U$164,COUNTA(jednotlivci!$B$4:$Q$4),0),"")</f>
        <v/>
      </c>
    </row>
    <row r="107" spans="1:9" x14ac:dyDescent="0.25">
      <c r="A107" s="407">
        <v>105</v>
      </c>
      <c r="B107" s="407" t="str">
        <f ca="1">IFERROR(VLOOKUP(CONCATENATE($C107,"_",COUNTIF($C$3:$C107,$C107)),jednotlivci!$B$5:$U$164,COUNTA(jednotlivci!$B$4:$B$4),0),"")</f>
        <v/>
      </c>
      <c r="C107" s="664">
        <f ca="1">IF(C106=MAX(jednotlivci!T$5:T$164)+1,"",IF(ISERROR(VLOOKUP(A107,jednotlivci!T$5:T$164,1,0)),C106,A107))</f>
        <v>71</v>
      </c>
      <c r="D107" s="660" t="str">
        <f ca="1">IFERROR(VLOOKUP($B107,jednotlivci!$B$5:$U$164,COUNTA(jednotlivci!$B$4:$E$4),0),"")</f>
        <v/>
      </c>
      <c r="E107" s="661" t="str">
        <f ca="1">IFERROR(CONCATENATE(VLOOKUP($B107,jednotlivci!$B$5:$U$164,COUNTA(jednotlivci!$B$4:$H$4),0),"/",VLOOKUP($B107,jednotlivci!$B$5:$U$164,COUNTA(jednotlivci!$B$4:$J$4),0)),"")</f>
        <v/>
      </c>
      <c r="F107" s="739" t="str">
        <f ca="1">IFERROR(VLOOKUP($B107,jednotlivci!$B$5:$U$164,COUNTA(jednotlivci!$B$4:$I$4),0),"")</f>
        <v/>
      </c>
      <c r="G107" s="739" t="str">
        <f ca="1">IFERROR(VLOOKUP($B107,jednotlivci!$B$5:$U$164,COUNTA(jednotlivci!$B$4:$M$4),0),"")</f>
        <v/>
      </c>
      <c r="H107" s="662" t="str">
        <f ca="1">IFERROR(VLOOKUP($B107,jednotlivci!$B$5:$U$164,COUNTA(jednotlivci!$B$4:$O$4),0),"")</f>
        <v/>
      </c>
      <c r="I107" s="663" t="str">
        <f ca="1">IFERROR(VLOOKUP($B107,jednotlivci!$B$5:$U$164,COUNTA(jednotlivci!$B$4:$Q$4),0),"")</f>
        <v/>
      </c>
    </row>
    <row r="108" spans="1:9" x14ac:dyDescent="0.25">
      <c r="A108" s="407">
        <v>106</v>
      </c>
      <c r="B108" s="407" t="str">
        <f ca="1">IFERROR(VLOOKUP(CONCATENATE($C108,"_",COUNTIF($C$3:$C108,$C108)),jednotlivci!$B$5:$U$164,COUNTA(jednotlivci!$B$4:$B$4),0),"")</f>
        <v/>
      </c>
      <c r="C108" s="664">
        <f ca="1">IF(C107=MAX(jednotlivci!T$5:T$164)+1,"",IF(ISERROR(VLOOKUP(A108,jednotlivci!T$5:T$164,1,0)),C107,A108))</f>
        <v>71</v>
      </c>
      <c r="D108" s="660" t="str">
        <f ca="1">IFERROR(VLOOKUP($B108,jednotlivci!$B$5:$U$164,COUNTA(jednotlivci!$B$4:$E$4),0),"")</f>
        <v/>
      </c>
      <c r="E108" s="661" t="str">
        <f ca="1">IFERROR(CONCATENATE(VLOOKUP($B108,jednotlivci!$B$5:$U$164,COUNTA(jednotlivci!$B$4:$H$4),0),"/",VLOOKUP($B108,jednotlivci!$B$5:$U$164,COUNTA(jednotlivci!$B$4:$J$4),0)),"")</f>
        <v/>
      </c>
      <c r="F108" s="739" t="str">
        <f ca="1">IFERROR(VLOOKUP($B108,jednotlivci!$B$5:$U$164,COUNTA(jednotlivci!$B$4:$I$4),0),"")</f>
        <v/>
      </c>
      <c r="G108" s="739" t="str">
        <f ca="1">IFERROR(VLOOKUP($B108,jednotlivci!$B$5:$U$164,COUNTA(jednotlivci!$B$4:$M$4),0),"")</f>
        <v/>
      </c>
      <c r="H108" s="662" t="str">
        <f ca="1">IFERROR(VLOOKUP($B108,jednotlivci!$B$5:$U$164,COUNTA(jednotlivci!$B$4:$O$4),0),"")</f>
        <v/>
      </c>
      <c r="I108" s="663" t="str">
        <f ca="1">IFERROR(VLOOKUP($B108,jednotlivci!$B$5:$U$164,COUNTA(jednotlivci!$B$4:$Q$4),0),"")</f>
        <v/>
      </c>
    </row>
    <row r="109" spans="1:9" x14ac:dyDescent="0.25">
      <c r="A109" s="407">
        <v>107</v>
      </c>
      <c r="B109" s="407" t="str">
        <f ca="1">IFERROR(VLOOKUP(CONCATENATE($C109,"_",COUNTIF($C$3:$C109,$C109)),jednotlivci!$B$5:$U$164,COUNTA(jednotlivci!$B$4:$B$4),0),"")</f>
        <v/>
      </c>
      <c r="C109" s="664">
        <f ca="1">IF(C108=MAX(jednotlivci!T$5:T$164)+1,"",IF(ISERROR(VLOOKUP(A109,jednotlivci!T$5:T$164,1,0)),C108,A109))</f>
        <v>71</v>
      </c>
      <c r="D109" s="660" t="str">
        <f ca="1">IFERROR(VLOOKUP($B109,jednotlivci!$B$5:$U$164,COUNTA(jednotlivci!$B$4:$E$4),0),"")</f>
        <v/>
      </c>
      <c r="E109" s="661" t="str">
        <f ca="1">IFERROR(CONCATENATE(VLOOKUP($B109,jednotlivci!$B$5:$U$164,COUNTA(jednotlivci!$B$4:$H$4),0),"/",VLOOKUP($B109,jednotlivci!$B$5:$U$164,COUNTA(jednotlivci!$B$4:$J$4),0)),"")</f>
        <v/>
      </c>
      <c r="F109" s="739" t="str">
        <f ca="1">IFERROR(VLOOKUP($B109,jednotlivci!$B$5:$U$164,COUNTA(jednotlivci!$B$4:$I$4),0),"")</f>
        <v/>
      </c>
      <c r="G109" s="739" t="str">
        <f ca="1">IFERROR(VLOOKUP($B109,jednotlivci!$B$5:$U$164,COUNTA(jednotlivci!$B$4:$M$4),0),"")</f>
        <v/>
      </c>
      <c r="H109" s="662" t="str">
        <f ca="1">IFERROR(VLOOKUP($B109,jednotlivci!$B$5:$U$164,COUNTA(jednotlivci!$B$4:$O$4),0),"")</f>
        <v/>
      </c>
      <c r="I109" s="663" t="str">
        <f ca="1">IFERROR(VLOOKUP($B109,jednotlivci!$B$5:$U$164,COUNTA(jednotlivci!$B$4:$Q$4),0),"")</f>
        <v/>
      </c>
    </row>
    <row r="110" spans="1:9" x14ac:dyDescent="0.25">
      <c r="A110" s="407">
        <v>108</v>
      </c>
      <c r="B110" s="407" t="str">
        <f ca="1">IFERROR(VLOOKUP(CONCATENATE($C110,"_",COUNTIF($C$3:$C110,$C110)),jednotlivci!$B$5:$U$164,COUNTA(jednotlivci!$B$4:$B$4),0),"")</f>
        <v/>
      </c>
      <c r="C110" s="664">
        <f ca="1">IF(C109=MAX(jednotlivci!T$5:T$164)+1,"",IF(ISERROR(VLOOKUP(A110,jednotlivci!T$5:T$164,1,0)),C109,A110))</f>
        <v>71</v>
      </c>
      <c r="D110" s="660" t="str">
        <f ca="1">IFERROR(VLOOKUP($B110,jednotlivci!$B$5:$U$164,COUNTA(jednotlivci!$B$4:$E$4),0),"")</f>
        <v/>
      </c>
      <c r="E110" s="661" t="str">
        <f ca="1">IFERROR(CONCATENATE(VLOOKUP($B110,jednotlivci!$B$5:$U$164,COUNTA(jednotlivci!$B$4:$H$4),0),"/",VLOOKUP($B110,jednotlivci!$B$5:$U$164,COUNTA(jednotlivci!$B$4:$J$4),0)),"")</f>
        <v/>
      </c>
      <c r="F110" s="739" t="str">
        <f ca="1">IFERROR(VLOOKUP($B110,jednotlivci!$B$5:$U$164,COUNTA(jednotlivci!$B$4:$I$4),0),"")</f>
        <v/>
      </c>
      <c r="G110" s="739" t="str">
        <f ca="1">IFERROR(VLOOKUP($B110,jednotlivci!$B$5:$U$164,COUNTA(jednotlivci!$B$4:$M$4),0),"")</f>
        <v/>
      </c>
      <c r="H110" s="662" t="str">
        <f ca="1">IFERROR(VLOOKUP($B110,jednotlivci!$B$5:$U$164,COUNTA(jednotlivci!$B$4:$O$4),0),"")</f>
        <v/>
      </c>
      <c r="I110" s="663" t="str">
        <f ca="1">IFERROR(VLOOKUP($B110,jednotlivci!$B$5:$U$164,COUNTA(jednotlivci!$B$4:$Q$4),0),"")</f>
        <v/>
      </c>
    </row>
    <row r="111" spans="1:9" x14ac:dyDescent="0.25">
      <c r="A111" s="407">
        <v>109</v>
      </c>
      <c r="B111" s="407" t="str">
        <f ca="1">IFERROR(VLOOKUP(CONCATENATE($C111,"_",COUNTIF($C$3:$C111,$C111)),jednotlivci!$B$5:$U$164,COUNTA(jednotlivci!$B$4:$B$4),0),"")</f>
        <v/>
      </c>
      <c r="C111" s="664">
        <f ca="1">IF(C110=MAX(jednotlivci!T$5:T$164)+1,"",IF(ISERROR(VLOOKUP(A111,jednotlivci!T$5:T$164,1,0)),C110,A111))</f>
        <v>71</v>
      </c>
      <c r="D111" s="660" t="str">
        <f ca="1">IFERROR(VLOOKUP($B111,jednotlivci!$B$5:$U$164,COUNTA(jednotlivci!$B$4:$E$4),0),"")</f>
        <v/>
      </c>
      <c r="E111" s="661" t="str">
        <f ca="1">IFERROR(CONCATENATE(VLOOKUP($B111,jednotlivci!$B$5:$U$164,COUNTA(jednotlivci!$B$4:$H$4),0),"/",VLOOKUP($B111,jednotlivci!$B$5:$U$164,COUNTA(jednotlivci!$B$4:$J$4),0)),"")</f>
        <v/>
      </c>
      <c r="F111" s="739" t="str">
        <f ca="1">IFERROR(VLOOKUP($B111,jednotlivci!$B$5:$U$164,COUNTA(jednotlivci!$B$4:$I$4),0),"")</f>
        <v/>
      </c>
      <c r="G111" s="739" t="str">
        <f ca="1">IFERROR(VLOOKUP($B111,jednotlivci!$B$5:$U$164,COUNTA(jednotlivci!$B$4:$M$4),0),"")</f>
        <v/>
      </c>
      <c r="H111" s="662" t="str">
        <f ca="1">IFERROR(VLOOKUP($B111,jednotlivci!$B$5:$U$164,COUNTA(jednotlivci!$B$4:$O$4),0),"")</f>
        <v/>
      </c>
      <c r="I111" s="663" t="str">
        <f ca="1">IFERROR(VLOOKUP($B111,jednotlivci!$B$5:$U$164,COUNTA(jednotlivci!$B$4:$Q$4),0),"")</f>
        <v/>
      </c>
    </row>
    <row r="112" spans="1:9" x14ac:dyDescent="0.25">
      <c r="A112" s="407">
        <v>110</v>
      </c>
      <c r="B112" s="407" t="str">
        <f ca="1">IFERROR(VLOOKUP(CONCATENATE($C112,"_",COUNTIF($C$3:$C112,$C112)),jednotlivci!$B$5:$U$164,COUNTA(jednotlivci!$B$4:$B$4),0),"")</f>
        <v/>
      </c>
      <c r="C112" s="664">
        <f ca="1">IF(C111=MAX(jednotlivci!T$5:T$164)+1,"",IF(ISERROR(VLOOKUP(A112,jednotlivci!T$5:T$164,1,0)),C111,A112))</f>
        <v>71</v>
      </c>
      <c r="D112" s="660" t="str">
        <f ca="1">IFERROR(VLOOKUP($B112,jednotlivci!$B$5:$U$164,COUNTA(jednotlivci!$B$4:$E$4),0),"")</f>
        <v/>
      </c>
      <c r="E112" s="661" t="str">
        <f ca="1">IFERROR(CONCATENATE(VLOOKUP($B112,jednotlivci!$B$5:$U$164,COUNTA(jednotlivci!$B$4:$H$4),0),"/",VLOOKUP($B112,jednotlivci!$B$5:$U$164,COUNTA(jednotlivci!$B$4:$J$4),0)),"")</f>
        <v/>
      </c>
      <c r="F112" s="739" t="str">
        <f ca="1">IFERROR(VLOOKUP($B112,jednotlivci!$B$5:$U$164,COUNTA(jednotlivci!$B$4:$I$4),0),"")</f>
        <v/>
      </c>
      <c r="G112" s="739" t="str">
        <f ca="1">IFERROR(VLOOKUP($B112,jednotlivci!$B$5:$U$164,COUNTA(jednotlivci!$B$4:$M$4),0),"")</f>
        <v/>
      </c>
      <c r="H112" s="662" t="str">
        <f ca="1">IFERROR(VLOOKUP($B112,jednotlivci!$B$5:$U$164,COUNTA(jednotlivci!$B$4:$O$4),0),"")</f>
        <v/>
      </c>
      <c r="I112" s="663" t="str">
        <f ca="1">IFERROR(VLOOKUP($B112,jednotlivci!$B$5:$U$164,COUNTA(jednotlivci!$B$4:$Q$4),0),"")</f>
        <v/>
      </c>
    </row>
    <row r="113" spans="1:9" x14ac:dyDescent="0.25">
      <c r="A113" s="407">
        <v>111</v>
      </c>
      <c r="B113" s="407" t="str">
        <f ca="1">IFERROR(VLOOKUP(CONCATENATE($C113,"_",COUNTIF($C$3:$C113,$C113)),jednotlivci!$B$5:$U$164,COUNTA(jednotlivci!$B$4:$B$4),0),"")</f>
        <v/>
      </c>
      <c r="C113" s="664">
        <f ca="1">IF(C112=MAX(jednotlivci!T$5:T$164)+1,"",IF(ISERROR(VLOOKUP(A113,jednotlivci!T$5:T$164,1,0)),C112,A113))</f>
        <v>71</v>
      </c>
      <c r="D113" s="660" t="str">
        <f ca="1">IFERROR(VLOOKUP($B113,jednotlivci!$B$5:$U$164,COUNTA(jednotlivci!$B$4:$E$4),0),"")</f>
        <v/>
      </c>
      <c r="E113" s="661" t="str">
        <f ca="1">IFERROR(CONCATENATE(VLOOKUP($B113,jednotlivci!$B$5:$U$164,COUNTA(jednotlivci!$B$4:$H$4),0),"/",VLOOKUP($B113,jednotlivci!$B$5:$U$164,COUNTA(jednotlivci!$B$4:$J$4),0)),"")</f>
        <v/>
      </c>
      <c r="F113" s="739" t="str">
        <f ca="1">IFERROR(VLOOKUP($B113,jednotlivci!$B$5:$U$164,COUNTA(jednotlivci!$B$4:$I$4),0),"")</f>
        <v/>
      </c>
      <c r="G113" s="739" t="str">
        <f ca="1">IFERROR(VLOOKUP($B113,jednotlivci!$B$5:$U$164,COUNTA(jednotlivci!$B$4:$M$4),0),"")</f>
        <v/>
      </c>
      <c r="H113" s="662" t="str">
        <f ca="1">IFERROR(VLOOKUP($B113,jednotlivci!$B$5:$U$164,COUNTA(jednotlivci!$B$4:$O$4),0),"")</f>
        <v/>
      </c>
      <c r="I113" s="663" t="str">
        <f ca="1">IFERROR(VLOOKUP($B113,jednotlivci!$B$5:$U$164,COUNTA(jednotlivci!$B$4:$Q$4),0),"")</f>
        <v/>
      </c>
    </row>
    <row r="114" spans="1:9" x14ac:dyDescent="0.25">
      <c r="A114" s="407">
        <v>112</v>
      </c>
      <c r="B114" s="407" t="str">
        <f ca="1">IFERROR(VLOOKUP(CONCATENATE($C114,"_",COUNTIF($C$3:$C114,$C114)),jednotlivci!$B$5:$U$164,COUNTA(jednotlivci!$B$4:$B$4),0),"")</f>
        <v/>
      </c>
      <c r="C114" s="664">
        <f ca="1">IF(C113=MAX(jednotlivci!T$5:T$164)+1,"",IF(ISERROR(VLOOKUP(A114,jednotlivci!T$5:T$164,1,0)),C113,A114))</f>
        <v>71</v>
      </c>
      <c r="D114" s="660" t="str">
        <f ca="1">IFERROR(VLOOKUP($B114,jednotlivci!$B$5:$U$164,COUNTA(jednotlivci!$B$4:$E$4),0),"")</f>
        <v/>
      </c>
      <c r="E114" s="661" t="str">
        <f ca="1">IFERROR(CONCATENATE(VLOOKUP($B114,jednotlivci!$B$5:$U$164,COUNTA(jednotlivci!$B$4:$H$4),0),"/",VLOOKUP($B114,jednotlivci!$B$5:$U$164,COUNTA(jednotlivci!$B$4:$J$4),0)),"")</f>
        <v/>
      </c>
      <c r="F114" s="739" t="str">
        <f ca="1">IFERROR(VLOOKUP($B114,jednotlivci!$B$5:$U$164,COUNTA(jednotlivci!$B$4:$I$4),0),"")</f>
        <v/>
      </c>
      <c r="G114" s="739" t="str">
        <f ca="1">IFERROR(VLOOKUP($B114,jednotlivci!$B$5:$U$164,COUNTA(jednotlivci!$B$4:$M$4),0),"")</f>
        <v/>
      </c>
      <c r="H114" s="662" t="str">
        <f ca="1">IFERROR(VLOOKUP($B114,jednotlivci!$B$5:$U$164,COUNTA(jednotlivci!$B$4:$O$4),0),"")</f>
        <v/>
      </c>
      <c r="I114" s="663" t="str">
        <f ca="1">IFERROR(VLOOKUP($B114,jednotlivci!$B$5:$U$164,COUNTA(jednotlivci!$B$4:$Q$4),0),"")</f>
        <v/>
      </c>
    </row>
    <row r="115" spans="1:9" x14ac:dyDescent="0.25">
      <c r="A115" s="407">
        <v>113</v>
      </c>
      <c r="B115" s="407" t="str">
        <f ca="1">IFERROR(VLOOKUP(CONCATENATE($C115,"_",COUNTIF($C$3:$C115,$C115)),jednotlivci!$B$5:$U$164,COUNTA(jednotlivci!$B$4:$B$4),0),"")</f>
        <v/>
      </c>
      <c r="C115" s="664">
        <f ca="1">IF(C114=MAX(jednotlivci!T$5:T$164)+1,"",IF(ISERROR(VLOOKUP(A115,jednotlivci!T$5:T$164,1,0)),C114,A115))</f>
        <v>71</v>
      </c>
      <c r="D115" s="660" t="str">
        <f ca="1">IFERROR(VLOOKUP($B115,jednotlivci!$B$5:$U$164,COUNTA(jednotlivci!$B$4:$E$4),0),"")</f>
        <v/>
      </c>
      <c r="E115" s="661" t="str">
        <f ca="1">IFERROR(CONCATENATE(VLOOKUP($B115,jednotlivci!$B$5:$U$164,COUNTA(jednotlivci!$B$4:$H$4),0),"/",VLOOKUP($B115,jednotlivci!$B$5:$U$164,COUNTA(jednotlivci!$B$4:$J$4),0)),"")</f>
        <v/>
      </c>
      <c r="F115" s="739" t="str">
        <f ca="1">IFERROR(VLOOKUP($B115,jednotlivci!$B$5:$U$164,COUNTA(jednotlivci!$B$4:$I$4),0),"")</f>
        <v/>
      </c>
      <c r="G115" s="739" t="str">
        <f ca="1">IFERROR(VLOOKUP($B115,jednotlivci!$B$5:$U$164,COUNTA(jednotlivci!$B$4:$M$4),0),"")</f>
        <v/>
      </c>
      <c r="H115" s="662" t="str">
        <f ca="1">IFERROR(VLOOKUP($B115,jednotlivci!$B$5:$U$164,COUNTA(jednotlivci!$B$4:$O$4),0),"")</f>
        <v/>
      </c>
      <c r="I115" s="663" t="str">
        <f ca="1">IFERROR(VLOOKUP($B115,jednotlivci!$B$5:$U$164,COUNTA(jednotlivci!$B$4:$Q$4),0),"")</f>
        <v/>
      </c>
    </row>
    <row r="116" spans="1:9" x14ac:dyDescent="0.25">
      <c r="A116" s="407">
        <v>114</v>
      </c>
      <c r="B116" s="407" t="str">
        <f ca="1">IFERROR(VLOOKUP(CONCATENATE($C116,"_",COUNTIF($C$3:$C116,$C116)),jednotlivci!$B$5:$U$164,COUNTA(jednotlivci!$B$4:$B$4),0),"")</f>
        <v/>
      </c>
      <c r="C116" s="664">
        <f ca="1">IF(C115=MAX(jednotlivci!T$5:T$164)+1,"",IF(ISERROR(VLOOKUP(A116,jednotlivci!T$5:T$164,1,0)),C115,A116))</f>
        <v>71</v>
      </c>
      <c r="D116" s="660" t="str">
        <f ca="1">IFERROR(VLOOKUP($B116,jednotlivci!$B$5:$U$164,COUNTA(jednotlivci!$B$4:$E$4),0),"")</f>
        <v/>
      </c>
      <c r="E116" s="661" t="str">
        <f ca="1">IFERROR(CONCATENATE(VLOOKUP($B116,jednotlivci!$B$5:$U$164,COUNTA(jednotlivci!$B$4:$H$4),0),"/",VLOOKUP($B116,jednotlivci!$B$5:$U$164,COUNTA(jednotlivci!$B$4:$J$4),0)),"")</f>
        <v/>
      </c>
      <c r="F116" s="739" t="str">
        <f ca="1">IFERROR(VLOOKUP($B116,jednotlivci!$B$5:$U$164,COUNTA(jednotlivci!$B$4:$I$4),0),"")</f>
        <v/>
      </c>
      <c r="G116" s="739" t="str">
        <f ca="1">IFERROR(VLOOKUP($B116,jednotlivci!$B$5:$U$164,COUNTA(jednotlivci!$B$4:$M$4),0),"")</f>
        <v/>
      </c>
      <c r="H116" s="662" t="str">
        <f ca="1">IFERROR(VLOOKUP($B116,jednotlivci!$B$5:$U$164,COUNTA(jednotlivci!$B$4:$O$4),0),"")</f>
        <v/>
      </c>
      <c r="I116" s="663" t="str">
        <f ca="1">IFERROR(VLOOKUP($B116,jednotlivci!$B$5:$U$164,COUNTA(jednotlivci!$B$4:$Q$4),0),"")</f>
        <v/>
      </c>
    </row>
    <row r="117" spans="1:9" x14ac:dyDescent="0.25">
      <c r="A117" s="407">
        <v>115</v>
      </c>
      <c r="B117" s="407" t="str">
        <f ca="1">IFERROR(VLOOKUP(CONCATENATE($C117,"_",COUNTIF($C$3:$C117,$C117)),jednotlivci!$B$5:$U$164,COUNTA(jednotlivci!$B$4:$B$4),0),"")</f>
        <v/>
      </c>
      <c r="C117" s="664">
        <f ca="1">IF(C116=MAX(jednotlivci!T$5:T$164)+1,"",IF(ISERROR(VLOOKUP(A117,jednotlivci!T$5:T$164,1,0)),C116,A117))</f>
        <v>71</v>
      </c>
      <c r="D117" s="660" t="str">
        <f ca="1">IFERROR(VLOOKUP($B117,jednotlivci!$B$5:$U$164,COUNTA(jednotlivci!$B$4:$E$4),0),"")</f>
        <v/>
      </c>
      <c r="E117" s="661" t="str">
        <f ca="1">IFERROR(CONCATENATE(VLOOKUP($B117,jednotlivci!$B$5:$U$164,COUNTA(jednotlivci!$B$4:$H$4),0),"/",VLOOKUP($B117,jednotlivci!$B$5:$U$164,COUNTA(jednotlivci!$B$4:$J$4),0)),"")</f>
        <v/>
      </c>
      <c r="F117" s="739" t="str">
        <f ca="1">IFERROR(VLOOKUP($B117,jednotlivci!$B$5:$U$164,COUNTA(jednotlivci!$B$4:$I$4),0),"")</f>
        <v/>
      </c>
      <c r="G117" s="739" t="str">
        <f ca="1">IFERROR(VLOOKUP($B117,jednotlivci!$B$5:$U$164,COUNTA(jednotlivci!$B$4:$M$4),0),"")</f>
        <v/>
      </c>
      <c r="H117" s="662" t="str">
        <f ca="1">IFERROR(VLOOKUP($B117,jednotlivci!$B$5:$U$164,COUNTA(jednotlivci!$B$4:$O$4),0),"")</f>
        <v/>
      </c>
      <c r="I117" s="663" t="str">
        <f ca="1">IFERROR(VLOOKUP($B117,jednotlivci!$B$5:$U$164,COUNTA(jednotlivci!$B$4:$Q$4),0),"")</f>
        <v/>
      </c>
    </row>
    <row r="118" spans="1:9" x14ac:dyDescent="0.25">
      <c r="A118" s="407">
        <v>116</v>
      </c>
      <c r="B118" s="407" t="str">
        <f ca="1">IFERROR(VLOOKUP(CONCATENATE($C118,"_",COUNTIF($C$3:$C118,$C118)),jednotlivci!$B$5:$U$164,COUNTA(jednotlivci!$B$4:$B$4),0),"")</f>
        <v/>
      </c>
      <c r="C118" s="664">
        <f ca="1">IF(C117=MAX(jednotlivci!T$5:T$164)+1,"",IF(ISERROR(VLOOKUP(A118,jednotlivci!T$5:T$164,1,0)),C117,A118))</f>
        <v>71</v>
      </c>
      <c r="D118" s="660" t="str">
        <f ca="1">IFERROR(VLOOKUP($B118,jednotlivci!$B$5:$U$164,COUNTA(jednotlivci!$B$4:$E$4),0),"")</f>
        <v/>
      </c>
      <c r="E118" s="661" t="str">
        <f ca="1">IFERROR(CONCATENATE(VLOOKUP($B118,jednotlivci!$B$5:$U$164,COUNTA(jednotlivci!$B$4:$H$4),0),"/",VLOOKUP($B118,jednotlivci!$B$5:$U$164,COUNTA(jednotlivci!$B$4:$J$4),0)),"")</f>
        <v/>
      </c>
      <c r="F118" s="739" t="str">
        <f ca="1">IFERROR(VLOOKUP($B118,jednotlivci!$B$5:$U$164,COUNTA(jednotlivci!$B$4:$I$4),0),"")</f>
        <v/>
      </c>
      <c r="G118" s="739" t="str">
        <f ca="1">IFERROR(VLOOKUP($B118,jednotlivci!$B$5:$U$164,COUNTA(jednotlivci!$B$4:$M$4),0),"")</f>
        <v/>
      </c>
      <c r="H118" s="662" t="str">
        <f ca="1">IFERROR(VLOOKUP($B118,jednotlivci!$B$5:$U$164,COUNTA(jednotlivci!$B$4:$O$4),0),"")</f>
        <v/>
      </c>
      <c r="I118" s="663" t="str">
        <f ca="1">IFERROR(VLOOKUP($B118,jednotlivci!$B$5:$U$164,COUNTA(jednotlivci!$B$4:$Q$4),0),"")</f>
        <v/>
      </c>
    </row>
    <row r="119" spans="1:9" x14ac:dyDescent="0.25">
      <c r="A119" s="407">
        <v>117</v>
      </c>
      <c r="B119" s="407" t="str">
        <f ca="1">IFERROR(VLOOKUP(CONCATENATE($C119,"_",COUNTIF($C$3:$C119,$C119)),jednotlivci!$B$5:$U$164,COUNTA(jednotlivci!$B$4:$B$4),0),"")</f>
        <v/>
      </c>
      <c r="C119" s="664">
        <f ca="1">IF(C118=MAX(jednotlivci!T$5:T$164)+1,"",IF(ISERROR(VLOOKUP(A119,jednotlivci!T$5:T$164,1,0)),C118,A119))</f>
        <v>71</v>
      </c>
      <c r="D119" s="660" t="str">
        <f ca="1">IFERROR(VLOOKUP($B119,jednotlivci!$B$5:$U$164,COUNTA(jednotlivci!$B$4:$E$4),0),"")</f>
        <v/>
      </c>
      <c r="E119" s="661" t="str">
        <f ca="1">IFERROR(CONCATENATE(VLOOKUP($B119,jednotlivci!$B$5:$U$164,COUNTA(jednotlivci!$B$4:$H$4),0),"/",VLOOKUP($B119,jednotlivci!$B$5:$U$164,COUNTA(jednotlivci!$B$4:$J$4),0)),"")</f>
        <v/>
      </c>
      <c r="F119" s="739" t="str">
        <f ca="1">IFERROR(VLOOKUP($B119,jednotlivci!$B$5:$U$164,COUNTA(jednotlivci!$B$4:$I$4),0),"")</f>
        <v/>
      </c>
      <c r="G119" s="739" t="str">
        <f ca="1">IFERROR(VLOOKUP($B119,jednotlivci!$B$5:$U$164,COUNTA(jednotlivci!$B$4:$M$4),0),"")</f>
        <v/>
      </c>
      <c r="H119" s="662" t="str">
        <f ca="1">IFERROR(VLOOKUP($B119,jednotlivci!$B$5:$U$164,COUNTA(jednotlivci!$B$4:$O$4),0),"")</f>
        <v/>
      </c>
      <c r="I119" s="663" t="str">
        <f ca="1">IFERROR(VLOOKUP($B119,jednotlivci!$B$5:$U$164,COUNTA(jednotlivci!$B$4:$Q$4),0),"")</f>
        <v/>
      </c>
    </row>
    <row r="120" spans="1:9" x14ac:dyDescent="0.25">
      <c r="A120" s="407">
        <v>118</v>
      </c>
      <c r="B120" s="407" t="str">
        <f ca="1">IFERROR(VLOOKUP(CONCATENATE($C120,"_",COUNTIF($C$3:$C120,$C120)),jednotlivci!$B$5:$U$164,COUNTA(jednotlivci!$B$4:$B$4),0),"")</f>
        <v/>
      </c>
      <c r="C120" s="664">
        <f ca="1">IF(C119=MAX(jednotlivci!T$5:T$164)+1,"",IF(ISERROR(VLOOKUP(A120,jednotlivci!T$5:T$164,1,0)),C119,A120))</f>
        <v>71</v>
      </c>
      <c r="D120" s="660" t="str">
        <f ca="1">IFERROR(VLOOKUP($B120,jednotlivci!$B$5:$U$164,COUNTA(jednotlivci!$B$4:$E$4),0),"")</f>
        <v/>
      </c>
      <c r="E120" s="661" t="str">
        <f ca="1">IFERROR(CONCATENATE(VLOOKUP($B120,jednotlivci!$B$5:$U$164,COUNTA(jednotlivci!$B$4:$H$4),0),"/",VLOOKUP($B120,jednotlivci!$B$5:$U$164,COUNTA(jednotlivci!$B$4:$J$4),0)),"")</f>
        <v/>
      </c>
      <c r="F120" s="739" t="str">
        <f ca="1">IFERROR(VLOOKUP($B120,jednotlivci!$B$5:$U$164,COUNTA(jednotlivci!$B$4:$I$4),0),"")</f>
        <v/>
      </c>
      <c r="G120" s="739" t="str">
        <f ca="1">IFERROR(VLOOKUP($B120,jednotlivci!$B$5:$U$164,COUNTA(jednotlivci!$B$4:$M$4),0),"")</f>
        <v/>
      </c>
      <c r="H120" s="662" t="str">
        <f ca="1">IFERROR(VLOOKUP($B120,jednotlivci!$B$5:$U$164,COUNTA(jednotlivci!$B$4:$O$4),0),"")</f>
        <v/>
      </c>
      <c r="I120" s="663" t="str">
        <f ca="1">IFERROR(VLOOKUP($B120,jednotlivci!$B$5:$U$164,COUNTA(jednotlivci!$B$4:$Q$4),0),"")</f>
        <v/>
      </c>
    </row>
    <row r="121" spans="1:9" x14ac:dyDescent="0.25">
      <c r="A121" s="407">
        <v>119</v>
      </c>
      <c r="B121" s="407" t="str">
        <f ca="1">IFERROR(VLOOKUP(CONCATENATE($C121,"_",COUNTIF($C$3:$C121,$C121)),jednotlivci!$B$5:$U$164,COUNTA(jednotlivci!$B$4:$B$4),0),"")</f>
        <v/>
      </c>
      <c r="C121" s="664">
        <f ca="1">IF(C120=MAX(jednotlivci!T$5:T$164)+1,"",IF(ISERROR(VLOOKUP(A121,jednotlivci!T$5:T$164,1,0)),C120,A121))</f>
        <v>71</v>
      </c>
      <c r="D121" s="660" t="str">
        <f ca="1">IFERROR(VLOOKUP($B121,jednotlivci!$B$5:$U$164,COUNTA(jednotlivci!$B$4:$E$4),0),"")</f>
        <v/>
      </c>
      <c r="E121" s="661" t="str">
        <f ca="1">IFERROR(CONCATENATE(VLOOKUP($B121,jednotlivci!$B$5:$U$164,COUNTA(jednotlivci!$B$4:$H$4),0),"/",VLOOKUP($B121,jednotlivci!$B$5:$U$164,COUNTA(jednotlivci!$B$4:$J$4),0)),"")</f>
        <v/>
      </c>
      <c r="F121" s="739" t="str">
        <f ca="1">IFERROR(VLOOKUP($B121,jednotlivci!$B$5:$U$164,COUNTA(jednotlivci!$B$4:$I$4),0),"")</f>
        <v/>
      </c>
      <c r="G121" s="739" t="str">
        <f ca="1">IFERROR(VLOOKUP($B121,jednotlivci!$B$5:$U$164,COUNTA(jednotlivci!$B$4:$M$4),0),"")</f>
        <v/>
      </c>
      <c r="H121" s="662" t="str">
        <f ca="1">IFERROR(VLOOKUP($B121,jednotlivci!$B$5:$U$164,COUNTA(jednotlivci!$B$4:$O$4),0),"")</f>
        <v/>
      </c>
      <c r="I121" s="663" t="str">
        <f ca="1">IFERROR(VLOOKUP($B121,jednotlivci!$B$5:$U$164,COUNTA(jednotlivci!$B$4:$Q$4),0),"")</f>
        <v/>
      </c>
    </row>
    <row r="122" spans="1:9" x14ac:dyDescent="0.25">
      <c r="A122" s="407">
        <v>120</v>
      </c>
      <c r="B122" s="407" t="str">
        <f ca="1">IFERROR(VLOOKUP(CONCATENATE($C122,"_",COUNTIF($C$3:$C122,$C122)),jednotlivci!$B$5:$U$164,COUNTA(jednotlivci!$B$4:$B$4),0),"")</f>
        <v/>
      </c>
      <c r="C122" s="664">
        <f ca="1">IF(C121=MAX(jednotlivci!T$5:T$164)+1,"",IF(ISERROR(VLOOKUP(A122,jednotlivci!T$5:T$164,1,0)),C121,A122))</f>
        <v>71</v>
      </c>
      <c r="D122" s="660" t="str">
        <f ca="1">IFERROR(VLOOKUP($B122,jednotlivci!$B$5:$U$164,COUNTA(jednotlivci!$B$4:$E$4),0),"")</f>
        <v/>
      </c>
      <c r="E122" s="661" t="str">
        <f ca="1">IFERROR(CONCATENATE(VLOOKUP($B122,jednotlivci!$B$5:$U$164,COUNTA(jednotlivci!$B$4:$H$4),0),"/",VLOOKUP($B122,jednotlivci!$B$5:$U$164,COUNTA(jednotlivci!$B$4:$J$4),0)),"")</f>
        <v/>
      </c>
      <c r="F122" s="739" t="str">
        <f ca="1">IFERROR(VLOOKUP($B122,jednotlivci!$B$5:$U$164,COUNTA(jednotlivci!$B$4:$I$4),0),"")</f>
        <v/>
      </c>
      <c r="G122" s="739" t="str">
        <f ca="1">IFERROR(VLOOKUP($B122,jednotlivci!$B$5:$U$164,COUNTA(jednotlivci!$B$4:$M$4),0),"")</f>
        <v/>
      </c>
      <c r="H122" s="662" t="str">
        <f ca="1">IFERROR(VLOOKUP($B122,jednotlivci!$B$5:$U$164,COUNTA(jednotlivci!$B$4:$O$4),0),"")</f>
        <v/>
      </c>
      <c r="I122" s="663" t="str">
        <f ca="1">IFERROR(VLOOKUP($B122,jednotlivci!$B$5:$U$164,COUNTA(jednotlivci!$B$4:$Q$4),0),"")</f>
        <v/>
      </c>
    </row>
    <row r="123" spans="1:9" x14ac:dyDescent="0.25">
      <c r="A123" s="407">
        <v>121</v>
      </c>
      <c r="B123" s="407" t="str">
        <f ca="1">IFERROR(VLOOKUP(CONCATENATE($C123,"_",COUNTIF($C$3:$C123,$C123)),jednotlivci!$B$5:$U$164,COUNTA(jednotlivci!$B$4:$B$4),0),"")</f>
        <v/>
      </c>
      <c r="C123" s="664">
        <f ca="1">IF(C122=MAX(jednotlivci!T$5:T$164)+1,"",IF(ISERROR(VLOOKUP(A123,jednotlivci!T$5:T$164,1,0)),C122,A123))</f>
        <v>71</v>
      </c>
      <c r="D123" s="660" t="str">
        <f ca="1">IFERROR(VLOOKUP($B123,jednotlivci!$B$5:$U$164,COUNTA(jednotlivci!$B$4:$E$4),0),"")</f>
        <v/>
      </c>
      <c r="E123" s="661" t="str">
        <f ca="1">IFERROR(CONCATENATE(VLOOKUP($B123,jednotlivci!$B$5:$U$164,COUNTA(jednotlivci!$B$4:$H$4),0),"/",VLOOKUP($B123,jednotlivci!$B$5:$U$164,COUNTA(jednotlivci!$B$4:$J$4),0)),"")</f>
        <v/>
      </c>
      <c r="F123" s="739" t="str">
        <f ca="1">IFERROR(VLOOKUP($B123,jednotlivci!$B$5:$U$164,COUNTA(jednotlivci!$B$4:$I$4),0),"")</f>
        <v/>
      </c>
      <c r="G123" s="739" t="str">
        <f ca="1">IFERROR(VLOOKUP($B123,jednotlivci!$B$5:$U$164,COUNTA(jednotlivci!$B$4:$M$4),0),"")</f>
        <v/>
      </c>
      <c r="H123" s="662" t="str">
        <f ca="1">IFERROR(VLOOKUP($B123,jednotlivci!$B$5:$U$164,COUNTA(jednotlivci!$B$4:$O$4),0),"")</f>
        <v/>
      </c>
      <c r="I123" s="663" t="str">
        <f ca="1">IFERROR(VLOOKUP($B123,jednotlivci!$B$5:$U$164,COUNTA(jednotlivci!$B$4:$Q$4),0),"")</f>
        <v/>
      </c>
    </row>
    <row r="124" spans="1:9" x14ac:dyDescent="0.25">
      <c r="A124" s="407">
        <v>122</v>
      </c>
      <c r="B124" s="407" t="str">
        <f ca="1">IFERROR(VLOOKUP(CONCATENATE($C124,"_",COUNTIF($C$3:$C124,$C124)),jednotlivci!$B$5:$U$164,COUNTA(jednotlivci!$B$4:$B$4),0),"")</f>
        <v/>
      </c>
      <c r="C124" s="664">
        <f ca="1">IF(C123=MAX(jednotlivci!T$5:T$164)+1,"",IF(ISERROR(VLOOKUP(A124,jednotlivci!T$5:T$164,1,0)),C123,A124))</f>
        <v>71</v>
      </c>
      <c r="D124" s="660" t="str">
        <f ca="1">IFERROR(VLOOKUP($B124,jednotlivci!$B$5:$U$164,COUNTA(jednotlivci!$B$4:$E$4),0),"")</f>
        <v/>
      </c>
      <c r="E124" s="661" t="str">
        <f ca="1">IFERROR(CONCATENATE(VLOOKUP($B124,jednotlivci!$B$5:$U$164,COUNTA(jednotlivci!$B$4:$H$4),0),"/",VLOOKUP($B124,jednotlivci!$B$5:$U$164,COUNTA(jednotlivci!$B$4:$J$4),0)),"")</f>
        <v/>
      </c>
      <c r="F124" s="739" t="str">
        <f ca="1">IFERROR(VLOOKUP($B124,jednotlivci!$B$5:$U$164,COUNTA(jednotlivci!$B$4:$I$4),0),"")</f>
        <v/>
      </c>
      <c r="G124" s="739" t="str">
        <f ca="1">IFERROR(VLOOKUP($B124,jednotlivci!$B$5:$U$164,COUNTA(jednotlivci!$B$4:$M$4),0),"")</f>
        <v/>
      </c>
      <c r="H124" s="662" t="str">
        <f ca="1">IFERROR(VLOOKUP($B124,jednotlivci!$B$5:$U$164,COUNTA(jednotlivci!$B$4:$O$4),0),"")</f>
        <v/>
      </c>
      <c r="I124" s="663" t="str">
        <f ca="1">IFERROR(VLOOKUP($B124,jednotlivci!$B$5:$U$164,COUNTA(jednotlivci!$B$4:$Q$4),0),"")</f>
        <v/>
      </c>
    </row>
    <row r="125" spans="1:9" x14ac:dyDescent="0.25">
      <c r="A125" s="407">
        <v>123</v>
      </c>
      <c r="B125" s="407" t="str">
        <f ca="1">IFERROR(VLOOKUP(CONCATENATE($C125,"_",COUNTIF($C$3:$C125,$C125)),jednotlivci!$B$5:$U$164,COUNTA(jednotlivci!$B$4:$B$4),0),"")</f>
        <v/>
      </c>
      <c r="C125" s="664">
        <f ca="1">IF(C124=MAX(jednotlivci!T$5:T$164)+1,"",IF(ISERROR(VLOOKUP(A125,jednotlivci!T$5:T$164,1,0)),C124,A125))</f>
        <v>71</v>
      </c>
      <c r="D125" s="660" t="str">
        <f ca="1">IFERROR(VLOOKUP($B125,jednotlivci!$B$5:$U$164,COUNTA(jednotlivci!$B$4:$E$4),0),"")</f>
        <v/>
      </c>
      <c r="E125" s="661" t="str">
        <f ca="1">IFERROR(CONCATENATE(VLOOKUP($B125,jednotlivci!$B$5:$U$164,COUNTA(jednotlivci!$B$4:$H$4),0),"/",VLOOKUP($B125,jednotlivci!$B$5:$U$164,COUNTA(jednotlivci!$B$4:$J$4),0)),"")</f>
        <v/>
      </c>
      <c r="F125" s="739" t="str">
        <f ca="1">IFERROR(VLOOKUP($B125,jednotlivci!$B$5:$U$164,COUNTA(jednotlivci!$B$4:$I$4),0),"")</f>
        <v/>
      </c>
      <c r="G125" s="739" t="str">
        <f ca="1">IFERROR(VLOOKUP($B125,jednotlivci!$B$5:$U$164,COUNTA(jednotlivci!$B$4:$M$4),0),"")</f>
        <v/>
      </c>
      <c r="H125" s="662" t="str">
        <f ca="1">IFERROR(VLOOKUP($B125,jednotlivci!$B$5:$U$164,COUNTA(jednotlivci!$B$4:$O$4),0),"")</f>
        <v/>
      </c>
      <c r="I125" s="663" t="str">
        <f ca="1">IFERROR(VLOOKUP($B125,jednotlivci!$B$5:$U$164,COUNTA(jednotlivci!$B$4:$Q$4),0),"")</f>
        <v/>
      </c>
    </row>
    <row r="126" spans="1:9" x14ac:dyDescent="0.25">
      <c r="A126" s="407">
        <v>124</v>
      </c>
      <c r="B126" s="407" t="str">
        <f ca="1">IFERROR(VLOOKUP(CONCATENATE($C126,"_",COUNTIF($C$3:$C126,$C126)),jednotlivci!$B$5:$U$164,COUNTA(jednotlivci!$B$4:$B$4),0),"")</f>
        <v/>
      </c>
      <c r="C126" s="664">
        <f ca="1">IF(C125=MAX(jednotlivci!T$5:T$164)+1,"",IF(ISERROR(VLOOKUP(A126,jednotlivci!T$5:T$164,1,0)),C125,A126))</f>
        <v>71</v>
      </c>
      <c r="D126" s="660" t="str">
        <f ca="1">IFERROR(VLOOKUP($B126,jednotlivci!$B$5:$U$164,COUNTA(jednotlivci!$B$4:$E$4),0),"")</f>
        <v/>
      </c>
      <c r="E126" s="661" t="str">
        <f ca="1">IFERROR(CONCATENATE(VLOOKUP($B126,jednotlivci!$B$5:$U$164,COUNTA(jednotlivci!$B$4:$H$4),0),"/",VLOOKUP($B126,jednotlivci!$B$5:$U$164,COUNTA(jednotlivci!$B$4:$J$4),0)),"")</f>
        <v/>
      </c>
      <c r="F126" s="739" t="str">
        <f ca="1">IFERROR(VLOOKUP($B126,jednotlivci!$B$5:$U$164,COUNTA(jednotlivci!$B$4:$I$4),0),"")</f>
        <v/>
      </c>
      <c r="G126" s="739" t="str">
        <f ca="1">IFERROR(VLOOKUP($B126,jednotlivci!$B$5:$U$164,COUNTA(jednotlivci!$B$4:$M$4),0),"")</f>
        <v/>
      </c>
      <c r="H126" s="662" t="str">
        <f ca="1">IFERROR(VLOOKUP($B126,jednotlivci!$B$5:$U$164,COUNTA(jednotlivci!$B$4:$O$4),0),"")</f>
        <v/>
      </c>
      <c r="I126" s="663" t="str">
        <f ca="1">IFERROR(VLOOKUP($B126,jednotlivci!$B$5:$U$164,COUNTA(jednotlivci!$B$4:$Q$4),0),"")</f>
        <v/>
      </c>
    </row>
    <row r="127" spans="1:9" x14ac:dyDescent="0.25">
      <c r="A127" s="407">
        <v>125</v>
      </c>
      <c r="B127" s="407" t="str">
        <f ca="1">IFERROR(VLOOKUP(CONCATENATE($C127,"_",COUNTIF($C$3:$C127,$C127)),jednotlivci!$B$5:$U$164,COUNTA(jednotlivci!$B$4:$B$4),0),"")</f>
        <v/>
      </c>
      <c r="C127" s="664">
        <f ca="1">IF(C126=MAX(jednotlivci!T$5:T$164)+1,"",IF(ISERROR(VLOOKUP(A127,jednotlivci!T$5:T$164,1,0)),C126,A127))</f>
        <v>71</v>
      </c>
      <c r="D127" s="660" t="str">
        <f ca="1">IFERROR(VLOOKUP($B127,jednotlivci!$B$5:$U$164,COUNTA(jednotlivci!$B$4:$E$4),0),"")</f>
        <v/>
      </c>
      <c r="E127" s="661" t="str">
        <f ca="1">IFERROR(CONCATENATE(VLOOKUP($B127,jednotlivci!$B$5:$U$164,COUNTA(jednotlivci!$B$4:$H$4),0),"/",VLOOKUP($B127,jednotlivci!$B$5:$U$164,COUNTA(jednotlivci!$B$4:$J$4),0)),"")</f>
        <v/>
      </c>
      <c r="F127" s="739" t="str">
        <f ca="1">IFERROR(VLOOKUP($B127,jednotlivci!$B$5:$U$164,COUNTA(jednotlivci!$B$4:$I$4),0),"")</f>
        <v/>
      </c>
      <c r="G127" s="739" t="str">
        <f ca="1">IFERROR(VLOOKUP($B127,jednotlivci!$B$5:$U$164,COUNTA(jednotlivci!$B$4:$M$4),0),"")</f>
        <v/>
      </c>
      <c r="H127" s="662" t="str">
        <f ca="1">IFERROR(VLOOKUP($B127,jednotlivci!$B$5:$U$164,COUNTA(jednotlivci!$B$4:$O$4),0),"")</f>
        <v/>
      </c>
      <c r="I127" s="663" t="str">
        <f ca="1">IFERROR(VLOOKUP($B127,jednotlivci!$B$5:$U$164,COUNTA(jednotlivci!$B$4:$Q$4),0),"")</f>
        <v/>
      </c>
    </row>
    <row r="128" spans="1:9" x14ac:dyDescent="0.25">
      <c r="A128" s="407">
        <v>126</v>
      </c>
      <c r="B128" s="407" t="str">
        <f ca="1">IFERROR(VLOOKUP(CONCATENATE($C128,"_",COUNTIF($C$3:$C128,$C128)),jednotlivci!$B$5:$U$164,COUNTA(jednotlivci!$B$4:$B$4),0),"")</f>
        <v/>
      </c>
      <c r="C128" s="664">
        <f ca="1">IF(C127=MAX(jednotlivci!T$5:T$164)+1,"",IF(ISERROR(VLOOKUP(A128,jednotlivci!T$5:T$164,1,0)),C127,A128))</f>
        <v>71</v>
      </c>
      <c r="D128" s="660" t="str">
        <f ca="1">IFERROR(VLOOKUP($B128,jednotlivci!$B$5:$U$164,COUNTA(jednotlivci!$B$4:$E$4),0),"")</f>
        <v/>
      </c>
      <c r="E128" s="661" t="str">
        <f ca="1">IFERROR(CONCATENATE(VLOOKUP($B128,jednotlivci!$B$5:$U$164,COUNTA(jednotlivci!$B$4:$H$4),0),"/",VLOOKUP($B128,jednotlivci!$B$5:$U$164,COUNTA(jednotlivci!$B$4:$J$4),0)),"")</f>
        <v/>
      </c>
      <c r="F128" s="739" t="str">
        <f ca="1">IFERROR(VLOOKUP($B128,jednotlivci!$B$5:$U$164,COUNTA(jednotlivci!$B$4:$I$4),0),"")</f>
        <v/>
      </c>
      <c r="G128" s="739" t="str">
        <f ca="1">IFERROR(VLOOKUP($B128,jednotlivci!$B$5:$U$164,COUNTA(jednotlivci!$B$4:$M$4),0),"")</f>
        <v/>
      </c>
      <c r="H128" s="662" t="str">
        <f ca="1">IFERROR(VLOOKUP($B128,jednotlivci!$B$5:$U$164,COUNTA(jednotlivci!$B$4:$O$4),0),"")</f>
        <v/>
      </c>
      <c r="I128" s="663" t="str">
        <f ca="1">IFERROR(VLOOKUP($B128,jednotlivci!$B$5:$U$164,COUNTA(jednotlivci!$B$4:$Q$4),0),"")</f>
        <v/>
      </c>
    </row>
    <row r="129" spans="1:9" x14ac:dyDescent="0.25">
      <c r="A129" s="407">
        <v>127</v>
      </c>
      <c r="B129" s="407" t="str">
        <f ca="1">IFERROR(VLOOKUP(CONCATENATE($C129,"_",COUNTIF($C$3:$C129,$C129)),jednotlivci!$B$5:$U$164,COUNTA(jednotlivci!$B$4:$B$4),0),"")</f>
        <v/>
      </c>
      <c r="C129" s="664">
        <f ca="1">IF(C128=MAX(jednotlivci!T$5:T$164)+1,"",IF(ISERROR(VLOOKUP(A129,jednotlivci!T$5:T$164,1,0)),C128,A129))</f>
        <v>71</v>
      </c>
      <c r="D129" s="660" t="str">
        <f ca="1">IFERROR(VLOOKUP($B129,jednotlivci!$B$5:$U$164,COUNTA(jednotlivci!$B$4:$E$4),0),"")</f>
        <v/>
      </c>
      <c r="E129" s="661" t="str">
        <f ca="1">IFERROR(CONCATENATE(VLOOKUP($B129,jednotlivci!$B$5:$U$164,COUNTA(jednotlivci!$B$4:$H$4),0),"/",VLOOKUP($B129,jednotlivci!$B$5:$U$164,COUNTA(jednotlivci!$B$4:$J$4),0)),"")</f>
        <v/>
      </c>
      <c r="F129" s="739" t="str">
        <f ca="1">IFERROR(VLOOKUP($B129,jednotlivci!$B$5:$U$164,COUNTA(jednotlivci!$B$4:$I$4),0),"")</f>
        <v/>
      </c>
      <c r="G129" s="739" t="str">
        <f ca="1">IFERROR(VLOOKUP($B129,jednotlivci!$B$5:$U$164,COUNTA(jednotlivci!$B$4:$M$4),0),"")</f>
        <v/>
      </c>
      <c r="H129" s="662" t="str">
        <f ca="1">IFERROR(VLOOKUP($B129,jednotlivci!$B$5:$U$164,COUNTA(jednotlivci!$B$4:$O$4),0),"")</f>
        <v/>
      </c>
      <c r="I129" s="663" t="str">
        <f ca="1">IFERROR(VLOOKUP($B129,jednotlivci!$B$5:$U$164,COUNTA(jednotlivci!$B$4:$Q$4),0),"")</f>
        <v/>
      </c>
    </row>
    <row r="130" spans="1:9" x14ac:dyDescent="0.25">
      <c r="A130" s="407">
        <v>128</v>
      </c>
      <c r="B130" s="407" t="str">
        <f ca="1">IFERROR(VLOOKUP(CONCATENATE($C130,"_",COUNTIF($C$3:$C130,$C130)),jednotlivci!$B$5:$U$164,COUNTA(jednotlivci!$B$4:$B$4),0),"")</f>
        <v/>
      </c>
      <c r="C130" s="664">
        <f ca="1">IF(C129=MAX(jednotlivci!T$5:T$164)+1,"",IF(ISERROR(VLOOKUP(A130,jednotlivci!T$5:T$164,1,0)),C129,A130))</f>
        <v>71</v>
      </c>
      <c r="D130" s="660" t="str">
        <f ca="1">IFERROR(VLOOKUP($B130,jednotlivci!$B$5:$U$164,COUNTA(jednotlivci!$B$4:$E$4),0),"")</f>
        <v/>
      </c>
      <c r="E130" s="661" t="str">
        <f ca="1">IFERROR(CONCATENATE(VLOOKUP($B130,jednotlivci!$B$5:$U$164,COUNTA(jednotlivci!$B$4:$H$4),0),"/",VLOOKUP($B130,jednotlivci!$B$5:$U$164,COUNTA(jednotlivci!$B$4:$J$4),0)),"")</f>
        <v/>
      </c>
      <c r="F130" s="739" t="str">
        <f ca="1">IFERROR(VLOOKUP($B130,jednotlivci!$B$5:$U$164,COUNTA(jednotlivci!$B$4:$I$4),0),"")</f>
        <v/>
      </c>
      <c r="G130" s="739" t="str">
        <f ca="1">IFERROR(VLOOKUP($B130,jednotlivci!$B$5:$U$164,COUNTA(jednotlivci!$B$4:$M$4),0),"")</f>
        <v/>
      </c>
      <c r="H130" s="662" t="str">
        <f ca="1">IFERROR(VLOOKUP($B130,jednotlivci!$B$5:$U$164,COUNTA(jednotlivci!$B$4:$O$4),0),"")</f>
        <v/>
      </c>
      <c r="I130" s="663" t="str">
        <f ca="1">IFERROR(VLOOKUP($B130,jednotlivci!$B$5:$U$164,COUNTA(jednotlivci!$B$4:$Q$4),0),"")</f>
        <v/>
      </c>
    </row>
    <row r="131" spans="1:9" x14ac:dyDescent="0.25">
      <c r="A131" s="407">
        <v>129</v>
      </c>
      <c r="B131" s="407" t="str">
        <f ca="1">IFERROR(VLOOKUP(CONCATENATE($C131,"_",COUNTIF($C$3:$C131,$C131)),jednotlivci!$B$5:$U$164,COUNTA(jednotlivci!$B$4:$B$4),0),"")</f>
        <v/>
      </c>
      <c r="C131" s="664">
        <f ca="1">IF(C130=MAX(jednotlivci!T$5:T$164)+1,"",IF(ISERROR(VLOOKUP(A131,jednotlivci!T$5:T$164,1,0)),C130,A131))</f>
        <v>71</v>
      </c>
      <c r="D131" s="660" t="str">
        <f ca="1">IFERROR(VLOOKUP($B131,jednotlivci!$B$5:$U$164,COUNTA(jednotlivci!$B$4:$E$4),0),"")</f>
        <v/>
      </c>
      <c r="E131" s="661" t="str">
        <f ca="1">IFERROR(CONCATENATE(VLOOKUP($B131,jednotlivci!$B$5:$U$164,COUNTA(jednotlivci!$B$4:$H$4),0),"/",VLOOKUP($B131,jednotlivci!$B$5:$U$164,COUNTA(jednotlivci!$B$4:$J$4),0)),"")</f>
        <v/>
      </c>
      <c r="F131" s="739" t="str">
        <f ca="1">IFERROR(VLOOKUP($B131,jednotlivci!$B$5:$U$164,COUNTA(jednotlivci!$B$4:$I$4),0),"")</f>
        <v/>
      </c>
      <c r="G131" s="739" t="str">
        <f ca="1">IFERROR(VLOOKUP($B131,jednotlivci!$B$5:$U$164,COUNTA(jednotlivci!$B$4:$M$4),0),"")</f>
        <v/>
      </c>
      <c r="H131" s="662" t="str">
        <f ca="1">IFERROR(VLOOKUP($B131,jednotlivci!$B$5:$U$164,COUNTA(jednotlivci!$B$4:$O$4),0),"")</f>
        <v/>
      </c>
      <c r="I131" s="663" t="str">
        <f ca="1">IFERROR(VLOOKUP($B131,jednotlivci!$B$5:$U$164,COUNTA(jednotlivci!$B$4:$Q$4),0),"")</f>
        <v/>
      </c>
    </row>
    <row r="132" spans="1:9" x14ac:dyDescent="0.25">
      <c r="A132" s="407">
        <v>130</v>
      </c>
      <c r="B132" s="407" t="str">
        <f ca="1">IFERROR(VLOOKUP(CONCATENATE($C132,"_",COUNTIF($C$3:$C132,$C132)),jednotlivci!$B$5:$U$164,COUNTA(jednotlivci!$B$4:$B$4),0),"")</f>
        <v/>
      </c>
      <c r="C132" s="664">
        <f ca="1">IF(C131=MAX(jednotlivci!T$5:T$164)+1,"",IF(ISERROR(VLOOKUP(A132,jednotlivci!T$5:T$164,1,0)),C131,A132))</f>
        <v>71</v>
      </c>
      <c r="D132" s="660" t="str">
        <f ca="1">IFERROR(VLOOKUP($B132,jednotlivci!$B$5:$U$164,COUNTA(jednotlivci!$B$4:$E$4),0),"")</f>
        <v/>
      </c>
      <c r="E132" s="661" t="str">
        <f ca="1">IFERROR(CONCATENATE(VLOOKUP($B132,jednotlivci!$B$5:$U$164,COUNTA(jednotlivci!$B$4:$H$4),0),"/",VLOOKUP($B132,jednotlivci!$B$5:$U$164,COUNTA(jednotlivci!$B$4:$J$4),0)),"")</f>
        <v/>
      </c>
      <c r="F132" s="739" t="str">
        <f ca="1">IFERROR(VLOOKUP($B132,jednotlivci!$B$5:$U$164,COUNTA(jednotlivci!$B$4:$I$4),0),"")</f>
        <v/>
      </c>
      <c r="G132" s="739" t="str">
        <f ca="1">IFERROR(VLOOKUP($B132,jednotlivci!$B$5:$U$164,COUNTA(jednotlivci!$B$4:$M$4),0),"")</f>
        <v/>
      </c>
      <c r="H132" s="662" t="str">
        <f ca="1">IFERROR(VLOOKUP($B132,jednotlivci!$B$5:$U$164,COUNTA(jednotlivci!$B$4:$O$4),0),"")</f>
        <v/>
      </c>
      <c r="I132" s="663" t="str">
        <f ca="1">IFERROR(VLOOKUP($B132,jednotlivci!$B$5:$U$164,COUNTA(jednotlivci!$B$4:$Q$4),0),"")</f>
        <v/>
      </c>
    </row>
    <row r="133" spans="1:9" x14ac:dyDescent="0.25">
      <c r="A133" s="407">
        <v>131</v>
      </c>
      <c r="B133" s="407" t="str">
        <f ca="1">IFERROR(VLOOKUP(CONCATENATE($C133,"_",COUNTIF($C$3:$C133,$C133)),jednotlivci!$B$5:$U$164,COUNTA(jednotlivci!$B$4:$B$4),0),"")</f>
        <v/>
      </c>
      <c r="C133" s="664">
        <f ca="1">IF(C132=MAX(jednotlivci!T$5:T$164)+1,"",IF(ISERROR(VLOOKUP(A133,jednotlivci!T$5:T$164,1,0)),C132,A133))</f>
        <v>71</v>
      </c>
      <c r="D133" s="660" t="str">
        <f ca="1">IFERROR(VLOOKUP($B133,jednotlivci!$B$5:$U$164,COUNTA(jednotlivci!$B$4:$E$4),0),"")</f>
        <v/>
      </c>
      <c r="E133" s="661" t="str">
        <f ca="1">IFERROR(CONCATENATE(VLOOKUP($B133,jednotlivci!$B$5:$U$164,COUNTA(jednotlivci!$B$4:$H$4),0),"/",VLOOKUP($B133,jednotlivci!$B$5:$U$164,COUNTA(jednotlivci!$B$4:$J$4),0)),"")</f>
        <v/>
      </c>
      <c r="F133" s="739" t="str">
        <f ca="1">IFERROR(VLOOKUP($B133,jednotlivci!$B$5:$U$164,COUNTA(jednotlivci!$B$4:$I$4),0),"")</f>
        <v/>
      </c>
      <c r="G133" s="739" t="str">
        <f ca="1">IFERROR(VLOOKUP($B133,jednotlivci!$B$5:$U$164,COUNTA(jednotlivci!$B$4:$M$4),0),"")</f>
        <v/>
      </c>
      <c r="H133" s="662" t="str">
        <f ca="1">IFERROR(VLOOKUP($B133,jednotlivci!$B$5:$U$164,COUNTA(jednotlivci!$B$4:$O$4),0),"")</f>
        <v/>
      </c>
      <c r="I133" s="663" t="str">
        <f ca="1">IFERROR(VLOOKUP($B133,jednotlivci!$B$5:$U$164,COUNTA(jednotlivci!$B$4:$Q$4),0),"")</f>
        <v/>
      </c>
    </row>
    <row r="134" spans="1:9" x14ac:dyDescent="0.25">
      <c r="A134" s="407">
        <v>132</v>
      </c>
      <c r="B134" s="407" t="str">
        <f ca="1">IFERROR(VLOOKUP(CONCATENATE($C134,"_",COUNTIF($C$3:$C134,$C134)),jednotlivci!$B$5:$U$164,COUNTA(jednotlivci!$B$4:$B$4),0),"")</f>
        <v/>
      </c>
      <c r="C134" s="664">
        <f ca="1">IF(C133=MAX(jednotlivci!T$5:T$164)+1,"",IF(ISERROR(VLOOKUP(A134,jednotlivci!T$5:T$164,1,0)),C133,A134))</f>
        <v>71</v>
      </c>
      <c r="D134" s="660" t="str">
        <f ca="1">IFERROR(VLOOKUP($B134,jednotlivci!$B$5:$U$164,COUNTA(jednotlivci!$B$4:$E$4),0),"")</f>
        <v/>
      </c>
      <c r="E134" s="661" t="str">
        <f ca="1">IFERROR(CONCATENATE(VLOOKUP($B134,jednotlivci!$B$5:$U$164,COUNTA(jednotlivci!$B$4:$H$4),0),"/",VLOOKUP($B134,jednotlivci!$B$5:$U$164,COUNTA(jednotlivci!$B$4:$J$4),0)),"")</f>
        <v/>
      </c>
      <c r="F134" s="739" t="str">
        <f ca="1">IFERROR(VLOOKUP($B134,jednotlivci!$B$5:$U$164,COUNTA(jednotlivci!$B$4:$I$4),0),"")</f>
        <v/>
      </c>
      <c r="G134" s="739" t="str">
        <f ca="1">IFERROR(VLOOKUP($B134,jednotlivci!$B$5:$U$164,COUNTA(jednotlivci!$B$4:$M$4),0),"")</f>
        <v/>
      </c>
      <c r="H134" s="662" t="str">
        <f ca="1">IFERROR(VLOOKUP($B134,jednotlivci!$B$5:$U$164,COUNTA(jednotlivci!$B$4:$O$4),0),"")</f>
        <v/>
      </c>
      <c r="I134" s="663" t="str">
        <f ca="1">IFERROR(VLOOKUP($B134,jednotlivci!$B$5:$U$164,COUNTA(jednotlivci!$B$4:$Q$4),0),"")</f>
        <v/>
      </c>
    </row>
    <row r="135" spans="1:9" x14ac:dyDescent="0.25">
      <c r="A135" s="407">
        <v>133</v>
      </c>
      <c r="B135" s="407" t="str">
        <f ca="1">IFERROR(VLOOKUP(CONCATENATE($C135,"_",COUNTIF($C$3:$C135,$C135)),jednotlivci!$B$5:$U$164,COUNTA(jednotlivci!$B$4:$B$4),0),"")</f>
        <v/>
      </c>
      <c r="C135" s="664">
        <f ca="1">IF(C134=MAX(jednotlivci!T$5:T$164)+1,"",IF(ISERROR(VLOOKUP(A135,jednotlivci!T$5:T$164,1,0)),C134,A135))</f>
        <v>71</v>
      </c>
      <c r="D135" s="660" t="str">
        <f ca="1">IFERROR(VLOOKUP($B135,jednotlivci!$B$5:$U$164,COUNTA(jednotlivci!$B$4:$E$4),0),"")</f>
        <v/>
      </c>
      <c r="E135" s="661" t="str">
        <f ca="1">IFERROR(CONCATENATE(VLOOKUP($B135,jednotlivci!$B$5:$U$164,COUNTA(jednotlivci!$B$4:$H$4),0),"/",VLOOKUP($B135,jednotlivci!$B$5:$U$164,COUNTA(jednotlivci!$B$4:$J$4),0)),"")</f>
        <v/>
      </c>
      <c r="F135" s="739" t="str">
        <f ca="1">IFERROR(VLOOKUP($B135,jednotlivci!$B$5:$U$164,COUNTA(jednotlivci!$B$4:$I$4),0),"")</f>
        <v/>
      </c>
      <c r="G135" s="739" t="str">
        <f ca="1">IFERROR(VLOOKUP($B135,jednotlivci!$B$5:$U$164,COUNTA(jednotlivci!$B$4:$M$4),0),"")</f>
        <v/>
      </c>
      <c r="H135" s="662" t="str">
        <f ca="1">IFERROR(VLOOKUP($B135,jednotlivci!$B$5:$U$164,COUNTA(jednotlivci!$B$4:$O$4),0),"")</f>
        <v/>
      </c>
      <c r="I135" s="663" t="str">
        <f ca="1">IFERROR(VLOOKUP($B135,jednotlivci!$B$5:$U$164,COUNTA(jednotlivci!$B$4:$Q$4),0),"")</f>
        <v/>
      </c>
    </row>
    <row r="136" spans="1:9" x14ac:dyDescent="0.25">
      <c r="A136" s="407">
        <v>134</v>
      </c>
      <c r="B136" s="407" t="str">
        <f ca="1">IFERROR(VLOOKUP(CONCATENATE($C136,"_",COUNTIF($C$3:$C136,$C136)),jednotlivci!$B$5:$U$164,COUNTA(jednotlivci!$B$4:$B$4),0),"")</f>
        <v/>
      </c>
      <c r="C136" s="664">
        <f ca="1">IF(C135=MAX(jednotlivci!T$5:T$164)+1,"",IF(ISERROR(VLOOKUP(A136,jednotlivci!T$5:T$164,1,0)),C135,A136))</f>
        <v>71</v>
      </c>
      <c r="D136" s="660" t="str">
        <f ca="1">IFERROR(VLOOKUP($B136,jednotlivci!$B$5:$U$164,COUNTA(jednotlivci!$B$4:$E$4),0),"")</f>
        <v/>
      </c>
      <c r="E136" s="661" t="str">
        <f ca="1">IFERROR(CONCATENATE(VLOOKUP($B136,jednotlivci!$B$5:$U$164,COUNTA(jednotlivci!$B$4:$H$4),0),"/",VLOOKUP($B136,jednotlivci!$B$5:$U$164,COUNTA(jednotlivci!$B$4:$J$4),0)),"")</f>
        <v/>
      </c>
      <c r="F136" s="739" t="str">
        <f ca="1">IFERROR(VLOOKUP($B136,jednotlivci!$B$5:$U$164,COUNTA(jednotlivci!$B$4:$I$4),0),"")</f>
        <v/>
      </c>
      <c r="G136" s="739" t="str">
        <f ca="1">IFERROR(VLOOKUP($B136,jednotlivci!$B$5:$U$164,COUNTA(jednotlivci!$B$4:$M$4),0),"")</f>
        <v/>
      </c>
      <c r="H136" s="662" t="str">
        <f ca="1">IFERROR(VLOOKUP($B136,jednotlivci!$B$5:$U$164,COUNTA(jednotlivci!$B$4:$O$4),0),"")</f>
        <v/>
      </c>
      <c r="I136" s="663" t="str">
        <f ca="1">IFERROR(VLOOKUP($B136,jednotlivci!$B$5:$U$164,COUNTA(jednotlivci!$B$4:$Q$4),0),"")</f>
        <v/>
      </c>
    </row>
    <row r="137" spans="1:9" x14ac:dyDescent="0.25">
      <c r="A137" s="407">
        <v>135</v>
      </c>
      <c r="B137" s="407" t="str">
        <f ca="1">IFERROR(VLOOKUP(CONCATENATE($C137,"_",COUNTIF($C$3:$C137,$C137)),jednotlivci!$B$5:$U$164,COUNTA(jednotlivci!$B$4:$B$4),0),"")</f>
        <v/>
      </c>
      <c r="C137" s="664">
        <f ca="1">IF(C136=MAX(jednotlivci!T$5:T$164)+1,"",IF(ISERROR(VLOOKUP(A137,jednotlivci!T$5:T$164,1,0)),C136,A137))</f>
        <v>71</v>
      </c>
      <c r="D137" s="660" t="str">
        <f ca="1">IFERROR(VLOOKUP($B137,jednotlivci!$B$5:$U$164,COUNTA(jednotlivci!$B$4:$E$4),0),"")</f>
        <v/>
      </c>
      <c r="E137" s="661" t="str">
        <f ca="1">IFERROR(CONCATENATE(VLOOKUP($B137,jednotlivci!$B$5:$U$164,COUNTA(jednotlivci!$B$4:$H$4),0),"/",VLOOKUP($B137,jednotlivci!$B$5:$U$164,COUNTA(jednotlivci!$B$4:$J$4),0)),"")</f>
        <v/>
      </c>
      <c r="F137" s="739" t="str">
        <f ca="1">IFERROR(VLOOKUP($B137,jednotlivci!$B$5:$U$164,COUNTA(jednotlivci!$B$4:$I$4),0),"")</f>
        <v/>
      </c>
      <c r="G137" s="739" t="str">
        <f ca="1">IFERROR(VLOOKUP($B137,jednotlivci!$B$5:$U$164,COUNTA(jednotlivci!$B$4:$M$4),0),"")</f>
        <v/>
      </c>
      <c r="H137" s="662" t="str">
        <f ca="1">IFERROR(VLOOKUP($B137,jednotlivci!$B$5:$U$164,COUNTA(jednotlivci!$B$4:$O$4),0),"")</f>
        <v/>
      </c>
      <c r="I137" s="663" t="str">
        <f ca="1">IFERROR(VLOOKUP($B137,jednotlivci!$B$5:$U$164,COUNTA(jednotlivci!$B$4:$Q$4),0),"")</f>
        <v/>
      </c>
    </row>
    <row r="138" spans="1:9" x14ac:dyDescent="0.25">
      <c r="A138" s="407">
        <v>136</v>
      </c>
      <c r="B138" s="407" t="str">
        <f ca="1">IFERROR(VLOOKUP(CONCATENATE($C138,"_",COUNTIF($C$3:$C138,$C138)),jednotlivci!$B$5:$U$164,COUNTA(jednotlivci!$B$4:$B$4),0),"")</f>
        <v/>
      </c>
      <c r="C138" s="664">
        <f ca="1">IF(C137=MAX(jednotlivci!T$5:T$164)+1,"",IF(ISERROR(VLOOKUP(A138,jednotlivci!T$5:T$164,1,0)),C137,A138))</f>
        <v>71</v>
      </c>
      <c r="D138" s="660" t="str">
        <f ca="1">IFERROR(VLOOKUP($B138,jednotlivci!$B$5:$U$164,COUNTA(jednotlivci!$B$4:$E$4),0),"")</f>
        <v/>
      </c>
      <c r="E138" s="661" t="str">
        <f ca="1">IFERROR(CONCATENATE(VLOOKUP($B138,jednotlivci!$B$5:$U$164,COUNTA(jednotlivci!$B$4:$H$4),0),"/",VLOOKUP($B138,jednotlivci!$B$5:$U$164,COUNTA(jednotlivci!$B$4:$J$4),0)),"")</f>
        <v/>
      </c>
      <c r="F138" s="739" t="str">
        <f ca="1">IFERROR(VLOOKUP($B138,jednotlivci!$B$5:$U$164,COUNTA(jednotlivci!$B$4:$I$4),0),"")</f>
        <v/>
      </c>
      <c r="G138" s="739" t="str">
        <f ca="1">IFERROR(VLOOKUP($B138,jednotlivci!$B$5:$U$164,COUNTA(jednotlivci!$B$4:$M$4),0),"")</f>
        <v/>
      </c>
      <c r="H138" s="662" t="str">
        <f ca="1">IFERROR(VLOOKUP($B138,jednotlivci!$B$5:$U$164,COUNTA(jednotlivci!$B$4:$O$4),0),"")</f>
        <v/>
      </c>
      <c r="I138" s="663" t="str">
        <f ca="1">IFERROR(VLOOKUP($B138,jednotlivci!$B$5:$U$164,COUNTA(jednotlivci!$B$4:$Q$4),0),"")</f>
        <v/>
      </c>
    </row>
    <row r="139" spans="1:9" x14ac:dyDescent="0.25">
      <c r="A139" s="407">
        <v>137</v>
      </c>
      <c r="B139" s="407" t="str">
        <f ca="1">IFERROR(VLOOKUP(CONCATENATE($C139,"_",COUNTIF($C$3:$C139,$C139)),jednotlivci!$B$5:$U$164,COUNTA(jednotlivci!$B$4:$B$4),0),"")</f>
        <v/>
      </c>
      <c r="C139" s="664">
        <f ca="1">IF(C138=MAX(jednotlivci!T$5:T$164)+1,"",IF(ISERROR(VLOOKUP(A139,jednotlivci!T$5:T$164,1,0)),C138,A139))</f>
        <v>71</v>
      </c>
      <c r="D139" s="660" t="str">
        <f ca="1">IFERROR(VLOOKUP($B139,jednotlivci!$B$5:$U$164,COUNTA(jednotlivci!$B$4:$E$4),0),"")</f>
        <v/>
      </c>
      <c r="E139" s="661" t="str">
        <f ca="1">IFERROR(CONCATENATE(VLOOKUP($B139,jednotlivci!$B$5:$U$164,COUNTA(jednotlivci!$B$4:$H$4),0),"/",VLOOKUP($B139,jednotlivci!$B$5:$U$164,COUNTA(jednotlivci!$B$4:$J$4),0)),"")</f>
        <v/>
      </c>
      <c r="F139" s="739" t="str">
        <f ca="1">IFERROR(VLOOKUP($B139,jednotlivci!$B$5:$U$164,COUNTA(jednotlivci!$B$4:$I$4),0),"")</f>
        <v/>
      </c>
      <c r="G139" s="739" t="str">
        <f ca="1">IFERROR(VLOOKUP($B139,jednotlivci!$B$5:$U$164,COUNTA(jednotlivci!$B$4:$M$4),0),"")</f>
        <v/>
      </c>
      <c r="H139" s="662" t="str">
        <f ca="1">IFERROR(VLOOKUP($B139,jednotlivci!$B$5:$U$164,COUNTA(jednotlivci!$B$4:$O$4),0),"")</f>
        <v/>
      </c>
      <c r="I139" s="663" t="str">
        <f ca="1">IFERROR(VLOOKUP($B139,jednotlivci!$B$5:$U$164,COUNTA(jednotlivci!$B$4:$Q$4),0),"")</f>
        <v/>
      </c>
    </row>
    <row r="140" spans="1:9" x14ac:dyDescent="0.25">
      <c r="A140" s="407">
        <v>138</v>
      </c>
      <c r="B140" s="407" t="str">
        <f ca="1">IFERROR(VLOOKUP(CONCATENATE($C140,"_",COUNTIF($C$3:$C140,$C140)),jednotlivci!$B$5:$U$164,COUNTA(jednotlivci!$B$4:$B$4),0),"")</f>
        <v/>
      </c>
      <c r="C140" s="664">
        <f ca="1">IF(C139=MAX(jednotlivci!T$5:T$164)+1,"",IF(ISERROR(VLOOKUP(A140,jednotlivci!T$5:T$164,1,0)),C139,A140))</f>
        <v>71</v>
      </c>
      <c r="D140" s="660" t="str">
        <f ca="1">IFERROR(VLOOKUP($B140,jednotlivci!$B$5:$U$164,COUNTA(jednotlivci!$B$4:$E$4),0),"")</f>
        <v/>
      </c>
      <c r="E140" s="661" t="str">
        <f ca="1">IFERROR(CONCATENATE(VLOOKUP($B140,jednotlivci!$B$5:$U$164,COUNTA(jednotlivci!$B$4:$H$4),0),"/",VLOOKUP($B140,jednotlivci!$B$5:$U$164,COUNTA(jednotlivci!$B$4:$J$4),0)),"")</f>
        <v/>
      </c>
      <c r="F140" s="739" t="str">
        <f ca="1">IFERROR(VLOOKUP($B140,jednotlivci!$B$5:$U$164,COUNTA(jednotlivci!$B$4:$I$4),0),"")</f>
        <v/>
      </c>
      <c r="G140" s="739" t="str">
        <f ca="1">IFERROR(VLOOKUP($B140,jednotlivci!$B$5:$U$164,COUNTA(jednotlivci!$B$4:$M$4),0),"")</f>
        <v/>
      </c>
      <c r="H140" s="662" t="str">
        <f ca="1">IFERROR(VLOOKUP($B140,jednotlivci!$B$5:$U$164,COUNTA(jednotlivci!$B$4:$O$4),0),"")</f>
        <v/>
      </c>
      <c r="I140" s="663" t="str">
        <f ca="1">IFERROR(VLOOKUP($B140,jednotlivci!$B$5:$U$164,COUNTA(jednotlivci!$B$4:$Q$4),0),"")</f>
        <v/>
      </c>
    </row>
    <row r="141" spans="1:9" x14ac:dyDescent="0.25">
      <c r="A141" s="407">
        <v>139</v>
      </c>
      <c r="B141" s="407" t="str">
        <f ca="1">IFERROR(VLOOKUP(CONCATENATE($C141,"_",COUNTIF($C$3:$C141,$C141)),jednotlivci!$B$5:$U$164,COUNTA(jednotlivci!$B$4:$B$4),0),"")</f>
        <v/>
      </c>
      <c r="C141" s="664">
        <f ca="1">IF(C140=MAX(jednotlivci!T$5:T$164)+1,"",IF(ISERROR(VLOOKUP(A141,jednotlivci!T$5:T$164,1,0)),C140,A141))</f>
        <v>71</v>
      </c>
      <c r="D141" s="660" t="str">
        <f ca="1">IFERROR(VLOOKUP($B141,jednotlivci!$B$5:$U$164,COUNTA(jednotlivci!$B$4:$E$4),0),"")</f>
        <v/>
      </c>
      <c r="E141" s="661" t="str">
        <f ca="1">IFERROR(CONCATENATE(VLOOKUP($B141,jednotlivci!$B$5:$U$164,COUNTA(jednotlivci!$B$4:$H$4),0),"/",VLOOKUP($B141,jednotlivci!$B$5:$U$164,COUNTA(jednotlivci!$B$4:$J$4),0)),"")</f>
        <v/>
      </c>
      <c r="F141" s="739" t="str">
        <f ca="1">IFERROR(VLOOKUP($B141,jednotlivci!$B$5:$U$164,COUNTA(jednotlivci!$B$4:$I$4),0),"")</f>
        <v/>
      </c>
      <c r="G141" s="739" t="str">
        <f ca="1">IFERROR(VLOOKUP($B141,jednotlivci!$B$5:$U$164,COUNTA(jednotlivci!$B$4:$M$4),0),"")</f>
        <v/>
      </c>
      <c r="H141" s="662" t="str">
        <f ca="1">IFERROR(VLOOKUP($B141,jednotlivci!$B$5:$U$164,COUNTA(jednotlivci!$B$4:$O$4),0),"")</f>
        <v/>
      </c>
      <c r="I141" s="663" t="str">
        <f ca="1">IFERROR(VLOOKUP($B141,jednotlivci!$B$5:$U$164,COUNTA(jednotlivci!$B$4:$Q$4),0),"")</f>
        <v/>
      </c>
    </row>
    <row r="142" spans="1:9" x14ac:dyDescent="0.25">
      <c r="A142" s="407">
        <v>140</v>
      </c>
      <c r="B142" s="407" t="str">
        <f ca="1">IFERROR(VLOOKUP(CONCATENATE($C142,"_",COUNTIF($C$3:$C142,$C142)),jednotlivci!$B$5:$U$164,COUNTA(jednotlivci!$B$4:$B$4),0),"")</f>
        <v/>
      </c>
      <c r="C142" s="664">
        <f ca="1">IF(C141=MAX(jednotlivci!T$5:T$164)+1,"",IF(ISERROR(VLOOKUP(A142,jednotlivci!T$5:T$164,1,0)),C141,A142))</f>
        <v>71</v>
      </c>
      <c r="D142" s="660" t="str">
        <f ca="1">IFERROR(VLOOKUP($B142,jednotlivci!$B$5:$U$164,COUNTA(jednotlivci!$B$4:$E$4),0),"")</f>
        <v/>
      </c>
      <c r="E142" s="661" t="str">
        <f ca="1">IFERROR(CONCATENATE(VLOOKUP($B142,jednotlivci!$B$5:$U$164,COUNTA(jednotlivci!$B$4:$H$4),0),"/",VLOOKUP($B142,jednotlivci!$B$5:$U$164,COUNTA(jednotlivci!$B$4:$J$4),0)),"")</f>
        <v/>
      </c>
      <c r="F142" s="739" t="str">
        <f ca="1">IFERROR(VLOOKUP($B142,jednotlivci!$B$5:$U$164,COUNTA(jednotlivci!$B$4:$I$4),0),"")</f>
        <v/>
      </c>
      <c r="G142" s="739" t="str">
        <f ca="1">IFERROR(VLOOKUP($B142,jednotlivci!$B$5:$U$164,COUNTA(jednotlivci!$B$4:$M$4),0),"")</f>
        <v/>
      </c>
      <c r="H142" s="662" t="str">
        <f ca="1">IFERROR(VLOOKUP($B142,jednotlivci!$B$5:$U$164,COUNTA(jednotlivci!$B$4:$O$4),0),"")</f>
        <v/>
      </c>
      <c r="I142" s="663" t="str">
        <f ca="1">IFERROR(VLOOKUP($B142,jednotlivci!$B$5:$U$164,COUNTA(jednotlivci!$B$4:$Q$4),0),"")</f>
        <v/>
      </c>
    </row>
    <row r="143" spans="1:9" x14ac:dyDescent="0.25">
      <c r="A143" s="407">
        <v>141</v>
      </c>
      <c r="B143" s="407" t="str">
        <f ca="1">IFERROR(VLOOKUP(CONCATENATE($C143,"_",COUNTIF($C$3:$C143,$C143)),jednotlivci!$B$5:$U$164,COUNTA(jednotlivci!$B$4:$B$4),0),"")</f>
        <v/>
      </c>
      <c r="C143" s="664">
        <f ca="1">IF(C142=MAX(jednotlivci!T$5:T$164)+1,"",IF(ISERROR(VLOOKUP(A143,jednotlivci!T$5:T$164,1,0)),C142,A143))</f>
        <v>71</v>
      </c>
      <c r="D143" s="660" t="str">
        <f ca="1">IFERROR(VLOOKUP($B143,jednotlivci!$B$5:$U$164,COUNTA(jednotlivci!$B$4:$E$4),0),"")</f>
        <v/>
      </c>
      <c r="E143" s="661" t="str">
        <f ca="1">IFERROR(CONCATENATE(VLOOKUP($B143,jednotlivci!$B$5:$U$164,COUNTA(jednotlivci!$B$4:$H$4),0),"/",VLOOKUP($B143,jednotlivci!$B$5:$U$164,COUNTA(jednotlivci!$B$4:$J$4),0)),"")</f>
        <v/>
      </c>
      <c r="F143" s="739" t="str">
        <f ca="1">IFERROR(VLOOKUP($B143,jednotlivci!$B$5:$U$164,COUNTA(jednotlivci!$B$4:$I$4),0),"")</f>
        <v/>
      </c>
      <c r="G143" s="739" t="str">
        <f ca="1">IFERROR(VLOOKUP($B143,jednotlivci!$B$5:$U$164,COUNTA(jednotlivci!$B$4:$M$4),0),"")</f>
        <v/>
      </c>
      <c r="H143" s="662" t="str">
        <f ca="1">IFERROR(VLOOKUP($B143,jednotlivci!$B$5:$U$164,COUNTA(jednotlivci!$B$4:$O$4),0),"")</f>
        <v/>
      </c>
      <c r="I143" s="663" t="str">
        <f ca="1">IFERROR(VLOOKUP($B143,jednotlivci!$B$5:$U$164,COUNTA(jednotlivci!$B$4:$Q$4),0),"")</f>
        <v/>
      </c>
    </row>
    <row r="144" spans="1:9" x14ac:dyDescent="0.25">
      <c r="A144" s="407">
        <v>142</v>
      </c>
      <c r="B144" s="407" t="str">
        <f ca="1">IFERROR(VLOOKUP(CONCATENATE($C144,"_",COUNTIF($C$3:$C144,$C144)),jednotlivci!$B$5:$U$164,COUNTA(jednotlivci!$B$4:$B$4),0),"")</f>
        <v/>
      </c>
      <c r="C144" s="664">
        <f ca="1">IF(C143=MAX(jednotlivci!T$5:T$164)+1,"",IF(ISERROR(VLOOKUP(A144,jednotlivci!T$5:T$164,1,0)),C143,A144))</f>
        <v>71</v>
      </c>
      <c r="D144" s="660" t="str">
        <f ca="1">IFERROR(VLOOKUP($B144,jednotlivci!$B$5:$U$164,COUNTA(jednotlivci!$B$4:$E$4),0),"")</f>
        <v/>
      </c>
      <c r="E144" s="661" t="str">
        <f ca="1">IFERROR(CONCATENATE(VLOOKUP($B144,jednotlivci!$B$5:$U$164,COUNTA(jednotlivci!$B$4:$H$4),0),"/",VLOOKUP($B144,jednotlivci!$B$5:$U$164,COUNTA(jednotlivci!$B$4:$J$4),0)),"")</f>
        <v/>
      </c>
      <c r="F144" s="739" t="str">
        <f ca="1">IFERROR(VLOOKUP($B144,jednotlivci!$B$5:$U$164,COUNTA(jednotlivci!$B$4:$I$4),0),"")</f>
        <v/>
      </c>
      <c r="G144" s="739" t="str">
        <f ca="1">IFERROR(VLOOKUP($B144,jednotlivci!$B$5:$U$164,COUNTA(jednotlivci!$B$4:$M$4),0),"")</f>
        <v/>
      </c>
      <c r="H144" s="662" t="str">
        <f ca="1">IFERROR(VLOOKUP($B144,jednotlivci!$B$5:$U$164,COUNTA(jednotlivci!$B$4:$O$4),0),"")</f>
        <v/>
      </c>
      <c r="I144" s="663" t="str">
        <f ca="1">IFERROR(VLOOKUP($B144,jednotlivci!$B$5:$U$164,COUNTA(jednotlivci!$B$4:$Q$4),0),"")</f>
        <v/>
      </c>
    </row>
    <row r="145" spans="1:9" x14ac:dyDescent="0.25">
      <c r="A145" s="407">
        <v>143</v>
      </c>
      <c r="B145" s="407" t="str">
        <f ca="1">IFERROR(VLOOKUP(CONCATENATE($C145,"_",COUNTIF($C$3:$C145,$C145)),jednotlivci!$B$5:$U$164,COUNTA(jednotlivci!$B$4:$B$4),0),"")</f>
        <v/>
      </c>
      <c r="C145" s="664">
        <f ca="1">IF(C144=MAX(jednotlivci!T$5:T$164)+1,"",IF(ISERROR(VLOOKUP(A145,jednotlivci!T$5:T$164,1,0)),C144,A145))</f>
        <v>71</v>
      </c>
      <c r="D145" s="660" t="str">
        <f ca="1">IFERROR(VLOOKUP($B145,jednotlivci!$B$5:$U$164,COUNTA(jednotlivci!$B$4:$E$4),0),"")</f>
        <v/>
      </c>
      <c r="E145" s="661" t="str">
        <f ca="1">IFERROR(CONCATENATE(VLOOKUP($B145,jednotlivci!$B$5:$U$164,COUNTA(jednotlivci!$B$4:$H$4),0),"/",VLOOKUP($B145,jednotlivci!$B$5:$U$164,COUNTA(jednotlivci!$B$4:$J$4),0)),"")</f>
        <v/>
      </c>
      <c r="F145" s="739" t="str">
        <f ca="1">IFERROR(VLOOKUP($B145,jednotlivci!$B$5:$U$164,COUNTA(jednotlivci!$B$4:$I$4),0),"")</f>
        <v/>
      </c>
      <c r="G145" s="739" t="str">
        <f ca="1">IFERROR(VLOOKUP($B145,jednotlivci!$B$5:$U$164,COUNTA(jednotlivci!$B$4:$M$4),0),"")</f>
        <v/>
      </c>
      <c r="H145" s="662" t="str">
        <f ca="1">IFERROR(VLOOKUP($B145,jednotlivci!$B$5:$U$164,COUNTA(jednotlivci!$B$4:$O$4),0),"")</f>
        <v/>
      </c>
      <c r="I145" s="663" t="str">
        <f ca="1">IFERROR(VLOOKUP($B145,jednotlivci!$B$5:$U$164,COUNTA(jednotlivci!$B$4:$Q$4),0),"")</f>
        <v/>
      </c>
    </row>
    <row r="146" spans="1:9" x14ac:dyDescent="0.25">
      <c r="A146" s="407">
        <v>144</v>
      </c>
      <c r="B146" s="407" t="str">
        <f ca="1">IFERROR(VLOOKUP(CONCATENATE($C146,"_",COUNTIF($C$3:$C146,$C146)),jednotlivci!$B$5:$U$164,COUNTA(jednotlivci!$B$4:$B$4),0),"")</f>
        <v/>
      </c>
      <c r="C146" s="664">
        <f ca="1">IF(C145=MAX(jednotlivci!T$5:T$164)+1,"",IF(ISERROR(VLOOKUP(A146,jednotlivci!T$5:T$164,1,0)),C145,A146))</f>
        <v>71</v>
      </c>
      <c r="D146" s="660" t="str">
        <f ca="1">IFERROR(VLOOKUP($B146,jednotlivci!$B$5:$U$164,COUNTA(jednotlivci!$B$4:$E$4),0),"")</f>
        <v/>
      </c>
      <c r="E146" s="661" t="str">
        <f ca="1">IFERROR(CONCATENATE(VLOOKUP($B146,jednotlivci!$B$5:$U$164,COUNTA(jednotlivci!$B$4:$H$4),0),"/",VLOOKUP($B146,jednotlivci!$B$5:$U$164,COUNTA(jednotlivci!$B$4:$J$4),0)),"")</f>
        <v/>
      </c>
      <c r="F146" s="739" t="str">
        <f ca="1">IFERROR(VLOOKUP($B146,jednotlivci!$B$5:$U$164,COUNTA(jednotlivci!$B$4:$I$4),0),"")</f>
        <v/>
      </c>
      <c r="G146" s="739" t="str">
        <f ca="1">IFERROR(VLOOKUP($B146,jednotlivci!$B$5:$U$164,COUNTA(jednotlivci!$B$4:$M$4),0),"")</f>
        <v/>
      </c>
      <c r="H146" s="662" t="str">
        <f ca="1">IFERROR(VLOOKUP($B146,jednotlivci!$B$5:$U$164,COUNTA(jednotlivci!$B$4:$O$4),0),"")</f>
        <v/>
      </c>
      <c r="I146" s="663" t="str">
        <f ca="1">IFERROR(VLOOKUP($B146,jednotlivci!$B$5:$U$164,COUNTA(jednotlivci!$B$4:$Q$4),0),"")</f>
        <v/>
      </c>
    </row>
    <row r="147" spans="1:9" x14ac:dyDescent="0.25">
      <c r="A147" s="407">
        <v>145</v>
      </c>
      <c r="B147" s="407" t="str">
        <f ca="1">IFERROR(VLOOKUP(CONCATENATE($C147,"_",COUNTIF($C$3:$C147,$C147)),jednotlivci!$B$5:$U$164,COUNTA(jednotlivci!$B$4:$B$4),0),"")</f>
        <v/>
      </c>
      <c r="C147" s="664">
        <f ca="1">IF(C146=MAX(jednotlivci!T$5:T$164)+1,"",IF(ISERROR(VLOOKUP(A147,jednotlivci!T$5:T$164,1,0)),C146,A147))</f>
        <v>71</v>
      </c>
      <c r="D147" s="660" t="str">
        <f ca="1">IFERROR(VLOOKUP($B147,jednotlivci!$B$5:$U$164,COUNTA(jednotlivci!$B$4:$E$4),0),"")</f>
        <v/>
      </c>
      <c r="E147" s="661" t="str">
        <f ca="1">IFERROR(CONCATENATE(VLOOKUP($B147,jednotlivci!$B$5:$U$164,COUNTA(jednotlivci!$B$4:$H$4),0),"/",VLOOKUP($B147,jednotlivci!$B$5:$U$164,COUNTA(jednotlivci!$B$4:$J$4),0)),"")</f>
        <v/>
      </c>
      <c r="F147" s="739" t="str">
        <f ca="1">IFERROR(VLOOKUP($B147,jednotlivci!$B$5:$U$164,COUNTA(jednotlivci!$B$4:$I$4),0),"")</f>
        <v/>
      </c>
      <c r="G147" s="739" t="str">
        <f ca="1">IFERROR(VLOOKUP($B147,jednotlivci!$B$5:$U$164,COUNTA(jednotlivci!$B$4:$M$4),0),"")</f>
        <v/>
      </c>
      <c r="H147" s="662" t="str">
        <f ca="1">IFERROR(VLOOKUP($B147,jednotlivci!$B$5:$U$164,COUNTA(jednotlivci!$B$4:$O$4),0),"")</f>
        <v/>
      </c>
      <c r="I147" s="663" t="str">
        <f ca="1">IFERROR(VLOOKUP($B147,jednotlivci!$B$5:$U$164,COUNTA(jednotlivci!$B$4:$Q$4),0),"")</f>
        <v/>
      </c>
    </row>
    <row r="148" spans="1:9" x14ac:dyDescent="0.25">
      <c r="A148" s="407">
        <v>146</v>
      </c>
      <c r="B148" s="407" t="str">
        <f ca="1">IFERROR(VLOOKUP(CONCATENATE($C148,"_",COUNTIF($C$3:$C148,$C148)),jednotlivci!$B$5:$U$164,COUNTA(jednotlivci!$B$4:$B$4),0),"")</f>
        <v/>
      </c>
      <c r="C148" s="664">
        <f ca="1">IF(C147=MAX(jednotlivci!T$5:T$164)+1,"",IF(ISERROR(VLOOKUP(A148,jednotlivci!T$5:T$164,1,0)),C147,A148))</f>
        <v>71</v>
      </c>
      <c r="D148" s="660" t="str">
        <f ca="1">IFERROR(VLOOKUP($B148,jednotlivci!$B$5:$U$164,COUNTA(jednotlivci!$B$4:$E$4),0),"")</f>
        <v/>
      </c>
      <c r="E148" s="661" t="str">
        <f ca="1">IFERROR(CONCATENATE(VLOOKUP($B148,jednotlivci!$B$5:$U$164,COUNTA(jednotlivci!$B$4:$H$4),0),"/",VLOOKUP($B148,jednotlivci!$B$5:$U$164,COUNTA(jednotlivci!$B$4:$J$4),0)),"")</f>
        <v/>
      </c>
      <c r="F148" s="739" t="str">
        <f ca="1">IFERROR(VLOOKUP($B148,jednotlivci!$B$5:$U$164,COUNTA(jednotlivci!$B$4:$I$4),0),"")</f>
        <v/>
      </c>
      <c r="G148" s="739" t="str">
        <f ca="1">IFERROR(VLOOKUP($B148,jednotlivci!$B$5:$U$164,COUNTA(jednotlivci!$B$4:$M$4),0),"")</f>
        <v/>
      </c>
      <c r="H148" s="662" t="str">
        <f ca="1">IFERROR(VLOOKUP($B148,jednotlivci!$B$5:$U$164,COUNTA(jednotlivci!$B$4:$O$4),0),"")</f>
        <v/>
      </c>
      <c r="I148" s="663" t="str">
        <f ca="1">IFERROR(VLOOKUP($B148,jednotlivci!$B$5:$U$164,COUNTA(jednotlivci!$B$4:$Q$4),0),"")</f>
        <v/>
      </c>
    </row>
    <row r="149" spans="1:9" x14ac:dyDescent="0.25">
      <c r="A149" s="407">
        <v>147</v>
      </c>
      <c r="B149" s="407" t="str">
        <f ca="1">IFERROR(VLOOKUP(CONCATENATE($C149,"_",COUNTIF($C$3:$C149,$C149)),jednotlivci!$B$5:$U$164,COUNTA(jednotlivci!$B$4:$B$4),0),"")</f>
        <v/>
      </c>
      <c r="C149" s="664">
        <f ca="1">IF(C148=MAX(jednotlivci!T$5:T$164)+1,"",IF(ISERROR(VLOOKUP(A149,jednotlivci!T$5:T$164,1,0)),C148,A149))</f>
        <v>71</v>
      </c>
      <c r="D149" s="660" t="str">
        <f ca="1">IFERROR(VLOOKUP($B149,jednotlivci!$B$5:$U$164,COUNTA(jednotlivci!$B$4:$E$4),0),"")</f>
        <v/>
      </c>
      <c r="E149" s="661" t="str">
        <f ca="1">IFERROR(CONCATENATE(VLOOKUP($B149,jednotlivci!$B$5:$U$164,COUNTA(jednotlivci!$B$4:$H$4),0),"/",VLOOKUP($B149,jednotlivci!$B$5:$U$164,COUNTA(jednotlivci!$B$4:$J$4),0)),"")</f>
        <v/>
      </c>
      <c r="F149" s="739" t="str">
        <f ca="1">IFERROR(VLOOKUP($B149,jednotlivci!$B$5:$U$164,COUNTA(jednotlivci!$B$4:$I$4),0),"")</f>
        <v/>
      </c>
      <c r="G149" s="739" t="str">
        <f ca="1">IFERROR(VLOOKUP($B149,jednotlivci!$B$5:$U$164,COUNTA(jednotlivci!$B$4:$M$4),0),"")</f>
        <v/>
      </c>
      <c r="H149" s="662" t="str">
        <f ca="1">IFERROR(VLOOKUP($B149,jednotlivci!$B$5:$U$164,COUNTA(jednotlivci!$B$4:$O$4),0),"")</f>
        <v/>
      </c>
      <c r="I149" s="663" t="str">
        <f ca="1">IFERROR(VLOOKUP($B149,jednotlivci!$B$5:$U$164,COUNTA(jednotlivci!$B$4:$Q$4),0),"")</f>
        <v/>
      </c>
    </row>
    <row r="150" spans="1:9" x14ac:dyDescent="0.25">
      <c r="A150" s="407">
        <v>148</v>
      </c>
      <c r="B150" s="407" t="str">
        <f ca="1">IFERROR(VLOOKUP(CONCATENATE($C150,"_",COUNTIF($C$3:$C150,$C150)),jednotlivci!$B$5:$U$164,COUNTA(jednotlivci!$B$4:$B$4),0),"")</f>
        <v/>
      </c>
      <c r="C150" s="664">
        <f ca="1">IF(C149=MAX(jednotlivci!T$5:T$164)+1,"",IF(ISERROR(VLOOKUP(A150,jednotlivci!T$5:T$164,1,0)),C149,A150))</f>
        <v>71</v>
      </c>
      <c r="D150" s="660" t="str">
        <f ca="1">IFERROR(VLOOKUP($B150,jednotlivci!$B$5:$U$164,COUNTA(jednotlivci!$B$4:$E$4),0),"")</f>
        <v/>
      </c>
      <c r="E150" s="661" t="str">
        <f ca="1">IFERROR(CONCATENATE(VLOOKUP($B150,jednotlivci!$B$5:$U$164,COUNTA(jednotlivci!$B$4:$H$4),0),"/",VLOOKUP($B150,jednotlivci!$B$5:$U$164,COUNTA(jednotlivci!$B$4:$J$4),0)),"")</f>
        <v/>
      </c>
      <c r="F150" s="739" t="str">
        <f ca="1">IFERROR(VLOOKUP($B150,jednotlivci!$B$5:$U$164,COUNTA(jednotlivci!$B$4:$I$4),0),"")</f>
        <v/>
      </c>
      <c r="G150" s="739" t="str">
        <f ca="1">IFERROR(VLOOKUP($B150,jednotlivci!$B$5:$U$164,COUNTA(jednotlivci!$B$4:$M$4),0),"")</f>
        <v/>
      </c>
      <c r="H150" s="662" t="str">
        <f ca="1">IFERROR(VLOOKUP($B150,jednotlivci!$B$5:$U$164,COUNTA(jednotlivci!$B$4:$O$4),0),"")</f>
        <v/>
      </c>
      <c r="I150" s="663" t="str">
        <f ca="1">IFERROR(VLOOKUP($B150,jednotlivci!$B$5:$U$164,COUNTA(jednotlivci!$B$4:$Q$4),0),"")</f>
        <v/>
      </c>
    </row>
    <row r="151" spans="1:9" x14ac:dyDescent="0.25">
      <c r="A151" s="407">
        <v>149</v>
      </c>
      <c r="B151" s="407" t="str">
        <f ca="1">IFERROR(VLOOKUP(CONCATENATE($C151,"_",COUNTIF($C$3:$C151,$C151)),jednotlivci!$B$5:$U$164,COUNTA(jednotlivci!$B$4:$B$4),0),"")</f>
        <v/>
      </c>
      <c r="C151" s="664">
        <f ca="1">IF(C150=MAX(jednotlivci!T$5:T$164)+1,"",IF(ISERROR(VLOOKUP(A151,jednotlivci!T$5:T$164,1,0)),C150,A151))</f>
        <v>71</v>
      </c>
      <c r="D151" s="660" t="str">
        <f ca="1">IFERROR(VLOOKUP($B151,jednotlivci!$B$5:$U$164,COUNTA(jednotlivci!$B$4:$E$4),0),"")</f>
        <v/>
      </c>
      <c r="E151" s="661" t="str">
        <f ca="1">IFERROR(CONCATENATE(VLOOKUP($B151,jednotlivci!$B$5:$U$164,COUNTA(jednotlivci!$B$4:$H$4),0),"/",VLOOKUP($B151,jednotlivci!$B$5:$U$164,COUNTA(jednotlivci!$B$4:$J$4),0)),"")</f>
        <v/>
      </c>
      <c r="F151" s="739" t="str">
        <f ca="1">IFERROR(VLOOKUP($B151,jednotlivci!$B$5:$U$164,COUNTA(jednotlivci!$B$4:$I$4),0),"")</f>
        <v/>
      </c>
      <c r="G151" s="739" t="str">
        <f ca="1">IFERROR(VLOOKUP($B151,jednotlivci!$B$5:$U$164,COUNTA(jednotlivci!$B$4:$M$4),0),"")</f>
        <v/>
      </c>
      <c r="H151" s="662" t="str">
        <f ca="1">IFERROR(VLOOKUP($B151,jednotlivci!$B$5:$U$164,COUNTA(jednotlivci!$B$4:$O$4),0),"")</f>
        <v/>
      </c>
      <c r="I151" s="663" t="str">
        <f ca="1">IFERROR(VLOOKUP($B151,jednotlivci!$B$5:$U$164,COUNTA(jednotlivci!$B$4:$Q$4),0),"")</f>
        <v/>
      </c>
    </row>
    <row r="152" spans="1:9" x14ac:dyDescent="0.25">
      <c r="A152" s="407">
        <v>150</v>
      </c>
      <c r="B152" s="407" t="str">
        <f ca="1">IFERROR(VLOOKUP(CONCATENATE($C152,"_",COUNTIF($C$3:$C152,$C152)),jednotlivci!$B$5:$U$164,COUNTA(jednotlivci!$B$4:$B$4),0),"")</f>
        <v/>
      </c>
      <c r="C152" s="664">
        <f ca="1">IF(C151=MAX(jednotlivci!T$5:T$164)+1,"",IF(ISERROR(VLOOKUP(A152,jednotlivci!T$5:T$164,1,0)),C151,A152))</f>
        <v>71</v>
      </c>
      <c r="D152" s="660" t="str">
        <f ca="1">IFERROR(VLOOKUP($B152,jednotlivci!$B$5:$U$164,COUNTA(jednotlivci!$B$4:$E$4),0),"")</f>
        <v/>
      </c>
      <c r="E152" s="661" t="str">
        <f ca="1">IFERROR(CONCATENATE(VLOOKUP($B152,jednotlivci!$B$5:$U$164,COUNTA(jednotlivci!$B$4:$H$4),0),"/",VLOOKUP($B152,jednotlivci!$B$5:$U$164,COUNTA(jednotlivci!$B$4:$J$4),0)),"")</f>
        <v/>
      </c>
      <c r="F152" s="739" t="str">
        <f ca="1">IFERROR(VLOOKUP($B152,jednotlivci!$B$5:$U$164,COUNTA(jednotlivci!$B$4:$I$4),0),"")</f>
        <v/>
      </c>
      <c r="G152" s="739" t="str">
        <f ca="1">IFERROR(VLOOKUP($B152,jednotlivci!$B$5:$U$164,COUNTA(jednotlivci!$B$4:$M$4),0),"")</f>
        <v/>
      </c>
      <c r="H152" s="662" t="str">
        <f ca="1">IFERROR(VLOOKUP($B152,jednotlivci!$B$5:$U$164,COUNTA(jednotlivci!$B$4:$O$4),0),"")</f>
        <v/>
      </c>
      <c r="I152" s="663" t="str">
        <f ca="1">IFERROR(VLOOKUP($B152,jednotlivci!$B$5:$U$164,COUNTA(jednotlivci!$B$4:$Q$4),0),"")</f>
        <v/>
      </c>
    </row>
    <row r="153" spans="1:9" x14ac:dyDescent="0.25">
      <c r="A153" s="407">
        <v>151</v>
      </c>
      <c r="B153" s="407" t="str">
        <f ca="1">IFERROR(VLOOKUP(CONCATENATE($C153,"_",COUNTIF($C$3:$C153,$C153)),jednotlivci!$B$5:$U$164,COUNTA(jednotlivci!$B$4:$B$4),0),"")</f>
        <v/>
      </c>
      <c r="C153" s="664">
        <f ca="1">IF(C152=MAX(jednotlivci!T$5:T$164)+1,"",IF(ISERROR(VLOOKUP(A153,jednotlivci!T$5:T$164,1,0)),C152,A153))</f>
        <v>71</v>
      </c>
      <c r="D153" s="660" t="str">
        <f ca="1">IFERROR(VLOOKUP($B153,jednotlivci!$B$5:$U$164,COUNTA(jednotlivci!$B$4:$E$4),0),"")</f>
        <v/>
      </c>
      <c r="E153" s="661" t="str">
        <f ca="1">IFERROR(CONCATENATE(VLOOKUP($B153,jednotlivci!$B$5:$U$164,COUNTA(jednotlivci!$B$4:$H$4),0),"/",VLOOKUP($B153,jednotlivci!$B$5:$U$164,COUNTA(jednotlivci!$B$4:$J$4),0)),"")</f>
        <v/>
      </c>
      <c r="F153" s="739" t="str">
        <f ca="1">IFERROR(VLOOKUP($B153,jednotlivci!$B$5:$U$164,COUNTA(jednotlivci!$B$4:$I$4),0),"")</f>
        <v/>
      </c>
      <c r="G153" s="739" t="str">
        <f ca="1">IFERROR(VLOOKUP($B153,jednotlivci!$B$5:$U$164,COUNTA(jednotlivci!$B$4:$M$4),0),"")</f>
        <v/>
      </c>
      <c r="H153" s="662" t="str">
        <f ca="1">IFERROR(VLOOKUP($B153,jednotlivci!$B$5:$U$164,COUNTA(jednotlivci!$B$4:$O$4),0),"")</f>
        <v/>
      </c>
      <c r="I153" s="663" t="str">
        <f ca="1">IFERROR(VLOOKUP($B153,jednotlivci!$B$5:$U$164,COUNTA(jednotlivci!$B$4:$Q$4),0),"")</f>
        <v/>
      </c>
    </row>
    <row r="154" spans="1:9" x14ac:dyDescent="0.25">
      <c r="A154" s="407">
        <v>152</v>
      </c>
      <c r="B154" s="407" t="str">
        <f ca="1">IFERROR(VLOOKUP(CONCATENATE($C154,"_",COUNTIF($C$3:$C154,$C154)),jednotlivci!$B$5:$U$164,COUNTA(jednotlivci!$B$4:$B$4),0),"")</f>
        <v/>
      </c>
      <c r="C154" s="664">
        <f ca="1">IF(C153=MAX(jednotlivci!T$5:T$164)+1,"",IF(ISERROR(VLOOKUP(A154,jednotlivci!T$5:T$164,1,0)),C153,A154))</f>
        <v>71</v>
      </c>
      <c r="D154" s="660" t="str">
        <f ca="1">IFERROR(VLOOKUP($B154,jednotlivci!$B$5:$U$164,COUNTA(jednotlivci!$B$4:$E$4),0),"")</f>
        <v/>
      </c>
      <c r="E154" s="661" t="str">
        <f ca="1">IFERROR(CONCATENATE(VLOOKUP($B154,jednotlivci!$B$5:$U$164,COUNTA(jednotlivci!$B$4:$H$4),0),"/",VLOOKUP($B154,jednotlivci!$B$5:$U$164,COUNTA(jednotlivci!$B$4:$J$4),0)),"")</f>
        <v/>
      </c>
      <c r="F154" s="739" t="str">
        <f ca="1">IFERROR(VLOOKUP($B154,jednotlivci!$B$5:$U$164,COUNTA(jednotlivci!$B$4:$I$4),0),"")</f>
        <v/>
      </c>
      <c r="G154" s="739" t="str">
        <f ca="1">IFERROR(VLOOKUP($B154,jednotlivci!$B$5:$U$164,COUNTA(jednotlivci!$B$4:$M$4),0),"")</f>
        <v/>
      </c>
      <c r="H154" s="662" t="str">
        <f ca="1">IFERROR(VLOOKUP($B154,jednotlivci!$B$5:$U$164,COUNTA(jednotlivci!$B$4:$O$4),0),"")</f>
        <v/>
      </c>
      <c r="I154" s="663" t="str">
        <f ca="1">IFERROR(VLOOKUP($B154,jednotlivci!$B$5:$U$164,COUNTA(jednotlivci!$B$4:$Q$4),0),"")</f>
        <v/>
      </c>
    </row>
    <row r="155" spans="1:9" x14ac:dyDescent="0.25">
      <c r="A155" s="407">
        <v>153</v>
      </c>
      <c r="B155" s="407" t="str">
        <f ca="1">IFERROR(VLOOKUP(CONCATENATE($C155,"_",COUNTIF($C$3:$C155,$C155)),jednotlivci!$B$5:$U$164,COUNTA(jednotlivci!$B$4:$B$4),0),"")</f>
        <v/>
      </c>
      <c r="C155" s="664">
        <f ca="1">IF(C154=MAX(jednotlivci!T$5:T$164)+1,"",IF(ISERROR(VLOOKUP(A155,jednotlivci!T$5:T$164,1,0)),C154,A155))</f>
        <v>71</v>
      </c>
      <c r="D155" s="660" t="str">
        <f ca="1">IFERROR(VLOOKUP($B155,jednotlivci!$B$5:$U$164,COUNTA(jednotlivci!$B$4:$E$4),0),"")</f>
        <v/>
      </c>
      <c r="E155" s="661" t="str">
        <f ca="1">IFERROR(CONCATENATE(VLOOKUP($B155,jednotlivci!$B$5:$U$164,COUNTA(jednotlivci!$B$4:$H$4),0),"/",VLOOKUP($B155,jednotlivci!$B$5:$U$164,COUNTA(jednotlivci!$B$4:$J$4),0)),"")</f>
        <v/>
      </c>
      <c r="F155" s="739" t="str">
        <f ca="1">IFERROR(VLOOKUP($B155,jednotlivci!$B$5:$U$164,COUNTA(jednotlivci!$B$4:$I$4),0),"")</f>
        <v/>
      </c>
      <c r="G155" s="739" t="str">
        <f ca="1">IFERROR(VLOOKUP($B155,jednotlivci!$B$5:$U$164,COUNTA(jednotlivci!$B$4:$M$4),0),"")</f>
        <v/>
      </c>
      <c r="H155" s="662" t="str">
        <f ca="1">IFERROR(VLOOKUP($B155,jednotlivci!$B$5:$U$164,COUNTA(jednotlivci!$B$4:$O$4),0),"")</f>
        <v/>
      </c>
      <c r="I155" s="663" t="str">
        <f ca="1">IFERROR(VLOOKUP($B155,jednotlivci!$B$5:$U$164,COUNTA(jednotlivci!$B$4:$Q$4),0),"")</f>
        <v/>
      </c>
    </row>
    <row r="156" spans="1:9" x14ac:dyDescent="0.25">
      <c r="A156" s="407">
        <v>154</v>
      </c>
      <c r="B156" s="407" t="str">
        <f ca="1">IFERROR(VLOOKUP(CONCATENATE($C156,"_",COUNTIF($C$3:$C156,$C156)),jednotlivci!$B$5:$U$164,COUNTA(jednotlivci!$B$4:$B$4),0),"")</f>
        <v/>
      </c>
      <c r="C156" s="664">
        <f ca="1">IF(C155=MAX(jednotlivci!T$5:T$164)+1,"",IF(ISERROR(VLOOKUP(A156,jednotlivci!T$5:T$164,1,0)),C155,A156))</f>
        <v>71</v>
      </c>
      <c r="D156" s="660" t="str">
        <f ca="1">IFERROR(VLOOKUP($B156,jednotlivci!$B$5:$U$164,COUNTA(jednotlivci!$B$4:$E$4),0),"")</f>
        <v/>
      </c>
      <c r="E156" s="661" t="str">
        <f ca="1">IFERROR(CONCATENATE(VLOOKUP($B156,jednotlivci!$B$5:$U$164,COUNTA(jednotlivci!$B$4:$H$4),0),"/",VLOOKUP($B156,jednotlivci!$B$5:$U$164,COUNTA(jednotlivci!$B$4:$J$4),0)),"")</f>
        <v/>
      </c>
      <c r="F156" s="739" t="str">
        <f ca="1">IFERROR(VLOOKUP($B156,jednotlivci!$B$5:$U$164,COUNTA(jednotlivci!$B$4:$I$4),0),"")</f>
        <v/>
      </c>
      <c r="G156" s="739" t="str">
        <f ca="1">IFERROR(VLOOKUP($B156,jednotlivci!$B$5:$U$164,COUNTA(jednotlivci!$B$4:$M$4),0),"")</f>
        <v/>
      </c>
      <c r="H156" s="662" t="str">
        <f ca="1">IFERROR(VLOOKUP($B156,jednotlivci!$B$5:$U$164,COUNTA(jednotlivci!$B$4:$O$4),0),"")</f>
        <v/>
      </c>
      <c r="I156" s="663" t="str">
        <f ca="1">IFERROR(VLOOKUP($B156,jednotlivci!$B$5:$U$164,COUNTA(jednotlivci!$B$4:$Q$4),0),"")</f>
        <v/>
      </c>
    </row>
    <row r="157" spans="1:9" x14ac:dyDescent="0.25">
      <c r="A157" s="407">
        <v>155</v>
      </c>
      <c r="B157" s="407" t="str">
        <f ca="1">IFERROR(VLOOKUP(CONCATENATE($C157,"_",COUNTIF($C$3:$C157,$C157)),jednotlivci!$B$5:$U$164,COUNTA(jednotlivci!$B$4:$B$4),0),"")</f>
        <v/>
      </c>
      <c r="C157" s="664">
        <f ca="1">IF(C156=MAX(jednotlivci!T$5:T$164)+1,"",IF(ISERROR(VLOOKUP(A157,jednotlivci!T$5:T$164,1,0)),C156,A157))</f>
        <v>71</v>
      </c>
      <c r="D157" s="660" t="str">
        <f ca="1">IFERROR(VLOOKUP($B157,jednotlivci!$B$5:$U$164,COUNTA(jednotlivci!$B$4:$E$4),0),"")</f>
        <v/>
      </c>
      <c r="E157" s="661" t="str">
        <f ca="1">IFERROR(CONCATENATE(VLOOKUP($B157,jednotlivci!$B$5:$U$164,COUNTA(jednotlivci!$B$4:$H$4),0),"/",VLOOKUP($B157,jednotlivci!$B$5:$U$164,COUNTA(jednotlivci!$B$4:$J$4),0)),"")</f>
        <v/>
      </c>
      <c r="F157" s="739" t="str">
        <f ca="1">IFERROR(VLOOKUP($B157,jednotlivci!$B$5:$U$164,COUNTA(jednotlivci!$B$4:$I$4),0),"")</f>
        <v/>
      </c>
      <c r="G157" s="739" t="str">
        <f ca="1">IFERROR(VLOOKUP($B157,jednotlivci!$B$5:$U$164,COUNTA(jednotlivci!$B$4:$M$4),0),"")</f>
        <v/>
      </c>
      <c r="H157" s="662" t="str">
        <f ca="1">IFERROR(VLOOKUP($B157,jednotlivci!$B$5:$U$164,COUNTA(jednotlivci!$B$4:$O$4),0),"")</f>
        <v/>
      </c>
      <c r="I157" s="663" t="str">
        <f ca="1">IFERROR(VLOOKUP($B157,jednotlivci!$B$5:$U$164,COUNTA(jednotlivci!$B$4:$Q$4),0),"")</f>
        <v/>
      </c>
    </row>
    <row r="158" spans="1:9" x14ac:dyDescent="0.25">
      <c r="A158" s="407">
        <v>156</v>
      </c>
      <c r="B158" s="407" t="str">
        <f ca="1">IFERROR(VLOOKUP(CONCATENATE($C158,"_",COUNTIF($C$3:$C158,$C158)),jednotlivci!$B$5:$U$164,COUNTA(jednotlivci!$B$4:$B$4),0),"")</f>
        <v/>
      </c>
      <c r="C158" s="664">
        <f ca="1">IF(C157=MAX(jednotlivci!T$5:T$164)+1,"",IF(ISERROR(VLOOKUP(A158,jednotlivci!T$5:T$164,1,0)),C157,A158))</f>
        <v>71</v>
      </c>
      <c r="D158" s="660" t="str">
        <f ca="1">IFERROR(VLOOKUP($B158,jednotlivci!$B$5:$U$164,COUNTA(jednotlivci!$B$4:$E$4),0),"")</f>
        <v/>
      </c>
      <c r="E158" s="661" t="str">
        <f ca="1">IFERROR(CONCATENATE(VLOOKUP($B158,jednotlivci!$B$5:$U$164,COUNTA(jednotlivci!$B$4:$H$4),0),"/",VLOOKUP($B158,jednotlivci!$B$5:$U$164,COUNTA(jednotlivci!$B$4:$J$4),0)),"")</f>
        <v/>
      </c>
      <c r="F158" s="739" t="str">
        <f ca="1">IFERROR(VLOOKUP($B158,jednotlivci!$B$5:$U$164,COUNTA(jednotlivci!$B$4:$I$4),0),"")</f>
        <v/>
      </c>
      <c r="G158" s="739" t="str">
        <f ca="1">IFERROR(VLOOKUP($B158,jednotlivci!$B$5:$U$164,COUNTA(jednotlivci!$B$4:$M$4),0),"")</f>
        <v/>
      </c>
      <c r="H158" s="662" t="str">
        <f ca="1">IFERROR(VLOOKUP($B158,jednotlivci!$B$5:$U$164,COUNTA(jednotlivci!$B$4:$O$4),0),"")</f>
        <v/>
      </c>
      <c r="I158" s="663" t="str">
        <f ca="1">IFERROR(VLOOKUP($B158,jednotlivci!$B$5:$U$164,COUNTA(jednotlivci!$B$4:$Q$4),0),"")</f>
        <v/>
      </c>
    </row>
    <row r="159" spans="1:9" x14ac:dyDescent="0.25">
      <c r="A159" s="407">
        <v>157</v>
      </c>
      <c r="B159" s="407" t="str">
        <f ca="1">IFERROR(VLOOKUP(CONCATENATE($C159,"_",COUNTIF($C$3:$C159,$C159)),jednotlivci!$B$5:$U$164,COUNTA(jednotlivci!$B$4:$B$4),0),"")</f>
        <v/>
      </c>
      <c r="C159" s="664">
        <f ca="1">IF(C158=MAX(jednotlivci!T$5:T$164)+1,"",IF(ISERROR(VLOOKUP(A159,jednotlivci!T$5:T$164,1,0)),C158,A159))</f>
        <v>71</v>
      </c>
      <c r="D159" s="660" t="str">
        <f ca="1">IFERROR(VLOOKUP($B159,jednotlivci!$B$5:$U$164,COUNTA(jednotlivci!$B$4:$E$4),0),"")</f>
        <v/>
      </c>
      <c r="E159" s="661" t="str">
        <f ca="1">IFERROR(CONCATENATE(VLOOKUP($B159,jednotlivci!$B$5:$U$164,COUNTA(jednotlivci!$B$4:$H$4),0),"/",VLOOKUP($B159,jednotlivci!$B$5:$U$164,COUNTA(jednotlivci!$B$4:$J$4),0)),"")</f>
        <v/>
      </c>
      <c r="F159" s="739" t="str">
        <f ca="1">IFERROR(VLOOKUP($B159,jednotlivci!$B$5:$U$164,COUNTA(jednotlivci!$B$4:$I$4),0),"")</f>
        <v/>
      </c>
      <c r="G159" s="739" t="str">
        <f ca="1">IFERROR(VLOOKUP($B159,jednotlivci!$B$5:$U$164,COUNTA(jednotlivci!$B$4:$M$4),0),"")</f>
        <v/>
      </c>
      <c r="H159" s="662" t="str">
        <f ca="1">IFERROR(VLOOKUP($B159,jednotlivci!$B$5:$U$164,COUNTA(jednotlivci!$B$4:$O$4),0),"")</f>
        <v/>
      </c>
      <c r="I159" s="663" t="str">
        <f ca="1">IFERROR(VLOOKUP($B159,jednotlivci!$B$5:$U$164,COUNTA(jednotlivci!$B$4:$Q$4),0),"")</f>
        <v/>
      </c>
    </row>
    <row r="160" spans="1:9" x14ac:dyDescent="0.25">
      <c r="A160" s="407">
        <v>158</v>
      </c>
      <c r="B160" s="407" t="str">
        <f ca="1">IFERROR(VLOOKUP(CONCATENATE($C160,"_",COUNTIF($C$3:$C160,$C160)),jednotlivci!$B$5:$U$164,COUNTA(jednotlivci!$B$4:$B$4),0),"")</f>
        <v/>
      </c>
      <c r="C160" s="664">
        <f ca="1">IF(C159=MAX(jednotlivci!T$5:T$164)+1,"",IF(ISERROR(VLOOKUP(A160,jednotlivci!T$5:T$164,1,0)),C159,A160))</f>
        <v>71</v>
      </c>
      <c r="D160" s="660" t="str">
        <f ca="1">IFERROR(VLOOKUP($B160,jednotlivci!$B$5:$U$164,COUNTA(jednotlivci!$B$4:$E$4),0),"")</f>
        <v/>
      </c>
      <c r="E160" s="661" t="str">
        <f ca="1">IFERROR(CONCATENATE(VLOOKUP($B160,jednotlivci!$B$5:$U$164,COUNTA(jednotlivci!$B$4:$H$4),0),"/",VLOOKUP($B160,jednotlivci!$B$5:$U$164,COUNTA(jednotlivci!$B$4:$J$4),0)),"")</f>
        <v/>
      </c>
      <c r="F160" s="739" t="str">
        <f ca="1">IFERROR(VLOOKUP($B160,jednotlivci!$B$5:$U$164,COUNTA(jednotlivci!$B$4:$I$4),0),"")</f>
        <v/>
      </c>
      <c r="G160" s="739" t="str">
        <f ca="1">IFERROR(VLOOKUP($B160,jednotlivci!$B$5:$U$164,COUNTA(jednotlivci!$B$4:$M$4),0),"")</f>
        <v/>
      </c>
      <c r="H160" s="662" t="str">
        <f ca="1">IFERROR(VLOOKUP($B160,jednotlivci!$B$5:$U$164,COUNTA(jednotlivci!$B$4:$O$4),0),"")</f>
        <v/>
      </c>
      <c r="I160" s="663" t="str">
        <f ca="1">IFERROR(VLOOKUP($B160,jednotlivci!$B$5:$U$164,COUNTA(jednotlivci!$B$4:$Q$4),0),"")</f>
        <v/>
      </c>
    </row>
    <row r="161" spans="1:9" x14ac:dyDescent="0.25">
      <c r="A161" s="407">
        <v>159</v>
      </c>
      <c r="B161" s="407" t="str">
        <f ca="1">IFERROR(VLOOKUP(CONCATENATE($C161,"_",COUNTIF($C$3:$C161,$C161)),jednotlivci!$B$5:$U$164,COUNTA(jednotlivci!$B$4:$B$4),0),"")</f>
        <v/>
      </c>
      <c r="C161" s="664">
        <f ca="1">IF(C160=MAX(jednotlivci!T$5:T$164)+1,"",IF(ISERROR(VLOOKUP(A161,jednotlivci!T$5:T$164,1,0)),C160,A161))</f>
        <v>71</v>
      </c>
      <c r="D161" s="660" t="str">
        <f ca="1">IFERROR(VLOOKUP($B161,jednotlivci!$B$5:$U$164,COUNTA(jednotlivci!$B$4:$E$4),0),"")</f>
        <v/>
      </c>
      <c r="E161" s="661" t="str">
        <f ca="1">IFERROR(CONCATENATE(VLOOKUP($B161,jednotlivci!$B$5:$U$164,COUNTA(jednotlivci!$B$4:$H$4),0),"/",VLOOKUP($B161,jednotlivci!$B$5:$U$164,COUNTA(jednotlivci!$B$4:$J$4),0)),"")</f>
        <v/>
      </c>
      <c r="F161" s="739" t="str">
        <f ca="1">IFERROR(VLOOKUP($B161,jednotlivci!$B$5:$U$164,COUNTA(jednotlivci!$B$4:$I$4),0),"")</f>
        <v/>
      </c>
      <c r="G161" s="739" t="str">
        <f ca="1">IFERROR(VLOOKUP($B161,jednotlivci!$B$5:$U$164,COUNTA(jednotlivci!$B$4:$M$4),0),"")</f>
        <v/>
      </c>
      <c r="H161" s="662" t="str">
        <f ca="1">IFERROR(VLOOKUP($B161,jednotlivci!$B$5:$U$164,COUNTA(jednotlivci!$B$4:$O$4),0),"")</f>
        <v/>
      </c>
      <c r="I161" s="663" t="str">
        <f ca="1">IFERROR(VLOOKUP($B161,jednotlivci!$B$5:$U$164,COUNTA(jednotlivci!$B$4:$Q$4),0),"")</f>
        <v/>
      </c>
    </row>
  </sheetData>
  <autoFilter ref="C2:I161"/>
  <customSheetViews>
    <customSheetView guid="{FB621A27-659F-404F-9975-FABB12D78706}" showAutoFilter="1" hiddenColumns="1" topLeftCell="C1">
      <pageMargins left="0.23622047244094491" right="0.23622047244094491" top="0.74803149606299213" bottom="0.74803149606299213" header="0.31496062992125984" footer="0.31496062992125984"/>
      <pageSetup paperSize="0" orientation="portrait" r:id="rId1"/>
      <headerFooter>
        <oddHeader>&amp;A</oddHeader>
      </headerFooter>
      <autoFilter ref="C2:I66"/>
    </customSheetView>
  </customSheetViews>
  <mergeCells count="1">
    <mergeCell ref="C1:I1"/>
  </mergeCells>
  <pageMargins left="0.23622047244094491" right="0.23622047244094491" top="0.74803149606299213" bottom="0.74803149606299213" header="0.31496062992125984" footer="0.31496062992125984"/>
  <pageSetup paperSize="0" orientation="portrait" r:id="rId2"/>
  <headerFooter>
    <oddHeader>&amp;A</oddHeader>
  </headerFooter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AK164"/>
  <sheetViews>
    <sheetView topLeftCell="C1" workbookViewId="0">
      <pane ySplit="4" topLeftCell="A5" activePane="bottomLeft" state="frozen"/>
      <selection activeCell="C1" sqref="C1"/>
      <selection pane="bottomLeft" activeCell="E15" sqref="E15"/>
    </sheetView>
  </sheetViews>
  <sheetFormatPr defaultColWidth="8.85546875" defaultRowHeight="15" x14ac:dyDescent="0.25"/>
  <cols>
    <col min="1" max="1" width="5.42578125" hidden="1" customWidth="1"/>
    <col min="2" max="2" width="4.140625" hidden="1" customWidth="1"/>
    <col min="3" max="3" width="5.42578125" customWidth="1"/>
    <col min="4" max="5" width="14.140625" customWidth="1"/>
    <col min="6" max="6" width="19.42578125" bestFit="1" customWidth="1"/>
    <col min="7" max="7" width="16" style="1527" customWidth="1"/>
    <col min="8" max="9" width="4.85546875" style="742" customWidth="1"/>
    <col min="10" max="11" width="4.85546875" style="350" customWidth="1"/>
    <col min="12" max="13" width="5.42578125" style="350" customWidth="1"/>
    <col min="14" max="14" width="5.42578125" style="713" customWidth="1"/>
    <col min="15" max="15" width="5.42578125" style="350" customWidth="1"/>
    <col min="16" max="18" width="7.85546875" bestFit="1" customWidth="1"/>
    <col min="19" max="21" width="5.42578125" style="350" customWidth="1"/>
    <col min="22" max="27" width="4.5703125" customWidth="1"/>
    <col min="28" max="34" width="4.42578125" customWidth="1"/>
    <col min="35" max="35" width="10.140625" customWidth="1"/>
    <col min="36" max="37" width="6.140625" customWidth="1"/>
  </cols>
  <sheetData>
    <row r="1" spans="1:37" x14ac:dyDescent="0.25">
      <c r="H1" s="1309"/>
      <c r="I1" s="1309"/>
      <c r="J1" s="1309"/>
      <c r="K1" s="1309"/>
      <c r="L1" s="1309"/>
      <c r="M1" s="1309"/>
      <c r="N1" s="1309"/>
      <c r="O1" s="1309"/>
      <c r="S1" s="1309"/>
      <c r="T1" s="1309"/>
      <c r="U1" s="1309"/>
      <c r="AB1" s="1521">
        <v>1</v>
      </c>
      <c r="AC1" s="1521">
        <v>2</v>
      </c>
      <c r="AD1" s="1521"/>
      <c r="AE1" s="1521"/>
      <c r="AF1" s="1521"/>
      <c r="AG1" s="1521">
        <v>3</v>
      </c>
      <c r="AH1" s="1521">
        <v>4</v>
      </c>
    </row>
    <row r="2" spans="1:37" ht="52.5" hidden="1" customHeight="1" x14ac:dyDescent="0.25">
      <c r="H2" s="1309"/>
      <c r="I2" s="1309"/>
      <c r="J2" s="1309"/>
      <c r="K2" s="1309"/>
      <c r="L2" s="1309"/>
      <c r="M2" s="1309"/>
      <c r="N2" s="1309"/>
      <c r="O2" s="1309"/>
      <c r="S2" s="1309"/>
      <c r="T2" s="1309"/>
      <c r="U2" s="1309"/>
      <c r="AB2" s="1522">
        <f>IF(AB$1="",0,POWER(100,RANK(AB$1,$AB$1:$AH$1,0)-1))</f>
        <v>1000000</v>
      </c>
      <c r="AC2" s="1522">
        <f t="shared" ref="AC2:AH2" si="0">IF(AC$1="",0,POWER(100,RANK(AC$1,$AB$1:$AH$1,0)-1))</f>
        <v>10000</v>
      </c>
      <c r="AD2" s="1522">
        <f t="shared" si="0"/>
        <v>0</v>
      </c>
      <c r="AE2" s="1522">
        <f t="shared" si="0"/>
        <v>0</v>
      </c>
      <c r="AF2" s="1522">
        <f t="shared" si="0"/>
        <v>0</v>
      </c>
      <c r="AG2" s="1522">
        <f t="shared" si="0"/>
        <v>100</v>
      </c>
      <c r="AH2" s="1522">
        <f t="shared" si="0"/>
        <v>1</v>
      </c>
    </row>
    <row r="3" spans="1:37" ht="4.5" customHeight="1" x14ac:dyDescent="0.25">
      <c r="H3" s="1309"/>
      <c r="I3" s="1309"/>
      <c r="J3" s="1309"/>
      <c r="K3" s="1309"/>
      <c r="L3" s="1309"/>
      <c r="M3" s="1309"/>
      <c r="N3" s="1309"/>
      <c r="O3" s="1309"/>
      <c r="S3" s="1309"/>
      <c r="T3" s="1309"/>
      <c r="U3" s="1309"/>
    </row>
    <row r="4" spans="1:37" s="413" customFormat="1" ht="54.75" customHeight="1" x14ac:dyDescent="0.25">
      <c r="A4" s="408" t="s">
        <v>452</v>
      </c>
      <c r="B4" s="408" t="s">
        <v>449</v>
      </c>
      <c r="C4" s="409" t="s">
        <v>278</v>
      </c>
      <c r="D4" s="408" t="s">
        <v>280</v>
      </c>
      <c r="E4" s="408" t="s">
        <v>279</v>
      </c>
      <c r="F4" s="408" t="s">
        <v>281</v>
      </c>
      <c r="G4" s="1528" t="s">
        <v>547</v>
      </c>
      <c r="H4" s="411" t="s">
        <v>453</v>
      </c>
      <c r="I4" s="411" t="s">
        <v>562</v>
      </c>
      <c r="J4" s="411" t="s">
        <v>454</v>
      </c>
      <c r="K4" s="412" t="s">
        <v>455</v>
      </c>
      <c r="L4" s="410" t="s">
        <v>23</v>
      </c>
      <c r="M4" s="411" t="s">
        <v>24</v>
      </c>
      <c r="N4" s="733" t="s">
        <v>558</v>
      </c>
      <c r="O4" s="734" t="s">
        <v>557</v>
      </c>
      <c r="P4" s="603" t="s">
        <v>284</v>
      </c>
      <c r="Q4" s="603" t="s">
        <v>283</v>
      </c>
      <c r="R4" s="603" t="s">
        <v>458</v>
      </c>
      <c r="S4" s="410" t="s">
        <v>450</v>
      </c>
      <c r="T4" s="411" t="s">
        <v>451</v>
      </c>
      <c r="U4" s="412" t="s">
        <v>459</v>
      </c>
      <c r="V4" s="411" t="s">
        <v>453</v>
      </c>
      <c r="W4" s="411" t="s">
        <v>454</v>
      </c>
      <c r="X4" s="411" t="s">
        <v>455</v>
      </c>
      <c r="Y4" s="410" t="s">
        <v>752</v>
      </c>
      <c r="Z4" s="411" t="s">
        <v>753</v>
      </c>
      <c r="AA4" s="412" t="s">
        <v>754</v>
      </c>
      <c r="AB4" s="1683" t="s">
        <v>758</v>
      </c>
      <c r="AC4" s="1684" t="s">
        <v>755</v>
      </c>
      <c r="AD4" s="1684" t="s">
        <v>759</v>
      </c>
      <c r="AE4" s="1684" t="s">
        <v>760</v>
      </c>
      <c r="AF4" s="1684" t="s">
        <v>761</v>
      </c>
      <c r="AG4" s="1684" t="s">
        <v>756</v>
      </c>
      <c r="AH4" s="1684" t="s">
        <v>757</v>
      </c>
      <c r="AI4" s="1687" t="s">
        <v>762</v>
      </c>
      <c r="AJ4" s="1691" t="s">
        <v>763</v>
      </c>
      <c r="AK4" s="1689" t="s">
        <v>809</v>
      </c>
    </row>
    <row r="5" spans="1:37" x14ac:dyDescent="0.25">
      <c r="A5" s="414" t="str">
        <f ca="1">CONCATENATE(S5,"_",COUNTIF(S$4:S5,S5))</f>
        <v>17_1</v>
      </c>
      <c r="B5" s="414" t="str">
        <f ca="1">CONCATENATE(T5,"_",COUNTIF(T$4:T5,T5))</f>
        <v>7_1</v>
      </c>
      <c r="C5" s="402">
        <v>11</v>
      </c>
      <c r="D5" s="360" t="s">
        <v>903</v>
      </c>
      <c r="E5" s="398" t="s">
        <v>904</v>
      </c>
      <c r="F5" s="398" t="s">
        <v>905</v>
      </c>
      <c r="G5" s="398" t="str">
        <f>IF(D5="","",CONCATENATE(LEFT(D5,SEARCH(" ",D5,1)-1),"/ ",CHAR(10),LEFT(E5,SEARCH(" ",E5,1)-1)))</f>
        <v>Svatek/ 
Heczko</v>
      </c>
      <c r="H5" s="368">
        <f ca="1">IF((COUNTIFS('Rozpis zápasů'!$F$3:$F$214,$C5,'Rozpis zápasů'!$E$3:$E$214,"&lt;&gt;N")+COUNTIFS('Rozpis zápasů'!$G$3:$G$214,$C5,'Rozpis zápasů'!$E$3:$E$214,"&lt;&gt;N"))=0,"",COUNTIFS('Rozpis zápasů'!$F$3:$F$214,$C5,'Rozpis zápasů'!$E$3:$E$214,"&lt;&gt;N")+COUNTIFS('Rozpis zápasů'!$G$3:$G$214,$C5,'Rozpis zápasů'!$E$3:$E$214,"&lt;&gt;N"))</f>
        <v>7</v>
      </c>
      <c r="I5" s="368">
        <f ca="1">COUNTIF('Rozpis zápasů'!$F$163:$G$214,$C5)</f>
        <v>2</v>
      </c>
      <c r="J5" s="368">
        <f ca="1">IF((COUNTIFS('Rozpis zápasů'!$F$3:$F$214,$C5,'Rozpis zápasů'!$E$3:$E$214,"&lt;&gt;N")+COUNTIFS('Rozpis zápasů'!$G$3:$G$214,$C5,'Rozpis zápasů'!$E$3:$E$214,"&lt;&gt;N"))=0,"",SUMIF('Rozpis zápasů'!$F$3:$F$214,$C5,'Rozpis zápasů'!$L$3:$L$219)+SUMIF('Rozpis zápasů'!$G$3:$G$214,$C5,'Rozpis zápasů'!$M$3:$M$219))</f>
        <v>5</v>
      </c>
      <c r="K5" s="393">
        <f ca="1">IF((COUNTIFS('Rozpis zápasů'!$F$3:$F$214,$C5,'Rozpis zápasů'!$E$3:$E$214,"&lt;&gt;N")+COUNTIFS('Rozpis zápasů'!$G$3:$G$214,$C5,'Rozpis zápasů'!$E$3:$E$214,"&lt;&gt;N"))=0,"",SUMIF('Rozpis zápasů'!$F$3:$F$214,$C5,'Rozpis zápasů'!$M$3:$M$219)+SUMIF('Rozpis zápasů'!$G$3:$G$214,$C5,'Rozpis zápasů'!$L$3:$L$219))</f>
        <v>2</v>
      </c>
      <c r="L5" s="392">
        <f ca="1">SUMIF('Rozpis zápasů'!$F$3:$F$214,$C5,'Rozpis zápasů'!$X$3:$X$214)+SUMIF('Rozpis zápasů'!$G$3:$G$214,$C5,'Rozpis zápasů'!$Y$3:$Y$214)</f>
        <v>34</v>
      </c>
      <c r="M5" s="397">
        <f ca="1">SUMIF('Rozpis zápasů'!$G$3:$G$214,$C5,'Rozpis zápasů'!$X$3:$X$214)+SUMIF('Rozpis zápasů'!$F$3:$F$214,$C5,'Rozpis zápasů'!$Y$3:$Y$214)</f>
        <v>21</v>
      </c>
      <c r="N5" s="732">
        <f ca="1">SUMIF('Rozpis zápasů'!$F$3:$F$214,$C5,'Rozpis zápasů'!$Z$3:$Z$214)+SUMIF('Rozpis zápasů'!$G$3:$G$214,$C5,'Rozpis zápasů'!$AA$3:$AA$214)</f>
        <v>73</v>
      </c>
      <c r="O5" s="393">
        <f ca="1">SUMIF('Rozpis zápasů'!$G$3:$G$214,$C5,'Rozpis zápasů'!$Z$3:$Z$214)+SUMIF('Rozpis zápasů'!$F$3:$F$214,$C5,'Rozpis zápasů'!$AA$3:$AA$214)</f>
        <v>72</v>
      </c>
      <c r="P5" s="367">
        <f ca="1">IFERROR(L5/$N5,"")</f>
        <v>0.46575342465753422</v>
      </c>
      <c r="Q5" s="367">
        <f ca="1">IFERROR((O5-M5)/$O5,"")</f>
        <v>0.70833333333333337</v>
      </c>
      <c r="R5" s="602">
        <f ca="1">IFERROR((L5+(O5-M5))/(N5+O5),"")</f>
        <v>0.58620689655172409</v>
      </c>
      <c r="S5" s="604">
        <f t="shared" ref="S5:S36" ca="1" si="1">IF(P5="","x",RANK(P5,P$5:P$164,0))</f>
        <v>17</v>
      </c>
      <c r="T5" s="397">
        <f t="shared" ref="T5:T36" ca="1" si="2">IF(Q5="","x",RANK(Q5,Q$5:Q$164,0))</f>
        <v>7</v>
      </c>
      <c r="U5" s="393">
        <f t="shared" ref="U5:U36" ca="1" si="3">IF(R5="","x",RANK(R5,R$5:R$164,0))</f>
        <v>9</v>
      </c>
      <c r="V5" s="1523">
        <f>IF((COUNTIFS('Rozpis zápasů'!$F$3:$F$162,$C5,'Rozpis zápasů'!$E$3:$E$162,"&lt;&gt;N")+COUNTIFS('Rozpis zápasů'!$G$3:$G$162,$C5,'Rozpis zápasů'!$E$3:$E$162,"&lt;&gt;N"))=0,"",COUNTIFS('Rozpis zápasů'!$F$3:$F$162,$C5,'Rozpis zápasů'!$E$3:$E$162,"&lt;&gt;N")+COUNTIFS('Rozpis zápasů'!$G$3:$G$162,$C5,'Rozpis zápasů'!$E$3:$E$162,"&lt;&gt;N"))</f>
        <v>5</v>
      </c>
      <c r="W5" s="1524">
        <f>IF((COUNTIFS('Rozpis zápasů'!$F$3:$F$162,$C5,'Rozpis zápasů'!$E$3:$E$162,"&lt;&gt;N")+COUNTIFS('Rozpis zápasů'!$G$3:$G$162,$C5,'Rozpis zápasů'!$E$3:$E$162,"&lt;&gt;N"))=0,"",SUMIF('Rozpis zápasů'!$F$3:$F$162,$C5,'Rozpis zápasů'!$L$3:$L$219)+SUMIF('Rozpis zápasů'!$G$3:$G$162,$C5,'Rozpis zápasů'!$M$3:$M$219))</f>
        <v>4</v>
      </c>
      <c r="X5" s="1525">
        <f>IF((COUNTIFS('Rozpis zápasů'!$F$3:$F$162,$C5,'Rozpis zápasů'!$E$3:$E$162,"&lt;&gt;N")+COUNTIFS('Rozpis zápasů'!$G$3:$G$162,$C5,'Rozpis zápasů'!$E$3:$E$162,"&lt;&gt;N"))=0,"",SUMIF('Rozpis zápasů'!$F$3:$F$162,$C5,'Rozpis zápasů'!$M$3:$M$219)+SUMIF('Rozpis zápasů'!$G$3:$G$162,$C5,'Rozpis zápasů'!$L$3:$L$219))</f>
        <v>1</v>
      </c>
      <c r="Y5" s="1523">
        <f>IF((COUNTIFS('Rozpis zápasů'!$F$3:$F$162,$C5,'Rozpis zápasů'!$E$3:$E$162,"&lt;&gt;N")+COUNTIFS('Rozpis zápasů'!$G$3:$G$162,$C5,'Rozpis zápasů'!$E$3:$E$162,"&lt;&gt;N"))=0,"",SUMIF('Rozpis zápasů'!$F$3:$F$162,$C5,'Rozpis zápasů'!$H$3:$H$219)+SUMIF('Rozpis zápasů'!$G$3:$G$162,$C5,'Rozpis zápasů'!$I$3:$I$219))</f>
        <v>8</v>
      </c>
      <c r="Z5" s="1524">
        <f>IF((COUNTIFS('Rozpis zápasů'!$F$3:$F$162,$C5,'Rozpis zápasů'!$E$3:$E$162,"&lt;&gt;N")+COUNTIFS('Rozpis zápasů'!$G$3:$G$162,$C5,'Rozpis zápasů'!$E$3:$E$162,"&lt;&gt;N"))=0,"",SUMIF('Rozpis zápasů'!$F$3:$F$162,$C5,'Rozpis zápasů'!$I$3:$I$219)+SUMIF('Rozpis zápasů'!$G$3:$G$162,$C5,'Rozpis zápasů'!$H$3:$H$219))</f>
        <v>2</v>
      </c>
      <c r="AA5" s="1526">
        <f>IFERROR(Y5-Z5,"")</f>
        <v>6</v>
      </c>
      <c r="AB5" s="661">
        <f ca="1">VLOOKUP($C5,Tabulka!$B$4:$Z$239,22,0)</f>
        <v>2</v>
      </c>
      <c r="AC5" s="739">
        <f>IFERROR(RANK(W5,W$5:W$132,0),"")</f>
        <v>5</v>
      </c>
      <c r="AD5" s="739">
        <f>IFERROR(RANK(X5,X$5:X$132,0),"")</f>
        <v>42</v>
      </c>
      <c r="AE5" s="739">
        <f>IFERROR(RANK(Y5,Y$5:Y$132,0),"")</f>
        <v>8</v>
      </c>
      <c r="AF5" s="739">
        <f>IFERROR(RANK(Z5,Z$5:Z$132,0),"")</f>
        <v>55</v>
      </c>
      <c r="AG5" s="739">
        <f>IFERROR(RANK(AA5,AA$5:AA$132,0),"")</f>
        <v>6</v>
      </c>
      <c r="AH5" s="739">
        <f ca="1">IFERROR(RANK(R5,R$5:R$132,0),"")</f>
        <v>9</v>
      </c>
      <c r="AI5" s="1688">
        <f ca="1">IFERROR(SUM(AB5*AB$2,AC5*AC$2,AD5*AD$2,AE5*AE$2,AF5*AF$2,AG5*AG$2,AH5*AH$2),"")</f>
        <v>2050609</v>
      </c>
      <c r="AJ5" s="1692">
        <f ca="1">IFERROR(RANK(AI5,$AI$5:$AI$132,1),"")</f>
        <v>15</v>
      </c>
      <c r="AK5" s="1604">
        <f ca="1">COUNTIF($AI$5:$AI$132,AI5)</f>
        <v>1</v>
      </c>
    </row>
    <row r="6" spans="1:37" x14ac:dyDescent="0.25">
      <c r="A6" s="414" t="str">
        <f ca="1">CONCATENATE(S6,"_",COUNTIF(S$4:S6,S6))</f>
        <v>1_1</v>
      </c>
      <c r="B6" s="414" t="str">
        <f ca="1">CONCATENATE(T6,"_",COUNTIF(T$4:T6,T6))</f>
        <v>16_1</v>
      </c>
      <c r="C6" s="402">
        <v>12</v>
      </c>
      <c r="D6" s="360" t="s">
        <v>840</v>
      </c>
      <c r="E6" s="398" t="s">
        <v>841</v>
      </c>
      <c r="F6" s="398" t="s">
        <v>842</v>
      </c>
      <c r="G6" s="398" t="str">
        <f t="shared" ref="G6:G69" si="4">IF(D6="","",CONCATENATE(LEFT(D6,SEARCH(" ",D6,1)-1),"/ ",CHAR(10),LEFT(E6,SEARCH(" ",E6,1)-1)))</f>
        <v>Renčín/ 
Hejný</v>
      </c>
      <c r="H6" s="368">
        <f ca="1">IF((COUNTIFS('Rozpis zápasů'!$F$3:$F$214,$C6,'Rozpis zápasů'!$E$3:$E$214,"&lt;&gt;N")+COUNTIFS('Rozpis zápasů'!$G$3:$G$214,$C6,'Rozpis zápasů'!$E$3:$E$214,"&lt;&gt;N"))=0,"",COUNTIFS('Rozpis zápasů'!$F$3:$F$214,$C6,'Rozpis zápasů'!$E$3:$E$214,"&lt;&gt;N")+COUNTIFS('Rozpis zápasů'!$G$3:$G$214,$C6,'Rozpis zápasů'!$E$3:$E$214,"&lt;&gt;N"))</f>
        <v>8</v>
      </c>
      <c r="I6" s="368">
        <f ca="1">COUNTIF('Rozpis zápasů'!$F$163:$G$214,$C6)</f>
        <v>3</v>
      </c>
      <c r="J6" s="368">
        <f ca="1">IF((COUNTIFS('Rozpis zápasů'!$F$3:$F$214,$C6,'Rozpis zápasů'!$E$3:$E$214,"&lt;&gt;N")+COUNTIFS('Rozpis zápasů'!$G$3:$G$214,$C6,'Rozpis zápasů'!$E$3:$E$214,"&lt;&gt;N"))=0,"",SUMIF('Rozpis zápasů'!$F$3:$F$214,$C6,'Rozpis zápasů'!$L$3:$L$219)+SUMIF('Rozpis zápasů'!$G$3:$G$214,$C6,'Rozpis zápasů'!$M$3:$M$219))</f>
        <v>7</v>
      </c>
      <c r="K6" s="393">
        <f ca="1">IF((COUNTIFS('Rozpis zápasů'!$F$3:$F$214,$C6,'Rozpis zápasů'!$E$3:$E$214,"&lt;&gt;N")+COUNTIFS('Rozpis zápasů'!$G$3:$G$214,$C6,'Rozpis zápasů'!$E$3:$E$214,"&lt;&gt;N"))=0,"",SUMIF('Rozpis zápasů'!$F$3:$F$214,$C6,'Rozpis zápasů'!$M$3:$M$219)+SUMIF('Rozpis zápasů'!$G$3:$G$214,$C6,'Rozpis zápasů'!$L$3:$L$219))</f>
        <v>1</v>
      </c>
      <c r="L6" s="392">
        <f ca="1">SUMIF('Rozpis zápasů'!$F$3:$F$214,$C6,'Rozpis zápasů'!$X$3:$X$214)+SUMIF('Rozpis zápasů'!$G$3:$G$214,$C6,'Rozpis zápasů'!$Y$3:$Y$214)</f>
        <v>52</v>
      </c>
      <c r="M6" s="397">
        <f ca="1">SUMIF('Rozpis zápasů'!$G$3:$G$214,$C6,'Rozpis zápasů'!$X$3:$X$214)+SUMIF('Rozpis zápasů'!$F$3:$F$214,$C6,'Rozpis zápasů'!$Y$3:$Y$214)</f>
        <v>29</v>
      </c>
      <c r="N6" s="732">
        <f ca="1">SUMIF('Rozpis zápasů'!$F$3:$F$214,$C6,'Rozpis zápasů'!$Z$3:$Z$214)+SUMIF('Rozpis zápasů'!$G$3:$G$214,$C6,'Rozpis zápasů'!$AA$3:$AA$214)</f>
        <v>84</v>
      </c>
      <c r="O6" s="393">
        <f ca="1">SUMIF('Rozpis zápasů'!$G$3:$G$214,$C6,'Rozpis zápasů'!$Z$3:$Z$214)+SUMIF('Rozpis zápasů'!$F$3:$F$214,$C6,'Rozpis zápasů'!$AA$3:$AA$214)</f>
        <v>86</v>
      </c>
      <c r="P6" s="367">
        <f ca="1">IFERROR(L6/$N6,"")</f>
        <v>0.61904761904761907</v>
      </c>
      <c r="Q6" s="367">
        <f ca="1">IFERROR((O6-M6)/$O6,"")</f>
        <v>0.66279069767441856</v>
      </c>
      <c r="R6" s="602">
        <f ca="1">IFERROR((L6+(O6-M6))/(N6+O6),"")</f>
        <v>0.64117647058823535</v>
      </c>
      <c r="S6" s="604">
        <f t="shared" ca="1" si="1"/>
        <v>1</v>
      </c>
      <c r="T6" s="397">
        <f t="shared" ca="1" si="2"/>
        <v>16</v>
      </c>
      <c r="U6" s="393">
        <f t="shared" ca="1" si="3"/>
        <v>1</v>
      </c>
      <c r="V6" s="1523">
        <f>IF((COUNTIFS('Rozpis zápasů'!$F$3:$F$162,$C6,'Rozpis zápasů'!$E$3:$E$162,"&lt;&gt;N")+COUNTIFS('Rozpis zápasů'!$G$3:$G$162,$C6,'Rozpis zápasů'!$E$3:$E$162,"&lt;&gt;N"))=0,"",COUNTIFS('Rozpis zápasů'!$F$3:$F$162,$C6,'Rozpis zápasů'!$E$3:$E$162,"&lt;&gt;N")+COUNTIFS('Rozpis zápasů'!$G$3:$G$162,$C6,'Rozpis zápasů'!$E$3:$E$162,"&lt;&gt;N"))</f>
        <v>5</v>
      </c>
      <c r="W6" s="1524">
        <f>IF((COUNTIFS('Rozpis zápasů'!$F$3:$F$162,$C6,'Rozpis zápasů'!$E$3:$E$162,"&lt;&gt;N")+COUNTIFS('Rozpis zápasů'!$G$3:$G$162,$C6,'Rozpis zápasů'!$E$3:$E$162,"&lt;&gt;N"))=0,"",SUMIF('Rozpis zápasů'!$F$3:$F$162,$C6,'Rozpis zápasů'!$L$3:$L$219)+SUMIF('Rozpis zápasů'!$G$3:$G$162,$C6,'Rozpis zápasů'!$M$3:$M$219))</f>
        <v>5</v>
      </c>
      <c r="X6" s="1525">
        <f>IF((COUNTIFS('Rozpis zápasů'!$F$3:$F$162,$C6,'Rozpis zápasů'!$E$3:$E$162,"&lt;&gt;N")+COUNTIFS('Rozpis zápasů'!$G$3:$G$162,$C6,'Rozpis zápasů'!$E$3:$E$162,"&lt;&gt;N"))=0,"",SUMIF('Rozpis zápasů'!$F$3:$F$162,$C6,'Rozpis zápasů'!$M$3:$M$219)+SUMIF('Rozpis zápasů'!$G$3:$G$162,$C6,'Rozpis zápasů'!$L$3:$L$219))</f>
        <v>0</v>
      </c>
      <c r="Y6" s="1523">
        <f>IF((COUNTIFS('Rozpis zápasů'!$F$3:$F$162,$C6,'Rozpis zápasů'!$E$3:$E$162,"&lt;&gt;N")+COUNTIFS('Rozpis zápasů'!$G$3:$G$162,$C6,'Rozpis zápasů'!$E$3:$E$162,"&lt;&gt;N"))=0,"",SUMIF('Rozpis zápasů'!$F$3:$F$162,$C6,'Rozpis zápasů'!$H$3:$H$219)+SUMIF('Rozpis zápasů'!$G$3:$G$162,$C6,'Rozpis zápasů'!$I$3:$I$219))</f>
        <v>10</v>
      </c>
      <c r="Z6" s="1524">
        <f>IF((COUNTIFS('Rozpis zápasů'!$F$3:$F$162,$C6,'Rozpis zápasů'!$E$3:$E$162,"&lt;&gt;N")+COUNTIFS('Rozpis zápasů'!$G$3:$G$162,$C6,'Rozpis zápasů'!$E$3:$E$162,"&lt;&gt;N"))=0,"",SUMIF('Rozpis zápasů'!$F$3:$F$162,$C6,'Rozpis zápasů'!$I$3:$I$219)+SUMIF('Rozpis zápasů'!$G$3:$G$162,$C6,'Rozpis zápasů'!$H$3:$H$219))</f>
        <v>1</v>
      </c>
      <c r="AA6" s="1526">
        <f t="shared" ref="AA6:AA69" si="5">IFERROR(Y6-Z6,"")</f>
        <v>9</v>
      </c>
      <c r="AB6" s="661">
        <f ca="1">VLOOKUP($C6,Tabulka!$B$4:$Z$239,22,0)</f>
        <v>1</v>
      </c>
      <c r="AC6" s="739">
        <f t="shared" ref="AC6:AC69" si="6">IFERROR(RANK(W6,W$5:W$132,0),"")</f>
        <v>1</v>
      </c>
      <c r="AD6" s="739">
        <f t="shared" ref="AD6:AD69" si="7">IFERROR(RANK(X6,X$5:X$132,0),"")</f>
        <v>60</v>
      </c>
      <c r="AE6" s="739">
        <f t="shared" ref="AE6:AE69" si="8">IFERROR(RANK(Y6,Y$5:Y$132,0),"")</f>
        <v>1</v>
      </c>
      <c r="AF6" s="739">
        <f t="shared" ref="AF6:AF69" si="9">IFERROR(RANK(Z6,Z$5:Z$132,0),"")</f>
        <v>63</v>
      </c>
      <c r="AG6" s="739">
        <f t="shared" ref="AG6:AG69" si="10">IFERROR(RANK(AA6,AA$5:AA$132,0),"")</f>
        <v>2</v>
      </c>
      <c r="AH6" s="739">
        <f t="shared" ref="AH6:AH69" ca="1" si="11">IFERROR(RANK(R6,R$5:R$132,0),"")</f>
        <v>1</v>
      </c>
      <c r="AI6" s="1688">
        <f t="shared" ref="AI6:AI69" ca="1" si="12">IFERROR(SUM(AB6*AB$2,AC6*AC$2,AD6*AD$2,AE6*AE$2,AF6*AF$2,AG6*AG$2,AH6*AH$2),"")</f>
        <v>1010201</v>
      </c>
      <c r="AJ6" s="1692">
        <f t="shared" ref="AJ6:AJ69" ca="1" si="13">IFERROR(RANK(AI6,$AI$5:$AI$132,1),"")</f>
        <v>2</v>
      </c>
      <c r="AK6" s="1604">
        <f t="shared" ref="AK6:AK69" ca="1" si="14">COUNTIF($AI$5:$AI$132,AI6)</f>
        <v>1</v>
      </c>
    </row>
    <row r="7" spans="1:37" x14ac:dyDescent="0.25">
      <c r="A7" s="414" t="str">
        <f ca="1">CONCATENATE(S7,"_",COUNTIF(S$4:S7,S7))</f>
        <v>48_1</v>
      </c>
      <c r="B7" s="414" t="str">
        <f ca="1">CONCATENATE(T7,"_",COUNTIF(T$4:T7,T7))</f>
        <v>69_1</v>
      </c>
      <c r="C7" s="402">
        <v>13</v>
      </c>
      <c r="D7" s="360" t="s">
        <v>864</v>
      </c>
      <c r="E7" s="398" t="s">
        <v>1018</v>
      </c>
      <c r="F7" s="398" t="s">
        <v>835</v>
      </c>
      <c r="G7" s="398" t="str">
        <f t="shared" si="4"/>
        <v>Skála/ 
Šalanda</v>
      </c>
      <c r="H7" s="368">
        <f ca="1">IF((COUNTIFS('Rozpis zápasů'!$F$3:$F$214,$C7,'Rozpis zápasů'!$E$3:$E$214,"&lt;&gt;N")+COUNTIFS('Rozpis zápasů'!$G$3:$G$214,$C7,'Rozpis zápasů'!$E$3:$E$214,"&lt;&gt;N"))=0,"",COUNTIFS('Rozpis zápasů'!$F$3:$F$214,$C7,'Rozpis zápasů'!$E$3:$E$214,"&lt;&gt;N")+COUNTIFS('Rozpis zápasů'!$G$3:$G$214,$C7,'Rozpis zápasů'!$E$3:$E$214,"&lt;&gt;N"))</f>
        <v>5</v>
      </c>
      <c r="I7" s="368">
        <f ca="1">COUNTIF('Rozpis zápasů'!$F$163:$G$214,$C7)</f>
        <v>0</v>
      </c>
      <c r="J7" s="368">
        <f ca="1">IF((COUNTIFS('Rozpis zápasů'!$F$3:$F$214,$C7,'Rozpis zápasů'!$E$3:$E$214,"&lt;&gt;N")+COUNTIFS('Rozpis zápasů'!$G$3:$G$214,$C7,'Rozpis zápasů'!$E$3:$E$214,"&lt;&gt;N"))=0,"",SUMIF('Rozpis zápasů'!$F$3:$F$214,$C7,'Rozpis zápasů'!$L$3:$L$219)+SUMIF('Rozpis zápasů'!$G$3:$G$214,$C7,'Rozpis zápasů'!$M$3:$M$219))</f>
        <v>0</v>
      </c>
      <c r="K7" s="393">
        <f ca="1">IF((COUNTIFS('Rozpis zápasů'!$F$3:$F$214,$C7,'Rozpis zápasů'!$E$3:$E$214,"&lt;&gt;N")+COUNTIFS('Rozpis zápasů'!$G$3:$G$214,$C7,'Rozpis zápasů'!$E$3:$E$214,"&lt;&gt;N"))=0,"",SUMIF('Rozpis zápasů'!$F$3:$F$214,$C7,'Rozpis zápasů'!$M$3:$M$219)+SUMIF('Rozpis zápasů'!$G$3:$G$214,$C7,'Rozpis zápasů'!$L$3:$L$219))</f>
        <v>5</v>
      </c>
      <c r="L7" s="392">
        <f ca="1">SUMIF('Rozpis zápasů'!$F$3:$F$214,$C7,'Rozpis zápasů'!$X$3:$X$214)+SUMIF('Rozpis zápasů'!$G$3:$G$214,$C7,'Rozpis zápasů'!$Y$3:$Y$214)</f>
        <v>17</v>
      </c>
      <c r="M7" s="397">
        <f ca="1">SUMIF('Rozpis zápasů'!$G$3:$G$214,$C7,'Rozpis zápasů'!$X$3:$X$214)+SUMIF('Rozpis zápasů'!$F$3:$F$214,$C7,'Rozpis zápasů'!$Y$3:$Y$214)</f>
        <v>31</v>
      </c>
      <c r="N7" s="732">
        <f ca="1">SUMIF('Rozpis zápasů'!$F$3:$F$214,$C7,'Rozpis zápasů'!$Z$3:$Z$214)+SUMIF('Rozpis zápasů'!$G$3:$G$214,$C7,'Rozpis zápasů'!$AA$3:$AA$214)</f>
        <v>53</v>
      </c>
      <c r="O7" s="393">
        <f ca="1">SUMIF('Rozpis zápasů'!$G$3:$G$214,$C7,'Rozpis zápasů'!$Z$3:$Z$214)+SUMIF('Rozpis zápasů'!$F$3:$F$214,$C7,'Rozpis zápasů'!$AA$3:$AA$214)</f>
        <v>53</v>
      </c>
      <c r="P7" s="367">
        <f t="shared" ref="P7:P164" ca="1" si="15">IFERROR(L7/$N7,"")</f>
        <v>0.32075471698113206</v>
      </c>
      <c r="Q7" s="367">
        <f t="shared" ref="Q7:Q164" ca="1" si="16">IFERROR((O7-M7)/$O7,"")</f>
        <v>0.41509433962264153</v>
      </c>
      <c r="R7" s="602">
        <f t="shared" ref="R7:R164" ca="1" si="17">IFERROR((L7+(O7-M7))/(N7+O7),"")</f>
        <v>0.36792452830188677</v>
      </c>
      <c r="S7" s="604">
        <f t="shared" ca="1" si="1"/>
        <v>48</v>
      </c>
      <c r="T7" s="397">
        <f t="shared" ca="1" si="2"/>
        <v>69</v>
      </c>
      <c r="U7" s="393">
        <f t="shared" ca="1" si="3"/>
        <v>67</v>
      </c>
      <c r="V7" s="1523">
        <f>IF((COUNTIFS('Rozpis zápasů'!$F$3:$F$162,$C7,'Rozpis zápasů'!$E$3:$E$162,"&lt;&gt;N")+COUNTIFS('Rozpis zápasů'!$G$3:$G$162,$C7,'Rozpis zápasů'!$E$3:$E$162,"&lt;&gt;N"))=0,"",COUNTIFS('Rozpis zápasů'!$F$3:$F$162,$C7,'Rozpis zápasů'!$E$3:$E$162,"&lt;&gt;N")+COUNTIFS('Rozpis zápasů'!$G$3:$G$162,$C7,'Rozpis zápasů'!$E$3:$E$162,"&lt;&gt;N"))</f>
        <v>5</v>
      </c>
      <c r="W7" s="1524">
        <f>IF((COUNTIFS('Rozpis zápasů'!$F$3:$F$162,$C7,'Rozpis zápasů'!$E$3:$E$162,"&lt;&gt;N")+COUNTIFS('Rozpis zápasů'!$G$3:$G$162,$C7,'Rozpis zápasů'!$E$3:$E$162,"&lt;&gt;N"))=0,"",SUMIF('Rozpis zápasů'!$F$3:$F$162,$C7,'Rozpis zápasů'!$L$3:$L$219)+SUMIF('Rozpis zápasů'!$G$3:$G$162,$C7,'Rozpis zápasů'!$M$3:$M$219))</f>
        <v>0</v>
      </c>
      <c r="X7" s="1525">
        <f>IF((COUNTIFS('Rozpis zápasů'!$F$3:$F$162,$C7,'Rozpis zápasů'!$E$3:$E$162,"&lt;&gt;N")+COUNTIFS('Rozpis zápasů'!$G$3:$G$162,$C7,'Rozpis zápasů'!$E$3:$E$162,"&lt;&gt;N"))=0,"",SUMIF('Rozpis zápasů'!$F$3:$F$162,$C7,'Rozpis zápasů'!$M$3:$M$219)+SUMIF('Rozpis zápasů'!$G$3:$G$162,$C7,'Rozpis zápasů'!$L$3:$L$219))</f>
        <v>5</v>
      </c>
      <c r="Y7" s="1523">
        <f>IF((COUNTIFS('Rozpis zápasů'!$F$3:$F$162,$C7,'Rozpis zápasů'!$E$3:$E$162,"&lt;&gt;N")+COUNTIFS('Rozpis zápasů'!$G$3:$G$162,$C7,'Rozpis zápasů'!$E$3:$E$162,"&lt;&gt;N"))=0,"",SUMIF('Rozpis zápasů'!$F$3:$F$162,$C7,'Rozpis zápasů'!$H$3:$H$219)+SUMIF('Rozpis zápasů'!$G$3:$G$162,$C7,'Rozpis zápasů'!$I$3:$I$219))</f>
        <v>2</v>
      </c>
      <c r="Z7" s="1524">
        <f>IF((COUNTIFS('Rozpis zápasů'!$F$3:$F$162,$C7,'Rozpis zápasů'!$E$3:$E$162,"&lt;&gt;N")+COUNTIFS('Rozpis zápasů'!$G$3:$G$162,$C7,'Rozpis zápasů'!$E$3:$E$162,"&lt;&gt;N"))=0,"",SUMIF('Rozpis zápasů'!$F$3:$F$162,$C7,'Rozpis zápasů'!$I$3:$I$219)+SUMIF('Rozpis zápasů'!$G$3:$G$162,$C7,'Rozpis zápasů'!$H$3:$H$219))</f>
        <v>10</v>
      </c>
      <c r="AA7" s="1526">
        <f t="shared" si="5"/>
        <v>-8</v>
      </c>
      <c r="AB7" s="661">
        <f ca="1">VLOOKUP($C7,Tabulka!$B$4:$Z$239,22,0)</f>
        <v>6</v>
      </c>
      <c r="AC7" s="739">
        <f t="shared" si="6"/>
        <v>57</v>
      </c>
      <c r="AD7" s="739">
        <f t="shared" si="7"/>
        <v>1</v>
      </c>
      <c r="AE7" s="739">
        <f t="shared" si="8"/>
        <v>56</v>
      </c>
      <c r="AF7" s="739">
        <f t="shared" si="9"/>
        <v>1</v>
      </c>
      <c r="AG7" s="739">
        <f t="shared" si="10"/>
        <v>62</v>
      </c>
      <c r="AH7" s="739">
        <f t="shared" ca="1" si="11"/>
        <v>62</v>
      </c>
      <c r="AI7" s="1688">
        <f t="shared" ca="1" si="12"/>
        <v>6576262</v>
      </c>
      <c r="AJ7" s="1692">
        <f t="shared" ca="1" si="13"/>
        <v>64</v>
      </c>
      <c r="AK7" s="1604">
        <f t="shared" ca="1" si="14"/>
        <v>1</v>
      </c>
    </row>
    <row r="8" spans="1:37" x14ac:dyDescent="0.25">
      <c r="A8" s="414" t="str">
        <f ca="1">CONCATENATE(S8,"_",COUNTIF(S$4:S8,S8))</f>
        <v>14_1</v>
      </c>
      <c r="B8" s="414" t="str">
        <f ca="1">CONCATENATE(T8,"_",COUNTIF(T$4:T8,T8))</f>
        <v>8_1</v>
      </c>
      <c r="C8" s="402">
        <v>14</v>
      </c>
      <c r="D8" s="360" t="s">
        <v>878</v>
      </c>
      <c r="E8" s="398" t="s">
        <v>879</v>
      </c>
      <c r="F8" s="398" t="s">
        <v>880</v>
      </c>
      <c r="G8" s="398" t="str">
        <f t="shared" si="4"/>
        <v>Hněvkovský/ 
Šárka</v>
      </c>
      <c r="H8" s="368">
        <f ca="1">IF((COUNTIFS('Rozpis zápasů'!$F$3:$F$214,$C8,'Rozpis zápasů'!$E$3:$E$214,"&lt;&gt;N")+COUNTIFS('Rozpis zápasů'!$G$3:$G$214,$C8,'Rozpis zápasů'!$E$3:$E$214,"&lt;&gt;N"))=0,"",COUNTIFS('Rozpis zápasů'!$F$3:$F$214,$C8,'Rozpis zápasů'!$E$3:$E$214,"&lt;&gt;N")+COUNTIFS('Rozpis zápasů'!$G$3:$G$214,$C8,'Rozpis zápasů'!$E$3:$E$214,"&lt;&gt;N"))</f>
        <v>9</v>
      </c>
      <c r="I8" s="368">
        <f ca="1">COUNTIF('Rozpis zápasů'!$F$163:$G$214,$C8)</f>
        <v>4</v>
      </c>
      <c r="J8" s="368">
        <f ca="1">IF((COUNTIFS('Rozpis zápasů'!$F$3:$F$214,$C8,'Rozpis zápasů'!$E$3:$E$214,"&lt;&gt;N")+COUNTIFS('Rozpis zápasů'!$G$3:$G$214,$C8,'Rozpis zápasů'!$E$3:$E$214,"&lt;&gt;N"))=0,"",SUMIF('Rozpis zápasů'!$F$3:$F$214,$C8,'Rozpis zápasů'!$L$3:$L$219)+SUMIF('Rozpis zápasů'!$G$3:$G$214,$C8,'Rozpis zápasů'!$M$3:$M$219))</f>
        <v>6</v>
      </c>
      <c r="K8" s="393">
        <f ca="1">IF((COUNTIFS('Rozpis zápasů'!$F$3:$F$214,$C8,'Rozpis zápasů'!$E$3:$E$214,"&lt;&gt;N")+COUNTIFS('Rozpis zápasů'!$G$3:$G$214,$C8,'Rozpis zápasů'!$E$3:$E$214,"&lt;&gt;N"))=0,"",SUMIF('Rozpis zápasů'!$F$3:$F$214,$C8,'Rozpis zápasů'!$M$3:$M$219)+SUMIF('Rozpis zápasů'!$G$3:$G$214,$C8,'Rozpis zápasů'!$L$3:$L$219))</f>
        <v>3</v>
      </c>
      <c r="L8" s="392">
        <f ca="1">SUMIF('Rozpis zápasů'!$F$3:$F$214,$C8,'Rozpis zápasů'!$X$3:$X$214)+SUMIF('Rozpis zápasů'!$G$3:$G$214,$C8,'Rozpis zápasů'!$Y$3:$Y$214)</f>
        <v>43</v>
      </c>
      <c r="M8" s="397">
        <f ca="1">SUMIF('Rozpis zápasů'!$G$3:$G$214,$C8,'Rozpis zápasů'!$X$3:$X$214)+SUMIF('Rozpis zápasů'!$F$3:$F$214,$C8,'Rozpis zápasů'!$Y$3:$Y$214)</f>
        <v>27</v>
      </c>
      <c r="N8" s="732">
        <f ca="1">SUMIF('Rozpis zápasů'!$F$3:$F$214,$C8,'Rozpis zápasů'!$Z$3:$Z$214)+SUMIF('Rozpis zápasů'!$G$3:$G$214,$C8,'Rozpis zápasů'!$AA$3:$AA$214)</f>
        <v>89</v>
      </c>
      <c r="O8" s="393">
        <f ca="1">SUMIF('Rozpis zápasů'!$G$3:$G$214,$C8,'Rozpis zápasů'!$Z$3:$Z$214)+SUMIF('Rozpis zápasů'!$F$3:$F$214,$C8,'Rozpis zápasů'!$AA$3:$AA$214)</f>
        <v>90</v>
      </c>
      <c r="P8" s="367">
        <f t="shared" ca="1" si="15"/>
        <v>0.48314606741573035</v>
      </c>
      <c r="Q8" s="367">
        <f t="shared" ca="1" si="16"/>
        <v>0.7</v>
      </c>
      <c r="R8" s="602">
        <f t="shared" ca="1" si="17"/>
        <v>0.59217877094972071</v>
      </c>
      <c r="S8" s="604">
        <f t="shared" ca="1" si="1"/>
        <v>14</v>
      </c>
      <c r="T8" s="397">
        <f t="shared" ca="1" si="2"/>
        <v>8</v>
      </c>
      <c r="U8" s="393">
        <f t="shared" ca="1" si="3"/>
        <v>8</v>
      </c>
      <c r="V8" s="1523">
        <f>IF((COUNTIFS('Rozpis zápasů'!$F$3:$F$162,$C8,'Rozpis zápasů'!$E$3:$E$162,"&lt;&gt;N")+COUNTIFS('Rozpis zápasů'!$G$3:$G$162,$C8,'Rozpis zápasů'!$E$3:$E$162,"&lt;&gt;N"))=0,"",COUNTIFS('Rozpis zápasů'!$F$3:$F$162,$C8,'Rozpis zápasů'!$E$3:$E$162,"&lt;&gt;N")+COUNTIFS('Rozpis zápasů'!$G$3:$G$162,$C8,'Rozpis zápasů'!$E$3:$E$162,"&lt;&gt;N"))</f>
        <v>5</v>
      </c>
      <c r="W8" s="1524">
        <f>IF((COUNTIFS('Rozpis zápasů'!$F$3:$F$162,$C8,'Rozpis zápasů'!$E$3:$E$162,"&lt;&gt;N")+COUNTIFS('Rozpis zápasů'!$G$3:$G$162,$C8,'Rozpis zápasů'!$E$3:$E$162,"&lt;&gt;N"))=0,"",SUMIF('Rozpis zápasů'!$F$3:$F$162,$C8,'Rozpis zápasů'!$L$3:$L$219)+SUMIF('Rozpis zápasů'!$G$3:$G$162,$C8,'Rozpis zápasů'!$M$3:$M$219))</f>
        <v>3</v>
      </c>
      <c r="X8" s="1525">
        <f>IF((COUNTIFS('Rozpis zápasů'!$F$3:$F$162,$C8,'Rozpis zápasů'!$E$3:$E$162,"&lt;&gt;N")+COUNTIFS('Rozpis zápasů'!$G$3:$G$162,$C8,'Rozpis zápasů'!$E$3:$E$162,"&lt;&gt;N"))=0,"",SUMIF('Rozpis zápasů'!$F$3:$F$162,$C8,'Rozpis zápasů'!$M$3:$M$219)+SUMIF('Rozpis zápasů'!$G$3:$G$162,$C8,'Rozpis zápasů'!$L$3:$L$219))</f>
        <v>2</v>
      </c>
      <c r="Y8" s="1523">
        <f>IF((COUNTIFS('Rozpis zápasů'!$F$3:$F$162,$C8,'Rozpis zápasů'!$E$3:$E$162,"&lt;&gt;N")+COUNTIFS('Rozpis zápasů'!$G$3:$G$162,$C8,'Rozpis zápasů'!$E$3:$E$162,"&lt;&gt;N"))=0,"",SUMIF('Rozpis zápasů'!$F$3:$F$162,$C8,'Rozpis zápasů'!$H$3:$H$219)+SUMIF('Rozpis zápasů'!$G$3:$G$162,$C8,'Rozpis zápasů'!$I$3:$I$219))</f>
        <v>6</v>
      </c>
      <c r="Z8" s="1524">
        <f>IF((COUNTIFS('Rozpis zápasů'!$F$3:$F$162,$C8,'Rozpis zápasů'!$E$3:$E$162,"&lt;&gt;N")+COUNTIFS('Rozpis zápasů'!$G$3:$G$162,$C8,'Rozpis zápasů'!$E$3:$E$162,"&lt;&gt;N"))=0,"",SUMIF('Rozpis zápasů'!$F$3:$F$162,$C8,'Rozpis zápasů'!$I$3:$I$219)+SUMIF('Rozpis zápasů'!$G$3:$G$162,$C8,'Rozpis zápasů'!$H$3:$H$219))</f>
        <v>4</v>
      </c>
      <c r="AA8" s="1526">
        <f t="shared" si="5"/>
        <v>2</v>
      </c>
      <c r="AB8" s="661">
        <f ca="1">VLOOKUP($C8,Tabulka!$B$4:$Z$239,22,0)</f>
        <v>3</v>
      </c>
      <c r="AC8" s="739">
        <f t="shared" si="6"/>
        <v>16</v>
      </c>
      <c r="AD8" s="739">
        <f t="shared" si="7"/>
        <v>30</v>
      </c>
      <c r="AE8" s="739">
        <f t="shared" si="8"/>
        <v>27</v>
      </c>
      <c r="AF8" s="739">
        <f t="shared" si="9"/>
        <v>40</v>
      </c>
      <c r="AG8" s="739">
        <f t="shared" si="10"/>
        <v>25</v>
      </c>
      <c r="AH8" s="739">
        <f t="shared" ca="1" si="11"/>
        <v>8</v>
      </c>
      <c r="AI8" s="1688">
        <f t="shared" ca="1" si="12"/>
        <v>3162508</v>
      </c>
      <c r="AJ8" s="1692">
        <f t="shared" ca="1" si="13"/>
        <v>27</v>
      </c>
      <c r="AK8" s="1604">
        <f t="shared" ca="1" si="14"/>
        <v>1</v>
      </c>
    </row>
    <row r="9" spans="1:37" x14ac:dyDescent="0.25">
      <c r="A9" s="414" t="str">
        <f ca="1">CONCATENATE(S9,"_",COUNTIF(S$4:S9,S9))</f>
        <v>63_1</v>
      </c>
      <c r="B9" s="414" t="str">
        <f ca="1">CONCATENATE(T9,"_",COUNTIF(T$4:T9,T9))</f>
        <v>53_1</v>
      </c>
      <c r="C9" s="402">
        <v>15</v>
      </c>
      <c r="D9" s="360" t="s">
        <v>826</v>
      </c>
      <c r="E9" s="398" t="s">
        <v>906</v>
      </c>
      <c r="F9" s="398" t="s">
        <v>827</v>
      </c>
      <c r="G9" s="398" t="str">
        <f t="shared" si="4"/>
        <v>Michel/ 
Langhamer</v>
      </c>
      <c r="H9" s="368">
        <f ca="1">IF((COUNTIFS('Rozpis zápasů'!$F$3:$F$214,$C9,'Rozpis zápasů'!$E$3:$E$214,"&lt;&gt;N")+COUNTIFS('Rozpis zápasů'!$G$3:$G$214,$C9,'Rozpis zápasů'!$E$3:$E$214,"&lt;&gt;N"))=0,"",COUNTIFS('Rozpis zápasů'!$F$3:$F$214,$C9,'Rozpis zápasů'!$E$3:$E$214,"&lt;&gt;N")+COUNTIFS('Rozpis zápasů'!$G$3:$G$214,$C9,'Rozpis zápasů'!$E$3:$E$214,"&lt;&gt;N"))</f>
        <v>5</v>
      </c>
      <c r="I9" s="368">
        <f ca="1">COUNTIF('Rozpis zápasů'!$F$163:$G$214,$C9)</f>
        <v>0</v>
      </c>
      <c r="J9" s="368">
        <f ca="1">IF((COUNTIFS('Rozpis zápasů'!$F$3:$F$214,$C9,'Rozpis zápasů'!$E$3:$E$214,"&lt;&gt;N")+COUNTIFS('Rozpis zápasů'!$G$3:$G$214,$C9,'Rozpis zápasů'!$E$3:$E$214,"&lt;&gt;N"))=0,"",SUMIF('Rozpis zápasů'!$F$3:$F$214,$C9,'Rozpis zápasů'!$L$3:$L$219)+SUMIF('Rozpis zápasů'!$G$3:$G$214,$C9,'Rozpis zápasů'!$M$3:$M$219))</f>
        <v>1</v>
      </c>
      <c r="K9" s="393">
        <f ca="1">IF((COUNTIFS('Rozpis zápasů'!$F$3:$F$214,$C9,'Rozpis zápasů'!$E$3:$E$214,"&lt;&gt;N")+COUNTIFS('Rozpis zápasů'!$G$3:$G$214,$C9,'Rozpis zápasů'!$E$3:$E$214,"&lt;&gt;N"))=0,"",SUMIF('Rozpis zápasů'!$F$3:$F$214,$C9,'Rozpis zápasů'!$M$3:$M$219)+SUMIF('Rozpis zápasů'!$G$3:$G$214,$C9,'Rozpis zápasů'!$L$3:$L$219))</f>
        <v>4</v>
      </c>
      <c r="L9" s="392">
        <f ca="1">SUMIF('Rozpis zápasů'!$F$3:$F$214,$C9,'Rozpis zápasů'!$X$3:$X$214)+SUMIF('Rozpis zápasů'!$G$3:$G$214,$C9,'Rozpis zápasů'!$Y$3:$Y$214)</f>
        <v>12</v>
      </c>
      <c r="M9" s="397">
        <f ca="1">SUMIF('Rozpis zápasů'!$G$3:$G$214,$C9,'Rozpis zápasů'!$X$3:$X$214)+SUMIF('Rozpis zápasů'!$F$3:$F$214,$C9,'Rozpis zápasů'!$Y$3:$Y$214)</f>
        <v>24</v>
      </c>
      <c r="N9" s="732">
        <f ca="1">SUMIF('Rozpis zápasů'!$F$3:$F$214,$C9,'Rozpis zápasů'!$Z$3:$Z$214)+SUMIF('Rozpis zápasů'!$G$3:$G$214,$C9,'Rozpis zápasů'!$AA$3:$AA$214)</f>
        <v>51</v>
      </c>
      <c r="O9" s="393">
        <f ca="1">SUMIF('Rozpis zápasů'!$G$3:$G$214,$C9,'Rozpis zápasů'!$Z$3:$Z$214)+SUMIF('Rozpis zápasů'!$F$3:$F$214,$C9,'Rozpis zápasů'!$AA$3:$AA$214)</f>
        <v>52</v>
      </c>
      <c r="P9" s="367">
        <f t="shared" ca="1" si="15"/>
        <v>0.23529411764705882</v>
      </c>
      <c r="Q9" s="367">
        <f t="shared" ca="1" si="16"/>
        <v>0.53846153846153844</v>
      </c>
      <c r="R9" s="602">
        <f t="shared" ca="1" si="17"/>
        <v>0.38834951456310679</v>
      </c>
      <c r="S9" s="604">
        <f t="shared" ca="1" si="1"/>
        <v>63</v>
      </c>
      <c r="T9" s="397">
        <f t="shared" ca="1" si="2"/>
        <v>53</v>
      </c>
      <c r="U9" s="393">
        <f t="shared" ca="1" si="3"/>
        <v>63</v>
      </c>
      <c r="V9" s="1523">
        <f>IF((COUNTIFS('Rozpis zápasů'!$F$3:$F$162,$C9,'Rozpis zápasů'!$E$3:$E$162,"&lt;&gt;N")+COUNTIFS('Rozpis zápasů'!$G$3:$G$162,$C9,'Rozpis zápasů'!$E$3:$E$162,"&lt;&gt;N"))=0,"",COUNTIFS('Rozpis zápasů'!$F$3:$F$162,$C9,'Rozpis zápasů'!$E$3:$E$162,"&lt;&gt;N")+COUNTIFS('Rozpis zápasů'!$G$3:$G$162,$C9,'Rozpis zápasů'!$E$3:$E$162,"&lt;&gt;N"))</f>
        <v>5</v>
      </c>
      <c r="W9" s="1524">
        <f>IF((COUNTIFS('Rozpis zápasů'!$F$3:$F$162,$C9,'Rozpis zápasů'!$E$3:$E$162,"&lt;&gt;N")+COUNTIFS('Rozpis zápasů'!$G$3:$G$162,$C9,'Rozpis zápasů'!$E$3:$E$162,"&lt;&gt;N"))=0,"",SUMIF('Rozpis zápasů'!$F$3:$F$162,$C9,'Rozpis zápasů'!$L$3:$L$219)+SUMIF('Rozpis zápasů'!$G$3:$G$162,$C9,'Rozpis zápasů'!$M$3:$M$219))</f>
        <v>1</v>
      </c>
      <c r="X9" s="1525">
        <f>IF((COUNTIFS('Rozpis zápasů'!$F$3:$F$162,$C9,'Rozpis zápasů'!$E$3:$E$162,"&lt;&gt;N")+COUNTIFS('Rozpis zápasů'!$G$3:$G$162,$C9,'Rozpis zápasů'!$E$3:$E$162,"&lt;&gt;N"))=0,"",SUMIF('Rozpis zápasů'!$F$3:$F$162,$C9,'Rozpis zápasů'!$M$3:$M$219)+SUMIF('Rozpis zápasů'!$G$3:$G$162,$C9,'Rozpis zápasů'!$L$3:$L$219))</f>
        <v>4</v>
      </c>
      <c r="Y9" s="1523">
        <f>IF((COUNTIFS('Rozpis zápasů'!$F$3:$F$162,$C9,'Rozpis zápasů'!$E$3:$E$162,"&lt;&gt;N")+COUNTIFS('Rozpis zápasů'!$G$3:$G$162,$C9,'Rozpis zápasů'!$E$3:$E$162,"&lt;&gt;N"))=0,"",SUMIF('Rozpis zápasů'!$F$3:$F$162,$C9,'Rozpis zápasů'!$H$3:$H$219)+SUMIF('Rozpis zápasů'!$G$3:$G$162,$C9,'Rozpis zápasů'!$I$3:$I$219))</f>
        <v>2</v>
      </c>
      <c r="Z9" s="1524">
        <f>IF((COUNTIFS('Rozpis zápasů'!$F$3:$F$162,$C9,'Rozpis zápasů'!$E$3:$E$162,"&lt;&gt;N")+COUNTIFS('Rozpis zápasů'!$G$3:$G$162,$C9,'Rozpis zápasů'!$E$3:$E$162,"&lt;&gt;N"))=0,"",SUMIF('Rozpis zápasů'!$F$3:$F$162,$C9,'Rozpis zápasů'!$I$3:$I$219)+SUMIF('Rozpis zápasů'!$G$3:$G$162,$C9,'Rozpis zápasů'!$H$3:$H$219))</f>
        <v>9</v>
      </c>
      <c r="AA9" s="1526">
        <f t="shared" si="5"/>
        <v>-7</v>
      </c>
      <c r="AB9" s="661">
        <f ca="1">VLOOKUP($C9,Tabulka!$B$4:$Z$239,22,0)</f>
        <v>5</v>
      </c>
      <c r="AC9" s="739">
        <f t="shared" si="6"/>
        <v>45</v>
      </c>
      <c r="AD9" s="739">
        <f t="shared" si="7"/>
        <v>6</v>
      </c>
      <c r="AE9" s="739">
        <f t="shared" si="8"/>
        <v>56</v>
      </c>
      <c r="AF9" s="739">
        <f t="shared" si="9"/>
        <v>6</v>
      </c>
      <c r="AG9" s="739">
        <f t="shared" si="10"/>
        <v>59</v>
      </c>
      <c r="AH9" s="739">
        <f t="shared" ca="1" si="11"/>
        <v>58</v>
      </c>
      <c r="AI9" s="1688">
        <f t="shared" ca="1" si="12"/>
        <v>5455958</v>
      </c>
      <c r="AJ9" s="1692">
        <f t="shared" ca="1" si="13"/>
        <v>55</v>
      </c>
      <c r="AK9" s="1604">
        <f t="shared" ca="1" si="14"/>
        <v>1</v>
      </c>
    </row>
    <row r="10" spans="1:37" x14ac:dyDescent="0.25">
      <c r="A10" s="414" t="str">
        <f ca="1">CONCATENATE(S10,"_",COUNTIF(S$4:S10,S10))</f>
        <v>36_1</v>
      </c>
      <c r="B10" s="414" t="str">
        <f ca="1">CONCATENATE(T10,"_",COUNTIF(T$4:T10,T10))</f>
        <v>56_1</v>
      </c>
      <c r="C10" s="402">
        <v>16</v>
      </c>
      <c r="D10" s="360" t="s">
        <v>901</v>
      </c>
      <c r="E10" s="398" t="s">
        <v>860</v>
      </c>
      <c r="F10" s="398" t="s">
        <v>907</v>
      </c>
      <c r="G10" s="398" t="str">
        <f t="shared" si="4"/>
        <v>Melíšek/ 
Koš</v>
      </c>
      <c r="H10" s="368">
        <f ca="1">IF((COUNTIFS('Rozpis zápasů'!$F$3:$F$214,$C10,'Rozpis zápasů'!$E$3:$E$214,"&lt;&gt;N")+COUNTIFS('Rozpis zápasů'!$G$3:$G$214,$C10,'Rozpis zápasů'!$E$3:$E$214,"&lt;&gt;N"))=0,"",COUNTIFS('Rozpis zápasů'!$F$3:$F$214,$C10,'Rozpis zápasů'!$E$3:$E$214,"&lt;&gt;N")+COUNTIFS('Rozpis zápasů'!$G$3:$G$214,$C10,'Rozpis zápasů'!$E$3:$E$214,"&lt;&gt;N"))</f>
        <v>6</v>
      </c>
      <c r="I10" s="368">
        <f ca="1">COUNTIF('Rozpis zápasů'!$F$163:$G$214,$C10)</f>
        <v>1</v>
      </c>
      <c r="J10" s="368">
        <f ca="1">IF((COUNTIFS('Rozpis zápasů'!$F$3:$F$214,$C10,'Rozpis zápasů'!$E$3:$E$214,"&lt;&gt;N")+COUNTIFS('Rozpis zápasů'!$G$3:$G$214,$C10,'Rozpis zápasů'!$E$3:$E$214,"&lt;&gt;N"))=0,"",SUMIF('Rozpis zápasů'!$F$3:$F$214,$C10,'Rozpis zápasů'!$L$3:$L$219)+SUMIF('Rozpis zápasů'!$G$3:$G$214,$C10,'Rozpis zápasů'!$M$3:$M$219))</f>
        <v>2</v>
      </c>
      <c r="K10" s="393">
        <f ca="1">IF((COUNTIFS('Rozpis zápasů'!$F$3:$F$214,$C10,'Rozpis zápasů'!$E$3:$E$214,"&lt;&gt;N")+COUNTIFS('Rozpis zápasů'!$G$3:$G$214,$C10,'Rozpis zápasů'!$E$3:$E$214,"&lt;&gt;N"))=0,"",SUMIF('Rozpis zápasů'!$F$3:$F$214,$C10,'Rozpis zápasů'!$M$3:$M$219)+SUMIF('Rozpis zápasů'!$G$3:$G$214,$C10,'Rozpis zápasů'!$L$3:$L$219))</f>
        <v>4</v>
      </c>
      <c r="L10" s="392">
        <f ca="1">SUMIF('Rozpis zápasů'!$F$3:$F$214,$C10,'Rozpis zápasů'!$X$3:$X$214)+SUMIF('Rozpis zápasů'!$G$3:$G$214,$C10,'Rozpis zápasů'!$Y$3:$Y$214)</f>
        <v>24</v>
      </c>
      <c r="M10" s="397">
        <f ca="1">SUMIF('Rozpis zápasů'!$G$3:$G$214,$C10,'Rozpis zápasů'!$X$3:$X$214)+SUMIF('Rozpis zápasů'!$F$3:$F$214,$C10,'Rozpis zápasů'!$Y$3:$Y$214)</f>
        <v>30</v>
      </c>
      <c r="N10" s="732">
        <f ca="1">SUMIF('Rozpis zápasů'!$F$3:$F$214,$C10,'Rozpis zápasů'!$Z$3:$Z$214)+SUMIF('Rozpis zápasů'!$G$3:$G$214,$C10,'Rozpis zápasů'!$AA$3:$AA$214)</f>
        <v>66</v>
      </c>
      <c r="O10" s="393">
        <f ca="1">SUMIF('Rozpis zápasů'!$G$3:$G$214,$C10,'Rozpis zápasů'!$Z$3:$Z$214)+SUMIF('Rozpis zápasů'!$F$3:$F$214,$C10,'Rozpis zápasů'!$AA$3:$AA$214)</f>
        <v>63</v>
      </c>
      <c r="P10" s="367">
        <f t="shared" ca="1" si="15"/>
        <v>0.36363636363636365</v>
      </c>
      <c r="Q10" s="367">
        <f t="shared" ca="1" si="16"/>
        <v>0.52380952380952384</v>
      </c>
      <c r="R10" s="602">
        <f t="shared" ca="1" si="17"/>
        <v>0.44186046511627908</v>
      </c>
      <c r="S10" s="604">
        <f t="shared" ca="1" si="1"/>
        <v>36</v>
      </c>
      <c r="T10" s="397">
        <f t="shared" ca="1" si="2"/>
        <v>56</v>
      </c>
      <c r="U10" s="393">
        <f t="shared" ca="1" si="3"/>
        <v>48</v>
      </c>
      <c r="V10" s="1523">
        <f>IF((COUNTIFS('Rozpis zápasů'!$F$3:$F$162,$C10,'Rozpis zápasů'!$E$3:$E$162,"&lt;&gt;N")+COUNTIFS('Rozpis zápasů'!$G$3:$G$162,$C10,'Rozpis zápasů'!$E$3:$E$162,"&lt;&gt;N"))=0,"",COUNTIFS('Rozpis zápasů'!$F$3:$F$162,$C10,'Rozpis zápasů'!$E$3:$E$162,"&lt;&gt;N")+COUNTIFS('Rozpis zápasů'!$G$3:$G$162,$C10,'Rozpis zápasů'!$E$3:$E$162,"&lt;&gt;N"))</f>
        <v>5</v>
      </c>
      <c r="W10" s="1524">
        <f>IF((COUNTIFS('Rozpis zápasů'!$F$3:$F$162,$C10,'Rozpis zápasů'!$E$3:$E$162,"&lt;&gt;N")+COUNTIFS('Rozpis zápasů'!$G$3:$G$162,$C10,'Rozpis zápasů'!$E$3:$E$162,"&lt;&gt;N"))=0,"",SUMIF('Rozpis zápasů'!$F$3:$F$162,$C10,'Rozpis zápasů'!$L$3:$L$219)+SUMIF('Rozpis zápasů'!$G$3:$G$162,$C10,'Rozpis zápasů'!$M$3:$M$219))</f>
        <v>2</v>
      </c>
      <c r="X10" s="1525">
        <f>IF((COUNTIFS('Rozpis zápasů'!$F$3:$F$162,$C10,'Rozpis zápasů'!$E$3:$E$162,"&lt;&gt;N")+COUNTIFS('Rozpis zápasů'!$G$3:$G$162,$C10,'Rozpis zápasů'!$E$3:$E$162,"&lt;&gt;N"))=0,"",SUMIF('Rozpis zápasů'!$F$3:$F$162,$C10,'Rozpis zápasů'!$M$3:$M$219)+SUMIF('Rozpis zápasů'!$G$3:$G$162,$C10,'Rozpis zápasů'!$L$3:$L$219))</f>
        <v>3</v>
      </c>
      <c r="Y10" s="1523">
        <f>IF((COUNTIFS('Rozpis zápasů'!$F$3:$F$162,$C10,'Rozpis zápasů'!$E$3:$E$162,"&lt;&gt;N")+COUNTIFS('Rozpis zápasů'!$G$3:$G$162,$C10,'Rozpis zápasů'!$E$3:$E$162,"&lt;&gt;N"))=0,"",SUMIF('Rozpis zápasů'!$F$3:$F$162,$C10,'Rozpis zápasů'!$H$3:$H$219)+SUMIF('Rozpis zápasů'!$G$3:$G$162,$C10,'Rozpis zápasů'!$I$3:$I$219))</f>
        <v>5</v>
      </c>
      <c r="Z10" s="1524">
        <f>IF((COUNTIFS('Rozpis zápasů'!$F$3:$F$162,$C10,'Rozpis zápasů'!$E$3:$E$162,"&lt;&gt;N")+COUNTIFS('Rozpis zápasů'!$G$3:$G$162,$C10,'Rozpis zápasů'!$E$3:$E$162,"&lt;&gt;N"))=0,"",SUMIF('Rozpis zápasů'!$F$3:$F$162,$C10,'Rozpis zápasů'!$I$3:$I$219)+SUMIF('Rozpis zápasů'!$G$3:$G$162,$C10,'Rozpis zápasů'!$H$3:$H$219))</f>
        <v>7</v>
      </c>
      <c r="AA10" s="1526">
        <f t="shared" si="5"/>
        <v>-2</v>
      </c>
      <c r="AB10" s="661">
        <f ca="1">VLOOKUP($C10,Tabulka!$B$4:$Z$239,22,0)</f>
        <v>4</v>
      </c>
      <c r="AC10" s="739">
        <f t="shared" si="6"/>
        <v>32</v>
      </c>
      <c r="AD10" s="739">
        <f t="shared" si="7"/>
        <v>17</v>
      </c>
      <c r="AE10" s="739">
        <f t="shared" si="8"/>
        <v>34</v>
      </c>
      <c r="AF10" s="739">
        <f t="shared" si="9"/>
        <v>17</v>
      </c>
      <c r="AG10" s="739">
        <f t="shared" si="10"/>
        <v>39</v>
      </c>
      <c r="AH10" s="739">
        <f t="shared" ca="1" si="11"/>
        <v>44</v>
      </c>
      <c r="AI10" s="1688">
        <f t="shared" ca="1" si="12"/>
        <v>4323944</v>
      </c>
      <c r="AJ10" s="1692">
        <f t="shared" ca="1" si="13"/>
        <v>40</v>
      </c>
      <c r="AK10" s="1604">
        <f t="shared" ca="1" si="14"/>
        <v>1</v>
      </c>
    </row>
    <row r="11" spans="1:37" x14ac:dyDescent="0.25">
      <c r="A11" s="414" t="str">
        <f ca="1">CONCATENATE(S11,"_",COUNTIF(S$4:S11,S11))</f>
        <v>x_1</v>
      </c>
      <c r="B11" s="414" t="str">
        <f ca="1">CONCATENATE(T11,"_",COUNTIF(T$4:T11,T11))</f>
        <v>x_1</v>
      </c>
      <c r="C11" s="1529">
        <v>17</v>
      </c>
      <c r="D11" s="1530"/>
      <c r="E11" s="1531"/>
      <c r="F11" s="1531"/>
      <c r="G11" s="1531" t="str">
        <f t="shared" si="4"/>
        <v/>
      </c>
      <c r="H11" s="1532" t="str">
        <f ca="1">IF((COUNTIFS('Rozpis zápasů'!$F$3:$F$214,$C11,'Rozpis zápasů'!$E$3:$E$214,"&lt;&gt;N")+COUNTIFS('Rozpis zápasů'!$G$3:$G$214,$C11,'Rozpis zápasů'!$E$3:$E$214,"&lt;&gt;N"))=0,"",COUNTIFS('Rozpis zápasů'!$F$3:$F$214,$C11,'Rozpis zápasů'!$E$3:$E$214,"&lt;&gt;N")+COUNTIFS('Rozpis zápasů'!$G$3:$G$214,$C11,'Rozpis zápasů'!$E$3:$E$214,"&lt;&gt;N"))</f>
        <v/>
      </c>
      <c r="I11" s="1532">
        <f ca="1">COUNTIF('Rozpis zápasů'!$F$163:$G$214,$C11)</f>
        <v>0</v>
      </c>
      <c r="J11" s="1532" t="str">
        <f ca="1">IF((COUNTIFS('Rozpis zápasů'!$F$3:$F$214,$C11,'Rozpis zápasů'!$E$3:$E$214,"&lt;&gt;N")+COUNTIFS('Rozpis zápasů'!$G$3:$G$214,$C11,'Rozpis zápasů'!$E$3:$E$214,"&lt;&gt;N"))=0,"",SUMIF('Rozpis zápasů'!$F$3:$F$214,$C11,'Rozpis zápasů'!$L$3:$L$219)+SUMIF('Rozpis zápasů'!$G$3:$G$214,$C11,'Rozpis zápasů'!$M$3:$M$219))</f>
        <v/>
      </c>
      <c r="K11" s="1533" t="str">
        <f ca="1">IF((COUNTIFS('Rozpis zápasů'!$F$3:$F$214,$C11,'Rozpis zápasů'!$E$3:$E$214,"&lt;&gt;N")+COUNTIFS('Rozpis zápasů'!$G$3:$G$214,$C11,'Rozpis zápasů'!$E$3:$E$214,"&lt;&gt;N"))=0,"",SUMIF('Rozpis zápasů'!$F$3:$F$214,$C11,'Rozpis zápasů'!$M$3:$M$219)+SUMIF('Rozpis zápasů'!$G$3:$G$214,$C11,'Rozpis zápasů'!$L$3:$L$219))</f>
        <v/>
      </c>
      <c r="L11" s="1534">
        <f ca="1">SUMIF('Rozpis zápasů'!$F$3:$F$214,$C11,'Rozpis zápasů'!$X$3:$X$214)+SUMIF('Rozpis zápasů'!$G$3:$G$214,$C11,'Rozpis zápasů'!$Y$3:$Y$214)</f>
        <v>0</v>
      </c>
      <c r="M11" s="1535">
        <f ca="1">SUMIF('Rozpis zápasů'!$G$3:$G$214,$C11,'Rozpis zápasů'!$X$3:$X$214)+SUMIF('Rozpis zápasů'!$F$3:$F$214,$C11,'Rozpis zápasů'!$Y$3:$Y$214)</f>
        <v>0</v>
      </c>
      <c r="N11" s="1536">
        <f ca="1">SUMIF('Rozpis zápasů'!$F$3:$F$214,$C11,'Rozpis zápasů'!$Z$3:$Z$214)+SUMIF('Rozpis zápasů'!$G$3:$G$214,$C11,'Rozpis zápasů'!$AA$3:$AA$214)</f>
        <v>0</v>
      </c>
      <c r="O11" s="1533">
        <f ca="1">SUMIF('Rozpis zápasů'!$G$3:$G$214,$C11,'Rozpis zápasů'!$Z$3:$Z$214)+SUMIF('Rozpis zápasů'!$F$3:$F$214,$C11,'Rozpis zápasů'!$AA$3:$AA$214)</f>
        <v>0</v>
      </c>
      <c r="P11" s="1537" t="str">
        <f t="shared" ca="1" si="15"/>
        <v/>
      </c>
      <c r="Q11" s="1537" t="str">
        <f t="shared" ca="1" si="16"/>
        <v/>
      </c>
      <c r="R11" s="1538" t="str">
        <f t="shared" ca="1" si="17"/>
        <v/>
      </c>
      <c r="S11" s="1539" t="str">
        <f t="shared" ca="1" si="1"/>
        <v>x</v>
      </c>
      <c r="T11" s="1535" t="str">
        <f t="shared" ca="1" si="2"/>
        <v>x</v>
      </c>
      <c r="U11" s="1533" t="str">
        <f t="shared" ca="1" si="3"/>
        <v>x</v>
      </c>
      <c r="V11" s="1540" t="str">
        <f>IF((COUNTIFS('Rozpis zápasů'!$F$3:$F$162,$C11,'Rozpis zápasů'!$E$3:$E$162,"&lt;&gt;N")+COUNTIFS('Rozpis zápasů'!$G$3:$G$162,$C11,'Rozpis zápasů'!$E$3:$E$162,"&lt;&gt;N"))=0,"",COUNTIFS('Rozpis zápasů'!$F$3:$F$162,$C11,'Rozpis zápasů'!$E$3:$E$162,"&lt;&gt;N")+COUNTIFS('Rozpis zápasů'!$G$3:$G$162,$C11,'Rozpis zápasů'!$E$3:$E$162,"&lt;&gt;N"))</f>
        <v/>
      </c>
      <c r="W11" s="1541" t="str">
        <f>IF((COUNTIFS('Rozpis zápasů'!$F$3:$F$162,$C11,'Rozpis zápasů'!$E$3:$E$162,"&lt;&gt;N")+COUNTIFS('Rozpis zápasů'!$G$3:$G$162,$C11,'Rozpis zápasů'!$E$3:$E$162,"&lt;&gt;N"))=0,"",SUMIF('Rozpis zápasů'!$F$3:$F$162,$C11,'Rozpis zápasů'!$L$3:$L$219)+SUMIF('Rozpis zápasů'!$G$3:$G$162,$C11,'Rozpis zápasů'!$M$3:$M$219))</f>
        <v/>
      </c>
      <c r="X11" s="1542" t="str">
        <f>IF((COUNTIFS('Rozpis zápasů'!$F$3:$F$162,$C11,'Rozpis zápasů'!$E$3:$E$162,"&lt;&gt;N")+COUNTIFS('Rozpis zápasů'!$G$3:$G$162,$C11,'Rozpis zápasů'!$E$3:$E$162,"&lt;&gt;N"))=0,"",SUMIF('Rozpis zápasů'!$F$3:$F$162,$C11,'Rozpis zápasů'!$M$3:$M$219)+SUMIF('Rozpis zápasů'!$G$3:$G$162,$C11,'Rozpis zápasů'!$L$3:$L$219))</f>
        <v/>
      </c>
      <c r="Y11" s="1540" t="str">
        <f>IF((COUNTIFS('Rozpis zápasů'!$F$3:$F$162,$C11,'Rozpis zápasů'!$E$3:$E$162,"&lt;&gt;N")+COUNTIFS('Rozpis zápasů'!$G$3:$G$162,$C11,'Rozpis zápasů'!$E$3:$E$162,"&lt;&gt;N"))=0,"",SUMIF('Rozpis zápasů'!$F$3:$F$162,$C11,'Rozpis zápasů'!$H$3:$H$219)+SUMIF('Rozpis zápasů'!$G$3:$G$162,$C11,'Rozpis zápasů'!$I$3:$I$219))</f>
        <v/>
      </c>
      <c r="Z11" s="1541" t="str">
        <f>IF((COUNTIFS('Rozpis zápasů'!$F$3:$F$162,$C11,'Rozpis zápasů'!$E$3:$E$162,"&lt;&gt;N")+COUNTIFS('Rozpis zápasů'!$G$3:$G$162,$C11,'Rozpis zápasů'!$E$3:$E$162,"&lt;&gt;N"))=0,"",SUMIF('Rozpis zápasů'!$F$3:$F$162,$C11,'Rozpis zápasů'!$I$3:$I$219)+SUMIF('Rozpis zápasů'!$G$3:$G$162,$C11,'Rozpis zápasů'!$H$3:$H$219))</f>
        <v/>
      </c>
      <c r="AA11" s="1543" t="str">
        <f t="shared" si="5"/>
        <v/>
      </c>
      <c r="AB11" s="1685" t="str">
        <f>VLOOKUP($C11,Tabulka!$B$4:$Z$239,22,0)</f>
        <v/>
      </c>
      <c r="AC11" s="1686" t="str">
        <f t="shared" si="6"/>
        <v/>
      </c>
      <c r="AD11" s="1686" t="str">
        <f t="shared" si="7"/>
        <v/>
      </c>
      <c r="AE11" s="1686" t="str">
        <f t="shared" si="8"/>
        <v/>
      </c>
      <c r="AF11" s="1686" t="str">
        <f t="shared" si="9"/>
        <v/>
      </c>
      <c r="AG11" s="1686" t="str">
        <f t="shared" si="10"/>
        <v/>
      </c>
      <c r="AH11" s="1686" t="str">
        <f t="shared" ca="1" si="11"/>
        <v/>
      </c>
      <c r="AI11" s="1694" t="str">
        <f t="shared" ca="1" si="12"/>
        <v/>
      </c>
      <c r="AJ11" s="1693" t="str">
        <f t="shared" ca="1" si="13"/>
        <v/>
      </c>
      <c r="AK11" s="1690">
        <f t="shared" ca="1" si="14"/>
        <v>62</v>
      </c>
    </row>
    <row r="12" spans="1:37" x14ac:dyDescent="0.25">
      <c r="A12" s="414" t="str">
        <f ca="1">CONCATENATE(S12,"_",COUNTIF(S$4:S12,S12))</f>
        <v>x_2</v>
      </c>
      <c r="B12" s="414" t="str">
        <f ca="1">CONCATENATE(T12,"_",COUNTIF(T$4:T12,T12))</f>
        <v>x_2</v>
      </c>
      <c r="C12" s="1529">
        <v>18</v>
      </c>
      <c r="D12" s="1530"/>
      <c r="E12" s="1531"/>
      <c r="F12" s="1531"/>
      <c r="G12" s="1531" t="str">
        <f t="shared" si="4"/>
        <v/>
      </c>
      <c r="H12" s="1532" t="str">
        <f ca="1">IF((COUNTIFS('Rozpis zápasů'!$F$3:$F$214,$C12,'Rozpis zápasů'!$E$3:$E$214,"&lt;&gt;N")+COUNTIFS('Rozpis zápasů'!$G$3:$G$214,$C12,'Rozpis zápasů'!$E$3:$E$214,"&lt;&gt;N"))=0,"",COUNTIFS('Rozpis zápasů'!$F$3:$F$214,$C12,'Rozpis zápasů'!$E$3:$E$214,"&lt;&gt;N")+COUNTIFS('Rozpis zápasů'!$G$3:$G$214,$C12,'Rozpis zápasů'!$E$3:$E$214,"&lt;&gt;N"))</f>
        <v/>
      </c>
      <c r="I12" s="1532">
        <f ca="1">COUNTIF('Rozpis zápasů'!$F$163:$G$214,$C12)</f>
        <v>0</v>
      </c>
      <c r="J12" s="1532" t="str">
        <f ca="1">IF((COUNTIFS('Rozpis zápasů'!$F$3:$F$214,$C12,'Rozpis zápasů'!$E$3:$E$214,"&lt;&gt;N")+COUNTIFS('Rozpis zápasů'!$G$3:$G$214,$C12,'Rozpis zápasů'!$E$3:$E$214,"&lt;&gt;N"))=0,"",SUMIF('Rozpis zápasů'!$F$3:$F$214,$C12,'Rozpis zápasů'!$L$3:$L$219)+SUMIF('Rozpis zápasů'!$G$3:$G$214,$C12,'Rozpis zápasů'!$M$3:$M$219))</f>
        <v/>
      </c>
      <c r="K12" s="1533" t="str">
        <f ca="1">IF((COUNTIFS('Rozpis zápasů'!$F$3:$F$214,$C12,'Rozpis zápasů'!$E$3:$E$214,"&lt;&gt;N")+COUNTIFS('Rozpis zápasů'!$G$3:$G$214,$C12,'Rozpis zápasů'!$E$3:$E$214,"&lt;&gt;N"))=0,"",SUMIF('Rozpis zápasů'!$F$3:$F$214,$C12,'Rozpis zápasů'!$M$3:$M$219)+SUMIF('Rozpis zápasů'!$G$3:$G$214,$C12,'Rozpis zápasů'!$L$3:$L$219))</f>
        <v/>
      </c>
      <c r="L12" s="1534">
        <f ca="1">SUMIF('Rozpis zápasů'!$F$3:$F$214,$C12,'Rozpis zápasů'!$X$3:$X$214)+SUMIF('Rozpis zápasů'!$G$3:$G$214,$C12,'Rozpis zápasů'!$Y$3:$Y$214)</f>
        <v>0</v>
      </c>
      <c r="M12" s="1535">
        <f ca="1">SUMIF('Rozpis zápasů'!$G$3:$G$214,$C12,'Rozpis zápasů'!$X$3:$X$214)+SUMIF('Rozpis zápasů'!$F$3:$F$214,$C12,'Rozpis zápasů'!$Y$3:$Y$214)</f>
        <v>0</v>
      </c>
      <c r="N12" s="1536">
        <f ca="1">SUMIF('Rozpis zápasů'!$F$3:$F$214,$C12,'Rozpis zápasů'!$Z$3:$Z$214)+SUMIF('Rozpis zápasů'!$G$3:$G$214,$C12,'Rozpis zápasů'!$AA$3:$AA$214)</f>
        <v>0</v>
      </c>
      <c r="O12" s="1533">
        <f ca="1">SUMIF('Rozpis zápasů'!$G$3:$G$214,$C12,'Rozpis zápasů'!$Z$3:$Z$214)+SUMIF('Rozpis zápasů'!$F$3:$F$214,$C12,'Rozpis zápasů'!$AA$3:$AA$214)</f>
        <v>0</v>
      </c>
      <c r="P12" s="1537" t="str">
        <f t="shared" ca="1" si="15"/>
        <v/>
      </c>
      <c r="Q12" s="1537" t="str">
        <f t="shared" ca="1" si="16"/>
        <v/>
      </c>
      <c r="R12" s="1538" t="str">
        <f t="shared" ca="1" si="17"/>
        <v/>
      </c>
      <c r="S12" s="1539" t="str">
        <f t="shared" ca="1" si="1"/>
        <v>x</v>
      </c>
      <c r="T12" s="1535" t="str">
        <f t="shared" ca="1" si="2"/>
        <v>x</v>
      </c>
      <c r="U12" s="1533" t="str">
        <f t="shared" ca="1" si="3"/>
        <v>x</v>
      </c>
      <c r="V12" s="1540" t="str">
        <f>IF((COUNTIFS('Rozpis zápasů'!$F$3:$F$162,$C12,'Rozpis zápasů'!$E$3:$E$162,"&lt;&gt;N")+COUNTIFS('Rozpis zápasů'!$G$3:$G$162,$C12,'Rozpis zápasů'!$E$3:$E$162,"&lt;&gt;N"))=0,"",COUNTIFS('Rozpis zápasů'!$F$3:$F$162,$C12,'Rozpis zápasů'!$E$3:$E$162,"&lt;&gt;N")+COUNTIFS('Rozpis zápasů'!$G$3:$G$162,$C12,'Rozpis zápasů'!$E$3:$E$162,"&lt;&gt;N"))</f>
        <v/>
      </c>
      <c r="W12" s="1541" t="str">
        <f>IF((COUNTIFS('Rozpis zápasů'!$F$3:$F$162,$C12,'Rozpis zápasů'!$E$3:$E$162,"&lt;&gt;N")+COUNTIFS('Rozpis zápasů'!$G$3:$G$162,$C12,'Rozpis zápasů'!$E$3:$E$162,"&lt;&gt;N"))=0,"",SUMIF('Rozpis zápasů'!$F$3:$F$162,$C12,'Rozpis zápasů'!$L$3:$L$219)+SUMIF('Rozpis zápasů'!$G$3:$G$162,$C12,'Rozpis zápasů'!$M$3:$M$219))</f>
        <v/>
      </c>
      <c r="X12" s="1542" t="str">
        <f>IF((COUNTIFS('Rozpis zápasů'!$F$3:$F$162,$C12,'Rozpis zápasů'!$E$3:$E$162,"&lt;&gt;N")+COUNTIFS('Rozpis zápasů'!$G$3:$G$162,$C12,'Rozpis zápasů'!$E$3:$E$162,"&lt;&gt;N"))=0,"",SUMIF('Rozpis zápasů'!$F$3:$F$162,$C12,'Rozpis zápasů'!$M$3:$M$219)+SUMIF('Rozpis zápasů'!$G$3:$G$162,$C12,'Rozpis zápasů'!$L$3:$L$219))</f>
        <v/>
      </c>
      <c r="Y12" s="1540" t="str">
        <f>IF((COUNTIFS('Rozpis zápasů'!$F$3:$F$162,$C12,'Rozpis zápasů'!$E$3:$E$162,"&lt;&gt;N")+COUNTIFS('Rozpis zápasů'!$G$3:$G$162,$C12,'Rozpis zápasů'!$E$3:$E$162,"&lt;&gt;N"))=0,"",SUMIF('Rozpis zápasů'!$F$3:$F$162,$C12,'Rozpis zápasů'!$H$3:$H$219)+SUMIF('Rozpis zápasů'!$G$3:$G$162,$C12,'Rozpis zápasů'!$I$3:$I$219))</f>
        <v/>
      </c>
      <c r="Z12" s="1541" t="str">
        <f>IF((COUNTIFS('Rozpis zápasů'!$F$3:$F$162,$C12,'Rozpis zápasů'!$E$3:$E$162,"&lt;&gt;N")+COUNTIFS('Rozpis zápasů'!$G$3:$G$162,$C12,'Rozpis zápasů'!$E$3:$E$162,"&lt;&gt;N"))=0,"",SUMIF('Rozpis zápasů'!$F$3:$F$162,$C12,'Rozpis zápasů'!$I$3:$I$219)+SUMIF('Rozpis zápasů'!$G$3:$G$162,$C12,'Rozpis zápasů'!$H$3:$H$219))</f>
        <v/>
      </c>
      <c r="AA12" s="1543" t="str">
        <f t="shared" si="5"/>
        <v/>
      </c>
      <c r="AB12" s="1685" t="str">
        <f>VLOOKUP($C12,Tabulka!$B$4:$Z$239,22,0)</f>
        <v/>
      </c>
      <c r="AC12" s="1686" t="str">
        <f t="shared" si="6"/>
        <v/>
      </c>
      <c r="AD12" s="1686" t="str">
        <f t="shared" si="7"/>
        <v/>
      </c>
      <c r="AE12" s="1686" t="str">
        <f t="shared" si="8"/>
        <v/>
      </c>
      <c r="AF12" s="1686" t="str">
        <f t="shared" si="9"/>
        <v/>
      </c>
      <c r="AG12" s="1686" t="str">
        <f t="shared" si="10"/>
        <v/>
      </c>
      <c r="AH12" s="1686" t="str">
        <f t="shared" ca="1" si="11"/>
        <v/>
      </c>
      <c r="AI12" s="1694" t="str">
        <f t="shared" ca="1" si="12"/>
        <v/>
      </c>
      <c r="AJ12" s="1693" t="str">
        <f t="shared" ca="1" si="13"/>
        <v/>
      </c>
      <c r="AK12" s="1690">
        <f t="shared" ca="1" si="14"/>
        <v>62</v>
      </c>
    </row>
    <row r="13" spans="1:37" x14ac:dyDescent="0.25">
      <c r="A13" s="414" t="str">
        <f ca="1">CONCATENATE(S13,"_",COUNTIF(S$4:S13,S13))</f>
        <v>54_1</v>
      </c>
      <c r="B13" s="414" t="str">
        <f ca="1">CONCATENATE(T13,"_",COUNTIF(T$4:T13,T13))</f>
        <v>60_1</v>
      </c>
      <c r="C13" s="403">
        <v>21</v>
      </c>
      <c r="D13" s="362" t="s">
        <v>868</v>
      </c>
      <c r="E13" s="399" t="s">
        <v>869</v>
      </c>
      <c r="F13" s="399" t="s">
        <v>825</v>
      </c>
      <c r="G13" s="399" t="str">
        <f t="shared" si="4"/>
        <v>Bendek/ 
Tluček</v>
      </c>
      <c r="H13" s="361">
        <f ca="1">IF((COUNTIFS('Rozpis zápasů'!$F$3:$F$214,$C13,'Rozpis zápasů'!$E$3:$E$214,"&lt;&gt;N")+COUNTIFS('Rozpis zápasů'!$G$3:$G$214,$C13,'Rozpis zápasů'!$E$3:$E$214,"&lt;&gt;N"))=0,"",COUNTIFS('Rozpis zápasů'!$F$3:$F$214,$C13,'Rozpis zápasů'!$E$3:$E$214,"&lt;&gt;N")+COUNTIFS('Rozpis zápasů'!$G$3:$G$214,$C13,'Rozpis zápasů'!$E$3:$E$214,"&lt;&gt;N"))</f>
        <v>5</v>
      </c>
      <c r="I13" s="361">
        <f ca="1">COUNTIF('Rozpis zápasů'!$F$163:$G$214,$C13)</f>
        <v>0</v>
      </c>
      <c r="J13" s="361">
        <f ca="1">IF((COUNTIFS('Rozpis zápasů'!$F$3:$F$214,$C13,'Rozpis zápasů'!$E$3:$E$214,"&lt;&gt;N")+COUNTIFS('Rozpis zápasů'!$G$3:$G$214,$C13,'Rozpis zápasů'!$E$3:$E$214,"&lt;&gt;N"))=0,"",SUMIF('Rozpis zápasů'!$F$3:$F$214,$C13,'Rozpis zápasů'!$L$3:$L$219)+SUMIF('Rozpis zápasů'!$G$3:$G$214,$C13,'Rozpis zápasů'!$M$3:$M$219))</f>
        <v>1</v>
      </c>
      <c r="K13" s="394">
        <f ca="1">IF((COUNTIFS('Rozpis zápasů'!$F$3:$F$214,$C13,'Rozpis zápasů'!$E$3:$E$214,"&lt;&gt;N")+COUNTIFS('Rozpis zápasů'!$G$3:$G$214,$C13,'Rozpis zápasů'!$E$3:$E$214,"&lt;&gt;N"))=0,"",SUMIF('Rozpis zápasů'!$F$3:$F$214,$C13,'Rozpis zápasů'!$M$3:$M$219)+SUMIF('Rozpis zápasů'!$G$3:$G$214,$C13,'Rozpis zápasů'!$L$3:$L$219))</f>
        <v>4</v>
      </c>
      <c r="L13" s="392">
        <f ca="1">SUMIF('Rozpis zápasů'!$F$3:$F$214,$C13,'Rozpis zápasů'!$X$3:$X$214)+SUMIF('Rozpis zápasů'!$G$3:$G$214,$C13,'Rozpis zápasů'!$Y$3:$Y$214)</f>
        <v>18</v>
      </c>
      <c r="M13" s="397">
        <f ca="1">SUMIF('Rozpis zápasů'!$G$3:$G$214,$C13,'Rozpis zápasů'!$X$3:$X$214)+SUMIF('Rozpis zápasů'!$F$3:$F$214,$C13,'Rozpis zápasů'!$Y$3:$Y$214)</f>
        <v>28</v>
      </c>
      <c r="N13" s="732">
        <f ca="1">SUMIF('Rozpis zápasů'!$F$3:$F$214,$C13,'Rozpis zápasů'!$Z$3:$Z$214)+SUMIF('Rozpis zápasů'!$G$3:$G$214,$C13,'Rozpis zápasů'!$AA$3:$AA$214)</f>
        <v>59</v>
      </c>
      <c r="O13" s="393">
        <f ca="1">SUMIF('Rozpis zápasů'!$G$3:$G$214,$C13,'Rozpis zápasů'!$Z$3:$Z$214)+SUMIF('Rozpis zápasů'!$F$3:$F$214,$C13,'Rozpis zápasů'!$AA$3:$AA$214)</f>
        <v>58</v>
      </c>
      <c r="P13" s="367">
        <f t="shared" ca="1" si="15"/>
        <v>0.30508474576271188</v>
      </c>
      <c r="Q13" s="367">
        <f t="shared" ca="1" si="16"/>
        <v>0.51724137931034486</v>
      </c>
      <c r="R13" s="602">
        <f t="shared" ca="1" si="17"/>
        <v>0.41025641025641024</v>
      </c>
      <c r="S13" s="604">
        <f t="shared" ca="1" si="1"/>
        <v>54</v>
      </c>
      <c r="T13" s="397">
        <f t="shared" ca="1" si="2"/>
        <v>60</v>
      </c>
      <c r="U13" s="393">
        <f t="shared" ca="1" si="3"/>
        <v>58</v>
      </c>
      <c r="V13" s="1523">
        <f>IF((COUNTIFS('Rozpis zápasů'!$F$3:$F$162,$C13,'Rozpis zápasů'!$E$3:$E$162,"&lt;&gt;N")+COUNTIFS('Rozpis zápasů'!$G$3:$G$162,$C13,'Rozpis zápasů'!$E$3:$E$162,"&lt;&gt;N"))=0,"",COUNTIFS('Rozpis zápasů'!$F$3:$F$162,$C13,'Rozpis zápasů'!$E$3:$E$162,"&lt;&gt;N")+COUNTIFS('Rozpis zápasů'!$G$3:$G$162,$C13,'Rozpis zápasů'!$E$3:$E$162,"&lt;&gt;N"))</f>
        <v>5</v>
      </c>
      <c r="W13" s="1524">
        <f>IF((COUNTIFS('Rozpis zápasů'!$F$3:$F$162,$C13,'Rozpis zápasů'!$E$3:$E$162,"&lt;&gt;N")+COUNTIFS('Rozpis zápasů'!$G$3:$G$162,$C13,'Rozpis zápasů'!$E$3:$E$162,"&lt;&gt;N"))=0,"",SUMIF('Rozpis zápasů'!$F$3:$F$162,$C13,'Rozpis zápasů'!$L$3:$L$219)+SUMIF('Rozpis zápasů'!$G$3:$G$162,$C13,'Rozpis zápasů'!$M$3:$M$219))</f>
        <v>1</v>
      </c>
      <c r="X13" s="1525">
        <f>IF((COUNTIFS('Rozpis zápasů'!$F$3:$F$162,$C13,'Rozpis zápasů'!$E$3:$E$162,"&lt;&gt;N")+COUNTIFS('Rozpis zápasů'!$G$3:$G$162,$C13,'Rozpis zápasů'!$E$3:$E$162,"&lt;&gt;N"))=0,"",SUMIF('Rozpis zápasů'!$F$3:$F$162,$C13,'Rozpis zápasů'!$M$3:$M$219)+SUMIF('Rozpis zápasů'!$G$3:$G$162,$C13,'Rozpis zápasů'!$L$3:$L$219))</f>
        <v>4</v>
      </c>
      <c r="Y13" s="1523">
        <f>IF((COUNTIFS('Rozpis zápasů'!$F$3:$F$162,$C13,'Rozpis zápasů'!$E$3:$E$162,"&lt;&gt;N")+COUNTIFS('Rozpis zápasů'!$G$3:$G$162,$C13,'Rozpis zápasů'!$E$3:$E$162,"&lt;&gt;N"))=0,"",SUMIF('Rozpis zápasů'!$F$3:$F$162,$C13,'Rozpis zápasů'!$H$3:$H$219)+SUMIF('Rozpis zápasů'!$G$3:$G$162,$C13,'Rozpis zápasů'!$I$3:$I$219))</f>
        <v>3</v>
      </c>
      <c r="Z13" s="1524">
        <f>IF((COUNTIFS('Rozpis zápasů'!$F$3:$F$162,$C13,'Rozpis zápasů'!$E$3:$E$162,"&lt;&gt;N")+COUNTIFS('Rozpis zápasů'!$G$3:$G$162,$C13,'Rozpis zápasů'!$E$3:$E$162,"&lt;&gt;N"))=0,"",SUMIF('Rozpis zápasů'!$F$3:$F$162,$C13,'Rozpis zápasů'!$I$3:$I$219)+SUMIF('Rozpis zápasů'!$G$3:$G$162,$C13,'Rozpis zápasů'!$H$3:$H$219))</f>
        <v>9</v>
      </c>
      <c r="AA13" s="1526">
        <f t="shared" si="5"/>
        <v>-6</v>
      </c>
      <c r="AB13" s="661">
        <f ca="1">VLOOKUP($C13,Tabulka!$B$4:$Z$239,22,0)</f>
        <v>6</v>
      </c>
      <c r="AC13" s="739">
        <f t="shared" si="6"/>
        <v>45</v>
      </c>
      <c r="AD13" s="739">
        <f t="shared" si="7"/>
        <v>6</v>
      </c>
      <c r="AE13" s="739">
        <f t="shared" si="8"/>
        <v>49</v>
      </c>
      <c r="AF13" s="739">
        <f t="shared" si="9"/>
        <v>6</v>
      </c>
      <c r="AG13" s="739">
        <f t="shared" si="10"/>
        <v>55</v>
      </c>
      <c r="AH13" s="739">
        <f t="shared" ca="1" si="11"/>
        <v>53</v>
      </c>
      <c r="AI13" s="1688">
        <f t="shared" ca="1" si="12"/>
        <v>6455553</v>
      </c>
      <c r="AJ13" s="1692">
        <f t="shared" ca="1" si="13"/>
        <v>61</v>
      </c>
      <c r="AK13" s="1604">
        <f t="shared" ca="1" si="14"/>
        <v>1</v>
      </c>
    </row>
    <row r="14" spans="1:37" x14ac:dyDescent="0.25">
      <c r="A14" s="414" t="str">
        <f ca="1">CONCATENATE(S14,"_",COUNTIF(S$4:S14,S14))</f>
        <v>12_1</v>
      </c>
      <c r="B14" s="414" t="str">
        <f ca="1">CONCATENATE(T14,"_",COUNTIF(T$4:T14,T14))</f>
        <v>5_1</v>
      </c>
      <c r="C14" s="403">
        <v>22</v>
      </c>
      <c r="D14" s="362" t="s">
        <v>856</v>
      </c>
      <c r="E14" s="399" t="s">
        <v>857</v>
      </c>
      <c r="F14" s="399" t="s">
        <v>858</v>
      </c>
      <c r="G14" s="399" t="str">
        <f t="shared" si="4"/>
        <v>Haspeklo/ 
Horáček</v>
      </c>
      <c r="H14" s="361">
        <f ca="1">IF((COUNTIFS('Rozpis zápasů'!$F$3:$F$214,$C14,'Rozpis zápasů'!$E$3:$E$214,"&lt;&gt;N")+COUNTIFS('Rozpis zápasů'!$G$3:$G$214,$C14,'Rozpis zápasů'!$E$3:$E$214,"&lt;&gt;N"))=0,"",COUNTIFS('Rozpis zápasů'!$F$3:$F$214,$C14,'Rozpis zápasů'!$E$3:$E$214,"&lt;&gt;N")+COUNTIFS('Rozpis zápasů'!$G$3:$G$214,$C14,'Rozpis zápasů'!$E$3:$E$214,"&lt;&gt;N"))</f>
        <v>7</v>
      </c>
      <c r="I14" s="361">
        <f ca="1">COUNTIF('Rozpis zápasů'!$F$163:$G$214,$C14)</f>
        <v>2</v>
      </c>
      <c r="J14" s="361">
        <f ca="1">IF((COUNTIFS('Rozpis zápasů'!$F$3:$F$214,$C14,'Rozpis zápasů'!$E$3:$E$214,"&lt;&gt;N")+COUNTIFS('Rozpis zápasů'!$G$3:$G$214,$C14,'Rozpis zápasů'!$E$3:$E$214,"&lt;&gt;N"))=0,"",SUMIF('Rozpis zápasů'!$F$3:$F$214,$C14,'Rozpis zápasů'!$L$3:$L$219)+SUMIF('Rozpis zápasů'!$G$3:$G$214,$C14,'Rozpis zápasů'!$M$3:$M$219))</f>
        <v>5</v>
      </c>
      <c r="K14" s="394">
        <f ca="1">IF((COUNTIFS('Rozpis zápasů'!$F$3:$F$214,$C14,'Rozpis zápasů'!$E$3:$E$214,"&lt;&gt;N")+COUNTIFS('Rozpis zápasů'!$G$3:$G$214,$C14,'Rozpis zápasů'!$E$3:$E$214,"&lt;&gt;N"))=0,"",SUMIF('Rozpis zápasů'!$F$3:$F$214,$C14,'Rozpis zápasů'!$M$3:$M$219)+SUMIF('Rozpis zápasů'!$G$3:$G$214,$C14,'Rozpis zápasů'!$L$3:$L$219))</f>
        <v>2</v>
      </c>
      <c r="L14" s="392">
        <f ca="1">SUMIF('Rozpis zápasů'!$F$3:$F$214,$C14,'Rozpis zápasů'!$X$3:$X$214)+SUMIF('Rozpis zápasů'!$G$3:$G$214,$C14,'Rozpis zápasů'!$Y$3:$Y$214)</f>
        <v>34</v>
      </c>
      <c r="M14" s="397">
        <f ca="1">SUMIF('Rozpis zápasů'!$G$3:$G$214,$C14,'Rozpis zápasů'!$X$3:$X$214)+SUMIF('Rozpis zápasů'!$F$3:$F$214,$C14,'Rozpis zápasů'!$Y$3:$Y$214)</f>
        <v>19</v>
      </c>
      <c r="N14" s="732">
        <f ca="1">SUMIF('Rozpis zápasů'!$F$3:$F$214,$C14,'Rozpis zápasů'!$Z$3:$Z$214)+SUMIF('Rozpis zápasů'!$G$3:$G$214,$C14,'Rozpis zápasů'!$AA$3:$AA$214)</f>
        <v>69</v>
      </c>
      <c r="O14" s="393">
        <f ca="1">SUMIF('Rozpis zápasů'!$G$3:$G$214,$C14,'Rozpis zápasů'!$Z$3:$Z$214)+SUMIF('Rozpis zápasů'!$F$3:$F$214,$C14,'Rozpis zápasů'!$AA$3:$AA$214)</f>
        <v>68</v>
      </c>
      <c r="P14" s="367">
        <f t="shared" ca="1" si="15"/>
        <v>0.49275362318840582</v>
      </c>
      <c r="Q14" s="367">
        <f t="shared" ca="1" si="16"/>
        <v>0.72058823529411764</v>
      </c>
      <c r="R14" s="602">
        <f t="shared" ca="1" si="17"/>
        <v>0.6058394160583942</v>
      </c>
      <c r="S14" s="604">
        <f t="shared" ca="1" si="1"/>
        <v>12</v>
      </c>
      <c r="T14" s="397">
        <f t="shared" ca="1" si="2"/>
        <v>5</v>
      </c>
      <c r="U14" s="393">
        <f t="shared" ca="1" si="3"/>
        <v>6</v>
      </c>
      <c r="V14" s="1523">
        <f>IF((COUNTIFS('Rozpis zápasů'!$F$3:$F$162,$C14,'Rozpis zápasů'!$E$3:$E$162,"&lt;&gt;N")+COUNTIFS('Rozpis zápasů'!$G$3:$G$162,$C14,'Rozpis zápasů'!$E$3:$E$162,"&lt;&gt;N"))=0,"",COUNTIFS('Rozpis zápasů'!$F$3:$F$162,$C14,'Rozpis zápasů'!$E$3:$E$162,"&lt;&gt;N")+COUNTIFS('Rozpis zápasů'!$G$3:$G$162,$C14,'Rozpis zápasů'!$E$3:$E$162,"&lt;&gt;N"))</f>
        <v>5</v>
      </c>
      <c r="W14" s="1524">
        <f>IF((COUNTIFS('Rozpis zápasů'!$F$3:$F$162,$C14,'Rozpis zápasů'!$E$3:$E$162,"&lt;&gt;N")+COUNTIFS('Rozpis zápasů'!$G$3:$G$162,$C14,'Rozpis zápasů'!$E$3:$E$162,"&lt;&gt;N"))=0,"",SUMIF('Rozpis zápasů'!$F$3:$F$162,$C14,'Rozpis zápasů'!$L$3:$L$219)+SUMIF('Rozpis zápasů'!$G$3:$G$162,$C14,'Rozpis zápasů'!$M$3:$M$219))</f>
        <v>4</v>
      </c>
      <c r="X14" s="1525">
        <f>IF((COUNTIFS('Rozpis zápasů'!$F$3:$F$162,$C14,'Rozpis zápasů'!$E$3:$E$162,"&lt;&gt;N")+COUNTIFS('Rozpis zápasů'!$G$3:$G$162,$C14,'Rozpis zápasů'!$E$3:$E$162,"&lt;&gt;N"))=0,"",SUMIF('Rozpis zápasů'!$F$3:$F$162,$C14,'Rozpis zápasů'!$M$3:$M$219)+SUMIF('Rozpis zápasů'!$G$3:$G$162,$C14,'Rozpis zápasů'!$L$3:$L$219))</f>
        <v>1</v>
      </c>
      <c r="Y14" s="1523">
        <f>IF((COUNTIFS('Rozpis zápasů'!$F$3:$F$162,$C14,'Rozpis zápasů'!$E$3:$E$162,"&lt;&gt;N")+COUNTIFS('Rozpis zápasů'!$G$3:$G$162,$C14,'Rozpis zápasů'!$E$3:$E$162,"&lt;&gt;N"))=0,"",SUMIF('Rozpis zápasů'!$F$3:$F$162,$C14,'Rozpis zápasů'!$H$3:$H$219)+SUMIF('Rozpis zápasů'!$G$3:$G$162,$C14,'Rozpis zápasů'!$I$3:$I$219))</f>
        <v>8</v>
      </c>
      <c r="Z14" s="1524">
        <f>IF((COUNTIFS('Rozpis zápasů'!$F$3:$F$162,$C14,'Rozpis zápasů'!$E$3:$E$162,"&lt;&gt;N")+COUNTIFS('Rozpis zápasů'!$G$3:$G$162,$C14,'Rozpis zápasů'!$E$3:$E$162,"&lt;&gt;N"))=0,"",SUMIF('Rozpis zápasů'!$F$3:$F$162,$C14,'Rozpis zápasů'!$I$3:$I$219)+SUMIF('Rozpis zápasů'!$G$3:$G$162,$C14,'Rozpis zápasů'!$H$3:$H$219))</f>
        <v>2</v>
      </c>
      <c r="AA14" s="1526">
        <f t="shared" si="5"/>
        <v>6</v>
      </c>
      <c r="AB14" s="661">
        <f ca="1">VLOOKUP($C14,Tabulka!$B$4:$Z$239,22,0)</f>
        <v>2</v>
      </c>
      <c r="AC14" s="739">
        <f t="shared" si="6"/>
        <v>5</v>
      </c>
      <c r="AD14" s="739">
        <f t="shared" si="7"/>
        <v>42</v>
      </c>
      <c r="AE14" s="739">
        <f t="shared" si="8"/>
        <v>8</v>
      </c>
      <c r="AF14" s="739">
        <f t="shared" si="9"/>
        <v>55</v>
      </c>
      <c r="AG14" s="739">
        <f t="shared" si="10"/>
        <v>6</v>
      </c>
      <c r="AH14" s="739">
        <f t="shared" ca="1" si="11"/>
        <v>6</v>
      </c>
      <c r="AI14" s="1688">
        <f t="shared" ca="1" si="12"/>
        <v>2050606</v>
      </c>
      <c r="AJ14" s="1692">
        <f t="shared" ca="1" si="13"/>
        <v>13</v>
      </c>
      <c r="AK14" s="1604">
        <f t="shared" ca="1" si="14"/>
        <v>1</v>
      </c>
    </row>
    <row r="15" spans="1:37" x14ac:dyDescent="0.25">
      <c r="A15" s="414" t="str">
        <f ca="1">CONCATENATE(S15,"_",COUNTIF(S$4:S15,S15))</f>
        <v>8_1</v>
      </c>
      <c r="B15" s="414" t="str">
        <f ca="1">CONCATENATE(T15,"_",COUNTIF(T$4:T15,T15))</f>
        <v>4_1</v>
      </c>
      <c r="C15" s="403">
        <v>23</v>
      </c>
      <c r="D15" s="362" t="s">
        <v>908</v>
      </c>
      <c r="E15" s="399" t="s">
        <v>909</v>
      </c>
      <c r="F15" s="399" t="s">
        <v>910</v>
      </c>
      <c r="G15" s="399" t="str">
        <f t="shared" si="4"/>
        <v>Dóža/ 
Mück</v>
      </c>
      <c r="H15" s="361">
        <f ca="1">IF((COUNTIFS('Rozpis zápasů'!$F$3:$F$214,$C15,'Rozpis zápasů'!$E$3:$E$214,"&lt;&gt;N")+COUNTIFS('Rozpis zápasů'!$G$3:$G$214,$C15,'Rozpis zápasů'!$E$3:$E$214,"&lt;&gt;N"))=0,"",COUNTIFS('Rozpis zápasů'!$F$3:$F$214,$C15,'Rozpis zápasů'!$E$3:$E$214,"&lt;&gt;N")+COUNTIFS('Rozpis zápasů'!$G$3:$G$214,$C15,'Rozpis zápasů'!$E$3:$E$214,"&lt;&gt;N"))</f>
        <v>10</v>
      </c>
      <c r="I15" s="361">
        <f ca="1">COUNTIF('Rozpis zápasů'!$F$163:$G$214,$C15)</f>
        <v>5</v>
      </c>
      <c r="J15" s="361">
        <f ca="1">IF((COUNTIFS('Rozpis zápasů'!$F$3:$F$214,$C15,'Rozpis zápasů'!$E$3:$E$214,"&lt;&gt;N")+COUNTIFS('Rozpis zápasů'!$G$3:$G$214,$C15,'Rozpis zápasů'!$E$3:$E$214,"&lt;&gt;N"))=0,"",SUMIF('Rozpis zápasů'!$F$3:$F$214,$C15,'Rozpis zápasů'!$L$3:$L$219)+SUMIF('Rozpis zápasů'!$G$3:$G$214,$C15,'Rozpis zápasů'!$M$3:$M$219))</f>
        <v>9</v>
      </c>
      <c r="K15" s="394">
        <f ca="1">IF((COUNTIFS('Rozpis zápasů'!$F$3:$F$214,$C15,'Rozpis zápasů'!$E$3:$E$214,"&lt;&gt;N")+COUNTIFS('Rozpis zápasů'!$G$3:$G$214,$C15,'Rozpis zápasů'!$E$3:$E$214,"&lt;&gt;N"))=0,"",SUMIF('Rozpis zápasů'!$F$3:$F$214,$C15,'Rozpis zápasů'!$M$3:$M$219)+SUMIF('Rozpis zápasů'!$G$3:$G$214,$C15,'Rozpis zápasů'!$L$3:$L$219))</f>
        <v>1</v>
      </c>
      <c r="L15" s="392">
        <f ca="1">SUMIF('Rozpis zápasů'!$F$3:$F$214,$C15,'Rozpis zápasů'!$X$3:$X$214)+SUMIF('Rozpis zápasů'!$G$3:$G$214,$C15,'Rozpis zápasů'!$Y$3:$Y$214)</f>
        <v>51</v>
      </c>
      <c r="M15" s="397">
        <f ca="1">SUMIF('Rozpis zápasů'!$G$3:$G$214,$C15,'Rozpis zápasů'!$X$3:$X$214)+SUMIF('Rozpis zápasů'!$F$3:$F$214,$C15,'Rozpis zápasů'!$Y$3:$Y$214)</f>
        <v>29</v>
      </c>
      <c r="N15" s="732">
        <f ca="1">SUMIF('Rozpis zápasů'!$F$3:$F$214,$C15,'Rozpis zápasů'!$Z$3:$Z$214)+SUMIF('Rozpis zápasů'!$G$3:$G$214,$C15,'Rozpis zápasů'!$AA$3:$AA$214)</f>
        <v>100</v>
      </c>
      <c r="O15" s="393">
        <f ca="1">SUMIF('Rozpis zápasů'!$G$3:$G$214,$C15,'Rozpis zápasů'!$Z$3:$Z$214)+SUMIF('Rozpis zápasů'!$F$3:$F$214,$C15,'Rozpis zápasů'!$AA$3:$AA$214)</f>
        <v>104</v>
      </c>
      <c r="P15" s="367">
        <f t="shared" ca="1" si="15"/>
        <v>0.51</v>
      </c>
      <c r="Q15" s="367">
        <f t="shared" ca="1" si="16"/>
        <v>0.72115384615384615</v>
      </c>
      <c r="R15" s="602">
        <f t="shared" ca="1" si="17"/>
        <v>0.61764705882352944</v>
      </c>
      <c r="S15" s="604">
        <f t="shared" ca="1" si="1"/>
        <v>8</v>
      </c>
      <c r="T15" s="397">
        <f t="shared" ca="1" si="2"/>
        <v>4</v>
      </c>
      <c r="U15" s="393">
        <f t="shared" ca="1" si="3"/>
        <v>4</v>
      </c>
      <c r="V15" s="1523">
        <f>IF((COUNTIFS('Rozpis zápasů'!$F$3:$F$162,$C15,'Rozpis zápasů'!$E$3:$E$162,"&lt;&gt;N")+COUNTIFS('Rozpis zápasů'!$G$3:$G$162,$C15,'Rozpis zápasů'!$E$3:$E$162,"&lt;&gt;N"))=0,"",COUNTIFS('Rozpis zápasů'!$F$3:$F$162,$C15,'Rozpis zápasů'!$E$3:$E$162,"&lt;&gt;N")+COUNTIFS('Rozpis zápasů'!$G$3:$G$162,$C15,'Rozpis zápasů'!$E$3:$E$162,"&lt;&gt;N"))</f>
        <v>5</v>
      </c>
      <c r="W15" s="1524">
        <f>IF((COUNTIFS('Rozpis zápasů'!$F$3:$F$162,$C15,'Rozpis zápasů'!$E$3:$E$162,"&lt;&gt;N")+COUNTIFS('Rozpis zápasů'!$G$3:$G$162,$C15,'Rozpis zápasů'!$E$3:$E$162,"&lt;&gt;N"))=0,"",SUMIF('Rozpis zápasů'!$F$3:$F$162,$C15,'Rozpis zápasů'!$L$3:$L$219)+SUMIF('Rozpis zápasů'!$G$3:$G$162,$C15,'Rozpis zápasů'!$M$3:$M$219))</f>
        <v>4</v>
      </c>
      <c r="X15" s="1525">
        <f>IF((COUNTIFS('Rozpis zápasů'!$F$3:$F$162,$C15,'Rozpis zápasů'!$E$3:$E$162,"&lt;&gt;N")+COUNTIFS('Rozpis zápasů'!$G$3:$G$162,$C15,'Rozpis zápasů'!$E$3:$E$162,"&lt;&gt;N"))=0,"",SUMIF('Rozpis zápasů'!$F$3:$F$162,$C15,'Rozpis zápasů'!$M$3:$M$219)+SUMIF('Rozpis zápasů'!$G$3:$G$162,$C15,'Rozpis zápasů'!$L$3:$L$219))</f>
        <v>1</v>
      </c>
      <c r="Y15" s="1523">
        <f>IF((COUNTIFS('Rozpis zápasů'!$F$3:$F$162,$C15,'Rozpis zápasů'!$E$3:$E$162,"&lt;&gt;N")+COUNTIFS('Rozpis zápasů'!$G$3:$G$162,$C15,'Rozpis zápasů'!$E$3:$E$162,"&lt;&gt;N"))=0,"",SUMIF('Rozpis zápasů'!$F$3:$F$162,$C15,'Rozpis zápasů'!$H$3:$H$219)+SUMIF('Rozpis zápasů'!$G$3:$G$162,$C15,'Rozpis zápasů'!$I$3:$I$219))</f>
        <v>8</v>
      </c>
      <c r="Z15" s="1524">
        <f>IF((COUNTIFS('Rozpis zápasů'!$F$3:$F$162,$C15,'Rozpis zápasů'!$E$3:$E$162,"&lt;&gt;N")+COUNTIFS('Rozpis zápasů'!$G$3:$G$162,$C15,'Rozpis zápasů'!$E$3:$E$162,"&lt;&gt;N"))=0,"",SUMIF('Rozpis zápasů'!$F$3:$F$162,$C15,'Rozpis zápasů'!$I$3:$I$219)+SUMIF('Rozpis zápasů'!$G$3:$G$162,$C15,'Rozpis zápasů'!$H$3:$H$219))</f>
        <v>2</v>
      </c>
      <c r="AA15" s="1526">
        <f t="shared" si="5"/>
        <v>6</v>
      </c>
      <c r="AB15" s="661">
        <f ca="1">VLOOKUP($C15,Tabulka!$B$4:$Z$239,22,0)</f>
        <v>1</v>
      </c>
      <c r="AC15" s="739">
        <f t="shared" si="6"/>
        <v>5</v>
      </c>
      <c r="AD15" s="739">
        <f t="shared" si="7"/>
        <v>42</v>
      </c>
      <c r="AE15" s="739">
        <f t="shared" si="8"/>
        <v>8</v>
      </c>
      <c r="AF15" s="739">
        <f t="shared" si="9"/>
        <v>55</v>
      </c>
      <c r="AG15" s="739">
        <f t="shared" si="10"/>
        <v>6</v>
      </c>
      <c r="AH15" s="739">
        <f t="shared" ca="1" si="11"/>
        <v>4</v>
      </c>
      <c r="AI15" s="1688">
        <f t="shared" ca="1" si="12"/>
        <v>1050604</v>
      </c>
      <c r="AJ15" s="1692">
        <f t="shared" ca="1" si="13"/>
        <v>8</v>
      </c>
      <c r="AK15" s="1604">
        <f t="shared" ca="1" si="14"/>
        <v>1</v>
      </c>
    </row>
    <row r="16" spans="1:37" x14ac:dyDescent="0.25">
      <c r="A16" s="414" t="str">
        <f ca="1">CONCATENATE(S16,"_",COUNTIF(S$4:S16,S16))</f>
        <v>45_1</v>
      </c>
      <c r="B16" s="414" t="str">
        <f ca="1">CONCATENATE(T16,"_",COUNTIF(T$4:T16,T16))</f>
        <v>63_1</v>
      </c>
      <c r="C16" s="403">
        <v>24</v>
      </c>
      <c r="D16" s="362" t="s">
        <v>911</v>
      </c>
      <c r="E16" s="399" t="s">
        <v>912</v>
      </c>
      <c r="F16" s="399" t="s">
        <v>913</v>
      </c>
      <c r="G16" s="399" t="str">
        <f t="shared" si="4"/>
        <v>Maťko/ 
Bernard</v>
      </c>
      <c r="H16" s="361">
        <f ca="1">IF((COUNTIFS('Rozpis zápasů'!$F$3:$F$214,$C16,'Rozpis zápasů'!$E$3:$E$214,"&lt;&gt;N")+COUNTIFS('Rozpis zápasů'!$G$3:$G$214,$C16,'Rozpis zápasů'!$E$3:$E$214,"&lt;&gt;N"))=0,"",COUNTIFS('Rozpis zápasů'!$F$3:$F$214,$C16,'Rozpis zápasů'!$E$3:$E$214,"&lt;&gt;N")+COUNTIFS('Rozpis zápasů'!$G$3:$G$214,$C16,'Rozpis zápasů'!$E$3:$E$214,"&lt;&gt;N"))</f>
        <v>6</v>
      </c>
      <c r="I16" s="361">
        <f ca="1">COUNTIF('Rozpis zápasů'!$F$163:$G$214,$C16)</f>
        <v>1</v>
      </c>
      <c r="J16" s="361">
        <f ca="1">IF((COUNTIFS('Rozpis zápasů'!$F$3:$F$214,$C16,'Rozpis zápasů'!$E$3:$E$214,"&lt;&gt;N")+COUNTIFS('Rozpis zápasů'!$G$3:$G$214,$C16,'Rozpis zápasů'!$E$3:$E$214,"&lt;&gt;N"))=0,"",SUMIF('Rozpis zápasů'!$F$3:$F$214,$C16,'Rozpis zápasů'!$L$3:$L$219)+SUMIF('Rozpis zápasů'!$G$3:$G$214,$C16,'Rozpis zápasů'!$M$3:$M$219))</f>
        <v>2</v>
      </c>
      <c r="K16" s="394">
        <f ca="1">IF((COUNTIFS('Rozpis zápasů'!$F$3:$F$214,$C16,'Rozpis zápasů'!$E$3:$E$214,"&lt;&gt;N")+COUNTIFS('Rozpis zápasů'!$G$3:$G$214,$C16,'Rozpis zápasů'!$E$3:$E$214,"&lt;&gt;N"))=0,"",SUMIF('Rozpis zápasů'!$F$3:$F$214,$C16,'Rozpis zápasů'!$M$3:$M$219)+SUMIF('Rozpis zápasů'!$G$3:$G$214,$C16,'Rozpis zápasů'!$L$3:$L$219))</f>
        <v>4</v>
      </c>
      <c r="L16" s="392">
        <f ca="1">SUMIF('Rozpis zápasů'!$F$3:$F$214,$C16,'Rozpis zápasů'!$X$3:$X$214)+SUMIF('Rozpis zápasů'!$G$3:$G$214,$C16,'Rozpis zápasů'!$Y$3:$Y$214)</f>
        <v>23</v>
      </c>
      <c r="M16" s="397">
        <f ca="1">SUMIF('Rozpis zápasů'!$G$3:$G$214,$C16,'Rozpis zápasů'!$X$3:$X$214)+SUMIF('Rozpis zápasů'!$F$3:$F$214,$C16,'Rozpis zápasů'!$Y$3:$Y$214)</f>
        <v>34</v>
      </c>
      <c r="N16" s="732">
        <f ca="1">SUMIF('Rozpis zápasů'!$F$3:$F$214,$C16,'Rozpis zápasů'!$Z$3:$Z$214)+SUMIF('Rozpis zápasů'!$G$3:$G$214,$C16,'Rozpis zápasů'!$AA$3:$AA$214)</f>
        <v>69</v>
      </c>
      <c r="O16" s="393">
        <f ca="1">SUMIF('Rozpis zápasů'!$G$3:$G$214,$C16,'Rozpis zápasů'!$Z$3:$Z$214)+SUMIF('Rozpis zápasů'!$F$3:$F$214,$C16,'Rozpis zápasů'!$AA$3:$AA$214)</f>
        <v>69</v>
      </c>
      <c r="P16" s="367">
        <f t="shared" ca="1" si="15"/>
        <v>0.33333333333333331</v>
      </c>
      <c r="Q16" s="367">
        <f t="shared" ca="1" si="16"/>
        <v>0.50724637681159424</v>
      </c>
      <c r="R16" s="602">
        <f t="shared" ca="1" si="17"/>
        <v>0.42028985507246375</v>
      </c>
      <c r="S16" s="604">
        <f t="shared" ca="1" si="1"/>
        <v>45</v>
      </c>
      <c r="T16" s="397">
        <f t="shared" ca="1" si="2"/>
        <v>63</v>
      </c>
      <c r="U16" s="393">
        <f t="shared" ca="1" si="3"/>
        <v>57</v>
      </c>
      <c r="V16" s="1523">
        <f>IF((COUNTIFS('Rozpis zápasů'!$F$3:$F$162,$C16,'Rozpis zápasů'!$E$3:$E$162,"&lt;&gt;N")+COUNTIFS('Rozpis zápasů'!$G$3:$G$162,$C16,'Rozpis zápasů'!$E$3:$E$162,"&lt;&gt;N"))=0,"",COUNTIFS('Rozpis zápasů'!$F$3:$F$162,$C16,'Rozpis zápasů'!$E$3:$E$162,"&lt;&gt;N")+COUNTIFS('Rozpis zápasů'!$G$3:$G$162,$C16,'Rozpis zápasů'!$E$3:$E$162,"&lt;&gt;N"))</f>
        <v>5</v>
      </c>
      <c r="W16" s="1524">
        <f>IF((COUNTIFS('Rozpis zápasů'!$F$3:$F$162,$C16,'Rozpis zápasů'!$E$3:$E$162,"&lt;&gt;N")+COUNTIFS('Rozpis zápasů'!$G$3:$G$162,$C16,'Rozpis zápasů'!$E$3:$E$162,"&lt;&gt;N"))=0,"",SUMIF('Rozpis zápasů'!$F$3:$F$162,$C16,'Rozpis zápasů'!$L$3:$L$219)+SUMIF('Rozpis zápasů'!$G$3:$G$162,$C16,'Rozpis zápasů'!$M$3:$M$219))</f>
        <v>2</v>
      </c>
      <c r="X16" s="1525">
        <f>IF((COUNTIFS('Rozpis zápasů'!$F$3:$F$162,$C16,'Rozpis zápasů'!$E$3:$E$162,"&lt;&gt;N")+COUNTIFS('Rozpis zápasů'!$G$3:$G$162,$C16,'Rozpis zápasů'!$E$3:$E$162,"&lt;&gt;N"))=0,"",SUMIF('Rozpis zápasů'!$F$3:$F$162,$C16,'Rozpis zápasů'!$M$3:$M$219)+SUMIF('Rozpis zápasů'!$G$3:$G$162,$C16,'Rozpis zápasů'!$L$3:$L$219))</f>
        <v>3</v>
      </c>
      <c r="Y16" s="1523">
        <f>IF((COUNTIFS('Rozpis zápasů'!$F$3:$F$162,$C16,'Rozpis zápasů'!$E$3:$E$162,"&lt;&gt;N")+COUNTIFS('Rozpis zápasů'!$G$3:$G$162,$C16,'Rozpis zápasů'!$E$3:$E$162,"&lt;&gt;N"))=0,"",SUMIF('Rozpis zápasů'!$F$3:$F$162,$C16,'Rozpis zápasů'!$H$3:$H$219)+SUMIF('Rozpis zápasů'!$G$3:$G$162,$C16,'Rozpis zápasů'!$I$3:$I$219))</f>
        <v>5</v>
      </c>
      <c r="Z16" s="1524">
        <f>IF((COUNTIFS('Rozpis zápasů'!$F$3:$F$162,$C16,'Rozpis zápasů'!$E$3:$E$162,"&lt;&gt;N")+COUNTIFS('Rozpis zápasů'!$G$3:$G$162,$C16,'Rozpis zápasů'!$E$3:$E$162,"&lt;&gt;N"))=0,"",SUMIF('Rozpis zápasů'!$F$3:$F$162,$C16,'Rozpis zápasů'!$I$3:$I$219)+SUMIF('Rozpis zápasů'!$G$3:$G$162,$C16,'Rozpis zápasů'!$H$3:$H$219))</f>
        <v>7</v>
      </c>
      <c r="AA16" s="1526">
        <f t="shared" si="5"/>
        <v>-2</v>
      </c>
      <c r="AB16" s="661">
        <f ca="1">VLOOKUP($C16,Tabulka!$B$4:$Z$239,22,0)</f>
        <v>4</v>
      </c>
      <c r="AC16" s="739">
        <f t="shared" si="6"/>
        <v>32</v>
      </c>
      <c r="AD16" s="739">
        <f t="shared" si="7"/>
        <v>17</v>
      </c>
      <c r="AE16" s="739">
        <f t="shared" si="8"/>
        <v>34</v>
      </c>
      <c r="AF16" s="739">
        <f t="shared" si="9"/>
        <v>17</v>
      </c>
      <c r="AG16" s="739">
        <f t="shared" si="10"/>
        <v>39</v>
      </c>
      <c r="AH16" s="739">
        <f t="shared" ca="1" si="11"/>
        <v>52</v>
      </c>
      <c r="AI16" s="1688">
        <f t="shared" ca="1" si="12"/>
        <v>4323952</v>
      </c>
      <c r="AJ16" s="1692">
        <f t="shared" ca="1" si="13"/>
        <v>42</v>
      </c>
      <c r="AK16" s="1604">
        <f t="shared" ca="1" si="14"/>
        <v>1</v>
      </c>
    </row>
    <row r="17" spans="1:37" x14ac:dyDescent="0.25">
      <c r="A17" s="414" t="str">
        <f ca="1">CONCATENATE(S17,"_",COUNTIF(S$4:S17,S17))</f>
        <v>58_1</v>
      </c>
      <c r="B17" s="414" t="str">
        <f ca="1">CONCATENATE(T17,"_",COUNTIF(T$4:T17,T17))</f>
        <v>57_1</v>
      </c>
      <c r="C17" s="403">
        <v>25</v>
      </c>
      <c r="D17" s="362" t="s">
        <v>873</v>
      </c>
      <c r="E17" s="399" t="s">
        <v>902</v>
      </c>
      <c r="F17" s="399" t="s">
        <v>914</v>
      </c>
      <c r="G17" s="399" t="str">
        <f t="shared" si="4"/>
        <v>Harák/ 
Čáp</v>
      </c>
      <c r="H17" s="361">
        <f ca="1">IF((COUNTIFS('Rozpis zápasů'!$F$3:$F$214,$C17,'Rozpis zápasů'!$E$3:$E$214,"&lt;&gt;N")+COUNTIFS('Rozpis zápasů'!$G$3:$G$214,$C17,'Rozpis zápasů'!$E$3:$E$214,"&lt;&gt;N"))=0,"",COUNTIFS('Rozpis zápasů'!$F$3:$F$214,$C17,'Rozpis zápasů'!$E$3:$E$214,"&lt;&gt;N")+COUNTIFS('Rozpis zápasů'!$G$3:$G$214,$C17,'Rozpis zápasů'!$E$3:$E$214,"&lt;&gt;N"))</f>
        <v>5</v>
      </c>
      <c r="I17" s="361">
        <f ca="1">COUNTIF('Rozpis zápasů'!$F$163:$G$214,$C17)</f>
        <v>0</v>
      </c>
      <c r="J17" s="361">
        <f ca="1">IF((COUNTIFS('Rozpis zápasů'!$F$3:$F$214,$C17,'Rozpis zápasů'!$E$3:$E$214,"&lt;&gt;N")+COUNTIFS('Rozpis zápasů'!$G$3:$G$214,$C17,'Rozpis zápasů'!$E$3:$E$214,"&lt;&gt;N"))=0,"",SUMIF('Rozpis zápasů'!$F$3:$F$214,$C17,'Rozpis zápasů'!$L$3:$L$219)+SUMIF('Rozpis zápasů'!$G$3:$G$214,$C17,'Rozpis zápasů'!$M$3:$M$219))</f>
        <v>1</v>
      </c>
      <c r="K17" s="394">
        <f ca="1">IF((COUNTIFS('Rozpis zápasů'!$F$3:$F$214,$C17,'Rozpis zápasů'!$E$3:$E$214,"&lt;&gt;N")+COUNTIFS('Rozpis zápasů'!$G$3:$G$214,$C17,'Rozpis zápasů'!$E$3:$E$214,"&lt;&gt;N"))=0,"",SUMIF('Rozpis zápasů'!$F$3:$F$214,$C17,'Rozpis zápasů'!$M$3:$M$219)+SUMIF('Rozpis zápasů'!$G$3:$G$214,$C17,'Rozpis zápasů'!$L$3:$L$219))</f>
        <v>4</v>
      </c>
      <c r="L17" s="392">
        <f ca="1">SUMIF('Rozpis zápasů'!$F$3:$F$214,$C17,'Rozpis zápasů'!$X$3:$X$214)+SUMIF('Rozpis zápasů'!$G$3:$G$214,$C17,'Rozpis zápasů'!$Y$3:$Y$214)</f>
        <v>14</v>
      </c>
      <c r="M17" s="397">
        <f ca="1">SUMIF('Rozpis zápasů'!$G$3:$G$214,$C17,'Rozpis zápasů'!$X$3:$X$214)+SUMIF('Rozpis zápasů'!$F$3:$F$214,$C17,'Rozpis zápasů'!$Y$3:$Y$214)</f>
        <v>24</v>
      </c>
      <c r="N17" s="732">
        <f ca="1">SUMIF('Rozpis zápasů'!$F$3:$F$214,$C17,'Rozpis zápasů'!$Z$3:$Z$214)+SUMIF('Rozpis zápasů'!$G$3:$G$214,$C17,'Rozpis zápasů'!$AA$3:$AA$214)</f>
        <v>50</v>
      </c>
      <c r="O17" s="393">
        <f ca="1">SUMIF('Rozpis zápasů'!$G$3:$G$214,$C17,'Rozpis zápasů'!$Z$3:$Z$214)+SUMIF('Rozpis zápasů'!$F$3:$F$214,$C17,'Rozpis zápasů'!$AA$3:$AA$214)</f>
        <v>50</v>
      </c>
      <c r="P17" s="367">
        <f t="shared" ca="1" si="15"/>
        <v>0.28000000000000003</v>
      </c>
      <c r="Q17" s="367">
        <f t="shared" ca="1" si="16"/>
        <v>0.52</v>
      </c>
      <c r="R17" s="602">
        <f t="shared" ca="1" si="17"/>
        <v>0.4</v>
      </c>
      <c r="S17" s="604">
        <f t="shared" ca="1" si="1"/>
        <v>58</v>
      </c>
      <c r="T17" s="397">
        <f t="shared" ca="1" si="2"/>
        <v>57</v>
      </c>
      <c r="U17" s="393">
        <f t="shared" ca="1" si="3"/>
        <v>60</v>
      </c>
      <c r="V17" s="1523">
        <f>IF((COUNTIFS('Rozpis zápasů'!$F$3:$F$162,$C17,'Rozpis zápasů'!$E$3:$E$162,"&lt;&gt;N")+COUNTIFS('Rozpis zápasů'!$G$3:$G$162,$C17,'Rozpis zápasů'!$E$3:$E$162,"&lt;&gt;N"))=0,"",COUNTIFS('Rozpis zápasů'!$F$3:$F$162,$C17,'Rozpis zápasů'!$E$3:$E$162,"&lt;&gt;N")+COUNTIFS('Rozpis zápasů'!$G$3:$G$162,$C17,'Rozpis zápasů'!$E$3:$E$162,"&lt;&gt;N"))</f>
        <v>5</v>
      </c>
      <c r="W17" s="1524">
        <f>IF((COUNTIFS('Rozpis zápasů'!$F$3:$F$162,$C17,'Rozpis zápasů'!$E$3:$E$162,"&lt;&gt;N")+COUNTIFS('Rozpis zápasů'!$G$3:$G$162,$C17,'Rozpis zápasů'!$E$3:$E$162,"&lt;&gt;N"))=0,"",SUMIF('Rozpis zápasů'!$F$3:$F$162,$C17,'Rozpis zápasů'!$L$3:$L$219)+SUMIF('Rozpis zápasů'!$G$3:$G$162,$C17,'Rozpis zápasů'!$M$3:$M$219))</f>
        <v>1</v>
      </c>
      <c r="X17" s="1525">
        <f>IF((COUNTIFS('Rozpis zápasů'!$F$3:$F$162,$C17,'Rozpis zápasů'!$E$3:$E$162,"&lt;&gt;N")+COUNTIFS('Rozpis zápasů'!$G$3:$G$162,$C17,'Rozpis zápasů'!$E$3:$E$162,"&lt;&gt;N"))=0,"",SUMIF('Rozpis zápasů'!$F$3:$F$162,$C17,'Rozpis zápasů'!$M$3:$M$219)+SUMIF('Rozpis zápasů'!$G$3:$G$162,$C17,'Rozpis zápasů'!$L$3:$L$219))</f>
        <v>4</v>
      </c>
      <c r="Y17" s="1523">
        <f>IF((COUNTIFS('Rozpis zápasů'!$F$3:$F$162,$C17,'Rozpis zápasů'!$E$3:$E$162,"&lt;&gt;N")+COUNTIFS('Rozpis zápasů'!$G$3:$G$162,$C17,'Rozpis zápasů'!$E$3:$E$162,"&lt;&gt;N"))=0,"",SUMIF('Rozpis zápasů'!$F$3:$F$162,$C17,'Rozpis zápasů'!$H$3:$H$219)+SUMIF('Rozpis zápasů'!$G$3:$G$162,$C17,'Rozpis zápasů'!$I$3:$I$219))</f>
        <v>2</v>
      </c>
      <c r="Z17" s="1524">
        <f>IF((COUNTIFS('Rozpis zápasů'!$F$3:$F$162,$C17,'Rozpis zápasů'!$E$3:$E$162,"&lt;&gt;N")+COUNTIFS('Rozpis zápasů'!$G$3:$G$162,$C17,'Rozpis zápasů'!$E$3:$E$162,"&lt;&gt;N"))=0,"",SUMIF('Rozpis zápasů'!$F$3:$F$162,$C17,'Rozpis zápasů'!$I$3:$I$219)+SUMIF('Rozpis zápasů'!$G$3:$G$162,$C17,'Rozpis zápasů'!$H$3:$H$219))</f>
        <v>8</v>
      </c>
      <c r="AA17" s="1526">
        <f t="shared" si="5"/>
        <v>-6</v>
      </c>
      <c r="AB17" s="661">
        <f ca="1">VLOOKUP($C17,Tabulka!$B$4:$Z$239,22,0)</f>
        <v>5</v>
      </c>
      <c r="AC17" s="739">
        <f t="shared" si="6"/>
        <v>45</v>
      </c>
      <c r="AD17" s="739">
        <f t="shared" si="7"/>
        <v>6</v>
      </c>
      <c r="AE17" s="739">
        <f t="shared" si="8"/>
        <v>56</v>
      </c>
      <c r="AF17" s="739">
        <f t="shared" si="9"/>
        <v>9</v>
      </c>
      <c r="AG17" s="739">
        <f t="shared" si="10"/>
        <v>55</v>
      </c>
      <c r="AH17" s="739">
        <f t="shared" ca="1" si="11"/>
        <v>55</v>
      </c>
      <c r="AI17" s="1688">
        <f t="shared" ca="1" si="12"/>
        <v>5455555</v>
      </c>
      <c r="AJ17" s="1692">
        <f t="shared" ca="1" si="13"/>
        <v>54</v>
      </c>
      <c r="AK17" s="1604">
        <f t="shared" ca="1" si="14"/>
        <v>1</v>
      </c>
    </row>
    <row r="18" spans="1:37" x14ac:dyDescent="0.25">
      <c r="A18" s="414" t="str">
        <f ca="1">CONCATENATE(S18,"_",COUNTIF(S$4:S18,S18))</f>
        <v>25_1</v>
      </c>
      <c r="B18" s="414" t="str">
        <f ca="1">CONCATENATE(T18,"_",COUNTIF(T$4:T18,T18))</f>
        <v>33_1</v>
      </c>
      <c r="C18" s="403">
        <v>26</v>
      </c>
      <c r="D18" s="362" t="s">
        <v>828</v>
      </c>
      <c r="E18" s="399" t="s">
        <v>915</v>
      </c>
      <c r="F18" s="399" t="s">
        <v>916</v>
      </c>
      <c r="G18" s="399" t="str">
        <f t="shared" si="4"/>
        <v>Marvánek/ 
Černý</v>
      </c>
      <c r="H18" s="361">
        <f ca="1">IF((COUNTIFS('Rozpis zápasů'!$F$3:$F$214,$C18,'Rozpis zápasů'!$E$3:$E$214,"&lt;&gt;N")+COUNTIFS('Rozpis zápasů'!$G$3:$G$214,$C18,'Rozpis zápasů'!$E$3:$E$214,"&lt;&gt;N"))=0,"",COUNTIFS('Rozpis zápasů'!$F$3:$F$214,$C18,'Rozpis zápasů'!$E$3:$E$214,"&lt;&gt;N")+COUNTIFS('Rozpis zápasů'!$G$3:$G$214,$C18,'Rozpis zápasů'!$E$3:$E$214,"&lt;&gt;N"))</f>
        <v>8</v>
      </c>
      <c r="I18" s="361">
        <f ca="1">COUNTIF('Rozpis zápasů'!$F$163:$G$214,$C18)</f>
        <v>3</v>
      </c>
      <c r="J18" s="361">
        <f ca="1">IF((COUNTIFS('Rozpis zápasů'!$F$3:$F$214,$C18,'Rozpis zápasů'!$E$3:$E$214,"&lt;&gt;N")+COUNTIFS('Rozpis zápasů'!$G$3:$G$214,$C18,'Rozpis zápasů'!$E$3:$E$214,"&lt;&gt;N"))=0,"",SUMIF('Rozpis zápasů'!$F$3:$F$214,$C18,'Rozpis zápasů'!$L$3:$L$219)+SUMIF('Rozpis zápasů'!$G$3:$G$214,$C18,'Rozpis zápasů'!$M$3:$M$219))</f>
        <v>5</v>
      </c>
      <c r="K18" s="394">
        <f ca="1">IF((COUNTIFS('Rozpis zápasů'!$F$3:$F$214,$C18,'Rozpis zápasů'!$E$3:$E$214,"&lt;&gt;N")+COUNTIFS('Rozpis zápasů'!$G$3:$G$214,$C18,'Rozpis zápasů'!$E$3:$E$214,"&lt;&gt;N"))=0,"",SUMIF('Rozpis zápasů'!$F$3:$F$214,$C18,'Rozpis zápasů'!$M$3:$M$219)+SUMIF('Rozpis zápasů'!$G$3:$G$214,$C18,'Rozpis zápasů'!$L$3:$L$219))</f>
        <v>3</v>
      </c>
      <c r="L18" s="392">
        <f ca="1">SUMIF('Rozpis zápasů'!$F$3:$F$214,$C18,'Rozpis zápasů'!$X$3:$X$214)+SUMIF('Rozpis zápasů'!$G$3:$G$214,$C18,'Rozpis zápasů'!$Y$3:$Y$214)</f>
        <v>39</v>
      </c>
      <c r="M18" s="397">
        <f ca="1">SUMIF('Rozpis zápasů'!$G$3:$G$214,$C18,'Rozpis zápasů'!$X$3:$X$214)+SUMIF('Rozpis zápasů'!$F$3:$F$214,$C18,'Rozpis zápasů'!$Y$3:$Y$214)</f>
        <v>36</v>
      </c>
      <c r="N18" s="732">
        <f ca="1">SUMIF('Rozpis zápasů'!$F$3:$F$214,$C18,'Rozpis zápasů'!$Z$3:$Z$214)+SUMIF('Rozpis zápasů'!$G$3:$G$214,$C18,'Rozpis zápasů'!$AA$3:$AA$214)</f>
        <v>91</v>
      </c>
      <c r="O18" s="393">
        <f ca="1">SUMIF('Rozpis zápasů'!$G$3:$G$214,$C18,'Rozpis zápasů'!$Z$3:$Z$214)+SUMIF('Rozpis zápasů'!$F$3:$F$214,$C18,'Rozpis zápasů'!$AA$3:$AA$214)</f>
        <v>93</v>
      </c>
      <c r="P18" s="367">
        <f t="shared" ca="1" si="15"/>
        <v>0.42857142857142855</v>
      </c>
      <c r="Q18" s="367">
        <f t="shared" ca="1" si="16"/>
        <v>0.61290322580645162</v>
      </c>
      <c r="R18" s="602">
        <f t="shared" ca="1" si="17"/>
        <v>0.52173913043478259</v>
      </c>
      <c r="S18" s="604">
        <f t="shared" ca="1" si="1"/>
        <v>25</v>
      </c>
      <c r="T18" s="397">
        <f t="shared" ca="1" si="2"/>
        <v>33</v>
      </c>
      <c r="U18" s="393">
        <f t="shared" ca="1" si="3"/>
        <v>30</v>
      </c>
      <c r="V18" s="1523">
        <f>IF((COUNTIFS('Rozpis zápasů'!$F$3:$F$162,$C18,'Rozpis zápasů'!$E$3:$E$162,"&lt;&gt;N")+COUNTIFS('Rozpis zápasů'!$G$3:$G$162,$C18,'Rozpis zápasů'!$E$3:$E$162,"&lt;&gt;N"))=0,"",COUNTIFS('Rozpis zápasů'!$F$3:$F$162,$C18,'Rozpis zápasů'!$E$3:$E$162,"&lt;&gt;N")+COUNTIFS('Rozpis zápasů'!$G$3:$G$162,$C18,'Rozpis zápasů'!$E$3:$E$162,"&lt;&gt;N"))</f>
        <v>5</v>
      </c>
      <c r="W18" s="1524">
        <f>IF((COUNTIFS('Rozpis zápasů'!$F$3:$F$162,$C18,'Rozpis zápasů'!$E$3:$E$162,"&lt;&gt;N")+COUNTIFS('Rozpis zápasů'!$G$3:$G$162,$C18,'Rozpis zápasů'!$E$3:$E$162,"&lt;&gt;N"))=0,"",SUMIF('Rozpis zápasů'!$F$3:$F$162,$C18,'Rozpis zápasů'!$L$3:$L$219)+SUMIF('Rozpis zápasů'!$G$3:$G$162,$C18,'Rozpis zápasů'!$M$3:$M$219))</f>
        <v>3</v>
      </c>
      <c r="X18" s="1525">
        <f>IF((COUNTIFS('Rozpis zápasů'!$F$3:$F$162,$C18,'Rozpis zápasů'!$E$3:$E$162,"&lt;&gt;N")+COUNTIFS('Rozpis zápasů'!$G$3:$G$162,$C18,'Rozpis zápasů'!$E$3:$E$162,"&lt;&gt;N"))=0,"",SUMIF('Rozpis zápasů'!$F$3:$F$162,$C18,'Rozpis zápasů'!$M$3:$M$219)+SUMIF('Rozpis zápasů'!$G$3:$G$162,$C18,'Rozpis zápasů'!$L$3:$L$219))</f>
        <v>2</v>
      </c>
      <c r="Y18" s="1523">
        <f>IF((COUNTIFS('Rozpis zápasů'!$F$3:$F$162,$C18,'Rozpis zápasů'!$E$3:$E$162,"&lt;&gt;N")+COUNTIFS('Rozpis zápasů'!$G$3:$G$162,$C18,'Rozpis zápasů'!$E$3:$E$162,"&lt;&gt;N"))=0,"",SUMIF('Rozpis zápasů'!$F$3:$F$162,$C18,'Rozpis zápasů'!$H$3:$H$219)+SUMIF('Rozpis zápasů'!$G$3:$G$162,$C18,'Rozpis zápasů'!$I$3:$I$219))</f>
        <v>7</v>
      </c>
      <c r="Z18" s="1524">
        <f>IF((COUNTIFS('Rozpis zápasů'!$F$3:$F$162,$C18,'Rozpis zápasů'!$E$3:$E$162,"&lt;&gt;N")+COUNTIFS('Rozpis zápasů'!$G$3:$G$162,$C18,'Rozpis zápasů'!$E$3:$E$162,"&lt;&gt;N"))=0,"",SUMIF('Rozpis zápasů'!$F$3:$F$162,$C18,'Rozpis zápasů'!$I$3:$I$219)+SUMIF('Rozpis zápasů'!$G$3:$G$162,$C18,'Rozpis zápasů'!$H$3:$H$219))</f>
        <v>5</v>
      </c>
      <c r="AA18" s="1526">
        <f t="shared" si="5"/>
        <v>2</v>
      </c>
      <c r="AB18" s="661">
        <f ca="1">VLOOKUP($C18,Tabulka!$B$4:$Z$239,22,0)</f>
        <v>3</v>
      </c>
      <c r="AC18" s="739">
        <f t="shared" si="6"/>
        <v>16</v>
      </c>
      <c r="AD18" s="739">
        <f t="shared" si="7"/>
        <v>30</v>
      </c>
      <c r="AE18" s="739">
        <f t="shared" si="8"/>
        <v>17</v>
      </c>
      <c r="AF18" s="739">
        <f t="shared" si="9"/>
        <v>34</v>
      </c>
      <c r="AG18" s="739">
        <f t="shared" si="10"/>
        <v>25</v>
      </c>
      <c r="AH18" s="739">
        <f t="shared" ca="1" si="11"/>
        <v>29</v>
      </c>
      <c r="AI18" s="1688">
        <f t="shared" ca="1" si="12"/>
        <v>3162529</v>
      </c>
      <c r="AJ18" s="1692">
        <f t="shared" ca="1" si="13"/>
        <v>28</v>
      </c>
      <c r="AK18" s="1604">
        <f t="shared" ca="1" si="14"/>
        <v>1</v>
      </c>
    </row>
    <row r="19" spans="1:37" x14ac:dyDescent="0.25">
      <c r="A19" s="414" t="str">
        <f ca="1">CONCATENATE(S19,"_",COUNTIF(S$4:S19,S19))</f>
        <v>x_3</v>
      </c>
      <c r="B19" s="414" t="str">
        <f ca="1">CONCATENATE(T19,"_",COUNTIF(T$4:T19,T19))</f>
        <v>x_3</v>
      </c>
      <c r="C19" s="1529">
        <v>27</v>
      </c>
      <c r="D19" s="1530"/>
      <c r="E19" s="1531"/>
      <c r="F19" s="1531"/>
      <c r="G19" s="1531" t="str">
        <f t="shared" si="4"/>
        <v/>
      </c>
      <c r="H19" s="1532" t="str">
        <f ca="1">IF((COUNTIFS('Rozpis zápasů'!$F$3:$F$214,$C19,'Rozpis zápasů'!$E$3:$E$214,"&lt;&gt;N")+COUNTIFS('Rozpis zápasů'!$G$3:$G$214,$C19,'Rozpis zápasů'!$E$3:$E$214,"&lt;&gt;N"))=0,"",COUNTIFS('Rozpis zápasů'!$F$3:$F$214,$C19,'Rozpis zápasů'!$E$3:$E$214,"&lt;&gt;N")+COUNTIFS('Rozpis zápasů'!$G$3:$G$214,$C19,'Rozpis zápasů'!$E$3:$E$214,"&lt;&gt;N"))</f>
        <v/>
      </c>
      <c r="I19" s="1532">
        <f ca="1">COUNTIF('Rozpis zápasů'!$F$163:$G$214,$C19)</f>
        <v>0</v>
      </c>
      <c r="J19" s="1532" t="str">
        <f ca="1">IF((COUNTIFS('Rozpis zápasů'!$F$3:$F$214,$C19,'Rozpis zápasů'!$E$3:$E$214,"&lt;&gt;N")+COUNTIFS('Rozpis zápasů'!$G$3:$G$214,$C19,'Rozpis zápasů'!$E$3:$E$214,"&lt;&gt;N"))=0,"",SUMIF('Rozpis zápasů'!$F$3:$F$214,$C19,'Rozpis zápasů'!$L$3:$L$219)+SUMIF('Rozpis zápasů'!$G$3:$G$214,$C19,'Rozpis zápasů'!$M$3:$M$219))</f>
        <v/>
      </c>
      <c r="K19" s="1533" t="str">
        <f ca="1">IF((COUNTIFS('Rozpis zápasů'!$F$3:$F$214,$C19,'Rozpis zápasů'!$E$3:$E$214,"&lt;&gt;N")+COUNTIFS('Rozpis zápasů'!$G$3:$G$214,$C19,'Rozpis zápasů'!$E$3:$E$214,"&lt;&gt;N"))=0,"",SUMIF('Rozpis zápasů'!$F$3:$F$214,$C19,'Rozpis zápasů'!$M$3:$M$219)+SUMIF('Rozpis zápasů'!$G$3:$G$214,$C19,'Rozpis zápasů'!$L$3:$L$219))</f>
        <v/>
      </c>
      <c r="L19" s="1534">
        <f ca="1">SUMIF('Rozpis zápasů'!$F$3:$F$214,$C19,'Rozpis zápasů'!$X$3:$X$214)+SUMIF('Rozpis zápasů'!$G$3:$G$214,$C19,'Rozpis zápasů'!$Y$3:$Y$214)</f>
        <v>0</v>
      </c>
      <c r="M19" s="1535">
        <f ca="1">SUMIF('Rozpis zápasů'!$G$3:$G$214,$C19,'Rozpis zápasů'!$X$3:$X$214)+SUMIF('Rozpis zápasů'!$F$3:$F$214,$C19,'Rozpis zápasů'!$Y$3:$Y$214)</f>
        <v>0</v>
      </c>
      <c r="N19" s="1536">
        <f ca="1">SUMIF('Rozpis zápasů'!$F$3:$F$214,$C19,'Rozpis zápasů'!$Z$3:$Z$214)+SUMIF('Rozpis zápasů'!$G$3:$G$214,$C19,'Rozpis zápasů'!$AA$3:$AA$214)</f>
        <v>0</v>
      </c>
      <c r="O19" s="1533">
        <f ca="1">SUMIF('Rozpis zápasů'!$G$3:$G$214,$C19,'Rozpis zápasů'!$Z$3:$Z$214)+SUMIF('Rozpis zápasů'!$F$3:$F$214,$C19,'Rozpis zápasů'!$AA$3:$AA$214)</f>
        <v>0</v>
      </c>
      <c r="P19" s="1537" t="str">
        <f t="shared" ca="1" si="15"/>
        <v/>
      </c>
      <c r="Q19" s="1537" t="str">
        <f t="shared" ca="1" si="16"/>
        <v/>
      </c>
      <c r="R19" s="1538" t="str">
        <f t="shared" ca="1" si="17"/>
        <v/>
      </c>
      <c r="S19" s="1539" t="str">
        <f t="shared" ca="1" si="1"/>
        <v>x</v>
      </c>
      <c r="T19" s="1535" t="str">
        <f t="shared" ca="1" si="2"/>
        <v>x</v>
      </c>
      <c r="U19" s="1533" t="str">
        <f t="shared" ca="1" si="3"/>
        <v>x</v>
      </c>
      <c r="V19" s="1540" t="str">
        <f>IF((COUNTIFS('Rozpis zápasů'!$F$3:$F$162,$C19,'Rozpis zápasů'!$E$3:$E$162,"&lt;&gt;N")+COUNTIFS('Rozpis zápasů'!$G$3:$G$162,$C19,'Rozpis zápasů'!$E$3:$E$162,"&lt;&gt;N"))=0,"",COUNTIFS('Rozpis zápasů'!$F$3:$F$162,$C19,'Rozpis zápasů'!$E$3:$E$162,"&lt;&gt;N")+COUNTIFS('Rozpis zápasů'!$G$3:$G$162,$C19,'Rozpis zápasů'!$E$3:$E$162,"&lt;&gt;N"))</f>
        <v/>
      </c>
      <c r="W19" s="1541" t="str">
        <f>IF((COUNTIFS('Rozpis zápasů'!$F$3:$F$162,$C19,'Rozpis zápasů'!$E$3:$E$162,"&lt;&gt;N")+COUNTIFS('Rozpis zápasů'!$G$3:$G$162,$C19,'Rozpis zápasů'!$E$3:$E$162,"&lt;&gt;N"))=0,"",SUMIF('Rozpis zápasů'!$F$3:$F$162,$C19,'Rozpis zápasů'!$L$3:$L$219)+SUMIF('Rozpis zápasů'!$G$3:$G$162,$C19,'Rozpis zápasů'!$M$3:$M$219))</f>
        <v/>
      </c>
      <c r="X19" s="1542" t="str">
        <f>IF((COUNTIFS('Rozpis zápasů'!$F$3:$F$162,$C19,'Rozpis zápasů'!$E$3:$E$162,"&lt;&gt;N")+COUNTIFS('Rozpis zápasů'!$G$3:$G$162,$C19,'Rozpis zápasů'!$E$3:$E$162,"&lt;&gt;N"))=0,"",SUMIF('Rozpis zápasů'!$F$3:$F$162,$C19,'Rozpis zápasů'!$M$3:$M$219)+SUMIF('Rozpis zápasů'!$G$3:$G$162,$C19,'Rozpis zápasů'!$L$3:$L$219))</f>
        <v/>
      </c>
      <c r="Y19" s="1540" t="str">
        <f>IF((COUNTIFS('Rozpis zápasů'!$F$3:$F$162,$C19,'Rozpis zápasů'!$E$3:$E$162,"&lt;&gt;N")+COUNTIFS('Rozpis zápasů'!$G$3:$G$162,$C19,'Rozpis zápasů'!$E$3:$E$162,"&lt;&gt;N"))=0,"",SUMIF('Rozpis zápasů'!$F$3:$F$162,$C19,'Rozpis zápasů'!$H$3:$H$219)+SUMIF('Rozpis zápasů'!$G$3:$G$162,$C19,'Rozpis zápasů'!$I$3:$I$219))</f>
        <v/>
      </c>
      <c r="Z19" s="1541" t="str">
        <f>IF((COUNTIFS('Rozpis zápasů'!$F$3:$F$162,$C19,'Rozpis zápasů'!$E$3:$E$162,"&lt;&gt;N")+COUNTIFS('Rozpis zápasů'!$G$3:$G$162,$C19,'Rozpis zápasů'!$E$3:$E$162,"&lt;&gt;N"))=0,"",SUMIF('Rozpis zápasů'!$F$3:$F$162,$C19,'Rozpis zápasů'!$I$3:$I$219)+SUMIF('Rozpis zápasů'!$G$3:$G$162,$C19,'Rozpis zápasů'!$H$3:$H$219))</f>
        <v/>
      </c>
      <c r="AA19" s="1543" t="str">
        <f t="shared" si="5"/>
        <v/>
      </c>
      <c r="AB19" s="1685" t="str">
        <f>VLOOKUP($C19,Tabulka!$B$4:$Z$239,22,0)</f>
        <v/>
      </c>
      <c r="AC19" s="1686" t="str">
        <f t="shared" si="6"/>
        <v/>
      </c>
      <c r="AD19" s="1686" t="str">
        <f t="shared" si="7"/>
        <v/>
      </c>
      <c r="AE19" s="1686" t="str">
        <f t="shared" si="8"/>
        <v/>
      </c>
      <c r="AF19" s="1686" t="str">
        <f t="shared" si="9"/>
        <v/>
      </c>
      <c r="AG19" s="1686" t="str">
        <f t="shared" si="10"/>
        <v/>
      </c>
      <c r="AH19" s="1686" t="str">
        <f t="shared" ca="1" si="11"/>
        <v/>
      </c>
      <c r="AI19" s="1694" t="str">
        <f t="shared" ca="1" si="12"/>
        <v/>
      </c>
      <c r="AJ19" s="1693" t="str">
        <f t="shared" ca="1" si="13"/>
        <v/>
      </c>
      <c r="AK19" s="1690">
        <f t="shared" ca="1" si="14"/>
        <v>62</v>
      </c>
    </row>
    <row r="20" spans="1:37" x14ac:dyDescent="0.25">
      <c r="A20" s="414" t="str">
        <f ca="1">CONCATENATE(S20,"_",COUNTIF(S$4:S20,S20))</f>
        <v>x_4</v>
      </c>
      <c r="B20" s="414" t="str">
        <f ca="1">CONCATENATE(T20,"_",COUNTIF(T$4:T20,T20))</f>
        <v>x_4</v>
      </c>
      <c r="C20" s="1529">
        <v>28</v>
      </c>
      <c r="D20" s="1530"/>
      <c r="E20" s="1531"/>
      <c r="F20" s="1531"/>
      <c r="G20" s="1531" t="str">
        <f t="shared" si="4"/>
        <v/>
      </c>
      <c r="H20" s="1532" t="str">
        <f ca="1">IF((COUNTIFS('Rozpis zápasů'!$F$3:$F$214,$C20,'Rozpis zápasů'!$E$3:$E$214,"&lt;&gt;N")+COUNTIFS('Rozpis zápasů'!$G$3:$G$214,$C20,'Rozpis zápasů'!$E$3:$E$214,"&lt;&gt;N"))=0,"",COUNTIFS('Rozpis zápasů'!$F$3:$F$214,$C20,'Rozpis zápasů'!$E$3:$E$214,"&lt;&gt;N")+COUNTIFS('Rozpis zápasů'!$G$3:$G$214,$C20,'Rozpis zápasů'!$E$3:$E$214,"&lt;&gt;N"))</f>
        <v/>
      </c>
      <c r="I20" s="1532">
        <f ca="1">COUNTIF('Rozpis zápasů'!$F$163:$G$214,$C20)</f>
        <v>0</v>
      </c>
      <c r="J20" s="1532" t="str">
        <f ca="1">IF((COUNTIFS('Rozpis zápasů'!$F$3:$F$214,$C20,'Rozpis zápasů'!$E$3:$E$214,"&lt;&gt;N")+COUNTIFS('Rozpis zápasů'!$G$3:$G$214,$C20,'Rozpis zápasů'!$E$3:$E$214,"&lt;&gt;N"))=0,"",SUMIF('Rozpis zápasů'!$F$3:$F$214,$C20,'Rozpis zápasů'!$L$3:$L$219)+SUMIF('Rozpis zápasů'!$G$3:$G$214,$C20,'Rozpis zápasů'!$M$3:$M$219))</f>
        <v/>
      </c>
      <c r="K20" s="1533" t="str">
        <f ca="1">IF((COUNTIFS('Rozpis zápasů'!$F$3:$F$214,$C20,'Rozpis zápasů'!$E$3:$E$214,"&lt;&gt;N")+COUNTIFS('Rozpis zápasů'!$G$3:$G$214,$C20,'Rozpis zápasů'!$E$3:$E$214,"&lt;&gt;N"))=0,"",SUMIF('Rozpis zápasů'!$F$3:$F$214,$C20,'Rozpis zápasů'!$M$3:$M$219)+SUMIF('Rozpis zápasů'!$G$3:$G$214,$C20,'Rozpis zápasů'!$L$3:$L$219))</f>
        <v/>
      </c>
      <c r="L20" s="1534">
        <f ca="1">SUMIF('Rozpis zápasů'!$F$3:$F$214,$C20,'Rozpis zápasů'!$X$3:$X$214)+SUMIF('Rozpis zápasů'!$G$3:$G$214,$C20,'Rozpis zápasů'!$Y$3:$Y$214)</f>
        <v>0</v>
      </c>
      <c r="M20" s="1535">
        <f ca="1">SUMIF('Rozpis zápasů'!$G$3:$G$214,$C20,'Rozpis zápasů'!$X$3:$X$214)+SUMIF('Rozpis zápasů'!$F$3:$F$214,$C20,'Rozpis zápasů'!$Y$3:$Y$214)</f>
        <v>0</v>
      </c>
      <c r="N20" s="1536">
        <f ca="1">SUMIF('Rozpis zápasů'!$F$3:$F$214,$C20,'Rozpis zápasů'!$Z$3:$Z$214)+SUMIF('Rozpis zápasů'!$G$3:$G$214,$C20,'Rozpis zápasů'!$AA$3:$AA$214)</f>
        <v>0</v>
      </c>
      <c r="O20" s="1533">
        <f ca="1">SUMIF('Rozpis zápasů'!$G$3:$G$214,$C20,'Rozpis zápasů'!$Z$3:$Z$214)+SUMIF('Rozpis zápasů'!$F$3:$F$214,$C20,'Rozpis zápasů'!$AA$3:$AA$214)</f>
        <v>0</v>
      </c>
      <c r="P20" s="1537" t="str">
        <f t="shared" ca="1" si="15"/>
        <v/>
      </c>
      <c r="Q20" s="1537" t="str">
        <f t="shared" ca="1" si="16"/>
        <v/>
      </c>
      <c r="R20" s="1538" t="str">
        <f t="shared" ca="1" si="17"/>
        <v/>
      </c>
      <c r="S20" s="1539" t="str">
        <f t="shared" ca="1" si="1"/>
        <v>x</v>
      </c>
      <c r="T20" s="1535" t="str">
        <f t="shared" ca="1" si="2"/>
        <v>x</v>
      </c>
      <c r="U20" s="1533" t="str">
        <f t="shared" ca="1" si="3"/>
        <v>x</v>
      </c>
      <c r="V20" s="1540" t="str">
        <f>IF((COUNTIFS('Rozpis zápasů'!$F$3:$F$162,$C20,'Rozpis zápasů'!$E$3:$E$162,"&lt;&gt;N")+COUNTIFS('Rozpis zápasů'!$G$3:$G$162,$C20,'Rozpis zápasů'!$E$3:$E$162,"&lt;&gt;N"))=0,"",COUNTIFS('Rozpis zápasů'!$F$3:$F$162,$C20,'Rozpis zápasů'!$E$3:$E$162,"&lt;&gt;N")+COUNTIFS('Rozpis zápasů'!$G$3:$G$162,$C20,'Rozpis zápasů'!$E$3:$E$162,"&lt;&gt;N"))</f>
        <v/>
      </c>
      <c r="W20" s="1541" t="str">
        <f>IF((COUNTIFS('Rozpis zápasů'!$F$3:$F$162,$C20,'Rozpis zápasů'!$E$3:$E$162,"&lt;&gt;N")+COUNTIFS('Rozpis zápasů'!$G$3:$G$162,$C20,'Rozpis zápasů'!$E$3:$E$162,"&lt;&gt;N"))=0,"",SUMIF('Rozpis zápasů'!$F$3:$F$162,$C20,'Rozpis zápasů'!$L$3:$L$219)+SUMIF('Rozpis zápasů'!$G$3:$G$162,$C20,'Rozpis zápasů'!$M$3:$M$219))</f>
        <v/>
      </c>
      <c r="X20" s="1542" t="str">
        <f>IF((COUNTIFS('Rozpis zápasů'!$F$3:$F$162,$C20,'Rozpis zápasů'!$E$3:$E$162,"&lt;&gt;N")+COUNTIFS('Rozpis zápasů'!$G$3:$G$162,$C20,'Rozpis zápasů'!$E$3:$E$162,"&lt;&gt;N"))=0,"",SUMIF('Rozpis zápasů'!$F$3:$F$162,$C20,'Rozpis zápasů'!$M$3:$M$219)+SUMIF('Rozpis zápasů'!$G$3:$G$162,$C20,'Rozpis zápasů'!$L$3:$L$219))</f>
        <v/>
      </c>
      <c r="Y20" s="1540" t="str">
        <f>IF((COUNTIFS('Rozpis zápasů'!$F$3:$F$162,$C20,'Rozpis zápasů'!$E$3:$E$162,"&lt;&gt;N")+COUNTIFS('Rozpis zápasů'!$G$3:$G$162,$C20,'Rozpis zápasů'!$E$3:$E$162,"&lt;&gt;N"))=0,"",SUMIF('Rozpis zápasů'!$F$3:$F$162,$C20,'Rozpis zápasů'!$H$3:$H$219)+SUMIF('Rozpis zápasů'!$G$3:$G$162,$C20,'Rozpis zápasů'!$I$3:$I$219))</f>
        <v/>
      </c>
      <c r="Z20" s="1541" t="str">
        <f>IF((COUNTIFS('Rozpis zápasů'!$F$3:$F$162,$C20,'Rozpis zápasů'!$E$3:$E$162,"&lt;&gt;N")+COUNTIFS('Rozpis zápasů'!$G$3:$G$162,$C20,'Rozpis zápasů'!$E$3:$E$162,"&lt;&gt;N"))=0,"",SUMIF('Rozpis zápasů'!$F$3:$F$162,$C20,'Rozpis zápasů'!$I$3:$I$219)+SUMIF('Rozpis zápasů'!$G$3:$G$162,$C20,'Rozpis zápasů'!$H$3:$H$219))</f>
        <v/>
      </c>
      <c r="AA20" s="1543" t="str">
        <f t="shared" si="5"/>
        <v/>
      </c>
      <c r="AB20" s="1685" t="str">
        <f>VLOOKUP($C20,Tabulka!$B$4:$Z$239,22,0)</f>
        <v/>
      </c>
      <c r="AC20" s="1686" t="str">
        <f t="shared" si="6"/>
        <v/>
      </c>
      <c r="AD20" s="1686" t="str">
        <f t="shared" si="7"/>
        <v/>
      </c>
      <c r="AE20" s="1686" t="str">
        <f t="shared" si="8"/>
        <v/>
      </c>
      <c r="AF20" s="1686" t="str">
        <f t="shared" si="9"/>
        <v/>
      </c>
      <c r="AG20" s="1686" t="str">
        <f t="shared" si="10"/>
        <v/>
      </c>
      <c r="AH20" s="1686" t="str">
        <f t="shared" ca="1" si="11"/>
        <v/>
      </c>
      <c r="AI20" s="1694" t="str">
        <f t="shared" ca="1" si="12"/>
        <v/>
      </c>
      <c r="AJ20" s="1693" t="str">
        <f t="shared" ca="1" si="13"/>
        <v/>
      </c>
      <c r="AK20" s="1690">
        <f t="shared" ca="1" si="14"/>
        <v>62</v>
      </c>
    </row>
    <row r="21" spans="1:37" x14ac:dyDescent="0.25">
      <c r="A21" s="414" t="str">
        <f ca="1">CONCATENATE(S21,"_",COUNTIF(S$4:S21,S21))</f>
        <v>21_1</v>
      </c>
      <c r="B21" s="414" t="str">
        <f ca="1">CONCATENATE(T21,"_",COUNTIF(T$4:T21,T21))</f>
        <v>62_1</v>
      </c>
      <c r="C21" s="404">
        <v>31</v>
      </c>
      <c r="D21" s="364" t="s">
        <v>917</v>
      </c>
      <c r="E21" s="400" t="s">
        <v>918</v>
      </c>
      <c r="F21" s="400" t="s">
        <v>919</v>
      </c>
      <c r="G21" s="400" t="str">
        <f t="shared" si="4"/>
        <v>Uher/ 
Málek</v>
      </c>
      <c r="H21" s="363">
        <f ca="1">IF((COUNTIFS('Rozpis zápasů'!$F$3:$F$214,$C21,'Rozpis zápasů'!$E$3:$E$214,"&lt;&gt;N")+COUNTIFS('Rozpis zápasů'!$G$3:$G$214,$C21,'Rozpis zápasů'!$E$3:$E$214,"&lt;&gt;N"))=0,"",COUNTIFS('Rozpis zápasů'!$F$3:$F$214,$C21,'Rozpis zápasů'!$E$3:$E$214,"&lt;&gt;N")+COUNTIFS('Rozpis zápasů'!$G$3:$G$214,$C21,'Rozpis zápasů'!$E$3:$E$214,"&lt;&gt;N"))</f>
        <v>6</v>
      </c>
      <c r="I21" s="363">
        <f ca="1">COUNTIF('Rozpis zápasů'!$F$163:$G$214,$C21)</f>
        <v>1</v>
      </c>
      <c r="J21" s="363">
        <f ca="1">IF((COUNTIFS('Rozpis zápasů'!$F$3:$F$214,$C21,'Rozpis zápasů'!$E$3:$E$214,"&lt;&gt;N")+COUNTIFS('Rozpis zápasů'!$G$3:$G$214,$C21,'Rozpis zápasů'!$E$3:$E$214,"&lt;&gt;N"))=0,"",SUMIF('Rozpis zápasů'!$F$3:$F$214,$C21,'Rozpis zápasů'!$L$3:$L$219)+SUMIF('Rozpis zápasů'!$G$3:$G$214,$C21,'Rozpis zápasů'!$M$3:$M$219))</f>
        <v>3</v>
      </c>
      <c r="K21" s="395">
        <f ca="1">IF((COUNTIFS('Rozpis zápasů'!$F$3:$F$214,$C21,'Rozpis zápasů'!$E$3:$E$214,"&lt;&gt;N")+COUNTIFS('Rozpis zápasů'!$G$3:$G$214,$C21,'Rozpis zápasů'!$E$3:$E$214,"&lt;&gt;N"))=0,"",SUMIF('Rozpis zápasů'!$F$3:$F$214,$C21,'Rozpis zápasů'!$M$3:$M$219)+SUMIF('Rozpis zápasů'!$G$3:$G$214,$C21,'Rozpis zápasů'!$L$3:$L$219))</f>
        <v>3</v>
      </c>
      <c r="L21" s="392">
        <f ca="1">SUMIF('Rozpis zápasů'!$F$3:$F$214,$C21,'Rozpis zápasů'!$X$3:$X$214)+SUMIF('Rozpis zápasů'!$G$3:$G$214,$C21,'Rozpis zápasů'!$Y$3:$Y$214)</f>
        <v>28</v>
      </c>
      <c r="M21" s="397">
        <f ca="1">SUMIF('Rozpis zápasů'!$G$3:$G$214,$C21,'Rozpis zápasů'!$X$3:$X$214)+SUMIF('Rozpis zápasů'!$F$3:$F$214,$C21,'Rozpis zápasů'!$Y$3:$Y$214)</f>
        <v>31</v>
      </c>
      <c r="N21" s="732">
        <f ca="1">SUMIF('Rozpis zápasů'!$F$3:$F$214,$C21,'Rozpis zápasů'!$Z$3:$Z$214)+SUMIF('Rozpis zápasů'!$G$3:$G$214,$C21,'Rozpis zápasů'!$AA$3:$AA$214)</f>
        <v>64</v>
      </c>
      <c r="O21" s="393">
        <f ca="1">SUMIF('Rozpis zápasů'!$G$3:$G$214,$C21,'Rozpis zápasů'!$Z$3:$Z$214)+SUMIF('Rozpis zápasů'!$F$3:$F$214,$C21,'Rozpis zápasů'!$AA$3:$AA$214)</f>
        <v>63</v>
      </c>
      <c r="P21" s="367">
        <f t="shared" ca="1" si="15"/>
        <v>0.4375</v>
      </c>
      <c r="Q21" s="367">
        <f t="shared" ca="1" si="16"/>
        <v>0.50793650793650791</v>
      </c>
      <c r="R21" s="602">
        <f t="shared" ca="1" si="17"/>
        <v>0.47244094488188976</v>
      </c>
      <c r="S21" s="604">
        <f t="shared" ca="1" si="1"/>
        <v>21</v>
      </c>
      <c r="T21" s="397">
        <f t="shared" ca="1" si="2"/>
        <v>62</v>
      </c>
      <c r="U21" s="393">
        <f t="shared" ca="1" si="3"/>
        <v>41</v>
      </c>
      <c r="V21" s="1523">
        <f>IF((COUNTIFS('Rozpis zápasů'!$F$3:$F$162,$C21,'Rozpis zápasů'!$E$3:$E$162,"&lt;&gt;N")+COUNTIFS('Rozpis zápasů'!$G$3:$G$162,$C21,'Rozpis zápasů'!$E$3:$E$162,"&lt;&gt;N"))=0,"",COUNTIFS('Rozpis zápasů'!$F$3:$F$162,$C21,'Rozpis zápasů'!$E$3:$E$162,"&lt;&gt;N")+COUNTIFS('Rozpis zápasů'!$G$3:$G$162,$C21,'Rozpis zápasů'!$E$3:$E$162,"&lt;&gt;N"))</f>
        <v>5</v>
      </c>
      <c r="W21" s="1524">
        <f>IF((COUNTIFS('Rozpis zápasů'!$F$3:$F$162,$C21,'Rozpis zápasů'!$E$3:$E$162,"&lt;&gt;N")+COUNTIFS('Rozpis zápasů'!$G$3:$G$162,$C21,'Rozpis zápasů'!$E$3:$E$162,"&lt;&gt;N"))=0,"",SUMIF('Rozpis zápasů'!$F$3:$F$162,$C21,'Rozpis zápasů'!$L$3:$L$219)+SUMIF('Rozpis zápasů'!$G$3:$G$162,$C21,'Rozpis zápasů'!$M$3:$M$219))</f>
        <v>3</v>
      </c>
      <c r="X21" s="1525">
        <f>IF((COUNTIFS('Rozpis zápasů'!$F$3:$F$162,$C21,'Rozpis zápasů'!$E$3:$E$162,"&lt;&gt;N")+COUNTIFS('Rozpis zápasů'!$G$3:$G$162,$C21,'Rozpis zápasů'!$E$3:$E$162,"&lt;&gt;N"))=0,"",SUMIF('Rozpis zápasů'!$F$3:$F$162,$C21,'Rozpis zápasů'!$M$3:$M$219)+SUMIF('Rozpis zápasů'!$G$3:$G$162,$C21,'Rozpis zápasů'!$L$3:$L$219))</f>
        <v>2</v>
      </c>
      <c r="Y21" s="1523">
        <f>IF((COUNTIFS('Rozpis zápasů'!$F$3:$F$162,$C21,'Rozpis zápasů'!$E$3:$E$162,"&lt;&gt;N")+COUNTIFS('Rozpis zápasů'!$G$3:$G$162,$C21,'Rozpis zápasů'!$E$3:$E$162,"&lt;&gt;N"))=0,"",SUMIF('Rozpis zápasů'!$F$3:$F$162,$C21,'Rozpis zápasů'!$H$3:$H$219)+SUMIF('Rozpis zápasů'!$G$3:$G$162,$C21,'Rozpis zápasů'!$I$3:$I$219))</f>
        <v>6</v>
      </c>
      <c r="Z21" s="1524">
        <f>IF((COUNTIFS('Rozpis zápasů'!$F$3:$F$162,$C21,'Rozpis zápasů'!$E$3:$E$162,"&lt;&gt;N")+COUNTIFS('Rozpis zápasů'!$G$3:$G$162,$C21,'Rozpis zápasů'!$E$3:$E$162,"&lt;&gt;N"))=0,"",SUMIF('Rozpis zápasů'!$F$3:$F$162,$C21,'Rozpis zápasů'!$I$3:$I$219)+SUMIF('Rozpis zápasů'!$G$3:$G$162,$C21,'Rozpis zápasů'!$H$3:$H$219))</f>
        <v>6</v>
      </c>
      <c r="AA21" s="1526">
        <f t="shared" si="5"/>
        <v>0</v>
      </c>
      <c r="AB21" s="661">
        <f ca="1">VLOOKUP($C21,Tabulka!$B$4:$Z$239,22,0)</f>
        <v>3</v>
      </c>
      <c r="AC21" s="739">
        <f t="shared" si="6"/>
        <v>16</v>
      </c>
      <c r="AD21" s="739">
        <f t="shared" si="7"/>
        <v>30</v>
      </c>
      <c r="AE21" s="739">
        <f t="shared" si="8"/>
        <v>27</v>
      </c>
      <c r="AF21" s="739">
        <f t="shared" si="9"/>
        <v>25</v>
      </c>
      <c r="AG21" s="739">
        <f t="shared" si="10"/>
        <v>35</v>
      </c>
      <c r="AH21" s="739">
        <f t="shared" ca="1" si="11"/>
        <v>37</v>
      </c>
      <c r="AI21" s="1688">
        <f t="shared" ca="1" si="12"/>
        <v>3163537</v>
      </c>
      <c r="AJ21" s="1692">
        <f t="shared" ca="1" si="13"/>
        <v>31</v>
      </c>
      <c r="AK21" s="1604">
        <f t="shared" ca="1" si="14"/>
        <v>1</v>
      </c>
    </row>
    <row r="22" spans="1:37" x14ac:dyDescent="0.25">
      <c r="A22" s="414" t="str">
        <f ca="1">CONCATENATE(S22,"_",COUNTIF(S$4:S22,S22))</f>
        <v>15_1</v>
      </c>
      <c r="B22" s="414" t="str">
        <f ca="1">CONCATENATE(T22,"_",COUNTIF(T$4:T22,T22))</f>
        <v>19_1</v>
      </c>
      <c r="C22" s="404">
        <v>32</v>
      </c>
      <c r="D22" s="364" t="s">
        <v>920</v>
      </c>
      <c r="E22" s="400" t="s">
        <v>818</v>
      </c>
      <c r="F22" s="400" t="s">
        <v>821</v>
      </c>
      <c r="G22" s="400" t="str">
        <f t="shared" si="4"/>
        <v>Stummer/ 
Hlava</v>
      </c>
      <c r="H22" s="363">
        <f ca="1">IF((COUNTIFS('Rozpis zápasů'!$F$3:$F$214,$C22,'Rozpis zápasů'!$E$3:$E$214,"&lt;&gt;N")+COUNTIFS('Rozpis zápasů'!$G$3:$G$214,$C22,'Rozpis zápasů'!$E$3:$E$214,"&lt;&gt;N"))=0,"",COUNTIFS('Rozpis zápasů'!$F$3:$F$214,$C22,'Rozpis zápasů'!$E$3:$E$214,"&lt;&gt;N")+COUNTIFS('Rozpis zápasů'!$G$3:$G$214,$C22,'Rozpis zápasů'!$E$3:$E$214,"&lt;&gt;N"))</f>
        <v>6</v>
      </c>
      <c r="I22" s="363">
        <f ca="1">COUNTIF('Rozpis zápasů'!$F$163:$G$214,$C22)</f>
        <v>1</v>
      </c>
      <c r="J22" s="363">
        <f ca="1">IF((COUNTIFS('Rozpis zápasů'!$F$3:$F$214,$C22,'Rozpis zápasů'!$E$3:$E$214,"&lt;&gt;N")+COUNTIFS('Rozpis zápasů'!$G$3:$G$214,$C22,'Rozpis zápasů'!$E$3:$E$214,"&lt;&gt;N"))=0,"",SUMIF('Rozpis zápasů'!$F$3:$F$214,$C22,'Rozpis zápasů'!$L$3:$L$219)+SUMIF('Rozpis zápasů'!$G$3:$G$214,$C22,'Rozpis zápasů'!$M$3:$M$219))</f>
        <v>4</v>
      </c>
      <c r="K22" s="395">
        <f ca="1">IF((COUNTIFS('Rozpis zápasů'!$F$3:$F$214,$C22,'Rozpis zápasů'!$E$3:$E$214,"&lt;&gt;N")+COUNTIFS('Rozpis zápasů'!$G$3:$G$214,$C22,'Rozpis zápasů'!$E$3:$E$214,"&lt;&gt;N"))=0,"",SUMIF('Rozpis zápasů'!$F$3:$F$214,$C22,'Rozpis zápasů'!$M$3:$M$219)+SUMIF('Rozpis zápasů'!$G$3:$G$214,$C22,'Rozpis zápasů'!$L$3:$L$219))</f>
        <v>2</v>
      </c>
      <c r="L22" s="392">
        <f ca="1">SUMIF('Rozpis zápasů'!$F$3:$F$214,$C22,'Rozpis zápasů'!$X$3:$X$214)+SUMIF('Rozpis zápasů'!$G$3:$G$214,$C22,'Rozpis zápasů'!$Y$3:$Y$214)</f>
        <v>36</v>
      </c>
      <c r="M22" s="397">
        <f ca="1">SUMIF('Rozpis zápasů'!$G$3:$G$214,$C22,'Rozpis zápasů'!$X$3:$X$214)+SUMIF('Rozpis zápasů'!$F$3:$F$214,$C22,'Rozpis zápasů'!$Y$3:$Y$214)</f>
        <v>26</v>
      </c>
      <c r="N22" s="732">
        <f ca="1">SUMIF('Rozpis zápasů'!$F$3:$F$214,$C22,'Rozpis zápasů'!$Z$3:$Z$214)+SUMIF('Rozpis zápasů'!$G$3:$G$214,$C22,'Rozpis zápasů'!$AA$3:$AA$214)</f>
        <v>75</v>
      </c>
      <c r="O22" s="393">
        <f ca="1">SUMIF('Rozpis zápasů'!$G$3:$G$214,$C22,'Rozpis zápasů'!$Z$3:$Z$214)+SUMIF('Rozpis zápasů'!$F$3:$F$214,$C22,'Rozpis zápasů'!$AA$3:$AA$214)</f>
        <v>75</v>
      </c>
      <c r="P22" s="367">
        <f t="shared" ca="1" si="15"/>
        <v>0.48</v>
      </c>
      <c r="Q22" s="367">
        <f t="shared" ca="1" si="16"/>
        <v>0.65333333333333332</v>
      </c>
      <c r="R22" s="602">
        <f t="shared" ca="1" si="17"/>
        <v>0.56666666666666665</v>
      </c>
      <c r="S22" s="604">
        <f t="shared" ca="1" si="1"/>
        <v>15</v>
      </c>
      <c r="T22" s="397">
        <f t="shared" ca="1" si="2"/>
        <v>19</v>
      </c>
      <c r="U22" s="393">
        <f t="shared" ca="1" si="3"/>
        <v>15</v>
      </c>
      <c r="V22" s="1523">
        <f>IF((COUNTIFS('Rozpis zápasů'!$F$3:$F$162,$C22,'Rozpis zápasů'!$E$3:$E$162,"&lt;&gt;N")+COUNTIFS('Rozpis zápasů'!$G$3:$G$162,$C22,'Rozpis zápasů'!$E$3:$E$162,"&lt;&gt;N"))=0,"",COUNTIFS('Rozpis zápasů'!$F$3:$F$162,$C22,'Rozpis zápasů'!$E$3:$E$162,"&lt;&gt;N")+COUNTIFS('Rozpis zápasů'!$G$3:$G$162,$C22,'Rozpis zápasů'!$E$3:$E$162,"&lt;&gt;N"))</f>
        <v>5</v>
      </c>
      <c r="W22" s="1524">
        <f>IF((COUNTIFS('Rozpis zápasů'!$F$3:$F$162,$C22,'Rozpis zápasů'!$E$3:$E$162,"&lt;&gt;N")+COUNTIFS('Rozpis zápasů'!$G$3:$G$162,$C22,'Rozpis zápasů'!$E$3:$E$162,"&lt;&gt;N"))=0,"",SUMIF('Rozpis zápasů'!$F$3:$F$162,$C22,'Rozpis zápasů'!$L$3:$L$219)+SUMIF('Rozpis zápasů'!$G$3:$G$162,$C22,'Rozpis zápasů'!$M$3:$M$219))</f>
        <v>4</v>
      </c>
      <c r="X22" s="1525">
        <f>IF((COUNTIFS('Rozpis zápasů'!$F$3:$F$162,$C22,'Rozpis zápasů'!$E$3:$E$162,"&lt;&gt;N")+COUNTIFS('Rozpis zápasů'!$G$3:$G$162,$C22,'Rozpis zápasů'!$E$3:$E$162,"&lt;&gt;N"))=0,"",SUMIF('Rozpis zápasů'!$F$3:$F$162,$C22,'Rozpis zápasů'!$M$3:$M$219)+SUMIF('Rozpis zápasů'!$G$3:$G$162,$C22,'Rozpis zápasů'!$L$3:$L$219))</f>
        <v>1</v>
      </c>
      <c r="Y22" s="1523">
        <f>IF((COUNTIFS('Rozpis zápasů'!$F$3:$F$162,$C22,'Rozpis zápasů'!$E$3:$E$162,"&lt;&gt;N")+COUNTIFS('Rozpis zápasů'!$G$3:$G$162,$C22,'Rozpis zápasů'!$E$3:$E$162,"&lt;&gt;N"))=0,"",SUMIF('Rozpis zápasů'!$F$3:$F$162,$C22,'Rozpis zápasů'!$H$3:$H$219)+SUMIF('Rozpis zápasů'!$G$3:$G$162,$C22,'Rozpis zápasů'!$I$3:$I$219))</f>
        <v>9</v>
      </c>
      <c r="Z22" s="1524">
        <f>IF((COUNTIFS('Rozpis zápasů'!$F$3:$F$162,$C22,'Rozpis zápasů'!$E$3:$E$162,"&lt;&gt;N")+COUNTIFS('Rozpis zápasů'!$G$3:$G$162,$C22,'Rozpis zápasů'!$E$3:$E$162,"&lt;&gt;N"))=0,"",SUMIF('Rozpis zápasů'!$F$3:$F$162,$C22,'Rozpis zápasů'!$I$3:$I$219)+SUMIF('Rozpis zápasů'!$G$3:$G$162,$C22,'Rozpis zápasů'!$H$3:$H$219))</f>
        <v>2</v>
      </c>
      <c r="AA22" s="1526">
        <f t="shared" si="5"/>
        <v>7</v>
      </c>
      <c r="AB22" s="661">
        <f ca="1">VLOOKUP($C22,Tabulka!$B$4:$Z$239,22,0)</f>
        <v>1</v>
      </c>
      <c r="AC22" s="739">
        <f t="shared" si="6"/>
        <v>5</v>
      </c>
      <c r="AD22" s="739">
        <f t="shared" si="7"/>
        <v>42</v>
      </c>
      <c r="AE22" s="739">
        <f t="shared" si="8"/>
        <v>5</v>
      </c>
      <c r="AF22" s="739">
        <f t="shared" si="9"/>
        <v>55</v>
      </c>
      <c r="AG22" s="739">
        <f t="shared" si="10"/>
        <v>4</v>
      </c>
      <c r="AH22" s="739">
        <f t="shared" ca="1" si="11"/>
        <v>14</v>
      </c>
      <c r="AI22" s="1688">
        <f t="shared" ca="1" si="12"/>
        <v>1050414</v>
      </c>
      <c r="AJ22" s="1692">
        <f t="shared" ca="1" si="13"/>
        <v>5</v>
      </c>
      <c r="AK22" s="1604">
        <f t="shared" ca="1" si="14"/>
        <v>1</v>
      </c>
    </row>
    <row r="23" spans="1:37" x14ac:dyDescent="0.25">
      <c r="A23" s="414" t="str">
        <f ca="1">CONCATENATE(S23,"_",COUNTIF(S$4:S23,S23))</f>
        <v>3_1</v>
      </c>
      <c r="B23" s="414" t="str">
        <f ca="1">CONCATENATE(T23,"_",COUNTIF(T$4:T23,T23))</f>
        <v>31_1</v>
      </c>
      <c r="C23" s="404">
        <v>33</v>
      </c>
      <c r="D23" s="364" t="s">
        <v>853</v>
      </c>
      <c r="E23" s="400" t="s">
        <v>854</v>
      </c>
      <c r="F23" s="400" t="s">
        <v>855</v>
      </c>
      <c r="G23" s="400" t="str">
        <f t="shared" si="4"/>
        <v>Beneš/ 
Hašpl</v>
      </c>
      <c r="H23" s="363">
        <f ca="1">IF((COUNTIFS('Rozpis zápasů'!$F$3:$F$214,$C23,'Rozpis zápasů'!$E$3:$E$214,"&lt;&gt;N")+COUNTIFS('Rozpis zápasů'!$G$3:$G$214,$C23,'Rozpis zápasů'!$E$3:$E$214,"&lt;&gt;N"))=0,"",COUNTIFS('Rozpis zápasů'!$F$3:$F$214,$C23,'Rozpis zápasů'!$E$3:$E$214,"&lt;&gt;N")+COUNTIFS('Rozpis zápasů'!$G$3:$G$214,$C23,'Rozpis zápasů'!$E$3:$E$214,"&lt;&gt;N"))</f>
        <v>7</v>
      </c>
      <c r="I23" s="363">
        <f ca="1">COUNTIF('Rozpis zápasů'!$F$163:$G$214,$C23)</f>
        <v>2</v>
      </c>
      <c r="J23" s="363">
        <f ca="1">IF((COUNTIFS('Rozpis zápasů'!$F$3:$F$214,$C23,'Rozpis zápasů'!$E$3:$E$214,"&lt;&gt;N")+COUNTIFS('Rozpis zápasů'!$G$3:$G$214,$C23,'Rozpis zápasů'!$E$3:$E$214,"&lt;&gt;N"))=0,"",SUMIF('Rozpis zápasů'!$F$3:$F$214,$C23,'Rozpis zápasů'!$L$3:$L$219)+SUMIF('Rozpis zápasů'!$G$3:$G$214,$C23,'Rozpis zápasů'!$M$3:$M$219))</f>
        <v>5</v>
      </c>
      <c r="K23" s="395">
        <f ca="1">IF((COUNTIFS('Rozpis zápasů'!$F$3:$F$214,$C23,'Rozpis zápasů'!$E$3:$E$214,"&lt;&gt;N")+COUNTIFS('Rozpis zápasů'!$G$3:$G$214,$C23,'Rozpis zápasů'!$E$3:$E$214,"&lt;&gt;N"))=0,"",SUMIF('Rozpis zápasů'!$F$3:$F$214,$C23,'Rozpis zápasů'!$M$3:$M$219)+SUMIF('Rozpis zápasů'!$G$3:$G$214,$C23,'Rozpis zápasů'!$L$3:$L$219))</f>
        <v>2</v>
      </c>
      <c r="L23" s="392">
        <f ca="1">SUMIF('Rozpis zápasů'!$F$3:$F$214,$C23,'Rozpis zápasů'!$X$3:$X$214)+SUMIF('Rozpis zápasů'!$G$3:$G$214,$C23,'Rozpis zápasů'!$Y$3:$Y$214)</f>
        <v>39</v>
      </c>
      <c r="M23" s="397">
        <f ca="1">SUMIF('Rozpis zápasů'!$G$3:$G$214,$C23,'Rozpis zápasů'!$X$3:$X$214)+SUMIF('Rozpis zápasů'!$F$3:$F$214,$C23,'Rozpis zápasů'!$Y$3:$Y$214)</f>
        <v>26</v>
      </c>
      <c r="N23" s="732">
        <f ca="1">SUMIF('Rozpis zápasů'!$F$3:$F$214,$C23,'Rozpis zápasů'!$Z$3:$Z$214)+SUMIF('Rozpis zápasů'!$G$3:$G$214,$C23,'Rozpis zápasů'!$AA$3:$AA$214)</f>
        <v>67</v>
      </c>
      <c r="O23" s="393">
        <f ca="1">SUMIF('Rozpis zápasů'!$G$3:$G$214,$C23,'Rozpis zápasů'!$Z$3:$Z$214)+SUMIF('Rozpis zápasů'!$F$3:$F$214,$C23,'Rozpis zápasů'!$AA$3:$AA$214)</f>
        <v>68</v>
      </c>
      <c r="P23" s="367">
        <f t="shared" ca="1" si="15"/>
        <v>0.58208955223880599</v>
      </c>
      <c r="Q23" s="367">
        <f t="shared" ca="1" si="16"/>
        <v>0.61764705882352944</v>
      </c>
      <c r="R23" s="602">
        <f t="shared" ca="1" si="17"/>
        <v>0.6</v>
      </c>
      <c r="S23" s="604">
        <f t="shared" ca="1" si="1"/>
        <v>3</v>
      </c>
      <c r="T23" s="397">
        <f t="shared" ca="1" si="2"/>
        <v>31</v>
      </c>
      <c r="U23" s="393">
        <f t="shared" ca="1" si="3"/>
        <v>7</v>
      </c>
      <c r="V23" s="1523">
        <f>IF((COUNTIFS('Rozpis zápasů'!$F$3:$F$162,$C23,'Rozpis zápasů'!$E$3:$E$162,"&lt;&gt;N")+COUNTIFS('Rozpis zápasů'!$G$3:$G$162,$C23,'Rozpis zápasů'!$E$3:$E$162,"&lt;&gt;N"))=0,"",COUNTIFS('Rozpis zápasů'!$F$3:$F$162,$C23,'Rozpis zápasů'!$E$3:$E$162,"&lt;&gt;N")+COUNTIFS('Rozpis zápasů'!$G$3:$G$162,$C23,'Rozpis zápasů'!$E$3:$E$162,"&lt;&gt;N"))</f>
        <v>5</v>
      </c>
      <c r="W23" s="1524">
        <f>IF((COUNTIFS('Rozpis zápasů'!$F$3:$F$162,$C23,'Rozpis zápasů'!$E$3:$E$162,"&lt;&gt;N")+COUNTIFS('Rozpis zápasů'!$G$3:$G$162,$C23,'Rozpis zápasů'!$E$3:$E$162,"&lt;&gt;N"))=0,"",SUMIF('Rozpis zápasů'!$F$3:$F$162,$C23,'Rozpis zápasů'!$L$3:$L$219)+SUMIF('Rozpis zápasů'!$G$3:$G$162,$C23,'Rozpis zápasů'!$M$3:$M$219))</f>
        <v>4</v>
      </c>
      <c r="X23" s="1525">
        <f>IF((COUNTIFS('Rozpis zápasů'!$F$3:$F$162,$C23,'Rozpis zápasů'!$E$3:$E$162,"&lt;&gt;N")+COUNTIFS('Rozpis zápasů'!$G$3:$G$162,$C23,'Rozpis zápasů'!$E$3:$E$162,"&lt;&gt;N"))=0,"",SUMIF('Rozpis zápasů'!$F$3:$F$162,$C23,'Rozpis zápasů'!$M$3:$M$219)+SUMIF('Rozpis zápasů'!$G$3:$G$162,$C23,'Rozpis zápasů'!$L$3:$L$219))</f>
        <v>1</v>
      </c>
      <c r="Y23" s="1523">
        <f>IF((COUNTIFS('Rozpis zápasů'!$F$3:$F$162,$C23,'Rozpis zápasů'!$E$3:$E$162,"&lt;&gt;N")+COUNTIFS('Rozpis zápasů'!$G$3:$G$162,$C23,'Rozpis zápasů'!$E$3:$E$162,"&lt;&gt;N"))=0,"",SUMIF('Rozpis zápasů'!$F$3:$F$162,$C23,'Rozpis zápasů'!$H$3:$H$219)+SUMIF('Rozpis zápasů'!$G$3:$G$162,$C23,'Rozpis zápasů'!$I$3:$I$219))</f>
        <v>8</v>
      </c>
      <c r="Z23" s="1524">
        <f>IF((COUNTIFS('Rozpis zápasů'!$F$3:$F$162,$C23,'Rozpis zápasů'!$E$3:$E$162,"&lt;&gt;N")+COUNTIFS('Rozpis zápasů'!$G$3:$G$162,$C23,'Rozpis zápasů'!$E$3:$E$162,"&lt;&gt;N"))=0,"",SUMIF('Rozpis zápasů'!$F$3:$F$162,$C23,'Rozpis zápasů'!$I$3:$I$219)+SUMIF('Rozpis zápasů'!$G$3:$G$162,$C23,'Rozpis zápasů'!$H$3:$H$219))</f>
        <v>2</v>
      </c>
      <c r="AA23" s="1526">
        <f t="shared" si="5"/>
        <v>6</v>
      </c>
      <c r="AB23" s="661">
        <f ca="1">VLOOKUP($C23,Tabulka!$B$4:$Z$239,22,0)</f>
        <v>2</v>
      </c>
      <c r="AC23" s="739">
        <f t="shared" si="6"/>
        <v>5</v>
      </c>
      <c r="AD23" s="739">
        <f t="shared" si="7"/>
        <v>42</v>
      </c>
      <c r="AE23" s="739">
        <f t="shared" si="8"/>
        <v>8</v>
      </c>
      <c r="AF23" s="739">
        <f t="shared" si="9"/>
        <v>55</v>
      </c>
      <c r="AG23" s="739">
        <f t="shared" si="10"/>
        <v>6</v>
      </c>
      <c r="AH23" s="739">
        <f t="shared" ca="1" si="11"/>
        <v>7</v>
      </c>
      <c r="AI23" s="1688">
        <f t="shared" ca="1" si="12"/>
        <v>2050607</v>
      </c>
      <c r="AJ23" s="1692">
        <f t="shared" ca="1" si="13"/>
        <v>14</v>
      </c>
      <c r="AK23" s="1604">
        <f t="shared" ca="1" si="14"/>
        <v>1</v>
      </c>
    </row>
    <row r="24" spans="1:37" x14ac:dyDescent="0.25">
      <c r="A24" s="414" t="str">
        <f ca="1">CONCATENATE(S24,"_",COUNTIF(S$4:S24,S24))</f>
        <v>27_1</v>
      </c>
      <c r="B24" s="414" t="str">
        <f ca="1">CONCATENATE(T24,"_",COUNTIF(T$4:T24,T24))</f>
        <v>41_1</v>
      </c>
      <c r="C24" s="404">
        <v>34</v>
      </c>
      <c r="D24" s="364" t="s">
        <v>813</v>
      </c>
      <c r="E24" s="400" t="s">
        <v>814</v>
      </c>
      <c r="F24" s="400" t="s">
        <v>815</v>
      </c>
      <c r="G24" s="400" t="str">
        <f t="shared" si="4"/>
        <v>Vacek/ 
Svoboda</v>
      </c>
      <c r="H24" s="363">
        <f ca="1">IF((COUNTIFS('Rozpis zápasů'!$F$3:$F$214,$C24,'Rozpis zápasů'!$E$3:$E$214,"&lt;&gt;N")+COUNTIFS('Rozpis zápasů'!$G$3:$G$214,$C24,'Rozpis zápasů'!$E$3:$E$214,"&lt;&gt;N"))=0,"",COUNTIFS('Rozpis zápasů'!$F$3:$F$214,$C24,'Rozpis zápasů'!$E$3:$E$214,"&lt;&gt;N")+COUNTIFS('Rozpis zápasů'!$G$3:$G$214,$C24,'Rozpis zápasů'!$E$3:$E$214,"&lt;&gt;N"))</f>
        <v>6</v>
      </c>
      <c r="I24" s="363">
        <f ca="1">COUNTIF('Rozpis zápasů'!$F$163:$G$214,$C24)</f>
        <v>1</v>
      </c>
      <c r="J24" s="363">
        <f ca="1">IF((COUNTIFS('Rozpis zápasů'!$F$3:$F$214,$C24,'Rozpis zápasů'!$E$3:$E$214,"&lt;&gt;N")+COUNTIFS('Rozpis zápasů'!$G$3:$G$214,$C24,'Rozpis zápasů'!$E$3:$E$214,"&lt;&gt;N"))=0,"",SUMIF('Rozpis zápasů'!$F$3:$F$214,$C24,'Rozpis zápasů'!$L$3:$L$219)+SUMIF('Rozpis zápasů'!$G$3:$G$214,$C24,'Rozpis zápasů'!$M$3:$M$219))</f>
        <v>3</v>
      </c>
      <c r="K24" s="395">
        <f ca="1">IF((COUNTIFS('Rozpis zápasů'!$F$3:$F$214,$C24,'Rozpis zápasů'!$E$3:$E$214,"&lt;&gt;N")+COUNTIFS('Rozpis zápasů'!$G$3:$G$214,$C24,'Rozpis zápasů'!$E$3:$E$214,"&lt;&gt;N"))=0,"",SUMIF('Rozpis zápasů'!$F$3:$F$214,$C24,'Rozpis zápasů'!$M$3:$M$219)+SUMIF('Rozpis zápasů'!$G$3:$G$214,$C24,'Rozpis zápasů'!$L$3:$L$219))</f>
        <v>3</v>
      </c>
      <c r="L24" s="392">
        <f ca="1">SUMIF('Rozpis zápasů'!$F$3:$F$214,$C24,'Rozpis zápasů'!$X$3:$X$214)+SUMIF('Rozpis zápasů'!$G$3:$G$214,$C24,'Rozpis zápasů'!$Y$3:$Y$214)</f>
        <v>34</v>
      </c>
      <c r="M24" s="397">
        <f ca="1">SUMIF('Rozpis zápasů'!$G$3:$G$214,$C24,'Rozpis zápasů'!$X$3:$X$214)+SUMIF('Rozpis zápasů'!$F$3:$F$214,$C24,'Rozpis zápasů'!$Y$3:$Y$214)</f>
        <v>32</v>
      </c>
      <c r="N24" s="732">
        <f ca="1">SUMIF('Rozpis zápasů'!$F$3:$F$214,$C24,'Rozpis zápasů'!$Z$3:$Z$214)+SUMIF('Rozpis zápasů'!$G$3:$G$214,$C24,'Rozpis zápasů'!$AA$3:$AA$214)</f>
        <v>80</v>
      </c>
      <c r="O24" s="393">
        <f ca="1">SUMIF('Rozpis zápasů'!$G$3:$G$214,$C24,'Rozpis zápasů'!$Z$3:$Z$214)+SUMIF('Rozpis zápasů'!$F$3:$F$214,$C24,'Rozpis zápasů'!$AA$3:$AA$214)</f>
        <v>76</v>
      </c>
      <c r="P24" s="367">
        <f t="shared" ca="1" si="15"/>
        <v>0.42499999999999999</v>
      </c>
      <c r="Q24" s="367">
        <f t="shared" ca="1" si="16"/>
        <v>0.57894736842105265</v>
      </c>
      <c r="R24" s="602">
        <f t="shared" ca="1" si="17"/>
        <v>0.5</v>
      </c>
      <c r="S24" s="604">
        <f t="shared" ca="1" si="1"/>
        <v>27</v>
      </c>
      <c r="T24" s="397">
        <f t="shared" ca="1" si="2"/>
        <v>41</v>
      </c>
      <c r="U24" s="393">
        <f t="shared" ca="1" si="3"/>
        <v>32</v>
      </c>
      <c r="V24" s="1523">
        <f>IF((COUNTIFS('Rozpis zápasů'!$F$3:$F$162,$C24,'Rozpis zápasů'!$E$3:$E$162,"&lt;&gt;N")+COUNTIFS('Rozpis zápasů'!$G$3:$G$162,$C24,'Rozpis zápasů'!$E$3:$E$162,"&lt;&gt;N"))=0,"",COUNTIFS('Rozpis zápasů'!$F$3:$F$162,$C24,'Rozpis zápasů'!$E$3:$E$162,"&lt;&gt;N")+COUNTIFS('Rozpis zápasů'!$G$3:$G$162,$C24,'Rozpis zápasů'!$E$3:$E$162,"&lt;&gt;N"))</f>
        <v>5</v>
      </c>
      <c r="W24" s="1524">
        <f>IF((COUNTIFS('Rozpis zápasů'!$F$3:$F$162,$C24,'Rozpis zápasů'!$E$3:$E$162,"&lt;&gt;N")+COUNTIFS('Rozpis zápasů'!$G$3:$G$162,$C24,'Rozpis zápasů'!$E$3:$E$162,"&lt;&gt;N"))=0,"",SUMIF('Rozpis zápasů'!$F$3:$F$162,$C24,'Rozpis zápasů'!$L$3:$L$219)+SUMIF('Rozpis zápasů'!$G$3:$G$162,$C24,'Rozpis zápasů'!$M$3:$M$219))</f>
        <v>3</v>
      </c>
      <c r="X24" s="1525">
        <f>IF((COUNTIFS('Rozpis zápasů'!$F$3:$F$162,$C24,'Rozpis zápasů'!$E$3:$E$162,"&lt;&gt;N")+COUNTIFS('Rozpis zápasů'!$G$3:$G$162,$C24,'Rozpis zápasů'!$E$3:$E$162,"&lt;&gt;N"))=0,"",SUMIF('Rozpis zápasů'!$F$3:$F$162,$C24,'Rozpis zápasů'!$M$3:$M$219)+SUMIF('Rozpis zápasů'!$G$3:$G$162,$C24,'Rozpis zápasů'!$L$3:$L$219))</f>
        <v>2</v>
      </c>
      <c r="Y24" s="1523">
        <f>IF((COUNTIFS('Rozpis zápasů'!$F$3:$F$162,$C24,'Rozpis zápasů'!$E$3:$E$162,"&lt;&gt;N")+COUNTIFS('Rozpis zápasů'!$G$3:$G$162,$C24,'Rozpis zápasů'!$E$3:$E$162,"&lt;&gt;N"))=0,"",SUMIF('Rozpis zápasů'!$F$3:$F$162,$C24,'Rozpis zápasů'!$H$3:$H$219)+SUMIF('Rozpis zápasů'!$G$3:$G$162,$C24,'Rozpis zápasů'!$I$3:$I$219))</f>
        <v>7</v>
      </c>
      <c r="Z24" s="1524">
        <f>IF((COUNTIFS('Rozpis zápasů'!$F$3:$F$162,$C24,'Rozpis zápasů'!$E$3:$E$162,"&lt;&gt;N")+COUNTIFS('Rozpis zápasů'!$G$3:$G$162,$C24,'Rozpis zápasů'!$E$3:$E$162,"&lt;&gt;N"))=0,"",SUMIF('Rozpis zápasů'!$F$3:$F$162,$C24,'Rozpis zápasů'!$I$3:$I$219)+SUMIF('Rozpis zápasů'!$G$3:$G$162,$C24,'Rozpis zápasů'!$H$3:$H$219))</f>
        <v>6</v>
      </c>
      <c r="AA24" s="1526">
        <f t="shared" si="5"/>
        <v>1</v>
      </c>
      <c r="AB24" s="661">
        <f ca="1">VLOOKUP($C24,Tabulka!$B$4:$Z$239,22,0)</f>
        <v>4</v>
      </c>
      <c r="AC24" s="739">
        <f t="shared" si="6"/>
        <v>16</v>
      </c>
      <c r="AD24" s="739">
        <f t="shared" si="7"/>
        <v>30</v>
      </c>
      <c r="AE24" s="739">
        <f t="shared" si="8"/>
        <v>17</v>
      </c>
      <c r="AF24" s="739">
        <f t="shared" si="9"/>
        <v>25</v>
      </c>
      <c r="AG24" s="739">
        <f t="shared" si="10"/>
        <v>28</v>
      </c>
      <c r="AH24" s="739">
        <f t="shared" ca="1" si="11"/>
        <v>31</v>
      </c>
      <c r="AI24" s="1688">
        <f t="shared" ca="1" si="12"/>
        <v>4162831</v>
      </c>
      <c r="AJ24" s="1692">
        <f t="shared" ca="1" si="13"/>
        <v>37</v>
      </c>
      <c r="AK24" s="1604">
        <f t="shared" ca="1" si="14"/>
        <v>1</v>
      </c>
    </row>
    <row r="25" spans="1:37" x14ac:dyDescent="0.25">
      <c r="A25" s="414" t="str">
        <f ca="1">CONCATENATE(S25,"_",COUNTIF(S$4:S25,S25))</f>
        <v>45_2</v>
      </c>
      <c r="B25" s="414" t="str">
        <f ca="1">CONCATENATE(T25,"_",COUNTIF(T$4:T25,T25))</f>
        <v>70_1</v>
      </c>
      <c r="C25" s="404">
        <v>35</v>
      </c>
      <c r="D25" s="364" t="s">
        <v>834</v>
      </c>
      <c r="E25" s="400" t="s">
        <v>921</v>
      </c>
      <c r="F25" s="400" t="s">
        <v>914</v>
      </c>
      <c r="G25" s="400" t="str">
        <f t="shared" si="4"/>
        <v>Drtina/ 
Ordoš</v>
      </c>
      <c r="H25" s="363">
        <f ca="1">IF((COUNTIFS('Rozpis zápasů'!$F$3:$F$214,$C25,'Rozpis zápasů'!$E$3:$E$214,"&lt;&gt;N")+COUNTIFS('Rozpis zápasů'!$G$3:$G$214,$C25,'Rozpis zápasů'!$E$3:$E$214,"&lt;&gt;N"))=0,"",COUNTIFS('Rozpis zápasů'!$F$3:$F$214,$C25,'Rozpis zápasů'!$E$3:$E$214,"&lt;&gt;N")+COUNTIFS('Rozpis zápasů'!$G$3:$G$214,$C25,'Rozpis zápasů'!$E$3:$E$214,"&lt;&gt;N"))</f>
        <v>5</v>
      </c>
      <c r="I25" s="363">
        <f ca="1">COUNTIF('Rozpis zápasů'!$F$163:$G$214,$C25)</f>
        <v>0</v>
      </c>
      <c r="J25" s="363">
        <f ca="1">IF((COUNTIFS('Rozpis zápasů'!$F$3:$F$214,$C25,'Rozpis zápasů'!$E$3:$E$214,"&lt;&gt;N")+COUNTIFS('Rozpis zápasů'!$G$3:$G$214,$C25,'Rozpis zápasů'!$E$3:$E$214,"&lt;&gt;N"))=0,"",SUMIF('Rozpis zápasů'!$F$3:$F$214,$C25,'Rozpis zápasů'!$L$3:$L$219)+SUMIF('Rozpis zápasů'!$G$3:$G$214,$C25,'Rozpis zápasů'!$M$3:$M$219))</f>
        <v>1</v>
      </c>
      <c r="K25" s="395">
        <f ca="1">IF((COUNTIFS('Rozpis zápasů'!$F$3:$F$214,$C25,'Rozpis zápasů'!$E$3:$E$214,"&lt;&gt;N")+COUNTIFS('Rozpis zápasů'!$G$3:$G$214,$C25,'Rozpis zápasů'!$E$3:$E$214,"&lt;&gt;N"))=0,"",SUMIF('Rozpis zápasů'!$F$3:$F$214,$C25,'Rozpis zápasů'!$M$3:$M$219)+SUMIF('Rozpis zápasů'!$G$3:$G$214,$C25,'Rozpis zápasů'!$L$3:$L$219))</f>
        <v>4</v>
      </c>
      <c r="L25" s="392">
        <f ca="1">SUMIF('Rozpis zápasů'!$F$3:$F$214,$C25,'Rozpis zápasů'!$X$3:$X$214)+SUMIF('Rozpis zápasů'!$G$3:$G$214,$C25,'Rozpis zápasů'!$Y$3:$Y$214)</f>
        <v>14</v>
      </c>
      <c r="M25" s="397">
        <f ca="1">SUMIF('Rozpis zápasů'!$G$3:$G$214,$C25,'Rozpis zápasů'!$X$3:$X$214)+SUMIF('Rozpis zápasů'!$F$3:$F$214,$C25,'Rozpis zápasů'!$Y$3:$Y$214)</f>
        <v>25</v>
      </c>
      <c r="N25" s="732">
        <f ca="1">SUMIF('Rozpis zápasů'!$F$3:$F$214,$C25,'Rozpis zápasů'!$Z$3:$Z$214)+SUMIF('Rozpis zápasů'!$G$3:$G$214,$C25,'Rozpis zápasů'!$AA$3:$AA$214)</f>
        <v>42</v>
      </c>
      <c r="O25" s="393">
        <f ca="1">SUMIF('Rozpis zápasů'!$G$3:$G$214,$C25,'Rozpis zápasů'!$Z$3:$Z$214)+SUMIF('Rozpis zápasů'!$F$3:$F$214,$C25,'Rozpis zápasů'!$AA$3:$AA$214)</f>
        <v>42</v>
      </c>
      <c r="P25" s="367">
        <f t="shared" ca="1" si="15"/>
        <v>0.33333333333333331</v>
      </c>
      <c r="Q25" s="367">
        <f t="shared" ca="1" si="16"/>
        <v>0.40476190476190477</v>
      </c>
      <c r="R25" s="602">
        <f t="shared" ca="1" si="17"/>
        <v>0.36904761904761907</v>
      </c>
      <c r="S25" s="604">
        <f t="shared" ca="1" si="1"/>
        <v>45</v>
      </c>
      <c r="T25" s="397">
        <f t="shared" ca="1" si="2"/>
        <v>70</v>
      </c>
      <c r="U25" s="393">
        <f t="shared" ca="1" si="3"/>
        <v>66</v>
      </c>
      <c r="V25" s="1523">
        <f>IF((COUNTIFS('Rozpis zápasů'!$F$3:$F$162,$C25,'Rozpis zápasů'!$E$3:$E$162,"&lt;&gt;N")+COUNTIFS('Rozpis zápasů'!$G$3:$G$162,$C25,'Rozpis zápasů'!$E$3:$E$162,"&lt;&gt;N"))=0,"",COUNTIFS('Rozpis zápasů'!$F$3:$F$162,$C25,'Rozpis zápasů'!$E$3:$E$162,"&lt;&gt;N")+COUNTIFS('Rozpis zápasů'!$G$3:$G$162,$C25,'Rozpis zápasů'!$E$3:$E$162,"&lt;&gt;N"))</f>
        <v>5</v>
      </c>
      <c r="W25" s="1524">
        <f>IF((COUNTIFS('Rozpis zápasů'!$F$3:$F$162,$C25,'Rozpis zápasů'!$E$3:$E$162,"&lt;&gt;N")+COUNTIFS('Rozpis zápasů'!$G$3:$G$162,$C25,'Rozpis zápasů'!$E$3:$E$162,"&lt;&gt;N"))=0,"",SUMIF('Rozpis zápasů'!$F$3:$F$162,$C25,'Rozpis zápasů'!$L$3:$L$219)+SUMIF('Rozpis zápasů'!$G$3:$G$162,$C25,'Rozpis zápasů'!$M$3:$M$219))</f>
        <v>1</v>
      </c>
      <c r="X25" s="1525">
        <f>IF((COUNTIFS('Rozpis zápasů'!$F$3:$F$162,$C25,'Rozpis zápasů'!$E$3:$E$162,"&lt;&gt;N")+COUNTIFS('Rozpis zápasů'!$G$3:$G$162,$C25,'Rozpis zápasů'!$E$3:$E$162,"&lt;&gt;N"))=0,"",SUMIF('Rozpis zápasů'!$F$3:$F$162,$C25,'Rozpis zápasů'!$M$3:$M$219)+SUMIF('Rozpis zápasů'!$G$3:$G$162,$C25,'Rozpis zápasů'!$L$3:$L$219))</f>
        <v>4</v>
      </c>
      <c r="Y25" s="1523">
        <f>IF((COUNTIFS('Rozpis zápasů'!$F$3:$F$162,$C25,'Rozpis zápasů'!$E$3:$E$162,"&lt;&gt;N")+COUNTIFS('Rozpis zápasů'!$G$3:$G$162,$C25,'Rozpis zápasů'!$E$3:$E$162,"&lt;&gt;N"))=0,"",SUMIF('Rozpis zápasů'!$F$3:$F$162,$C25,'Rozpis zápasů'!$H$3:$H$219)+SUMIF('Rozpis zápasů'!$G$3:$G$162,$C25,'Rozpis zápasů'!$I$3:$I$219))</f>
        <v>3</v>
      </c>
      <c r="Z25" s="1524">
        <f>IF((COUNTIFS('Rozpis zápasů'!$F$3:$F$162,$C25,'Rozpis zápasů'!$E$3:$E$162,"&lt;&gt;N")+COUNTIFS('Rozpis zápasů'!$G$3:$G$162,$C25,'Rozpis zápasů'!$E$3:$E$162,"&lt;&gt;N"))=0,"",SUMIF('Rozpis zápasů'!$F$3:$F$162,$C25,'Rozpis zápasů'!$I$3:$I$219)+SUMIF('Rozpis zápasů'!$G$3:$G$162,$C25,'Rozpis zápasů'!$H$3:$H$219))</f>
        <v>8</v>
      </c>
      <c r="AA25" s="1526">
        <f t="shared" si="5"/>
        <v>-5</v>
      </c>
      <c r="AB25" s="661">
        <f ca="1">VLOOKUP($C25,Tabulka!$B$4:$Z$239,22,0)</f>
        <v>5</v>
      </c>
      <c r="AC25" s="739">
        <f t="shared" si="6"/>
        <v>45</v>
      </c>
      <c r="AD25" s="739">
        <f t="shared" si="7"/>
        <v>6</v>
      </c>
      <c r="AE25" s="739">
        <f t="shared" si="8"/>
        <v>49</v>
      </c>
      <c r="AF25" s="739">
        <f t="shared" si="9"/>
        <v>9</v>
      </c>
      <c r="AG25" s="739">
        <f t="shared" si="10"/>
        <v>51</v>
      </c>
      <c r="AH25" s="739">
        <f t="shared" ca="1" si="11"/>
        <v>61</v>
      </c>
      <c r="AI25" s="1688">
        <f t="shared" ca="1" si="12"/>
        <v>5455161</v>
      </c>
      <c r="AJ25" s="1692">
        <f t="shared" ca="1" si="13"/>
        <v>53</v>
      </c>
      <c r="AK25" s="1604">
        <f t="shared" ca="1" si="14"/>
        <v>1</v>
      </c>
    </row>
    <row r="26" spans="1:37" x14ac:dyDescent="0.25">
      <c r="A26" s="414" t="str">
        <f ca="1">CONCATENATE(S26,"_",COUNTIF(S$4:S26,S26))</f>
        <v>70_1</v>
      </c>
      <c r="B26" s="414" t="str">
        <f ca="1">CONCATENATE(T26,"_",COUNTIF(T$4:T26,T26))</f>
        <v>67_1</v>
      </c>
      <c r="C26" s="404">
        <v>36</v>
      </c>
      <c r="D26" s="364" t="s">
        <v>895</v>
      </c>
      <c r="E26" s="400" t="s">
        <v>922</v>
      </c>
      <c r="F26" s="400" t="s">
        <v>867</v>
      </c>
      <c r="G26" s="400" t="str">
        <f t="shared" si="4"/>
        <v>Nový/ 
Onufer</v>
      </c>
      <c r="H26" s="363">
        <f ca="1">IF((COUNTIFS('Rozpis zápasů'!$F$3:$F$214,$C26,'Rozpis zápasů'!$E$3:$E$214,"&lt;&gt;N")+COUNTIFS('Rozpis zápasů'!$G$3:$G$214,$C26,'Rozpis zápasů'!$E$3:$E$214,"&lt;&gt;N"))=0,"",COUNTIFS('Rozpis zápasů'!$F$3:$F$214,$C26,'Rozpis zápasů'!$E$3:$E$214,"&lt;&gt;N")+COUNTIFS('Rozpis zápasů'!$G$3:$G$214,$C26,'Rozpis zápasů'!$E$3:$E$214,"&lt;&gt;N"))</f>
        <v>5</v>
      </c>
      <c r="I26" s="363">
        <f ca="1">COUNTIF('Rozpis zápasů'!$F$163:$G$214,$C26)</f>
        <v>0</v>
      </c>
      <c r="J26" s="363">
        <f ca="1">IF((COUNTIFS('Rozpis zápasů'!$F$3:$F$214,$C26,'Rozpis zápasů'!$E$3:$E$214,"&lt;&gt;N")+COUNTIFS('Rozpis zápasů'!$G$3:$G$214,$C26,'Rozpis zápasů'!$E$3:$E$214,"&lt;&gt;N"))=0,"",SUMIF('Rozpis zápasů'!$F$3:$F$214,$C26,'Rozpis zápasů'!$L$3:$L$219)+SUMIF('Rozpis zápasů'!$G$3:$G$214,$C26,'Rozpis zápasů'!$M$3:$M$219))</f>
        <v>0</v>
      </c>
      <c r="K26" s="395">
        <f ca="1">IF((COUNTIFS('Rozpis zápasů'!$F$3:$F$214,$C26,'Rozpis zápasů'!$E$3:$E$214,"&lt;&gt;N")+COUNTIFS('Rozpis zápasů'!$G$3:$G$214,$C26,'Rozpis zápasů'!$E$3:$E$214,"&lt;&gt;N"))=0,"",SUMIF('Rozpis zápasů'!$F$3:$F$214,$C26,'Rozpis zápasů'!$M$3:$M$219)+SUMIF('Rozpis zápasů'!$G$3:$G$214,$C26,'Rozpis zápasů'!$L$3:$L$219))</f>
        <v>5</v>
      </c>
      <c r="L26" s="392">
        <f ca="1">SUMIF('Rozpis zápasů'!$F$3:$F$214,$C26,'Rozpis zápasů'!$X$3:$X$214)+SUMIF('Rozpis zápasů'!$G$3:$G$214,$C26,'Rozpis zápasů'!$Y$3:$Y$214)</f>
        <v>8</v>
      </c>
      <c r="M26" s="397">
        <f ca="1">SUMIF('Rozpis zápasů'!$G$3:$G$214,$C26,'Rozpis zápasů'!$X$3:$X$214)+SUMIF('Rozpis zápasů'!$F$3:$F$214,$C26,'Rozpis zápasů'!$Y$3:$Y$214)</f>
        <v>26</v>
      </c>
      <c r="N26" s="732">
        <f ca="1">SUMIF('Rozpis zápasů'!$F$3:$F$214,$C26,'Rozpis zápasů'!$Z$3:$Z$214)+SUMIF('Rozpis zápasů'!$G$3:$G$214,$C26,'Rozpis zápasů'!$AA$3:$AA$214)</f>
        <v>47</v>
      </c>
      <c r="O26" s="393">
        <f ca="1">SUMIF('Rozpis zápasů'!$G$3:$G$214,$C26,'Rozpis zápasů'!$Z$3:$Z$214)+SUMIF('Rozpis zápasů'!$F$3:$F$214,$C26,'Rozpis zápasů'!$AA$3:$AA$214)</f>
        <v>49</v>
      </c>
      <c r="P26" s="367">
        <f t="shared" ca="1" si="15"/>
        <v>0.1702127659574468</v>
      </c>
      <c r="Q26" s="367">
        <f t="shared" ca="1" si="16"/>
        <v>0.46938775510204084</v>
      </c>
      <c r="R26" s="602">
        <f t="shared" ca="1" si="17"/>
        <v>0.32291666666666669</v>
      </c>
      <c r="S26" s="604">
        <f t="shared" ca="1" si="1"/>
        <v>70</v>
      </c>
      <c r="T26" s="397">
        <f t="shared" ca="1" si="2"/>
        <v>67</v>
      </c>
      <c r="U26" s="393">
        <f t="shared" ca="1" si="3"/>
        <v>70</v>
      </c>
      <c r="V26" s="1523">
        <f>IF((COUNTIFS('Rozpis zápasů'!$F$3:$F$162,$C26,'Rozpis zápasů'!$E$3:$E$162,"&lt;&gt;N")+COUNTIFS('Rozpis zápasů'!$G$3:$G$162,$C26,'Rozpis zápasů'!$E$3:$E$162,"&lt;&gt;N"))=0,"",COUNTIFS('Rozpis zápasů'!$F$3:$F$162,$C26,'Rozpis zápasů'!$E$3:$E$162,"&lt;&gt;N")+COUNTIFS('Rozpis zápasů'!$G$3:$G$162,$C26,'Rozpis zápasů'!$E$3:$E$162,"&lt;&gt;N"))</f>
        <v>5</v>
      </c>
      <c r="W26" s="1524">
        <f>IF((COUNTIFS('Rozpis zápasů'!$F$3:$F$162,$C26,'Rozpis zápasů'!$E$3:$E$162,"&lt;&gt;N")+COUNTIFS('Rozpis zápasů'!$G$3:$G$162,$C26,'Rozpis zápasů'!$E$3:$E$162,"&lt;&gt;N"))=0,"",SUMIF('Rozpis zápasů'!$F$3:$F$162,$C26,'Rozpis zápasů'!$L$3:$L$219)+SUMIF('Rozpis zápasů'!$G$3:$G$162,$C26,'Rozpis zápasů'!$M$3:$M$219))</f>
        <v>0</v>
      </c>
      <c r="X26" s="1525">
        <f>IF((COUNTIFS('Rozpis zápasů'!$F$3:$F$162,$C26,'Rozpis zápasů'!$E$3:$E$162,"&lt;&gt;N")+COUNTIFS('Rozpis zápasů'!$G$3:$G$162,$C26,'Rozpis zápasů'!$E$3:$E$162,"&lt;&gt;N"))=0,"",SUMIF('Rozpis zápasů'!$F$3:$F$162,$C26,'Rozpis zápasů'!$M$3:$M$219)+SUMIF('Rozpis zápasů'!$G$3:$G$162,$C26,'Rozpis zápasů'!$L$3:$L$219))</f>
        <v>5</v>
      </c>
      <c r="Y26" s="1523">
        <f>IF((COUNTIFS('Rozpis zápasů'!$F$3:$F$162,$C26,'Rozpis zápasů'!$E$3:$E$162,"&lt;&gt;N")+COUNTIFS('Rozpis zápasů'!$G$3:$G$162,$C26,'Rozpis zápasů'!$E$3:$E$162,"&lt;&gt;N"))=0,"",SUMIF('Rozpis zápasů'!$F$3:$F$162,$C26,'Rozpis zápasů'!$H$3:$H$219)+SUMIF('Rozpis zápasů'!$G$3:$G$162,$C26,'Rozpis zápasů'!$I$3:$I$219))</f>
        <v>1</v>
      </c>
      <c r="Z26" s="1524">
        <f>IF((COUNTIFS('Rozpis zápasů'!$F$3:$F$162,$C26,'Rozpis zápasů'!$E$3:$E$162,"&lt;&gt;N")+COUNTIFS('Rozpis zápasů'!$G$3:$G$162,$C26,'Rozpis zápasů'!$E$3:$E$162,"&lt;&gt;N"))=0,"",SUMIF('Rozpis zápasů'!$F$3:$F$162,$C26,'Rozpis zápasů'!$I$3:$I$219)+SUMIF('Rozpis zápasů'!$G$3:$G$162,$C26,'Rozpis zápasů'!$H$3:$H$219))</f>
        <v>10</v>
      </c>
      <c r="AA26" s="1526">
        <f t="shared" si="5"/>
        <v>-9</v>
      </c>
      <c r="AB26" s="661">
        <f ca="1">VLOOKUP($C26,Tabulka!$B$4:$Z$239,22,0)</f>
        <v>6</v>
      </c>
      <c r="AC26" s="739">
        <f t="shared" si="6"/>
        <v>57</v>
      </c>
      <c r="AD26" s="739">
        <f t="shared" si="7"/>
        <v>1</v>
      </c>
      <c r="AE26" s="739">
        <f t="shared" si="8"/>
        <v>63</v>
      </c>
      <c r="AF26" s="739">
        <f t="shared" si="9"/>
        <v>1</v>
      </c>
      <c r="AG26" s="739">
        <f t="shared" si="10"/>
        <v>65</v>
      </c>
      <c r="AH26" s="739">
        <f t="shared" ca="1" si="11"/>
        <v>65</v>
      </c>
      <c r="AI26" s="1688">
        <f t="shared" ca="1" si="12"/>
        <v>6576565</v>
      </c>
      <c r="AJ26" s="1692">
        <f t="shared" ca="1" si="13"/>
        <v>66</v>
      </c>
      <c r="AK26" s="1798">
        <f t="shared" ca="1" si="14"/>
        <v>1</v>
      </c>
    </row>
    <row r="27" spans="1:37" x14ac:dyDescent="0.25">
      <c r="A27" s="414" t="str">
        <f ca="1">CONCATENATE(S27,"_",COUNTIF(S$4:S27,S27))</f>
        <v>x_5</v>
      </c>
      <c r="B27" s="414" t="str">
        <f ca="1">CONCATENATE(T27,"_",COUNTIF(T$4:T27,T27))</f>
        <v>x_5</v>
      </c>
      <c r="C27" s="1529">
        <v>37</v>
      </c>
      <c r="D27" s="1530"/>
      <c r="E27" s="1531"/>
      <c r="F27" s="1531"/>
      <c r="G27" s="1531" t="str">
        <f t="shared" si="4"/>
        <v/>
      </c>
      <c r="H27" s="1532" t="str">
        <f ca="1">IF((COUNTIFS('Rozpis zápasů'!$F$3:$F$214,$C27,'Rozpis zápasů'!$E$3:$E$214,"&lt;&gt;N")+COUNTIFS('Rozpis zápasů'!$G$3:$G$214,$C27,'Rozpis zápasů'!$E$3:$E$214,"&lt;&gt;N"))=0,"",COUNTIFS('Rozpis zápasů'!$F$3:$F$214,$C27,'Rozpis zápasů'!$E$3:$E$214,"&lt;&gt;N")+COUNTIFS('Rozpis zápasů'!$G$3:$G$214,$C27,'Rozpis zápasů'!$E$3:$E$214,"&lt;&gt;N"))</f>
        <v/>
      </c>
      <c r="I27" s="1532">
        <f ca="1">COUNTIF('Rozpis zápasů'!$F$163:$G$214,$C27)</f>
        <v>0</v>
      </c>
      <c r="J27" s="1532" t="str">
        <f ca="1">IF((COUNTIFS('Rozpis zápasů'!$F$3:$F$214,$C27,'Rozpis zápasů'!$E$3:$E$214,"&lt;&gt;N")+COUNTIFS('Rozpis zápasů'!$G$3:$G$214,$C27,'Rozpis zápasů'!$E$3:$E$214,"&lt;&gt;N"))=0,"",SUMIF('Rozpis zápasů'!$F$3:$F$214,$C27,'Rozpis zápasů'!$L$3:$L$219)+SUMIF('Rozpis zápasů'!$G$3:$G$214,$C27,'Rozpis zápasů'!$M$3:$M$219))</f>
        <v/>
      </c>
      <c r="K27" s="1533" t="str">
        <f ca="1">IF((COUNTIFS('Rozpis zápasů'!$F$3:$F$214,$C27,'Rozpis zápasů'!$E$3:$E$214,"&lt;&gt;N")+COUNTIFS('Rozpis zápasů'!$G$3:$G$214,$C27,'Rozpis zápasů'!$E$3:$E$214,"&lt;&gt;N"))=0,"",SUMIF('Rozpis zápasů'!$F$3:$F$214,$C27,'Rozpis zápasů'!$M$3:$M$219)+SUMIF('Rozpis zápasů'!$G$3:$G$214,$C27,'Rozpis zápasů'!$L$3:$L$219))</f>
        <v/>
      </c>
      <c r="L27" s="1534">
        <f ca="1">SUMIF('Rozpis zápasů'!$F$3:$F$214,$C27,'Rozpis zápasů'!$X$3:$X$214)+SUMIF('Rozpis zápasů'!$G$3:$G$214,$C27,'Rozpis zápasů'!$Y$3:$Y$214)</f>
        <v>0</v>
      </c>
      <c r="M27" s="1535">
        <f ca="1">SUMIF('Rozpis zápasů'!$G$3:$G$214,$C27,'Rozpis zápasů'!$X$3:$X$214)+SUMIF('Rozpis zápasů'!$F$3:$F$214,$C27,'Rozpis zápasů'!$Y$3:$Y$214)</f>
        <v>0</v>
      </c>
      <c r="N27" s="1536">
        <f ca="1">SUMIF('Rozpis zápasů'!$F$3:$F$214,$C27,'Rozpis zápasů'!$Z$3:$Z$214)+SUMIF('Rozpis zápasů'!$G$3:$G$214,$C27,'Rozpis zápasů'!$AA$3:$AA$214)</f>
        <v>0</v>
      </c>
      <c r="O27" s="1533">
        <f ca="1">SUMIF('Rozpis zápasů'!$G$3:$G$214,$C27,'Rozpis zápasů'!$Z$3:$Z$214)+SUMIF('Rozpis zápasů'!$F$3:$F$214,$C27,'Rozpis zápasů'!$AA$3:$AA$214)</f>
        <v>0</v>
      </c>
      <c r="P27" s="1537" t="str">
        <f t="shared" ca="1" si="15"/>
        <v/>
      </c>
      <c r="Q27" s="1537" t="str">
        <f t="shared" ca="1" si="16"/>
        <v/>
      </c>
      <c r="R27" s="1538" t="str">
        <f t="shared" ca="1" si="17"/>
        <v/>
      </c>
      <c r="S27" s="1539" t="str">
        <f t="shared" ca="1" si="1"/>
        <v>x</v>
      </c>
      <c r="T27" s="1535" t="str">
        <f t="shared" ca="1" si="2"/>
        <v>x</v>
      </c>
      <c r="U27" s="1533" t="str">
        <f t="shared" ca="1" si="3"/>
        <v>x</v>
      </c>
      <c r="V27" s="1540" t="str">
        <f>IF((COUNTIFS('Rozpis zápasů'!$F$3:$F$162,$C27,'Rozpis zápasů'!$E$3:$E$162,"&lt;&gt;N")+COUNTIFS('Rozpis zápasů'!$G$3:$G$162,$C27,'Rozpis zápasů'!$E$3:$E$162,"&lt;&gt;N"))=0,"",COUNTIFS('Rozpis zápasů'!$F$3:$F$162,$C27,'Rozpis zápasů'!$E$3:$E$162,"&lt;&gt;N")+COUNTIFS('Rozpis zápasů'!$G$3:$G$162,$C27,'Rozpis zápasů'!$E$3:$E$162,"&lt;&gt;N"))</f>
        <v/>
      </c>
      <c r="W27" s="1541" t="str">
        <f>IF((COUNTIFS('Rozpis zápasů'!$F$3:$F$162,$C27,'Rozpis zápasů'!$E$3:$E$162,"&lt;&gt;N")+COUNTIFS('Rozpis zápasů'!$G$3:$G$162,$C27,'Rozpis zápasů'!$E$3:$E$162,"&lt;&gt;N"))=0,"",SUMIF('Rozpis zápasů'!$F$3:$F$162,$C27,'Rozpis zápasů'!$L$3:$L$219)+SUMIF('Rozpis zápasů'!$G$3:$G$162,$C27,'Rozpis zápasů'!$M$3:$M$219))</f>
        <v/>
      </c>
      <c r="X27" s="1542" t="str">
        <f>IF((COUNTIFS('Rozpis zápasů'!$F$3:$F$162,$C27,'Rozpis zápasů'!$E$3:$E$162,"&lt;&gt;N")+COUNTIFS('Rozpis zápasů'!$G$3:$G$162,$C27,'Rozpis zápasů'!$E$3:$E$162,"&lt;&gt;N"))=0,"",SUMIF('Rozpis zápasů'!$F$3:$F$162,$C27,'Rozpis zápasů'!$M$3:$M$219)+SUMIF('Rozpis zápasů'!$G$3:$G$162,$C27,'Rozpis zápasů'!$L$3:$L$219))</f>
        <v/>
      </c>
      <c r="Y27" s="1540" t="str">
        <f>IF((COUNTIFS('Rozpis zápasů'!$F$3:$F$162,$C27,'Rozpis zápasů'!$E$3:$E$162,"&lt;&gt;N")+COUNTIFS('Rozpis zápasů'!$G$3:$G$162,$C27,'Rozpis zápasů'!$E$3:$E$162,"&lt;&gt;N"))=0,"",SUMIF('Rozpis zápasů'!$F$3:$F$162,$C27,'Rozpis zápasů'!$H$3:$H$219)+SUMIF('Rozpis zápasů'!$G$3:$G$162,$C27,'Rozpis zápasů'!$I$3:$I$219))</f>
        <v/>
      </c>
      <c r="Z27" s="1541" t="str">
        <f>IF((COUNTIFS('Rozpis zápasů'!$F$3:$F$162,$C27,'Rozpis zápasů'!$E$3:$E$162,"&lt;&gt;N")+COUNTIFS('Rozpis zápasů'!$G$3:$G$162,$C27,'Rozpis zápasů'!$E$3:$E$162,"&lt;&gt;N"))=0,"",SUMIF('Rozpis zápasů'!$F$3:$F$162,$C27,'Rozpis zápasů'!$I$3:$I$219)+SUMIF('Rozpis zápasů'!$G$3:$G$162,$C27,'Rozpis zápasů'!$H$3:$H$219))</f>
        <v/>
      </c>
      <c r="AA27" s="1543" t="str">
        <f t="shared" si="5"/>
        <v/>
      </c>
      <c r="AB27" s="1685" t="str">
        <f>VLOOKUP($C27,Tabulka!$B$4:$Z$239,22,0)</f>
        <v/>
      </c>
      <c r="AC27" s="1686" t="str">
        <f t="shared" si="6"/>
        <v/>
      </c>
      <c r="AD27" s="1686" t="str">
        <f t="shared" si="7"/>
        <v/>
      </c>
      <c r="AE27" s="1686" t="str">
        <f t="shared" si="8"/>
        <v/>
      </c>
      <c r="AF27" s="1686" t="str">
        <f t="shared" si="9"/>
        <v/>
      </c>
      <c r="AG27" s="1686" t="str">
        <f t="shared" si="10"/>
        <v/>
      </c>
      <c r="AH27" s="1686" t="str">
        <f t="shared" ca="1" si="11"/>
        <v/>
      </c>
      <c r="AI27" s="1694" t="str">
        <f t="shared" ca="1" si="12"/>
        <v/>
      </c>
      <c r="AJ27" s="1693" t="str">
        <f t="shared" ca="1" si="13"/>
        <v/>
      </c>
      <c r="AK27" s="1690">
        <f t="shared" ca="1" si="14"/>
        <v>62</v>
      </c>
    </row>
    <row r="28" spans="1:37" x14ac:dyDescent="0.25">
      <c r="A28" s="414" t="str">
        <f ca="1">CONCATENATE(S28,"_",COUNTIF(S$4:S28,S28))</f>
        <v>x_6</v>
      </c>
      <c r="B28" s="414" t="str">
        <f ca="1">CONCATENATE(T28,"_",COUNTIF(T$4:T28,T28))</f>
        <v>x_6</v>
      </c>
      <c r="C28" s="1529">
        <v>38</v>
      </c>
      <c r="D28" s="1530"/>
      <c r="E28" s="1531"/>
      <c r="F28" s="1531"/>
      <c r="G28" s="1531" t="str">
        <f t="shared" si="4"/>
        <v/>
      </c>
      <c r="H28" s="1532" t="str">
        <f ca="1">IF((COUNTIFS('Rozpis zápasů'!$F$3:$F$214,$C28,'Rozpis zápasů'!$E$3:$E$214,"&lt;&gt;N")+COUNTIFS('Rozpis zápasů'!$G$3:$G$214,$C28,'Rozpis zápasů'!$E$3:$E$214,"&lt;&gt;N"))=0,"",COUNTIFS('Rozpis zápasů'!$F$3:$F$214,$C28,'Rozpis zápasů'!$E$3:$E$214,"&lt;&gt;N")+COUNTIFS('Rozpis zápasů'!$G$3:$G$214,$C28,'Rozpis zápasů'!$E$3:$E$214,"&lt;&gt;N"))</f>
        <v/>
      </c>
      <c r="I28" s="1532">
        <f ca="1">COUNTIF('Rozpis zápasů'!$F$163:$G$214,$C28)</f>
        <v>0</v>
      </c>
      <c r="J28" s="1532" t="str">
        <f ca="1">IF((COUNTIFS('Rozpis zápasů'!$F$3:$F$214,$C28,'Rozpis zápasů'!$E$3:$E$214,"&lt;&gt;N")+COUNTIFS('Rozpis zápasů'!$G$3:$G$214,$C28,'Rozpis zápasů'!$E$3:$E$214,"&lt;&gt;N"))=0,"",SUMIF('Rozpis zápasů'!$F$3:$F$214,$C28,'Rozpis zápasů'!$L$3:$L$219)+SUMIF('Rozpis zápasů'!$G$3:$G$214,$C28,'Rozpis zápasů'!$M$3:$M$219))</f>
        <v/>
      </c>
      <c r="K28" s="1533" t="str">
        <f ca="1">IF((COUNTIFS('Rozpis zápasů'!$F$3:$F$214,$C28,'Rozpis zápasů'!$E$3:$E$214,"&lt;&gt;N")+COUNTIFS('Rozpis zápasů'!$G$3:$G$214,$C28,'Rozpis zápasů'!$E$3:$E$214,"&lt;&gt;N"))=0,"",SUMIF('Rozpis zápasů'!$F$3:$F$214,$C28,'Rozpis zápasů'!$M$3:$M$219)+SUMIF('Rozpis zápasů'!$G$3:$G$214,$C28,'Rozpis zápasů'!$L$3:$L$219))</f>
        <v/>
      </c>
      <c r="L28" s="1534">
        <f ca="1">SUMIF('Rozpis zápasů'!$F$3:$F$214,$C28,'Rozpis zápasů'!$X$3:$X$214)+SUMIF('Rozpis zápasů'!$G$3:$G$214,$C28,'Rozpis zápasů'!$Y$3:$Y$214)</f>
        <v>0</v>
      </c>
      <c r="M28" s="1535">
        <f ca="1">SUMIF('Rozpis zápasů'!$G$3:$G$214,$C28,'Rozpis zápasů'!$X$3:$X$214)+SUMIF('Rozpis zápasů'!$F$3:$F$214,$C28,'Rozpis zápasů'!$Y$3:$Y$214)</f>
        <v>0</v>
      </c>
      <c r="N28" s="1536">
        <f ca="1">SUMIF('Rozpis zápasů'!$F$3:$F$214,$C28,'Rozpis zápasů'!$Z$3:$Z$214)+SUMIF('Rozpis zápasů'!$G$3:$G$214,$C28,'Rozpis zápasů'!$AA$3:$AA$214)</f>
        <v>0</v>
      </c>
      <c r="O28" s="1533">
        <f ca="1">SUMIF('Rozpis zápasů'!$G$3:$G$214,$C28,'Rozpis zápasů'!$Z$3:$Z$214)+SUMIF('Rozpis zápasů'!$F$3:$F$214,$C28,'Rozpis zápasů'!$AA$3:$AA$214)</f>
        <v>0</v>
      </c>
      <c r="P28" s="1537" t="str">
        <f t="shared" ca="1" si="15"/>
        <v/>
      </c>
      <c r="Q28" s="1537" t="str">
        <f t="shared" ca="1" si="16"/>
        <v/>
      </c>
      <c r="R28" s="1538" t="str">
        <f t="shared" ca="1" si="17"/>
        <v/>
      </c>
      <c r="S28" s="1539" t="str">
        <f t="shared" ca="1" si="1"/>
        <v>x</v>
      </c>
      <c r="T28" s="1535" t="str">
        <f t="shared" ca="1" si="2"/>
        <v>x</v>
      </c>
      <c r="U28" s="1533" t="str">
        <f t="shared" ca="1" si="3"/>
        <v>x</v>
      </c>
      <c r="V28" s="1540" t="str">
        <f>IF((COUNTIFS('Rozpis zápasů'!$F$3:$F$162,$C28,'Rozpis zápasů'!$E$3:$E$162,"&lt;&gt;N")+COUNTIFS('Rozpis zápasů'!$G$3:$G$162,$C28,'Rozpis zápasů'!$E$3:$E$162,"&lt;&gt;N"))=0,"",COUNTIFS('Rozpis zápasů'!$F$3:$F$162,$C28,'Rozpis zápasů'!$E$3:$E$162,"&lt;&gt;N")+COUNTIFS('Rozpis zápasů'!$G$3:$G$162,$C28,'Rozpis zápasů'!$E$3:$E$162,"&lt;&gt;N"))</f>
        <v/>
      </c>
      <c r="W28" s="1541" t="str">
        <f>IF((COUNTIFS('Rozpis zápasů'!$F$3:$F$162,$C28,'Rozpis zápasů'!$E$3:$E$162,"&lt;&gt;N")+COUNTIFS('Rozpis zápasů'!$G$3:$G$162,$C28,'Rozpis zápasů'!$E$3:$E$162,"&lt;&gt;N"))=0,"",SUMIF('Rozpis zápasů'!$F$3:$F$162,$C28,'Rozpis zápasů'!$L$3:$L$219)+SUMIF('Rozpis zápasů'!$G$3:$G$162,$C28,'Rozpis zápasů'!$M$3:$M$219))</f>
        <v/>
      </c>
      <c r="X28" s="1542" t="str">
        <f>IF((COUNTIFS('Rozpis zápasů'!$F$3:$F$162,$C28,'Rozpis zápasů'!$E$3:$E$162,"&lt;&gt;N")+COUNTIFS('Rozpis zápasů'!$G$3:$G$162,$C28,'Rozpis zápasů'!$E$3:$E$162,"&lt;&gt;N"))=0,"",SUMIF('Rozpis zápasů'!$F$3:$F$162,$C28,'Rozpis zápasů'!$M$3:$M$219)+SUMIF('Rozpis zápasů'!$G$3:$G$162,$C28,'Rozpis zápasů'!$L$3:$L$219))</f>
        <v/>
      </c>
      <c r="Y28" s="1540" t="str">
        <f>IF((COUNTIFS('Rozpis zápasů'!$F$3:$F$162,$C28,'Rozpis zápasů'!$E$3:$E$162,"&lt;&gt;N")+COUNTIFS('Rozpis zápasů'!$G$3:$G$162,$C28,'Rozpis zápasů'!$E$3:$E$162,"&lt;&gt;N"))=0,"",SUMIF('Rozpis zápasů'!$F$3:$F$162,$C28,'Rozpis zápasů'!$H$3:$H$219)+SUMIF('Rozpis zápasů'!$G$3:$G$162,$C28,'Rozpis zápasů'!$I$3:$I$219))</f>
        <v/>
      </c>
      <c r="Z28" s="1541" t="str">
        <f>IF((COUNTIFS('Rozpis zápasů'!$F$3:$F$162,$C28,'Rozpis zápasů'!$E$3:$E$162,"&lt;&gt;N")+COUNTIFS('Rozpis zápasů'!$G$3:$G$162,$C28,'Rozpis zápasů'!$E$3:$E$162,"&lt;&gt;N"))=0,"",SUMIF('Rozpis zápasů'!$F$3:$F$162,$C28,'Rozpis zápasů'!$I$3:$I$219)+SUMIF('Rozpis zápasů'!$G$3:$G$162,$C28,'Rozpis zápasů'!$H$3:$H$219))</f>
        <v/>
      </c>
      <c r="AA28" s="1543" t="str">
        <f t="shared" si="5"/>
        <v/>
      </c>
      <c r="AB28" s="1685" t="str">
        <f>VLOOKUP($C28,Tabulka!$B$4:$Z$239,22,0)</f>
        <v/>
      </c>
      <c r="AC28" s="1686" t="str">
        <f t="shared" si="6"/>
        <v/>
      </c>
      <c r="AD28" s="1686" t="str">
        <f t="shared" si="7"/>
        <v/>
      </c>
      <c r="AE28" s="1686" t="str">
        <f t="shared" si="8"/>
        <v/>
      </c>
      <c r="AF28" s="1686" t="str">
        <f t="shared" si="9"/>
        <v/>
      </c>
      <c r="AG28" s="1686" t="str">
        <f t="shared" si="10"/>
        <v/>
      </c>
      <c r="AH28" s="1686" t="str">
        <f t="shared" ca="1" si="11"/>
        <v/>
      </c>
      <c r="AI28" s="1694" t="str">
        <f t="shared" ca="1" si="12"/>
        <v/>
      </c>
      <c r="AJ28" s="1693" t="str">
        <f t="shared" ca="1" si="13"/>
        <v/>
      </c>
      <c r="AK28" s="1690">
        <f t="shared" ca="1" si="14"/>
        <v>62</v>
      </c>
    </row>
    <row r="29" spans="1:37" x14ac:dyDescent="0.25">
      <c r="A29" s="414" t="str">
        <f ca="1">CONCATENATE(S29,"_",COUNTIF(S$4:S29,S29))</f>
        <v>26_1</v>
      </c>
      <c r="B29" s="414" t="str">
        <f ca="1">CONCATENATE(T29,"_",COUNTIF(T$4:T29,T29))</f>
        <v>15_1</v>
      </c>
      <c r="C29" s="405">
        <v>41</v>
      </c>
      <c r="D29" s="366" t="s">
        <v>923</v>
      </c>
      <c r="E29" s="401" t="s">
        <v>863</v>
      </c>
      <c r="F29" s="401" t="s">
        <v>822</v>
      </c>
      <c r="G29" s="401" t="str">
        <f t="shared" si="4"/>
        <v>Chudomský/ 
Ryšavý</v>
      </c>
      <c r="H29" s="365">
        <f ca="1">IF((COUNTIFS('Rozpis zápasů'!$F$3:$F$214,$C29,'Rozpis zápasů'!$E$3:$E$214,"&lt;&gt;N")+COUNTIFS('Rozpis zápasů'!$G$3:$G$214,$C29,'Rozpis zápasů'!$E$3:$E$214,"&lt;&gt;N"))=0,"",COUNTIFS('Rozpis zápasů'!$F$3:$F$214,$C29,'Rozpis zápasů'!$E$3:$E$214,"&lt;&gt;N")+COUNTIFS('Rozpis zápasů'!$G$3:$G$214,$C29,'Rozpis zápasů'!$E$3:$E$214,"&lt;&gt;N"))</f>
        <v>7</v>
      </c>
      <c r="I29" s="365">
        <f ca="1">COUNTIF('Rozpis zápasů'!$F$163:$G$214,$C29)</f>
        <v>2</v>
      </c>
      <c r="J29" s="365">
        <f ca="1">IF((COUNTIFS('Rozpis zápasů'!$F$3:$F$214,$C29,'Rozpis zápasů'!$E$3:$E$214,"&lt;&gt;N")+COUNTIFS('Rozpis zápasů'!$G$3:$G$214,$C29,'Rozpis zápasů'!$E$3:$E$214,"&lt;&gt;N"))=0,"",SUMIF('Rozpis zápasů'!$F$3:$F$214,$C29,'Rozpis zápasů'!$L$3:$L$219)+SUMIF('Rozpis zápasů'!$G$3:$G$214,$C29,'Rozpis zápasů'!$M$3:$M$219))</f>
        <v>4</v>
      </c>
      <c r="K29" s="396">
        <f ca="1">IF((COUNTIFS('Rozpis zápasů'!$F$3:$F$214,$C29,'Rozpis zápasů'!$E$3:$E$214,"&lt;&gt;N")+COUNTIFS('Rozpis zápasů'!$G$3:$G$214,$C29,'Rozpis zápasů'!$E$3:$E$214,"&lt;&gt;N"))=0,"",SUMIF('Rozpis zápasů'!$F$3:$F$214,$C29,'Rozpis zápasů'!$M$3:$M$219)+SUMIF('Rozpis zápasů'!$G$3:$G$214,$C29,'Rozpis zápasů'!$L$3:$L$219))</f>
        <v>3</v>
      </c>
      <c r="L29" s="392">
        <f ca="1">SUMIF('Rozpis zápasů'!$F$3:$F$214,$C29,'Rozpis zápasů'!$X$3:$X$214)+SUMIF('Rozpis zápasů'!$G$3:$G$214,$C29,'Rozpis zápasů'!$Y$3:$Y$214)</f>
        <v>32</v>
      </c>
      <c r="M29" s="397">
        <f ca="1">SUMIF('Rozpis zápasů'!$G$3:$G$214,$C29,'Rozpis zápasů'!$X$3:$X$214)+SUMIF('Rozpis zápasů'!$F$3:$F$214,$C29,'Rozpis zápasů'!$Y$3:$Y$214)</f>
        <v>25</v>
      </c>
      <c r="N29" s="732">
        <f ca="1">SUMIF('Rozpis zápasů'!$F$3:$F$214,$C29,'Rozpis zápasů'!$Z$3:$Z$214)+SUMIF('Rozpis zápasů'!$G$3:$G$214,$C29,'Rozpis zápasů'!$AA$3:$AA$214)</f>
        <v>75</v>
      </c>
      <c r="O29" s="393">
        <f ca="1">SUMIF('Rozpis zápasů'!$G$3:$G$214,$C29,'Rozpis zápasů'!$Z$3:$Z$214)+SUMIF('Rozpis zápasů'!$F$3:$F$214,$C29,'Rozpis zápasů'!$AA$3:$AA$214)</f>
        <v>76</v>
      </c>
      <c r="P29" s="367">
        <f t="shared" ca="1" si="15"/>
        <v>0.42666666666666669</v>
      </c>
      <c r="Q29" s="367">
        <f t="shared" ca="1" si="16"/>
        <v>0.67105263157894735</v>
      </c>
      <c r="R29" s="602">
        <f t="shared" ca="1" si="17"/>
        <v>0.54966887417218546</v>
      </c>
      <c r="S29" s="604">
        <f t="shared" ca="1" si="1"/>
        <v>26</v>
      </c>
      <c r="T29" s="397">
        <f t="shared" ca="1" si="2"/>
        <v>15</v>
      </c>
      <c r="U29" s="393">
        <f t="shared" ca="1" si="3"/>
        <v>19</v>
      </c>
      <c r="V29" s="1523">
        <f>IF((COUNTIFS('Rozpis zápasů'!$F$3:$F$162,$C29,'Rozpis zápasů'!$E$3:$E$162,"&lt;&gt;N")+COUNTIFS('Rozpis zápasů'!$G$3:$G$162,$C29,'Rozpis zápasů'!$E$3:$E$162,"&lt;&gt;N"))=0,"",COUNTIFS('Rozpis zápasů'!$F$3:$F$162,$C29,'Rozpis zápasů'!$E$3:$E$162,"&lt;&gt;N")+COUNTIFS('Rozpis zápasů'!$G$3:$G$162,$C29,'Rozpis zápasů'!$E$3:$E$162,"&lt;&gt;N"))</f>
        <v>5</v>
      </c>
      <c r="W29" s="1524">
        <f>IF((COUNTIFS('Rozpis zápasů'!$F$3:$F$162,$C29,'Rozpis zápasů'!$E$3:$E$162,"&lt;&gt;N")+COUNTIFS('Rozpis zápasů'!$G$3:$G$162,$C29,'Rozpis zápasů'!$E$3:$E$162,"&lt;&gt;N"))=0,"",SUMIF('Rozpis zápasů'!$F$3:$F$162,$C29,'Rozpis zápasů'!$L$3:$L$219)+SUMIF('Rozpis zápasů'!$G$3:$G$162,$C29,'Rozpis zápasů'!$M$3:$M$219))</f>
        <v>3</v>
      </c>
      <c r="X29" s="1525">
        <f>IF((COUNTIFS('Rozpis zápasů'!$F$3:$F$162,$C29,'Rozpis zápasů'!$E$3:$E$162,"&lt;&gt;N")+COUNTIFS('Rozpis zápasů'!$G$3:$G$162,$C29,'Rozpis zápasů'!$E$3:$E$162,"&lt;&gt;N"))=0,"",SUMIF('Rozpis zápasů'!$F$3:$F$162,$C29,'Rozpis zápasů'!$M$3:$M$219)+SUMIF('Rozpis zápasů'!$G$3:$G$162,$C29,'Rozpis zápasů'!$L$3:$L$219))</f>
        <v>2</v>
      </c>
      <c r="Y29" s="1523">
        <f>IF((COUNTIFS('Rozpis zápasů'!$F$3:$F$162,$C29,'Rozpis zápasů'!$E$3:$E$162,"&lt;&gt;N")+COUNTIFS('Rozpis zápasů'!$G$3:$G$162,$C29,'Rozpis zápasů'!$E$3:$E$162,"&lt;&gt;N"))=0,"",SUMIF('Rozpis zápasů'!$F$3:$F$162,$C29,'Rozpis zápasů'!$H$3:$H$219)+SUMIF('Rozpis zápasů'!$G$3:$G$162,$C29,'Rozpis zápasů'!$I$3:$I$219))</f>
        <v>8</v>
      </c>
      <c r="Z29" s="1524">
        <f>IF((COUNTIFS('Rozpis zápasů'!$F$3:$F$162,$C29,'Rozpis zápasů'!$E$3:$E$162,"&lt;&gt;N")+COUNTIFS('Rozpis zápasů'!$G$3:$G$162,$C29,'Rozpis zápasů'!$E$3:$E$162,"&lt;&gt;N"))=0,"",SUMIF('Rozpis zápasů'!$F$3:$F$162,$C29,'Rozpis zápasů'!$I$3:$I$219)+SUMIF('Rozpis zápasů'!$G$3:$G$162,$C29,'Rozpis zápasů'!$H$3:$H$219))</f>
        <v>4</v>
      </c>
      <c r="AA29" s="1526">
        <f t="shared" si="5"/>
        <v>4</v>
      </c>
      <c r="AB29" s="661">
        <f ca="1">VLOOKUP($C29,Tabulka!$B$4:$Z$239,22,0)</f>
        <v>3</v>
      </c>
      <c r="AC29" s="739">
        <f t="shared" si="6"/>
        <v>16</v>
      </c>
      <c r="AD29" s="739">
        <f t="shared" si="7"/>
        <v>30</v>
      </c>
      <c r="AE29" s="739">
        <f t="shared" si="8"/>
        <v>8</v>
      </c>
      <c r="AF29" s="739">
        <f t="shared" si="9"/>
        <v>40</v>
      </c>
      <c r="AG29" s="739">
        <f t="shared" si="10"/>
        <v>14</v>
      </c>
      <c r="AH29" s="739">
        <f t="shared" ca="1" si="11"/>
        <v>18</v>
      </c>
      <c r="AI29" s="1688">
        <f t="shared" ca="1" si="12"/>
        <v>3161418</v>
      </c>
      <c r="AJ29" s="1692">
        <f t="shared" ca="1" si="13"/>
        <v>25</v>
      </c>
      <c r="AK29" s="1604">
        <f t="shared" ca="1" si="14"/>
        <v>1</v>
      </c>
    </row>
    <row r="30" spans="1:37" x14ac:dyDescent="0.25">
      <c r="A30" s="414" t="str">
        <f ca="1">CONCATENATE(S30,"_",COUNTIF(S$4:S30,S30))</f>
        <v>32_1</v>
      </c>
      <c r="B30" s="414" t="str">
        <f ca="1">CONCATENATE(T30,"_",COUNTIF(T$4:T30,T30))</f>
        <v>49_1</v>
      </c>
      <c r="C30" s="405">
        <v>42</v>
      </c>
      <c r="D30" s="366" t="s">
        <v>836</v>
      </c>
      <c r="E30" s="401" t="s">
        <v>837</v>
      </c>
      <c r="F30" s="401" t="s">
        <v>924</v>
      </c>
      <c r="G30" s="401" t="str">
        <f t="shared" si="4"/>
        <v>Janáček/ 
Patera</v>
      </c>
      <c r="H30" s="365">
        <f ca="1">IF((COUNTIFS('Rozpis zápasů'!$F$3:$F$214,$C30,'Rozpis zápasů'!$E$3:$E$214,"&lt;&gt;N")+COUNTIFS('Rozpis zápasů'!$G$3:$G$214,$C30,'Rozpis zápasů'!$E$3:$E$214,"&lt;&gt;N"))=0,"",COUNTIFS('Rozpis zápasů'!$F$3:$F$214,$C30,'Rozpis zápasů'!$E$3:$E$214,"&lt;&gt;N")+COUNTIFS('Rozpis zápasů'!$G$3:$G$214,$C30,'Rozpis zápasů'!$E$3:$E$214,"&lt;&gt;N"))</f>
        <v>6</v>
      </c>
      <c r="I30" s="365">
        <f ca="1">COUNTIF('Rozpis zápasů'!$F$163:$G$214,$C30)</f>
        <v>1</v>
      </c>
      <c r="J30" s="365">
        <f ca="1">IF((COUNTIFS('Rozpis zápasů'!$F$3:$F$214,$C30,'Rozpis zápasů'!$E$3:$E$214,"&lt;&gt;N")+COUNTIFS('Rozpis zápasů'!$G$3:$G$214,$C30,'Rozpis zápasů'!$E$3:$E$214,"&lt;&gt;N"))=0,"",SUMIF('Rozpis zápasů'!$F$3:$F$214,$C30,'Rozpis zápasů'!$L$3:$L$219)+SUMIF('Rozpis zápasů'!$G$3:$G$214,$C30,'Rozpis zápasů'!$M$3:$M$219))</f>
        <v>2</v>
      </c>
      <c r="K30" s="396">
        <f ca="1">IF((COUNTIFS('Rozpis zápasů'!$F$3:$F$214,$C30,'Rozpis zápasů'!$E$3:$E$214,"&lt;&gt;N")+COUNTIFS('Rozpis zápasů'!$G$3:$G$214,$C30,'Rozpis zápasů'!$E$3:$E$214,"&lt;&gt;N"))=0,"",SUMIF('Rozpis zápasů'!$F$3:$F$214,$C30,'Rozpis zápasů'!$M$3:$M$219)+SUMIF('Rozpis zápasů'!$G$3:$G$214,$C30,'Rozpis zápasů'!$L$3:$L$219))</f>
        <v>4</v>
      </c>
      <c r="L30" s="392">
        <f ca="1">SUMIF('Rozpis zápasů'!$F$3:$F$214,$C30,'Rozpis zápasů'!$X$3:$X$214)+SUMIF('Rozpis zápasů'!$G$3:$G$214,$C30,'Rozpis zápasů'!$Y$3:$Y$214)</f>
        <v>28</v>
      </c>
      <c r="M30" s="397">
        <f ca="1">SUMIF('Rozpis zápasů'!$G$3:$G$214,$C30,'Rozpis zápasů'!$X$3:$X$214)+SUMIF('Rozpis zápasů'!$F$3:$F$214,$C30,'Rozpis zápasů'!$Y$3:$Y$214)</f>
        <v>29</v>
      </c>
      <c r="N30" s="732">
        <f ca="1">SUMIF('Rozpis zápasů'!$F$3:$F$214,$C30,'Rozpis zápasů'!$Z$3:$Z$214)+SUMIF('Rozpis zápasů'!$G$3:$G$214,$C30,'Rozpis zápasů'!$AA$3:$AA$214)</f>
        <v>69</v>
      </c>
      <c r="O30" s="393">
        <f ca="1">SUMIF('Rozpis zápasů'!$G$3:$G$214,$C30,'Rozpis zápasů'!$Z$3:$Z$214)+SUMIF('Rozpis zápasů'!$F$3:$F$214,$C30,'Rozpis zápasů'!$AA$3:$AA$214)</f>
        <v>66</v>
      </c>
      <c r="P30" s="367">
        <f t="shared" ca="1" si="15"/>
        <v>0.40579710144927539</v>
      </c>
      <c r="Q30" s="367">
        <f t="shared" ca="1" si="16"/>
        <v>0.56060606060606055</v>
      </c>
      <c r="R30" s="602">
        <f t="shared" ca="1" si="17"/>
        <v>0.48148148148148145</v>
      </c>
      <c r="S30" s="604">
        <f t="shared" ca="1" si="1"/>
        <v>32</v>
      </c>
      <c r="T30" s="397">
        <f t="shared" ca="1" si="2"/>
        <v>49</v>
      </c>
      <c r="U30" s="393">
        <f t="shared" ca="1" si="3"/>
        <v>37</v>
      </c>
      <c r="V30" s="1523">
        <f>IF((COUNTIFS('Rozpis zápasů'!$F$3:$F$162,$C30,'Rozpis zápasů'!$E$3:$E$162,"&lt;&gt;N")+COUNTIFS('Rozpis zápasů'!$G$3:$G$162,$C30,'Rozpis zápasů'!$E$3:$E$162,"&lt;&gt;N"))=0,"",COUNTIFS('Rozpis zápasů'!$F$3:$F$162,$C30,'Rozpis zápasů'!$E$3:$E$162,"&lt;&gt;N")+COUNTIFS('Rozpis zápasů'!$G$3:$G$162,$C30,'Rozpis zápasů'!$E$3:$E$162,"&lt;&gt;N"))</f>
        <v>5</v>
      </c>
      <c r="W30" s="1524">
        <f>IF((COUNTIFS('Rozpis zápasů'!$F$3:$F$162,$C30,'Rozpis zápasů'!$E$3:$E$162,"&lt;&gt;N")+COUNTIFS('Rozpis zápasů'!$G$3:$G$162,$C30,'Rozpis zápasů'!$E$3:$E$162,"&lt;&gt;N"))=0,"",SUMIF('Rozpis zápasů'!$F$3:$F$162,$C30,'Rozpis zápasů'!$L$3:$L$219)+SUMIF('Rozpis zápasů'!$G$3:$G$162,$C30,'Rozpis zápasů'!$M$3:$M$219))</f>
        <v>2</v>
      </c>
      <c r="X30" s="1525">
        <f>IF((COUNTIFS('Rozpis zápasů'!$F$3:$F$162,$C30,'Rozpis zápasů'!$E$3:$E$162,"&lt;&gt;N")+COUNTIFS('Rozpis zápasů'!$G$3:$G$162,$C30,'Rozpis zápasů'!$E$3:$E$162,"&lt;&gt;N"))=0,"",SUMIF('Rozpis zápasů'!$F$3:$F$162,$C30,'Rozpis zápasů'!$M$3:$M$219)+SUMIF('Rozpis zápasů'!$G$3:$G$162,$C30,'Rozpis zápasů'!$L$3:$L$219))</f>
        <v>3</v>
      </c>
      <c r="Y30" s="1523">
        <f>IF((COUNTIFS('Rozpis zápasů'!$F$3:$F$162,$C30,'Rozpis zápasů'!$E$3:$E$162,"&lt;&gt;N")+COUNTIFS('Rozpis zápasů'!$G$3:$G$162,$C30,'Rozpis zápasů'!$E$3:$E$162,"&lt;&gt;N"))=0,"",SUMIF('Rozpis zápasů'!$F$3:$F$162,$C30,'Rozpis zápasů'!$H$3:$H$219)+SUMIF('Rozpis zápasů'!$G$3:$G$162,$C30,'Rozpis zápasů'!$I$3:$I$219))</f>
        <v>6</v>
      </c>
      <c r="Z30" s="1524">
        <f>IF((COUNTIFS('Rozpis zápasů'!$F$3:$F$162,$C30,'Rozpis zápasů'!$E$3:$E$162,"&lt;&gt;N")+COUNTIFS('Rozpis zápasů'!$G$3:$G$162,$C30,'Rozpis zápasů'!$E$3:$E$162,"&lt;&gt;N"))=0,"",SUMIF('Rozpis zápasů'!$F$3:$F$162,$C30,'Rozpis zápasů'!$I$3:$I$219)+SUMIF('Rozpis zápasů'!$G$3:$G$162,$C30,'Rozpis zápasů'!$H$3:$H$219))</f>
        <v>6</v>
      </c>
      <c r="AA30" s="1526">
        <f t="shared" si="5"/>
        <v>0</v>
      </c>
      <c r="AB30" s="661">
        <f ca="1">VLOOKUP($C30,Tabulka!$B$4:$Z$239,22,0)</f>
        <v>4</v>
      </c>
      <c r="AC30" s="739">
        <f t="shared" si="6"/>
        <v>32</v>
      </c>
      <c r="AD30" s="739">
        <f t="shared" si="7"/>
        <v>17</v>
      </c>
      <c r="AE30" s="739">
        <f t="shared" si="8"/>
        <v>27</v>
      </c>
      <c r="AF30" s="739">
        <f t="shared" si="9"/>
        <v>25</v>
      </c>
      <c r="AG30" s="739">
        <f t="shared" si="10"/>
        <v>35</v>
      </c>
      <c r="AH30" s="739">
        <f t="shared" ca="1" si="11"/>
        <v>34</v>
      </c>
      <c r="AI30" s="1688">
        <f t="shared" ca="1" si="12"/>
        <v>4323534</v>
      </c>
      <c r="AJ30" s="1692">
        <f t="shared" ca="1" si="13"/>
        <v>39</v>
      </c>
      <c r="AK30" s="1604">
        <f t="shared" ca="1" si="14"/>
        <v>1</v>
      </c>
    </row>
    <row r="31" spans="1:37" x14ac:dyDescent="0.25">
      <c r="A31" s="414" t="str">
        <f ca="1">CONCATENATE(S31,"_",COUNTIF(S$4:S31,S31))</f>
        <v>57_1</v>
      </c>
      <c r="B31" s="414" t="str">
        <f ca="1">CONCATENATE(T31,"_",COUNTIF(T$4:T31,T31))</f>
        <v>32_1</v>
      </c>
      <c r="C31" s="405">
        <v>43</v>
      </c>
      <c r="D31" s="366" t="s">
        <v>1019</v>
      </c>
      <c r="E31" s="401" t="s">
        <v>852</v>
      </c>
      <c r="F31" s="401" t="s">
        <v>925</v>
      </c>
      <c r="G31" s="401" t="str">
        <f t="shared" si="4"/>
        <v>Krajča/ 
Hron</v>
      </c>
      <c r="H31" s="365">
        <f ca="1">IF((COUNTIFS('Rozpis zápasů'!$F$3:$F$214,$C31,'Rozpis zápasů'!$E$3:$E$214,"&lt;&gt;N")+COUNTIFS('Rozpis zápasů'!$G$3:$G$214,$C31,'Rozpis zápasů'!$E$3:$E$214,"&lt;&gt;N"))=0,"",COUNTIFS('Rozpis zápasů'!$F$3:$F$214,$C31,'Rozpis zápasů'!$E$3:$E$214,"&lt;&gt;N")+COUNTIFS('Rozpis zápasů'!$G$3:$G$214,$C31,'Rozpis zápasů'!$E$3:$E$214,"&lt;&gt;N"))</f>
        <v>5</v>
      </c>
      <c r="I31" s="365">
        <f ca="1">COUNTIF('Rozpis zápasů'!$F$163:$G$214,$C31)</f>
        <v>0</v>
      </c>
      <c r="J31" s="365">
        <f ca="1">IF((COUNTIFS('Rozpis zápasů'!$F$3:$F$214,$C31,'Rozpis zápasů'!$E$3:$E$214,"&lt;&gt;N")+COUNTIFS('Rozpis zápasů'!$G$3:$G$214,$C31,'Rozpis zápasů'!$E$3:$E$214,"&lt;&gt;N"))=0,"",SUMIF('Rozpis zápasů'!$F$3:$F$214,$C31,'Rozpis zápasů'!$L$3:$L$219)+SUMIF('Rozpis zápasů'!$G$3:$G$214,$C31,'Rozpis zápasů'!$M$3:$M$219))</f>
        <v>0</v>
      </c>
      <c r="K31" s="396">
        <f ca="1">IF((COUNTIFS('Rozpis zápasů'!$F$3:$F$214,$C31,'Rozpis zápasů'!$E$3:$E$214,"&lt;&gt;N")+COUNTIFS('Rozpis zápasů'!$G$3:$G$214,$C31,'Rozpis zápasů'!$E$3:$E$214,"&lt;&gt;N"))=0,"",SUMIF('Rozpis zápasů'!$F$3:$F$214,$C31,'Rozpis zápasů'!$M$3:$M$219)+SUMIF('Rozpis zápasů'!$G$3:$G$214,$C31,'Rozpis zápasů'!$L$3:$L$219))</f>
        <v>5</v>
      </c>
      <c r="L31" s="392">
        <f ca="1">SUMIF('Rozpis zápasů'!$F$3:$F$214,$C31,'Rozpis zápasů'!$X$3:$X$214)+SUMIF('Rozpis zápasů'!$G$3:$G$214,$C31,'Rozpis zápasů'!$Y$3:$Y$214)</f>
        <v>19</v>
      </c>
      <c r="M31" s="397">
        <f ca="1">SUMIF('Rozpis zápasů'!$G$3:$G$214,$C31,'Rozpis zápasů'!$X$3:$X$214)+SUMIF('Rozpis zápasů'!$F$3:$F$214,$C31,'Rozpis zápasů'!$Y$3:$Y$214)</f>
        <v>25</v>
      </c>
      <c r="N31" s="732">
        <f ca="1">SUMIF('Rozpis zápasů'!$F$3:$F$214,$C31,'Rozpis zápasů'!$Z$3:$Z$214)+SUMIF('Rozpis zápasů'!$G$3:$G$214,$C31,'Rozpis zápasů'!$AA$3:$AA$214)</f>
        <v>66</v>
      </c>
      <c r="O31" s="393">
        <f ca="1">SUMIF('Rozpis zápasů'!$G$3:$G$214,$C31,'Rozpis zápasů'!$Z$3:$Z$214)+SUMIF('Rozpis zápasů'!$F$3:$F$214,$C31,'Rozpis zápasů'!$AA$3:$AA$214)</f>
        <v>65</v>
      </c>
      <c r="P31" s="367">
        <f t="shared" ca="1" si="15"/>
        <v>0.2878787878787879</v>
      </c>
      <c r="Q31" s="367">
        <f t="shared" ca="1" si="16"/>
        <v>0.61538461538461542</v>
      </c>
      <c r="R31" s="602">
        <f t="shared" ca="1" si="17"/>
        <v>0.45038167938931295</v>
      </c>
      <c r="S31" s="604">
        <f t="shared" ca="1" si="1"/>
        <v>57</v>
      </c>
      <c r="T31" s="397">
        <f t="shared" ca="1" si="2"/>
        <v>32</v>
      </c>
      <c r="U31" s="393">
        <f t="shared" ca="1" si="3"/>
        <v>47</v>
      </c>
      <c r="V31" s="1523">
        <f>IF((COUNTIFS('Rozpis zápasů'!$F$3:$F$162,$C31,'Rozpis zápasů'!$E$3:$E$162,"&lt;&gt;N")+COUNTIFS('Rozpis zápasů'!$G$3:$G$162,$C31,'Rozpis zápasů'!$E$3:$E$162,"&lt;&gt;N"))=0,"",COUNTIFS('Rozpis zápasů'!$F$3:$F$162,$C31,'Rozpis zápasů'!$E$3:$E$162,"&lt;&gt;N")+COUNTIFS('Rozpis zápasů'!$G$3:$G$162,$C31,'Rozpis zápasů'!$E$3:$E$162,"&lt;&gt;N"))</f>
        <v>5</v>
      </c>
      <c r="W31" s="1524">
        <f>IF((COUNTIFS('Rozpis zápasů'!$F$3:$F$162,$C31,'Rozpis zápasů'!$E$3:$E$162,"&lt;&gt;N")+COUNTIFS('Rozpis zápasů'!$G$3:$G$162,$C31,'Rozpis zápasů'!$E$3:$E$162,"&lt;&gt;N"))=0,"",SUMIF('Rozpis zápasů'!$F$3:$F$162,$C31,'Rozpis zápasů'!$L$3:$L$219)+SUMIF('Rozpis zápasů'!$G$3:$G$162,$C31,'Rozpis zápasů'!$M$3:$M$219))</f>
        <v>0</v>
      </c>
      <c r="X31" s="1525">
        <f>IF((COUNTIFS('Rozpis zápasů'!$F$3:$F$162,$C31,'Rozpis zápasů'!$E$3:$E$162,"&lt;&gt;N")+COUNTIFS('Rozpis zápasů'!$G$3:$G$162,$C31,'Rozpis zápasů'!$E$3:$E$162,"&lt;&gt;N"))=0,"",SUMIF('Rozpis zápasů'!$F$3:$F$162,$C31,'Rozpis zápasů'!$M$3:$M$219)+SUMIF('Rozpis zápasů'!$G$3:$G$162,$C31,'Rozpis zápasů'!$L$3:$L$219))</f>
        <v>5</v>
      </c>
      <c r="Y31" s="1523">
        <f>IF((COUNTIFS('Rozpis zápasů'!$F$3:$F$162,$C31,'Rozpis zápasů'!$E$3:$E$162,"&lt;&gt;N")+COUNTIFS('Rozpis zápasů'!$G$3:$G$162,$C31,'Rozpis zápasů'!$E$3:$E$162,"&lt;&gt;N"))=0,"",SUMIF('Rozpis zápasů'!$F$3:$F$162,$C31,'Rozpis zápasů'!$H$3:$H$219)+SUMIF('Rozpis zápasů'!$G$3:$G$162,$C31,'Rozpis zápasů'!$I$3:$I$219))</f>
        <v>1</v>
      </c>
      <c r="Z31" s="1524">
        <f>IF((COUNTIFS('Rozpis zápasů'!$F$3:$F$162,$C31,'Rozpis zápasů'!$E$3:$E$162,"&lt;&gt;N")+COUNTIFS('Rozpis zápasů'!$G$3:$G$162,$C31,'Rozpis zápasů'!$E$3:$E$162,"&lt;&gt;N"))=0,"",SUMIF('Rozpis zápasů'!$F$3:$F$162,$C31,'Rozpis zápasů'!$I$3:$I$219)+SUMIF('Rozpis zápasů'!$G$3:$G$162,$C31,'Rozpis zápasů'!$H$3:$H$219))</f>
        <v>10</v>
      </c>
      <c r="AA31" s="1526">
        <f t="shared" si="5"/>
        <v>-9</v>
      </c>
      <c r="AB31" s="661">
        <f ca="1">VLOOKUP($C31,Tabulka!$B$4:$Z$239,22,0)</f>
        <v>6</v>
      </c>
      <c r="AC31" s="739">
        <f t="shared" si="6"/>
        <v>57</v>
      </c>
      <c r="AD31" s="739">
        <f t="shared" si="7"/>
        <v>1</v>
      </c>
      <c r="AE31" s="739">
        <f t="shared" si="8"/>
        <v>63</v>
      </c>
      <c r="AF31" s="739">
        <f t="shared" si="9"/>
        <v>1</v>
      </c>
      <c r="AG31" s="739">
        <f t="shared" si="10"/>
        <v>65</v>
      </c>
      <c r="AH31" s="739">
        <f t="shared" ca="1" si="11"/>
        <v>43</v>
      </c>
      <c r="AI31" s="1688">
        <f t="shared" ca="1" si="12"/>
        <v>6576543</v>
      </c>
      <c r="AJ31" s="1692">
        <f t="shared" ca="1" si="13"/>
        <v>65</v>
      </c>
      <c r="AK31" s="1604">
        <f t="shared" ca="1" si="14"/>
        <v>1</v>
      </c>
    </row>
    <row r="32" spans="1:37" x14ac:dyDescent="0.25">
      <c r="A32" s="414" t="str">
        <f ca="1">CONCATENATE(S32,"_",COUNTIF(S$4:S32,S32))</f>
        <v>30_1</v>
      </c>
      <c r="B32" s="414" t="str">
        <f ca="1">CONCATENATE(T32,"_",COUNTIF(T$4:T32,T32))</f>
        <v>27_1</v>
      </c>
      <c r="C32" s="405">
        <v>44</v>
      </c>
      <c r="D32" s="366" t="s">
        <v>926</v>
      </c>
      <c r="E32" s="401" t="s">
        <v>890</v>
      </c>
      <c r="F32" s="401" t="s">
        <v>927</v>
      </c>
      <c r="G32" s="401" t="str">
        <f t="shared" si="4"/>
        <v>Výborný/ 
Aster</v>
      </c>
      <c r="H32" s="365">
        <f ca="1">IF((COUNTIFS('Rozpis zápasů'!$F$3:$F$214,$C32,'Rozpis zápasů'!$E$3:$E$214,"&lt;&gt;N")+COUNTIFS('Rozpis zápasů'!$G$3:$G$214,$C32,'Rozpis zápasů'!$E$3:$E$214,"&lt;&gt;N"))=0,"",COUNTIFS('Rozpis zápasů'!$F$3:$F$214,$C32,'Rozpis zápasů'!$E$3:$E$214,"&lt;&gt;N")+COUNTIFS('Rozpis zápasů'!$G$3:$G$214,$C32,'Rozpis zápasů'!$E$3:$E$214,"&lt;&gt;N"))</f>
        <v>6</v>
      </c>
      <c r="I32" s="365">
        <f ca="1">COUNTIF('Rozpis zápasů'!$F$163:$G$214,$C32)</f>
        <v>1</v>
      </c>
      <c r="J32" s="365">
        <f ca="1">IF((COUNTIFS('Rozpis zápasů'!$F$3:$F$214,$C32,'Rozpis zápasů'!$E$3:$E$214,"&lt;&gt;N")+COUNTIFS('Rozpis zápasů'!$G$3:$G$214,$C32,'Rozpis zápasů'!$E$3:$E$214,"&lt;&gt;N"))=0,"",SUMIF('Rozpis zápasů'!$F$3:$F$214,$C32,'Rozpis zápasů'!$L$3:$L$219)+SUMIF('Rozpis zápasů'!$G$3:$G$214,$C32,'Rozpis zápasů'!$M$3:$M$219))</f>
        <v>5</v>
      </c>
      <c r="K32" s="396">
        <f ca="1">IF((COUNTIFS('Rozpis zápasů'!$F$3:$F$214,$C32,'Rozpis zápasů'!$E$3:$E$214,"&lt;&gt;N")+COUNTIFS('Rozpis zápasů'!$G$3:$G$214,$C32,'Rozpis zápasů'!$E$3:$E$214,"&lt;&gt;N"))=0,"",SUMIF('Rozpis zápasů'!$F$3:$F$214,$C32,'Rozpis zápasů'!$M$3:$M$219)+SUMIF('Rozpis zápasů'!$G$3:$G$214,$C32,'Rozpis zápasů'!$L$3:$L$219))</f>
        <v>1</v>
      </c>
      <c r="L32" s="392">
        <f ca="1">SUMIF('Rozpis zápasů'!$F$3:$F$214,$C32,'Rozpis zápasů'!$X$3:$X$214)+SUMIF('Rozpis zápasů'!$G$3:$G$214,$C32,'Rozpis zápasů'!$Y$3:$Y$214)</f>
        <v>37</v>
      </c>
      <c r="M32" s="397">
        <f ca="1">SUMIF('Rozpis zápasů'!$G$3:$G$214,$C32,'Rozpis zápasů'!$X$3:$X$214)+SUMIF('Rozpis zápasů'!$F$3:$F$214,$C32,'Rozpis zápasů'!$Y$3:$Y$214)</f>
        <v>32</v>
      </c>
      <c r="N32" s="732">
        <f ca="1">SUMIF('Rozpis zápasů'!$F$3:$F$214,$C32,'Rozpis zápasů'!$Z$3:$Z$214)+SUMIF('Rozpis zápasů'!$G$3:$G$214,$C32,'Rozpis zápasů'!$AA$3:$AA$214)</f>
        <v>90</v>
      </c>
      <c r="O32" s="393">
        <f ca="1">SUMIF('Rozpis zápasů'!$G$3:$G$214,$C32,'Rozpis zápasů'!$Z$3:$Z$214)+SUMIF('Rozpis zápasů'!$F$3:$F$214,$C32,'Rozpis zápasů'!$AA$3:$AA$214)</f>
        <v>88</v>
      </c>
      <c r="P32" s="367">
        <f t="shared" ca="1" si="15"/>
        <v>0.41111111111111109</v>
      </c>
      <c r="Q32" s="367">
        <f t="shared" ca="1" si="16"/>
        <v>0.63636363636363635</v>
      </c>
      <c r="R32" s="602">
        <f t="shared" ca="1" si="17"/>
        <v>0.52247191011235961</v>
      </c>
      <c r="S32" s="604">
        <f t="shared" ca="1" si="1"/>
        <v>30</v>
      </c>
      <c r="T32" s="397">
        <f t="shared" ca="1" si="2"/>
        <v>27</v>
      </c>
      <c r="U32" s="393">
        <f t="shared" ca="1" si="3"/>
        <v>29</v>
      </c>
      <c r="V32" s="1523">
        <f>IF((COUNTIFS('Rozpis zápasů'!$F$3:$F$162,$C32,'Rozpis zápasů'!$E$3:$E$162,"&lt;&gt;N")+COUNTIFS('Rozpis zápasů'!$G$3:$G$162,$C32,'Rozpis zápasů'!$E$3:$E$162,"&lt;&gt;N"))=0,"",COUNTIFS('Rozpis zápasů'!$F$3:$F$162,$C32,'Rozpis zápasů'!$E$3:$E$162,"&lt;&gt;N")+COUNTIFS('Rozpis zápasů'!$G$3:$G$162,$C32,'Rozpis zápasů'!$E$3:$E$162,"&lt;&gt;N"))</f>
        <v>5</v>
      </c>
      <c r="W32" s="1524">
        <f>IF((COUNTIFS('Rozpis zápasů'!$F$3:$F$162,$C32,'Rozpis zápasů'!$E$3:$E$162,"&lt;&gt;N")+COUNTIFS('Rozpis zápasů'!$G$3:$G$162,$C32,'Rozpis zápasů'!$E$3:$E$162,"&lt;&gt;N"))=0,"",SUMIF('Rozpis zápasů'!$F$3:$F$162,$C32,'Rozpis zápasů'!$L$3:$L$219)+SUMIF('Rozpis zápasů'!$G$3:$G$162,$C32,'Rozpis zápasů'!$M$3:$M$219))</f>
        <v>5</v>
      </c>
      <c r="X32" s="1525">
        <f>IF((COUNTIFS('Rozpis zápasů'!$F$3:$F$162,$C32,'Rozpis zápasů'!$E$3:$E$162,"&lt;&gt;N")+COUNTIFS('Rozpis zápasů'!$G$3:$G$162,$C32,'Rozpis zápasů'!$E$3:$E$162,"&lt;&gt;N"))=0,"",SUMIF('Rozpis zápasů'!$F$3:$F$162,$C32,'Rozpis zápasů'!$M$3:$M$219)+SUMIF('Rozpis zápasů'!$G$3:$G$162,$C32,'Rozpis zápasů'!$L$3:$L$219))</f>
        <v>0</v>
      </c>
      <c r="Y32" s="1523">
        <f>IF((COUNTIFS('Rozpis zápasů'!$F$3:$F$162,$C32,'Rozpis zápasů'!$E$3:$E$162,"&lt;&gt;N")+COUNTIFS('Rozpis zápasů'!$G$3:$G$162,$C32,'Rozpis zápasů'!$E$3:$E$162,"&lt;&gt;N"))=0,"",SUMIF('Rozpis zápasů'!$F$3:$F$162,$C32,'Rozpis zápasů'!$H$3:$H$219)+SUMIF('Rozpis zápasů'!$G$3:$G$162,$C32,'Rozpis zápasů'!$I$3:$I$219))</f>
        <v>10</v>
      </c>
      <c r="Z32" s="1524">
        <f>IF((COUNTIFS('Rozpis zápasů'!$F$3:$F$162,$C32,'Rozpis zápasů'!$E$3:$E$162,"&lt;&gt;N")+COUNTIFS('Rozpis zápasů'!$G$3:$G$162,$C32,'Rozpis zápasů'!$E$3:$E$162,"&lt;&gt;N"))=0,"",SUMIF('Rozpis zápasů'!$F$3:$F$162,$C32,'Rozpis zápasů'!$I$3:$I$219)+SUMIF('Rozpis zápasů'!$G$3:$G$162,$C32,'Rozpis zápasů'!$H$3:$H$219))</f>
        <v>4</v>
      </c>
      <c r="AA32" s="1526">
        <f t="shared" si="5"/>
        <v>6</v>
      </c>
      <c r="AB32" s="661">
        <f ca="1">VLOOKUP($C32,Tabulka!$B$4:$Z$239,22,0)</f>
        <v>1</v>
      </c>
      <c r="AC32" s="739">
        <f t="shared" si="6"/>
        <v>1</v>
      </c>
      <c r="AD32" s="739">
        <f t="shared" si="7"/>
        <v>60</v>
      </c>
      <c r="AE32" s="739">
        <f t="shared" si="8"/>
        <v>1</v>
      </c>
      <c r="AF32" s="739">
        <f t="shared" si="9"/>
        <v>40</v>
      </c>
      <c r="AG32" s="739">
        <f t="shared" si="10"/>
        <v>6</v>
      </c>
      <c r="AH32" s="739">
        <f t="shared" ca="1" si="11"/>
        <v>28</v>
      </c>
      <c r="AI32" s="1688">
        <f t="shared" ca="1" si="12"/>
        <v>1010628</v>
      </c>
      <c r="AJ32" s="1692">
        <f t="shared" ca="1" si="13"/>
        <v>4</v>
      </c>
      <c r="AK32" s="1604">
        <f t="shared" ca="1" si="14"/>
        <v>1</v>
      </c>
    </row>
    <row r="33" spans="1:37" x14ac:dyDescent="0.25">
      <c r="A33" s="414" t="str">
        <f ca="1">CONCATENATE(S33,"_",COUNTIF(S$4:S33,S33))</f>
        <v>68_1</v>
      </c>
      <c r="B33" s="414" t="str">
        <f ca="1">CONCATENATE(T33,"_",COUNTIF(T$4:T33,T33))</f>
        <v>36_1</v>
      </c>
      <c r="C33" s="405">
        <v>45</v>
      </c>
      <c r="D33" s="366" t="s">
        <v>928</v>
      </c>
      <c r="E33" s="401" t="s">
        <v>812</v>
      </c>
      <c r="F33" s="401" t="s">
        <v>929</v>
      </c>
      <c r="G33" s="401" t="str">
        <f t="shared" si="4"/>
        <v>Hub/ 
Pagáč</v>
      </c>
      <c r="H33" s="365">
        <f ca="1">IF((COUNTIFS('Rozpis zápasů'!$F$3:$F$214,$C33,'Rozpis zápasů'!$E$3:$E$214,"&lt;&gt;N")+COUNTIFS('Rozpis zápasů'!$G$3:$G$214,$C33,'Rozpis zápasů'!$E$3:$E$214,"&lt;&gt;N"))=0,"",COUNTIFS('Rozpis zápasů'!$F$3:$F$214,$C33,'Rozpis zápasů'!$E$3:$E$214,"&lt;&gt;N")+COUNTIFS('Rozpis zápasů'!$G$3:$G$214,$C33,'Rozpis zápasů'!$E$3:$E$214,"&lt;&gt;N"))</f>
        <v>5</v>
      </c>
      <c r="I33" s="365">
        <f ca="1">COUNTIF('Rozpis zápasů'!$F$163:$G$214,$C33)</f>
        <v>0</v>
      </c>
      <c r="J33" s="365">
        <f ca="1">IF((COUNTIFS('Rozpis zápasů'!$F$3:$F$214,$C33,'Rozpis zápasů'!$E$3:$E$214,"&lt;&gt;N")+COUNTIFS('Rozpis zápasů'!$G$3:$G$214,$C33,'Rozpis zápasů'!$E$3:$E$214,"&lt;&gt;N"))=0,"",SUMIF('Rozpis zápasů'!$F$3:$F$214,$C33,'Rozpis zápasů'!$L$3:$L$219)+SUMIF('Rozpis zápasů'!$G$3:$G$214,$C33,'Rozpis zápasů'!$M$3:$M$219))</f>
        <v>1</v>
      </c>
      <c r="K33" s="396">
        <f ca="1">IF((COUNTIFS('Rozpis zápasů'!$F$3:$F$214,$C33,'Rozpis zápasů'!$E$3:$E$214,"&lt;&gt;N")+COUNTIFS('Rozpis zápasů'!$G$3:$G$214,$C33,'Rozpis zápasů'!$E$3:$E$214,"&lt;&gt;N"))=0,"",SUMIF('Rozpis zápasů'!$F$3:$F$214,$C33,'Rozpis zápasů'!$M$3:$M$219)+SUMIF('Rozpis zápasů'!$G$3:$G$214,$C33,'Rozpis zápasů'!$L$3:$L$219))</f>
        <v>4</v>
      </c>
      <c r="L33" s="392">
        <f ca="1">SUMIF('Rozpis zápasů'!$F$3:$F$214,$C33,'Rozpis zápasů'!$X$3:$X$214)+SUMIF('Rozpis zápasů'!$G$3:$G$214,$C33,'Rozpis zápasů'!$Y$3:$Y$214)</f>
        <v>13</v>
      </c>
      <c r="M33" s="397">
        <f ca="1">SUMIF('Rozpis zápasů'!$G$3:$G$214,$C33,'Rozpis zápasů'!$X$3:$X$214)+SUMIF('Rozpis zápasů'!$F$3:$F$214,$C33,'Rozpis zápasů'!$Y$3:$Y$214)</f>
        <v>27</v>
      </c>
      <c r="N33" s="732">
        <f ca="1">SUMIF('Rozpis zápasů'!$F$3:$F$214,$C33,'Rozpis zápasů'!$Z$3:$Z$214)+SUMIF('Rozpis zápasů'!$G$3:$G$214,$C33,'Rozpis zápasů'!$AA$3:$AA$214)</f>
        <v>67</v>
      </c>
      <c r="O33" s="393">
        <f ca="1">SUMIF('Rozpis zápasů'!$G$3:$G$214,$C33,'Rozpis zápasů'!$Z$3:$Z$214)+SUMIF('Rozpis zápasů'!$F$3:$F$214,$C33,'Rozpis zápasů'!$AA$3:$AA$214)</f>
        <v>67</v>
      </c>
      <c r="P33" s="367">
        <f t="shared" ca="1" si="15"/>
        <v>0.19402985074626866</v>
      </c>
      <c r="Q33" s="367">
        <f t="shared" ca="1" si="16"/>
        <v>0.59701492537313428</v>
      </c>
      <c r="R33" s="602">
        <f t="shared" ca="1" si="17"/>
        <v>0.39552238805970147</v>
      </c>
      <c r="S33" s="604">
        <f t="shared" ca="1" si="1"/>
        <v>68</v>
      </c>
      <c r="T33" s="397">
        <f t="shared" ca="1" si="2"/>
        <v>36</v>
      </c>
      <c r="U33" s="393">
        <f t="shared" ca="1" si="3"/>
        <v>62</v>
      </c>
      <c r="V33" s="1523">
        <f>IF((COUNTIFS('Rozpis zápasů'!$F$3:$F$162,$C33,'Rozpis zápasů'!$E$3:$E$162,"&lt;&gt;N")+COUNTIFS('Rozpis zápasů'!$G$3:$G$162,$C33,'Rozpis zápasů'!$E$3:$E$162,"&lt;&gt;N"))=0,"",COUNTIFS('Rozpis zápasů'!$F$3:$F$162,$C33,'Rozpis zápasů'!$E$3:$E$162,"&lt;&gt;N")+COUNTIFS('Rozpis zápasů'!$G$3:$G$162,$C33,'Rozpis zápasů'!$E$3:$E$162,"&lt;&gt;N"))</f>
        <v>5</v>
      </c>
      <c r="W33" s="1524">
        <f>IF((COUNTIFS('Rozpis zápasů'!$F$3:$F$162,$C33,'Rozpis zápasů'!$E$3:$E$162,"&lt;&gt;N")+COUNTIFS('Rozpis zápasů'!$G$3:$G$162,$C33,'Rozpis zápasů'!$E$3:$E$162,"&lt;&gt;N"))=0,"",SUMIF('Rozpis zápasů'!$F$3:$F$162,$C33,'Rozpis zápasů'!$L$3:$L$219)+SUMIF('Rozpis zápasů'!$G$3:$G$162,$C33,'Rozpis zápasů'!$M$3:$M$219))</f>
        <v>1</v>
      </c>
      <c r="X33" s="1525">
        <f>IF((COUNTIFS('Rozpis zápasů'!$F$3:$F$162,$C33,'Rozpis zápasů'!$E$3:$E$162,"&lt;&gt;N")+COUNTIFS('Rozpis zápasů'!$G$3:$G$162,$C33,'Rozpis zápasů'!$E$3:$E$162,"&lt;&gt;N"))=0,"",SUMIF('Rozpis zápasů'!$F$3:$F$162,$C33,'Rozpis zápasů'!$M$3:$M$219)+SUMIF('Rozpis zápasů'!$G$3:$G$162,$C33,'Rozpis zápasů'!$L$3:$L$219))</f>
        <v>4</v>
      </c>
      <c r="Y33" s="1523">
        <f>IF((COUNTIFS('Rozpis zápasů'!$F$3:$F$162,$C33,'Rozpis zápasů'!$E$3:$E$162,"&lt;&gt;N")+COUNTIFS('Rozpis zápasů'!$G$3:$G$162,$C33,'Rozpis zápasů'!$E$3:$E$162,"&lt;&gt;N"))=0,"",SUMIF('Rozpis zápasů'!$F$3:$F$162,$C33,'Rozpis zápasů'!$H$3:$H$219)+SUMIF('Rozpis zápasů'!$G$3:$G$162,$C33,'Rozpis zápasů'!$I$3:$I$219))</f>
        <v>4</v>
      </c>
      <c r="Z33" s="1524">
        <f>IF((COUNTIFS('Rozpis zápasů'!$F$3:$F$162,$C33,'Rozpis zápasů'!$E$3:$E$162,"&lt;&gt;N")+COUNTIFS('Rozpis zápasů'!$G$3:$G$162,$C33,'Rozpis zápasů'!$E$3:$E$162,"&lt;&gt;N"))=0,"",SUMIF('Rozpis zápasů'!$F$3:$F$162,$C33,'Rozpis zápasů'!$I$3:$I$219)+SUMIF('Rozpis zápasů'!$G$3:$G$162,$C33,'Rozpis zápasů'!$H$3:$H$219))</f>
        <v>9</v>
      </c>
      <c r="AA33" s="1526">
        <f t="shared" si="5"/>
        <v>-5</v>
      </c>
      <c r="AB33" s="661">
        <f ca="1">VLOOKUP($C33,Tabulka!$B$4:$Z$239,22,0)</f>
        <v>5</v>
      </c>
      <c r="AC33" s="739">
        <f t="shared" si="6"/>
        <v>45</v>
      </c>
      <c r="AD33" s="739">
        <f t="shared" si="7"/>
        <v>6</v>
      </c>
      <c r="AE33" s="739">
        <f t="shared" si="8"/>
        <v>42</v>
      </c>
      <c r="AF33" s="739">
        <f t="shared" si="9"/>
        <v>6</v>
      </c>
      <c r="AG33" s="739">
        <f t="shared" si="10"/>
        <v>51</v>
      </c>
      <c r="AH33" s="739">
        <f t="shared" ca="1" si="11"/>
        <v>57</v>
      </c>
      <c r="AI33" s="1688">
        <f t="shared" ca="1" si="12"/>
        <v>5455157</v>
      </c>
      <c r="AJ33" s="1692">
        <f t="shared" ca="1" si="13"/>
        <v>52</v>
      </c>
      <c r="AK33" s="1604">
        <f t="shared" ca="1" si="14"/>
        <v>1</v>
      </c>
    </row>
    <row r="34" spans="1:37" x14ac:dyDescent="0.25">
      <c r="A34" s="414" t="str">
        <f ca="1">CONCATENATE(S34,"_",COUNTIF(S$4:S34,S34))</f>
        <v>10_1</v>
      </c>
      <c r="B34" s="414" t="str">
        <f ca="1">CONCATENATE(T34,"_",COUNTIF(T$4:T34,T34))</f>
        <v>50_1</v>
      </c>
      <c r="C34" s="405">
        <v>46</v>
      </c>
      <c r="D34" s="366" t="s">
        <v>838</v>
      </c>
      <c r="E34" s="401" t="s">
        <v>930</v>
      </c>
      <c r="F34" s="401" t="s">
        <v>821</v>
      </c>
      <c r="G34" s="401" t="str">
        <f t="shared" si="4"/>
        <v>Vojta/ 
Nikolič</v>
      </c>
      <c r="H34" s="365">
        <f ca="1">IF((COUNTIFS('Rozpis zápasů'!$F$3:$F$214,$C34,'Rozpis zápasů'!$E$3:$E$214,"&lt;&gt;N")+COUNTIFS('Rozpis zápasů'!$G$3:$G$214,$C34,'Rozpis zápasů'!$E$3:$E$214,"&lt;&gt;N"))=0,"",COUNTIFS('Rozpis zápasů'!$F$3:$F$214,$C34,'Rozpis zápasů'!$E$3:$E$214,"&lt;&gt;N")+COUNTIFS('Rozpis zápasů'!$G$3:$G$214,$C34,'Rozpis zápasů'!$E$3:$E$214,"&lt;&gt;N"))</f>
        <v>7</v>
      </c>
      <c r="I34" s="365">
        <f ca="1">COUNTIF('Rozpis zápasů'!$F$163:$G$214,$C34)</f>
        <v>2</v>
      </c>
      <c r="J34" s="365">
        <f ca="1">IF((COUNTIFS('Rozpis zápasů'!$F$3:$F$214,$C34,'Rozpis zápasů'!$E$3:$E$214,"&lt;&gt;N")+COUNTIFS('Rozpis zápasů'!$G$3:$G$214,$C34,'Rozpis zápasů'!$E$3:$E$214,"&lt;&gt;N"))=0,"",SUMIF('Rozpis zápasů'!$F$3:$F$214,$C34,'Rozpis zápasů'!$L$3:$L$219)+SUMIF('Rozpis zápasů'!$G$3:$G$214,$C34,'Rozpis zápasů'!$M$3:$M$219))</f>
        <v>5</v>
      </c>
      <c r="K34" s="396">
        <f ca="1">IF((COUNTIFS('Rozpis zápasů'!$F$3:$F$214,$C34,'Rozpis zápasů'!$E$3:$E$214,"&lt;&gt;N")+COUNTIFS('Rozpis zápasů'!$G$3:$G$214,$C34,'Rozpis zápasů'!$E$3:$E$214,"&lt;&gt;N"))=0,"",SUMIF('Rozpis zápasů'!$F$3:$F$214,$C34,'Rozpis zápasů'!$M$3:$M$219)+SUMIF('Rozpis zápasů'!$G$3:$G$214,$C34,'Rozpis zápasů'!$L$3:$L$219))</f>
        <v>2</v>
      </c>
      <c r="L34" s="392">
        <f ca="1">SUMIF('Rozpis zápasů'!$F$3:$F$214,$C34,'Rozpis zápasů'!$X$3:$X$214)+SUMIF('Rozpis zápasů'!$G$3:$G$214,$C34,'Rozpis zápasů'!$Y$3:$Y$214)</f>
        <v>40</v>
      </c>
      <c r="M34" s="397">
        <f ca="1">SUMIF('Rozpis zápasů'!$G$3:$G$214,$C34,'Rozpis zápasů'!$X$3:$X$214)+SUMIF('Rozpis zápasů'!$F$3:$F$214,$C34,'Rozpis zápasů'!$Y$3:$Y$214)</f>
        <v>37</v>
      </c>
      <c r="N34" s="732">
        <f ca="1">SUMIF('Rozpis zápasů'!$F$3:$F$214,$C34,'Rozpis zápasů'!$Z$3:$Z$214)+SUMIF('Rozpis zápasů'!$G$3:$G$214,$C34,'Rozpis zápasů'!$AA$3:$AA$214)</f>
        <v>80</v>
      </c>
      <c r="O34" s="393">
        <f ca="1">SUMIF('Rozpis zápasů'!$G$3:$G$214,$C34,'Rozpis zápasů'!$Z$3:$Z$214)+SUMIF('Rozpis zápasů'!$F$3:$F$214,$C34,'Rozpis zápasů'!$AA$3:$AA$214)</f>
        <v>84</v>
      </c>
      <c r="P34" s="367">
        <f t="shared" ca="1" si="15"/>
        <v>0.5</v>
      </c>
      <c r="Q34" s="367">
        <f t="shared" ca="1" si="16"/>
        <v>0.55952380952380953</v>
      </c>
      <c r="R34" s="602">
        <f t="shared" ca="1" si="17"/>
        <v>0.53048780487804881</v>
      </c>
      <c r="S34" s="604">
        <f t="shared" ca="1" si="1"/>
        <v>10</v>
      </c>
      <c r="T34" s="397">
        <f t="shared" ca="1" si="2"/>
        <v>50</v>
      </c>
      <c r="U34" s="393">
        <f t="shared" ca="1" si="3"/>
        <v>25</v>
      </c>
      <c r="V34" s="1523">
        <f>IF((COUNTIFS('Rozpis zápasů'!$F$3:$F$162,$C34,'Rozpis zápasů'!$E$3:$E$162,"&lt;&gt;N")+COUNTIFS('Rozpis zápasů'!$G$3:$G$162,$C34,'Rozpis zápasů'!$E$3:$E$162,"&lt;&gt;N"))=0,"",COUNTIFS('Rozpis zápasů'!$F$3:$F$162,$C34,'Rozpis zápasů'!$E$3:$E$162,"&lt;&gt;N")+COUNTIFS('Rozpis zápasů'!$G$3:$G$162,$C34,'Rozpis zápasů'!$E$3:$E$162,"&lt;&gt;N"))</f>
        <v>5</v>
      </c>
      <c r="W34" s="1524">
        <f>IF((COUNTIFS('Rozpis zápasů'!$F$3:$F$162,$C34,'Rozpis zápasů'!$E$3:$E$162,"&lt;&gt;N")+COUNTIFS('Rozpis zápasů'!$G$3:$G$162,$C34,'Rozpis zápasů'!$E$3:$E$162,"&lt;&gt;N"))=0,"",SUMIF('Rozpis zápasů'!$F$3:$F$162,$C34,'Rozpis zápasů'!$L$3:$L$219)+SUMIF('Rozpis zápasů'!$G$3:$G$162,$C34,'Rozpis zápasů'!$M$3:$M$219))</f>
        <v>4</v>
      </c>
      <c r="X34" s="1525">
        <f>IF((COUNTIFS('Rozpis zápasů'!$F$3:$F$162,$C34,'Rozpis zápasů'!$E$3:$E$162,"&lt;&gt;N")+COUNTIFS('Rozpis zápasů'!$G$3:$G$162,$C34,'Rozpis zápasů'!$E$3:$E$162,"&lt;&gt;N"))=0,"",SUMIF('Rozpis zápasů'!$F$3:$F$162,$C34,'Rozpis zápasů'!$M$3:$M$219)+SUMIF('Rozpis zápasů'!$G$3:$G$162,$C34,'Rozpis zápasů'!$L$3:$L$219))</f>
        <v>1</v>
      </c>
      <c r="Y34" s="1523">
        <f>IF((COUNTIFS('Rozpis zápasů'!$F$3:$F$162,$C34,'Rozpis zápasů'!$E$3:$E$162,"&lt;&gt;N")+COUNTIFS('Rozpis zápasů'!$G$3:$G$162,$C34,'Rozpis zápasů'!$E$3:$E$162,"&lt;&gt;N"))=0,"",SUMIF('Rozpis zápasů'!$F$3:$F$162,$C34,'Rozpis zápasů'!$H$3:$H$219)+SUMIF('Rozpis zápasů'!$G$3:$G$162,$C34,'Rozpis zápasů'!$I$3:$I$219))</f>
        <v>9</v>
      </c>
      <c r="Z34" s="1524">
        <f>IF((COUNTIFS('Rozpis zápasů'!$F$3:$F$162,$C34,'Rozpis zápasů'!$E$3:$E$162,"&lt;&gt;N")+COUNTIFS('Rozpis zápasů'!$G$3:$G$162,$C34,'Rozpis zápasů'!$E$3:$E$162,"&lt;&gt;N"))=0,"",SUMIF('Rozpis zápasů'!$F$3:$F$162,$C34,'Rozpis zápasů'!$I$3:$I$219)+SUMIF('Rozpis zápasů'!$G$3:$G$162,$C34,'Rozpis zápasů'!$H$3:$H$219))</f>
        <v>5</v>
      </c>
      <c r="AA34" s="1526">
        <f t="shared" si="5"/>
        <v>4</v>
      </c>
      <c r="AB34" s="661">
        <f ca="1">VLOOKUP($C34,Tabulka!$B$4:$Z$239,22,0)</f>
        <v>2</v>
      </c>
      <c r="AC34" s="739">
        <f t="shared" si="6"/>
        <v>5</v>
      </c>
      <c r="AD34" s="739">
        <f t="shared" si="7"/>
        <v>42</v>
      </c>
      <c r="AE34" s="739">
        <f t="shared" si="8"/>
        <v>5</v>
      </c>
      <c r="AF34" s="739">
        <f t="shared" si="9"/>
        <v>34</v>
      </c>
      <c r="AG34" s="739">
        <f t="shared" si="10"/>
        <v>14</v>
      </c>
      <c r="AH34" s="739">
        <f t="shared" ca="1" si="11"/>
        <v>24</v>
      </c>
      <c r="AI34" s="1688">
        <f t="shared" ca="1" si="12"/>
        <v>2051424</v>
      </c>
      <c r="AJ34" s="1692">
        <f t="shared" ca="1" si="13"/>
        <v>18</v>
      </c>
      <c r="AK34" s="1798">
        <f t="shared" ca="1" si="14"/>
        <v>1</v>
      </c>
    </row>
    <row r="35" spans="1:37" x14ac:dyDescent="0.25">
      <c r="A35" s="414" t="str">
        <f ca="1">CONCATENATE(S35,"_",COUNTIF(S$4:S35,S35))</f>
        <v>x_7</v>
      </c>
      <c r="B35" s="414" t="str">
        <f ca="1">CONCATENATE(T35,"_",COUNTIF(T$4:T35,T35))</f>
        <v>x_7</v>
      </c>
      <c r="C35" s="1529">
        <v>47</v>
      </c>
      <c r="D35" s="1530"/>
      <c r="E35" s="1531"/>
      <c r="F35" s="1531"/>
      <c r="G35" s="1531" t="str">
        <f t="shared" si="4"/>
        <v/>
      </c>
      <c r="H35" s="1532" t="str">
        <f ca="1">IF((COUNTIFS('Rozpis zápasů'!$F$3:$F$214,$C35,'Rozpis zápasů'!$E$3:$E$214,"&lt;&gt;N")+COUNTIFS('Rozpis zápasů'!$G$3:$G$214,$C35,'Rozpis zápasů'!$E$3:$E$214,"&lt;&gt;N"))=0,"",COUNTIFS('Rozpis zápasů'!$F$3:$F$214,$C35,'Rozpis zápasů'!$E$3:$E$214,"&lt;&gt;N")+COUNTIFS('Rozpis zápasů'!$G$3:$G$214,$C35,'Rozpis zápasů'!$E$3:$E$214,"&lt;&gt;N"))</f>
        <v/>
      </c>
      <c r="I35" s="1532">
        <f ca="1">COUNTIF('Rozpis zápasů'!$F$163:$G$214,$C35)</f>
        <v>0</v>
      </c>
      <c r="J35" s="1532" t="str">
        <f ca="1">IF((COUNTIFS('Rozpis zápasů'!$F$3:$F$214,$C35,'Rozpis zápasů'!$E$3:$E$214,"&lt;&gt;N")+COUNTIFS('Rozpis zápasů'!$G$3:$G$214,$C35,'Rozpis zápasů'!$E$3:$E$214,"&lt;&gt;N"))=0,"",SUMIF('Rozpis zápasů'!$F$3:$F$214,$C35,'Rozpis zápasů'!$L$3:$L$219)+SUMIF('Rozpis zápasů'!$G$3:$G$214,$C35,'Rozpis zápasů'!$M$3:$M$219))</f>
        <v/>
      </c>
      <c r="K35" s="1533" t="str">
        <f ca="1">IF((COUNTIFS('Rozpis zápasů'!$F$3:$F$214,$C35,'Rozpis zápasů'!$E$3:$E$214,"&lt;&gt;N")+COUNTIFS('Rozpis zápasů'!$G$3:$G$214,$C35,'Rozpis zápasů'!$E$3:$E$214,"&lt;&gt;N"))=0,"",SUMIF('Rozpis zápasů'!$F$3:$F$214,$C35,'Rozpis zápasů'!$M$3:$M$219)+SUMIF('Rozpis zápasů'!$G$3:$G$214,$C35,'Rozpis zápasů'!$L$3:$L$219))</f>
        <v/>
      </c>
      <c r="L35" s="1534">
        <f ca="1">SUMIF('Rozpis zápasů'!$F$3:$F$214,$C35,'Rozpis zápasů'!$X$3:$X$214)+SUMIF('Rozpis zápasů'!$G$3:$G$214,$C35,'Rozpis zápasů'!$Y$3:$Y$214)</f>
        <v>0</v>
      </c>
      <c r="M35" s="1535">
        <f ca="1">SUMIF('Rozpis zápasů'!$G$3:$G$214,$C35,'Rozpis zápasů'!$X$3:$X$214)+SUMIF('Rozpis zápasů'!$F$3:$F$214,$C35,'Rozpis zápasů'!$Y$3:$Y$214)</f>
        <v>0</v>
      </c>
      <c r="N35" s="1536">
        <f ca="1">SUMIF('Rozpis zápasů'!$F$3:$F$214,$C35,'Rozpis zápasů'!$Z$3:$Z$214)+SUMIF('Rozpis zápasů'!$G$3:$G$214,$C35,'Rozpis zápasů'!$AA$3:$AA$214)</f>
        <v>0</v>
      </c>
      <c r="O35" s="1533">
        <f ca="1">SUMIF('Rozpis zápasů'!$G$3:$G$214,$C35,'Rozpis zápasů'!$Z$3:$Z$214)+SUMIF('Rozpis zápasů'!$F$3:$F$214,$C35,'Rozpis zápasů'!$AA$3:$AA$214)</f>
        <v>0</v>
      </c>
      <c r="P35" s="1537" t="str">
        <f t="shared" ca="1" si="15"/>
        <v/>
      </c>
      <c r="Q35" s="1537" t="str">
        <f t="shared" ca="1" si="16"/>
        <v/>
      </c>
      <c r="R35" s="1538" t="str">
        <f t="shared" ca="1" si="17"/>
        <v/>
      </c>
      <c r="S35" s="1539" t="str">
        <f t="shared" ca="1" si="1"/>
        <v>x</v>
      </c>
      <c r="T35" s="1535" t="str">
        <f t="shared" ca="1" si="2"/>
        <v>x</v>
      </c>
      <c r="U35" s="1533" t="str">
        <f t="shared" ca="1" si="3"/>
        <v>x</v>
      </c>
      <c r="V35" s="1540" t="str">
        <f>IF((COUNTIFS('Rozpis zápasů'!$F$3:$F$162,$C35,'Rozpis zápasů'!$E$3:$E$162,"&lt;&gt;N")+COUNTIFS('Rozpis zápasů'!$G$3:$G$162,$C35,'Rozpis zápasů'!$E$3:$E$162,"&lt;&gt;N"))=0,"",COUNTIFS('Rozpis zápasů'!$F$3:$F$162,$C35,'Rozpis zápasů'!$E$3:$E$162,"&lt;&gt;N")+COUNTIFS('Rozpis zápasů'!$G$3:$G$162,$C35,'Rozpis zápasů'!$E$3:$E$162,"&lt;&gt;N"))</f>
        <v/>
      </c>
      <c r="W35" s="1541" t="str">
        <f>IF((COUNTIFS('Rozpis zápasů'!$F$3:$F$162,$C35,'Rozpis zápasů'!$E$3:$E$162,"&lt;&gt;N")+COUNTIFS('Rozpis zápasů'!$G$3:$G$162,$C35,'Rozpis zápasů'!$E$3:$E$162,"&lt;&gt;N"))=0,"",SUMIF('Rozpis zápasů'!$F$3:$F$162,$C35,'Rozpis zápasů'!$L$3:$L$219)+SUMIF('Rozpis zápasů'!$G$3:$G$162,$C35,'Rozpis zápasů'!$M$3:$M$219))</f>
        <v/>
      </c>
      <c r="X35" s="1542" t="str">
        <f>IF((COUNTIFS('Rozpis zápasů'!$F$3:$F$162,$C35,'Rozpis zápasů'!$E$3:$E$162,"&lt;&gt;N")+COUNTIFS('Rozpis zápasů'!$G$3:$G$162,$C35,'Rozpis zápasů'!$E$3:$E$162,"&lt;&gt;N"))=0,"",SUMIF('Rozpis zápasů'!$F$3:$F$162,$C35,'Rozpis zápasů'!$M$3:$M$219)+SUMIF('Rozpis zápasů'!$G$3:$G$162,$C35,'Rozpis zápasů'!$L$3:$L$219))</f>
        <v/>
      </c>
      <c r="Y35" s="1540" t="str">
        <f>IF((COUNTIFS('Rozpis zápasů'!$F$3:$F$162,$C35,'Rozpis zápasů'!$E$3:$E$162,"&lt;&gt;N")+COUNTIFS('Rozpis zápasů'!$G$3:$G$162,$C35,'Rozpis zápasů'!$E$3:$E$162,"&lt;&gt;N"))=0,"",SUMIF('Rozpis zápasů'!$F$3:$F$162,$C35,'Rozpis zápasů'!$H$3:$H$219)+SUMIF('Rozpis zápasů'!$G$3:$G$162,$C35,'Rozpis zápasů'!$I$3:$I$219))</f>
        <v/>
      </c>
      <c r="Z35" s="1541" t="str">
        <f>IF((COUNTIFS('Rozpis zápasů'!$F$3:$F$162,$C35,'Rozpis zápasů'!$E$3:$E$162,"&lt;&gt;N")+COUNTIFS('Rozpis zápasů'!$G$3:$G$162,$C35,'Rozpis zápasů'!$E$3:$E$162,"&lt;&gt;N"))=0,"",SUMIF('Rozpis zápasů'!$F$3:$F$162,$C35,'Rozpis zápasů'!$I$3:$I$219)+SUMIF('Rozpis zápasů'!$G$3:$G$162,$C35,'Rozpis zápasů'!$H$3:$H$219))</f>
        <v/>
      </c>
      <c r="AA35" s="1543" t="str">
        <f t="shared" si="5"/>
        <v/>
      </c>
      <c r="AB35" s="1685" t="str">
        <f>VLOOKUP($C35,Tabulka!$B$4:$Z$239,22,0)</f>
        <v/>
      </c>
      <c r="AC35" s="1686" t="str">
        <f t="shared" si="6"/>
        <v/>
      </c>
      <c r="AD35" s="1686" t="str">
        <f t="shared" si="7"/>
        <v/>
      </c>
      <c r="AE35" s="1686" t="str">
        <f t="shared" si="8"/>
        <v/>
      </c>
      <c r="AF35" s="1686" t="str">
        <f t="shared" si="9"/>
        <v/>
      </c>
      <c r="AG35" s="1686" t="str">
        <f t="shared" si="10"/>
        <v/>
      </c>
      <c r="AH35" s="1686" t="str">
        <f t="shared" ca="1" si="11"/>
        <v/>
      </c>
      <c r="AI35" s="1694" t="str">
        <f t="shared" ca="1" si="12"/>
        <v/>
      </c>
      <c r="AJ35" s="1693" t="str">
        <f t="shared" ca="1" si="13"/>
        <v/>
      </c>
      <c r="AK35" s="1690">
        <f t="shared" ca="1" si="14"/>
        <v>62</v>
      </c>
    </row>
    <row r="36" spans="1:37" x14ac:dyDescent="0.25">
      <c r="A36" s="414" t="str">
        <f ca="1">CONCATENATE(S36,"_",COUNTIF(S$4:S36,S36))</f>
        <v>x_8</v>
      </c>
      <c r="B36" s="414" t="str">
        <f ca="1">CONCATENATE(T36,"_",COUNTIF(T$4:T36,T36))</f>
        <v>x_8</v>
      </c>
      <c r="C36" s="1529">
        <v>48</v>
      </c>
      <c r="D36" s="1530"/>
      <c r="E36" s="1531"/>
      <c r="F36" s="1531"/>
      <c r="G36" s="1531" t="str">
        <f t="shared" si="4"/>
        <v/>
      </c>
      <c r="H36" s="1532" t="str">
        <f ca="1">IF((COUNTIFS('Rozpis zápasů'!$F$3:$F$214,$C36,'Rozpis zápasů'!$E$3:$E$214,"&lt;&gt;N")+COUNTIFS('Rozpis zápasů'!$G$3:$G$214,$C36,'Rozpis zápasů'!$E$3:$E$214,"&lt;&gt;N"))=0,"",COUNTIFS('Rozpis zápasů'!$F$3:$F$214,$C36,'Rozpis zápasů'!$E$3:$E$214,"&lt;&gt;N")+COUNTIFS('Rozpis zápasů'!$G$3:$G$214,$C36,'Rozpis zápasů'!$E$3:$E$214,"&lt;&gt;N"))</f>
        <v/>
      </c>
      <c r="I36" s="1532">
        <f ca="1">COUNTIF('Rozpis zápasů'!$F$163:$G$214,$C36)</f>
        <v>0</v>
      </c>
      <c r="J36" s="1532" t="str">
        <f ca="1">IF((COUNTIFS('Rozpis zápasů'!$F$3:$F$214,$C36,'Rozpis zápasů'!$E$3:$E$214,"&lt;&gt;N")+COUNTIFS('Rozpis zápasů'!$G$3:$G$214,$C36,'Rozpis zápasů'!$E$3:$E$214,"&lt;&gt;N"))=0,"",SUMIF('Rozpis zápasů'!$F$3:$F$214,$C36,'Rozpis zápasů'!$L$3:$L$219)+SUMIF('Rozpis zápasů'!$G$3:$G$214,$C36,'Rozpis zápasů'!$M$3:$M$219))</f>
        <v/>
      </c>
      <c r="K36" s="1533" t="str">
        <f ca="1">IF((COUNTIFS('Rozpis zápasů'!$F$3:$F$214,$C36,'Rozpis zápasů'!$E$3:$E$214,"&lt;&gt;N")+COUNTIFS('Rozpis zápasů'!$G$3:$G$214,$C36,'Rozpis zápasů'!$E$3:$E$214,"&lt;&gt;N"))=0,"",SUMIF('Rozpis zápasů'!$F$3:$F$214,$C36,'Rozpis zápasů'!$M$3:$M$219)+SUMIF('Rozpis zápasů'!$G$3:$G$214,$C36,'Rozpis zápasů'!$L$3:$L$219))</f>
        <v/>
      </c>
      <c r="L36" s="1534">
        <f ca="1">SUMIF('Rozpis zápasů'!$F$3:$F$214,$C36,'Rozpis zápasů'!$X$3:$X$214)+SUMIF('Rozpis zápasů'!$G$3:$G$214,$C36,'Rozpis zápasů'!$Y$3:$Y$214)</f>
        <v>0</v>
      </c>
      <c r="M36" s="1535">
        <f ca="1">SUMIF('Rozpis zápasů'!$G$3:$G$214,$C36,'Rozpis zápasů'!$X$3:$X$214)+SUMIF('Rozpis zápasů'!$F$3:$F$214,$C36,'Rozpis zápasů'!$Y$3:$Y$214)</f>
        <v>0</v>
      </c>
      <c r="N36" s="1536">
        <f ca="1">SUMIF('Rozpis zápasů'!$F$3:$F$214,$C36,'Rozpis zápasů'!$Z$3:$Z$214)+SUMIF('Rozpis zápasů'!$G$3:$G$214,$C36,'Rozpis zápasů'!$AA$3:$AA$214)</f>
        <v>0</v>
      </c>
      <c r="O36" s="1533">
        <f ca="1">SUMIF('Rozpis zápasů'!$G$3:$G$214,$C36,'Rozpis zápasů'!$Z$3:$Z$214)+SUMIF('Rozpis zápasů'!$F$3:$F$214,$C36,'Rozpis zápasů'!$AA$3:$AA$214)</f>
        <v>0</v>
      </c>
      <c r="P36" s="1537" t="str">
        <f t="shared" ca="1" si="15"/>
        <v/>
      </c>
      <c r="Q36" s="1537" t="str">
        <f t="shared" ca="1" si="16"/>
        <v/>
      </c>
      <c r="R36" s="1538" t="str">
        <f t="shared" ca="1" si="17"/>
        <v/>
      </c>
      <c r="S36" s="1539" t="str">
        <f t="shared" ca="1" si="1"/>
        <v>x</v>
      </c>
      <c r="T36" s="1535" t="str">
        <f t="shared" ca="1" si="2"/>
        <v>x</v>
      </c>
      <c r="U36" s="1533" t="str">
        <f t="shared" ca="1" si="3"/>
        <v>x</v>
      </c>
      <c r="V36" s="1540" t="str">
        <f>IF((COUNTIFS('Rozpis zápasů'!$F$3:$F$162,$C36,'Rozpis zápasů'!$E$3:$E$162,"&lt;&gt;N")+COUNTIFS('Rozpis zápasů'!$G$3:$G$162,$C36,'Rozpis zápasů'!$E$3:$E$162,"&lt;&gt;N"))=0,"",COUNTIFS('Rozpis zápasů'!$F$3:$F$162,$C36,'Rozpis zápasů'!$E$3:$E$162,"&lt;&gt;N")+COUNTIFS('Rozpis zápasů'!$G$3:$G$162,$C36,'Rozpis zápasů'!$E$3:$E$162,"&lt;&gt;N"))</f>
        <v/>
      </c>
      <c r="W36" s="1541" t="str">
        <f>IF((COUNTIFS('Rozpis zápasů'!$F$3:$F$162,$C36,'Rozpis zápasů'!$E$3:$E$162,"&lt;&gt;N")+COUNTIFS('Rozpis zápasů'!$G$3:$G$162,$C36,'Rozpis zápasů'!$E$3:$E$162,"&lt;&gt;N"))=0,"",SUMIF('Rozpis zápasů'!$F$3:$F$162,$C36,'Rozpis zápasů'!$L$3:$L$219)+SUMIF('Rozpis zápasů'!$G$3:$G$162,$C36,'Rozpis zápasů'!$M$3:$M$219))</f>
        <v/>
      </c>
      <c r="X36" s="1542" t="str">
        <f>IF((COUNTIFS('Rozpis zápasů'!$F$3:$F$162,$C36,'Rozpis zápasů'!$E$3:$E$162,"&lt;&gt;N")+COUNTIFS('Rozpis zápasů'!$G$3:$G$162,$C36,'Rozpis zápasů'!$E$3:$E$162,"&lt;&gt;N"))=0,"",SUMIF('Rozpis zápasů'!$F$3:$F$162,$C36,'Rozpis zápasů'!$M$3:$M$219)+SUMIF('Rozpis zápasů'!$G$3:$G$162,$C36,'Rozpis zápasů'!$L$3:$L$219))</f>
        <v/>
      </c>
      <c r="Y36" s="1540" t="str">
        <f>IF((COUNTIFS('Rozpis zápasů'!$F$3:$F$162,$C36,'Rozpis zápasů'!$E$3:$E$162,"&lt;&gt;N")+COUNTIFS('Rozpis zápasů'!$G$3:$G$162,$C36,'Rozpis zápasů'!$E$3:$E$162,"&lt;&gt;N"))=0,"",SUMIF('Rozpis zápasů'!$F$3:$F$162,$C36,'Rozpis zápasů'!$H$3:$H$219)+SUMIF('Rozpis zápasů'!$G$3:$G$162,$C36,'Rozpis zápasů'!$I$3:$I$219))</f>
        <v/>
      </c>
      <c r="Z36" s="1541" t="str">
        <f>IF((COUNTIFS('Rozpis zápasů'!$F$3:$F$162,$C36,'Rozpis zápasů'!$E$3:$E$162,"&lt;&gt;N")+COUNTIFS('Rozpis zápasů'!$G$3:$G$162,$C36,'Rozpis zápasů'!$E$3:$E$162,"&lt;&gt;N"))=0,"",SUMIF('Rozpis zápasů'!$F$3:$F$162,$C36,'Rozpis zápasů'!$I$3:$I$219)+SUMIF('Rozpis zápasů'!$G$3:$G$162,$C36,'Rozpis zápasů'!$H$3:$H$219))</f>
        <v/>
      </c>
      <c r="AA36" s="1543" t="str">
        <f t="shared" si="5"/>
        <v/>
      </c>
      <c r="AB36" s="1685" t="str">
        <f>VLOOKUP($C36,Tabulka!$B$4:$Z$239,22,0)</f>
        <v/>
      </c>
      <c r="AC36" s="1686" t="str">
        <f t="shared" si="6"/>
        <v/>
      </c>
      <c r="AD36" s="1686" t="str">
        <f t="shared" si="7"/>
        <v/>
      </c>
      <c r="AE36" s="1686" t="str">
        <f t="shared" si="8"/>
        <v/>
      </c>
      <c r="AF36" s="1686" t="str">
        <f t="shared" si="9"/>
        <v/>
      </c>
      <c r="AG36" s="1686" t="str">
        <f t="shared" si="10"/>
        <v/>
      </c>
      <c r="AH36" s="1686" t="str">
        <f t="shared" ca="1" si="11"/>
        <v/>
      </c>
      <c r="AI36" s="1694" t="str">
        <f t="shared" ca="1" si="12"/>
        <v/>
      </c>
      <c r="AJ36" s="1693" t="str">
        <f t="shared" ca="1" si="13"/>
        <v/>
      </c>
      <c r="AK36" s="1690">
        <f t="shared" ca="1" si="14"/>
        <v>62</v>
      </c>
    </row>
    <row r="37" spans="1:37" x14ac:dyDescent="0.25">
      <c r="A37" s="414" t="str">
        <f ca="1">CONCATENATE(S37,"_",COUNTIF(S$4:S37,S37))</f>
        <v>64_1</v>
      </c>
      <c r="B37" s="414" t="str">
        <f ca="1">CONCATENATE(T37,"_",COUNTIF(T$4:T37,T37))</f>
        <v>45_1</v>
      </c>
      <c r="C37" s="673">
        <v>51</v>
      </c>
      <c r="D37" s="674" t="s">
        <v>931</v>
      </c>
      <c r="E37" s="675" t="s">
        <v>932</v>
      </c>
      <c r="F37" s="675" t="s">
        <v>933</v>
      </c>
      <c r="G37" s="675" t="str">
        <f t="shared" si="4"/>
        <v>Černý/ 
Jiroud</v>
      </c>
      <c r="H37" s="676">
        <f ca="1">IF((COUNTIFS('Rozpis zápasů'!$F$3:$F$214,$C37,'Rozpis zápasů'!$E$3:$E$214,"&lt;&gt;N")+COUNTIFS('Rozpis zápasů'!$G$3:$G$214,$C37,'Rozpis zápasů'!$E$3:$E$214,"&lt;&gt;N"))=0,"",COUNTIFS('Rozpis zápasů'!$F$3:$F$214,$C37,'Rozpis zápasů'!$E$3:$E$214,"&lt;&gt;N")+COUNTIFS('Rozpis zápasů'!$G$3:$G$214,$C37,'Rozpis zápasů'!$E$3:$E$214,"&lt;&gt;N"))</f>
        <v>5</v>
      </c>
      <c r="I37" s="676">
        <f ca="1">COUNTIF('Rozpis zápasů'!$F$163:$G$214,$C37)</f>
        <v>0</v>
      </c>
      <c r="J37" s="676">
        <f ca="1">IF((COUNTIFS('Rozpis zápasů'!$F$3:$F$214,$C37,'Rozpis zápasů'!$E$3:$E$214,"&lt;&gt;N")+COUNTIFS('Rozpis zápasů'!$G$3:$G$214,$C37,'Rozpis zápasů'!$E$3:$E$214,"&lt;&gt;N"))=0,"",SUMIF('Rozpis zápasů'!$F$3:$F$214,$C37,'Rozpis zápasů'!$L$3:$L$219)+SUMIF('Rozpis zápasů'!$G$3:$G$214,$C37,'Rozpis zápasů'!$M$3:$M$219))</f>
        <v>0</v>
      </c>
      <c r="K37" s="677">
        <f ca="1">IF((COUNTIFS('Rozpis zápasů'!$F$3:$F$214,$C37,'Rozpis zápasů'!$E$3:$E$214,"&lt;&gt;N")+COUNTIFS('Rozpis zápasů'!$G$3:$G$214,$C37,'Rozpis zápasů'!$E$3:$E$214,"&lt;&gt;N"))=0,"",SUMIF('Rozpis zápasů'!$F$3:$F$214,$C37,'Rozpis zápasů'!$M$3:$M$219)+SUMIF('Rozpis zápasů'!$G$3:$G$214,$C37,'Rozpis zápasů'!$L$3:$L$219))</f>
        <v>5</v>
      </c>
      <c r="L37" s="392">
        <f ca="1">SUMIF('Rozpis zápasů'!$F$3:$F$214,$C37,'Rozpis zápasů'!$X$3:$X$214)+SUMIF('Rozpis zápasů'!$G$3:$G$214,$C37,'Rozpis zápasů'!$Y$3:$Y$214)</f>
        <v>15</v>
      </c>
      <c r="M37" s="397">
        <f ca="1">SUMIF('Rozpis zápasů'!$G$3:$G$214,$C37,'Rozpis zápasů'!$X$3:$X$214)+SUMIF('Rozpis zápasů'!$F$3:$F$214,$C37,'Rozpis zápasů'!$Y$3:$Y$214)</f>
        <v>28</v>
      </c>
      <c r="N37" s="732">
        <f ca="1">SUMIF('Rozpis zápasů'!$F$3:$F$214,$C37,'Rozpis zápasů'!$Z$3:$Z$214)+SUMIF('Rozpis zápasů'!$G$3:$G$214,$C37,'Rozpis zápasů'!$AA$3:$AA$214)</f>
        <v>66</v>
      </c>
      <c r="O37" s="393">
        <f ca="1">SUMIF('Rozpis zápasů'!$G$3:$G$214,$C37,'Rozpis zápasů'!$Z$3:$Z$214)+SUMIF('Rozpis zápasů'!$F$3:$F$214,$C37,'Rozpis zápasů'!$AA$3:$AA$214)</f>
        <v>65</v>
      </c>
      <c r="P37" s="367">
        <f t="shared" ca="1" si="15"/>
        <v>0.22727272727272727</v>
      </c>
      <c r="Q37" s="367">
        <f t="shared" ca="1" si="16"/>
        <v>0.56923076923076921</v>
      </c>
      <c r="R37" s="602">
        <f t="shared" ca="1" si="17"/>
        <v>0.39694656488549618</v>
      </c>
      <c r="S37" s="604">
        <f t="shared" ref="S37:S66" ca="1" si="18">IF(P37="","x",RANK(P37,P$5:P$164,0))</f>
        <v>64</v>
      </c>
      <c r="T37" s="397">
        <f t="shared" ref="T37:T66" ca="1" si="19">IF(Q37="","x",RANK(Q37,Q$5:Q$164,0))</f>
        <v>45</v>
      </c>
      <c r="U37" s="393">
        <f t="shared" ref="U37:U66" ca="1" si="20">IF(R37="","x",RANK(R37,R$5:R$164,0))</f>
        <v>61</v>
      </c>
      <c r="V37" s="1523">
        <f>IF((COUNTIFS('Rozpis zápasů'!$F$3:$F$162,$C37,'Rozpis zápasů'!$E$3:$E$162,"&lt;&gt;N")+COUNTIFS('Rozpis zápasů'!$G$3:$G$162,$C37,'Rozpis zápasů'!$E$3:$E$162,"&lt;&gt;N"))=0,"",COUNTIFS('Rozpis zápasů'!$F$3:$F$162,$C37,'Rozpis zápasů'!$E$3:$E$162,"&lt;&gt;N")+COUNTIFS('Rozpis zápasů'!$G$3:$G$162,$C37,'Rozpis zápasů'!$E$3:$E$162,"&lt;&gt;N"))</f>
        <v>5</v>
      </c>
      <c r="W37" s="1524">
        <f>IF((COUNTIFS('Rozpis zápasů'!$F$3:$F$162,$C37,'Rozpis zápasů'!$E$3:$E$162,"&lt;&gt;N")+COUNTIFS('Rozpis zápasů'!$G$3:$G$162,$C37,'Rozpis zápasů'!$E$3:$E$162,"&lt;&gt;N"))=0,"",SUMIF('Rozpis zápasů'!$F$3:$F$162,$C37,'Rozpis zápasů'!$L$3:$L$219)+SUMIF('Rozpis zápasů'!$G$3:$G$162,$C37,'Rozpis zápasů'!$M$3:$M$219))</f>
        <v>0</v>
      </c>
      <c r="X37" s="1525">
        <f>IF((COUNTIFS('Rozpis zápasů'!$F$3:$F$162,$C37,'Rozpis zápasů'!$E$3:$E$162,"&lt;&gt;N")+COUNTIFS('Rozpis zápasů'!$G$3:$G$162,$C37,'Rozpis zápasů'!$E$3:$E$162,"&lt;&gt;N"))=0,"",SUMIF('Rozpis zápasů'!$F$3:$F$162,$C37,'Rozpis zápasů'!$M$3:$M$219)+SUMIF('Rozpis zápasů'!$G$3:$G$162,$C37,'Rozpis zápasů'!$L$3:$L$219))</f>
        <v>5</v>
      </c>
      <c r="Y37" s="1523">
        <f>IF((COUNTIFS('Rozpis zápasů'!$F$3:$F$162,$C37,'Rozpis zápasů'!$E$3:$E$162,"&lt;&gt;N")+COUNTIFS('Rozpis zápasů'!$G$3:$G$162,$C37,'Rozpis zápasů'!$E$3:$E$162,"&lt;&gt;N"))=0,"",SUMIF('Rozpis zápasů'!$F$3:$F$162,$C37,'Rozpis zápasů'!$H$3:$H$219)+SUMIF('Rozpis zápasů'!$G$3:$G$162,$C37,'Rozpis zápasů'!$I$3:$I$219))</f>
        <v>3</v>
      </c>
      <c r="Z37" s="1524">
        <f>IF((COUNTIFS('Rozpis zápasů'!$F$3:$F$162,$C37,'Rozpis zápasů'!$E$3:$E$162,"&lt;&gt;N")+COUNTIFS('Rozpis zápasů'!$G$3:$G$162,$C37,'Rozpis zápasů'!$E$3:$E$162,"&lt;&gt;N"))=0,"",SUMIF('Rozpis zápasů'!$F$3:$F$162,$C37,'Rozpis zápasů'!$I$3:$I$219)+SUMIF('Rozpis zápasů'!$G$3:$G$162,$C37,'Rozpis zápasů'!$H$3:$H$219))</f>
        <v>10</v>
      </c>
      <c r="AA37" s="1526">
        <f t="shared" si="5"/>
        <v>-7</v>
      </c>
      <c r="AB37" s="661">
        <f ca="1">VLOOKUP($C37,Tabulka!$B$4:$Z$239,22,0)</f>
        <v>6</v>
      </c>
      <c r="AC37" s="739">
        <f t="shared" si="6"/>
        <v>57</v>
      </c>
      <c r="AD37" s="739">
        <f t="shared" si="7"/>
        <v>1</v>
      </c>
      <c r="AE37" s="739">
        <f t="shared" si="8"/>
        <v>49</v>
      </c>
      <c r="AF37" s="739">
        <f t="shared" si="9"/>
        <v>1</v>
      </c>
      <c r="AG37" s="739">
        <f t="shared" si="10"/>
        <v>59</v>
      </c>
      <c r="AH37" s="739">
        <f t="shared" ca="1" si="11"/>
        <v>56</v>
      </c>
      <c r="AI37" s="1688">
        <f t="shared" ca="1" si="12"/>
        <v>6575956</v>
      </c>
      <c r="AJ37" s="1692">
        <f t="shared" ca="1" si="13"/>
        <v>62</v>
      </c>
      <c r="AK37" s="1604">
        <f t="shared" ca="1" si="14"/>
        <v>1</v>
      </c>
    </row>
    <row r="38" spans="1:37" x14ac:dyDescent="0.25">
      <c r="A38" s="414" t="str">
        <f ca="1">CONCATENATE(S38,"_",COUNTIF(S$4:S38,S38))</f>
        <v>59_1</v>
      </c>
      <c r="B38" s="414" t="str">
        <f ca="1">CONCATENATE(T38,"_",COUNTIF(T$4:T38,T38))</f>
        <v>39_1</v>
      </c>
      <c r="C38" s="673">
        <v>52</v>
      </c>
      <c r="D38" s="674" t="s">
        <v>934</v>
      </c>
      <c r="E38" s="675" t="s">
        <v>839</v>
      </c>
      <c r="F38" s="675" t="s">
        <v>821</v>
      </c>
      <c r="G38" s="675" t="str">
        <f t="shared" si="4"/>
        <v>Novák/ 
Stránský</v>
      </c>
      <c r="H38" s="676">
        <f ca="1">IF((COUNTIFS('Rozpis zápasů'!$F$3:$F$214,$C38,'Rozpis zápasů'!$E$3:$E$214,"&lt;&gt;N")+COUNTIFS('Rozpis zápasů'!$G$3:$G$214,$C38,'Rozpis zápasů'!$E$3:$E$214,"&lt;&gt;N"))=0,"",COUNTIFS('Rozpis zápasů'!$F$3:$F$214,$C38,'Rozpis zápasů'!$E$3:$E$214,"&lt;&gt;N")+COUNTIFS('Rozpis zápasů'!$G$3:$G$214,$C38,'Rozpis zápasů'!$E$3:$E$214,"&lt;&gt;N"))</f>
        <v>5</v>
      </c>
      <c r="I38" s="676">
        <f ca="1">COUNTIF('Rozpis zápasů'!$F$163:$G$214,$C38)</f>
        <v>0</v>
      </c>
      <c r="J38" s="676">
        <f ca="1">IF((COUNTIFS('Rozpis zápasů'!$F$3:$F$214,$C38,'Rozpis zápasů'!$E$3:$E$214,"&lt;&gt;N")+COUNTIFS('Rozpis zápasů'!$G$3:$G$214,$C38,'Rozpis zápasů'!$E$3:$E$214,"&lt;&gt;N"))=0,"",SUMIF('Rozpis zápasů'!$F$3:$F$214,$C38,'Rozpis zápasů'!$L$3:$L$219)+SUMIF('Rozpis zápasů'!$G$3:$G$214,$C38,'Rozpis zápasů'!$M$3:$M$219))</f>
        <v>1</v>
      </c>
      <c r="K38" s="677">
        <f ca="1">IF((COUNTIFS('Rozpis zápasů'!$F$3:$F$214,$C38,'Rozpis zápasů'!$E$3:$E$214,"&lt;&gt;N")+COUNTIFS('Rozpis zápasů'!$G$3:$G$214,$C38,'Rozpis zápasů'!$E$3:$E$214,"&lt;&gt;N"))=0,"",SUMIF('Rozpis zápasů'!$F$3:$F$214,$C38,'Rozpis zápasů'!$M$3:$M$219)+SUMIF('Rozpis zápasů'!$G$3:$G$214,$C38,'Rozpis zápasů'!$L$3:$L$219))</f>
        <v>4</v>
      </c>
      <c r="L38" s="392">
        <f ca="1">SUMIF('Rozpis zápasů'!$F$3:$F$214,$C38,'Rozpis zápasů'!$X$3:$X$214)+SUMIF('Rozpis zápasů'!$G$3:$G$214,$C38,'Rozpis zápasů'!$Y$3:$Y$214)</f>
        <v>15</v>
      </c>
      <c r="M38" s="397">
        <f ca="1">SUMIF('Rozpis zápasů'!$G$3:$G$214,$C38,'Rozpis zápasů'!$X$3:$X$214)+SUMIF('Rozpis zápasů'!$F$3:$F$214,$C38,'Rozpis zápasů'!$Y$3:$Y$214)</f>
        <v>23</v>
      </c>
      <c r="N38" s="732">
        <f ca="1">SUMIF('Rozpis zápasů'!$F$3:$F$214,$C38,'Rozpis zápasů'!$Z$3:$Z$214)+SUMIF('Rozpis zápasů'!$G$3:$G$214,$C38,'Rozpis zápasů'!$AA$3:$AA$214)</f>
        <v>54</v>
      </c>
      <c r="O38" s="393">
        <f ca="1">SUMIF('Rozpis zápasů'!$G$3:$G$214,$C38,'Rozpis zápasů'!$Z$3:$Z$214)+SUMIF('Rozpis zápasů'!$F$3:$F$214,$C38,'Rozpis zápasů'!$AA$3:$AA$214)</f>
        <v>56</v>
      </c>
      <c r="P38" s="367">
        <f t="shared" ca="1" si="15"/>
        <v>0.27777777777777779</v>
      </c>
      <c r="Q38" s="367">
        <f t="shared" ca="1" si="16"/>
        <v>0.5892857142857143</v>
      </c>
      <c r="R38" s="602">
        <f t="shared" ca="1" si="17"/>
        <v>0.43636363636363634</v>
      </c>
      <c r="S38" s="604">
        <f t="shared" ca="1" si="18"/>
        <v>59</v>
      </c>
      <c r="T38" s="397">
        <f t="shared" ca="1" si="19"/>
        <v>39</v>
      </c>
      <c r="U38" s="393">
        <f t="shared" ca="1" si="20"/>
        <v>50</v>
      </c>
      <c r="V38" s="1523">
        <f>IF((COUNTIFS('Rozpis zápasů'!$F$3:$F$162,$C38,'Rozpis zápasů'!$E$3:$E$162,"&lt;&gt;N")+COUNTIFS('Rozpis zápasů'!$G$3:$G$162,$C38,'Rozpis zápasů'!$E$3:$E$162,"&lt;&gt;N"))=0,"",COUNTIFS('Rozpis zápasů'!$F$3:$F$162,$C38,'Rozpis zápasů'!$E$3:$E$162,"&lt;&gt;N")+COUNTIFS('Rozpis zápasů'!$G$3:$G$162,$C38,'Rozpis zápasů'!$E$3:$E$162,"&lt;&gt;N"))</f>
        <v>5</v>
      </c>
      <c r="W38" s="1524">
        <f>IF((COUNTIFS('Rozpis zápasů'!$F$3:$F$162,$C38,'Rozpis zápasů'!$E$3:$E$162,"&lt;&gt;N")+COUNTIFS('Rozpis zápasů'!$G$3:$G$162,$C38,'Rozpis zápasů'!$E$3:$E$162,"&lt;&gt;N"))=0,"",SUMIF('Rozpis zápasů'!$F$3:$F$162,$C38,'Rozpis zápasů'!$L$3:$L$219)+SUMIF('Rozpis zápasů'!$G$3:$G$162,$C38,'Rozpis zápasů'!$M$3:$M$219))</f>
        <v>1</v>
      </c>
      <c r="X38" s="1525">
        <f>IF((COUNTIFS('Rozpis zápasů'!$F$3:$F$162,$C38,'Rozpis zápasů'!$E$3:$E$162,"&lt;&gt;N")+COUNTIFS('Rozpis zápasů'!$G$3:$G$162,$C38,'Rozpis zápasů'!$E$3:$E$162,"&lt;&gt;N"))=0,"",SUMIF('Rozpis zápasů'!$F$3:$F$162,$C38,'Rozpis zápasů'!$M$3:$M$219)+SUMIF('Rozpis zápasů'!$G$3:$G$162,$C38,'Rozpis zápasů'!$L$3:$L$219))</f>
        <v>4</v>
      </c>
      <c r="Y38" s="1523">
        <f>IF((COUNTIFS('Rozpis zápasů'!$F$3:$F$162,$C38,'Rozpis zápasů'!$E$3:$E$162,"&lt;&gt;N")+COUNTIFS('Rozpis zápasů'!$G$3:$G$162,$C38,'Rozpis zápasů'!$E$3:$E$162,"&lt;&gt;N"))=0,"",SUMIF('Rozpis zápasů'!$F$3:$F$162,$C38,'Rozpis zápasů'!$H$3:$H$219)+SUMIF('Rozpis zápasů'!$G$3:$G$162,$C38,'Rozpis zápasů'!$I$3:$I$219))</f>
        <v>3</v>
      </c>
      <c r="Z38" s="1524">
        <f>IF((COUNTIFS('Rozpis zápasů'!$F$3:$F$162,$C38,'Rozpis zápasů'!$E$3:$E$162,"&lt;&gt;N")+COUNTIFS('Rozpis zápasů'!$G$3:$G$162,$C38,'Rozpis zápasů'!$E$3:$E$162,"&lt;&gt;N"))=0,"",SUMIF('Rozpis zápasů'!$F$3:$F$162,$C38,'Rozpis zápasů'!$I$3:$I$219)+SUMIF('Rozpis zápasů'!$G$3:$G$162,$C38,'Rozpis zápasů'!$H$3:$H$219))</f>
        <v>8</v>
      </c>
      <c r="AA38" s="1526">
        <f t="shared" si="5"/>
        <v>-5</v>
      </c>
      <c r="AB38" s="661">
        <f ca="1">VLOOKUP($C38,Tabulka!$B$4:$Z$239,22,0)</f>
        <v>5</v>
      </c>
      <c r="AC38" s="739">
        <f t="shared" si="6"/>
        <v>45</v>
      </c>
      <c r="AD38" s="739">
        <f t="shared" si="7"/>
        <v>6</v>
      </c>
      <c r="AE38" s="739">
        <f t="shared" si="8"/>
        <v>49</v>
      </c>
      <c r="AF38" s="739">
        <f t="shared" si="9"/>
        <v>9</v>
      </c>
      <c r="AG38" s="739">
        <f t="shared" si="10"/>
        <v>51</v>
      </c>
      <c r="AH38" s="739">
        <f t="shared" ca="1" si="11"/>
        <v>46</v>
      </c>
      <c r="AI38" s="1688">
        <f t="shared" ca="1" si="12"/>
        <v>5455146</v>
      </c>
      <c r="AJ38" s="1692">
        <f t="shared" ca="1" si="13"/>
        <v>51</v>
      </c>
      <c r="AK38" s="1604">
        <f t="shared" ca="1" si="14"/>
        <v>1</v>
      </c>
    </row>
    <row r="39" spans="1:37" x14ac:dyDescent="0.25">
      <c r="A39" s="414" t="str">
        <f ca="1">CONCATENATE(S39,"_",COUNTIF(S$4:S39,S39))</f>
        <v>19_1</v>
      </c>
      <c r="B39" s="414" t="str">
        <f ca="1">CONCATENATE(T39,"_",COUNTIF(T$4:T39,T39))</f>
        <v>28_1</v>
      </c>
      <c r="C39" s="673">
        <v>53</v>
      </c>
      <c r="D39" s="674" t="s">
        <v>935</v>
      </c>
      <c r="E39" s="675" t="s">
        <v>936</v>
      </c>
      <c r="F39" s="675" t="s">
        <v>811</v>
      </c>
      <c r="G39" s="675" t="str">
        <f t="shared" si="4"/>
        <v>Hrůza/ 
Rychlý</v>
      </c>
      <c r="H39" s="676">
        <f ca="1">IF((COUNTIFS('Rozpis zápasů'!$F$3:$F$214,$C39,'Rozpis zápasů'!$E$3:$E$214,"&lt;&gt;N")+COUNTIFS('Rozpis zápasů'!$G$3:$G$214,$C39,'Rozpis zápasů'!$E$3:$E$214,"&lt;&gt;N"))=0,"",COUNTIFS('Rozpis zápasů'!$F$3:$F$214,$C39,'Rozpis zápasů'!$E$3:$E$214,"&lt;&gt;N")+COUNTIFS('Rozpis zápasů'!$G$3:$G$214,$C39,'Rozpis zápasů'!$E$3:$E$214,"&lt;&gt;N"))</f>
        <v>7</v>
      </c>
      <c r="I39" s="676">
        <f ca="1">COUNTIF('Rozpis zápasů'!$F$163:$G$214,$C39)</f>
        <v>2</v>
      </c>
      <c r="J39" s="676">
        <f ca="1">IF((COUNTIFS('Rozpis zápasů'!$F$3:$F$214,$C39,'Rozpis zápasů'!$E$3:$E$214,"&lt;&gt;N")+COUNTIFS('Rozpis zápasů'!$G$3:$G$214,$C39,'Rozpis zápasů'!$E$3:$E$214,"&lt;&gt;N"))=0,"",SUMIF('Rozpis zápasů'!$F$3:$F$214,$C39,'Rozpis zápasů'!$L$3:$L$219)+SUMIF('Rozpis zápasů'!$G$3:$G$214,$C39,'Rozpis zápasů'!$M$3:$M$219))</f>
        <v>5</v>
      </c>
      <c r="K39" s="677">
        <f ca="1">IF((COUNTIFS('Rozpis zápasů'!$F$3:$F$214,$C39,'Rozpis zápasů'!$E$3:$E$214,"&lt;&gt;N")+COUNTIFS('Rozpis zápasů'!$G$3:$G$214,$C39,'Rozpis zápasů'!$E$3:$E$214,"&lt;&gt;N"))=0,"",SUMIF('Rozpis zápasů'!$F$3:$F$214,$C39,'Rozpis zápasů'!$M$3:$M$219)+SUMIF('Rozpis zápasů'!$G$3:$G$214,$C39,'Rozpis zápasů'!$L$3:$L$219))</f>
        <v>2</v>
      </c>
      <c r="L39" s="392">
        <f ca="1">SUMIF('Rozpis zápasů'!$F$3:$F$214,$C39,'Rozpis zápasů'!$X$3:$X$214)+SUMIF('Rozpis zápasů'!$G$3:$G$214,$C39,'Rozpis zápasů'!$Y$3:$Y$214)</f>
        <v>32</v>
      </c>
      <c r="M39" s="397">
        <f ca="1">SUMIF('Rozpis zápasů'!$G$3:$G$214,$C39,'Rozpis zápasů'!$X$3:$X$214)+SUMIF('Rozpis zápasů'!$F$3:$F$214,$C39,'Rozpis zápasů'!$Y$3:$Y$214)</f>
        <v>26</v>
      </c>
      <c r="N39" s="732">
        <f ca="1">SUMIF('Rozpis zápasů'!$F$3:$F$214,$C39,'Rozpis zápasů'!$Z$3:$Z$214)+SUMIF('Rozpis zápasů'!$G$3:$G$214,$C39,'Rozpis zápasů'!$AA$3:$AA$214)</f>
        <v>70</v>
      </c>
      <c r="O39" s="393">
        <f ca="1">SUMIF('Rozpis zápasů'!$G$3:$G$214,$C39,'Rozpis zápasů'!$Z$3:$Z$214)+SUMIF('Rozpis zápasů'!$F$3:$F$214,$C39,'Rozpis zápasů'!$AA$3:$AA$214)</f>
        <v>71</v>
      </c>
      <c r="P39" s="367">
        <f t="shared" ca="1" si="15"/>
        <v>0.45714285714285713</v>
      </c>
      <c r="Q39" s="367">
        <f t="shared" ca="1" si="16"/>
        <v>0.63380281690140849</v>
      </c>
      <c r="R39" s="602">
        <f t="shared" ca="1" si="17"/>
        <v>0.54609929078014185</v>
      </c>
      <c r="S39" s="604">
        <f t="shared" ca="1" si="18"/>
        <v>19</v>
      </c>
      <c r="T39" s="397">
        <f t="shared" ca="1" si="19"/>
        <v>28</v>
      </c>
      <c r="U39" s="393">
        <f t="shared" ca="1" si="20"/>
        <v>21</v>
      </c>
      <c r="V39" s="1523">
        <f>IF((COUNTIFS('Rozpis zápasů'!$F$3:$F$162,$C39,'Rozpis zápasů'!$E$3:$E$162,"&lt;&gt;N")+COUNTIFS('Rozpis zápasů'!$G$3:$G$162,$C39,'Rozpis zápasů'!$E$3:$E$162,"&lt;&gt;N"))=0,"",COUNTIFS('Rozpis zápasů'!$F$3:$F$162,$C39,'Rozpis zápasů'!$E$3:$E$162,"&lt;&gt;N")+COUNTIFS('Rozpis zápasů'!$G$3:$G$162,$C39,'Rozpis zápasů'!$E$3:$E$162,"&lt;&gt;N"))</f>
        <v>5</v>
      </c>
      <c r="W39" s="1524">
        <f>IF((COUNTIFS('Rozpis zápasů'!$F$3:$F$162,$C39,'Rozpis zápasů'!$E$3:$E$162,"&lt;&gt;N")+COUNTIFS('Rozpis zápasů'!$G$3:$G$162,$C39,'Rozpis zápasů'!$E$3:$E$162,"&lt;&gt;N"))=0,"",SUMIF('Rozpis zápasů'!$F$3:$F$162,$C39,'Rozpis zápasů'!$L$3:$L$219)+SUMIF('Rozpis zápasů'!$G$3:$G$162,$C39,'Rozpis zápasů'!$M$3:$M$219))</f>
        <v>4</v>
      </c>
      <c r="X39" s="1525">
        <f>IF((COUNTIFS('Rozpis zápasů'!$F$3:$F$162,$C39,'Rozpis zápasů'!$E$3:$E$162,"&lt;&gt;N")+COUNTIFS('Rozpis zápasů'!$G$3:$G$162,$C39,'Rozpis zápasů'!$E$3:$E$162,"&lt;&gt;N"))=0,"",SUMIF('Rozpis zápasů'!$F$3:$F$162,$C39,'Rozpis zápasů'!$M$3:$M$219)+SUMIF('Rozpis zápasů'!$G$3:$G$162,$C39,'Rozpis zápasů'!$L$3:$L$219))</f>
        <v>1</v>
      </c>
      <c r="Y39" s="1523">
        <f>IF((COUNTIFS('Rozpis zápasů'!$F$3:$F$162,$C39,'Rozpis zápasů'!$E$3:$E$162,"&lt;&gt;N")+COUNTIFS('Rozpis zápasů'!$G$3:$G$162,$C39,'Rozpis zápasů'!$E$3:$E$162,"&lt;&gt;N"))=0,"",SUMIF('Rozpis zápasů'!$F$3:$F$162,$C39,'Rozpis zápasů'!$H$3:$H$219)+SUMIF('Rozpis zápasů'!$G$3:$G$162,$C39,'Rozpis zápasů'!$I$3:$I$219))</f>
        <v>8</v>
      </c>
      <c r="Z39" s="1524">
        <f>IF((COUNTIFS('Rozpis zápasů'!$F$3:$F$162,$C39,'Rozpis zápasů'!$E$3:$E$162,"&lt;&gt;N")+COUNTIFS('Rozpis zápasů'!$G$3:$G$162,$C39,'Rozpis zápasů'!$E$3:$E$162,"&lt;&gt;N"))=0,"",SUMIF('Rozpis zápasů'!$F$3:$F$162,$C39,'Rozpis zápasů'!$I$3:$I$219)+SUMIF('Rozpis zápasů'!$G$3:$G$162,$C39,'Rozpis zápasů'!$H$3:$H$219))</f>
        <v>4</v>
      </c>
      <c r="AA39" s="1526">
        <f t="shared" si="5"/>
        <v>4</v>
      </c>
      <c r="AB39" s="661">
        <f ca="1">VLOOKUP($C39,Tabulka!$B$4:$Z$239,22,0)</f>
        <v>2</v>
      </c>
      <c r="AC39" s="739">
        <f t="shared" si="6"/>
        <v>5</v>
      </c>
      <c r="AD39" s="739">
        <f t="shared" si="7"/>
        <v>42</v>
      </c>
      <c r="AE39" s="739">
        <f t="shared" si="8"/>
        <v>8</v>
      </c>
      <c r="AF39" s="739">
        <f t="shared" si="9"/>
        <v>40</v>
      </c>
      <c r="AG39" s="739">
        <f t="shared" si="10"/>
        <v>14</v>
      </c>
      <c r="AH39" s="739">
        <f t="shared" ca="1" si="11"/>
        <v>20</v>
      </c>
      <c r="AI39" s="1688">
        <f t="shared" ca="1" si="12"/>
        <v>2051420</v>
      </c>
      <c r="AJ39" s="1692">
        <f t="shared" ca="1" si="13"/>
        <v>17</v>
      </c>
      <c r="AK39" s="1604">
        <f t="shared" ca="1" si="14"/>
        <v>1</v>
      </c>
    </row>
    <row r="40" spans="1:37" x14ac:dyDescent="0.25">
      <c r="A40" s="414" t="str">
        <f ca="1">CONCATENATE(S40,"_",COUNTIF(S$4:S40,S40))</f>
        <v>18_1</v>
      </c>
      <c r="B40" s="414" t="str">
        <f ca="1">CONCATENATE(T40,"_",COUNTIF(T$4:T40,T40))</f>
        <v>43_1</v>
      </c>
      <c r="C40" s="673">
        <v>54</v>
      </c>
      <c r="D40" s="674" t="s">
        <v>843</v>
      </c>
      <c r="E40" s="675" t="s">
        <v>886</v>
      </c>
      <c r="F40" s="675" t="s">
        <v>821</v>
      </c>
      <c r="G40" s="675" t="str">
        <f t="shared" si="4"/>
        <v>Krbec/ 
Netopilík</v>
      </c>
      <c r="H40" s="676">
        <f ca="1">IF((COUNTIFS('Rozpis zápasů'!$F$3:$F$214,$C40,'Rozpis zápasů'!$E$3:$E$214,"&lt;&gt;N")+COUNTIFS('Rozpis zápasů'!$G$3:$G$214,$C40,'Rozpis zápasů'!$E$3:$E$214,"&lt;&gt;N"))=0,"",COUNTIFS('Rozpis zápasů'!$F$3:$F$214,$C40,'Rozpis zápasů'!$E$3:$E$214,"&lt;&gt;N")+COUNTIFS('Rozpis zápasů'!$G$3:$G$214,$C40,'Rozpis zápasů'!$E$3:$E$214,"&lt;&gt;N"))</f>
        <v>11</v>
      </c>
      <c r="I40" s="676">
        <f ca="1">COUNTIF('Rozpis zápasů'!$F$163:$G$214,$C40)</f>
        <v>6</v>
      </c>
      <c r="J40" s="676">
        <f ca="1">IF((COUNTIFS('Rozpis zápasů'!$F$3:$F$214,$C40,'Rozpis zápasů'!$E$3:$E$214,"&lt;&gt;N")+COUNTIFS('Rozpis zápasů'!$G$3:$G$214,$C40,'Rozpis zápasů'!$E$3:$E$214,"&lt;&gt;N"))=0,"",SUMIF('Rozpis zápasů'!$F$3:$F$214,$C40,'Rozpis zápasů'!$L$3:$L$219)+SUMIF('Rozpis zápasů'!$G$3:$G$214,$C40,'Rozpis zápasů'!$M$3:$M$219))</f>
        <v>8</v>
      </c>
      <c r="K40" s="677">
        <f ca="1">IF((COUNTIFS('Rozpis zápasů'!$F$3:$F$214,$C40,'Rozpis zápasů'!$E$3:$E$214,"&lt;&gt;N")+COUNTIFS('Rozpis zápasů'!$G$3:$G$214,$C40,'Rozpis zápasů'!$E$3:$E$214,"&lt;&gt;N"))=0,"",SUMIF('Rozpis zápasů'!$F$3:$F$214,$C40,'Rozpis zápasů'!$M$3:$M$219)+SUMIF('Rozpis zápasů'!$G$3:$G$214,$C40,'Rozpis zápasů'!$L$3:$L$219))</f>
        <v>3</v>
      </c>
      <c r="L40" s="392">
        <f ca="1">SUMIF('Rozpis zápasů'!$F$3:$F$214,$C40,'Rozpis zápasů'!$X$3:$X$214)+SUMIF('Rozpis zápasů'!$G$3:$G$214,$C40,'Rozpis zápasů'!$Y$3:$Y$214)</f>
        <v>61</v>
      </c>
      <c r="M40" s="397">
        <f ca="1">SUMIF('Rozpis zápasů'!$G$3:$G$214,$C40,'Rozpis zápasů'!$X$3:$X$214)+SUMIF('Rozpis zápasů'!$F$3:$F$214,$C40,'Rozpis zápasů'!$Y$3:$Y$214)</f>
        <v>56</v>
      </c>
      <c r="N40" s="732">
        <f ca="1">SUMIF('Rozpis zápasů'!$F$3:$F$214,$C40,'Rozpis zápasů'!$Z$3:$Z$214)+SUMIF('Rozpis zápasů'!$G$3:$G$214,$C40,'Rozpis zápasů'!$AA$3:$AA$214)</f>
        <v>132</v>
      </c>
      <c r="O40" s="393">
        <f ca="1">SUMIF('Rozpis zápasů'!$G$3:$G$214,$C40,'Rozpis zápasů'!$Z$3:$Z$214)+SUMIF('Rozpis zápasů'!$F$3:$F$214,$C40,'Rozpis zápasů'!$AA$3:$AA$214)</f>
        <v>131</v>
      </c>
      <c r="P40" s="367">
        <f t="shared" ca="1" si="15"/>
        <v>0.4621212121212121</v>
      </c>
      <c r="Q40" s="367">
        <f t="shared" ca="1" si="16"/>
        <v>0.5725190839694656</v>
      </c>
      <c r="R40" s="602">
        <f t="shared" ca="1" si="17"/>
        <v>0.5171102661596958</v>
      </c>
      <c r="S40" s="604">
        <f t="shared" ca="1" si="18"/>
        <v>18</v>
      </c>
      <c r="T40" s="397">
        <f t="shared" ca="1" si="19"/>
        <v>43</v>
      </c>
      <c r="U40" s="393">
        <f t="shared" ca="1" si="20"/>
        <v>31</v>
      </c>
      <c r="V40" s="1523">
        <f>IF((COUNTIFS('Rozpis zápasů'!$F$3:$F$162,$C40,'Rozpis zápasů'!$E$3:$E$162,"&lt;&gt;N")+COUNTIFS('Rozpis zápasů'!$G$3:$G$162,$C40,'Rozpis zápasů'!$E$3:$E$162,"&lt;&gt;N"))=0,"",COUNTIFS('Rozpis zápasů'!$F$3:$F$162,$C40,'Rozpis zápasů'!$E$3:$E$162,"&lt;&gt;N")+COUNTIFS('Rozpis zápasů'!$G$3:$G$162,$C40,'Rozpis zápasů'!$E$3:$E$162,"&lt;&gt;N"))</f>
        <v>5</v>
      </c>
      <c r="W40" s="1524">
        <f>IF((COUNTIFS('Rozpis zápasů'!$F$3:$F$162,$C40,'Rozpis zápasů'!$E$3:$E$162,"&lt;&gt;N")+COUNTIFS('Rozpis zápasů'!$G$3:$G$162,$C40,'Rozpis zápasů'!$E$3:$E$162,"&lt;&gt;N"))=0,"",SUMIF('Rozpis zápasů'!$F$3:$F$162,$C40,'Rozpis zápasů'!$L$3:$L$219)+SUMIF('Rozpis zápasů'!$G$3:$G$162,$C40,'Rozpis zápasů'!$M$3:$M$219))</f>
        <v>3</v>
      </c>
      <c r="X40" s="1525">
        <f>IF((COUNTIFS('Rozpis zápasů'!$F$3:$F$162,$C40,'Rozpis zápasů'!$E$3:$E$162,"&lt;&gt;N")+COUNTIFS('Rozpis zápasů'!$G$3:$G$162,$C40,'Rozpis zápasů'!$E$3:$E$162,"&lt;&gt;N"))=0,"",SUMIF('Rozpis zápasů'!$F$3:$F$162,$C40,'Rozpis zápasů'!$M$3:$M$219)+SUMIF('Rozpis zápasů'!$G$3:$G$162,$C40,'Rozpis zápasů'!$L$3:$L$219))</f>
        <v>2</v>
      </c>
      <c r="Y40" s="1523">
        <f>IF((COUNTIFS('Rozpis zápasů'!$F$3:$F$162,$C40,'Rozpis zápasů'!$E$3:$E$162,"&lt;&gt;N")+COUNTIFS('Rozpis zápasů'!$G$3:$G$162,$C40,'Rozpis zápasů'!$E$3:$E$162,"&lt;&gt;N"))=0,"",SUMIF('Rozpis zápasů'!$F$3:$F$162,$C40,'Rozpis zápasů'!$H$3:$H$219)+SUMIF('Rozpis zápasů'!$G$3:$G$162,$C40,'Rozpis zápasů'!$I$3:$I$219))</f>
        <v>6</v>
      </c>
      <c r="Z40" s="1524">
        <f>IF((COUNTIFS('Rozpis zápasů'!$F$3:$F$162,$C40,'Rozpis zápasů'!$E$3:$E$162,"&lt;&gt;N")+COUNTIFS('Rozpis zápasů'!$G$3:$G$162,$C40,'Rozpis zápasů'!$E$3:$E$162,"&lt;&gt;N"))=0,"",SUMIF('Rozpis zápasů'!$F$3:$F$162,$C40,'Rozpis zápasů'!$I$3:$I$219)+SUMIF('Rozpis zápasů'!$G$3:$G$162,$C40,'Rozpis zápasů'!$H$3:$H$219))</f>
        <v>5</v>
      </c>
      <c r="AA40" s="1526">
        <f t="shared" si="5"/>
        <v>1</v>
      </c>
      <c r="AB40" s="661">
        <f ca="1">VLOOKUP($C40,Tabulka!$B$4:$Z$239,22,0)</f>
        <v>3</v>
      </c>
      <c r="AC40" s="739">
        <f t="shared" si="6"/>
        <v>16</v>
      </c>
      <c r="AD40" s="739">
        <f t="shared" si="7"/>
        <v>30</v>
      </c>
      <c r="AE40" s="739">
        <f t="shared" si="8"/>
        <v>27</v>
      </c>
      <c r="AF40" s="739">
        <f t="shared" si="9"/>
        <v>34</v>
      </c>
      <c r="AG40" s="739">
        <f t="shared" si="10"/>
        <v>28</v>
      </c>
      <c r="AH40" s="739">
        <f t="shared" ca="1" si="11"/>
        <v>30</v>
      </c>
      <c r="AI40" s="1688">
        <f t="shared" ca="1" si="12"/>
        <v>3162830</v>
      </c>
      <c r="AJ40" s="1692">
        <f t="shared" ca="1" si="13"/>
        <v>30</v>
      </c>
      <c r="AK40" s="1604">
        <f t="shared" ca="1" si="14"/>
        <v>1</v>
      </c>
    </row>
    <row r="41" spans="1:37" x14ac:dyDescent="0.25">
      <c r="A41" s="414" t="str">
        <f ca="1">CONCATENATE(S41,"_",COUNTIF(S$4:S41,S41))</f>
        <v>6_1</v>
      </c>
      <c r="B41" s="414" t="str">
        <f ca="1">CONCATENATE(T41,"_",COUNTIF(T$4:T41,T41))</f>
        <v>8_2</v>
      </c>
      <c r="C41" s="673">
        <v>55</v>
      </c>
      <c r="D41" s="674" t="s">
        <v>937</v>
      </c>
      <c r="E41" s="675" t="s">
        <v>938</v>
      </c>
      <c r="F41" s="675" t="s">
        <v>847</v>
      </c>
      <c r="G41" s="675" t="str">
        <f t="shared" si="4"/>
        <v>Tichý/ 
Chyna</v>
      </c>
      <c r="H41" s="676">
        <f ca="1">IF((COUNTIFS('Rozpis zápasů'!$F$3:$F$214,$C41,'Rozpis zápasů'!$E$3:$E$214,"&lt;&gt;N")+COUNTIFS('Rozpis zápasů'!$G$3:$G$214,$C41,'Rozpis zápasů'!$E$3:$E$214,"&lt;&gt;N"))=0,"",COUNTIFS('Rozpis zápasů'!$F$3:$F$214,$C41,'Rozpis zápasů'!$E$3:$E$214,"&lt;&gt;N")+COUNTIFS('Rozpis zápasů'!$G$3:$G$214,$C41,'Rozpis zápasů'!$E$3:$E$214,"&lt;&gt;N"))</f>
        <v>6</v>
      </c>
      <c r="I41" s="676">
        <f ca="1">COUNTIF('Rozpis zápasů'!$F$163:$G$214,$C41)</f>
        <v>1</v>
      </c>
      <c r="J41" s="676">
        <f ca="1">IF((COUNTIFS('Rozpis zápasů'!$F$3:$F$214,$C41,'Rozpis zápasů'!$E$3:$E$214,"&lt;&gt;N")+COUNTIFS('Rozpis zápasů'!$G$3:$G$214,$C41,'Rozpis zápasů'!$E$3:$E$214,"&lt;&gt;N"))=0,"",SUMIF('Rozpis zápasů'!$F$3:$F$214,$C41,'Rozpis zápasů'!$L$3:$L$219)+SUMIF('Rozpis zápasů'!$G$3:$G$214,$C41,'Rozpis zápasů'!$M$3:$M$219))</f>
        <v>5</v>
      </c>
      <c r="K41" s="677">
        <f ca="1">IF((COUNTIFS('Rozpis zápasů'!$F$3:$F$214,$C41,'Rozpis zápasů'!$E$3:$E$214,"&lt;&gt;N")+COUNTIFS('Rozpis zápasů'!$G$3:$G$214,$C41,'Rozpis zápasů'!$E$3:$E$214,"&lt;&gt;N"))=0,"",SUMIF('Rozpis zápasů'!$F$3:$F$214,$C41,'Rozpis zápasů'!$M$3:$M$219)+SUMIF('Rozpis zápasů'!$G$3:$G$214,$C41,'Rozpis zápasů'!$L$3:$L$219))</f>
        <v>1</v>
      </c>
      <c r="L41" s="392">
        <f ca="1">SUMIF('Rozpis zápasů'!$F$3:$F$214,$C41,'Rozpis zápasů'!$X$3:$X$214)+SUMIF('Rozpis zápasů'!$G$3:$G$214,$C41,'Rozpis zápasů'!$Y$3:$Y$214)</f>
        <v>34</v>
      </c>
      <c r="M41" s="397">
        <f ca="1">SUMIF('Rozpis zápasů'!$G$3:$G$214,$C41,'Rozpis zápasů'!$X$3:$X$214)+SUMIF('Rozpis zápasů'!$F$3:$F$214,$C41,'Rozpis zápasů'!$Y$3:$Y$214)</f>
        <v>18</v>
      </c>
      <c r="N41" s="732">
        <f ca="1">SUMIF('Rozpis zápasů'!$F$3:$F$214,$C41,'Rozpis zápasů'!$Z$3:$Z$214)+SUMIF('Rozpis zápasů'!$G$3:$G$214,$C41,'Rozpis zápasů'!$AA$3:$AA$214)</f>
        <v>62</v>
      </c>
      <c r="O41" s="393">
        <f ca="1">SUMIF('Rozpis zápasů'!$G$3:$G$214,$C41,'Rozpis zápasů'!$Z$3:$Z$214)+SUMIF('Rozpis zápasů'!$F$3:$F$214,$C41,'Rozpis zápasů'!$AA$3:$AA$214)</f>
        <v>60</v>
      </c>
      <c r="P41" s="367">
        <f t="shared" ca="1" si="15"/>
        <v>0.54838709677419351</v>
      </c>
      <c r="Q41" s="367">
        <f t="shared" ca="1" si="16"/>
        <v>0.7</v>
      </c>
      <c r="R41" s="602">
        <f t="shared" ca="1" si="17"/>
        <v>0.62295081967213117</v>
      </c>
      <c r="S41" s="604">
        <f t="shared" ca="1" si="18"/>
        <v>6</v>
      </c>
      <c r="T41" s="397">
        <f t="shared" ca="1" si="19"/>
        <v>8</v>
      </c>
      <c r="U41" s="393">
        <f t="shared" ca="1" si="20"/>
        <v>2</v>
      </c>
      <c r="V41" s="1523">
        <f>IF((COUNTIFS('Rozpis zápasů'!$F$3:$F$162,$C41,'Rozpis zápasů'!$E$3:$E$162,"&lt;&gt;N")+COUNTIFS('Rozpis zápasů'!$G$3:$G$162,$C41,'Rozpis zápasů'!$E$3:$E$162,"&lt;&gt;N"))=0,"",COUNTIFS('Rozpis zápasů'!$F$3:$F$162,$C41,'Rozpis zápasů'!$E$3:$E$162,"&lt;&gt;N")+COUNTIFS('Rozpis zápasů'!$G$3:$G$162,$C41,'Rozpis zápasů'!$E$3:$E$162,"&lt;&gt;N"))</f>
        <v>5</v>
      </c>
      <c r="W41" s="1524">
        <f>IF((COUNTIFS('Rozpis zápasů'!$F$3:$F$162,$C41,'Rozpis zápasů'!$E$3:$E$162,"&lt;&gt;N")+COUNTIFS('Rozpis zápasů'!$G$3:$G$162,$C41,'Rozpis zápasů'!$E$3:$E$162,"&lt;&gt;N"))=0,"",SUMIF('Rozpis zápasů'!$F$3:$F$162,$C41,'Rozpis zápasů'!$L$3:$L$219)+SUMIF('Rozpis zápasů'!$G$3:$G$162,$C41,'Rozpis zápasů'!$M$3:$M$219))</f>
        <v>5</v>
      </c>
      <c r="X41" s="1525">
        <f>IF((COUNTIFS('Rozpis zápasů'!$F$3:$F$162,$C41,'Rozpis zápasů'!$E$3:$E$162,"&lt;&gt;N")+COUNTIFS('Rozpis zápasů'!$G$3:$G$162,$C41,'Rozpis zápasů'!$E$3:$E$162,"&lt;&gt;N"))=0,"",SUMIF('Rozpis zápasů'!$F$3:$F$162,$C41,'Rozpis zápasů'!$M$3:$M$219)+SUMIF('Rozpis zápasů'!$G$3:$G$162,$C41,'Rozpis zápasů'!$L$3:$L$219))</f>
        <v>0</v>
      </c>
      <c r="Y41" s="1523">
        <f>IF((COUNTIFS('Rozpis zápasů'!$F$3:$F$162,$C41,'Rozpis zápasů'!$E$3:$E$162,"&lt;&gt;N")+COUNTIFS('Rozpis zápasů'!$G$3:$G$162,$C41,'Rozpis zápasů'!$E$3:$E$162,"&lt;&gt;N"))=0,"",SUMIF('Rozpis zápasů'!$F$3:$F$162,$C41,'Rozpis zápasů'!$H$3:$H$219)+SUMIF('Rozpis zápasů'!$G$3:$G$162,$C41,'Rozpis zápasů'!$I$3:$I$219))</f>
        <v>10</v>
      </c>
      <c r="Z41" s="1524">
        <f>IF((COUNTIFS('Rozpis zápasů'!$F$3:$F$162,$C41,'Rozpis zápasů'!$E$3:$E$162,"&lt;&gt;N")+COUNTIFS('Rozpis zápasů'!$G$3:$G$162,$C41,'Rozpis zápasů'!$E$3:$E$162,"&lt;&gt;N"))=0,"",SUMIF('Rozpis zápasů'!$F$3:$F$162,$C41,'Rozpis zápasů'!$I$3:$I$219)+SUMIF('Rozpis zápasů'!$G$3:$G$162,$C41,'Rozpis zápasů'!$H$3:$H$219))</f>
        <v>0</v>
      </c>
      <c r="AA41" s="1526">
        <f t="shared" si="5"/>
        <v>10</v>
      </c>
      <c r="AB41" s="661">
        <f ca="1">VLOOKUP($C41,Tabulka!$B$4:$Z$239,22,0)</f>
        <v>1</v>
      </c>
      <c r="AC41" s="739">
        <f t="shared" si="6"/>
        <v>1</v>
      </c>
      <c r="AD41" s="739">
        <f t="shared" si="7"/>
        <v>60</v>
      </c>
      <c r="AE41" s="739">
        <f t="shared" si="8"/>
        <v>1</v>
      </c>
      <c r="AF41" s="739">
        <f t="shared" si="9"/>
        <v>66</v>
      </c>
      <c r="AG41" s="739">
        <f t="shared" si="10"/>
        <v>1</v>
      </c>
      <c r="AH41" s="739">
        <f t="shared" ca="1" si="11"/>
        <v>2</v>
      </c>
      <c r="AI41" s="1688">
        <f t="shared" ca="1" si="12"/>
        <v>1010102</v>
      </c>
      <c r="AJ41" s="1692">
        <f t="shared" ca="1" si="13"/>
        <v>1</v>
      </c>
      <c r="AK41" s="1604">
        <f t="shared" ca="1" si="14"/>
        <v>1</v>
      </c>
    </row>
    <row r="42" spans="1:37" x14ac:dyDescent="0.25">
      <c r="A42" s="414" t="str">
        <f ca="1">CONCATENATE(S42,"_",COUNTIF(S$4:S42,S42))</f>
        <v>53_1</v>
      </c>
      <c r="B42" s="414" t="str">
        <f ca="1">CONCATENATE(T42,"_",COUNTIF(T$4:T42,T42))</f>
        <v>47_1</v>
      </c>
      <c r="C42" s="673">
        <v>56</v>
      </c>
      <c r="D42" s="674" t="s">
        <v>845</v>
      </c>
      <c r="E42" s="675" t="s">
        <v>846</v>
      </c>
      <c r="F42" s="675" t="s">
        <v>859</v>
      </c>
      <c r="G42" s="675" t="str">
        <f t="shared" si="4"/>
        <v>Severa/ 
Weiss</v>
      </c>
      <c r="H42" s="676">
        <f ca="1">IF((COUNTIFS('Rozpis zápasů'!$F$3:$F$214,$C42,'Rozpis zápasů'!$E$3:$E$214,"&lt;&gt;N")+COUNTIFS('Rozpis zápasů'!$G$3:$G$214,$C42,'Rozpis zápasů'!$E$3:$E$214,"&lt;&gt;N"))=0,"",COUNTIFS('Rozpis zápasů'!$F$3:$F$214,$C42,'Rozpis zápasů'!$E$3:$E$214,"&lt;&gt;N")+COUNTIFS('Rozpis zápasů'!$G$3:$G$214,$C42,'Rozpis zápasů'!$E$3:$E$214,"&lt;&gt;N"))</f>
        <v>6</v>
      </c>
      <c r="I42" s="676">
        <f ca="1">COUNTIF('Rozpis zápasů'!$F$163:$G$214,$C42)</f>
        <v>1</v>
      </c>
      <c r="J42" s="676">
        <f ca="1">IF((COUNTIFS('Rozpis zápasů'!$F$3:$F$214,$C42,'Rozpis zápasů'!$E$3:$E$214,"&lt;&gt;N")+COUNTIFS('Rozpis zápasů'!$G$3:$G$214,$C42,'Rozpis zápasů'!$E$3:$E$214,"&lt;&gt;N"))=0,"",SUMIF('Rozpis zápasů'!$F$3:$F$214,$C42,'Rozpis zápasů'!$L$3:$L$219)+SUMIF('Rozpis zápasů'!$G$3:$G$214,$C42,'Rozpis zápasů'!$M$3:$M$219))</f>
        <v>2</v>
      </c>
      <c r="K42" s="677">
        <f ca="1">IF((COUNTIFS('Rozpis zápasů'!$F$3:$F$214,$C42,'Rozpis zápasů'!$E$3:$E$214,"&lt;&gt;N")+COUNTIFS('Rozpis zápasů'!$G$3:$G$214,$C42,'Rozpis zápasů'!$E$3:$E$214,"&lt;&gt;N"))=0,"",SUMIF('Rozpis zápasů'!$F$3:$F$214,$C42,'Rozpis zápasů'!$M$3:$M$219)+SUMIF('Rozpis zápasů'!$G$3:$G$214,$C42,'Rozpis zápasů'!$L$3:$L$219))</f>
        <v>4</v>
      </c>
      <c r="L42" s="392">
        <f ca="1">SUMIF('Rozpis zápasů'!$F$3:$F$214,$C42,'Rozpis zápasů'!$X$3:$X$214)+SUMIF('Rozpis zápasů'!$G$3:$G$214,$C42,'Rozpis zápasů'!$Y$3:$Y$214)</f>
        <v>21</v>
      </c>
      <c r="M42" s="397">
        <f ca="1">SUMIF('Rozpis zápasů'!$G$3:$G$214,$C42,'Rozpis zápasů'!$X$3:$X$214)+SUMIF('Rozpis zápasů'!$F$3:$F$214,$C42,'Rozpis zápasů'!$Y$3:$Y$214)</f>
        <v>30</v>
      </c>
      <c r="N42" s="732">
        <f ca="1">SUMIF('Rozpis zápasů'!$F$3:$F$214,$C42,'Rozpis zápasů'!$Z$3:$Z$214)+SUMIF('Rozpis zápasů'!$G$3:$G$214,$C42,'Rozpis zápasů'!$AA$3:$AA$214)</f>
        <v>67</v>
      </c>
      <c r="O42" s="393">
        <f ca="1">SUMIF('Rozpis zápasů'!$G$3:$G$214,$C42,'Rozpis zápasů'!$Z$3:$Z$214)+SUMIF('Rozpis zápasů'!$F$3:$F$214,$C42,'Rozpis zápasů'!$AA$3:$AA$214)</f>
        <v>69</v>
      </c>
      <c r="P42" s="367">
        <f t="shared" ca="1" si="15"/>
        <v>0.31343283582089554</v>
      </c>
      <c r="Q42" s="367">
        <f t="shared" ca="1" si="16"/>
        <v>0.56521739130434778</v>
      </c>
      <c r="R42" s="602">
        <f t="shared" ca="1" si="17"/>
        <v>0.44117647058823528</v>
      </c>
      <c r="S42" s="604">
        <f t="shared" ca="1" si="18"/>
        <v>53</v>
      </c>
      <c r="T42" s="397">
        <f t="shared" ca="1" si="19"/>
        <v>47</v>
      </c>
      <c r="U42" s="393">
        <f t="shared" ca="1" si="20"/>
        <v>49</v>
      </c>
      <c r="V42" s="1523">
        <f>IF((COUNTIFS('Rozpis zápasů'!$F$3:$F$162,$C42,'Rozpis zápasů'!$E$3:$E$162,"&lt;&gt;N")+COUNTIFS('Rozpis zápasů'!$G$3:$G$162,$C42,'Rozpis zápasů'!$E$3:$E$162,"&lt;&gt;N"))=0,"",COUNTIFS('Rozpis zápasů'!$F$3:$F$162,$C42,'Rozpis zápasů'!$E$3:$E$162,"&lt;&gt;N")+COUNTIFS('Rozpis zápasů'!$G$3:$G$162,$C42,'Rozpis zápasů'!$E$3:$E$162,"&lt;&gt;N"))</f>
        <v>5</v>
      </c>
      <c r="W42" s="1524">
        <f>IF((COUNTIFS('Rozpis zápasů'!$F$3:$F$162,$C42,'Rozpis zápasů'!$E$3:$E$162,"&lt;&gt;N")+COUNTIFS('Rozpis zápasů'!$G$3:$G$162,$C42,'Rozpis zápasů'!$E$3:$E$162,"&lt;&gt;N"))=0,"",SUMIF('Rozpis zápasů'!$F$3:$F$162,$C42,'Rozpis zápasů'!$L$3:$L$219)+SUMIF('Rozpis zápasů'!$G$3:$G$162,$C42,'Rozpis zápasů'!$M$3:$M$219))</f>
        <v>2</v>
      </c>
      <c r="X42" s="1525">
        <f>IF((COUNTIFS('Rozpis zápasů'!$F$3:$F$162,$C42,'Rozpis zápasů'!$E$3:$E$162,"&lt;&gt;N")+COUNTIFS('Rozpis zápasů'!$G$3:$G$162,$C42,'Rozpis zápasů'!$E$3:$E$162,"&lt;&gt;N"))=0,"",SUMIF('Rozpis zápasů'!$F$3:$F$162,$C42,'Rozpis zápasů'!$M$3:$M$219)+SUMIF('Rozpis zápasů'!$G$3:$G$162,$C42,'Rozpis zápasů'!$L$3:$L$219))</f>
        <v>3</v>
      </c>
      <c r="Y42" s="1523">
        <f>IF((COUNTIFS('Rozpis zápasů'!$F$3:$F$162,$C42,'Rozpis zápasů'!$E$3:$E$162,"&lt;&gt;N")+COUNTIFS('Rozpis zápasů'!$G$3:$G$162,$C42,'Rozpis zápasů'!$E$3:$E$162,"&lt;&gt;N"))=0,"",SUMIF('Rozpis zápasů'!$F$3:$F$162,$C42,'Rozpis zápasů'!$H$3:$H$219)+SUMIF('Rozpis zápasů'!$G$3:$G$162,$C42,'Rozpis zápasů'!$I$3:$I$219))</f>
        <v>4</v>
      </c>
      <c r="Z42" s="1524">
        <f>IF((COUNTIFS('Rozpis zápasů'!$F$3:$F$162,$C42,'Rozpis zápasů'!$E$3:$E$162,"&lt;&gt;N")+COUNTIFS('Rozpis zápasů'!$G$3:$G$162,$C42,'Rozpis zápasů'!$E$3:$E$162,"&lt;&gt;N"))=0,"",SUMIF('Rozpis zápasů'!$F$3:$F$162,$C42,'Rozpis zápasů'!$I$3:$I$219)+SUMIF('Rozpis zápasů'!$G$3:$G$162,$C42,'Rozpis zápasů'!$H$3:$H$219))</f>
        <v>7</v>
      </c>
      <c r="AA42" s="1526">
        <f t="shared" si="5"/>
        <v>-3</v>
      </c>
      <c r="AB42" s="661">
        <f ca="1">VLOOKUP($C42,Tabulka!$B$4:$Z$239,22,0)</f>
        <v>4</v>
      </c>
      <c r="AC42" s="739">
        <f t="shared" si="6"/>
        <v>32</v>
      </c>
      <c r="AD42" s="739">
        <f t="shared" si="7"/>
        <v>17</v>
      </c>
      <c r="AE42" s="739">
        <f t="shared" si="8"/>
        <v>42</v>
      </c>
      <c r="AF42" s="739">
        <f t="shared" si="9"/>
        <v>17</v>
      </c>
      <c r="AG42" s="739">
        <f t="shared" si="10"/>
        <v>44</v>
      </c>
      <c r="AH42" s="739">
        <f t="shared" ca="1" si="11"/>
        <v>45</v>
      </c>
      <c r="AI42" s="1688">
        <f t="shared" ca="1" si="12"/>
        <v>4324445</v>
      </c>
      <c r="AJ42" s="1692">
        <f t="shared" ca="1" si="13"/>
        <v>43</v>
      </c>
      <c r="AK42" s="1798">
        <f t="shared" ca="1" si="14"/>
        <v>1</v>
      </c>
    </row>
    <row r="43" spans="1:37" s="1544" customFormat="1" x14ac:dyDescent="0.25">
      <c r="A43" s="414" t="str">
        <f ca="1">CONCATENATE(S43,"_",COUNTIF(S$4:S43,S43))</f>
        <v>x_9</v>
      </c>
      <c r="B43" s="414" t="str">
        <f ca="1">CONCATENATE(T43,"_",COUNTIF(T$4:T43,T43))</f>
        <v>x_9</v>
      </c>
      <c r="C43" s="1529">
        <v>57</v>
      </c>
      <c r="D43" s="1530"/>
      <c r="E43" s="1531"/>
      <c r="F43" s="1531"/>
      <c r="G43" s="1531" t="str">
        <f t="shared" si="4"/>
        <v/>
      </c>
      <c r="H43" s="1532" t="str">
        <f ca="1">IF((COUNTIFS('Rozpis zápasů'!$F$3:$F$214,$C43,'Rozpis zápasů'!$E$3:$E$214,"&lt;&gt;N")+COUNTIFS('Rozpis zápasů'!$G$3:$G$214,$C43,'Rozpis zápasů'!$E$3:$E$214,"&lt;&gt;N"))=0,"",COUNTIFS('Rozpis zápasů'!$F$3:$F$214,$C43,'Rozpis zápasů'!$E$3:$E$214,"&lt;&gt;N")+COUNTIFS('Rozpis zápasů'!$G$3:$G$214,$C43,'Rozpis zápasů'!$E$3:$E$214,"&lt;&gt;N"))</f>
        <v/>
      </c>
      <c r="I43" s="1532">
        <f ca="1">COUNTIF('Rozpis zápasů'!$F$163:$G$214,$C43)</f>
        <v>0</v>
      </c>
      <c r="J43" s="1532" t="str">
        <f ca="1">IF((COUNTIFS('Rozpis zápasů'!$F$3:$F$214,$C43,'Rozpis zápasů'!$E$3:$E$214,"&lt;&gt;N")+COUNTIFS('Rozpis zápasů'!$G$3:$G$214,$C43,'Rozpis zápasů'!$E$3:$E$214,"&lt;&gt;N"))=0,"",SUMIF('Rozpis zápasů'!$F$3:$F$214,$C43,'Rozpis zápasů'!$L$3:$L$219)+SUMIF('Rozpis zápasů'!$G$3:$G$214,$C43,'Rozpis zápasů'!$M$3:$M$219))</f>
        <v/>
      </c>
      <c r="K43" s="1533" t="str">
        <f ca="1">IF((COUNTIFS('Rozpis zápasů'!$F$3:$F$214,$C43,'Rozpis zápasů'!$E$3:$E$214,"&lt;&gt;N")+COUNTIFS('Rozpis zápasů'!$G$3:$G$214,$C43,'Rozpis zápasů'!$E$3:$E$214,"&lt;&gt;N"))=0,"",SUMIF('Rozpis zápasů'!$F$3:$F$214,$C43,'Rozpis zápasů'!$M$3:$M$219)+SUMIF('Rozpis zápasů'!$G$3:$G$214,$C43,'Rozpis zápasů'!$L$3:$L$219))</f>
        <v/>
      </c>
      <c r="L43" s="1534">
        <f ca="1">SUMIF('Rozpis zápasů'!$F$3:$F$214,$C43,'Rozpis zápasů'!$X$3:$X$214)+SUMIF('Rozpis zápasů'!$G$3:$G$214,$C43,'Rozpis zápasů'!$Y$3:$Y$214)</f>
        <v>0</v>
      </c>
      <c r="M43" s="1535">
        <f ca="1">SUMIF('Rozpis zápasů'!$G$3:$G$214,$C43,'Rozpis zápasů'!$X$3:$X$214)+SUMIF('Rozpis zápasů'!$F$3:$F$214,$C43,'Rozpis zápasů'!$Y$3:$Y$214)</f>
        <v>0</v>
      </c>
      <c r="N43" s="1536">
        <f ca="1">SUMIF('Rozpis zápasů'!$F$3:$F$214,$C43,'Rozpis zápasů'!$Z$3:$Z$214)+SUMIF('Rozpis zápasů'!$G$3:$G$214,$C43,'Rozpis zápasů'!$AA$3:$AA$214)</f>
        <v>0</v>
      </c>
      <c r="O43" s="1533">
        <f ca="1">SUMIF('Rozpis zápasů'!$G$3:$G$214,$C43,'Rozpis zápasů'!$Z$3:$Z$214)+SUMIF('Rozpis zápasů'!$F$3:$F$214,$C43,'Rozpis zápasů'!$AA$3:$AA$214)</f>
        <v>0</v>
      </c>
      <c r="P43" s="1537" t="str">
        <f t="shared" ca="1" si="15"/>
        <v/>
      </c>
      <c r="Q43" s="1537" t="str">
        <f t="shared" ca="1" si="16"/>
        <v/>
      </c>
      <c r="R43" s="1538" t="str">
        <f t="shared" ca="1" si="17"/>
        <v/>
      </c>
      <c r="S43" s="1539" t="str">
        <f t="shared" ca="1" si="18"/>
        <v>x</v>
      </c>
      <c r="T43" s="1535" t="str">
        <f t="shared" ca="1" si="19"/>
        <v>x</v>
      </c>
      <c r="U43" s="1533" t="str">
        <f t="shared" ca="1" si="20"/>
        <v>x</v>
      </c>
      <c r="V43" s="1540" t="str">
        <f>IF((COUNTIFS('Rozpis zápasů'!$F$3:$F$162,$C43,'Rozpis zápasů'!$E$3:$E$162,"&lt;&gt;N")+COUNTIFS('Rozpis zápasů'!$G$3:$G$162,$C43,'Rozpis zápasů'!$E$3:$E$162,"&lt;&gt;N"))=0,"",COUNTIFS('Rozpis zápasů'!$F$3:$F$162,$C43,'Rozpis zápasů'!$E$3:$E$162,"&lt;&gt;N")+COUNTIFS('Rozpis zápasů'!$G$3:$G$162,$C43,'Rozpis zápasů'!$E$3:$E$162,"&lt;&gt;N"))</f>
        <v/>
      </c>
      <c r="W43" s="1541" t="str">
        <f>IF((COUNTIFS('Rozpis zápasů'!$F$3:$F$162,$C43,'Rozpis zápasů'!$E$3:$E$162,"&lt;&gt;N")+COUNTIFS('Rozpis zápasů'!$G$3:$G$162,$C43,'Rozpis zápasů'!$E$3:$E$162,"&lt;&gt;N"))=0,"",SUMIF('Rozpis zápasů'!$F$3:$F$162,$C43,'Rozpis zápasů'!$L$3:$L$219)+SUMIF('Rozpis zápasů'!$G$3:$G$162,$C43,'Rozpis zápasů'!$M$3:$M$219))</f>
        <v/>
      </c>
      <c r="X43" s="1542" t="str">
        <f>IF((COUNTIFS('Rozpis zápasů'!$F$3:$F$162,$C43,'Rozpis zápasů'!$E$3:$E$162,"&lt;&gt;N")+COUNTIFS('Rozpis zápasů'!$G$3:$G$162,$C43,'Rozpis zápasů'!$E$3:$E$162,"&lt;&gt;N"))=0,"",SUMIF('Rozpis zápasů'!$F$3:$F$162,$C43,'Rozpis zápasů'!$M$3:$M$219)+SUMIF('Rozpis zápasů'!$G$3:$G$162,$C43,'Rozpis zápasů'!$L$3:$L$219))</f>
        <v/>
      </c>
      <c r="Y43" s="1540" t="str">
        <f>IF((COUNTIFS('Rozpis zápasů'!$F$3:$F$162,$C43,'Rozpis zápasů'!$E$3:$E$162,"&lt;&gt;N")+COUNTIFS('Rozpis zápasů'!$G$3:$G$162,$C43,'Rozpis zápasů'!$E$3:$E$162,"&lt;&gt;N"))=0,"",SUMIF('Rozpis zápasů'!$F$3:$F$162,$C43,'Rozpis zápasů'!$H$3:$H$219)+SUMIF('Rozpis zápasů'!$G$3:$G$162,$C43,'Rozpis zápasů'!$I$3:$I$219))</f>
        <v/>
      </c>
      <c r="Z43" s="1541" t="str">
        <f>IF((COUNTIFS('Rozpis zápasů'!$F$3:$F$162,$C43,'Rozpis zápasů'!$E$3:$E$162,"&lt;&gt;N")+COUNTIFS('Rozpis zápasů'!$G$3:$G$162,$C43,'Rozpis zápasů'!$E$3:$E$162,"&lt;&gt;N"))=0,"",SUMIF('Rozpis zápasů'!$F$3:$F$162,$C43,'Rozpis zápasů'!$I$3:$I$219)+SUMIF('Rozpis zápasů'!$G$3:$G$162,$C43,'Rozpis zápasů'!$H$3:$H$219))</f>
        <v/>
      </c>
      <c r="AA43" s="1543" t="str">
        <f t="shared" si="5"/>
        <v/>
      </c>
      <c r="AB43" s="1685" t="str">
        <f>VLOOKUP($C43,Tabulka!$B$4:$Z$239,22,0)</f>
        <v/>
      </c>
      <c r="AC43" s="1686" t="str">
        <f t="shared" si="6"/>
        <v/>
      </c>
      <c r="AD43" s="1686" t="str">
        <f t="shared" si="7"/>
        <v/>
      </c>
      <c r="AE43" s="1686" t="str">
        <f t="shared" si="8"/>
        <v/>
      </c>
      <c r="AF43" s="1686" t="str">
        <f t="shared" si="9"/>
        <v/>
      </c>
      <c r="AG43" s="1686" t="str">
        <f t="shared" si="10"/>
        <v/>
      </c>
      <c r="AH43" s="1686" t="str">
        <f t="shared" ca="1" si="11"/>
        <v/>
      </c>
      <c r="AI43" s="1694" t="str">
        <f t="shared" ca="1" si="12"/>
        <v/>
      </c>
      <c r="AJ43" s="1693" t="str">
        <f t="shared" ca="1" si="13"/>
        <v/>
      </c>
      <c r="AK43" s="1690">
        <f t="shared" ca="1" si="14"/>
        <v>62</v>
      </c>
    </row>
    <row r="44" spans="1:37" s="1544" customFormat="1" x14ac:dyDescent="0.25">
      <c r="A44" s="414" t="str">
        <f ca="1">CONCATENATE(S44,"_",COUNTIF(S$4:S44,S44))</f>
        <v>x_10</v>
      </c>
      <c r="B44" s="414" t="str">
        <f ca="1">CONCATENATE(T44,"_",COUNTIF(T$4:T44,T44))</f>
        <v>x_10</v>
      </c>
      <c r="C44" s="1529">
        <v>58</v>
      </c>
      <c r="D44" s="1530"/>
      <c r="E44" s="1531"/>
      <c r="F44" s="1531"/>
      <c r="G44" s="1531" t="str">
        <f t="shared" si="4"/>
        <v/>
      </c>
      <c r="H44" s="1532" t="str">
        <f ca="1">IF((COUNTIFS('Rozpis zápasů'!$F$3:$F$214,$C44,'Rozpis zápasů'!$E$3:$E$214,"&lt;&gt;N")+COUNTIFS('Rozpis zápasů'!$G$3:$G$214,$C44,'Rozpis zápasů'!$E$3:$E$214,"&lt;&gt;N"))=0,"",COUNTIFS('Rozpis zápasů'!$F$3:$F$214,$C44,'Rozpis zápasů'!$E$3:$E$214,"&lt;&gt;N")+COUNTIFS('Rozpis zápasů'!$G$3:$G$214,$C44,'Rozpis zápasů'!$E$3:$E$214,"&lt;&gt;N"))</f>
        <v/>
      </c>
      <c r="I44" s="1532">
        <f ca="1">COUNTIF('Rozpis zápasů'!$F$163:$G$214,$C44)</f>
        <v>0</v>
      </c>
      <c r="J44" s="1532" t="str">
        <f ca="1">IF((COUNTIFS('Rozpis zápasů'!$F$3:$F$214,$C44,'Rozpis zápasů'!$E$3:$E$214,"&lt;&gt;N")+COUNTIFS('Rozpis zápasů'!$G$3:$G$214,$C44,'Rozpis zápasů'!$E$3:$E$214,"&lt;&gt;N"))=0,"",SUMIF('Rozpis zápasů'!$F$3:$F$214,$C44,'Rozpis zápasů'!$L$3:$L$219)+SUMIF('Rozpis zápasů'!$G$3:$G$214,$C44,'Rozpis zápasů'!$M$3:$M$219))</f>
        <v/>
      </c>
      <c r="K44" s="1533" t="str">
        <f ca="1">IF((COUNTIFS('Rozpis zápasů'!$F$3:$F$214,$C44,'Rozpis zápasů'!$E$3:$E$214,"&lt;&gt;N")+COUNTIFS('Rozpis zápasů'!$G$3:$G$214,$C44,'Rozpis zápasů'!$E$3:$E$214,"&lt;&gt;N"))=0,"",SUMIF('Rozpis zápasů'!$F$3:$F$214,$C44,'Rozpis zápasů'!$M$3:$M$219)+SUMIF('Rozpis zápasů'!$G$3:$G$214,$C44,'Rozpis zápasů'!$L$3:$L$219))</f>
        <v/>
      </c>
      <c r="L44" s="1534">
        <f ca="1">SUMIF('Rozpis zápasů'!$F$3:$F$214,$C44,'Rozpis zápasů'!$X$3:$X$214)+SUMIF('Rozpis zápasů'!$G$3:$G$214,$C44,'Rozpis zápasů'!$Y$3:$Y$214)</f>
        <v>0</v>
      </c>
      <c r="M44" s="1535">
        <f ca="1">SUMIF('Rozpis zápasů'!$G$3:$G$214,$C44,'Rozpis zápasů'!$X$3:$X$214)+SUMIF('Rozpis zápasů'!$F$3:$F$214,$C44,'Rozpis zápasů'!$Y$3:$Y$214)</f>
        <v>0</v>
      </c>
      <c r="N44" s="1536">
        <f ca="1">SUMIF('Rozpis zápasů'!$F$3:$F$214,$C44,'Rozpis zápasů'!$Z$3:$Z$214)+SUMIF('Rozpis zápasů'!$G$3:$G$214,$C44,'Rozpis zápasů'!$AA$3:$AA$214)</f>
        <v>0</v>
      </c>
      <c r="O44" s="1533">
        <f ca="1">SUMIF('Rozpis zápasů'!$G$3:$G$214,$C44,'Rozpis zápasů'!$Z$3:$Z$214)+SUMIF('Rozpis zápasů'!$F$3:$F$214,$C44,'Rozpis zápasů'!$AA$3:$AA$214)</f>
        <v>0</v>
      </c>
      <c r="P44" s="1537" t="str">
        <f t="shared" ca="1" si="15"/>
        <v/>
      </c>
      <c r="Q44" s="1537" t="str">
        <f t="shared" ca="1" si="16"/>
        <v/>
      </c>
      <c r="R44" s="1538" t="str">
        <f t="shared" ca="1" si="17"/>
        <v/>
      </c>
      <c r="S44" s="1539" t="str">
        <f t="shared" ca="1" si="18"/>
        <v>x</v>
      </c>
      <c r="T44" s="1535" t="str">
        <f t="shared" ca="1" si="19"/>
        <v>x</v>
      </c>
      <c r="U44" s="1533" t="str">
        <f t="shared" ca="1" si="20"/>
        <v>x</v>
      </c>
      <c r="V44" s="1540" t="str">
        <f>IF((COUNTIFS('Rozpis zápasů'!$F$3:$F$162,$C44,'Rozpis zápasů'!$E$3:$E$162,"&lt;&gt;N")+COUNTIFS('Rozpis zápasů'!$G$3:$G$162,$C44,'Rozpis zápasů'!$E$3:$E$162,"&lt;&gt;N"))=0,"",COUNTIFS('Rozpis zápasů'!$F$3:$F$162,$C44,'Rozpis zápasů'!$E$3:$E$162,"&lt;&gt;N")+COUNTIFS('Rozpis zápasů'!$G$3:$G$162,$C44,'Rozpis zápasů'!$E$3:$E$162,"&lt;&gt;N"))</f>
        <v/>
      </c>
      <c r="W44" s="1541" t="str">
        <f>IF((COUNTIFS('Rozpis zápasů'!$F$3:$F$162,$C44,'Rozpis zápasů'!$E$3:$E$162,"&lt;&gt;N")+COUNTIFS('Rozpis zápasů'!$G$3:$G$162,$C44,'Rozpis zápasů'!$E$3:$E$162,"&lt;&gt;N"))=0,"",SUMIF('Rozpis zápasů'!$F$3:$F$162,$C44,'Rozpis zápasů'!$L$3:$L$219)+SUMIF('Rozpis zápasů'!$G$3:$G$162,$C44,'Rozpis zápasů'!$M$3:$M$219))</f>
        <v/>
      </c>
      <c r="X44" s="1542" t="str">
        <f>IF((COUNTIFS('Rozpis zápasů'!$F$3:$F$162,$C44,'Rozpis zápasů'!$E$3:$E$162,"&lt;&gt;N")+COUNTIFS('Rozpis zápasů'!$G$3:$G$162,$C44,'Rozpis zápasů'!$E$3:$E$162,"&lt;&gt;N"))=0,"",SUMIF('Rozpis zápasů'!$F$3:$F$162,$C44,'Rozpis zápasů'!$M$3:$M$219)+SUMIF('Rozpis zápasů'!$G$3:$G$162,$C44,'Rozpis zápasů'!$L$3:$L$219))</f>
        <v/>
      </c>
      <c r="Y44" s="1540" t="str">
        <f>IF((COUNTIFS('Rozpis zápasů'!$F$3:$F$162,$C44,'Rozpis zápasů'!$E$3:$E$162,"&lt;&gt;N")+COUNTIFS('Rozpis zápasů'!$G$3:$G$162,$C44,'Rozpis zápasů'!$E$3:$E$162,"&lt;&gt;N"))=0,"",SUMIF('Rozpis zápasů'!$F$3:$F$162,$C44,'Rozpis zápasů'!$H$3:$H$219)+SUMIF('Rozpis zápasů'!$G$3:$G$162,$C44,'Rozpis zápasů'!$I$3:$I$219))</f>
        <v/>
      </c>
      <c r="Z44" s="1541" t="str">
        <f>IF((COUNTIFS('Rozpis zápasů'!$F$3:$F$162,$C44,'Rozpis zápasů'!$E$3:$E$162,"&lt;&gt;N")+COUNTIFS('Rozpis zápasů'!$G$3:$G$162,$C44,'Rozpis zápasů'!$E$3:$E$162,"&lt;&gt;N"))=0,"",SUMIF('Rozpis zápasů'!$F$3:$F$162,$C44,'Rozpis zápasů'!$I$3:$I$219)+SUMIF('Rozpis zápasů'!$G$3:$G$162,$C44,'Rozpis zápasů'!$H$3:$H$219))</f>
        <v/>
      </c>
      <c r="AA44" s="1543" t="str">
        <f t="shared" si="5"/>
        <v/>
      </c>
      <c r="AB44" s="1685" t="str">
        <f>VLOOKUP($C44,Tabulka!$B$4:$Z$239,22,0)</f>
        <v/>
      </c>
      <c r="AC44" s="1686" t="str">
        <f t="shared" si="6"/>
        <v/>
      </c>
      <c r="AD44" s="1686" t="str">
        <f t="shared" si="7"/>
        <v/>
      </c>
      <c r="AE44" s="1686" t="str">
        <f t="shared" si="8"/>
        <v/>
      </c>
      <c r="AF44" s="1686" t="str">
        <f t="shared" si="9"/>
        <v/>
      </c>
      <c r="AG44" s="1686" t="str">
        <f t="shared" si="10"/>
        <v/>
      </c>
      <c r="AH44" s="1686" t="str">
        <f t="shared" ca="1" si="11"/>
        <v/>
      </c>
      <c r="AI44" s="1694" t="str">
        <f t="shared" ca="1" si="12"/>
        <v/>
      </c>
      <c r="AJ44" s="1693" t="str">
        <f t="shared" ca="1" si="13"/>
        <v/>
      </c>
      <c r="AK44" s="1690">
        <f t="shared" ca="1" si="14"/>
        <v>62</v>
      </c>
    </row>
    <row r="45" spans="1:37" x14ac:dyDescent="0.25">
      <c r="A45" s="414" t="str">
        <f ca="1">CONCATENATE(S45,"_",COUNTIF(S$4:S45,S45))</f>
        <v>23_1</v>
      </c>
      <c r="B45" s="414" t="str">
        <f ca="1">CONCATENATE(T45,"_",COUNTIF(T$4:T45,T45))</f>
        <v>2_1</v>
      </c>
      <c r="C45" s="678">
        <v>61</v>
      </c>
      <c r="D45" s="679" t="s">
        <v>939</v>
      </c>
      <c r="E45" s="680" t="s">
        <v>940</v>
      </c>
      <c r="F45" s="680" t="s">
        <v>941</v>
      </c>
      <c r="G45" s="680" t="str">
        <f t="shared" si="4"/>
        <v>Kolstrunk/ 
Mück</v>
      </c>
      <c r="H45" s="681">
        <f ca="1">IF((COUNTIFS('Rozpis zápasů'!$F$3:$F$214,$C45,'Rozpis zápasů'!$E$3:$E$214,"&lt;&gt;N")+COUNTIFS('Rozpis zápasů'!$G$3:$G$214,$C45,'Rozpis zápasů'!$E$3:$E$214,"&lt;&gt;N"))=0,"",COUNTIFS('Rozpis zápasů'!$F$3:$F$214,$C45,'Rozpis zápasů'!$E$3:$E$214,"&lt;&gt;N")+COUNTIFS('Rozpis zápasů'!$G$3:$G$214,$C45,'Rozpis zápasů'!$E$3:$E$214,"&lt;&gt;N"))</f>
        <v>6</v>
      </c>
      <c r="I45" s="681">
        <f ca="1">COUNTIF('Rozpis zápasů'!$F$163:$G$214,$C45)</f>
        <v>1</v>
      </c>
      <c r="J45" s="681">
        <f ca="1">IF((COUNTIFS('Rozpis zápasů'!$F$3:$F$214,$C45,'Rozpis zápasů'!$E$3:$E$214,"&lt;&gt;N")+COUNTIFS('Rozpis zápasů'!$G$3:$G$214,$C45,'Rozpis zápasů'!$E$3:$E$214,"&lt;&gt;N"))=0,"",SUMIF('Rozpis zápasů'!$F$3:$F$214,$C45,'Rozpis zápasů'!$L$3:$L$219)+SUMIF('Rozpis zápasů'!$G$3:$G$214,$C45,'Rozpis zápasů'!$M$3:$M$219))</f>
        <v>5</v>
      </c>
      <c r="K45" s="682">
        <f ca="1">IF((COUNTIFS('Rozpis zápasů'!$F$3:$F$214,$C45,'Rozpis zápasů'!$E$3:$E$214,"&lt;&gt;N")+COUNTIFS('Rozpis zápasů'!$G$3:$G$214,$C45,'Rozpis zápasů'!$E$3:$E$214,"&lt;&gt;N"))=0,"",SUMIF('Rozpis zápasů'!$F$3:$F$214,$C45,'Rozpis zápasů'!$M$3:$M$219)+SUMIF('Rozpis zápasů'!$G$3:$G$214,$C45,'Rozpis zápasů'!$L$3:$L$219))</f>
        <v>1</v>
      </c>
      <c r="L45" s="392">
        <f ca="1">SUMIF('Rozpis zápasů'!$F$3:$F$214,$C45,'Rozpis zápasů'!$X$3:$X$214)+SUMIF('Rozpis zápasů'!$G$3:$G$214,$C45,'Rozpis zápasů'!$Y$3:$Y$214)</f>
        <v>26</v>
      </c>
      <c r="M45" s="397">
        <f ca="1">SUMIF('Rozpis zápasů'!$G$3:$G$214,$C45,'Rozpis zápasů'!$X$3:$X$214)+SUMIF('Rozpis zápasů'!$F$3:$F$214,$C45,'Rozpis zápasů'!$Y$3:$Y$214)</f>
        <v>13</v>
      </c>
      <c r="N45" s="732">
        <f ca="1">SUMIF('Rozpis zápasů'!$F$3:$F$214,$C45,'Rozpis zápasů'!$Z$3:$Z$214)+SUMIF('Rozpis zápasů'!$G$3:$G$214,$C45,'Rozpis zápasů'!$AA$3:$AA$214)</f>
        <v>60</v>
      </c>
      <c r="O45" s="393">
        <f ca="1">SUMIF('Rozpis zápasů'!$G$3:$G$214,$C45,'Rozpis zápasů'!$Z$3:$Z$214)+SUMIF('Rozpis zápasů'!$F$3:$F$214,$C45,'Rozpis zápasů'!$AA$3:$AA$214)</f>
        <v>61</v>
      </c>
      <c r="P45" s="367">
        <f t="shared" ca="1" si="15"/>
        <v>0.43333333333333335</v>
      </c>
      <c r="Q45" s="367">
        <f t="shared" ca="1" si="16"/>
        <v>0.78688524590163933</v>
      </c>
      <c r="R45" s="602">
        <f t="shared" ca="1" si="17"/>
        <v>0.61157024793388426</v>
      </c>
      <c r="S45" s="604">
        <f t="shared" ca="1" si="18"/>
        <v>23</v>
      </c>
      <c r="T45" s="397">
        <f t="shared" ca="1" si="19"/>
        <v>2</v>
      </c>
      <c r="U45" s="393">
        <f t="shared" ca="1" si="20"/>
        <v>5</v>
      </c>
      <c r="V45" s="1523">
        <f>IF((COUNTIFS('Rozpis zápasů'!$F$3:$F$162,$C45,'Rozpis zápasů'!$E$3:$E$162,"&lt;&gt;N")+COUNTIFS('Rozpis zápasů'!$G$3:$G$162,$C45,'Rozpis zápasů'!$E$3:$E$162,"&lt;&gt;N"))=0,"",COUNTIFS('Rozpis zápasů'!$F$3:$F$162,$C45,'Rozpis zápasů'!$E$3:$E$162,"&lt;&gt;N")+COUNTIFS('Rozpis zápasů'!$G$3:$G$162,$C45,'Rozpis zápasů'!$E$3:$E$162,"&lt;&gt;N"))</f>
        <v>5</v>
      </c>
      <c r="W45" s="1524">
        <f>IF((COUNTIFS('Rozpis zápasů'!$F$3:$F$162,$C45,'Rozpis zápasů'!$E$3:$E$162,"&lt;&gt;N")+COUNTIFS('Rozpis zápasů'!$G$3:$G$162,$C45,'Rozpis zápasů'!$E$3:$E$162,"&lt;&gt;N"))=0,"",SUMIF('Rozpis zápasů'!$F$3:$F$162,$C45,'Rozpis zápasů'!$L$3:$L$219)+SUMIF('Rozpis zápasů'!$G$3:$G$162,$C45,'Rozpis zápasů'!$M$3:$M$219))</f>
        <v>5</v>
      </c>
      <c r="X45" s="1525">
        <f>IF((COUNTIFS('Rozpis zápasů'!$F$3:$F$162,$C45,'Rozpis zápasů'!$E$3:$E$162,"&lt;&gt;N")+COUNTIFS('Rozpis zápasů'!$G$3:$G$162,$C45,'Rozpis zápasů'!$E$3:$E$162,"&lt;&gt;N"))=0,"",SUMIF('Rozpis zápasů'!$F$3:$F$162,$C45,'Rozpis zápasů'!$M$3:$M$219)+SUMIF('Rozpis zápasů'!$G$3:$G$162,$C45,'Rozpis zápasů'!$L$3:$L$219))</f>
        <v>0</v>
      </c>
      <c r="Y45" s="1523">
        <f>IF((COUNTIFS('Rozpis zápasů'!$F$3:$F$162,$C45,'Rozpis zápasů'!$E$3:$E$162,"&lt;&gt;N")+COUNTIFS('Rozpis zápasů'!$G$3:$G$162,$C45,'Rozpis zápasů'!$E$3:$E$162,"&lt;&gt;N"))=0,"",SUMIF('Rozpis zápasů'!$F$3:$F$162,$C45,'Rozpis zápasů'!$H$3:$H$219)+SUMIF('Rozpis zápasů'!$G$3:$G$162,$C45,'Rozpis zápasů'!$I$3:$I$219))</f>
        <v>10</v>
      </c>
      <c r="Z45" s="1524">
        <f>IF((COUNTIFS('Rozpis zápasů'!$F$3:$F$162,$C45,'Rozpis zápasů'!$E$3:$E$162,"&lt;&gt;N")+COUNTIFS('Rozpis zápasů'!$G$3:$G$162,$C45,'Rozpis zápasů'!$E$3:$E$162,"&lt;&gt;N"))=0,"",SUMIF('Rozpis zápasů'!$F$3:$F$162,$C45,'Rozpis zápasů'!$I$3:$I$219)+SUMIF('Rozpis zápasů'!$G$3:$G$162,$C45,'Rozpis zápasů'!$H$3:$H$219))</f>
        <v>1</v>
      </c>
      <c r="AA45" s="1526">
        <f t="shared" si="5"/>
        <v>9</v>
      </c>
      <c r="AB45" s="661">
        <f ca="1">VLOOKUP($C45,Tabulka!$B$4:$Z$239,22,0)</f>
        <v>1</v>
      </c>
      <c r="AC45" s="739">
        <f t="shared" si="6"/>
        <v>1</v>
      </c>
      <c r="AD45" s="739">
        <f t="shared" si="7"/>
        <v>60</v>
      </c>
      <c r="AE45" s="739">
        <f t="shared" si="8"/>
        <v>1</v>
      </c>
      <c r="AF45" s="739">
        <f t="shared" si="9"/>
        <v>63</v>
      </c>
      <c r="AG45" s="739">
        <f t="shared" si="10"/>
        <v>2</v>
      </c>
      <c r="AH45" s="739">
        <f t="shared" ca="1" si="11"/>
        <v>5</v>
      </c>
      <c r="AI45" s="1688">
        <f t="shared" ca="1" si="12"/>
        <v>1010205</v>
      </c>
      <c r="AJ45" s="1692">
        <f t="shared" ca="1" si="13"/>
        <v>3</v>
      </c>
      <c r="AK45" s="1604">
        <f t="shared" ca="1" si="14"/>
        <v>1</v>
      </c>
    </row>
    <row r="46" spans="1:37" x14ac:dyDescent="0.25">
      <c r="A46" s="414" t="str">
        <f ca="1">CONCATENATE(S46,"_",COUNTIF(S$4:S46,S46))</f>
        <v>52_1</v>
      </c>
      <c r="B46" s="414" t="str">
        <f ca="1">CONCATENATE(T46,"_",COUNTIF(T$4:T46,T46))</f>
        <v>55_1</v>
      </c>
      <c r="C46" s="678">
        <v>62</v>
      </c>
      <c r="D46" s="679" t="s">
        <v>942</v>
      </c>
      <c r="E46" s="680" t="s">
        <v>943</v>
      </c>
      <c r="F46" s="680" t="s">
        <v>944</v>
      </c>
      <c r="G46" s="680" t="str">
        <f t="shared" si="4"/>
        <v>Jäger/ 
Mráz</v>
      </c>
      <c r="H46" s="681">
        <f ca="1">IF((COUNTIFS('Rozpis zápasů'!$F$3:$F$214,$C46,'Rozpis zápasů'!$E$3:$E$214,"&lt;&gt;N")+COUNTIFS('Rozpis zápasů'!$G$3:$G$214,$C46,'Rozpis zápasů'!$E$3:$E$214,"&lt;&gt;N"))=0,"",COUNTIFS('Rozpis zápasů'!$F$3:$F$214,$C46,'Rozpis zápasů'!$E$3:$E$214,"&lt;&gt;N")+COUNTIFS('Rozpis zápasů'!$G$3:$G$214,$C46,'Rozpis zápasů'!$E$3:$E$214,"&lt;&gt;N"))</f>
        <v>6</v>
      </c>
      <c r="I46" s="681">
        <f ca="1">COUNTIF('Rozpis zápasů'!$F$163:$G$214,$C46)</f>
        <v>1</v>
      </c>
      <c r="J46" s="681">
        <f ca="1">IF((COUNTIFS('Rozpis zápasů'!$F$3:$F$214,$C46,'Rozpis zápasů'!$E$3:$E$214,"&lt;&gt;N")+COUNTIFS('Rozpis zápasů'!$G$3:$G$214,$C46,'Rozpis zápasů'!$E$3:$E$214,"&lt;&gt;N"))=0,"",SUMIF('Rozpis zápasů'!$F$3:$F$214,$C46,'Rozpis zápasů'!$L$3:$L$219)+SUMIF('Rozpis zápasů'!$G$3:$G$214,$C46,'Rozpis zápasů'!$M$3:$M$219))</f>
        <v>2</v>
      </c>
      <c r="K46" s="682">
        <f ca="1">IF((COUNTIFS('Rozpis zápasů'!$F$3:$F$214,$C46,'Rozpis zápasů'!$E$3:$E$214,"&lt;&gt;N")+COUNTIFS('Rozpis zápasů'!$G$3:$G$214,$C46,'Rozpis zápasů'!$E$3:$E$214,"&lt;&gt;N"))=0,"",SUMIF('Rozpis zápasů'!$F$3:$F$214,$C46,'Rozpis zápasů'!$M$3:$M$219)+SUMIF('Rozpis zápasů'!$G$3:$G$214,$C46,'Rozpis zápasů'!$L$3:$L$219))</f>
        <v>4</v>
      </c>
      <c r="L46" s="392">
        <f ca="1">SUMIF('Rozpis zápasů'!$F$3:$F$214,$C46,'Rozpis zápasů'!$X$3:$X$214)+SUMIF('Rozpis zápasů'!$G$3:$G$214,$C46,'Rozpis zápasů'!$Y$3:$Y$214)</f>
        <v>22</v>
      </c>
      <c r="M46" s="397">
        <f ca="1">SUMIF('Rozpis zápasů'!$G$3:$G$214,$C46,'Rozpis zápasů'!$X$3:$X$214)+SUMIF('Rozpis zápasů'!$F$3:$F$214,$C46,'Rozpis zápasů'!$Y$3:$Y$214)</f>
        <v>32</v>
      </c>
      <c r="N46" s="732">
        <f ca="1">SUMIF('Rozpis zápasů'!$F$3:$F$214,$C46,'Rozpis zápasů'!$Z$3:$Z$214)+SUMIF('Rozpis zápasů'!$G$3:$G$214,$C46,'Rozpis zápasů'!$AA$3:$AA$214)</f>
        <v>70</v>
      </c>
      <c r="O46" s="393">
        <f ca="1">SUMIF('Rozpis zápasů'!$G$3:$G$214,$C46,'Rozpis zápasů'!$Z$3:$Z$214)+SUMIF('Rozpis zápasů'!$F$3:$F$214,$C46,'Rozpis zápasů'!$AA$3:$AA$214)</f>
        <v>69</v>
      </c>
      <c r="P46" s="367">
        <f t="shared" ca="1" si="15"/>
        <v>0.31428571428571428</v>
      </c>
      <c r="Q46" s="367">
        <f t="shared" ca="1" si="16"/>
        <v>0.53623188405797106</v>
      </c>
      <c r="R46" s="602">
        <f t="shared" ca="1" si="17"/>
        <v>0.42446043165467628</v>
      </c>
      <c r="S46" s="604">
        <f t="shared" ca="1" si="18"/>
        <v>52</v>
      </c>
      <c r="T46" s="397">
        <f t="shared" ca="1" si="19"/>
        <v>55</v>
      </c>
      <c r="U46" s="393">
        <f t="shared" ca="1" si="20"/>
        <v>55</v>
      </c>
      <c r="V46" s="1523">
        <f>IF((COUNTIFS('Rozpis zápasů'!$F$3:$F$162,$C46,'Rozpis zápasů'!$E$3:$E$162,"&lt;&gt;N")+COUNTIFS('Rozpis zápasů'!$G$3:$G$162,$C46,'Rozpis zápasů'!$E$3:$E$162,"&lt;&gt;N"))=0,"",COUNTIFS('Rozpis zápasů'!$F$3:$F$162,$C46,'Rozpis zápasů'!$E$3:$E$162,"&lt;&gt;N")+COUNTIFS('Rozpis zápasů'!$G$3:$G$162,$C46,'Rozpis zápasů'!$E$3:$E$162,"&lt;&gt;N"))</f>
        <v>5</v>
      </c>
      <c r="W46" s="1524">
        <f>IF((COUNTIFS('Rozpis zápasů'!$F$3:$F$162,$C46,'Rozpis zápasů'!$E$3:$E$162,"&lt;&gt;N")+COUNTIFS('Rozpis zápasů'!$G$3:$G$162,$C46,'Rozpis zápasů'!$E$3:$E$162,"&lt;&gt;N"))=0,"",SUMIF('Rozpis zápasů'!$F$3:$F$162,$C46,'Rozpis zápasů'!$L$3:$L$219)+SUMIF('Rozpis zápasů'!$G$3:$G$162,$C46,'Rozpis zápasů'!$M$3:$M$219))</f>
        <v>2</v>
      </c>
      <c r="X46" s="1525">
        <f>IF((COUNTIFS('Rozpis zápasů'!$F$3:$F$162,$C46,'Rozpis zápasů'!$E$3:$E$162,"&lt;&gt;N")+COUNTIFS('Rozpis zápasů'!$G$3:$G$162,$C46,'Rozpis zápasů'!$E$3:$E$162,"&lt;&gt;N"))=0,"",SUMIF('Rozpis zápasů'!$F$3:$F$162,$C46,'Rozpis zápasů'!$M$3:$M$219)+SUMIF('Rozpis zápasů'!$G$3:$G$162,$C46,'Rozpis zápasů'!$L$3:$L$219))</f>
        <v>3</v>
      </c>
      <c r="Y46" s="1523">
        <f>IF((COUNTIFS('Rozpis zápasů'!$F$3:$F$162,$C46,'Rozpis zápasů'!$E$3:$E$162,"&lt;&gt;N")+COUNTIFS('Rozpis zápasů'!$G$3:$G$162,$C46,'Rozpis zápasů'!$E$3:$E$162,"&lt;&gt;N"))=0,"",SUMIF('Rozpis zápasů'!$F$3:$F$162,$C46,'Rozpis zápasů'!$H$3:$H$219)+SUMIF('Rozpis zápasů'!$G$3:$G$162,$C46,'Rozpis zápasů'!$I$3:$I$219))</f>
        <v>5</v>
      </c>
      <c r="Z46" s="1524">
        <f>IF((COUNTIFS('Rozpis zápasů'!$F$3:$F$162,$C46,'Rozpis zápasů'!$E$3:$E$162,"&lt;&gt;N")+COUNTIFS('Rozpis zápasů'!$G$3:$G$162,$C46,'Rozpis zápasů'!$E$3:$E$162,"&lt;&gt;N"))=0,"",SUMIF('Rozpis zápasů'!$F$3:$F$162,$C46,'Rozpis zápasů'!$I$3:$I$219)+SUMIF('Rozpis zápasů'!$G$3:$G$162,$C46,'Rozpis zápasů'!$H$3:$H$219))</f>
        <v>7</v>
      </c>
      <c r="AA46" s="1526">
        <f t="shared" si="5"/>
        <v>-2</v>
      </c>
      <c r="AB46" s="661">
        <f ca="1">VLOOKUP($C46,Tabulka!$B$4:$Z$239,22,0)</f>
        <v>4</v>
      </c>
      <c r="AC46" s="739">
        <f t="shared" si="6"/>
        <v>32</v>
      </c>
      <c r="AD46" s="739">
        <f t="shared" si="7"/>
        <v>17</v>
      </c>
      <c r="AE46" s="739">
        <f t="shared" si="8"/>
        <v>34</v>
      </c>
      <c r="AF46" s="739">
        <f t="shared" si="9"/>
        <v>17</v>
      </c>
      <c r="AG46" s="739">
        <f t="shared" si="10"/>
        <v>39</v>
      </c>
      <c r="AH46" s="739">
        <f t="shared" ca="1" si="11"/>
        <v>50</v>
      </c>
      <c r="AI46" s="1688">
        <f t="shared" ca="1" si="12"/>
        <v>4323950</v>
      </c>
      <c r="AJ46" s="1692">
        <f t="shared" ca="1" si="13"/>
        <v>41</v>
      </c>
      <c r="AK46" s="1604">
        <f t="shared" ca="1" si="14"/>
        <v>1</v>
      </c>
    </row>
    <row r="47" spans="1:37" x14ac:dyDescent="0.25">
      <c r="A47" s="414" t="str">
        <f ca="1">CONCATENATE(S47,"_",COUNTIF(S$4:S47,S47))</f>
        <v>35_1</v>
      </c>
      <c r="B47" s="414" t="str">
        <f ca="1">CONCATENATE(T47,"_",COUNTIF(T$4:T47,T47))</f>
        <v>44_1</v>
      </c>
      <c r="C47" s="678">
        <v>63</v>
      </c>
      <c r="D47" s="679" t="s">
        <v>945</v>
      </c>
      <c r="E47" s="680" t="s">
        <v>810</v>
      </c>
      <c r="F47" s="680" t="s">
        <v>946</v>
      </c>
      <c r="G47" s="680" t="str">
        <f t="shared" si="4"/>
        <v>Kalina/ 
Körber</v>
      </c>
      <c r="H47" s="681">
        <f ca="1">IF((COUNTIFS('Rozpis zápasů'!$F$3:$F$214,$C47,'Rozpis zápasů'!$E$3:$E$214,"&lt;&gt;N")+COUNTIFS('Rozpis zápasů'!$G$3:$G$214,$C47,'Rozpis zápasů'!$E$3:$E$214,"&lt;&gt;N"))=0,"",COUNTIFS('Rozpis zápasů'!$F$3:$F$214,$C47,'Rozpis zápasů'!$E$3:$E$214,"&lt;&gt;N")+COUNTIFS('Rozpis zápasů'!$G$3:$G$214,$C47,'Rozpis zápasů'!$E$3:$E$214,"&lt;&gt;N"))</f>
        <v>6</v>
      </c>
      <c r="I47" s="681">
        <f ca="1">COUNTIF('Rozpis zápasů'!$F$163:$G$214,$C47)</f>
        <v>1</v>
      </c>
      <c r="J47" s="681">
        <f ca="1">IF((COUNTIFS('Rozpis zápasů'!$F$3:$F$214,$C47,'Rozpis zápasů'!$E$3:$E$214,"&lt;&gt;N")+COUNTIFS('Rozpis zápasů'!$G$3:$G$214,$C47,'Rozpis zápasů'!$E$3:$E$214,"&lt;&gt;N"))=0,"",SUMIF('Rozpis zápasů'!$F$3:$F$214,$C47,'Rozpis zápasů'!$L$3:$L$219)+SUMIF('Rozpis zápasů'!$G$3:$G$214,$C47,'Rozpis zápasů'!$M$3:$M$219))</f>
        <v>2</v>
      </c>
      <c r="K47" s="682">
        <f ca="1">IF((COUNTIFS('Rozpis zápasů'!$F$3:$F$214,$C47,'Rozpis zápasů'!$E$3:$E$214,"&lt;&gt;N")+COUNTIFS('Rozpis zápasů'!$G$3:$G$214,$C47,'Rozpis zápasů'!$E$3:$E$214,"&lt;&gt;N"))=0,"",SUMIF('Rozpis zápasů'!$F$3:$F$214,$C47,'Rozpis zápasů'!$M$3:$M$219)+SUMIF('Rozpis zápasů'!$G$3:$G$214,$C47,'Rozpis zápasů'!$L$3:$L$219))</f>
        <v>4</v>
      </c>
      <c r="L47" s="392">
        <f ca="1">SUMIF('Rozpis zápasů'!$F$3:$F$214,$C47,'Rozpis zápasů'!$X$3:$X$214)+SUMIF('Rozpis zápasů'!$G$3:$G$214,$C47,'Rozpis zápasů'!$Y$3:$Y$214)</f>
        <v>24</v>
      </c>
      <c r="M47" s="397">
        <f ca="1">SUMIF('Rozpis zápasů'!$G$3:$G$214,$C47,'Rozpis zápasů'!$X$3:$X$214)+SUMIF('Rozpis zápasů'!$F$3:$F$214,$C47,'Rozpis zápasů'!$Y$3:$Y$214)</f>
        <v>27</v>
      </c>
      <c r="N47" s="732">
        <f ca="1">SUMIF('Rozpis zápasů'!$F$3:$F$214,$C47,'Rozpis zápasů'!$Z$3:$Z$214)+SUMIF('Rozpis zápasů'!$G$3:$G$214,$C47,'Rozpis zápasů'!$AA$3:$AA$214)</f>
        <v>65</v>
      </c>
      <c r="O47" s="393">
        <f ca="1">SUMIF('Rozpis zápasů'!$G$3:$G$214,$C47,'Rozpis zápasů'!$Z$3:$Z$214)+SUMIF('Rozpis zápasů'!$F$3:$F$214,$C47,'Rozpis zápasů'!$AA$3:$AA$214)</f>
        <v>63</v>
      </c>
      <c r="P47" s="367">
        <f t="shared" ca="1" si="15"/>
        <v>0.36923076923076925</v>
      </c>
      <c r="Q47" s="367">
        <f t="shared" ca="1" si="16"/>
        <v>0.5714285714285714</v>
      </c>
      <c r="R47" s="602">
        <f t="shared" ca="1" si="17"/>
        <v>0.46875</v>
      </c>
      <c r="S47" s="604">
        <f t="shared" ca="1" si="18"/>
        <v>35</v>
      </c>
      <c r="T47" s="397">
        <f t="shared" ca="1" si="19"/>
        <v>44</v>
      </c>
      <c r="U47" s="393">
        <f t="shared" ca="1" si="20"/>
        <v>44</v>
      </c>
      <c r="V47" s="1523">
        <f>IF((COUNTIFS('Rozpis zápasů'!$F$3:$F$162,$C47,'Rozpis zápasů'!$E$3:$E$162,"&lt;&gt;N")+COUNTIFS('Rozpis zápasů'!$G$3:$G$162,$C47,'Rozpis zápasů'!$E$3:$E$162,"&lt;&gt;N"))=0,"",COUNTIFS('Rozpis zápasů'!$F$3:$F$162,$C47,'Rozpis zápasů'!$E$3:$E$162,"&lt;&gt;N")+COUNTIFS('Rozpis zápasů'!$G$3:$G$162,$C47,'Rozpis zápasů'!$E$3:$E$162,"&lt;&gt;N"))</f>
        <v>5</v>
      </c>
      <c r="W47" s="1524">
        <f>IF((COUNTIFS('Rozpis zápasů'!$F$3:$F$162,$C47,'Rozpis zápasů'!$E$3:$E$162,"&lt;&gt;N")+COUNTIFS('Rozpis zápasů'!$G$3:$G$162,$C47,'Rozpis zápasů'!$E$3:$E$162,"&lt;&gt;N"))=0,"",SUMIF('Rozpis zápasů'!$F$3:$F$162,$C47,'Rozpis zápasů'!$L$3:$L$219)+SUMIF('Rozpis zápasů'!$G$3:$G$162,$C47,'Rozpis zápasů'!$M$3:$M$219))</f>
        <v>2</v>
      </c>
      <c r="X47" s="1525">
        <f>IF((COUNTIFS('Rozpis zápasů'!$F$3:$F$162,$C47,'Rozpis zápasů'!$E$3:$E$162,"&lt;&gt;N")+COUNTIFS('Rozpis zápasů'!$G$3:$G$162,$C47,'Rozpis zápasů'!$E$3:$E$162,"&lt;&gt;N"))=0,"",SUMIF('Rozpis zápasů'!$F$3:$F$162,$C47,'Rozpis zápasů'!$M$3:$M$219)+SUMIF('Rozpis zápasů'!$G$3:$G$162,$C47,'Rozpis zápasů'!$L$3:$L$219))</f>
        <v>3</v>
      </c>
      <c r="Y47" s="1523">
        <f>IF((COUNTIFS('Rozpis zápasů'!$F$3:$F$162,$C47,'Rozpis zápasů'!$E$3:$E$162,"&lt;&gt;N")+COUNTIFS('Rozpis zápasů'!$G$3:$G$162,$C47,'Rozpis zápasů'!$E$3:$E$162,"&lt;&gt;N"))=0,"",SUMIF('Rozpis zápasů'!$F$3:$F$162,$C47,'Rozpis zápasů'!$H$3:$H$219)+SUMIF('Rozpis zápasů'!$G$3:$G$162,$C47,'Rozpis zápasů'!$I$3:$I$219))</f>
        <v>4</v>
      </c>
      <c r="Z47" s="1524">
        <f>IF((COUNTIFS('Rozpis zápasů'!$F$3:$F$162,$C47,'Rozpis zápasů'!$E$3:$E$162,"&lt;&gt;N")+COUNTIFS('Rozpis zápasů'!$G$3:$G$162,$C47,'Rozpis zápasů'!$E$3:$E$162,"&lt;&gt;N"))=0,"",SUMIF('Rozpis zápasů'!$F$3:$F$162,$C47,'Rozpis zápasů'!$I$3:$I$219)+SUMIF('Rozpis zápasů'!$G$3:$G$162,$C47,'Rozpis zápasů'!$H$3:$H$219))</f>
        <v>6</v>
      </c>
      <c r="AA47" s="1526">
        <f t="shared" si="5"/>
        <v>-2</v>
      </c>
      <c r="AB47" s="661">
        <f ca="1">VLOOKUP($C47,Tabulka!$B$4:$Z$239,22,0)</f>
        <v>3</v>
      </c>
      <c r="AC47" s="739">
        <f t="shared" si="6"/>
        <v>32</v>
      </c>
      <c r="AD47" s="739">
        <f t="shared" si="7"/>
        <v>17</v>
      </c>
      <c r="AE47" s="739">
        <f t="shared" si="8"/>
        <v>42</v>
      </c>
      <c r="AF47" s="739">
        <f t="shared" si="9"/>
        <v>25</v>
      </c>
      <c r="AG47" s="739">
        <f t="shared" si="10"/>
        <v>39</v>
      </c>
      <c r="AH47" s="739">
        <f t="shared" ca="1" si="11"/>
        <v>40</v>
      </c>
      <c r="AI47" s="1688">
        <f t="shared" ca="1" si="12"/>
        <v>3323940</v>
      </c>
      <c r="AJ47" s="1692">
        <f t="shared" ca="1" si="13"/>
        <v>36</v>
      </c>
      <c r="AK47" s="1604">
        <f t="shared" ca="1" si="14"/>
        <v>1</v>
      </c>
    </row>
    <row r="48" spans="1:37" x14ac:dyDescent="0.25">
      <c r="A48" s="414" t="str">
        <f ca="1">CONCATENATE(S48,"_",COUNTIF(S$4:S48,S48))</f>
        <v>51_1</v>
      </c>
      <c r="B48" s="414" t="str">
        <f ca="1">CONCATENATE(T48,"_",COUNTIF(T$4:T48,T48))</f>
        <v>37_1</v>
      </c>
      <c r="C48" s="678">
        <v>64</v>
      </c>
      <c r="D48" s="679" t="s">
        <v>887</v>
      </c>
      <c r="E48" s="680" t="s">
        <v>888</v>
      </c>
      <c r="F48" s="680" t="s">
        <v>889</v>
      </c>
      <c r="G48" s="680" t="str">
        <f t="shared" si="4"/>
        <v>Průša/ 
Průša</v>
      </c>
      <c r="H48" s="681">
        <f ca="1">IF((COUNTIFS('Rozpis zápasů'!$F$3:$F$214,$C48,'Rozpis zápasů'!$E$3:$E$214,"&lt;&gt;N")+COUNTIFS('Rozpis zápasů'!$G$3:$G$214,$C48,'Rozpis zápasů'!$E$3:$E$214,"&lt;&gt;N"))=0,"",COUNTIFS('Rozpis zápasů'!$F$3:$F$214,$C48,'Rozpis zápasů'!$E$3:$E$214,"&lt;&gt;N")+COUNTIFS('Rozpis zápasů'!$G$3:$G$214,$C48,'Rozpis zápasů'!$E$3:$E$214,"&lt;&gt;N"))</f>
        <v>5</v>
      </c>
      <c r="I48" s="681">
        <f ca="1">COUNTIF('Rozpis zápasů'!$F$163:$G$214,$C48)</f>
        <v>0</v>
      </c>
      <c r="J48" s="681">
        <f ca="1">IF((COUNTIFS('Rozpis zápasů'!$F$3:$F$214,$C48,'Rozpis zápasů'!$E$3:$E$214,"&lt;&gt;N")+COUNTIFS('Rozpis zápasů'!$G$3:$G$214,$C48,'Rozpis zápasů'!$E$3:$E$214,"&lt;&gt;N"))=0,"",SUMIF('Rozpis zápasů'!$F$3:$F$214,$C48,'Rozpis zápasů'!$L$3:$L$219)+SUMIF('Rozpis zápasů'!$G$3:$G$214,$C48,'Rozpis zápasů'!$M$3:$M$219))</f>
        <v>2</v>
      </c>
      <c r="K48" s="682">
        <f ca="1">IF((COUNTIFS('Rozpis zápasů'!$F$3:$F$214,$C48,'Rozpis zápasů'!$E$3:$E$214,"&lt;&gt;N")+COUNTIFS('Rozpis zápasů'!$G$3:$G$214,$C48,'Rozpis zápasů'!$E$3:$E$214,"&lt;&gt;N"))=0,"",SUMIF('Rozpis zápasů'!$F$3:$F$214,$C48,'Rozpis zápasů'!$M$3:$M$219)+SUMIF('Rozpis zápasů'!$G$3:$G$214,$C48,'Rozpis zápasů'!$L$3:$L$219))</f>
        <v>3</v>
      </c>
      <c r="L48" s="392">
        <f ca="1">SUMIF('Rozpis zápasů'!$F$3:$F$214,$C48,'Rozpis zápasů'!$X$3:$X$214)+SUMIF('Rozpis zápasů'!$G$3:$G$214,$C48,'Rozpis zápasů'!$Y$3:$Y$214)</f>
        <v>17</v>
      </c>
      <c r="M48" s="397">
        <f ca="1">SUMIF('Rozpis zápasů'!$G$3:$G$214,$C48,'Rozpis zápasů'!$X$3:$X$214)+SUMIF('Rozpis zápasů'!$F$3:$F$214,$C48,'Rozpis zápasů'!$Y$3:$Y$214)</f>
        <v>21</v>
      </c>
      <c r="N48" s="732">
        <f ca="1">SUMIF('Rozpis zápasů'!$F$3:$F$214,$C48,'Rozpis zápasů'!$Z$3:$Z$214)+SUMIF('Rozpis zápasů'!$G$3:$G$214,$C48,'Rozpis zápasů'!$AA$3:$AA$214)</f>
        <v>54</v>
      </c>
      <c r="O48" s="393">
        <f ca="1">SUMIF('Rozpis zápasů'!$G$3:$G$214,$C48,'Rozpis zápasů'!$Z$3:$Z$214)+SUMIF('Rozpis zápasů'!$F$3:$F$214,$C48,'Rozpis zápasů'!$AA$3:$AA$214)</f>
        <v>52</v>
      </c>
      <c r="P48" s="367">
        <f t="shared" ca="1" si="15"/>
        <v>0.31481481481481483</v>
      </c>
      <c r="Q48" s="367">
        <f t="shared" ca="1" si="16"/>
        <v>0.59615384615384615</v>
      </c>
      <c r="R48" s="602">
        <f t="shared" ca="1" si="17"/>
        <v>0.45283018867924529</v>
      </c>
      <c r="S48" s="604">
        <f t="shared" ca="1" si="18"/>
        <v>51</v>
      </c>
      <c r="T48" s="397">
        <f t="shared" ca="1" si="19"/>
        <v>37</v>
      </c>
      <c r="U48" s="393">
        <f t="shared" ca="1" si="20"/>
        <v>46</v>
      </c>
      <c r="V48" s="1523">
        <f>IF((COUNTIFS('Rozpis zápasů'!$F$3:$F$162,$C48,'Rozpis zápasů'!$E$3:$E$162,"&lt;&gt;N")+COUNTIFS('Rozpis zápasů'!$G$3:$G$162,$C48,'Rozpis zápasů'!$E$3:$E$162,"&lt;&gt;N"))=0,"",COUNTIFS('Rozpis zápasů'!$F$3:$F$162,$C48,'Rozpis zápasů'!$E$3:$E$162,"&lt;&gt;N")+COUNTIFS('Rozpis zápasů'!$G$3:$G$162,$C48,'Rozpis zápasů'!$E$3:$E$162,"&lt;&gt;N"))</f>
        <v>5</v>
      </c>
      <c r="W48" s="1524">
        <f>IF((COUNTIFS('Rozpis zápasů'!$F$3:$F$162,$C48,'Rozpis zápasů'!$E$3:$E$162,"&lt;&gt;N")+COUNTIFS('Rozpis zápasů'!$G$3:$G$162,$C48,'Rozpis zápasů'!$E$3:$E$162,"&lt;&gt;N"))=0,"",SUMIF('Rozpis zápasů'!$F$3:$F$162,$C48,'Rozpis zápasů'!$L$3:$L$219)+SUMIF('Rozpis zápasů'!$G$3:$G$162,$C48,'Rozpis zápasů'!$M$3:$M$219))</f>
        <v>2</v>
      </c>
      <c r="X48" s="1525">
        <f>IF((COUNTIFS('Rozpis zápasů'!$F$3:$F$162,$C48,'Rozpis zápasů'!$E$3:$E$162,"&lt;&gt;N")+COUNTIFS('Rozpis zápasů'!$G$3:$G$162,$C48,'Rozpis zápasů'!$E$3:$E$162,"&lt;&gt;N"))=0,"",SUMIF('Rozpis zápasů'!$F$3:$F$162,$C48,'Rozpis zápasů'!$M$3:$M$219)+SUMIF('Rozpis zápasů'!$G$3:$G$162,$C48,'Rozpis zápasů'!$L$3:$L$219))</f>
        <v>3</v>
      </c>
      <c r="Y48" s="1523">
        <f>IF((COUNTIFS('Rozpis zápasů'!$F$3:$F$162,$C48,'Rozpis zápasů'!$E$3:$E$162,"&lt;&gt;N")+COUNTIFS('Rozpis zápasů'!$G$3:$G$162,$C48,'Rozpis zápasů'!$E$3:$E$162,"&lt;&gt;N"))=0,"",SUMIF('Rozpis zápasů'!$F$3:$F$162,$C48,'Rozpis zápasů'!$H$3:$H$219)+SUMIF('Rozpis zápasů'!$G$3:$G$162,$C48,'Rozpis zápasů'!$I$3:$I$219))</f>
        <v>4</v>
      </c>
      <c r="Z48" s="1524">
        <f>IF((COUNTIFS('Rozpis zápasů'!$F$3:$F$162,$C48,'Rozpis zápasů'!$E$3:$E$162,"&lt;&gt;N")+COUNTIFS('Rozpis zápasů'!$G$3:$G$162,$C48,'Rozpis zápasů'!$E$3:$E$162,"&lt;&gt;N"))=0,"",SUMIF('Rozpis zápasů'!$F$3:$F$162,$C48,'Rozpis zápasů'!$I$3:$I$219)+SUMIF('Rozpis zápasů'!$G$3:$G$162,$C48,'Rozpis zápasů'!$H$3:$H$219))</f>
        <v>7</v>
      </c>
      <c r="AA48" s="1526">
        <f t="shared" si="5"/>
        <v>-3</v>
      </c>
      <c r="AB48" s="661">
        <f ca="1">VLOOKUP($C48,Tabulka!$B$4:$Z$239,22,0)</f>
        <v>5</v>
      </c>
      <c r="AC48" s="739">
        <f t="shared" si="6"/>
        <v>32</v>
      </c>
      <c r="AD48" s="739">
        <f t="shared" si="7"/>
        <v>17</v>
      </c>
      <c r="AE48" s="739">
        <f t="shared" si="8"/>
        <v>42</v>
      </c>
      <c r="AF48" s="739">
        <f t="shared" si="9"/>
        <v>17</v>
      </c>
      <c r="AG48" s="739">
        <f t="shared" si="10"/>
        <v>44</v>
      </c>
      <c r="AH48" s="739">
        <f t="shared" ca="1" si="11"/>
        <v>42</v>
      </c>
      <c r="AI48" s="1688">
        <f t="shared" ca="1" si="12"/>
        <v>5324442</v>
      </c>
      <c r="AJ48" s="1692">
        <f t="shared" ca="1" si="13"/>
        <v>49</v>
      </c>
      <c r="AK48" s="1604">
        <f t="shared" ca="1" si="14"/>
        <v>1</v>
      </c>
    </row>
    <row r="49" spans="1:37" x14ac:dyDescent="0.25">
      <c r="A49" s="414" t="str">
        <f ca="1">CONCATENATE(S49,"_",COUNTIF(S$4:S49,S49))</f>
        <v>61_1</v>
      </c>
      <c r="B49" s="414" t="str">
        <f ca="1">CONCATENATE(T49,"_",COUNTIF(T$4:T49,T49))</f>
        <v>65_1</v>
      </c>
      <c r="C49" s="678">
        <v>65</v>
      </c>
      <c r="D49" s="679" t="s">
        <v>1020</v>
      </c>
      <c r="E49" s="680" t="s">
        <v>947</v>
      </c>
      <c r="F49" s="680" t="s">
        <v>948</v>
      </c>
      <c r="G49" s="680" t="str">
        <f t="shared" si="4"/>
        <v>Tůma/ 
Houser</v>
      </c>
      <c r="H49" s="681">
        <f ca="1">IF((COUNTIFS('Rozpis zápasů'!$F$3:$F$214,$C49,'Rozpis zápasů'!$E$3:$E$214,"&lt;&gt;N")+COUNTIFS('Rozpis zápasů'!$G$3:$G$214,$C49,'Rozpis zápasů'!$E$3:$E$214,"&lt;&gt;N"))=0,"",COUNTIFS('Rozpis zápasů'!$F$3:$F$214,$C49,'Rozpis zápasů'!$E$3:$E$214,"&lt;&gt;N")+COUNTIFS('Rozpis zápasů'!$G$3:$G$214,$C49,'Rozpis zápasů'!$E$3:$E$214,"&lt;&gt;N"))</f>
        <v>5</v>
      </c>
      <c r="I49" s="681">
        <f ca="1">COUNTIF('Rozpis zápasů'!$F$163:$G$214,$C49)</f>
        <v>0</v>
      </c>
      <c r="J49" s="681">
        <f ca="1">IF((COUNTIFS('Rozpis zápasů'!$F$3:$F$214,$C49,'Rozpis zápasů'!$E$3:$E$214,"&lt;&gt;N")+COUNTIFS('Rozpis zápasů'!$G$3:$G$214,$C49,'Rozpis zápasů'!$E$3:$E$214,"&lt;&gt;N"))=0,"",SUMIF('Rozpis zápasů'!$F$3:$F$214,$C49,'Rozpis zápasů'!$L$3:$L$219)+SUMIF('Rozpis zápasů'!$G$3:$G$214,$C49,'Rozpis zápasů'!$M$3:$M$219))</f>
        <v>0</v>
      </c>
      <c r="K49" s="682">
        <f ca="1">IF((COUNTIFS('Rozpis zápasů'!$F$3:$F$214,$C49,'Rozpis zápasů'!$E$3:$E$214,"&lt;&gt;N")+COUNTIFS('Rozpis zápasů'!$G$3:$G$214,$C49,'Rozpis zápasů'!$E$3:$E$214,"&lt;&gt;N"))=0,"",SUMIF('Rozpis zápasů'!$F$3:$F$214,$C49,'Rozpis zápasů'!$M$3:$M$219)+SUMIF('Rozpis zápasů'!$G$3:$G$214,$C49,'Rozpis zápasů'!$L$3:$L$219))</f>
        <v>5</v>
      </c>
      <c r="L49" s="392">
        <f ca="1">SUMIF('Rozpis zápasů'!$F$3:$F$214,$C49,'Rozpis zápasů'!$X$3:$X$214)+SUMIF('Rozpis zápasů'!$G$3:$G$214,$C49,'Rozpis zápasů'!$Y$3:$Y$214)</f>
        <v>17</v>
      </c>
      <c r="M49" s="397">
        <f ca="1">SUMIF('Rozpis zápasů'!$G$3:$G$214,$C49,'Rozpis zápasů'!$X$3:$X$214)+SUMIF('Rozpis zápasů'!$F$3:$F$214,$C49,'Rozpis zápasů'!$Y$3:$Y$214)</f>
        <v>32</v>
      </c>
      <c r="N49" s="732">
        <f ca="1">SUMIF('Rozpis zápasů'!$F$3:$F$214,$C49,'Rozpis zápasů'!$Z$3:$Z$214)+SUMIF('Rozpis zápasů'!$G$3:$G$214,$C49,'Rozpis zápasů'!$AA$3:$AA$214)</f>
        <v>62</v>
      </c>
      <c r="O49" s="393">
        <f ca="1">SUMIF('Rozpis zápasů'!$G$3:$G$214,$C49,'Rozpis zápasů'!$Z$3:$Z$214)+SUMIF('Rozpis zápasů'!$F$3:$F$214,$C49,'Rozpis zápasů'!$AA$3:$AA$214)</f>
        <v>62</v>
      </c>
      <c r="P49" s="367">
        <f t="shared" ca="1" si="15"/>
        <v>0.27419354838709675</v>
      </c>
      <c r="Q49" s="367">
        <f t="shared" ca="1" si="16"/>
        <v>0.4838709677419355</v>
      </c>
      <c r="R49" s="602">
        <f t="shared" ca="1" si="17"/>
        <v>0.37903225806451613</v>
      </c>
      <c r="S49" s="604">
        <f t="shared" ca="1" si="18"/>
        <v>61</v>
      </c>
      <c r="T49" s="397">
        <f t="shared" ca="1" si="19"/>
        <v>65</v>
      </c>
      <c r="U49" s="393">
        <f t="shared" ca="1" si="20"/>
        <v>65</v>
      </c>
      <c r="V49" s="1523">
        <f>IF((COUNTIFS('Rozpis zápasů'!$F$3:$F$162,$C49,'Rozpis zápasů'!$E$3:$E$162,"&lt;&gt;N")+COUNTIFS('Rozpis zápasů'!$G$3:$G$162,$C49,'Rozpis zápasů'!$E$3:$E$162,"&lt;&gt;N"))=0,"",COUNTIFS('Rozpis zápasů'!$F$3:$F$162,$C49,'Rozpis zápasů'!$E$3:$E$162,"&lt;&gt;N")+COUNTIFS('Rozpis zápasů'!$G$3:$G$162,$C49,'Rozpis zápasů'!$E$3:$E$162,"&lt;&gt;N"))</f>
        <v>5</v>
      </c>
      <c r="W49" s="1524">
        <f>IF((COUNTIFS('Rozpis zápasů'!$F$3:$F$162,$C49,'Rozpis zápasů'!$E$3:$E$162,"&lt;&gt;N")+COUNTIFS('Rozpis zápasů'!$G$3:$G$162,$C49,'Rozpis zápasů'!$E$3:$E$162,"&lt;&gt;N"))=0,"",SUMIF('Rozpis zápasů'!$F$3:$F$162,$C49,'Rozpis zápasů'!$L$3:$L$219)+SUMIF('Rozpis zápasů'!$G$3:$G$162,$C49,'Rozpis zápasů'!$M$3:$M$219))</f>
        <v>0</v>
      </c>
      <c r="X49" s="1525">
        <f>IF((COUNTIFS('Rozpis zápasů'!$F$3:$F$162,$C49,'Rozpis zápasů'!$E$3:$E$162,"&lt;&gt;N")+COUNTIFS('Rozpis zápasů'!$G$3:$G$162,$C49,'Rozpis zápasů'!$E$3:$E$162,"&lt;&gt;N"))=0,"",SUMIF('Rozpis zápasů'!$F$3:$F$162,$C49,'Rozpis zápasů'!$M$3:$M$219)+SUMIF('Rozpis zápasů'!$G$3:$G$162,$C49,'Rozpis zápasů'!$L$3:$L$219))</f>
        <v>5</v>
      </c>
      <c r="Y49" s="1523">
        <f>IF((COUNTIFS('Rozpis zápasů'!$F$3:$F$162,$C49,'Rozpis zápasů'!$E$3:$E$162,"&lt;&gt;N")+COUNTIFS('Rozpis zápasů'!$G$3:$G$162,$C49,'Rozpis zápasů'!$E$3:$E$162,"&lt;&gt;N"))=0,"",SUMIF('Rozpis zápasů'!$F$3:$F$162,$C49,'Rozpis zápasů'!$H$3:$H$219)+SUMIF('Rozpis zápasů'!$G$3:$G$162,$C49,'Rozpis zápasů'!$I$3:$I$219))</f>
        <v>2</v>
      </c>
      <c r="Z49" s="1524">
        <f>IF((COUNTIFS('Rozpis zápasů'!$F$3:$F$162,$C49,'Rozpis zápasů'!$E$3:$E$162,"&lt;&gt;N")+COUNTIFS('Rozpis zápasů'!$G$3:$G$162,$C49,'Rozpis zápasů'!$E$3:$E$162,"&lt;&gt;N"))=0,"",SUMIF('Rozpis zápasů'!$F$3:$F$162,$C49,'Rozpis zápasů'!$I$3:$I$219)+SUMIF('Rozpis zápasů'!$G$3:$G$162,$C49,'Rozpis zápasů'!$H$3:$H$219))</f>
        <v>10</v>
      </c>
      <c r="AA49" s="1526">
        <f t="shared" si="5"/>
        <v>-8</v>
      </c>
      <c r="AB49" s="661">
        <f ca="1">VLOOKUP($C49,Tabulka!$B$4:$Z$239,22,0)</f>
        <v>6</v>
      </c>
      <c r="AC49" s="739">
        <f t="shared" si="6"/>
        <v>57</v>
      </c>
      <c r="AD49" s="739">
        <f t="shared" si="7"/>
        <v>1</v>
      </c>
      <c r="AE49" s="739">
        <f t="shared" si="8"/>
        <v>56</v>
      </c>
      <c r="AF49" s="739">
        <f t="shared" si="9"/>
        <v>1</v>
      </c>
      <c r="AG49" s="739">
        <f t="shared" si="10"/>
        <v>62</v>
      </c>
      <c r="AH49" s="739">
        <f t="shared" ca="1" si="11"/>
        <v>60</v>
      </c>
      <c r="AI49" s="1688">
        <f t="shared" ca="1" si="12"/>
        <v>6576260</v>
      </c>
      <c r="AJ49" s="1692">
        <f t="shared" ca="1" si="13"/>
        <v>63</v>
      </c>
      <c r="AK49" s="1604">
        <f t="shared" ca="1" si="14"/>
        <v>1</v>
      </c>
    </row>
    <row r="50" spans="1:37" x14ac:dyDescent="0.25">
      <c r="A50" s="414" t="str">
        <f ca="1">CONCATENATE(S50,"_",COUNTIF(S$4:S50,S50))</f>
        <v>13_1</v>
      </c>
      <c r="B50" s="414" t="str">
        <f ca="1">CONCATENATE(T50,"_",COUNTIF(T$4:T50,T50))</f>
        <v>13_1</v>
      </c>
      <c r="C50" s="678">
        <v>66</v>
      </c>
      <c r="D50" s="679" t="s">
        <v>870</v>
      </c>
      <c r="E50" s="680" t="s">
        <v>871</v>
      </c>
      <c r="F50" s="680" t="s">
        <v>872</v>
      </c>
      <c r="G50" s="680" t="str">
        <f t="shared" si="4"/>
        <v>Jiránek/ 
Bína</v>
      </c>
      <c r="H50" s="681">
        <f ca="1">IF((COUNTIFS('Rozpis zápasů'!$F$3:$F$214,$C50,'Rozpis zápasů'!$E$3:$E$214,"&lt;&gt;N")+COUNTIFS('Rozpis zápasů'!$G$3:$G$214,$C50,'Rozpis zápasů'!$E$3:$E$214,"&lt;&gt;N"))=0,"",COUNTIFS('Rozpis zápasů'!$F$3:$F$214,$C50,'Rozpis zápasů'!$E$3:$E$214,"&lt;&gt;N")+COUNTIFS('Rozpis zápasů'!$G$3:$G$214,$C50,'Rozpis zápasů'!$E$3:$E$214,"&lt;&gt;N"))</f>
        <v>8</v>
      </c>
      <c r="I50" s="681">
        <f ca="1">COUNTIF('Rozpis zápasů'!$F$163:$G$214,$C50)</f>
        <v>3</v>
      </c>
      <c r="J50" s="681">
        <f ca="1">IF((COUNTIFS('Rozpis zápasů'!$F$3:$F$214,$C50,'Rozpis zápasů'!$E$3:$E$214,"&lt;&gt;N")+COUNTIFS('Rozpis zápasů'!$G$3:$G$214,$C50,'Rozpis zápasů'!$E$3:$E$214,"&lt;&gt;N"))=0,"",SUMIF('Rozpis zápasů'!$F$3:$F$214,$C50,'Rozpis zápasů'!$L$3:$L$219)+SUMIF('Rozpis zápasů'!$G$3:$G$214,$C50,'Rozpis zápasů'!$M$3:$M$219))</f>
        <v>6</v>
      </c>
      <c r="K50" s="682">
        <f ca="1">IF((COUNTIFS('Rozpis zápasů'!$F$3:$F$214,$C50,'Rozpis zápasů'!$E$3:$E$214,"&lt;&gt;N")+COUNTIFS('Rozpis zápasů'!$G$3:$G$214,$C50,'Rozpis zápasů'!$E$3:$E$214,"&lt;&gt;N"))=0,"",SUMIF('Rozpis zápasů'!$F$3:$F$214,$C50,'Rozpis zápasů'!$M$3:$M$219)+SUMIF('Rozpis zápasů'!$G$3:$G$214,$C50,'Rozpis zápasů'!$L$3:$L$219))</f>
        <v>2</v>
      </c>
      <c r="L50" s="392">
        <f ca="1">SUMIF('Rozpis zápasů'!$F$3:$F$214,$C50,'Rozpis zápasů'!$X$3:$X$214)+SUMIF('Rozpis zápasů'!$G$3:$G$214,$C50,'Rozpis zápasů'!$Y$3:$Y$214)</f>
        <v>46</v>
      </c>
      <c r="M50" s="397">
        <f ca="1">SUMIF('Rozpis zápasů'!$G$3:$G$214,$C50,'Rozpis zápasů'!$X$3:$X$214)+SUMIF('Rozpis zápasů'!$F$3:$F$214,$C50,'Rozpis zápasů'!$Y$3:$Y$214)</f>
        <v>31</v>
      </c>
      <c r="N50" s="732">
        <f ca="1">SUMIF('Rozpis zápasů'!$F$3:$F$214,$C50,'Rozpis zápasů'!$Z$3:$Z$214)+SUMIF('Rozpis zápasů'!$G$3:$G$214,$C50,'Rozpis zápasů'!$AA$3:$AA$214)</f>
        <v>95</v>
      </c>
      <c r="O50" s="393">
        <f ca="1">SUMIF('Rozpis zápasů'!$G$3:$G$214,$C50,'Rozpis zápasů'!$Z$3:$Z$214)+SUMIF('Rozpis zápasů'!$F$3:$F$214,$C50,'Rozpis zápasů'!$AA$3:$AA$214)</f>
        <v>97</v>
      </c>
      <c r="P50" s="367">
        <f t="shared" ca="1" si="15"/>
        <v>0.48421052631578948</v>
      </c>
      <c r="Q50" s="367">
        <f t="shared" ca="1" si="16"/>
        <v>0.68041237113402064</v>
      </c>
      <c r="R50" s="602">
        <f t="shared" ca="1" si="17"/>
        <v>0.58333333333333337</v>
      </c>
      <c r="S50" s="604">
        <f t="shared" ca="1" si="18"/>
        <v>13</v>
      </c>
      <c r="T50" s="397">
        <f t="shared" ca="1" si="19"/>
        <v>13</v>
      </c>
      <c r="U50" s="393">
        <f t="shared" ca="1" si="20"/>
        <v>10</v>
      </c>
      <c r="V50" s="1523">
        <f>IF((COUNTIFS('Rozpis zápasů'!$F$3:$F$162,$C50,'Rozpis zápasů'!$E$3:$E$162,"&lt;&gt;N")+COUNTIFS('Rozpis zápasů'!$G$3:$G$162,$C50,'Rozpis zápasů'!$E$3:$E$162,"&lt;&gt;N"))=0,"",COUNTIFS('Rozpis zápasů'!$F$3:$F$162,$C50,'Rozpis zápasů'!$E$3:$E$162,"&lt;&gt;N")+COUNTIFS('Rozpis zápasů'!$G$3:$G$162,$C50,'Rozpis zápasů'!$E$3:$E$162,"&lt;&gt;N"))</f>
        <v>5</v>
      </c>
      <c r="W50" s="1524">
        <f>IF((COUNTIFS('Rozpis zápasů'!$F$3:$F$162,$C50,'Rozpis zápasů'!$E$3:$E$162,"&lt;&gt;N")+COUNTIFS('Rozpis zápasů'!$G$3:$G$162,$C50,'Rozpis zápasů'!$E$3:$E$162,"&lt;&gt;N"))=0,"",SUMIF('Rozpis zápasů'!$F$3:$F$162,$C50,'Rozpis zápasů'!$L$3:$L$219)+SUMIF('Rozpis zápasů'!$G$3:$G$162,$C50,'Rozpis zápasů'!$M$3:$M$219))</f>
        <v>4</v>
      </c>
      <c r="X50" s="1525">
        <f>IF((COUNTIFS('Rozpis zápasů'!$F$3:$F$162,$C50,'Rozpis zápasů'!$E$3:$E$162,"&lt;&gt;N")+COUNTIFS('Rozpis zápasů'!$G$3:$G$162,$C50,'Rozpis zápasů'!$E$3:$E$162,"&lt;&gt;N"))=0,"",SUMIF('Rozpis zápasů'!$F$3:$F$162,$C50,'Rozpis zápasů'!$M$3:$M$219)+SUMIF('Rozpis zápasů'!$G$3:$G$162,$C50,'Rozpis zápasů'!$L$3:$L$219))</f>
        <v>1</v>
      </c>
      <c r="Y50" s="1523">
        <f>IF((COUNTIFS('Rozpis zápasů'!$F$3:$F$162,$C50,'Rozpis zápasů'!$E$3:$E$162,"&lt;&gt;N")+COUNTIFS('Rozpis zápasů'!$G$3:$G$162,$C50,'Rozpis zápasů'!$E$3:$E$162,"&lt;&gt;N"))=0,"",SUMIF('Rozpis zápasů'!$F$3:$F$162,$C50,'Rozpis zápasů'!$H$3:$H$219)+SUMIF('Rozpis zápasů'!$G$3:$G$162,$C50,'Rozpis zápasů'!$I$3:$I$219))</f>
        <v>9</v>
      </c>
      <c r="Z50" s="1524">
        <f>IF((COUNTIFS('Rozpis zápasů'!$F$3:$F$162,$C50,'Rozpis zápasů'!$E$3:$E$162,"&lt;&gt;N")+COUNTIFS('Rozpis zápasů'!$G$3:$G$162,$C50,'Rozpis zápasů'!$E$3:$E$162,"&lt;&gt;N"))=0,"",SUMIF('Rozpis zápasů'!$F$3:$F$162,$C50,'Rozpis zápasů'!$I$3:$I$219)+SUMIF('Rozpis zápasů'!$G$3:$G$162,$C50,'Rozpis zápasů'!$H$3:$H$219))</f>
        <v>3</v>
      </c>
      <c r="AA50" s="1526">
        <f t="shared" si="5"/>
        <v>6</v>
      </c>
      <c r="AB50" s="661">
        <f ca="1">VLOOKUP($C50,Tabulka!$B$4:$Z$239,22,0)</f>
        <v>2</v>
      </c>
      <c r="AC50" s="739">
        <f t="shared" si="6"/>
        <v>5</v>
      </c>
      <c r="AD50" s="739">
        <f t="shared" si="7"/>
        <v>42</v>
      </c>
      <c r="AE50" s="739">
        <f t="shared" si="8"/>
        <v>5</v>
      </c>
      <c r="AF50" s="739">
        <f t="shared" si="9"/>
        <v>52</v>
      </c>
      <c r="AG50" s="739">
        <f t="shared" si="10"/>
        <v>6</v>
      </c>
      <c r="AH50" s="739">
        <f t="shared" ca="1" si="11"/>
        <v>10</v>
      </c>
      <c r="AI50" s="1688">
        <f t="shared" ca="1" si="12"/>
        <v>2050610</v>
      </c>
      <c r="AJ50" s="1692">
        <f t="shared" ca="1" si="13"/>
        <v>16</v>
      </c>
      <c r="AK50" s="1798">
        <f t="shared" ca="1" si="14"/>
        <v>1</v>
      </c>
    </row>
    <row r="51" spans="1:37" x14ac:dyDescent="0.25">
      <c r="A51" s="414" t="str">
        <f ca="1">CONCATENATE(S51,"_",COUNTIF(S$4:S51,S51))</f>
        <v>x_11</v>
      </c>
      <c r="B51" s="414" t="str">
        <f ca="1">CONCATENATE(T51,"_",COUNTIF(T$4:T51,T51))</f>
        <v>x_11</v>
      </c>
      <c r="C51" s="1529">
        <v>67</v>
      </c>
      <c r="D51" s="1530"/>
      <c r="E51" s="1531"/>
      <c r="F51" s="1531"/>
      <c r="G51" s="1531" t="str">
        <f t="shared" si="4"/>
        <v/>
      </c>
      <c r="H51" s="1532" t="str">
        <f ca="1">IF((COUNTIFS('Rozpis zápasů'!$F$3:$F$214,$C51,'Rozpis zápasů'!$E$3:$E$214,"&lt;&gt;N")+COUNTIFS('Rozpis zápasů'!$G$3:$G$214,$C51,'Rozpis zápasů'!$E$3:$E$214,"&lt;&gt;N"))=0,"",COUNTIFS('Rozpis zápasů'!$F$3:$F$214,$C51,'Rozpis zápasů'!$E$3:$E$214,"&lt;&gt;N")+COUNTIFS('Rozpis zápasů'!$G$3:$G$214,$C51,'Rozpis zápasů'!$E$3:$E$214,"&lt;&gt;N"))</f>
        <v/>
      </c>
      <c r="I51" s="1532">
        <f ca="1">COUNTIF('Rozpis zápasů'!$F$163:$G$214,$C51)</f>
        <v>0</v>
      </c>
      <c r="J51" s="1532" t="str">
        <f ca="1">IF((COUNTIFS('Rozpis zápasů'!$F$3:$F$214,$C51,'Rozpis zápasů'!$E$3:$E$214,"&lt;&gt;N")+COUNTIFS('Rozpis zápasů'!$G$3:$G$214,$C51,'Rozpis zápasů'!$E$3:$E$214,"&lt;&gt;N"))=0,"",SUMIF('Rozpis zápasů'!$F$3:$F$214,$C51,'Rozpis zápasů'!$L$3:$L$219)+SUMIF('Rozpis zápasů'!$G$3:$G$214,$C51,'Rozpis zápasů'!$M$3:$M$219))</f>
        <v/>
      </c>
      <c r="K51" s="1533" t="str">
        <f ca="1">IF((COUNTIFS('Rozpis zápasů'!$F$3:$F$214,$C51,'Rozpis zápasů'!$E$3:$E$214,"&lt;&gt;N")+COUNTIFS('Rozpis zápasů'!$G$3:$G$214,$C51,'Rozpis zápasů'!$E$3:$E$214,"&lt;&gt;N"))=0,"",SUMIF('Rozpis zápasů'!$F$3:$F$214,$C51,'Rozpis zápasů'!$M$3:$M$219)+SUMIF('Rozpis zápasů'!$G$3:$G$214,$C51,'Rozpis zápasů'!$L$3:$L$219))</f>
        <v/>
      </c>
      <c r="L51" s="1534">
        <f ca="1">SUMIF('Rozpis zápasů'!$F$3:$F$214,$C51,'Rozpis zápasů'!$X$3:$X$214)+SUMIF('Rozpis zápasů'!$G$3:$G$214,$C51,'Rozpis zápasů'!$Y$3:$Y$214)</f>
        <v>0</v>
      </c>
      <c r="M51" s="1535">
        <f ca="1">SUMIF('Rozpis zápasů'!$G$3:$G$214,$C51,'Rozpis zápasů'!$X$3:$X$214)+SUMIF('Rozpis zápasů'!$F$3:$F$214,$C51,'Rozpis zápasů'!$Y$3:$Y$214)</f>
        <v>0</v>
      </c>
      <c r="N51" s="1536">
        <f ca="1">SUMIF('Rozpis zápasů'!$F$3:$F$214,$C51,'Rozpis zápasů'!$Z$3:$Z$214)+SUMIF('Rozpis zápasů'!$G$3:$G$214,$C51,'Rozpis zápasů'!$AA$3:$AA$214)</f>
        <v>0</v>
      </c>
      <c r="O51" s="1533">
        <f ca="1">SUMIF('Rozpis zápasů'!$G$3:$G$214,$C51,'Rozpis zápasů'!$Z$3:$Z$214)+SUMIF('Rozpis zápasů'!$F$3:$F$214,$C51,'Rozpis zápasů'!$AA$3:$AA$214)</f>
        <v>0</v>
      </c>
      <c r="P51" s="1537" t="str">
        <f t="shared" ca="1" si="15"/>
        <v/>
      </c>
      <c r="Q51" s="1537" t="str">
        <f t="shared" ca="1" si="16"/>
        <v/>
      </c>
      <c r="R51" s="1538" t="str">
        <f t="shared" ca="1" si="17"/>
        <v/>
      </c>
      <c r="S51" s="1539" t="str">
        <f t="shared" ca="1" si="18"/>
        <v>x</v>
      </c>
      <c r="T51" s="1535" t="str">
        <f t="shared" ca="1" si="19"/>
        <v>x</v>
      </c>
      <c r="U51" s="1533" t="str">
        <f t="shared" ca="1" si="20"/>
        <v>x</v>
      </c>
      <c r="V51" s="1540" t="str">
        <f>IF((COUNTIFS('Rozpis zápasů'!$F$3:$F$162,$C51,'Rozpis zápasů'!$E$3:$E$162,"&lt;&gt;N")+COUNTIFS('Rozpis zápasů'!$G$3:$G$162,$C51,'Rozpis zápasů'!$E$3:$E$162,"&lt;&gt;N"))=0,"",COUNTIFS('Rozpis zápasů'!$F$3:$F$162,$C51,'Rozpis zápasů'!$E$3:$E$162,"&lt;&gt;N")+COUNTIFS('Rozpis zápasů'!$G$3:$G$162,$C51,'Rozpis zápasů'!$E$3:$E$162,"&lt;&gt;N"))</f>
        <v/>
      </c>
      <c r="W51" s="1541" t="str">
        <f>IF((COUNTIFS('Rozpis zápasů'!$F$3:$F$162,$C51,'Rozpis zápasů'!$E$3:$E$162,"&lt;&gt;N")+COUNTIFS('Rozpis zápasů'!$G$3:$G$162,$C51,'Rozpis zápasů'!$E$3:$E$162,"&lt;&gt;N"))=0,"",SUMIF('Rozpis zápasů'!$F$3:$F$162,$C51,'Rozpis zápasů'!$L$3:$L$219)+SUMIF('Rozpis zápasů'!$G$3:$G$162,$C51,'Rozpis zápasů'!$M$3:$M$219))</f>
        <v/>
      </c>
      <c r="X51" s="1542" t="str">
        <f>IF((COUNTIFS('Rozpis zápasů'!$F$3:$F$162,$C51,'Rozpis zápasů'!$E$3:$E$162,"&lt;&gt;N")+COUNTIFS('Rozpis zápasů'!$G$3:$G$162,$C51,'Rozpis zápasů'!$E$3:$E$162,"&lt;&gt;N"))=0,"",SUMIF('Rozpis zápasů'!$F$3:$F$162,$C51,'Rozpis zápasů'!$M$3:$M$219)+SUMIF('Rozpis zápasů'!$G$3:$G$162,$C51,'Rozpis zápasů'!$L$3:$L$219))</f>
        <v/>
      </c>
      <c r="Y51" s="1540" t="str">
        <f>IF((COUNTIFS('Rozpis zápasů'!$F$3:$F$162,$C51,'Rozpis zápasů'!$E$3:$E$162,"&lt;&gt;N")+COUNTIFS('Rozpis zápasů'!$G$3:$G$162,$C51,'Rozpis zápasů'!$E$3:$E$162,"&lt;&gt;N"))=0,"",SUMIF('Rozpis zápasů'!$F$3:$F$162,$C51,'Rozpis zápasů'!$H$3:$H$219)+SUMIF('Rozpis zápasů'!$G$3:$G$162,$C51,'Rozpis zápasů'!$I$3:$I$219))</f>
        <v/>
      </c>
      <c r="Z51" s="1541" t="str">
        <f>IF((COUNTIFS('Rozpis zápasů'!$F$3:$F$162,$C51,'Rozpis zápasů'!$E$3:$E$162,"&lt;&gt;N")+COUNTIFS('Rozpis zápasů'!$G$3:$G$162,$C51,'Rozpis zápasů'!$E$3:$E$162,"&lt;&gt;N"))=0,"",SUMIF('Rozpis zápasů'!$F$3:$F$162,$C51,'Rozpis zápasů'!$I$3:$I$219)+SUMIF('Rozpis zápasů'!$G$3:$G$162,$C51,'Rozpis zápasů'!$H$3:$H$219))</f>
        <v/>
      </c>
      <c r="AA51" s="1543" t="str">
        <f t="shared" si="5"/>
        <v/>
      </c>
      <c r="AB51" s="1685" t="str">
        <f>VLOOKUP($C51,Tabulka!$B$4:$Z$239,22,0)</f>
        <v/>
      </c>
      <c r="AC51" s="1686" t="str">
        <f t="shared" si="6"/>
        <v/>
      </c>
      <c r="AD51" s="1686" t="str">
        <f t="shared" si="7"/>
        <v/>
      </c>
      <c r="AE51" s="1686" t="str">
        <f t="shared" si="8"/>
        <v/>
      </c>
      <c r="AF51" s="1686" t="str">
        <f t="shared" si="9"/>
        <v/>
      </c>
      <c r="AG51" s="1686" t="str">
        <f t="shared" si="10"/>
        <v/>
      </c>
      <c r="AH51" s="1686" t="str">
        <f t="shared" ca="1" si="11"/>
        <v/>
      </c>
      <c r="AI51" s="1694" t="str">
        <f t="shared" ca="1" si="12"/>
        <v/>
      </c>
      <c r="AJ51" s="1693" t="str">
        <f t="shared" ca="1" si="13"/>
        <v/>
      </c>
      <c r="AK51" s="1690">
        <f t="shared" ca="1" si="14"/>
        <v>62</v>
      </c>
    </row>
    <row r="52" spans="1:37" x14ac:dyDescent="0.25">
      <c r="A52" s="414" t="str">
        <f ca="1">CONCATENATE(S52,"_",COUNTIF(S$4:S52,S52))</f>
        <v>x_12</v>
      </c>
      <c r="B52" s="414" t="str">
        <f ca="1">CONCATENATE(T52,"_",COUNTIF(T$4:T52,T52))</f>
        <v>x_12</v>
      </c>
      <c r="C52" s="1529">
        <v>68</v>
      </c>
      <c r="D52" s="1530"/>
      <c r="E52" s="1531"/>
      <c r="F52" s="1531"/>
      <c r="G52" s="1531" t="str">
        <f t="shared" si="4"/>
        <v/>
      </c>
      <c r="H52" s="1532" t="str">
        <f ca="1">IF((COUNTIFS('Rozpis zápasů'!$F$3:$F$214,$C52,'Rozpis zápasů'!$E$3:$E$214,"&lt;&gt;N")+COUNTIFS('Rozpis zápasů'!$G$3:$G$214,$C52,'Rozpis zápasů'!$E$3:$E$214,"&lt;&gt;N"))=0,"",COUNTIFS('Rozpis zápasů'!$F$3:$F$214,$C52,'Rozpis zápasů'!$E$3:$E$214,"&lt;&gt;N")+COUNTIFS('Rozpis zápasů'!$G$3:$G$214,$C52,'Rozpis zápasů'!$E$3:$E$214,"&lt;&gt;N"))</f>
        <v/>
      </c>
      <c r="I52" s="1532">
        <f ca="1">COUNTIF('Rozpis zápasů'!$F$163:$G$214,$C52)</f>
        <v>0</v>
      </c>
      <c r="J52" s="1532" t="str">
        <f ca="1">IF((COUNTIFS('Rozpis zápasů'!$F$3:$F$214,$C52,'Rozpis zápasů'!$E$3:$E$214,"&lt;&gt;N")+COUNTIFS('Rozpis zápasů'!$G$3:$G$214,$C52,'Rozpis zápasů'!$E$3:$E$214,"&lt;&gt;N"))=0,"",SUMIF('Rozpis zápasů'!$F$3:$F$214,$C52,'Rozpis zápasů'!$L$3:$L$219)+SUMIF('Rozpis zápasů'!$G$3:$G$214,$C52,'Rozpis zápasů'!$M$3:$M$219))</f>
        <v/>
      </c>
      <c r="K52" s="1533" t="str">
        <f ca="1">IF((COUNTIFS('Rozpis zápasů'!$F$3:$F$214,$C52,'Rozpis zápasů'!$E$3:$E$214,"&lt;&gt;N")+COUNTIFS('Rozpis zápasů'!$G$3:$G$214,$C52,'Rozpis zápasů'!$E$3:$E$214,"&lt;&gt;N"))=0,"",SUMIF('Rozpis zápasů'!$F$3:$F$214,$C52,'Rozpis zápasů'!$M$3:$M$219)+SUMIF('Rozpis zápasů'!$G$3:$G$214,$C52,'Rozpis zápasů'!$L$3:$L$219))</f>
        <v/>
      </c>
      <c r="L52" s="1534">
        <f ca="1">SUMIF('Rozpis zápasů'!$F$3:$F$214,$C52,'Rozpis zápasů'!$X$3:$X$214)+SUMIF('Rozpis zápasů'!$G$3:$G$214,$C52,'Rozpis zápasů'!$Y$3:$Y$214)</f>
        <v>0</v>
      </c>
      <c r="M52" s="1535">
        <f ca="1">SUMIF('Rozpis zápasů'!$G$3:$G$214,$C52,'Rozpis zápasů'!$X$3:$X$214)+SUMIF('Rozpis zápasů'!$F$3:$F$214,$C52,'Rozpis zápasů'!$Y$3:$Y$214)</f>
        <v>0</v>
      </c>
      <c r="N52" s="1536">
        <f ca="1">SUMIF('Rozpis zápasů'!$F$3:$F$214,$C52,'Rozpis zápasů'!$Z$3:$Z$214)+SUMIF('Rozpis zápasů'!$G$3:$G$214,$C52,'Rozpis zápasů'!$AA$3:$AA$214)</f>
        <v>0</v>
      </c>
      <c r="O52" s="1533">
        <f ca="1">SUMIF('Rozpis zápasů'!$G$3:$G$214,$C52,'Rozpis zápasů'!$Z$3:$Z$214)+SUMIF('Rozpis zápasů'!$F$3:$F$214,$C52,'Rozpis zápasů'!$AA$3:$AA$214)</f>
        <v>0</v>
      </c>
      <c r="P52" s="1537" t="str">
        <f t="shared" ca="1" si="15"/>
        <v/>
      </c>
      <c r="Q52" s="1537" t="str">
        <f t="shared" ca="1" si="16"/>
        <v/>
      </c>
      <c r="R52" s="1538" t="str">
        <f t="shared" ca="1" si="17"/>
        <v/>
      </c>
      <c r="S52" s="1539" t="str">
        <f t="shared" ca="1" si="18"/>
        <v>x</v>
      </c>
      <c r="T52" s="1535" t="str">
        <f t="shared" ca="1" si="19"/>
        <v>x</v>
      </c>
      <c r="U52" s="1533" t="str">
        <f t="shared" ca="1" si="20"/>
        <v>x</v>
      </c>
      <c r="V52" s="1540" t="str">
        <f>IF((COUNTIFS('Rozpis zápasů'!$F$3:$F$162,$C52,'Rozpis zápasů'!$E$3:$E$162,"&lt;&gt;N")+COUNTIFS('Rozpis zápasů'!$G$3:$G$162,$C52,'Rozpis zápasů'!$E$3:$E$162,"&lt;&gt;N"))=0,"",COUNTIFS('Rozpis zápasů'!$F$3:$F$162,$C52,'Rozpis zápasů'!$E$3:$E$162,"&lt;&gt;N")+COUNTIFS('Rozpis zápasů'!$G$3:$G$162,$C52,'Rozpis zápasů'!$E$3:$E$162,"&lt;&gt;N"))</f>
        <v/>
      </c>
      <c r="W52" s="1541" t="str">
        <f>IF((COUNTIFS('Rozpis zápasů'!$F$3:$F$162,$C52,'Rozpis zápasů'!$E$3:$E$162,"&lt;&gt;N")+COUNTIFS('Rozpis zápasů'!$G$3:$G$162,$C52,'Rozpis zápasů'!$E$3:$E$162,"&lt;&gt;N"))=0,"",SUMIF('Rozpis zápasů'!$F$3:$F$162,$C52,'Rozpis zápasů'!$L$3:$L$219)+SUMIF('Rozpis zápasů'!$G$3:$G$162,$C52,'Rozpis zápasů'!$M$3:$M$219))</f>
        <v/>
      </c>
      <c r="X52" s="1542" t="str">
        <f>IF((COUNTIFS('Rozpis zápasů'!$F$3:$F$162,$C52,'Rozpis zápasů'!$E$3:$E$162,"&lt;&gt;N")+COUNTIFS('Rozpis zápasů'!$G$3:$G$162,$C52,'Rozpis zápasů'!$E$3:$E$162,"&lt;&gt;N"))=0,"",SUMIF('Rozpis zápasů'!$F$3:$F$162,$C52,'Rozpis zápasů'!$M$3:$M$219)+SUMIF('Rozpis zápasů'!$G$3:$G$162,$C52,'Rozpis zápasů'!$L$3:$L$219))</f>
        <v/>
      </c>
      <c r="Y52" s="1540" t="str">
        <f>IF((COUNTIFS('Rozpis zápasů'!$F$3:$F$162,$C52,'Rozpis zápasů'!$E$3:$E$162,"&lt;&gt;N")+COUNTIFS('Rozpis zápasů'!$G$3:$G$162,$C52,'Rozpis zápasů'!$E$3:$E$162,"&lt;&gt;N"))=0,"",SUMIF('Rozpis zápasů'!$F$3:$F$162,$C52,'Rozpis zápasů'!$H$3:$H$219)+SUMIF('Rozpis zápasů'!$G$3:$G$162,$C52,'Rozpis zápasů'!$I$3:$I$219))</f>
        <v/>
      </c>
      <c r="Z52" s="1541" t="str">
        <f>IF((COUNTIFS('Rozpis zápasů'!$F$3:$F$162,$C52,'Rozpis zápasů'!$E$3:$E$162,"&lt;&gt;N")+COUNTIFS('Rozpis zápasů'!$G$3:$G$162,$C52,'Rozpis zápasů'!$E$3:$E$162,"&lt;&gt;N"))=0,"",SUMIF('Rozpis zápasů'!$F$3:$F$162,$C52,'Rozpis zápasů'!$I$3:$I$219)+SUMIF('Rozpis zápasů'!$G$3:$G$162,$C52,'Rozpis zápasů'!$H$3:$H$219))</f>
        <v/>
      </c>
      <c r="AA52" s="1543" t="str">
        <f t="shared" si="5"/>
        <v/>
      </c>
      <c r="AB52" s="1685" t="str">
        <f>VLOOKUP($C52,Tabulka!$B$4:$Z$239,22,0)</f>
        <v/>
      </c>
      <c r="AC52" s="1686" t="str">
        <f t="shared" si="6"/>
        <v/>
      </c>
      <c r="AD52" s="1686" t="str">
        <f t="shared" si="7"/>
        <v/>
      </c>
      <c r="AE52" s="1686" t="str">
        <f t="shared" si="8"/>
        <v/>
      </c>
      <c r="AF52" s="1686" t="str">
        <f t="shared" si="9"/>
        <v/>
      </c>
      <c r="AG52" s="1686" t="str">
        <f t="shared" si="10"/>
        <v/>
      </c>
      <c r="AH52" s="1686" t="str">
        <f t="shared" ca="1" si="11"/>
        <v/>
      </c>
      <c r="AI52" s="1694" t="str">
        <f t="shared" ca="1" si="12"/>
        <v/>
      </c>
      <c r="AJ52" s="1693" t="str">
        <f t="shared" ca="1" si="13"/>
        <v/>
      </c>
      <c r="AK52" s="1690">
        <f t="shared" ca="1" si="14"/>
        <v>62</v>
      </c>
    </row>
    <row r="53" spans="1:37" x14ac:dyDescent="0.25">
      <c r="A53" s="414" t="str">
        <f ca="1">CONCATENATE(S53,"_",COUNTIF(S$4:S53,S53))</f>
        <v>43_1</v>
      </c>
      <c r="B53" s="414" t="str">
        <f ca="1">CONCATENATE(T53,"_",COUNTIF(T$4:T53,T53))</f>
        <v>66_1</v>
      </c>
      <c r="C53" s="688">
        <v>71</v>
      </c>
      <c r="D53" s="689" t="s">
        <v>851</v>
      </c>
      <c r="E53" s="690" t="s">
        <v>949</v>
      </c>
      <c r="F53" s="690" t="s">
        <v>950</v>
      </c>
      <c r="G53" s="690" t="str">
        <f t="shared" si="4"/>
        <v>Mohelník/ 
Csáno</v>
      </c>
      <c r="H53" s="691">
        <f ca="1">IF((COUNTIFS('Rozpis zápasů'!$F$3:$F$214,$C53,'Rozpis zápasů'!$E$3:$E$214,"&lt;&gt;N")+COUNTIFS('Rozpis zápasů'!$G$3:$G$214,$C53,'Rozpis zápasů'!$E$3:$E$214,"&lt;&gt;N"))=0,"",COUNTIFS('Rozpis zápasů'!$F$3:$F$214,$C53,'Rozpis zápasů'!$E$3:$E$214,"&lt;&gt;N")+COUNTIFS('Rozpis zápasů'!$G$3:$G$214,$C53,'Rozpis zápasů'!$E$3:$E$214,"&lt;&gt;N"))</f>
        <v>4</v>
      </c>
      <c r="I53" s="691">
        <f ca="1">COUNTIF('Rozpis zápasů'!$F$163:$G$214,$C53)</f>
        <v>0</v>
      </c>
      <c r="J53" s="691">
        <f ca="1">IF((COUNTIFS('Rozpis zápasů'!$F$3:$F$214,$C53,'Rozpis zápasů'!$E$3:$E$214,"&lt;&gt;N")+COUNTIFS('Rozpis zápasů'!$G$3:$G$214,$C53,'Rozpis zápasů'!$E$3:$E$214,"&lt;&gt;N"))=0,"",SUMIF('Rozpis zápasů'!$F$3:$F$214,$C53,'Rozpis zápasů'!$L$3:$L$219)+SUMIF('Rozpis zápasů'!$G$3:$G$214,$C53,'Rozpis zápasů'!$M$3:$M$219))</f>
        <v>0</v>
      </c>
      <c r="K53" s="692">
        <f ca="1">IF((COUNTIFS('Rozpis zápasů'!$F$3:$F$214,$C53,'Rozpis zápasů'!$E$3:$E$214,"&lt;&gt;N")+COUNTIFS('Rozpis zápasů'!$G$3:$G$214,$C53,'Rozpis zápasů'!$E$3:$E$214,"&lt;&gt;N"))=0,"",SUMIF('Rozpis zápasů'!$F$3:$F$214,$C53,'Rozpis zápasů'!$M$3:$M$219)+SUMIF('Rozpis zápasů'!$G$3:$G$214,$C53,'Rozpis zápasů'!$L$3:$L$219))</f>
        <v>4</v>
      </c>
      <c r="L53" s="392">
        <f ca="1">SUMIF('Rozpis zápasů'!$F$3:$F$214,$C53,'Rozpis zápasů'!$X$3:$X$214)+SUMIF('Rozpis zápasů'!$G$3:$G$214,$C53,'Rozpis zápasů'!$Y$3:$Y$214)</f>
        <v>17</v>
      </c>
      <c r="M53" s="397">
        <f ca="1">SUMIF('Rozpis zápasů'!$G$3:$G$214,$C53,'Rozpis zápasů'!$X$3:$X$214)+SUMIF('Rozpis zápasů'!$F$3:$F$214,$C53,'Rozpis zápasů'!$Y$3:$Y$214)</f>
        <v>25</v>
      </c>
      <c r="N53" s="732">
        <f ca="1">SUMIF('Rozpis zápasů'!$F$3:$F$214,$C53,'Rozpis zápasů'!$Z$3:$Z$214)+SUMIF('Rozpis zápasů'!$G$3:$G$214,$C53,'Rozpis zápasů'!$AA$3:$AA$214)</f>
        <v>50</v>
      </c>
      <c r="O53" s="393">
        <f ca="1">SUMIF('Rozpis zápasů'!$G$3:$G$214,$C53,'Rozpis zápasů'!$Z$3:$Z$214)+SUMIF('Rozpis zápasů'!$F$3:$F$214,$C53,'Rozpis zápasů'!$AA$3:$AA$214)</f>
        <v>48</v>
      </c>
      <c r="P53" s="367">
        <f t="shared" ca="1" si="15"/>
        <v>0.34</v>
      </c>
      <c r="Q53" s="367">
        <f t="shared" ca="1" si="16"/>
        <v>0.47916666666666669</v>
      </c>
      <c r="R53" s="602">
        <f t="shared" ca="1" si="17"/>
        <v>0.40816326530612246</v>
      </c>
      <c r="S53" s="604">
        <f t="shared" ca="1" si="18"/>
        <v>43</v>
      </c>
      <c r="T53" s="397">
        <f t="shared" ca="1" si="19"/>
        <v>66</v>
      </c>
      <c r="U53" s="393">
        <f t="shared" ca="1" si="20"/>
        <v>59</v>
      </c>
      <c r="V53" s="1523">
        <f>IF((COUNTIFS('Rozpis zápasů'!$F$3:$F$162,$C53,'Rozpis zápasů'!$E$3:$E$162,"&lt;&gt;N")+COUNTIFS('Rozpis zápasů'!$G$3:$G$162,$C53,'Rozpis zápasů'!$E$3:$E$162,"&lt;&gt;N"))=0,"",COUNTIFS('Rozpis zápasů'!$F$3:$F$162,$C53,'Rozpis zápasů'!$E$3:$E$162,"&lt;&gt;N")+COUNTIFS('Rozpis zápasů'!$G$3:$G$162,$C53,'Rozpis zápasů'!$E$3:$E$162,"&lt;&gt;N"))</f>
        <v>4</v>
      </c>
      <c r="W53" s="1524">
        <f>IF((COUNTIFS('Rozpis zápasů'!$F$3:$F$162,$C53,'Rozpis zápasů'!$E$3:$E$162,"&lt;&gt;N")+COUNTIFS('Rozpis zápasů'!$G$3:$G$162,$C53,'Rozpis zápasů'!$E$3:$E$162,"&lt;&gt;N"))=0,"",SUMIF('Rozpis zápasů'!$F$3:$F$162,$C53,'Rozpis zápasů'!$L$3:$L$219)+SUMIF('Rozpis zápasů'!$G$3:$G$162,$C53,'Rozpis zápasů'!$M$3:$M$219))</f>
        <v>0</v>
      </c>
      <c r="X53" s="1525">
        <f>IF((COUNTIFS('Rozpis zápasů'!$F$3:$F$162,$C53,'Rozpis zápasů'!$E$3:$E$162,"&lt;&gt;N")+COUNTIFS('Rozpis zápasů'!$G$3:$G$162,$C53,'Rozpis zápasů'!$E$3:$E$162,"&lt;&gt;N"))=0,"",SUMIF('Rozpis zápasů'!$F$3:$F$162,$C53,'Rozpis zápasů'!$M$3:$M$219)+SUMIF('Rozpis zápasů'!$G$3:$G$162,$C53,'Rozpis zápasů'!$L$3:$L$219))</f>
        <v>4</v>
      </c>
      <c r="Y53" s="1523">
        <f>IF((COUNTIFS('Rozpis zápasů'!$F$3:$F$162,$C53,'Rozpis zápasů'!$E$3:$E$162,"&lt;&gt;N")+COUNTIFS('Rozpis zápasů'!$G$3:$G$162,$C53,'Rozpis zápasů'!$E$3:$E$162,"&lt;&gt;N"))=0,"",SUMIF('Rozpis zápasů'!$F$3:$F$162,$C53,'Rozpis zápasů'!$H$3:$H$219)+SUMIF('Rozpis zápasů'!$G$3:$G$162,$C53,'Rozpis zápasů'!$I$3:$I$219))</f>
        <v>2</v>
      </c>
      <c r="Z53" s="1524">
        <f>IF((COUNTIFS('Rozpis zápasů'!$F$3:$F$162,$C53,'Rozpis zápasů'!$E$3:$E$162,"&lt;&gt;N")+COUNTIFS('Rozpis zápasů'!$G$3:$G$162,$C53,'Rozpis zápasů'!$E$3:$E$162,"&lt;&gt;N"))=0,"",SUMIF('Rozpis zápasů'!$F$3:$F$162,$C53,'Rozpis zápasů'!$I$3:$I$219)+SUMIF('Rozpis zápasů'!$G$3:$G$162,$C53,'Rozpis zápasů'!$H$3:$H$219))</f>
        <v>8</v>
      </c>
      <c r="AA53" s="1526">
        <f t="shared" si="5"/>
        <v>-6</v>
      </c>
      <c r="AB53" s="661">
        <f ca="1">VLOOKUP($C53,Tabulka!$B$4:$Z$239,22,0)</f>
        <v>5</v>
      </c>
      <c r="AC53" s="739">
        <f t="shared" si="6"/>
        <v>57</v>
      </c>
      <c r="AD53" s="739">
        <f t="shared" si="7"/>
        <v>6</v>
      </c>
      <c r="AE53" s="739">
        <f t="shared" si="8"/>
        <v>56</v>
      </c>
      <c r="AF53" s="739">
        <f t="shared" si="9"/>
        <v>9</v>
      </c>
      <c r="AG53" s="739">
        <f t="shared" si="10"/>
        <v>55</v>
      </c>
      <c r="AH53" s="739">
        <f t="shared" ca="1" si="11"/>
        <v>54</v>
      </c>
      <c r="AI53" s="1688">
        <f t="shared" ca="1" si="12"/>
        <v>5575554</v>
      </c>
      <c r="AJ53" s="1692">
        <f t="shared" ca="1" si="13"/>
        <v>57</v>
      </c>
      <c r="AK53" s="1604">
        <f t="shared" ca="1" si="14"/>
        <v>1</v>
      </c>
    </row>
    <row r="54" spans="1:37" x14ac:dyDescent="0.25">
      <c r="A54" s="414" t="str">
        <f ca="1">CONCATENATE(S54,"_",COUNTIF(S$4:S54,S54))</f>
        <v>65_1</v>
      </c>
      <c r="B54" s="414" t="str">
        <f ca="1">CONCATENATE(T54,"_",COUNTIF(T$4:T54,T54))</f>
        <v>58_1</v>
      </c>
      <c r="C54" s="688">
        <v>72</v>
      </c>
      <c r="D54" s="689" t="s">
        <v>883</v>
      </c>
      <c r="E54" s="690" t="s">
        <v>884</v>
      </c>
      <c r="F54" s="690" t="s">
        <v>885</v>
      </c>
      <c r="G54" s="690" t="str">
        <f t="shared" si="4"/>
        <v>Fořt/ 
Fořt</v>
      </c>
      <c r="H54" s="691">
        <f ca="1">IF((COUNTIFS('Rozpis zápasů'!$F$3:$F$214,$C54,'Rozpis zápasů'!$E$3:$E$214,"&lt;&gt;N")+COUNTIFS('Rozpis zápasů'!$G$3:$G$214,$C54,'Rozpis zápasů'!$E$3:$E$214,"&lt;&gt;N"))=0,"",COUNTIFS('Rozpis zápasů'!$F$3:$F$214,$C54,'Rozpis zápasů'!$E$3:$E$214,"&lt;&gt;N")+COUNTIFS('Rozpis zápasů'!$G$3:$G$214,$C54,'Rozpis zápasů'!$E$3:$E$214,"&lt;&gt;N"))</f>
        <v>5</v>
      </c>
      <c r="I54" s="691">
        <f ca="1">COUNTIF('Rozpis zápasů'!$F$163:$G$214,$C54)</f>
        <v>1</v>
      </c>
      <c r="J54" s="691">
        <f ca="1">IF((COUNTIFS('Rozpis zápasů'!$F$3:$F$214,$C54,'Rozpis zápasů'!$E$3:$E$214,"&lt;&gt;N")+COUNTIFS('Rozpis zápasů'!$G$3:$G$214,$C54,'Rozpis zápasů'!$E$3:$E$214,"&lt;&gt;N"))=0,"",SUMIF('Rozpis zápasů'!$F$3:$F$214,$C54,'Rozpis zápasů'!$L$3:$L$219)+SUMIF('Rozpis zápasů'!$G$3:$G$214,$C54,'Rozpis zápasů'!$M$3:$M$219))</f>
        <v>1</v>
      </c>
      <c r="K54" s="692">
        <f ca="1">IF((COUNTIFS('Rozpis zápasů'!$F$3:$F$214,$C54,'Rozpis zápasů'!$E$3:$E$214,"&lt;&gt;N")+COUNTIFS('Rozpis zápasů'!$G$3:$G$214,$C54,'Rozpis zápasů'!$E$3:$E$214,"&lt;&gt;N"))=0,"",SUMIF('Rozpis zápasů'!$F$3:$F$214,$C54,'Rozpis zápasů'!$M$3:$M$219)+SUMIF('Rozpis zápasů'!$G$3:$G$214,$C54,'Rozpis zápasů'!$L$3:$L$219))</f>
        <v>4</v>
      </c>
      <c r="L54" s="392">
        <f ca="1">SUMIF('Rozpis zápasů'!$F$3:$F$214,$C54,'Rozpis zápasů'!$X$3:$X$214)+SUMIF('Rozpis zápasů'!$G$3:$G$214,$C54,'Rozpis zápasů'!$Y$3:$Y$214)</f>
        <v>12</v>
      </c>
      <c r="M54" s="397">
        <f ca="1">SUMIF('Rozpis zápasů'!$G$3:$G$214,$C54,'Rozpis zápasů'!$X$3:$X$214)+SUMIF('Rozpis zápasů'!$F$3:$F$214,$C54,'Rozpis zápasů'!$Y$3:$Y$214)</f>
        <v>25</v>
      </c>
      <c r="N54" s="732">
        <f ca="1">SUMIF('Rozpis zápasů'!$F$3:$F$214,$C54,'Rozpis zápasů'!$Z$3:$Z$214)+SUMIF('Rozpis zápasů'!$G$3:$G$214,$C54,'Rozpis zápasů'!$AA$3:$AA$214)</f>
        <v>54</v>
      </c>
      <c r="O54" s="393">
        <f ca="1">SUMIF('Rozpis zápasů'!$G$3:$G$214,$C54,'Rozpis zápasů'!$Z$3:$Z$214)+SUMIF('Rozpis zápasů'!$F$3:$F$214,$C54,'Rozpis zápasů'!$AA$3:$AA$214)</f>
        <v>52</v>
      </c>
      <c r="P54" s="367">
        <f t="shared" ca="1" si="15"/>
        <v>0.22222222222222221</v>
      </c>
      <c r="Q54" s="367">
        <f t="shared" ca="1" si="16"/>
        <v>0.51923076923076927</v>
      </c>
      <c r="R54" s="602">
        <f t="shared" ca="1" si="17"/>
        <v>0.36792452830188677</v>
      </c>
      <c r="S54" s="604">
        <f t="shared" ca="1" si="18"/>
        <v>65</v>
      </c>
      <c r="T54" s="397">
        <f t="shared" ca="1" si="19"/>
        <v>58</v>
      </c>
      <c r="U54" s="393">
        <f t="shared" ca="1" si="20"/>
        <v>67</v>
      </c>
      <c r="V54" s="1523">
        <f>IF((COUNTIFS('Rozpis zápasů'!$F$3:$F$162,$C54,'Rozpis zápasů'!$E$3:$E$162,"&lt;&gt;N")+COUNTIFS('Rozpis zápasů'!$G$3:$G$162,$C54,'Rozpis zápasů'!$E$3:$E$162,"&lt;&gt;N"))=0,"",COUNTIFS('Rozpis zápasů'!$F$3:$F$162,$C54,'Rozpis zápasů'!$E$3:$E$162,"&lt;&gt;N")+COUNTIFS('Rozpis zápasů'!$G$3:$G$162,$C54,'Rozpis zápasů'!$E$3:$E$162,"&lt;&gt;N"))</f>
        <v>4</v>
      </c>
      <c r="W54" s="1524">
        <f>IF((COUNTIFS('Rozpis zápasů'!$F$3:$F$162,$C54,'Rozpis zápasů'!$E$3:$E$162,"&lt;&gt;N")+COUNTIFS('Rozpis zápasů'!$G$3:$G$162,$C54,'Rozpis zápasů'!$E$3:$E$162,"&lt;&gt;N"))=0,"",SUMIF('Rozpis zápasů'!$F$3:$F$162,$C54,'Rozpis zápasů'!$L$3:$L$219)+SUMIF('Rozpis zápasů'!$G$3:$G$162,$C54,'Rozpis zápasů'!$M$3:$M$219))</f>
        <v>1</v>
      </c>
      <c r="X54" s="1525">
        <f>IF((COUNTIFS('Rozpis zápasů'!$F$3:$F$162,$C54,'Rozpis zápasů'!$E$3:$E$162,"&lt;&gt;N")+COUNTIFS('Rozpis zápasů'!$G$3:$G$162,$C54,'Rozpis zápasů'!$E$3:$E$162,"&lt;&gt;N"))=0,"",SUMIF('Rozpis zápasů'!$F$3:$F$162,$C54,'Rozpis zápasů'!$M$3:$M$219)+SUMIF('Rozpis zápasů'!$G$3:$G$162,$C54,'Rozpis zápasů'!$L$3:$L$219))</f>
        <v>3</v>
      </c>
      <c r="Y54" s="1523">
        <f>IF((COUNTIFS('Rozpis zápasů'!$F$3:$F$162,$C54,'Rozpis zápasů'!$E$3:$E$162,"&lt;&gt;N")+COUNTIFS('Rozpis zápasů'!$G$3:$G$162,$C54,'Rozpis zápasů'!$E$3:$E$162,"&lt;&gt;N"))=0,"",SUMIF('Rozpis zápasů'!$F$3:$F$162,$C54,'Rozpis zápasů'!$H$3:$H$219)+SUMIF('Rozpis zápasů'!$G$3:$G$162,$C54,'Rozpis zápasů'!$I$3:$I$219))</f>
        <v>3</v>
      </c>
      <c r="Z54" s="1524">
        <f>IF((COUNTIFS('Rozpis zápasů'!$F$3:$F$162,$C54,'Rozpis zápasů'!$E$3:$E$162,"&lt;&gt;N")+COUNTIFS('Rozpis zápasů'!$G$3:$G$162,$C54,'Rozpis zápasů'!$E$3:$E$162,"&lt;&gt;N"))=0,"",SUMIF('Rozpis zápasů'!$F$3:$F$162,$C54,'Rozpis zápasů'!$I$3:$I$219)+SUMIF('Rozpis zápasů'!$G$3:$G$162,$C54,'Rozpis zápasů'!$H$3:$H$219))</f>
        <v>7</v>
      </c>
      <c r="AA54" s="1526">
        <f t="shared" si="5"/>
        <v>-4</v>
      </c>
      <c r="AB54" s="661">
        <f ca="1">VLOOKUP($C54,Tabulka!$B$4:$Z$239,22,0)</f>
        <v>4</v>
      </c>
      <c r="AC54" s="739">
        <f t="shared" si="6"/>
        <v>45</v>
      </c>
      <c r="AD54" s="739">
        <f t="shared" si="7"/>
        <v>17</v>
      </c>
      <c r="AE54" s="739">
        <f t="shared" si="8"/>
        <v>49</v>
      </c>
      <c r="AF54" s="739">
        <f t="shared" si="9"/>
        <v>17</v>
      </c>
      <c r="AG54" s="739">
        <f t="shared" si="10"/>
        <v>49</v>
      </c>
      <c r="AH54" s="739">
        <f t="shared" ca="1" si="11"/>
        <v>62</v>
      </c>
      <c r="AI54" s="1688">
        <f t="shared" ca="1" si="12"/>
        <v>4454962</v>
      </c>
      <c r="AJ54" s="1692">
        <f t="shared" ca="1" si="13"/>
        <v>48</v>
      </c>
      <c r="AK54" s="1604">
        <f t="shared" ca="1" si="14"/>
        <v>1</v>
      </c>
    </row>
    <row r="55" spans="1:37" x14ac:dyDescent="0.25">
      <c r="A55" s="414" t="str">
        <f ca="1">CONCATENATE(S55,"_",COUNTIF(S$4:S55,S55))</f>
        <v>9_1</v>
      </c>
      <c r="B55" s="414" t="str">
        <f ca="1">CONCATENATE(T55,"_",COUNTIF(T$4:T55,T55))</f>
        <v>22_1</v>
      </c>
      <c r="C55" s="688">
        <v>73</v>
      </c>
      <c r="D55" s="689" t="s">
        <v>951</v>
      </c>
      <c r="E55" s="690" t="s">
        <v>874</v>
      </c>
      <c r="F55" s="690" t="s">
        <v>875</v>
      </c>
      <c r="G55" s="690" t="str">
        <f t="shared" si="4"/>
        <v>Zouzal/ 
Eckhardt</v>
      </c>
      <c r="H55" s="691">
        <f ca="1">IF((COUNTIFS('Rozpis zápasů'!$F$3:$F$214,$C55,'Rozpis zápasů'!$E$3:$E$214,"&lt;&gt;N")+COUNTIFS('Rozpis zápasů'!$G$3:$G$214,$C55,'Rozpis zápasů'!$E$3:$E$214,"&lt;&gt;N"))=0,"",COUNTIFS('Rozpis zápasů'!$F$3:$F$214,$C55,'Rozpis zápasů'!$E$3:$E$214,"&lt;&gt;N")+COUNTIFS('Rozpis zápasů'!$G$3:$G$214,$C55,'Rozpis zápasů'!$E$3:$E$214,"&lt;&gt;N"))</f>
        <v>6</v>
      </c>
      <c r="I55" s="691">
        <f ca="1">COUNTIF('Rozpis zápasů'!$F$163:$G$214,$C55)</f>
        <v>2</v>
      </c>
      <c r="J55" s="691">
        <f ca="1">IF((COUNTIFS('Rozpis zápasů'!$F$3:$F$214,$C55,'Rozpis zápasů'!$E$3:$E$214,"&lt;&gt;N")+COUNTIFS('Rozpis zápasů'!$G$3:$G$214,$C55,'Rozpis zápasů'!$E$3:$E$214,"&lt;&gt;N"))=0,"",SUMIF('Rozpis zápasů'!$F$3:$F$214,$C55,'Rozpis zápasů'!$L$3:$L$219)+SUMIF('Rozpis zápasů'!$G$3:$G$214,$C55,'Rozpis zápasů'!$M$3:$M$219))</f>
        <v>5</v>
      </c>
      <c r="K55" s="692">
        <f ca="1">IF((COUNTIFS('Rozpis zápasů'!$F$3:$F$214,$C55,'Rozpis zápasů'!$E$3:$E$214,"&lt;&gt;N")+COUNTIFS('Rozpis zápasů'!$G$3:$G$214,$C55,'Rozpis zápasů'!$E$3:$E$214,"&lt;&gt;N"))=0,"",SUMIF('Rozpis zápasů'!$F$3:$F$214,$C55,'Rozpis zápasů'!$M$3:$M$219)+SUMIF('Rozpis zápasů'!$G$3:$G$214,$C55,'Rozpis zápasů'!$L$3:$L$219))</f>
        <v>1</v>
      </c>
      <c r="L55" s="392">
        <f ca="1">SUMIF('Rozpis zápasů'!$F$3:$F$214,$C55,'Rozpis zápasů'!$X$3:$X$214)+SUMIF('Rozpis zápasů'!$G$3:$G$214,$C55,'Rozpis zápasů'!$Y$3:$Y$214)</f>
        <v>35</v>
      </c>
      <c r="M55" s="397">
        <f ca="1">SUMIF('Rozpis zápasů'!$G$3:$G$214,$C55,'Rozpis zápasů'!$X$3:$X$214)+SUMIF('Rozpis zápasů'!$F$3:$F$214,$C55,'Rozpis zápasů'!$Y$3:$Y$214)</f>
        <v>24</v>
      </c>
      <c r="N55" s="732">
        <f ca="1">SUMIF('Rozpis zápasů'!$F$3:$F$214,$C55,'Rozpis zápasů'!$Z$3:$Z$214)+SUMIF('Rozpis zápasů'!$G$3:$G$214,$C55,'Rozpis zápasů'!$AA$3:$AA$214)</f>
        <v>69</v>
      </c>
      <c r="O55" s="393">
        <f ca="1">SUMIF('Rozpis zápasů'!$G$3:$G$214,$C55,'Rozpis zápasů'!$Z$3:$Z$214)+SUMIF('Rozpis zápasů'!$F$3:$F$214,$C55,'Rozpis zápasů'!$AA$3:$AA$214)</f>
        <v>68</v>
      </c>
      <c r="P55" s="367">
        <f t="shared" ca="1" si="15"/>
        <v>0.50724637681159424</v>
      </c>
      <c r="Q55" s="367">
        <f t="shared" ca="1" si="16"/>
        <v>0.6470588235294118</v>
      </c>
      <c r="R55" s="602">
        <f t="shared" ca="1" si="17"/>
        <v>0.57664233576642332</v>
      </c>
      <c r="S55" s="604">
        <f t="shared" ca="1" si="18"/>
        <v>9</v>
      </c>
      <c r="T55" s="397">
        <f t="shared" ca="1" si="19"/>
        <v>22</v>
      </c>
      <c r="U55" s="393">
        <f t="shared" ca="1" si="20"/>
        <v>13</v>
      </c>
      <c r="V55" s="1523">
        <f>IF((COUNTIFS('Rozpis zápasů'!$F$3:$F$162,$C55,'Rozpis zápasů'!$E$3:$E$162,"&lt;&gt;N")+COUNTIFS('Rozpis zápasů'!$G$3:$G$162,$C55,'Rozpis zápasů'!$E$3:$E$162,"&lt;&gt;N"))=0,"",COUNTIFS('Rozpis zápasů'!$F$3:$F$162,$C55,'Rozpis zápasů'!$E$3:$E$162,"&lt;&gt;N")+COUNTIFS('Rozpis zápasů'!$G$3:$G$162,$C55,'Rozpis zápasů'!$E$3:$E$162,"&lt;&gt;N"))</f>
        <v>4</v>
      </c>
      <c r="W55" s="1524">
        <f>IF((COUNTIFS('Rozpis zápasů'!$F$3:$F$162,$C55,'Rozpis zápasů'!$E$3:$E$162,"&lt;&gt;N")+COUNTIFS('Rozpis zápasů'!$G$3:$G$162,$C55,'Rozpis zápasů'!$E$3:$E$162,"&lt;&gt;N"))=0,"",SUMIF('Rozpis zápasů'!$F$3:$F$162,$C55,'Rozpis zápasů'!$L$3:$L$219)+SUMIF('Rozpis zápasů'!$G$3:$G$162,$C55,'Rozpis zápasů'!$M$3:$M$219))</f>
        <v>4</v>
      </c>
      <c r="X55" s="1525">
        <f>IF((COUNTIFS('Rozpis zápasů'!$F$3:$F$162,$C55,'Rozpis zápasů'!$E$3:$E$162,"&lt;&gt;N")+COUNTIFS('Rozpis zápasů'!$G$3:$G$162,$C55,'Rozpis zápasů'!$E$3:$E$162,"&lt;&gt;N"))=0,"",SUMIF('Rozpis zápasů'!$F$3:$F$162,$C55,'Rozpis zápasů'!$M$3:$M$219)+SUMIF('Rozpis zápasů'!$G$3:$G$162,$C55,'Rozpis zápasů'!$L$3:$L$219))</f>
        <v>0</v>
      </c>
      <c r="Y55" s="1523">
        <f>IF((COUNTIFS('Rozpis zápasů'!$F$3:$F$162,$C55,'Rozpis zápasů'!$E$3:$E$162,"&lt;&gt;N")+COUNTIFS('Rozpis zápasů'!$G$3:$G$162,$C55,'Rozpis zápasů'!$E$3:$E$162,"&lt;&gt;N"))=0,"",SUMIF('Rozpis zápasů'!$F$3:$F$162,$C55,'Rozpis zápasů'!$H$3:$H$219)+SUMIF('Rozpis zápasů'!$G$3:$G$162,$C55,'Rozpis zápasů'!$I$3:$I$219))</f>
        <v>8</v>
      </c>
      <c r="Z55" s="1524">
        <f>IF((COUNTIFS('Rozpis zápasů'!$F$3:$F$162,$C55,'Rozpis zápasů'!$E$3:$E$162,"&lt;&gt;N")+COUNTIFS('Rozpis zápasů'!$G$3:$G$162,$C55,'Rozpis zápasů'!$E$3:$E$162,"&lt;&gt;N"))=0,"",SUMIF('Rozpis zápasů'!$F$3:$F$162,$C55,'Rozpis zápasů'!$I$3:$I$219)+SUMIF('Rozpis zápasů'!$G$3:$G$162,$C55,'Rozpis zápasů'!$H$3:$H$219))</f>
        <v>2</v>
      </c>
      <c r="AA55" s="1526">
        <f t="shared" si="5"/>
        <v>6</v>
      </c>
      <c r="AB55" s="661">
        <f ca="1">VLOOKUP($C55,Tabulka!$B$4:$Z$239,22,0)</f>
        <v>1</v>
      </c>
      <c r="AC55" s="739">
        <f t="shared" si="6"/>
        <v>5</v>
      </c>
      <c r="AD55" s="739">
        <f t="shared" si="7"/>
        <v>60</v>
      </c>
      <c r="AE55" s="739">
        <f t="shared" si="8"/>
        <v>8</v>
      </c>
      <c r="AF55" s="739">
        <f t="shared" si="9"/>
        <v>55</v>
      </c>
      <c r="AG55" s="739">
        <f t="shared" si="10"/>
        <v>6</v>
      </c>
      <c r="AH55" s="739">
        <f t="shared" ca="1" si="11"/>
        <v>12</v>
      </c>
      <c r="AI55" s="1688">
        <f t="shared" ca="1" si="12"/>
        <v>1050612</v>
      </c>
      <c r="AJ55" s="1692">
        <f t="shared" ca="1" si="13"/>
        <v>9</v>
      </c>
      <c r="AK55" s="1604">
        <f t="shared" ca="1" si="14"/>
        <v>1</v>
      </c>
    </row>
    <row r="56" spans="1:37" x14ac:dyDescent="0.25">
      <c r="A56" s="414" t="str">
        <f ca="1">CONCATENATE(S56,"_",COUNTIF(S$4:S56,S56))</f>
        <v>24_1</v>
      </c>
      <c r="B56" s="414" t="str">
        <f ca="1">CONCATENATE(T56,"_",COUNTIF(T$4:T56,T56))</f>
        <v>26_1</v>
      </c>
      <c r="C56" s="688">
        <v>74</v>
      </c>
      <c r="D56" s="689" t="s">
        <v>952</v>
      </c>
      <c r="E56" s="690" t="s">
        <v>953</v>
      </c>
      <c r="F56" s="690" t="s">
        <v>954</v>
      </c>
      <c r="G56" s="690" t="str">
        <f t="shared" si="4"/>
        <v>Hněvkovský/ 
Vašák</v>
      </c>
      <c r="H56" s="691">
        <f ca="1">IF((COUNTIFS('Rozpis zápasů'!$F$3:$F$214,$C56,'Rozpis zápasů'!$E$3:$E$214,"&lt;&gt;N")+COUNTIFS('Rozpis zápasů'!$G$3:$G$214,$C56,'Rozpis zápasů'!$E$3:$E$214,"&lt;&gt;N"))=0,"",COUNTIFS('Rozpis zápasů'!$F$3:$F$214,$C56,'Rozpis zápasů'!$E$3:$E$214,"&lt;&gt;N")+COUNTIFS('Rozpis zápasů'!$G$3:$G$214,$C56,'Rozpis zápasů'!$E$3:$E$214,"&lt;&gt;N"))</f>
        <v>10</v>
      </c>
      <c r="I56" s="691">
        <f ca="1">COUNTIF('Rozpis zápasů'!$F$163:$G$214,$C56)</f>
        <v>6</v>
      </c>
      <c r="J56" s="691">
        <f ca="1">IF((COUNTIFS('Rozpis zápasů'!$F$3:$F$214,$C56,'Rozpis zápasů'!$E$3:$E$214,"&lt;&gt;N")+COUNTIFS('Rozpis zápasů'!$G$3:$G$214,$C56,'Rozpis zápasů'!$E$3:$E$214,"&lt;&gt;N"))=0,"",SUMIF('Rozpis zápasů'!$F$3:$F$214,$C56,'Rozpis zápasů'!$L$3:$L$219)+SUMIF('Rozpis zápasů'!$G$3:$G$214,$C56,'Rozpis zápasů'!$M$3:$M$219))</f>
        <v>6</v>
      </c>
      <c r="K56" s="692">
        <f ca="1">IF((COUNTIFS('Rozpis zápasů'!$F$3:$F$214,$C56,'Rozpis zápasů'!$E$3:$E$214,"&lt;&gt;N")+COUNTIFS('Rozpis zápasů'!$G$3:$G$214,$C56,'Rozpis zápasů'!$E$3:$E$214,"&lt;&gt;N"))=0,"",SUMIF('Rozpis zápasů'!$F$3:$F$214,$C56,'Rozpis zápasů'!$M$3:$M$219)+SUMIF('Rozpis zápasů'!$G$3:$G$214,$C56,'Rozpis zápasů'!$L$3:$L$219))</f>
        <v>4</v>
      </c>
      <c r="L56" s="392">
        <f ca="1">SUMIF('Rozpis zápasů'!$F$3:$F$214,$C56,'Rozpis zápasů'!$X$3:$X$214)+SUMIF('Rozpis zápasů'!$G$3:$G$214,$C56,'Rozpis zápasů'!$Y$3:$Y$214)</f>
        <v>57</v>
      </c>
      <c r="M56" s="397">
        <f ca="1">SUMIF('Rozpis zápasů'!$G$3:$G$214,$C56,'Rozpis zápasů'!$X$3:$X$214)+SUMIF('Rozpis zápasů'!$F$3:$F$214,$C56,'Rozpis zápasů'!$Y$3:$Y$214)</f>
        <v>49</v>
      </c>
      <c r="N56" s="732">
        <f ca="1">SUMIF('Rozpis zápasů'!$F$3:$F$214,$C56,'Rozpis zápasů'!$Z$3:$Z$214)+SUMIF('Rozpis zápasů'!$G$3:$G$214,$C56,'Rozpis zápasů'!$AA$3:$AA$214)</f>
        <v>132</v>
      </c>
      <c r="O56" s="393">
        <f ca="1">SUMIF('Rozpis zápasů'!$G$3:$G$214,$C56,'Rozpis zápasů'!$Z$3:$Z$214)+SUMIF('Rozpis zápasů'!$F$3:$F$214,$C56,'Rozpis zápasů'!$AA$3:$AA$214)</f>
        <v>135</v>
      </c>
      <c r="P56" s="367">
        <f t="shared" ca="1" si="15"/>
        <v>0.43181818181818182</v>
      </c>
      <c r="Q56" s="367">
        <f t="shared" ca="1" si="16"/>
        <v>0.63703703703703707</v>
      </c>
      <c r="R56" s="602">
        <f t="shared" ca="1" si="17"/>
        <v>0.53558052434456926</v>
      </c>
      <c r="S56" s="604">
        <f t="shared" ca="1" si="18"/>
        <v>24</v>
      </c>
      <c r="T56" s="397">
        <f t="shared" ca="1" si="19"/>
        <v>26</v>
      </c>
      <c r="U56" s="393">
        <f t="shared" ca="1" si="20"/>
        <v>23</v>
      </c>
      <c r="V56" s="1523">
        <f>IF((COUNTIFS('Rozpis zápasů'!$F$3:$F$162,$C56,'Rozpis zápasů'!$E$3:$E$162,"&lt;&gt;N")+COUNTIFS('Rozpis zápasů'!$G$3:$G$162,$C56,'Rozpis zápasů'!$E$3:$E$162,"&lt;&gt;N"))=0,"",COUNTIFS('Rozpis zápasů'!$F$3:$F$162,$C56,'Rozpis zápasů'!$E$3:$E$162,"&lt;&gt;N")+COUNTIFS('Rozpis zápasů'!$G$3:$G$162,$C56,'Rozpis zápasů'!$E$3:$E$162,"&lt;&gt;N"))</f>
        <v>4</v>
      </c>
      <c r="W56" s="1524">
        <f>IF((COUNTIFS('Rozpis zápasů'!$F$3:$F$162,$C56,'Rozpis zápasů'!$E$3:$E$162,"&lt;&gt;N")+COUNTIFS('Rozpis zápasů'!$G$3:$G$162,$C56,'Rozpis zápasů'!$E$3:$E$162,"&lt;&gt;N"))=0,"",SUMIF('Rozpis zápasů'!$F$3:$F$162,$C56,'Rozpis zápasů'!$L$3:$L$219)+SUMIF('Rozpis zápasů'!$G$3:$G$162,$C56,'Rozpis zápasů'!$M$3:$M$219))</f>
        <v>2</v>
      </c>
      <c r="X56" s="1525">
        <f>IF((COUNTIFS('Rozpis zápasů'!$F$3:$F$162,$C56,'Rozpis zápasů'!$E$3:$E$162,"&lt;&gt;N")+COUNTIFS('Rozpis zápasů'!$G$3:$G$162,$C56,'Rozpis zápasů'!$E$3:$E$162,"&lt;&gt;N"))=0,"",SUMIF('Rozpis zápasů'!$F$3:$F$162,$C56,'Rozpis zápasů'!$M$3:$M$219)+SUMIF('Rozpis zápasů'!$G$3:$G$162,$C56,'Rozpis zápasů'!$L$3:$L$219))</f>
        <v>2</v>
      </c>
      <c r="Y56" s="1523">
        <f>IF((COUNTIFS('Rozpis zápasů'!$F$3:$F$162,$C56,'Rozpis zápasů'!$E$3:$E$162,"&lt;&gt;N")+COUNTIFS('Rozpis zápasů'!$G$3:$G$162,$C56,'Rozpis zápasů'!$E$3:$E$162,"&lt;&gt;N"))=0,"",SUMIF('Rozpis zápasů'!$F$3:$F$162,$C56,'Rozpis zápasů'!$H$3:$H$219)+SUMIF('Rozpis zápasů'!$G$3:$G$162,$C56,'Rozpis zápasů'!$I$3:$I$219))</f>
        <v>6</v>
      </c>
      <c r="Z56" s="1524">
        <f>IF((COUNTIFS('Rozpis zápasů'!$F$3:$F$162,$C56,'Rozpis zápasů'!$E$3:$E$162,"&lt;&gt;N")+COUNTIFS('Rozpis zápasů'!$G$3:$G$162,$C56,'Rozpis zápasů'!$E$3:$E$162,"&lt;&gt;N"))=0,"",SUMIF('Rozpis zápasů'!$F$3:$F$162,$C56,'Rozpis zápasů'!$I$3:$I$219)+SUMIF('Rozpis zápasů'!$G$3:$G$162,$C56,'Rozpis zápasů'!$H$3:$H$219))</f>
        <v>5</v>
      </c>
      <c r="AA56" s="1526">
        <f t="shared" si="5"/>
        <v>1</v>
      </c>
      <c r="AB56" s="661">
        <f ca="1">VLOOKUP($C56,Tabulka!$B$4:$Z$239,22,0)</f>
        <v>3</v>
      </c>
      <c r="AC56" s="739">
        <f t="shared" si="6"/>
        <v>32</v>
      </c>
      <c r="AD56" s="739">
        <f t="shared" si="7"/>
        <v>30</v>
      </c>
      <c r="AE56" s="739">
        <f t="shared" si="8"/>
        <v>27</v>
      </c>
      <c r="AF56" s="739">
        <f t="shared" si="9"/>
        <v>34</v>
      </c>
      <c r="AG56" s="739">
        <f t="shared" si="10"/>
        <v>28</v>
      </c>
      <c r="AH56" s="739">
        <f t="shared" ca="1" si="11"/>
        <v>22</v>
      </c>
      <c r="AI56" s="1688">
        <f t="shared" ca="1" si="12"/>
        <v>3322822</v>
      </c>
      <c r="AJ56" s="1692">
        <f t="shared" ca="1" si="13"/>
        <v>32</v>
      </c>
      <c r="AK56" s="1604">
        <f t="shared" ca="1" si="14"/>
        <v>1</v>
      </c>
    </row>
    <row r="57" spans="1:37" x14ac:dyDescent="0.25">
      <c r="A57" s="414" t="str">
        <f ca="1">CONCATENATE(S57,"_",COUNTIF(S$4:S57,S57))</f>
        <v>29_1</v>
      </c>
      <c r="B57" s="414" t="str">
        <f ca="1">CONCATENATE(T57,"_",COUNTIF(T$4:T57,T57))</f>
        <v>11_1</v>
      </c>
      <c r="C57" s="688">
        <v>75</v>
      </c>
      <c r="D57" s="689" t="s">
        <v>955</v>
      </c>
      <c r="E57" s="690" t="s">
        <v>829</v>
      </c>
      <c r="F57" s="690" t="s">
        <v>956</v>
      </c>
      <c r="G57" s="690" t="str">
        <f t="shared" si="4"/>
        <v>Kindl/ 
Kotoun</v>
      </c>
      <c r="H57" s="691">
        <f ca="1">IF((COUNTIFS('Rozpis zápasů'!$F$3:$F$214,$C57,'Rozpis zápasů'!$E$3:$E$214,"&lt;&gt;N")+COUNTIFS('Rozpis zápasů'!$G$3:$G$214,$C57,'Rozpis zápasů'!$E$3:$E$214,"&lt;&gt;N"))=0,"",COUNTIFS('Rozpis zápasů'!$F$3:$F$214,$C57,'Rozpis zápasů'!$E$3:$E$214,"&lt;&gt;N")+COUNTIFS('Rozpis zápasů'!$G$3:$G$214,$C57,'Rozpis zápasů'!$E$3:$E$214,"&lt;&gt;N"))</f>
        <v>9</v>
      </c>
      <c r="I57" s="691">
        <f ca="1">COUNTIF('Rozpis zápasů'!$F$163:$G$214,$C57)</f>
        <v>5</v>
      </c>
      <c r="J57" s="691">
        <f ca="1">IF((COUNTIFS('Rozpis zápasů'!$F$3:$F$214,$C57,'Rozpis zápasů'!$E$3:$E$214,"&lt;&gt;N")+COUNTIFS('Rozpis zápasů'!$G$3:$G$214,$C57,'Rozpis zápasů'!$E$3:$E$214,"&lt;&gt;N"))=0,"",SUMIF('Rozpis zápasů'!$F$3:$F$214,$C57,'Rozpis zápasů'!$L$3:$L$219)+SUMIF('Rozpis zápasů'!$G$3:$G$214,$C57,'Rozpis zápasů'!$M$3:$M$219))</f>
        <v>7</v>
      </c>
      <c r="K57" s="692">
        <f ca="1">IF((COUNTIFS('Rozpis zápasů'!$F$3:$F$214,$C57,'Rozpis zápasů'!$E$3:$E$214,"&lt;&gt;N")+COUNTIFS('Rozpis zápasů'!$G$3:$G$214,$C57,'Rozpis zápasů'!$E$3:$E$214,"&lt;&gt;N"))=0,"",SUMIF('Rozpis zápasů'!$F$3:$F$214,$C57,'Rozpis zápasů'!$M$3:$M$219)+SUMIF('Rozpis zápasů'!$G$3:$G$214,$C57,'Rozpis zápasů'!$L$3:$L$219))</f>
        <v>2</v>
      </c>
      <c r="L57" s="392">
        <f ca="1">SUMIF('Rozpis zápasů'!$F$3:$F$214,$C57,'Rozpis zápasů'!$X$3:$X$214)+SUMIF('Rozpis zápasů'!$G$3:$G$214,$C57,'Rozpis zápasů'!$Y$3:$Y$214)</f>
        <v>46</v>
      </c>
      <c r="M57" s="397">
        <f ca="1">SUMIF('Rozpis zápasů'!$G$3:$G$214,$C57,'Rozpis zápasů'!$X$3:$X$214)+SUMIF('Rozpis zápasů'!$F$3:$F$214,$C57,'Rozpis zápasů'!$Y$3:$Y$214)</f>
        <v>34</v>
      </c>
      <c r="N57" s="732">
        <f ca="1">SUMIF('Rozpis zápasů'!$F$3:$F$214,$C57,'Rozpis zápasů'!$Z$3:$Z$214)+SUMIF('Rozpis zápasů'!$G$3:$G$214,$C57,'Rozpis zápasů'!$AA$3:$AA$214)</f>
        <v>111</v>
      </c>
      <c r="O57" s="393">
        <f ca="1">SUMIF('Rozpis zápasů'!$G$3:$G$214,$C57,'Rozpis zápasů'!$Z$3:$Z$214)+SUMIF('Rozpis zápasů'!$F$3:$F$214,$C57,'Rozpis zápasů'!$AA$3:$AA$214)</f>
        <v>109</v>
      </c>
      <c r="P57" s="367">
        <f t="shared" ca="1" si="15"/>
        <v>0.4144144144144144</v>
      </c>
      <c r="Q57" s="367">
        <f t="shared" ca="1" si="16"/>
        <v>0.68807339449541283</v>
      </c>
      <c r="R57" s="602">
        <f t="shared" ca="1" si="17"/>
        <v>0.55000000000000004</v>
      </c>
      <c r="S57" s="604">
        <f t="shared" ca="1" si="18"/>
        <v>29</v>
      </c>
      <c r="T57" s="397">
        <f t="shared" ca="1" si="19"/>
        <v>11</v>
      </c>
      <c r="U57" s="393">
        <f t="shared" ca="1" si="20"/>
        <v>18</v>
      </c>
      <c r="V57" s="1523">
        <f>IF((COUNTIFS('Rozpis zápasů'!$F$3:$F$162,$C57,'Rozpis zápasů'!$E$3:$E$162,"&lt;&gt;N")+COUNTIFS('Rozpis zápasů'!$G$3:$G$162,$C57,'Rozpis zápasů'!$E$3:$E$162,"&lt;&gt;N"))=0,"",COUNTIFS('Rozpis zápasů'!$F$3:$F$162,$C57,'Rozpis zápasů'!$E$3:$E$162,"&lt;&gt;N")+COUNTIFS('Rozpis zápasů'!$G$3:$G$162,$C57,'Rozpis zápasů'!$E$3:$E$162,"&lt;&gt;N"))</f>
        <v>4</v>
      </c>
      <c r="W57" s="1524">
        <f>IF((COUNTIFS('Rozpis zápasů'!$F$3:$F$162,$C57,'Rozpis zápasů'!$E$3:$E$162,"&lt;&gt;N")+COUNTIFS('Rozpis zápasů'!$G$3:$G$162,$C57,'Rozpis zápasů'!$E$3:$E$162,"&lt;&gt;N"))=0,"",SUMIF('Rozpis zápasů'!$F$3:$F$162,$C57,'Rozpis zápasů'!$L$3:$L$219)+SUMIF('Rozpis zápasů'!$G$3:$G$162,$C57,'Rozpis zápasů'!$M$3:$M$219))</f>
        <v>3</v>
      </c>
      <c r="X57" s="1525">
        <f>IF((COUNTIFS('Rozpis zápasů'!$F$3:$F$162,$C57,'Rozpis zápasů'!$E$3:$E$162,"&lt;&gt;N")+COUNTIFS('Rozpis zápasů'!$G$3:$G$162,$C57,'Rozpis zápasů'!$E$3:$E$162,"&lt;&gt;N"))=0,"",SUMIF('Rozpis zápasů'!$F$3:$F$162,$C57,'Rozpis zápasů'!$M$3:$M$219)+SUMIF('Rozpis zápasů'!$G$3:$G$162,$C57,'Rozpis zápasů'!$L$3:$L$219))</f>
        <v>1</v>
      </c>
      <c r="Y57" s="1523">
        <f>IF((COUNTIFS('Rozpis zápasů'!$F$3:$F$162,$C57,'Rozpis zápasů'!$E$3:$E$162,"&lt;&gt;N")+COUNTIFS('Rozpis zápasů'!$G$3:$G$162,$C57,'Rozpis zápasů'!$E$3:$E$162,"&lt;&gt;N"))=0,"",SUMIF('Rozpis zápasů'!$F$3:$F$162,$C57,'Rozpis zápasů'!$H$3:$H$219)+SUMIF('Rozpis zápasů'!$G$3:$G$162,$C57,'Rozpis zápasů'!$I$3:$I$219))</f>
        <v>7</v>
      </c>
      <c r="Z57" s="1524">
        <f>IF((COUNTIFS('Rozpis zápasů'!$F$3:$F$162,$C57,'Rozpis zápasů'!$E$3:$E$162,"&lt;&gt;N")+COUNTIFS('Rozpis zápasů'!$G$3:$G$162,$C57,'Rozpis zápasů'!$E$3:$E$162,"&lt;&gt;N"))=0,"",SUMIF('Rozpis zápasů'!$F$3:$F$162,$C57,'Rozpis zápasů'!$I$3:$I$219)+SUMIF('Rozpis zápasů'!$G$3:$G$162,$C57,'Rozpis zápasů'!$H$3:$H$219))</f>
        <v>4</v>
      </c>
      <c r="AA57" s="1526">
        <f t="shared" si="5"/>
        <v>3</v>
      </c>
      <c r="AB57" s="661">
        <f ca="1">VLOOKUP($C57,Tabulka!$B$4:$Z$239,22,0)</f>
        <v>2</v>
      </c>
      <c r="AC57" s="739">
        <f t="shared" si="6"/>
        <v>16</v>
      </c>
      <c r="AD57" s="739">
        <f t="shared" si="7"/>
        <v>42</v>
      </c>
      <c r="AE57" s="739">
        <f t="shared" si="8"/>
        <v>17</v>
      </c>
      <c r="AF57" s="739">
        <f t="shared" si="9"/>
        <v>40</v>
      </c>
      <c r="AG57" s="739">
        <f t="shared" si="10"/>
        <v>20</v>
      </c>
      <c r="AH57" s="739">
        <f t="shared" ca="1" si="11"/>
        <v>17</v>
      </c>
      <c r="AI57" s="1688">
        <f t="shared" ca="1" si="12"/>
        <v>2162017</v>
      </c>
      <c r="AJ57" s="1692">
        <f t="shared" ca="1" si="13"/>
        <v>20</v>
      </c>
      <c r="AK57" s="1604">
        <f t="shared" ca="1" si="14"/>
        <v>1</v>
      </c>
    </row>
    <row r="58" spans="1:37" x14ac:dyDescent="0.25">
      <c r="A58" s="414" t="str">
        <f ca="1">CONCATENATE(S58,"_",COUNTIF(S$4:S58,S58))</f>
        <v>x_13</v>
      </c>
      <c r="B58" s="414" t="str">
        <f ca="1">CONCATENATE(T58,"_",COUNTIF(T$4:T58,T58))</f>
        <v>x_13</v>
      </c>
      <c r="C58" s="1529">
        <v>76</v>
      </c>
      <c r="D58" s="1530"/>
      <c r="E58" s="1531"/>
      <c r="F58" s="1531"/>
      <c r="G58" s="1531" t="str">
        <f t="shared" si="4"/>
        <v/>
      </c>
      <c r="H58" s="1532" t="str">
        <f ca="1">IF((COUNTIFS('Rozpis zápasů'!$F$3:$F$214,$C58,'Rozpis zápasů'!$E$3:$E$214,"&lt;&gt;N")+COUNTIFS('Rozpis zápasů'!$G$3:$G$214,$C58,'Rozpis zápasů'!$E$3:$E$214,"&lt;&gt;N"))=0,"",COUNTIFS('Rozpis zápasů'!$F$3:$F$214,$C58,'Rozpis zápasů'!$E$3:$E$214,"&lt;&gt;N")+COUNTIFS('Rozpis zápasů'!$G$3:$G$214,$C58,'Rozpis zápasů'!$E$3:$E$214,"&lt;&gt;N"))</f>
        <v/>
      </c>
      <c r="I58" s="1532">
        <f ca="1">COUNTIF('Rozpis zápasů'!$F$163:$G$214,$C58)</f>
        <v>0</v>
      </c>
      <c r="J58" s="1532" t="str">
        <f ca="1">IF((COUNTIFS('Rozpis zápasů'!$F$3:$F$214,$C58,'Rozpis zápasů'!$E$3:$E$214,"&lt;&gt;N")+COUNTIFS('Rozpis zápasů'!$G$3:$G$214,$C58,'Rozpis zápasů'!$E$3:$E$214,"&lt;&gt;N"))=0,"",SUMIF('Rozpis zápasů'!$F$3:$F$214,$C58,'Rozpis zápasů'!$L$3:$L$219)+SUMIF('Rozpis zápasů'!$G$3:$G$214,$C58,'Rozpis zápasů'!$M$3:$M$219))</f>
        <v/>
      </c>
      <c r="K58" s="1533" t="str">
        <f ca="1">IF((COUNTIFS('Rozpis zápasů'!$F$3:$F$214,$C58,'Rozpis zápasů'!$E$3:$E$214,"&lt;&gt;N")+COUNTIFS('Rozpis zápasů'!$G$3:$G$214,$C58,'Rozpis zápasů'!$E$3:$E$214,"&lt;&gt;N"))=0,"",SUMIF('Rozpis zápasů'!$F$3:$F$214,$C58,'Rozpis zápasů'!$M$3:$M$219)+SUMIF('Rozpis zápasů'!$G$3:$G$214,$C58,'Rozpis zápasů'!$L$3:$L$219))</f>
        <v/>
      </c>
      <c r="L58" s="1534">
        <f ca="1">SUMIF('Rozpis zápasů'!$F$3:$F$214,$C58,'Rozpis zápasů'!$X$3:$X$214)+SUMIF('Rozpis zápasů'!$G$3:$G$214,$C58,'Rozpis zápasů'!$Y$3:$Y$214)</f>
        <v>0</v>
      </c>
      <c r="M58" s="1535">
        <f ca="1">SUMIF('Rozpis zápasů'!$G$3:$G$214,$C58,'Rozpis zápasů'!$X$3:$X$214)+SUMIF('Rozpis zápasů'!$F$3:$F$214,$C58,'Rozpis zápasů'!$Y$3:$Y$214)</f>
        <v>0</v>
      </c>
      <c r="N58" s="1536">
        <f ca="1">SUMIF('Rozpis zápasů'!$F$3:$F$214,$C58,'Rozpis zápasů'!$Z$3:$Z$214)+SUMIF('Rozpis zápasů'!$G$3:$G$214,$C58,'Rozpis zápasů'!$AA$3:$AA$214)</f>
        <v>0</v>
      </c>
      <c r="O58" s="1533">
        <f ca="1">SUMIF('Rozpis zápasů'!$G$3:$G$214,$C58,'Rozpis zápasů'!$Z$3:$Z$214)+SUMIF('Rozpis zápasů'!$F$3:$F$214,$C58,'Rozpis zápasů'!$AA$3:$AA$214)</f>
        <v>0</v>
      </c>
      <c r="P58" s="1537" t="str">
        <f t="shared" ca="1" si="15"/>
        <v/>
      </c>
      <c r="Q58" s="1537" t="str">
        <f t="shared" ca="1" si="16"/>
        <v/>
      </c>
      <c r="R58" s="1538" t="str">
        <f t="shared" ca="1" si="17"/>
        <v/>
      </c>
      <c r="S58" s="1539" t="str">
        <f t="shared" ca="1" si="18"/>
        <v>x</v>
      </c>
      <c r="T58" s="1535" t="str">
        <f t="shared" ca="1" si="19"/>
        <v>x</v>
      </c>
      <c r="U58" s="1533" t="str">
        <f t="shared" ca="1" si="20"/>
        <v>x</v>
      </c>
      <c r="V58" s="1540" t="str">
        <f>IF((COUNTIFS('Rozpis zápasů'!$F$3:$F$162,$C58,'Rozpis zápasů'!$E$3:$E$162,"&lt;&gt;N")+COUNTIFS('Rozpis zápasů'!$G$3:$G$162,$C58,'Rozpis zápasů'!$E$3:$E$162,"&lt;&gt;N"))=0,"",COUNTIFS('Rozpis zápasů'!$F$3:$F$162,$C58,'Rozpis zápasů'!$E$3:$E$162,"&lt;&gt;N")+COUNTIFS('Rozpis zápasů'!$G$3:$G$162,$C58,'Rozpis zápasů'!$E$3:$E$162,"&lt;&gt;N"))</f>
        <v/>
      </c>
      <c r="W58" s="1541" t="str">
        <f>IF((COUNTIFS('Rozpis zápasů'!$F$3:$F$162,$C58,'Rozpis zápasů'!$E$3:$E$162,"&lt;&gt;N")+COUNTIFS('Rozpis zápasů'!$G$3:$G$162,$C58,'Rozpis zápasů'!$E$3:$E$162,"&lt;&gt;N"))=0,"",SUMIF('Rozpis zápasů'!$F$3:$F$162,$C58,'Rozpis zápasů'!$L$3:$L$219)+SUMIF('Rozpis zápasů'!$G$3:$G$162,$C58,'Rozpis zápasů'!$M$3:$M$219))</f>
        <v/>
      </c>
      <c r="X58" s="1542" t="str">
        <f>IF((COUNTIFS('Rozpis zápasů'!$F$3:$F$162,$C58,'Rozpis zápasů'!$E$3:$E$162,"&lt;&gt;N")+COUNTIFS('Rozpis zápasů'!$G$3:$G$162,$C58,'Rozpis zápasů'!$E$3:$E$162,"&lt;&gt;N"))=0,"",SUMIF('Rozpis zápasů'!$F$3:$F$162,$C58,'Rozpis zápasů'!$M$3:$M$219)+SUMIF('Rozpis zápasů'!$G$3:$G$162,$C58,'Rozpis zápasů'!$L$3:$L$219))</f>
        <v/>
      </c>
      <c r="Y58" s="1540" t="str">
        <f>IF((COUNTIFS('Rozpis zápasů'!$F$3:$F$162,$C58,'Rozpis zápasů'!$E$3:$E$162,"&lt;&gt;N")+COUNTIFS('Rozpis zápasů'!$G$3:$G$162,$C58,'Rozpis zápasů'!$E$3:$E$162,"&lt;&gt;N"))=0,"",SUMIF('Rozpis zápasů'!$F$3:$F$162,$C58,'Rozpis zápasů'!$H$3:$H$219)+SUMIF('Rozpis zápasů'!$G$3:$G$162,$C58,'Rozpis zápasů'!$I$3:$I$219))</f>
        <v/>
      </c>
      <c r="Z58" s="1541" t="str">
        <f>IF((COUNTIFS('Rozpis zápasů'!$F$3:$F$162,$C58,'Rozpis zápasů'!$E$3:$E$162,"&lt;&gt;N")+COUNTIFS('Rozpis zápasů'!$G$3:$G$162,$C58,'Rozpis zápasů'!$E$3:$E$162,"&lt;&gt;N"))=0,"",SUMIF('Rozpis zápasů'!$F$3:$F$162,$C58,'Rozpis zápasů'!$I$3:$I$219)+SUMIF('Rozpis zápasů'!$G$3:$G$162,$C58,'Rozpis zápasů'!$H$3:$H$219))</f>
        <v/>
      </c>
      <c r="AA58" s="1543" t="str">
        <f t="shared" si="5"/>
        <v/>
      </c>
      <c r="AB58" s="1685" t="str">
        <f>VLOOKUP($C58,Tabulka!$B$4:$Z$239,22,0)</f>
        <v/>
      </c>
      <c r="AC58" s="1686" t="str">
        <f t="shared" si="6"/>
        <v/>
      </c>
      <c r="AD58" s="1686" t="str">
        <f t="shared" si="7"/>
        <v/>
      </c>
      <c r="AE58" s="1686" t="str">
        <f t="shared" si="8"/>
        <v/>
      </c>
      <c r="AF58" s="1686" t="str">
        <f t="shared" si="9"/>
        <v/>
      </c>
      <c r="AG58" s="1686" t="str">
        <f t="shared" si="10"/>
        <v/>
      </c>
      <c r="AH58" s="1686" t="str">
        <f t="shared" ca="1" si="11"/>
        <v/>
      </c>
      <c r="AI58" s="1694" t="str">
        <f t="shared" ca="1" si="12"/>
        <v/>
      </c>
      <c r="AJ58" s="1693" t="str">
        <f t="shared" ca="1" si="13"/>
        <v/>
      </c>
      <c r="AK58" s="1690">
        <f t="shared" ca="1" si="14"/>
        <v>62</v>
      </c>
    </row>
    <row r="59" spans="1:37" x14ac:dyDescent="0.25">
      <c r="A59" s="414" t="str">
        <f ca="1">CONCATENATE(S59,"_",COUNTIF(S$4:S59,S59))</f>
        <v>x_14</v>
      </c>
      <c r="B59" s="414" t="str">
        <f ca="1">CONCATENATE(T59,"_",COUNTIF(T$4:T59,T59))</f>
        <v>x_14</v>
      </c>
      <c r="C59" s="1529">
        <v>77</v>
      </c>
      <c r="D59" s="1530"/>
      <c r="E59" s="1531"/>
      <c r="F59" s="1531"/>
      <c r="G59" s="1531" t="str">
        <f t="shared" si="4"/>
        <v/>
      </c>
      <c r="H59" s="1532" t="str">
        <f ca="1">IF((COUNTIFS('Rozpis zápasů'!$F$3:$F$214,$C59,'Rozpis zápasů'!$E$3:$E$214,"&lt;&gt;N")+COUNTIFS('Rozpis zápasů'!$G$3:$G$214,$C59,'Rozpis zápasů'!$E$3:$E$214,"&lt;&gt;N"))=0,"",COUNTIFS('Rozpis zápasů'!$F$3:$F$214,$C59,'Rozpis zápasů'!$E$3:$E$214,"&lt;&gt;N")+COUNTIFS('Rozpis zápasů'!$G$3:$G$214,$C59,'Rozpis zápasů'!$E$3:$E$214,"&lt;&gt;N"))</f>
        <v/>
      </c>
      <c r="I59" s="1532">
        <f ca="1">COUNTIF('Rozpis zápasů'!$F$163:$G$214,$C59)</f>
        <v>0</v>
      </c>
      <c r="J59" s="1532" t="str">
        <f ca="1">IF((COUNTIFS('Rozpis zápasů'!$F$3:$F$214,$C59,'Rozpis zápasů'!$E$3:$E$214,"&lt;&gt;N")+COUNTIFS('Rozpis zápasů'!$G$3:$G$214,$C59,'Rozpis zápasů'!$E$3:$E$214,"&lt;&gt;N"))=0,"",SUMIF('Rozpis zápasů'!$F$3:$F$214,$C59,'Rozpis zápasů'!$L$3:$L$219)+SUMIF('Rozpis zápasů'!$G$3:$G$214,$C59,'Rozpis zápasů'!$M$3:$M$219))</f>
        <v/>
      </c>
      <c r="K59" s="1533" t="str">
        <f ca="1">IF((COUNTIFS('Rozpis zápasů'!$F$3:$F$214,$C59,'Rozpis zápasů'!$E$3:$E$214,"&lt;&gt;N")+COUNTIFS('Rozpis zápasů'!$G$3:$G$214,$C59,'Rozpis zápasů'!$E$3:$E$214,"&lt;&gt;N"))=0,"",SUMIF('Rozpis zápasů'!$F$3:$F$214,$C59,'Rozpis zápasů'!$M$3:$M$219)+SUMIF('Rozpis zápasů'!$G$3:$G$214,$C59,'Rozpis zápasů'!$L$3:$L$219))</f>
        <v/>
      </c>
      <c r="L59" s="1534">
        <f ca="1">SUMIF('Rozpis zápasů'!$F$3:$F$214,$C59,'Rozpis zápasů'!$X$3:$X$214)+SUMIF('Rozpis zápasů'!$G$3:$G$214,$C59,'Rozpis zápasů'!$Y$3:$Y$214)</f>
        <v>0</v>
      </c>
      <c r="M59" s="1535">
        <f ca="1">SUMIF('Rozpis zápasů'!$G$3:$G$214,$C59,'Rozpis zápasů'!$X$3:$X$214)+SUMIF('Rozpis zápasů'!$F$3:$F$214,$C59,'Rozpis zápasů'!$Y$3:$Y$214)</f>
        <v>0</v>
      </c>
      <c r="N59" s="1536">
        <f ca="1">SUMIF('Rozpis zápasů'!$F$3:$F$214,$C59,'Rozpis zápasů'!$Z$3:$Z$214)+SUMIF('Rozpis zápasů'!$G$3:$G$214,$C59,'Rozpis zápasů'!$AA$3:$AA$214)</f>
        <v>0</v>
      </c>
      <c r="O59" s="1533">
        <f ca="1">SUMIF('Rozpis zápasů'!$G$3:$G$214,$C59,'Rozpis zápasů'!$Z$3:$Z$214)+SUMIF('Rozpis zápasů'!$F$3:$F$214,$C59,'Rozpis zápasů'!$AA$3:$AA$214)</f>
        <v>0</v>
      </c>
      <c r="P59" s="1537" t="str">
        <f t="shared" ca="1" si="15"/>
        <v/>
      </c>
      <c r="Q59" s="1537" t="str">
        <f t="shared" ca="1" si="16"/>
        <v/>
      </c>
      <c r="R59" s="1538" t="str">
        <f t="shared" ca="1" si="17"/>
        <v/>
      </c>
      <c r="S59" s="1539" t="str">
        <f t="shared" ca="1" si="18"/>
        <v>x</v>
      </c>
      <c r="T59" s="1535" t="str">
        <f t="shared" ca="1" si="19"/>
        <v>x</v>
      </c>
      <c r="U59" s="1533" t="str">
        <f t="shared" ca="1" si="20"/>
        <v>x</v>
      </c>
      <c r="V59" s="1540" t="str">
        <f>IF((COUNTIFS('Rozpis zápasů'!$F$3:$F$162,$C59,'Rozpis zápasů'!$E$3:$E$162,"&lt;&gt;N")+COUNTIFS('Rozpis zápasů'!$G$3:$G$162,$C59,'Rozpis zápasů'!$E$3:$E$162,"&lt;&gt;N"))=0,"",COUNTIFS('Rozpis zápasů'!$F$3:$F$162,$C59,'Rozpis zápasů'!$E$3:$E$162,"&lt;&gt;N")+COUNTIFS('Rozpis zápasů'!$G$3:$G$162,$C59,'Rozpis zápasů'!$E$3:$E$162,"&lt;&gt;N"))</f>
        <v/>
      </c>
      <c r="W59" s="1541" t="str">
        <f>IF((COUNTIFS('Rozpis zápasů'!$F$3:$F$162,$C59,'Rozpis zápasů'!$E$3:$E$162,"&lt;&gt;N")+COUNTIFS('Rozpis zápasů'!$G$3:$G$162,$C59,'Rozpis zápasů'!$E$3:$E$162,"&lt;&gt;N"))=0,"",SUMIF('Rozpis zápasů'!$F$3:$F$162,$C59,'Rozpis zápasů'!$L$3:$L$219)+SUMIF('Rozpis zápasů'!$G$3:$G$162,$C59,'Rozpis zápasů'!$M$3:$M$219))</f>
        <v/>
      </c>
      <c r="X59" s="1542" t="str">
        <f>IF((COUNTIFS('Rozpis zápasů'!$F$3:$F$162,$C59,'Rozpis zápasů'!$E$3:$E$162,"&lt;&gt;N")+COUNTIFS('Rozpis zápasů'!$G$3:$G$162,$C59,'Rozpis zápasů'!$E$3:$E$162,"&lt;&gt;N"))=0,"",SUMIF('Rozpis zápasů'!$F$3:$F$162,$C59,'Rozpis zápasů'!$M$3:$M$219)+SUMIF('Rozpis zápasů'!$G$3:$G$162,$C59,'Rozpis zápasů'!$L$3:$L$219))</f>
        <v/>
      </c>
      <c r="Y59" s="1540" t="str">
        <f>IF((COUNTIFS('Rozpis zápasů'!$F$3:$F$162,$C59,'Rozpis zápasů'!$E$3:$E$162,"&lt;&gt;N")+COUNTIFS('Rozpis zápasů'!$G$3:$G$162,$C59,'Rozpis zápasů'!$E$3:$E$162,"&lt;&gt;N"))=0,"",SUMIF('Rozpis zápasů'!$F$3:$F$162,$C59,'Rozpis zápasů'!$H$3:$H$219)+SUMIF('Rozpis zápasů'!$G$3:$G$162,$C59,'Rozpis zápasů'!$I$3:$I$219))</f>
        <v/>
      </c>
      <c r="Z59" s="1541" t="str">
        <f>IF((COUNTIFS('Rozpis zápasů'!$F$3:$F$162,$C59,'Rozpis zápasů'!$E$3:$E$162,"&lt;&gt;N")+COUNTIFS('Rozpis zápasů'!$G$3:$G$162,$C59,'Rozpis zápasů'!$E$3:$E$162,"&lt;&gt;N"))=0,"",SUMIF('Rozpis zápasů'!$F$3:$F$162,$C59,'Rozpis zápasů'!$I$3:$I$219)+SUMIF('Rozpis zápasů'!$G$3:$G$162,$C59,'Rozpis zápasů'!$H$3:$H$219))</f>
        <v/>
      </c>
      <c r="AA59" s="1543" t="str">
        <f t="shared" si="5"/>
        <v/>
      </c>
      <c r="AB59" s="1685" t="str">
        <f>VLOOKUP($C59,Tabulka!$B$4:$Z$239,22,0)</f>
        <v/>
      </c>
      <c r="AC59" s="1686" t="str">
        <f t="shared" si="6"/>
        <v/>
      </c>
      <c r="AD59" s="1686" t="str">
        <f t="shared" si="7"/>
        <v/>
      </c>
      <c r="AE59" s="1686" t="str">
        <f t="shared" si="8"/>
        <v/>
      </c>
      <c r="AF59" s="1686" t="str">
        <f t="shared" si="9"/>
        <v/>
      </c>
      <c r="AG59" s="1686" t="str">
        <f t="shared" si="10"/>
        <v/>
      </c>
      <c r="AH59" s="1686" t="str">
        <f t="shared" ca="1" si="11"/>
        <v/>
      </c>
      <c r="AI59" s="1694" t="str">
        <f t="shared" ca="1" si="12"/>
        <v/>
      </c>
      <c r="AJ59" s="1693" t="str">
        <f t="shared" ca="1" si="13"/>
        <v/>
      </c>
      <c r="AK59" s="1690">
        <f t="shared" ca="1" si="14"/>
        <v>62</v>
      </c>
    </row>
    <row r="60" spans="1:37" x14ac:dyDescent="0.25">
      <c r="A60" s="414" t="str">
        <f ca="1">CONCATENATE(S60,"_",COUNTIF(S$4:S60,S60))</f>
        <v>x_15</v>
      </c>
      <c r="B60" s="414" t="str">
        <f ca="1">CONCATENATE(T60,"_",COUNTIF(T$4:T60,T60))</f>
        <v>x_15</v>
      </c>
      <c r="C60" s="1529">
        <v>78</v>
      </c>
      <c r="D60" s="1530"/>
      <c r="E60" s="1531"/>
      <c r="F60" s="1531"/>
      <c r="G60" s="1531" t="str">
        <f t="shared" si="4"/>
        <v/>
      </c>
      <c r="H60" s="1532" t="str">
        <f ca="1">IF((COUNTIFS('Rozpis zápasů'!$F$3:$F$214,$C60,'Rozpis zápasů'!$E$3:$E$214,"&lt;&gt;N")+COUNTIFS('Rozpis zápasů'!$G$3:$G$214,$C60,'Rozpis zápasů'!$E$3:$E$214,"&lt;&gt;N"))=0,"",COUNTIFS('Rozpis zápasů'!$F$3:$F$214,$C60,'Rozpis zápasů'!$E$3:$E$214,"&lt;&gt;N")+COUNTIFS('Rozpis zápasů'!$G$3:$G$214,$C60,'Rozpis zápasů'!$E$3:$E$214,"&lt;&gt;N"))</f>
        <v/>
      </c>
      <c r="I60" s="1532">
        <f ca="1">COUNTIF('Rozpis zápasů'!$F$163:$G$214,$C60)</f>
        <v>0</v>
      </c>
      <c r="J60" s="1532" t="str">
        <f ca="1">IF((COUNTIFS('Rozpis zápasů'!$F$3:$F$214,$C60,'Rozpis zápasů'!$E$3:$E$214,"&lt;&gt;N")+COUNTIFS('Rozpis zápasů'!$G$3:$G$214,$C60,'Rozpis zápasů'!$E$3:$E$214,"&lt;&gt;N"))=0,"",SUMIF('Rozpis zápasů'!$F$3:$F$214,$C60,'Rozpis zápasů'!$L$3:$L$219)+SUMIF('Rozpis zápasů'!$G$3:$G$214,$C60,'Rozpis zápasů'!$M$3:$M$219))</f>
        <v/>
      </c>
      <c r="K60" s="1533" t="str">
        <f ca="1">IF((COUNTIFS('Rozpis zápasů'!$F$3:$F$214,$C60,'Rozpis zápasů'!$E$3:$E$214,"&lt;&gt;N")+COUNTIFS('Rozpis zápasů'!$G$3:$G$214,$C60,'Rozpis zápasů'!$E$3:$E$214,"&lt;&gt;N"))=0,"",SUMIF('Rozpis zápasů'!$F$3:$F$214,$C60,'Rozpis zápasů'!$M$3:$M$219)+SUMIF('Rozpis zápasů'!$G$3:$G$214,$C60,'Rozpis zápasů'!$L$3:$L$219))</f>
        <v/>
      </c>
      <c r="L60" s="1534">
        <f ca="1">SUMIF('Rozpis zápasů'!$F$3:$F$214,$C60,'Rozpis zápasů'!$X$3:$X$214)+SUMIF('Rozpis zápasů'!$G$3:$G$214,$C60,'Rozpis zápasů'!$Y$3:$Y$214)</f>
        <v>0</v>
      </c>
      <c r="M60" s="1535">
        <f ca="1">SUMIF('Rozpis zápasů'!$G$3:$G$214,$C60,'Rozpis zápasů'!$X$3:$X$214)+SUMIF('Rozpis zápasů'!$F$3:$F$214,$C60,'Rozpis zápasů'!$Y$3:$Y$214)</f>
        <v>0</v>
      </c>
      <c r="N60" s="1536">
        <f ca="1">SUMIF('Rozpis zápasů'!$F$3:$F$214,$C60,'Rozpis zápasů'!$Z$3:$Z$214)+SUMIF('Rozpis zápasů'!$G$3:$G$214,$C60,'Rozpis zápasů'!$AA$3:$AA$214)</f>
        <v>0</v>
      </c>
      <c r="O60" s="1533">
        <f ca="1">SUMIF('Rozpis zápasů'!$G$3:$G$214,$C60,'Rozpis zápasů'!$Z$3:$Z$214)+SUMIF('Rozpis zápasů'!$F$3:$F$214,$C60,'Rozpis zápasů'!$AA$3:$AA$214)</f>
        <v>0</v>
      </c>
      <c r="P60" s="1537" t="str">
        <f t="shared" ca="1" si="15"/>
        <v/>
      </c>
      <c r="Q60" s="1537" t="str">
        <f t="shared" ca="1" si="16"/>
        <v/>
      </c>
      <c r="R60" s="1538" t="str">
        <f t="shared" ca="1" si="17"/>
        <v/>
      </c>
      <c r="S60" s="1539" t="str">
        <f t="shared" ca="1" si="18"/>
        <v>x</v>
      </c>
      <c r="T60" s="1535" t="str">
        <f t="shared" ca="1" si="19"/>
        <v>x</v>
      </c>
      <c r="U60" s="1533" t="str">
        <f t="shared" ca="1" si="20"/>
        <v>x</v>
      </c>
      <c r="V60" s="1540" t="str">
        <f>IF((COUNTIFS('Rozpis zápasů'!$F$3:$F$162,$C60,'Rozpis zápasů'!$E$3:$E$162,"&lt;&gt;N")+COUNTIFS('Rozpis zápasů'!$G$3:$G$162,$C60,'Rozpis zápasů'!$E$3:$E$162,"&lt;&gt;N"))=0,"",COUNTIFS('Rozpis zápasů'!$F$3:$F$162,$C60,'Rozpis zápasů'!$E$3:$E$162,"&lt;&gt;N")+COUNTIFS('Rozpis zápasů'!$G$3:$G$162,$C60,'Rozpis zápasů'!$E$3:$E$162,"&lt;&gt;N"))</f>
        <v/>
      </c>
      <c r="W60" s="1541" t="str">
        <f>IF((COUNTIFS('Rozpis zápasů'!$F$3:$F$162,$C60,'Rozpis zápasů'!$E$3:$E$162,"&lt;&gt;N")+COUNTIFS('Rozpis zápasů'!$G$3:$G$162,$C60,'Rozpis zápasů'!$E$3:$E$162,"&lt;&gt;N"))=0,"",SUMIF('Rozpis zápasů'!$F$3:$F$162,$C60,'Rozpis zápasů'!$L$3:$L$219)+SUMIF('Rozpis zápasů'!$G$3:$G$162,$C60,'Rozpis zápasů'!$M$3:$M$219))</f>
        <v/>
      </c>
      <c r="X60" s="1542" t="str">
        <f>IF((COUNTIFS('Rozpis zápasů'!$F$3:$F$162,$C60,'Rozpis zápasů'!$E$3:$E$162,"&lt;&gt;N")+COUNTIFS('Rozpis zápasů'!$G$3:$G$162,$C60,'Rozpis zápasů'!$E$3:$E$162,"&lt;&gt;N"))=0,"",SUMIF('Rozpis zápasů'!$F$3:$F$162,$C60,'Rozpis zápasů'!$M$3:$M$219)+SUMIF('Rozpis zápasů'!$G$3:$G$162,$C60,'Rozpis zápasů'!$L$3:$L$219))</f>
        <v/>
      </c>
      <c r="Y60" s="1540" t="str">
        <f>IF((COUNTIFS('Rozpis zápasů'!$F$3:$F$162,$C60,'Rozpis zápasů'!$E$3:$E$162,"&lt;&gt;N")+COUNTIFS('Rozpis zápasů'!$G$3:$G$162,$C60,'Rozpis zápasů'!$E$3:$E$162,"&lt;&gt;N"))=0,"",SUMIF('Rozpis zápasů'!$F$3:$F$162,$C60,'Rozpis zápasů'!$H$3:$H$219)+SUMIF('Rozpis zápasů'!$G$3:$G$162,$C60,'Rozpis zápasů'!$I$3:$I$219))</f>
        <v/>
      </c>
      <c r="Z60" s="1541" t="str">
        <f>IF((COUNTIFS('Rozpis zápasů'!$F$3:$F$162,$C60,'Rozpis zápasů'!$E$3:$E$162,"&lt;&gt;N")+COUNTIFS('Rozpis zápasů'!$G$3:$G$162,$C60,'Rozpis zápasů'!$E$3:$E$162,"&lt;&gt;N"))=0,"",SUMIF('Rozpis zápasů'!$F$3:$F$162,$C60,'Rozpis zápasů'!$I$3:$I$219)+SUMIF('Rozpis zápasů'!$G$3:$G$162,$C60,'Rozpis zápasů'!$H$3:$H$219))</f>
        <v/>
      </c>
      <c r="AA60" s="1543" t="str">
        <f t="shared" si="5"/>
        <v/>
      </c>
      <c r="AB60" s="1685" t="str">
        <f>VLOOKUP($C60,Tabulka!$B$4:$Z$239,22,0)</f>
        <v/>
      </c>
      <c r="AC60" s="1686" t="str">
        <f t="shared" si="6"/>
        <v/>
      </c>
      <c r="AD60" s="1686" t="str">
        <f t="shared" si="7"/>
        <v/>
      </c>
      <c r="AE60" s="1686" t="str">
        <f t="shared" si="8"/>
        <v/>
      </c>
      <c r="AF60" s="1686" t="str">
        <f t="shared" si="9"/>
        <v/>
      </c>
      <c r="AG60" s="1686" t="str">
        <f t="shared" si="10"/>
        <v/>
      </c>
      <c r="AH60" s="1686" t="str">
        <f t="shared" ca="1" si="11"/>
        <v/>
      </c>
      <c r="AI60" s="1694" t="str">
        <f t="shared" ca="1" si="12"/>
        <v/>
      </c>
      <c r="AJ60" s="1693" t="str">
        <f t="shared" ca="1" si="13"/>
        <v/>
      </c>
      <c r="AK60" s="1690">
        <f t="shared" ca="1" si="14"/>
        <v>62</v>
      </c>
    </row>
    <row r="61" spans="1:37" x14ac:dyDescent="0.25">
      <c r="A61" s="414" t="str">
        <f ca="1">CONCATENATE(S61,"_",COUNTIF(S$4:S61,S61))</f>
        <v>60_1</v>
      </c>
      <c r="B61" s="414" t="str">
        <f ca="1">CONCATENATE(T61,"_",COUNTIF(T$4:T61,T61))</f>
        <v>68_1</v>
      </c>
      <c r="C61" s="683">
        <v>81</v>
      </c>
      <c r="D61" s="684" t="s">
        <v>957</v>
      </c>
      <c r="E61" s="685" t="s">
        <v>958</v>
      </c>
      <c r="F61" s="685" t="s">
        <v>817</v>
      </c>
      <c r="G61" s="685" t="str">
        <f t="shared" si="4"/>
        <v>Neliba/ 
Zbořil</v>
      </c>
      <c r="H61" s="686">
        <f ca="1">IF((COUNTIFS('Rozpis zápasů'!$F$3:$F$214,$C61,'Rozpis zápasů'!$E$3:$E$214,"&lt;&gt;N")+COUNTIFS('Rozpis zápasů'!$G$3:$G$214,$C61,'Rozpis zápasů'!$E$3:$E$214,"&lt;&gt;N"))=0,"",COUNTIFS('Rozpis zápasů'!$F$3:$F$214,$C61,'Rozpis zápasů'!$E$3:$E$214,"&lt;&gt;N")+COUNTIFS('Rozpis zápasů'!$G$3:$G$214,$C61,'Rozpis zápasů'!$E$3:$E$214,"&lt;&gt;N"))</f>
        <v>4</v>
      </c>
      <c r="I61" s="686">
        <f ca="1">COUNTIF('Rozpis zápasů'!$F$163:$G$214,$C61)</f>
        <v>0</v>
      </c>
      <c r="J61" s="686">
        <f ca="1">IF((COUNTIFS('Rozpis zápasů'!$F$3:$F$214,$C61,'Rozpis zápasů'!$E$3:$E$214,"&lt;&gt;N")+COUNTIFS('Rozpis zápasů'!$G$3:$G$214,$C61,'Rozpis zápasů'!$E$3:$E$214,"&lt;&gt;N"))=0,"",SUMIF('Rozpis zápasů'!$F$3:$F$214,$C61,'Rozpis zápasů'!$L$3:$L$219)+SUMIF('Rozpis zápasů'!$G$3:$G$214,$C61,'Rozpis zápasů'!$M$3:$M$219))</f>
        <v>0</v>
      </c>
      <c r="K61" s="687">
        <f ca="1">IF((COUNTIFS('Rozpis zápasů'!$F$3:$F$214,$C61,'Rozpis zápasů'!$E$3:$E$214,"&lt;&gt;N")+COUNTIFS('Rozpis zápasů'!$G$3:$G$214,$C61,'Rozpis zápasů'!$E$3:$E$214,"&lt;&gt;N"))=0,"",SUMIF('Rozpis zápasů'!$F$3:$F$214,$C61,'Rozpis zápasů'!$M$3:$M$219)+SUMIF('Rozpis zápasů'!$G$3:$G$214,$C61,'Rozpis zápasů'!$L$3:$L$219))</f>
        <v>4</v>
      </c>
      <c r="L61" s="392">
        <f ca="1">SUMIF('Rozpis zápasů'!$F$3:$F$214,$C61,'Rozpis zápasů'!$X$3:$X$214)+SUMIF('Rozpis zápasů'!$G$3:$G$214,$C61,'Rozpis zápasů'!$Y$3:$Y$214)</f>
        <v>11</v>
      </c>
      <c r="M61" s="397">
        <f ca="1">SUMIF('Rozpis zápasů'!$G$3:$G$214,$C61,'Rozpis zápasů'!$X$3:$X$214)+SUMIF('Rozpis zápasů'!$F$3:$F$214,$C61,'Rozpis zápasů'!$Y$3:$Y$214)</f>
        <v>22</v>
      </c>
      <c r="N61" s="732">
        <f ca="1">SUMIF('Rozpis zápasů'!$F$3:$F$214,$C61,'Rozpis zápasů'!$Z$3:$Z$214)+SUMIF('Rozpis zápasů'!$G$3:$G$214,$C61,'Rozpis zápasů'!$AA$3:$AA$214)</f>
        <v>40</v>
      </c>
      <c r="O61" s="393">
        <f ca="1">SUMIF('Rozpis zápasů'!$G$3:$G$214,$C61,'Rozpis zápasů'!$Z$3:$Z$214)+SUMIF('Rozpis zápasů'!$F$3:$F$214,$C61,'Rozpis zápasů'!$AA$3:$AA$214)</f>
        <v>39</v>
      </c>
      <c r="P61" s="367">
        <f t="shared" ca="1" si="15"/>
        <v>0.27500000000000002</v>
      </c>
      <c r="Q61" s="367">
        <f t="shared" ca="1" si="16"/>
        <v>0.4358974358974359</v>
      </c>
      <c r="R61" s="602">
        <f t="shared" ca="1" si="17"/>
        <v>0.35443037974683544</v>
      </c>
      <c r="S61" s="604">
        <f t="shared" ca="1" si="18"/>
        <v>60</v>
      </c>
      <c r="T61" s="397">
        <f t="shared" ca="1" si="19"/>
        <v>68</v>
      </c>
      <c r="U61" s="393">
        <f t="shared" ca="1" si="20"/>
        <v>69</v>
      </c>
      <c r="V61" s="1523">
        <f>IF((COUNTIFS('Rozpis zápasů'!$F$3:$F$162,$C61,'Rozpis zápasů'!$E$3:$E$162,"&lt;&gt;N")+COUNTIFS('Rozpis zápasů'!$G$3:$G$162,$C61,'Rozpis zápasů'!$E$3:$E$162,"&lt;&gt;N"))=0,"",COUNTIFS('Rozpis zápasů'!$F$3:$F$162,$C61,'Rozpis zápasů'!$E$3:$E$162,"&lt;&gt;N")+COUNTIFS('Rozpis zápasů'!$G$3:$G$162,$C61,'Rozpis zápasů'!$E$3:$E$162,"&lt;&gt;N"))</f>
        <v>4</v>
      </c>
      <c r="W61" s="1524">
        <f>IF((COUNTIFS('Rozpis zápasů'!$F$3:$F$162,$C61,'Rozpis zápasů'!$E$3:$E$162,"&lt;&gt;N")+COUNTIFS('Rozpis zápasů'!$G$3:$G$162,$C61,'Rozpis zápasů'!$E$3:$E$162,"&lt;&gt;N"))=0,"",SUMIF('Rozpis zápasů'!$F$3:$F$162,$C61,'Rozpis zápasů'!$L$3:$L$219)+SUMIF('Rozpis zápasů'!$G$3:$G$162,$C61,'Rozpis zápasů'!$M$3:$M$219))</f>
        <v>0</v>
      </c>
      <c r="X61" s="1525">
        <f>IF((COUNTIFS('Rozpis zápasů'!$F$3:$F$162,$C61,'Rozpis zápasů'!$E$3:$E$162,"&lt;&gt;N")+COUNTIFS('Rozpis zápasů'!$G$3:$G$162,$C61,'Rozpis zápasů'!$E$3:$E$162,"&lt;&gt;N"))=0,"",SUMIF('Rozpis zápasů'!$F$3:$F$162,$C61,'Rozpis zápasů'!$M$3:$M$219)+SUMIF('Rozpis zápasů'!$G$3:$G$162,$C61,'Rozpis zápasů'!$L$3:$L$219))</f>
        <v>4</v>
      </c>
      <c r="Y61" s="1523">
        <f>IF((COUNTIFS('Rozpis zápasů'!$F$3:$F$162,$C61,'Rozpis zápasů'!$E$3:$E$162,"&lt;&gt;N")+COUNTIFS('Rozpis zápasů'!$G$3:$G$162,$C61,'Rozpis zápasů'!$E$3:$E$162,"&lt;&gt;N"))=0,"",SUMIF('Rozpis zápasů'!$F$3:$F$162,$C61,'Rozpis zápasů'!$H$3:$H$219)+SUMIF('Rozpis zápasů'!$G$3:$G$162,$C61,'Rozpis zápasů'!$I$3:$I$219))</f>
        <v>1</v>
      </c>
      <c r="Z61" s="1524">
        <f>IF((COUNTIFS('Rozpis zápasů'!$F$3:$F$162,$C61,'Rozpis zápasů'!$E$3:$E$162,"&lt;&gt;N")+COUNTIFS('Rozpis zápasů'!$G$3:$G$162,$C61,'Rozpis zápasů'!$E$3:$E$162,"&lt;&gt;N"))=0,"",SUMIF('Rozpis zápasů'!$F$3:$F$162,$C61,'Rozpis zápasů'!$I$3:$I$219)+SUMIF('Rozpis zápasů'!$G$3:$G$162,$C61,'Rozpis zápasů'!$H$3:$H$219))</f>
        <v>8</v>
      </c>
      <c r="AA61" s="1526">
        <f t="shared" si="5"/>
        <v>-7</v>
      </c>
      <c r="AB61" s="661">
        <f>VLOOKUP($C61,Tabulka!$B$4:$Z$239,22,0)</f>
        <v>5</v>
      </c>
      <c r="AC61" s="739">
        <f t="shared" si="6"/>
        <v>57</v>
      </c>
      <c r="AD61" s="739">
        <f t="shared" si="7"/>
        <v>6</v>
      </c>
      <c r="AE61" s="739">
        <f t="shared" si="8"/>
        <v>63</v>
      </c>
      <c r="AF61" s="739">
        <f t="shared" si="9"/>
        <v>9</v>
      </c>
      <c r="AG61" s="739">
        <f t="shared" si="10"/>
        <v>59</v>
      </c>
      <c r="AH61" s="739">
        <f t="shared" ca="1" si="11"/>
        <v>64</v>
      </c>
      <c r="AI61" s="1688">
        <f t="shared" ca="1" si="12"/>
        <v>5575964</v>
      </c>
      <c r="AJ61" s="1692">
        <f t="shared" ca="1" si="13"/>
        <v>59</v>
      </c>
      <c r="AK61" s="1604">
        <f t="shared" ca="1" si="14"/>
        <v>1</v>
      </c>
    </row>
    <row r="62" spans="1:37" x14ac:dyDescent="0.25">
      <c r="A62" s="414" t="str">
        <f ca="1">CONCATENATE(S62,"_",COUNTIF(S$4:S62,S62))</f>
        <v>4_1</v>
      </c>
      <c r="B62" s="414" t="str">
        <f ca="1">CONCATENATE(T62,"_",COUNTIF(T$4:T62,T62))</f>
        <v>59_1</v>
      </c>
      <c r="C62" s="683">
        <v>82</v>
      </c>
      <c r="D62" s="684" t="s">
        <v>819</v>
      </c>
      <c r="E62" s="685" t="s">
        <v>820</v>
      </c>
      <c r="F62" s="685" t="s">
        <v>821</v>
      </c>
      <c r="G62" s="685" t="str">
        <f t="shared" si="4"/>
        <v>Huslička/ 
Skala</v>
      </c>
      <c r="H62" s="686">
        <f ca="1">IF((COUNTIFS('Rozpis zápasů'!$F$3:$F$214,$C62,'Rozpis zápasů'!$E$3:$E$214,"&lt;&gt;N")+COUNTIFS('Rozpis zápasů'!$G$3:$G$214,$C62,'Rozpis zápasů'!$E$3:$E$214,"&lt;&gt;N"))=0,"",COUNTIFS('Rozpis zápasů'!$F$3:$F$214,$C62,'Rozpis zápasů'!$E$3:$E$214,"&lt;&gt;N")+COUNTIFS('Rozpis zápasů'!$G$3:$G$214,$C62,'Rozpis zápasů'!$E$3:$E$214,"&lt;&gt;N"))</f>
        <v>6</v>
      </c>
      <c r="I62" s="686">
        <f ca="1">COUNTIF('Rozpis zápasů'!$F$163:$G$214,$C62)</f>
        <v>2</v>
      </c>
      <c r="J62" s="686">
        <f ca="1">IF((COUNTIFS('Rozpis zápasů'!$F$3:$F$214,$C62,'Rozpis zápasů'!$E$3:$E$214,"&lt;&gt;N")+COUNTIFS('Rozpis zápasů'!$G$3:$G$214,$C62,'Rozpis zápasů'!$E$3:$E$214,"&lt;&gt;N"))=0,"",SUMIF('Rozpis zápasů'!$F$3:$F$214,$C62,'Rozpis zápasů'!$L$3:$L$219)+SUMIF('Rozpis zápasů'!$G$3:$G$214,$C62,'Rozpis zápasů'!$M$3:$M$219))</f>
        <v>4</v>
      </c>
      <c r="K62" s="687">
        <f ca="1">IF((COUNTIFS('Rozpis zápasů'!$F$3:$F$214,$C62,'Rozpis zápasů'!$E$3:$E$214,"&lt;&gt;N")+COUNTIFS('Rozpis zápasů'!$G$3:$G$214,$C62,'Rozpis zápasů'!$E$3:$E$214,"&lt;&gt;N"))=0,"",SUMIF('Rozpis zápasů'!$F$3:$F$214,$C62,'Rozpis zápasů'!$M$3:$M$219)+SUMIF('Rozpis zápasů'!$G$3:$G$214,$C62,'Rozpis zápasů'!$L$3:$L$219))</f>
        <v>2</v>
      </c>
      <c r="L62" s="392">
        <f ca="1">SUMIF('Rozpis zápasů'!$F$3:$F$214,$C62,'Rozpis zápasů'!$X$3:$X$214)+SUMIF('Rozpis zápasů'!$G$3:$G$214,$C62,'Rozpis zápasů'!$Y$3:$Y$214)</f>
        <v>46</v>
      </c>
      <c r="M62" s="397">
        <f ca="1">SUMIF('Rozpis zápasů'!$G$3:$G$214,$C62,'Rozpis zápasů'!$X$3:$X$214)+SUMIF('Rozpis zápasů'!$F$3:$F$214,$C62,'Rozpis zápasů'!$Y$3:$Y$214)</f>
        <v>39</v>
      </c>
      <c r="N62" s="732">
        <f ca="1">SUMIF('Rozpis zápasů'!$F$3:$F$214,$C62,'Rozpis zápasů'!$Z$3:$Z$214)+SUMIF('Rozpis zápasů'!$G$3:$G$214,$C62,'Rozpis zápasů'!$AA$3:$AA$214)</f>
        <v>80</v>
      </c>
      <c r="O62" s="393">
        <f ca="1">SUMIF('Rozpis zápasů'!$G$3:$G$214,$C62,'Rozpis zápasů'!$Z$3:$Z$214)+SUMIF('Rozpis zápasů'!$F$3:$F$214,$C62,'Rozpis zápasů'!$AA$3:$AA$214)</f>
        <v>81</v>
      </c>
      <c r="P62" s="367">
        <f t="shared" ca="1" si="15"/>
        <v>0.57499999999999996</v>
      </c>
      <c r="Q62" s="367">
        <f t="shared" ca="1" si="16"/>
        <v>0.51851851851851849</v>
      </c>
      <c r="R62" s="602">
        <f t="shared" ca="1" si="17"/>
        <v>0.54658385093167705</v>
      </c>
      <c r="S62" s="604">
        <f t="shared" ca="1" si="18"/>
        <v>4</v>
      </c>
      <c r="T62" s="397">
        <f t="shared" ca="1" si="19"/>
        <v>59</v>
      </c>
      <c r="U62" s="393">
        <f t="shared" ca="1" si="20"/>
        <v>20</v>
      </c>
      <c r="V62" s="1523">
        <f>IF((COUNTIFS('Rozpis zápasů'!$F$3:$F$162,$C62,'Rozpis zápasů'!$E$3:$E$162,"&lt;&gt;N")+COUNTIFS('Rozpis zápasů'!$G$3:$G$162,$C62,'Rozpis zápasů'!$E$3:$E$162,"&lt;&gt;N"))=0,"",COUNTIFS('Rozpis zápasů'!$F$3:$F$162,$C62,'Rozpis zápasů'!$E$3:$E$162,"&lt;&gt;N")+COUNTIFS('Rozpis zápasů'!$G$3:$G$162,$C62,'Rozpis zápasů'!$E$3:$E$162,"&lt;&gt;N"))</f>
        <v>4</v>
      </c>
      <c r="W62" s="1524">
        <f>IF((COUNTIFS('Rozpis zápasů'!$F$3:$F$162,$C62,'Rozpis zápasů'!$E$3:$E$162,"&lt;&gt;N")+COUNTIFS('Rozpis zápasů'!$G$3:$G$162,$C62,'Rozpis zápasů'!$E$3:$E$162,"&lt;&gt;N"))=0,"",SUMIF('Rozpis zápasů'!$F$3:$F$162,$C62,'Rozpis zápasů'!$L$3:$L$219)+SUMIF('Rozpis zápasů'!$G$3:$G$162,$C62,'Rozpis zápasů'!$M$3:$M$219))</f>
        <v>3</v>
      </c>
      <c r="X62" s="1525">
        <f>IF((COUNTIFS('Rozpis zápasů'!$F$3:$F$162,$C62,'Rozpis zápasů'!$E$3:$E$162,"&lt;&gt;N")+COUNTIFS('Rozpis zápasů'!$G$3:$G$162,$C62,'Rozpis zápasů'!$E$3:$E$162,"&lt;&gt;N"))=0,"",SUMIF('Rozpis zápasů'!$F$3:$F$162,$C62,'Rozpis zápasů'!$M$3:$M$219)+SUMIF('Rozpis zápasů'!$G$3:$G$162,$C62,'Rozpis zápasů'!$L$3:$L$219))</f>
        <v>1</v>
      </c>
      <c r="Y62" s="1523">
        <f>IF((COUNTIFS('Rozpis zápasů'!$F$3:$F$162,$C62,'Rozpis zápasů'!$E$3:$E$162,"&lt;&gt;N")+COUNTIFS('Rozpis zápasů'!$G$3:$G$162,$C62,'Rozpis zápasů'!$E$3:$E$162,"&lt;&gt;N"))=0,"",SUMIF('Rozpis zápasů'!$F$3:$F$162,$C62,'Rozpis zápasů'!$H$3:$H$219)+SUMIF('Rozpis zápasů'!$G$3:$G$162,$C62,'Rozpis zápasů'!$I$3:$I$219))</f>
        <v>7</v>
      </c>
      <c r="Z62" s="1524">
        <f>IF((COUNTIFS('Rozpis zápasů'!$F$3:$F$162,$C62,'Rozpis zápasů'!$E$3:$E$162,"&lt;&gt;N")+COUNTIFS('Rozpis zápasů'!$G$3:$G$162,$C62,'Rozpis zápasů'!$E$3:$E$162,"&lt;&gt;N"))=0,"",SUMIF('Rozpis zápasů'!$F$3:$F$162,$C62,'Rozpis zápasů'!$I$3:$I$219)+SUMIF('Rozpis zápasů'!$G$3:$G$162,$C62,'Rozpis zápasů'!$H$3:$H$219))</f>
        <v>3</v>
      </c>
      <c r="AA62" s="1526">
        <f t="shared" si="5"/>
        <v>4</v>
      </c>
      <c r="AB62" s="661">
        <f>VLOOKUP($C62,Tabulka!$B$4:$Z$239,22,0)</f>
        <v>1</v>
      </c>
      <c r="AC62" s="739">
        <f t="shared" si="6"/>
        <v>16</v>
      </c>
      <c r="AD62" s="739">
        <f t="shared" si="7"/>
        <v>42</v>
      </c>
      <c r="AE62" s="739">
        <f t="shared" si="8"/>
        <v>17</v>
      </c>
      <c r="AF62" s="739">
        <f t="shared" si="9"/>
        <v>52</v>
      </c>
      <c r="AG62" s="739">
        <f t="shared" si="10"/>
        <v>14</v>
      </c>
      <c r="AH62" s="739">
        <f t="shared" ca="1" si="11"/>
        <v>19</v>
      </c>
      <c r="AI62" s="1688">
        <f t="shared" ca="1" si="12"/>
        <v>1161419</v>
      </c>
      <c r="AJ62" s="1692">
        <f t="shared" ca="1" si="13"/>
        <v>11</v>
      </c>
      <c r="AK62" s="1604">
        <f t="shared" ca="1" si="14"/>
        <v>1</v>
      </c>
    </row>
    <row r="63" spans="1:37" x14ac:dyDescent="0.25">
      <c r="A63" s="414" t="str">
        <f ca="1">CONCATENATE(S63,"_",COUNTIF(S$4:S63,S63))</f>
        <v>21_2</v>
      </c>
      <c r="B63" s="414" t="str">
        <f ca="1">CONCATENATE(T63,"_",COUNTIF(T$4:T63,T63))</f>
        <v>34_1</v>
      </c>
      <c r="C63" s="683">
        <v>83</v>
      </c>
      <c r="D63" s="684" t="s">
        <v>891</v>
      </c>
      <c r="E63" s="685" t="s">
        <v>892</v>
      </c>
      <c r="F63" s="685" t="s">
        <v>893</v>
      </c>
      <c r="G63" s="685" t="str">
        <f t="shared" si="4"/>
        <v>Štěpánek/ 
Miško</v>
      </c>
      <c r="H63" s="686">
        <f ca="1">IF((COUNTIFS('Rozpis zápasů'!$F$3:$F$214,$C63,'Rozpis zápasů'!$E$3:$E$214,"&lt;&gt;N")+COUNTIFS('Rozpis zápasů'!$G$3:$G$214,$C63,'Rozpis zápasů'!$E$3:$E$214,"&lt;&gt;N"))=0,"",COUNTIFS('Rozpis zápasů'!$F$3:$F$214,$C63,'Rozpis zápasů'!$E$3:$E$214,"&lt;&gt;N")+COUNTIFS('Rozpis zápasů'!$G$3:$G$214,$C63,'Rozpis zápasů'!$E$3:$E$214,"&lt;&gt;N"))</f>
        <v>5</v>
      </c>
      <c r="I63" s="686">
        <f ca="1">COUNTIF('Rozpis zápasů'!$F$163:$G$214,$C63)</f>
        <v>1</v>
      </c>
      <c r="J63" s="686">
        <f ca="1">IF((COUNTIFS('Rozpis zápasů'!$F$3:$F$214,$C63,'Rozpis zápasů'!$E$3:$E$214,"&lt;&gt;N")+COUNTIFS('Rozpis zápasů'!$G$3:$G$214,$C63,'Rozpis zápasů'!$E$3:$E$214,"&lt;&gt;N"))=0,"",SUMIF('Rozpis zápasů'!$F$3:$F$214,$C63,'Rozpis zápasů'!$L$3:$L$219)+SUMIF('Rozpis zápasů'!$G$3:$G$214,$C63,'Rozpis zápasů'!$M$3:$M$219))</f>
        <v>3</v>
      </c>
      <c r="K63" s="687">
        <f ca="1">IF((COUNTIFS('Rozpis zápasů'!$F$3:$F$214,$C63,'Rozpis zápasů'!$E$3:$E$214,"&lt;&gt;N")+COUNTIFS('Rozpis zápasů'!$G$3:$G$214,$C63,'Rozpis zápasů'!$E$3:$E$214,"&lt;&gt;N"))=0,"",SUMIF('Rozpis zápasů'!$F$3:$F$214,$C63,'Rozpis zápasů'!$M$3:$M$219)+SUMIF('Rozpis zápasů'!$G$3:$G$214,$C63,'Rozpis zápasů'!$L$3:$L$219))</f>
        <v>2</v>
      </c>
      <c r="L63" s="392">
        <f ca="1">SUMIF('Rozpis zápasů'!$F$3:$F$214,$C63,'Rozpis zápasů'!$X$3:$X$214)+SUMIF('Rozpis zápasů'!$G$3:$G$214,$C63,'Rozpis zápasů'!$Y$3:$Y$214)</f>
        <v>28</v>
      </c>
      <c r="M63" s="397">
        <f ca="1">SUMIF('Rozpis zápasů'!$G$3:$G$214,$C63,'Rozpis zápasů'!$X$3:$X$214)+SUMIF('Rozpis zápasů'!$F$3:$F$214,$C63,'Rozpis zápasů'!$Y$3:$Y$214)</f>
        <v>26</v>
      </c>
      <c r="N63" s="732">
        <f ca="1">SUMIF('Rozpis zápasů'!$F$3:$F$214,$C63,'Rozpis zápasů'!$Z$3:$Z$214)+SUMIF('Rozpis zápasů'!$G$3:$G$214,$C63,'Rozpis zápasů'!$AA$3:$AA$214)</f>
        <v>64</v>
      </c>
      <c r="O63" s="393">
        <f ca="1">SUMIF('Rozpis zápasů'!$G$3:$G$214,$C63,'Rozpis zápasů'!$Z$3:$Z$214)+SUMIF('Rozpis zápasů'!$F$3:$F$214,$C63,'Rozpis zápasů'!$AA$3:$AA$214)</f>
        <v>66</v>
      </c>
      <c r="P63" s="367">
        <f t="shared" ca="1" si="15"/>
        <v>0.4375</v>
      </c>
      <c r="Q63" s="367">
        <f t="shared" ca="1" si="16"/>
        <v>0.60606060606060608</v>
      </c>
      <c r="R63" s="602">
        <f t="shared" ca="1" si="17"/>
        <v>0.52307692307692311</v>
      </c>
      <c r="S63" s="604">
        <f t="shared" ca="1" si="18"/>
        <v>21</v>
      </c>
      <c r="T63" s="397">
        <f t="shared" ca="1" si="19"/>
        <v>34</v>
      </c>
      <c r="U63" s="393">
        <f t="shared" ca="1" si="20"/>
        <v>28</v>
      </c>
      <c r="V63" s="1523">
        <f>IF((COUNTIFS('Rozpis zápasů'!$F$3:$F$162,$C63,'Rozpis zápasů'!$E$3:$E$162,"&lt;&gt;N")+COUNTIFS('Rozpis zápasů'!$G$3:$G$162,$C63,'Rozpis zápasů'!$E$3:$E$162,"&lt;&gt;N"))=0,"",COUNTIFS('Rozpis zápasů'!$F$3:$F$162,$C63,'Rozpis zápasů'!$E$3:$E$162,"&lt;&gt;N")+COUNTIFS('Rozpis zápasů'!$G$3:$G$162,$C63,'Rozpis zápasů'!$E$3:$E$162,"&lt;&gt;N"))</f>
        <v>4</v>
      </c>
      <c r="W63" s="1524">
        <f>IF((COUNTIFS('Rozpis zápasů'!$F$3:$F$162,$C63,'Rozpis zápasů'!$E$3:$E$162,"&lt;&gt;N")+COUNTIFS('Rozpis zápasů'!$G$3:$G$162,$C63,'Rozpis zápasů'!$E$3:$E$162,"&lt;&gt;N"))=0,"",SUMIF('Rozpis zápasů'!$F$3:$F$162,$C63,'Rozpis zápasů'!$L$3:$L$219)+SUMIF('Rozpis zápasů'!$G$3:$G$162,$C63,'Rozpis zápasů'!$M$3:$M$219))</f>
        <v>3</v>
      </c>
      <c r="X63" s="1525">
        <f>IF((COUNTIFS('Rozpis zápasů'!$F$3:$F$162,$C63,'Rozpis zápasů'!$E$3:$E$162,"&lt;&gt;N")+COUNTIFS('Rozpis zápasů'!$G$3:$G$162,$C63,'Rozpis zápasů'!$E$3:$E$162,"&lt;&gt;N"))=0,"",SUMIF('Rozpis zápasů'!$F$3:$F$162,$C63,'Rozpis zápasů'!$M$3:$M$219)+SUMIF('Rozpis zápasů'!$G$3:$G$162,$C63,'Rozpis zápasů'!$L$3:$L$219))</f>
        <v>1</v>
      </c>
      <c r="Y63" s="1523">
        <f>IF((COUNTIFS('Rozpis zápasů'!$F$3:$F$162,$C63,'Rozpis zápasů'!$E$3:$E$162,"&lt;&gt;N")+COUNTIFS('Rozpis zápasů'!$G$3:$G$162,$C63,'Rozpis zápasů'!$E$3:$E$162,"&lt;&gt;N"))=0,"",SUMIF('Rozpis zápasů'!$F$3:$F$162,$C63,'Rozpis zápasů'!$H$3:$H$219)+SUMIF('Rozpis zápasů'!$G$3:$G$162,$C63,'Rozpis zápasů'!$I$3:$I$219))</f>
        <v>7</v>
      </c>
      <c r="Z63" s="1524">
        <f>IF((COUNTIFS('Rozpis zápasů'!$F$3:$F$162,$C63,'Rozpis zápasů'!$E$3:$E$162,"&lt;&gt;N")+COUNTIFS('Rozpis zápasů'!$G$3:$G$162,$C63,'Rozpis zápasů'!$E$3:$E$162,"&lt;&gt;N"))=0,"",SUMIF('Rozpis zápasů'!$F$3:$F$162,$C63,'Rozpis zápasů'!$I$3:$I$219)+SUMIF('Rozpis zápasů'!$G$3:$G$162,$C63,'Rozpis zápasů'!$H$3:$H$219))</f>
        <v>4</v>
      </c>
      <c r="AA63" s="1526">
        <f t="shared" si="5"/>
        <v>3</v>
      </c>
      <c r="AB63" s="661">
        <f>VLOOKUP($C63,Tabulka!$B$4:$Z$239,22,0)</f>
        <v>2</v>
      </c>
      <c r="AC63" s="739">
        <f t="shared" si="6"/>
        <v>16</v>
      </c>
      <c r="AD63" s="739">
        <f t="shared" si="7"/>
        <v>42</v>
      </c>
      <c r="AE63" s="739">
        <f t="shared" si="8"/>
        <v>17</v>
      </c>
      <c r="AF63" s="739">
        <f t="shared" si="9"/>
        <v>40</v>
      </c>
      <c r="AG63" s="739">
        <f t="shared" si="10"/>
        <v>20</v>
      </c>
      <c r="AH63" s="739">
        <f t="shared" ca="1" si="11"/>
        <v>27</v>
      </c>
      <c r="AI63" s="1688">
        <f t="shared" ca="1" si="12"/>
        <v>2162027</v>
      </c>
      <c r="AJ63" s="1692">
        <f t="shared" ca="1" si="13"/>
        <v>22</v>
      </c>
      <c r="AK63" s="1604">
        <f t="shared" ca="1" si="14"/>
        <v>1</v>
      </c>
    </row>
    <row r="64" spans="1:37" x14ac:dyDescent="0.25">
      <c r="A64" s="414" t="str">
        <f ca="1">CONCATENATE(S64,"_",COUNTIF(S$4:S64,S64))</f>
        <v>40_1</v>
      </c>
      <c r="B64" s="414" t="str">
        <f ca="1">CONCATENATE(T64,"_",COUNTIF(T$4:T64,T64))</f>
        <v>34_2</v>
      </c>
      <c r="C64" s="683">
        <v>84</v>
      </c>
      <c r="D64" s="684" t="s">
        <v>830</v>
      </c>
      <c r="E64" s="685" t="s">
        <v>959</v>
      </c>
      <c r="F64" s="685" t="s">
        <v>960</v>
      </c>
      <c r="G64" s="685" t="str">
        <f t="shared" si="4"/>
        <v>Mařík/ 
Kryštof</v>
      </c>
      <c r="H64" s="686">
        <f ca="1">IF((COUNTIFS('Rozpis zápasů'!$F$3:$F$214,$C64,'Rozpis zápasů'!$E$3:$E$214,"&lt;&gt;N")+COUNTIFS('Rozpis zápasů'!$G$3:$G$214,$C64,'Rozpis zápasů'!$E$3:$E$214,"&lt;&gt;N"))=0,"",COUNTIFS('Rozpis zápasů'!$F$3:$F$214,$C64,'Rozpis zápasů'!$E$3:$E$214,"&lt;&gt;N")+COUNTIFS('Rozpis zápasů'!$G$3:$G$214,$C64,'Rozpis zápasů'!$E$3:$E$214,"&lt;&gt;N"))</f>
        <v>5</v>
      </c>
      <c r="I64" s="686">
        <f ca="1">COUNTIF('Rozpis zápasů'!$F$163:$G$214,$C64)</f>
        <v>1</v>
      </c>
      <c r="J64" s="686">
        <f ca="1">IF((COUNTIFS('Rozpis zápasů'!$F$3:$F$214,$C64,'Rozpis zápasů'!$E$3:$E$214,"&lt;&gt;N")+COUNTIFS('Rozpis zápasů'!$G$3:$G$214,$C64,'Rozpis zápasů'!$E$3:$E$214,"&lt;&gt;N"))=0,"",SUMIF('Rozpis zápasů'!$F$3:$F$214,$C64,'Rozpis zápasů'!$L$3:$L$219)+SUMIF('Rozpis zápasů'!$G$3:$G$214,$C64,'Rozpis zápasů'!$M$3:$M$219))</f>
        <v>1</v>
      </c>
      <c r="K64" s="687">
        <f ca="1">IF((COUNTIFS('Rozpis zápasů'!$F$3:$F$214,$C64,'Rozpis zápasů'!$E$3:$E$214,"&lt;&gt;N")+COUNTIFS('Rozpis zápasů'!$G$3:$G$214,$C64,'Rozpis zápasů'!$E$3:$E$214,"&lt;&gt;N"))=0,"",SUMIF('Rozpis zápasů'!$F$3:$F$214,$C64,'Rozpis zápasů'!$M$3:$M$219)+SUMIF('Rozpis zápasů'!$G$3:$G$214,$C64,'Rozpis zápasů'!$L$3:$L$219))</f>
        <v>4</v>
      </c>
      <c r="L64" s="392">
        <f ca="1">SUMIF('Rozpis zápasů'!$F$3:$F$214,$C64,'Rozpis zápasů'!$X$3:$X$214)+SUMIF('Rozpis zápasů'!$G$3:$G$214,$C64,'Rozpis zápasů'!$Y$3:$Y$214)</f>
        <v>24</v>
      </c>
      <c r="M64" s="397">
        <f ca="1">SUMIF('Rozpis zápasů'!$G$3:$G$214,$C64,'Rozpis zápasů'!$X$3:$X$214)+SUMIF('Rozpis zápasů'!$F$3:$F$214,$C64,'Rozpis zápasů'!$Y$3:$Y$214)</f>
        <v>26</v>
      </c>
      <c r="N64" s="732">
        <f ca="1">SUMIF('Rozpis zápasů'!$F$3:$F$214,$C64,'Rozpis zápasů'!$Z$3:$Z$214)+SUMIF('Rozpis zápasů'!$G$3:$G$214,$C64,'Rozpis zápasů'!$AA$3:$AA$214)</f>
        <v>68</v>
      </c>
      <c r="O64" s="393">
        <f ca="1">SUMIF('Rozpis zápasů'!$G$3:$G$214,$C64,'Rozpis zápasů'!$Z$3:$Z$214)+SUMIF('Rozpis zápasů'!$F$3:$F$214,$C64,'Rozpis zápasů'!$AA$3:$AA$214)</f>
        <v>66</v>
      </c>
      <c r="P64" s="367">
        <f t="shared" ca="1" si="15"/>
        <v>0.35294117647058826</v>
      </c>
      <c r="Q64" s="367">
        <f t="shared" ca="1" si="16"/>
        <v>0.60606060606060608</v>
      </c>
      <c r="R64" s="602">
        <f t="shared" ca="1" si="17"/>
        <v>0.47761194029850745</v>
      </c>
      <c r="S64" s="604">
        <f t="shared" ca="1" si="18"/>
        <v>40</v>
      </c>
      <c r="T64" s="397">
        <f t="shared" ca="1" si="19"/>
        <v>34</v>
      </c>
      <c r="U64" s="393">
        <f t="shared" ca="1" si="20"/>
        <v>39</v>
      </c>
      <c r="V64" s="1523">
        <f>IF((COUNTIFS('Rozpis zápasů'!$F$3:$F$162,$C64,'Rozpis zápasů'!$E$3:$E$162,"&lt;&gt;N")+COUNTIFS('Rozpis zápasů'!$G$3:$G$162,$C64,'Rozpis zápasů'!$E$3:$E$162,"&lt;&gt;N"))=0,"",COUNTIFS('Rozpis zápasů'!$F$3:$F$162,$C64,'Rozpis zápasů'!$E$3:$E$162,"&lt;&gt;N")+COUNTIFS('Rozpis zápasů'!$G$3:$G$162,$C64,'Rozpis zápasů'!$E$3:$E$162,"&lt;&gt;N"))</f>
        <v>4</v>
      </c>
      <c r="W64" s="1524">
        <f>IF((COUNTIFS('Rozpis zápasů'!$F$3:$F$162,$C64,'Rozpis zápasů'!$E$3:$E$162,"&lt;&gt;N")+COUNTIFS('Rozpis zápasů'!$G$3:$G$162,$C64,'Rozpis zápasů'!$E$3:$E$162,"&lt;&gt;N"))=0,"",SUMIF('Rozpis zápasů'!$F$3:$F$162,$C64,'Rozpis zápasů'!$L$3:$L$219)+SUMIF('Rozpis zápasů'!$G$3:$G$162,$C64,'Rozpis zápasů'!$M$3:$M$219))</f>
        <v>1</v>
      </c>
      <c r="X64" s="1525">
        <f>IF((COUNTIFS('Rozpis zápasů'!$F$3:$F$162,$C64,'Rozpis zápasů'!$E$3:$E$162,"&lt;&gt;N")+COUNTIFS('Rozpis zápasů'!$G$3:$G$162,$C64,'Rozpis zápasů'!$E$3:$E$162,"&lt;&gt;N"))=0,"",SUMIF('Rozpis zápasů'!$F$3:$F$162,$C64,'Rozpis zápasů'!$M$3:$M$219)+SUMIF('Rozpis zápasů'!$G$3:$G$162,$C64,'Rozpis zápasů'!$L$3:$L$219))</f>
        <v>3</v>
      </c>
      <c r="Y64" s="1523">
        <f>IF((COUNTIFS('Rozpis zápasů'!$F$3:$F$162,$C64,'Rozpis zápasů'!$E$3:$E$162,"&lt;&gt;N")+COUNTIFS('Rozpis zápasů'!$G$3:$G$162,$C64,'Rozpis zápasů'!$E$3:$E$162,"&lt;&gt;N"))=0,"",SUMIF('Rozpis zápasů'!$F$3:$F$162,$C64,'Rozpis zápasů'!$H$3:$H$219)+SUMIF('Rozpis zápasů'!$G$3:$G$162,$C64,'Rozpis zápasů'!$I$3:$I$219))</f>
        <v>4</v>
      </c>
      <c r="Z64" s="1524">
        <f>IF((COUNTIFS('Rozpis zápasů'!$F$3:$F$162,$C64,'Rozpis zápasů'!$E$3:$E$162,"&lt;&gt;N")+COUNTIFS('Rozpis zápasů'!$G$3:$G$162,$C64,'Rozpis zápasů'!$E$3:$E$162,"&lt;&gt;N"))=0,"",SUMIF('Rozpis zápasů'!$F$3:$F$162,$C64,'Rozpis zápasů'!$I$3:$I$219)+SUMIF('Rozpis zápasů'!$G$3:$G$162,$C64,'Rozpis zápasů'!$H$3:$H$219))</f>
        <v>7</v>
      </c>
      <c r="AA64" s="1526">
        <f t="shared" si="5"/>
        <v>-3</v>
      </c>
      <c r="AB64" s="661">
        <f>VLOOKUP($C64,Tabulka!$B$4:$Z$239,22,0)</f>
        <v>4</v>
      </c>
      <c r="AC64" s="739">
        <f t="shared" si="6"/>
        <v>45</v>
      </c>
      <c r="AD64" s="739">
        <f t="shared" si="7"/>
        <v>17</v>
      </c>
      <c r="AE64" s="739">
        <f t="shared" si="8"/>
        <v>42</v>
      </c>
      <c r="AF64" s="739">
        <f t="shared" si="9"/>
        <v>17</v>
      </c>
      <c r="AG64" s="739">
        <f t="shared" si="10"/>
        <v>44</v>
      </c>
      <c r="AH64" s="739">
        <f t="shared" ca="1" si="11"/>
        <v>35</v>
      </c>
      <c r="AI64" s="1688">
        <f t="shared" ca="1" si="12"/>
        <v>4454435</v>
      </c>
      <c r="AJ64" s="1692">
        <f t="shared" ca="1" si="13"/>
        <v>45</v>
      </c>
      <c r="AK64" s="1604">
        <f t="shared" ca="1" si="14"/>
        <v>1</v>
      </c>
    </row>
    <row r="65" spans="1:37" x14ac:dyDescent="0.25">
      <c r="A65" s="414" t="str">
        <f ca="1">CONCATENATE(S65,"_",COUNTIF(S$4:S65,S65))</f>
        <v>11_1</v>
      </c>
      <c r="B65" s="414" t="str">
        <f ca="1">CONCATENATE(T65,"_",COUNTIF(T$4:T65,T65))</f>
        <v>51_1</v>
      </c>
      <c r="C65" s="683">
        <v>85</v>
      </c>
      <c r="D65" s="684" t="s">
        <v>961</v>
      </c>
      <c r="E65" s="685" t="s">
        <v>962</v>
      </c>
      <c r="F65" s="685" t="s">
        <v>963</v>
      </c>
      <c r="G65" s="685" t="str">
        <f t="shared" si="4"/>
        <v>Švácha/ 
Pechar</v>
      </c>
      <c r="H65" s="686">
        <f ca="1">IF((COUNTIFS('Rozpis zápasů'!$F$3:$F$214,$C65,'Rozpis zápasů'!$E$3:$E$214,"&lt;&gt;N")+COUNTIFS('Rozpis zápasů'!$G$3:$G$214,$C65,'Rozpis zápasů'!$E$3:$E$214,"&lt;&gt;N"))=0,"",COUNTIFS('Rozpis zápasů'!$F$3:$F$214,$C65,'Rozpis zápasů'!$E$3:$E$214,"&lt;&gt;N")+COUNTIFS('Rozpis zápasů'!$G$3:$G$214,$C65,'Rozpis zápasů'!$E$3:$E$214,"&lt;&gt;N"))</f>
        <v>6</v>
      </c>
      <c r="I65" s="686">
        <f ca="1">COUNTIF('Rozpis zápasů'!$F$163:$G$214,$C65)</f>
        <v>2</v>
      </c>
      <c r="J65" s="686">
        <f ca="1">IF((COUNTIFS('Rozpis zápasů'!$F$3:$F$214,$C65,'Rozpis zápasů'!$E$3:$E$214,"&lt;&gt;N")+COUNTIFS('Rozpis zápasů'!$G$3:$G$214,$C65,'Rozpis zápasů'!$E$3:$E$214,"&lt;&gt;N"))=0,"",SUMIF('Rozpis zápasů'!$F$3:$F$214,$C65,'Rozpis zápasů'!$L$3:$L$219)+SUMIF('Rozpis zápasů'!$G$3:$G$214,$C65,'Rozpis zápasů'!$M$3:$M$219))</f>
        <v>4</v>
      </c>
      <c r="K65" s="687">
        <f ca="1">IF((COUNTIFS('Rozpis zápasů'!$F$3:$F$214,$C65,'Rozpis zápasů'!$E$3:$E$214,"&lt;&gt;N")+COUNTIFS('Rozpis zápasů'!$G$3:$G$214,$C65,'Rozpis zápasů'!$E$3:$E$214,"&lt;&gt;N"))=0,"",SUMIF('Rozpis zápasů'!$F$3:$F$214,$C65,'Rozpis zápasů'!$M$3:$M$219)+SUMIF('Rozpis zápasů'!$G$3:$G$214,$C65,'Rozpis zápasů'!$L$3:$L$219))</f>
        <v>2</v>
      </c>
      <c r="L65" s="392">
        <f ca="1">SUMIF('Rozpis zápasů'!$F$3:$F$214,$C65,'Rozpis zápasů'!$X$3:$X$214)+SUMIF('Rozpis zápasů'!$G$3:$G$214,$C65,'Rozpis zápasů'!$Y$3:$Y$214)</f>
        <v>40</v>
      </c>
      <c r="M65" s="397">
        <f ca="1">SUMIF('Rozpis zápasů'!$G$3:$G$214,$C65,'Rozpis zápasů'!$X$3:$X$214)+SUMIF('Rozpis zápasů'!$F$3:$F$214,$C65,'Rozpis zápasů'!$Y$3:$Y$214)</f>
        <v>36</v>
      </c>
      <c r="N65" s="732">
        <f ca="1">SUMIF('Rozpis zápasů'!$F$3:$F$214,$C65,'Rozpis zápasů'!$Z$3:$Z$214)+SUMIF('Rozpis zápasů'!$G$3:$G$214,$C65,'Rozpis zápasů'!$AA$3:$AA$214)</f>
        <v>81</v>
      </c>
      <c r="O65" s="393">
        <f ca="1">SUMIF('Rozpis zápasů'!$G$3:$G$214,$C65,'Rozpis zápasů'!$Z$3:$Z$214)+SUMIF('Rozpis zápasů'!$F$3:$F$214,$C65,'Rozpis zápasů'!$AA$3:$AA$214)</f>
        <v>81</v>
      </c>
      <c r="P65" s="367">
        <f t="shared" ca="1" si="15"/>
        <v>0.49382716049382713</v>
      </c>
      <c r="Q65" s="367">
        <f t="shared" ca="1" si="16"/>
        <v>0.55555555555555558</v>
      </c>
      <c r="R65" s="602">
        <f t="shared" ca="1" si="17"/>
        <v>0.52469135802469136</v>
      </c>
      <c r="S65" s="604">
        <f t="shared" ca="1" si="18"/>
        <v>11</v>
      </c>
      <c r="T65" s="397">
        <f t="shared" ca="1" si="19"/>
        <v>51</v>
      </c>
      <c r="U65" s="393">
        <f t="shared" ca="1" si="20"/>
        <v>26</v>
      </c>
      <c r="V65" s="1523">
        <f>IF((COUNTIFS('Rozpis zápasů'!$F$3:$F$162,$C65,'Rozpis zápasů'!$E$3:$E$162,"&lt;&gt;N")+COUNTIFS('Rozpis zápasů'!$G$3:$G$162,$C65,'Rozpis zápasů'!$E$3:$E$162,"&lt;&gt;N"))=0,"",COUNTIFS('Rozpis zápasů'!$F$3:$F$162,$C65,'Rozpis zápasů'!$E$3:$E$162,"&lt;&gt;N")+COUNTIFS('Rozpis zápasů'!$G$3:$G$162,$C65,'Rozpis zápasů'!$E$3:$E$162,"&lt;&gt;N"))</f>
        <v>4</v>
      </c>
      <c r="W65" s="1524">
        <f>IF((COUNTIFS('Rozpis zápasů'!$F$3:$F$162,$C65,'Rozpis zápasů'!$E$3:$E$162,"&lt;&gt;N")+COUNTIFS('Rozpis zápasů'!$G$3:$G$162,$C65,'Rozpis zápasů'!$E$3:$E$162,"&lt;&gt;N"))=0,"",SUMIF('Rozpis zápasů'!$F$3:$F$162,$C65,'Rozpis zápasů'!$L$3:$L$219)+SUMIF('Rozpis zápasů'!$G$3:$G$162,$C65,'Rozpis zápasů'!$M$3:$M$219))</f>
        <v>3</v>
      </c>
      <c r="X65" s="1525">
        <f>IF((COUNTIFS('Rozpis zápasů'!$F$3:$F$162,$C65,'Rozpis zápasů'!$E$3:$E$162,"&lt;&gt;N")+COUNTIFS('Rozpis zápasů'!$G$3:$G$162,$C65,'Rozpis zápasů'!$E$3:$E$162,"&lt;&gt;N"))=0,"",SUMIF('Rozpis zápasů'!$F$3:$F$162,$C65,'Rozpis zápasů'!$M$3:$M$219)+SUMIF('Rozpis zápasů'!$G$3:$G$162,$C65,'Rozpis zápasů'!$L$3:$L$219))</f>
        <v>1</v>
      </c>
      <c r="Y65" s="1523">
        <f>IF((COUNTIFS('Rozpis zápasů'!$F$3:$F$162,$C65,'Rozpis zápasů'!$E$3:$E$162,"&lt;&gt;N")+COUNTIFS('Rozpis zápasů'!$G$3:$G$162,$C65,'Rozpis zápasů'!$E$3:$E$162,"&lt;&gt;N"))=0,"",SUMIF('Rozpis zápasů'!$F$3:$F$162,$C65,'Rozpis zápasů'!$H$3:$H$219)+SUMIF('Rozpis zápasů'!$G$3:$G$162,$C65,'Rozpis zápasů'!$I$3:$I$219))</f>
        <v>7</v>
      </c>
      <c r="Z65" s="1524">
        <f>IF((COUNTIFS('Rozpis zápasů'!$F$3:$F$162,$C65,'Rozpis zápasů'!$E$3:$E$162,"&lt;&gt;N")+COUNTIFS('Rozpis zápasů'!$G$3:$G$162,$C65,'Rozpis zápasů'!$E$3:$E$162,"&lt;&gt;N"))=0,"",SUMIF('Rozpis zápasů'!$F$3:$F$162,$C65,'Rozpis zápasů'!$I$3:$I$219)+SUMIF('Rozpis zápasů'!$G$3:$G$162,$C65,'Rozpis zápasů'!$H$3:$H$219))</f>
        <v>4</v>
      </c>
      <c r="AA65" s="1526">
        <f t="shared" si="5"/>
        <v>3</v>
      </c>
      <c r="AB65" s="661">
        <f>VLOOKUP($C65,Tabulka!$B$4:$Z$239,22,0)</f>
        <v>3</v>
      </c>
      <c r="AC65" s="739">
        <f t="shared" si="6"/>
        <v>16</v>
      </c>
      <c r="AD65" s="739">
        <f t="shared" si="7"/>
        <v>42</v>
      </c>
      <c r="AE65" s="739">
        <f t="shared" si="8"/>
        <v>17</v>
      </c>
      <c r="AF65" s="739">
        <f t="shared" si="9"/>
        <v>40</v>
      </c>
      <c r="AG65" s="739">
        <f t="shared" si="10"/>
        <v>20</v>
      </c>
      <c r="AH65" s="739">
        <f t="shared" ca="1" si="11"/>
        <v>25</v>
      </c>
      <c r="AI65" s="1688">
        <f t="shared" ca="1" si="12"/>
        <v>3162025</v>
      </c>
      <c r="AJ65" s="1692">
        <f t="shared" ca="1" si="13"/>
        <v>26</v>
      </c>
      <c r="AK65" s="1604">
        <f t="shared" ca="1" si="14"/>
        <v>1</v>
      </c>
    </row>
    <row r="66" spans="1:37" x14ac:dyDescent="0.25">
      <c r="A66" s="414" t="str">
        <f ca="1">CONCATENATE(S66,"_",COUNTIF(S$4:S66,S66))</f>
        <v>x_16</v>
      </c>
      <c r="B66" s="414" t="str">
        <f ca="1">CONCATENATE(T66,"_",COUNTIF(T$4:T66,T66))</f>
        <v>x_16</v>
      </c>
      <c r="C66" s="1529">
        <v>86</v>
      </c>
      <c r="D66" s="1530"/>
      <c r="E66" s="1531"/>
      <c r="F66" s="1531"/>
      <c r="G66" s="1531" t="str">
        <f t="shared" si="4"/>
        <v/>
      </c>
      <c r="H66" s="1532" t="str">
        <f ca="1">IF((COUNTIFS('Rozpis zápasů'!$F$3:$F$214,$C66,'Rozpis zápasů'!$E$3:$E$214,"&lt;&gt;N")+COUNTIFS('Rozpis zápasů'!$G$3:$G$214,$C66,'Rozpis zápasů'!$E$3:$E$214,"&lt;&gt;N"))=0,"",COUNTIFS('Rozpis zápasů'!$F$3:$F$214,$C66,'Rozpis zápasů'!$E$3:$E$214,"&lt;&gt;N")+COUNTIFS('Rozpis zápasů'!$G$3:$G$214,$C66,'Rozpis zápasů'!$E$3:$E$214,"&lt;&gt;N"))</f>
        <v/>
      </c>
      <c r="I66" s="1532">
        <f ca="1">COUNTIF('Rozpis zápasů'!$F$163:$G$214,$C66)</f>
        <v>0</v>
      </c>
      <c r="J66" s="1532" t="str">
        <f ca="1">IF((COUNTIFS('Rozpis zápasů'!$F$3:$F$214,$C66,'Rozpis zápasů'!$E$3:$E$214,"&lt;&gt;N")+COUNTIFS('Rozpis zápasů'!$G$3:$G$214,$C66,'Rozpis zápasů'!$E$3:$E$214,"&lt;&gt;N"))=0,"",SUMIF('Rozpis zápasů'!$F$3:$F$214,$C66,'Rozpis zápasů'!$L$3:$L$219)+SUMIF('Rozpis zápasů'!$G$3:$G$214,$C66,'Rozpis zápasů'!$M$3:$M$219))</f>
        <v/>
      </c>
      <c r="K66" s="1533" t="str">
        <f ca="1">IF((COUNTIFS('Rozpis zápasů'!$F$3:$F$214,$C66,'Rozpis zápasů'!$E$3:$E$214,"&lt;&gt;N")+COUNTIFS('Rozpis zápasů'!$G$3:$G$214,$C66,'Rozpis zápasů'!$E$3:$E$214,"&lt;&gt;N"))=0,"",SUMIF('Rozpis zápasů'!$F$3:$F$214,$C66,'Rozpis zápasů'!$M$3:$M$219)+SUMIF('Rozpis zápasů'!$G$3:$G$214,$C66,'Rozpis zápasů'!$L$3:$L$219))</f>
        <v/>
      </c>
      <c r="L66" s="1534">
        <f ca="1">SUMIF('Rozpis zápasů'!$F$3:$F$214,$C66,'Rozpis zápasů'!$X$3:$X$214)+SUMIF('Rozpis zápasů'!$G$3:$G$214,$C66,'Rozpis zápasů'!$Y$3:$Y$214)</f>
        <v>0</v>
      </c>
      <c r="M66" s="1535">
        <f ca="1">SUMIF('Rozpis zápasů'!$G$3:$G$214,$C66,'Rozpis zápasů'!$X$3:$X$214)+SUMIF('Rozpis zápasů'!$F$3:$F$214,$C66,'Rozpis zápasů'!$Y$3:$Y$214)</f>
        <v>0</v>
      </c>
      <c r="N66" s="1536">
        <f ca="1">SUMIF('Rozpis zápasů'!$F$3:$F$214,$C66,'Rozpis zápasů'!$Z$3:$Z$214)+SUMIF('Rozpis zápasů'!$G$3:$G$214,$C66,'Rozpis zápasů'!$AA$3:$AA$214)</f>
        <v>0</v>
      </c>
      <c r="O66" s="1533">
        <f ca="1">SUMIF('Rozpis zápasů'!$G$3:$G$214,$C66,'Rozpis zápasů'!$Z$3:$Z$214)+SUMIF('Rozpis zápasů'!$F$3:$F$214,$C66,'Rozpis zápasů'!$AA$3:$AA$214)</f>
        <v>0</v>
      </c>
      <c r="P66" s="1537" t="str">
        <f t="shared" ca="1" si="15"/>
        <v/>
      </c>
      <c r="Q66" s="1537" t="str">
        <f t="shared" ca="1" si="16"/>
        <v/>
      </c>
      <c r="R66" s="1538" t="str">
        <f t="shared" ca="1" si="17"/>
        <v/>
      </c>
      <c r="S66" s="1539" t="str">
        <f t="shared" ca="1" si="18"/>
        <v>x</v>
      </c>
      <c r="T66" s="1535" t="str">
        <f t="shared" ca="1" si="19"/>
        <v>x</v>
      </c>
      <c r="U66" s="1533" t="str">
        <f t="shared" ca="1" si="20"/>
        <v>x</v>
      </c>
      <c r="V66" s="1540" t="str">
        <f>IF((COUNTIFS('Rozpis zápasů'!$F$3:$F$162,$C66,'Rozpis zápasů'!$E$3:$E$162,"&lt;&gt;N")+COUNTIFS('Rozpis zápasů'!$G$3:$G$162,$C66,'Rozpis zápasů'!$E$3:$E$162,"&lt;&gt;N"))=0,"",COUNTIFS('Rozpis zápasů'!$F$3:$F$162,$C66,'Rozpis zápasů'!$E$3:$E$162,"&lt;&gt;N")+COUNTIFS('Rozpis zápasů'!$G$3:$G$162,$C66,'Rozpis zápasů'!$E$3:$E$162,"&lt;&gt;N"))</f>
        <v/>
      </c>
      <c r="W66" s="1541" t="str">
        <f>IF((COUNTIFS('Rozpis zápasů'!$F$3:$F$162,$C66,'Rozpis zápasů'!$E$3:$E$162,"&lt;&gt;N")+COUNTIFS('Rozpis zápasů'!$G$3:$G$162,$C66,'Rozpis zápasů'!$E$3:$E$162,"&lt;&gt;N"))=0,"",SUMIF('Rozpis zápasů'!$F$3:$F$162,$C66,'Rozpis zápasů'!$L$3:$L$219)+SUMIF('Rozpis zápasů'!$G$3:$G$162,$C66,'Rozpis zápasů'!$M$3:$M$219))</f>
        <v/>
      </c>
      <c r="X66" s="1542" t="str">
        <f>IF((COUNTIFS('Rozpis zápasů'!$F$3:$F$162,$C66,'Rozpis zápasů'!$E$3:$E$162,"&lt;&gt;N")+COUNTIFS('Rozpis zápasů'!$G$3:$G$162,$C66,'Rozpis zápasů'!$E$3:$E$162,"&lt;&gt;N"))=0,"",SUMIF('Rozpis zápasů'!$F$3:$F$162,$C66,'Rozpis zápasů'!$M$3:$M$219)+SUMIF('Rozpis zápasů'!$G$3:$G$162,$C66,'Rozpis zápasů'!$L$3:$L$219))</f>
        <v/>
      </c>
      <c r="Y66" s="1540" t="str">
        <f>IF((COUNTIFS('Rozpis zápasů'!$F$3:$F$162,$C66,'Rozpis zápasů'!$E$3:$E$162,"&lt;&gt;N")+COUNTIFS('Rozpis zápasů'!$G$3:$G$162,$C66,'Rozpis zápasů'!$E$3:$E$162,"&lt;&gt;N"))=0,"",SUMIF('Rozpis zápasů'!$F$3:$F$162,$C66,'Rozpis zápasů'!$H$3:$H$219)+SUMIF('Rozpis zápasů'!$G$3:$G$162,$C66,'Rozpis zápasů'!$I$3:$I$219))</f>
        <v/>
      </c>
      <c r="Z66" s="1541" t="str">
        <f>IF((COUNTIFS('Rozpis zápasů'!$F$3:$F$162,$C66,'Rozpis zápasů'!$E$3:$E$162,"&lt;&gt;N")+COUNTIFS('Rozpis zápasů'!$G$3:$G$162,$C66,'Rozpis zápasů'!$E$3:$E$162,"&lt;&gt;N"))=0,"",SUMIF('Rozpis zápasů'!$F$3:$F$162,$C66,'Rozpis zápasů'!$I$3:$I$219)+SUMIF('Rozpis zápasů'!$G$3:$G$162,$C66,'Rozpis zápasů'!$H$3:$H$219))</f>
        <v/>
      </c>
      <c r="AA66" s="1543" t="str">
        <f t="shared" si="5"/>
        <v/>
      </c>
      <c r="AB66" s="1685" t="str">
        <f>VLOOKUP($C66,Tabulka!$B$4:$Z$239,22,0)</f>
        <v/>
      </c>
      <c r="AC66" s="1686" t="str">
        <f t="shared" si="6"/>
        <v/>
      </c>
      <c r="AD66" s="1686" t="str">
        <f t="shared" si="7"/>
        <v/>
      </c>
      <c r="AE66" s="1686" t="str">
        <f t="shared" si="8"/>
        <v/>
      </c>
      <c r="AF66" s="1686" t="str">
        <f t="shared" si="9"/>
        <v/>
      </c>
      <c r="AG66" s="1686" t="str">
        <f t="shared" si="10"/>
        <v/>
      </c>
      <c r="AH66" s="1686" t="str">
        <f t="shared" ca="1" si="11"/>
        <v/>
      </c>
      <c r="AI66" s="1694" t="str">
        <f t="shared" ca="1" si="12"/>
        <v/>
      </c>
      <c r="AJ66" s="1693" t="str">
        <f t="shared" ca="1" si="13"/>
        <v/>
      </c>
      <c r="AK66" s="1690">
        <f t="shared" ca="1" si="14"/>
        <v>62</v>
      </c>
    </row>
    <row r="67" spans="1:37" x14ac:dyDescent="0.25">
      <c r="A67" s="414" t="str">
        <f ca="1">CONCATENATE(S67,"_",COUNTIF(S$4:S67,S67))</f>
        <v>x_17</v>
      </c>
      <c r="B67" s="414" t="str">
        <f ca="1">CONCATENATE(T67,"_",COUNTIF(T$4:T67,T67))</f>
        <v>x_17</v>
      </c>
      <c r="C67" s="1529">
        <v>87</v>
      </c>
      <c r="D67" s="1530"/>
      <c r="E67" s="1531"/>
      <c r="F67" s="1531"/>
      <c r="G67" s="1531" t="str">
        <f t="shared" si="4"/>
        <v/>
      </c>
      <c r="H67" s="1532" t="str">
        <f ca="1">IF((COUNTIFS('Rozpis zápasů'!$F$3:$F$214,$C67,'Rozpis zápasů'!$E$3:$E$214,"&lt;&gt;N")+COUNTIFS('Rozpis zápasů'!$G$3:$G$214,$C67,'Rozpis zápasů'!$E$3:$E$214,"&lt;&gt;N"))=0,"",COUNTIFS('Rozpis zápasů'!$F$3:$F$214,$C67,'Rozpis zápasů'!$E$3:$E$214,"&lt;&gt;N")+COUNTIFS('Rozpis zápasů'!$G$3:$G$214,$C67,'Rozpis zápasů'!$E$3:$E$214,"&lt;&gt;N"))</f>
        <v/>
      </c>
      <c r="I67" s="1532">
        <f ca="1">COUNTIF('Rozpis zápasů'!$F$163:$G$214,$C67)</f>
        <v>0</v>
      </c>
      <c r="J67" s="1532" t="str">
        <f ca="1">IF((COUNTIFS('Rozpis zápasů'!$F$3:$F$214,$C67,'Rozpis zápasů'!$E$3:$E$214,"&lt;&gt;N")+COUNTIFS('Rozpis zápasů'!$G$3:$G$214,$C67,'Rozpis zápasů'!$E$3:$E$214,"&lt;&gt;N"))=0,"",SUMIF('Rozpis zápasů'!$F$3:$F$214,$C67,'Rozpis zápasů'!$L$3:$L$219)+SUMIF('Rozpis zápasů'!$G$3:$G$214,$C67,'Rozpis zápasů'!$M$3:$M$219))</f>
        <v/>
      </c>
      <c r="K67" s="1533" t="str">
        <f ca="1">IF((COUNTIFS('Rozpis zápasů'!$F$3:$F$214,$C67,'Rozpis zápasů'!$E$3:$E$214,"&lt;&gt;N")+COUNTIFS('Rozpis zápasů'!$G$3:$G$214,$C67,'Rozpis zápasů'!$E$3:$E$214,"&lt;&gt;N"))=0,"",SUMIF('Rozpis zápasů'!$F$3:$F$214,$C67,'Rozpis zápasů'!$M$3:$M$219)+SUMIF('Rozpis zápasů'!$G$3:$G$214,$C67,'Rozpis zápasů'!$L$3:$L$219))</f>
        <v/>
      </c>
      <c r="L67" s="1534">
        <f ca="1">SUMIF('Rozpis zápasů'!$F$3:$F$214,$C67,'Rozpis zápasů'!$X$3:$X$214)+SUMIF('Rozpis zápasů'!$G$3:$G$214,$C67,'Rozpis zápasů'!$Y$3:$Y$214)</f>
        <v>0</v>
      </c>
      <c r="M67" s="1535">
        <f ca="1">SUMIF('Rozpis zápasů'!$G$3:$G$214,$C67,'Rozpis zápasů'!$X$3:$X$214)+SUMIF('Rozpis zápasů'!$F$3:$F$214,$C67,'Rozpis zápasů'!$Y$3:$Y$214)</f>
        <v>0</v>
      </c>
      <c r="N67" s="1536">
        <f ca="1">SUMIF('Rozpis zápasů'!$F$3:$F$214,$C67,'Rozpis zápasů'!$Z$3:$Z$214)+SUMIF('Rozpis zápasů'!$G$3:$G$214,$C67,'Rozpis zápasů'!$AA$3:$AA$214)</f>
        <v>0</v>
      </c>
      <c r="O67" s="1533">
        <f ca="1">SUMIF('Rozpis zápasů'!$G$3:$G$214,$C67,'Rozpis zápasů'!$Z$3:$Z$214)+SUMIF('Rozpis zápasů'!$F$3:$F$214,$C67,'Rozpis zápasů'!$AA$3:$AA$214)</f>
        <v>0</v>
      </c>
      <c r="P67" s="1537" t="str">
        <f t="shared" ref="P67" ca="1" si="21">IFERROR(L67/$N67,"")</f>
        <v/>
      </c>
      <c r="Q67" s="1537" t="str">
        <f t="shared" ref="Q67" ca="1" si="22">IFERROR((O67-M67)/$O67,"")</f>
        <v/>
      </c>
      <c r="R67" s="1538" t="str">
        <f t="shared" ref="R67" ca="1" si="23">IFERROR((L67+(O67-M67))/(N67+O67),"")</f>
        <v/>
      </c>
      <c r="S67" s="1539" t="str">
        <f t="shared" ref="S67" ca="1" si="24">IF(P67="","x",RANK(P67,P$5:P$164,0))</f>
        <v>x</v>
      </c>
      <c r="T67" s="1535" t="str">
        <f t="shared" ref="T67" ca="1" si="25">IF(Q67="","x",RANK(Q67,Q$5:Q$164,0))</f>
        <v>x</v>
      </c>
      <c r="U67" s="1533" t="str">
        <f t="shared" ref="U67" ca="1" si="26">IF(R67="","x",RANK(R67,R$5:R$164,0))</f>
        <v>x</v>
      </c>
      <c r="V67" s="1540" t="str">
        <f>IF((COUNTIFS('Rozpis zápasů'!$F$3:$F$162,$C67,'Rozpis zápasů'!$E$3:$E$162,"&lt;&gt;N")+COUNTIFS('Rozpis zápasů'!$G$3:$G$162,$C67,'Rozpis zápasů'!$E$3:$E$162,"&lt;&gt;N"))=0,"",COUNTIFS('Rozpis zápasů'!$F$3:$F$162,$C67,'Rozpis zápasů'!$E$3:$E$162,"&lt;&gt;N")+COUNTIFS('Rozpis zápasů'!$G$3:$G$162,$C67,'Rozpis zápasů'!$E$3:$E$162,"&lt;&gt;N"))</f>
        <v/>
      </c>
      <c r="W67" s="1541" t="str">
        <f>IF((COUNTIFS('Rozpis zápasů'!$F$3:$F$162,$C67,'Rozpis zápasů'!$E$3:$E$162,"&lt;&gt;N")+COUNTIFS('Rozpis zápasů'!$G$3:$G$162,$C67,'Rozpis zápasů'!$E$3:$E$162,"&lt;&gt;N"))=0,"",SUMIF('Rozpis zápasů'!$F$3:$F$162,$C67,'Rozpis zápasů'!$L$3:$L$219)+SUMIF('Rozpis zápasů'!$G$3:$G$162,$C67,'Rozpis zápasů'!$M$3:$M$219))</f>
        <v/>
      </c>
      <c r="X67" s="1542" t="str">
        <f>IF((COUNTIFS('Rozpis zápasů'!$F$3:$F$162,$C67,'Rozpis zápasů'!$E$3:$E$162,"&lt;&gt;N")+COUNTIFS('Rozpis zápasů'!$G$3:$G$162,$C67,'Rozpis zápasů'!$E$3:$E$162,"&lt;&gt;N"))=0,"",SUMIF('Rozpis zápasů'!$F$3:$F$162,$C67,'Rozpis zápasů'!$M$3:$M$219)+SUMIF('Rozpis zápasů'!$G$3:$G$162,$C67,'Rozpis zápasů'!$L$3:$L$219))</f>
        <v/>
      </c>
      <c r="Y67" s="1540" t="str">
        <f>IF((COUNTIFS('Rozpis zápasů'!$F$3:$F$162,$C67,'Rozpis zápasů'!$E$3:$E$162,"&lt;&gt;N")+COUNTIFS('Rozpis zápasů'!$G$3:$G$162,$C67,'Rozpis zápasů'!$E$3:$E$162,"&lt;&gt;N"))=0,"",SUMIF('Rozpis zápasů'!$F$3:$F$162,$C67,'Rozpis zápasů'!$H$3:$H$219)+SUMIF('Rozpis zápasů'!$G$3:$G$162,$C67,'Rozpis zápasů'!$I$3:$I$219))</f>
        <v/>
      </c>
      <c r="Z67" s="1541" t="str">
        <f>IF((COUNTIFS('Rozpis zápasů'!$F$3:$F$162,$C67,'Rozpis zápasů'!$E$3:$E$162,"&lt;&gt;N")+COUNTIFS('Rozpis zápasů'!$G$3:$G$162,$C67,'Rozpis zápasů'!$E$3:$E$162,"&lt;&gt;N"))=0,"",SUMIF('Rozpis zápasů'!$F$3:$F$162,$C67,'Rozpis zápasů'!$I$3:$I$219)+SUMIF('Rozpis zápasů'!$G$3:$G$162,$C67,'Rozpis zápasů'!$H$3:$H$219))</f>
        <v/>
      </c>
      <c r="AA67" s="1543" t="str">
        <f t="shared" si="5"/>
        <v/>
      </c>
      <c r="AB67" s="1685" t="str">
        <f>VLOOKUP($C67,Tabulka!$B$4:$Z$239,22,0)</f>
        <v/>
      </c>
      <c r="AC67" s="1686" t="str">
        <f t="shared" si="6"/>
        <v/>
      </c>
      <c r="AD67" s="1686" t="str">
        <f t="shared" si="7"/>
        <v/>
      </c>
      <c r="AE67" s="1686" t="str">
        <f t="shared" si="8"/>
        <v/>
      </c>
      <c r="AF67" s="1686" t="str">
        <f t="shared" si="9"/>
        <v/>
      </c>
      <c r="AG67" s="1686" t="str">
        <f t="shared" si="10"/>
        <v/>
      </c>
      <c r="AH67" s="1686" t="str">
        <f t="shared" ca="1" si="11"/>
        <v/>
      </c>
      <c r="AI67" s="1694" t="str">
        <f t="shared" ca="1" si="12"/>
        <v/>
      </c>
      <c r="AJ67" s="1693" t="str">
        <f t="shared" ca="1" si="13"/>
        <v/>
      </c>
      <c r="AK67" s="1690">
        <f t="shared" ca="1" si="14"/>
        <v>62</v>
      </c>
    </row>
    <row r="68" spans="1:37" x14ac:dyDescent="0.25">
      <c r="A68" s="414" t="str">
        <f ca="1">CONCATENATE(S68,"_",COUNTIF(S$4:S68,S68))</f>
        <v>x_18</v>
      </c>
      <c r="B68" s="414" t="str">
        <f ca="1">CONCATENATE(T68,"_",COUNTIF(T$4:T68,T68))</f>
        <v>x_18</v>
      </c>
      <c r="C68" s="1529">
        <v>88</v>
      </c>
      <c r="D68" s="1530"/>
      <c r="E68" s="1531"/>
      <c r="F68" s="1531"/>
      <c r="G68" s="1531" t="str">
        <f t="shared" si="4"/>
        <v/>
      </c>
      <c r="H68" s="1532" t="str">
        <f ca="1">IF((COUNTIFS('Rozpis zápasů'!$F$3:$F$214,$C68,'Rozpis zápasů'!$E$3:$E$214,"&lt;&gt;N")+COUNTIFS('Rozpis zápasů'!$G$3:$G$214,$C68,'Rozpis zápasů'!$E$3:$E$214,"&lt;&gt;N"))=0,"",COUNTIFS('Rozpis zápasů'!$F$3:$F$214,$C68,'Rozpis zápasů'!$E$3:$E$214,"&lt;&gt;N")+COUNTIFS('Rozpis zápasů'!$G$3:$G$214,$C68,'Rozpis zápasů'!$E$3:$E$214,"&lt;&gt;N"))</f>
        <v/>
      </c>
      <c r="I68" s="1532">
        <f ca="1">COUNTIF('Rozpis zápasů'!$F$163:$G$214,$C68)</f>
        <v>0</v>
      </c>
      <c r="J68" s="1532" t="str">
        <f ca="1">IF((COUNTIFS('Rozpis zápasů'!$F$3:$F$214,$C68,'Rozpis zápasů'!$E$3:$E$214,"&lt;&gt;N")+COUNTIFS('Rozpis zápasů'!$G$3:$G$214,$C68,'Rozpis zápasů'!$E$3:$E$214,"&lt;&gt;N"))=0,"",SUMIF('Rozpis zápasů'!$F$3:$F$214,$C68,'Rozpis zápasů'!$L$3:$L$219)+SUMIF('Rozpis zápasů'!$G$3:$G$214,$C68,'Rozpis zápasů'!$M$3:$M$219))</f>
        <v/>
      </c>
      <c r="K68" s="1533" t="str">
        <f ca="1">IF((COUNTIFS('Rozpis zápasů'!$F$3:$F$214,$C68,'Rozpis zápasů'!$E$3:$E$214,"&lt;&gt;N")+COUNTIFS('Rozpis zápasů'!$G$3:$G$214,$C68,'Rozpis zápasů'!$E$3:$E$214,"&lt;&gt;N"))=0,"",SUMIF('Rozpis zápasů'!$F$3:$F$214,$C68,'Rozpis zápasů'!$M$3:$M$219)+SUMIF('Rozpis zápasů'!$G$3:$G$214,$C68,'Rozpis zápasů'!$L$3:$L$219))</f>
        <v/>
      </c>
      <c r="L68" s="1534">
        <f ca="1">SUMIF('Rozpis zápasů'!$F$3:$F$214,$C68,'Rozpis zápasů'!$X$3:$X$214)+SUMIF('Rozpis zápasů'!$G$3:$G$214,$C68,'Rozpis zápasů'!$Y$3:$Y$214)</f>
        <v>0</v>
      </c>
      <c r="M68" s="1535">
        <f ca="1">SUMIF('Rozpis zápasů'!$G$3:$G$214,$C68,'Rozpis zápasů'!$X$3:$X$214)+SUMIF('Rozpis zápasů'!$F$3:$F$214,$C68,'Rozpis zápasů'!$Y$3:$Y$214)</f>
        <v>0</v>
      </c>
      <c r="N68" s="1536">
        <f ca="1">SUMIF('Rozpis zápasů'!$F$3:$F$214,$C68,'Rozpis zápasů'!$Z$3:$Z$214)+SUMIF('Rozpis zápasů'!$G$3:$G$214,$C68,'Rozpis zápasů'!$AA$3:$AA$214)</f>
        <v>0</v>
      </c>
      <c r="O68" s="1533">
        <f ca="1">SUMIF('Rozpis zápasů'!$G$3:$G$214,$C68,'Rozpis zápasů'!$Z$3:$Z$214)+SUMIF('Rozpis zápasů'!$F$3:$F$214,$C68,'Rozpis zápasů'!$AA$3:$AA$214)</f>
        <v>0</v>
      </c>
      <c r="P68" s="1537" t="str">
        <f t="shared" ca="1" si="15"/>
        <v/>
      </c>
      <c r="Q68" s="1537" t="str">
        <f t="shared" ca="1" si="16"/>
        <v/>
      </c>
      <c r="R68" s="1538" t="str">
        <f t="shared" ca="1" si="17"/>
        <v/>
      </c>
      <c r="S68" s="1539" t="str">
        <f t="shared" ref="S68:S99" ca="1" si="27">IF(P68="","x",RANK(P68,P$5:P$164,0))</f>
        <v>x</v>
      </c>
      <c r="T68" s="1535" t="str">
        <f t="shared" ref="T68:T99" ca="1" si="28">IF(Q68="","x",RANK(Q68,Q$5:Q$164,0))</f>
        <v>x</v>
      </c>
      <c r="U68" s="1533" t="str">
        <f t="shared" ref="U68:U99" ca="1" si="29">IF(R68="","x",RANK(R68,R$5:R$164,0))</f>
        <v>x</v>
      </c>
      <c r="V68" s="1540" t="str">
        <f>IF((COUNTIFS('Rozpis zápasů'!$F$3:$F$162,$C68,'Rozpis zápasů'!$E$3:$E$162,"&lt;&gt;N")+COUNTIFS('Rozpis zápasů'!$G$3:$G$162,$C68,'Rozpis zápasů'!$E$3:$E$162,"&lt;&gt;N"))=0,"",COUNTIFS('Rozpis zápasů'!$F$3:$F$162,$C68,'Rozpis zápasů'!$E$3:$E$162,"&lt;&gt;N")+COUNTIFS('Rozpis zápasů'!$G$3:$G$162,$C68,'Rozpis zápasů'!$E$3:$E$162,"&lt;&gt;N"))</f>
        <v/>
      </c>
      <c r="W68" s="1541" t="str">
        <f>IF((COUNTIFS('Rozpis zápasů'!$F$3:$F$162,$C68,'Rozpis zápasů'!$E$3:$E$162,"&lt;&gt;N")+COUNTIFS('Rozpis zápasů'!$G$3:$G$162,$C68,'Rozpis zápasů'!$E$3:$E$162,"&lt;&gt;N"))=0,"",SUMIF('Rozpis zápasů'!$F$3:$F$162,$C68,'Rozpis zápasů'!$L$3:$L$219)+SUMIF('Rozpis zápasů'!$G$3:$G$162,$C68,'Rozpis zápasů'!$M$3:$M$219))</f>
        <v/>
      </c>
      <c r="X68" s="1542" t="str">
        <f>IF((COUNTIFS('Rozpis zápasů'!$F$3:$F$162,$C68,'Rozpis zápasů'!$E$3:$E$162,"&lt;&gt;N")+COUNTIFS('Rozpis zápasů'!$G$3:$G$162,$C68,'Rozpis zápasů'!$E$3:$E$162,"&lt;&gt;N"))=0,"",SUMIF('Rozpis zápasů'!$F$3:$F$162,$C68,'Rozpis zápasů'!$M$3:$M$219)+SUMIF('Rozpis zápasů'!$G$3:$G$162,$C68,'Rozpis zápasů'!$L$3:$L$219))</f>
        <v/>
      </c>
      <c r="Y68" s="1540" t="str">
        <f>IF((COUNTIFS('Rozpis zápasů'!$F$3:$F$162,$C68,'Rozpis zápasů'!$E$3:$E$162,"&lt;&gt;N")+COUNTIFS('Rozpis zápasů'!$G$3:$G$162,$C68,'Rozpis zápasů'!$E$3:$E$162,"&lt;&gt;N"))=0,"",SUMIF('Rozpis zápasů'!$F$3:$F$162,$C68,'Rozpis zápasů'!$H$3:$H$219)+SUMIF('Rozpis zápasů'!$G$3:$G$162,$C68,'Rozpis zápasů'!$I$3:$I$219))</f>
        <v/>
      </c>
      <c r="Z68" s="1541" t="str">
        <f>IF((COUNTIFS('Rozpis zápasů'!$F$3:$F$162,$C68,'Rozpis zápasů'!$E$3:$E$162,"&lt;&gt;N")+COUNTIFS('Rozpis zápasů'!$G$3:$G$162,$C68,'Rozpis zápasů'!$E$3:$E$162,"&lt;&gt;N"))=0,"",SUMIF('Rozpis zápasů'!$F$3:$F$162,$C68,'Rozpis zápasů'!$I$3:$I$219)+SUMIF('Rozpis zápasů'!$G$3:$G$162,$C68,'Rozpis zápasů'!$H$3:$H$219))</f>
        <v/>
      </c>
      <c r="AA68" s="1543" t="str">
        <f t="shared" si="5"/>
        <v/>
      </c>
      <c r="AB68" s="1685" t="str">
        <f>VLOOKUP($C68,Tabulka!$B$4:$Z$239,22,0)</f>
        <v/>
      </c>
      <c r="AC68" s="1686" t="str">
        <f t="shared" si="6"/>
        <v/>
      </c>
      <c r="AD68" s="1686" t="str">
        <f t="shared" si="7"/>
        <v/>
      </c>
      <c r="AE68" s="1686" t="str">
        <f t="shared" si="8"/>
        <v/>
      </c>
      <c r="AF68" s="1686" t="str">
        <f t="shared" si="9"/>
        <v/>
      </c>
      <c r="AG68" s="1686" t="str">
        <f t="shared" si="10"/>
        <v/>
      </c>
      <c r="AH68" s="1686" t="str">
        <f t="shared" ca="1" si="11"/>
        <v/>
      </c>
      <c r="AI68" s="1694" t="str">
        <f t="shared" ca="1" si="12"/>
        <v/>
      </c>
      <c r="AJ68" s="1693" t="str">
        <f t="shared" ca="1" si="13"/>
        <v/>
      </c>
      <c r="AK68" s="1690">
        <f t="shared" ca="1" si="14"/>
        <v>62</v>
      </c>
    </row>
    <row r="69" spans="1:37" x14ac:dyDescent="0.25">
      <c r="A69" s="414" t="str">
        <f ca="1">CONCATENATE(S69,"_",COUNTIF(S$4:S69,S69))</f>
        <v>37_1</v>
      </c>
      <c r="B69" s="414" t="str">
        <f ca="1">CONCATENATE(T69,"_",COUNTIF(T$4:T69,T69))</f>
        <v>64_1</v>
      </c>
      <c r="C69" s="402">
        <v>91</v>
      </c>
      <c r="D69" s="360" t="s">
        <v>964</v>
      </c>
      <c r="E69" s="398" t="s">
        <v>844</v>
      </c>
      <c r="F69" s="398" t="s">
        <v>850</v>
      </c>
      <c r="G69" s="398" t="str">
        <f t="shared" si="4"/>
        <v>Pechatý/ 
Holub</v>
      </c>
      <c r="H69" s="368">
        <f ca="1">IF((COUNTIFS('Rozpis zápasů'!$F$3:$F$214,$C69,'Rozpis zápasů'!$E$3:$E$214,"&lt;&gt;N")+COUNTIFS('Rozpis zápasů'!$G$3:$G$214,$C69,'Rozpis zápasů'!$E$3:$E$214,"&lt;&gt;N"))=0,"",COUNTIFS('Rozpis zápasů'!$F$3:$F$214,$C69,'Rozpis zápasů'!$E$3:$E$214,"&lt;&gt;N")+COUNTIFS('Rozpis zápasů'!$G$3:$G$214,$C69,'Rozpis zápasů'!$E$3:$E$214,"&lt;&gt;N"))</f>
        <v>4</v>
      </c>
      <c r="I69" s="368">
        <f ca="1">COUNTIF('Rozpis zápasů'!$F$163:$G$214,$C69)</f>
        <v>0</v>
      </c>
      <c r="J69" s="368">
        <f ca="1">IF((COUNTIFS('Rozpis zápasů'!$F$3:$F$214,$C69,'Rozpis zápasů'!$E$3:$E$214,"&lt;&gt;N")+COUNTIFS('Rozpis zápasů'!$G$3:$G$214,$C69,'Rozpis zápasů'!$E$3:$E$214,"&lt;&gt;N"))=0,"",SUMIF('Rozpis zápasů'!$F$3:$F$214,$C69,'Rozpis zápasů'!$L$3:$L$219)+SUMIF('Rozpis zápasů'!$G$3:$G$214,$C69,'Rozpis zápasů'!$M$3:$M$219))</f>
        <v>0</v>
      </c>
      <c r="K69" s="393">
        <f ca="1">IF((COUNTIFS('Rozpis zápasů'!$F$3:$F$214,$C69,'Rozpis zápasů'!$E$3:$E$214,"&lt;&gt;N")+COUNTIFS('Rozpis zápasů'!$G$3:$G$214,$C69,'Rozpis zápasů'!$E$3:$E$214,"&lt;&gt;N"))=0,"",SUMIF('Rozpis zápasů'!$F$3:$F$214,$C69,'Rozpis zápasů'!$M$3:$M$219)+SUMIF('Rozpis zápasů'!$G$3:$G$214,$C69,'Rozpis zápasů'!$L$3:$L$219))</f>
        <v>4</v>
      </c>
      <c r="L69" s="392">
        <f ca="1">SUMIF('Rozpis zápasů'!$F$3:$F$214,$C69,'Rozpis zápasů'!$X$3:$X$214)+SUMIF('Rozpis zápasů'!$G$3:$G$214,$C69,'Rozpis zápasů'!$Y$3:$Y$214)</f>
        <v>21</v>
      </c>
      <c r="M69" s="397">
        <f ca="1">SUMIF('Rozpis zápasů'!$G$3:$G$214,$C69,'Rozpis zápasů'!$X$3:$X$214)+SUMIF('Rozpis zápasů'!$F$3:$F$214,$C69,'Rozpis zápasů'!$Y$3:$Y$214)</f>
        <v>30</v>
      </c>
      <c r="N69" s="732">
        <f ca="1">SUMIF('Rozpis zápasů'!$F$3:$F$214,$C69,'Rozpis zápasů'!$Z$3:$Z$214)+SUMIF('Rozpis zápasů'!$G$3:$G$214,$C69,'Rozpis zápasů'!$AA$3:$AA$214)</f>
        <v>58</v>
      </c>
      <c r="O69" s="393">
        <f ca="1">SUMIF('Rozpis zápasů'!$G$3:$G$214,$C69,'Rozpis zápasů'!$Z$3:$Z$214)+SUMIF('Rozpis zápasů'!$F$3:$F$214,$C69,'Rozpis zápasů'!$AA$3:$AA$214)</f>
        <v>60</v>
      </c>
      <c r="P69" s="367">
        <f ca="1">IFERROR(L69/$N69,"")</f>
        <v>0.36206896551724138</v>
      </c>
      <c r="Q69" s="367">
        <f ca="1">IFERROR((O69-M69)/$O69,"")</f>
        <v>0.5</v>
      </c>
      <c r="R69" s="602">
        <f ca="1">IFERROR((L69+(O69-M69))/(N69+O69),"")</f>
        <v>0.43220338983050849</v>
      </c>
      <c r="S69" s="604">
        <f t="shared" ca="1" si="27"/>
        <v>37</v>
      </c>
      <c r="T69" s="397">
        <f t="shared" ca="1" si="28"/>
        <v>64</v>
      </c>
      <c r="U69" s="393">
        <f t="shared" ca="1" si="29"/>
        <v>52</v>
      </c>
      <c r="V69" s="1523">
        <f>IF((COUNTIFS('Rozpis zápasů'!$F$3:$F$162,$C69,'Rozpis zápasů'!$E$3:$E$162,"&lt;&gt;N")+COUNTIFS('Rozpis zápasů'!$G$3:$G$162,$C69,'Rozpis zápasů'!$E$3:$E$162,"&lt;&gt;N"))=0,"",COUNTIFS('Rozpis zápasů'!$F$3:$F$162,$C69,'Rozpis zápasů'!$E$3:$E$162,"&lt;&gt;N")+COUNTIFS('Rozpis zápasů'!$G$3:$G$162,$C69,'Rozpis zápasů'!$E$3:$E$162,"&lt;&gt;N"))</f>
        <v>4</v>
      </c>
      <c r="W69" s="1524">
        <f>IF((COUNTIFS('Rozpis zápasů'!$F$3:$F$162,$C69,'Rozpis zápasů'!$E$3:$E$162,"&lt;&gt;N")+COUNTIFS('Rozpis zápasů'!$G$3:$G$162,$C69,'Rozpis zápasů'!$E$3:$E$162,"&lt;&gt;N"))=0,"",SUMIF('Rozpis zápasů'!$F$3:$F$162,$C69,'Rozpis zápasů'!$L$3:$L$219)+SUMIF('Rozpis zápasů'!$G$3:$G$162,$C69,'Rozpis zápasů'!$M$3:$M$219))</f>
        <v>0</v>
      </c>
      <c r="X69" s="1525">
        <f>IF((COUNTIFS('Rozpis zápasů'!$F$3:$F$162,$C69,'Rozpis zápasů'!$E$3:$E$162,"&lt;&gt;N")+COUNTIFS('Rozpis zápasů'!$G$3:$G$162,$C69,'Rozpis zápasů'!$E$3:$E$162,"&lt;&gt;N"))=0,"",SUMIF('Rozpis zápasů'!$F$3:$F$162,$C69,'Rozpis zápasů'!$M$3:$M$219)+SUMIF('Rozpis zápasů'!$G$3:$G$162,$C69,'Rozpis zápasů'!$L$3:$L$219))</f>
        <v>4</v>
      </c>
      <c r="Y69" s="1523">
        <f>IF((COUNTIFS('Rozpis zápasů'!$F$3:$F$162,$C69,'Rozpis zápasů'!$E$3:$E$162,"&lt;&gt;N")+COUNTIFS('Rozpis zápasů'!$G$3:$G$162,$C69,'Rozpis zápasů'!$E$3:$E$162,"&lt;&gt;N"))=0,"",SUMIF('Rozpis zápasů'!$F$3:$F$162,$C69,'Rozpis zápasů'!$H$3:$H$219)+SUMIF('Rozpis zápasů'!$G$3:$G$162,$C69,'Rozpis zápasů'!$I$3:$I$219))</f>
        <v>3</v>
      </c>
      <c r="Z69" s="1524">
        <f>IF((COUNTIFS('Rozpis zápasů'!$F$3:$F$162,$C69,'Rozpis zápasů'!$E$3:$E$162,"&lt;&gt;N")+COUNTIFS('Rozpis zápasů'!$G$3:$G$162,$C69,'Rozpis zápasů'!$E$3:$E$162,"&lt;&gt;N"))=0,"",SUMIF('Rozpis zápasů'!$F$3:$F$162,$C69,'Rozpis zápasů'!$I$3:$I$219)+SUMIF('Rozpis zápasů'!$G$3:$G$162,$C69,'Rozpis zápasů'!$H$3:$H$219))</f>
        <v>8</v>
      </c>
      <c r="AA69" s="1526">
        <f t="shared" si="5"/>
        <v>-5</v>
      </c>
      <c r="AB69" s="661">
        <f ca="1">VLOOKUP($C69,Tabulka!$B$4:$Z$239,22,0)</f>
        <v>5</v>
      </c>
      <c r="AC69" s="739">
        <f t="shared" si="6"/>
        <v>57</v>
      </c>
      <c r="AD69" s="739">
        <f t="shared" si="7"/>
        <v>6</v>
      </c>
      <c r="AE69" s="739">
        <f t="shared" si="8"/>
        <v>49</v>
      </c>
      <c r="AF69" s="739">
        <f t="shared" si="9"/>
        <v>9</v>
      </c>
      <c r="AG69" s="739">
        <f t="shared" si="10"/>
        <v>51</v>
      </c>
      <c r="AH69" s="739">
        <f t="shared" ca="1" si="11"/>
        <v>47</v>
      </c>
      <c r="AI69" s="1688">
        <f t="shared" ca="1" si="12"/>
        <v>5575147</v>
      </c>
      <c r="AJ69" s="1692">
        <f t="shared" ca="1" si="13"/>
        <v>56</v>
      </c>
      <c r="AK69" s="1604">
        <f t="shared" ca="1" si="14"/>
        <v>1</v>
      </c>
    </row>
    <row r="70" spans="1:37" x14ac:dyDescent="0.25">
      <c r="A70" s="414" t="str">
        <f ca="1">CONCATENATE(S70,"_",COUNTIF(S$4:S70,S70))</f>
        <v>33_1</v>
      </c>
      <c r="B70" s="414" t="str">
        <f ca="1">CONCATENATE(T70,"_",COUNTIF(T$4:T70,T70))</f>
        <v>21_1</v>
      </c>
      <c r="C70" s="402">
        <v>92</v>
      </c>
      <c r="D70" s="360" t="s">
        <v>823</v>
      </c>
      <c r="E70" s="398" t="s">
        <v>824</v>
      </c>
      <c r="F70" s="398" t="s">
        <v>825</v>
      </c>
      <c r="G70" s="398" t="str">
        <f t="shared" ref="G70:G133" si="30">IF(D70="","",CONCATENATE(LEFT(D70,SEARCH(" ",D70,1)-1),"/ ",CHAR(10),LEFT(E70,SEARCH(" ",E70,1)-1)))</f>
        <v>Král/ 
Barna</v>
      </c>
      <c r="H70" s="368">
        <f ca="1">IF((COUNTIFS('Rozpis zápasů'!$F$3:$F$214,$C70,'Rozpis zápasů'!$E$3:$E$214,"&lt;&gt;N")+COUNTIFS('Rozpis zápasů'!$G$3:$G$214,$C70,'Rozpis zápasů'!$E$3:$E$214,"&lt;&gt;N"))=0,"",COUNTIFS('Rozpis zápasů'!$F$3:$F$214,$C70,'Rozpis zápasů'!$E$3:$E$214,"&lt;&gt;N")+COUNTIFS('Rozpis zápasů'!$G$3:$G$214,$C70,'Rozpis zápasů'!$E$3:$E$214,"&lt;&gt;N"))</f>
        <v>6</v>
      </c>
      <c r="I70" s="368">
        <f ca="1">COUNTIF('Rozpis zápasů'!$F$163:$G$214,$C70)</f>
        <v>2</v>
      </c>
      <c r="J70" s="368">
        <f ca="1">IF((COUNTIFS('Rozpis zápasů'!$F$3:$F$214,$C70,'Rozpis zápasů'!$E$3:$E$214,"&lt;&gt;N")+COUNTIFS('Rozpis zápasů'!$G$3:$G$214,$C70,'Rozpis zápasů'!$E$3:$E$214,"&lt;&gt;N"))=0,"",SUMIF('Rozpis zápasů'!$F$3:$F$214,$C70,'Rozpis zápasů'!$L$3:$L$219)+SUMIF('Rozpis zápasů'!$G$3:$G$214,$C70,'Rozpis zápasů'!$M$3:$M$219))</f>
        <v>4</v>
      </c>
      <c r="K70" s="393">
        <f ca="1">IF((COUNTIFS('Rozpis zápasů'!$F$3:$F$214,$C70,'Rozpis zápasů'!$E$3:$E$214,"&lt;&gt;N")+COUNTIFS('Rozpis zápasů'!$G$3:$G$214,$C70,'Rozpis zápasů'!$E$3:$E$214,"&lt;&gt;N"))=0,"",SUMIF('Rozpis zápasů'!$F$3:$F$214,$C70,'Rozpis zápasů'!$M$3:$M$219)+SUMIF('Rozpis zápasů'!$G$3:$G$214,$C70,'Rozpis zápasů'!$L$3:$L$219))</f>
        <v>2</v>
      </c>
      <c r="L70" s="392">
        <f ca="1">SUMIF('Rozpis zápasů'!$F$3:$F$214,$C70,'Rozpis zápasů'!$X$3:$X$214)+SUMIF('Rozpis zápasů'!$G$3:$G$214,$C70,'Rozpis zápasů'!$Y$3:$Y$214)</f>
        <v>29</v>
      </c>
      <c r="M70" s="397">
        <f ca="1">SUMIF('Rozpis zápasů'!$G$3:$G$214,$C70,'Rozpis zápasů'!$X$3:$X$214)+SUMIF('Rozpis zápasů'!$F$3:$F$214,$C70,'Rozpis zápasů'!$Y$3:$Y$214)</f>
        <v>27</v>
      </c>
      <c r="N70" s="732">
        <f ca="1">SUMIF('Rozpis zápasů'!$F$3:$F$214,$C70,'Rozpis zápasů'!$Z$3:$Z$214)+SUMIF('Rozpis zápasů'!$G$3:$G$214,$C70,'Rozpis zápasů'!$AA$3:$AA$214)</f>
        <v>74</v>
      </c>
      <c r="O70" s="393">
        <f ca="1">SUMIF('Rozpis zápasů'!$G$3:$G$214,$C70,'Rozpis zápasů'!$Z$3:$Z$214)+SUMIF('Rozpis zápasů'!$F$3:$F$214,$C70,'Rozpis zápasů'!$AA$3:$AA$214)</f>
        <v>77</v>
      </c>
      <c r="P70" s="367">
        <f t="shared" ref="P70:P163" ca="1" si="31">IFERROR(L70/$N70,"")</f>
        <v>0.39189189189189189</v>
      </c>
      <c r="Q70" s="367">
        <f t="shared" ref="Q70:Q163" ca="1" si="32">IFERROR((O70-M70)/$O70,"")</f>
        <v>0.64935064935064934</v>
      </c>
      <c r="R70" s="602">
        <f t="shared" ref="R70:R163" ca="1" si="33">IFERROR((L70+(O70-M70))/(N70+O70),"")</f>
        <v>0.52317880794701987</v>
      </c>
      <c r="S70" s="604">
        <f t="shared" ca="1" si="27"/>
        <v>33</v>
      </c>
      <c r="T70" s="397">
        <f t="shared" ca="1" si="28"/>
        <v>21</v>
      </c>
      <c r="U70" s="393">
        <f t="shared" ca="1" si="29"/>
        <v>27</v>
      </c>
      <c r="V70" s="1523">
        <f>IF((COUNTIFS('Rozpis zápasů'!$F$3:$F$162,$C70,'Rozpis zápasů'!$E$3:$E$162,"&lt;&gt;N")+COUNTIFS('Rozpis zápasů'!$G$3:$G$162,$C70,'Rozpis zápasů'!$E$3:$E$162,"&lt;&gt;N"))=0,"",COUNTIFS('Rozpis zápasů'!$F$3:$F$162,$C70,'Rozpis zápasů'!$E$3:$E$162,"&lt;&gt;N")+COUNTIFS('Rozpis zápasů'!$G$3:$G$162,$C70,'Rozpis zápasů'!$E$3:$E$162,"&lt;&gt;N"))</f>
        <v>4</v>
      </c>
      <c r="W70" s="1524">
        <f>IF((COUNTIFS('Rozpis zápasů'!$F$3:$F$162,$C70,'Rozpis zápasů'!$E$3:$E$162,"&lt;&gt;N")+COUNTIFS('Rozpis zápasů'!$G$3:$G$162,$C70,'Rozpis zápasů'!$E$3:$E$162,"&lt;&gt;N"))=0,"",SUMIF('Rozpis zápasů'!$F$3:$F$162,$C70,'Rozpis zápasů'!$L$3:$L$219)+SUMIF('Rozpis zápasů'!$G$3:$G$162,$C70,'Rozpis zápasů'!$M$3:$M$219))</f>
        <v>3</v>
      </c>
      <c r="X70" s="1525">
        <f>IF((COUNTIFS('Rozpis zápasů'!$F$3:$F$162,$C70,'Rozpis zápasů'!$E$3:$E$162,"&lt;&gt;N")+COUNTIFS('Rozpis zápasů'!$G$3:$G$162,$C70,'Rozpis zápasů'!$E$3:$E$162,"&lt;&gt;N"))=0,"",SUMIF('Rozpis zápasů'!$F$3:$F$162,$C70,'Rozpis zápasů'!$M$3:$M$219)+SUMIF('Rozpis zápasů'!$G$3:$G$162,$C70,'Rozpis zápasů'!$L$3:$L$219))</f>
        <v>1</v>
      </c>
      <c r="Y70" s="1523">
        <f>IF((COUNTIFS('Rozpis zápasů'!$F$3:$F$162,$C70,'Rozpis zápasů'!$E$3:$E$162,"&lt;&gt;N")+COUNTIFS('Rozpis zápasů'!$G$3:$G$162,$C70,'Rozpis zápasů'!$E$3:$E$162,"&lt;&gt;N"))=0,"",SUMIF('Rozpis zápasů'!$F$3:$F$162,$C70,'Rozpis zápasů'!$H$3:$H$219)+SUMIF('Rozpis zápasů'!$G$3:$G$162,$C70,'Rozpis zápasů'!$I$3:$I$219))</f>
        <v>6</v>
      </c>
      <c r="Z70" s="1524">
        <f>IF((COUNTIFS('Rozpis zápasů'!$F$3:$F$162,$C70,'Rozpis zápasů'!$E$3:$E$162,"&lt;&gt;N")+COUNTIFS('Rozpis zápasů'!$G$3:$G$162,$C70,'Rozpis zápasů'!$E$3:$E$162,"&lt;&gt;N"))=0,"",SUMIF('Rozpis zápasů'!$F$3:$F$162,$C70,'Rozpis zápasů'!$I$3:$I$219)+SUMIF('Rozpis zápasů'!$G$3:$G$162,$C70,'Rozpis zápasů'!$H$3:$H$219))</f>
        <v>5</v>
      </c>
      <c r="AA70" s="1526">
        <f t="shared" ref="AA70:AA132" si="34">IFERROR(Y70-Z70,"")</f>
        <v>1</v>
      </c>
      <c r="AB70" s="661">
        <f ca="1">VLOOKUP($C70,Tabulka!$B$4:$Z$239,22,0)</f>
        <v>3</v>
      </c>
      <c r="AC70" s="739">
        <f t="shared" ref="AC70:AC132" si="35">IFERROR(RANK(W70,W$5:W$132,0),"")</f>
        <v>16</v>
      </c>
      <c r="AD70" s="739">
        <f t="shared" ref="AD70:AD132" si="36">IFERROR(RANK(X70,X$5:X$132,0),"")</f>
        <v>42</v>
      </c>
      <c r="AE70" s="739">
        <f t="shared" ref="AE70:AE132" si="37">IFERROR(RANK(Y70,Y$5:Y$132,0),"")</f>
        <v>27</v>
      </c>
      <c r="AF70" s="739">
        <f t="shared" ref="AF70:AF132" si="38">IFERROR(RANK(Z70,Z$5:Z$132,0),"")</f>
        <v>34</v>
      </c>
      <c r="AG70" s="739">
        <f t="shared" ref="AG70:AG132" si="39">IFERROR(RANK(AA70,AA$5:AA$132,0),"")</f>
        <v>28</v>
      </c>
      <c r="AH70" s="739">
        <f t="shared" ref="AH70:AH132" ca="1" si="40">IFERROR(RANK(R70,R$5:R$132,0),"")</f>
        <v>26</v>
      </c>
      <c r="AI70" s="1688">
        <f t="shared" ref="AI70:AI132" ca="1" si="41">IFERROR(SUM(AB70*AB$2,AC70*AC$2,AD70*AD$2,AE70*AE$2,AF70*AF$2,AG70*AG$2,AH70*AH$2),"")</f>
        <v>3162826</v>
      </c>
      <c r="AJ70" s="1692">
        <f t="shared" ref="AJ70:AJ132" ca="1" si="42">IFERROR(RANK(AI70,$AI$5:$AI$132,1),"")</f>
        <v>29</v>
      </c>
      <c r="AK70" s="1604">
        <f t="shared" ref="AK70:AK132" ca="1" si="43">COUNTIF($AI$5:$AI$132,AI70)</f>
        <v>1</v>
      </c>
    </row>
    <row r="71" spans="1:37" x14ac:dyDescent="0.25">
      <c r="A71" s="414" t="str">
        <f ca="1">CONCATENATE(S71,"_",COUNTIF(S$4:S71,S71))</f>
        <v>2_1</v>
      </c>
      <c r="B71" s="414" t="str">
        <f ca="1">CONCATENATE(T71,"_",COUNTIF(T$4:T71,T71))</f>
        <v>48_1</v>
      </c>
      <c r="C71" s="402">
        <v>93</v>
      </c>
      <c r="D71" s="360" t="s">
        <v>965</v>
      </c>
      <c r="E71" s="398" t="s">
        <v>966</v>
      </c>
      <c r="F71" s="398" t="s">
        <v>967</v>
      </c>
      <c r="G71" s="398" t="str">
        <f t="shared" si="30"/>
        <v>Černý/ 
Novotný</v>
      </c>
      <c r="H71" s="368">
        <f ca="1">IF((COUNTIFS('Rozpis zápasů'!$F$3:$F$214,$C71,'Rozpis zápasů'!$E$3:$E$214,"&lt;&gt;N")+COUNTIFS('Rozpis zápasů'!$G$3:$G$214,$C71,'Rozpis zápasů'!$E$3:$E$214,"&lt;&gt;N"))=0,"",COUNTIFS('Rozpis zápasů'!$F$3:$F$214,$C71,'Rozpis zápasů'!$E$3:$E$214,"&lt;&gt;N")+COUNTIFS('Rozpis zápasů'!$G$3:$G$214,$C71,'Rozpis zápasů'!$E$3:$E$214,"&lt;&gt;N"))</f>
        <v>7</v>
      </c>
      <c r="I71" s="368">
        <f ca="1">COUNTIF('Rozpis zápasů'!$F$163:$G$214,$C71)</f>
        <v>3</v>
      </c>
      <c r="J71" s="368">
        <f ca="1">IF((COUNTIFS('Rozpis zápasů'!$F$3:$F$214,$C71,'Rozpis zápasů'!$E$3:$E$214,"&lt;&gt;N")+COUNTIFS('Rozpis zápasů'!$G$3:$G$214,$C71,'Rozpis zápasů'!$E$3:$E$214,"&lt;&gt;N"))=0,"",SUMIF('Rozpis zápasů'!$F$3:$F$214,$C71,'Rozpis zápasů'!$L$3:$L$219)+SUMIF('Rozpis zápasů'!$G$3:$G$214,$C71,'Rozpis zápasů'!$M$3:$M$219))</f>
        <v>5</v>
      </c>
      <c r="K71" s="393">
        <f ca="1">IF((COUNTIFS('Rozpis zápasů'!$F$3:$F$214,$C71,'Rozpis zápasů'!$E$3:$E$214,"&lt;&gt;N")+COUNTIFS('Rozpis zápasů'!$G$3:$G$214,$C71,'Rozpis zápasů'!$E$3:$E$214,"&lt;&gt;N"))=0,"",SUMIF('Rozpis zápasů'!$F$3:$F$214,$C71,'Rozpis zápasů'!$M$3:$M$219)+SUMIF('Rozpis zápasů'!$G$3:$G$214,$C71,'Rozpis zápasů'!$L$3:$L$219))</f>
        <v>2</v>
      </c>
      <c r="L71" s="392">
        <f ca="1">SUMIF('Rozpis zápasů'!$F$3:$F$214,$C71,'Rozpis zápasů'!$X$3:$X$214)+SUMIF('Rozpis zápasů'!$G$3:$G$214,$C71,'Rozpis zápasů'!$Y$3:$Y$214)</f>
        <v>51</v>
      </c>
      <c r="M71" s="397">
        <f ca="1">SUMIF('Rozpis zápasů'!$G$3:$G$214,$C71,'Rozpis zápasů'!$X$3:$X$214)+SUMIF('Rozpis zápasů'!$F$3:$F$214,$C71,'Rozpis zápasů'!$Y$3:$Y$214)</f>
        <v>36</v>
      </c>
      <c r="N71" s="732">
        <f ca="1">SUMIF('Rozpis zápasů'!$F$3:$F$214,$C71,'Rozpis zápasů'!$Z$3:$Z$214)+SUMIF('Rozpis zápasů'!$G$3:$G$214,$C71,'Rozpis zápasů'!$AA$3:$AA$214)</f>
        <v>86</v>
      </c>
      <c r="O71" s="393">
        <f ca="1">SUMIF('Rozpis zápasů'!$G$3:$G$214,$C71,'Rozpis zápasů'!$Z$3:$Z$214)+SUMIF('Rozpis zápasů'!$F$3:$F$214,$C71,'Rozpis zápasů'!$AA$3:$AA$214)</f>
        <v>82</v>
      </c>
      <c r="P71" s="367">
        <f t="shared" ca="1" si="31"/>
        <v>0.59302325581395354</v>
      </c>
      <c r="Q71" s="367">
        <f t="shared" ca="1" si="32"/>
        <v>0.56097560975609762</v>
      </c>
      <c r="R71" s="602">
        <f t="shared" ca="1" si="33"/>
        <v>0.57738095238095233</v>
      </c>
      <c r="S71" s="604">
        <f t="shared" ca="1" si="27"/>
        <v>2</v>
      </c>
      <c r="T71" s="397">
        <f t="shared" ca="1" si="28"/>
        <v>48</v>
      </c>
      <c r="U71" s="393">
        <f t="shared" ca="1" si="29"/>
        <v>12</v>
      </c>
      <c r="V71" s="1523">
        <f>IF((COUNTIFS('Rozpis zápasů'!$F$3:$F$162,$C71,'Rozpis zápasů'!$E$3:$E$162,"&lt;&gt;N")+COUNTIFS('Rozpis zápasů'!$G$3:$G$162,$C71,'Rozpis zápasů'!$E$3:$E$162,"&lt;&gt;N"))=0,"",COUNTIFS('Rozpis zápasů'!$F$3:$F$162,$C71,'Rozpis zápasů'!$E$3:$E$162,"&lt;&gt;N")+COUNTIFS('Rozpis zápasů'!$G$3:$G$162,$C71,'Rozpis zápasů'!$E$3:$E$162,"&lt;&gt;N"))</f>
        <v>4</v>
      </c>
      <c r="W71" s="1524">
        <f>IF((COUNTIFS('Rozpis zápasů'!$F$3:$F$162,$C71,'Rozpis zápasů'!$E$3:$E$162,"&lt;&gt;N")+COUNTIFS('Rozpis zápasů'!$G$3:$G$162,$C71,'Rozpis zápasů'!$E$3:$E$162,"&lt;&gt;N"))=0,"",SUMIF('Rozpis zápasů'!$F$3:$F$162,$C71,'Rozpis zápasů'!$L$3:$L$219)+SUMIF('Rozpis zápasů'!$G$3:$G$162,$C71,'Rozpis zápasů'!$M$3:$M$219))</f>
        <v>3</v>
      </c>
      <c r="X71" s="1525">
        <f>IF((COUNTIFS('Rozpis zápasů'!$F$3:$F$162,$C71,'Rozpis zápasů'!$E$3:$E$162,"&lt;&gt;N")+COUNTIFS('Rozpis zápasů'!$G$3:$G$162,$C71,'Rozpis zápasů'!$E$3:$E$162,"&lt;&gt;N"))=0,"",SUMIF('Rozpis zápasů'!$F$3:$F$162,$C71,'Rozpis zápasů'!$M$3:$M$219)+SUMIF('Rozpis zápasů'!$G$3:$G$162,$C71,'Rozpis zápasů'!$L$3:$L$219))</f>
        <v>1</v>
      </c>
      <c r="Y71" s="1523">
        <f>IF((COUNTIFS('Rozpis zápasů'!$F$3:$F$162,$C71,'Rozpis zápasů'!$E$3:$E$162,"&lt;&gt;N")+COUNTIFS('Rozpis zápasů'!$G$3:$G$162,$C71,'Rozpis zápasů'!$E$3:$E$162,"&lt;&gt;N"))=0,"",SUMIF('Rozpis zápasů'!$F$3:$F$162,$C71,'Rozpis zápasů'!$H$3:$H$219)+SUMIF('Rozpis zápasů'!$G$3:$G$162,$C71,'Rozpis zápasů'!$I$3:$I$219))</f>
        <v>7</v>
      </c>
      <c r="Z71" s="1524">
        <f>IF((COUNTIFS('Rozpis zápasů'!$F$3:$F$162,$C71,'Rozpis zápasů'!$E$3:$E$162,"&lt;&gt;N")+COUNTIFS('Rozpis zápasů'!$G$3:$G$162,$C71,'Rozpis zápasů'!$E$3:$E$162,"&lt;&gt;N"))=0,"",SUMIF('Rozpis zápasů'!$F$3:$F$162,$C71,'Rozpis zápasů'!$I$3:$I$219)+SUMIF('Rozpis zápasů'!$G$3:$G$162,$C71,'Rozpis zápasů'!$H$3:$H$219))</f>
        <v>4</v>
      </c>
      <c r="AA71" s="1526">
        <f t="shared" si="34"/>
        <v>3</v>
      </c>
      <c r="AB71" s="661">
        <f ca="1">VLOOKUP($C71,Tabulka!$B$4:$Z$239,22,0)</f>
        <v>1</v>
      </c>
      <c r="AC71" s="739">
        <f t="shared" si="35"/>
        <v>16</v>
      </c>
      <c r="AD71" s="739">
        <f t="shared" si="36"/>
        <v>42</v>
      </c>
      <c r="AE71" s="739">
        <f t="shared" si="37"/>
        <v>17</v>
      </c>
      <c r="AF71" s="739">
        <f t="shared" si="38"/>
        <v>40</v>
      </c>
      <c r="AG71" s="739">
        <f t="shared" si="39"/>
        <v>20</v>
      </c>
      <c r="AH71" s="739">
        <f t="shared" ca="1" si="40"/>
        <v>11</v>
      </c>
      <c r="AI71" s="1688">
        <f t="shared" ca="1" si="41"/>
        <v>1162011</v>
      </c>
      <c r="AJ71" s="1692">
        <f t="shared" ca="1" si="42"/>
        <v>12</v>
      </c>
      <c r="AK71" s="1604">
        <f t="shared" ca="1" si="43"/>
        <v>1</v>
      </c>
    </row>
    <row r="72" spans="1:37" x14ac:dyDescent="0.25">
      <c r="A72" s="414" t="str">
        <f ca="1">CONCATENATE(S72,"_",COUNTIF(S$4:S72,S72))</f>
        <v>28_1</v>
      </c>
      <c r="B72" s="414" t="str">
        <f ca="1">CONCATENATE(T72,"_",COUNTIF(T$4:T72,T72))</f>
        <v>42_1</v>
      </c>
      <c r="C72" s="402">
        <v>94</v>
      </c>
      <c r="D72" s="360" t="s">
        <v>968</v>
      </c>
      <c r="E72" s="398" t="s">
        <v>969</v>
      </c>
      <c r="F72" s="398" t="s">
        <v>821</v>
      </c>
      <c r="G72" s="398" t="str">
        <f t="shared" si="30"/>
        <v>Kühnel/ 
Černý</v>
      </c>
      <c r="H72" s="368">
        <f ca="1">IF((COUNTIFS('Rozpis zápasů'!$F$3:$F$214,$C72,'Rozpis zápasů'!$E$3:$E$214,"&lt;&gt;N")+COUNTIFS('Rozpis zápasů'!$G$3:$G$214,$C72,'Rozpis zápasů'!$E$3:$E$214,"&lt;&gt;N"))=0,"",COUNTIFS('Rozpis zápasů'!$F$3:$F$214,$C72,'Rozpis zápasů'!$E$3:$E$214,"&lt;&gt;N")+COUNTIFS('Rozpis zápasů'!$G$3:$G$214,$C72,'Rozpis zápasů'!$E$3:$E$214,"&lt;&gt;N"))</f>
        <v>7</v>
      </c>
      <c r="I72" s="368">
        <f ca="1">COUNTIF('Rozpis zápasů'!$F$163:$G$214,$C72)</f>
        <v>3</v>
      </c>
      <c r="J72" s="368">
        <f ca="1">IF((COUNTIFS('Rozpis zápasů'!$F$3:$F$214,$C72,'Rozpis zápasů'!$E$3:$E$214,"&lt;&gt;N")+COUNTIFS('Rozpis zápasů'!$G$3:$G$214,$C72,'Rozpis zápasů'!$E$3:$E$214,"&lt;&gt;N"))=0,"",SUMIF('Rozpis zápasů'!$F$3:$F$214,$C72,'Rozpis zápasů'!$L$3:$L$219)+SUMIF('Rozpis zápasů'!$G$3:$G$214,$C72,'Rozpis zápasů'!$M$3:$M$219))</f>
        <v>5</v>
      </c>
      <c r="K72" s="393">
        <f ca="1">IF((COUNTIFS('Rozpis zápasů'!$F$3:$F$214,$C72,'Rozpis zápasů'!$E$3:$E$214,"&lt;&gt;N")+COUNTIFS('Rozpis zápasů'!$G$3:$G$214,$C72,'Rozpis zápasů'!$E$3:$E$214,"&lt;&gt;N"))=0,"",SUMIF('Rozpis zápasů'!$F$3:$F$214,$C72,'Rozpis zápasů'!$M$3:$M$219)+SUMIF('Rozpis zápasů'!$G$3:$G$214,$C72,'Rozpis zápasů'!$L$3:$L$219))</f>
        <v>2</v>
      </c>
      <c r="L72" s="392">
        <f ca="1">SUMIF('Rozpis zápasů'!$F$3:$F$214,$C72,'Rozpis zápasů'!$X$3:$X$214)+SUMIF('Rozpis zápasů'!$G$3:$G$214,$C72,'Rozpis zápasů'!$Y$3:$Y$214)</f>
        <v>38</v>
      </c>
      <c r="M72" s="397">
        <f ca="1">SUMIF('Rozpis zápasů'!$G$3:$G$214,$C72,'Rozpis zápasů'!$X$3:$X$214)+SUMIF('Rozpis zápasů'!$F$3:$F$214,$C72,'Rozpis zápasů'!$Y$3:$Y$214)</f>
        <v>40</v>
      </c>
      <c r="N72" s="732">
        <f ca="1">SUMIF('Rozpis zápasů'!$F$3:$F$214,$C72,'Rozpis zápasů'!$Z$3:$Z$214)+SUMIF('Rozpis zápasů'!$G$3:$G$214,$C72,'Rozpis zápasů'!$AA$3:$AA$214)</f>
        <v>90</v>
      </c>
      <c r="O72" s="393">
        <f ca="1">SUMIF('Rozpis zápasů'!$G$3:$G$214,$C72,'Rozpis zápasů'!$Z$3:$Z$214)+SUMIF('Rozpis zápasů'!$F$3:$F$214,$C72,'Rozpis zápasů'!$AA$3:$AA$214)</f>
        <v>94</v>
      </c>
      <c r="P72" s="367">
        <f t="shared" ca="1" si="31"/>
        <v>0.42222222222222222</v>
      </c>
      <c r="Q72" s="367">
        <f t="shared" ca="1" si="32"/>
        <v>0.57446808510638303</v>
      </c>
      <c r="R72" s="602">
        <f t="shared" ca="1" si="33"/>
        <v>0.5</v>
      </c>
      <c r="S72" s="604">
        <f t="shared" ca="1" si="27"/>
        <v>28</v>
      </c>
      <c r="T72" s="397">
        <f t="shared" ca="1" si="28"/>
        <v>42</v>
      </c>
      <c r="U72" s="393">
        <f t="shared" ca="1" si="29"/>
        <v>32</v>
      </c>
      <c r="V72" s="1523">
        <f>IF((COUNTIFS('Rozpis zápasů'!$F$3:$F$162,$C72,'Rozpis zápasů'!$E$3:$E$162,"&lt;&gt;N")+COUNTIFS('Rozpis zápasů'!$G$3:$G$162,$C72,'Rozpis zápasů'!$E$3:$E$162,"&lt;&gt;N"))=0,"",COUNTIFS('Rozpis zápasů'!$F$3:$F$162,$C72,'Rozpis zápasů'!$E$3:$E$162,"&lt;&gt;N")+COUNTIFS('Rozpis zápasů'!$G$3:$G$162,$C72,'Rozpis zápasů'!$E$3:$E$162,"&lt;&gt;N"))</f>
        <v>4</v>
      </c>
      <c r="W72" s="1524">
        <f>IF((COUNTIFS('Rozpis zápasů'!$F$3:$F$162,$C72,'Rozpis zápasů'!$E$3:$E$162,"&lt;&gt;N")+COUNTIFS('Rozpis zápasů'!$G$3:$G$162,$C72,'Rozpis zápasů'!$E$3:$E$162,"&lt;&gt;N"))=0,"",SUMIF('Rozpis zápasů'!$F$3:$F$162,$C72,'Rozpis zápasů'!$L$3:$L$219)+SUMIF('Rozpis zápasů'!$G$3:$G$162,$C72,'Rozpis zápasů'!$M$3:$M$219))</f>
        <v>3</v>
      </c>
      <c r="X72" s="1525">
        <f>IF((COUNTIFS('Rozpis zápasů'!$F$3:$F$162,$C72,'Rozpis zápasů'!$E$3:$E$162,"&lt;&gt;N")+COUNTIFS('Rozpis zápasů'!$G$3:$G$162,$C72,'Rozpis zápasů'!$E$3:$E$162,"&lt;&gt;N"))=0,"",SUMIF('Rozpis zápasů'!$F$3:$F$162,$C72,'Rozpis zápasů'!$M$3:$M$219)+SUMIF('Rozpis zápasů'!$G$3:$G$162,$C72,'Rozpis zápasů'!$L$3:$L$219))</f>
        <v>1</v>
      </c>
      <c r="Y72" s="1523">
        <f>IF((COUNTIFS('Rozpis zápasů'!$F$3:$F$162,$C72,'Rozpis zápasů'!$E$3:$E$162,"&lt;&gt;N")+COUNTIFS('Rozpis zápasů'!$G$3:$G$162,$C72,'Rozpis zápasů'!$E$3:$E$162,"&lt;&gt;N"))=0,"",SUMIF('Rozpis zápasů'!$F$3:$F$162,$C72,'Rozpis zápasů'!$H$3:$H$219)+SUMIF('Rozpis zápasů'!$G$3:$G$162,$C72,'Rozpis zápasů'!$I$3:$I$219))</f>
        <v>7</v>
      </c>
      <c r="Z72" s="1524">
        <f>IF((COUNTIFS('Rozpis zápasů'!$F$3:$F$162,$C72,'Rozpis zápasů'!$E$3:$E$162,"&lt;&gt;N")+COUNTIFS('Rozpis zápasů'!$G$3:$G$162,$C72,'Rozpis zápasů'!$E$3:$E$162,"&lt;&gt;N"))=0,"",SUMIF('Rozpis zápasů'!$F$3:$F$162,$C72,'Rozpis zápasů'!$I$3:$I$219)+SUMIF('Rozpis zápasů'!$G$3:$G$162,$C72,'Rozpis zápasů'!$H$3:$H$219))</f>
        <v>5</v>
      </c>
      <c r="AA72" s="1526">
        <f t="shared" si="34"/>
        <v>2</v>
      </c>
      <c r="AB72" s="661">
        <f ca="1">VLOOKUP($C72,Tabulka!$B$4:$Z$239,22,0)</f>
        <v>2</v>
      </c>
      <c r="AC72" s="739">
        <f t="shared" si="35"/>
        <v>16</v>
      </c>
      <c r="AD72" s="739">
        <f t="shared" si="36"/>
        <v>42</v>
      </c>
      <c r="AE72" s="739">
        <f t="shared" si="37"/>
        <v>17</v>
      </c>
      <c r="AF72" s="739">
        <f t="shared" si="38"/>
        <v>34</v>
      </c>
      <c r="AG72" s="739">
        <f t="shared" si="39"/>
        <v>25</v>
      </c>
      <c r="AH72" s="739">
        <f t="shared" ca="1" si="40"/>
        <v>31</v>
      </c>
      <c r="AI72" s="1688">
        <f t="shared" ca="1" si="41"/>
        <v>2162531</v>
      </c>
      <c r="AJ72" s="1692">
        <f t="shared" ca="1" si="42"/>
        <v>23</v>
      </c>
      <c r="AK72" s="1604">
        <f t="shared" ca="1" si="43"/>
        <v>1</v>
      </c>
    </row>
    <row r="73" spans="1:37" x14ac:dyDescent="0.25">
      <c r="A73" s="414" t="str">
        <f ca="1">CONCATENATE(S73,"_",COUNTIF(S$4:S73,S73))</f>
        <v>31_1</v>
      </c>
      <c r="B73" s="414" t="str">
        <f ca="1">CONCATENATE(T73,"_",COUNTIF(T$4:T73,T73))</f>
        <v>52_1</v>
      </c>
      <c r="C73" s="402">
        <v>95</v>
      </c>
      <c r="D73" s="360" t="s">
        <v>881</v>
      </c>
      <c r="E73" s="398" t="s">
        <v>882</v>
      </c>
      <c r="F73" s="398" t="s">
        <v>821</v>
      </c>
      <c r="G73" s="398" t="str">
        <f t="shared" si="30"/>
        <v>Syryčanský/ 
Hrstka</v>
      </c>
      <c r="H73" s="368">
        <f ca="1">IF((COUNTIFS('Rozpis zápasů'!$F$3:$F$214,$C73,'Rozpis zápasů'!$E$3:$E$214,"&lt;&gt;N")+COUNTIFS('Rozpis zápasů'!$G$3:$G$214,$C73,'Rozpis zápasů'!$E$3:$E$214,"&lt;&gt;N"))=0,"",COUNTIFS('Rozpis zápasů'!$F$3:$F$214,$C73,'Rozpis zápasů'!$E$3:$E$214,"&lt;&gt;N")+COUNTIFS('Rozpis zápasů'!$G$3:$G$214,$C73,'Rozpis zápasů'!$E$3:$E$214,"&lt;&gt;N"))</f>
        <v>6</v>
      </c>
      <c r="I73" s="368">
        <f ca="1">COUNTIF('Rozpis zápasů'!$F$163:$G$214,$C73)</f>
        <v>2</v>
      </c>
      <c r="J73" s="368">
        <f ca="1">IF((COUNTIFS('Rozpis zápasů'!$F$3:$F$214,$C73,'Rozpis zápasů'!$E$3:$E$214,"&lt;&gt;N")+COUNTIFS('Rozpis zápasů'!$G$3:$G$214,$C73,'Rozpis zápasů'!$E$3:$E$214,"&lt;&gt;N"))=0,"",SUMIF('Rozpis zápasů'!$F$3:$F$214,$C73,'Rozpis zápasů'!$L$3:$L$219)+SUMIF('Rozpis zápasů'!$G$3:$G$214,$C73,'Rozpis zápasů'!$M$3:$M$219))</f>
        <v>2</v>
      </c>
      <c r="K73" s="393">
        <f ca="1">IF((COUNTIFS('Rozpis zápasů'!$F$3:$F$214,$C73,'Rozpis zápasů'!$E$3:$E$214,"&lt;&gt;N")+COUNTIFS('Rozpis zápasů'!$G$3:$G$214,$C73,'Rozpis zápasů'!$E$3:$E$214,"&lt;&gt;N"))=0,"",SUMIF('Rozpis zápasů'!$F$3:$F$214,$C73,'Rozpis zápasů'!$M$3:$M$219)+SUMIF('Rozpis zápasů'!$G$3:$G$214,$C73,'Rozpis zápasů'!$L$3:$L$219))</f>
        <v>4</v>
      </c>
      <c r="L73" s="392">
        <f ca="1">SUMIF('Rozpis zápasů'!$F$3:$F$214,$C73,'Rozpis zápasů'!$X$3:$X$214)+SUMIF('Rozpis zápasů'!$G$3:$G$214,$C73,'Rozpis zápasů'!$Y$3:$Y$214)</f>
        <v>31</v>
      </c>
      <c r="M73" s="397">
        <f ca="1">SUMIF('Rozpis zápasů'!$G$3:$G$214,$C73,'Rozpis zápasů'!$X$3:$X$214)+SUMIF('Rozpis zápasů'!$F$3:$F$214,$C73,'Rozpis zápasů'!$Y$3:$Y$214)</f>
        <v>34</v>
      </c>
      <c r="N73" s="732">
        <f ca="1">SUMIF('Rozpis zápasů'!$F$3:$F$214,$C73,'Rozpis zápasů'!$Z$3:$Z$214)+SUMIF('Rozpis zápasů'!$G$3:$G$214,$C73,'Rozpis zápasů'!$AA$3:$AA$214)</f>
        <v>76</v>
      </c>
      <c r="O73" s="393">
        <f ca="1">SUMIF('Rozpis zápasů'!$G$3:$G$214,$C73,'Rozpis zápasů'!$Z$3:$Z$214)+SUMIF('Rozpis zápasů'!$F$3:$F$214,$C73,'Rozpis zápasů'!$AA$3:$AA$214)</f>
        <v>74</v>
      </c>
      <c r="P73" s="367">
        <f t="shared" ca="1" si="31"/>
        <v>0.40789473684210525</v>
      </c>
      <c r="Q73" s="367">
        <f t="shared" ca="1" si="32"/>
        <v>0.54054054054054057</v>
      </c>
      <c r="R73" s="602">
        <f t="shared" ca="1" si="33"/>
        <v>0.47333333333333333</v>
      </c>
      <c r="S73" s="604">
        <f t="shared" ca="1" si="27"/>
        <v>31</v>
      </c>
      <c r="T73" s="397">
        <f t="shared" ca="1" si="28"/>
        <v>52</v>
      </c>
      <c r="U73" s="393">
        <f t="shared" ca="1" si="29"/>
        <v>40</v>
      </c>
      <c r="V73" s="1523">
        <f>IF((COUNTIFS('Rozpis zápasů'!$F$3:$F$162,$C73,'Rozpis zápasů'!$E$3:$E$162,"&lt;&gt;N")+COUNTIFS('Rozpis zápasů'!$G$3:$G$162,$C73,'Rozpis zápasů'!$E$3:$E$162,"&lt;&gt;N"))=0,"",COUNTIFS('Rozpis zápasů'!$F$3:$F$162,$C73,'Rozpis zápasů'!$E$3:$E$162,"&lt;&gt;N")+COUNTIFS('Rozpis zápasů'!$G$3:$G$162,$C73,'Rozpis zápasů'!$E$3:$E$162,"&lt;&gt;N"))</f>
        <v>4</v>
      </c>
      <c r="W73" s="1524">
        <f>IF((COUNTIFS('Rozpis zápasů'!$F$3:$F$162,$C73,'Rozpis zápasů'!$E$3:$E$162,"&lt;&gt;N")+COUNTIFS('Rozpis zápasů'!$G$3:$G$162,$C73,'Rozpis zápasů'!$E$3:$E$162,"&lt;&gt;N"))=0,"",SUMIF('Rozpis zápasů'!$F$3:$F$162,$C73,'Rozpis zápasů'!$L$3:$L$219)+SUMIF('Rozpis zápasů'!$G$3:$G$162,$C73,'Rozpis zápasů'!$M$3:$M$219))</f>
        <v>1</v>
      </c>
      <c r="X73" s="1525">
        <f>IF((COUNTIFS('Rozpis zápasů'!$F$3:$F$162,$C73,'Rozpis zápasů'!$E$3:$E$162,"&lt;&gt;N")+COUNTIFS('Rozpis zápasů'!$G$3:$G$162,$C73,'Rozpis zápasů'!$E$3:$E$162,"&lt;&gt;N"))=0,"",SUMIF('Rozpis zápasů'!$F$3:$F$162,$C73,'Rozpis zápasů'!$M$3:$M$219)+SUMIF('Rozpis zápasů'!$G$3:$G$162,$C73,'Rozpis zápasů'!$L$3:$L$219))</f>
        <v>3</v>
      </c>
      <c r="Y73" s="1523">
        <f>IF((COUNTIFS('Rozpis zápasů'!$F$3:$F$162,$C73,'Rozpis zápasů'!$E$3:$E$162,"&lt;&gt;N")+COUNTIFS('Rozpis zápasů'!$G$3:$G$162,$C73,'Rozpis zápasů'!$E$3:$E$162,"&lt;&gt;N"))=0,"",SUMIF('Rozpis zápasů'!$F$3:$F$162,$C73,'Rozpis zápasů'!$H$3:$H$219)+SUMIF('Rozpis zápasů'!$G$3:$G$162,$C73,'Rozpis zápasů'!$I$3:$I$219))</f>
        <v>5</v>
      </c>
      <c r="Z73" s="1524">
        <f>IF((COUNTIFS('Rozpis zápasů'!$F$3:$F$162,$C73,'Rozpis zápasů'!$E$3:$E$162,"&lt;&gt;N")+COUNTIFS('Rozpis zápasů'!$G$3:$G$162,$C73,'Rozpis zápasů'!$E$3:$E$162,"&lt;&gt;N"))=0,"",SUMIF('Rozpis zápasů'!$F$3:$F$162,$C73,'Rozpis zápasů'!$I$3:$I$219)+SUMIF('Rozpis zápasů'!$G$3:$G$162,$C73,'Rozpis zápasů'!$H$3:$H$219))</f>
        <v>6</v>
      </c>
      <c r="AA73" s="1526">
        <f t="shared" si="34"/>
        <v>-1</v>
      </c>
      <c r="AB73" s="661">
        <f ca="1">VLOOKUP($C73,Tabulka!$B$4:$Z$239,22,0)</f>
        <v>4</v>
      </c>
      <c r="AC73" s="739">
        <f t="shared" si="35"/>
        <v>45</v>
      </c>
      <c r="AD73" s="739">
        <f t="shared" si="36"/>
        <v>17</v>
      </c>
      <c r="AE73" s="739">
        <f t="shared" si="37"/>
        <v>34</v>
      </c>
      <c r="AF73" s="739">
        <f t="shared" si="38"/>
        <v>25</v>
      </c>
      <c r="AG73" s="739">
        <f t="shared" si="39"/>
        <v>37</v>
      </c>
      <c r="AH73" s="739">
        <f t="shared" ca="1" si="40"/>
        <v>36</v>
      </c>
      <c r="AI73" s="1688">
        <f t="shared" ca="1" si="41"/>
        <v>4453736</v>
      </c>
      <c r="AJ73" s="1692">
        <f t="shared" ca="1" si="42"/>
        <v>44</v>
      </c>
      <c r="AK73" s="1604">
        <f t="shared" ca="1" si="43"/>
        <v>1</v>
      </c>
    </row>
    <row r="74" spans="1:37" x14ac:dyDescent="0.25">
      <c r="A74" s="414" t="str">
        <f ca="1">CONCATENATE(S74,"_",COUNTIF(S$4:S74,S74))</f>
        <v>x_19</v>
      </c>
      <c r="B74" s="414" t="str">
        <f ca="1">CONCATENATE(T74,"_",COUNTIF(T$4:T74,T74))</f>
        <v>x_19</v>
      </c>
      <c r="C74" s="1529">
        <v>96</v>
      </c>
      <c r="D74" s="1530"/>
      <c r="E74" s="1531"/>
      <c r="F74" s="1531"/>
      <c r="G74" s="1531" t="str">
        <f t="shared" si="30"/>
        <v/>
      </c>
      <c r="H74" s="1532" t="str">
        <f ca="1">IF((COUNTIFS('Rozpis zápasů'!$F$3:$F$214,$C74,'Rozpis zápasů'!$E$3:$E$214,"&lt;&gt;N")+COUNTIFS('Rozpis zápasů'!$G$3:$G$214,$C74,'Rozpis zápasů'!$E$3:$E$214,"&lt;&gt;N"))=0,"",COUNTIFS('Rozpis zápasů'!$F$3:$F$214,$C74,'Rozpis zápasů'!$E$3:$E$214,"&lt;&gt;N")+COUNTIFS('Rozpis zápasů'!$G$3:$G$214,$C74,'Rozpis zápasů'!$E$3:$E$214,"&lt;&gt;N"))</f>
        <v/>
      </c>
      <c r="I74" s="1532">
        <f ca="1">COUNTIF('Rozpis zápasů'!$F$163:$G$214,$C74)</f>
        <v>0</v>
      </c>
      <c r="J74" s="1532" t="str">
        <f ca="1">IF((COUNTIFS('Rozpis zápasů'!$F$3:$F$214,$C74,'Rozpis zápasů'!$E$3:$E$214,"&lt;&gt;N")+COUNTIFS('Rozpis zápasů'!$G$3:$G$214,$C74,'Rozpis zápasů'!$E$3:$E$214,"&lt;&gt;N"))=0,"",SUMIF('Rozpis zápasů'!$F$3:$F$214,$C74,'Rozpis zápasů'!$L$3:$L$219)+SUMIF('Rozpis zápasů'!$G$3:$G$214,$C74,'Rozpis zápasů'!$M$3:$M$219))</f>
        <v/>
      </c>
      <c r="K74" s="1533" t="str">
        <f ca="1">IF((COUNTIFS('Rozpis zápasů'!$F$3:$F$214,$C74,'Rozpis zápasů'!$E$3:$E$214,"&lt;&gt;N")+COUNTIFS('Rozpis zápasů'!$G$3:$G$214,$C74,'Rozpis zápasů'!$E$3:$E$214,"&lt;&gt;N"))=0,"",SUMIF('Rozpis zápasů'!$F$3:$F$214,$C74,'Rozpis zápasů'!$M$3:$M$219)+SUMIF('Rozpis zápasů'!$G$3:$G$214,$C74,'Rozpis zápasů'!$L$3:$L$219))</f>
        <v/>
      </c>
      <c r="L74" s="1534">
        <f ca="1">SUMIF('Rozpis zápasů'!$F$3:$F$214,$C74,'Rozpis zápasů'!$X$3:$X$214)+SUMIF('Rozpis zápasů'!$G$3:$G$214,$C74,'Rozpis zápasů'!$Y$3:$Y$214)</f>
        <v>0</v>
      </c>
      <c r="M74" s="1535">
        <f ca="1">SUMIF('Rozpis zápasů'!$G$3:$G$214,$C74,'Rozpis zápasů'!$X$3:$X$214)+SUMIF('Rozpis zápasů'!$F$3:$F$214,$C74,'Rozpis zápasů'!$Y$3:$Y$214)</f>
        <v>0</v>
      </c>
      <c r="N74" s="1536">
        <f ca="1">SUMIF('Rozpis zápasů'!$F$3:$F$214,$C74,'Rozpis zápasů'!$Z$3:$Z$214)+SUMIF('Rozpis zápasů'!$G$3:$G$214,$C74,'Rozpis zápasů'!$AA$3:$AA$214)</f>
        <v>0</v>
      </c>
      <c r="O74" s="1533">
        <f ca="1">SUMIF('Rozpis zápasů'!$G$3:$G$214,$C74,'Rozpis zápasů'!$Z$3:$Z$214)+SUMIF('Rozpis zápasů'!$F$3:$F$214,$C74,'Rozpis zápasů'!$AA$3:$AA$214)</f>
        <v>0</v>
      </c>
      <c r="P74" s="1537" t="str">
        <f t="shared" ca="1" si="31"/>
        <v/>
      </c>
      <c r="Q74" s="1537" t="str">
        <f t="shared" ca="1" si="32"/>
        <v/>
      </c>
      <c r="R74" s="1538" t="str">
        <f t="shared" ca="1" si="33"/>
        <v/>
      </c>
      <c r="S74" s="1539" t="str">
        <f t="shared" ca="1" si="27"/>
        <v>x</v>
      </c>
      <c r="T74" s="1535" t="str">
        <f t="shared" ca="1" si="28"/>
        <v>x</v>
      </c>
      <c r="U74" s="1533" t="str">
        <f t="shared" ca="1" si="29"/>
        <v>x</v>
      </c>
      <c r="V74" s="1540" t="str">
        <f>IF((COUNTIFS('Rozpis zápasů'!$F$3:$F$162,$C74,'Rozpis zápasů'!$E$3:$E$162,"&lt;&gt;N")+COUNTIFS('Rozpis zápasů'!$G$3:$G$162,$C74,'Rozpis zápasů'!$E$3:$E$162,"&lt;&gt;N"))=0,"",COUNTIFS('Rozpis zápasů'!$F$3:$F$162,$C74,'Rozpis zápasů'!$E$3:$E$162,"&lt;&gt;N")+COUNTIFS('Rozpis zápasů'!$G$3:$G$162,$C74,'Rozpis zápasů'!$E$3:$E$162,"&lt;&gt;N"))</f>
        <v/>
      </c>
      <c r="W74" s="1541" t="str">
        <f>IF((COUNTIFS('Rozpis zápasů'!$F$3:$F$162,$C74,'Rozpis zápasů'!$E$3:$E$162,"&lt;&gt;N")+COUNTIFS('Rozpis zápasů'!$G$3:$G$162,$C74,'Rozpis zápasů'!$E$3:$E$162,"&lt;&gt;N"))=0,"",SUMIF('Rozpis zápasů'!$F$3:$F$162,$C74,'Rozpis zápasů'!$L$3:$L$219)+SUMIF('Rozpis zápasů'!$G$3:$G$162,$C74,'Rozpis zápasů'!$M$3:$M$219))</f>
        <v/>
      </c>
      <c r="X74" s="1542" t="str">
        <f>IF((COUNTIFS('Rozpis zápasů'!$F$3:$F$162,$C74,'Rozpis zápasů'!$E$3:$E$162,"&lt;&gt;N")+COUNTIFS('Rozpis zápasů'!$G$3:$G$162,$C74,'Rozpis zápasů'!$E$3:$E$162,"&lt;&gt;N"))=0,"",SUMIF('Rozpis zápasů'!$F$3:$F$162,$C74,'Rozpis zápasů'!$M$3:$M$219)+SUMIF('Rozpis zápasů'!$G$3:$G$162,$C74,'Rozpis zápasů'!$L$3:$L$219))</f>
        <v/>
      </c>
      <c r="Y74" s="1540" t="str">
        <f>IF((COUNTIFS('Rozpis zápasů'!$F$3:$F$162,$C74,'Rozpis zápasů'!$E$3:$E$162,"&lt;&gt;N")+COUNTIFS('Rozpis zápasů'!$G$3:$G$162,$C74,'Rozpis zápasů'!$E$3:$E$162,"&lt;&gt;N"))=0,"",SUMIF('Rozpis zápasů'!$F$3:$F$162,$C74,'Rozpis zápasů'!$H$3:$H$219)+SUMIF('Rozpis zápasů'!$G$3:$G$162,$C74,'Rozpis zápasů'!$I$3:$I$219))</f>
        <v/>
      </c>
      <c r="Z74" s="1541" t="str">
        <f>IF((COUNTIFS('Rozpis zápasů'!$F$3:$F$162,$C74,'Rozpis zápasů'!$E$3:$E$162,"&lt;&gt;N")+COUNTIFS('Rozpis zápasů'!$G$3:$G$162,$C74,'Rozpis zápasů'!$E$3:$E$162,"&lt;&gt;N"))=0,"",SUMIF('Rozpis zápasů'!$F$3:$F$162,$C74,'Rozpis zápasů'!$I$3:$I$219)+SUMIF('Rozpis zápasů'!$G$3:$G$162,$C74,'Rozpis zápasů'!$H$3:$H$219))</f>
        <v/>
      </c>
      <c r="AA74" s="1543" t="str">
        <f t="shared" si="34"/>
        <v/>
      </c>
      <c r="AB74" s="1685" t="str">
        <f>VLOOKUP($C74,Tabulka!$B$4:$Z$239,22,0)</f>
        <v/>
      </c>
      <c r="AC74" s="1686" t="str">
        <f t="shared" si="35"/>
        <v/>
      </c>
      <c r="AD74" s="1686" t="str">
        <f t="shared" si="36"/>
        <v/>
      </c>
      <c r="AE74" s="1686" t="str">
        <f t="shared" si="37"/>
        <v/>
      </c>
      <c r="AF74" s="1686" t="str">
        <f t="shared" si="38"/>
        <v/>
      </c>
      <c r="AG74" s="1686" t="str">
        <f t="shared" si="39"/>
        <v/>
      </c>
      <c r="AH74" s="1686" t="str">
        <f t="shared" ca="1" si="40"/>
        <v/>
      </c>
      <c r="AI74" s="1694" t="str">
        <f t="shared" ca="1" si="41"/>
        <v/>
      </c>
      <c r="AJ74" s="1693" t="str">
        <f t="shared" ca="1" si="42"/>
        <v/>
      </c>
      <c r="AK74" s="1690">
        <f t="shared" ca="1" si="43"/>
        <v>62</v>
      </c>
    </row>
    <row r="75" spans="1:37" x14ac:dyDescent="0.25">
      <c r="A75" s="414" t="str">
        <f ca="1">CONCATENATE(S75,"_",COUNTIF(S$4:S75,S75))</f>
        <v>x_20</v>
      </c>
      <c r="B75" s="414" t="str">
        <f ca="1">CONCATENATE(T75,"_",COUNTIF(T$4:T75,T75))</f>
        <v>x_20</v>
      </c>
      <c r="C75" s="1529">
        <v>97</v>
      </c>
      <c r="D75" s="1530"/>
      <c r="E75" s="1531"/>
      <c r="F75" s="1531"/>
      <c r="G75" s="1531" t="str">
        <f t="shared" si="30"/>
        <v/>
      </c>
      <c r="H75" s="1532" t="str">
        <f ca="1">IF((COUNTIFS('Rozpis zápasů'!$F$3:$F$214,$C75,'Rozpis zápasů'!$E$3:$E$214,"&lt;&gt;N")+COUNTIFS('Rozpis zápasů'!$G$3:$G$214,$C75,'Rozpis zápasů'!$E$3:$E$214,"&lt;&gt;N"))=0,"",COUNTIFS('Rozpis zápasů'!$F$3:$F$214,$C75,'Rozpis zápasů'!$E$3:$E$214,"&lt;&gt;N")+COUNTIFS('Rozpis zápasů'!$G$3:$G$214,$C75,'Rozpis zápasů'!$E$3:$E$214,"&lt;&gt;N"))</f>
        <v/>
      </c>
      <c r="I75" s="1532">
        <f ca="1">COUNTIF('Rozpis zápasů'!$F$163:$G$214,$C75)</f>
        <v>0</v>
      </c>
      <c r="J75" s="1532" t="str">
        <f ca="1">IF((COUNTIFS('Rozpis zápasů'!$F$3:$F$214,$C75,'Rozpis zápasů'!$E$3:$E$214,"&lt;&gt;N")+COUNTIFS('Rozpis zápasů'!$G$3:$G$214,$C75,'Rozpis zápasů'!$E$3:$E$214,"&lt;&gt;N"))=0,"",SUMIF('Rozpis zápasů'!$F$3:$F$214,$C75,'Rozpis zápasů'!$L$3:$L$219)+SUMIF('Rozpis zápasů'!$G$3:$G$214,$C75,'Rozpis zápasů'!$M$3:$M$219))</f>
        <v/>
      </c>
      <c r="K75" s="1533" t="str">
        <f ca="1">IF((COUNTIFS('Rozpis zápasů'!$F$3:$F$214,$C75,'Rozpis zápasů'!$E$3:$E$214,"&lt;&gt;N")+COUNTIFS('Rozpis zápasů'!$G$3:$G$214,$C75,'Rozpis zápasů'!$E$3:$E$214,"&lt;&gt;N"))=0,"",SUMIF('Rozpis zápasů'!$F$3:$F$214,$C75,'Rozpis zápasů'!$M$3:$M$219)+SUMIF('Rozpis zápasů'!$G$3:$G$214,$C75,'Rozpis zápasů'!$L$3:$L$219))</f>
        <v/>
      </c>
      <c r="L75" s="1534">
        <f ca="1">SUMIF('Rozpis zápasů'!$F$3:$F$214,$C75,'Rozpis zápasů'!$X$3:$X$214)+SUMIF('Rozpis zápasů'!$G$3:$G$214,$C75,'Rozpis zápasů'!$Y$3:$Y$214)</f>
        <v>0</v>
      </c>
      <c r="M75" s="1535">
        <f ca="1">SUMIF('Rozpis zápasů'!$G$3:$G$214,$C75,'Rozpis zápasů'!$X$3:$X$214)+SUMIF('Rozpis zápasů'!$F$3:$F$214,$C75,'Rozpis zápasů'!$Y$3:$Y$214)</f>
        <v>0</v>
      </c>
      <c r="N75" s="1536">
        <f ca="1">SUMIF('Rozpis zápasů'!$F$3:$F$214,$C75,'Rozpis zápasů'!$Z$3:$Z$214)+SUMIF('Rozpis zápasů'!$G$3:$G$214,$C75,'Rozpis zápasů'!$AA$3:$AA$214)</f>
        <v>0</v>
      </c>
      <c r="O75" s="1533">
        <f ca="1">SUMIF('Rozpis zápasů'!$G$3:$G$214,$C75,'Rozpis zápasů'!$Z$3:$Z$214)+SUMIF('Rozpis zápasů'!$F$3:$F$214,$C75,'Rozpis zápasů'!$AA$3:$AA$214)</f>
        <v>0</v>
      </c>
      <c r="P75" s="1537" t="str">
        <f t="shared" ca="1" si="31"/>
        <v/>
      </c>
      <c r="Q75" s="1537" t="str">
        <f t="shared" ca="1" si="32"/>
        <v/>
      </c>
      <c r="R75" s="1538" t="str">
        <f t="shared" ca="1" si="33"/>
        <v/>
      </c>
      <c r="S75" s="1539" t="str">
        <f t="shared" ca="1" si="27"/>
        <v>x</v>
      </c>
      <c r="T75" s="1535" t="str">
        <f t="shared" ca="1" si="28"/>
        <v>x</v>
      </c>
      <c r="U75" s="1533" t="str">
        <f t="shared" ca="1" si="29"/>
        <v>x</v>
      </c>
      <c r="V75" s="1540" t="str">
        <f>IF((COUNTIFS('Rozpis zápasů'!$F$3:$F$162,$C75,'Rozpis zápasů'!$E$3:$E$162,"&lt;&gt;N")+COUNTIFS('Rozpis zápasů'!$G$3:$G$162,$C75,'Rozpis zápasů'!$E$3:$E$162,"&lt;&gt;N"))=0,"",COUNTIFS('Rozpis zápasů'!$F$3:$F$162,$C75,'Rozpis zápasů'!$E$3:$E$162,"&lt;&gt;N")+COUNTIFS('Rozpis zápasů'!$G$3:$G$162,$C75,'Rozpis zápasů'!$E$3:$E$162,"&lt;&gt;N"))</f>
        <v/>
      </c>
      <c r="W75" s="1541" t="str">
        <f>IF((COUNTIFS('Rozpis zápasů'!$F$3:$F$162,$C75,'Rozpis zápasů'!$E$3:$E$162,"&lt;&gt;N")+COUNTIFS('Rozpis zápasů'!$G$3:$G$162,$C75,'Rozpis zápasů'!$E$3:$E$162,"&lt;&gt;N"))=0,"",SUMIF('Rozpis zápasů'!$F$3:$F$162,$C75,'Rozpis zápasů'!$L$3:$L$219)+SUMIF('Rozpis zápasů'!$G$3:$G$162,$C75,'Rozpis zápasů'!$M$3:$M$219))</f>
        <v/>
      </c>
      <c r="X75" s="1542" t="str">
        <f>IF((COUNTIFS('Rozpis zápasů'!$F$3:$F$162,$C75,'Rozpis zápasů'!$E$3:$E$162,"&lt;&gt;N")+COUNTIFS('Rozpis zápasů'!$G$3:$G$162,$C75,'Rozpis zápasů'!$E$3:$E$162,"&lt;&gt;N"))=0,"",SUMIF('Rozpis zápasů'!$F$3:$F$162,$C75,'Rozpis zápasů'!$M$3:$M$219)+SUMIF('Rozpis zápasů'!$G$3:$G$162,$C75,'Rozpis zápasů'!$L$3:$L$219))</f>
        <v/>
      </c>
      <c r="Y75" s="1540" t="str">
        <f>IF((COUNTIFS('Rozpis zápasů'!$F$3:$F$162,$C75,'Rozpis zápasů'!$E$3:$E$162,"&lt;&gt;N")+COUNTIFS('Rozpis zápasů'!$G$3:$G$162,$C75,'Rozpis zápasů'!$E$3:$E$162,"&lt;&gt;N"))=0,"",SUMIF('Rozpis zápasů'!$F$3:$F$162,$C75,'Rozpis zápasů'!$H$3:$H$219)+SUMIF('Rozpis zápasů'!$G$3:$G$162,$C75,'Rozpis zápasů'!$I$3:$I$219))</f>
        <v/>
      </c>
      <c r="Z75" s="1541" t="str">
        <f>IF((COUNTIFS('Rozpis zápasů'!$F$3:$F$162,$C75,'Rozpis zápasů'!$E$3:$E$162,"&lt;&gt;N")+COUNTIFS('Rozpis zápasů'!$G$3:$G$162,$C75,'Rozpis zápasů'!$E$3:$E$162,"&lt;&gt;N"))=0,"",SUMIF('Rozpis zápasů'!$F$3:$F$162,$C75,'Rozpis zápasů'!$I$3:$I$219)+SUMIF('Rozpis zápasů'!$G$3:$G$162,$C75,'Rozpis zápasů'!$H$3:$H$219))</f>
        <v/>
      </c>
      <c r="AA75" s="1543" t="str">
        <f t="shared" si="34"/>
        <v/>
      </c>
      <c r="AB75" s="1685" t="str">
        <f>VLOOKUP($C75,Tabulka!$B$4:$Z$239,22,0)</f>
        <v/>
      </c>
      <c r="AC75" s="1686" t="str">
        <f t="shared" si="35"/>
        <v/>
      </c>
      <c r="AD75" s="1686" t="str">
        <f t="shared" si="36"/>
        <v/>
      </c>
      <c r="AE75" s="1686" t="str">
        <f t="shared" si="37"/>
        <v/>
      </c>
      <c r="AF75" s="1686" t="str">
        <f t="shared" si="38"/>
        <v/>
      </c>
      <c r="AG75" s="1686" t="str">
        <f t="shared" si="39"/>
        <v/>
      </c>
      <c r="AH75" s="1686" t="str">
        <f t="shared" ca="1" si="40"/>
        <v/>
      </c>
      <c r="AI75" s="1694" t="str">
        <f t="shared" ca="1" si="41"/>
        <v/>
      </c>
      <c r="AJ75" s="1693" t="str">
        <f t="shared" ca="1" si="42"/>
        <v/>
      </c>
      <c r="AK75" s="1690">
        <f t="shared" ca="1" si="43"/>
        <v>62</v>
      </c>
    </row>
    <row r="76" spans="1:37" x14ac:dyDescent="0.25">
      <c r="A76" s="414" t="str">
        <f ca="1">CONCATENATE(S76,"_",COUNTIF(S$4:S76,S76))</f>
        <v>x_21</v>
      </c>
      <c r="B76" s="414" t="str">
        <f ca="1">CONCATENATE(T76,"_",COUNTIF(T$4:T76,T76))</f>
        <v>x_21</v>
      </c>
      <c r="C76" s="1529">
        <v>98</v>
      </c>
      <c r="D76" s="1530"/>
      <c r="E76" s="1531"/>
      <c r="F76" s="1531"/>
      <c r="G76" s="1531" t="str">
        <f t="shared" si="30"/>
        <v/>
      </c>
      <c r="H76" s="1532" t="str">
        <f ca="1">IF((COUNTIFS('Rozpis zápasů'!$F$3:$F$214,$C76,'Rozpis zápasů'!$E$3:$E$214,"&lt;&gt;N")+COUNTIFS('Rozpis zápasů'!$G$3:$G$214,$C76,'Rozpis zápasů'!$E$3:$E$214,"&lt;&gt;N"))=0,"",COUNTIFS('Rozpis zápasů'!$F$3:$F$214,$C76,'Rozpis zápasů'!$E$3:$E$214,"&lt;&gt;N")+COUNTIFS('Rozpis zápasů'!$G$3:$G$214,$C76,'Rozpis zápasů'!$E$3:$E$214,"&lt;&gt;N"))</f>
        <v/>
      </c>
      <c r="I76" s="1532">
        <f ca="1">COUNTIF('Rozpis zápasů'!$F$163:$G$214,$C76)</f>
        <v>0</v>
      </c>
      <c r="J76" s="1532" t="str">
        <f ca="1">IF((COUNTIFS('Rozpis zápasů'!$F$3:$F$214,$C76,'Rozpis zápasů'!$E$3:$E$214,"&lt;&gt;N")+COUNTIFS('Rozpis zápasů'!$G$3:$G$214,$C76,'Rozpis zápasů'!$E$3:$E$214,"&lt;&gt;N"))=0,"",SUMIF('Rozpis zápasů'!$F$3:$F$214,$C76,'Rozpis zápasů'!$L$3:$L$219)+SUMIF('Rozpis zápasů'!$G$3:$G$214,$C76,'Rozpis zápasů'!$M$3:$M$219))</f>
        <v/>
      </c>
      <c r="K76" s="1533" t="str">
        <f ca="1">IF((COUNTIFS('Rozpis zápasů'!$F$3:$F$214,$C76,'Rozpis zápasů'!$E$3:$E$214,"&lt;&gt;N")+COUNTIFS('Rozpis zápasů'!$G$3:$G$214,$C76,'Rozpis zápasů'!$E$3:$E$214,"&lt;&gt;N"))=0,"",SUMIF('Rozpis zápasů'!$F$3:$F$214,$C76,'Rozpis zápasů'!$M$3:$M$219)+SUMIF('Rozpis zápasů'!$G$3:$G$214,$C76,'Rozpis zápasů'!$L$3:$L$219))</f>
        <v/>
      </c>
      <c r="L76" s="1534">
        <f ca="1">SUMIF('Rozpis zápasů'!$F$3:$F$214,$C76,'Rozpis zápasů'!$X$3:$X$214)+SUMIF('Rozpis zápasů'!$G$3:$G$214,$C76,'Rozpis zápasů'!$Y$3:$Y$214)</f>
        <v>0</v>
      </c>
      <c r="M76" s="1535">
        <f ca="1">SUMIF('Rozpis zápasů'!$G$3:$G$214,$C76,'Rozpis zápasů'!$X$3:$X$214)+SUMIF('Rozpis zápasů'!$F$3:$F$214,$C76,'Rozpis zápasů'!$Y$3:$Y$214)</f>
        <v>0</v>
      </c>
      <c r="N76" s="1536">
        <f ca="1">SUMIF('Rozpis zápasů'!$F$3:$F$214,$C76,'Rozpis zápasů'!$Z$3:$Z$214)+SUMIF('Rozpis zápasů'!$G$3:$G$214,$C76,'Rozpis zápasů'!$AA$3:$AA$214)</f>
        <v>0</v>
      </c>
      <c r="O76" s="1533">
        <f ca="1">SUMIF('Rozpis zápasů'!$G$3:$G$214,$C76,'Rozpis zápasů'!$Z$3:$Z$214)+SUMIF('Rozpis zápasů'!$F$3:$F$214,$C76,'Rozpis zápasů'!$AA$3:$AA$214)</f>
        <v>0</v>
      </c>
      <c r="P76" s="1537" t="str">
        <f t="shared" ca="1" si="31"/>
        <v/>
      </c>
      <c r="Q76" s="1537" t="str">
        <f t="shared" ca="1" si="32"/>
        <v/>
      </c>
      <c r="R76" s="1538" t="str">
        <f t="shared" ca="1" si="33"/>
        <v/>
      </c>
      <c r="S76" s="1539" t="str">
        <f t="shared" ca="1" si="27"/>
        <v>x</v>
      </c>
      <c r="T76" s="1535" t="str">
        <f t="shared" ca="1" si="28"/>
        <v>x</v>
      </c>
      <c r="U76" s="1533" t="str">
        <f t="shared" ca="1" si="29"/>
        <v>x</v>
      </c>
      <c r="V76" s="1540" t="str">
        <f>IF((COUNTIFS('Rozpis zápasů'!$F$3:$F$162,$C76,'Rozpis zápasů'!$E$3:$E$162,"&lt;&gt;N")+COUNTIFS('Rozpis zápasů'!$G$3:$G$162,$C76,'Rozpis zápasů'!$E$3:$E$162,"&lt;&gt;N"))=0,"",COUNTIFS('Rozpis zápasů'!$F$3:$F$162,$C76,'Rozpis zápasů'!$E$3:$E$162,"&lt;&gt;N")+COUNTIFS('Rozpis zápasů'!$G$3:$G$162,$C76,'Rozpis zápasů'!$E$3:$E$162,"&lt;&gt;N"))</f>
        <v/>
      </c>
      <c r="W76" s="1541" t="str">
        <f>IF((COUNTIFS('Rozpis zápasů'!$F$3:$F$162,$C76,'Rozpis zápasů'!$E$3:$E$162,"&lt;&gt;N")+COUNTIFS('Rozpis zápasů'!$G$3:$G$162,$C76,'Rozpis zápasů'!$E$3:$E$162,"&lt;&gt;N"))=0,"",SUMIF('Rozpis zápasů'!$F$3:$F$162,$C76,'Rozpis zápasů'!$L$3:$L$219)+SUMIF('Rozpis zápasů'!$G$3:$G$162,$C76,'Rozpis zápasů'!$M$3:$M$219))</f>
        <v/>
      </c>
      <c r="X76" s="1542" t="str">
        <f>IF((COUNTIFS('Rozpis zápasů'!$F$3:$F$162,$C76,'Rozpis zápasů'!$E$3:$E$162,"&lt;&gt;N")+COUNTIFS('Rozpis zápasů'!$G$3:$G$162,$C76,'Rozpis zápasů'!$E$3:$E$162,"&lt;&gt;N"))=0,"",SUMIF('Rozpis zápasů'!$F$3:$F$162,$C76,'Rozpis zápasů'!$M$3:$M$219)+SUMIF('Rozpis zápasů'!$G$3:$G$162,$C76,'Rozpis zápasů'!$L$3:$L$219))</f>
        <v/>
      </c>
      <c r="Y76" s="1540" t="str">
        <f>IF((COUNTIFS('Rozpis zápasů'!$F$3:$F$162,$C76,'Rozpis zápasů'!$E$3:$E$162,"&lt;&gt;N")+COUNTIFS('Rozpis zápasů'!$G$3:$G$162,$C76,'Rozpis zápasů'!$E$3:$E$162,"&lt;&gt;N"))=0,"",SUMIF('Rozpis zápasů'!$F$3:$F$162,$C76,'Rozpis zápasů'!$H$3:$H$219)+SUMIF('Rozpis zápasů'!$G$3:$G$162,$C76,'Rozpis zápasů'!$I$3:$I$219))</f>
        <v/>
      </c>
      <c r="Z76" s="1541" t="str">
        <f>IF((COUNTIFS('Rozpis zápasů'!$F$3:$F$162,$C76,'Rozpis zápasů'!$E$3:$E$162,"&lt;&gt;N")+COUNTIFS('Rozpis zápasů'!$G$3:$G$162,$C76,'Rozpis zápasů'!$E$3:$E$162,"&lt;&gt;N"))=0,"",SUMIF('Rozpis zápasů'!$F$3:$F$162,$C76,'Rozpis zápasů'!$I$3:$I$219)+SUMIF('Rozpis zápasů'!$G$3:$G$162,$C76,'Rozpis zápasů'!$H$3:$H$219))</f>
        <v/>
      </c>
      <c r="AA76" s="1543" t="str">
        <f t="shared" si="34"/>
        <v/>
      </c>
      <c r="AB76" s="1685" t="str">
        <f>VLOOKUP($C76,Tabulka!$B$4:$Z$239,22,0)</f>
        <v/>
      </c>
      <c r="AC76" s="1686" t="str">
        <f t="shared" si="35"/>
        <v/>
      </c>
      <c r="AD76" s="1686" t="str">
        <f t="shared" si="36"/>
        <v/>
      </c>
      <c r="AE76" s="1686" t="str">
        <f t="shared" si="37"/>
        <v/>
      </c>
      <c r="AF76" s="1686" t="str">
        <f t="shared" si="38"/>
        <v/>
      </c>
      <c r="AG76" s="1686" t="str">
        <f t="shared" si="39"/>
        <v/>
      </c>
      <c r="AH76" s="1686" t="str">
        <f t="shared" ca="1" si="40"/>
        <v/>
      </c>
      <c r="AI76" s="1694" t="str">
        <f t="shared" ca="1" si="41"/>
        <v/>
      </c>
      <c r="AJ76" s="1693" t="str">
        <f t="shared" ca="1" si="42"/>
        <v/>
      </c>
      <c r="AK76" s="1690">
        <f t="shared" ca="1" si="43"/>
        <v>62</v>
      </c>
    </row>
    <row r="77" spans="1:37" x14ac:dyDescent="0.25">
      <c r="A77" s="414" t="str">
        <f ca="1">CONCATENATE(S77,"_",COUNTIF(S$4:S77,S77))</f>
        <v>7_1</v>
      </c>
      <c r="B77" s="414" t="str">
        <f ca="1">CONCATENATE(T77,"_",COUNTIF(T$4:T77,T77))</f>
        <v>29_1</v>
      </c>
      <c r="C77" s="403">
        <v>101</v>
      </c>
      <c r="D77" s="362" t="s">
        <v>831</v>
      </c>
      <c r="E77" s="399" t="s">
        <v>832</v>
      </c>
      <c r="F77" s="399" t="s">
        <v>833</v>
      </c>
      <c r="G77" s="399" t="str">
        <f t="shared" si="30"/>
        <v>Antůšek/ 
Řečník</v>
      </c>
      <c r="H77" s="361">
        <f ca="1">IF((COUNTIFS('Rozpis zápasů'!$F$3:$F$214,$C77,'Rozpis zápasů'!$E$3:$E$214,"&lt;&gt;N")+COUNTIFS('Rozpis zápasů'!$G$3:$G$214,$C77,'Rozpis zápasů'!$E$3:$E$214,"&lt;&gt;N"))=0,"",COUNTIFS('Rozpis zápasů'!$F$3:$F$214,$C77,'Rozpis zápasů'!$E$3:$E$214,"&lt;&gt;N")+COUNTIFS('Rozpis zápasů'!$G$3:$G$214,$C77,'Rozpis zápasů'!$E$3:$E$214,"&lt;&gt;N"))</f>
        <v>6</v>
      </c>
      <c r="I77" s="361">
        <f ca="1">COUNTIF('Rozpis zápasů'!$F$163:$G$214,$C77)</f>
        <v>2</v>
      </c>
      <c r="J77" s="361">
        <f ca="1">IF((COUNTIFS('Rozpis zápasů'!$F$3:$F$214,$C77,'Rozpis zápasů'!$E$3:$E$214,"&lt;&gt;N")+COUNTIFS('Rozpis zápasů'!$G$3:$G$214,$C77,'Rozpis zápasů'!$E$3:$E$214,"&lt;&gt;N"))=0,"",SUMIF('Rozpis zápasů'!$F$3:$F$214,$C77,'Rozpis zápasů'!$L$3:$L$219)+SUMIF('Rozpis zápasů'!$G$3:$G$214,$C77,'Rozpis zápasů'!$M$3:$M$219))</f>
        <v>4</v>
      </c>
      <c r="K77" s="394">
        <f ca="1">IF((COUNTIFS('Rozpis zápasů'!$F$3:$F$214,$C77,'Rozpis zápasů'!$E$3:$E$214,"&lt;&gt;N")+COUNTIFS('Rozpis zápasů'!$G$3:$G$214,$C77,'Rozpis zápasů'!$E$3:$E$214,"&lt;&gt;N"))=0,"",SUMIF('Rozpis zápasů'!$F$3:$F$214,$C77,'Rozpis zápasů'!$M$3:$M$219)+SUMIF('Rozpis zápasů'!$G$3:$G$214,$C77,'Rozpis zápasů'!$L$3:$L$219))</f>
        <v>2</v>
      </c>
      <c r="L77" s="392">
        <f ca="1">SUMIF('Rozpis zápasů'!$F$3:$F$214,$C77,'Rozpis zápasů'!$X$3:$X$214)+SUMIF('Rozpis zápasů'!$G$3:$G$214,$C77,'Rozpis zápasů'!$Y$3:$Y$214)</f>
        <v>36</v>
      </c>
      <c r="M77" s="397">
        <f ca="1">SUMIF('Rozpis zápasů'!$G$3:$G$214,$C77,'Rozpis zápasů'!$X$3:$X$214)+SUMIF('Rozpis zápasů'!$F$3:$F$214,$C77,'Rozpis zápasů'!$Y$3:$Y$214)</f>
        <v>26</v>
      </c>
      <c r="N77" s="732">
        <f ca="1">SUMIF('Rozpis zápasů'!$F$3:$F$214,$C77,'Rozpis zápasů'!$Z$3:$Z$214)+SUMIF('Rozpis zápasů'!$G$3:$G$214,$C77,'Rozpis zápasů'!$AA$3:$AA$214)</f>
        <v>68</v>
      </c>
      <c r="O77" s="393">
        <f ca="1">SUMIF('Rozpis zápasů'!$G$3:$G$214,$C77,'Rozpis zápasů'!$Z$3:$Z$214)+SUMIF('Rozpis zápasů'!$F$3:$F$214,$C77,'Rozpis zápasů'!$AA$3:$AA$214)</f>
        <v>69</v>
      </c>
      <c r="P77" s="367">
        <f t="shared" ca="1" si="31"/>
        <v>0.52941176470588236</v>
      </c>
      <c r="Q77" s="367">
        <f t="shared" ca="1" si="32"/>
        <v>0.62318840579710144</v>
      </c>
      <c r="R77" s="602">
        <f t="shared" ca="1" si="33"/>
        <v>0.57664233576642332</v>
      </c>
      <c r="S77" s="604">
        <f t="shared" ca="1" si="27"/>
        <v>7</v>
      </c>
      <c r="T77" s="397">
        <f t="shared" ca="1" si="28"/>
        <v>29</v>
      </c>
      <c r="U77" s="393">
        <f t="shared" ca="1" si="29"/>
        <v>13</v>
      </c>
      <c r="V77" s="1523">
        <f>IF((COUNTIFS('Rozpis zápasů'!$F$3:$F$162,$C77,'Rozpis zápasů'!$E$3:$E$162,"&lt;&gt;N")+COUNTIFS('Rozpis zápasů'!$G$3:$G$162,$C77,'Rozpis zápasů'!$E$3:$E$162,"&lt;&gt;N"))=0,"",COUNTIFS('Rozpis zápasů'!$F$3:$F$162,$C77,'Rozpis zápasů'!$E$3:$E$162,"&lt;&gt;N")+COUNTIFS('Rozpis zápasů'!$G$3:$G$162,$C77,'Rozpis zápasů'!$E$3:$E$162,"&lt;&gt;N"))</f>
        <v>4</v>
      </c>
      <c r="W77" s="1524">
        <f>IF((COUNTIFS('Rozpis zápasů'!$F$3:$F$162,$C77,'Rozpis zápasů'!$E$3:$E$162,"&lt;&gt;N")+COUNTIFS('Rozpis zápasů'!$G$3:$G$162,$C77,'Rozpis zápasů'!$E$3:$E$162,"&lt;&gt;N"))=0,"",SUMIF('Rozpis zápasů'!$F$3:$F$162,$C77,'Rozpis zápasů'!$L$3:$L$219)+SUMIF('Rozpis zápasů'!$G$3:$G$162,$C77,'Rozpis zápasů'!$M$3:$M$219))</f>
        <v>3</v>
      </c>
      <c r="X77" s="1525">
        <f>IF((COUNTIFS('Rozpis zápasů'!$F$3:$F$162,$C77,'Rozpis zápasů'!$E$3:$E$162,"&lt;&gt;N")+COUNTIFS('Rozpis zápasů'!$G$3:$G$162,$C77,'Rozpis zápasů'!$E$3:$E$162,"&lt;&gt;N"))=0,"",SUMIF('Rozpis zápasů'!$F$3:$F$162,$C77,'Rozpis zápasů'!$M$3:$M$219)+SUMIF('Rozpis zápasů'!$G$3:$G$162,$C77,'Rozpis zápasů'!$L$3:$L$219))</f>
        <v>1</v>
      </c>
      <c r="Y77" s="1523">
        <f>IF((COUNTIFS('Rozpis zápasů'!$F$3:$F$162,$C77,'Rozpis zápasů'!$E$3:$E$162,"&lt;&gt;N")+COUNTIFS('Rozpis zápasů'!$G$3:$G$162,$C77,'Rozpis zápasů'!$E$3:$E$162,"&lt;&gt;N"))=0,"",SUMIF('Rozpis zápasů'!$F$3:$F$162,$C77,'Rozpis zápasů'!$H$3:$H$219)+SUMIF('Rozpis zápasů'!$G$3:$G$162,$C77,'Rozpis zápasů'!$I$3:$I$219))</f>
        <v>6</v>
      </c>
      <c r="Z77" s="1524">
        <f>IF((COUNTIFS('Rozpis zápasů'!$F$3:$F$162,$C77,'Rozpis zápasů'!$E$3:$E$162,"&lt;&gt;N")+COUNTIFS('Rozpis zápasů'!$G$3:$G$162,$C77,'Rozpis zápasů'!$E$3:$E$162,"&lt;&gt;N"))=0,"",SUMIF('Rozpis zápasů'!$F$3:$F$162,$C77,'Rozpis zápasů'!$I$3:$I$219)+SUMIF('Rozpis zápasů'!$G$3:$G$162,$C77,'Rozpis zápasů'!$H$3:$H$219))</f>
        <v>2</v>
      </c>
      <c r="AA77" s="1526">
        <f t="shared" si="34"/>
        <v>4</v>
      </c>
      <c r="AB77" s="661">
        <f ca="1">VLOOKUP($C77,Tabulka!$B$4:$Z$239,22,0)</f>
        <v>1</v>
      </c>
      <c r="AC77" s="739">
        <f t="shared" si="35"/>
        <v>16</v>
      </c>
      <c r="AD77" s="739">
        <f t="shared" si="36"/>
        <v>42</v>
      </c>
      <c r="AE77" s="739">
        <f t="shared" si="37"/>
        <v>27</v>
      </c>
      <c r="AF77" s="739">
        <f t="shared" si="38"/>
        <v>55</v>
      </c>
      <c r="AG77" s="739">
        <f t="shared" si="39"/>
        <v>14</v>
      </c>
      <c r="AH77" s="739">
        <f t="shared" ca="1" si="40"/>
        <v>12</v>
      </c>
      <c r="AI77" s="1688">
        <f t="shared" ca="1" si="41"/>
        <v>1161412</v>
      </c>
      <c r="AJ77" s="1692">
        <f t="shared" ca="1" si="42"/>
        <v>10</v>
      </c>
      <c r="AK77" s="1604">
        <f t="shared" ca="1" si="43"/>
        <v>1</v>
      </c>
    </row>
    <row r="78" spans="1:37" x14ac:dyDescent="0.25">
      <c r="A78" s="414" t="str">
        <f ca="1">CONCATENATE(S78,"_",COUNTIF(S$4:S78,S78))</f>
        <v>44_1</v>
      </c>
      <c r="B78" s="414" t="str">
        <f ca="1">CONCATENATE(T78,"_",COUNTIF(T$4:T78,T78))</f>
        <v>61_1</v>
      </c>
      <c r="C78" s="403">
        <v>102</v>
      </c>
      <c r="D78" s="362" t="s">
        <v>1021</v>
      </c>
      <c r="E78" s="399" t="s">
        <v>970</v>
      </c>
      <c r="F78" s="399" t="s">
        <v>865</v>
      </c>
      <c r="G78" s="399" t="str">
        <f t="shared" si="30"/>
        <v>Herc/ 
Vybíral</v>
      </c>
      <c r="H78" s="361">
        <f ca="1">IF((COUNTIFS('Rozpis zápasů'!$F$3:$F$214,$C78,'Rozpis zápasů'!$E$3:$E$214,"&lt;&gt;N")+COUNTIFS('Rozpis zápasů'!$G$3:$G$214,$C78,'Rozpis zápasů'!$E$3:$E$214,"&lt;&gt;N"))=0,"",COUNTIFS('Rozpis zápasů'!$F$3:$F$214,$C78,'Rozpis zápasů'!$E$3:$E$214,"&lt;&gt;N")+COUNTIFS('Rozpis zápasů'!$G$3:$G$214,$C78,'Rozpis zápasů'!$E$3:$E$214,"&lt;&gt;N"))</f>
        <v>5</v>
      </c>
      <c r="I78" s="361">
        <f ca="1">COUNTIF('Rozpis zápasů'!$F$163:$G$214,$C78)</f>
        <v>1</v>
      </c>
      <c r="J78" s="361">
        <f ca="1">IF((COUNTIFS('Rozpis zápasů'!$F$3:$F$214,$C78,'Rozpis zápasů'!$E$3:$E$214,"&lt;&gt;N")+COUNTIFS('Rozpis zápasů'!$G$3:$G$214,$C78,'Rozpis zápasů'!$E$3:$E$214,"&lt;&gt;N"))=0,"",SUMIF('Rozpis zápasů'!$F$3:$F$214,$C78,'Rozpis zápasů'!$L$3:$L$219)+SUMIF('Rozpis zápasů'!$G$3:$G$214,$C78,'Rozpis zápasů'!$M$3:$M$219))</f>
        <v>2</v>
      </c>
      <c r="K78" s="394">
        <f ca="1">IF((COUNTIFS('Rozpis zápasů'!$F$3:$F$214,$C78,'Rozpis zápasů'!$E$3:$E$214,"&lt;&gt;N")+COUNTIFS('Rozpis zápasů'!$G$3:$G$214,$C78,'Rozpis zápasů'!$E$3:$E$214,"&lt;&gt;N"))=0,"",SUMIF('Rozpis zápasů'!$F$3:$F$214,$C78,'Rozpis zápasů'!$M$3:$M$219)+SUMIF('Rozpis zápasů'!$G$3:$G$214,$C78,'Rozpis zápasů'!$L$3:$L$219))</f>
        <v>3</v>
      </c>
      <c r="L78" s="392">
        <f ca="1">SUMIF('Rozpis zápasů'!$F$3:$F$214,$C78,'Rozpis zápasů'!$X$3:$X$214)+SUMIF('Rozpis zápasů'!$G$3:$G$214,$C78,'Rozpis zápasů'!$Y$3:$Y$214)</f>
        <v>20</v>
      </c>
      <c r="M78" s="397">
        <f ca="1">SUMIF('Rozpis zápasů'!$G$3:$G$214,$C78,'Rozpis zápasů'!$X$3:$X$214)+SUMIF('Rozpis zápasů'!$F$3:$F$214,$C78,'Rozpis zápasů'!$Y$3:$Y$214)</f>
        <v>28</v>
      </c>
      <c r="N78" s="732">
        <f ca="1">SUMIF('Rozpis zápasů'!$F$3:$F$214,$C78,'Rozpis zápasů'!$Z$3:$Z$214)+SUMIF('Rozpis zápasů'!$G$3:$G$214,$C78,'Rozpis zápasů'!$AA$3:$AA$214)</f>
        <v>59</v>
      </c>
      <c r="O78" s="393">
        <f ca="1">SUMIF('Rozpis zápasů'!$G$3:$G$214,$C78,'Rozpis zápasů'!$Z$3:$Z$214)+SUMIF('Rozpis zápasů'!$F$3:$F$214,$C78,'Rozpis zápasů'!$AA$3:$AA$214)</f>
        <v>57</v>
      </c>
      <c r="P78" s="367">
        <f t="shared" ca="1" si="31"/>
        <v>0.33898305084745761</v>
      </c>
      <c r="Q78" s="367">
        <f t="shared" ca="1" si="32"/>
        <v>0.50877192982456143</v>
      </c>
      <c r="R78" s="602">
        <f t="shared" ca="1" si="33"/>
        <v>0.42241379310344829</v>
      </c>
      <c r="S78" s="604">
        <f t="shared" ca="1" si="27"/>
        <v>44</v>
      </c>
      <c r="T78" s="397">
        <f t="shared" ca="1" si="28"/>
        <v>61</v>
      </c>
      <c r="U78" s="393">
        <f t="shared" ca="1" si="29"/>
        <v>56</v>
      </c>
      <c r="V78" s="1523">
        <f>IF((COUNTIFS('Rozpis zápasů'!$F$3:$F$162,$C78,'Rozpis zápasů'!$E$3:$E$162,"&lt;&gt;N")+COUNTIFS('Rozpis zápasů'!$G$3:$G$162,$C78,'Rozpis zápasů'!$E$3:$E$162,"&lt;&gt;N"))=0,"",COUNTIFS('Rozpis zápasů'!$F$3:$F$162,$C78,'Rozpis zápasů'!$E$3:$E$162,"&lt;&gt;N")+COUNTIFS('Rozpis zápasů'!$G$3:$G$162,$C78,'Rozpis zápasů'!$E$3:$E$162,"&lt;&gt;N"))</f>
        <v>4</v>
      </c>
      <c r="W78" s="1524">
        <f>IF((COUNTIFS('Rozpis zápasů'!$F$3:$F$162,$C78,'Rozpis zápasů'!$E$3:$E$162,"&lt;&gt;N")+COUNTIFS('Rozpis zápasů'!$G$3:$G$162,$C78,'Rozpis zápasů'!$E$3:$E$162,"&lt;&gt;N"))=0,"",SUMIF('Rozpis zápasů'!$F$3:$F$162,$C78,'Rozpis zápasů'!$L$3:$L$219)+SUMIF('Rozpis zápasů'!$G$3:$G$162,$C78,'Rozpis zápasů'!$M$3:$M$219))</f>
        <v>2</v>
      </c>
      <c r="X78" s="1525">
        <f>IF((COUNTIFS('Rozpis zápasů'!$F$3:$F$162,$C78,'Rozpis zápasů'!$E$3:$E$162,"&lt;&gt;N")+COUNTIFS('Rozpis zápasů'!$G$3:$G$162,$C78,'Rozpis zápasů'!$E$3:$E$162,"&lt;&gt;N"))=0,"",SUMIF('Rozpis zápasů'!$F$3:$F$162,$C78,'Rozpis zápasů'!$M$3:$M$219)+SUMIF('Rozpis zápasů'!$G$3:$G$162,$C78,'Rozpis zápasů'!$L$3:$L$219))</f>
        <v>2</v>
      </c>
      <c r="Y78" s="1523">
        <f>IF((COUNTIFS('Rozpis zápasů'!$F$3:$F$162,$C78,'Rozpis zápasů'!$E$3:$E$162,"&lt;&gt;N")+COUNTIFS('Rozpis zápasů'!$G$3:$G$162,$C78,'Rozpis zápasů'!$E$3:$E$162,"&lt;&gt;N"))=0,"",SUMIF('Rozpis zápasů'!$F$3:$F$162,$C78,'Rozpis zápasů'!$H$3:$H$219)+SUMIF('Rozpis zápasů'!$G$3:$G$162,$C78,'Rozpis zápasů'!$I$3:$I$219))</f>
        <v>4</v>
      </c>
      <c r="Z78" s="1524">
        <f>IF((COUNTIFS('Rozpis zápasů'!$F$3:$F$162,$C78,'Rozpis zápasů'!$E$3:$E$162,"&lt;&gt;N")+COUNTIFS('Rozpis zápasů'!$G$3:$G$162,$C78,'Rozpis zápasů'!$E$3:$E$162,"&lt;&gt;N"))=0,"",SUMIF('Rozpis zápasů'!$F$3:$F$162,$C78,'Rozpis zápasů'!$I$3:$I$219)+SUMIF('Rozpis zápasů'!$G$3:$G$162,$C78,'Rozpis zápasů'!$H$3:$H$219))</f>
        <v>6</v>
      </c>
      <c r="AA78" s="1526">
        <f t="shared" si="34"/>
        <v>-2</v>
      </c>
      <c r="AB78" s="661">
        <f ca="1">VLOOKUP($C78,Tabulka!$B$4:$Z$239,22,0)</f>
        <v>2</v>
      </c>
      <c r="AC78" s="739">
        <f t="shared" si="35"/>
        <v>32</v>
      </c>
      <c r="AD78" s="739">
        <f t="shared" si="36"/>
        <v>30</v>
      </c>
      <c r="AE78" s="739">
        <f t="shared" si="37"/>
        <v>42</v>
      </c>
      <c r="AF78" s="739">
        <f t="shared" si="38"/>
        <v>25</v>
      </c>
      <c r="AG78" s="739">
        <f t="shared" si="39"/>
        <v>39</v>
      </c>
      <c r="AH78" s="739">
        <f t="shared" ca="1" si="40"/>
        <v>51</v>
      </c>
      <c r="AI78" s="1688">
        <f t="shared" ca="1" si="41"/>
        <v>2323951</v>
      </c>
      <c r="AJ78" s="1692">
        <f t="shared" ca="1" si="42"/>
        <v>24</v>
      </c>
      <c r="AK78" s="1604">
        <f t="shared" ca="1" si="43"/>
        <v>1</v>
      </c>
    </row>
    <row r="79" spans="1:37" x14ac:dyDescent="0.25">
      <c r="A79" s="414" t="str">
        <f ca="1">CONCATENATE(S79,"_",COUNTIF(S$4:S79,S79))</f>
        <v>39_1</v>
      </c>
      <c r="B79" s="414" t="str">
        <f ca="1">CONCATENATE(T79,"_",COUNTIF(T$4:T79,T79))</f>
        <v>38_1</v>
      </c>
      <c r="C79" s="403">
        <v>103</v>
      </c>
      <c r="D79" s="362" t="s">
        <v>971</v>
      </c>
      <c r="E79" s="399" t="s">
        <v>972</v>
      </c>
      <c r="F79" s="399" t="s">
        <v>850</v>
      </c>
      <c r="G79" s="399" t="str">
        <f t="shared" si="30"/>
        <v>Rudiš/ 
Rudiš</v>
      </c>
      <c r="H79" s="361">
        <f ca="1">IF((COUNTIFS('Rozpis zápasů'!$F$3:$F$214,$C79,'Rozpis zápasů'!$E$3:$E$214,"&lt;&gt;N")+COUNTIFS('Rozpis zápasů'!$G$3:$G$214,$C79,'Rozpis zápasů'!$E$3:$E$214,"&lt;&gt;N"))=0,"",COUNTIFS('Rozpis zápasů'!$F$3:$F$214,$C79,'Rozpis zápasů'!$E$3:$E$214,"&lt;&gt;N")+COUNTIFS('Rozpis zápasů'!$G$3:$G$214,$C79,'Rozpis zápasů'!$E$3:$E$214,"&lt;&gt;N"))</f>
        <v>5</v>
      </c>
      <c r="I79" s="361">
        <f ca="1">COUNTIF('Rozpis zápasů'!$F$163:$G$214,$C79)</f>
        <v>1</v>
      </c>
      <c r="J79" s="361">
        <f ca="1">IF((COUNTIFS('Rozpis zápasů'!$F$3:$F$214,$C79,'Rozpis zápasů'!$E$3:$E$214,"&lt;&gt;N")+COUNTIFS('Rozpis zápasů'!$G$3:$G$214,$C79,'Rozpis zápasů'!$E$3:$E$214,"&lt;&gt;N"))=0,"",SUMIF('Rozpis zápasů'!$F$3:$F$214,$C79,'Rozpis zápasů'!$L$3:$L$219)+SUMIF('Rozpis zápasů'!$G$3:$G$214,$C79,'Rozpis zápasů'!$M$3:$M$219))</f>
        <v>2</v>
      </c>
      <c r="K79" s="394">
        <f ca="1">IF((COUNTIFS('Rozpis zápasů'!$F$3:$F$214,$C79,'Rozpis zápasů'!$E$3:$E$214,"&lt;&gt;N")+COUNTIFS('Rozpis zápasů'!$G$3:$G$214,$C79,'Rozpis zápasů'!$E$3:$E$214,"&lt;&gt;N"))=0,"",SUMIF('Rozpis zápasů'!$F$3:$F$214,$C79,'Rozpis zápasů'!$M$3:$M$219)+SUMIF('Rozpis zápasů'!$G$3:$G$214,$C79,'Rozpis zápasů'!$L$3:$L$219))</f>
        <v>3</v>
      </c>
      <c r="L79" s="392">
        <f ca="1">SUMIF('Rozpis zápasů'!$F$3:$F$214,$C79,'Rozpis zápasů'!$X$3:$X$214)+SUMIF('Rozpis zápasů'!$G$3:$G$214,$C79,'Rozpis zápasů'!$Y$3:$Y$214)</f>
        <v>22</v>
      </c>
      <c r="M79" s="397">
        <f ca="1">SUMIF('Rozpis zápasů'!$G$3:$G$214,$C79,'Rozpis zápasů'!$X$3:$X$214)+SUMIF('Rozpis zápasů'!$F$3:$F$214,$C79,'Rozpis zápasů'!$Y$3:$Y$214)</f>
        <v>25</v>
      </c>
      <c r="N79" s="732">
        <f ca="1">SUMIF('Rozpis zápasů'!$F$3:$F$214,$C79,'Rozpis zápasů'!$Z$3:$Z$214)+SUMIF('Rozpis zápasů'!$G$3:$G$214,$C79,'Rozpis zápasů'!$AA$3:$AA$214)</f>
        <v>62</v>
      </c>
      <c r="O79" s="393">
        <f ca="1">SUMIF('Rozpis zápasů'!$G$3:$G$214,$C79,'Rozpis zápasů'!$Z$3:$Z$214)+SUMIF('Rozpis zápasů'!$F$3:$F$214,$C79,'Rozpis zápasů'!$AA$3:$AA$214)</f>
        <v>61</v>
      </c>
      <c r="P79" s="367">
        <f t="shared" ca="1" si="31"/>
        <v>0.35483870967741937</v>
      </c>
      <c r="Q79" s="367">
        <f t="shared" ca="1" si="32"/>
        <v>0.5901639344262295</v>
      </c>
      <c r="R79" s="602">
        <f t="shared" ca="1" si="33"/>
        <v>0.47154471544715448</v>
      </c>
      <c r="S79" s="604">
        <f t="shared" ca="1" si="27"/>
        <v>39</v>
      </c>
      <c r="T79" s="397">
        <f t="shared" ca="1" si="28"/>
        <v>38</v>
      </c>
      <c r="U79" s="393">
        <f t="shared" ca="1" si="29"/>
        <v>42</v>
      </c>
      <c r="V79" s="1523">
        <f>IF((COUNTIFS('Rozpis zápasů'!$F$3:$F$162,$C79,'Rozpis zápasů'!$E$3:$E$162,"&lt;&gt;N")+COUNTIFS('Rozpis zápasů'!$G$3:$G$162,$C79,'Rozpis zápasů'!$E$3:$E$162,"&lt;&gt;N"))=0,"",COUNTIFS('Rozpis zápasů'!$F$3:$F$162,$C79,'Rozpis zápasů'!$E$3:$E$162,"&lt;&gt;N")+COUNTIFS('Rozpis zápasů'!$G$3:$G$162,$C79,'Rozpis zápasů'!$E$3:$E$162,"&lt;&gt;N"))</f>
        <v>4</v>
      </c>
      <c r="W79" s="1524">
        <f>IF((COUNTIFS('Rozpis zápasů'!$F$3:$F$162,$C79,'Rozpis zápasů'!$E$3:$E$162,"&lt;&gt;N")+COUNTIFS('Rozpis zápasů'!$G$3:$G$162,$C79,'Rozpis zápasů'!$E$3:$E$162,"&lt;&gt;N"))=0,"",SUMIF('Rozpis zápasů'!$F$3:$F$162,$C79,'Rozpis zápasů'!$L$3:$L$219)+SUMIF('Rozpis zápasů'!$G$3:$G$162,$C79,'Rozpis zápasů'!$M$3:$M$219))</f>
        <v>2</v>
      </c>
      <c r="X79" s="1525">
        <f>IF((COUNTIFS('Rozpis zápasů'!$F$3:$F$162,$C79,'Rozpis zápasů'!$E$3:$E$162,"&lt;&gt;N")+COUNTIFS('Rozpis zápasů'!$G$3:$G$162,$C79,'Rozpis zápasů'!$E$3:$E$162,"&lt;&gt;N"))=0,"",SUMIF('Rozpis zápasů'!$F$3:$F$162,$C79,'Rozpis zápasů'!$M$3:$M$219)+SUMIF('Rozpis zápasů'!$G$3:$G$162,$C79,'Rozpis zápasů'!$L$3:$L$219))</f>
        <v>2</v>
      </c>
      <c r="Y79" s="1523">
        <f>IF((COUNTIFS('Rozpis zápasů'!$F$3:$F$162,$C79,'Rozpis zápasů'!$E$3:$E$162,"&lt;&gt;N")+COUNTIFS('Rozpis zápasů'!$G$3:$G$162,$C79,'Rozpis zápasů'!$E$3:$E$162,"&lt;&gt;N"))=0,"",SUMIF('Rozpis zápasů'!$F$3:$F$162,$C79,'Rozpis zápasů'!$H$3:$H$219)+SUMIF('Rozpis zápasů'!$G$3:$G$162,$C79,'Rozpis zápasů'!$I$3:$I$219))</f>
        <v>5</v>
      </c>
      <c r="Z79" s="1524">
        <f>IF((COUNTIFS('Rozpis zápasů'!$F$3:$F$162,$C79,'Rozpis zápasů'!$E$3:$E$162,"&lt;&gt;N")+COUNTIFS('Rozpis zápasů'!$G$3:$G$162,$C79,'Rozpis zápasů'!$E$3:$E$162,"&lt;&gt;N"))=0,"",SUMIF('Rozpis zápasů'!$F$3:$F$162,$C79,'Rozpis zápasů'!$I$3:$I$219)+SUMIF('Rozpis zápasů'!$G$3:$G$162,$C79,'Rozpis zápasů'!$H$3:$H$219))</f>
        <v>4</v>
      </c>
      <c r="AA79" s="1526">
        <f t="shared" si="34"/>
        <v>1</v>
      </c>
      <c r="AB79" s="661">
        <f ca="1">VLOOKUP($C79,Tabulka!$B$4:$Z$239,22,0)</f>
        <v>4</v>
      </c>
      <c r="AC79" s="739">
        <f t="shared" si="35"/>
        <v>32</v>
      </c>
      <c r="AD79" s="739">
        <f t="shared" si="36"/>
        <v>30</v>
      </c>
      <c r="AE79" s="739">
        <f t="shared" si="37"/>
        <v>34</v>
      </c>
      <c r="AF79" s="739">
        <f t="shared" si="38"/>
        <v>40</v>
      </c>
      <c r="AG79" s="739">
        <f t="shared" si="39"/>
        <v>28</v>
      </c>
      <c r="AH79" s="739">
        <f t="shared" ca="1" si="40"/>
        <v>38</v>
      </c>
      <c r="AI79" s="1688">
        <f t="shared" ca="1" si="41"/>
        <v>4322838</v>
      </c>
      <c r="AJ79" s="1692">
        <f t="shared" ca="1" si="42"/>
        <v>38</v>
      </c>
      <c r="AK79" s="1604">
        <f t="shared" ca="1" si="43"/>
        <v>1</v>
      </c>
    </row>
    <row r="80" spans="1:37" x14ac:dyDescent="0.25">
      <c r="A80" s="414" t="str">
        <f ca="1">CONCATENATE(S80,"_",COUNTIF(S$4:S80,S80))</f>
        <v>41_1</v>
      </c>
      <c r="B80" s="414" t="str">
        <f ca="1">CONCATENATE(T80,"_",COUNTIF(T$4:T80,T80))</f>
        <v>24_1</v>
      </c>
      <c r="C80" s="403">
        <v>104</v>
      </c>
      <c r="D80" s="362" t="s">
        <v>848</v>
      </c>
      <c r="E80" s="399" t="s">
        <v>849</v>
      </c>
      <c r="F80" s="399" t="s">
        <v>850</v>
      </c>
      <c r="G80" s="399" t="str">
        <f t="shared" si="30"/>
        <v>Hrdlička/ 
Dvořák</v>
      </c>
      <c r="H80" s="361">
        <f ca="1">IF((COUNTIFS('Rozpis zápasů'!$F$3:$F$214,$C80,'Rozpis zápasů'!$E$3:$E$214,"&lt;&gt;N")+COUNTIFS('Rozpis zápasů'!$G$3:$G$214,$C80,'Rozpis zápasů'!$E$3:$E$214,"&lt;&gt;N"))=0,"",COUNTIFS('Rozpis zápasů'!$F$3:$F$214,$C80,'Rozpis zápasů'!$E$3:$E$214,"&lt;&gt;N")+COUNTIFS('Rozpis zápasů'!$G$3:$G$214,$C80,'Rozpis zápasů'!$E$3:$E$214,"&lt;&gt;N"))</f>
        <v>5</v>
      </c>
      <c r="I80" s="361">
        <f ca="1">COUNTIF('Rozpis zápasů'!$F$163:$G$214,$C80)</f>
        <v>1</v>
      </c>
      <c r="J80" s="361">
        <f ca="1">IF((COUNTIFS('Rozpis zápasů'!$F$3:$F$214,$C80,'Rozpis zápasů'!$E$3:$E$214,"&lt;&gt;N")+COUNTIFS('Rozpis zápasů'!$G$3:$G$214,$C80,'Rozpis zápasů'!$E$3:$E$214,"&lt;&gt;N"))=0,"",SUMIF('Rozpis zápasů'!$F$3:$F$214,$C80,'Rozpis zápasů'!$L$3:$L$219)+SUMIF('Rozpis zápasů'!$G$3:$G$214,$C80,'Rozpis zápasů'!$M$3:$M$219))</f>
        <v>2</v>
      </c>
      <c r="K80" s="394">
        <f ca="1">IF((COUNTIFS('Rozpis zápasů'!$F$3:$F$214,$C80,'Rozpis zápasů'!$E$3:$E$214,"&lt;&gt;N")+COUNTIFS('Rozpis zápasů'!$G$3:$G$214,$C80,'Rozpis zápasů'!$E$3:$E$214,"&lt;&gt;N"))=0,"",SUMIF('Rozpis zápasů'!$F$3:$F$214,$C80,'Rozpis zápasů'!$M$3:$M$219)+SUMIF('Rozpis zápasů'!$G$3:$G$214,$C80,'Rozpis zápasů'!$L$3:$L$219))</f>
        <v>3</v>
      </c>
      <c r="L80" s="392">
        <f ca="1">SUMIF('Rozpis zápasů'!$F$3:$F$214,$C80,'Rozpis zápasů'!$X$3:$X$214)+SUMIF('Rozpis zápasů'!$G$3:$G$214,$C80,'Rozpis zápasů'!$Y$3:$Y$214)</f>
        <v>18</v>
      </c>
      <c r="M80" s="397">
        <f ca="1">SUMIF('Rozpis zápasů'!$G$3:$G$214,$C80,'Rozpis zápasů'!$X$3:$X$214)+SUMIF('Rozpis zápasů'!$F$3:$F$214,$C80,'Rozpis zápasů'!$Y$3:$Y$214)</f>
        <v>19</v>
      </c>
      <c r="N80" s="732">
        <f ca="1">SUMIF('Rozpis zápasů'!$F$3:$F$214,$C80,'Rozpis zápasů'!$Z$3:$Z$214)+SUMIF('Rozpis zápasů'!$G$3:$G$214,$C80,'Rozpis zápasů'!$AA$3:$AA$214)</f>
        <v>52</v>
      </c>
      <c r="O80" s="393">
        <f ca="1">SUMIF('Rozpis zápasů'!$G$3:$G$214,$C80,'Rozpis zápasů'!$Z$3:$Z$214)+SUMIF('Rozpis zápasů'!$F$3:$F$214,$C80,'Rozpis zápasů'!$AA$3:$AA$214)</f>
        <v>53</v>
      </c>
      <c r="P80" s="367">
        <f t="shared" ca="1" si="31"/>
        <v>0.34615384615384615</v>
      </c>
      <c r="Q80" s="367">
        <f t="shared" ca="1" si="32"/>
        <v>0.64150943396226412</v>
      </c>
      <c r="R80" s="602">
        <f t="shared" ca="1" si="33"/>
        <v>0.49523809523809526</v>
      </c>
      <c r="S80" s="604">
        <f t="shared" ca="1" si="27"/>
        <v>41</v>
      </c>
      <c r="T80" s="397">
        <f t="shared" ca="1" si="28"/>
        <v>24</v>
      </c>
      <c r="U80" s="393">
        <f t="shared" ca="1" si="29"/>
        <v>34</v>
      </c>
      <c r="V80" s="1523">
        <f>IF((COUNTIFS('Rozpis zápasů'!$F$3:$F$162,$C80,'Rozpis zápasů'!$E$3:$E$162,"&lt;&gt;N")+COUNTIFS('Rozpis zápasů'!$G$3:$G$162,$C80,'Rozpis zápasů'!$E$3:$E$162,"&lt;&gt;N"))=0,"",COUNTIFS('Rozpis zápasů'!$F$3:$F$162,$C80,'Rozpis zápasů'!$E$3:$E$162,"&lt;&gt;N")+COUNTIFS('Rozpis zápasů'!$G$3:$G$162,$C80,'Rozpis zápasů'!$E$3:$E$162,"&lt;&gt;N"))</f>
        <v>4</v>
      </c>
      <c r="W80" s="1524">
        <f>IF((COUNTIFS('Rozpis zápasů'!$F$3:$F$162,$C80,'Rozpis zápasů'!$E$3:$E$162,"&lt;&gt;N")+COUNTIFS('Rozpis zápasů'!$G$3:$G$162,$C80,'Rozpis zápasů'!$E$3:$E$162,"&lt;&gt;N"))=0,"",SUMIF('Rozpis zápasů'!$F$3:$F$162,$C80,'Rozpis zápasů'!$L$3:$L$219)+SUMIF('Rozpis zápasů'!$G$3:$G$162,$C80,'Rozpis zápasů'!$M$3:$M$219))</f>
        <v>2</v>
      </c>
      <c r="X80" s="1525">
        <f>IF((COUNTIFS('Rozpis zápasů'!$F$3:$F$162,$C80,'Rozpis zápasů'!$E$3:$E$162,"&lt;&gt;N")+COUNTIFS('Rozpis zápasů'!$G$3:$G$162,$C80,'Rozpis zápasů'!$E$3:$E$162,"&lt;&gt;N"))=0,"",SUMIF('Rozpis zápasů'!$F$3:$F$162,$C80,'Rozpis zápasů'!$M$3:$M$219)+SUMIF('Rozpis zápasů'!$G$3:$G$162,$C80,'Rozpis zápasů'!$L$3:$L$219))</f>
        <v>2</v>
      </c>
      <c r="Y80" s="1523">
        <f>IF((COUNTIFS('Rozpis zápasů'!$F$3:$F$162,$C80,'Rozpis zápasů'!$E$3:$E$162,"&lt;&gt;N")+COUNTIFS('Rozpis zápasů'!$G$3:$G$162,$C80,'Rozpis zápasů'!$E$3:$E$162,"&lt;&gt;N"))=0,"",SUMIF('Rozpis zápasů'!$F$3:$F$162,$C80,'Rozpis zápasů'!$H$3:$H$219)+SUMIF('Rozpis zápasů'!$G$3:$G$162,$C80,'Rozpis zápasů'!$I$3:$I$219))</f>
        <v>5</v>
      </c>
      <c r="Z80" s="1524">
        <f>IF((COUNTIFS('Rozpis zápasů'!$F$3:$F$162,$C80,'Rozpis zápasů'!$E$3:$E$162,"&lt;&gt;N")+COUNTIFS('Rozpis zápasů'!$G$3:$G$162,$C80,'Rozpis zápasů'!$E$3:$E$162,"&lt;&gt;N"))=0,"",SUMIF('Rozpis zápasů'!$F$3:$F$162,$C80,'Rozpis zápasů'!$I$3:$I$219)+SUMIF('Rozpis zápasů'!$G$3:$G$162,$C80,'Rozpis zápasů'!$H$3:$H$219))</f>
        <v>4</v>
      </c>
      <c r="AA80" s="1526">
        <f t="shared" si="34"/>
        <v>1</v>
      </c>
      <c r="AB80" s="661">
        <f ca="1">VLOOKUP($C80,Tabulka!$B$4:$Z$239,22,0)</f>
        <v>3</v>
      </c>
      <c r="AC80" s="739">
        <f t="shared" si="35"/>
        <v>32</v>
      </c>
      <c r="AD80" s="739">
        <f t="shared" si="36"/>
        <v>30</v>
      </c>
      <c r="AE80" s="739">
        <f t="shared" si="37"/>
        <v>34</v>
      </c>
      <c r="AF80" s="739">
        <f t="shared" si="38"/>
        <v>40</v>
      </c>
      <c r="AG80" s="739">
        <f t="shared" si="39"/>
        <v>28</v>
      </c>
      <c r="AH80" s="739">
        <f t="shared" ca="1" si="40"/>
        <v>33</v>
      </c>
      <c r="AI80" s="1688">
        <f t="shared" ca="1" si="41"/>
        <v>3322833</v>
      </c>
      <c r="AJ80" s="1692">
        <f t="shared" ca="1" si="42"/>
        <v>34</v>
      </c>
      <c r="AK80" s="1604">
        <f t="shared" ca="1" si="43"/>
        <v>1</v>
      </c>
    </row>
    <row r="81" spans="1:37" x14ac:dyDescent="0.25">
      <c r="A81" s="414" t="str">
        <f ca="1">CONCATENATE(S81,"_",COUNTIF(S$4:S81,S81))</f>
        <v>56_1</v>
      </c>
      <c r="B81" s="414" t="str">
        <f ca="1">CONCATENATE(T81,"_",COUNTIF(T$4:T81,T81))</f>
        <v>46_1</v>
      </c>
      <c r="C81" s="403">
        <v>105</v>
      </c>
      <c r="D81" s="362" t="s">
        <v>973</v>
      </c>
      <c r="E81" s="399" t="s">
        <v>974</v>
      </c>
      <c r="F81" s="399" t="s">
        <v>924</v>
      </c>
      <c r="G81" s="399" t="str">
        <f t="shared" si="30"/>
        <v>Gerhard/ 
Slivoně</v>
      </c>
      <c r="H81" s="361">
        <f ca="1">IF((COUNTIFS('Rozpis zápasů'!$F$3:$F$214,$C81,'Rozpis zápasů'!$E$3:$E$214,"&lt;&gt;N")+COUNTIFS('Rozpis zápasů'!$G$3:$G$214,$C81,'Rozpis zápasů'!$E$3:$E$214,"&lt;&gt;N"))=0,"",COUNTIFS('Rozpis zápasů'!$F$3:$F$214,$C81,'Rozpis zápasů'!$E$3:$E$214,"&lt;&gt;N")+COUNTIFS('Rozpis zápasů'!$G$3:$G$214,$C81,'Rozpis zápasů'!$E$3:$E$214,"&lt;&gt;N"))</f>
        <v>4</v>
      </c>
      <c r="I81" s="361">
        <f ca="1">COUNTIF('Rozpis zápasů'!$F$163:$G$214,$C81)</f>
        <v>0</v>
      </c>
      <c r="J81" s="361">
        <f ca="1">IF((COUNTIFS('Rozpis zápasů'!$F$3:$F$214,$C81,'Rozpis zápasů'!$E$3:$E$214,"&lt;&gt;N")+COUNTIFS('Rozpis zápasů'!$G$3:$G$214,$C81,'Rozpis zápasů'!$E$3:$E$214,"&lt;&gt;N"))=0,"",SUMIF('Rozpis zápasů'!$F$3:$F$214,$C81,'Rozpis zápasů'!$L$3:$L$219)+SUMIF('Rozpis zápasů'!$G$3:$G$214,$C81,'Rozpis zápasů'!$M$3:$M$219))</f>
        <v>1</v>
      </c>
      <c r="K81" s="394">
        <f ca="1">IF((COUNTIFS('Rozpis zápasů'!$F$3:$F$214,$C81,'Rozpis zápasů'!$E$3:$E$214,"&lt;&gt;N")+COUNTIFS('Rozpis zápasů'!$G$3:$G$214,$C81,'Rozpis zápasů'!$E$3:$E$214,"&lt;&gt;N"))=0,"",SUMIF('Rozpis zápasů'!$F$3:$F$214,$C81,'Rozpis zápasů'!$M$3:$M$219)+SUMIF('Rozpis zápasů'!$G$3:$G$214,$C81,'Rozpis zápasů'!$L$3:$L$219))</f>
        <v>3</v>
      </c>
      <c r="L81" s="392">
        <f ca="1">SUMIF('Rozpis zápasů'!$F$3:$F$214,$C81,'Rozpis zápasů'!$X$3:$X$214)+SUMIF('Rozpis zápasů'!$G$3:$G$214,$C81,'Rozpis zápasů'!$Y$3:$Y$214)</f>
        <v>13</v>
      </c>
      <c r="M81" s="397">
        <f ca="1">SUMIF('Rozpis zápasů'!$G$3:$G$214,$C81,'Rozpis zápasů'!$X$3:$X$214)+SUMIF('Rozpis zápasů'!$F$3:$F$214,$C81,'Rozpis zápasů'!$Y$3:$Y$214)</f>
        <v>19</v>
      </c>
      <c r="N81" s="732">
        <f ca="1">SUMIF('Rozpis zápasů'!$F$3:$F$214,$C81,'Rozpis zápasů'!$Z$3:$Z$214)+SUMIF('Rozpis zápasů'!$G$3:$G$214,$C81,'Rozpis zápasů'!$AA$3:$AA$214)</f>
        <v>44</v>
      </c>
      <c r="O81" s="393">
        <f ca="1">SUMIF('Rozpis zápasů'!$G$3:$G$214,$C81,'Rozpis zápasů'!$Z$3:$Z$214)+SUMIF('Rozpis zápasů'!$F$3:$F$214,$C81,'Rozpis zápasů'!$AA$3:$AA$214)</f>
        <v>44</v>
      </c>
      <c r="P81" s="367">
        <f t="shared" ca="1" si="31"/>
        <v>0.29545454545454547</v>
      </c>
      <c r="Q81" s="367">
        <f t="shared" ca="1" si="32"/>
        <v>0.56818181818181823</v>
      </c>
      <c r="R81" s="602">
        <f t="shared" ca="1" si="33"/>
        <v>0.43181818181818182</v>
      </c>
      <c r="S81" s="604">
        <f t="shared" ca="1" si="27"/>
        <v>56</v>
      </c>
      <c r="T81" s="397">
        <f t="shared" ca="1" si="28"/>
        <v>46</v>
      </c>
      <c r="U81" s="393">
        <f t="shared" ca="1" si="29"/>
        <v>53</v>
      </c>
      <c r="V81" s="1523">
        <f>IF((COUNTIFS('Rozpis zápasů'!$F$3:$F$162,$C81,'Rozpis zápasů'!$E$3:$E$162,"&lt;&gt;N")+COUNTIFS('Rozpis zápasů'!$G$3:$G$162,$C81,'Rozpis zápasů'!$E$3:$E$162,"&lt;&gt;N"))=0,"",COUNTIFS('Rozpis zápasů'!$F$3:$F$162,$C81,'Rozpis zápasů'!$E$3:$E$162,"&lt;&gt;N")+COUNTIFS('Rozpis zápasů'!$G$3:$G$162,$C81,'Rozpis zápasů'!$E$3:$E$162,"&lt;&gt;N"))</f>
        <v>4</v>
      </c>
      <c r="W81" s="1524">
        <f>IF((COUNTIFS('Rozpis zápasů'!$F$3:$F$162,$C81,'Rozpis zápasů'!$E$3:$E$162,"&lt;&gt;N")+COUNTIFS('Rozpis zápasů'!$G$3:$G$162,$C81,'Rozpis zápasů'!$E$3:$E$162,"&lt;&gt;N"))=0,"",SUMIF('Rozpis zápasů'!$F$3:$F$162,$C81,'Rozpis zápasů'!$L$3:$L$219)+SUMIF('Rozpis zápasů'!$G$3:$G$162,$C81,'Rozpis zápasů'!$M$3:$M$219))</f>
        <v>1</v>
      </c>
      <c r="X81" s="1525">
        <f>IF((COUNTIFS('Rozpis zápasů'!$F$3:$F$162,$C81,'Rozpis zápasů'!$E$3:$E$162,"&lt;&gt;N")+COUNTIFS('Rozpis zápasů'!$G$3:$G$162,$C81,'Rozpis zápasů'!$E$3:$E$162,"&lt;&gt;N"))=0,"",SUMIF('Rozpis zápasů'!$F$3:$F$162,$C81,'Rozpis zápasů'!$M$3:$M$219)+SUMIF('Rozpis zápasů'!$G$3:$G$162,$C81,'Rozpis zápasů'!$L$3:$L$219))</f>
        <v>3</v>
      </c>
      <c r="Y81" s="1523">
        <f>IF((COUNTIFS('Rozpis zápasů'!$F$3:$F$162,$C81,'Rozpis zápasů'!$E$3:$E$162,"&lt;&gt;N")+COUNTIFS('Rozpis zápasů'!$G$3:$G$162,$C81,'Rozpis zápasů'!$E$3:$E$162,"&lt;&gt;N"))=0,"",SUMIF('Rozpis zápasů'!$F$3:$F$162,$C81,'Rozpis zápasů'!$H$3:$H$219)+SUMIF('Rozpis zápasů'!$G$3:$G$162,$C81,'Rozpis zápasů'!$I$3:$I$219))</f>
        <v>2</v>
      </c>
      <c r="Z81" s="1524">
        <f>IF((COUNTIFS('Rozpis zápasů'!$F$3:$F$162,$C81,'Rozpis zápasů'!$E$3:$E$162,"&lt;&gt;N")+COUNTIFS('Rozpis zápasů'!$G$3:$G$162,$C81,'Rozpis zápasů'!$E$3:$E$162,"&lt;&gt;N"))=0,"",SUMIF('Rozpis zápasů'!$F$3:$F$162,$C81,'Rozpis zápasů'!$I$3:$I$219)+SUMIF('Rozpis zápasů'!$G$3:$G$162,$C81,'Rozpis zápasů'!$H$3:$H$219))</f>
        <v>6</v>
      </c>
      <c r="AA81" s="1526">
        <f t="shared" si="34"/>
        <v>-4</v>
      </c>
      <c r="AB81" s="661">
        <f ca="1">VLOOKUP($C81,Tabulka!$B$4:$Z$239,22,0)</f>
        <v>5</v>
      </c>
      <c r="AC81" s="739">
        <f t="shared" si="35"/>
        <v>45</v>
      </c>
      <c r="AD81" s="739">
        <f t="shared" si="36"/>
        <v>17</v>
      </c>
      <c r="AE81" s="739">
        <f t="shared" si="37"/>
        <v>56</v>
      </c>
      <c r="AF81" s="739">
        <f t="shared" si="38"/>
        <v>25</v>
      </c>
      <c r="AG81" s="739">
        <f t="shared" si="39"/>
        <v>49</v>
      </c>
      <c r="AH81" s="739">
        <f t="shared" ca="1" si="40"/>
        <v>48</v>
      </c>
      <c r="AI81" s="1688">
        <f t="shared" ca="1" si="41"/>
        <v>5454948</v>
      </c>
      <c r="AJ81" s="1692">
        <f t="shared" ca="1" si="42"/>
        <v>50</v>
      </c>
      <c r="AK81" s="1604">
        <f t="shared" ca="1" si="43"/>
        <v>1</v>
      </c>
    </row>
    <row r="82" spans="1:37" x14ac:dyDescent="0.25">
      <c r="A82" s="414" t="str">
        <f ca="1">CONCATENATE(S82,"_",COUNTIF(S$4:S82,S82))</f>
        <v>x_22</v>
      </c>
      <c r="B82" s="414" t="str">
        <f ca="1">CONCATENATE(T82,"_",COUNTIF(T$4:T82,T82))</f>
        <v>x_22</v>
      </c>
      <c r="C82" s="1529">
        <v>106</v>
      </c>
      <c r="D82" s="1530"/>
      <c r="E82" s="1531"/>
      <c r="F82" s="1531"/>
      <c r="G82" s="1531" t="str">
        <f t="shared" si="30"/>
        <v/>
      </c>
      <c r="H82" s="1532" t="str">
        <f ca="1">IF((COUNTIFS('Rozpis zápasů'!$F$3:$F$214,$C82,'Rozpis zápasů'!$E$3:$E$214,"&lt;&gt;N")+COUNTIFS('Rozpis zápasů'!$G$3:$G$214,$C82,'Rozpis zápasů'!$E$3:$E$214,"&lt;&gt;N"))=0,"",COUNTIFS('Rozpis zápasů'!$F$3:$F$214,$C82,'Rozpis zápasů'!$E$3:$E$214,"&lt;&gt;N")+COUNTIFS('Rozpis zápasů'!$G$3:$G$214,$C82,'Rozpis zápasů'!$E$3:$E$214,"&lt;&gt;N"))</f>
        <v/>
      </c>
      <c r="I82" s="1532">
        <f ca="1">COUNTIF('Rozpis zápasů'!$F$163:$G$214,$C82)</f>
        <v>0</v>
      </c>
      <c r="J82" s="1532" t="str">
        <f ca="1">IF((COUNTIFS('Rozpis zápasů'!$F$3:$F$214,$C82,'Rozpis zápasů'!$E$3:$E$214,"&lt;&gt;N")+COUNTIFS('Rozpis zápasů'!$G$3:$G$214,$C82,'Rozpis zápasů'!$E$3:$E$214,"&lt;&gt;N"))=0,"",SUMIF('Rozpis zápasů'!$F$3:$F$214,$C82,'Rozpis zápasů'!$L$3:$L$219)+SUMIF('Rozpis zápasů'!$G$3:$G$214,$C82,'Rozpis zápasů'!$M$3:$M$219))</f>
        <v/>
      </c>
      <c r="K82" s="1533" t="str">
        <f ca="1">IF((COUNTIFS('Rozpis zápasů'!$F$3:$F$214,$C82,'Rozpis zápasů'!$E$3:$E$214,"&lt;&gt;N")+COUNTIFS('Rozpis zápasů'!$G$3:$G$214,$C82,'Rozpis zápasů'!$E$3:$E$214,"&lt;&gt;N"))=0,"",SUMIF('Rozpis zápasů'!$F$3:$F$214,$C82,'Rozpis zápasů'!$M$3:$M$219)+SUMIF('Rozpis zápasů'!$G$3:$G$214,$C82,'Rozpis zápasů'!$L$3:$L$219))</f>
        <v/>
      </c>
      <c r="L82" s="1534">
        <f ca="1">SUMIF('Rozpis zápasů'!$F$3:$F$214,$C82,'Rozpis zápasů'!$X$3:$X$214)+SUMIF('Rozpis zápasů'!$G$3:$G$214,$C82,'Rozpis zápasů'!$Y$3:$Y$214)</f>
        <v>0</v>
      </c>
      <c r="M82" s="1535">
        <f ca="1">SUMIF('Rozpis zápasů'!$G$3:$G$214,$C82,'Rozpis zápasů'!$X$3:$X$214)+SUMIF('Rozpis zápasů'!$F$3:$F$214,$C82,'Rozpis zápasů'!$Y$3:$Y$214)</f>
        <v>0</v>
      </c>
      <c r="N82" s="1536">
        <f ca="1">SUMIF('Rozpis zápasů'!$F$3:$F$214,$C82,'Rozpis zápasů'!$Z$3:$Z$214)+SUMIF('Rozpis zápasů'!$G$3:$G$214,$C82,'Rozpis zápasů'!$AA$3:$AA$214)</f>
        <v>0</v>
      </c>
      <c r="O82" s="1533">
        <f ca="1">SUMIF('Rozpis zápasů'!$G$3:$G$214,$C82,'Rozpis zápasů'!$Z$3:$Z$214)+SUMIF('Rozpis zápasů'!$F$3:$F$214,$C82,'Rozpis zápasů'!$AA$3:$AA$214)</f>
        <v>0</v>
      </c>
      <c r="P82" s="1537" t="str">
        <f t="shared" ca="1" si="31"/>
        <v/>
      </c>
      <c r="Q82" s="1537" t="str">
        <f t="shared" ca="1" si="32"/>
        <v/>
      </c>
      <c r="R82" s="1538" t="str">
        <f t="shared" ca="1" si="33"/>
        <v/>
      </c>
      <c r="S82" s="1539" t="str">
        <f t="shared" ca="1" si="27"/>
        <v>x</v>
      </c>
      <c r="T82" s="1535" t="str">
        <f t="shared" ca="1" si="28"/>
        <v>x</v>
      </c>
      <c r="U82" s="1533" t="str">
        <f t="shared" ca="1" si="29"/>
        <v>x</v>
      </c>
      <c r="V82" s="1540" t="str">
        <f>IF((COUNTIFS('Rozpis zápasů'!$F$3:$F$162,$C82,'Rozpis zápasů'!$E$3:$E$162,"&lt;&gt;N")+COUNTIFS('Rozpis zápasů'!$G$3:$G$162,$C82,'Rozpis zápasů'!$E$3:$E$162,"&lt;&gt;N"))=0,"",COUNTIFS('Rozpis zápasů'!$F$3:$F$162,$C82,'Rozpis zápasů'!$E$3:$E$162,"&lt;&gt;N")+COUNTIFS('Rozpis zápasů'!$G$3:$G$162,$C82,'Rozpis zápasů'!$E$3:$E$162,"&lt;&gt;N"))</f>
        <v/>
      </c>
      <c r="W82" s="1541" t="str">
        <f>IF((COUNTIFS('Rozpis zápasů'!$F$3:$F$162,$C82,'Rozpis zápasů'!$E$3:$E$162,"&lt;&gt;N")+COUNTIFS('Rozpis zápasů'!$G$3:$G$162,$C82,'Rozpis zápasů'!$E$3:$E$162,"&lt;&gt;N"))=0,"",SUMIF('Rozpis zápasů'!$F$3:$F$162,$C82,'Rozpis zápasů'!$L$3:$L$219)+SUMIF('Rozpis zápasů'!$G$3:$G$162,$C82,'Rozpis zápasů'!$M$3:$M$219))</f>
        <v/>
      </c>
      <c r="X82" s="1542" t="str">
        <f>IF((COUNTIFS('Rozpis zápasů'!$F$3:$F$162,$C82,'Rozpis zápasů'!$E$3:$E$162,"&lt;&gt;N")+COUNTIFS('Rozpis zápasů'!$G$3:$G$162,$C82,'Rozpis zápasů'!$E$3:$E$162,"&lt;&gt;N"))=0,"",SUMIF('Rozpis zápasů'!$F$3:$F$162,$C82,'Rozpis zápasů'!$M$3:$M$219)+SUMIF('Rozpis zápasů'!$G$3:$G$162,$C82,'Rozpis zápasů'!$L$3:$L$219))</f>
        <v/>
      </c>
      <c r="Y82" s="1540" t="str">
        <f>IF((COUNTIFS('Rozpis zápasů'!$F$3:$F$162,$C82,'Rozpis zápasů'!$E$3:$E$162,"&lt;&gt;N")+COUNTIFS('Rozpis zápasů'!$G$3:$G$162,$C82,'Rozpis zápasů'!$E$3:$E$162,"&lt;&gt;N"))=0,"",SUMIF('Rozpis zápasů'!$F$3:$F$162,$C82,'Rozpis zápasů'!$H$3:$H$219)+SUMIF('Rozpis zápasů'!$G$3:$G$162,$C82,'Rozpis zápasů'!$I$3:$I$219))</f>
        <v/>
      </c>
      <c r="Z82" s="1541" t="str">
        <f>IF((COUNTIFS('Rozpis zápasů'!$F$3:$F$162,$C82,'Rozpis zápasů'!$E$3:$E$162,"&lt;&gt;N")+COUNTIFS('Rozpis zápasů'!$G$3:$G$162,$C82,'Rozpis zápasů'!$E$3:$E$162,"&lt;&gt;N"))=0,"",SUMIF('Rozpis zápasů'!$F$3:$F$162,$C82,'Rozpis zápasů'!$I$3:$I$219)+SUMIF('Rozpis zápasů'!$G$3:$G$162,$C82,'Rozpis zápasů'!$H$3:$H$219))</f>
        <v/>
      </c>
      <c r="AA82" s="1543" t="str">
        <f t="shared" si="34"/>
        <v/>
      </c>
      <c r="AB82" s="1685" t="str">
        <f>VLOOKUP($C82,Tabulka!$B$4:$Z$239,22,0)</f>
        <v/>
      </c>
      <c r="AC82" s="1686" t="str">
        <f t="shared" si="35"/>
        <v/>
      </c>
      <c r="AD82" s="1686" t="str">
        <f t="shared" si="36"/>
        <v/>
      </c>
      <c r="AE82" s="1686" t="str">
        <f t="shared" si="37"/>
        <v/>
      </c>
      <c r="AF82" s="1686" t="str">
        <f t="shared" si="38"/>
        <v/>
      </c>
      <c r="AG82" s="1686" t="str">
        <f t="shared" si="39"/>
        <v/>
      </c>
      <c r="AH82" s="1686" t="str">
        <f t="shared" ca="1" si="40"/>
        <v/>
      </c>
      <c r="AI82" s="1694" t="str">
        <f t="shared" ca="1" si="41"/>
        <v/>
      </c>
      <c r="AJ82" s="1693" t="str">
        <f t="shared" ca="1" si="42"/>
        <v/>
      </c>
      <c r="AK82" s="1690">
        <f t="shared" ca="1" si="43"/>
        <v>62</v>
      </c>
    </row>
    <row r="83" spans="1:37" x14ac:dyDescent="0.25">
      <c r="A83" s="414" t="str">
        <f ca="1">CONCATENATE(S83,"_",COUNTIF(S$4:S83,S83))</f>
        <v>x_23</v>
      </c>
      <c r="B83" s="414" t="str">
        <f ca="1">CONCATENATE(T83,"_",COUNTIF(T$4:T83,T83))</f>
        <v>x_23</v>
      </c>
      <c r="C83" s="1529">
        <v>107</v>
      </c>
      <c r="D83" s="1530"/>
      <c r="E83" s="1531"/>
      <c r="F83" s="1531"/>
      <c r="G83" s="1531" t="str">
        <f t="shared" si="30"/>
        <v/>
      </c>
      <c r="H83" s="1532" t="str">
        <f ca="1">IF((COUNTIFS('Rozpis zápasů'!$F$3:$F$214,$C83,'Rozpis zápasů'!$E$3:$E$214,"&lt;&gt;N")+COUNTIFS('Rozpis zápasů'!$G$3:$G$214,$C83,'Rozpis zápasů'!$E$3:$E$214,"&lt;&gt;N"))=0,"",COUNTIFS('Rozpis zápasů'!$F$3:$F$214,$C83,'Rozpis zápasů'!$E$3:$E$214,"&lt;&gt;N")+COUNTIFS('Rozpis zápasů'!$G$3:$G$214,$C83,'Rozpis zápasů'!$E$3:$E$214,"&lt;&gt;N"))</f>
        <v/>
      </c>
      <c r="I83" s="1532">
        <f ca="1">COUNTIF('Rozpis zápasů'!$F$163:$G$214,$C83)</f>
        <v>0</v>
      </c>
      <c r="J83" s="1532" t="str">
        <f ca="1">IF((COUNTIFS('Rozpis zápasů'!$F$3:$F$214,$C83,'Rozpis zápasů'!$E$3:$E$214,"&lt;&gt;N")+COUNTIFS('Rozpis zápasů'!$G$3:$G$214,$C83,'Rozpis zápasů'!$E$3:$E$214,"&lt;&gt;N"))=0,"",SUMIF('Rozpis zápasů'!$F$3:$F$214,$C83,'Rozpis zápasů'!$L$3:$L$219)+SUMIF('Rozpis zápasů'!$G$3:$G$214,$C83,'Rozpis zápasů'!$M$3:$M$219))</f>
        <v/>
      </c>
      <c r="K83" s="1533" t="str">
        <f ca="1">IF((COUNTIFS('Rozpis zápasů'!$F$3:$F$214,$C83,'Rozpis zápasů'!$E$3:$E$214,"&lt;&gt;N")+COUNTIFS('Rozpis zápasů'!$G$3:$G$214,$C83,'Rozpis zápasů'!$E$3:$E$214,"&lt;&gt;N"))=0,"",SUMIF('Rozpis zápasů'!$F$3:$F$214,$C83,'Rozpis zápasů'!$M$3:$M$219)+SUMIF('Rozpis zápasů'!$G$3:$G$214,$C83,'Rozpis zápasů'!$L$3:$L$219))</f>
        <v/>
      </c>
      <c r="L83" s="1534">
        <f ca="1">SUMIF('Rozpis zápasů'!$F$3:$F$214,$C83,'Rozpis zápasů'!$X$3:$X$214)+SUMIF('Rozpis zápasů'!$G$3:$G$214,$C83,'Rozpis zápasů'!$Y$3:$Y$214)</f>
        <v>0</v>
      </c>
      <c r="M83" s="1535">
        <f ca="1">SUMIF('Rozpis zápasů'!$G$3:$G$214,$C83,'Rozpis zápasů'!$X$3:$X$214)+SUMIF('Rozpis zápasů'!$F$3:$F$214,$C83,'Rozpis zápasů'!$Y$3:$Y$214)</f>
        <v>0</v>
      </c>
      <c r="N83" s="1536">
        <f ca="1">SUMIF('Rozpis zápasů'!$F$3:$F$214,$C83,'Rozpis zápasů'!$Z$3:$Z$214)+SUMIF('Rozpis zápasů'!$G$3:$G$214,$C83,'Rozpis zápasů'!$AA$3:$AA$214)</f>
        <v>0</v>
      </c>
      <c r="O83" s="1533">
        <f ca="1">SUMIF('Rozpis zápasů'!$G$3:$G$214,$C83,'Rozpis zápasů'!$Z$3:$Z$214)+SUMIF('Rozpis zápasů'!$F$3:$F$214,$C83,'Rozpis zápasů'!$AA$3:$AA$214)</f>
        <v>0</v>
      </c>
      <c r="P83" s="1537" t="str">
        <f t="shared" ca="1" si="31"/>
        <v/>
      </c>
      <c r="Q83" s="1537" t="str">
        <f t="shared" ca="1" si="32"/>
        <v/>
      </c>
      <c r="R83" s="1538" t="str">
        <f t="shared" ca="1" si="33"/>
        <v/>
      </c>
      <c r="S83" s="1539" t="str">
        <f t="shared" ca="1" si="27"/>
        <v>x</v>
      </c>
      <c r="T83" s="1535" t="str">
        <f t="shared" ca="1" si="28"/>
        <v>x</v>
      </c>
      <c r="U83" s="1533" t="str">
        <f t="shared" ca="1" si="29"/>
        <v>x</v>
      </c>
      <c r="V83" s="1540" t="str">
        <f>IF((COUNTIFS('Rozpis zápasů'!$F$3:$F$162,$C83,'Rozpis zápasů'!$E$3:$E$162,"&lt;&gt;N")+COUNTIFS('Rozpis zápasů'!$G$3:$G$162,$C83,'Rozpis zápasů'!$E$3:$E$162,"&lt;&gt;N"))=0,"",COUNTIFS('Rozpis zápasů'!$F$3:$F$162,$C83,'Rozpis zápasů'!$E$3:$E$162,"&lt;&gt;N")+COUNTIFS('Rozpis zápasů'!$G$3:$G$162,$C83,'Rozpis zápasů'!$E$3:$E$162,"&lt;&gt;N"))</f>
        <v/>
      </c>
      <c r="W83" s="1541" t="str">
        <f>IF((COUNTIFS('Rozpis zápasů'!$F$3:$F$162,$C83,'Rozpis zápasů'!$E$3:$E$162,"&lt;&gt;N")+COUNTIFS('Rozpis zápasů'!$G$3:$G$162,$C83,'Rozpis zápasů'!$E$3:$E$162,"&lt;&gt;N"))=0,"",SUMIF('Rozpis zápasů'!$F$3:$F$162,$C83,'Rozpis zápasů'!$L$3:$L$219)+SUMIF('Rozpis zápasů'!$G$3:$G$162,$C83,'Rozpis zápasů'!$M$3:$M$219))</f>
        <v/>
      </c>
      <c r="X83" s="1542" t="str">
        <f>IF((COUNTIFS('Rozpis zápasů'!$F$3:$F$162,$C83,'Rozpis zápasů'!$E$3:$E$162,"&lt;&gt;N")+COUNTIFS('Rozpis zápasů'!$G$3:$G$162,$C83,'Rozpis zápasů'!$E$3:$E$162,"&lt;&gt;N"))=0,"",SUMIF('Rozpis zápasů'!$F$3:$F$162,$C83,'Rozpis zápasů'!$M$3:$M$219)+SUMIF('Rozpis zápasů'!$G$3:$G$162,$C83,'Rozpis zápasů'!$L$3:$L$219))</f>
        <v/>
      </c>
      <c r="Y83" s="1540" t="str">
        <f>IF((COUNTIFS('Rozpis zápasů'!$F$3:$F$162,$C83,'Rozpis zápasů'!$E$3:$E$162,"&lt;&gt;N")+COUNTIFS('Rozpis zápasů'!$G$3:$G$162,$C83,'Rozpis zápasů'!$E$3:$E$162,"&lt;&gt;N"))=0,"",SUMIF('Rozpis zápasů'!$F$3:$F$162,$C83,'Rozpis zápasů'!$H$3:$H$219)+SUMIF('Rozpis zápasů'!$G$3:$G$162,$C83,'Rozpis zápasů'!$I$3:$I$219))</f>
        <v/>
      </c>
      <c r="Z83" s="1541" t="str">
        <f>IF((COUNTIFS('Rozpis zápasů'!$F$3:$F$162,$C83,'Rozpis zápasů'!$E$3:$E$162,"&lt;&gt;N")+COUNTIFS('Rozpis zápasů'!$G$3:$G$162,$C83,'Rozpis zápasů'!$E$3:$E$162,"&lt;&gt;N"))=0,"",SUMIF('Rozpis zápasů'!$F$3:$F$162,$C83,'Rozpis zápasů'!$I$3:$I$219)+SUMIF('Rozpis zápasů'!$G$3:$G$162,$C83,'Rozpis zápasů'!$H$3:$H$219))</f>
        <v/>
      </c>
      <c r="AA83" s="1543" t="str">
        <f t="shared" si="34"/>
        <v/>
      </c>
      <c r="AB83" s="1685" t="str">
        <f>VLOOKUP($C83,Tabulka!$B$4:$Z$239,22,0)</f>
        <v/>
      </c>
      <c r="AC83" s="1686" t="str">
        <f t="shared" si="35"/>
        <v/>
      </c>
      <c r="AD83" s="1686" t="str">
        <f t="shared" si="36"/>
        <v/>
      </c>
      <c r="AE83" s="1686" t="str">
        <f t="shared" si="37"/>
        <v/>
      </c>
      <c r="AF83" s="1686" t="str">
        <f t="shared" si="38"/>
        <v/>
      </c>
      <c r="AG83" s="1686" t="str">
        <f t="shared" si="39"/>
        <v/>
      </c>
      <c r="AH83" s="1686" t="str">
        <f t="shared" ca="1" si="40"/>
        <v/>
      </c>
      <c r="AI83" s="1694" t="str">
        <f t="shared" ca="1" si="41"/>
        <v/>
      </c>
      <c r="AJ83" s="1693" t="str">
        <f t="shared" ca="1" si="42"/>
        <v/>
      </c>
      <c r="AK83" s="1690">
        <f t="shared" ca="1" si="43"/>
        <v>62</v>
      </c>
    </row>
    <row r="84" spans="1:37" x14ac:dyDescent="0.25">
      <c r="A84" s="414" t="str">
        <f ca="1">CONCATENATE(S84,"_",COUNTIF(S$4:S84,S84))</f>
        <v>x_24</v>
      </c>
      <c r="B84" s="414" t="str">
        <f ca="1">CONCATENATE(T84,"_",COUNTIF(T$4:T84,T84))</f>
        <v>x_24</v>
      </c>
      <c r="C84" s="1529">
        <v>108</v>
      </c>
      <c r="D84" s="1530"/>
      <c r="E84" s="1531"/>
      <c r="F84" s="1531"/>
      <c r="G84" s="1531" t="str">
        <f t="shared" si="30"/>
        <v/>
      </c>
      <c r="H84" s="1532" t="str">
        <f ca="1">IF((COUNTIFS('Rozpis zápasů'!$F$3:$F$214,$C84,'Rozpis zápasů'!$E$3:$E$214,"&lt;&gt;N")+COUNTIFS('Rozpis zápasů'!$G$3:$G$214,$C84,'Rozpis zápasů'!$E$3:$E$214,"&lt;&gt;N"))=0,"",COUNTIFS('Rozpis zápasů'!$F$3:$F$214,$C84,'Rozpis zápasů'!$E$3:$E$214,"&lt;&gt;N")+COUNTIFS('Rozpis zápasů'!$G$3:$G$214,$C84,'Rozpis zápasů'!$E$3:$E$214,"&lt;&gt;N"))</f>
        <v/>
      </c>
      <c r="I84" s="1532">
        <f ca="1">COUNTIF('Rozpis zápasů'!$F$163:$G$214,$C84)</f>
        <v>0</v>
      </c>
      <c r="J84" s="1532" t="str">
        <f ca="1">IF((COUNTIFS('Rozpis zápasů'!$F$3:$F$214,$C84,'Rozpis zápasů'!$E$3:$E$214,"&lt;&gt;N")+COUNTIFS('Rozpis zápasů'!$G$3:$G$214,$C84,'Rozpis zápasů'!$E$3:$E$214,"&lt;&gt;N"))=0,"",SUMIF('Rozpis zápasů'!$F$3:$F$214,$C84,'Rozpis zápasů'!$L$3:$L$219)+SUMIF('Rozpis zápasů'!$G$3:$G$214,$C84,'Rozpis zápasů'!$M$3:$M$219))</f>
        <v/>
      </c>
      <c r="K84" s="1533" t="str">
        <f ca="1">IF((COUNTIFS('Rozpis zápasů'!$F$3:$F$214,$C84,'Rozpis zápasů'!$E$3:$E$214,"&lt;&gt;N")+COUNTIFS('Rozpis zápasů'!$G$3:$G$214,$C84,'Rozpis zápasů'!$E$3:$E$214,"&lt;&gt;N"))=0,"",SUMIF('Rozpis zápasů'!$F$3:$F$214,$C84,'Rozpis zápasů'!$M$3:$M$219)+SUMIF('Rozpis zápasů'!$G$3:$G$214,$C84,'Rozpis zápasů'!$L$3:$L$219))</f>
        <v/>
      </c>
      <c r="L84" s="1534">
        <f ca="1">SUMIF('Rozpis zápasů'!$F$3:$F$214,$C84,'Rozpis zápasů'!$X$3:$X$214)+SUMIF('Rozpis zápasů'!$G$3:$G$214,$C84,'Rozpis zápasů'!$Y$3:$Y$214)</f>
        <v>0</v>
      </c>
      <c r="M84" s="1535">
        <f ca="1">SUMIF('Rozpis zápasů'!$G$3:$G$214,$C84,'Rozpis zápasů'!$X$3:$X$214)+SUMIF('Rozpis zápasů'!$F$3:$F$214,$C84,'Rozpis zápasů'!$Y$3:$Y$214)</f>
        <v>0</v>
      </c>
      <c r="N84" s="1536">
        <f ca="1">SUMIF('Rozpis zápasů'!$F$3:$F$214,$C84,'Rozpis zápasů'!$Z$3:$Z$214)+SUMIF('Rozpis zápasů'!$G$3:$G$214,$C84,'Rozpis zápasů'!$AA$3:$AA$214)</f>
        <v>0</v>
      </c>
      <c r="O84" s="1533">
        <f ca="1">SUMIF('Rozpis zápasů'!$G$3:$G$214,$C84,'Rozpis zápasů'!$Z$3:$Z$214)+SUMIF('Rozpis zápasů'!$F$3:$F$214,$C84,'Rozpis zápasů'!$AA$3:$AA$214)</f>
        <v>0</v>
      </c>
      <c r="P84" s="1537" t="str">
        <f t="shared" ca="1" si="31"/>
        <v/>
      </c>
      <c r="Q84" s="1537" t="str">
        <f t="shared" ca="1" si="32"/>
        <v/>
      </c>
      <c r="R84" s="1538" t="str">
        <f t="shared" ca="1" si="33"/>
        <v/>
      </c>
      <c r="S84" s="1539" t="str">
        <f t="shared" ca="1" si="27"/>
        <v>x</v>
      </c>
      <c r="T84" s="1535" t="str">
        <f t="shared" ca="1" si="28"/>
        <v>x</v>
      </c>
      <c r="U84" s="1533" t="str">
        <f t="shared" ca="1" si="29"/>
        <v>x</v>
      </c>
      <c r="V84" s="1540" t="str">
        <f>IF((COUNTIFS('Rozpis zápasů'!$F$3:$F$162,$C84,'Rozpis zápasů'!$E$3:$E$162,"&lt;&gt;N")+COUNTIFS('Rozpis zápasů'!$G$3:$G$162,$C84,'Rozpis zápasů'!$E$3:$E$162,"&lt;&gt;N"))=0,"",COUNTIFS('Rozpis zápasů'!$F$3:$F$162,$C84,'Rozpis zápasů'!$E$3:$E$162,"&lt;&gt;N")+COUNTIFS('Rozpis zápasů'!$G$3:$G$162,$C84,'Rozpis zápasů'!$E$3:$E$162,"&lt;&gt;N"))</f>
        <v/>
      </c>
      <c r="W84" s="1541" t="str">
        <f>IF((COUNTIFS('Rozpis zápasů'!$F$3:$F$162,$C84,'Rozpis zápasů'!$E$3:$E$162,"&lt;&gt;N")+COUNTIFS('Rozpis zápasů'!$G$3:$G$162,$C84,'Rozpis zápasů'!$E$3:$E$162,"&lt;&gt;N"))=0,"",SUMIF('Rozpis zápasů'!$F$3:$F$162,$C84,'Rozpis zápasů'!$L$3:$L$219)+SUMIF('Rozpis zápasů'!$G$3:$G$162,$C84,'Rozpis zápasů'!$M$3:$M$219))</f>
        <v/>
      </c>
      <c r="X84" s="1542" t="str">
        <f>IF((COUNTIFS('Rozpis zápasů'!$F$3:$F$162,$C84,'Rozpis zápasů'!$E$3:$E$162,"&lt;&gt;N")+COUNTIFS('Rozpis zápasů'!$G$3:$G$162,$C84,'Rozpis zápasů'!$E$3:$E$162,"&lt;&gt;N"))=0,"",SUMIF('Rozpis zápasů'!$F$3:$F$162,$C84,'Rozpis zápasů'!$M$3:$M$219)+SUMIF('Rozpis zápasů'!$G$3:$G$162,$C84,'Rozpis zápasů'!$L$3:$L$219))</f>
        <v/>
      </c>
      <c r="Y84" s="1540" t="str">
        <f>IF((COUNTIFS('Rozpis zápasů'!$F$3:$F$162,$C84,'Rozpis zápasů'!$E$3:$E$162,"&lt;&gt;N")+COUNTIFS('Rozpis zápasů'!$G$3:$G$162,$C84,'Rozpis zápasů'!$E$3:$E$162,"&lt;&gt;N"))=0,"",SUMIF('Rozpis zápasů'!$F$3:$F$162,$C84,'Rozpis zápasů'!$H$3:$H$219)+SUMIF('Rozpis zápasů'!$G$3:$G$162,$C84,'Rozpis zápasů'!$I$3:$I$219))</f>
        <v/>
      </c>
      <c r="Z84" s="1541" t="str">
        <f>IF((COUNTIFS('Rozpis zápasů'!$F$3:$F$162,$C84,'Rozpis zápasů'!$E$3:$E$162,"&lt;&gt;N")+COUNTIFS('Rozpis zápasů'!$G$3:$G$162,$C84,'Rozpis zápasů'!$E$3:$E$162,"&lt;&gt;N"))=0,"",SUMIF('Rozpis zápasů'!$F$3:$F$162,$C84,'Rozpis zápasů'!$I$3:$I$219)+SUMIF('Rozpis zápasů'!$G$3:$G$162,$C84,'Rozpis zápasů'!$H$3:$H$219))</f>
        <v/>
      </c>
      <c r="AA84" s="1543" t="str">
        <f t="shared" si="34"/>
        <v/>
      </c>
      <c r="AB84" s="1685" t="str">
        <f>VLOOKUP($C84,Tabulka!$B$4:$Z$239,22,0)</f>
        <v/>
      </c>
      <c r="AC84" s="1686" t="str">
        <f t="shared" si="35"/>
        <v/>
      </c>
      <c r="AD84" s="1686" t="str">
        <f t="shared" si="36"/>
        <v/>
      </c>
      <c r="AE84" s="1686" t="str">
        <f t="shared" si="37"/>
        <v/>
      </c>
      <c r="AF84" s="1686" t="str">
        <f t="shared" si="38"/>
        <v/>
      </c>
      <c r="AG84" s="1686" t="str">
        <f t="shared" si="39"/>
        <v/>
      </c>
      <c r="AH84" s="1686" t="str">
        <f t="shared" ca="1" si="40"/>
        <v/>
      </c>
      <c r="AI84" s="1694" t="str">
        <f t="shared" ca="1" si="41"/>
        <v/>
      </c>
      <c r="AJ84" s="1693" t="str">
        <f t="shared" ca="1" si="42"/>
        <v/>
      </c>
      <c r="AK84" s="1690">
        <f t="shared" ca="1" si="43"/>
        <v>62</v>
      </c>
    </row>
    <row r="85" spans="1:37" x14ac:dyDescent="0.25">
      <c r="A85" s="414" t="str">
        <f ca="1">CONCATENATE(S85,"_",COUNTIF(S$4:S85,S85))</f>
        <v>55_1</v>
      </c>
      <c r="B85" s="414" t="str">
        <f ca="1">CONCATENATE(T85,"_",COUNTIF(T$4:T85,T85))</f>
        <v>25_1</v>
      </c>
      <c r="C85" s="404">
        <v>111</v>
      </c>
      <c r="D85" s="364" t="s">
        <v>975</v>
      </c>
      <c r="E85" s="400" t="s">
        <v>816</v>
      </c>
      <c r="F85" s="400" t="s">
        <v>859</v>
      </c>
      <c r="G85" s="400" t="str">
        <f t="shared" si="30"/>
        <v>Raboch/ 
Weiss</v>
      </c>
      <c r="H85" s="363">
        <f ca="1">IF((COUNTIFS('Rozpis zápasů'!$F$3:$F$214,$C85,'Rozpis zápasů'!$E$3:$E$214,"&lt;&gt;N")+COUNTIFS('Rozpis zápasů'!$G$3:$G$214,$C85,'Rozpis zápasů'!$E$3:$E$214,"&lt;&gt;N"))=0,"",COUNTIFS('Rozpis zápasů'!$F$3:$F$214,$C85,'Rozpis zápasů'!$E$3:$E$214,"&lt;&gt;N")+COUNTIFS('Rozpis zápasů'!$G$3:$G$214,$C85,'Rozpis zápasů'!$E$3:$E$214,"&lt;&gt;N"))</f>
        <v>6</v>
      </c>
      <c r="I85" s="363">
        <f ca="1">COUNTIF('Rozpis zápasů'!$F$163:$G$214,$C85)</f>
        <v>2</v>
      </c>
      <c r="J85" s="363">
        <f ca="1">IF((COUNTIFS('Rozpis zápasů'!$F$3:$F$214,$C85,'Rozpis zápasů'!$E$3:$E$214,"&lt;&gt;N")+COUNTIFS('Rozpis zápasů'!$G$3:$G$214,$C85,'Rozpis zápasů'!$E$3:$E$214,"&lt;&gt;N"))=0,"",SUMIF('Rozpis zápasů'!$F$3:$F$214,$C85,'Rozpis zápasů'!$L$3:$L$219)+SUMIF('Rozpis zápasů'!$G$3:$G$214,$C85,'Rozpis zápasů'!$M$3:$M$219))</f>
        <v>2</v>
      </c>
      <c r="K85" s="395">
        <f ca="1">IF((COUNTIFS('Rozpis zápasů'!$F$3:$F$214,$C85,'Rozpis zápasů'!$E$3:$E$214,"&lt;&gt;N")+COUNTIFS('Rozpis zápasů'!$G$3:$G$214,$C85,'Rozpis zápasů'!$E$3:$E$214,"&lt;&gt;N"))=0,"",SUMIF('Rozpis zápasů'!$F$3:$F$214,$C85,'Rozpis zápasů'!$M$3:$M$219)+SUMIF('Rozpis zápasů'!$G$3:$G$214,$C85,'Rozpis zápasů'!$L$3:$L$219))</f>
        <v>4</v>
      </c>
      <c r="L85" s="392">
        <f ca="1">SUMIF('Rozpis zápasů'!$F$3:$F$214,$C85,'Rozpis zápasů'!$X$3:$X$214)+SUMIF('Rozpis zápasů'!$G$3:$G$214,$C85,'Rozpis zápasů'!$Y$3:$Y$214)</f>
        <v>25</v>
      </c>
      <c r="M85" s="397">
        <f ca="1">SUMIF('Rozpis zápasů'!$G$3:$G$214,$C85,'Rozpis zápasů'!$X$3:$X$214)+SUMIF('Rozpis zápasů'!$F$3:$F$214,$C85,'Rozpis zápasů'!$Y$3:$Y$214)</f>
        <v>31</v>
      </c>
      <c r="N85" s="732">
        <f ca="1">SUMIF('Rozpis zápasů'!$F$3:$F$214,$C85,'Rozpis zápasů'!$Z$3:$Z$214)+SUMIF('Rozpis zápasů'!$G$3:$G$214,$C85,'Rozpis zápasů'!$AA$3:$AA$214)</f>
        <v>84</v>
      </c>
      <c r="O85" s="393">
        <f ca="1">SUMIF('Rozpis zápasů'!$G$3:$G$214,$C85,'Rozpis zápasů'!$Z$3:$Z$214)+SUMIF('Rozpis zápasů'!$F$3:$F$214,$C85,'Rozpis zápasů'!$AA$3:$AA$214)</f>
        <v>86</v>
      </c>
      <c r="P85" s="367">
        <f t="shared" ca="1" si="31"/>
        <v>0.29761904761904762</v>
      </c>
      <c r="Q85" s="367">
        <f t="shared" ca="1" si="32"/>
        <v>0.63953488372093026</v>
      </c>
      <c r="R85" s="602">
        <f t="shared" ca="1" si="33"/>
        <v>0.47058823529411764</v>
      </c>
      <c r="S85" s="604">
        <f t="shared" ca="1" si="27"/>
        <v>55</v>
      </c>
      <c r="T85" s="397">
        <f t="shared" ca="1" si="28"/>
        <v>25</v>
      </c>
      <c r="U85" s="393">
        <f t="shared" ca="1" si="29"/>
        <v>43</v>
      </c>
      <c r="V85" s="1523">
        <f>IF((COUNTIFS('Rozpis zápasů'!$F$3:$F$162,$C85,'Rozpis zápasů'!$E$3:$E$162,"&lt;&gt;N")+COUNTIFS('Rozpis zápasů'!$G$3:$G$162,$C85,'Rozpis zápasů'!$E$3:$E$162,"&lt;&gt;N"))=0,"",COUNTIFS('Rozpis zápasů'!$F$3:$F$162,$C85,'Rozpis zápasů'!$E$3:$E$162,"&lt;&gt;N")+COUNTIFS('Rozpis zápasů'!$G$3:$G$162,$C85,'Rozpis zápasů'!$E$3:$E$162,"&lt;&gt;N"))</f>
        <v>4</v>
      </c>
      <c r="W85" s="1524">
        <f>IF((COUNTIFS('Rozpis zápasů'!$F$3:$F$162,$C85,'Rozpis zápasů'!$E$3:$E$162,"&lt;&gt;N")+COUNTIFS('Rozpis zápasů'!$G$3:$G$162,$C85,'Rozpis zápasů'!$E$3:$E$162,"&lt;&gt;N"))=0,"",SUMIF('Rozpis zápasů'!$F$3:$F$162,$C85,'Rozpis zápasů'!$L$3:$L$219)+SUMIF('Rozpis zápasů'!$G$3:$G$162,$C85,'Rozpis zápasů'!$M$3:$M$219))</f>
        <v>1</v>
      </c>
      <c r="X85" s="1525">
        <f>IF((COUNTIFS('Rozpis zápasů'!$F$3:$F$162,$C85,'Rozpis zápasů'!$E$3:$E$162,"&lt;&gt;N")+COUNTIFS('Rozpis zápasů'!$G$3:$G$162,$C85,'Rozpis zápasů'!$E$3:$E$162,"&lt;&gt;N"))=0,"",SUMIF('Rozpis zápasů'!$F$3:$F$162,$C85,'Rozpis zápasů'!$M$3:$M$219)+SUMIF('Rozpis zápasů'!$G$3:$G$162,$C85,'Rozpis zápasů'!$L$3:$L$219))</f>
        <v>3</v>
      </c>
      <c r="Y85" s="1523">
        <f>IF((COUNTIFS('Rozpis zápasů'!$F$3:$F$162,$C85,'Rozpis zápasů'!$E$3:$E$162,"&lt;&gt;N")+COUNTIFS('Rozpis zápasů'!$G$3:$G$162,$C85,'Rozpis zápasů'!$E$3:$E$162,"&lt;&gt;N"))=0,"",SUMIF('Rozpis zápasů'!$F$3:$F$162,$C85,'Rozpis zápasů'!$H$3:$H$219)+SUMIF('Rozpis zápasů'!$G$3:$G$162,$C85,'Rozpis zápasů'!$I$3:$I$219))</f>
        <v>4</v>
      </c>
      <c r="Z85" s="1524">
        <f>IF((COUNTIFS('Rozpis zápasů'!$F$3:$F$162,$C85,'Rozpis zápasů'!$E$3:$E$162,"&lt;&gt;N")+COUNTIFS('Rozpis zápasů'!$G$3:$G$162,$C85,'Rozpis zápasů'!$E$3:$E$162,"&lt;&gt;N"))=0,"",SUMIF('Rozpis zápasů'!$F$3:$F$162,$C85,'Rozpis zápasů'!$I$3:$I$219)+SUMIF('Rozpis zápasů'!$G$3:$G$162,$C85,'Rozpis zápasů'!$H$3:$H$219))</f>
        <v>7</v>
      </c>
      <c r="AA85" s="1526">
        <f t="shared" si="34"/>
        <v>-3</v>
      </c>
      <c r="AB85" s="661">
        <f ca="1">VLOOKUP($C85,Tabulka!$B$4:$Z$239,22,0)</f>
        <v>4</v>
      </c>
      <c r="AC85" s="739">
        <f t="shared" si="35"/>
        <v>45</v>
      </c>
      <c r="AD85" s="739">
        <f t="shared" si="36"/>
        <v>17</v>
      </c>
      <c r="AE85" s="739">
        <f t="shared" si="37"/>
        <v>42</v>
      </c>
      <c r="AF85" s="739">
        <f t="shared" si="38"/>
        <v>17</v>
      </c>
      <c r="AG85" s="739">
        <f t="shared" si="39"/>
        <v>44</v>
      </c>
      <c r="AH85" s="739">
        <f t="shared" ca="1" si="40"/>
        <v>39</v>
      </c>
      <c r="AI85" s="1688">
        <f t="shared" ca="1" si="41"/>
        <v>4454439</v>
      </c>
      <c r="AJ85" s="1692">
        <f t="shared" ca="1" si="42"/>
        <v>46</v>
      </c>
      <c r="AK85" s="1604">
        <f t="shared" ca="1" si="43"/>
        <v>1</v>
      </c>
    </row>
    <row r="86" spans="1:37" x14ac:dyDescent="0.25">
      <c r="A86" s="414" t="str">
        <f ca="1">CONCATENATE(S86,"_",COUNTIF(S$4:S86,S86))</f>
        <v>34_1</v>
      </c>
      <c r="B86" s="414" t="str">
        <f ca="1">CONCATENATE(T86,"_",COUNTIF(T$4:T86,T86))</f>
        <v>8_3</v>
      </c>
      <c r="C86" s="404">
        <v>112</v>
      </c>
      <c r="D86" s="364" t="s">
        <v>866</v>
      </c>
      <c r="E86" s="400" t="s">
        <v>894</v>
      </c>
      <c r="F86" s="400" t="s">
        <v>867</v>
      </c>
      <c r="G86" s="400" t="str">
        <f t="shared" si="30"/>
        <v>Rus/ 
Jirava</v>
      </c>
      <c r="H86" s="363">
        <f ca="1">IF((COUNTIFS('Rozpis zápasů'!$F$3:$F$214,$C86,'Rozpis zápasů'!$E$3:$E$214,"&lt;&gt;N")+COUNTIFS('Rozpis zápasů'!$G$3:$G$214,$C86,'Rozpis zápasů'!$E$3:$E$214,"&lt;&gt;N"))=0,"",COUNTIFS('Rozpis zápasů'!$F$3:$F$214,$C86,'Rozpis zápasů'!$E$3:$E$214,"&lt;&gt;N")+COUNTIFS('Rozpis zápasů'!$G$3:$G$214,$C86,'Rozpis zápasů'!$E$3:$E$214,"&lt;&gt;N"))</f>
        <v>5</v>
      </c>
      <c r="I86" s="363">
        <f ca="1">COUNTIF('Rozpis zápasů'!$F$163:$G$214,$C86)</f>
        <v>1</v>
      </c>
      <c r="J86" s="363">
        <f ca="1">IF((COUNTIFS('Rozpis zápasů'!$F$3:$F$214,$C86,'Rozpis zápasů'!$E$3:$E$214,"&lt;&gt;N")+COUNTIFS('Rozpis zápasů'!$G$3:$G$214,$C86,'Rozpis zápasů'!$E$3:$E$214,"&lt;&gt;N"))=0,"",SUMIF('Rozpis zápasů'!$F$3:$F$214,$C86,'Rozpis zápasů'!$L$3:$L$219)+SUMIF('Rozpis zápasů'!$G$3:$G$214,$C86,'Rozpis zápasů'!$M$3:$M$219))</f>
        <v>3</v>
      </c>
      <c r="K86" s="395">
        <f ca="1">IF((COUNTIFS('Rozpis zápasů'!$F$3:$F$214,$C86,'Rozpis zápasů'!$E$3:$E$214,"&lt;&gt;N")+COUNTIFS('Rozpis zápasů'!$G$3:$G$214,$C86,'Rozpis zápasů'!$E$3:$E$214,"&lt;&gt;N"))=0,"",SUMIF('Rozpis zápasů'!$F$3:$F$214,$C86,'Rozpis zápasů'!$M$3:$M$219)+SUMIF('Rozpis zápasů'!$G$3:$G$214,$C86,'Rozpis zápasů'!$L$3:$L$219))</f>
        <v>2</v>
      </c>
      <c r="L86" s="392">
        <f ca="1">SUMIF('Rozpis zápasů'!$F$3:$F$214,$C86,'Rozpis zápasů'!$X$3:$X$214)+SUMIF('Rozpis zápasů'!$G$3:$G$214,$C86,'Rozpis zápasů'!$Y$3:$Y$214)</f>
        <v>25</v>
      </c>
      <c r="M86" s="397">
        <f ca="1">SUMIF('Rozpis zápasů'!$G$3:$G$214,$C86,'Rozpis zápasů'!$X$3:$X$214)+SUMIF('Rozpis zápasů'!$F$3:$F$214,$C86,'Rozpis zápasů'!$Y$3:$Y$214)</f>
        <v>18</v>
      </c>
      <c r="N86" s="732">
        <f ca="1">SUMIF('Rozpis zápasů'!$F$3:$F$214,$C86,'Rozpis zápasů'!$Z$3:$Z$214)+SUMIF('Rozpis zápasů'!$G$3:$G$214,$C86,'Rozpis zápasů'!$AA$3:$AA$214)</f>
        <v>64</v>
      </c>
      <c r="O86" s="393">
        <f ca="1">SUMIF('Rozpis zápasů'!$G$3:$G$214,$C86,'Rozpis zápasů'!$Z$3:$Z$214)+SUMIF('Rozpis zápasů'!$F$3:$F$214,$C86,'Rozpis zápasů'!$AA$3:$AA$214)</f>
        <v>60</v>
      </c>
      <c r="P86" s="367">
        <f t="shared" ca="1" si="31"/>
        <v>0.390625</v>
      </c>
      <c r="Q86" s="367">
        <f t="shared" ca="1" si="32"/>
        <v>0.7</v>
      </c>
      <c r="R86" s="602">
        <f t="shared" ca="1" si="33"/>
        <v>0.54032258064516125</v>
      </c>
      <c r="S86" s="604">
        <f t="shared" ca="1" si="27"/>
        <v>34</v>
      </c>
      <c r="T86" s="397">
        <f t="shared" ca="1" si="28"/>
        <v>8</v>
      </c>
      <c r="U86" s="393">
        <f t="shared" ca="1" si="29"/>
        <v>22</v>
      </c>
      <c r="V86" s="1523">
        <f>IF((COUNTIFS('Rozpis zápasů'!$F$3:$F$162,$C86,'Rozpis zápasů'!$E$3:$E$162,"&lt;&gt;N")+COUNTIFS('Rozpis zápasů'!$G$3:$G$162,$C86,'Rozpis zápasů'!$E$3:$E$162,"&lt;&gt;N"))=0,"",COUNTIFS('Rozpis zápasů'!$F$3:$F$162,$C86,'Rozpis zápasů'!$E$3:$E$162,"&lt;&gt;N")+COUNTIFS('Rozpis zápasů'!$G$3:$G$162,$C86,'Rozpis zápasů'!$E$3:$E$162,"&lt;&gt;N"))</f>
        <v>4</v>
      </c>
      <c r="W86" s="1524">
        <f>IF((COUNTIFS('Rozpis zápasů'!$F$3:$F$162,$C86,'Rozpis zápasů'!$E$3:$E$162,"&lt;&gt;N")+COUNTIFS('Rozpis zápasů'!$G$3:$G$162,$C86,'Rozpis zápasů'!$E$3:$E$162,"&lt;&gt;N"))=0,"",SUMIF('Rozpis zápasů'!$F$3:$F$162,$C86,'Rozpis zápasů'!$L$3:$L$219)+SUMIF('Rozpis zápasů'!$G$3:$G$162,$C86,'Rozpis zápasů'!$M$3:$M$219))</f>
        <v>3</v>
      </c>
      <c r="X86" s="1525">
        <f>IF((COUNTIFS('Rozpis zápasů'!$F$3:$F$162,$C86,'Rozpis zápasů'!$E$3:$E$162,"&lt;&gt;N")+COUNTIFS('Rozpis zápasů'!$G$3:$G$162,$C86,'Rozpis zápasů'!$E$3:$E$162,"&lt;&gt;N"))=0,"",SUMIF('Rozpis zápasů'!$F$3:$F$162,$C86,'Rozpis zápasů'!$M$3:$M$219)+SUMIF('Rozpis zápasů'!$G$3:$G$162,$C86,'Rozpis zápasů'!$L$3:$L$219))</f>
        <v>1</v>
      </c>
      <c r="Y86" s="1523">
        <f>IF((COUNTIFS('Rozpis zápasů'!$F$3:$F$162,$C86,'Rozpis zápasů'!$E$3:$E$162,"&lt;&gt;N")+COUNTIFS('Rozpis zápasů'!$G$3:$G$162,$C86,'Rozpis zápasů'!$E$3:$E$162,"&lt;&gt;N"))=0,"",SUMIF('Rozpis zápasů'!$F$3:$F$162,$C86,'Rozpis zápasů'!$H$3:$H$219)+SUMIF('Rozpis zápasů'!$G$3:$G$162,$C86,'Rozpis zápasů'!$I$3:$I$219))</f>
        <v>7</v>
      </c>
      <c r="Z86" s="1524">
        <f>IF((COUNTIFS('Rozpis zápasů'!$F$3:$F$162,$C86,'Rozpis zápasů'!$E$3:$E$162,"&lt;&gt;N")+COUNTIFS('Rozpis zápasů'!$G$3:$G$162,$C86,'Rozpis zápasů'!$E$3:$E$162,"&lt;&gt;N"))=0,"",SUMIF('Rozpis zápasů'!$F$3:$F$162,$C86,'Rozpis zápasů'!$I$3:$I$219)+SUMIF('Rozpis zápasů'!$G$3:$G$162,$C86,'Rozpis zápasů'!$H$3:$H$219))</f>
        <v>4</v>
      </c>
      <c r="AA86" s="1526">
        <f t="shared" si="34"/>
        <v>3</v>
      </c>
      <c r="AB86" s="661">
        <f ca="1">VLOOKUP($C86,Tabulka!$B$4:$Z$239,22,0)</f>
        <v>2</v>
      </c>
      <c r="AC86" s="739">
        <f t="shared" si="35"/>
        <v>16</v>
      </c>
      <c r="AD86" s="739">
        <f t="shared" si="36"/>
        <v>42</v>
      </c>
      <c r="AE86" s="739">
        <f t="shared" si="37"/>
        <v>17</v>
      </c>
      <c r="AF86" s="739">
        <f t="shared" si="38"/>
        <v>40</v>
      </c>
      <c r="AG86" s="739">
        <f t="shared" si="39"/>
        <v>20</v>
      </c>
      <c r="AH86" s="739">
        <f t="shared" ca="1" si="40"/>
        <v>21</v>
      </c>
      <c r="AI86" s="1688">
        <f t="shared" ca="1" si="41"/>
        <v>2162021</v>
      </c>
      <c r="AJ86" s="1692">
        <f t="shared" ca="1" si="42"/>
        <v>21</v>
      </c>
      <c r="AK86" s="1604">
        <f t="shared" ca="1" si="43"/>
        <v>1</v>
      </c>
    </row>
    <row r="87" spans="1:37" x14ac:dyDescent="0.25">
      <c r="A87" s="414" t="str">
        <f ca="1">CONCATENATE(S87,"_",COUNTIF(S$4:S87,S87))</f>
        <v>67_1</v>
      </c>
      <c r="B87" s="414" t="str">
        <f ca="1">CONCATENATE(T87,"_",COUNTIF(T$4:T87,T87))</f>
        <v>6_1</v>
      </c>
      <c r="C87" s="404">
        <v>113</v>
      </c>
      <c r="D87" s="364" t="s">
        <v>976</v>
      </c>
      <c r="E87" s="400" t="s">
        <v>977</v>
      </c>
      <c r="F87" s="400" t="s">
        <v>978</v>
      </c>
      <c r="G87" s="400" t="str">
        <f t="shared" si="30"/>
        <v>Hrubá/ 
Doležal</v>
      </c>
      <c r="H87" s="363">
        <f ca="1">IF((COUNTIFS('Rozpis zápasů'!$F$3:$F$214,$C87,'Rozpis zápasů'!$E$3:$E$214,"&lt;&gt;N")+COUNTIFS('Rozpis zápasů'!$G$3:$G$214,$C87,'Rozpis zápasů'!$E$3:$E$214,"&lt;&gt;N"))=0,"",COUNTIFS('Rozpis zápasů'!$F$3:$F$214,$C87,'Rozpis zápasů'!$E$3:$E$214,"&lt;&gt;N")+COUNTIFS('Rozpis zápasů'!$G$3:$G$214,$C87,'Rozpis zápasů'!$E$3:$E$214,"&lt;&gt;N"))</f>
        <v>5</v>
      </c>
      <c r="I87" s="363">
        <f ca="1">COUNTIF('Rozpis zápasů'!$F$163:$G$214,$C87)</f>
        <v>1</v>
      </c>
      <c r="J87" s="363">
        <f ca="1">IF((COUNTIFS('Rozpis zápasů'!$F$3:$F$214,$C87,'Rozpis zápasů'!$E$3:$E$214,"&lt;&gt;N")+COUNTIFS('Rozpis zápasů'!$G$3:$G$214,$C87,'Rozpis zápasů'!$E$3:$E$214,"&lt;&gt;N"))=0,"",SUMIF('Rozpis zápasů'!$F$3:$F$214,$C87,'Rozpis zápasů'!$L$3:$L$219)+SUMIF('Rozpis zápasů'!$G$3:$G$214,$C87,'Rozpis zápasů'!$M$3:$M$219))</f>
        <v>2</v>
      </c>
      <c r="K87" s="395">
        <f ca="1">IF((COUNTIFS('Rozpis zápasů'!$F$3:$F$214,$C87,'Rozpis zápasů'!$E$3:$E$214,"&lt;&gt;N")+COUNTIFS('Rozpis zápasů'!$G$3:$G$214,$C87,'Rozpis zápasů'!$E$3:$E$214,"&lt;&gt;N"))=0,"",SUMIF('Rozpis zápasů'!$F$3:$F$214,$C87,'Rozpis zápasů'!$M$3:$M$219)+SUMIF('Rozpis zápasů'!$G$3:$G$214,$C87,'Rozpis zápasů'!$L$3:$L$219))</f>
        <v>3</v>
      </c>
      <c r="L87" s="392">
        <f ca="1">SUMIF('Rozpis zápasů'!$F$3:$F$214,$C87,'Rozpis zápasů'!$X$3:$X$214)+SUMIF('Rozpis zápasů'!$G$3:$G$214,$C87,'Rozpis zápasů'!$Y$3:$Y$214)</f>
        <v>14</v>
      </c>
      <c r="M87" s="397">
        <f ca="1">SUMIF('Rozpis zápasů'!$G$3:$G$214,$C87,'Rozpis zápasů'!$X$3:$X$214)+SUMIF('Rozpis zápasů'!$F$3:$F$214,$C87,'Rozpis zápasů'!$Y$3:$Y$214)</f>
        <v>18</v>
      </c>
      <c r="N87" s="732">
        <f ca="1">SUMIF('Rozpis zápasů'!$F$3:$F$214,$C87,'Rozpis zápasů'!$Z$3:$Z$214)+SUMIF('Rozpis zápasů'!$G$3:$G$214,$C87,'Rozpis zápasů'!$AA$3:$AA$214)</f>
        <v>64</v>
      </c>
      <c r="O87" s="393">
        <f ca="1">SUMIF('Rozpis zápasů'!$G$3:$G$214,$C87,'Rozpis zápasů'!$Z$3:$Z$214)+SUMIF('Rozpis zápasů'!$F$3:$F$214,$C87,'Rozpis zápasů'!$AA$3:$AA$214)</f>
        <v>62</v>
      </c>
      <c r="P87" s="367">
        <f t="shared" ca="1" si="31"/>
        <v>0.21875</v>
      </c>
      <c r="Q87" s="367">
        <f t="shared" ca="1" si="32"/>
        <v>0.70967741935483875</v>
      </c>
      <c r="R87" s="602">
        <f t="shared" ca="1" si="33"/>
        <v>0.46031746031746029</v>
      </c>
      <c r="S87" s="604">
        <f t="shared" ca="1" si="27"/>
        <v>67</v>
      </c>
      <c r="T87" s="397">
        <f t="shared" ca="1" si="28"/>
        <v>6</v>
      </c>
      <c r="U87" s="393">
        <f t="shared" ca="1" si="29"/>
        <v>45</v>
      </c>
      <c r="V87" s="1523">
        <f>IF((COUNTIFS('Rozpis zápasů'!$F$3:$F$162,$C87,'Rozpis zápasů'!$E$3:$E$162,"&lt;&gt;N")+COUNTIFS('Rozpis zápasů'!$G$3:$G$162,$C87,'Rozpis zápasů'!$E$3:$E$162,"&lt;&gt;N"))=0,"",COUNTIFS('Rozpis zápasů'!$F$3:$F$162,$C87,'Rozpis zápasů'!$E$3:$E$162,"&lt;&gt;N")+COUNTIFS('Rozpis zápasů'!$G$3:$G$162,$C87,'Rozpis zápasů'!$E$3:$E$162,"&lt;&gt;N"))</f>
        <v>4</v>
      </c>
      <c r="W87" s="1524">
        <f>IF((COUNTIFS('Rozpis zápasů'!$F$3:$F$162,$C87,'Rozpis zápasů'!$E$3:$E$162,"&lt;&gt;N")+COUNTIFS('Rozpis zápasů'!$G$3:$G$162,$C87,'Rozpis zápasů'!$E$3:$E$162,"&lt;&gt;N"))=0,"",SUMIF('Rozpis zápasů'!$F$3:$F$162,$C87,'Rozpis zápasů'!$L$3:$L$219)+SUMIF('Rozpis zápasů'!$G$3:$G$162,$C87,'Rozpis zápasů'!$M$3:$M$219))</f>
        <v>2</v>
      </c>
      <c r="X87" s="1525">
        <f>IF((COUNTIFS('Rozpis zápasů'!$F$3:$F$162,$C87,'Rozpis zápasů'!$E$3:$E$162,"&lt;&gt;N")+COUNTIFS('Rozpis zápasů'!$G$3:$G$162,$C87,'Rozpis zápasů'!$E$3:$E$162,"&lt;&gt;N"))=0,"",SUMIF('Rozpis zápasů'!$F$3:$F$162,$C87,'Rozpis zápasů'!$M$3:$M$219)+SUMIF('Rozpis zápasů'!$G$3:$G$162,$C87,'Rozpis zápasů'!$L$3:$L$219))</f>
        <v>2</v>
      </c>
      <c r="Y87" s="1523">
        <f>IF((COUNTIFS('Rozpis zápasů'!$F$3:$F$162,$C87,'Rozpis zápasů'!$E$3:$E$162,"&lt;&gt;N")+COUNTIFS('Rozpis zápasů'!$G$3:$G$162,$C87,'Rozpis zápasů'!$E$3:$E$162,"&lt;&gt;N"))=0,"",SUMIF('Rozpis zápasů'!$F$3:$F$162,$C87,'Rozpis zápasů'!$H$3:$H$219)+SUMIF('Rozpis zápasů'!$G$3:$G$162,$C87,'Rozpis zápasů'!$I$3:$I$219))</f>
        <v>5</v>
      </c>
      <c r="Z87" s="1524">
        <f>IF((COUNTIFS('Rozpis zápasů'!$F$3:$F$162,$C87,'Rozpis zápasů'!$E$3:$E$162,"&lt;&gt;N")+COUNTIFS('Rozpis zápasů'!$G$3:$G$162,$C87,'Rozpis zápasů'!$E$3:$E$162,"&lt;&gt;N"))=0,"",SUMIF('Rozpis zápasů'!$F$3:$F$162,$C87,'Rozpis zápasů'!$I$3:$I$219)+SUMIF('Rozpis zápasů'!$G$3:$G$162,$C87,'Rozpis zápasů'!$H$3:$H$219))</f>
        <v>6</v>
      </c>
      <c r="AA87" s="1526">
        <f t="shared" si="34"/>
        <v>-1</v>
      </c>
      <c r="AB87" s="661">
        <f ca="1">VLOOKUP($C87,Tabulka!$B$4:$Z$239,22,0)</f>
        <v>3</v>
      </c>
      <c r="AC87" s="739">
        <f t="shared" si="35"/>
        <v>32</v>
      </c>
      <c r="AD87" s="739">
        <f t="shared" si="36"/>
        <v>30</v>
      </c>
      <c r="AE87" s="739">
        <f t="shared" si="37"/>
        <v>34</v>
      </c>
      <c r="AF87" s="739">
        <f t="shared" si="38"/>
        <v>25</v>
      </c>
      <c r="AG87" s="739">
        <f t="shared" si="39"/>
        <v>37</v>
      </c>
      <c r="AH87" s="739">
        <f t="shared" ca="1" si="40"/>
        <v>41</v>
      </c>
      <c r="AI87" s="1688">
        <f t="shared" ca="1" si="41"/>
        <v>3323741</v>
      </c>
      <c r="AJ87" s="1692">
        <f t="shared" ca="1" si="42"/>
        <v>35</v>
      </c>
      <c r="AK87" s="1604">
        <f t="shared" ca="1" si="43"/>
        <v>1</v>
      </c>
    </row>
    <row r="88" spans="1:37" x14ac:dyDescent="0.25">
      <c r="A88" s="414" t="str">
        <f ca="1">CONCATENATE(S88,"_",COUNTIF(S$4:S88,S88))</f>
        <v>42_1</v>
      </c>
      <c r="B88" s="414" t="str">
        <f ca="1">CONCATENATE(T88,"_",COUNTIF(T$4:T88,T88))</f>
        <v>3_1</v>
      </c>
      <c r="C88" s="404">
        <v>114</v>
      </c>
      <c r="D88" s="364" t="s">
        <v>861</v>
      </c>
      <c r="E88" s="400" t="s">
        <v>862</v>
      </c>
      <c r="F88" s="400" t="s">
        <v>850</v>
      </c>
      <c r="G88" s="400" t="str">
        <f t="shared" si="30"/>
        <v>Malý/ 
Topš</v>
      </c>
      <c r="H88" s="363">
        <f ca="1">IF((COUNTIFS('Rozpis zápasů'!$F$3:$F$214,$C88,'Rozpis zápasů'!$E$3:$E$214,"&lt;&gt;N")+COUNTIFS('Rozpis zápasů'!$G$3:$G$214,$C88,'Rozpis zápasů'!$E$3:$E$214,"&lt;&gt;N"))=0,"",COUNTIFS('Rozpis zápasů'!$F$3:$F$214,$C88,'Rozpis zápasů'!$E$3:$E$214,"&lt;&gt;N")+COUNTIFS('Rozpis zápasů'!$G$3:$G$214,$C88,'Rozpis zápasů'!$E$3:$E$214,"&lt;&gt;N"))</f>
        <v>5</v>
      </c>
      <c r="I88" s="363">
        <f ca="1">COUNTIF('Rozpis zápasů'!$F$163:$G$214,$C88)</f>
        <v>1</v>
      </c>
      <c r="J88" s="363">
        <f ca="1">IF((COUNTIFS('Rozpis zápasů'!$F$3:$F$214,$C88,'Rozpis zápasů'!$E$3:$E$214,"&lt;&gt;N")+COUNTIFS('Rozpis zápasů'!$G$3:$G$214,$C88,'Rozpis zápasů'!$E$3:$E$214,"&lt;&gt;N"))=0,"",SUMIF('Rozpis zápasů'!$F$3:$F$214,$C88,'Rozpis zápasů'!$L$3:$L$219)+SUMIF('Rozpis zápasů'!$G$3:$G$214,$C88,'Rozpis zápasů'!$M$3:$M$219))</f>
        <v>4</v>
      </c>
      <c r="K88" s="395">
        <f ca="1">IF((COUNTIFS('Rozpis zápasů'!$F$3:$F$214,$C88,'Rozpis zápasů'!$E$3:$E$214,"&lt;&gt;N")+COUNTIFS('Rozpis zápasů'!$G$3:$G$214,$C88,'Rozpis zápasů'!$E$3:$E$214,"&lt;&gt;N"))=0,"",SUMIF('Rozpis zápasů'!$F$3:$F$214,$C88,'Rozpis zápasů'!$M$3:$M$219)+SUMIF('Rozpis zápasů'!$G$3:$G$214,$C88,'Rozpis zápasů'!$L$3:$L$219))</f>
        <v>1</v>
      </c>
      <c r="L88" s="392">
        <f ca="1">SUMIF('Rozpis zápasů'!$F$3:$F$214,$C88,'Rozpis zápasů'!$X$3:$X$214)+SUMIF('Rozpis zápasů'!$G$3:$G$214,$C88,'Rozpis zápasů'!$Y$3:$Y$214)</f>
        <v>16</v>
      </c>
      <c r="M88" s="397">
        <f ca="1">SUMIF('Rozpis zápasů'!$G$3:$G$214,$C88,'Rozpis zápasů'!$X$3:$X$214)+SUMIF('Rozpis zápasů'!$F$3:$F$214,$C88,'Rozpis zápasů'!$Y$3:$Y$214)</f>
        <v>11</v>
      </c>
      <c r="N88" s="732">
        <f ca="1">SUMIF('Rozpis zápasů'!$F$3:$F$214,$C88,'Rozpis zápasů'!$Z$3:$Z$214)+SUMIF('Rozpis zápasů'!$G$3:$G$214,$C88,'Rozpis zápasů'!$AA$3:$AA$214)</f>
        <v>47</v>
      </c>
      <c r="O88" s="393">
        <f ca="1">SUMIF('Rozpis zápasů'!$G$3:$G$214,$C88,'Rozpis zápasů'!$Z$3:$Z$214)+SUMIF('Rozpis zápasů'!$F$3:$F$214,$C88,'Rozpis zápasů'!$AA$3:$AA$214)</f>
        <v>49</v>
      </c>
      <c r="P88" s="367">
        <f t="shared" ca="1" si="31"/>
        <v>0.34042553191489361</v>
      </c>
      <c r="Q88" s="367">
        <f t="shared" ca="1" si="32"/>
        <v>0.77551020408163263</v>
      </c>
      <c r="R88" s="602">
        <f t="shared" ca="1" si="33"/>
        <v>0.5625</v>
      </c>
      <c r="S88" s="604">
        <f t="shared" ca="1" si="27"/>
        <v>42</v>
      </c>
      <c r="T88" s="397">
        <f t="shared" ca="1" si="28"/>
        <v>3</v>
      </c>
      <c r="U88" s="393">
        <f t="shared" ca="1" si="29"/>
        <v>16</v>
      </c>
      <c r="V88" s="1523">
        <f>IF((COUNTIFS('Rozpis zápasů'!$F$3:$F$162,$C88,'Rozpis zápasů'!$E$3:$E$162,"&lt;&gt;N")+COUNTIFS('Rozpis zápasů'!$G$3:$G$162,$C88,'Rozpis zápasů'!$E$3:$E$162,"&lt;&gt;N"))=0,"",COUNTIFS('Rozpis zápasů'!$F$3:$F$162,$C88,'Rozpis zápasů'!$E$3:$E$162,"&lt;&gt;N")+COUNTIFS('Rozpis zápasů'!$G$3:$G$162,$C88,'Rozpis zápasů'!$E$3:$E$162,"&lt;&gt;N"))</f>
        <v>4</v>
      </c>
      <c r="W88" s="1524">
        <f>IF((COUNTIFS('Rozpis zápasů'!$F$3:$F$162,$C88,'Rozpis zápasů'!$E$3:$E$162,"&lt;&gt;N")+COUNTIFS('Rozpis zápasů'!$G$3:$G$162,$C88,'Rozpis zápasů'!$E$3:$E$162,"&lt;&gt;N"))=0,"",SUMIF('Rozpis zápasů'!$F$3:$F$162,$C88,'Rozpis zápasů'!$L$3:$L$219)+SUMIF('Rozpis zápasů'!$G$3:$G$162,$C88,'Rozpis zápasů'!$M$3:$M$219))</f>
        <v>4</v>
      </c>
      <c r="X88" s="1525">
        <f>IF((COUNTIFS('Rozpis zápasů'!$F$3:$F$162,$C88,'Rozpis zápasů'!$E$3:$E$162,"&lt;&gt;N")+COUNTIFS('Rozpis zápasů'!$G$3:$G$162,$C88,'Rozpis zápasů'!$E$3:$E$162,"&lt;&gt;N"))=0,"",SUMIF('Rozpis zápasů'!$F$3:$F$162,$C88,'Rozpis zápasů'!$M$3:$M$219)+SUMIF('Rozpis zápasů'!$G$3:$G$162,$C88,'Rozpis zápasů'!$L$3:$L$219))</f>
        <v>0</v>
      </c>
      <c r="Y88" s="1523">
        <f>IF((COUNTIFS('Rozpis zápasů'!$F$3:$F$162,$C88,'Rozpis zápasů'!$E$3:$E$162,"&lt;&gt;N")+COUNTIFS('Rozpis zápasů'!$G$3:$G$162,$C88,'Rozpis zápasů'!$E$3:$E$162,"&lt;&gt;N"))=0,"",SUMIF('Rozpis zápasů'!$F$3:$F$162,$C88,'Rozpis zápasů'!$H$3:$H$219)+SUMIF('Rozpis zápasů'!$G$3:$G$162,$C88,'Rozpis zápasů'!$I$3:$I$219))</f>
        <v>8</v>
      </c>
      <c r="Z88" s="1524">
        <f>IF((COUNTIFS('Rozpis zápasů'!$F$3:$F$162,$C88,'Rozpis zápasů'!$E$3:$E$162,"&lt;&gt;N")+COUNTIFS('Rozpis zápasů'!$G$3:$G$162,$C88,'Rozpis zápasů'!$E$3:$E$162,"&lt;&gt;N"))=0,"",SUMIF('Rozpis zápasů'!$F$3:$F$162,$C88,'Rozpis zápasů'!$I$3:$I$219)+SUMIF('Rozpis zápasů'!$G$3:$G$162,$C88,'Rozpis zápasů'!$H$3:$H$219))</f>
        <v>1</v>
      </c>
      <c r="AA88" s="1526">
        <f t="shared" si="34"/>
        <v>7</v>
      </c>
      <c r="AB88" s="661">
        <f ca="1">VLOOKUP($C88,Tabulka!$B$4:$Z$239,22,0)</f>
        <v>1</v>
      </c>
      <c r="AC88" s="739">
        <f t="shared" si="35"/>
        <v>5</v>
      </c>
      <c r="AD88" s="739">
        <f t="shared" si="36"/>
        <v>60</v>
      </c>
      <c r="AE88" s="739">
        <f t="shared" si="37"/>
        <v>8</v>
      </c>
      <c r="AF88" s="739">
        <f t="shared" si="38"/>
        <v>63</v>
      </c>
      <c r="AG88" s="739">
        <f t="shared" si="39"/>
        <v>4</v>
      </c>
      <c r="AH88" s="739">
        <f t="shared" ca="1" si="40"/>
        <v>15</v>
      </c>
      <c r="AI88" s="1688">
        <f t="shared" ca="1" si="41"/>
        <v>1050415</v>
      </c>
      <c r="AJ88" s="1692">
        <f t="shared" ca="1" si="42"/>
        <v>6</v>
      </c>
      <c r="AK88" s="1604">
        <f t="shared" ca="1" si="43"/>
        <v>1</v>
      </c>
    </row>
    <row r="89" spans="1:37" x14ac:dyDescent="0.25">
      <c r="A89" s="414" t="str">
        <f ca="1">CONCATENATE(S89,"_",COUNTIF(S$4:S89,S89))</f>
        <v>69_1</v>
      </c>
      <c r="B89" s="414" t="str">
        <f ca="1">CONCATENATE(T89,"_",COUNTIF(T$4:T89,T89))</f>
        <v>40_1</v>
      </c>
      <c r="C89" s="404">
        <v>115</v>
      </c>
      <c r="D89" s="364" t="s">
        <v>979</v>
      </c>
      <c r="E89" s="400" t="s">
        <v>980</v>
      </c>
      <c r="F89" s="400" t="s">
        <v>913</v>
      </c>
      <c r="G89" s="400" t="str">
        <f t="shared" si="30"/>
        <v>Hanžl/ 
Beran</v>
      </c>
      <c r="H89" s="363">
        <f ca="1">IF((COUNTIFS('Rozpis zápasů'!$F$3:$F$214,$C89,'Rozpis zápasů'!$E$3:$E$214,"&lt;&gt;N")+COUNTIFS('Rozpis zápasů'!$G$3:$G$214,$C89,'Rozpis zápasů'!$E$3:$E$214,"&lt;&gt;N"))=0,"",COUNTIFS('Rozpis zápasů'!$F$3:$F$214,$C89,'Rozpis zápasů'!$E$3:$E$214,"&lt;&gt;N")+COUNTIFS('Rozpis zápasů'!$G$3:$G$214,$C89,'Rozpis zápasů'!$E$3:$E$214,"&lt;&gt;N"))</f>
        <v>4</v>
      </c>
      <c r="I89" s="363">
        <f ca="1">COUNTIF('Rozpis zápasů'!$F$163:$G$214,$C89)</f>
        <v>0</v>
      </c>
      <c r="J89" s="363">
        <f ca="1">IF((COUNTIFS('Rozpis zápasů'!$F$3:$F$214,$C89,'Rozpis zápasů'!$E$3:$E$214,"&lt;&gt;N")+COUNTIFS('Rozpis zápasů'!$G$3:$G$214,$C89,'Rozpis zápasů'!$E$3:$E$214,"&lt;&gt;N"))=0,"",SUMIF('Rozpis zápasů'!$F$3:$F$214,$C89,'Rozpis zápasů'!$L$3:$L$219)+SUMIF('Rozpis zápasů'!$G$3:$G$214,$C89,'Rozpis zápasů'!$M$3:$M$219))</f>
        <v>0</v>
      </c>
      <c r="K89" s="395">
        <f ca="1">IF((COUNTIFS('Rozpis zápasů'!$F$3:$F$214,$C89,'Rozpis zápasů'!$E$3:$E$214,"&lt;&gt;N")+COUNTIFS('Rozpis zápasů'!$G$3:$G$214,$C89,'Rozpis zápasů'!$E$3:$E$214,"&lt;&gt;N"))=0,"",SUMIF('Rozpis zápasů'!$F$3:$F$214,$C89,'Rozpis zápasů'!$M$3:$M$219)+SUMIF('Rozpis zápasů'!$G$3:$G$214,$C89,'Rozpis zápasů'!$L$3:$L$219))</f>
        <v>4</v>
      </c>
      <c r="L89" s="392">
        <f ca="1">SUMIF('Rozpis zápasů'!$F$3:$F$214,$C89,'Rozpis zápasů'!$X$3:$X$214)+SUMIF('Rozpis zápasů'!$G$3:$G$214,$C89,'Rozpis zápasů'!$Y$3:$Y$214)</f>
        <v>9</v>
      </c>
      <c r="M89" s="397">
        <f ca="1">SUMIF('Rozpis zápasů'!$G$3:$G$214,$C89,'Rozpis zápasů'!$X$3:$X$214)+SUMIF('Rozpis zápasů'!$F$3:$F$214,$C89,'Rozpis zápasů'!$Y$3:$Y$214)</f>
        <v>21</v>
      </c>
      <c r="N89" s="732">
        <f ca="1">SUMIF('Rozpis zápasů'!$F$3:$F$214,$C89,'Rozpis zápasů'!$Z$3:$Z$214)+SUMIF('Rozpis zápasů'!$G$3:$G$214,$C89,'Rozpis zápasů'!$AA$3:$AA$214)</f>
        <v>49</v>
      </c>
      <c r="O89" s="393">
        <f ca="1">SUMIF('Rozpis zápasů'!$G$3:$G$214,$C89,'Rozpis zápasů'!$Z$3:$Z$214)+SUMIF('Rozpis zápasů'!$F$3:$F$214,$C89,'Rozpis zápasů'!$AA$3:$AA$214)</f>
        <v>50</v>
      </c>
      <c r="P89" s="367">
        <f t="shared" ca="1" si="31"/>
        <v>0.18367346938775511</v>
      </c>
      <c r="Q89" s="367">
        <f t="shared" ca="1" si="32"/>
        <v>0.57999999999999996</v>
      </c>
      <c r="R89" s="602">
        <f t="shared" ca="1" si="33"/>
        <v>0.38383838383838381</v>
      </c>
      <c r="S89" s="604">
        <f t="shared" ca="1" si="27"/>
        <v>69</v>
      </c>
      <c r="T89" s="397">
        <f t="shared" ca="1" si="28"/>
        <v>40</v>
      </c>
      <c r="U89" s="393">
        <f t="shared" ca="1" si="29"/>
        <v>64</v>
      </c>
      <c r="V89" s="1523">
        <f>IF((COUNTIFS('Rozpis zápasů'!$F$3:$F$162,$C89,'Rozpis zápasů'!$E$3:$E$162,"&lt;&gt;N")+COUNTIFS('Rozpis zápasů'!$G$3:$G$162,$C89,'Rozpis zápasů'!$E$3:$E$162,"&lt;&gt;N"))=0,"",COUNTIFS('Rozpis zápasů'!$F$3:$F$162,$C89,'Rozpis zápasů'!$E$3:$E$162,"&lt;&gt;N")+COUNTIFS('Rozpis zápasů'!$G$3:$G$162,$C89,'Rozpis zápasů'!$E$3:$E$162,"&lt;&gt;N"))</f>
        <v>4</v>
      </c>
      <c r="W89" s="1524">
        <f>IF((COUNTIFS('Rozpis zápasů'!$F$3:$F$162,$C89,'Rozpis zápasů'!$E$3:$E$162,"&lt;&gt;N")+COUNTIFS('Rozpis zápasů'!$G$3:$G$162,$C89,'Rozpis zápasů'!$E$3:$E$162,"&lt;&gt;N"))=0,"",SUMIF('Rozpis zápasů'!$F$3:$F$162,$C89,'Rozpis zápasů'!$L$3:$L$219)+SUMIF('Rozpis zápasů'!$G$3:$G$162,$C89,'Rozpis zápasů'!$M$3:$M$219))</f>
        <v>0</v>
      </c>
      <c r="X89" s="1525">
        <f>IF((COUNTIFS('Rozpis zápasů'!$F$3:$F$162,$C89,'Rozpis zápasů'!$E$3:$E$162,"&lt;&gt;N")+COUNTIFS('Rozpis zápasů'!$G$3:$G$162,$C89,'Rozpis zápasů'!$E$3:$E$162,"&lt;&gt;N"))=0,"",SUMIF('Rozpis zápasů'!$F$3:$F$162,$C89,'Rozpis zápasů'!$M$3:$M$219)+SUMIF('Rozpis zápasů'!$G$3:$G$162,$C89,'Rozpis zápasů'!$L$3:$L$219))</f>
        <v>4</v>
      </c>
      <c r="Y89" s="1523">
        <f>IF((COUNTIFS('Rozpis zápasů'!$F$3:$F$162,$C89,'Rozpis zápasů'!$E$3:$E$162,"&lt;&gt;N")+COUNTIFS('Rozpis zápasů'!$G$3:$G$162,$C89,'Rozpis zápasů'!$E$3:$E$162,"&lt;&gt;N"))=0,"",SUMIF('Rozpis zápasů'!$F$3:$F$162,$C89,'Rozpis zápasů'!$H$3:$H$219)+SUMIF('Rozpis zápasů'!$G$3:$G$162,$C89,'Rozpis zápasů'!$I$3:$I$219))</f>
        <v>2</v>
      </c>
      <c r="Z89" s="1524">
        <f>IF((COUNTIFS('Rozpis zápasů'!$F$3:$F$162,$C89,'Rozpis zápasů'!$E$3:$E$162,"&lt;&gt;N")+COUNTIFS('Rozpis zápasů'!$G$3:$G$162,$C89,'Rozpis zápasů'!$E$3:$E$162,"&lt;&gt;N"))=0,"",SUMIF('Rozpis zápasů'!$F$3:$F$162,$C89,'Rozpis zápasů'!$I$3:$I$219)+SUMIF('Rozpis zápasů'!$G$3:$G$162,$C89,'Rozpis zápasů'!$H$3:$H$219))</f>
        <v>8</v>
      </c>
      <c r="AA89" s="1526">
        <f t="shared" si="34"/>
        <v>-6</v>
      </c>
      <c r="AB89" s="661">
        <f ca="1">VLOOKUP($C89,Tabulka!$B$4:$Z$239,22,0)</f>
        <v>5</v>
      </c>
      <c r="AC89" s="739">
        <f t="shared" si="35"/>
        <v>57</v>
      </c>
      <c r="AD89" s="739">
        <f t="shared" si="36"/>
        <v>6</v>
      </c>
      <c r="AE89" s="739">
        <f t="shared" si="37"/>
        <v>56</v>
      </c>
      <c r="AF89" s="739">
        <f t="shared" si="38"/>
        <v>9</v>
      </c>
      <c r="AG89" s="739">
        <f t="shared" si="39"/>
        <v>55</v>
      </c>
      <c r="AH89" s="739">
        <f t="shared" ca="1" si="40"/>
        <v>59</v>
      </c>
      <c r="AI89" s="1688">
        <f t="shared" ca="1" si="41"/>
        <v>5575559</v>
      </c>
      <c r="AJ89" s="1692">
        <f t="shared" ca="1" si="42"/>
        <v>58</v>
      </c>
      <c r="AK89" s="1604">
        <f t="shared" ca="1" si="43"/>
        <v>1</v>
      </c>
    </row>
    <row r="90" spans="1:37" x14ac:dyDescent="0.25">
      <c r="A90" s="414" t="str">
        <f ca="1">CONCATENATE(S90,"_",COUNTIF(S$4:S90,S90))</f>
        <v>x_25</v>
      </c>
      <c r="B90" s="414" t="str">
        <f ca="1">CONCATENATE(T90,"_",COUNTIF(T$4:T90,T90))</f>
        <v>x_25</v>
      </c>
      <c r="C90" s="1529">
        <v>116</v>
      </c>
      <c r="D90" s="1530"/>
      <c r="E90" s="1531"/>
      <c r="F90" s="1531"/>
      <c r="G90" s="1531" t="str">
        <f t="shared" si="30"/>
        <v/>
      </c>
      <c r="H90" s="1532" t="str">
        <f ca="1">IF((COUNTIFS('Rozpis zápasů'!$F$3:$F$214,$C90,'Rozpis zápasů'!$E$3:$E$214,"&lt;&gt;N")+COUNTIFS('Rozpis zápasů'!$G$3:$G$214,$C90,'Rozpis zápasů'!$E$3:$E$214,"&lt;&gt;N"))=0,"",COUNTIFS('Rozpis zápasů'!$F$3:$F$214,$C90,'Rozpis zápasů'!$E$3:$E$214,"&lt;&gt;N")+COUNTIFS('Rozpis zápasů'!$G$3:$G$214,$C90,'Rozpis zápasů'!$E$3:$E$214,"&lt;&gt;N"))</f>
        <v/>
      </c>
      <c r="I90" s="1532">
        <f ca="1">COUNTIF('Rozpis zápasů'!$F$163:$G$214,$C90)</f>
        <v>0</v>
      </c>
      <c r="J90" s="1532" t="str">
        <f ca="1">IF((COUNTIFS('Rozpis zápasů'!$F$3:$F$214,$C90,'Rozpis zápasů'!$E$3:$E$214,"&lt;&gt;N")+COUNTIFS('Rozpis zápasů'!$G$3:$G$214,$C90,'Rozpis zápasů'!$E$3:$E$214,"&lt;&gt;N"))=0,"",SUMIF('Rozpis zápasů'!$F$3:$F$214,$C90,'Rozpis zápasů'!$L$3:$L$219)+SUMIF('Rozpis zápasů'!$G$3:$G$214,$C90,'Rozpis zápasů'!$M$3:$M$219))</f>
        <v/>
      </c>
      <c r="K90" s="1533" t="str">
        <f ca="1">IF((COUNTIFS('Rozpis zápasů'!$F$3:$F$214,$C90,'Rozpis zápasů'!$E$3:$E$214,"&lt;&gt;N")+COUNTIFS('Rozpis zápasů'!$G$3:$G$214,$C90,'Rozpis zápasů'!$E$3:$E$214,"&lt;&gt;N"))=0,"",SUMIF('Rozpis zápasů'!$F$3:$F$214,$C90,'Rozpis zápasů'!$M$3:$M$219)+SUMIF('Rozpis zápasů'!$G$3:$G$214,$C90,'Rozpis zápasů'!$L$3:$L$219))</f>
        <v/>
      </c>
      <c r="L90" s="1534">
        <f ca="1">SUMIF('Rozpis zápasů'!$F$3:$F$214,$C90,'Rozpis zápasů'!$X$3:$X$214)+SUMIF('Rozpis zápasů'!$G$3:$G$214,$C90,'Rozpis zápasů'!$Y$3:$Y$214)</f>
        <v>0</v>
      </c>
      <c r="M90" s="1535">
        <f ca="1">SUMIF('Rozpis zápasů'!$G$3:$G$214,$C90,'Rozpis zápasů'!$X$3:$X$214)+SUMIF('Rozpis zápasů'!$F$3:$F$214,$C90,'Rozpis zápasů'!$Y$3:$Y$214)</f>
        <v>0</v>
      </c>
      <c r="N90" s="1536">
        <f ca="1">SUMIF('Rozpis zápasů'!$F$3:$F$214,$C90,'Rozpis zápasů'!$Z$3:$Z$214)+SUMIF('Rozpis zápasů'!$G$3:$G$214,$C90,'Rozpis zápasů'!$AA$3:$AA$214)</f>
        <v>0</v>
      </c>
      <c r="O90" s="1533">
        <f ca="1">SUMIF('Rozpis zápasů'!$G$3:$G$214,$C90,'Rozpis zápasů'!$Z$3:$Z$214)+SUMIF('Rozpis zápasů'!$F$3:$F$214,$C90,'Rozpis zápasů'!$AA$3:$AA$214)</f>
        <v>0</v>
      </c>
      <c r="P90" s="1537" t="str">
        <f t="shared" ca="1" si="31"/>
        <v/>
      </c>
      <c r="Q90" s="1537" t="str">
        <f t="shared" ca="1" si="32"/>
        <v/>
      </c>
      <c r="R90" s="1538" t="str">
        <f t="shared" ca="1" si="33"/>
        <v/>
      </c>
      <c r="S90" s="1539" t="str">
        <f t="shared" ca="1" si="27"/>
        <v>x</v>
      </c>
      <c r="T90" s="1535" t="str">
        <f t="shared" ca="1" si="28"/>
        <v>x</v>
      </c>
      <c r="U90" s="1533" t="str">
        <f t="shared" ca="1" si="29"/>
        <v>x</v>
      </c>
      <c r="V90" s="1540" t="str">
        <f>IF((COUNTIFS('Rozpis zápasů'!$F$3:$F$162,$C90,'Rozpis zápasů'!$E$3:$E$162,"&lt;&gt;N")+COUNTIFS('Rozpis zápasů'!$G$3:$G$162,$C90,'Rozpis zápasů'!$E$3:$E$162,"&lt;&gt;N"))=0,"",COUNTIFS('Rozpis zápasů'!$F$3:$F$162,$C90,'Rozpis zápasů'!$E$3:$E$162,"&lt;&gt;N")+COUNTIFS('Rozpis zápasů'!$G$3:$G$162,$C90,'Rozpis zápasů'!$E$3:$E$162,"&lt;&gt;N"))</f>
        <v/>
      </c>
      <c r="W90" s="1541" t="str">
        <f>IF((COUNTIFS('Rozpis zápasů'!$F$3:$F$162,$C90,'Rozpis zápasů'!$E$3:$E$162,"&lt;&gt;N")+COUNTIFS('Rozpis zápasů'!$G$3:$G$162,$C90,'Rozpis zápasů'!$E$3:$E$162,"&lt;&gt;N"))=0,"",SUMIF('Rozpis zápasů'!$F$3:$F$162,$C90,'Rozpis zápasů'!$L$3:$L$219)+SUMIF('Rozpis zápasů'!$G$3:$G$162,$C90,'Rozpis zápasů'!$M$3:$M$219))</f>
        <v/>
      </c>
      <c r="X90" s="1542" t="str">
        <f>IF((COUNTIFS('Rozpis zápasů'!$F$3:$F$162,$C90,'Rozpis zápasů'!$E$3:$E$162,"&lt;&gt;N")+COUNTIFS('Rozpis zápasů'!$G$3:$G$162,$C90,'Rozpis zápasů'!$E$3:$E$162,"&lt;&gt;N"))=0,"",SUMIF('Rozpis zápasů'!$F$3:$F$162,$C90,'Rozpis zápasů'!$M$3:$M$219)+SUMIF('Rozpis zápasů'!$G$3:$G$162,$C90,'Rozpis zápasů'!$L$3:$L$219))</f>
        <v/>
      </c>
      <c r="Y90" s="1540" t="str">
        <f>IF((COUNTIFS('Rozpis zápasů'!$F$3:$F$162,$C90,'Rozpis zápasů'!$E$3:$E$162,"&lt;&gt;N")+COUNTIFS('Rozpis zápasů'!$G$3:$G$162,$C90,'Rozpis zápasů'!$E$3:$E$162,"&lt;&gt;N"))=0,"",SUMIF('Rozpis zápasů'!$F$3:$F$162,$C90,'Rozpis zápasů'!$H$3:$H$219)+SUMIF('Rozpis zápasů'!$G$3:$G$162,$C90,'Rozpis zápasů'!$I$3:$I$219))</f>
        <v/>
      </c>
      <c r="Z90" s="1541" t="str">
        <f>IF((COUNTIFS('Rozpis zápasů'!$F$3:$F$162,$C90,'Rozpis zápasů'!$E$3:$E$162,"&lt;&gt;N")+COUNTIFS('Rozpis zápasů'!$G$3:$G$162,$C90,'Rozpis zápasů'!$E$3:$E$162,"&lt;&gt;N"))=0,"",SUMIF('Rozpis zápasů'!$F$3:$F$162,$C90,'Rozpis zápasů'!$I$3:$I$219)+SUMIF('Rozpis zápasů'!$G$3:$G$162,$C90,'Rozpis zápasů'!$H$3:$H$219))</f>
        <v/>
      </c>
      <c r="AA90" s="1543" t="str">
        <f t="shared" si="34"/>
        <v/>
      </c>
      <c r="AB90" s="1685" t="str">
        <f>VLOOKUP($C90,Tabulka!$B$4:$Z$239,22,0)</f>
        <v/>
      </c>
      <c r="AC90" s="1686" t="str">
        <f t="shared" si="35"/>
        <v/>
      </c>
      <c r="AD90" s="1686" t="str">
        <f t="shared" si="36"/>
        <v/>
      </c>
      <c r="AE90" s="1686" t="str">
        <f t="shared" si="37"/>
        <v/>
      </c>
      <c r="AF90" s="1686" t="str">
        <f t="shared" si="38"/>
        <v/>
      </c>
      <c r="AG90" s="1686" t="str">
        <f t="shared" si="39"/>
        <v/>
      </c>
      <c r="AH90" s="1686" t="str">
        <f t="shared" ca="1" si="40"/>
        <v/>
      </c>
      <c r="AI90" s="1694" t="str">
        <f t="shared" ca="1" si="41"/>
        <v/>
      </c>
      <c r="AJ90" s="1693" t="str">
        <f t="shared" ca="1" si="42"/>
        <v/>
      </c>
      <c r="AK90" s="1690">
        <f t="shared" ca="1" si="43"/>
        <v>62</v>
      </c>
    </row>
    <row r="91" spans="1:37" x14ac:dyDescent="0.25">
      <c r="A91" s="414" t="str">
        <f ca="1">CONCATENATE(S91,"_",COUNTIF(S$4:S91,S91))</f>
        <v>x_26</v>
      </c>
      <c r="B91" s="414" t="str">
        <f ca="1">CONCATENATE(T91,"_",COUNTIF(T$4:T91,T91))</f>
        <v>x_26</v>
      </c>
      <c r="C91" s="1529">
        <v>117</v>
      </c>
      <c r="D91" s="1530"/>
      <c r="E91" s="1531"/>
      <c r="F91" s="1531"/>
      <c r="G91" s="1531" t="str">
        <f t="shared" si="30"/>
        <v/>
      </c>
      <c r="H91" s="1532" t="str">
        <f ca="1">IF((COUNTIFS('Rozpis zápasů'!$F$3:$F$214,$C91,'Rozpis zápasů'!$E$3:$E$214,"&lt;&gt;N")+COUNTIFS('Rozpis zápasů'!$G$3:$G$214,$C91,'Rozpis zápasů'!$E$3:$E$214,"&lt;&gt;N"))=0,"",COUNTIFS('Rozpis zápasů'!$F$3:$F$214,$C91,'Rozpis zápasů'!$E$3:$E$214,"&lt;&gt;N")+COUNTIFS('Rozpis zápasů'!$G$3:$G$214,$C91,'Rozpis zápasů'!$E$3:$E$214,"&lt;&gt;N"))</f>
        <v/>
      </c>
      <c r="I91" s="1532">
        <f ca="1">COUNTIF('Rozpis zápasů'!$F$163:$G$214,$C91)</f>
        <v>0</v>
      </c>
      <c r="J91" s="1532" t="str">
        <f ca="1">IF((COUNTIFS('Rozpis zápasů'!$F$3:$F$214,$C91,'Rozpis zápasů'!$E$3:$E$214,"&lt;&gt;N")+COUNTIFS('Rozpis zápasů'!$G$3:$G$214,$C91,'Rozpis zápasů'!$E$3:$E$214,"&lt;&gt;N"))=0,"",SUMIF('Rozpis zápasů'!$F$3:$F$214,$C91,'Rozpis zápasů'!$L$3:$L$219)+SUMIF('Rozpis zápasů'!$G$3:$G$214,$C91,'Rozpis zápasů'!$M$3:$M$219))</f>
        <v/>
      </c>
      <c r="K91" s="1533" t="str">
        <f ca="1">IF((COUNTIFS('Rozpis zápasů'!$F$3:$F$214,$C91,'Rozpis zápasů'!$E$3:$E$214,"&lt;&gt;N")+COUNTIFS('Rozpis zápasů'!$G$3:$G$214,$C91,'Rozpis zápasů'!$E$3:$E$214,"&lt;&gt;N"))=0,"",SUMIF('Rozpis zápasů'!$F$3:$F$214,$C91,'Rozpis zápasů'!$M$3:$M$219)+SUMIF('Rozpis zápasů'!$G$3:$G$214,$C91,'Rozpis zápasů'!$L$3:$L$219))</f>
        <v/>
      </c>
      <c r="L91" s="1534">
        <f ca="1">SUMIF('Rozpis zápasů'!$F$3:$F$214,$C91,'Rozpis zápasů'!$X$3:$X$214)+SUMIF('Rozpis zápasů'!$G$3:$G$214,$C91,'Rozpis zápasů'!$Y$3:$Y$214)</f>
        <v>0</v>
      </c>
      <c r="M91" s="1535">
        <f ca="1">SUMIF('Rozpis zápasů'!$G$3:$G$214,$C91,'Rozpis zápasů'!$X$3:$X$214)+SUMIF('Rozpis zápasů'!$F$3:$F$214,$C91,'Rozpis zápasů'!$Y$3:$Y$214)</f>
        <v>0</v>
      </c>
      <c r="N91" s="1536">
        <f ca="1">SUMIF('Rozpis zápasů'!$F$3:$F$214,$C91,'Rozpis zápasů'!$Z$3:$Z$214)+SUMIF('Rozpis zápasů'!$G$3:$G$214,$C91,'Rozpis zápasů'!$AA$3:$AA$214)</f>
        <v>0</v>
      </c>
      <c r="O91" s="1533">
        <f ca="1">SUMIF('Rozpis zápasů'!$G$3:$G$214,$C91,'Rozpis zápasů'!$Z$3:$Z$214)+SUMIF('Rozpis zápasů'!$F$3:$F$214,$C91,'Rozpis zápasů'!$AA$3:$AA$214)</f>
        <v>0</v>
      </c>
      <c r="P91" s="1537" t="str">
        <f t="shared" ca="1" si="31"/>
        <v/>
      </c>
      <c r="Q91" s="1537" t="str">
        <f t="shared" ca="1" si="32"/>
        <v/>
      </c>
      <c r="R91" s="1538" t="str">
        <f t="shared" ca="1" si="33"/>
        <v/>
      </c>
      <c r="S91" s="1539" t="str">
        <f t="shared" ca="1" si="27"/>
        <v>x</v>
      </c>
      <c r="T91" s="1535" t="str">
        <f t="shared" ca="1" si="28"/>
        <v>x</v>
      </c>
      <c r="U91" s="1533" t="str">
        <f t="shared" ca="1" si="29"/>
        <v>x</v>
      </c>
      <c r="V91" s="1540" t="str">
        <f>IF((COUNTIFS('Rozpis zápasů'!$F$3:$F$162,$C91,'Rozpis zápasů'!$E$3:$E$162,"&lt;&gt;N")+COUNTIFS('Rozpis zápasů'!$G$3:$G$162,$C91,'Rozpis zápasů'!$E$3:$E$162,"&lt;&gt;N"))=0,"",COUNTIFS('Rozpis zápasů'!$F$3:$F$162,$C91,'Rozpis zápasů'!$E$3:$E$162,"&lt;&gt;N")+COUNTIFS('Rozpis zápasů'!$G$3:$G$162,$C91,'Rozpis zápasů'!$E$3:$E$162,"&lt;&gt;N"))</f>
        <v/>
      </c>
      <c r="W91" s="1541" t="str">
        <f>IF((COUNTIFS('Rozpis zápasů'!$F$3:$F$162,$C91,'Rozpis zápasů'!$E$3:$E$162,"&lt;&gt;N")+COUNTIFS('Rozpis zápasů'!$G$3:$G$162,$C91,'Rozpis zápasů'!$E$3:$E$162,"&lt;&gt;N"))=0,"",SUMIF('Rozpis zápasů'!$F$3:$F$162,$C91,'Rozpis zápasů'!$L$3:$L$219)+SUMIF('Rozpis zápasů'!$G$3:$G$162,$C91,'Rozpis zápasů'!$M$3:$M$219))</f>
        <v/>
      </c>
      <c r="X91" s="1542" t="str">
        <f>IF((COUNTIFS('Rozpis zápasů'!$F$3:$F$162,$C91,'Rozpis zápasů'!$E$3:$E$162,"&lt;&gt;N")+COUNTIFS('Rozpis zápasů'!$G$3:$G$162,$C91,'Rozpis zápasů'!$E$3:$E$162,"&lt;&gt;N"))=0,"",SUMIF('Rozpis zápasů'!$F$3:$F$162,$C91,'Rozpis zápasů'!$M$3:$M$219)+SUMIF('Rozpis zápasů'!$G$3:$G$162,$C91,'Rozpis zápasů'!$L$3:$L$219))</f>
        <v/>
      </c>
      <c r="Y91" s="1540" t="str">
        <f>IF((COUNTIFS('Rozpis zápasů'!$F$3:$F$162,$C91,'Rozpis zápasů'!$E$3:$E$162,"&lt;&gt;N")+COUNTIFS('Rozpis zápasů'!$G$3:$G$162,$C91,'Rozpis zápasů'!$E$3:$E$162,"&lt;&gt;N"))=0,"",SUMIF('Rozpis zápasů'!$F$3:$F$162,$C91,'Rozpis zápasů'!$H$3:$H$219)+SUMIF('Rozpis zápasů'!$G$3:$G$162,$C91,'Rozpis zápasů'!$I$3:$I$219))</f>
        <v/>
      </c>
      <c r="Z91" s="1541" t="str">
        <f>IF((COUNTIFS('Rozpis zápasů'!$F$3:$F$162,$C91,'Rozpis zápasů'!$E$3:$E$162,"&lt;&gt;N")+COUNTIFS('Rozpis zápasů'!$G$3:$G$162,$C91,'Rozpis zápasů'!$E$3:$E$162,"&lt;&gt;N"))=0,"",SUMIF('Rozpis zápasů'!$F$3:$F$162,$C91,'Rozpis zápasů'!$I$3:$I$219)+SUMIF('Rozpis zápasů'!$G$3:$G$162,$C91,'Rozpis zápasů'!$H$3:$H$219))</f>
        <v/>
      </c>
      <c r="AA91" s="1543" t="str">
        <f t="shared" si="34"/>
        <v/>
      </c>
      <c r="AB91" s="1685" t="str">
        <f>VLOOKUP($C91,Tabulka!$B$4:$Z$239,22,0)</f>
        <v/>
      </c>
      <c r="AC91" s="1686" t="str">
        <f t="shared" si="35"/>
        <v/>
      </c>
      <c r="AD91" s="1686" t="str">
        <f t="shared" si="36"/>
        <v/>
      </c>
      <c r="AE91" s="1686" t="str">
        <f t="shared" si="37"/>
        <v/>
      </c>
      <c r="AF91" s="1686" t="str">
        <f t="shared" si="38"/>
        <v/>
      </c>
      <c r="AG91" s="1686" t="str">
        <f t="shared" si="39"/>
        <v/>
      </c>
      <c r="AH91" s="1686" t="str">
        <f t="shared" ca="1" si="40"/>
        <v/>
      </c>
      <c r="AI91" s="1694" t="str">
        <f t="shared" ca="1" si="41"/>
        <v/>
      </c>
      <c r="AJ91" s="1693" t="str">
        <f t="shared" ca="1" si="42"/>
        <v/>
      </c>
      <c r="AK91" s="1690">
        <f t="shared" ca="1" si="43"/>
        <v>62</v>
      </c>
    </row>
    <row r="92" spans="1:37" x14ac:dyDescent="0.25">
      <c r="A92" s="414" t="str">
        <f ca="1">CONCATENATE(S92,"_",COUNTIF(S$4:S92,S92))</f>
        <v>x_27</v>
      </c>
      <c r="B92" s="414" t="str">
        <f ca="1">CONCATENATE(T92,"_",COUNTIF(T$4:T92,T92))</f>
        <v>x_27</v>
      </c>
      <c r="C92" s="1529">
        <v>118</v>
      </c>
      <c r="D92" s="1530"/>
      <c r="E92" s="1531"/>
      <c r="F92" s="1531"/>
      <c r="G92" s="1531" t="str">
        <f t="shared" si="30"/>
        <v/>
      </c>
      <c r="H92" s="1532" t="str">
        <f ca="1">IF((COUNTIFS('Rozpis zápasů'!$F$3:$F$214,$C92,'Rozpis zápasů'!$E$3:$E$214,"&lt;&gt;N")+COUNTIFS('Rozpis zápasů'!$G$3:$G$214,$C92,'Rozpis zápasů'!$E$3:$E$214,"&lt;&gt;N"))=0,"",COUNTIFS('Rozpis zápasů'!$F$3:$F$214,$C92,'Rozpis zápasů'!$E$3:$E$214,"&lt;&gt;N")+COUNTIFS('Rozpis zápasů'!$G$3:$G$214,$C92,'Rozpis zápasů'!$E$3:$E$214,"&lt;&gt;N"))</f>
        <v/>
      </c>
      <c r="I92" s="1532">
        <f ca="1">COUNTIF('Rozpis zápasů'!$F$163:$G$214,$C92)</f>
        <v>0</v>
      </c>
      <c r="J92" s="1532" t="str">
        <f ca="1">IF((COUNTIFS('Rozpis zápasů'!$F$3:$F$214,$C92,'Rozpis zápasů'!$E$3:$E$214,"&lt;&gt;N")+COUNTIFS('Rozpis zápasů'!$G$3:$G$214,$C92,'Rozpis zápasů'!$E$3:$E$214,"&lt;&gt;N"))=0,"",SUMIF('Rozpis zápasů'!$F$3:$F$214,$C92,'Rozpis zápasů'!$L$3:$L$219)+SUMIF('Rozpis zápasů'!$G$3:$G$214,$C92,'Rozpis zápasů'!$M$3:$M$219))</f>
        <v/>
      </c>
      <c r="K92" s="1533" t="str">
        <f ca="1">IF((COUNTIFS('Rozpis zápasů'!$F$3:$F$214,$C92,'Rozpis zápasů'!$E$3:$E$214,"&lt;&gt;N")+COUNTIFS('Rozpis zápasů'!$G$3:$G$214,$C92,'Rozpis zápasů'!$E$3:$E$214,"&lt;&gt;N"))=0,"",SUMIF('Rozpis zápasů'!$F$3:$F$214,$C92,'Rozpis zápasů'!$M$3:$M$219)+SUMIF('Rozpis zápasů'!$G$3:$G$214,$C92,'Rozpis zápasů'!$L$3:$L$219))</f>
        <v/>
      </c>
      <c r="L92" s="1534">
        <f ca="1">SUMIF('Rozpis zápasů'!$F$3:$F$214,$C92,'Rozpis zápasů'!$X$3:$X$214)+SUMIF('Rozpis zápasů'!$G$3:$G$214,$C92,'Rozpis zápasů'!$Y$3:$Y$214)</f>
        <v>0</v>
      </c>
      <c r="M92" s="1535">
        <f ca="1">SUMIF('Rozpis zápasů'!$G$3:$G$214,$C92,'Rozpis zápasů'!$X$3:$X$214)+SUMIF('Rozpis zápasů'!$F$3:$F$214,$C92,'Rozpis zápasů'!$Y$3:$Y$214)</f>
        <v>0</v>
      </c>
      <c r="N92" s="1536">
        <f ca="1">SUMIF('Rozpis zápasů'!$F$3:$F$214,$C92,'Rozpis zápasů'!$Z$3:$Z$214)+SUMIF('Rozpis zápasů'!$G$3:$G$214,$C92,'Rozpis zápasů'!$AA$3:$AA$214)</f>
        <v>0</v>
      </c>
      <c r="O92" s="1533">
        <f ca="1">SUMIF('Rozpis zápasů'!$G$3:$G$214,$C92,'Rozpis zápasů'!$Z$3:$Z$214)+SUMIF('Rozpis zápasů'!$F$3:$F$214,$C92,'Rozpis zápasů'!$AA$3:$AA$214)</f>
        <v>0</v>
      </c>
      <c r="P92" s="1537" t="str">
        <f t="shared" ca="1" si="31"/>
        <v/>
      </c>
      <c r="Q92" s="1537" t="str">
        <f t="shared" ca="1" si="32"/>
        <v/>
      </c>
      <c r="R92" s="1538" t="str">
        <f t="shared" ca="1" si="33"/>
        <v/>
      </c>
      <c r="S92" s="1539" t="str">
        <f t="shared" ca="1" si="27"/>
        <v>x</v>
      </c>
      <c r="T92" s="1535" t="str">
        <f t="shared" ca="1" si="28"/>
        <v>x</v>
      </c>
      <c r="U92" s="1533" t="str">
        <f t="shared" ca="1" si="29"/>
        <v>x</v>
      </c>
      <c r="V92" s="1540" t="str">
        <f>IF((COUNTIFS('Rozpis zápasů'!$F$3:$F$162,$C92,'Rozpis zápasů'!$E$3:$E$162,"&lt;&gt;N")+COUNTIFS('Rozpis zápasů'!$G$3:$G$162,$C92,'Rozpis zápasů'!$E$3:$E$162,"&lt;&gt;N"))=0,"",COUNTIFS('Rozpis zápasů'!$F$3:$F$162,$C92,'Rozpis zápasů'!$E$3:$E$162,"&lt;&gt;N")+COUNTIFS('Rozpis zápasů'!$G$3:$G$162,$C92,'Rozpis zápasů'!$E$3:$E$162,"&lt;&gt;N"))</f>
        <v/>
      </c>
      <c r="W92" s="1541" t="str">
        <f>IF((COUNTIFS('Rozpis zápasů'!$F$3:$F$162,$C92,'Rozpis zápasů'!$E$3:$E$162,"&lt;&gt;N")+COUNTIFS('Rozpis zápasů'!$G$3:$G$162,$C92,'Rozpis zápasů'!$E$3:$E$162,"&lt;&gt;N"))=0,"",SUMIF('Rozpis zápasů'!$F$3:$F$162,$C92,'Rozpis zápasů'!$L$3:$L$219)+SUMIF('Rozpis zápasů'!$G$3:$G$162,$C92,'Rozpis zápasů'!$M$3:$M$219))</f>
        <v/>
      </c>
      <c r="X92" s="1542" t="str">
        <f>IF((COUNTIFS('Rozpis zápasů'!$F$3:$F$162,$C92,'Rozpis zápasů'!$E$3:$E$162,"&lt;&gt;N")+COUNTIFS('Rozpis zápasů'!$G$3:$G$162,$C92,'Rozpis zápasů'!$E$3:$E$162,"&lt;&gt;N"))=0,"",SUMIF('Rozpis zápasů'!$F$3:$F$162,$C92,'Rozpis zápasů'!$M$3:$M$219)+SUMIF('Rozpis zápasů'!$G$3:$G$162,$C92,'Rozpis zápasů'!$L$3:$L$219))</f>
        <v/>
      </c>
      <c r="Y92" s="1540" t="str">
        <f>IF((COUNTIFS('Rozpis zápasů'!$F$3:$F$162,$C92,'Rozpis zápasů'!$E$3:$E$162,"&lt;&gt;N")+COUNTIFS('Rozpis zápasů'!$G$3:$G$162,$C92,'Rozpis zápasů'!$E$3:$E$162,"&lt;&gt;N"))=0,"",SUMIF('Rozpis zápasů'!$F$3:$F$162,$C92,'Rozpis zápasů'!$H$3:$H$219)+SUMIF('Rozpis zápasů'!$G$3:$G$162,$C92,'Rozpis zápasů'!$I$3:$I$219))</f>
        <v/>
      </c>
      <c r="Z92" s="1541" t="str">
        <f>IF((COUNTIFS('Rozpis zápasů'!$F$3:$F$162,$C92,'Rozpis zápasů'!$E$3:$E$162,"&lt;&gt;N")+COUNTIFS('Rozpis zápasů'!$G$3:$G$162,$C92,'Rozpis zápasů'!$E$3:$E$162,"&lt;&gt;N"))=0,"",SUMIF('Rozpis zápasů'!$F$3:$F$162,$C92,'Rozpis zápasů'!$I$3:$I$219)+SUMIF('Rozpis zápasů'!$G$3:$G$162,$C92,'Rozpis zápasů'!$H$3:$H$219))</f>
        <v/>
      </c>
      <c r="AA92" s="1543" t="str">
        <f t="shared" si="34"/>
        <v/>
      </c>
      <c r="AB92" s="1685" t="str">
        <f>VLOOKUP($C92,Tabulka!$B$4:$Z$239,22,0)</f>
        <v/>
      </c>
      <c r="AC92" s="1686" t="str">
        <f t="shared" si="35"/>
        <v/>
      </c>
      <c r="AD92" s="1686" t="str">
        <f t="shared" si="36"/>
        <v/>
      </c>
      <c r="AE92" s="1686" t="str">
        <f t="shared" si="37"/>
        <v/>
      </c>
      <c r="AF92" s="1686" t="str">
        <f t="shared" si="38"/>
        <v/>
      </c>
      <c r="AG92" s="1686" t="str">
        <f t="shared" si="39"/>
        <v/>
      </c>
      <c r="AH92" s="1686" t="str">
        <f t="shared" ca="1" si="40"/>
        <v/>
      </c>
      <c r="AI92" s="1694" t="str">
        <f t="shared" ca="1" si="41"/>
        <v/>
      </c>
      <c r="AJ92" s="1693" t="str">
        <f t="shared" ca="1" si="42"/>
        <v/>
      </c>
      <c r="AK92" s="1690">
        <f t="shared" ca="1" si="43"/>
        <v>62</v>
      </c>
    </row>
    <row r="93" spans="1:37" x14ac:dyDescent="0.25">
      <c r="A93" s="414" t="str">
        <f ca="1">CONCATENATE(S93,"_",COUNTIF(S$4:S93,S93))</f>
        <v>48_2</v>
      </c>
      <c r="B93" s="414" t="str">
        <f ca="1">CONCATENATE(T93,"_",COUNTIF(T$4:T93,T93))</f>
        <v>54_1</v>
      </c>
      <c r="C93" s="405">
        <v>121</v>
      </c>
      <c r="D93" s="366" t="s">
        <v>981</v>
      </c>
      <c r="E93" s="401" t="s">
        <v>982</v>
      </c>
      <c r="F93" s="401" t="s">
        <v>983</v>
      </c>
      <c r="G93" s="401" t="str">
        <f t="shared" si="30"/>
        <v>Petrů/ 
Černer</v>
      </c>
      <c r="H93" s="365">
        <f ca="1">IF((COUNTIFS('Rozpis zápasů'!$F$3:$F$214,$C93,'Rozpis zápasů'!$E$3:$E$214,"&lt;&gt;N")+COUNTIFS('Rozpis zápasů'!$G$3:$G$214,$C93,'Rozpis zápasů'!$E$3:$E$214,"&lt;&gt;N"))=0,"",COUNTIFS('Rozpis zápasů'!$F$3:$F$214,$C93,'Rozpis zápasů'!$E$3:$E$214,"&lt;&gt;N")+COUNTIFS('Rozpis zápasů'!$G$3:$G$214,$C93,'Rozpis zápasů'!$E$3:$E$214,"&lt;&gt;N"))</f>
        <v>6</v>
      </c>
      <c r="I93" s="365">
        <f ca="1">COUNTIF('Rozpis zápasů'!$F$163:$G$214,$C93)</f>
        <v>2</v>
      </c>
      <c r="J93" s="365">
        <f ca="1">IF((COUNTIFS('Rozpis zápasů'!$F$3:$F$214,$C93,'Rozpis zápasů'!$E$3:$E$214,"&lt;&gt;N")+COUNTIFS('Rozpis zápasů'!$G$3:$G$214,$C93,'Rozpis zápasů'!$E$3:$E$214,"&lt;&gt;N"))=0,"",SUMIF('Rozpis zápasů'!$F$3:$F$214,$C93,'Rozpis zápasů'!$L$3:$L$219)+SUMIF('Rozpis zápasů'!$G$3:$G$214,$C93,'Rozpis zápasů'!$M$3:$M$219))</f>
        <v>2</v>
      </c>
      <c r="K93" s="396">
        <f ca="1">IF((COUNTIFS('Rozpis zápasů'!$F$3:$F$214,$C93,'Rozpis zápasů'!$E$3:$E$214,"&lt;&gt;N")+COUNTIFS('Rozpis zápasů'!$G$3:$G$214,$C93,'Rozpis zápasů'!$E$3:$E$214,"&lt;&gt;N"))=0,"",SUMIF('Rozpis zápasů'!$F$3:$F$214,$C93,'Rozpis zápasů'!$M$3:$M$219)+SUMIF('Rozpis zápasů'!$G$3:$G$214,$C93,'Rozpis zápasů'!$L$3:$L$219))</f>
        <v>4</v>
      </c>
      <c r="L93" s="392">
        <f ca="1">SUMIF('Rozpis zápasů'!$F$3:$F$214,$C93,'Rozpis zápasů'!$X$3:$X$214)+SUMIF('Rozpis zápasů'!$G$3:$G$214,$C93,'Rozpis zápasů'!$Y$3:$Y$214)</f>
        <v>17</v>
      </c>
      <c r="M93" s="397">
        <f ca="1">SUMIF('Rozpis zápasů'!$G$3:$G$214,$C93,'Rozpis zápasů'!$X$3:$X$214)+SUMIF('Rozpis zápasů'!$F$3:$F$214,$C93,'Rozpis zápasů'!$Y$3:$Y$214)</f>
        <v>25</v>
      </c>
      <c r="N93" s="732">
        <f ca="1">SUMIF('Rozpis zápasů'!$F$3:$F$214,$C93,'Rozpis zápasů'!$Z$3:$Z$214)+SUMIF('Rozpis zápasů'!$G$3:$G$214,$C93,'Rozpis zápasů'!$AA$3:$AA$214)</f>
        <v>53</v>
      </c>
      <c r="O93" s="393">
        <f ca="1">SUMIF('Rozpis zápasů'!$G$3:$G$214,$C93,'Rozpis zápasů'!$Z$3:$Z$214)+SUMIF('Rozpis zápasů'!$F$3:$F$214,$C93,'Rozpis zápasů'!$AA$3:$AA$214)</f>
        <v>54</v>
      </c>
      <c r="P93" s="367">
        <f t="shared" ca="1" si="31"/>
        <v>0.32075471698113206</v>
      </c>
      <c r="Q93" s="367">
        <f t="shared" ca="1" si="32"/>
        <v>0.53703703703703709</v>
      </c>
      <c r="R93" s="602">
        <f t="shared" ca="1" si="33"/>
        <v>0.42990654205607476</v>
      </c>
      <c r="S93" s="604">
        <f t="shared" ca="1" si="27"/>
        <v>48</v>
      </c>
      <c r="T93" s="397">
        <f t="shared" ca="1" si="28"/>
        <v>54</v>
      </c>
      <c r="U93" s="393">
        <f t="shared" ca="1" si="29"/>
        <v>54</v>
      </c>
      <c r="V93" s="1523">
        <f>IF((COUNTIFS('Rozpis zápasů'!$F$3:$F$162,$C93,'Rozpis zápasů'!$E$3:$E$162,"&lt;&gt;N")+COUNTIFS('Rozpis zápasů'!$G$3:$G$162,$C93,'Rozpis zápasů'!$E$3:$E$162,"&lt;&gt;N"))=0,"",COUNTIFS('Rozpis zápasů'!$F$3:$F$162,$C93,'Rozpis zápasů'!$E$3:$E$162,"&lt;&gt;N")+COUNTIFS('Rozpis zápasů'!$G$3:$G$162,$C93,'Rozpis zápasů'!$E$3:$E$162,"&lt;&gt;N"))</f>
        <v>4</v>
      </c>
      <c r="W93" s="1524">
        <f>IF((COUNTIFS('Rozpis zápasů'!$F$3:$F$162,$C93,'Rozpis zápasů'!$E$3:$E$162,"&lt;&gt;N")+COUNTIFS('Rozpis zápasů'!$G$3:$G$162,$C93,'Rozpis zápasů'!$E$3:$E$162,"&lt;&gt;N"))=0,"",SUMIF('Rozpis zápasů'!$F$3:$F$162,$C93,'Rozpis zápasů'!$L$3:$L$219)+SUMIF('Rozpis zápasů'!$G$3:$G$162,$C93,'Rozpis zápasů'!$M$3:$M$219))</f>
        <v>1</v>
      </c>
      <c r="X93" s="1525">
        <f>IF((COUNTIFS('Rozpis zápasů'!$F$3:$F$162,$C93,'Rozpis zápasů'!$E$3:$E$162,"&lt;&gt;N")+COUNTIFS('Rozpis zápasů'!$G$3:$G$162,$C93,'Rozpis zápasů'!$E$3:$E$162,"&lt;&gt;N"))=0,"",SUMIF('Rozpis zápasů'!$F$3:$F$162,$C93,'Rozpis zápasů'!$M$3:$M$219)+SUMIF('Rozpis zápasů'!$G$3:$G$162,$C93,'Rozpis zápasů'!$L$3:$L$219))</f>
        <v>3</v>
      </c>
      <c r="Y93" s="1523">
        <f>IF((COUNTIFS('Rozpis zápasů'!$F$3:$F$162,$C93,'Rozpis zápasů'!$E$3:$E$162,"&lt;&gt;N")+COUNTIFS('Rozpis zápasů'!$G$3:$G$162,$C93,'Rozpis zápasů'!$E$3:$E$162,"&lt;&gt;N"))=0,"",SUMIF('Rozpis zápasů'!$F$3:$F$162,$C93,'Rozpis zápasů'!$H$3:$H$219)+SUMIF('Rozpis zápasů'!$G$3:$G$162,$C93,'Rozpis zápasů'!$I$3:$I$219))</f>
        <v>3</v>
      </c>
      <c r="Z93" s="1524">
        <f>IF((COUNTIFS('Rozpis zápasů'!$F$3:$F$162,$C93,'Rozpis zápasů'!$E$3:$E$162,"&lt;&gt;N")+COUNTIFS('Rozpis zápasů'!$G$3:$G$162,$C93,'Rozpis zápasů'!$E$3:$E$162,"&lt;&gt;N"))=0,"",SUMIF('Rozpis zápasů'!$F$3:$F$162,$C93,'Rozpis zápasů'!$I$3:$I$219)+SUMIF('Rozpis zápasů'!$G$3:$G$162,$C93,'Rozpis zápasů'!$H$3:$H$219))</f>
        <v>6</v>
      </c>
      <c r="AA93" s="1526">
        <f t="shared" si="34"/>
        <v>-3</v>
      </c>
      <c r="AB93" s="661">
        <f ca="1">VLOOKUP($C93,Tabulka!$B$4:$Z$239,22,0)</f>
        <v>4</v>
      </c>
      <c r="AC93" s="739">
        <f t="shared" si="35"/>
        <v>45</v>
      </c>
      <c r="AD93" s="739">
        <f t="shared" si="36"/>
        <v>17</v>
      </c>
      <c r="AE93" s="739">
        <f t="shared" si="37"/>
        <v>49</v>
      </c>
      <c r="AF93" s="739">
        <f t="shared" si="38"/>
        <v>25</v>
      </c>
      <c r="AG93" s="739">
        <f t="shared" si="39"/>
        <v>44</v>
      </c>
      <c r="AH93" s="739">
        <f t="shared" ca="1" si="40"/>
        <v>49</v>
      </c>
      <c r="AI93" s="1688">
        <f t="shared" ca="1" si="41"/>
        <v>4454449</v>
      </c>
      <c r="AJ93" s="1692">
        <f t="shared" ca="1" si="42"/>
        <v>47</v>
      </c>
      <c r="AK93" s="1604">
        <f t="shared" ca="1" si="43"/>
        <v>1</v>
      </c>
    </row>
    <row r="94" spans="1:37" x14ac:dyDescent="0.25">
      <c r="A94" s="414" t="str">
        <f ca="1">CONCATENATE(S94,"_",COUNTIF(S$4:S94,S94))</f>
        <v>16_1</v>
      </c>
      <c r="B94" s="414" t="str">
        <f ca="1">CONCATENATE(T94,"_",COUNTIF(T$4:T94,T94))</f>
        <v>23_1</v>
      </c>
      <c r="C94" s="405">
        <v>122</v>
      </c>
      <c r="D94" s="366" t="s">
        <v>984</v>
      </c>
      <c r="E94" s="401" t="s">
        <v>849</v>
      </c>
      <c r="F94" s="401" t="s">
        <v>914</v>
      </c>
      <c r="G94" s="401" t="str">
        <f t="shared" si="30"/>
        <v>Mock/ 
Dvořák</v>
      </c>
      <c r="H94" s="365">
        <f ca="1">IF((COUNTIFS('Rozpis zápasů'!$F$3:$F$214,$C94,'Rozpis zápasů'!$E$3:$E$214,"&lt;&gt;N")+COUNTIFS('Rozpis zápasů'!$G$3:$G$214,$C94,'Rozpis zápasů'!$E$3:$E$214,"&lt;&gt;N"))=0,"",COUNTIFS('Rozpis zápasů'!$F$3:$F$214,$C94,'Rozpis zápasů'!$E$3:$E$214,"&lt;&gt;N")+COUNTIFS('Rozpis zápasů'!$G$3:$G$214,$C94,'Rozpis zápasů'!$E$3:$E$214,"&lt;&gt;N"))</f>
        <v>5</v>
      </c>
      <c r="I94" s="365">
        <f ca="1">COUNTIF('Rozpis zápasů'!$F$163:$G$214,$C94)</f>
        <v>1</v>
      </c>
      <c r="J94" s="365">
        <f ca="1">IF((COUNTIFS('Rozpis zápasů'!$F$3:$F$214,$C94,'Rozpis zápasů'!$E$3:$E$214,"&lt;&gt;N")+COUNTIFS('Rozpis zápasů'!$G$3:$G$214,$C94,'Rozpis zápasů'!$E$3:$E$214,"&lt;&gt;N"))=0,"",SUMIF('Rozpis zápasů'!$F$3:$F$214,$C94,'Rozpis zápasů'!$L$3:$L$219)+SUMIF('Rozpis zápasů'!$G$3:$G$214,$C94,'Rozpis zápasů'!$M$3:$M$219))</f>
        <v>3</v>
      </c>
      <c r="K94" s="396">
        <f ca="1">IF((COUNTIFS('Rozpis zápasů'!$F$3:$F$214,$C94,'Rozpis zápasů'!$E$3:$E$214,"&lt;&gt;N")+COUNTIFS('Rozpis zápasů'!$G$3:$G$214,$C94,'Rozpis zápasů'!$E$3:$E$214,"&lt;&gt;N"))=0,"",SUMIF('Rozpis zápasů'!$F$3:$F$214,$C94,'Rozpis zápasů'!$M$3:$M$219)+SUMIF('Rozpis zápasů'!$G$3:$G$214,$C94,'Rozpis zápasů'!$L$3:$L$219))</f>
        <v>2</v>
      </c>
      <c r="L94" s="392">
        <f ca="1">SUMIF('Rozpis zápasů'!$F$3:$F$214,$C94,'Rozpis zápasů'!$X$3:$X$214)+SUMIF('Rozpis zápasů'!$G$3:$G$214,$C94,'Rozpis zápasů'!$Y$3:$Y$214)</f>
        <v>29</v>
      </c>
      <c r="M94" s="397">
        <f ca="1">SUMIF('Rozpis zápasů'!$G$3:$G$214,$C94,'Rozpis zápasů'!$X$3:$X$214)+SUMIF('Rozpis zápasů'!$F$3:$F$214,$C94,'Rozpis zápasů'!$Y$3:$Y$214)</f>
        <v>22</v>
      </c>
      <c r="N94" s="732">
        <f ca="1">SUMIF('Rozpis zápasů'!$F$3:$F$214,$C94,'Rozpis zápasů'!$Z$3:$Z$214)+SUMIF('Rozpis zápasů'!$G$3:$G$214,$C94,'Rozpis zápasů'!$AA$3:$AA$214)</f>
        <v>62</v>
      </c>
      <c r="O94" s="393">
        <f ca="1">SUMIF('Rozpis zápasů'!$G$3:$G$214,$C94,'Rozpis zápasů'!$Z$3:$Z$214)+SUMIF('Rozpis zápasů'!$F$3:$F$214,$C94,'Rozpis zápasů'!$AA$3:$AA$214)</f>
        <v>62</v>
      </c>
      <c r="P94" s="367">
        <f t="shared" ca="1" si="31"/>
        <v>0.46774193548387094</v>
      </c>
      <c r="Q94" s="367">
        <f t="shared" ca="1" si="32"/>
        <v>0.64516129032258063</v>
      </c>
      <c r="R94" s="602">
        <f t="shared" ca="1" si="33"/>
        <v>0.55645161290322576</v>
      </c>
      <c r="S94" s="604">
        <f t="shared" ca="1" si="27"/>
        <v>16</v>
      </c>
      <c r="T94" s="397">
        <f t="shared" ca="1" si="28"/>
        <v>23</v>
      </c>
      <c r="U94" s="393">
        <f t="shared" ca="1" si="29"/>
        <v>17</v>
      </c>
      <c r="V94" s="1523">
        <f>IF((COUNTIFS('Rozpis zápasů'!$F$3:$F$162,$C94,'Rozpis zápasů'!$E$3:$E$162,"&lt;&gt;N")+COUNTIFS('Rozpis zápasů'!$G$3:$G$162,$C94,'Rozpis zápasů'!$E$3:$E$162,"&lt;&gt;N"))=0,"",COUNTIFS('Rozpis zápasů'!$F$3:$F$162,$C94,'Rozpis zápasů'!$E$3:$E$162,"&lt;&gt;N")+COUNTIFS('Rozpis zápasů'!$G$3:$G$162,$C94,'Rozpis zápasů'!$E$3:$E$162,"&lt;&gt;N"))</f>
        <v>4</v>
      </c>
      <c r="W94" s="1524">
        <f>IF((COUNTIFS('Rozpis zápasů'!$F$3:$F$162,$C94,'Rozpis zápasů'!$E$3:$E$162,"&lt;&gt;N")+COUNTIFS('Rozpis zápasů'!$G$3:$G$162,$C94,'Rozpis zápasů'!$E$3:$E$162,"&lt;&gt;N"))=0,"",SUMIF('Rozpis zápasů'!$F$3:$F$162,$C94,'Rozpis zápasů'!$L$3:$L$219)+SUMIF('Rozpis zápasů'!$G$3:$G$162,$C94,'Rozpis zápasů'!$M$3:$M$219))</f>
        <v>3</v>
      </c>
      <c r="X94" s="1525">
        <f>IF((COUNTIFS('Rozpis zápasů'!$F$3:$F$162,$C94,'Rozpis zápasů'!$E$3:$E$162,"&lt;&gt;N")+COUNTIFS('Rozpis zápasů'!$G$3:$G$162,$C94,'Rozpis zápasů'!$E$3:$E$162,"&lt;&gt;N"))=0,"",SUMIF('Rozpis zápasů'!$F$3:$F$162,$C94,'Rozpis zápasů'!$M$3:$M$219)+SUMIF('Rozpis zápasů'!$G$3:$G$162,$C94,'Rozpis zápasů'!$L$3:$L$219))</f>
        <v>1</v>
      </c>
      <c r="Y94" s="1523">
        <f>IF((COUNTIFS('Rozpis zápasů'!$F$3:$F$162,$C94,'Rozpis zápasů'!$E$3:$E$162,"&lt;&gt;N")+COUNTIFS('Rozpis zápasů'!$G$3:$G$162,$C94,'Rozpis zápasů'!$E$3:$E$162,"&lt;&gt;N"))=0,"",SUMIF('Rozpis zápasů'!$F$3:$F$162,$C94,'Rozpis zápasů'!$H$3:$H$219)+SUMIF('Rozpis zápasů'!$G$3:$G$162,$C94,'Rozpis zápasů'!$I$3:$I$219))</f>
        <v>7</v>
      </c>
      <c r="Z94" s="1524">
        <f>IF((COUNTIFS('Rozpis zápasů'!$F$3:$F$162,$C94,'Rozpis zápasů'!$E$3:$E$162,"&lt;&gt;N")+COUNTIFS('Rozpis zápasů'!$G$3:$G$162,$C94,'Rozpis zápasů'!$E$3:$E$162,"&lt;&gt;N"))=0,"",SUMIF('Rozpis zápasů'!$F$3:$F$162,$C94,'Rozpis zápasů'!$I$3:$I$219)+SUMIF('Rozpis zápasů'!$G$3:$G$162,$C94,'Rozpis zápasů'!$H$3:$H$219))</f>
        <v>3</v>
      </c>
      <c r="AA94" s="1526">
        <f t="shared" si="34"/>
        <v>4</v>
      </c>
      <c r="AB94" s="661">
        <f ca="1">VLOOKUP($C94,Tabulka!$B$4:$Z$239,22,0)</f>
        <v>2</v>
      </c>
      <c r="AC94" s="739">
        <f t="shared" si="35"/>
        <v>16</v>
      </c>
      <c r="AD94" s="739">
        <f t="shared" si="36"/>
        <v>42</v>
      </c>
      <c r="AE94" s="739">
        <f t="shared" si="37"/>
        <v>17</v>
      </c>
      <c r="AF94" s="739">
        <f t="shared" si="38"/>
        <v>52</v>
      </c>
      <c r="AG94" s="739">
        <f t="shared" si="39"/>
        <v>14</v>
      </c>
      <c r="AH94" s="739">
        <f t="shared" ca="1" si="40"/>
        <v>16</v>
      </c>
      <c r="AI94" s="1688">
        <f t="shared" ca="1" si="41"/>
        <v>2161416</v>
      </c>
      <c r="AJ94" s="1692">
        <f t="shared" ca="1" si="42"/>
        <v>19</v>
      </c>
      <c r="AK94" s="1604">
        <f t="shared" ca="1" si="43"/>
        <v>1</v>
      </c>
    </row>
    <row r="95" spans="1:37" x14ac:dyDescent="0.25">
      <c r="A95" s="414" t="str">
        <f ca="1">CONCATENATE(S95,"_",COUNTIF(S$4:S95,S95))</f>
        <v>71_1</v>
      </c>
      <c r="B95" s="414" t="str">
        <f ca="1">CONCATENATE(T95,"_",COUNTIF(T$4:T95,T95))</f>
        <v>71_1</v>
      </c>
      <c r="C95" s="405">
        <v>123</v>
      </c>
      <c r="D95" s="366" t="s">
        <v>985</v>
      </c>
      <c r="E95" s="401" t="s">
        <v>986</v>
      </c>
      <c r="F95" s="401" t="s">
        <v>822</v>
      </c>
      <c r="G95" s="401" t="str">
        <f t="shared" si="30"/>
        <v>Haklička/ 
Závoďančík</v>
      </c>
      <c r="H95" s="365">
        <f ca="1">IF((COUNTIFS('Rozpis zápasů'!$F$3:$F$214,$C95,'Rozpis zápasů'!$E$3:$E$214,"&lt;&gt;N")+COUNTIFS('Rozpis zápasů'!$G$3:$G$214,$C95,'Rozpis zápasů'!$E$3:$E$214,"&lt;&gt;N"))=0,"",COUNTIFS('Rozpis zápasů'!$F$3:$F$214,$C95,'Rozpis zápasů'!$E$3:$E$214,"&lt;&gt;N")+COUNTIFS('Rozpis zápasů'!$G$3:$G$214,$C95,'Rozpis zápasů'!$E$3:$E$214,"&lt;&gt;N"))</f>
        <v>4</v>
      </c>
      <c r="I95" s="365">
        <f ca="1">COUNTIF('Rozpis zápasů'!$F$163:$G$214,$C95)</f>
        <v>0</v>
      </c>
      <c r="J95" s="365">
        <f ca="1">IF((COUNTIFS('Rozpis zápasů'!$F$3:$F$214,$C95,'Rozpis zápasů'!$E$3:$E$214,"&lt;&gt;N")+COUNTIFS('Rozpis zápasů'!$G$3:$G$214,$C95,'Rozpis zápasů'!$E$3:$E$214,"&lt;&gt;N"))=0,"",SUMIF('Rozpis zápasů'!$F$3:$F$214,$C95,'Rozpis zápasů'!$L$3:$L$219)+SUMIF('Rozpis zápasů'!$G$3:$G$214,$C95,'Rozpis zápasů'!$M$3:$M$219))</f>
        <v>0</v>
      </c>
      <c r="K95" s="396">
        <f ca="1">IF((COUNTIFS('Rozpis zápasů'!$F$3:$F$214,$C95,'Rozpis zápasů'!$E$3:$E$214,"&lt;&gt;N")+COUNTIFS('Rozpis zápasů'!$G$3:$G$214,$C95,'Rozpis zápasů'!$E$3:$E$214,"&lt;&gt;N"))=0,"",SUMIF('Rozpis zápasů'!$F$3:$F$214,$C95,'Rozpis zápasů'!$M$3:$M$219)+SUMIF('Rozpis zápasů'!$G$3:$G$214,$C95,'Rozpis zápasů'!$L$3:$L$219))</f>
        <v>4</v>
      </c>
      <c r="L95" s="392">
        <f ca="1">SUMIF('Rozpis zápasů'!$F$3:$F$214,$C95,'Rozpis zápasů'!$X$3:$X$214)+SUMIF('Rozpis zápasů'!$G$3:$G$214,$C95,'Rozpis zápasů'!$Y$3:$Y$214)</f>
        <v>0</v>
      </c>
      <c r="M95" s="397">
        <f ca="1">SUMIF('Rozpis zápasů'!$G$3:$G$214,$C95,'Rozpis zápasů'!$X$3:$X$214)+SUMIF('Rozpis zápasů'!$F$3:$F$214,$C95,'Rozpis zápasů'!$Y$3:$Y$214)</f>
        <v>24</v>
      </c>
      <c r="N95" s="732">
        <f ca="1">SUMIF('Rozpis zápasů'!$F$3:$F$214,$C95,'Rozpis zápasů'!$Z$3:$Z$214)+SUMIF('Rozpis zápasů'!$G$3:$G$214,$C95,'Rozpis zápasů'!$AA$3:$AA$214)</f>
        <v>24</v>
      </c>
      <c r="O95" s="393">
        <f ca="1">SUMIF('Rozpis zápasů'!$G$3:$G$214,$C95,'Rozpis zápasů'!$Z$3:$Z$214)+SUMIF('Rozpis zápasů'!$F$3:$F$214,$C95,'Rozpis zápasů'!$AA$3:$AA$214)</f>
        <v>24</v>
      </c>
      <c r="P95" s="367">
        <f t="shared" ca="1" si="31"/>
        <v>0</v>
      </c>
      <c r="Q95" s="367">
        <f t="shared" ca="1" si="32"/>
        <v>0</v>
      </c>
      <c r="R95" s="602">
        <f t="shared" ca="1" si="33"/>
        <v>0</v>
      </c>
      <c r="S95" s="604">
        <f t="shared" ca="1" si="27"/>
        <v>71</v>
      </c>
      <c r="T95" s="397">
        <f t="shared" ca="1" si="28"/>
        <v>71</v>
      </c>
      <c r="U95" s="393">
        <f t="shared" ca="1" si="29"/>
        <v>71</v>
      </c>
      <c r="V95" s="1523">
        <f>IF((COUNTIFS('Rozpis zápasů'!$F$3:$F$162,$C95,'Rozpis zápasů'!$E$3:$E$162,"&lt;&gt;N")+COUNTIFS('Rozpis zápasů'!$G$3:$G$162,$C95,'Rozpis zápasů'!$E$3:$E$162,"&lt;&gt;N"))=0,"",COUNTIFS('Rozpis zápasů'!$F$3:$F$162,$C95,'Rozpis zápasů'!$E$3:$E$162,"&lt;&gt;N")+COUNTIFS('Rozpis zápasů'!$G$3:$G$162,$C95,'Rozpis zápasů'!$E$3:$E$162,"&lt;&gt;N"))</f>
        <v>4</v>
      </c>
      <c r="W95" s="1524">
        <f>IF((COUNTIFS('Rozpis zápasů'!$F$3:$F$162,$C95,'Rozpis zápasů'!$E$3:$E$162,"&lt;&gt;N")+COUNTIFS('Rozpis zápasů'!$G$3:$G$162,$C95,'Rozpis zápasů'!$E$3:$E$162,"&lt;&gt;N"))=0,"",SUMIF('Rozpis zápasů'!$F$3:$F$162,$C95,'Rozpis zápasů'!$L$3:$L$219)+SUMIF('Rozpis zápasů'!$G$3:$G$162,$C95,'Rozpis zápasů'!$M$3:$M$219))</f>
        <v>0</v>
      </c>
      <c r="X95" s="1525">
        <f>IF((COUNTIFS('Rozpis zápasů'!$F$3:$F$162,$C95,'Rozpis zápasů'!$E$3:$E$162,"&lt;&gt;N")+COUNTIFS('Rozpis zápasů'!$G$3:$G$162,$C95,'Rozpis zápasů'!$E$3:$E$162,"&lt;&gt;N"))=0,"",SUMIF('Rozpis zápasů'!$F$3:$F$162,$C95,'Rozpis zápasů'!$M$3:$M$219)+SUMIF('Rozpis zápasů'!$G$3:$G$162,$C95,'Rozpis zápasů'!$L$3:$L$219))</f>
        <v>4</v>
      </c>
      <c r="Y95" s="1523">
        <f>IF((COUNTIFS('Rozpis zápasů'!$F$3:$F$162,$C95,'Rozpis zápasů'!$E$3:$E$162,"&lt;&gt;N")+COUNTIFS('Rozpis zápasů'!$G$3:$G$162,$C95,'Rozpis zápasů'!$E$3:$E$162,"&lt;&gt;N"))=0,"",SUMIF('Rozpis zápasů'!$F$3:$F$162,$C95,'Rozpis zápasů'!$H$3:$H$219)+SUMIF('Rozpis zápasů'!$G$3:$G$162,$C95,'Rozpis zápasů'!$I$3:$I$219))</f>
        <v>0</v>
      </c>
      <c r="Z95" s="1524">
        <f>IF((COUNTIFS('Rozpis zápasů'!$F$3:$F$162,$C95,'Rozpis zápasů'!$E$3:$E$162,"&lt;&gt;N")+COUNTIFS('Rozpis zápasů'!$G$3:$G$162,$C95,'Rozpis zápasů'!$E$3:$E$162,"&lt;&gt;N"))=0,"",SUMIF('Rozpis zápasů'!$F$3:$F$162,$C95,'Rozpis zápasů'!$I$3:$I$219)+SUMIF('Rozpis zápasů'!$G$3:$G$162,$C95,'Rozpis zápasů'!$H$3:$H$219))</f>
        <v>8</v>
      </c>
      <c r="AA95" s="1526">
        <f t="shared" si="34"/>
        <v>-8</v>
      </c>
      <c r="AB95" s="661">
        <f ca="1">VLOOKUP($C95,Tabulka!$B$4:$Z$239,22,0)</f>
        <v>5</v>
      </c>
      <c r="AC95" s="739">
        <f t="shared" si="35"/>
        <v>57</v>
      </c>
      <c r="AD95" s="739">
        <f t="shared" si="36"/>
        <v>6</v>
      </c>
      <c r="AE95" s="739">
        <f t="shared" si="37"/>
        <v>66</v>
      </c>
      <c r="AF95" s="739">
        <f t="shared" si="38"/>
        <v>9</v>
      </c>
      <c r="AG95" s="739">
        <f t="shared" si="39"/>
        <v>62</v>
      </c>
      <c r="AH95" s="739">
        <f t="shared" ca="1" si="40"/>
        <v>66</v>
      </c>
      <c r="AI95" s="1688">
        <f t="shared" ca="1" si="41"/>
        <v>5576266</v>
      </c>
      <c r="AJ95" s="1692">
        <f t="shared" ca="1" si="42"/>
        <v>60</v>
      </c>
      <c r="AK95" s="1604">
        <f t="shared" ca="1" si="43"/>
        <v>1</v>
      </c>
    </row>
    <row r="96" spans="1:37" x14ac:dyDescent="0.25">
      <c r="A96" s="414" t="str">
        <f ca="1">CONCATENATE(S96,"_",COUNTIF(S$4:S96,S96))</f>
        <v>5_1</v>
      </c>
      <c r="B96" s="414" t="str">
        <f ca="1">CONCATENATE(T96,"_",COUNTIF(T$4:T96,T96))</f>
        <v>14_1</v>
      </c>
      <c r="C96" s="405">
        <v>124</v>
      </c>
      <c r="D96" s="366" t="s">
        <v>987</v>
      </c>
      <c r="E96" s="401" t="s">
        <v>988</v>
      </c>
      <c r="F96" s="401" t="s">
        <v>989</v>
      </c>
      <c r="G96" s="401" t="str">
        <f t="shared" si="30"/>
        <v>Louvar/ 
Cmíral</v>
      </c>
      <c r="H96" s="365">
        <f ca="1">IF((COUNTIFS('Rozpis zápasů'!$F$3:$F$214,$C96,'Rozpis zápasů'!$E$3:$E$214,"&lt;&gt;N")+COUNTIFS('Rozpis zápasů'!$G$3:$G$214,$C96,'Rozpis zápasů'!$E$3:$E$214,"&lt;&gt;N"))=0,"",COUNTIFS('Rozpis zápasů'!$F$3:$F$214,$C96,'Rozpis zápasů'!$E$3:$E$214,"&lt;&gt;N")+COUNTIFS('Rozpis zápasů'!$G$3:$G$214,$C96,'Rozpis zápasů'!$E$3:$E$214,"&lt;&gt;N"))</f>
        <v>7</v>
      </c>
      <c r="I96" s="365">
        <f ca="1">COUNTIF('Rozpis zápasů'!$F$163:$G$214,$C96)</f>
        <v>3</v>
      </c>
      <c r="J96" s="365">
        <f ca="1">IF((COUNTIFS('Rozpis zápasů'!$F$3:$F$214,$C96,'Rozpis zápasů'!$E$3:$E$214,"&lt;&gt;N")+COUNTIFS('Rozpis zápasů'!$G$3:$G$214,$C96,'Rozpis zápasů'!$E$3:$E$214,"&lt;&gt;N"))=0,"",SUMIF('Rozpis zápasů'!$F$3:$F$214,$C96,'Rozpis zápasů'!$L$3:$L$219)+SUMIF('Rozpis zápasů'!$G$3:$G$214,$C96,'Rozpis zápasů'!$M$3:$M$219))</f>
        <v>6</v>
      </c>
      <c r="K96" s="396">
        <f ca="1">IF((COUNTIFS('Rozpis zápasů'!$F$3:$F$214,$C96,'Rozpis zápasů'!$E$3:$E$214,"&lt;&gt;N")+COUNTIFS('Rozpis zápasů'!$G$3:$G$214,$C96,'Rozpis zápasů'!$E$3:$E$214,"&lt;&gt;N"))=0,"",SUMIF('Rozpis zápasů'!$F$3:$F$214,$C96,'Rozpis zápasů'!$M$3:$M$219)+SUMIF('Rozpis zápasů'!$G$3:$G$214,$C96,'Rozpis zápasů'!$L$3:$L$219))</f>
        <v>1</v>
      </c>
      <c r="L96" s="392">
        <f ca="1">SUMIF('Rozpis zápasů'!$F$3:$F$214,$C96,'Rozpis zápasů'!$X$3:$X$214)+SUMIF('Rozpis zápasů'!$G$3:$G$214,$C96,'Rozpis zápasů'!$Y$3:$Y$214)</f>
        <v>41</v>
      </c>
      <c r="M96" s="397">
        <f ca="1">SUMIF('Rozpis zápasů'!$G$3:$G$214,$C96,'Rozpis zápasů'!$X$3:$X$214)+SUMIF('Rozpis zápasů'!$F$3:$F$214,$C96,'Rozpis zápasů'!$Y$3:$Y$214)</f>
        <v>24</v>
      </c>
      <c r="N96" s="732">
        <f ca="1">SUMIF('Rozpis zápasů'!$F$3:$F$214,$C96,'Rozpis zápasů'!$Z$3:$Z$214)+SUMIF('Rozpis zápasů'!$G$3:$G$214,$C96,'Rozpis zápasů'!$AA$3:$AA$214)</f>
        <v>73</v>
      </c>
      <c r="O96" s="393">
        <f ca="1">SUMIF('Rozpis zápasů'!$G$3:$G$214,$C96,'Rozpis zápasů'!$Z$3:$Z$214)+SUMIF('Rozpis zápasů'!$F$3:$F$214,$C96,'Rozpis zápasů'!$AA$3:$AA$214)</f>
        <v>75</v>
      </c>
      <c r="P96" s="367">
        <f t="shared" ca="1" si="31"/>
        <v>0.56164383561643838</v>
      </c>
      <c r="Q96" s="367">
        <f t="shared" ca="1" si="32"/>
        <v>0.68</v>
      </c>
      <c r="R96" s="602">
        <f t="shared" ca="1" si="33"/>
        <v>0.6216216216216216</v>
      </c>
      <c r="S96" s="604">
        <f t="shared" ca="1" si="27"/>
        <v>5</v>
      </c>
      <c r="T96" s="397">
        <f t="shared" ca="1" si="28"/>
        <v>14</v>
      </c>
      <c r="U96" s="393">
        <f t="shared" ca="1" si="29"/>
        <v>3</v>
      </c>
      <c r="V96" s="1523">
        <f>IF((COUNTIFS('Rozpis zápasů'!$F$3:$F$162,$C96,'Rozpis zápasů'!$E$3:$E$162,"&lt;&gt;N")+COUNTIFS('Rozpis zápasů'!$G$3:$G$162,$C96,'Rozpis zápasů'!$E$3:$E$162,"&lt;&gt;N"))=0,"",COUNTIFS('Rozpis zápasů'!$F$3:$F$162,$C96,'Rozpis zápasů'!$E$3:$E$162,"&lt;&gt;N")+COUNTIFS('Rozpis zápasů'!$G$3:$G$162,$C96,'Rozpis zápasů'!$E$3:$E$162,"&lt;&gt;N"))</f>
        <v>4</v>
      </c>
      <c r="W96" s="1524">
        <f>IF((COUNTIFS('Rozpis zápasů'!$F$3:$F$162,$C96,'Rozpis zápasů'!$E$3:$E$162,"&lt;&gt;N")+COUNTIFS('Rozpis zápasů'!$G$3:$G$162,$C96,'Rozpis zápasů'!$E$3:$E$162,"&lt;&gt;N"))=0,"",SUMIF('Rozpis zápasů'!$F$3:$F$162,$C96,'Rozpis zápasů'!$L$3:$L$219)+SUMIF('Rozpis zápasů'!$G$3:$G$162,$C96,'Rozpis zápasů'!$M$3:$M$219))</f>
        <v>4</v>
      </c>
      <c r="X96" s="1525">
        <f>IF((COUNTIFS('Rozpis zápasů'!$F$3:$F$162,$C96,'Rozpis zápasů'!$E$3:$E$162,"&lt;&gt;N")+COUNTIFS('Rozpis zápasů'!$G$3:$G$162,$C96,'Rozpis zápasů'!$E$3:$E$162,"&lt;&gt;N"))=0,"",SUMIF('Rozpis zápasů'!$F$3:$F$162,$C96,'Rozpis zápasů'!$M$3:$M$219)+SUMIF('Rozpis zápasů'!$G$3:$G$162,$C96,'Rozpis zápasů'!$L$3:$L$219))</f>
        <v>0</v>
      </c>
      <c r="Y96" s="1523">
        <f>IF((COUNTIFS('Rozpis zápasů'!$F$3:$F$162,$C96,'Rozpis zápasů'!$E$3:$E$162,"&lt;&gt;N")+COUNTIFS('Rozpis zápasů'!$G$3:$G$162,$C96,'Rozpis zápasů'!$E$3:$E$162,"&lt;&gt;N"))=0,"",SUMIF('Rozpis zápasů'!$F$3:$F$162,$C96,'Rozpis zápasů'!$H$3:$H$219)+SUMIF('Rozpis zápasů'!$G$3:$G$162,$C96,'Rozpis zápasů'!$I$3:$I$219))</f>
        <v>8</v>
      </c>
      <c r="Z96" s="1524">
        <f>IF((COUNTIFS('Rozpis zápasů'!$F$3:$F$162,$C96,'Rozpis zápasů'!$E$3:$E$162,"&lt;&gt;N")+COUNTIFS('Rozpis zápasů'!$G$3:$G$162,$C96,'Rozpis zápasů'!$E$3:$E$162,"&lt;&gt;N"))=0,"",SUMIF('Rozpis zápasů'!$F$3:$F$162,$C96,'Rozpis zápasů'!$I$3:$I$219)+SUMIF('Rozpis zápasů'!$G$3:$G$162,$C96,'Rozpis zápasů'!$H$3:$H$219))</f>
        <v>2</v>
      </c>
      <c r="AA96" s="1526">
        <f t="shared" si="34"/>
        <v>6</v>
      </c>
      <c r="AB96" s="661">
        <f ca="1">VLOOKUP($C96,Tabulka!$B$4:$Z$239,22,0)</f>
        <v>1</v>
      </c>
      <c r="AC96" s="739">
        <f t="shared" si="35"/>
        <v>5</v>
      </c>
      <c r="AD96" s="739">
        <f t="shared" si="36"/>
        <v>60</v>
      </c>
      <c r="AE96" s="739">
        <f t="shared" si="37"/>
        <v>8</v>
      </c>
      <c r="AF96" s="739">
        <f t="shared" si="38"/>
        <v>55</v>
      </c>
      <c r="AG96" s="739">
        <f t="shared" si="39"/>
        <v>6</v>
      </c>
      <c r="AH96" s="739">
        <f t="shared" ca="1" si="40"/>
        <v>3</v>
      </c>
      <c r="AI96" s="1688">
        <f t="shared" ca="1" si="41"/>
        <v>1050603</v>
      </c>
      <c r="AJ96" s="1692">
        <f t="shared" ca="1" si="42"/>
        <v>7</v>
      </c>
      <c r="AK96" s="1604">
        <f t="shared" ca="1" si="43"/>
        <v>1</v>
      </c>
    </row>
    <row r="97" spans="1:37" x14ac:dyDescent="0.25">
      <c r="A97" s="414" t="str">
        <f ca="1">CONCATENATE(S97,"_",COUNTIF(S$4:S97,S97))</f>
        <v>20_1</v>
      </c>
      <c r="B97" s="414" t="str">
        <f ca="1">CONCATENATE(T97,"_",COUNTIF(T$4:T97,T97))</f>
        <v>30_1</v>
      </c>
      <c r="C97" s="405">
        <v>125</v>
      </c>
      <c r="D97" s="366" t="s">
        <v>876</v>
      </c>
      <c r="E97" s="401" t="s">
        <v>877</v>
      </c>
      <c r="F97" s="401" t="s">
        <v>990</v>
      </c>
      <c r="G97" s="401" t="str">
        <f t="shared" si="30"/>
        <v>Kašpárek/ 
Sčiklin</v>
      </c>
      <c r="H97" s="365">
        <f ca="1">IF((COUNTIFS('Rozpis zápasů'!$F$3:$F$214,$C97,'Rozpis zápasů'!$E$3:$E$214,"&lt;&gt;N")+COUNTIFS('Rozpis zápasů'!$G$3:$G$214,$C97,'Rozpis zápasů'!$E$3:$E$214,"&lt;&gt;N"))=0,"",COUNTIFS('Rozpis zápasů'!$F$3:$F$214,$C97,'Rozpis zápasů'!$E$3:$E$214,"&lt;&gt;N")+COUNTIFS('Rozpis zápasů'!$G$3:$G$214,$C97,'Rozpis zápasů'!$E$3:$E$214,"&lt;&gt;N"))</f>
        <v>6</v>
      </c>
      <c r="I97" s="365">
        <f ca="1">COUNTIF('Rozpis zápasů'!$F$163:$G$214,$C97)</f>
        <v>2</v>
      </c>
      <c r="J97" s="365">
        <f ca="1">IF((COUNTIFS('Rozpis zápasů'!$F$3:$F$214,$C97,'Rozpis zápasů'!$E$3:$E$214,"&lt;&gt;N")+COUNTIFS('Rozpis zápasů'!$G$3:$G$214,$C97,'Rozpis zápasů'!$E$3:$E$214,"&lt;&gt;N"))=0,"",SUMIF('Rozpis zápasů'!$F$3:$F$214,$C97,'Rozpis zápasů'!$L$3:$L$219)+SUMIF('Rozpis zápasů'!$G$3:$G$214,$C97,'Rozpis zápasů'!$M$3:$M$219))</f>
        <v>3</v>
      </c>
      <c r="K97" s="396">
        <f ca="1">IF((COUNTIFS('Rozpis zápasů'!$F$3:$F$214,$C97,'Rozpis zápasů'!$E$3:$E$214,"&lt;&gt;N")+COUNTIFS('Rozpis zápasů'!$G$3:$G$214,$C97,'Rozpis zápasů'!$E$3:$E$214,"&lt;&gt;N"))=0,"",SUMIF('Rozpis zápasů'!$F$3:$F$214,$C97,'Rozpis zápasů'!$M$3:$M$219)+SUMIF('Rozpis zápasů'!$G$3:$G$214,$C97,'Rozpis zápasů'!$L$3:$L$219))</f>
        <v>3</v>
      </c>
      <c r="L97" s="392">
        <f ca="1">SUMIF('Rozpis zápasů'!$F$3:$F$214,$C97,'Rozpis zápasů'!$X$3:$X$214)+SUMIF('Rozpis zápasů'!$G$3:$G$214,$C97,'Rozpis zápasů'!$Y$3:$Y$214)</f>
        <v>26</v>
      </c>
      <c r="M97" s="397">
        <f ca="1">SUMIF('Rozpis zápasů'!$G$3:$G$214,$C97,'Rozpis zápasů'!$X$3:$X$214)+SUMIF('Rozpis zápasů'!$F$3:$F$214,$C97,'Rozpis zápasů'!$Y$3:$Y$214)</f>
        <v>22</v>
      </c>
      <c r="N97" s="732">
        <f ca="1">SUMIF('Rozpis zápasů'!$F$3:$F$214,$C97,'Rozpis zápasů'!$Z$3:$Z$214)+SUMIF('Rozpis zápasů'!$G$3:$G$214,$C97,'Rozpis zápasů'!$AA$3:$AA$214)</f>
        <v>58</v>
      </c>
      <c r="O97" s="393">
        <f ca="1">SUMIF('Rozpis zápasů'!$G$3:$G$214,$C97,'Rozpis zápasů'!$Z$3:$Z$214)+SUMIF('Rozpis zápasů'!$F$3:$F$214,$C97,'Rozpis zápasů'!$AA$3:$AA$214)</f>
        <v>58</v>
      </c>
      <c r="P97" s="367">
        <f t="shared" ca="1" si="31"/>
        <v>0.44827586206896552</v>
      </c>
      <c r="Q97" s="367">
        <f t="shared" ca="1" si="32"/>
        <v>0.62068965517241381</v>
      </c>
      <c r="R97" s="602">
        <f t="shared" ca="1" si="33"/>
        <v>0.53448275862068961</v>
      </c>
      <c r="S97" s="604">
        <f t="shared" ca="1" si="27"/>
        <v>20</v>
      </c>
      <c r="T97" s="397">
        <f t="shared" ca="1" si="28"/>
        <v>30</v>
      </c>
      <c r="U97" s="393">
        <f t="shared" ca="1" si="29"/>
        <v>24</v>
      </c>
      <c r="V97" s="1523">
        <f>IF((COUNTIFS('Rozpis zápasů'!$F$3:$F$162,$C97,'Rozpis zápasů'!$E$3:$E$162,"&lt;&gt;N")+COUNTIFS('Rozpis zápasů'!$G$3:$G$162,$C97,'Rozpis zápasů'!$E$3:$E$162,"&lt;&gt;N"))=0,"",COUNTIFS('Rozpis zápasů'!$F$3:$F$162,$C97,'Rozpis zápasů'!$E$3:$E$162,"&lt;&gt;N")+COUNTIFS('Rozpis zápasů'!$G$3:$G$162,$C97,'Rozpis zápasů'!$E$3:$E$162,"&lt;&gt;N"))</f>
        <v>4</v>
      </c>
      <c r="W97" s="1524">
        <f>IF((COUNTIFS('Rozpis zápasů'!$F$3:$F$162,$C97,'Rozpis zápasů'!$E$3:$E$162,"&lt;&gt;N")+COUNTIFS('Rozpis zápasů'!$G$3:$G$162,$C97,'Rozpis zápasů'!$E$3:$E$162,"&lt;&gt;N"))=0,"",SUMIF('Rozpis zápasů'!$F$3:$F$162,$C97,'Rozpis zápasů'!$L$3:$L$219)+SUMIF('Rozpis zápasů'!$G$3:$G$162,$C97,'Rozpis zápasů'!$M$3:$M$219))</f>
        <v>2</v>
      </c>
      <c r="X97" s="1525">
        <f>IF((COUNTIFS('Rozpis zápasů'!$F$3:$F$162,$C97,'Rozpis zápasů'!$E$3:$E$162,"&lt;&gt;N")+COUNTIFS('Rozpis zápasů'!$G$3:$G$162,$C97,'Rozpis zápasů'!$E$3:$E$162,"&lt;&gt;N"))=0,"",SUMIF('Rozpis zápasů'!$F$3:$F$162,$C97,'Rozpis zápasů'!$M$3:$M$219)+SUMIF('Rozpis zápasů'!$G$3:$G$162,$C97,'Rozpis zápasů'!$L$3:$L$219))</f>
        <v>2</v>
      </c>
      <c r="Y97" s="1523">
        <f>IF((COUNTIFS('Rozpis zápasů'!$F$3:$F$162,$C97,'Rozpis zápasů'!$E$3:$E$162,"&lt;&gt;N")+COUNTIFS('Rozpis zápasů'!$G$3:$G$162,$C97,'Rozpis zápasů'!$E$3:$E$162,"&lt;&gt;N"))=0,"",SUMIF('Rozpis zápasů'!$F$3:$F$162,$C97,'Rozpis zápasů'!$H$3:$H$219)+SUMIF('Rozpis zápasů'!$G$3:$G$162,$C97,'Rozpis zápasů'!$I$3:$I$219))</f>
        <v>5</v>
      </c>
      <c r="Z97" s="1524">
        <f>IF((COUNTIFS('Rozpis zápasů'!$F$3:$F$162,$C97,'Rozpis zápasů'!$E$3:$E$162,"&lt;&gt;N")+COUNTIFS('Rozpis zápasů'!$G$3:$G$162,$C97,'Rozpis zápasů'!$E$3:$E$162,"&lt;&gt;N"))=0,"",SUMIF('Rozpis zápasů'!$F$3:$F$162,$C97,'Rozpis zápasů'!$I$3:$I$219)+SUMIF('Rozpis zápasů'!$G$3:$G$162,$C97,'Rozpis zápasů'!$H$3:$H$219))</f>
        <v>4</v>
      </c>
      <c r="AA97" s="1526">
        <f t="shared" si="34"/>
        <v>1</v>
      </c>
      <c r="AB97" s="661">
        <f ca="1">VLOOKUP($C97,Tabulka!$B$4:$Z$239,22,0)</f>
        <v>3</v>
      </c>
      <c r="AC97" s="739">
        <f t="shared" si="35"/>
        <v>32</v>
      </c>
      <c r="AD97" s="739">
        <f t="shared" si="36"/>
        <v>30</v>
      </c>
      <c r="AE97" s="739">
        <f t="shared" si="37"/>
        <v>34</v>
      </c>
      <c r="AF97" s="739">
        <f t="shared" si="38"/>
        <v>40</v>
      </c>
      <c r="AG97" s="739">
        <f t="shared" si="39"/>
        <v>28</v>
      </c>
      <c r="AH97" s="739">
        <f t="shared" ca="1" si="40"/>
        <v>23</v>
      </c>
      <c r="AI97" s="1688">
        <f t="shared" ca="1" si="41"/>
        <v>3322823</v>
      </c>
      <c r="AJ97" s="1692">
        <f t="shared" ca="1" si="42"/>
        <v>33</v>
      </c>
      <c r="AK97" s="1604">
        <f t="shared" ca="1" si="43"/>
        <v>1</v>
      </c>
    </row>
    <row r="98" spans="1:37" x14ac:dyDescent="0.25">
      <c r="A98" s="414" t="str">
        <f ca="1">CONCATENATE(S98,"_",COUNTIF(S$4:S98,S98))</f>
        <v>x_28</v>
      </c>
      <c r="B98" s="414" t="str">
        <f ca="1">CONCATENATE(T98,"_",COUNTIF(T$4:T98,T98))</f>
        <v>x_28</v>
      </c>
      <c r="C98" s="1529">
        <v>126</v>
      </c>
      <c r="D98" s="1530"/>
      <c r="E98" s="1531"/>
      <c r="F98" s="1531"/>
      <c r="G98" s="1531" t="str">
        <f t="shared" si="30"/>
        <v/>
      </c>
      <c r="H98" s="1532" t="str">
        <f ca="1">IF((COUNTIFS('Rozpis zápasů'!$F$3:$F$214,$C98,'Rozpis zápasů'!$E$3:$E$214,"&lt;&gt;N")+COUNTIFS('Rozpis zápasů'!$G$3:$G$214,$C98,'Rozpis zápasů'!$E$3:$E$214,"&lt;&gt;N"))=0,"",COUNTIFS('Rozpis zápasů'!$F$3:$F$214,$C98,'Rozpis zápasů'!$E$3:$E$214,"&lt;&gt;N")+COUNTIFS('Rozpis zápasů'!$G$3:$G$214,$C98,'Rozpis zápasů'!$E$3:$E$214,"&lt;&gt;N"))</f>
        <v/>
      </c>
      <c r="I98" s="1532">
        <f ca="1">COUNTIF('Rozpis zápasů'!$F$163:$G$214,$C98)</f>
        <v>0</v>
      </c>
      <c r="J98" s="1532" t="str">
        <f ca="1">IF((COUNTIFS('Rozpis zápasů'!$F$3:$F$214,$C98,'Rozpis zápasů'!$E$3:$E$214,"&lt;&gt;N")+COUNTIFS('Rozpis zápasů'!$G$3:$G$214,$C98,'Rozpis zápasů'!$E$3:$E$214,"&lt;&gt;N"))=0,"",SUMIF('Rozpis zápasů'!$F$3:$F$214,$C98,'Rozpis zápasů'!$L$3:$L$219)+SUMIF('Rozpis zápasů'!$G$3:$G$214,$C98,'Rozpis zápasů'!$M$3:$M$219))</f>
        <v/>
      </c>
      <c r="K98" s="1533" t="str">
        <f ca="1">IF((COUNTIFS('Rozpis zápasů'!$F$3:$F$214,$C98,'Rozpis zápasů'!$E$3:$E$214,"&lt;&gt;N")+COUNTIFS('Rozpis zápasů'!$G$3:$G$214,$C98,'Rozpis zápasů'!$E$3:$E$214,"&lt;&gt;N"))=0,"",SUMIF('Rozpis zápasů'!$F$3:$F$214,$C98,'Rozpis zápasů'!$M$3:$M$219)+SUMIF('Rozpis zápasů'!$G$3:$G$214,$C98,'Rozpis zápasů'!$L$3:$L$219))</f>
        <v/>
      </c>
      <c r="L98" s="1534">
        <f ca="1">SUMIF('Rozpis zápasů'!$F$3:$F$214,$C98,'Rozpis zápasů'!$X$3:$X$214)+SUMIF('Rozpis zápasů'!$G$3:$G$214,$C98,'Rozpis zápasů'!$Y$3:$Y$214)</f>
        <v>0</v>
      </c>
      <c r="M98" s="1535">
        <f ca="1">SUMIF('Rozpis zápasů'!$G$3:$G$214,$C98,'Rozpis zápasů'!$X$3:$X$214)+SUMIF('Rozpis zápasů'!$F$3:$F$214,$C98,'Rozpis zápasů'!$Y$3:$Y$214)</f>
        <v>0</v>
      </c>
      <c r="N98" s="1536">
        <f ca="1">SUMIF('Rozpis zápasů'!$F$3:$F$214,$C98,'Rozpis zápasů'!$Z$3:$Z$214)+SUMIF('Rozpis zápasů'!$G$3:$G$214,$C98,'Rozpis zápasů'!$AA$3:$AA$214)</f>
        <v>0</v>
      </c>
      <c r="O98" s="1533">
        <f ca="1">SUMIF('Rozpis zápasů'!$G$3:$G$214,$C98,'Rozpis zápasů'!$Z$3:$Z$214)+SUMIF('Rozpis zápasů'!$F$3:$F$214,$C98,'Rozpis zápasů'!$AA$3:$AA$214)</f>
        <v>0</v>
      </c>
      <c r="P98" s="1537" t="str">
        <f t="shared" ca="1" si="31"/>
        <v/>
      </c>
      <c r="Q98" s="1537" t="str">
        <f t="shared" ca="1" si="32"/>
        <v/>
      </c>
      <c r="R98" s="1538" t="str">
        <f t="shared" ca="1" si="33"/>
        <v/>
      </c>
      <c r="S98" s="1539" t="str">
        <f t="shared" ca="1" si="27"/>
        <v>x</v>
      </c>
      <c r="T98" s="1535" t="str">
        <f t="shared" ca="1" si="28"/>
        <v>x</v>
      </c>
      <c r="U98" s="1533" t="str">
        <f t="shared" ca="1" si="29"/>
        <v>x</v>
      </c>
      <c r="V98" s="1540" t="str">
        <f>IF((COUNTIFS('Rozpis zápasů'!$F$3:$F$162,$C98,'Rozpis zápasů'!$E$3:$E$162,"&lt;&gt;N")+COUNTIFS('Rozpis zápasů'!$G$3:$G$162,$C98,'Rozpis zápasů'!$E$3:$E$162,"&lt;&gt;N"))=0,"",COUNTIFS('Rozpis zápasů'!$F$3:$F$162,$C98,'Rozpis zápasů'!$E$3:$E$162,"&lt;&gt;N")+COUNTIFS('Rozpis zápasů'!$G$3:$G$162,$C98,'Rozpis zápasů'!$E$3:$E$162,"&lt;&gt;N"))</f>
        <v/>
      </c>
      <c r="W98" s="1541" t="str">
        <f>IF((COUNTIFS('Rozpis zápasů'!$F$3:$F$162,$C98,'Rozpis zápasů'!$E$3:$E$162,"&lt;&gt;N")+COUNTIFS('Rozpis zápasů'!$G$3:$G$162,$C98,'Rozpis zápasů'!$E$3:$E$162,"&lt;&gt;N"))=0,"",SUMIF('Rozpis zápasů'!$F$3:$F$162,$C98,'Rozpis zápasů'!$L$3:$L$219)+SUMIF('Rozpis zápasů'!$G$3:$G$162,$C98,'Rozpis zápasů'!$M$3:$M$219))</f>
        <v/>
      </c>
      <c r="X98" s="1542" t="str">
        <f>IF((COUNTIFS('Rozpis zápasů'!$F$3:$F$162,$C98,'Rozpis zápasů'!$E$3:$E$162,"&lt;&gt;N")+COUNTIFS('Rozpis zápasů'!$G$3:$G$162,$C98,'Rozpis zápasů'!$E$3:$E$162,"&lt;&gt;N"))=0,"",SUMIF('Rozpis zápasů'!$F$3:$F$162,$C98,'Rozpis zápasů'!$M$3:$M$219)+SUMIF('Rozpis zápasů'!$G$3:$G$162,$C98,'Rozpis zápasů'!$L$3:$L$219))</f>
        <v/>
      </c>
      <c r="Y98" s="1540" t="str">
        <f>IF((COUNTIFS('Rozpis zápasů'!$F$3:$F$162,$C98,'Rozpis zápasů'!$E$3:$E$162,"&lt;&gt;N")+COUNTIFS('Rozpis zápasů'!$G$3:$G$162,$C98,'Rozpis zápasů'!$E$3:$E$162,"&lt;&gt;N"))=0,"",SUMIF('Rozpis zápasů'!$F$3:$F$162,$C98,'Rozpis zápasů'!$H$3:$H$219)+SUMIF('Rozpis zápasů'!$G$3:$G$162,$C98,'Rozpis zápasů'!$I$3:$I$219))</f>
        <v/>
      </c>
      <c r="Z98" s="1541" t="str">
        <f>IF((COUNTIFS('Rozpis zápasů'!$F$3:$F$162,$C98,'Rozpis zápasů'!$E$3:$E$162,"&lt;&gt;N")+COUNTIFS('Rozpis zápasů'!$G$3:$G$162,$C98,'Rozpis zápasů'!$E$3:$E$162,"&lt;&gt;N"))=0,"",SUMIF('Rozpis zápasů'!$F$3:$F$162,$C98,'Rozpis zápasů'!$I$3:$I$219)+SUMIF('Rozpis zápasů'!$G$3:$G$162,$C98,'Rozpis zápasů'!$H$3:$H$219))</f>
        <v/>
      </c>
      <c r="AA98" s="1543" t="str">
        <f t="shared" si="34"/>
        <v/>
      </c>
      <c r="AB98" s="1685" t="str">
        <f>VLOOKUP($C98,Tabulka!$B$4:$Z$239,22,0)</f>
        <v/>
      </c>
      <c r="AC98" s="1686" t="str">
        <f t="shared" si="35"/>
        <v/>
      </c>
      <c r="AD98" s="1686" t="str">
        <f t="shared" si="36"/>
        <v/>
      </c>
      <c r="AE98" s="1686" t="str">
        <f t="shared" si="37"/>
        <v/>
      </c>
      <c r="AF98" s="1686" t="str">
        <f t="shared" si="38"/>
        <v/>
      </c>
      <c r="AG98" s="1686" t="str">
        <f t="shared" si="39"/>
        <v/>
      </c>
      <c r="AH98" s="1686" t="str">
        <f t="shared" ca="1" si="40"/>
        <v/>
      </c>
      <c r="AI98" s="1694" t="str">
        <f t="shared" ca="1" si="41"/>
        <v/>
      </c>
      <c r="AJ98" s="1693" t="str">
        <f t="shared" ca="1" si="42"/>
        <v/>
      </c>
      <c r="AK98" s="1690">
        <f t="shared" ca="1" si="43"/>
        <v>62</v>
      </c>
    </row>
    <row r="99" spans="1:37" x14ac:dyDescent="0.25">
      <c r="A99" s="414" t="str">
        <f ca="1">CONCATENATE(S99,"_",COUNTIF(S$4:S99,S99))</f>
        <v>x_29</v>
      </c>
      <c r="B99" s="414" t="str">
        <f ca="1">CONCATENATE(T99,"_",COUNTIF(T$4:T99,T99))</f>
        <v>x_29</v>
      </c>
      <c r="C99" s="1529">
        <v>127</v>
      </c>
      <c r="D99" s="1530"/>
      <c r="E99" s="1531"/>
      <c r="F99" s="1531"/>
      <c r="G99" s="1531" t="str">
        <f t="shared" si="30"/>
        <v/>
      </c>
      <c r="H99" s="1532" t="str">
        <f ca="1">IF((COUNTIFS('Rozpis zápasů'!$F$3:$F$214,$C99,'Rozpis zápasů'!$E$3:$E$214,"&lt;&gt;N")+COUNTIFS('Rozpis zápasů'!$G$3:$G$214,$C99,'Rozpis zápasů'!$E$3:$E$214,"&lt;&gt;N"))=0,"",COUNTIFS('Rozpis zápasů'!$F$3:$F$214,$C99,'Rozpis zápasů'!$E$3:$E$214,"&lt;&gt;N")+COUNTIFS('Rozpis zápasů'!$G$3:$G$214,$C99,'Rozpis zápasů'!$E$3:$E$214,"&lt;&gt;N"))</f>
        <v/>
      </c>
      <c r="I99" s="1532">
        <f ca="1">COUNTIF('Rozpis zápasů'!$F$163:$G$214,$C99)</f>
        <v>0</v>
      </c>
      <c r="J99" s="1532" t="str">
        <f ca="1">IF((COUNTIFS('Rozpis zápasů'!$F$3:$F$214,$C99,'Rozpis zápasů'!$E$3:$E$214,"&lt;&gt;N")+COUNTIFS('Rozpis zápasů'!$G$3:$G$214,$C99,'Rozpis zápasů'!$E$3:$E$214,"&lt;&gt;N"))=0,"",SUMIF('Rozpis zápasů'!$F$3:$F$214,$C99,'Rozpis zápasů'!$L$3:$L$219)+SUMIF('Rozpis zápasů'!$G$3:$G$214,$C99,'Rozpis zápasů'!$M$3:$M$219))</f>
        <v/>
      </c>
      <c r="K99" s="1533" t="str">
        <f ca="1">IF((COUNTIFS('Rozpis zápasů'!$F$3:$F$214,$C99,'Rozpis zápasů'!$E$3:$E$214,"&lt;&gt;N")+COUNTIFS('Rozpis zápasů'!$G$3:$G$214,$C99,'Rozpis zápasů'!$E$3:$E$214,"&lt;&gt;N"))=0,"",SUMIF('Rozpis zápasů'!$F$3:$F$214,$C99,'Rozpis zápasů'!$M$3:$M$219)+SUMIF('Rozpis zápasů'!$G$3:$G$214,$C99,'Rozpis zápasů'!$L$3:$L$219))</f>
        <v/>
      </c>
      <c r="L99" s="1534">
        <f ca="1">SUMIF('Rozpis zápasů'!$F$3:$F$214,$C99,'Rozpis zápasů'!$X$3:$X$214)+SUMIF('Rozpis zápasů'!$G$3:$G$214,$C99,'Rozpis zápasů'!$Y$3:$Y$214)</f>
        <v>0</v>
      </c>
      <c r="M99" s="1535">
        <f ca="1">SUMIF('Rozpis zápasů'!$G$3:$G$214,$C99,'Rozpis zápasů'!$X$3:$X$214)+SUMIF('Rozpis zápasů'!$F$3:$F$214,$C99,'Rozpis zápasů'!$Y$3:$Y$214)</f>
        <v>0</v>
      </c>
      <c r="N99" s="1536">
        <f ca="1">SUMIF('Rozpis zápasů'!$F$3:$F$214,$C99,'Rozpis zápasů'!$Z$3:$Z$214)+SUMIF('Rozpis zápasů'!$G$3:$G$214,$C99,'Rozpis zápasů'!$AA$3:$AA$214)</f>
        <v>0</v>
      </c>
      <c r="O99" s="1533">
        <f ca="1">SUMIF('Rozpis zápasů'!$G$3:$G$214,$C99,'Rozpis zápasů'!$Z$3:$Z$214)+SUMIF('Rozpis zápasů'!$F$3:$F$214,$C99,'Rozpis zápasů'!$AA$3:$AA$214)</f>
        <v>0</v>
      </c>
      <c r="P99" s="1537" t="str">
        <f t="shared" ca="1" si="31"/>
        <v/>
      </c>
      <c r="Q99" s="1537" t="str">
        <f t="shared" ca="1" si="32"/>
        <v/>
      </c>
      <c r="R99" s="1538" t="str">
        <f t="shared" ca="1" si="33"/>
        <v/>
      </c>
      <c r="S99" s="1539" t="str">
        <f t="shared" ca="1" si="27"/>
        <v>x</v>
      </c>
      <c r="T99" s="1535" t="str">
        <f t="shared" ca="1" si="28"/>
        <v>x</v>
      </c>
      <c r="U99" s="1533" t="str">
        <f t="shared" ca="1" si="29"/>
        <v>x</v>
      </c>
      <c r="V99" s="1540" t="str">
        <f>IF((COUNTIFS('Rozpis zápasů'!$F$3:$F$162,$C99,'Rozpis zápasů'!$E$3:$E$162,"&lt;&gt;N")+COUNTIFS('Rozpis zápasů'!$G$3:$G$162,$C99,'Rozpis zápasů'!$E$3:$E$162,"&lt;&gt;N"))=0,"",COUNTIFS('Rozpis zápasů'!$F$3:$F$162,$C99,'Rozpis zápasů'!$E$3:$E$162,"&lt;&gt;N")+COUNTIFS('Rozpis zápasů'!$G$3:$G$162,$C99,'Rozpis zápasů'!$E$3:$E$162,"&lt;&gt;N"))</f>
        <v/>
      </c>
      <c r="W99" s="1541" t="str">
        <f>IF((COUNTIFS('Rozpis zápasů'!$F$3:$F$162,$C99,'Rozpis zápasů'!$E$3:$E$162,"&lt;&gt;N")+COUNTIFS('Rozpis zápasů'!$G$3:$G$162,$C99,'Rozpis zápasů'!$E$3:$E$162,"&lt;&gt;N"))=0,"",SUMIF('Rozpis zápasů'!$F$3:$F$162,$C99,'Rozpis zápasů'!$L$3:$L$219)+SUMIF('Rozpis zápasů'!$G$3:$G$162,$C99,'Rozpis zápasů'!$M$3:$M$219))</f>
        <v/>
      </c>
      <c r="X99" s="1542" t="str">
        <f>IF((COUNTIFS('Rozpis zápasů'!$F$3:$F$162,$C99,'Rozpis zápasů'!$E$3:$E$162,"&lt;&gt;N")+COUNTIFS('Rozpis zápasů'!$G$3:$G$162,$C99,'Rozpis zápasů'!$E$3:$E$162,"&lt;&gt;N"))=0,"",SUMIF('Rozpis zápasů'!$F$3:$F$162,$C99,'Rozpis zápasů'!$M$3:$M$219)+SUMIF('Rozpis zápasů'!$G$3:$G$162,$C99,'Rozpis zápasů'!$L$3:$L$219))</f>
        <v/>
      </c>
      <c r="Y99" s="1540" t="str">
        <f>IF((COUNTIFS('Rozpis zápasů'!$F$3:$F$162,$C99,'Rozpis zápasů'!$E$3:$E$162,"&lt;&gt;N")+COUNTIFS('Rozpis zápasů'!$G$3:$G$162,$C99,'Rozpis zápasů'!$E$3:$E$162,"&lt;&gt;N"))=0,"",SUMIF('Rozpis zápasů'!$F$3:$F$162,$C99,'Rozpis zápasů'!$H$3:$H$219)+SUMIF('Rozpis zápasů'!$G$3:$G$162,$C99,'Rozpis zápasů'!$I$3:$I$219))</f>
        <v/>
      </c>
      <c r="Z99" s="1541" t="str">
        <f>IF((COUNTIFS('Rozpis zápasů'!$F$3:$F$162,$C99,'Rozpis zápasů'!$E$3:$E$162,"&lt;&gt;N")+COUNTIFS('Rozpis zápasů'!$G$3:$G$162,$C99,'Rozpis zápasů'!$E$3:$E$162,"&lt;&gt;N"))=0,"",SUMIF('Rozpis zápasů'!$F$3:$F$162,$C99,'Rozpis zápasů'!$I$3:$I$219)+SUMIF('Rozpis zápasů'!$G$3:$G$162,$C99,'Rozpis zápasů'!$H$3:$H$219))</f>
        <v/>
      </c>
      <c r="AA99" s="1543" t="str">
        <f t="shared" si="34"/>
        <v/>
      </c>
      <c r="AB99" s="1685" t="str">
        <f>VLOOKUP($C99,Tabulka!$B$4:$Z$239,22,0)</f>
        <v/>
      </c>
      <c r="AC99" s="1686" t="str">
        <f t="shared" si="35"/>
        <v/>
      </c>
      <c r="AD99" s="1686" t="str">
        <f t="shared" si="36"/>
        <v/>
      </c>
      <c r="AE99" s="1686" t="str">
        <f t="shared" si="37"/>
        <v/>
      </c>
      <c r="AF99" s="1686" t="str">
        <f t="shared" si="38"/>
        <v/>
      </c>
      <c r="AG99" s="1686" t="str">
        <f t="shared" si="39"/>
        <v/>
      </c>
      <c r="AH99" s="1686" t="str">
        <f t="shared" ca="1" si="40"/>
        <v/>
      </c>
      <c r="AI99" s="1694" t="str">
        <f t="shared" ca="1" si="41"/>
        <v/>
      </c>
      <c r="AJ99" s="1693" t="str">
        <f t="shared" ca="1" si="42"/>
        <v/>
      </c>
      <c r="AK99" s="1690">
        <f t="shared" ca="1" si="43"/>
        <v>62</v>
      </c>
    </row>
    <row r="100" spans="1:37" x14ac:dyDescent="0.25">
      <c r="A100" s="414" t="str">
        <f ca="1">CONCATENATE(S100,"_",COUNTIF(S$4:S100,S100))</f>
        <v>x_30</v>
      </c>
      <c r="B100" s="414" t="str">
        <f ca="1">CONCATENATE(T100,"_",COUNTIF(T$4:T100,T100))</f>
        <v>x_30</v>
      </c>
      <c r="C100" s="1529">
        <v>128</v>
      </c>
      <c r="D100" s="1530"/>
      <c r="E100" s="1531"/>
      <c r="F100" s="1531"/>
      <c r="G100" s="1531" t="str">
        <f t="shared" si="30"/>
        <v/>
      </c>
      <c r="H100" s="1532" t="str">
        <f ca="1">IF((COUNTIFS('Rozpis zápasů'!$F$3:$F$214,$C100,'Rozpis zápasů'!$E$3:$E$214,"&lt;&gt;N")+COUNTIFS('Rozpis zápasů'!$G$3:$G$214,$C100,'Rozpis zápasů'!$E$3:$E$214,"&lt;&gt;N"))=0,"",COUNTIFS('Rozpis zápasů'!$F$3:$F$214,$C100,'Rozpis zápasů'!$E$3:$E$214,"&lt;&gt;N")+COUNTIFS('Rozpis zápasů'!$G$3:$G$214,$C100,'Rozpis zápasů'!$E$3:$E$214,"&lt;&gt;N"))</f>
        <v/>
      </c>
      <c r="I100" s="1532">
        <f ca="1">COUNTIF('Rozpis zápasů'!$F$163:$G$214,$C100)</f>
        <v>0</v>
      </c>
      <c r="J100" s="1532" t="str">
        <f ca="1">IF((COUNTIFS('Rozpis zápasů'!$F$3:$F$214,$C100,'Rozpis zápasů'!$E$3:$E$214,"&lt;&gt;N")+COUNTIFS('Rozpis zápasů'!$G$3:$G$214,$C100,'Rozpis zápasů'!$E$3:$E$214,"&lt;&gt;N"))=0,"",SUMIF('Rozpis zápasů'!$F$3:$F$214,$C100,'Rozpis zápasů'!$L$3:$L$219)+SUMIF('Rozpis zápasů'!$G$3:$G$214,$C100,'Rozpis zápasů'!$M$3:$M$219))</f>
        <v/>
      </c>
      <c r="K100" s="1533" t="str">
        <f ca="1">IF((COUNTIFS('Rozpis zápasů'!$F$3:$F$214,$C100,'Rozpis zápasů'!$E$3:$E$214,"&lt;&gt;N")+COUNTIFS('Rozpis zápasů'!$G$3:$G$214,$C100,'Rozpis zápasů'!$E$3:$E$214,"&lt;&gt;N"))=0,"",SUMIF('Rozpis zápasů'!$F$3:$F$214,$C100,'Rozpis zápasů'!$M$3:$M$219)+SUMIF('Rozpis zápasů'!$G$3:$G$214,$C100,'Rozpis zápasů'!$L$3:$L$219))</f>
        <v/>
      </c>
      <c r="L100" s="1534">
        <f ca="1">SUMIF('Rozpis zápasů'!$F$3:$F$214,$C100,'Rozpis zápasů'!$X$3:$X$214)+SUMIF('Rozpis zápasů'!$G$3:$G$214,$C100,'Rozpis zápasů'!$Y$3:$Y$214)</f>
        <v>0</v>
      </c>
      <c r="M100" s="1535">
        <f ca="1">SUMIF('Rozpis zápasů'!$G$3:$G$214,$C100,'Rozpis zápasů'!$X$3:$X$214)+SUMIF('Rozpis zápasů'!$F$3:$F$214,$C100,'Rozpis zápasů'!$Y$3:$Y$214)</f>
        <v>0</v>
      </c>
      <c r="N100" s="1536">
        <f ca="1">SUMIF('Rozpis zápasů'!$F$3:$F$214,$C100,'Rozpis zápasů'!$Z$3:$Z$214)+SUMIF('Rozpis zápasů'!$G$3:$G$214,$C100,'Rozpis zápasů'!$AA$3:$AA$214)</f>
        <v>0</v>
      </c>
      <c r="O100" s="1533">
        <f ca="1">SUMIF('Rozpis zápasů'!$G$3:$G$214,$C100,'Rozpis zápasů'!$Z$3:$Z$214)+SUMIF('Rozpis zápasů'!$F$3:$F$214,$C100,'Rozpis zápasů'!$AA$3:$AA$214)</f>
        <v>0</v>
      </c>
      <c r="P100" s="1537" t="str">
        <f t="shared" ca="1" si="31"/>
        <v/>
      </c>
      <c r="Q100" s="1537" t="str">
        <f t="shared" ca="1" si="32"/>
        <v/>
      </c>
      <c r="R100" s="1538" t="str">
        <f t="shared" ca="1" si="33"/>
        <v/>
      </c>
      <c r="S100" s="1539" t="str">
        <f t="shared" ref="S100:S131" ca="1" si="44">IF(P100="","x",RANK(P100,P$5:P$164,0))</f>
        <v>x</v>
      </c>
      <c r="T100" s="1535" t="str">
        <f t="shared" ref="T100:T131" ca="1" si="45">IF(Q100="","x",RANK(Q100,Q$5:Q$164,0))</f>
        <v>x</v>
      </c>
      <c r="U100" s="1533" t="str">
        <f t="shared" ref="U100:U131" ca="1" si="46">IF(R100="","x",RANK(R100,R$5:R$164,0))</f>
        <v>x</v>
      </c>
      <c r="V100" s="1540" t="str">
        <f>IF((COUNTIFS('Rozpis zápasů'!$F$3:$F$162,$C100,'Rozpis zápasů'!$E$3:$E$162,"&lt;&gt;N")+COUNTIFS('Rozpis zápasů'!$G$3:$G$162,$C100,'Rozpis zápasů'!$E$3:$E$162,"&lt;&gt;N"))=0,"",COUNTIFS('Rozpis zápasů'!$F$3:$F$162,$C100,'Rozpis zápasů'!$E$3:$E$162,"&lt;&gt;N")+COUNTIFS('Rozpis zápasů'!$G$3:$G$162,$C100,'Rozpis zápasů'!$E$3:$E$162,"&lt;&gt;N"))</f>
        <v/>
      </c>
      <c r="W100" s="1541" t="str">
        <f>IF((COUNTIFS('Rozpis zápasů'!$F$3:$F$162,$C100,'Rozpis zápasů'!$E$3:$E$162,"&lt;&gt;N")+COUNTIFS('Rozpis zápasů'!$G$3:$G$162,$C100,'Rozpis zápasů'!$E$3:$E$162,"&lt;&gt;N"))=0,"",SUMIF('Rozpis zápasů'!$F$3:$F$162,$C100,'Rozpis zápasů'!$L$3:$L$219)+SUMIF('Rozpis zápasů'!$G$3:$G$162,$C100,'Rozpis zápasů'!$M$3:$M$219))</f>
        <v/>
      </c>
      <c r="X100" s="1542" t="str">
        <f>IF((COUNTIFS('Rozpis zápasů'!$F$3:$F$162,$C100,'Rozpis zápasů'!$E$3:$E$162,"&lt;&gt;N")+COUNTIFS('Rozpis zápasů'!$G$3:$G$162,$C100,'Rozpis zápasů'!$E$3:$E$162,"&lt;&gt;N"))=0,"",SUMIF('Rozpis zápasů'!$F$3:$F$162,$C100,'Rozpis zápasů'!$M$3:$M$219)+SUMIF('Rozpis zápasů'!$G$3:$G$162,$C100,'Rozpis zápasů'!$L$3:$L$219))</f>
        <v/>
      </c>
      <c r="Y100" s="1540" t="str">
        <f>IF((COUNTIFS('Rozpis zápasů'!$F$3:$F$162,$C100,'Rozpis zápasů'!$E$3:$E$162,"&lt;&gt;N")+COUNTIFS('Rozpis zápasů'!$G$3:$G$162,$C100,'Rozpis zápasů'!$E$3:$E$162,"&lt;&gt;N"))=0,"",SUMIF('Rozpis zápasů'!$F$3:$F$162,$C100,'Rozpis zápasů'!$H$3:$H$219)+SUMIF('Rozpis zápasů'!$G$3:$G$162,$C100,'Rozpis zápasů'!$I$3:$I$219))</f>
        <v/>
      </c>
      <c r="Z100" s="1541" t="str">
        <f>IF((COUNTIFS('Rozpis zápasů'!$F$3:$F$162,$C100,'Rozpis zápasů'!$E$3:$E$162,"&lt;&gt;N")+COUNTIFS('Rozpis zápasů'!$G$3:$G$162,$C100,'Rozpis zápasů'!$E$3:$E$162,"&lt;&gt;N"))=0,"",SUMIF('Rozpis zápasů'!$F$3:$F$162,$C100,'Rozpis zápasů'!$I$3:$I$219)+SUMIF('Rozpis zápasů'!$G$3:$G$162,$C100,'Rozpis zápasů'!$H$3:$H$219))</f>
        <v/>
      </c>
      <c r="AA100" s="1543" t="str">
        <f t="shared" si="34"/>
        <v/>
      </c>
      <c r="AB100" s="1685" t="str">
        <f>VLOOKUP($C100,Tabulka!$B$4:$Z$239,22,0)</f>
        <v/>
      </c>
      <c r="AC100" s="1686" t="str">
        <f t="shared" si="35"/>
        <v/>
      </c>
      <c r="AD100" s="1686" t="str">
        <f t="shared" si="36"/>
        <v/>
      </c>
      <c r="AE100" s="1686" t="str">
        <f t="shared" si="37"/>
        <v/>
      </c>
      <c r="AF100" s="1686" t="str">
        <f t="shared" si="38"/>
        <v/>
      </c>
      <c r="AG100" s="1686" t="str">
        <f t="shared" si="39"/>
        <v/>
      </c>
      <c r="AH100" s="1686" t="str">
        <f t="shared" ca="1" si="40"/>
        <v/>
      </c>
      <c r="AI100" s="1694" t="str">
        <f t="shared" ca="1" si="41"/>
        <v/>
      </c>
      <c r="AJ100" s="1693" t="str">
        <f t="shared" ca="1" si="42"/>
        <v/>
      </c>
      <c r="AK100" s="1690">
        <f t="shared" ca="1" si="43"/>
        <v>62</v>
      </c>
    </row>
    <row r="101" spans="1:37" x14ac:dyDescent="0.25">
      <c r="A101" s="414" t="str">
        <f ca="1">CONCATENATE(S101,"_",COUNTIF(S$4:S101,S101))</f>
        <v>x_31</v>
      </c>
      <c r="B101" s="414" t="str">
        <f ca="1">CONCATENATE(T101,"_",COUNTIF(T$4:T101,T101))</f>
        <v>x_31</v>
      </c>
      <c r="C101" s="1529">
        <v>131</v>
      </c>
      <c r="D101" s="1530"/>
      <c r="E101" s="1531"/>
      <c r="F101" s="1531"/>
      <c r="G101" s="1531" t="str">
        <f t="shared" si="30"/>
        <v/>
      </c>
      <c r="H101" s="1532" t="str">
        <f ca="1">IF((COUNTIFS('Rozpis zápasů'!$F$3:$F$214,$C101,'Rozpis zápasů'!$E$3:$E$214,"&lt;&gt;N")+COUNTIFS('Rozpis zápasů'!$G$3:$G$214,$C101,'Rozpis zápasů'!$E$3:$E$214,"&lt;&gt;N"))=0,"",COUNTIFS('Rozpis zápasů'!$F$3:$F$214,$C101,'Rozpis zápasů'!$E$3:$E$214,"&lt;&gt;N")+COUNTIFS('Rozpis zápasů'!$G$3:$G$214,$C101,'Rozpis zápasů'!$E$3:$E$214,"&lt;&gt;N"))</f>
        <v/>
      </c>
      <c r="I101" s="1532">
        <f ca="1">COUNTIF('Rozpis zápasů'!$F$163:$G$214,$C101)</f>
        <v>0</v>
      </c>
      <c r="J101" s="1532" t="str">
        <f ca="1">IF((COUNTIFS('Rozpis zápasů'!$F$3:$F$214,$C101,'Rozpis zápasů'!$E$3:$E$214,"&lt;&gt;N")+COUNTIFS('Rozpis zápasů'!$G$3:$G$214,$C101,'Rozpis zápasů'!$E$3:$E$214,"&lt;&gt;N"))=0,"",SUMIF('Rozpis zápasů'!$F$3:$F$214,$C101,'Rozpis zápasů'!$L$3:$L$219)+SUMIF('Rozpis zápasů'!$G$3:$G$214,$C101,'Rozpis zápasů'!$M$3:$M$219))</f>
        <v/>
      </c>
      <c r="K101" s="1533" t="str">
        <f ca="1">IF((COUNTIFS('Rozpis zápasů'!$F$3:$F$214,$C101,'Rozpis zápasů'!$E$3:$E$214,"&lt;&gt;N")+COUNTIFS('Rozpis zápasů'!$G$3:$G$214,$C101,'Rozpis zápasů'!$E$3:$E$214,"&lt;&gt;N"))=0,"",SUMIF('Rozpis zápasů'!$F$3:$F$214,$C101,'Rozpis zápasů'!$M$3:$M$219)+SUMIF('Rozpis zápasů'!$G$3:$G$214,$C101,'Rozpis zápasů'!$L$3:$L$219))</f>
        <v/>
      </c>
      <c r="L101" s="1534">
        <f ca="1">SUMIF('Rozpis zápasů'!$F$3:$F$214,$C101,'Rozpis zápasů'!$X$3:$X$214)+SUMIF('Rozpis zápasů'!$G$3:$G$214,$C101,'Rozpis zápasů'!$Y$3:$Y$214)</f>
        <v>0</v>
      </c>
      <c r="M101" s="1535">
        <f ca="1">SUMIF('Rozpis zápasů'!$G$3:$G$214,$C101,'Rozpis zápasů'!$X$3:$X$214)+SUMIF('Rozpis zápasů'!$F$3:$F$214,$C101,'Rozpis zápasů'!$Y$3:$Y$214)</f>
        <v>0</v>
      </c>
      <c r="N101" s="1536">
        <f ca="1">SUMIF('Rozpis zápasů'!$F$3:$F$214,$C101,'Rozpis zápasů'!$Z$3:$Z$214)+SUMIF('Rozpis zápasů'!$G$3:$G$214,$C101,'Rozpis zápasů'!$AA$3:$AA$214)</f>
        <v>0</v>
      </c>
      <c r="O101" s="1533">
        <f ca="1">SUMIF('Rozpis zápasů'!$G$3:$G$214,$C101,'Rozpis zápasů'!$Z$3:$Z$214)+SUMIF('Rozpis zápasů'!$F$3:$F$214,$C101,'Rozpis zápasů'!$AA$3:$AA$214)</f>
        <v>0</v>
      </c>
      <c r="P101" s="1537" t="str">
        <f t="shared" ca="1" si="31"/>
        <v/>
      </c>
      <c r="Q101" s="1537" t="str">
        <f t="shared" ca="1" si="32"/>
        <v/>
      </c>
      <c r="R101" s="1538" t="str">
        <f t="shared" ca="1" si="33"/>
        <v/>
      </c>
      <c r="S101" s="1539" t="str">
        <f t="shared" ca="1" si="44"/>
        <v>x</v>
      </c>
      <c r="T101" s="1535" t="str">
        <f t="shared" ca="1" si="45"/>
        <v>x</v>
      </c>
      <c r="U101" s="1533" t="str">
        <f t="shared" ca="1" si="46"/>
        <v>x</v>
      </c>
      <c r="V101" s="1540" t="str">
        <f>IF((COUNTIFS('Rozpis zápasů'!$F$3:$F$162,$C101,'Rozpis zápasů'!$E$3:$E$162,"&lt;&gt;N")+COUNTIFS('Rozpis zápasů'!$G$3:$G$162,$C101,'Rozpis zápasů'!$E$3:$E$162,"&lt;&gt;N"))=0,"",COUNTIFS('Rozpis zápasů'!$F$3:$F$162,$C101,'Rozpis zápasů'!$E$3:$E$162,"&lt;&gt;N")+COUNTIFS('Rozpis zápasů'!$G$3:$G$162,$C101,'Rozpis zápasů'!$E$3:$E$162,"&lt;&gt;N"))</f>
        <v/>
      </c>
      <c r="W101" s="1541" t="str">
        <f>IF((COUNTIFS('Rozpis zápasů'!$F$3:$F$162,$C101,'Rozpis zápasů'!$E$3:$E$162,"&lt;&gt;N")+COUNTIFS('Rozpis zápasů'!$G$3:$G$162,$C101,'Rozpis zápasů'!$E$3:$E$162,"&lt;&gt;N"))=0,"",SUMIF('Rozpis zápasů'!$F$3:$F$162,$C101,'Rozpis zápasů'!$L$3:$L$219)+SUMIF('Rozpis zápasů'!$G$3:$G$162,$C101,'Rozpis zápasů'!$M$3:$M$219))</f>
        <v/>
      </c>
      <c r="X101" s="1542" t="str">
        <f>IF((COUNTIFS('Rozpis zápasů'!$F$3:$F$162,$C101,'Rozpis zápasů'!$E$3:$E$162,"&lt;&gt;N")+COUNTIFS('Rozpis zápasů'!$G$3:$G$162,$C101,'Rozpis zápasů'!$E$3:$E$162,"&lt;&gt;N"))=0,"",SUMIF('Rozpis zápasů'!$F$3:$F$162,$C101,'Rozpis zápasů'!$M$3:$M$219)+SUMIF('Rozpis zápasů'!$G$3:$G$162,$C101,'Rozpis zápasů'!$L$3:$L$219))</f>
        <v/>
      </c>
      <c r="Y101" s="1540" t="str">
        <f>IF((COUNTIFS('Rozpis zápasů'!$F$3:$F$162,$C101,'Rozpis zápasů'!$E$3:$E$162,"&lt;&gt;N")+COUNTIFS('Rozpis zápasů'!$G$3:$G$162,$C101,'Rozpis zápasů'!$E$3:$E$162,"&lt;&gt;N"))=0,"",SUMIF('Rozpis zápasů'!$F$3:$F$162,$C101,'Rozpis zápasů'!$H$3:$H$219)+SUMIF('Rozpis zápasů'!$G$3:$G$162,$C101,'Rozpis zápasů'!$I$3:$I$219))</f>
        <v/>
      </c>
      <c r="Z101" s="1541" t="str">
        <f>IF((COUNTIFS('Rozpis zápasů'!$F$3:$F$162,$C101,'Rozpis zápasů'!$E$3:$E$162,"&lt;&gt;N")+COUNTIFS('Rozpis zápasů'!$G$3:$G$162,$C101,'Rozpis zápasů'!$E$3:$E$162,"&lt;&gt;N"))=0,"",SUMIF('Rozpis zápasů'!$F$3:$F$162,$C101,'Rozpis zápasů'!$I$3:$I$219)+SUMIF('Rozpis zápasů'!$G$3:$G$162,$C101,'Rozpis zápasů'!$H$3:$H$219))</f>
        <v/>
      </c>
      <c r="AA101" s="1543" t="str">
        <f t="shared" si="34"/>
        <v/>
      </c>
      <c r="AB101" s="1685" t="str">
        <f>VLOOKUP($C101,Tabulka!$B$4:$Z$239,22,0)</f>
        <v/>
      </c>
      <c r="AC101" s="1686" t="str">
        <f t="shared" si="35"/>
        <v/>
      </c>
      <c r="AD101" s="1686" t="str">
        <f t="shared" si="36"/>
        <v/>
      </c>
      <c r="AE101" s="1686" t="str">
        <f t="shared" si="37"/>
        <v/>
      </c>
      <c r="AF101" s="1686" t="str">
        <f t="shared" si="38"/>
        <v/>
      </c>
      <c r="AG101" s="1686" t="str">
        <f t="shared" si="39"/>
        <v/>
      </c>
      <c r="AH101" s="1686" t="str">
        <f t="shared" ca="1" si="40"/>
        <v/>
      </c>
      <c r="AI101" s="1694" t="str">
        <f t="shared" ca="1" si="41"/>
        <v/>
      </c>
      <c r="AJ101" s="1693" t="str">
        <f t="shared" ca="1" si="42"/>
        <v/>
      </c>
      <c r="AK101" s="1690">
        <f t="shared" ca="1" si="43"/>
        <v>62</v>
      </c>
    </row>
    <row r="102" spans="1:37" x14ac:dyDescent="0.25">
      <c r="A102" s="414" t="str">
        <f ca="1">CONCATENATE(S102,"_",COUNTIF(S$4:S102,S102))</f>
        <v>x_32</v>
      </c>
      <c r="B102" s="414" t="str">
        <f ca="1">CONCATENATE(T102,"_",COUNTIF(T$4:T102,T102))</f>
        <v>x_32</v>
      </c>
      <c r="C102" s="1529">
        <v>132</v>
      </c>
      <c r="D102" s="1530"/>
      <c r="E102" s="1531"/>
      <c r="F102" s="1531"/>
      <c r="G102" s="1531" t="str">
        <f t="shared" si="30"/>
        <v/>
      </c>
      <c r="H102" s="1532" t="str">
        <f ca="1">IF((COUNTIFS('Rozpis zápasů'!$F$3:$F$214,$C102,'Rozpis zápasů'!$E$3:$E$214,"&lt;&gt;N")+COUNTIFS('Rozpis zápasů'!$G$3:$G$214,$C102,'Rozpis zápasů'!$E$3:$E$214,"&lt;&gt;N"))=0,"",COUNTIFS('Rozpis zápasů'!$F$3:$F$214,$C102,'Rozpis zápasů'!$E$3:$E$214,"&lt;&gt;N")+COUNTIFS('Rozpis zápasů'!$G$3:$G$214,$C102,'Rozpis zápasů'!$E$3:$E$214,"&lt;&gt;N"))</f>
        <v/>
      </c>
      <c r="I102" s="1532">
        <f ca="1">COUNTIF('Rozpis zápasů'!$F$163:$G$214,$C102)</f>
        <v>0</v>
      </c>
      <c r="J102" s="1532" t="str">
        <f ca="1">IF((COUNTIFS('Rozpis zápasů'!$F$3:$F$214,$C102,'Rozpis zápasů'!$E$3:$E$214,"&lt;&gt;N")+COUNTIFS('Rozpis zápasů'!$G$3:$G$214,$C102,'Rozpis zápasů'!$E$3:$E$214,"&lt;&gt;N"))=0,"",SUMIF('Rozpis zápasů'!$F$3:$F$214,$C102,'Rozpis zápasů'!$L$3:$L$219)+SUMIF('Rozpis zápasů'!$G$3:$G$214,$C102,'Rozpis zápasů'!$M$3:$M$219))</f>
        <v/>
      </c>
      <c r="K102" s="1533" t="str">
        <f ca="1">IF((COUNTIFS('Rozpis zápasů'!$F$3:$F$214,$C102,'Rozpis zápasů'!$E$3:$E$214,"&lt;&gt;N")+COUNTIFS('Rozpis zápasů'!$G$3:$G$214,$C102,'Rozpis zápasů'!$E$3:$E$214,"&lt;&gt;N"))=0,"",SUMIF('Rozpis zápasů'!$F$3:$F$214,$C102,'Rozpis zápasů'!$M$3:$M$219)+SUMIF('Rozpis zápasů'!$G$3:$G$214,$C102,'Rozpis zápasů'!$L$3:$L$219))</f>
        <v/>
      </c>
      <c r="L102" s="1534">
        <f ca="1">SUMIF('Rozpis zápasů'!$F$3:$F$214,$C102,'Rozpis zápasů'!$X$3:$X$214)+SUMIF('Rozpis zápasů'!$G$3:$G$214,$C102,'Rozpis zápasů'!$Y$3:$Y$214)</f>
        <v>0</v>
      </c>
      <c r="M102" s="1535">
        <f ca="1">SUMIF('Rozpis zápasů'!$G$3:$G$214,$C102,'Rozpis zápasů'!$X$3:$X$214)+SUMIF('Rozpis zápasů'!$F$3:$F$214,$C102,'Rozpis zápasů'!$Y$3:$Y$214)</f>
        <v>0</v>
      </c>
      <c r="N102" s="1536">
        <f ca="1">SUMIF('Rozpis zápasů'!$F$3:$F$214,$C102,'Rozpis zápasů'!$Z$3:$Z$214)+SUMIF('Rozpis zápasů'!$G$3:$G$214,$C102,'Rozpis zápasů'!$AA$3:$AA$214)</f>
        <v>0</v>
      </c>
      <c r="O102" s="1533">
        <f ca="1">SUMIF('Rozpis zápasů'!$G$3:$G$214,$C102,'Rozpis zápasů'!$Z$3:$Z$214)+SUMIF('Rozpis zápasů'!$F$3:$F$214,$C102,'Rozpis zápasů'!$AA$3:$AA$214)</f>
        <v>0</v>
      </c>
      <c r="P102" s="1537" t="str">
        <f t="shared" ca="1" si="31"/>
        <v/>
      </c>
      <c r="Q102" s="1537" t="str">
        <f t="shared" ca="1" si="32"/>
        <v/>
      </c>
      <c r="R102" s="1538" t="str">
        <f t="shared" ca="1" si="33"/>
        <v/>
      </c>
      <c r="S102" s="1539" t="str">
        <f t="shared" ca="1" si="44"/>
        <v>x</v>
      </c>
      <c r="T102" s="1535" t="str">
        <f t="shared" ca="1" si="45"/>
        <v>x</v>
      </c>
      <c r="U102" s="1533" t="str">
        <f t="shared" ca="1" si="46"/>
        <v>x</v>
      </c>
      <c r="V102" s="1540" t="str">
        <f>IF((COUNTIFS('Rozpis zápasů'!$F$3:$F$162,$C102,'Rozpis zápasů'!$E$3:$E$162,"&lt;&gt;N")+COUNTIFS('Rozpis zápasů'!$G$3:$G$162,$C102,'Rozpis zápasů'!$E$3:$E$162,"&lt;&gt;N"))=0,"",COUNTIFS('Rozpis zápasů'!$F$3:$F$162,$C102,'Rozpis zápasů'!$E$3:$E$162,"&lt;&gt;N")+COUNTIFS('Rozpis zápasů'!$G$3:$G$162,$C102,'Rozpis zápasů'!$E$3:$E$162,"&lt;&gt;N"))</f>
        <v/>
      </c>
      <c r="W102" s="1541" t="str">
        <f>IF((COUNTIFS('Rozpis zápasů'!$F$3:$F$162,$C102,'Rozpis zápasů'!$E$3:$E$162,"&lt;&gt;N")+COUNTIFS('Rozpis zápasů'!$G$3:$G$162,$C102,'Rozpis zápasů'!$E$3:$E$162,"&lt;&gt;N"))=0,"",SUMIF('Rozpis zápasů'!$F$3:$F$162,$C102,'Rozpis zápasů'!$L$3:$L$219)+SUMIF('Rozpis zápasů'!$G$3:$G$162,$C102,'Rozpis zápasů'!$M$3:$M$219))</f>
        <v/>
      </c>
      <c r="X102" s="1542" t="str">
        <f>IF((COUNTIFS('Rozpis zápasů'!$F$3:$F$162,$C102,'Rozpis zápasů'!$E$3:$E$162,"&lt;&gt;N")+COUNTIFS('Rozpis zápasů'!$G$3:$G$162,$C102,'Rozpis zápasů'!$E$3:$E$162,"&lt;&gt;N"))=0,"",SUMIF('Rozpis zápasů'!$F$3:$F$162,$C102,'Rozpis zápasů'!$M$3:$M$219)+SUMIF('Rozpis zápasů'!$G$3:$G$162,$C102,'Rozpis zápasů'!$L$3:$L$219))</f>
        <v/>
      </c>
      <c r="Y102" s="1540" t="str">
        <f>IF((COUNTIFS('Rozpis zápasů'!$F$3:$F$162,$C102,'Rozpis zápasů'!$E$3:$E$162,"&lt;&gt;N")+COUNTIFS('Rozpis zápasů'!$G$3:$G$162,$C102,'Rozpis zápasů'!$E$3:$E$162,"&lt;&gt;N"))=0,"",SUMIF('Rozpis zápasů'!$F$3:$F$162,$C102,'Rozpis zápasů'!$H$3:$H$219)+SUMIF('Rozpis zápasů'!$G$3:$G$162,$C102,'Rozpis zápasů'!$I$3:$I$219))</f>
        <v/>
      </c>
      <c r="Z102" s="1541" t="str">
        <f>IF((COUNTIFS('Rozpis zápasů'!$F$3:$F$162,$C102,'Rozpis zápasů'!$E$3:$E$162,"&lt;&gt;N")+COUNTIFS('Rozpis zápasů'!$G$3:$G$162,$C102,'Rozpis zápasů'!$E$3:$E$162,"&lt;&gt;N"))=0,"",SUMIF('Rozpis zápasů'!$F$3:$F$162,$C102,'Rozpis zápasů'!$I$3:$I$219)+SUMIF('Rozpis zápasů'!$G$3:$G$162,$C102,'Rozpis zápasů'!$H$3:$H$219))</f>
        <v/>
      </c>
      <c r="AA102" s="1543" t="str">
        <f t="shared" si="34"/>
        <v/>
      </c>
      <c r="AB102" s="1685" t="str">
        <f>VLOOKUP($C102,Tabulka!$B$4:$Z$239,22,0)</f>
        <v/>
      </c>
      <c r="AC102" s="1686" t="str">
        <f t="shared" si="35"/>
        <v/>
      </c>
      <c r="AD102" s="1686" t="str">
        <f t="shared" si="36"/>
        <v/>
      </c>
      <c r="AE102" s="1686" t="str">
        <f t="shared" si="37"/>
        <v/>
      </c>
      <c r="AF102" s="1686" t="str">
        <f t="shared" si="38"/>
        <v/>
      </c>
      <c r="AG102" s="1686" t="str">
        <f t="shared" si="39"/>
        <v/>
      </c>
      <c r="AH102" s="1686" t="str">
        <f t="shared" ca="1" si="40"/>
        <v/>
      </c>
      <c r="AI102" s="1694" t="str">
        <f t="shared" ca="1" si="41"/>
        <v/>
      </c>
      <c r="AJ102" s="1693" t="str">
        <f t="shared" ca="1" si="42"/>
        <v/>
      </c>
      <c r="AK102" s="1690">
        <f t="shared" ca="1" si="43"/>
        <v>62</v>
      </c>
    </row>
    <row r="103" spans="1:37" x14ac:dyDescent="0.25">
      <c r="A103" s="414" t="str">
        <f ca="1">CONCATENATE(S103,"_",COUNTIF(S$4:S103,S103))</f>
        <v>x_33</v>
      </c>
      <c r="B103" s="414" t="str">
        <f ca="1">CONCATENATE(T103,"_",COUNTIF(T$4:T103,T103))</f>
        <v>x_33</v>
      </c>
      <c r="C103" s="1529">
        <v>133</v>
      </c>
      <c r="D103" s="1530"/>
      <c r="E103" s="1531"/>
      <c r="F103" s="1531"/>
      <c r="G103" s="1531" t="str">
        <f t="shared" si="30"/>
        <v/>
      </c>
      <c r="H103" s="1532" t="str">
        <f ca="1">IF((COUNTIFS('Rozpis zápasů'!$F$3:$F$214,$C103,'Rozpis zápasů'!$E$3:$E$214,"&lt;&gt;N")+COUNTIFS('Rozpis zápasů'!$G$3:$G$214,$C103,'Rozpis zápasů'!$E$3:$E$214,"&lt;&gt;N"))=0,"",COUNTIFS('Rozpis zápasů'!$F$3:$F$214,$C103,'Rozpis zápasů'!$E$3:$E$214,"&lt;&gt;N")+COUNTIFS('Rozpis zápasů'!$G$3:$G$214,$C103,'Rozpis zápasů'!$E$3:$E$214,"&lt;&gt;N"))</f>
        <v/>
      </c>
      <c r="I103" s="1532">
        <f ca="1">COUNTIF('Rozpis zápasů'!$F$163:$G$214,$C103)</f>
        <v>0</v>
      </c>
      <c r="J103" s="1532" t="str">
        <f ca="1">IF((COUNTIFS('Rozpis zápasů'!$F$3:$F$214,$C103,'Rozpis zápasů'!$E$3:$E$214,"&lt;&gt;N")+COUNTIFS('Rozpis zápasů'!$G$3:$G$214,$C103,'Rozpis zápasů'!$E$3:$E$214,"&lt;&gt;N"))=0,"",SUMIF('Rozpis zápasů'!$F$3:$F$214,$C103,'Rozpis zápasů'!$L$3:$L$219)+SUMIF('Rozpis zápasů'!$G$3:$G$214,$C103,'Rozpis zápasů'!$M$3:$M$219))</f>
        <v/>
      </c>
      <c r="K103" s="1533" t="str">
        <f ca="1">IF((COUNTIFS('Rozpis zápasů'!$F$3:$F$214,$C103,'Rozpis zápasů'!$E$3:$E$214,"&lt;&gt;N")+COUNTIFS('Rozpis zápasů'!$G$3:$G$214,$C103,'Rozpis zápasů'!$E$3:$E$214,"&lt;&gt;N"))=0,"",SUMIF('Rozpis zápasů'!$F$3:$F$214,$C103,'Rozpis zápasů'!$M$3:$M$219)+SUMIF('Rozpis zápasů'!$G$3:$G$214,$C103,'Rozpis zápasů'!$L$3:$L$219))</f>
        <v/>
      </c>
      <c r="L103" s="1534">
        <f ca="1">SUMIF('Rozpis zápasů'!$F$3:$F$214,$C103,'Rozpis zápasů'!$X$3:$X$214)+SUMIF('Rozpis zápasů'!$G$3:$G$214,$C103,'Rozpis zápasů'!$Y$3:$Y$214)</f>
        <v>0</v>
      </c>
      <c r="M103" s="1535">
        <f ca="1">SUMIF('Rozpis zápasů'!$G$3:$G$214,$C103,'Rozpis zápasů'!$X$3:$X$214)+SUMIF('Rozpis zápasů'!$F$3:$F$214,$C103,'Rozpis zápasů'!$Y$3:$Y$214)</f>
        <v>0</v>
      </c>
      <c r="N103" s="1536">
        <f ca="1">SUMIF('Rozpis zápasů'!$F$3:$F$214,$C103,'Rozpis zápasů'!$Z$3:$Z$214)+SUMIF('Rozpis zápasů'!$G$3:$G$214,$C103,'Rozpis zápasů'!$AA$3:$AA$214)</f>
        <v>0</v>
      </c>
      <c r="O103" s="1533">
        <f ca="1">SUMIF('Rozpis zápasů'!$G$3:$G$214,$C103,'Rozpis zápasů'!$Z$3:$Z$214)+SUMIF('Rozpis zápasů'!$F$3:$F$214,$C103,'Rozpis zápasů'!$AA$3:$AA$214)</f>
        <v>0</v>
      </c>
      <c r="P103" s="1537" t="str">
        <f t="shared" ca="1" si="31"/>
        <v/>
      </c>
      <c r="Q103" s="1537" t="str">
        <f t="shared" ca="1" si="32"/>
        <v/>
      </c>
      <c r="R103" s="1538" t="str">
        <f t="shared" ca="1" si="33"/>
        <v/>
      </c>
      <c r="S103" s="1539" t="str">
        <f t="shared" ca="1" si="44"/>
        <v>x</v>
      </c>
      <c r="T103" s="1535" t="str">
        <f t="shared" ca="1" si="45"/>
        <v>x</v>
      </c>
      <c r="U103" s="1533" t="str">
        <f t="shared" ca="1" si="46"/>
        <v>x</v>
      </c>
      <c r="V103" s="1540" t="str">
        <f>IF((COUNTIFS('Rozpis zápasů'!$F$3:$F$162,$C103,'Rozpis zápasů'!$E$3:$E$162,"&lt;&gt;N")+COUNTIFS('Rozpis zápasů'!$G$3:$G$162,$C103,'Rozpis zápasů'!$E$3:$E$162,"&lt;&gt;N"))=0,"",COUNTIFS('Rozpis zápasů'!$F$3:$F$162,$C103,'Rozpis zápasů'!$E$3:$E$162,"&lt;&gt;N")+COUNTIFS('Rozpis zápasů'!$G$3:$G$162,$C103,'Rozpis zápasů'!$E$3:$E$162,"&lt;&gt;N"))</f>
        <v/>
      </c>
      <c r="W103" s="1541" t="str">
        <f>IF((COUNTIFS('Rozpis zápasů'!$F$3:$F$162,$C103,'Rozpis zápasů'!$E$3:$E$162,"&lt;&gt;N")+COUNTIFS('Rozpis zápasů'!$G$3:$G$162,$C103,'Rozpis zápasů'!$E$3:$E$162,"&lt;&gt;N"))=0,"",SUMIF('Rozpis zápasů'!$F$3:$F$162,$C103,'Rozpis zápasů'!$L$3:$L$219)+SUMIF('Rozpis zápasů'!$G$3:$G$162,$C103,'Rozpis zápasů'!$M$3:$M$219))</f>
        <v/>
      </c>
      <c r="X103" s="1542" t="str">
        <f>IF((COUNTIFS('Rozpis zápasů'!$F$3:$F$162,$C103,'Rozpis zápasů'!$E$3:$E$162,"&lt;&gt;N")+COUNTIFS('Rozpis zápasů'!$G$3:$G$162,$C103,'Rozpis zápasů'!$E$3:$E$162,"&lt;&gt;N"))=0,"",SUMIF('Rozpis zápasů'!$F$3:$F$162,$C103,'Rozpis zápasů'!$M$3:$M$219)+SUMIF('Rozpis zápasů'!$G$3:$G$162,$C103,'Rozpis zápasů'!$L$3:$L$219))</f>
        <v/>
      </c>
      <c r="Y103" s="1540" t="str">
        <f>IF((COUNTIFS('Rozpis zápasů'!$F$3:$F$162,$C103,'Rozpis zápasů'!$E$3:$E$162,"&lt;&gt;N")+COUNTIFS('Rozpis zápasů'!$G$3:$G$162,$C103,'Rozpis zápasů'!$E$3:$E$162,"&lt;&gt;N"))=0,"",SUMIF('Rozpis zápasů'!$F$3:$F$162,$C103,'Rozpis zápasů'!$H$3:$H$219)+SUMIF('Rozpis zápasů'!$G$3:$G$162,$C103,'Rozpis zápasů'!$I$3:$I$219))</f>
        <v/>
      </c>
      <c r="Z103" s="1541" t="str">
        <f>IF((COUNTIFS('Rozpis zápasů'!$F$3:$F$162,$C103,'Rozpis zápasů'!$E$3:$E$162,"&lt;&gt;N")+COUNTIFS('Rozpis zápasů'!$G$3:$G$162,$C103,'Rozpis zápasů'!$E$3:$E$162,"&lt;&gt;N"))=0,"",SUMIF('Rozpis zápasů'!$F$3:$F$162,$C103,'Rozpis zápasů'!$I$3:$I$219)+SUMIF('Rozpis zápasů'!$G$3:$G$162,$C103,'Rozpis zápasů'!$H$3:$H$219))</f>
        <v/>
      </c>
      <c r="AA103" s="1543" t="str">
        <f t="shared" si="34"/>
        <v/>
      </c>
      <c r="AB103" s="1685" t="str">
        <f>VLOOKUP($C103,Tabulka!$B$4:$Z$239,22,0)</f>
        <v/>
      </c>
      <c r="AC103" s="1686" t="str">
        <f t="shared" si="35"/>
        <v/>
      </c>
      <c r="AD103" s="1686" t="str">
        <f t="shared" si="36"/>
        <v/>
      </c>
      <c r="AE103" s="1686" t="str">
        <f t="shared" si="37"/>
        <v/>
      </c>
      <c r="AF103" s="1686" t="str">
        <f t="shared" si="38"/>
        <v/>
      </c>
      <c r="AG103" s="1686" t="str">
        <f t="shared" si="39"/>
        <v/>
      </c>
      <c r="AH103" s="1686" t="str">
        <f t="shared" ca="1" si="40"/>
        <v/>
      </c>
      <c r="AI103" s="1694" t="str">
        <f t="shared" ca="1" si="41"/>
        <v/>
      </c>
      <c r="AJ103" s="1693" t="str">
        <f t="shared" ca="1" si="42"/>
        <v/>
      </c>
      <c r="AK103" s="1690">
        <f t="shared" ca="1" si="43"/>
        <v>62</v>
      </c>
    </row>
    <row r="104" spans="1:37" x14ac:dyDescent="0.25">
      <c r="A104" s="414" t="str">
        <f ca="1">CONCATENATE(S104,"_",COUNTIF(S$4:S104,S104))</f>
        <v>x_34</v>
      </c>
      <c r="B104" s="414" t="str">
        <f ca="1">CONCATENATE(T104,"_",COUNTIF(T$4:T104,T104))</f>
        <v>x_34</v>
      </c>
      <c r="C104" s="1529">
        <v>134</v>
      </c>
      <c r="D104" s="1530"/>
      <c r="E104" s="1531"/>
      <c r="F104" s="1531"/>
      <c r="G104" s="1531" t="str">
        <f t="shared" si="30"/>
        <v/>
      </c>
      <c r="H104" s="1532" t="str">
        <f ca="1">IF((COUNTIFS('Rozpis zápasů'!$F$3:$F$214,$C104,'Rozpis zápasů'!$E$3:$E$214,"&lt;&gt;N")+COUNTIFS('Rozpis zápasů'!$G$3:$G$214,$C104,'Rozpis zápasů'!$E$3:$E$214,"&lt;&gt;N"))=0,"",COUNTIFS('Rozpis zápasů'!$F$3:$F$214,$C104,'Rozpis zápasů'!$E$3:$E$214,"&lt;&gt;N")+COUNTIFS('Rozpis zápasů'!$G$3:$G$214,$C104,'Rozpis zápasů'!$E$3:$E$214,"&lt;&gt;N"))</f>
        <v/>
      </c>
      <c r="I104" s="1532">
        <f ca="1">COUNTIF('Rozpis zápasů'!$F$163:$G$214,$C104)</f>
        <v>0</v>
      </c>
      <c r="J104" s="1532" t="str">
        <f ca="1">IF((COUNTIFS('Rozpis zápasů'!$F$3:$F$214,$C104,'Rozpis zápasů'!$E$3:$E$214,"&lt;&gt;N")+COUNTIFS('Rozpis zápasů'!$G$3:$G$214,$C104,'Rozpis zápasů'!$E$3:$E$214,"&lt;&gt;N"))=0,"",SUMIF('Rozpis zápasů'!$F$3:$F$214,$C104,'Rozpis zápasů'!$L$3:$L$219)+SUMIF('Rozpis zápasů'!$G$3:$G$214,$C104,'Rozpis zápasů'!$M$3:$M$219))</f>
        <v/>
      </c>
      <c r="K104" s="1533" t="str">
        <f ca="1">IF((COUNTIFS('Rozpis zápasů'!$F$3:$F$214,$C104,'Rozpis zápasů'!$E$3:$E$214,"&lt;&gt;N")+COUNTIFS('Rozpis zápasů'!$G$3:$G$214,$C104,'Rozpis zápasů'!$E$3:$E$214,"&lt;&gt;N"))=0,"",SUMIF('Rozpis zápasů'!$F$3:$F$214,$C104,'Rozpis zápasů'!$M$3:$M$219)+SUMIF('Rozpis zápasů'!$G$3:$G$214,$C104,'Rozpis zápasů'!$L$3:$L$219))</f>
        <v/>
      </c>
      <c r="L104" s="1534">
        <f ca="1">SUMIF('Rozpis zápasů'!$F$3:$F$214,$C104,'Rozpis zápasů'!$X$3:$X$214)+SUMIF('Rozpis zápasů'!$G$3:$G$214,$C104,'Rozpis zápasů'!$Y$3:$Y$214)</f>
        <v>0</v>
      </c>
      <c r="M104" s="1535">
        <f ca="1">SUMIF('Rozpis zápasů'!$G$3:$G$214,$C104,'Rozpis zápasů'!$X$3:$X$214)+SUMIF('Rozpis zápasů'!$F$3:$F$214,$C104,'Rozpis zápasů'!$Y$3:$Y$214)</f>
        <v>0</v>
      </c>
      <c r="N104" s="1536">
        <f ca="1">SUMIF('Rozpis zápasů'!$F$3:$F$214,$C104,'Rozpis zápasů'!$Z$3:$Z$214)+SUMIF('Rozpis zápasů'!$G$3:$G$214,$C104,'Rozpis zápasů'!$AA$3:$AA$214)</f>
        <v>0</v>
      </c>
      <c r="O104" s="1533">
        <f ca="1">SUMIF('Rozpis zápasů'!$G$3:$G$214,$C104,'Rozpis zápasů'!$Z$3:$Z$214)+SUMIF('Rozpis zápasů'!$F$3:$F$214,$C104,'Rozpis zápasů'!$AA$3:$AA$214)</f>
        <v>0</v>
      </c>
      <c r="P104" s="1537" t="str">
        <f t="shared" ca="1" si="31"/>
        <v/>
      </c>
      <c r="Q104" s="1537" t="str">
        <f t="shared" ca="1" si="32"/>
        <v/>
      </c>
      <c r="R104" s="1538" t="str">
        <f t="shared" ca="1" si="33"/>
        <v/>
      </c>
      <c r="S104" s="1539" t="str">
        <f t="shared" ca="1" si="44"/>
        <v>x</v>
      </c>
      <c r="T104" s="1535" t="str">
        <f t="shared" ca="1" si="45"/>
        <v>x</v>
      </c>
      <c r="U104" s="1533" t="str">
        <f t="shared" ca="1" si="46"/>
        <v>x</v>
      </c>
      <c r="V104" s="1540" t="str">
        <f>IF((COUNTIFS('Rozpis zápasů'!$F$3:$F$162,$C104,'Rozpis zápasů'!$E$3:$E$162,"&lt;&gt;N")+COUNTIFS('Rozpis zápasů'!$G$3:$G$162,$C104,'Rozpis zápasů'!$E$3:$E$162,"&lt;&gt;N"))=0,"",COUNTIFS('Rozpis zápasů'!$F$3:$F$162,$C104,'Rozpis zápasů'!$E$3:$E$162,"&lt;&gt;N")+COUNTIFS('Rozpis zápasů'!$G$3:$G$162,$C104,'Rozpis zápasů'!$E$3:$E$162,"&lt;&gt;N"))</f>
        <v/>
      </c>
      <c r="W104" s="1541" t="str">
        <f>IF((COUNTIFS('Rozpis zápasů'!$F$3:$F$162,$C104,'Rozpis zápasů'!$E$3:$E$162,"&lt;&gt;N")+COUNTIFS('Rozpis zápasů'!$G$3:$G$162,$C104,'Rozpis zápasů'!$E$3:$E$162,"&lt;&gt;N"))=0,"",SUMIF('Rozpis zápasů'!$F$3:$F$162,$C104,'Rozpis zápasů'!$L$3:$L$219)+SUMIF('Rozpis zápasů'!$G$3:$G$162,$C104,'Rozpis zápasů'!$M$3:$M$219))</f>
        <v/>
      </c>
      <c r="X104" s="1542" t="str">
        <f>IF((COUNTIFS('Rozpis zápasů'!$F$3:$F$162,$C104,'Rozpis zápasů'!$E$3:$E$162,"&lt;&gt;N")+COUNTIFS('Rozpis zápasů'!$G$3:$G$162,$C104,'Rozpis zápasů'!$E$3:$E$162,"&lt;&gt;N"))=0,"",SUMIF('Rozpis zápasů'!$F$3:$F$162,$C104,'Rozpis zápasů'!$M$3:$M$219)+SUMIF('Rozpis zápasů'!$G$3:$G$162,$C104,'Rozpis zápasů'!$L$3:$L$219))</f>
        <v/>
      </c>
      <c r="Y104" s="1540" t="str">
        <f>IF((COUNTIFS('Rozpis zápasů'!$F$3:$F$162,$C104,'Rozpis zápasů'!$E$3:$E$162,"&lt;&gt;N")+COUNTIFS('Rozpis zápasů'!$G$3:$G$162,$C104,'Rozpis zápasů'!$E$3:$E$162,"&lt;&gt;N"))=0,"",SUMIF('Rozpis zápasů'!$F$3:$F$162,$C104,'Rozpis zápasů'!$H$3:$H$219)+SUMIF('Rozpis zápasů'!$G$3:$G$162,$C104,'Rozpis zápasů'!$I$3:$I$219))</f>
        <v/>
      </c>
      <c r="Z104" s="1541" t="str">
        <f>IF((COUNTIFS('Rozpis zápasů'!$F$3:$F$162,$C104,'Rozpis zápasů'!$E$3:$E$162,"&lt;&gt;N")+COUNTIFS('Rozpis zápasů'!$G$3:$G$162,$C104,'Rozpis zápasů'!$E$3:$E$162,"&lt;&gt;N"))=0,"",SUMIF('Rozpis zápasů'!$F$3:$F$162,$C104,'Rozpis zápasů'!$I$3:$I$219)+SUMIF('Rozpis zápasů'!$G$3:$G$162,$C104,'Rozpis zápasů'!$H$3:$H$219))</f>
        <v/>
      </c>
      <c r="AA104" s="1543" t="str">
        <f t="shared" si="34"/>
        <v/>
      </c>
      <c r="AB104" s="1685" t="str">
        <f>VLOOKUP($C104,Tabulka!$B$4:$Z$239,22,0)</f>
        <v/>
      </c>
      <c r="AC104" s="1686" t="str">
        <f t="shared" si="35"/>
        <v/>
      </c>
      <c r="AD104" s="1686" t="str">
        <f t="shared" si="36"/>
        <v/>
      </c>
      <c r="AE104" s="1686" t="str">
        <f t="shared" si="37"/>
        <v/>
      </c>
      <c r="AF104" s="1686" t="str">
        <f t="shared" si="38"/>
        <v/>
      </c>
      <c r="AG104" s="1686" t="str">
        <f t="shared" si="39"/>
        <v/>
      </c>
      <c r="AH104" s="1686" t="str">
        <f t="shared" ca="1" si="40"/>
        <v/>
      </c>
      <c r="AI104" s="1694" t="str">
        <f t="shared" ca="1" si="41"/>
        <v/>
      </c>
      <c r="AJ104" s="1693" t="str">
        <f t="shared" ca="1" si="42"/>
        <v/>
      </c>
      <c r="AK104" s="1690">
        <f t="shared" ca="1" si="43"/>
        <v>62</v>
      </c>
    </row>
    <row r="105" spans="1:37" x14ac:dyDescent="0.25">
      <c r="A105" s="414" t="str">
        <f ca="1">CONCATENATE(S105,"_",COUNTIF(S$4:S105,S105))</f>
        <v>x_35</v>
      </c>
      <c r="B105" s="414" t="str">
        <f ca="1">CONCATENATE(T105,"_",COUNTIF(T$4:T105,T105))</f>
        <v>x_35</v>
      </c>
      <c r="C105" s="1529">
        <v>135</v>
      </c>
      <c r="D105" s="1530"/>
      <c r="E105" s="1531"/>
      <c r="F105" s="1531"/>
      <c r="G105" s="1531" t="str">
        <f t="shared" si="30"/>
        <v/>
      </c>
      <c r="H105" s="1532" t="str">
        <f ca="1">IF((COUNTIFS('Rozpis zápasů'!$F$3:$F$214,$C105,'Rozpis zápasů'!$E$3:$E$214,"&lt;&gt;N")+COUNTIFS('Rozpis zápasů'!$G$3:$G$214,$C105,'Rozpis zápasů'!$E$3:$E$214,"&lt;&gt;N"))=0,"",COUNTIFS('Rozpis zápasů'!$F$3:$F$214,$C105,'Rozpis zápasů'!$E$3:$E$214,"&lt;&gt;N")+COUNTIFS('Rozpis zápasů'!$G$3:$G$214,$C105,'Rozpis zápasů'!$E$3:$E$214,"&lt;&gt;N"))</f>
        <v/>
      </c>
      <c r="I105" s="1532">
        <f ca="1">COUNTIF('Rozpis zápasů'!$F$163:$G$214,$C105)</f>
        <v>0</v>
      </c>
      <c r="J105" s="1532" t="str">
        <f ca="1">IF((COUNTIFS('Rozpis zápasů'!$F$3:$F$214,$C105,'Rozpis zápasů'!$E$3:$E$214,"&lt;&gt;N")+COUNTIFS('Rozpis zápasů'!$G$3:$G$214,$C105,'Rozpis zápasů'!$E$3:$E$214,"&lt;&gt;N"))=0,"",SUMIF('Rozpis zápasů'!$F$3:$F$214,$C105,'Rozpis zápasů'!$L$3:$L$219)+SUMIF('Rozpis zápasů'!$G$3:$G$214,$C105,'Rozpis zápasů'!$M$3:$M$219))</f>
        <v/>
      </c>
      <c r="K105" s="1533" t="str">
        <f ca="1">IF((COUNTIFS('Rozpis zápasů'!$F$3:$F$214,$C105,'Rozpis zápasů'!$E$3:$E$214,"&lt;&gt;N")+COUNTIFS('Rozpis zápasů'!$G$3:$G$214,$C105,'Rozpis zápasů'!$E$3:$E$214,"&lt;&gt;N"))=0,"",SUMIF('Rozpis zápasů'!$F$3:$F$214,$C105,'Rozpis zápasů'!$M$3:$M$219)+SUMIF('Rozpis zápasů'!$G$3:$G$214,$C105,'Rozpis zápasů'!$L$3:$L$219))</f>
        <v/>
      </c>
      <c r="L105" s="1534">
        <f ca="1">SUMIF('Rozpis zápasů'!$F$3:$F$214,$C105,'Rozpis zápasů'!$X$3:$X$214)+SUMIF('Rozpis zápasů'!$G$3:$G$214,$C105,'Rozpis zápasů'!$Y$3:$Y$214)</f>
        <v>0</v>
      </c>
      <c r="M105" s="1535">
        <f ca="1">SUMIF('Rozpis zápasů'!$G$3:$G$214,$C105,'Rozpis zápasů'!$X$3:$X$214)+SUMIF('Rozpis zápasů'!$F$3:$F$214,$C105,'Rozpis zápasů'!$Y$3:$Y$214)</f>
        <v>0</v>
      </c>
      <c r="N105" s="1536">
        <f ca="1">SUMIF('Rozpis zápasů'!$F$3:$F$214,$C105,'Rozpis zápasů'!$Z$3:$Z$214)+SUMIF('Rozpis zápasů'!$G$3:$G$214,$C105,'Rozpis zápasů'!$AA$3:$AA$214)</f>
        <v>0</v>
      </c>
      <c r="O105" s="1533">
        <f ca="1">SUMIF('Rozpis zápasů'!$G$3:$G$214,$C105,'Rozpis zápasů'!$Z$3:$Z$214)+SUMIF('Rozpis zápasů'!$F$3:$F$214,$C105,'Rozpis zápasů'!$AA$3:$AA$214)</f>
        <v>0</v>
      </c>
      <c r="P105" s="1537" t="str">
        <f t="shared" ca="1" si="31"/>
        <v/>
      </c>
      <c r="Q105" s="1537" t="str">
        <f t="shared" ca="1" si="32"/>
        <v/>
      </c>
      <c r="R105" s="1538" t="str">
        <f t="shared" ca="1" si="33"/>
        <v/>
      </c>
      <c r="S105" s="1539" t="str">
        <f t="shared" ca="1" si="44"/>
        <v>x</v>
      </c>
      <c r="T105" s="1535" t="str">
        <f t="shared" ca="1" si="45"/>
        <v>x</v>
      </c>
      <c r="U105" s="1533" t="str">
        <f t="shared" ca="1" si="46"/>
        <v>x</v>
      </c>
      <c r="V105" s="1540" t="str">
        <f>IF((COUNTIFS('Rozpis zápasů'!$F$3:$F$162,$C105,'Rozpis zápasů'!$E$3:$E$162,"&lt;&gt;N")+COUNTIFS('Rozpis zápasů'!$G$3:$G$162,$C105,'Rozpis zápasů'!$E$3:$E$162,"&lt;&gt;N"))=0,"",COUNTIFS('Rozpis zápasů'!$F$3:$F$162,$C105,'Rozpis zápasů'!$E$3:$E$162,"&lt;&gt;N")+COUNTIFS('Rozpis zápasů'!$G$3:$G$162,$C105,'Rozpis zápasů'!$E$3:$E$162,"&lt;&gt;N"))</f>
        <v/>
      </c>
      <c r="W105" s="1541" t="str">
        <f>IF((COUNTIFS('Rozpis zápasů'!$F$3:$F$162,$C105,'Rozpis zápasů'!$E$3:$E$162,"&lt;&gt;N")+COUNTIFS('Rozpis zápasů'!$G$3:$G$162,$C105,'Rozpis zápasů'!$E$3:$E$162,"&lt;&gt;N"))=0,"",SUMIF('Rozpis zápasů'!$F$3:$F$162,$C105,'Rozpis zápasů'!$L$3:$L$219)+SUMIF('Rozpis zápasů'!$G$3:$G$162,$C105,'Rozpis zápasů'!$M$3:$M$219))</f>
        <v/>
      </c>
      <c r="X105" s="1542" t="str">
        <f>IF((COUNTIFS('Rozpis zápasů'!$F$3:$F$162,$C105,'Rozpis zápasů'!$E$3:$E$162,"&lt;&gt;N")+COUNTIFS('Rozpis zápasů'!$G$3:$G$162,$C105,'Rozpis zápasů'!$E$3:$E$162,"&lt;&gt;N"))=0,"",SUMIF('Rozpis zápasů'!$F$3:$F$162,$C105,'Rozpis zápasů'!$M$3:$M$219)+SUMIF('Rozpis zápasů'!$G$3:$G$162,$C105,'Rozpis zápasů'!$L$3:$L$219))</f>
        <v/>
      </c>
      <c r="Y105" s="1540" t="str">
        <f>IF((COUNTIFS('Rozpis zápasů'!$F$3:$F$162,$C105,'Rozpis zápasů'!$E$3:$E$162,"&lt;&gt;N")+COUNTIFS('Rozpis zápasů'!$G$3:$G$162,$C105,'Rozpis zápasů'!$E$3:$E$162,"&lt;&gt;N"))=0,"",SUMIF('Rozpis zápasů'!$F$3:$F$162,$C105,'Rozpis zápasů'!$H$3:$H$219)+SUMIF('Rozpis zápasů'!$G$3:$G$162,$C105,'Rozpis zápasů'!$I$3:$I$219))</f>
        <v/>
      </c>
      <c r="Z105" s="1541" t="str">
        <f>IF((COUNTIFS('Rozpis zápasů'!$F$3:$F$162,$C105,'Rozpis zápasů'!$E$3:$E$162,"&lt;&gt;N")+COUNTIFS('Rozpis zápasů'!$G$3:$G$162,$C105,'Rozpis zápasů'!$E$3:$E$162,"&lt;&gt;N"))=0,"",SUMIF('Rozpis zápasů'!$F$3:$F$162,$C105,'Rozpis zápasů'!$I$3:$I$219)+SUMIF('Rozpis zápasů'!$G$3:$G$162,$C105,'Rozpis zápasů'!$H$3:$H$219))</f>
        <v/>
      </c>
      <c r="AA105" s="1543" t="str">
        <f t="shared" si="34"/>
        <v/>
      </c>
      <c r="AB105" s="1685" t="str">
        <f>VLOOKUP($C105,Tabulka!$B$4:$Z$239,22,0)</f>
        <v/>
      </c>
      <c r="AC105" s="1686" t="str">
        <f t="shared" si="35"/>
        <v/>
      </c>
      <c r="AD105" s="1686" t="str">
        <f t="shared" si="36"/>
        <v/>
      </c>
      <c r="AE105" s="1686" t="str">
        <f t="shared" si="37"/>
        <v/>
      </c>
      <c r="AF105" s="1686" t="str">
        <f t="shared" si="38"/>
        <v/>
      </c>
      <c r="AG105" s="1686" t="str">
        <f t="shared" si="39"/>
        <v/>
      </c>
      <c r="AH105" s="1686" t="str">
        <f t="shared" ca="1" si="40"/>
        <v/>
      </c>
      <c r="AI105" s="1694" t="str">
        <f t="shared" ca="1" si="41"/>
        <v/>
      </c>
      <c r="AJ105" s="1693" t="str">
        <f t="shared" ca="1" si="42"/>
        <v/>
      </c>
      <c r="AK105" s="1690">
        <f t="shared" ca="1" si="43"/>
        <v>62</v>
      </c>
    </row>
    <row r="106" spans="1:37" x14ac:dyDescent="0.25">
      <c r="A106" s="414" t="str">
        <f ca="1">CONCATENATE(S106,"_",COUNTIF(S$4:S106,S106))</f>
        <v>x_36</v>
      </c>
      <c r="B106" s="414" t="str">
        <f ca="1">CONCATENATE(T106,"_",COUNTIF(T$4:T106,T106))</f>
        <v>x_36</v>
      </c>
      <c r="C106" s="1529">
        <v>136</v>
      </c>
      <c r="D106" s="1530"/>
      <c r="E106" s="1531"/>
      <c r="F106" s="1531"/>
      <c r="G106" s="1531" t="str">
        <f t="shared" si="30"/>
        <v/>
      </c>
      <c r="H106" s="1532" t="str">
        <f ca="1">IF((COUNTIFS('Rozpis zápasů'!$F$3:$F$214,$C106,'Rozpis zápasů'!$E$3:$E$214,"&lt;&gt;N")+COUNTIFS('Rozpis zápasů'!$G$3:$G$214,$C106,'Rozpis zápasů'!$E$3:$E$214,"&lt;&gt;N"))=0,"",COUNTIFS('Rozpis zápasů'!$F$3:$F$214,$C106,'Rozpis zápasů'!$E$3:$E$214,"&lt;&gt;N")+COUNTIFS('Rozpis zápasů'!$G$3:$G$214,$C106,'Rozpis zápasů'!$E$3:$E$214,"&lt;&gt;N"))</f>
        <v/>
      </c>
      <c r="I106" s="1532">
        <f ca="1">COUNTIF('Rozpis zápasů'!$F$163:$G$214,$C106)</f>
        <v>0</v>
      </c>
      <c r="J106" s="1532" t="str">
        <f ca="1">IF((COUNTIFS('Rozpis zápasů'!$F$3:$F$214,$C106,'Rozpis zápasů'!$E$3:$E$214,"&lt;&gt;N")+COUNTIFS('Rozpis zápasů'!$G$3:$G$214,$C106,'Rozpis zápasů'!$E$3:$E$214,"&lt;&gt;N"))=0,"",SUMIF('Rozpis zápasů'!$F$3:$F$214,$C106,'Rozpis zápasů'!$L$3:$L$219)+SUMIF('Rozpis zápasů'!$G$3:$G$214,$C106,'Rozpis zápasů'!$M$3:$M$219))</f>
        <v/>
      </c>
      <c r="K106" s="1533" t="str">
        <f ca="1">IF((COUNTIFS('Rozpis zápasů'!$F$3:$F$214,$C106,'Rozpis zápasů'!$E$3:$E$214,"&lt;&gt;N")+COUNTIFS('Rozpis zápasů'!$G$3:$G$214,$C106,'Rozpis zápasů'!$E$3:$E$214,"&lt;&gt;N"))=0,"",SUMIF('Rozpis zápasů'!$F$3:$F$214,$C106,'Rozpis zápasů'!$M$3:$M$219)+SUMIF('Rozpis zápasů'!$G$3:$G$214,$C106,'Rozpis zápasů'!$L$3:$L$219))</f>
        <v/>
      </c>
      <c r="L106" s="1534">
        <f ca="1">SUMIF('Rozpis zápasů'!$F$3:$F$214,$C106,'Rozpis zápasů'!$X$3:$X$214)+SUMIF('Rozpis zápasů'!$G$3:$G$214,$C106,'Rozpis zápasů'!$Y$3:$Y$214)</f>
        <v>0</v>
      </c>
      <c r="M106" s="1535">
        <f ca="1">SUMIF('Rozpis zápasů'!$G$3:$G$214,$C106,'Rozpis zápasů'!$X$3:$X$214)+SUMIF('Rozpis zápasů'!$F$3:$F$214,$C106,'Rozpis zápasů'!$Y$3:$Y$214)</f>
        <v>0</v>
      </c>
      <c r="N106" s="1536">
        <f ca="1">SUMIF('Rozpis zápasů'!$F$3:$F$214,$C106,'Rozpis zápasů'!$Z$3:$Z$214)+SUMIF('Rozpis zápasů'!$G$3:$G$214,$C106,'Rozpis zápasů'!$AA$3:$AA$214)</f>
        <v>0</v>
      </c>
      <c r="O106" s="1533">
        <f ca="1">SUMIF('Rozpis zápasů'!$G$3:$G$214,$C106,'Rozpis zápasů'!$Z$3:$Z$214)+SUMIF('Rozpis zápasů'!$F$3:$F$214,$C106,'Rozpis zápasů'!$AA$3:$AA$214)</f>
        <v>0</v>
      </c>
      <c r="P106" s="1537" t="str">
        <f t="shared" ca="1" si="31"/>
        <v/>
      </c>
      <c r="Q106" s="1537" t="str">
        <f t="shared" ca="1" si="32"/>
        <v/>
      </c>
      <c r="R106" s="1538" t="str">
        <f t="shared" ca="1" si="33"/>
        <v/>
      </c>
      <c r="S106" s="1539" t="str">
        <f t="shared" ca="1" si="44"/>
        <v>x</v>
      </c>
      <c r="T106" s="1535" t="str">
        <f t="shared" ca="1" si="45"/>
        <v>x</v>
      </c>
      <c r="U106" s="1533" t="str">
        <f t="shared" ca="1" si="46"/>
        <v>x</v>
      </c>
      <c r="V106" s="1540" t="str">
        <f>IF((COUNTIFS('Rozpis zápasů'!$F$3:$F$162,$C106,'Rozpis zápasů'!$E$3:$E$162,"&lt;&gt;N")+COUNTIFS('Rozpis zápasů'!$G$3:$G$162,$C106,'Rozpis zápasů'!$E$3:$E$162,"&lt;&gt;N"))=0,"",COUNTIFS('Rozpis zápasů'!$F$3:$F$162,$C106,'Rozpis zápasů'!$E$3:$E$162,"&lt;&gt;N")+COUNTIFS('Rozpis zápasů'!$G$3:$G$162,$C106,'Rozpis zápasů'!$E$3:$E$162,"&lt;&gt;N"))</f>
        <v/>
      </c>
      <c r="W106" s="1541" t="str">
        <f>IF((COUNTIFS('Rozpis zápasů'!$F$3:$F$162,$C106,'Rozpis zápasů'!$E$3:$E$162,"&lt;&gt;N")+COUNTIFS('Rozpis zápasů'!$G$3:$G$162,$C106,'Rozpis zápasů'!$E$3:$E$162,"&lt;&gt;N"))=0,"",SUMIF('Rozpis zápasů'!$F$3:$F$162,$C106,'Rozpis zápasů'!$L$3:$L$219)+SUMIF('Rozpis zápasů'!$G$3:$G$162,$C106,'Rozpis zápasů'!$M$3:$M$219))</f>
        <v/>
      </c>
      <c r="X106" s="1542" t="str">
        <f>IF((COUNTIFS('Rozpis zápasů'!$F$3:$F$162,$C106,'Rozpis zápasů'!$E$3:$E$162,"&lt;&gt;N")+COUNTIFS('Rozpis zápasů'!$G$3:$G$162,$C106,'Rozpis zápasů'!$E$3:$E$162,"&lt;&gt;N"))=0,"",SUMIF('Rozpis zápasů'!$F$3:$F$162,$C106,'Rozpis zápasů'!$M$3:$M$219)+SUMIF('Rozpis zápasů'!$G$3:$G$162,$C106,'Rozpis zápasů'!$L$3:$L$219))</f>
        <v/>
      </c>
      <c r="Y106" s="1540" t="str">
        <f>IF((COUNTIFS('Rozpis zápasů'!$F$3:$F$162,$C106,'Rozpis zápasů'!$E$3:$E$162,"&lt;&gt;N")+COUNTIFS('Rozpis zápasů'!$G$3:$G$162,$C106,'Rozpis zápasů'!$E$3:$E$162,"&lt;&gt;N"))=0,"",SUMIF('Rozpis zápasů'!$F$3:$F$162,$C106,'Rozpis zápasů'!$H$3:$H$219)+SUMIF('Rozpis zápasů'!$G$3:$G$162,$C106,'Rozpis zápasů'!$I$3:$I$219))</f>
        <v/>
      </c>
      <c r="Z106" s="1541" t="str">
        <f>IF((COUNTIFS('Rozpis zápasů'!$F$3:$F$162,$C106,'Rozpis zápasů'!$E$3:$E$162,"&lt;&gt;N")+COUNTIFS('Rozpis zápasů'!$G$3:$G$162,$C106,'Rozpis zápasů'!$E$3:$E$162,"&lt;&gt;N"))=0,"",SUMIF('Rozpis zápasů'!$F$3:$F$162,$C106,'Rozpis zápasů'!$I$3:$I$219)+SUMIF('Rozpis zápasů'!$G$3:$G$162,$C106,'Rozpis zápasů'!$H$3:$H$219))</f>
        <v/>
      </c>
      <c r="AA106" s="1543" t="str">
        <f t="shared" si="34"/>
        <v/>
      </c>
      <c r="AB106" s="1685" t="str">
        <f>VLOOKUP($C106,Tabulka!$B$4:$Z$239,22,0)</f>
        <v/>
      </c>
      <c r="AC106" s="1686" t="str">
        <f t="shared" si="35"/>
        <v/>
      </c>
      <c r="AD106" s="1686" t="str">
        <f t="shared" si="36"/>
        <v/>
      </c>
      <c r="AE106" s="1686" t="str">
        <f t="shared" si="37"/>
        <v/>
      </c>
      <c r="AF106" s="1686" t="str">
        <f t="shared" si="38"/>
        <v/>
      </c>
      <c r="AG106" s="1686" t="str">
        <f t="shared" si="39"/>
        <v/>
      </c>
      <c r="AH106" s="1686" t="str">
        <f t="shared" ca="1" si="40"/>
        <v/>
      </c>
      <c r="AI106" s="1694" t="str">
        <f t="shared" ca="1" si="41"/>
        <v/>
      </c>
      <c r="AJ106" s="1693" t="str">
        <f t="shared" ca="1" si="42"/>
        <v/>
      </c>
      <c r="AK106" s="1690">
        <f t="shared" ca="1" si="43"/>
        <v>62</v>
      </c>
    </row>
    <row r="107" spans="1:37" x14ac:dyDescent="0.25">
      <c r="A107" s="414" t="str">
        <f ca="1">CONCATENATE(S107,"_",COUNTIF(S$4:S107,S107))</f>
        <v>x_37</v>
      </c>
      <c r="B107" s="414" t="str">
        <f ca="1">CONCATENATE(T107,"_",COUNTIF(T$4:T107,T107))</f>
        <v>x_37</v>
      </c>
      <c r="C107" s="1529">
        <v>137</v>
      </c>
      <c r="D107" s="1530"/>
      <c r="E107" s="1531"/>
      <c r="F107" s="1531"/>
      <c r="G107" s="1531" t="str">
        <f t="shared" si="30"/>
        <v/>
      </c>
      <c r="H107" s="1532" t="str">
        <f ca="1">IF((COUNTIFS('Rozpis zápasů'!$F$3:$F$214,$C107,'Rozpis zápasů'!$E$3:$E$214,"&lt;&gt;N")+COUNTIFS('Rozpis zápasů'!$G$3:$G$214,$C107,'Rozpis zápasů'!$E$3:$E$214,"&lt;&gt;N"))=0,"",COUNTIFS('Rozpis zápasů'!$F$3:$F$214,$C107,'Rozpis zápasů'!$E$3:$E$214,"&lt;&gt;N")+COUNTIFS('Rozpis zápasů'!$G$3:$G$214,$C107,'Rozpis zápasů'!$E$3:$E$214,"&lt;&gt;N"))</f>
        <v/>
      </c>
      <c r="I107" s="1532">
        <f ca="1">COUNTIF('Rozpis zápasů'!$F$163:$G$214,$C107)</f>
        <v>0</v>
      </c>
      <c r="J107" s="1532" t="str">
        <f ca="1">IF((COUNTIFS('Rozpis zápasů'!$F$3:$F$214,$C107,'Rozpis zápasů'!$E$3:$E$214,"&lt;&gt;N")+COUNTIFS('Rozpis zápasů'!$G$3:$G$214,$C107,'Rozpis zápasů'!$E$3:$E$214,"&lt;&gt;N"))=0,"",SUMIF('Rozpis zápasů'!$F$3:$F$214,$C107,'Rozpis zápasů'!$L$3:$L$219)+SUMIF('Rozpis zápasů'!$G$3:$G$214,$C107,'Rozpis zápasů'!$M$3:$M$219))</f>
        <v/>
      </c>
      <c r="K107" s="1533" t="str">
        <f ca="1">IF((COUNTIFS('Rozpis zápasů'!$F$3:$F$214,$C107,'Rozpis zápasů'!$E$3:$E$214,"&lt;&gt;N")+COUNTIFS('Rozpis zápasů'!$G$3:$G$214,$C107,'Rozpis zápasů'!$E$3:$E$214,"&lt;&gt;N"))=0,"",SUMIF('Rozpis zápasů'!$F$3:$F$214,$C107,'Rozpis zápasů'!$M$3:$M$219)+SUMIF('Rozpis zápasů'!$G$3:$G$214,$C107,'Rozpis zápasů'!$L$3:$L$219))</f>
        <v/>
      </c>
      <c r="L107" s="1534">
        <f ca="1">SUMIF('Rozpis zápasů'!$F$3:$F$214,$C107,'Rozpis zápasů'!$X$3:$X$214)+SUMIF('Rozpis zápasů'!$G$3:$G$214,$C107,'Rozpis zápasů'!$Y$3:$Y$214)</f>
        <v>0</v>
      </c>
      <c r="M107" s="1535">
        <f ca="1">SUMIF('Rozpis zápasů'!$G$3:$G$214,$C107,'Rozpis zápasů'!$X$3:$X$214)+SUMIF('Rozpis zápasů'!$F$3:$F$214,$C107,'Rozpis zápasů'!$Y$3:$Y$214)</f>
        <v>0</v>
      </c>
      <c r="N107" s="1536">
        <f ca="1">SUMIF('Rozpis zápasů'!$F$3:$F$214,$C107,'Rozpis zápasů'!$Z$3:$Z$214)+SUMIF('Rozpis zápasů'!$G$3:$G$214,$C107,'Rozpis zápasů'!$AA$3:$AA$214)</f>
        <v>0</v>
      </c>
      <c r="O107" s="1533">
        <f ca="1">SUMIF('Rozpis zápasů'!$G$3:$G$214,$C107,'Rozpis zápasů'!$Z$3:$Z$214)+SUMIF('Rozpis zápasů'!$F$3:$F$214,$C107,'Rozpis zápasů'!$AA$3:$AA$214)</f>
        <v>0</v>
      </c>
      <c r="P107" s="1537" t="str">
        <f t="shared" ca="1" si="31"/>
        <v/>
      </c>
      <c r="Q107" s="1537" t="str">
        <f t="shared" ca="1" si="32"/>
        <v/>
      </c>
      <c r="R107" s="1538" t="str">
        <f t="shared" ca="1" si="33"/>
        <v/>
      </c>
      <c r="S107" s="1539" t="str">
        <f t="shared" ca="1" si="44"/>
        <v>x</v>
      </c>
      <c r="T107" s="1535" t="str">
        <f t="shared" ca="1" si="45"/>
        <v>x</v>
      </c>
      <c r="U107" s="1533" t="str">
        <f t="shared" ca="1" si="46"/>
        <v>x</v>
      </c>
      <c r="V107" s="1540" t="str">
        <f>IF((COUNTIFS('Rozpis zápasů'!$F$3:$F$162,$C107,'Rozpis zápasů'!$E$3:$E$162,"&lt;&gt;N")+COUNTIFS('Rozpis zápasů'!$G$3:$G$162,$C107,'Rozpis zápasů'!$E$3:$E$162,"&lt;&gt;N"))=0,"",COUNTIFS('Rozpis zápasů'!$F$3:$F$162,$C107,'Rozpis zápasů'!$E$3:$E$162,"&lt;&gt;N")+COUNTIFS('Rozpis zápasů'!$G$3:$G$162,$C107,'Rozpis zápasů'!$E$3:$E$162,"&lt;&gt;N"))</f>
        <v/>
      </c>
      <c r="W107" s="1541" t="str">
        <f>IF((COUNTIFS('Rozpis zápasů'!$F$3:$F$162,$C107,'Rozpis zápasů'!$E$3:$E$162,"&lt;&gt;N")+COUNTIFS('Rozpis zápasů'!$G$3:$G$162,$C107,'Rozpis zápasů'!$E$3:$E$162,"&lt;&gt;N"))=0,"",SUMIF('Rozpis zápasů'!$F$3:$F$162,$C107,'Rozpis zápasů'!$L$3:$L$219)+SUMIF('Rozpis zápasů'!$G$3:$G$162,$C107,'Rozpis zápasů'!$M$3:$M$219))</f>
        <v/>
      </c>
      <c r="X107" s="1542" t="str">
        <f>IF((COUNTIFS('Rozpis zápasů'!$F$3:$F$162,$C107,'Rozpis zápasů'!$E$3:$E$162,"&lt;&gt;N")+COUNTIFS('Rozpis zápasů'!$G$3:$G$162,$C107,'Rozpis zápasů'!$E$3:$E$162,"&lt;&gt;N"))=0,"",SUMIF('Rozpis zápasů'!$F$3:$F$162,$C107,'Rozpis zápasů'!$M$3:$M$219)+SUMIF('Rozpis zápasů'!$G$3:$G$162,$C107,'Rozpis zápasů'!$L$3:$L$219))</f>
        <v/>
      </c>
      <c r="Y107" s="1540" t="str">
        <f>IF((COUNTIFS('Rozpis zápasů'!$F$3:$F$162,$C107,'Rozpis zápasů'!$E$3:$E$162,"&lt;&gt;N")+COUNTIFS('Rozpis zápasů'!$G$3:$G$162,$C107,'Rozpis zápasů'!$E$3:$E$162,"&lt;&gt;N"))=0,"",SUMIF('Rozpis zápasů'!$F$3:$F$162,$C107,'Rozpis zápasů'!$H$3:$H$219)+SUMIF('Rozpis zápasů'!$G$3:$G$162,$C107,'Rozpis zápasů'!$I$3:$I$219))</f>
        <v/>
      </c>
      <c r="Z107" s="1541" t="str">
        <f>IF((COUNTIFS('Rozpis zápasů'!$F$3:$F$162,$C107,'Rozpis zápasů'!$E$3:$E$162,"&lt;&gt;N")+COUNTIFS('Rozpis zápasů'!$G$3:$G$162,$C107,'Rozpis zápasů'!$E$3:$E$162,"&lt;&gt;N"))=0,"",SUMIF('Rozpis zápasů'!$F$3:$F$162,$C107,'Rozpis zápasů'!$I$3:$I$219)+SUMIF('Rozpis zápasů'!$G$3:$G$162,$C107,'Rozpis zápasů'!$H$3:$H$219))</f>
        <v/>
      </c>
      <c r="AA107" s="1543" t="str">
        <f t="shared" si="34"/>
        <v/>
      </c>
      <c r="AB107" s="1685" t="str">
        <f>VLOOKUP($C107,Tabulka!$B$4:$Z$239,22,0)</f>
        <v/>
      </c>
      <c r="AC107" s="1686" t="str">
        <f t="shared" si="35"/>
        <v/>
      </c>
      <c r="AD107" s="1686" t="str">
        <f t="shared" si="36"/>
        <v/>
      </c>
      <c r="AE107" s="1686" t="str">
        <f t="shared" si="37"/>
        <v/>
      </c>
      <c r="AF107" s="1686" t="str">
        <f t="shared" si="38"/>
        <v/>
      </c>
      <c r="AG107" s="1686" t="str">
        <f t="shared" si="39"/>
        <v/>
      </c>
      <c r="AH107" s="1686" t="str">
        <f t="shared" ca="1" si="40"/>
        <v/>
      </c>
      <c r="AI107" s="1694" t="str">
        <f t="shared" ca="1" si="41"/>
        <v/>
      </c>
      <c r="AJ107" s="1693" t="str">
        <f t="shared" ca="1" si="42"/>
        <v/>
      </c>
      <c r="AK107" s="1690">
        <f t="shared" ca="1" si="43"/>
        <v>62</v>
      </c>
    </row>
    <row r="108" spans="1:37" x14ac:dyDescent="0.25">
      <c r="A108" s="414" t="str">
        <f ca="1">CONCATENATE(S108,"_",COUNTIF(S$4:S108,S108))</f>
        <v>x_38</v>
      </c>
      <c r="B108" s="414" t="str">
        <f ca="1">CONCATENATE(T108,"_",COUNTIF(T$4:T108,T108))</f>
        <v>x_38</v>
      </c>
      <c r="C108" s="1529">
        <v>138</v>
      </c>
      <c r="D108" s="1530"/>
      <c r="E108" s="1531"/>
      <c r="F108" s="1531"/>
      <c r="G108" s="1531" t="str">
        <f t="shared" si="30"/>
        <v/>
      </c>
      <c r="H108" s="1532" t="str">
        <f ca="1">IF((COUNTIFS('Rozpis zápasů'!$F$3:$F$214,$C108,'Rozpis zápasů'!$E$3:$E$214,"&lt;&gt;N")+COUNTIFS('Rozpis zápasů'!$G$3:$G$214,$C108,'Rozpis zápasů'!$E$3:$E$214,"&lt;&gt;N"))=0,"",COUNTIFS('Rozpis zápasů'!$F$3:$F$214,$C108,'Rozpis zápasů'!$E$3:$E$214,"&lt;&gt;N")+COUNTIFS('Rozpis zápasů'!$G$3:$G$214,$C108,'Rozpis zápasů'!$E$3:$E$214,"&lt;&gt;N"))</f>
        <v/>
      </c>
      <c r="I108" s="1532">
        <f ca="1">COUNTIF('Rozpis zápasů'!$F$163:$G$214,$C108)</f>
        <v>0</v>
      </c>
      <c r="J108" s="1532" t="str">
        <f ca="1">IF((COUNTIFS('Rozpis zápasů'!$F$3:$F$214,$C108,'Rozpis zápasů'!$E$3:$E$214,"&lt;&gt;N")+COUNTIFS('Rozpis zápasů'!$G$3:$G$214,$C108,'Rozpis zápasů'!$E$3:$E$214,"&lt;&gt;N"))=0,"",SUMIF('Rozpis zápasů'!$F$3:$F$214,$C108,'Rozpis zápasů'!$L$3:$L$219)+SUMIF('Rozpis zápasů'!$G$3:$G$214,$C108,'Rozpis zápasů'!$M$3:$M$219))</f>
        <v/>
      </c>
      <c r="K108" s="1533" t="str">
        <f ca="1">IF((COUNTIFS('Rozpis zápasů'!$F$3:$F$214,$C108,'Rozpis zápasů'!$E$3:$E$214,"&lt;&gt;N")+COUNTIFS('Rozpis zápasů'!$G$3:$G$214,$C108,'Rozpis zápasů'!$E$3:$E$214,"&lt;&gt;N"))=0,"",SUMIF('Rozpis zápasů'!$F$3:$F$214,$C108,'Rozpis zápasů'!$M$3:$M$219)+SUMIF('Rozpis zápasů'!$G$3:$G$214,$C108,'Rozpis zápasů'!$L$3:$L$219))</f>
        <v/>
      </c>
      <c r="L108" s="1534">
        <f ca="1">SUMIF('Rozpis zápasů'!$F$3:$F$214,$C108,'Rozpis zápasů'!$X$3:$X$214)+SUMIF('Rozpis zápasů'!$G$3:$G$214,$C108,'Rozpis zápasů'!$Y$3:$Y$214)</f>
        <v>0</v>
      </c>
      <c r="M108" s="1535">
        <f ca="1">SUMIF('Rozpis zápasů'!$G$3:$G$214,$C108,'Rozpis zápasů'!$X$3:$X$214)+SUMIF('Rozpis zápasů'!$F$3:$F$214,$C108,'Rozpis zápasů'!$Y$3:$Y$214)</f>
        <v>0</v>
      </c>
      <c r="N108" s="1536">
        <f ca="1">SUMIF('Rozpis zápasů'!$F$3:$F$214,$C108,'Rozpis zápasů'!$Z$3:$Z$214)+SUMIF('Rozpis zápasů'!$G$3:$G$214,$C108,'Rozpis zápasů'!$AA$3:$AA$214)</f>
        <v>0</v>
      </c>
      <c r="O108" s="1533">
        <f ca="1">SUMIF('Rozpis zápasů'!$G$3:$G$214,$C108,'Rozpis zápasů'!$Z$3:$Z$214)+SUMIF('Rozpis zápasů'!$F$3:$F$214,$C108,'Rozpis zápasů'!$AA$3:$AA$214)</f>
        <v>0</v>
      </c>
      <c r="P108" s="1537" t="str">
        <f t="shared" ca="1" si="31"/>
        <v/>
      </c>
      <c r="Q108" s="1537" t="str">
        <f t="shared" ca="1" si="32"/>
        <v/>
      </c>
      <c r="R108" s="1538" t="str">
        <f t="shared" ca="1" si="33"/>
        <v/>
      </c>
      <c r="S108" s="1539" t="str">
        <f t="shared" ca="1" si="44"/>
        <v>x</v>
      </c>
      <c r="T108" s="1535" t="str">
        <f t="shared" ca="1" si="45"/>
        <v>x</v>
      </c>
      <c r="U108" s="1533" t="str">
        <f t="shared" ca="1" si="46"/>
        <v>x</v>
      </c>
      <c r="V108" s="1540" t="str">
        <f>IF((COUNTIFS('Rozpis zápasů'!$F$3:$F$162,$C108,'Rozpis zápasů'!$E$3:$E$162,"&lt;&gt;N")+COUNTIFS('Rozpis zápasů'!$G$3:$G$162,$C108,'Rozpis zápasů'!$E$3:$E$162,"&lt;&gt;N"))=0,"",COUNTIFS('Rozpis zápasů'!$F$3:$F$162,$C108,'Rozpis zápasů'!$E$3:$E$162,"&lt;&gt;N")+COUNTIFS('Rozpis zápasů'!$G$3:$G$162,$C108,'Rozpis zápasů'!$E$3:$E$162,"&lt;&gt;N"))</f>
        <v/>
      </c>
      <c r="W108" s="1541" t="str">
        <f>IF((COUNTIFS('Rozpis zápasů'!$F$3:$F$162,$C108,'Rozpis zápasů'!$E$3:$E$162,"&lt;&gt;N")+COUNTIFS('Rozpis zápasů'!$G$3:$G$162,$C108,'Rozpis zápasů'!$E$3:$E$162,"&lt;&gt;N"))=0,"",SUMIF('Rozpis zápasů'!$F$3:$F$162,$C108,'Rozpis zápasů'!$L$3:$L$219)+SUMIF('Rozpis zápasů'!$G$3:$G$162,$C108,'Rozpis zápasů'!$M$3:$M$219))</f>
        <v/>
      </c>
      <c r="X108" s="1542" t="str">
        <f>IF((COUNTIFS('Rozpis zápasů'!$F$3:$F$162,$C108,'Rozpis zápasů'!$E$3:$E$162,"&lt;&gt;N")+COUNTIFS('Rozpis zápasů'!$G$3:$G$162,$C108,'Rozpis zápasů'!$E$3:$E$162,"&lt;&gt;N"))=0,"",SUMIF('Rozpis zápasů'!$F$3:$F$162,$C108,'Rozpis zápasů'!$M$3:$M$219)+SUMIF('Rozpis zápasů'!$G$3:$G$162,$C108,'Rozpis zápasů'!$L$3:$L$219))</f>
        <v/>
      </c>
      <c r="Y108" s="1540" t="str">
        <f>IF((COUNTIFS('Rozpis zápasů'!$F$3:$F$162,$C108,'Rozpis zápasů'!$E$3:$E$162,"&lt;&gt;N")+COUNTIFS('Rozpis zápasů'!$G$3:$G$162,$C108,'Rozpis zápasů'!$E$3:$E$162,"&lt;&gt;N"))=0,"",SUMIF('Rozpis zápasů'!$F$3:$F$162,$C108,'Rozpis zápasů'!$H$3:$H$219)+SUMIF('Rozpis zápasů'!$G$3:$G$162,$C108,'Rozpis zápasů'!$I$3:$I$219))</f>
        <v/>
      </c>
      <c r="Z108" s="1541" t="str">
        <f>IF((COUNTIFS('Rozpis zápasů'!$F$3:$F$162,$C108,'Rozpis zápasů'!$E$3:$E$162,"&lt;&gt;N")+COUNTIFS('Rozpis zápasů'!$G$3:$G$162,$C108,'Rozpis zápasů'!$E$3:$E$162,"&lt;&gt;N"))=0,"",SUMIF('Rozpis zápasů'!$F$3:$F$162,$C108,'Rozpis zápasů'!$I$3:$I$219)+SUMIF('Rozpis zápasů'!$G$3:$G$162,$C108,'Rozpis zápasů'!$H$3:$H$219))</f>
        <v/>
      </c>
      <c r="AA108" s="1543" t="str">
        <f t="shared" si="34"/>
        <v/>
      </c>
      <c r="AB108" s="1685" t="str">
        <f>VLOOKUP($C108,Tabulka!$B$4:$Z$239,22,0)</f>
        <v/>
      </c>
      <c r="AC108" s="1686" t="str">
        <f t="shared" si="35"/>
        <v/>
      </c>
      <c r="AD108" s="1686" t="str">
        <f t="shared" si="36"/>
        <v/>
      </c>
      <c r="AE108" s="1686" t="str">
        <f t="shared" si="37"/>
        <v/>
      </c>
      <c r="AF108" s="1686" t="str">
        <f t="shared" si="38"/>
        <v/>
      </c>
      <c r="AG108" s="1686" t="str">
        <f t="shared" si="39"/>
        <v/>
      </c>
      <c r="AH108" s="1686" t="str">
        <f t="shared" ca="1" si="40"/>
        <v/>
      </c>
      <c r="AI108" s="1694" t="str">
        <f t="shared" ca="1" si="41"/>
        <v/>
      </c>
      <c r="AJ108" s="1693" t="str">
        <f t="shared" ca="1" si="42"/>
        <v/>
      </c>
      <c r="AK108" s="1690">
        <f t="shared" ca="1" si="43"/>
        <v>62</v>
      </c>
    </row>
    <row r="109" spans="1:37" x14ac:dyDescent="0.25">
      <c r="A109" s="414" t="str">
        <f ca="1">CONCATENATE(S109,"_",COUNTIF(S$4:S109,S109))</f>
        <v>x_39</v>
      </c>
      <c r="B109" s="414" t="str">
        <f ca="1">CONCATENATE(T109,"_",COUNTIF(T$4:T109,T109))</f>
        <v>x_39</v>
      </c>
      <c r="C109" s="1529">
        <v>141</v>
      </c>
      <c r="D109" s="1530"/>
      <c r="E109" s="1531"/>
      <c r="F109" s="1531"/>
      <c r="G109" s="1531" t="str">
        <f t="shared" si="30"/>
        <v/>
      </c>
      <c r="H109" s="1532" t="str">
        <f ca="1">IF((COUNTIFS('Rozpis zápasů'!$F$3:$F$214,$C109,'Rozpis zápasů'!$E$3:$E$214,"&lt;&gt;N")+COUNTIFS('Rozpis zápasů'!$G$3:$G$214,$C109,'Rozpis zápasů'!$E$3:$E$214,"&lt;&gt;N"))=0,"",COUNTIFS('Rozpis zápasů'!$F$3:$F$214,$C109,'Rozpis zápasů'!$E$3:$E$214,"&lt;&gt;N")+COUNTIFS('Rozpis zápasů'!$G$3:$G$214,$C109,'Rozpis zápasů'!$E$3:$E$214,"&lt;&gt;N"))</f>
        <v/>
      </c>
      <c r="I109" s="1532">
        <f ca="1">COUNTIF('Rozpis zápasů'!$F$163:$G$214,$C109)</f>
        <v>0</v>
      </c>
      <c r="J109" s="1532" t="str">
        <f ca="1">IF((COUNTIFS('Rozpis zápasů'!$F$3:$F$214,$C109,'Rozpis zápasů'!$E$3:$E$214,"&lt;&gt;N")+COUNTIFS('Rozpis zápasů'!$G$3:$G$214,$C109,'Rozpis zápasů'!$E$3:$E$214,"&lt;&gt;N"))=0,"",SUMIF('Rozpis zápasů'!$F$3:$F$214,$C109,'Rozpis zápasů'!$L$3:$L$219)+SUMIF('Rozpis zápasů'!$G$3:$G$214,$C109,'Rozpis zápasů'!$M$3:$M$219))</f>
        <v/>
      </c>
      <c r="K109" s="1533" t="str">
        <f ca="1">IF((COUNTIFS('Rozpis zápasů'!$F$3:$F$214,$C109,'Rozpis zápasů'!$E$3:$E$214,"&lt;&gt;N")+COUNTIFS('Rozpis zápasů'!$G$3:$G$214,$C109,'Rozpis zápasů'!$E$3:$E$214,"&lt;&gt;N"))=0,"",SUMIF('Rozpis zápasů'!$F$3:$F$214,$C109,'Rozpis zápasů'!$M$3:$M$219)+SUMIF('Rozpis zápasů'!$G$3:$G$214,$C109,'Rozpis zápasů'!$L$3:$L$219))</f>
        <v/>
      </c>
      <c r="L109" s="1534">
        <f ca="1">SUMIF('Rozpis zápasů'!$F$3:$F$214,$C109,'Rozpis zápasů'!$X$3:$X$214)+SUMIF('Rozpis zápasů'!$G$3:$G$214,$C109,'Rozpis zápasů'!$Y$3:$Y$214)</f>
        <v>0</v>
      </c>
      <c r="M109" s="1535">
        <f ca="1">SUMIF('Rozpis zápasů'!$G$3:$G$214,$C109,'Rozpis zápasů'!$X$3:$X$214)+SUMIF('Rozpis zápasů'!$F$3:$F$214,$C109,'Rozpis zápasů'!$Y$3:$Y$214)</f>
        <v>0</v>
      </c>
      <c r="N109" s="1536">
        <f ca="1">SUMIF('Rozpis zápasů'!$F$3:$F$214,$C109,'Rozpis zápasů'!$Z$3:$Z$214)+SUMIF('Rozpis zápasů'!$G$3:$G$214,$C109,'Rozpis zápasů'!$AA$3:$AA$214)</f>
        <v>0</v>
      </c>
      <c r="O109" s="1533">
        <f ca="1">SUMIF('Rozpis zápasů'!$G$3:$G$214,$C109,'Rozpis zápasů'!$Z$3:$Z$214)+SUMIF('Rozpis zápasů'!$F$3:$F$214,$C109,'Rozpis zápasů'!$AA$3:$AA$214)</f>
        <v>0</v>
      </c>
      <c r="P109" s="1537" t="str">
        <f t="shared" ca="1" si="31"/>
        <v/>
      </c>
      <c r="Q109" s="1537" t="str">
        <f t="shared" ca="1" si="32"/>
        <v/>
      </c>
      <c r="R109" s="1538" t="str">
        <f t="shared" ca="1" si="33"/>
        <v/>
      </c>
      <c r="S109" s="1539" t="str">
        <f t="shared" ca="1" si="44"/>
        <v>x</v>
      </c>
      <c r="T109" s="1535" t="str">
        <f t="shared" ca="1" si="45"/>
        <v>x</v>
      </c>
      <c r="U109" s="1533" t="str">
        <f t="shared" ca="1" si="46"/>
        <v>x</v>
      </c>
      <c r="V109" s="1540" t="str">
        <f>IF((COUNTIFS('Rozpis zápasů'!$F$3:$F$162,$C109,'Rozpis zápasů'!$E$3:$E$162,"&lt;&gt;N")+COUNTIFS('Rozpis zápasů'!$G$3:$G$162,$C109,'Rozpis zápasů'!$E$3:$E$162,"&lt;&gt;N"))=0,"",COUNTIFS('Rozpis zápasů'!$F$3:$F$162,$C109,'Rozpis zápasů'!$E$3:$E$162,"&lt;&gt;N")+COUNTIFS('Rozpis zápasů'!$G$3:$G$162,$C109,'Rozpis zápasů'!$E$3:$E$162,"&lt;&gt;N"))</f>
        <v/>
      </c>
      <c r="W109" s="1541" t="str">
        <f>IF((COUNTIFS('Rozpis zápasů'!$F$3:$F$162,$C109,'Rozpis zápasů'!$E$3:$E$162,"&lt;&gt;N")+COUNTIFS('Rozpis zápasů'!$G$3:$G$162,$C109,'Rozpis zápasů'!$E$3:$E$162,"&lt;&gt;N"))=0,"",SUMIF('Rozpis zápasů'!$F$3:$F$162,$C109,'Rozpis zápasů'!$L$3:$L$219)+SUMIF('Rozpis zápasů'!$G$3:$G$162,$C109,'Rozpis zápasů'!$M$3:$M$219))</f>
        <v/>
      </c>
      <c r="X109" s="1542" t="str">
        <f>IF((COUNTIFS('Rozpis zápasů'!$F$3:$F$162,$C109,'Rozpis zápasů'!$E$3:$E$162,"&lt;&gt;N")+COUNTIFS('Rozpis zápasů'!$G$3:$G$162,$C109,'Rozpis zápasů'!$E$3:$E$162,"&lt;&gt;N"))=0,"",SUMIF('Rozpis zápasů'!$F$3:$F$162,$C109,'Rozpis zápasů'!$M$3:$M$219)+SUMIF('Rozpis zápasů'!$G$3:$G$162,$C109,'Rozpis zápasů'!$L$3:$L$219))</f>
        <v/>
      </c>
      <c r="Y109" s="1540" t="str">
        <f>IF((COUNTIFS('Rozpis zápasů'!$F$3:$F$162,$C109,'Rozpis zápasů'!$E$3:$E$162,"&lt;&gt;N")+COUNTIFS('Rozpis zápasů'!$G$3:$G$162,$C109,'Rozpis zápasů'!$E$3:$E$162,"&lt;&gt;N"))=0,"",SUMIF('Rozpis zápasů'!$F$3:$F$162,$C109,'Rozpis zápasů'!$H$3:$H$219)+SUMIF('Rozpis zápasů'!$G$3:$G$162,$C109,'Rozpis zápasů'!$I$3:$I$219))</f>
        <v/>
      </c>
      <c r="Z109" s="1541" t="str">
        <f>IF((COUNTIFS('Rozpis zápasů'!$F$3:$F$162,$C109,'Rozpis zápasů'!$E$3:$E$162,"&lt;&gt;N")+COUNTIFS('Rozpis zápasů'!$G$3:$G$162,$C109,'Rozpis zápasů'!$E$3:$E$162,"&lt;&gt;N"))=0,"",SUMIF('Rozpis zápasů'!$F$3:$F$162,$C109,'Rozpis zápasů'!$I$3:$I$219)+SUMIF('Rozpis zápasů'!$G$3:$G$162,$C109,'Rozpis zápasů'!$H$3:$H$219))</f>
        <v/>
      </c>
      <c r="AA109" s="1543" t="str">
        <f t="shared" si="34"/>
        <v/>
      </c>
      <c r="AB109" s="1685" t="str">
        <f>VLOOKUP($C109,Tabulka!$B$4:$Z$239,22,0)</f>
        <v/>
      </c>
      <c r="AC109" s="1686" t="str">
        <f t="shared" si="35"/>
        <v/>
      </c>
      <c r="AD109" s="1686" t="str">
        <f t="shared" si="36"/>
        <v/>
      </c>
      <c r="AE109" s="1686" t="str">
        <f t="shared" si="37"/>
        <v/>
      </c>
      <c r="AF109" s="1686" t="str">
        <f t="shared" si="38"/>
        <v/>
      </c>
      <c r="AG109" s="1686" t="str">
        <f t="shared" si="39"/>
        <v/>
      </c>
      <c r="AH109" s="1686" t="str">
        <f t="shared" ca="1" si="40"/>
        <v/>
      </c>
      <c r="AI109" s="1694" t="str">
        <f t="shared" ca="1" si="41"/>
        <v/>
      </c>
      <c r="AJ109" s="1693" t="str">
        <f t="shared" ca="1" si="42"/>
        <v/>
      </c>
      <c r="AK109" s="1690">
        <f t="shared" ca="1" si="43"/>
        <v>62</v>
      </c>
    </row>
    <row r="110" spans="1:37" x14ac:dyDescent="0.25">
      <c r="A110" s="414" t="str">
        <f ca="1">CONCATENATE(S110,"_",COUNTIF(S$4:S110,S110))</f>
        <v>x_40</v>
      </c>
      <c r="B110" s="414" t="str">
        <f ca="1">CONCATENATE(T110,"_",COUNTIF(T$4:T110,T110))</f>
        <v>x_40</v>
      </c>
      <c r="C110" s="1529">
        <v>142</v>
      </c>
      <c r="D110" s="1530"/>
      <c r="E110" s="1531"/>
      <c r="F110" s="1531"/>
      <c r="G110" s="1531" t="str">
        <f t="shared" si="30"/>
        <v/>
      </c>
      <c r="H110" s="1532" t="str">
        <f ca="1">IF((COUNTIFS('Rozpis zápasů'!$F$3:$F$214,$C110,'Rozpis zápasů'!$E$3:$E$214,"&lt;&gt;N")+COUNTIFS('Rozpis zápasů'!$G$3:$G$214,$C110,'Rozpis zápasů'!$E$3:$E$214,"&lt;&gt;N"))=0,"",COUNTIFS('Rozpis zápasů'!$F$3:$F$214,$C110,'Rozpis zápasů'!$E$3:$E$214,"&lt;&gt;N")+COUNTIFS('Rozpis zápasů'!$G$3:$G$214,$C110,'Rozpis zápasů'!$E$3:$E$214,"&lt;&gt;N"))</f>
        <v/>
      </c>
      <c r="I110" s="1532">
        <f ca="1">COUNTIF('Rozpis zápasů'!$F$163:$G$214,$C110)</f>
        <v>0</v>
      </c>
      <c r="J110" s="1532" t="str">
        <f ca="1">IF((COUNTIFS('Rozpis zápasů'!$F$3:$F$214,$C110,'Rozpis zápasů'!$E$3:$E$214,"&lt;&gt;N")+COUNTIFS('Rozpis zápasů'!$G$3:$G$214,$C110,'Rozpis zápasů'!$E$3:$E$214,"&lt;&gt;N"))=0,"",SUMIF('Rozpis zápasů'!$F$3:$F$214,$C110,'Rozpis zápasů'!$L$3:$L$219)+SUMIF('Rozpis zápasů'!$G$3:$G$214,$C110,'Rozpis zápasů'!$M$3:$M$219))</f>
        <v/>
      </c>
      <c r="K110" s="1533" t="str">
        <f ca="1">IF((COUNTIFS('Rozpis zápasů'!$F$3:$F$214,$C110,'Rozpis zápasů'!$E$3:$E$214,"&lt;&gt;N")+COUNTIFS('Rozpis zápasů'!$G$3:$G$214,$C110,'Rozpis zápasů'!$E$3:$E$214,"&lt;&gt;N"))=0,"",SUMIF('Rozpis zápasů'!$F$3:$F$214,$C110,'Rozpis zápasů'!$M$3:$M$219)+SUMIF('Rozpis zápasů'!$G$3:$G$214,$C110,'Rozpis zápasů'!$L$3:$L$219))</f>
        <v/>
      </c>
      <c r="L110" s="1534">
        <f ca="1">SUMIF('Rozpis zápasů'!$F$3:$F$214,$C110,'Rozpis zápasů'!$X$3:$X$214)+SUMIF('Rozpis zápasů'!$G$3:$G$214,$C110,'Rozpis zápasů'!$Y$3:$Y$214)</f>
        <v>0</v>
      </c>
      <c r="M110" s="1535">
        <f ca="1">SUMIF('Rozpis zápasů'!$G$3:$G$214,$C110,'Rozpis zápasů'!$X$3:$X$214)+SUMIF('Rozpis zápasů'!$F$3:$F$214,$C110,'Rozpis zápasů'!$Y$3:$Y$214)</f>
        <v>0</v>
      </c>
      <c r="N110" s="1536">
        <f ca="1">SUMIF('Rozpis zápasů'!$F$3:$F$214,$C110,'Rozpis zápasů'!$Z$3:$Z$214)+SUMIF('Rozpis zápasů'!$G$3:$G$214,$C110,'Rozpis zápasů'!$AA$3:$AA$214)</f>
        <v>0</v>
      </c>
      <c r="O110" s="1533">
        <f ca="1">SUMIF('Rozpis zápasů'!$G$3:$G$214,$C110,'Rozpis zápasů'!$Z$3:$Z$214)+SUMIF('Rozpis zápasů'!$F$3:$F$214,$C110,'Rozpis zápasů'!$AA$3:$AA$214)</f>
        <v>0</v>
      </c>
      <c r="P110" s="1537" t="str">
        <f t="shared" ca="1" si="31"/>
        <v/>
      </c>
      <c r="Q110" s="1537" t="str">
        <f t="shared" ca="1" si="32"/>
        <v/>
      </c>
      <c r="R110" s="1538" t="str">
        <f t="shared" ca="1" si="33"/>
        <v/>
      </c>
      <c r="S110" s="1539" t="str">
        <f t="shared" ca="1" si="44"/>
        <v>x</v>
      </c>
      <c r="T110" s="1535" t="str">
        <f t="shared" ca="1" si="45"/>
        <v>x</v>
      </c>
      <c r="U110" s="1533" t="str">
        <f t="shared" ca="1" si="46"/>
        <v>x</v>
      </c>
      <c r="V110" s="1540" t="str">
        <f>IF((COUNTIFS('Rozpis zápasů'!$F$3:$F$162,$C110,'Rozpis zápasů'!$E$3:$E$162,"&lt;&gt;N")+COUNTIFS('Rozpis zápasů'!$G$3:$G$162,$C110,'Rozpis zápasů'!$E$3:$E$162,"&lt;&gt;N"))=0,"",COUNTIFS('Rozpis zápasů'!$F$3:$F$162,$C110,'Rozpis zápasů'!$E$3:$E$162,"&lt;&gt;N")+COUNTIFS('Rozpis zápasů'!$G$3:$G$162,$C110,'Rozpis zápasů'!$E$3:$E$162,"&lt;&gt;N"))</f>
        <v/>
      </c>
      <c r="W110" s="1541" t="str">
        <f>IF((COUNTIFS('Rozpis zápasů'!$F$3:$F$162,$C110,'Rozpis zápasů'!$E$3:$E$162,"&lt;&gt;N")+COUNTIFS('Rozpis zápasů'!$G$3:$G$162,$C110,'Rozpis zápasů'!$E$3:$E$162,"&lt;&gt;N"))=0,"",SUMIF('Rozpis zápasů'!$F$3:$F$162,$C110,'Rozpis zápasů'!$L$3:$L$219)+SUMIF('Rozpis zápasů'!$G$3:$G$162,$C110,'Rozpis zápasů'!$M$3:$M$219))</f>
        <v/>
      </c>
      <c r="X110" s="1542" t="str">
        <f>IF((COUNTIFS('Rozpis zápasů'!$F$3:$F$162,$C110,'Rozpis zápasů'!$E$3:$E$162,"&lt;&gt;N")+COUNTIFS('Rozpis zápasů'!$G$3:$G$162,$C110,'Rozpis zápasů'!$E$3:$E$162,"&lt;&gt;N"))=0,"",SUMIF('Rozpis zápasů'!$F$3:$F$162,$C110,'Rozpis zápasů'!$M$3:$M$219)+SUMIF('Rozpis zápasů'!$G$3:$G$162,$C110,'Rozpis zápasů'!$L$3:$L$219))</f>
        <v/>
      </c>
      <c r="Y110" s="1540" t="str">
        <f>IF((COUNTIFS('Rozpis zápasů'!$F$3:$F$162,$C110,'Rozpis zápasů'!$E$3:$E$162,"&lt;&gt;N")+COUNTIFS('Rozpis zápasů'!$G$3:$G$162,$C110,'Rozpis zápasů'!$E$3:$E$162,"&lt;&gt;N"))=0,"",SUMIF('Rozpis zápasů'!$F$3:$F$162,$C110,'Rozpis zápasů'!$H$3:$H$219)+SUMIF('Rozpis zápasů'!$G$3:$G$162,$C110,'Rozpis zápasů'!$I$3:$I$219))</f>
        <v/>
      </c>
      <c r="Z110" s="1541" t="str">
        <f>IF((COUNTIFS('Rozpis zápasů'!$F$3:$F$162,$C110,'Rozpis zápasů'!$E$3:$E$162,"&lt;&gt;N")+COUNTIFS('Rozpis zápasů'!$G$3:$G$162,$C110,'Rozpis zápasů'!$E$3:$E$162,"&lt;&gt;N"))=0,"",SUMIF('Rozpis zápasů'!$F$3:$F$162,$C110,'Rozpis zápasů'!$I$3:$I$219)+SUMIF('Rozpis zápasů'!$G$3:$G$162,$C110,'Rozpis zápasů'!$H$3:$H$219))</f>
        <v/>
      </c>
      <c r="AA110" s="1543" t="str">
        <f t="shared" si="34"/>
        <v/>
      </c>
      <c r="AB110" s="1685" t="str">
        <f>VLOOKUP($C110,Tabulka!$B$4:$Z$239,22,0)</f>
        <v/>
      </c>
      <c r="AC110" s="1686" t="str">
        <f t="shared" si="35"/>
        <v/>
      </c>
      <c r="AD110" s="1686" t="str">
        <f t="shared" si="36"/>
        <v/>
      </c>
      <c r="AE110" s="1686" t="str">
        <f t="shared" si="37"/>
        <v/>
      </c>
      <c r="AF110" s="1686" t="str">
        <f t="shared" si="38"/>
        <v/>
      </c>
      <c r="AG110" s="1686" t="str">
        <f t="shared" si="39"/>
        <v/>
      </c>
      <c r="AH110" s="1686" t="str">
        <f t="shared" ca="1" si="40"/>
        <v/>
      </c>
      <c r="AI110" s="1694" t="str">
        <f t="shared" ca="1" si="41"/>
        <v/>
      </c>
      <c r="AJ110" s="1693" t="str">
        <f t="shared" ca="1" si="42"/>
        <v/>
      </c>
      <c r="AK110" s="1690">
        <f t="shared" ca="1" si="43"/>
        <v>62</v>
      </c>
    </row>
    <row r="111" spans="1:37" x14ac:dyDescent="0.25">
      <c r="A111" s="414" t="str">
        <f ca="1">CONCATENATE(S111,"_",COUNTIF(S$4:S111,S111))</f>
        <v>x_41</v>
      </c>
      <c r="B111" s="414" t="str">
        <f ca="1">CONCATENATE(T111,"_",COUNTIF(T$4:T111,T111))</f>
        <v>x_41</v>
      </c>
      <c r="C111" s="1529">
        <v>143</v>
      </c>
      <c r="D111" s="1530"/>
      <c r="E111" s="1531"/>
      <c r="F111" s="1531"/>
      <c r="G111" s="1531" t="str">
        <f t="shared" si="30"/>
        <v/>
      </c>
      <c r="H111" s="1532" t="str">
        <f ca="1">IF((COUNTIFS('Rozpis zápasů'!$F$3:$F$214,$C111,'Rozpis zápasů'!$E$3:$E$214,"&lt;&gt;N")+COUNTIFS('Rozpis zápasů'!$G$3:$G$214,$C111,'Rozpis zápasů'!$E$3:$E$214,"&lt;&gt;N"))=0,"",COUNTIFS('Rozpis zápasů'!$F$3:$F$214,$C111,'Rozpis zápasů'!$E$3:$E$214,"&lt;&gt;N")+COUNTIFS('Rozpis zápasů'!$G$3:$G$214,$C111,'Rozpis zápasů'!$E$3:$E$214,"&lt;&gt;N"))</f>
        <v/>
      </c>
      <c r="I111" s="1532">
        <f ca="1">COUNTIF('Rozpis zápasů'!$F$163:$G$214,$C111)</f>
        <v>0</v>
      </c>
      <c r="J111" s="1532" t="str">
        <f ca="1">IF((COUNTIFS('Rozpis zápasů'!$F$3:$F$214,$C111,'Rozpis zápasů'!$E$3:$E$214,"&lt;&gt;N")+COUNTIFS('Rozpis zápasů'!$G$3:$G$214,$C111,'Rozpis zápasů'!$E$3:$E$214,"&lt;&gt;N"))=0,"",SUMIF('Rozpis zápasů'!$F$3:$F$214,$C111,'Rozpis zápasů'!$L$3:$L$219)+SUMIF('Rozpis zápasů'!$G$3:$G$214,$C111,'Rozpis zápasů'!$M$3:$M$219))</f>
        <v/>
      </c>
      <c r="K111" s="1533" t="str">
        <f ca="1">IF((COUNTIFS('Rozpis zápasů'!$F$3:$F$214,$C111,'Rozpis zápasů'!$E$3:$E$214,"&lt;&gt;N")+COUNTIFS('Rozpis zápasů'!$G$3:$G$214,$C111,'Rozpis zápasů'!$E$3:$E$214,"&lt;&gt;N"))=0,"",SUMIF('Rozpis zápasů'!$F$3:$F$214,$C111,'Rozpis zápasů'!$M$3:$M$219)+SUMIF('Rozpis zápasů'!$G$3:$G$214,$C111,'Rozpis zápasů'!$L$3:$L$219))</f>
        <v/>
      </c>
      <c r="L111" s="1534">
        <f ca="1">SUMIF('Rozpis zápasů'!$F$3:$F$214,$C111,'Rozpis zápasů'!$X$3:$X$214)+SUMIF('Rozpis zápasů'!$G$3:$G$214,$C111,'Rozpis zápasů'!$Y$3:$Y$214)</f>
        <v>0</v>
      </c>
      <c r="M111" s="1535">
        <f ca="1">SUMIF('Rozpis zápasů'!$G$3:$G$214,$C111,'Rozpis zápasů'!$X$3:$X$214)+SUMIF('Rozpis zápasů'!$F$3:$F$214,$C111,'Rozpis zápasů'!$Y$3:$Y$214)</f>
        <v>0</v>
      </c>
      <c r="N111" s="1536">
        <f ca="1">SUMIF('Rozpis zápasů'!$F$3:$F$214,$C111,'Rozpis zápasů'!$Z$3:$Z$214)+SUMIF('Rozpis zápasů'!$G$3:$G$214,$C111,'Rozpis zápasů'!$AA$3:$AA$214)</f>
        <v>0</v>
      </c>
      <c r="O111" s="1533">
        <f ca="1">SUMIF('Rozpis zápasů'!$G$3:$G$214,$C111,'Rozpis zápasů'!$Z$3:$Z$214)+SUMIF('Rozpis zápasů'!$F$3:$F$214,$C111,'Rozpis zápasů'!$AA$3:$AA$214)</f>
        <v>0</v>
      </c>
      <c r="P111" s="1537" t="str">
        <f t="shared" ca="1" si="31"/>
        <v/>
      </c>
      <c r="Q111" s="1537" t="str">
        <f t="shared" ca="1" si="32"/>
        <v/>
      </c>
      <c r="R111" s="1538" t="str">
        <f t="shared" ca="1" si="33"/>
        <v/>
      </c>
      <c r="S111" s="1539" t="str">
        <f t="shared" ca="1" si="44"/>
        <v>x</v>
      </c>
      <c r="T111" s="1535" t="str">
        <f t="shared" ca="1" si="45"/>
        <v>x</v>
      </c>
      <c r="U111" s="1533" t="str">
        <f t="shared" ca="1" si="46"/>
        <v>x</v>
      </c>
      <c r="V111" s="1540" t="str">
        <f>IF((COUNTIFS('Rozpis zápasů'!$F$3:$F$162,$C111,'Rozpis zápasů'!$E$3:$E$162,"&lt;&gt;N")+COUNTIFS('Rozpis zápasů'!$G$3:$G$162,$C111,'Rozpis zápasů'!$E$3:$E$162,"&lt;&gt;N"))=0,"",COUNTIFS('Rozpis zápasů'!$F$3:$F$162,$C111,'Rozpis zápasů'!$E$3:$E$162,"&lt;&gt;N")+COUNTIFS('Rozpis zápasů'!$G$3:$G$162,$C111,'Rozpis zápasů'!$E$3:$E$162,"&lt;&gt;N"))</f>
        <v/>
      </c>
      <c r="W111" s="1541" t="str">
        <f>IF((COUNTIFS('Rozpis zápasů'!$F$3:$F$162,$C111,'Rozpis zápasů'!$E$3:$E$162,"&lt;&gt;N")+COUNTIFS('Rozpis zápasů'!$G$3:$G$162,$C111,'Rozpis zápasů'!$E$3:$E$162,"&lt;&gt;N"))=0,"",SUMIF('Rozpis zápasů'!$F$3:$F$162,$C111,'Rozpis zápasů'!$L$3:$L$219)+SUMIF('Rozpis zápasů'!$G$3:$G$162,$C111,'Rozpis zápasů'!$M$3:$M$219))</f>
        <v/>
      </c>
      <c r="X111" s="1542" t="str">
        <f>IF((COUNTIFS('Rozpis zápasů'!$F$3:$F$162,$C111,'Rozpis zápasů'!$E$3:$E$162,"&lt;&gt;N")+COUNTIFS('Rozpis zápasů'!$G$3:$G$162,$C111,'Rozpis zápasů'!$E$3:$E$162,"&lt;&gt;N"))=0,"",SUMIF('Rozpis zápasů'!$F$3:$F$162,$C111,'Rozpis zápasů'!$M$3:$M$219)+SUMIF('Rozpis zápasů'!$G$3:$G$162,$C111,'Rozpis zápasů'!$L$3:$L$219))</f>
        <v/>
      </c>
      <c r="Y111" s="1540" t="str">
        <f>IF((COUNTIFS('Rozpis zápasů'!$F$3:$F$162,$C111,'Rozpis zápasů'!$E$3:$E$162,"&lt;&gt;N")+COUNTIFS('Rozpis zápasů'!$G$3:$G$162,$C111,'Rozpis zápasů'!$E$3:$E$162,"&lt;&gt;N"))=0,"",SUMIF('Rozpis zápasů'!$F$3:$F$162,$C111,'Rozpis zápasů'!$H$3:$H$219)+SUMIF('Rozpis zápasů'!$G$3:$G$162,$C111,'Rozpis zápasů'!$I$3:$I$219))</f>
        <v/>
      </c>
      <c r="Z111" s="1541" t="str">
        <f>IF((COUNTIFS('Rozpis zápasů'!$F$3:$F$162,$C111,'Rozpis zápasů'!$E$3:$E$162,"&lt;&gt;N")+COUNTIFS('Rozpis zápasů'!$G$3:$G$162,$C111,'Rozpis zápasů'!$E$3:$E$162,"&lt;&gt;N"))=0,"",SUMIF('Rozpis zápasů'!$F$3:$F$162,$C111,'Rozpis zápasů'!$I$3:$I$219)+SUMIF('Rozpis zápasů'!$G$3:$G$162,$C111,'Rozpis zápasů'!$H$3:$H$219))</f>
        <v/>
      </c>
      <c r="AA111" s="1543" t="str">
        <f t="shared" si="34"/>
        <v/>
      </c>
      <c r="AB111" s="1685" t="str">
        <f>VLOOKUP($C111,Tabulka!$B$4:$Z$239,22,0)</f>
        <v/>
      </c>
      <c r="AC111" s="1686" t="str">
        <f t="shared" si="35"/>
        <v/>
      </c>
      <c r="AD111" s="1686" t="str">
        <f t="shared" si="36"/>
        <v/>
      </c>
      <c r="AE111" s="1686" t="str">
        <f t="shared" si="37"/>
        <v/>
      </c>
      <c r="AF111" s="1686" t="str">
        <f t="shared" si="38"/>
        <v/>
      </c>
      <c r="AG111" s="1686" t="str">
        <f t="shared" si="39"/>
        <v/>
      </c>
      <c r="AH111" s="1686" t="str">
        <f t="shared" ca="1" si="40"/>
        <v/>
      </c>
      <c r="AI111" s="1694" t="str">
        <f t="shared" ca="1" si="41"/>
        <v/>
      </c>
      <c r="AJ111" s="1693" t="str">
        <f t="shared" ca="1" si="42"/>
        <v/>
      </c>
      <c r="AK111" s="1690">
        <f t="shared" ca="1" si="43"/>
        <v>62</v>
      </c>
    </row>
    <row r="112" spans="1:37" x14ac:dyDescent="0.25">
      <c r="A112" s="414" t="str">
        <f ca="1">CONCATENATE(S112,"_",COUNTIF(S$4:S112,S112))</f>
        <v>x_42</v>
      </c>
      <c r="B112" s="414" t="str">
        <f ca="1">CONCATENATE(T112,"_",COUNTIF(T$4:T112,T112))</f>
        <v>x_42</v>
      </c>
      <c r="C112" s="1529">
        <v>144</v>
      </c>
      <c r="D112" s="1530"/>
      <c r="E112" s="1531"/>
      <c r="F112" s="1531"/>
      <c r="G112" s="1531" t="str">
        <f t="shared" si="30"/>
        <v/>
      </c>
      <c r="H112" s="1532" t="str">
        <f ca="1">IF((COUNTIFS('Rozpis zápasů'!$F$3:$F$214,$C112,'Rozpis zápasů'!$E$3:$E$214,"&lt;&gt;N")+COUNTIFS('Rozpis zápasů'!$G$3:$G$214,$C112,'Rozpis zápasů'!$E$3:$E$214,"&lt;&gt;N"))=0,"",COUNTIFS('Rozpis zápasů'!$F$3:$F$214,$C112,'Rozpis zápasů'!$E$3:$E$214,"&lt;&gt;N")+COUNTIFS('Rozpis zápasů'!$G$3:$G$214,$C112,'Rozpis zápasů'!$E$3:$E$214,"&lt;&gt;N"))</f>
        <v/>
      </c>
      <c r="I112" s="1532">
        <f ca="1">COUNTIF('Rozpis zápasů'!$F$163:$G$214,$C112)</f>
        <v>0</v>
      </c>
      <c r="J112" s="1532" t="str">
        <f ca="1">IF((COUNTIFS('Rozpis zápasů'!$F$3:$F$214,$C112,'Rozpis zápasů'!$E$3:$E$214,"&lt;&gt;N")+COUNTIFS('Rozpis zápasů'!$G$3:$G$214,$C112,'Rozpis zápasů'!$E$3:$E$214,"&lt;&gt;N"))=0,"",SUMIF('Rozpis zápasů'!$F$3:$F$214,$C112,'Rozpis zápasů'!$L$3:$L$219)+SUMIF('Rozpis zápasů'!$G$3:$G$214,$C112,'Rozpis zápasů'!$M$3:$M$219))</f>
        <v/>
      </c>
      <c r="K112" s="1533" t="str">
        <f ca="1">IF((COUNTIFS('Rozpis zápasů'!$F$3:$F$214,$C112,'Rozpis zápasů'!$E$3:$E$214,"&lt;&gt;N")+COUNTIFS('Rozpis zápasů'!$G$3:$G$214,$C112,'Rozpis zápasů'!$E$3:$E$214,"&lt;&gt;N"))=0,"",SUMIF('Rozpis zápasů'!$F$3:$F$214,$C112,'Rozpis zápasů'!$M$3:$M$219)+SUMIF('Rozpis zápasů'!$G$3:$G$214,$C112,'Rozpis zápasů'!$L$3:$L$219))</f>
        <v/>
      </c>
      <c r="L112" s="1534">
        <f ca="1">SUMIF('Rozpis zápasů'!$F$3:$F$214,$C112,'Rozpis zápasů'!$X$3:$X$214)+SUMIF('Rozpis zápasů'!$G$3:$G$214,$C112,'Rozpis zápasů'!$Y$3:$Y$214)</f>
        <v>0</v>
      </c>
      <c r="M112" s="1535">
        <f ca="1">SUMIF('Rozpis zápasů'!$G$3:$G$214,$C112,'Rozpis zápasů'!$X$3:$X$214)+SUMIF('Rozpis zápasů'!$F$3:$F$214,$C112,'Rozpis zápasů'!$Y$3:$Y$214)</f>
        <v>0</v>
      </c>
      <c r="N112" s="1536">
        <f ca="1">SUMIF('Rozpis zápasů'!$F$3:$F$214,$C112,'Rozpis zápasů'!$Z$3:$Z$214)+SUMIF('Rozpis zápasů'!$G$3:$G$214,$C112,'Rozpis zápasů'!$AA$3:$AA$214)</f>
        <v>0</v>
      </c>
      <c r="O112" s="1533">
        <f ca="1">SUMIF('Rozpis zápasů'!$G$3:$G$214,$C112,'Rozpis zápasů'!$Z$3:$Z$214)+SUMIF('Rozpis zápasů'!$F$3:$F$214,$C112,'Rozpis zápasů'!$AA$3:$AA$214)</f>
        <v>0</v>
      </c>
      <c r="P112" s="1537" t="str">
        <f t="shared" ca="1" si="31"/>
        <v/>
      </c>
      <c r="Q112" s="1537" t="str">
        <f t="shared" ca="1" si="32"/>
        <v/>
      </c>
      <c r="R112" s="1538" t="str">
        <f t="shared" ca="1" si="33"/>
        <v/>
      </c>
      <c r="S112" s="1539" t="str">
        <f t="shared" ca="1" si="44"/>
        <v>x</v>
      </c>
      <c r="T112" s="1535" t="str">
        <f t="shared" ca="1" si="45"/>
        <v>x</v>
      </c>
      <c r="U112" s="1533" t="str">
        <f t="shared" ca="1" si="46"/>
        <v>x</v>
      </c>
      <c r="V112" s="1540" t="str">
        <f>IF((COUNTIFS('Rozpis zápasů'!$F$3:$F$162,$C112,'Rozpis zápasů'!$E$3:$E$162,"&lt;&gt;N")+COUNTIFS('Rozpis zápasů'!$G$3:$G$162,$C112,'Rozpis zápasů'!$E$3:$E$162,"&lt;&gt;N"))=0,"",COUNTIFS('Rozpis zápasů'!$F$3:$F$162,$C112,'Rozpis zápasů'!$E$3:$E$162,"&lt;&gt;N")+COUNTIFS('Rozpis zápasů'!$G$3:$G$162,$C112,'Rozpis zápasů'!$E$3:$E$162,"&lt;&gt;N"))</f>
        <v/>
      </c>
      <c r="W112" s="1541" t="str">
        <f>IF((COUNTIFS('Rozpis zápasů'!$F$3:$F$162,$C112,'Rozpis zápasů'!$E$3:$E$162,"&lt;&gt;N")+COUNTIFS('Rozpis zápasů'!$G$3:$G$162,$C112,'Rozpis zápasů'!$E$3:$E$162,"&lt;&gt;N"))=0,"",SUMIF('Rozpis zápasů'!$F$3:$F$162,$C112,'Rozpis zápasů'!$L$3:$L$219)+SUMIF('Rozpis zápasů'!$G$3:$G$162,$C112,'Rozpis zápasů'!$M$3:$M$219))</f>
        <v/>
      </c>
      <c r="X112" s="1542" t="str">
        <f>IF((COUNTIFS('Rozpis zápasů'!$F$3:$F$162,$C112,'Rozpis zápasů'!$E$3:$E$162,"&lt;&gt;N")+COUNTIFS('Rozpis zápasů'!$G$3:$G$162,$C112,'Rozpis zápasů'!$E$3:$E$162,"&lt;&gt;N"))=0,"",SUMIF('Rozpis zápasů'!$F$3:$F$162,$C112,'Rozpis zápasů'!$M$3:$M$219)+SUMIF('Rozpis zápasů'!$G$3:$G$162,$C112,'Rozpis zápasů'!$L$3:$L$219))</f>
        <v/>
      </c>
      <c r="Y112" s="1540" t="str">
        <f>IF((COUNTIFS('Rozpis zápasů'!$F$3:$F$162,$C112,'Rozpis zápasů'!$E$3:$E$162,"&lt;&gt;N")+COUNTIFS('Rozpis zápasů'!$G$3:$G$162,$C112,'Rozpis zápasů'!$E$3:$E$162,"&lt;&gt;N"))=0,"",SUMIF('Rozpis zápasů'!$F$3:$F$162,$C112,'Rozpis zápasů'!$H$3:$H$219)+SUMIF('Rozpis zápasů'!$G$3:$G$162,$C112,'Rozpis zápasů'!$I$3:$I$219))</f>
        <v/>
      </c>
      <c r="Z112" s="1541" t="str">
        <f>IF((COUNTIFS('Rozpis zápasů'!$F$3:$F$162,$C112,'Rozpis zápasů'!$E$3:$E$162,"&lt;&gt;N")+COUNTIFS('Rozpis zápasů'!$G$3:$G$162,$C112,'Rozpis zápasů'!$E$3:$E$162,"&lt;&gt;N"))=0,"",SUMIF('Rozpis zápasů'!$F$3:$F$162,$C112,'Rozpis zápasů'!$I$3:$I$219)+SUMIF('Rozpis zápasů'!$G$3:$G$162,$C112,'Rozpis zápasů'!$H$3:$H$219))</f>
        <v/>
      </c>
      <c r="AA112" s="1543" t="str">
        <f t="shared" si="34"/>
        <v/>
      </c>
      <c r="AB112" s="1685" t="str">
        <f>VLOOKUP($C112,Tabulka!$B$4:$Z$239,22,0)</f>
        <v/>
      </c>
      <c r="AC112" s="1686" t="str">
        <f t="shared" si="35"/>
        <v/>
      </c>
      <c r="AD112" s="1686" t="str">
        <f t="shared" si="36"/>
        <v/>
      </c>
      <c r="AE112" s="1686" t="str">
        <f t="shared" si="37"/>
        <v/>
      </c>
      <c r="AF112" s="1686" t="str">
        <f t="shared" si="38"/>
        <v/>
      </c>
      <c r="AG112" s="1686" t="str">
        <f t="shared" si="39"/>
        <v/>
      </c>
      <c r="AH112" s="1686" t="str">
        <f t="shared" ca="1" si="40"/>
        <v/>
      </c>
      <c r="AI112" s="1694" t="str">
        <f t="shared" ca="1" si="41"/>
        <v/>
      </c>
      <c r="AJ112" s="1693" t="str">
        <f t="shared" ca="1" si="42"/>
        <v/>
      </c>
      <c r="AK112" s="1690">
        <f t="shared" ca="1" si="43"/>
        <v>62</v>
      </c>
    </row>
    <row r="113" spans="1:37" x14ac:dyDescent="0.25">
      <c r="A113" s="414" t="str">
        <f ca="1">CONCATENATE(S113,"_",COUNTIF(S$4:S113,S113))</f>
        <v>x_43</v>
      </c>
      <c r="B113" s="414" t="str">
        <f ca="1">CONCATENATE(T113,"_",COUNTIF(T$4:T113,T113))</f>
        <v>x_43</v>
      </c>
      <c r="C113" s="1529">
        <v>145</v>
      </c>
      <c r="D113" s="1530"/>
      <c r="E113" s="1531"/>
      <c r="F113" s="1531"/>
      <c r="G113" s="1531" t="str">
        <f t="shared" si="30"/>
        <v/>
      </c>
      <c r="H113" s="1532" t="str">
        <f ca="1">IF((COUNTIFS('Rozpis zápasů'!$F$3:$F$214,$C113,'Rozpis zápasů'!$E$3:$E$214,"&lt;&gt;N")+COUNTIFS('Rozpis zápasů'!$G$3:$G$214,$C113,'Rozpis zápasů'!$E$3:$E$214,"&lt;&gt;N"))=0,"",COUNTIFS('Rozpis zápasů'!$F$3:$F$214,$C113,'Rozpis zápasů'!$E$3:$E$214,"&lt;&gt;N")+COUNTIFS('Rozpis zápasů'!$G$3:$G$214,$C113,'Rozpis zápasů'!$E$3:$E$214,"&lt;&gt;N"))</f>
        <v/>
      </c>
      <c r="I113" s="1532">
        <f ca="1">COUNTIF('Rozpis zápasů'!$F$163:$G$214,$C113)</f>
        <v>0</v>
      </c>
      <c r="J113" s="1532" t="str">
        <f ca="1">IF((COUNTIFS('Rozpis zápasů'!$F$3:$F$214,$C113,'Rozpis zápasů'!$E$3:$E$214,"&lt;&gt;N")+COUNTIFS('Rozpis zápasů'!$G$3:$G$214,$C113,'Rozpis zápasů'!$E$3:$E$214,"&lt;&gt;N"))=0,"",SUMIF('Rozpis zápasů'!$F$3:$F$214,$C113,'Rozpis zápasů'!$L$3:$L$219)+SUMIF('Rozpis zápasů'!$G$3:$G$214,$C113,'Rozpis zápasů'!$M$3:$M$219))</f>
        <v/>
      </c>
      <c r="K113" s="1533" t="str">
        <f ca="1">IF((COUNTIFS('Rozpis zápasů'!$F$3:$F$214,$C113,'Rozpis zápasů'!$E$3:$E$214,"&lt;&gt;N")+COUNTIFS('Rozpis zápasů'!$G$3:$G$214,$C113,'Rozpis zápasů'!$E$3:$E$214,"&lt;&gt;N"))=0,"",SUMIF('Rozpis zápasů'!$F$3:$F$214,$C113,'Rozpis zápasů'!$M$3:$M$219)+SUMIF('Rozpis zápasů'!$G$3:$G$214,$C113,'Rozpis zápasů'!$L$3:$L$219))</f>
        <v/>
      </c>
      <c r="L113" s="1534">
        <f ca="1">SUMIF('Rozpis zápasů'!$F$3:$F$214,$C113,'Rozpis zápasů'!$X$3:$X$214)+SUMIF('Rozpis zápasů'!$G$3:$G$214,$C113,'Rozpis zápasů'!$Y$3:$Y$214)</f>
        <v>0</v>
      </c>
      <c r="M113" s="1535">
        <f ca="1">SUMIF('Rozpis zápasů'!$G$3:$G$214,$C113,'Rozpis zápasů'!$X$3:$X$214)+SUMIF('Rozpis zápasů'!$F$3:$F$214,$C113,'Rozpis zápasů'!$Y$3:$Y$214)</f>
        <v>0</v>
      </c>
      <c r="N113" s="1536">
        <f ca="1">SUMIF('Rozpis zápasů'!$F$3:$F$214,$C113,'Rozpis zápasů'!$Z$3:$Z$214)+SUMIF('Rozpis zápasů'!$G$3:$G$214,$C113,'Rozpis zápasů'!$AA$3:$AA$214)</f>
        <v>0</v>
      </c>
      <c r="O113" s="1533">
        <f ca="1">SUMIF('Rozpis zápasů'!$G$3:$G$214,$C113,'Rozpis zápasů'!$Z$3:$Z$214)+SUMIF('Rozpis zápasů'!$F$3:$F$214,$C113,'Rozpis zápasů'!$AA$3:$AA$214)</f>
        <v>0</v>
      </c>
      <c r="P113" s="1537" t="str">
        <f t="shared" ca="1" si="31"/>
        <v/>
      </c>
      <c r="Q113" s="1537" t="str">
        <f t="shared" ca="1" si="32"/>
        <v/>
      </c>
      <c r="R113" s="1538" t="str">
        <f t="shared" ca="1" si="33"/>
        <v/>
      </c>
      <c r="S113" s="1539" t="str">
        <f t="shared" ca="1" si="44"/>
        <v>x</v>
      </c>
      <c r="T113" s="1535" t="str">
        <f t="shared" ca="1" si="45"/>
        <v>x</v>
      </c>
      <c r="U113" s="1533" t="str">
        <f t="shared" ca="1" si="46"/>
        <v>x</v>
      </c>
      <c r="V113" s="1540" t="str">
        <f>IF((COUNTIFS('Rozpis zápasů'!$F$3:$F$162,$C113,'Rozpis zápasů'!$E$3:$E$162,"&lt;&gt;N")+COUNTIFS('Rozpis zápasů'!$G$3:$G$162,$C113,'Rozpis zápasů'!$E$3:$E$162,"&lt;&gt;N"))=0,"",COUNTIFS('Rozpis zápasů'!$F$3:$F$162,$C113,'Rozpis zápasů'!$E$3:$E$162,"&lt;&gt;N")+COUNTIFS('Rozpis zápasů'!$G$3:$G$162,$C113,'Rozpis zápasů'!$E$3:$E$162,"&lt;&gt;N"))</f>
        <v/>
      </c>
      <c r="W113" s="1541" t="str">
        <f>IF((COUNTIFS('Rozpis zápasů'!$F$3:$F$162,$C113,'Rozpis zápasů'!$E$3:$E$162,"&lt;&gt;N")+COUNTIFS('Rozpis zápasů'!$G$3:$G$162,$C113,'Rozpis zápasů'!$E$3:$E$162,"&lt;&gt;N"))=0,"",SUMIF('Rozpis zápasů'!$F$3:$F$162,$C113,'Rozpis zápasů'!$L$3:$L$219)+SUMIF('Rozpis zápasů'!$G$3:$G$162,$C113,'Rozpis zápasů'!$M$3:$M$219))</f>
        <v/>
      </c>
      <c r="X113" s="1542" t="str">
        <f>IF((COUNTIFS('Rozpis zápasů'!$F$3:$F$162,$C113,'Rozpis zápasů'!$E$3:$E$162,"&lt;&gt;N")+COUNTIFS('Rozpis zápasů'!$G$3:$G$162,$C113,'Rozpis zápasů'!$E$3:$E$162,"&lt;&gt;N"))=0,"",SUMIF('Rozpis zápasů'!$F$3:$F$162,$C113,'Rozpis zápasů'!$M$3:$M$219)+SUMIF('Rozpis zápasů'!$G$3:$G$162,$C113,'Rozpis zápasů'!$L$3:$L$219))</f>
        <v/>
      </c>
      <c r="Y113" s="1540" t="str">
        <f>IF((COUNTIFS('Rozpis zápasů'!$F$3:$F$162,$C113,'Rozpis zápasů'!$E$3:$E$162,"&lt;&gt;N")+COUNTIFS('Rozpis zápasů'!$G$3:$G$162,$C113,'Rozpis zápasů'!$E$3:$E$162,"&lt;&gt;N"))=0,"",SUMIF('Rozpis zápasů'!$F$3:$F$162,$C113,'Rozpis zápasů'!$H$3:$H$219)+SUMIF('Rozpis zápasů'!$G$3:$G$162,$C113,'Rozpis zápasů'!$I$3:$I$219))</f>
        <v/>
      </c>
      <c r="Z113" s="1541" t="str">
        <f>IF((COUNTIFS('Rozpis zápasů'!$F$3:$F$162,$C113,'Rozpis zápasů'!$E$3:$E$162,"&lt;&gt;N")+COUNTIFS('Rozpis zápasů'!$G$3:$G$162,$C113,'Rozpis zápasů'!$E$3:$E$162,"&lt;&gt;N"))=0,"",SUMIF('Rozpis zápasů'!$F$3:$F$162,$C113,'Rozpis zápasů'!$I$3:$I$219)+SUMIF('Rozpis zápasů'!$G$3:$G$162,$C113,'Rozpis zápasů'!$H$3:$H$219))</f>
        <v/>
      </c>
      <c r="AA113" s="1543" t="str">
        <f t="shared" si="34"/>
        <v/>
      </c>
      <c r="AB113" s="1685" t="str">
        <f>VLOOKUP($C113,Tabulka!$B$4:$Z$239,22,0)</f>
        <v/>
      </c>
      <c r="AC113" s="1686" t="str">
        <f t="shared" si="35"/>
        <v/>
      </c>
      <c r="AD113" s="1686" t="str">
        <f t="shared" si="36"/>
        <v/>
      </c>
      <c r="AE113" s="1686" t="str">
        <f t="shared" si="37"/>
        <v/>
      </c>
      <c r="AF113" s="1686" t="str">
        <f t="shared" si="38"/>
        <v/>
      </c>
      <c r="AG113" s="1686" t="str">
        <f t="shared" si="39"/>
        <v/>
      </c>
      <c r="AH113" s="1686" t="str">
        <f t="shared" ca="1" si="40"/>
        <v/>
      </c>
      <c r="AI113" s="1694" t="str">
        <f t="shared" ca="1" si="41"/>
        <v/>
      </c>
      <c r="AJ113" s="1693" t="str">
        <f t="shared" ca="1" si="42"/>
        <v/>
      </c>
      <c r="AK113" s="1690">
        <f t="shared" ca="1" si="43"/>
        <v>62</v>
      </c>
    </row>
    <row r="114" spans="1:37" x14ac:dyDescent="0.25">
      <c r="A114" s="414" t="str">
        <f ca="1">CONCATENATE(S114,"_",COUNTIF(S$4:S114,S114))</f>
        <v>x_44</v>
      </c>
      <c r="B114" s="414" t="str">
        <f ca="1">CONCATENATE(T114,"_",COUNTIF(T$4:T114,T114))</f>
        <v>x_44</v>
      </c>
      <c r="C114" s="1529">
        <v>146</v>
      </c>
      <c r="D114" s="1530"/>
      <c r="E114" s="1531"/>
      <c r="F114" s="1531"/>
      <c r="G114" s="1531" t="str">
        <f t="shared" si="30"/>
        <v/>
      </c>
      <c r="H114" s="1532" t="str">
        <f ca="1">IF((COUNTIFS('Rozpis zápasů'!$F$3:$F$214,$C114,'Rozpis zápasů'!$E$3:$E$214,"&lt;&gt;N")+COUNTIFS('Rozpis zápasů'!$G$3:$G$214,$C114,'Rozpis zápasů'!$E$3:$E$214,"&lt;&gt;N"))=0,"",COUNTIFS('Rozpis zápasů'!$F$3:$F$214,$C114,'Rozpis zápasů'!$E$3:$E$214,"&lt;&gt;N")+COUNTIFS('Rozpis zápasů'!$G$3:$G$214,$C114,'Rozpis zápasů'!$E$3:$E$214,"&lt;&gt;N"))</f>
        <v/>
      </c>
      <c r="I114" s="1532">
        <f ca="1">COUNTIF('Rozpis zápasů'!$F$163:$G$214,$C114)</f>
        <v>0</v>
      </c>
      <c r="J114" s="1532" t="str">
        <f ca="1">IF((COUNTIFS('Rozpis zápasů'!$F$3:$F$214,$C114,'Rozpis zápasů'!$E$3:$E$214,"&lt;&gt;N")+COUNTIFS('Rozpis zápasů'!$G$3:$G$214,$C114,'Rozpis zápasů'!$E$3:$E$214,"&lt;&gt;N"))=0,"",SUMIF('Rozpis zápasů'!$F$3:$F$214,$C114,'Rozpis zápasů'!$L$3:$L$219)+SUMIF('Rozpis zápasů'!$G$3:$G$214,$C114,'Rozpis zápasů'!$M$3:$M$219))</f>
        <v/>
      </c>
      <c r="K114" s="1533" t="str">
        <f ca="1">IF((COUNTIFS('Rozpis zápasů'!$F$3:$F$214,$C114,'Rozpis zápasů'!$E$3:$E$214,"&lt;&gt;N")+COUNTIFS('Rozpis zápasů'!$G$3:$G$214,$C114,'Rozpis zápasů'!$E$3:$E$214,"&lt;&gt;N"))=0,"",SUMIF('Rozpis zápasů'!$F$3:$F$214,$C114,'Rozpis zápasů'!$M$3:$M$219)+SUMIF('Rozpis zápasů'!$G$3:$G$214,$C114,'Rozpis zápasů'!$L$3:$L$219))</f>
        <v/>
      </c>
      <c r="L114" s="1534">
        <f ca="1">SUMIF('Rozpis zápasů'!$F$3:$F$214,$C114,'Rozpis zápasů'!$X$3:$X$214)+SUMIF('Rozpis zápasů'!$G$3:$G$214,$C114,'Rozpis zápasů'!$Y$3:$Y$214)</f>
        <v>0</v>
      </c>
      <c r="M114" s="1535">
        <f ca="1">SUMIF('Rozpis zápasů'!$G$3:$G$214,$C114,'Rozpis zápasů'!$X$3:$X$214)+SUMIF('Rozpis zápasů'!$F$3:$F$214,$C114,'Rozpis zápasů'!$Y$3:$Y$214)</f>
        <v>0</v>
      </c>
      <c r="N114" s="1536">
        <f ca="1">SUMIF('Rozpis zápasů'!$F$3:$F$214,$C114,'Rozpis zápasů'!$Z$3:$Z$214)+SUMIF('Rozpis zápasů'!$G$3:$G$214,$C114,'Rozpis zápasů'!$AA$3:$AA$214)</f>
        <v>0</v>
      </c>
      <c r="O114" s="1533">
        <f ca="1">SUMIF('Rozpis zápasů'!$G$3:$G$214,$C114,'Rozpis zápasů'!$Z$3:$Z$214)+SUMIF('Rozpis zápasů'!$F$3:$F$214,$C114,'Rozpis zápasů'!$AA$3:$AA$214)</f>
        <v>0</v>
      </c>
      <c r="P114" s="1537" t="str">
        <f t="shared" ca="1" si="31"/>
        <v/>
      </c>
      <c r="Q114" s="1537" t="str">
        <f t="shared" ca="1" si="32"/>
        <v/>
      </c>
      <c r="R114" s="1538" t="str">
        <f t="shared" ca="1" si="33"/>
        <v/>
      </c>
      <c r="S114" s="1539" t="str">
        <f t="shared" ca="1" si="44"/>
        <v>x</v>
      </c>
      <c r="T114" s="1535" t="str">
        <f t="shared" ca="1" si="45"/>
        <v>x</v>
      </c>
      <c r="U114" s="1533" t="str">
        <f t="shared" ca="1" si="46"/>
        <v>x</v>
      </c>
      <c r="V114" s="1540" t="str">
        <f>IF((COUNTIFS('Rozpis zápasů'!$F$3:$F$162,$C114,'Rozpis zápasů'!$E$3:$E$162,"&lt;&gt;N")+COUNTIFS('Rozpis zápasů'!$G$3:$G$162,$C114,'Rozpis zápasů'!$E$3:$E$162,"&lt;&gt;N"))=0,"",COUNTIFS('Rozpis zápasů'!$F$3:$F$162,$C114,'Rozpis zápasů'!$E$3:$E$162,"&lt;&gt;N")+COUNTIFS('Rozpis zápasů'!$G$3:$G$162,$C114,'Rozpis zápasů'!$E$3:$E$162,"&lt;&gt;N"))</f>
        <v/>
      </c>
      <c r="W114" s="1541" t="str">
        <f>IF((COUNTIFS('Rozpis zápasů'!$F$3:$F$162,$C114,'Rozpis zápasů'!$E$3:$E$162,"&lt;&gt;N")+COUNTIFS('Rozpis zápasů'!$G$3:$G$162,$C114,'Rozpis zápasů'!$E$3:$E$162,"&lt;&gt;N"))=0,"",SUMIF('Rozpis zápasů'!$F$3:$F$162,$C114,'Rozpis zápasů'!$L$3:$L$219)+SUMIF('Rozpis zápasů'!$G$3:$G$162,$C114,'Rozpis zápasů'!$M$3:$M$219))</f>
        <v/>
      </c>
      <c r="X114" s="1542" t="str">
        <f>IF((COUNTIFS('Rozpis zápasů'!$F$3:$F$162,$C114,'Rozpis zápasů'!$E$3:$E$162,"&lt;&gt;N")+COUNTIFS('Rozpis zápasů'!$G$3:$G$162,$C114,'Rozpis zápasů'!$E$3:$E$162,"&lt;&gt;N"))=0,"",SUMIF('Rozpis zápasů'!$F$3:$F$162,$C114,'Rozpis zápasů'!$M$3:$M$219)+SUMIF('Rozpis zápasů'!$G$3:$G$162,$C114,'Rozpis zápasů'!$L$3:$L$219))</f>
        <v/>
      </c>
      <c r="Y114" s="1540" t="str">
        <f>IF((COUNTIFS('Rozpis zápasů'!$F$3:$F$162,$C114,'Rozpis zápasů'!$E$3:$E$162,"&lt;&gt;N")+COUNTIFS('Rozpis zápasů'!$G$3:$G$162,$C114,'Rozpis zápasů'!$E$3:$E$162,"&lt;&gt;N"))=0,"",SUMIF('Rozpis zápasů'!$F$3:$F$162,$C114,'Rozpis zápasů'!$H$3:$H$219)+SUMIF('Rozpis zápasů'!$G$3:$G$162,$C114,'Rozpis zápasů'!$I$3:$I$219))</f>
        <v/>
      </c>
      <c r="Z114" s="1541" t="str">
        <f>IF((COUNTIFS('Rozpis zápasů'!$F$3:$F$162,$C114,'Rozpis zápasů'!$E$3:$E$162,"&lt;&gt;N")+COUNTIFS('Rozpis zápasů'!$G$3:$G$162,$C114,'Rozpis zápasů'!$E$3:$E$162,"&lt;&gt;N"))=0,"",SUMIF('Rozpis zápasů'!$F$3:$F$162,$C114,'Rozpis zápasů'!$I$3:$I$219)+SUMIF('Rozpis zápasů'!$G$3:$G$162,$C114,'Rozpis zápasů'!$H$3:$H$219))</f>
        <v/>
      </c>
      <c r="AA114" s="1543" t="str">
        <f t="shared" si="34"/>
        <v/>
      </c>
      <c r="AB114" s="1685" t="str">
        <f>VLOOKUP($C114,Tabulka!$B$4:$Z$239,22,0)</f>
        <v/>
      </c>
      <c r="AC114" s="1686" t="str">
        <f t="shared" si="35"/>
        <v/>
      </c>
      <c r="AD114" s="1686" t="str">
        <f t="shared" si="36"/>
        <v/>
      </c>
      <c r="AE114" s="1686" t="str">
        <f t="shared" si="37"/>
        <v/>
      </c>
      <c r="AF114" s="1686" t="str">
        <f t="shared" si="38"/>
        <v/>
      </c>
      <c r="AG114" s="1686" t="str">
        <f t="shared" si="39"/>
        <v/>
      </c>
      <c r="AH114" s="1686" t="str">
        <f t="shared" ca="1" si="40"/>
        <v/>
      </c>
      <c r="AI114" s="1694" t="str">
        <f t="shared" ca="1" si="41"/>
        <v/>
      </c>
      <c r="AJ114" s="1693" t="str">
        <f t="shared" ca="1" si="42"/>
        <v/>
      </c>
      <c r="AK114" s="1690">
        <f t="shared" ca="1" si="43"/>
        <v>62</v>
      </c>
    </row>
    <row r="115" spans="1:37" x14ac:dyDescent="0.25">
      <c r="A115" s="414" t="str">
        <f ca="1">CONCATENATE(S115,"_",COUNTIF(S$4:S115,S115))</f>
        <v>x_45</v>
      </c>
      <c r="B115" s="414" t="str">
        <f ca="1">CONCATENATE(T115,"_",COUNTIF(T$4:T115,T115))</f>
        <v>x_45</v>
      </c>
      <c r="C115" s="1529">
        <v>147</v>
      </c>
      <c r="D115" s="1530"/>
      <c r="E115" s="1531"/>
      <c r="F115" s="1531"/>
      <c r="G115" s="1531" t="str">
        <f t="shared" si="30"/>
        <v/>
      </c>
      <c r="H115" s="1532" t="str">
        <f ca="1">IF((COUNTIFS('Rozpis zápasů'!$F$3:$F$214,$C115,'Rozpis zápasů'!$E$3:$E$214,"&lt;&gt;N")+COUNTIFS('Rozpis zápasů'!$G$3:$G$214,$C115,'Rozpis zápasů'!$E$3:$E$214,"&lt;&gt;N"))=0,"",COUNTIFS('Rozpis zápasů'!$F$3:$F$214,$C115,'Rozpis zápasů'!$E$3:$E$214,"&lt;&gt;N")+COUNTIFS('Rozpis zápasů'!$G$3:$G$214,$C115,'Rozpis zápasů'!$E$3:$E$214,"&lt;&gt;N"))</f>
        <v/>
      </c>
      <c r="I115" s="1532">
        <f ca="1">COUNTIF('Rozpis zápasů'!$F$163:$G$214,$C115)</f>
        <v>0</v>
      </c>
      <c r="J115" s="1532" t="str">
        <f ca="1">IF((COUNTIFS('Rozpis zápasů'!$F$3:$F$214,$C115,'Rozpis zápasů'!$E$3:$E$214,"&lt;&gt;N")+COUNTIFS('Rozpis zápasů'!$G$3:$G$214,$C115,'Rozpis zápasů'!$E$3:$E$214,"&lt;&gt;N"))=0,"",SUMIF('Rozpis zápasů'!$F$3:$F$214,$C115,'Rozpis zápasů'!$L$3:$L$219)+SUMIF('Rozpis zápasů'!$G$3:$G$214,$C115,'Rozpis zápasů'!$M$3:$M$219))</f>
        <v/>
      </c>
      <c r="K115" s="1533" t="str">
        <f ca="1">IF((COUNTIFS('Rozpis zápasů'!$F$3:$F$214,$C115,'Rozpis zápasů'!$E$3:$E$214,"&lt;&gt;N")+COUNTIFS('Rozpis zápasů'!$G$3:$G$214,$C115,'Rozpis zápasů'!$E$3:$E$214,"&lt;&gt;N"))=0,"",SUMIF('Rozpis zápasů'!$F$3:$F$214,$C115,'Rozpis zápasů'!$M$3:$M$219)+SUMIF('Rozpis zápasů'!$G$3:$G$214,$C115,'Rozpis zápasů'!$L$3:$L$219))</f>
        <v/>
      </c>
      <c r="L115" s="1534">
        <f ca="1">SUMIF('Rozpis zápasů'!$F$3:$F$214,$C115,'Rozpis zápasů'!$X$3:$X$214)+SUMIF('Rozpis zápasů'!$G$3:$G$214,$C115,'Rozpis zápasů'!$Y$3:$Y$214)</f>
        <v>0</v>
      </c>
      <c r="M115" s="1535">
        <f ca="1">SUMIF('Rozpis zápasů'!$G$3:$G$214,$C115,'Rozpis zápasů'!$X$3:$X$214)+SUMIF('Rozpis zápasů'!$F$3:$F$214,$C115,'Rozpis zápasů'!$Y$3:$Y$214)</f>
        <v>0</v>
      </c>
      <c r="N115" s="1536">
        <f ca="1">SUMIF('Rozpis zápasů'!$F$3:$F$214,$C115,'Rozpis zápasů'!$Z$3:$Z$214)+SUMIF('Rozpis zápasů'!$G$3:$G$214,$C115,'Rozpis zápasů'!$AA$3:$AA$214)</f>
        <v>0</v>
      </c>
      <c r="O115" s="1533">
        <f ca="1">SUMIF('Rozpis zápasů'!$G$3:$G$214,$C115,'Rozpis zápasů'!$Z$3:$Z$214)+SUMIF('Rozpis zápasů'!$F$3:$F$214,$C115,'Rozpis zápasů'!$AA$3:$AA$214)</f>
        <v>0</v>
      </c>
      <c r="P115" s="1537" t="str">
        <f t="shared" ca="1" si="31"/>
        <v/>
      </c>
      <c r="Q115" s="1537" t="str">
        <f t="shared" ca="1" si="32"/>
        <v/>
      </c>
      <c r="R115" s="1538" t="str">
        <f t="shared" ca="1" si="33"/>
        <v/>
      </c>
      <c r="S115" s="1539" t="str">
        <f t="shared" ca="1" si="44"/>
        <v>x</v>
      </c>
      <c r="T115" s="1535" t="str">
        <f t="shared" ca="1" si="45"/>
        <v>x</v>
      </c>
      <c r="U115" s="1533" t="str">
        <f t="shared" ca="1" si="46"/>
        <v>x</v>
      </c>
      <c r="V115" s="1540" t="str">
        <f>IF((COUNTIFS('Rozpis zápasů'!$F$3:$F$162,$C115,'Rozpis zápasů'!$E$3:$E$162,"&lt;&gt;N")+COUNTIFS('Rozpis zápasů'!$G$3:$G$162,$C115,'Rozpis zápasů'!$E$3:$E$162,"&lt;&gt;N"))=0,"",COUNTIFS('Rozpis zápasů'!$F$3:$F$162,$C115,'Rozpis zápasů'!$E$3:$E$162,"&lt;&gt;N")+COUNTIFS('Rozpis zápasů'!$G$3:$G$162,$C115,'Rozpis zápasů'!$E$3:$E$162,"&lt;&gt;N"))</f>
        <v/>
      </c>
      <c r="W115" s="1541" t="str">
        <f>IF((COUNTIFS('Rozpis zápasů'!$F$3:$F$162,$C115,'Rozpis zápasů'!$E$3:$E$162,"&lt;&gt;N")+COUNTIFS('Rozpis zápasů'!$G$3:$G$162,$C115,'Rozpis zápasů'!$E$3:$E$162,"&lt;&gt;N"))=0,"",SUMIF('Rozpis zápasů'!$F$3:$F$162,$C115,'Rozpis zápasů'!$L$3:$L$219)+SUMIF('Rozpis zápasů'!$G$3:$G$162,$C115,'Rozpis zápasů'!$M$3:$M$219))</f>
        <v/>
      </c>
      <c r="X115" s="1542" t="str">
        <f>IF((COUNTIFS('Rozpis zápasů'!$F$3:$F$162,$C115,'Rozpis zápasů'!$E$3:$E$162,"&lt;&gt;N")+COUNTIFS('Rozpis zápasů'!$G$3:$G$162,$C115,'Rozpis zápasů'!$E$3:$E$162,"&lt;&gt;N"))=0,"",SUMIF('Rozpis zápasů'!$F$3:$F$162,$C115,'Rozpis zápasů'!$M$3:$M$219)+SUMIF('Rozpis zápasů'!$G$3:$G$162,$C115,'Rozpis zápasů'!$L$3:$L$219))</f>
        <v/>
      </c>
      <c r="Y115" s="1540" t="str">
        <f>IF((COUNTIFS('Rozpis zápasů'!$F$3:$F$162,$C115,'Rozpis zápasů'!$E$3:$E$162,"&lt;&gt;N")+COUNTIFS('Rozpis zápasů'!$G$3:$G$162,$C115,'Rozpis zápasů'!$E$3:$E$162,"&lt;&gt;N"))=0,"",SUMIF('Rozpis zápasů'!$F$3:$F$162,$C115,'Rozpis zápasů'!$H$3:$H$219)+SUMIF('Rozpis zápasů'!$G$3:$G$162,$C115,'Rozpis zápasů'!$I$3:$I$219))</f>
        <v/>
      </c>
      <c r="Z115" s="1541" t="str">
        <f>IF((COUNTIFS('Rozpis zápasů'!$F$3:$F$162,$C115,'Rozpis zápasů'!$E$3:$E$162,"&lt;&gt;N")+COUNTIFS('Rozpis zápasů'!$G$3:$G$162,$C115,'Rozpis zápasů'!$E$3:$E$162,"&lt;&gt;N"))=0,"",SUMIF('Rozpis zápasů'!$F$3:$F$162,$C115,'Rozpis zápasů'!$I$3:$I$219)+SUMIF('Rozpis zápasů'!$G$3:$G$162,$C115,'Rozpis zápasů'!$H$3:$H$219))</f>
        <v/>
      </c>
      <c r="AA115" s="1543" t="str">
        <f t="shared" si="34"/>
        <v/>
      </c>
      <c r="AB115" s="1685" t="str">
        <f>VLOOKUP($C115,Tabulka!$B$4:$Z$239,22,0)</f>
        <v/>
      </c>
      <c r="AC115" s="1686" t="str">
        <f t="shared" si="35"/>
        <v/>
      </c>
      <c r="AD115" s="1686" t="str">
        <f t="shared" si="36"/>
        <v/>
      </c>
      <c r="AE115" s="1686" t="str">
        <f t="shared" si="37"/>
        <v/>
      </c>
      <c r="AF115" s="1686" t="str">
        <f t="shared" si="38"/>
        <v/>
      </c>
      <c r="AG115" s="1686" t="str">
        <f t="shared" si="39"/>
        <v/>
      </c>
      <c r="AH115" s="1686" t="str">
        <f t="shared" ca="1" si="40"/>
        <v/>
      </c>
      <c r="AI115" s="1694" t="str">
        <f t="shared" ca="1" si="41"/>
        <v/>
      </c>
      <c r="AJ115" s="1693" t="str">
        <f t="shared" ca="1" si="42"/>
        <v/>
      </c>
      <c r="AK115" s="1690">
        <f t="shared" ca="1" si="43"/>
        <v>62</v>
      </c>
    </row>
    <row r="116" spans="1:37" x14ac:dyDescent="0.25">
      <c r="A116" s="414" t="str">
        <f ca="1">CONCATENATE(S116,"_",COUNTIF(S$4:S116,S116))</f>
        <v>x_46</v>
      </c>
      <c r="B116" s="414" t="str">
        <f ca="1">CONCATENATE(T116,"_",COUNTIF(T$4:T116,T116))</f>
        <v>x_46</v>
      </c>
      <c r="C116" s="1529">
        <v>148</v>
      </c>
      <c r="D116" s="1530"/>
      <c r="E116" s="1531"/>
      <c r="F116" s="1531"/>
      <c r="G116" s="1531" t="str">
        <f t="shared" si="30"/>
        <v/>
      </c>
      <c r="H116" s="1532" t="str">
        <f ca="1">IF((COUNTIFS('Rozpis zápasů'!$F$3:$F$214,$C116,'Rozpis zápasů'!$E$3:$E$214,"&lt;&gt;N")+COUNTIFS('Rozpis zápasů'!$G$3:$G$214,$C116,'Rozpis zápasů'!$E$3:$E$214,"&lt;&gt;N"))=0,"",COUNTIFS('Rozpis zápasů'!$F$3:$F$214,$C116,'Rozpis zápasů'!$E$3:$E$214,"&lt;&gt;N")+COUNTIFS('Rozpis zápasů'!$G$3:$G$214,$C116,'Rozpis zápasů'!$E$3:$E$214,"&lt;&gt;N"))</f>
        <v/>
      </c>
      <c r="I116" s="1532">
        <f ca="1">COUNTIF('Rozpis zápasů'!$F$163:$G$214,$C116)</f>
        <v>0</v>
      </c>
      <c r="J116" s="1532" t="str">
        <f ca="1">IF((COUNTIFS('Rozpis zápasů'!$F$3:$F$214,$C116,'Rozpis zápasů'!$E$3:$E$214,"&lt;&gt;N")+COUNTIFS('Rozpis zápasů'!$G$3:$G$214,$C116,'Rozpis zápasů'!$E$3:$E$214,"&lt;&gt;N"))=0,"",SUMIF('Rozpis zápasů'!$F$3:$F$214,$C116,'Rozpis zápasů'!$L$3:$L$219)+SUMIF('Rozpis zápasů'!$G$3:$G$214,$C116,'Rozpis zápasů'!$M$3:$M$219))</f>
        <v/>
      </c>
      <c r="K116" s="1533" t="str">
        <f ca="1">IF((COUNTIFS('Rozpis zápasů'!$F$3:$F$214,$C116,'Rozpis zápasů'!$E$3:$E$214,"&lt;&gt;N")+COUNTIFS('Rozpis zápasů'!$G$3:$G$214,$C116,'Rozpis zápasů'!$E$3:$E$214,"&lt;&gt;N"))=0,"",SUMIF('Rozpis zápasů'!$F$3:$F$214,$C116,'Rozpis zápasů'!$M$3:$M$219)+SUMIF('Rozpis zápasů'!$G$3:$G$214,$C116,'Rozpis zápasů'!$L$3:$L$219))</f>
        <v/>
      </c>
      <c r="L116" s="1534">
        <f ca="1">SUMIF('Rozpis zápasů'!$F$3:$F$214,$C116,'Rozpis zápasů'!$X$3:$X$214)+SUMIF('Rozpis zápasů'!$G$3:$G$214,$C116,'Rozpis zápasů'!$Y$3:$Y$214)</f>
        <v>0</v>
      </c>
      <c r="M116" s="1535">
        <f ca="1">SUMIF('Rozpis zápasů'!$G$3:$G$214,$C116,'Rozpis zápasů'!$X$3:$X$214)+SUMIF('Rozpis zápasů'!$F$3:$F$214,$C116,'Rozpis zápasů'!$Y$3:$Y$214)</f>
        <v>0</v>
      </c>
      <c r="N116" s="1536">
        <f ca="1">SUMIF('Rozpis zápasů'!$F$3:$F$214,$C116,'Rozpis zápasů'!$Z$3:$Z$214)+SUMIF('Rozpis zápasů'!$G$3:$G$214,$C116,'Rozpis zápasů'!$AA$3:$AA$214)</f>
        <v>0</v>
      </c>
      <c r="O116" s="1533">
        <f ca="1">SUMIF('Rozpis zápasů'!$G$3:$G$214,$C116,'Rozpis zápasů'!$Z$3:$Z$214)+SUMIF('Rozpis zápasů'!$F$3:$F$214,$C116,'Rozpis zápasů'!$AA$3:$AA$214)</f>
        <v>0</v>
      </c>
      <c r="P116" s="1537" t="str">
        <f t="shared" ca="1" si="31"/>
        <v/>
      </c>
      <c r="Q116" s="1537" t="str">
        <f t="shared" ca="1" si="32"/>
        <v/>
      </c>
      <c r="R116" s="1538" t="str">
        <f t="shared" ca="1" si="33"/>
        <v/>
      </c>
      <c r="S116" s="1539" t="str">
        <f t="shared" ca="1" si="44"/>
        <v>x</v>
      </c>
      <c r="T116" s="1535" t="str">
        <f t="shared" ca="1" si="45"/>
        <v>x</v>
      </c>
      <c r="U116" s="1533" t="str">
        <f t="shared" ca="1" si="46"/>
        <v>x</v>
      </c>
      <c r="V116" s="1540" t="str">
        <f>IF((COUNTIFS('Rozpis zápasů'!$F$3:$F$162,$C116,'Rozpis zápasů'!$E$3:$E$162,"&lt;&gt;N")+COUNTIFS('Rozpis zápasů'!$G$3:$G$162,$C116,'Rozpis zápasů'!$E$3:$E$162,"&lt;&gt;N"))=0,"",COUNTIFS('Rozpis zápasů'!$F$3:$F$162,$C116,'Rozpis zápasů'!$E$3:$E$162,"&lt;&gt;N")+COUNTIFS('Rozpis zápasů'!$G$3:$G$162,$C116,'Rozpis zápasů'!$E$3:$E$162,"&lt;&gt;N"))</f>
        <v/>
      </c>
      <c r="W116" s="1541" t="str">
        <f>IF((COUNTIFS('Rozpis zápasů'!$F$3:$F$162,$C116,'Rozpis zápasů'!$E$3:$E$162,"&lt;&gt;N")+COUNTIFS('Rozpis zápasů'!$G$3:$G$162,$C116,'Rozpis zápasů'!$E$3:$E$162,"&lt;&gt;N"))=0,"",SUMIF('Rozpis zápasů'!$F$3:$F$162,$C116,'Rozpis zápasů'!$L$3:$L$219)+SUMIF('Rozpis zápasů'!$G$3:$G$162,$C116,'Rozpis zápasů'!$M$3:$M$219))</f>
        <v/>
      </c>
      <c r="X116" s="1542" t="str">
        <f>IF((COUNTIFS('Rozpis zápasů'!$F$3:$F$162,$C116,'Rozpis zápasů'!$E$3:$E$162,"&lt;&gt;N")+COUNTIFS('Rozpis zápasů'!$G$3:$G$162,$C116,'Rozpis zápasů'!$E$3:$E$162,"&lt;&gt;N"))=0,"",SUMIF('Rozpis zápasů'!$F$3:$F$162,$C116,'Rozpis zápasů'!$M$3:$M$219)+SUMIF('Rozpis zápasů'!$G$3:$G$162,$C116,'Rozpis zápasů'!$L$3:$L$219))</f>
        <v/>
      </c>
      <c r="Y116" s="1540" t="str">
        <f>IF((COUNTIFS('Rozpis zápasů'!$F$3:$F$162,$C116,'Rozpis zápasů'!$E$3:$E$162,"&lt;&gt;N")+COUNTIFS('Rozpis zápasů'!$G$3:$G$162,$C116,'Rozpis zápasů'!$E$3:$E$162,"&lt;&gt;N"))=0,"",SUMIF('Rozpis zápasů'!$F$3:$F$162,$C116,'Rozpis zápasů'!$H$3:$H$219)+SUMIF('Rozpis zápasů'!$G$3:$G$162,$C116,'Rozpis zápasů'!$I$3:$I$219))</f>
        <v/>
      </c>
      <c r="Z116" s="1541" t="str">
        <f>IF((COUNTIFS('Rozpis zápasů'!$F$3:$F$162,$C116,'Rozpis zápasů'!$E$3:$E$162,"&lt;&gt;N")+COUNTIFS('Rozpis zápasů'!$G$3:$G$162,$C116,'Rozpis zápasů'!$E$3:$E$162,"&lt;&gt;N"))=0,"",SUMIF('Rozpis zápasů'!$F$3:$F$162,$C116,'Rozpis zápasů'!$I$3:$I$219)+SUMIF('Rozpis zápasů'!$G$3:$G$162,$C116,'Rozpis zápasů'!$H$3:$H$219))</f>
        <v/>
      </c>
      <c r="AA116" s="1543" t="str">
        <f t="shared" si="34"/>
        <v/>
      </c>
      <c r="AB116" s="1685" t="str">
        <f>VLOOKUP($C116,Tabulka!$B$4:$Z$239,22,0)</f>
        <v/>
      </c>
      <c r="AC116" s="1686" t="str">
        <f t="shared" si="35"/>
        <v/>
      </c>
      <c r="AD116" s="1686" t="str">
        <f t="shared" si="36"/>
        <v/>
      </c>
      <c r="AE116" s="1686" t="str">
        <f t="shared" si="37"/>
        <v/>
      </c>
      <c r="AF116" s="1686" t="str">
        <f t="shared" si="38"/>
        <v/>
      </c>
      <c r="AG116" s="1686" t="str">
        <f t="shared" si="39"/>
        <v/>
      </c>
      <c r="AH116" s="1686" t="str">
        <f t="shared" ca="1" si="40"/>
        <v/>
      </c>
      <c r="AI116" s="1694" t="str">
        <f t="shared" ca="1" si="41"/>
        <v/>
      </c>
      <c r="AJ116" s="1693" t="str">
        <f t="shared" ca="1" si="42"/>
        <v/>
      </c>
      <c r="AK116" s="1690">
        <f t="shared" ca="1" si="43"/>
        <v>62</v>
      </c>
    </row>
    <row r="117" spans="1:37" x14ac:dyDescent="0.25">
      <c r="A117" s="414" t="str">
        <f ca="1">CONCATENATE(S117,"_",COUNTIF(S$4:S117,S117))</f>
        <v>x_47</v>
      </c>
      <c r="B117" s="414" t="str">
        <f ca="1">CONCATENATE(T117,"_",COUNTIF(T$4:T117,T117))</f>
        <v>x_47</v>
      </c>
      <c r="C117" s="1529">
        <v>151</v>
      </c>
      <c r="D117" s="1530"/>
      <c r="E117" s="1531"/>
      <c r="F117" s="1531"/>
      <c r="G117" s="1531" t="str">
        <f t="shared" si="30"/>
        <v/>
      </c>
      <c r="H117" s="1532" t="str">
        <f ca="1">IF((COUNTIFS('Rozpis zápasů'!$F$3:$F$214,$C117,'Rozpis zápasů'!$E$3:$E$214,"&lt;&gt;N")+COUNTIFS('Rozpis zápasů'!$G$3:$G$214,$C117,'Rozpis zápasů'!$E$3:$E$214,"&lt;&gt;N"))=0,"",COUNTIFS('Rozpis zápasů'!$F$3:$F$214,$C117,'Rozpis zápasů'!$E$3:$E$214,"&lt;&gt;N")+COUNTIFS('Rozpis zápasů'!$G$3:$G$214,$C117,'Rozpis zápasů'!$E$3:$E$214,"&lt;&gt;N"))</f>
        <v/>
      </c>
      <c r="I117" s="1532">
        <f ca="1">COUNTIF('Rozpis zápasů'!$F$163:$G$214,$C117)</f>
        <v>0</v>
      </c>
      <c r="J117" s="1532" t="str">
        <f ca="1">IF((COUNTIFS('Rozpis zápasů'!$F$3:$F$214,$C117,'Rozpis zápasů'!$E$3:$E$214,"&lt;&gt;N")+COUNTIFS('Rozpis zápasů'!$G$3:$G$214,$C117,'Rozpis zápasů'!$E$3:$E$214,"&lt;&gt;N"))=0,"",SUMIF('Rozpis zápasů'!$F$3:$F$214,$C117,'Rozpis zápasů'!$L$3:$L$219)+SUMIF('Rozpis zápasů'!$G$3:$G$214,$C117,'Rozpis zápasů'!$M$3:$M$219))</f>
        <v/>
      </c>
      <c r="K117" s="1533" t="str">
        <f ca="1">IF((COUNTIFS('Rozpis zápasů'!$F$3:$F$214,$C117,'Rozpis zápasů'!$E$3:$E$214,"&lt;&gt;N")+COUNTIFS('Rozpis zápasů'!$G$3:$G$214,$C117,'Rozpis zápasů'!$E$3:$E$214,"&lt;&gt;N"))=0,"",SUMIF('Rozpis zápasů'!$F$3:$F$214,$C117,'Rozpis zápasů'!$M$3:$M$219)+SUMIF('Rozpis zápasů'!$G$3:$G$214,$C117,'Rozpis zápasů'!$L$3:$L$219))</f>
        <v/>
      </c>
      <c r="L117" s="1534">
        <f ca="1">SUMIF('Rozpis zápasů'!$F$3:$F$214,$C117,'Rozpis zápasů'!$X$3:$X$214)+SUMIF('Rozpis zápasů'!$G$3:$G$214,$C117,'Rozpis zápasů'!$Y$3:$Y$214)</f>
        <v>0</v>
      </c>
      <c r="M117" s="1535">
        <f ca="1">SUMIF('Rozpis zápasů'!$G$3:$G$214,$C117,'Rozpis zápasů'!$X$3:$X$214)+SUMIF('Rozpis zápasů'!$F$3:$F$214,$C117,'Rozpis zápasů'!$Y$3:$Y$214)</f>
        <v>0</v>
      </c>
      <c r="N117" s="1536">
        <f ca="1">SUMIF('Rozpis zápasů'!$F$3:$F$214,$C117,'Rozpis zápasů'!$Z$3:$Z$214)+SUMIF('Rozpis zápasů'!$G$3:$G$214,$C117,'Rozpis zápasů'!$AA$3:$AA$214)</f>
        <v>0</v>
      </c>
      <c r="O117" s="1533">
        <f ca="1">SUMIF('Rozpis zápasů'!$G$3:$G$214,$C117,'Rozpis zápasů'!$Z$3:$Z$214)+SUMIF('Rozpis zápasů'!$F$3:$F$214,$C117,'Rozpis zápasů'!$AA$3:$AA$214)</f>
        <v>0</v>
      </c>
      <c r="P117" s="1537" t="str">
        <f t="shared" ca="1" si="31"/>
        <v/>
      </c>
      <c r="Q117" s="1537" t="str">
        <f t="shared" ca="1" si="32"/>
        <v/>
      </c>
      <c r="R117" s="1538" t="str">
        <f t="shared" ca="1" si="33"/>
        <v/>
      </c>
      <c r="S117" s="1539" t="str">
        <f t="shared" ca="1" si="44"/>
        <v>x</v>
      </c>
      <c r="T117" s="1535" t="str">
        <f t="shared" ca="1" si="45"/>
        <v>x</v>
      </c>
      <c r="U117" s="1533" t="str">
        <f t="shared" ca="1" si="46"/>
        <v>x</v>
      </c>
      <c r="V117" s="1540" t="str">
        <f>IF((COUNTIFS('Rozpis zápasů'!$F$3:$F$162,$C117,'Rozpis zápasů'!$E$3:$E$162,"&lt;&gt;N")+COUNTIFS('Rozpis zápasů'!$G$3:$G$162,$C117,'Rozpis zápasů'!$E$3:$E$162,"&lt;&gt;N"))=0,"",COUNTIFS('Rozpis zápasů'!$F$3:$F$162,$C117,'Rozpis zápasů'!$E$3:$E$162,"&lt;&gt;N")+COUNTIFS('Rozpis zápasů'!$G$3:$G$162,$C117,'Rozpis zápasů'!$E$3:$E$162,"&lt;&gt;N"))</f>
        <v/>
      </c>
      <c r="W117" s="1541" t="str">
        <f>IF((COUNTIFS('Rozpis zápasů'!$F$3:$F$162,$C117,'Rozpis zápasů'!$E$3:$E$162,"&lt;&gt;N")+COUNTIFS('Rozpis zápasů'!$G$3:$G$162,$C117,'Rozpis zápasů'!$E$3:$E$162,"&lt;&gt;N"))=0,"",SUMIF('Rozpis zápasů'!$F$3:$F$162,$C117,'Rozpis zápasů'!$L$3:$L$219)+SUMIF('Rozpis zápasů'!$G$3:$G$162,$C117,'Rozpis zápasů'!$M$3:$M$219))</f>
        <v/>
      </c>
      <c r="X117" s="1542" t="str">
        <f>IF((COUNTIFS('Rozpis zápasů'!$F$3:$F$162,$C117,'Rozpis zápasů'!$E$3:$E$162,"&lt;&gt;N")+COUNTIFS('Rozpis zápasů'!$G$3:$G$162,$C117,'Rozpis zápasů'!$E$3:$E$162,"&lt;&gt;N"))=0,"",SUMIF('Rozpis zápasů'!$F$3:$F$162,$C117,'Rozpis zápasů'!$M$3:$M$219)+SUMIF('Rozpis zápasů'!$G$3:$G$162,$C117,'Rozpis zápasů'!$L$3:$L$219))</f>
        <v/>
      </c>
      <c r="Y117" s="1540" t="str">
        <f>IF((COUNTIFS('Rozpis zápasů'!$F$3:$F$162,$C117,'Rozpis zápasů'!$E$3:$E$162,"&lt;&gt;N")+COUNTIFS('Rozpis zápasů'!$G$3:$G$162,$C117,'Rozpis zápasů'!$E$3:$E$162,"&lt;&gt;N"))=0,"",SUMIF('Rozpis zápasů'!$F$3:$F$162,$C117,'Rozpis zápasů'!$H$3:$H$219)+SUMIF('Rozpis zápasů'!$G$3:$G$162,$C117,'Rozpis zápasů'!$I$3:$I$219))</f>
        <v/>
      </c>
      <c r="Z117" s="1541" t="str">
        <f>IF((COUNTIFS('Rozpis zápasů'!$F$3:$F$162,$C117,'Rozpis zápasů'!$E$3:$E$162,"&lt;&gt;N")+COUNTIFS('Rozpis zápasů'!$G$3:$G$162,$C117,'Rozpis zápasů'!$E$3:$E$162,"&lt;&gt;N"))=0,"",SUMIF('Rozpis zápasů'!$F$3:$F$162,$C117,'Rozpis zápasů'!$I$3:$I$219)+SUMIF('Rozpis zápasů'!$G$3:$G$162,$C117,'Rozpis zápasů'!$H$3:$H$219))</f>
        <v/>
      </c>
      <c r="AA117" s="1543" t="str">
        <f t="shared" si="34"/>
        <v/>
      </c>
      <c r="AB117" s="1685" t="str">
        <f>VLOOKUP($C117,Tabulka!$B$4:$Z$239,22,0)</f>
        <v/>
      </c>
      <c r="AC117" s="1686" t="str">
        <f t="shared" si="35"/>
        <v/>
      </c>
      <c r="AD117" s="1686" t="str">
        <f t="shared" si="36"/>
        <v/>
      </c>
      <c r="AE117" s="1686" t="str">
        <f t="shared" si="37"/>
        <v/>
      </c>
      <c r="AF117" s="1686" t="str">
        <f t="shared" si="38"/>
        <v/>
      </c>
      <c r="AG117" s="1686" t="str">
        <f t="shared" si="39"/>
        <v/>
      </c>
      <c r="AH117" s="1686" t="str">
        <f t="shared" ca="1" si="40"/>
        <v/>
      </c>
      <c r="AI117" s="1694" t="str">
        <f t="shared" ca="1" si="41"/>
        <v/>
      </c>
      <c r="AJ117" s="1693" t="str">
        <f t="shared" ca="1" si="42"/>
        <v/>
      </c>
      <c r="AK117" s="1690">
        <f t="shared" ca="1" si="43"/>
        <v>62</v>
      </c>
    </row>
    <row r="118" spans="1:37" x14ac:dyDescent="0.25">
      <c r="A118" s="414" t="str">
        <f ca="1">CONCATENATE(S118,"_",COUNTIF(S$4:S118,S118))</f>
        <v>x_48</v>
      </c>
      <c r="B118" s="414" t="str">
        <f ca="1">CONCATENATE(T118,"_",COUNTIF(T$4:T118,T118))</f>
        <v>x_48</v>
      </c>
      <c r="C118" s="1529">
        <v>152</v>
      </c>
      <c r="D118" s="1530"/>
      <c r="E118" s="1531"/>
      <c r="F118" s="1531"/>
      <c r="G118" s="1531" t="str">
        <f t="shared" si="30"/>
        <v/>
      </c>
      <c r="H118" s="1532" t="str">
        <f ca="1">IF((COUNTIFS('Rozpis zápasů'!$F$3:$F$214,$C118,'Rozpis zápasů'!$E$3:$E$214,"&lt;&gt;N")+COUNTIFS('Rozpis zápasů'!$G$3:$G$214,$C118,'Rozpis zápasů'!$E$3:$E$214,"&lt;&gt;N"))=0,"",COUNTIFS('Rozpis zápasů'!$F$3:$F$214,$C118,'Rozpis zápasů'!$E$3:$E$214,"&lt;&gt;N")+COUNTIFS('Rozpis zápasů'!$G$3:$G$214,$C118,'Rozpis zápasů'!$E$3:$E$214,"&lt;&gt;N"))</f>
        <v/>
      </c>
      <c r="I118" s="1532">
        <f ca="1">COUNTIF('Rozpis zápasů'!$F$163:$G$214,$C118)</f>
        <v>0</v>
      </c>
      <c r="J118" s="1532" t="str">
        <f ca="1">IF((COUNTIFS('Rozpis zápasů'!$F$3:$F$214,$C118,'Rozpis zápasů'!$E$3:$E$214,"&lt;&gt;N")+COUNTIFS('Rozpis zápasů'!$G$3:$G$214,$C118,'Rozpis zápasů'!$E$3:$E$214,"&lt;&gt;N"))=0,"",SUMIF('Rozpis zápasů'!$F$3:$F$214,$C118,'Rozpis zápasů'!$L$3:$L$219)+SUMIF('Rozpis zápasů'!$G$3:$G$214,$C118,'Rozpis zápasů'!$M$3:$M$219))</f>
        <v/>
      </c>
      <c r="K118" s="1533" t="str">
        <f ca="1">IF((COUNTIFS('Rozpis zápasů'!$F$3:$F$214,$C118,'Rozpis zápasů'!$E$3:$E$214,"&lt;&gt;N")+COUNTIFS('Rozpis zápasů'!$G$3:$G$214,$C118,'Rozpis zápasů'!$E$3:$E$214,"&lt;&gt;N"))=0,"",SUMIF('Rozpis zápasů'!$F$3:$F$214,$C118,'Rozpis zápasů'!$M$3:$M$219)+SUMIF('Rozpis zápasů'!$G$3:$G$214,$C118,'Rozpis zápasů'!$L$3:$L$219))</f>
        <v/>
      </c>
      <c r="L118" s="1534">
        <f ca="1">SUMIF('Rozpis zápasů'!$F$3:$F$214,$C118,'Rozpis zápasů'!$X$3:$X$214)+SUMIF('Rozpis zápasů'!$G$3:$G$214,$C118,'Rozpis zápasů'!$Y$3:$Y$214)</f>
        <v>0</v>
      </c>
      <c r="M118" s="1535">
        <f ca="1">SUMIF('Rozpis zápasů'!$G$3:$G$214,$C118,'Rozpis zápasů'!$X$3:$X$214)+SUMIF('Rozpis zápasů'!$F$3:$F$214,$C118,'Rozpis zápasů'!$Y$3:$Y$214)</f>
        <v>0</v>
      </c>
      <c r="N118" s="1536">
        <f ca="1">SUMIF('Rozpis zápasů'!$F$3:$F$214,$C118,'Rozpis zápasů'!$Z$3:$Z$214)+SUMIF('Rozpis zápasů'!$G$3:$G$214,$C118,'Rozpis zápasů'!$AA$3:$AA$214)</f>
        <v>0</v>
      </c>
      <c r="O118" s="1533">
        <f ca="1">SUMIF('Rozpis zápasů'!$G$3:$G$214,$C118,'Rozpis zápasů'!$Z$3:$Z$214)+SUMIF('Rozpis zápasů'!$F$3:$F$214,$C118,'Rozpis zápasů'!$AA$3:$AA$214)</f>
        <v>0</v>
      </c>
      <c r="P118" s="1537" t="str">
        <f t="shared" ca="1" si="31"/>
        <v/>
      </c>
      <c r="Q118" s="1537" t="str">
        <f t="shared" ca="1" si="32"/>
        <v/>
      </c>
      <c r="R118" s="1538" t="str">
        <f t="shared" ca="1" si="33"/>
        <v/>
      </c>
      <c r="S118" s="1539" t="str">
        <f t="shared" ca="1" si="44"/>
        <v>x</v>
      </c>
      <c r="T118" s="1535" t="str">
        <f t="shared" ca="1" si="45"/>
        <v>x</v>
      </c>
      <c r="U118" s="1533" t="str">
        <f t="shared" ca="1" si="46"/>
        <v>x</v>
      </c>
      <c r="V118" s="1540" t="str">
        <f>IF((COUNTIFS('Rozpis zápasů'!$F$3:$F$162,$C118,'Rozpis zápasů'!$E$3:$E$162,"&lt;&gt;N")+COUNTIFS('Rozpis zápasů'!$G$3:$G$162,$C118,'Rozpis zápasů'!$E$3:$E$162,"&lt;&gt;N"))=0,"",COUNTIFS('Rozpis zápasů'!$F$3:$F$162,$C118,'Rozpis zápasů'!$E$3:$E$162,"&lt;&gt;N")+COUNTIFS('Rozpis zápasů'!$G$3:$G$162,$C118,'Rozpis zápasů'!$E$3:$E$162,"&lt;&gt;N"))</f>
        <v/>
      </c>
      <c r="W118" s="1541" t="str">
        <f>IF((COUNTIFS('Rozpis zápasů'!$F$3:$F$162,$C118,'Rozpis zápasů'!$E$3:$E$162,"&lt;&gt;N")+COUNTIFS('Rozpis zápasů'!$G$3:$G$162,$C118,'Rozpis zápasů'!$E$3:$E$162,"&lt;&gt;N"))=0,"",SUMIF('Rozpis zápasů'!$F$3:$F$162,$C118,'Rozpis zápasů'!$L$3:$L$219)+SUMIF('Rozpis zápasů'!$G$3:$G$162,$C118,'Rozpis zápasů'!$M$3:$M$219))</f>
        <v/>
      </c>
      <c r="X118" s="1542" t="str">
        <f>IF((COUNTIFS('Rozpis zápasů'!$F$3:$F$162,$C118,'Rozpis zápasů'!$E$3:$E$162,"&lt;&gt;N")+COUNTIFS('Rozpis zápasů'!$G$3:$G$162,$C118,'Rozpis zápasů'!$E$3:$E$162,"&lt;&gt;N"))=0,"",SUMIF('Rozpis zápasů'!$F$3:$F$162,$C118,'Rozpis zápasů'!$M$3:$M$219)+SUMIF('Rozpis zápasů'!$G$3:$G$162,$C118,'Rozpis zápasů'!$L$3:$L$219))</f>
        <v/>
      </c>
      <c r="Y118" s="1540" t="str">
        <f>IF((COUNTIFS('Rozpis zápasů'!$F$3:$F$162,$C118,'Rozpis zápasů'!$E$3:$E$162,"&lt;&gt;N")+COUNTIFS('Rozpis zápasů'!$G$3:$G$162,$C118,'Rozpis zápasů'!$E$3:$E$162,"&lt;&gt;N"))=0,"",SUMIF('Rozpis zápasů'!$F$3:$F$162,$C118,'Rozpis zápasů'!$H$3:$H$219)+SUMIF('Rozpis zápasů'!$G$3:$G$162,$C118,'Rozpis zápasů'!$I$3:$I$219))</f>
        <v/>
      </c>
      <c r="Z118" s="1541" t="str">
        <f>IF((COUNTIFS('Rozpis zápasů'!$F$3:$F$162,$C118,'Rozpis zápasů'!$E$3:$E$162,"&lt;&gt;N")+COUNTIFS('Rozpis zápasů'!$G$3:$G$162,$C118,'Rozpis zápasů'!$E$3:$E$162,"&lt;&gt;N"))=0,"",SUMIF('Rozpis zápasů'!$F$3:$F$162,$C118,'Rozpis zápasů'!$I$3:$I$219)+SUMIF('Rozpis zápasů'!$G$3:$G$162,$C118,'Rozpis zápasů'!$H$3:$H$219))</f>
        <v/>
      </c>
      <c r="AA118" s="1543" t="str">
        <f t="shared" si="34"/>
        <v/>
      </c>
      <c r="AB118" s="1685" t="str">
        <f>VLOOKUP($C118,Tabulka!$B$4:$Z$239,22,0)</f>
        <v/>
      </c>
      <c r="AC118" s="1686" t="str">
        <f t="shared" si="35"/>
        <v/>
      </c>
      <c r="AD118" s="1686" t="str">
        <f t="shared" si="36"/>
        <v/>
      </c>
      <c r="AE118" s="1686" t="str">
        <f t="shared" si="37"/>
        <v/>
      </c>
      <c r="AF118" s="1686" t="str">
        <f t="shared" si="38"/>
        <v/>
      </c>
      <c r="AG118" s="1686" t="str">
        <f t="shared" si="39"/>
        <v/>
      </c>
      <c r="AH118" s="1686" t="str">
        <f t="shared" ca="1" si="40"/>
        <v/>
      </c>
      <c r="AI118" s="1694" t="str">
        <f t="shared" ca="1" si="41"/>
        <v/>
      </c>
      <c r="AJ118" s="1693" t="str">
        <f t="shared" ca="1" si="42"/>
        <v/>
      </c>
      <c r="AK118" s="1690">
        <f t="shared" ca="1" si="43"/>
        <v>62</v>
      </c>
    </row>
    <row r="119" spans="1:37" x14ac:dyDescent="0.25">
      <c r="A119" s="414" t="str">
        <f ca="1">CONCATENATE(S119,"_",COUNTIF(S$4:S119,S119))</f>
        <v>x_49</v>
      </c>
      <c r="B119" s="414" t="str">
        <f ca="1">CONCATENATE(T119,"_",COUNTIF(T$4:T119,T119))</f>
        <v>x_49</v>
      </c>
      <c r="C119" s="1529">
        <v>153</v>
      </c>
      <c r="D119" s="1530"/>
      <c r="E119" s="1531"/>
      <c r="F119" s="1531"/>
      <c r="G119" s="1531" t="str">
        <f t="shared" si="30"/>
        <v/>
      </c>
      <c r="H119" s="1532" t="str">
        <f ca="1">IF((COUNTIFS('Rozpis zápasů'!$F$3:$F$214,$C119,'Rozpis zápasů'!$E$3:$E$214,"&lt;&gt;N")+COUNTIFS('Rozpis zápasů'!$G$3:$G$214,$C119,'Rozpis zápasů'!$E$3:$E$214,"&lt;&gt;N"))=0,"",COUNTIFS('Rozpis zápasů'!$F$3:$F$214,$C119,'Rozpis zápasů'!$E$3:$E$214,"&lt;&gt;N")+COUNTIFS('Rozpis zápasů'!$G$3:$G$214,$C119,'Rozpis zápasů'!$E$3:$E$214,"&lt;&gt;N"))</f>
        <v/>
      </c>
      <c r="I119" s="1532">
        <f ca="1">COUNTIF('Rozpis zápasů'!$F$163:$G$214,$C119)</f>
        <v>0</v>
      </c>
      <c r="J119" s="1532" t="str">
        <f ca="1">IF((COUNTIFS('Rozpis zápasů'!$F$3:$F$214,$C119,'Rozpis zápasů'!$E$3:$E$214,"&lt;&gt;N")+COUNTIFS('Rozpis zápasů'!$G$3:$G$214,$C119,'Rozpis zápasů'!$E$3:$E$214,"&lt;&gt;N"))=0,"",SUMIF('Rozpis zápasů'!$F$3:$F$214,$C119,'Rozpis zápasů'!$L$3:$L$219)+SUMIF('Rozpis zápasů'!$G$3:$G$214,$C119,'Rozpis zápasů'!$M$3:$M$219))</f>
        <v/>
      </c>
      <c r="K119" s="1533" t="str">
        <f ca="1">IF((COUNTIFS('Rozpis zápasů'!$F$3:$F$214,$C119,'Rozpis zápasů'!$E$3:$E$214,"&lt;&gt;N")+COUNTIFS('Rozpis zápasů'!$G$3:$G$214,$C119,'Rozpis zápasů'!$E$3:$E$214,"&lt;&gt;N"))=0,"",SUMIF('Rozpis zápasů'!$F$3:$F$214,$C119,'Rozpis zápasů'!$M$3:$M$219)+SUMIF('Rozpis zápasů'!$G$3:$G$214,$C119,'Rozpis zápasů'!$L$3:$L$219))</f>
        <v/>
      </c>
      <c r="L119" s="1534">
        <f ca="1">SUMIF('Rozpis zápasů'!$F$3:$F$214,$C119,'Rozpis zápasů'!$X$3:$X$214)+SUMIF('Rozpis zápasů'!$G$3:$G$214,$C119,'Rozpis zápasů'!$Y$3:$Y$214)</f>
        <v>0</v>
      </c>
      <c r="M119" s="1535">
        <f ca="1">SUMIF('Rozpis zápasů'!$G$3:$G$214,$C119,'Rozpis zápasů'!$X$3:$X$214)+SUMIF('Rozpis zápasů'!$F$3:$F$214,$C119,'Rozpis zápasů'!$Y$3:$Y$214)</f>
        <v>0</v>
      </c>
      <c r="N119" s="1536">
        <f ca="1">SUMIF('Rozpis zápasů'!$F$3:$F$214,$C119,'Rozpis zápasů'!$Z$3:$Z$214)+SUMIF('Rozpis zápasů'!$G$3:$G$214,$C119,'Rozpis zápasů'!$AA$3:$AA$214)</f>
        <v>0</v>
      </c>
      <c r="O119" s="1533">
        <f ca="1">SUMIF('Rozpis zápasů'!$G$3:$G$214,$C119,'Rozpis zápasů'!$Z$3:$Z$214)+SUMIF('Rozpis zápasů'!$F$3:$F$214,$C119,'Rozpis zápasů'!$AA$3:$AA$214)</f>
        <v>0</v>
      </c>
      <c r="P119" s="1537" t="str">
        <f t="shared" ca="1" si="31"/>
        <v/>
      </c>
      <c r="Q119" s="1537" t="str">
        <f t="shared" ca="1" si="32"/>
        <v/>
      </c>
      <c r="R119" s="1538" t="str">
        <f t="shared" ca="1" si="33"/>
        <v/>
      </c>
      <c r="S119" s="1539" t="str">
        <f t="shared" ca="1" si="44"/>
        <v>x</v>
      </c>
      <c r="T119" s="1535" t="str">
        <f t="shared" ca="1" si="45"/>
        <v>x</v>
      </c>
      <c r="U119" s="1533" t="str">
        <f t="shared" ca="1" si="46"/>
        <v>x</v>
      </c>
      <c r="V119" s="1540" t="str">
        <f>IF((COUNTIFS('Rozpis zápasů'!$F$3:$F$162,$C119,'Rozpis zápasů'!$E$3:$E$162,"&lt;&gt;N")+COUNTIFS('Rozpis zápasů'!$G$3:$G$162,$C119,'Rozpis zápasů'!$E$3:$E$162,"&lt;&gt;N"))=0,"",COUNTIFS('Rozpis zápasů'!$F$3:$F$162,$C119,'Rozpis zápasů'!$E$3:$E$162,"&lt;&gt;N")+COUNTIFS('Rozpis zápasů'!$G$3:$G$162,$C119,'Rozpis zápasů'!$E$3:$E$162,"&lt;&gt;N"))</f>
        <v/>
      </c>
      <c r="W119" s="1541" t="str">
        <f>IF((COUNTIFS('Rozpis zápasů'!$F$3:$F$162,$C119,'Rozpis zápasů'!$E$3:$E$162,"&lt;&gt;N")+COUNTIFS('Rozpis zápasů'!$G$3:$G$162,$C119,'Rozpis zápasů'!$E$3:$E$162,"&lt;&gt;N"))=0,"",SUMIF('Rozpis zápasů'!$F$3:$F$162,$C119,'Rozpis zápasů'!$L$3:$L$219)+SUMIF('Rozpis zápasů'!$G$3:$G$162,$C119,'Rozpis zápasů'!$M$3:$M$219))</f>
        <v/>
      </c>
      <c r="X119" s="1542" t="str">
        <f>IF((COUNTIFS('Rozpis zápasů'!$F$3:$F$162,$C119,'Rozpis zápasů'!$E$3:$E$162,"&lt;&gt;N")+COUNTIFS('Rozpis zápasů'!$G$3:$G$162,$C119,'Rozpis zápasů'!$E$3:$E$162,"&lt;&gt;N"))=0,"",SUMIF('Rozpis zápasů'!$F$3:$F$162,$C119,'Rozpis zápasů'!$M$3:$M$219)+SUMIF('Rozpis zápasů'!$G$3:$G$162,$C119,'Rozpis zápasů'!$L$3:$L$219))</f>
        <v/>
      </c>
      <c r="Y119" s="1540" t="str">
        <f>IF((COUNTIFS('Rozpis zápasů'!$F$3:$F$162,$C119,'Rozpis zápasů'!$E$3:$E$162,"&lt;&gt;N")+COUNTIFS('Rozpis zápasů'!$G$3:$G$162,$C119,'Rozpis zápasů'!$E$3:$E$162,"&lt;&gt;N"))=0,"",SUMIF('Rozpis zápasů'!$F$3:$F$162,$C119,'Rozpis zápasů'!$H$3:$H$219)+SUMIF('Rozpis zápasů'!$G$3:$G$162,$C119,'Rozpis zápasů'!$I$3:$I$219))</f>
        <v/>
      </c>
      <c r="Z119" s="1541" t="str">
        <f>IF((COUNTIFS('Rozpis zápasů'!$F$3:$F$162,$C119,'Rozpis zápasů'!$E$3:$E$162,"&lt;&gt;N")+COUNTIFS('Rozpis zápasů'!$G$3:$G$162,$C119,'Rozpis zápasů'!$E$3:$E$162,"&lt;&gt;N"))=0,"",SUMIF('Rozpis zápasů'!$F$3:$F$162,$C119,'Rozpis zápasů'!$I$3:$I$219)+SUMIF('Rozpis zápasů'!$G$3:$G$162,$C119,'Rozpis zápasů'!$H$3:$H$219))</f>
        <v/>
      </c>
      <c r="AA119" s="1543" t="str">
        <f t="shared" si="34"/>
        <v/>
      </c>
      <c r="AB119" s="1685" t="str">
        <f>VLOOKUP($C119,Tabulka!$B$4:$Z$239,22,0)</f>
        <v/>
      </c>
      <c r="AC119" s="1686" t="str">
        <f t="shared" si="35"/>
        <v/>
      </c>
      <c r="AD119" s="1686" t="str">
        <f t="shared" si="36"/>
        <v/>
      </c>
      <c r="AE119" s="1686" t="str">
        <f t="shared" si="37"/>
        <v/>
      </c>
      <c r="AF119" s="1686" t="str">
        <f t="shared" si="38"/>
        <v/>
      </c>
      <c r="AG119" s="1686" t="str">
        <f t="shared" si="39"/>
        <v/>
      </c>
      <c r="AH119" s="1686" t="str">
        <f t="shared" ca="1" si="40"/>
        <v/>
      </c>
      <c r="AI119" s="1694" t="str">
        <f t="shared" ca="1" si="41"/>
        <v/>
      </c>
      <c r="AJ119" s="1693" t="str">
        <f t="shared" ca="1" si="42"/>
        <v/>
      </c>
      <c r="AK119" s="1690">
        <f t="shared" ca="1" si="43"/>
        <v>62</v>
      </c>
    </row>
    <row r="120" spans="1:37" x14ac:dyDescent="0.25">
      <c r="A120" s="414" t="str">
        <f ca="1">CONCATENATE(S120,"_",COUNTIF(S$4:S120,S120))</f>
        <v>x_50</v>
      </c>
      <c r="B120" s="414" t="str">
        <f ca="1">CONCATENATE(T120,"_",COUNTIF(T$4:T120,T120))</f>
        <v>x_50</v>
      </c>
      <c r="C120" s="1529">
        <v>154</v>
      </c>
      <c r="D120" s="1530"/>
      <c r="E120" s="1531"/>
      <c r="F120" s="1531"/>
      <c r="G120" s="1531" t="str">
        <f t="shared" si="30"/>
        <v/>
      </c>
      <c r="H120" s="1532" t="str">
        <f ca="1">IF((COUNTIFS('Rozpis zápasů'!$F$3:$F$214,$C120,'Rozpis zápasů'!$E$3:$E$214,"&lt;&gt;N")+COUNTIFS('Rozpis zápasů'!$G$3:$G$214,$C120,'Rozpis zápasů'!$E$3:$E$214,"&lt;&gt;N"))=0,"",COUNTIFS('Rozpis zápasů'!$F$3:$F$214,$C120,'Rozpis zápasů'!$E$3:$E$214,"&lt;&gt;N")+COUNTIFS('Rozpis zápasů'!$G$3:$G$214,$C120,'Rozpis zápasů'!$E$3:$E$214,"&lt;&gt;N"))</f>
        <v/>
      </c>
      <c r="I120" s="1532">
        <f ca="1">COUNTIF('Rozpis zápasů'!$F$163:$G$214,$C120)</f>
        <v>0</v>
      </c>
      <c r="J120" s="1532" t="str">
        <f ca="1">IF((COUNTIFS('Rozpis zápasů'!$F$3:$F$214,$C120,'Rozpis zápasů'!$E$3:$E$214,"&lt;&gt;N")+COUNTIFS('Rozpis zápasů'!$G$3:$G$214,$C120,'Rozpis zápasů'!$E$3:$E$214,"&lt;&gt;N"))=0,"",SUMIF('Rozpis zápasů'!$F$3:$F$214,$C120,'Rozpis zápasů'!$L$3:$L$219)+SUMIF('Rozpis zápasů'!$G$3:$G$214,$C120,'Rozpis zápasů'!$M$3:$M$219))</f>
        <v/>
      </c>
      <c r="K120" s="1533" t="str">
        <f ca="1">IF((COUNTIFS('Rozpis zápasů'!$F$3:$F$214,$C120,'Rozpis zápasů'!$E$3:$E$214,"&lt;&gt;N")+COUNTIFS('Rozpis zápasů'!$G$3:$G$214,$C120,'Rozpis zápasů'!$E$3:$E$214,"&lt;&gt;N"))=0,"",SUMIF('Rozpis zápasů'!$F$3:$F$214,$C120,'Rozpis zápasů'!$M$3:$M$219)+SUMIF('Rozpis zápasů'!$G$3:$G$214,$C120,'Rozpis zápasů'!$L$3:$L$219))</f>
        <v/>
      </c>
      <c r="L120" s="1534">
        <f ca="1">SUMIF('Rozpis zápasů'!$F$3:$F$214,$C120,'Rozpis zápasů'!$X$3:$X$214)+SUMIF('Rozpis zápasů'!$G$3:$G$214,$C120,'Rozpis zápasů'!$Y$3:$Y$214)</f>
        <v>0</v>
      </c>
      <c r="M120" s="1535">
        <f ca="1">SUMIF('Rozpis zápasů'!$G$3:$G$214,$C120,'Rozpis zápasů'!$X$3:$X$214)+SUMIF('Rozpis zápasů'!$F$3:$F$214,$C120,'Rozpis zápasů'!$Y$3:$Y$214)</f>
        <v>0</v>
      </c>
      <c r="N120" s="1536">
        <f ca="1">SUMIF('Rozpis zápasů'!$F$3:$F$214,$C120,'Rozpis zápasů'!$Z$3:$Z$214)+SUMIF('Rozpis zápasů'!$G$3:$G$214,$C120,'Rozpis zápasů'!$AA$3:$AA$214)</f>
        <v>0</v>
      </c>
      <c r="O120" s="1533">
        <f ca="1">SUMIF('Rozpis zápasů'!$G$3:$G$214,$C120,'Rozpis zápasů'!$Z$3:$Z$214)+SUMIF('Rozpis zápasů'!$F$3:$F$214,$C120,'Rozpis zápasů'!$AA$3:$AA$214)</f>
        <v>0</v>
      </c>
      <c r="P120" s="1537" t="str">
        <f t="shared" ca="1" si="31"/>
        <v/>
      </c>
      <c r="Q120" s="1537" t="str">
        <f t="shared" ca="1" si="32"/>
        <v/>
      </c>
      <c r="R120" s="1538" t="str">
        <f t="shared" ca="1" si="33"/>
        <v/>
      </c>
      <c r="S120" s="1539" t="str">
        <f t="shared" ca="1" si="44"/>
        <v>x</v>
      </c>
      <c r="T120" s="1535" t="str">
        <f t="shared" ca="1" si="45"/>
        <v>x</v>
      </c>
      <c r="U120" s="1533" t="str">
        <f t="shared" ca="1" si="46"/>
        <v>x</v>
      </c>
      <c r="V120" s="1540" t="str">
        <f>IF((COUNTIFS('Rozpis zápasů'!$F$3:$F$162,$C120,'Rozpis zápasů'!$E$3:$E$162,"&lt;&gt;N")+COUNTIFS('Rozpis zápasů'!$G$3:$G$162,$C120,'Rozpis zápasů'!$E$3:$E$162,"&lt;&gt;N"))=0,"",COUNTIFS('Rozpis zápasů'!$F$3:$F$162,$C120,'Rozpis zápasů'!$E$3:$E$162,"&lt;&gt;N")+COUNTIFS('Rozpis zápasů'!$G$3:$G$162,$C120,'Rozpis zápasů'!$E$3:$E$162,"&lt;&gt;N"))</f>
        <v/>
      </c>
      <c r="W120" s="1541" t="str">
        <f>IF((COUNTIFS('Rozpis zápasů'!$F$3:$F$162,$C120,'Rozpis zápasů'!$E$3:$E$162,"&lt;&gt;N")+COUNTIFS('Rozpis zápasů'!$G$3:$G$162,$C120,'Rozpis zápasů'!$E$3:$E$162,"&lt;&gt;N"))=0,"",SUMIF('Rozpis zápasů'!$F$3:$F$162,$C120,'Rozpis zápasů'!$L$3:$L$219)+SUMIF('Rozpis zápasů'!$G$3:$G$162,$C120,'Rozpis zápasů'!$M$3:$M$219))</f>
        <v/>
      </c>
      <c r="X120" s="1542" t="str">
        <f>IF((COUNTIFS('Rozpis zápasů'!$F$3:$F$162,$C120,'Rozpis zápasů'!$E$3:$E$162,"&lt;&gt;N")+COUNTIFS('Rozpis zápasů'!$G$3:$G$162,$C120,'Rozpis zápasů'!$E$3:$E$162,"&lt;&gt;N"))=0,"",SUMIF('Rozpis zápasů'!$F$3:$F$162,$C120,'Rozpis zápasů'!$M$3:$M$219)+SUMIF('Rozpis zápasů'!$G$3:$G$162,$C120,'Rozpis zápasů'!$L$3:$L$219))</f>
        <v/>
      </c>
      <c r="Y120" s="1540" t="str">
        <f>IF((COUNTIFS('Rozpis zápasů'!$F$3:$F$162,$C120,'Rozpis zápasů'!$E$3:$E$162,"&lt;&gt;N")+COUNTIFS('Rozpis zápasů'!$G$3:$G$162,$C120,'Rozpis zápasů'!$E$3:$E$162,"&lt;&gt;N"))=0,"",SUMIF('Rozpis zápasů'!$F$3:$F$162,$C120,'Rozpis zápasů'!$H$3:$H$219)+SUMIF('Rozpis zápasů'!$G$3:$G$162,$C120,'Rozpis zápasů'!$I$3:$I$219))</f>
        <v/>
      </c>
      <c r="Z120" s="1541" t="str">
        <f>IF((COUNTIFS('Rozpis zápasů'!$F$3:$F$162,$C120,'Rozpis zápasů'!$E$3:$E$162,"&lt;&gt;N")+COUNTIFS('Rozpis zápasů'!$G$3:$G$162,$C120,'Rozpis zápasů'!$E$3:$E$162,"&lt;&gt;N"))=0,"",SUMIF('Rozpis zápasů'!$F$3:$F$162,$C120,'Rozpis zápasů'!$I$3:$I$219)+SUMIF('Rozpis zápasů'!$G$3:$G$162,$C120,'Rozpis zápasů'!$H$3:$H$219))</f>
        <v/>
      </c>
      <c r="AA120" s="1543" t="str">
        <f t="shared" si="34"/>
        <v/>
      </c>
      <c r="AB120" s="1685" t="str">
        <f>VLOOKUP($C120,Tabulka!$B$4:$Z$239,22,0)</f>
        <v/>
      </c>
      <c r="AC120" s="1686" t="str">
        <f t="shared" si="35"/>
        <v/>
      </c>
      <c r="AD120" s="1686" t="str">
        <f t="shared" si="36"/>
        <v/>
      </c>
      <c r="AE120" s="1686" t="str">
        <f t="shared" si="37"/>
        <v/>
      </c>
      <c r="AF120" s="1686" t="str">
        <f t="shared" si="38"/>
        <v/>
      </c>
      <c r="AG120" s="1686" t="str">
        <f t="shared" si="39"/>
        <v/>
      </c>
      <c r="AH120" s="1686" t="str">
        <f t="shared" ca="1" si="40"/>
        <v/>
      </c>
      <c r="AI120" s="1694" t="str">
        <f t="shared" ca="1" si="41"/>
        <v/>
      </c>
      <c r="AJ120" s="1693" t="str">
        <f t="shared" ca="1" si="42"/>
        <v/>
      </c>
      <c r="AK120" s="1690">
        <f t="shared" ca="1" si="43"/>
        <v>62</v>
      </c>
    </row>
    <row r="121" spans="1:37" x14ac:dyDescent="0.25">
      <c r="A121" s="414" t="str">
        <f ca="1">CONCATENATE(S121,"_",COUNTIF(S$4:S121,S121))</f>
        <v>x_51</v>
      </c>
      <c r="B121" s="414" t="str">
        <f ca="1">CONCATENATE(T121,"_",COUNTIF(T$4:T121,T121))</f>
        <v>x_51</v>
      </c>
      <c r="C121" s="1529">
        <v>155</v>
      </c>
      <c r="D121" s="1530"/>
      <c r="E121" s="1531"/>
      <c r="F121" s="1531"/>
      <c r="G121" s="1531" t="str">
        <f t="shared" si="30"/>
        <v/>
      </c>
      <c r="H121" s="1532" t="str">
        <f ca="1">IF((COUNTIFS('Rozpis zápasů'!$F$3:$F$214,$C121,'Rozpis zápasů'!$E$3:$E$214,"&lt;&gt;N")+COUNTIFS('Rozpis zápasů'!$G$3:$G$214,$C121,'Rozpis zápasů'!$E$3:$E$214,"&lt;&gt;N"))=0,"",COUNTIFS('Rozpis zápasů'!$F$3:$F$214,$C121,'Rozpis zápasů'!$E$3:$E$214,"&lt;&gt;N")+COUNTIFS('Rozpis zápasů'!$G$3:$G$214,$C121,'Rozpis zápasů'!$E$3:$E$214,"&lt;&gt;N"))</f>
        <v/>
      </c>
      <c r="I121" s="1532">
        <f ca="1">COUNTIF('Rozpis zápasů'!$F$163:$G$214,$C121)</f>
        <v>0</v>
      </c>
      <c r="J121" s="1532" t="str">
        <f ca="1">IF((COUNTIFS('Rozpis zápasů'!$F$3:$F$214,$C121,'Rozpis zápasů'!$E$3:$E$214,"&lt;&gt;N")+COUNTIFS('Rozpis zápasů'!$G$3:$G$214,$C121,'Rozpis zápasů'!$E$3:$E$214,"&lt;&gt;N"))=0,"",SUMIF('Rozpis zápasů'!$F$3:$F$214,$C121,'Rozpis zápasů'!$L$3:$L$219)+SUMIF('Rozpis zápasů'!$G$3:$G$214,$C121,'Rozpis zápasů'!$M$3:$M$219))</f>
        <v/>
      </c>
      <c r="K121" s="1533" t="str">
        <f ca="1">IF((COUNTIFS('Rozpis zápasů'!$F$3:$F$214,$C121,'Rozpis zápasů'!$E$3:$E$214,"&lt;&gt;N")+COUNTIFS('Rozpis zápasů'!$G$3:$G$214,$C121,'Rozpis zápasů'!$E$3:$E$214,"&lt;&gt;N"))=0,"",SUMIF('Rozpis zápasů'!$F$3:$F$214,$C121,'Rozpis zápasů'!$M$3:$M$219)+SUMIF('Rozpis zápasů'!$G$3:$G$214,$C121,'Rozpis zápasů'!$L$3:$L$219))</f>
        <v/>
      </c>
      <c r="L121" s="1534">
        <f ca="1">SUMIF('Rozpis zápasů'!$F$3:$F$214,$C121,'Rozpis zápasů'!$X$3:$X$214)+SUMIF('Rozpis zápasů'!$G$3:$G$214,$C121,'Rozpis zápasů'!$Y$3:$Y$214)</f>
        <v>0</v>
      </c>
      <c r="M121" s="1535">
        <f ca="1">SUMIF('Rozpis zápasů'!$G$3:$G$214,$C121,'Rozpis zápasů'!$X$3:$X$214)+SUMIF('Rozpis zápasů'!$F$3:$F$214,$C121,'Rozpis zápasů'!$Y$3:$Y$214)</f>
        <v>0</v>
      </c>
      <c r="N121" s="1536">
        <f ca="1">SUMIF('Rozpis zápasů'!$F$3:$F$214,$C121,'Rozpis zápasů'!$Z$3:$Z$214)+SUMIF('Rozpis zápasů'!$G$3:$G$214,$C121,'Rozpis zápasů'!$AA$3:$AA$214)</f>
        <v>0</v>
      </c>
      <c r="O121" s="1533">
        <f ca="1">SUMIF('Rozpis zápasů'!$G$3:$G$214,$C121,'Rozpis zápasů'!$Z$3:$Z$214)+SUMIF('Rozpis zápasů'!$F$3:$F$214,$C121,'Rozpis zápasů'!$AA$3:$AA$214)</f>
        <v>0</v>
      </c>
      <c r="P121" s="1537" t="str">
        <f t="shared" ca="1" si="31"/>
        <v/>
      </c>
      <c r="Q121" s="1537" t="str">
        <f t="shared" ca="1" si="32"/>
        <v/>
      </c>
      <c r="R121" s="1538" t="str">
        <f t="shared" ca="1" si="33"/>
        <v/>
      </c>
      <c r="S121" s="1539" t="str">
        <f t="shared" ca="1" si="44"/>
        <v>x</v>
      </c>
      <c r="T121" s="1535" t="str">
        <f t="shared" ca="1" si="45"/>
        <v>x</v>
      </c>
      <c r="U121" s="1533" t="str">
        <f t="shared" ca="1" si="46"/>
        <v>x</v>
      </c>
      <c r="V121" s="1540" t="str">
        <f>IF((COUNTIFS('Rozpis zápasů'!$F$3:$F$162,$C121,'Rozpis zápasů'!$E$3:$E$162,"&lt;&gt;N")+COUNTIFS('Rozpis zápasů'!$G$3:$G$162,$C121,'Rozpis zápasů'!$E$3:$E$162,"&lt;&gt;N"))=0,"",COUNTIFS('Rozpis zápasů'!$F$3:$F$162,$C121,'Rozpis zápasů'!$E$3:$E$162,"&lt;&gt;N")+COUNTIFS('Rozpis zápasů'!$G$3:$G$162,$C121,'Rozpis zápasů'!$E$3:$E$162,"&lt;&gt;N"))</f>
        <v/>
      </c>
      <c r="W121" s="1541" t="str">
        <f>IF((COUNTIFS('Rozpis zápasů'!$F$3:$F$162,$C121,'Rozpis zápasů'!$E$3:$E$162,"&lt;&gt;N")+COUNTIFS('Rozpis zápasů'!$G$3:$G$162,$C121,'Rozpis zápasů'!$E$3:$E$162,"&lt;&gt;N"))=0,"",SUMIF('Rozpis zápasů'!$F$3:$F$162,$C121,'Rozpis zápasů'!$L$3:$L$219)+SUMIF('Rozpis zápasů'!$G$3:$G$162,$C121,'Rozpis zápasů'!$M$3:$M$219))</f>
        <v/>
      </c>
      <c r="X121" s="1542" t="str">
        <f>IF((COUNTIFS('Rozpis zápasů'!$F$3:$F$162,$C121,'Rozpis zápasů'!$E$3:$E$162,"&lt;&gt;N")+COUNTIFS('Rozpis zápasů'!$G$3:$G$162,$C121,'Rozpis zápasů'!$E$3:$E$162,"&lt;&gt;N"))=0,"",SUMIF('Rozpis zápasů'!$F$3:$F$162,$C121,'Rozpis zápasů'!$M$3:$M$219)+SUMIF('Rozpis zápasů'!$G$3:$G$162,$C121,'Rozpis zápasů'!$L$3:$L$219))</f>
        <v/>
      </c>
      <c r="Y121" s="1540" t="str">
        <f>IF((COUNTIFS('Rozpis zápasů'!$F$3:$F$162,$C121,'Rozpis zápasů'!$E$3:$E$162,"&lt;&gt;N")+COUNTIFS('Rozpis zápasů'!$G$3:$G$162,$C121,'Rozpis zápasů'!$E$3:$E$162,"&lt;&gt;N"))=0,"",SUMIF('Rozpis zápasů'!$F$3:$F$162,$C121,'Rozpis zápasů'!$H$3:$H$219)+SUMIF('Rozpis zápasů'!$G$3:$G$162,$C121,'Rozpis zápasů'!$I$3:$I$219))</f>
        <v/>
      </c>
      <c r="Z121" s="1541" t="str">
        <f>IF((COUNTIFS('Rozpis zápasů'!$F$3:$F$162,$C121,'Rozpis zápasů'!$E$3:$E$162,"&lt;&gt;N")+COUNTIFS('Rozpis zápasů'!$G$3:$G$162,$C121,'Rozpis zápasů'!$E$3:$E$162,"&lt;&gt;N"))=0,"",SUMIF('Rozpis zápasů'!$F$3:$F$162,$C121,'Rozpis zápasů'!$I$3:$I$219)+SUMIF('Rozpis zápasů'!$G$3:$G$162,$C121,'Rozpis zápasů'!$H$3:$H$219))</f>
        <v/>
      </c>
      <c r="AA121" s="1543" t="str">
        <f t="shared" si="34"/>
        <v/>
      </c>
      <c r="AB121" s="1685" t="str">
        <f>VLOOKUP($C121,Tabulka!$B$4:$Z$239,22,0)</f>
        <v/>
      </c>
      <c r="AC121" s="1686" t="str">
        <f t="shared" si="35"/>
        <v/>
      </c>
      <c r="AD121" s="1686" t="str">
        <f t="shared" si="36"/>
        <v/>
      </c>
      <c r="AE121" s="1686" t="str">
        <f t="shared" si="37"/>
        <v/>
      </c>
      <c r="AF121" s="1686" t="str">
        <f t="shared" si="38"/>
        <v/>
      </c>
      <c r="AG121" s="1686" t="str">
        <f t="shared" si="39"/>
        <v/>
      </c>
      <c r="AH121" s="1686" t="str">
        <f t="shared" ca="1" si="40"/>
        <v/>
      </c>
      <c r="AI121" s="1694" t="str">
        <f t="shared" ca="1" si="41"/>
        <v/>
      </c>
      <c r="AJ121" s="1693" t="str">
        <f t="shared" ca="1" si="42"/>
        <v/>
      </c>
      <c r="AK121" s="1690">
        <f t="shared" ca="1" si="43"/>
        <v>62</v>
      </c>
    </row>
    <row r="122" spans="1:37" x14ac:dyDescent="0.25">
      <c r="A122" s="414" t="str">
        <f ca="1">CONCATENATE(S122,"_",COUNTIF(S$4:S122,S122))</f>
        <v>x_52</v>
      </c>
      <c r="B122" s="414" t="str">
        <f ca="1">CONCATENATE(T122,"_",COUNTIF(T$4:T122,T122))</f>
        <v>x_52</v>
      </c>
      <c r="C122" s="1529">
        <v>156</v>
      </c>
      <c r="D122" s="1530"/>
      <c r="E122" s="1531"/>
      <c r="F122" s="1531"/>
      <c r="G122" s="1531" t="str">
        <f t="shared" si="30"/>
        <v/>
      </c>
      <c r="H122" s="1532" t="str">
        <f ca="1">IF((COUNTIFS('Rozpis zápasů'!$F$3:$F$214,$C122,'Rozpis zápasů'!$E$3:$E$214,"&lt;&gt;N")+COUNTIFS('Rozpis zápasů'!$G$3:$G$214,$C122,'Rozpis zápasů'!$E$3:$E$214,"&lt;&gt;N"))=0,"",COUNTIFS('Rozpis zápasů'!$F$3:$F$214,$C122,'Rozpis zápasů'!$E$3:$E$214,"&lt;&gt;N")+COUNTIFS('Rozpis zápasů'!$G$3:$G$214,$C122,'Rozpis zápasů'!$E$3:$E$214,"&lt;&gt;N"))</f>
        <v/>
      </c>
      <c r="I122" s="1532">
        <f ca="1">COUNTIF('Rozpis zápasů'!$F$163:$G$214,$C122)</f>
        <v>0</v>
      </c>
      <c r="J122" s="1532" t="str">
        <f ca="1">IF((COUNTIFS('Rozpis zápasů'!$F$3:$F$214,$C122,'Rozpis zápasů'!$E$3:$E$214,"&lt;&gt;N")+COUNTIFS('Rozpis zápasů'!$G$3:$G$214,$C122,'Rozpis zápasů'!$E$3:$E$214,"&lt;&gt;N"))=0,"",SUMIF('Rozpis zápasů'!$F$3:$F$214,$C122,'Rozpis zápasů'!$L$3:$L$219)+SUMIF('Rozpis zápasů'!$G$3:$G$214,$C122,'Rozpis zápasů'!$M$3:$M$219))</f>
        <v/>
      </c>
      <c r="K122" s="1533" t="str">
        <f ca="1">IF((COUNTIFS('Rozpis zápasů'!$F$3:$F$214,$C122,'Rozpis zápasů'!$E$3:$E$214,"&lt;&gt;N")+COUNTIFS('Rozpis zápasů'!$G$3:$G$214,$C122,'Rozpis zápasů'!$E$3:$E$214,"&lt;&gt;N"))=0,"",SUMIF('Rozpis zápasů'!$F$3:$F$214,$C122,'Rozpis zápasů'!$M$3:$M$219)+SUMIF('Rozpis zápasů'!$G$3:$G$214,$C122,'Rozpis zápasů'!$L$3:$L$219))</f>
        <v/>
      </c>
      <c r="L122" s="1534">
        <f ca="1">SUMIF('Rozpis zápasů'!$F$3:$F$214,$C122,'Rozpis zápasů'!$X$3:$X$214)+SUMIF('Rozpis zápasů'!$G$3:$G$214,$C122,'Rozpis zápasů'!$Y$3:$Y$214)</f>
        <v>0</v>
      </c>
      <c r="M122" s="1535">
        <f ca="1">SUMIF('Rozpis zápasů'!$G$3:$G$214,$C122,'Rozpis zápasů'!$X$3:$X$214)+SUMIF('Rozpis zápasů'!$F$3:$F$214,$C122,'Rozpis zápasů'!$Y$3:$Y$214)</f>
        <v>0</v>
      </c>
      <c r="N122" s="1536">
        <f ca="1">SUMIF('Rozpis zápasů'!$F$3:$F$214,$C122,'Rozpis zápasů'!$Z$3:$Z$214)+SUMIF('Rozpis zápasů'!$G$3:$G$214,$C122,'Rozpis zápasů'!$AA$3:$AA$214)</f>
        <v>0</v>
      </c>
      <c r="O122" s="1533">
        <f ca="1">SUMIF('Rozpis zápasů'!$G$3:$G$214,$C122,'Rozpis zápasů'!$Z$3:$Z$214)+SUMIF('Rozpis zápasů'!$F$3:$F$214,$C122,'Rozpis zápasů'!$AA$3:$AA$214)</f>
        <v>0</v>
      </c>
      <c r="P122" s="1537" t="str">
        <f t="shared" ca="1" si="31"/>
        <v/>
      </c>
      <c r="Q122" s="1537" t="str">
        <f t="shared" ca="1" si="32"/>
        <v/>
      </c>
      <c r="R122" s="1538" t="str">
        <f t="shared" ca="1" si="33"/>
        <v/>
      </c>
      <c r="S122" s="1539" t="str">
        <f t="shared" ca="1" si="44"/>
        <v>x</v>
      </c>
      <c r="T122" s="1535" t="str">
        <f t="shared" ca="1" si="45"/>
        <v>x</v>
      </c>
      <c r="U122" s="1533" t="str">
        <f t="shared" ca="1" si="46"/>
        <v>x</v>
      </c>
      <c r="V122" s="1540" t="str">
        <f>IF((COUNTIFS('Rozpis zápasů'!$F$3:$F$162,$C122,'Rozpis zápasů'!$E$3:$E$162,"&lt;&gt;N")+COUNTIFS('Rozpis zápasů'!$G$3:$G$162,$C122,'Rozpis zápasů'!$E$3:$E$162,"&lt;&gt;N"))=0,"",COUNTIFS('Rozpis zápasů'!$F$3:$F$162,$C122,'Rozpis zápasů'!$E$3:$E$162,"&lt;&gt;N")+COUNTIFS('Rozpis zápasů'!$G$3:$G$162,$C122,'Rozpis zápasů'!$E$3:$E$162,"&lt;&gt;N"))</f>
        <v/>
      </c>
      <c r="W122" s="1541" t="str">
        <f>IF((COUNTIFS('Rozpis zápasů'!$F$3:$F$162,$C122,'Rozpis zápasů'!$E$3:$E$162,"&lt;&gt;N")+COUNTIFS('Rozpis zápasů'!$G$3:$G$162,$C122,'Rozpis zápasů'!$E$3:$E$162,"&lt;&gt;N"))=0,"",SUMIF('Rozpis zápasů'!$F$3:$F$162,$C122,'Rozpis zápasů'!$L$3:$L$219)+SUMIF('Rozpis zápasů'!$G$3:$G$162,$C122,'Rozpis zápasů'!$M$3:$M$219))</f>
        <v/>
      </c>
      <c r="X122" s="1542" t="str">
        <f>IF((COUNTIFS('Rozpis zápasů'!$F$3:$F$162,$C122,'Rozpis zápasů'!$E$3:$E$162,"&lt;&gt;N")+COUNTIFS('Rozpis zápasů'!$G$3:$G$162,$C122,'Rozpis zápasů'!$E$3:$E$162,"&lt;&gt;N"))=0,"",SUMIF('Rozpis zápasů'!$F$3:$F$162,$C122,'Rozpis zápasů'!$M$3:$M$219)+SUMIF('Rozpis zápasů'!$G$3:$G$162,$C122,'Rozpis zápasů'!$L$3:$L$219))</f>
        <v/>
      </c>
      <c r="Y122" s="1540" t="str">
        <f>IF((COUNTIFS('Rozpis zápasů'!$F$3:$F$162,$C122,'Rozpis zápasů'!$E$3:$E$162,"&lt;&gt;N")+COUNTIFS('Rozpis zápasů'!$G$3:$G$162,$C122,'Rozpis zápasů'!$E$3:$E$162,"&lt;&gt;N"))=0,"",SUMIF('Rozpis zápasů'!$F$3:$F$162,$C122,'Rozpis zápasů'!$H$3:$H$219)+SUMIF('Rozpis zápasů'!$G$3:$G$162,$C122,'Rozpis zápasů'!$I$3:$I$219))</f>
        <v/>
      </c>
      <c r="Z122" s="1541" t="str">
        <f>IF((COUNTIFS('Rozpis zápasů'!$F$3:$F$162,$C122,'Rozpis zápasů'!$E$3:$E$162,"&lt;&gt;N")+COUNTIFS('Rozpis zápasů'!$G$3:$G$162,$C122,'Rozpis zápasů'!$E$3:$E$162,"&lt;&gt;N"))=0,"",SUMIF('Rozpis zápasů'!$F$3:$F$162,$C122,'Rozpis zápasů'!$I$3:$I$219)+SUMIF('Rozpis zápasů'!$G$3:$G$162,$C122,'Rozpis zápasů'!$H$3:$H$219))</f>
        <v/>
      </c>
      <c r="AA122" s="1543" t="str">
        <f t="shared" si="34"/>
        <v/>
      </c>
      <c r="AB122" s="1685" t="str">
        <f>VLOOKUP($C122,Tabulka!$B$4:$Z$239,22,0)</f>
        <v/>
      </c>
      <c r="AC122" s="1686" t="str">
        <f t="shared" si="35"/>
        <v/>
      </c>
      <c r="AD122" s="1686" t="str">
        <f t="shared" si="36"/>
        <v/>
      </c>
      <c r="AE122" s="1686" t="str">
        <f t="shared" si="37"/>
        <v/>
      </c>
      <c r="AF122" s="1686" t="str">
        <f t="shared" si="38"/>
        <v/>
      </c>
      <c r="AG122" s="1686" t="str">
        <f t="shared" si="39"/>
        <v/>
      </c>
      <c r="AH122" s="1686" t="str">
        <f t="shared" ca="1" si="40"/>
        <v/>
      </c>
      <c r="AI122" s="1694" t="str">
        <f t="shared" ca="1" si="41"/>
        <v/>
      </c>
      <c r="AJ122" s="1693" t="str">
        <f t="shared" ca="1" si="42"/>
        <v/>
      </c>
      <c r="AK122" s="1690">
        <f t="shared" ca="1" si="43"/>
        <v>62</v>
      </c>
    </row>
    <row r="123" spans="1:37" x14ac:dyDescent="0.25">
      <c r="A123" s="414" t="str">
        <f ca="1">CONCATENATE(S123,"_",COUNTIF(S$4:S123,S123))</f>
        <v>x_53</v>
      </c>
      <c r="B123" s="414" t="str">
        <f ca="1">CONCATENATE(T123,"_",COUNTIF(T$4:T123,T123))</f>
        <v>x_53</v>
      </c>
      <c r="C123" s="1529">
        <v>157</v>
      </c>
      <c r="D123" s="1530"/>
      <c r="E123" s="1531"/>
      <c r="F123" s="1531"/>
      <c r="G123" s="1531" t="str">
        <f t="shared" si="30"/>
        <v/>
      </c>
      <c r="H123" s="1532" t="str">
        <f ca="1">IF((COUNTIFS('Rozpis zápasů'!$F$3:$F$214,$C123,'Rozpis zápasů'!$E$3:$E$214,"&lt;&gt;N")+COUNTIFS('Rozpis zápasů'!$G$3:$G$214,$C123,'Rozpis zápasů'!$E$3:$E$214,"&lt;&gt;N"))=0,"",COUNTIFS('Rozpis zápasů'!$F$3:$F$214,$C123,'Rozpis zápasů'!$E$3:$E$214,"&lt;&gt;N")+COUNTIFS('Rozpis zápasů'!$G$3:$G$214,$C123,'Rozpis zápasů'!$E$3:$E$214,"&lt;&gt;N"))</f>
        <v/>
      </c>
      <c r="I123" s="1532">
        <f ca="1">COUNTIF('Rozpis zápasů'!$F$163:$G$214,$C123)</f>
        <v>0</v>
      </c>
      <c r="J123" s="1532" t="str">
        <f ca="1">IF((COUNTIFS('Rozpis zápasů'!$F$3:$F$214,$C123,'Rozpis zápasů'!$E$3:$E$214,"&lt;&gt;N")+COUNTIFS('Rozpis zápasů'!$G$3:$G$214,$C123,'Rozpis zápasů'!$E$3:$E$214,"&lt;&gt;N"))=0,"",SUMIF('Rozpis zápasů'!$F$3:$F$214,$C123,'Rozpis zápasů'!$L$3:$L$219)+SUMIF('Rozpis zápasů'!$G$3:$G$214,$C123,'Rozpis zápasů'!$M$3:$M$219))</f>
        <v/>
      </c>
      <c r="K123" s="1533" t="str">
        <f ca="1">IF((COUNTIFS('Rozpis zápasů'!$F$3:$F$214,$C123,'Rozpis zápasů'!$E$3:$E$214,"&lt;&gt;N")+COUNTIFS('Rozpis zápasů'!$G$3:$G$214,$C123,'Rozpis zápasů'!$E$3:$E$214,"&lt;&gt;N"))=0,"",SUMIF('Rozpis zápasů'!$F$3:$F$214,$C123,'Rozpis zápasů'!$M$3:$M$219)+SUMIF('Rozpis zápasů'!$G$3:$G$214,$C123,'Rozpis zápasů'!$L$3:$L$219))</f>
        <v/>
      </c>
      <c r="L123" s="1534">
        <f ca="1">SUMIF('Rozpis zápasů'!$F$3:$F$214,$C123,'Rozpis zápasů'!$X$3:$X$214)+SUMIF('Rozpis zápasů'!$G$3:$G$214,$C123,'Rozpis zápasů'!$Y$3:$Y$214)</f>
        <v>0</v>
      </c>
      <c r="M123" s="1535">
        <f ca="1">SUMIF('Rozpis zápasů'!$G$3:$G$214,$C123,'Rozpis zápasů'!$X$3:$X$214)+SUMIF('Rozpis zápasů'!$F$3:$F$214,$C123,'Rozpis zápasů'!$Y$3:$Y$214)</f>
        <v>0</v>
      </c>
      <c r="N123" s="1536">
        <f ca="1">SUMIF('Rozpis zápasů'!$F$3:$F$214,$C123,'Rozpis zápasů'!$Z$3:$Z$214)+SUMIF('Rozpis zápasů'!$G$3:$G$214,$C123,'Rozpis zápasů'!$AA$3:$AA$214)</f>
        <v>0</v>
      </c>
      <c r="O123" s="1533">
        <f ca="1">SUMIF('Rozpis zápasů'!$G$3:$G$214,$C123,'Rozpis zápasů'!$Z$3:$Z$214)+SUMIF('Rozpis zápasů'!$F$3:$F$214,$C123,'Rozpis zápasů'!$AA$3:$AA$214)</f>
        <v>0</v>
      </c>
      <c r="P123" s="1537" t="str">
        <f t="shared" ca="1" si="31"/>
        <v/>
      </c>
      <c r="Q123" s="1537" t="str">
        <f t="shared" ca="1" si="32"/>
        <v/>
      </c>
      <c r="R123" s="1538" t="str">
        <f t="shared" ca="1" si="33"/>
        <v/>
      </c>
      <c r="S123" s="1539" t="str">
        <f t="shared" ca="1" si="44"/>
        <v>x</v>
      </c>
      <c r="T123" s="1535" t="str">
        <f t="shared" ca="1" si="45"/>
        <v>x</v>
      </c>
      <c r="U123" s="1533" t="str">
        <f t="shared" ca="1" si="46"/>
        <v>x</v>
      </c>
      <c r="V123" s="1540" t="str">
        <f>IF((COUNTIFS('Rozpis zápasů'!$F$3:$F$162,$C123,'Rozpis zápasů'!$E$3:$E$162,"&lt;&gt;N")+COUNTIFS('Rozpis zápasů'!$G$3:$G$162,$C123,'Rozpis zápasů'!$E$3:$E$162,"&lt;&gt;N"))=0,"",COUNTIFS('Rozpis zápasů'!$F$3:$F$162,$C123,'Rozpis zápasů'!$E$3:$E$162,"&lt;&gt;N")+COUNTIFS('Rozpis zápasů'!$G$3:$G$162,$C123,'Rozpis zápasů'!$E$3:$E$162,"&lt;&gt;N"))</f>
        <v/>
      </c>
      <c r="W123" s="1541" t="str">
        <f>IF((COUNTIFS('Rozpis zápasů'!$F$3:$F$162,$C123,'Rozpis zápasů'!$E$3:$E$162,"&lt;&gt;N")+COUNTIFS('Rozpis zápasů'!$G$3:$G$162,$C123,'Rozpis zápasů'!$E$3:$E$162,"&lt;&gt;N"))=0,"",SUMIF('Rozpis zápasů'!$F$3:$F$162,$C123,'Rozpis zápasů'!$L$3:$L$219)+SUMIF('Rozpis zápasů'!$G$3:$G$162,$C123,'Rozpis zápasů'!$M$3:$M$219))</f>
        <v/>
      </c>
      <c r="X123" s="1542" t="str">
        <f>IF((COUNTIFS('Rozpis zápasů'!$F$3:$F$162,$C123,'Rozpis zápasů'!$E$3:$E$162,"&lt;&gt;N")+COUNTIFS('Rozpis zápasů'!$G$3:$G$162,$C123,'Rozpis zápasů'!$E$3:$E$162,"&lt;&gt;N"))=0,"",SUMIF('Rozpis zápasů'!$F$3:$F$162,$C123,'Rozpis zápasů'!$M$3:$M$219)+SUMIF('Rozpis zápasů'!$G$3:$G$162,$C123,'Rozpis zápasů'!$L$3:$L$219))</f>
        <v/>
      </c>
      <c r="Y123" s="1540" t="str">
        <f>IF((COUNTIFS('Rozpis zápasů'!$F$3:$F$162,$C123,'Rozpis zápasů'!$E$3:$E$162,"&lt;&gt;N")+COUNTIFS('Rozpis zápasů'!$G$3:$G$162,$C123,'Rozpis zápasů'!$E$3:$E$162,"&lt;&gt;N"))=0,"",SUMIF('Rozpis zápasů'!$F$3:$F$162,$C123,'Rozpis zápasů'!$H$3:$H$219)+SUMIF('Rozpis zápasů'!$G$3:$G$162,$C123,'Rozpis zápasů'!$I$3:$I$219))</f>
        <v/>
      </c>
      <c r="Z123" s="1541" t="str">
        <f>IF((COUNTIFS('Rozpis zápasů'!$F$3:$F$162,$C123,'Rozpis zápasů'!$E$3:$E$162,"&lt;&gt;N")+COUNTIFS('Rozpis zápasů'!$G$3:$G$162,$C123,'Rozpis zápasů'!$E$3:$E$162,"&lt;&gt;N"))=0,"",SUMIF('Rozpis zápasů'!$F$3:$F$162,$C123,'Rozpis zápasů'!$I$3:$I$219)+SUMIF('Rozpis zápasů'!$G$3:$G$162,$C123,'Rozpis zápasů'!$H$3:$H$219))</f>
        <v/>
      </c>
      <c r="AA123" s="1543" t="str">
        <f t="shared" si="34"/>
        <v/>
      </c>
      <c r="AB123" s="1685" t="str">
        <f>VLOOKUP($C123,Tabulka!$B$4:$Z$239,22,0)</f>
        <v/>
      </c>
      <c r="AC123" s="1686" t="str">
        <f t="shared" si="35"/>
        <v/>
      </c>
      <c r="AD123" s="1686" t="str">
        <f t="shared" si="36"/>
        <v/>
      </c>
      <c r="AE123" s="1686" t="str">
        <f t="shared" si="37"/>
        <v/>
      </c>
      <c r="AF123" s="1686" t="str">
        <f t="shared" si="38"/>
        <v/>
      </c>
      <c r="AG123" s="1686" t="str">
        <f t="shared" si="39"/>
        <v/>
      </c>
      <c r="AH123" s="1686" t="str">
        <f t="shared" ca="1" si="40"/>
        <v/>
      </c>
      <c r="AI123" s="1694" t="str">
        <f t="shared" ca="1" si="41"/>
        <v/>
      </c>
      <c r="AJ123" s="1693" t="str">
        <f t="shared" ca="1" si="42"/>
        <v/>
      </c>
      <c r="AK123" s="1690">
        <f t="shared" ca="1" si="43"/>
        <v>62</v>
      </c>
    </row>
    <row r="124" spans="1:37" x14ac:dyDescent="0.25">
      <c r="A124" s="414" t="str">
        <f ca="1">CONCATENATE(S124,"_",COUNTIF(S$4:S124,S124))</f>
        <v>x_54</v>
      </c>
      <c r="B124" s="414" t="str">
        <f ca="1">CONCATENATE(T124,"_",COUNTIF(T$4:T124,T124))</f>
        <v>x_54</v>
      </c>
      <c r="C124" s="1529">
        <v>158</v>
      </c>
      <c r="D124" s="1530"/>
      <c r="E124" s="1531"/>
      <c r="F124" s="1531"/>
      <c r="G124" s="1531" t="str">
        <f t="shared" si="30"/>
        <v/>
      </c>
      <c r="H124" s="1532" t="str">
        <f ca="1">IF((COUNTIFS('Rozpis zápasů'!$F$3:$F$214,$C124,'Rozpis zápasů'!$E$3:$E$214,"&lt;&gt;N")+COUNTIFS('Rozpis zápasů'!$G$3:$G$214,$C124,'Rozpis zápasů'!$E$3:$E$214,"&lt;&gt;N"))=0,"",COUNTIFS('Rozpis zápasů'!$F$3:$F$214,$C124,'Rozpis zápasů'!$E$3:$E$214,"&lt;&gt;N")+COUNTIFS('Rozpis zápasů'!$G$3:$G$214,$C124,'Rozpis zápasů'!$E$3:$E$214,"&lt;&gt;N"))</f>
        <v/>
      </c>
      <c r="I124" s="1532">
        <f ca="1">COUNTIF('Rozpis zápasů'!$F$163:$G$214,$C124)</f>
        <v>0</v>
      </c>
      <c r="J124" s="1532" t="str">
        <f ca="1">IF((COUNTIFS('Rozpis zápasů'!$F$3:$F$214,$C124,'Rozpis zápasů'!$E$3:$E$214,"&lt;&gt;N")+COUNTIFS('Rozpis zápasů'!$G$3:$G$214,$C124,'Rozpis zápasů'!$E$3:$E$214,"&lt;&gt;N"))=0,"",SUMIF('Rozpis zápasů'!$F$3:$F$214,$C124,'Rozpis zápasů'!$L$3:$L$219)+SUMIF('Rozpis zápasů'!$G$3:$G$214,$C124,'Rozpis zápasů'!$M$3:$M$219))</f>
        <v/>
      </c>
      <c r="K124" s="1533" t="str">
        <f ca="1">IF((COUNTIFS('Rozpis zápasů'!$F$3:$F$214,$C124,'Rozpis zápasů'!$E$3:$E$214,"&lt;&gt;N")+COUNTIFS('Rozpis zápasů'!$G$3:$G$214,$C124,'Rozpis zápasů'!$E$3:$E$214,"&lt;&gt;N"))=0,"",SUMIF('Rozpis zápasů'!$F$3:$F$214,$C124,'Rozpis zápasů'!$M$3:$M$219)+SUMIF('Rozpis zápasů'!$G$3:$G$214,$C124,'Rozpis zápasů'!$L$3:$L$219))</f>
        <v/>
      </c>
      <c r="L124" s="1534">
        <f ca="1">SUMIF('Rozpis zápasů'!$F$3:$F$214,$C124,'Rozpis zápasů'!$X$3:$X$214)+SUMIF('Rozpis zápasů'!$G$3:$G$214,$C124,'Rozpis zápasů'!$Y$3:$Y$214)</f>
        <v>0</v>
      </c>
      <c r="M124" s="1535">
        <f ca="1">SUMIF('Rozpis zápasů'!$G$3:$G$214,$C124,'Rozpis zápasů'!$X$3:$X$214)+SUMIF('Rozpis zápasů'!$F$3:$F$214,$C124,'Rozpis zápasů'!$Y$3:$Y$214)</f>
        <v>0</v>
      </c>
      <c r="N124" s="1536">
        <f ca="1">SUMIF('Rozpis zápasů'!$F$3:$F$214,$C124,'Rozpis zápasů'!$Z$3:$Z$214)+SUMIF('Rozpis zápasů'!$G$3:$G$214,$C124,'Rozpis zápasů'!$AA$3:$AA$214)</f>
        <v>0</v>
      </c>
      <c r="O124" s="1533">
        <f ca="1">SUMIF('Rozpis zápasů'!$G$3:$G$214,$C124,'Rozpis zápasů'!$Z$3:$Z$214)+SUMIF('Rozpis zápasů'!$F$3:$F$214,$C124,'Rozpis zápasů'!$AA$3:$AA$214)</f>
        <v>0</v>
      </c>
      <c r="P124" s="1537" t="str">
        <f t="shared" ca="1" si="31"/>
        <v/>
      </c>
      <c r="Q124" s="1537" t="str">
        <f t="shared" ca="1" si="32"/>
        <v/>
      </c>
      <c r="R124" s="1538" t="str">
        <f t="shared" ca="1" si="33"/>
        <v/>
      </c>
      <c r="S124" s="1539" t="str">
        <f t="shared" ca="1" si="44"/>
        <v>x</v>
      </c>
      <c r="T124" s="1535" t="str">
        <f t="shared" ca="1" si="45"/>
        <v>x</v>
      </c>
      <c r="U124" s="1533" t="str">
        <f t="shared" ca="1" si="46"/>
        <v>x</v>
      </c>
      <c r="V124" s="1540" t="str">
        <f>IF((COUNTIFS('Rozpis zápasů'!$F$3:$F$162,$C124,'Rozpis zápasů'!$E$3:$E$162,"&lt;&gt;N")+COUNTIFS('Rozpis zápasů'!$G$3:$G$162,$C124,'Rozpis zápasů'!$E$3:$E$162,"&lt;&gt;N"))=0,"",COUNTIFS('Rozpis zápasů'!$F$3:$F$162,$C124,'Rozpis zápasů'!$E$3:$E$162,"&lt;&gt;N")+COUNTIFS('Rozpis zápasů'!$G$3:$G$162,$C124,'Rozpis zápasů'!$E$3:$E$162,"&lt;&gt;N"))</f>
        <v/>
      </c>
      <c r="W124" s="1541" t="str">
        <f>IF((COUNTIFS('Rozpis zápasů'!$F$3:$F$162,$C124,'Rozpis zápasů'!$E$3:$E$162,"&lt;&gt;N")+COUNTIFS('Rozpis zápasů'!$G$3:$G$162,$C124,'Rozpis zápasů'!$E$3:$E$162,"&lt;&gt;N"))=0,"",SUMIF('Rozpis zápasů'!$F$3:$F$162,$C124,'Rozpis zápasů'!$L$3:$L$219)+SUMIF('Rozpis zápasů'!$G$3:$G$162,$C124,'Rozpis zápasů'!$M$3:$M$219))</f>
        <v/>
      </c>
      <c r="X124" s="1542" t="str">
        <f>IF((COUNTIFS('Rozpis zápasů'!$F$3:$F$162,$C124,'Rozpis zápasů'!$E$3:$E$162,"&lt;&gt;N")+COUNTIFS('Rozpis zápasů'!$G$3:$G$162,$C124,'Rozpis zápasů'!$E$3:$E$162,"&lt;&gt;N"))=0,"",SUMIF('Rozpis zápasů'!$F$3:$F$162,$C124,'Rozpis zápasů'!$M$3:$M$219)+SUMIF('Rozpis zápasů'!$G$3:$G$162,$C124,'Rozpis zápasů'!$L$3:$L$219))</f>
        <v/>
      </c>
      <c r="Y124" s="1540" t="str">
        <f>IF((COUNTIFS('Rozpis zápasů'!$F$3:$F$162,$C124,'Rozpis zápasů'!$E$3:$E$162,"&lt;&gt;N")+COUNTIFS('Rozpis zápasů'!$G$3:$G$162,$C124,'Rozpis zápasů'!$E$3:$E$162,"&lt;&gt;N"))=0,"",SUMIF('Rozpis zápasů'!$F$3:$F$162,$C124,'Rozpis zápasů'!$H$3:$H$219)+SUMIF('Rozpis zápasů'!$G$3:$G$162,$C124,'Rozpis zápasů'!$I$3:$I$219))</f>
        <v/>
      </c>
      <c r="Z124" s="1541" t="str">
        <f>IF((COUNTIFS('Rozpis zápasů'!$F$3:$F$162,$C124,'Rozpis zápasů'!$E$3:$E$162,"&lt;&gt;N")+COUNTIFS('Rozpis zápasů'!$G$3:$G$162,$C124,'Rozpis zápasů'!$E$3:$E$162,"&lt;&gt;N"))=0,"",SUMIF('Rozpis zápasů'!$F$3:$F$162,$C124,'Rozpis zápasů'!$I$3:$I$219)+SUMIF('Rozpis zápasů'!$G$3:$G$162,$C124,'Rozpis zápasů'!$H$3:$H$219))</f>
        <v/>
      </c>
      <c r="AA124" s="1543" t="str">
        <f t="shared" si="34"/>
        <v/>
      </c>
      <c r="AB124" s="1685" t="str">
        <f>VLOOKUP($C124,Tabulka!$B$4:$Z$239,22,0)</f>
        <v/>
      </c>
      <c r="AC124" s="1686" t="str">
        <f t="shared" si="35"/>
        <v/>
      </c>
      <c r="AD124" s="1686" t="str">
        <f t="shared" si="36"/>
        <v/>
      </c>
      <c r="AE124" s="1686" t="str">
        <f t="shared" si="37"/>
        <v/>
      </c>
      <c r="AF124" s="1686" t="str">
        <f t="shared" si="38"/>
        <v/>
      </c>
      <c r="AG124" s="1686" t="str">
        <f t="shared" si="39"/>
        <v/>
      </c>
      <c r="AH124" s="1686" t="str">
        <f t="shared" ca="1" si="40"/>
        <v/>
      </c>
      <c r="AI124" s="1694" t="str">
        <f t="shared" ca="1" si="41"/>
        <v/>
      </c>
      <c r="AJ124" s="1693" t="str">
        <f t="shared" ca="1" si="42"/>
        <v/>
      </c>
      <c r="AK124" s="1690">
        <f t="shared" ca="1" si="43"/>
        <v>62</v>
      </c>
    </row>
    <row r="125" spans="1:37" x14ac:dyDescent="0.25">
      <c r="A125" s="414" t="str">
        <f ca="1">CONCATENATE(S125,"_",COUNTIF(S$4:S125,S125))</f>
        <v>x_55</v>
      </c>
      <c r="B125" s="414" t="str">
        <f ca="1">CONCATENATE(T125,"_",COUNTIF(T$4:T125,T125))</f>
        <v>x_55</v>
      </c>
      <c r="C125" s="1529">
        <v>161</v>
      </c>
      <c r="D125" s="1530"/>
      <c r="E125" s="1531"/>
      <c r="F125" s="1531"/>
      <c r="G125" s="1531" t="str">
        <f t="shared" si="30"/>
        <v/>
      </c>
      <c r="H125" s="1532" t="str">
        <f ca="1">IF((COUNTIFS('Rozpis zápasů'!$F$3:$F$214,$C125,'Rozpis zápasů'!$E$3:$E$214,"&lt;&gt;N")+COUNTIFS('Rozpis zápasů'!$G$3:$G$214,$C125,'Rozpis zápasů'!$E$3:$E$214,"&lt;&gt;N"))=0,"",COUNTIFS('Rozpis zápasů'!$F$3:$F$214,$C125,'Rozpis zápasů'!$E$3:$E$214,"&lt;&gt;N")+COUNTIFS('Rozpis zápasů'!$G$3:$G$214,$C125,'Rozpis zápasů'!$E$3:$E$214,"&lt;&gt;N"))</f>
        <v/>
      </c>
      <c r="I125" s="1532">
        <f ca="1">COUNTIF('Rozpis zápasů'!$F$163:$G$214,$C125)</f>
        <v>0</v>
      </c>
      <c r="J125" s="1532" t="str">
        <f ca="1">IF((COUNTIFS('Rozpis zápasů'!$F$3:$F$214,$C125,'Rozpis zápasů'!$E$3:$E$214,"&lt;&gt;N")+COUNTIFS('Rozpis zápasů'!$G$3:$G$214,$C125,'Rozpis zápasů'!$E$3:$E$214,"&lt;&gt;N"))=0,"",SUMIF('Rozpis zápasů'!$F$3:$F$214,$C125,'Rozpis zápasů'!$L$3:$L$219)+SUMIF('Rozpis zápasů'!$G$3:$G$214,$C125,'Rozpis zápasů'!$M$3:$M$219))</f>
        <v/>
      </c>
      <c r="K125" s="1533" t="str">
        <f ca="1">IF((COUNTIFS('Rozpis zápasů'!$F$3:$F$214,$C125,'Rozpis zápasů'!$E$3:$E$214,"&lt;&gt;N")+COUNTIFS('Rozpis zápasů'!$G$3:$G$214,$C125,'Rozpis zápasů'!$E$3:$E$214,"&lt;&gt;N"))=0,"",SUMIF('Rozpis zápasů'!$F$3:$F$214,$C125,'Rozpis zápasů'!$M$3:$M$219)+SUMIF('Rozpis zápasů'!$G$3:$G$214,$C125,'Rozpis zápasů'!$L$3:$L$219))</f>
        <v/>
      </c>
      <c r="L125" s="1534">
        <f ca="1">SUMIF('Rozpis zápasů'!$F$3:$F$214,$C125,'Rozpis zápasů'!$X$3:$X$214)+SUMIF('Rozpis zápasů'!$G$3:$G$214,$C125,'Rozpis zápasů'!$Y$3:$Y$214)</f>
        <v>0</v>
      </c>
      <c r="M125" s="1535">
        <f ca="1">SUMIF('Rozpis zápasů'!$G$3:$G$214,$C125,'Rozpis zápasů'!$X$3:$X$214)+SUMIF('Rozpis zápasů'!$F$3:$F$214,$C125,'Rozpis zápasů'!$Y$3:$Y$214)</f>
        <v>0</v>
      </c>
      <c r="N125" s="1536">
        <f ca="1">SUMIF('Rozpis zápasů'!$F$3:$F$214,$C125,'Rozpis zápasů'!$Z$3:$Z$214)+SUMIF('Rozpis zápasů'!$G$3:$G$214,$C125,'Rozpis zápasů'!$AA$3:$AA$214)</f>
        <v>0</v>
      </c>
      <c r="O125" s="1533">
        <f ca="1">SUMIF('Rozpis zápasů'!$G$3:$G$214,$C125,'Rozpis zápasů'!$Z$3:$Z$214)+SUMIF('Rozpis zápasů'!$F$3:$F$214,$C125,'Rozpis zápasů'!$AA$3:$AA$214)</f>
        <v>0</v>
      </c>
      <c r="P125" s="1537" t="str">
        <f t="shared" ref="P125:P156" ca="1" si="47">IFERROR(L125/$N125,"")</f>
        <v/>
      </c>
      <c r="Q125" s="1537" t="str">
        <f t="shared" ref="Q125:Q156" ca="1" si="48">IFERROR((O125-M125)/$O125,"")</f>
        <v/>
      </c>
      <c r="R125" s="1538" t="str">
        <f t="shared" ref="R125:R156" ca="1" si="49">IFERROR((L125+(O125-M125))/(N125+O125),"")</f>
        <v/>
      </c>
      <c r="S125" s="1539" t="str">
        <f t="shared" ca="1" si="44"/>
        <v>x</v>
      </c>
      <c r="T125" s="1535" t="str">
        <f t="shared" ca="1" si="45"/>
        <v>x</v>
      </c>
      <c r="U125" s="1533" t="str">
        <f t="shared" ca="1" si="46"/>
        <v>x</v>
      </c>
      <c r="V125" s="1540" t="str">
        <f>IF((COUNTIFS('Rozpis zápasů'!$F$3:$F$162,$C125,'Rozpis zápasů'!$E$3:$E$162,"&lt;&gt;N")+COUNTIFS('Rozpis zápasů'!$G$3:$G$162,$C125,'Rozpis zápasů'!$E$3:$E$162,"&lt;&gt;N"))=0,"",COUNTIFS('Rozpis zápasů'!$F$3:$F$162,$C125,'Rozpis zápasů'!$E$3:$E$162,"&lt;&gt;N")+COUNTIFS('Rozpis zápasů'!$G$3:$G$162,$C125,'Rozpis zápasů'!$E$3:$E$162,"&lt;&gt;N"))</f>
        <v/>
      </c>
      <c r="W125" s="1541" t="str">
        <f>IF((COUNTIFS('Rozpis zápasů'!$F$3:$F$162,$C125,'Rozpis zápasů'!$E$3:$E$162,"&lt;&gt;N")+COUNTIFS('Rozpis zápasů'!$G$3:$G$162,$C125,'Rozpis zápasů'!$E$3:$E$162,"&lt;&gt;N"))=0,"",SUMIF('Rozpis zápasů'!$F$3:$F$162,$C125,'Rozpis zápasů'!$L$3:$L$219)+SUMIF('Rozpis zápasů'!$G$3:$G$162,$C125,'Rozpis zápasů'!$M$3:$M$219))</f>
        <v/>
      </c>
      <c r="X125" s="1542" t="str">
        <f>IF((COUNTIFS('Rozpis zápasů'!$F$3:$F$162,$C125,'Rozpis zápasů'!$E$3:$E$162,"&lt;&gt;N")+COUNTIFS('Rozpis zápasů'!$G$3:$G$162,$C125,'Rozpis zápasů'!$E$3:$E$162,"&lt;&gt;N"))=0,"",SUMIF('Rozpis zápasů'!$F$3:$F$162,$C125,'Rozpis zápasů'!$M$3:$M$219)+SUMIF('Rozpis zápasů'!$G$3:$G$162,$C125,'Rozpis zápasů'!$L$3:$L$219))</f>
        <v/>
      </c>
      <c r="Y125" s="1540" t="str">
        <f>IF((COUNTIFS('Rozpis zápasů'!$F$3:$F$162,$C125,'Rozpis zápasů'!$E$3:$E$162,"&lt;&gt;N")+COUNTIFS('Rozpis zápasů'!$G$3:$G$162,$C125,'Rozpis zápasů'!$E$3:$E$162,"&lt;&gt;N"))=0,"",SUMIF('Rozpis zápasů'!$F$3:$F$162,$C125,'Rozpis zápasů'!$H$3:$H$219)+SUMIF('Rozpis zápasů'!$G$3:$G$162,$C125,'Rozpis zápasů'!$I$3:$I$219))</f>
        <v/>
      </c>
      <c r="Z125" s="1541" t="str">
        <f>IF((COUNTIFS('Rozpis zápasů'!$F$3:$F$162,$C125,'Rozpis zápasů'!$E$3:$E$162,"&lt;&gt;N")+COUNTIFS('Rozpis zápasů'!$G$3:$G$162,$C125,'Rozpis zápasů'!$E$3:$E$162,"&lt;&gt;N"))=0,"",SUMIF('Rozpis zápasů'!$F$3:$F$162,$C125,'Rozpis zápasů'!$I$3:$I$219)+SUMIF('Rozpis zápasů'!$G$3:$G$162,$C125,'Rozpis zápasů'!$H$3:$H$219))</f>
        <v/>
      </c>
      <c r="AA125" s="1543" t="str">
        <f t="shared" si="34"/>
        <v/>
      </c>
      <c r="AB125" s="1685" t="str">
        <f>VLOOKUP($C125,Tabulka!$B$4:$Z$239,22,0)</f>
        <v/>
      </c>
      <c r="AC125" s="1686" t="str">
        <f t="shared" si="35"/>
        <v/>
      </c>
      <c r="AD125" s="1686" t="str">
        <f t="shared" si="36"/>
        <v/>
      </c>
      <c r="AE125" s="1686" t="str">
        <f t="shared" si="37"/>
        <v/>
      </c>
      <c r="AF125" s="1686" t="str">
        <f t="shared" si="38"/>
        <v/>
      </c>
      <c r="AG125" s="1686" t="str">
        <f t="shared" si="39"/>
        <v/>
      </c>
      <c r="AH125" s="1686" t="str">
        <f t="shared" ca="1" si="40"/>
        <v/>
      </c>
      <c r="AI125" s="1694" t="str">
        <f t="shared" ca="1" si="41"/>
        <v/>
      </c>
      <c r="AJ125" s="1693" t="str">
        <f t="shared" ca="1" si="42"/>
        <v/>
      </c>
      <c r="AK125" s="1690">
        <f t="shared" ca="1" si="43"/>
        <v>62</v>
      </c>
    </row>
    <row r="126" spans="1:37" x14ac:dyDescent="0.25">
      <c r="A126" s="414" t="str">
        <f ca="1">CONCATENATE(S126,"_",COUNTIF(S$4:S126,S126))</f>
        <v>x_56</v>
      </c>
      <c r="B126" s="414" t="str">
        <f ca="1">CONCATENATE(T126,"_",COUNTIF(T$4:T126,T126))</f>
        <v>x_56</v>
      </c>
      <c r="C126" s="1529">
        <v>162</v>
      </c>
      <c r="D126" s="1530"/>
      <c r="E126" s="1531"/>
      <c r="F126" s="1531"/>
      <c r="G126" s="1531" t="str">
        <f t="shared" si="30"/>
        <v/>
      </c>
      <c r="H126" s="1532" t="str">
        <f ca="1">IF((COUNTIFS('Rozpis zápasů'!$F$3:$F$214,$C126,'Rozpis zápasů'!$E$3:$E$214,"&lt;&gt;N")+COUNTIFS('Rozpis zápasů'!$G$3:$G$214,$C126,'Rozpis zápasů'!$E$3:$E$214,"&lt;&gt;N"))=0,"",COUNTIFS('Rozpis zápasů'!$F$3:$F$214,$C126,'Rozpis zápasů'!$E$3:$E$214,"&lt;&gt;N")+COUNTIFS('Rozpis zápasů'!$G$3:$G$214,$C126,'Rozpis zápasů'!$E$3:$E$214,"&lt;&gt;N"))</f>
        <v/>
      </c>
      <c r="I126" s="1532">
        <f ca="1">COUNTIF('Rozpis zápasů'!$F$163:$G$214,$C126)</f>
        <v>0</v>
      </c>
      <c r="J126" s="1532" t="str">
        <f ca="1">IF((COUNTIFS('Rozpis zápasů'!$F$3:$F$214,$C126,'Rozpis zápasů'!$E$3:$E$214,"&lt;&gt;N")+COUNTIFS('Rozpis zápasů'!$G$3:$G$214,$C126,'Rozpis zápasů'!$E$3:$E$214,"&lt;&gt;N"))=0,"",SUMIF('Rozpis zápasů'!$F$3:$F$214,$C126,'Rozpis zápasů'!$L$3:$L$219)+SUMIF('Rozpis zápasů'!$G$3:$G$214,$C126,'Rozpis zápasů'!$M$3:$M$219))</f>
        <v/>
      </c>
      <c r="K126" s="1533" t="str">
        <f ca="1">IF((COUNTIFS('Rozpis zápasů'!$F$3:$F$214,$C126,'Rozpis zápasů'!$E$3:$E$214,"&lt;&gt;N")+COUNTIFS('Rozpis zápasů'!$G$3:$G$214,$C126,'Rozpis zápasů'!$E$3:$E$214,"&lt;&gt;N"))=0,"",SUMIF('Rozpis zápasů'!$F$3:$F$214,$C126,'Rozpis zápasů'!$M$3:$M$219)+SUMIF('Rozpis zápasů'!$G$3:$G$214,$C126,'Rozpis zápasů'!$L$3:$L$219))</f>
        <v/>
      </c>
      <c r="L126" s="1534">
        <f ca="1">SUMIF('Rozpis zápasů'!$F$3:$F$214,$C126,'Rozpis zápasů'!$X$3:$X$214)+SUMIF('Rozpis zápasů'!$G$3:$G$214,$C126,'Rozpis zápasů'!$Y$3:$Y$214)</f>
        <v>0</v>
      </c>
      <c r="M126" s="1535">
        <f ca="1">SUMIF('Rozpis zápasů'!$G$3:$G$214,$C126,'Rozpis zápasů'!$X$3:$X$214)+SUMIF('Rozpis zápasů'!$F$3:$F$214,$C126,'Rozpis zápasů'!$Y$3:$Y$214)</f>
        <v>0</v>
      </c>
      <c r="N126" s="1536">
        <f ca="1">SUMIF('Rozpis zápasů'!$F$3:$F$214,$C126,'Rozpis zápasů'!$Z$3:$Z$214)+SUMIF('Rozpis zápasů'!$G$3:$G$214,$C126,'Rozpis zápasů'!$AA$3:$AA$214)</f>
        <v>0</v>
      </c>
      <c r="O126" s="1533">
        <f ca="1">SUMIF('Rozpis zápasů'!$G$3:$G$214,$C126,'Rozpis zápasů'!$Z$3:$Z$214)+SUMIF('Rozpis zápasů'!$F$3:$F$214,$C126,'Rozpis zápasů'!$AA$3:$AA$214)</f>
        <v>0</v>
      </c>
      <c r="P126" s="1537" t="str">
        <f t="shared" ca="1" si="47"/>
        <v/>
      </c>
      <c r="Q126" s="1537" t="str">
        <f t="shared" ca="1" si="48"/>
        <v/>
      </c>
      <c r="R126" s="1538" t="str">
        <f t="shared" ca="1" si="49"/>
        <v/>
      </c>
      <c r="S126" s="1539" t="str">
        <f t="shared" ca="1" si="44"/>
        <v>x</v>
      </c>
      <c r="T126" s="1535" t="str">
        <f t="shared" ca="1" si="45"/>
        <v>x</v>
      </c>
      <c r="U126" s="1533" t="str">
        <f t="shared" ca="1" si="46"/>
        <v>x</v>
      </c>
      <c r="V126" s="1540" t="str">
        <f>IF((COUNTIFS('Rozpis zápasů'!$F$3:$F$162,$C126,'Rozpis zápasů'!$E$3:$E$162,"&lt;&gt;N")+COUNTIFS('Rozpis zápasů'!$G$3:$G$162,$C126,'Rozpis zápasů'!$E$3:$E$162,"&lt;&gt;N"))=0,"",COUNTIFS('Rozpis zápasů'!$F$3:$F$162,$C126,'Rozpis zápasů'!$E$3:$E$162,"&lt;&gt;N")+COUNTIFS('Rozpis zápasů'!$G$3:$G$162,$C126,'Rozpis zápasů'!$E$3:$E$162,"&lt;&gt;N"))</f>
        <v/>
      </c>
      <c r="W126" s="1541" t="str">
        <f>IF((COUNTIFS('Rozpis zápasů'!$F$3:$F$162,$C126,'Rozpis zápasů'!$E$3:$E$162,"&lt;&gt;N")+COUNTIFS('Rozpis zápasů'!$G$3:$G$162,$C126,'Rozpis zápasů'!$E$3:$E$162,"&lt;&gt;N"))=0,"",SUMIF('Rozpis zápasů'!$F$3:$F$162,$C126,'Rozpis zápasů'!$L$3:$L$219)+SUMIF('Rozpis zápasů'!$G$3:$G$162,$C126,'Rozpis zápasů'!$M$3:$M$219))</f>
        <v/>
      </c>
      <c r="X126" s="1542" t="str">
        <f>IF((COUNTIFS('Rozpis zápasů'!$F$3:$F$162,$C126,'Rozpis zápasů'!$E$3:$E$162,"&lt;&gt;N")+COUNTIFS('Rozpis zápasů'!$G$3:$G$162,$C126,'Rozpis zápasů'!$E$3:$E$162,"&lt;&gt;N"))=0,"",SUMIF('Rozpis zápasů'!$F$3:$F$162,$C126,'Rozpis zápasů'!$M$3:$M$219)+SUMIF('Rozpis zápasů'!$G$3:$G$162,$C126,'Rozpis zápasů'!$L$3:$L$219))</f>
        <v/>
      </c>
      <c r="Y126" s="1540" t="str">
        <f>IF((COUNTIFS('Rozpis zápasů'!$F$3:$F$162,$C126,'Rozpis zápasů'!$E$3:$E$162,"&lt;&gt;N")+COUNTIFS('Rozpis zápasů'!$G$3:$G$162,$C126,'Rozpis zápasů'!$E$3:$E$162,"&lt;&gt;N"))=0,"",SUMIF('Rozpis zápasů'!$F$3:$F$162,$C126,'Rozpis zápasů'!$H$3:$H$219)+SUMIF('Rozpis zápasů'!$G$3:$G$162,$C126,'Rozpis zápasů'!$I$3:$I$219))</f>
        <v/>
      </c>
      <c r="Z126" s="1541" t="str">
        <f>IF((COUNTIFS('Rozpis zápasů'!$F$3:$F$162,$C126,'Rozpis zápasů'!$E$3:$E$162,"&lt;&gt;N")+COUNTIFS('Rozpis zápasů'!$G$3:$G$162,$C126,'Rozpis zápasů'!$E$3:$E$162,"&lt;&gt;N"))=0,"",SUMIF('Rozpis zápasů'!$F$3:$F$162,$C126,'Rozpis zápasů'!$I$3:$I$219)+SUMIF('Rozpis zápasů'!$G$3:$G$162,$C126,'Rozpis zápasů'!$H$3:$H$219))</f>
        <v/>
      </c>
      <c r="AA126" s="1543" t="str">
        <f t="shared" si="34"/>
        <v/>
      </c>
      <c r="AB126" s="1685" t="str">
        <f>VLOOKUP($C126,Tabulka!$B$4:$Z$239,22,0)</f>
        <v/>
      </c>
      <c r="AC126" s="1686" t="str">
        <f t="shared" si="35"/>
        <v/>
      </c>
      <c r="AD126" s="1686" t="str">
        <f t="shared" si="36"/>
        <v/>
      </c>
      <c r="AE126" s="1686" t="str">
        <f t="shared" si="37"/>
        <v/>
      </c>
      <c r="AF126" s="1686" t="str">
        <f t="shared" si="38"/>
        <v/>
      </c>
      <c r="AG126" s="1686" t="str">
        <f t="shared" si="39"/>
        <v/>
      </c>
      <c r="AH126" s="1686" t="str">
        <f t="shared" ca="1" si="40"/>
        <v/>
      </c>
      <c r="AI126" s="1694" t="str">
        <f t="shared" ca="1" si="41"/>
        <v/>
      </c>
      <c r="AJ126" s="1693" t="str">
        <f t="shared" ca="1" si="42"/>
        <v/>
      </c>
      <c r="AK126" s="1690">
        <f t="shared" ca="1" si="43"/>
        <v>62</v>
      </c>
    </row>
    <row r="127" spans="1:37" x14ac:dyDescent="0.25">
      <c r="A127" s="414" t="str">
        <f ca="1">CONCATENATE(S127,"_",COUNTIF(S$4:S127,S127))</f>
        <v>x_57</v>
      </c>
      <c r="B127" s="414" t="str">
        <f ca="1">CONCATENATE(T127,"_",COUNTIF(T$4:T127,T127))</f>
        <v>x_57</v>
      </c>
      <c r="C127" s="1529">
        <v>163</v>
      </c>
      <c r="D127" s="1530"/>
      <c r="E127" s="1531"/>
      <c r="F127" s="1531"/>
      <c r="G127" s="1531" t="str">
        <f t="shared" si="30"/>
        <v/>
      </c>
      <c r="H127" s="1532" t="str">
        <f ca="1">IF((COUNTIFS('Rozpis zápasů'!$F$3:$F$214,$C127,'Rozpis zápasů'!$E$3:$E$214,"&lt;&gt;N")+COUNTIFS('Rozpis zápasů'!$G$3:$G$214,$C127,'Rozpis zápasů'!$E$3:$E$214,"&lt;&gt;N"))=0,"",COUNTIFS('Rozpis zápasů'!$F$3:$F$214,$C127,'Rozpis zápasů'!$E$3:$E$214,"&lt;&gt;N")+COUNTIFS('Rozpis zápasů'!$G$3:$G$214,$C127,'Rozpis zápasů'!$E$3:$E$214,"&lt;&gt;N"))</f>
        <v/>
      </c>
      <c r="I127" s="1532">
        <f ca="1">COUNTIF('Rozpis zápasů'!$F$163:$G$214,$C127)</f>
        <v>0</v>
      </c>
      <c r="J127" s="1532" t="str">
        <f ca="1">IF((COUNTIFS('Rozpis zápasů'!$F$3:$F$214,$C127,'Rozpis zápasů'!$E$3:$E$214,"&lt;&gt;N")+COUNTIFS('Rozpis zápasů'!$G$3:$G$214,$C127,'Rozpis zápasů'!$E$3:$E$214,"&lt;&gt;N"))=0,"",SUMIF('Rozpis zápasů'!$F$3:$F$214,$C127,'Rozpis zápasů'!$L$3:$L$219)+SUMIF('Rozpis zápasů'!$G$3:$G$214,$C127,'Rozpis zápasů'!$M$3:$M$219))</f>
        <v/>
      </c>
      <c r="K127" s="1533" t="str">
        <f ca="1">IF((COUNTIFS('Rozpis zápasů'!$F$3:$F$214,$C127,'Rozpis zápasů'!$E$3:$E$214,"&lt;&gt;N")+COUNTIFS('Rozpis zápasů'!$G$3:$G$214,$C127,'Rozpis zápasů'!$E$3:$E$214,"&lt;&gt;N"))=0,"",SUMIF('Rozpis zápasů'!$F$3:$F$214,$C127,'Rozpis zápasů'!$M$3:$M$219)+SUMIF('Rozpis zápasů'!$G$3:$G$214,$C127,'Rozpis zápasů'!$L$3:$L$219))</f>
        <v/>
      </c>
      <c r="L127" s="1534">
        <f ca="1">SUMIF('Rozpis zápasů'!$F$3:$F$214,$C127,'Rozpis zápasů'!$X$3:$X$214)+SUMIF('Rozpis zápasů'!$G$3:$G$214,$C127,'Rozpis zápasů'!$Y$3:$Y$214)</f>
        <v>0</v>
      </c>
      <c r="M127" s="1535">
        <f ca="1">SUMIF('Rozpis zápasů'!$G$3:$G$214,$C127,'Rozpis zápasů'!$X$3:$X$214)+SUMIF('Rozpis zápasů'!$F$3:$F$214,$C127,'Rozpis zápasů'!$Y$3:$Y$214)</f>
        <v>0</v>
      </c>
      <c r="N127" s="1536">
        <f ca="1">SUMIF('Rozpis zápasů'!$F$3:$F$214,$C127,'Rozpis zápasů'!$Z$3:$Z$214)+SUMIF('Rozpis zápasů'!$G$3:$G$214,$C127,'Rozpis zápasů'!$AA$3:$AA$214)</f>
        <v>0</v>
      </c>
      <c r="O127" s="1533">
        <f ca="1">SUMIF('Rozpis zápasů'!$G$3:$G$214,$C127,'Rozpis zápasů'!$Z$3:$Z$214)+SUMIF('Rozpis zápasů'!$F$3:$F$214,$C127,'Rozpis zápasů'!$AA$3:$AA$214)</f>
        <v>0</v>
      </c>
      <c r="P127" s="1537" t="str">
        <f t="shared" ca="1" si="47"/>
        <v/>
      </c>
      <c r="Q127" s="1537" t="str">
        <f t="shared" ca="1" si="48"/>
        <v/>
      </c>
      <c r="R127" s="1538" t="str">
        <f t="shared" ca="1" si="49"/>
        <v/>
      </c>
      <c r="S127" s="1539" t="str">
        <f t="shared" ca="1" si="44"/>
        <v>x</v>
      </c>
      <c r="T127" s="1535" t="str">
        <f t="shared" ca="1" si="45"/>
        <v>x</v>
      </c>
      <c r="U127" s="1533" t="str">
        <f t="shared" ca="1" si="46"/>
        <v>x</v>
      </c>
      <c r="V127" s="1540" t="str">
        <f>IF((COUNTIFS('Rozpis zápasů'!$F$3:$F$162,$C127,'Rozpis zápasů'!$E$3:$E$162,"&lt;&gt;N")+COUNTIFS('Rozpis zápasů'!$G$3:$G$162,$C127,'Rozpis zápasů'!$E$3:$E$162,"&lt;&gt;N"))=0,"",COUNTIFS('Rozpis zápasů'!$F$3:$F$162,$C127,'Rozpis zápasů'!$E$3:$E$162,"&lt;&gt;N")+COUNTIFS('Rozpis zápasů'!$G$3:$G$162,$C127,'Rozpis zápasů'!$E$3:$E$162,"&lt;&gt;N"))</f>
        <v/>
      </c>
      <c r="W127" s="1541" t="str">
        <f>IF((COUNTIFS('Rozpis zápasů'!$F$3:$F$162,$C127,'Rozpis zápasů'!$E$3:$E$162,"&lt;&gt;N")+COUNTIFS('Rozpis zápasů'!$G$3:$G$162,$C127,'Rozpis zápasů'!$E$3:$E$162,"&lt;&gt;N"))=0,"",SUMIF('Rozpis zápasů'!$F$3:$F$162,$C127,'Rozpis zápasů'!$L$3:$L$219)+SUMIF('Rozpis zápasů'!$G$3:$G$162,$C127,'Rozpis zápasů'!$M$3:$M$219))</f>
        <v/>
      </c>
      <c r="X127" s="1542" t="str">
        <f>IF((COUNTIFS('Rozpis zápasů'!$F$3:$F$162,$C127,'Rozpis zápasů'!$E$3:$E$162,"&lt;&gt;N")+COUNTIFS('Rozpis zápasů'!$G$3:$G$162,$C127,'Rozpis zápasů'!$E$3:$E$162,"&lt;&gt;N"))=0,"",SUMIF('Rozpis zápasů'!$F$3:$F$162,$C127,'Rozpis zápasů'!$M$3:$M$219)+SUMIF('Rozpis zápasů'!$G$3:$G$162,$C127,'Rozpis zápasů'!$L$3:$L$219))</f>
        <v/>
      </c>
      <c r="Y127" s="1540" t="str">
        <f>IF((COUNTIFS('Rozpis zápasů'!$F$3:$F$162,$C127,'Rozpis zápasů'!$E$3:$E$162,"&lt;&gt;N")+COUNTIFS('Rozpis zápasů'!$G$3:$G$162,$C127,'Rozpis zápasů'!$E$3:$E$162,"&lt;&gt;N"))=0,"",SUMIF('Rozpis zápasů'!$F$3:$F$162,$C127,'Rozpis zápasů'!$H$3:$H$219)+SUMIF('Rozpis zápasů'!$G$3:$G$162,$C127,'Rozpis zápasů'!$I$3:$I$219))</f>
        <v/>
      </c>
      <c r="Z127" s="1541" t="str">
        <f>IF((COUNTIFS('Rozpis zápasů'!$F$3:$F$162,$C127,'Rozpis zápasů'!$E$3:$E$162,"&lt;&gt;N")+COUNTIFS('Rozpis zápasů'!$G$3:$G$162,$C127,'Rozpis zápasů'!$E$3:$E$162,"&lt;&gt;N"))=0,"",SUMIF('Rozpis zápasů'!$F$3:$F$162,$C127,'Rozpis zápasů'!$I$3:$I$219)+SUMIF('Rozpis zápasů'!$G$3:$G$162,$C127,'Rozpis zápasů'!$H$3:$H$219))</f>
        <v/>
      </c>
      <c r="AA127" s="1543" t="str">
        <f t="shared" si="34"/>
        <v/>
      </c>
      <c r="AB127" s="1685" t="str">
        <f>VLOOKUP($C127,Tabulka!$B$4:$Z$239,22,0)</f>
        <v/>
      </c>
      <c r="AC127" s="1686" t="str">
        <f t="shared" si="35"/>
        <v/>
      </c>
      <c r="AD127" s="1686" t="str">
        <f t="shared" si="36"/>
        <v/>
      </c>
      <c r="AE127" s="1686" t="str">
        <f t="shared" si="37"/>
        <v/>
      </c>
      <c r="AF127" s="1686" t="str">
        <f t="shared" si="38"/>
        <v/>
      </c>
      <c r="AG127" s="1686" t="str">
        <f t="shared" si="39"/>
        <v/>
      </c>
      <c r="AH127" s="1686" t="str">
        <f t="shared" ca="1" si="40"/>
        <v/>
      </c>
      <c r="AI127" s="1694" t="str">
        <f t="shared" ca="1" si="41"/>
        <v/>
      </c>
      <c r="AJ127" s="1693" t="str">
        <f t="shared" ca="1" si="42"/>
        <v/>
      </c>
      <c r="AK127" s="1690">
        <f t="shared" ca="1" si="43"/>
        <v>62</v>
      </c>
    </row>
    <row r="128" spans="1:37" x14ac:dyDescent="0.25">
      <c r="A128" s="414" t="str">
        <f ca="1">CONCATENATE(S128,"_",COUNTIF(S$4:S128,S128))</f>
        <v>x_58</v>
      </c>
      <c r="B128" s="414" t="str">
        <f ca="1">CONCATENATE(T128,"_",COUNTIF(T$4:T128,T128))</f>
        <v>x_58</v>
      </c>
      <c r="C128" s="1529">
        <v>164</v>
      </c>
      <c r="D128" s="1530"/>
      <c r="E128" s="1531"/>
      <c r="F128" s="1531"/>
      <c r="G128" s="1531" t="str">
        <f t="shared" si="30"/>
        <v/>
      </c>
      <c r="H128" s="1532" t="str">
        <f ca="1">IF((COUNTIFS('Rozpis zápasů'!$F$3:$F$214,$C128,'Rozpis zápasů'!$E$3:$E$214,"&lt;&gt;N")+COUNTIFS('Rozpis zápasů'!$G$3:$G$214,$C128,'Rozpis zápasů'!$E$3:$E$214,"&lt;&gt;N"))=0,"",COUNTIFS('Rozpis zápasů'!$F$3:$F$214,$C128,'Rozpis zápasů'!$E$3:$E$214,"&lt;&gt;N")+COUNTIFS('Rozpis zápasů'!$G$3:$G$214,$C128,'Rozpis zápasů'!$E$3:$E$214,"&lt;&gt;N"))</f>
        <v/>
      </c>
      <c r="I128" s="1532">
        <f ca="1">COUNTIF('Rozpis zápasů'!$F$163:$G$214,$C128)</f>
        <v>0</v>
      </c>
      <c r="J128" s="1532" t="str">
        <f ca="1">IF((COUNTIFS('Rozpis zápasů'!$F$3:$F$214,$C128,'Rozpis zápasů'!$E$3:$E$214,"&lt;&gt;N")+COUNTIFS('Rozpis zápasů'!$G$3:$G$214,$C128,'Rozpis zápasů'!$E$3:$E$214,"&lt;&gt;N"))=0,"",SUMIF('Rozpis zápasů'!$F$3:$F$214,$C128,'Rozpis zápasů'!$L$3:$L$219)+SUMIF('Rozpis zápasů'!$G$3:$G$214,$C128,'Rozpis zápasů'!$M$3:$M$219))</f>
        <v/>
      </c>
      <c r="K128" s="1533" t="str">
        <f ca="1">IF((COUNTIFS('Rozpis zápasů'!$F$3:$F$214,$C128,'Rozpis zápasů'!$E$3:$E$214,"&lt;&gt;N")+COUNTIFS('Rozpis zápasů'!$G$3:$G$214,$C128,'Rozpis zápasů'!$E$3:$E$214,"&lt;&gt;N"))=0,"",SUMIF('Rozpis zápasů'!$F$3:$F$214,$C128,'Rozpis zápasů'!$M$3:$M$219)+SUMIF('Rozpis zápasů'!$G$3:$G$214,$C128,'Rozpis zápasů'!$L$3:$L$219))</f>
        <v/>
      </c>
      <c r="L128" s="1534">
        <f ca="1">SUMIF('Rozpis zápasů'!$F$3:$F$214,$C128,'Rozpis zápasů'!$X$3:$X$214)+SUMIF('Rozpis zápasů'!$G$3:$G$214,$C128,'Rozpis zápasů'!$Y$3:$Y$214)</f>
        <v>0</v>
      </c>
      <c r="M128" s="1535">
        <f ca="1">SUMIF('Rozpis zápasů'!$G$3:$G$214,$C128,'Rozpis zápasů'!$X$3:$X$214)+SUMIF('Rozpis zápasů'!$F$3:$F$214,$C128,'Rozpis zápasů'!$Y$3:$Y$214)</f>
        <v>0</v>
      </c>
      <c r="N128" s="1536">
        <f ca="1">SUMIF('Rozpis zápasů'!$F$3:$F$214,$C128,'Rozpis zápasů'!$Z$3:$Z$214)+SUMIF('Rozpis zápasů'!$G$3:$G$214,$C128,'Rozpis zápasů'!$AA$3:$AA$214)</f>
        <v>0</v>
      </c>
      <c r="O128" s="1533">
        <f ca="1">SUMIF('Rozpis zápasů'!$G$3:$G$214,$C128,'Rozpis zápasů'!$Z$3:$Z$214)+SUMIF('Rozpis zápasů'!$F$3:$F$214,$C128,'Rozpis zápasů'!$AA$3:$AA$214)</f>
        <v>0</v>
      </c>
      <c r="P128" s="1537" t="str">
        <f t="shared" ca="1" si="47"/>
        <v/>
      </c>
      <c r="Q128" s="1537" t="str">
        <f t="shared" ca="1" si="48"/>
        <v/>
      </c>
      <c r="R128" s="1538" t="str">
        <f t="shared" ca="1" si="49"/>
        <v/>
      </c>
      <c r="S128" s="1539" t="str">
        <f t="shared" ca="1" si="44"/>
        <v>x</v>
      </c>
      <c r="T128" s="1535" t="str">
        <f t="shared" ca="1" si="45"/>
        <v>x</v>
      </c>
      <c r="U128" s="1533" t="str">
        <f t="shared" ca="1" si="46"/>
        <v>x</v>
      </c>
      <c r="V128" s="1540" t="str">
        <f>IF((COUNTIFS('Rozpis zápasů'!$F$3:$F$162,$C128,'Rozpis zápasů'!$E$3:$E$162,"&lt;&gt;N")+COUNTIFS('Rozpis zápasů'!$G$3:$G$162,$C128,'Rozpis zápasů'!$E$3:$E$162,"&lt;&gt;N"))=0,"",COUNTIFS('Rozpis zápasů'!$F$3:$F$162,$C128,'Rozpis zápasů'!$E$3:$E$162,"&lt;&gt;N")+COUNTIFS('Rozpis zápasů'!$G$3:$G$162,$C128,'Rozpis zápasů'!$E$3:$E$162,"&lt;&gt;N"))</f>
        <v/>
      </c>
      <c r="W128" s="1541" t="str">
        <f>IF((COUNTIFS('Rozpis zápasů'!$F$3:$F$162,$C128,'Rozpis zápasů'!$E$3:$E$162,"&lt;&gt;N")+COUNTIFS('Rozpis zápasů'!$G$3:$G$162,$C128,'Rozpis zápasů'!$E$3:$E$162,"&lt;&gt;N"))=0,"",SUMIF('Rozpis zápasů'!$F$3:$F$162,$C128,'Rozpis zápasů'!$L$3:$L$219)+SUMIF('Rozpis zápasů'!$G$3:$G$162,$C128,'Rozpis zápasů'!$M$3:$M$219))</f>
        <v/>
      </c>
      <c r="X128" s="1542" t="str">
        <f>IF((COUNTIFS('Rozpis zápasů'!$F$3:$F$162,$C128,'Rozpis zápasů'!$E$3:$E$162,"&lt;&gt;N")+COUNTIFS('Rozpis zápasů'!$G$3:$G$162,$C128,'Rozpis zápasů'!$E$3:$E$162,"&lt;&gt;N"))=0,"",SUMIF('Rozpis zápasů'!$F$3:$F$162,$C128,'Rozpis zápasů'!$M$3:$M$219)+SUMIF('Rozpis zápasů'!$G$3:$G$162,$C128,'Rozpis zápasů'!$L$3:$L$219))</f>
        <v/>
      </c>
      <c r="Y128" s="1540" t="str">
        <f>IF((COUNTIFS('Rozpis zápasů'!$F$3:$F$162,$C128,'Rozpis zápasů'!$E$3:$E$162,"&lt;&gt;N")+COUNTIFS('Rozpis zápasů'!$G$3:$G$162,$C128,'Rozpis zápasů'!$E$3:$E$162,"&lt;&gt;N"))=0,"",SUMIF('Rozpis zápasů'!$F$3:$F$162,$C128,'Rozpis zápasů'!$H$3:$H$219)+SUMIF('Rozpis zápasů'!$G$3:$G$162,$C128,'Rozpis zápasů'!$I$3:$I$219))</f>
        <v/>
      </c>
      <c r="Z128" s="1541" t="str">
        <f>IF((COUNTIFS('Rozpis zápasů'!$F$3:$F$162,$C128,'Rozpis zápasů'!$E$3:$E$162,"&lt;&gt;N")+COUNTIFS('Rozpis zápasů'!$G$3:$G$162,$C128,'Rozpis zápasů'!$E$3:$E$162,"&lt;&gt;N"))=0,"",SUMIF('Rozpis zápasů'!$F$3:$F$162,$C128,'Rozpis zápasů'!$I$3:$I$219)+SUMIF('Rozpis zápasů'!$G$3:$G$162,$C128,'Rozpis zápasů'!$H$3:$H$219))</f>
        <v/>
      </c>
      <c r="AA128" s="1543" t="str">
        <f t="shared" si="34"/>
        <v/>
      </c>
      <c r="AB128" s="1685" t="str">
        <f>VLOOKUP($C128,Tabulka!$B$4:$Z$239,22,0)</f>
        <v/>
      </c>
      <c r="AC128" s="1686" t="str">
        <f t="shared" si="35"/>
        <v/>
      </c>
      <c r="AD128" s="1686" t="str">
        <f t="shared" si="36"/>
        <v/>
      </c>
      <c r="AE128" s="1686" t="str">
        <f t="shared" si="37"/>
        <v/>
      </c>
      <c r="AF128" s="1686" t="str">
        <f t="shared" si="38"/>
        <v/>
      </c>
      <c r="AG128" s="1686" t="str">
        <f t="shared" si="39"/>
        <v/>
      </c>
      <c r="AH128" s="1686" t="str">
        <f t="shared" ca="1" si="40"/>
        <v/>
      </c>
      <c r="AI128" s="1694" t="str">
        <f t="shared" ca="1" si="41"/>
        <v/>
      </c>
      <c r="AJ128" s="1693" t="str">
        <f t="shared" ca="1" si="42"/>
        <v/>
      </c>
      <c r="AK128" s="1690">
        <f t="shared" ca="1" si="43"/>
        <v>62</v>
      </c>
    </row>
    <row r="129" spans="1:37" x14ac:dyDescent="0.25">
      <c r="A129" s="414" t="str">
        <f ca="1">CONCATENATE(S129,"_",COUNTIF(S$4:S129,S129))</f>
        <v>x_59</v>
      </c>
      <c r="B129" s="414" t="str">
        <f ca="1">CONCATENATE(T129,"_",COUNTIF(T$4:T129,T129))</f>
        <v>x_59</v>
      </c>
      <c r="C129" s="1529">
        <v>165</v>
      </c>
      <c r="D129" s="1530"/>
      <c r="E129" s="1531"/>
      <c r="F129" s="1531"/>
      <c r="G129" s="1531" t="str">
        <f t="shared" si="30"/>
        <v/>
      </c>
      <c r="H129" s="1532" t="str">
        <f ca="1">IF((COUNTIFS('Rozpis zápasů'!$F$3:$F$214,$C129,'Rozpis zápasů'!$E$3:$E$214,"&lt;&gt;N")+COUNTIFS('Rozpis zápasů'!$G$3:$G$214,$C129,'Rozpis zápasů'!$E$3:$E$214,"&lt;&gt;N"))=0,"",COUNTIFS('Rozpis zápasů'!$F$3:$F$214,$C129,'Rozpis zápasů'!$E$3:$E$214,"&lt;&gt;N")+COUNTIFS('Rozpis zápasů'!$G$3:$G$214,$C129,'Rozpis zápasů'!$E$3:$E$214,"&lt;&gt;N"))</f>
        <v/>
      </c>
      <c r="I129" s="1532">
        <f ca="1">COUNTIF('Rozpis zápasů'!$F$163:$G$214,$C129)</f>
        <v>0</v>
      </c>
      <c r="J129" s="1532" t="str">
        <f ca="1">IF((COUNTIFS('Rozpis zápasů'!$F$3:$F$214,$C129,'Rozpis zápasů'!$E$3:$E$214,"&lt;&gt;N")+COUNTIFS('Rozpis zápasů'!$G$3:$G$214,$C129,'Rozpis zápasů'!$E$3:$E$214,"&lt;&gt;N"))=0,"",SUMIF('Rozpis zápasů'!$F$3:$F$214,$C129,'Rozpis zápasů'!$L$3:$L$219)+SUMIF('Rozpis zápasů'!$G$3:$G$214,$C129,'Rozpis zápasů'!$M$3:$M$219))</f>
        <v/>
      </c>
      <c r="K129" s="1533" t="str">
        <f ca="1">IF((COUNTIFS('Rozpis zápasů'!$F$3:$F$214,$C129,'Rozpis zápasů'!$E$3:$E$214,"&lt;&gt;N")+COUNTIFS('Rozpis zápasů'!$G$3:$G$214,$C129,'Rozpis zápasů'!$E$3:$E$214,"&lt;&gt;N"))=0,"",SUMIF('Rozpis zápasů'!$F$3:$F$214,$C129,'Rozpis zápasů'!$M$3:$M$219)+SUMIF('Rozpis zápasů'!$G$3:$G$214,$C129,'Rozpis zápasů'!$L$3:$L$219))</f>
        <v/>
      </c>
      <c r="L129" s="1534">
        <f ca="1">SUMIF('Rozpis zápasů'!$F$3:$F$214,$C129,'Rozpis zápasů'!$X$3:$X$214)+SUMIF('Rozpis zápasů'!$G$3:$G$214,$C129,'Rozpis zápasů'!$Y$3:$Y$214)</f>
        <v>0</v>
      </c>
      <c r="M129" s="1535">
        <f ca="1">SUMIF('Rozpis zápasů'!$G$3:$G$214,$C129,'Rozpis zápasů'!$X$3:$X$214)+SUMIF('Rozpis zápasů'!$F$3:$F$214,$C129,'Rozpis zápasů'!$Y$3:$Y$214)</f>
        <v>0</v>
      </c>
      <c r="N129" s="1536">
        <f ca="1">SUMIF('Rozpis zápasů'!$F$3:$F$214,$C129,'Rozpis zápasů'!$Z$3:$Z$214)+SUMIF('Rozpis zápasů'!$G$3:$G$214,$C129,'Rozpis zápasů'!$AA$3:$AA$214)</f>
        <v>0</v>
      </c>
      <c r="O129" s="1533">
        <f ca="1">SUMIF('Rozpis zápasů'!$G$3:$G$214,$C129,'Rozpis zápasů'!$Z$3:$Z$214)+SUMIF('Rozpis zápasů'!$F$3:$F$214,$C129,'Rozpis zápasů'!$AA$3:$AA$214)</f>
        <v>0</v>
      </c>
      <c r="P129" s="1537" t="str">
        <f t="shared" ca="1" si="47"/>
        <v/>
      </c>
      <c r="Q129" s="1537" t="str">
        <f t="shared" ca="1" si="48"/>
        <v/>
      </c>
      <c r="R129" s="1538" t="str">
        <f t="shared" ca="1" si="49"/>
        <v/>
      </c>
      <c r="S129" s="1539" t="str">
        <f t="shared" ca="1" si="44"/>
        <v>x</v>
      </c>
      <c r="T129" s="1535" t="str">
        <f t="shared" ca="1" si="45"/>
        <v>x</v>
      </c>
      <c r="U129" s="1533" t="str">
        <f t="shared" ca="1" si="46"/>
        <v>x</v>
      </c>
      <c r="V129" s="1540" t="str">
        <f>IF((COUNTIFS('Rozpis zápasů'!$F$3:$F$162,$C129,'Rozpis zápasů'!$E$3:$E$162,"&lt;&gt;N")+COUNTIFS('Rozpis zápasů'!$G$3:$G$162,$C129,'Rozpis zápasů'!$E$3:$E$162,"&lt;&gt;N"))=0,"",COUNTIFS('Rozpis zápasů'!$F$3:$F$162,$C129,'Rozpis zápasů'!$E$3:$E$162,"&lt;&gt;N")+COUNTIFS('Rozpis zápasů'!$G$3:$G$162,$C129,'Rozpis zápasů'!$E$3:$E$162,"&lt;&gt;N"))</f>
        <v/>
      </c>
      <c r="W129" s="1541" t="str">
        <f>IF((COUNTIFS('Rozpis zápasů'!$F$3:$F$162,$C129,'Rozpis zápasů'!$E$3:$E$162,"&lt;&gt;N")+COUNTIFS('Rozpis zápasů'!$G$3:$G$162,$C129,'Rozpis zápasů'!$E$3:$E$162,"&lt;&gt;N"))=0,"",SUMIF('Rozpis zápasů'!$F$3:$F$162,$C129,'Rozpis zápasů'!$L$3:$L$219)+SUMIF('Rozpis zápasů'!$G$3:$G$162,$C129,'Rozpis zápasů'!$M$3:$M$219))</f>
        <v/>
      </c>
      <c r="X129" s="1542" t="str">
        <f>IF((COUNTIFS('Rozpis zápasů'!$F$3:$F$162,$C129,'Rozpis zápasů'!$E$3:$E$162,"&lt;&gt;N")+COUNTIFS('Rozpis zápasů'!$G$3:$G$162,$C129,'Rozpis zápasů'!$E$3:$E$162,"&lt;&gt;N"))=0,"",SUMIF('Rozpis zápasů'!$F$3:$F$162,$C129,'Rozpis zápasů'!$M$3:$M$219)+SUMIF('Rozpis zápasů'!$G$3:$G$162,$C129,'Rozpis zápasů'!$L$3:$L$219))</f>
        <v/>
      </c>
      <c r="Y129" s="1540" t="str">
        <f>IF((COUNTIFS('Rozpis zápasů'!$F$3:$F$162,$C129,'Rozpis zápasů'!$E$3:$E$162,"&lt;&gt;N")+COUNTIFS('Rozpis zápasů'!$G$3:$G$162,$C129,'Rozpis zápasů'!$E$3:$E$162,"&lt;&gt;N"))=0,"",SUMIF('Rozpis zápasů'!$F$3:$F$162,$C129,'Rozpis zápasů'!$H$3:$H$219)+SUMIF('Rozpis zápasů'!$G$3:$G$162,$C129,'Rozpis zápasů'!$I$3:$I$219))</f>
        <v/>
      </c>
      <c r="Z129" s="1541" t="str">
        <f>IF((COUNTIFS('Rozpis zápasů'!$F$3:$F$162,$C129,'Rozpis zápasů'!$E$3:$E$162,"&lt;&gt;N")+COUNTIFS('Rozpis zápasů'!$G$3:$G$162,$C129,'Rozpis zápasů'!$E$3:$E$162,"&lt;&gt;N"))=0,"",SUMIF('Rozpis zápasů'!$F$3:$F$162,$C129,'Rozpis zápasů'!$I$3:$I$219)+SUMIF('Rozpis zápasů'!$G$3:$G$162,$C129,'Rozpis zápasů'!$H$3:$H$219))</f>
        <v/>
      </c>
      <c r="AA129" s="1543" t="str">
        <f t="shared" si="34"/>
        <v/>
      </c>
      <c r="AB129" s="1685" t="str">
        <f>VLOOKUP($C129,Tabulka!$B$4:$Z$239,22,0)</f>
        <v/>
      </c>
      <c r="AC129" s="1686" t="str">
        <f t="shared" si="35"/>
        <v/>
      </c>
      <c r="AD129" s="1686" t="str">
        <f t="shared" si="36"/>
        <v/>
      </c>
      <c r="AE129" s="1686" t="str">
        <f t="shared" si="37"/>
        <v/>
      </c>
      <c r="AF129" s="1686" t="str">
        <f t="shared" si="38"/>
        <v/>
      </c>
      <c r="AG129" s="1686" t="str">
        <f t="shared" si="39"/>
        <v/>
      </c>
      <c r="AH129" s="1686" t="str">
        <f t="shared" ca="1" si="40"/>
        <v/>
      </c>
      <c r="AI129" s="1694" t="str">
        <f t="shared" ca="1" si="41"/>
        <v/>
      </c>
      <c r="AJ129" s="1693" t="str">
        <f t="shared" ca="1" si="42"/>
        <v/>
      </c>
      <c r="AK129" s="1690">
        <f t="shared" ca="1" si="43"/>
        <v>62</v>
      </c>
    </row>
    <row r="130" spans="1:37" x14ac:dyDescent="0.25">
      <c r="A130" s="414" t="str">
        <f ca="1">CONCATENATE(S130,"_",COUNTIF(S$4:S130,S130))</f>
        <v>x_60</v>
      </c>
      <c r="B130" s="414" t="str">
        <f ca="1">CONCATENATE(T130,"_",COUNTIF(T$4:T130,T130))</f>
        <v>x_60</v>
      </c>
      <c r="C130" s="1529">
        <v>166</v>
      </c>
      <c r="D130" s="1530"/>
      <c r="E130" s="1531"/>
      <c r="F130" s="1531"/>
      <c r="G130" s="1531" t="str">
        <f t="shared" si="30"/>
        <v/>
      </c>
      <c r="H130" s="1532" t="str">
        <f ca="1">IF((COUNTIFS('Rozpis zápasů'!$F$3:$F$214,$C130,'Rozpis zápasů'!$E$3:$E$214,"&lt;&gt;N")+COUNTIFS('Rozpis zápasů'!$G$3:$G$214,$C130,'Rozpis zápasů'!$E$3:$E$214,"&lt;&gt;N"))=0,"",COUNTIFS('Rozpis zápasů'!$F$3:$F$214,$C130,'Rozpis zápasů'!$E$3:$E$214,"&lt;&gt;N")+COUNTIFS('Rozpis zápasů'!$G$3:$G$214,$C130,'Rozpis zápasů'!$E$3:$E$214,"&lt;&gt;N"))</f>
        <v/>
      </c>
      <c r="I130" s="1532">
        <f ca="1">COUNTIF('Rozpis zápasů'!$F$163:$G$214,$C130)</f>
        <v>0</v>
      </c>
      <c r="J130" s="1532" t="str">
        <f ca="1">IF((COUNTIFS('Rozpis zápasů'!$F$3:$F$214,$C130,'Rozpis zápasů'!$E$3:$E$214,"&lt;&gt;N")+COUNTIFS('Rozpis zápasů'!$G$3:$G$214,$C130,'Rozpis zápasů'!$E$3:$E$214,"&lt;&gt;N"))=0,"",SUMIF('Rozpis zápasů'!$F$3:$F$214,$C130,'Rozpis zápasů'!$L$3:$L$219)+SUMIF('Rozpis zápasů'!$G$3:$G$214,$C130,'Rozpis zápasů'!$M$3:$M$219))</f>
        <v/>
      </c>
      <c r="K130" s="1533" t="str">
        <f ca="1">IF((COUNTIFS('Rozpis zápasů'!$F$3:$F$214,$C130,'Rozpis zápasů'!$E$3:$E$214,"&lt;&gt;N")+COUNTIFS('Rozpis zápasů'!$G$3:$G$214,$C130,'Rozpis zápasů'!$E$3:$E$214,"&lt;&gt;N"))=0,"",SUMIF('Rozpis zápasů'!$F$3:$F$214,$C130,'Rozpis zápasů'!$M$3:$M$219)+SUMIF('Rozpis zápasů'!$G$3:$G$214,$C130,'Rozpis zápasů'!$L$3:$L$219))</f>
        <v/>
      </c>
      <c r="L130" s="1534">
        <f ca="1">SUMIF('Rozpis zápasů'!$F$3:$F$214,$C130,'Rozpis zápasů'!$X$3:$X$214)+SUMIF('Rozpis zápasů'!$G$3:$G$214,$C130,'Rozpis zápasů'!$Y$3:$Y$214)</f>
        <v>0</v>
      </c>
      <c r="M130" s="1535">
        <f ca="1">SUMIF('Rozpis zápasů'!$G$3:$G$214,$C130,'Rozpis zápasů'!$X$3:$X$214)+SUMIF('Rozpis zápasů'!$F$3:$F$214,$C130,'Rozpis zápasů'!$Y$3:$Y$214)</f>
        <v>0</v>
      </c>
      <c r="N130" s="1536">
        <f ca="1">SUMIF('Rozpis zápasů'!$F$3:$F$214,$C130,'Rozpis zápasů'!$Z$3:$Z$214)+SUMIF('Rozpis zápasů'!$G$3:$G$214,$C130,'Rozpis zápasů'!$AA$3:$AA$214)</f>
        <v>0</v>
      </c>
      <c r="O130" s="1533">
        <f ca="1">SUMIF('Rozpis zápasů'!$G$3:$G$214,$C130,'Rozpis zápasů'!$Z$3:$Z$214)+SUMIF('Rozpis zápasů'!$F$3:$F$214,$C130,'Rozpis zápasů'!$AA$3:$AA$214)</f>
        <v>0</v>
      </c>
      <c r="P130" s="1537" t="str">
        <f t="shared" ca="1" si="47"/>
        <v/>
      </c>
      <c r="Q130" s="1537" t="str">
        <f t="shared" ca="1" si="48"/>
        <v/>
      </c>
      <c r="R130" s="1538" t="str">
        <f t="shared" ca="1" si="49"/>
        <v/>
      </c>
      <c r="S130" s="1539" t="str">
        <f t="shared" ca="1" si="44"/>
        <v>x</v>
      </c>
      <c r="T130" s="1535" t="str">
        <f t="shared" ca="1" si="45"/>
        <v>x</v>
      </c>
      <c r="U130" s="1533" t="str">
        <f t="shared" ca="1" si="46"/>
        <v>x</v>
      </c>
      <c r="V130" s="1540" t="str">
        <f>IF((COUNTIFS('Rozpis zápasů'!$F$3:$F$162,$C130,'Rozpis zápasů'!$E$3:$E$162,"&lt;&gt;N")+COUNTIFS('Rozpis zápasů'!$G$3:$G$162,$C130,'Rozpis zápasů'!$E$3:$E$162,"&lt;&gt;N"))=0,"",COUNTIFS('Rozpis zápasů'!$F$3:$F$162,$C130,'Rozpis zápasů'!$E$3:$E$162,"&lt;&gt;N")+COUNTIFS('Rozpis zápasů'!$G$3:$G$162,$C130,'Rozpis zápasů'!$E$3:$E$162,"&lt;&gt;N"))</f>
        <v/>
      </c>
      <c r="W130" s="1541" t="str">
        <f>IF((COUNTIFS('Rozpis zápasů'!$F$3:$F$162,$C130,'Rozpis zápasů'!$E$3:$E$162,"&lt;&gt;N")+COUNTIFS('Rozpis zápasů'!$G$3:$G$162,$C130,'Rozpis zápasů'!$E$3:$E$162,"&lt;&gt;N"))=0,"",SUMIF('Rozpis zápasů'!$F$3:$F$162,$C130,'Rozpis zápasů'!$L$3:$L$219)+SUMIF('Rozpis zápasů'!$G$3:$G$162,$C130,'Rozpis zápasů'!$M$3:$M$219))</f>
        <v/>
      </c>
      <c r="X130" s="1542" t="str">
        <f>IF((COUNTIFS('Rozpis zápasů'!$F$3:$F$162,$C130,'Rozpis zápasů'!$E$3:$E$162,"&lt;&gt;N")+COUNTIFS('Rozpis zápasů'!$G$3:$G$162,$C130,'Rozpis zápasů'!$E$3:$E$162,"&lt;&gt;N"))=0,"",SUMIF('Rozpis zápasů'!$F$3:$F$162,$C130,'Rozpis zápasů'!$M$3:$M$219)+SUMIF('Rozpis zápasů'!$G$3:$G$162,$C130,'Rozpis zápasů'!$L$3:$L$219))</f>
        <v/>
      </c>
      <c r="Y130" s="1540" t="str">
        <f>IF((COUNTIFS('Rozpis zápasů'!$F$3:$F$162,$C130,'Rozpis zápasů'!$E$3:$E$162,"&lt;&gt;N")+COUNTIFS('Rozpis zápasů'!$G$3:$G$162,$C130,'Rozpis zápasů'!$E$3:$E$162,"&lt;&gt;N"))=0,"",SUMIF('Rozpis zápasů'!$F$3:$F$162,$C130,'Rozpis zápasů'!$H$3:$H$219)+SUMIF('Rozpis zápasů'!$G$3:$G$162,$C130,'Rozpis zápasů'!$I$3:$I$219))</f>
        <v/>
      </c>
      <c r="Z130" s="1541" t="str">
        <f>IF((COUNTIFS('Rozpis zápasů'!$F$3:$F$162,$C130,'Rozpis zápasů'!$E$3:$E$162,"&lt;&gt;N")+COUNTIFS('Rozpis zápasů'!$G$3:$G$162,$C130,'Rozpis zápasů'!$E$3:$E$162,"&lt;&gt;N"))=0,"",SUMIF('Rozpis zápasů'!$F$3:$F$162,$C130,'Rozpis zápasů'!$I$3:$I$219)+SUMIF('Rozpis zápasů'!$G$3:$G$162,$C130,'Rozpis zápasů'!$H$3:$H$219))</f>
        <v/>
      </c>
      <c r="AA130" s="1543" t="str">
        <f t="shared" si="34"/>
        <v/>
      </c>
      <c r="AB130" s="1685" t="str">
        <f>VLOOKUP($C130,Tabulka!$B$4:$Z$239,22,0)</f>
        <v/>
      </c>
      <c r="AC130" s="1686" t="str">
        <f t="shared" si="35"/>
        <v/>
      </c>
      <c r="AD130" s="1686" t="str">
        <f t="shared" si="36"/>
        <v/>
      </c>
      <c r="AE130" s="1686" t="str">
        <f t="shared" si="37"/>
        <v/>
      </c>
      <c r="AF130" s="1686" t="str">
        <f t="shared" si="38"/>
        <v/>
      </c>
      <c r="AG130" s="1686" t="str">
        <f t="shared" si="39"/>
        <v/>
      </c>
      <c r="AH130" s="1686" t="str">
        <f t="shared" ca="1" si="40"/>
        <v/>
      </c>
      <c r="AI130" s="1694" t="str">
        <f t="shared" ca="1" si="41"/>
        <v/>
      </c>
      <c r="AJ130" s="1693" t="str">
        <f t="shared" ca="1" si="42"/>
        <v/>
      </c>
      <c r="AK130" s="1690">
        <f t="shared" ca="1" si="43"/>
        <v>62</v>
      </c>
    </row>
    <row r="131" spans="1:37" x14ac:dyDescent="0.25">
      <c r="A131" s="414" t="str">
        <f ca="1">CONCATENATE(S131,"_",COUNTIF(S$4:S131,S131))</f>
        <v>x_61</v>
      </c>
      <c r="B131" s="414" t="str">
        <f ca="1">CONCATENATE(T131,"_",COUNTIF(T$4:T131,T131))</f>
        <v>x_61</v>
      </c>
      <c r="C131" s="1529">
        <v>167</v>
      </c>
      <c r="D131" s="1530"/>
      <c r="E131" s="1531"/>
      <c r="F131" s="1531"/>
      <c r="G131" s="1531" t="str">
        <f t="shared" si="30"/>
        <v/>
      </c>
      <c r="H131" s="1532" t="str">
        <f ca="1">IF((COUNTIFS('Rozpis zápasů'!$F$3:$F$214,$C131,'Rozpis zápasů'!$E$3:$E$214,"&lt;&gt;N")+COUNTIFS('Rozpis zápasů'!$G$3:$G$214,$C131,'Rozpis zápasů'!$E$3:$E$214,"&lt;&gt;N"))=0,"",COUNTIFS('Rozpis zápasů'!$F$3:$F$214,$C131,'Rozpis zápasů'!$E$3:$E$214,"&lt;&gt;N")+COUNTIFS('Rozpis zápasů'!$G$3:$G$214,$C131,'Rozpis zápasů'!$E$3:$E$214,"&lt;&gt;N"))</f>
        <v/>
      </c>
      <c r="I131" s="1532">
        <f ca="1">COUNTIF('Rozpis zápasů'!$F$163:$G$214,$C131)</f>
        <v>0</v>
      </c>
      <c r="J131" s="1532" t="str">
        <f ca="1">IF((COUNTIFS('Rozpis zápasů'!$F$3:$F$214,$C131,'Rozpis zápasů'!$E$3:$E$214,"&lt;&gt;N")+COUNTIFS('Rozpis zápasů'!$G$3:$G$214,$C131,'Rozpis zápasů'!$E$3:$E$214,"&lt;&gt;N"))=0,"",SUMIF('Rozpis zápasů'!$F$3:$F$214,$C131,'Rozpis zápasů'!$L$3:$L$219)+SUMIF('Rozpis zápasů'!$G$3:$G$214,$C131,'Rozpis zápasů'!$M$3:$M$219))</f>
        <v/>
      </c>
      <c r="K131" s="1533" t="str">
        <f ca="1">IF((COUNTIFS('Rozpis zápasů'!$F$3:$F$214,$C131,'Rozpis zápasů'!$E$3:$E$214,"&lt;&gt;N")+COUNTIFS('Rozpis zápasů'!$G$3:$G$214,$C131,'Rozpis zápasů'!$E$3:$E$214,"&lt;&gt;N"))=0,"",SUMIF('Rozpis zápasů'!$F$3:$F$214,$C131,'Rozpis zápasů'!$M$3:$M$219)+SUMIF('Rozpis zápasů'!$G$3:$G$214,$C131,'Rozpis zápasů'!$L$3:$L$219))</f>
        <v/>
      </c>
      <c r="L131" s="1534">
        <f ca="1">SUMIF('Rozpis zápasů'!$F$3:$F$214,$C131,'Rozpis zápasů'!$X$3:$X$214)+SUMIF('Rozpis zápasů'!$G$3:$G$214,$C131,'Rozpis zápasů'!$Y$3:$Y$214)</f>
        <v>0</v>
      </c>
      <c r="M131" s="1535">
        <f ca="1">SUMIF('Rozpis zápasů'!$G$3:$G$214,$C131,'Rozpis zápasů'!$X$3:$X$214)+SUMIF('Rozpis zápasů'!$F$3:$F$214,$C131,'Rozpis zápasů'!$Y$3:$Y$214)</f>
        <v>0</v>
      </c>
      <c r="N131" s="1536">
        <f ca="1">SUMIF('Rozpis zápasů'!$F$3:$F$214,$C131,'Rozpis zápasů'!$Z$3:$Z$214)+SUMIF('Rozpis zápasů'!$G$3:$G$214,$C131,'Rozpis zápasů'!$AA$3:$AA$214)</f>
        <v>0</v>
      </c>
      <c r="O131" s="1533">
        <f ca="1">SUMIF('Rozpis zápasů'!$G$3:$G$214,$C131,'Rozpis zápasů'!$Z$3:$Z$214)+SUMIF('Rozpis zápasů'!$F$3:$F$214,$C131,'Rozpis zápasů'!$AA$3:$AA$214)</f>
        <v>0</v>
      </c>
      <c r="P131" s="1537" t="str">
        <f t="shared" ca="1" si="47"/>
        <v/>
      </c>
      <c r="Q131" s="1537" t="str">
        <f t="shared" ca="1" si="48"/>
        <v/>
      </c>
      <c r="R131" s="1538" t="str">
        <f t="shared" ca="1" si="49"/>
        <v/>
      </c>
      <c r="S131" s="1539" t="str">
        <f t="shared" ca="1" si="44"/>
        <v>x</v>
      </c>
      <c r="T131" s="1535" t="str">
        <f t="shared" ca="1" si="45"/>
        <v>x</v>
      </c>
      <c r="U131" s="1533" t="str">
        <f t="shared" ca="1" si="46"/>
        <v>x</v>
      </c>
      <c r="V131" s="1540" t="str">
        <f>IF((COUNTIFS('Rozpis zápasů'!$F$3:$F$162,$C131,'Rozpis zápasů'!$E$3:$E$162,"&lt;&gt;N")+COUNTIFS('Rozpis zápasů'!$G$3:$G$162,$C131,'Rozpis zápasů'!$E$3:$E$162,"&lt;&gt;N"))=0,"",COUNTIFS('Rozpis zápasů'!$F$3:$F$162,$C131,'Rozpis zápasů'!$E$3:$E$162,"&lt;&gt;N")+COUNTIFS('Rozpis zápasů'!$G$3:$G$162,$C131,'Rozpis zápasů'!$E$3:$E$162,"&lt;&gt;N"))</f>
        <v/>
      </c>
      <c r="W131" s="1541" t="str">
        <f>IF((COUNTIFS('Rozpis zápasů'!$F$3:$F$162,$C131,'Rozpis zápasů'!$E$3:$E$162,"&lt;&gt;N")+COUNTIFS('Rozpis zápasů'!$G$3:$G$162,$C131,'Rozpis zápasů'!$E$3:$E$162,"&lt;&gt;N"))=0,"",SUMIF('Rozpis zápasů'!$F$3:$F$162,$C131,'Rozpis zápasů'!$L$3:$L$219)+SUMIF('Rozpis zápasů'!$G$3:$G$162,$C131,'Rozpis zápasů'!$M$3:$M$219))</f>
        <v/>
      </c>
      <c r="X131" s="1542" t="str">
        <f>IF((COUNTIFS('Rozpis zápasů'!$F$3:$F$162,$C131,'Rozpis zápasů'!$E$3:$E$162,"&lt;&gt;N")+COUNTIFS('Rozpis zápasů'!$G$3:$G$162,$C131,'Rozpis zápasů'!$E$3:$E$162,"&lt;&gt;N"))=0,"",SUMIF('Rozpis zápasů'!$F$3:$F$162,$C131,'Rozpis zápasů'!$M$3:$M$219)+SUMIF('Rozpis zápasů'!$G$3:$G$162,$C131,'Rozpis zápasů'!$L$3:$L$219))</f>
        <v/>
      </c>
      <c r="Y131" s="1540" t="str">
        <f>IF((COUNTIFS('Rozpis zápasů'!$F$3:$F$162,$C131,'Rozpis zápasů'!$E$3:$E$162,"&lt;&gt;N")+COUNTIFS('Rozpis zápasů'!$G$3:$G$162,$C131,'Rozpis zápasů'!$E$3:$E$162,"&lt;&gt;N"))=0,"",SUMIF('Rozpis zápasů'!$F$3:$F$162,$C131,'Rozpis zápasů'!$H$3:$H$219)+SUMIF('Rozpis zápasů'!$G$3:$G$162,$C131,'Rozpis zápasů'!$I$3:$I$219))</f>
        <v/>
      </c>
      <c r="Z131" s="1541" t="str">
        <f>IF((COUNTIFS('Rozpis zápasů'!$F$3:$F$162,$C131,'Rozpis zápasů'!$E$3:$E$162,"&lt;&gt;N")+COUNTIFS('Rozpis zápasů'!$G$3:$G$162,$C131,'Rozpis zápasů'!$E$3:$E$162,"&lt;&gt;N"))=0,"",SUMIF('Rozpis zápasů'!$F$3:$F$162,$C131,'Rozpis zápasů'!$I$3:$I$219)+SUMIF('Rozpis zápasů'!$G$3:$G$162,$C131,'Rozpis zápasů'!$H$3:$H$219))</f>
        <v/>
      </c>
      <c r="AA131" s="1543" t="str">
        <f t="shared" si="34"/>
        <v/>
      </c>
      <c r="AB131" s="1685" t="str">
        <f>VLOOKUP($C131,Tabulka!$B$4:$Z$239,22,0)</f>
        <v/>
      </c>
      <c r="AC131" s="1686" t="str">
        <f t="shared" si="35"/>
        <v/>
      </c>
      <c r="AD131" s="1686" t="str">
        <f t="shared" si="36"/>
        <v/>
      </c>
      <c r="AE131" s="1686" t="str">
        <f t="shared" si="37"/>
        <v/>
      </c>
      <c r="AF131" s="1686" t="str">
        <f t="shared" si="38"/>
        <v/>
      </c>
      <c r="AG131" s="1686" t="str">
        <f t="shared" si="39"/>
        <v/>
      </c>
      <c r="AH131" s="1686" t="str">
        <f t="shared" ca="1" si="40"/>
        <v/>
      </c>
      <c r="AI131" s="1694" t="str">
        <f t="shared" ca="1" si="41"/>
        <v/>
      </c>
      <c r="AJ131" s="1693" t="str">
        <f t="shared" ca="1" si="42"/>
        <v/>
      </c>
      <c r="AK131" s="1690">
        <f t="shared" ca="1" si="43"/>
        <v>62</v>
      </c>
    </row>
    <row r="132" spans="1:37" x14ac:dyDescent="0.25">
      <c r="A132" s="414" t="str">
        <f ca="1">CONCATENATE(S132,"_",COUNTIF(S$4:S132,S132))</f>
        <v>x_62</v>
      </c>
      <c r="B132" s="414" t="str">
        <f ca="1">CONCATENATE(T132,"_",COUNTIF(T$4:T132,T132))</f>
        <v>x_62</v>
      </c>
      <c r="C132" s="1529">
        <v>168</v>
      </c>
      <c r="D132" s="1530"/>
      <c r="E132" s="1531"/>
      <c r="F132" s="1531"/>
      <c r="G132" s="1531" t="str">
        <f t="shared" si="30"/>
        <v/>
      </c>
      <c r="H132" s="1532" t="str">
        <f ca="1">IF((COUNTIFS('Rozpis zápasů'!$F$3:$F$214,$C132,'Rozpis zápasů'!$E$3:$E$214,"&lt;&gt;N")+COUNTIFS('Rozpis zápasů'!$G$3:$G$214,$C132,'Rozpis zápasů'!$E$3:$E$214,"&lt;&gt;N"))=0,"",COUNTIFS('Rozpis zápasů'!$F$3:$F$214,$C132,'Rozpis zápasů'!$E$3:$E$214,"&lt;&gt;N")+COUNTIFS('Rozpis zápasů'!$G$3:$G$214,$C132,'Rozpis zápasů'!$E$3:$E$214,"&lt;&gt;N"))</f>
        <v/>
      </c>
      <c r="I132" s="1532">
        <f ca="1">COUNTIF('Rozpis zápasů'!$F$163:$G$214,$C132)</f>
        <v>0</v>
      </c>
      <c r="J132" s="1532" t="str">
        <f ca="1">IF((COUNTIFS('Rozpis zápasů'!$F$3:$F$214,$C132,'Rozpis zápasů'!$E$3:$E$214,"&lt;&gt;N")+COUNTIFS('Rozpis zápasů'!$G$3:$G$214,$C132,'Rozpis zápasů'!$E$3:$E$214,"&lt;&gt;N"))=0,"",SUMIF('Rozpis zápasů'!$F$3:$F$214,$C132,'Rozpis zápasů'!$L$3:$L$219)+SUMIF('Rozpis zápasů'!$G$3:$G$214,$C132,'Rozpis zápasů'!$M$3:$M$219))</f>
        <v/>
      </c>
      <c r="K132" s="1533" t="str">
        <f ca="1">IF((COUNTIFS('Rozpis zápasů'!$F$3:$F$214,$C132,'Rozpis zápasů'!$E$3:$E$214,"&lt;&gt;N")+COUNTIFS('Rozpis zápasů'!$G$3:$G$214,$C132,'Rozpis zápasů'!$E$3:$E$214,"&lt;&gt;N"))=0,"",SUMIF('Rozpis zápasů'!$F$3:$F$214,$C132,'Rozpis zápasů'!$M$3:$M$219)+SUMIF('Rozpis zápasů'!$G$3:$G$214,$C132,'Rozpis zápasů'!$L$3:$L$219))</f>
        <v/>
      </c>
      <c r="L132" s="1534">
        <f ca="1">SUMIF('Rozpis zápasů'!$F$3:$F$214,$C132,'Rozpis zápasů'!$X$3:$X$214)+SUMIF('Rozpis zápasů'!$G$3:$G$214,$C132,'Rozpis zápasů'!$Y$3:$Y$214)</f>
        <v>0</v>
      </c>
      <c r="M132" s="1535">
        <f ca="1">SUMIF('Rozpis zápasů'!$G$3:$G$214,$C132,'Rozpis zápasů'!$X$3:$X$214)+SUMIF('Rozpis zápasů'!$F$3:$F$214,$C132,'Rozpis zápasů'!$Y$3:$Y$214)</f>
        <v>0</v>
      </c>
      <c r="N132" s="1536">
        <f ca="1">SUMIF('Rozpis zápasů'!$F$3:$F$214,$C132,'Rozpis zápasů'!$Z$3:$Z$214)+SUMIF('Rozpis zápasů'!$G$3:$G$214,$C132,'Rozpis zápasů'!$AA$3:$AA$214)</f>
        <v>0</v>
      </c>
      <c r="O132" s="1533">
        <f ca="1">SUMIF('Rozpis zápasů'!$G$3:$G$214,$C132,'Rozpis zápasů'!$Z$3:$Z$214)+SUMIF('Rozpis zápasů'!$F$3:$F$214,$C132,'Rozpis zápasů'!$AA$3:$AA$214)</f>
        <v>0</v>
      </c>
      <c r="P132" s="1537" t="str">
        <f t="shared" ca="1" si="47"/>
        <v/>
      </c>
      <c r="Q132" s="1537" t="str">
        <f t="shared" ca="1" si="48"/>
        <v/>
      </c>
      <c r="R132" s="1538" t="str">
        <f t="shared" ca="1" si="49"/>
        <v/>
      </c>
      <c r="S132" s="1539" t="str">
        <f t="shared" ref="S132:S164" ca="1" si="50">IF(P132="","x",RANK(P132,P$5:P$164,0))</f>
        <v>x</v>
      </c>
      <c r="T132" s="1535" t="str">
        <f t="shared" ref="T132:T164" ca="1" si="51">IF(Q132="","x",RANK(Q132,Q$5:Q$164,0))</f>
        <v>x</v>
      </c>
      <c r="U132" s="1533" t="str">
        <f t="shared" ref="U132:U164" ca="1" si="52">IF(R132="","x",RANK(R132,R$5:R$164,0))</f>
        <v>x</v>
      </c>
      <c r="V132" s="1540" t="str">
        <f>IF((COUNTIFS('Rozpis zápasů'!$F$3:$F$162,$C132,'Rozpis zápasů'!$E$3:$E$162,"&lt;&gt;N")+COUNTIFS('Rozpis zápasů'!$G$3:$G$162,$C132,'Rozpis zápasů'!$E$3:$E$162,"&lt;&gt;N"))=0,"",COUNTIFS('Rozpis zápasů'!$F$3:$F$162,$C132,'Rozpis zápasů'!$E$3:$E$162,"&lt;&gt;N")+COUNTIFS('Rozpis zápasů'!$G$3:$G$162,$C132,'Rozpis zápasů'!$E$3:$E$162,"&lt;&gt;N"))</f>
        <v/>
      </c>
      <c r="W132" s="1541" t="str">
        <f>IF((COUNTIFS('Rozpis zápasů'!$F$3:$F$162,$C132,'Rozpis zápasů'!$E$3:$E$162,"&lt;&gt;N")+COUNTIFS('Rozpis zápasů'!$G$3:$G$162,$C132,'Rozpis zápasů'!$E$3:$E$162,"&lt;&gt;N"))=0,"",SUMIF('Rozpis zápasů'!$F$3:$F$162,$C132,'Rozpis zápasů'!$L$3:$L$219)+SUMIF('Rozpis zápasů'!$G$3:$G$162,$C132,'Rozpis zápasů'!$M$3:$M$219))</f>
        <v/>
      </c>
      <c r="X132" s="1542" t="str">
        <f>IF((COUNTIFS('Rozpis zápasů'!$F$3:$F$162,$C132,'Rozpis zápasů'!$E$3:$E$162,"&lt;&gt;N")+COUNTIFS('Rozpis zápasů'!$G$3:$G$162,$C132,'Rozpis zápasů'!$E$3:$E$162,"&lt;&gt;N"))=0,"",SUMIF('Rozpis zápasů'!$F$3:$F$162,$C132,'Rozpis zápasů'!$M$3:$M$219)+SUMIF('Rozpis zápasů'!$G$3:$G$162,$C132,'Rozpis zápasů'!$L$3:$L$219))</f>
        <v/>
      </c>
      <c r="Y132" s="1540" t="str">
        <f>IF((COUNTIFS('Rozpis zápasů'!$F$3:$F$162,$C132,'Rozpis zápasů'!$E$3:$E$162,"&lt;&gt;N")+COUNTIFS('Rozpis zápasů'!$G$3:$G$162,$C132,'Rozpis zápasů'!$E$3:$E$162,"&lt;&gt;N"))=0,"",SUMIF('Rozpis zápasů'!$F$3:$F$162,$C132,'Rozpis zápasů'!$H$3:$H$219)+SUMIF('Rozpis zápasů'!$G$3:$G$162,$C132,'Rozpis zápasů'!$I$3:$I$219))</f>
        <v/>
      </c>
      <c r="Z132" s="1541" t="str">
        <f>IF((COUNTIFS('Rozpis zápasů'!$F$3:$F$162,$C132,'Rozpis zápasů'!$E$3:$E$162,"&lt;&gt;N")+COUNTIFS('Rozpis zápasů'!$G$3:$G$162,$C132,'Rozpis zápasů'!$E$3:$E$162,"&lt;&gt;N"))=0,"",SUMIF('Rozpis zápasů'!$F$3:$F$162,$C132,'Rozpis zápasů'!$I$3:$I$219)+SUMIF('Rozpis zápasů'!$G$3:$G$162,$C132,'Rozpis zápasů'!$H$3:$H$219))</f>
        <v/>
      </c>
      <c r="AA132" s="1543" t="str">
        <f t="shared" si="34"/>
        <v/>
      </c>
      <c r="AB132" s="1685" t="str">
        <f>VLOOKUP($C132,Tabulka!$B$4:$Z$239,22,0)</f>
        <v/>
      </c>
      <c r="AC132" s="1686" t="str">
        <f t="shared" si="35"/>
        <v/>
      </c>
      <c r="AD132" s="1686" t="str">
        <f t="shared" si="36"/>
        <v/>
      </c>
      <c r="AE132" s="1686" t="str">
        <f t="shared" si="37"/>
        <v/>
      </c>
      <c r="AF132" s="1686" t="str">
        <f t="shared" si="38"/>
        <v/>
      </c>
      <c r="AG132" s="1686" t="str">
        <f t="shared" si="39"/>
        <v/>
      </c>
      <c r="AH132" s="1686" t="str">
        <f t="shared" ca="1" si="40"/>
        <v/>
      </c>
      <c r="AI132" s="1694" t="str">
        <f t="shared" ca="1" si="41"/>
        <v/>
      </c>
      <c r="AJ132" s="1693" t="str">
        <f t="shared" ca="1" si="42"/>
        <v/>
      </c>
      <c r="AK132" s="1690">
        <f t="shared" ca="1" si="43"/>
        <v>62</v>
      </c>
    </row>
    <row r="133" spans="1:37" x14ac:dyDescent="0.25">
      <c r="A133" s="414" t="str">
        <f ca="1">CONCATENATE(S133,"_",COUNTIF(S$4:S133,S133))</f>
        <v>38_1</v>
      </c>
      <c r="B133" s="414" t="str">
        <f ca="1">CONCATENATE(T133,"_",COUNTIF(T$4:T133,T133))</f>
        <v>1_1</v>
      </c>
      <c r="C133" s="1788">
        <v>171</v>
      </c>
      <c r="D133" s="1799" t="s">
        <v>896</v>
      </c>
      <c r="E133" s="1800" t="s">
        <v>897</v>
      </c>
      <c r="F133" s="1800" t="s">
        <v>859</v>
      </c>
      <c r="G133" s="1789" t="str">
        <f t="shared" si="30"/>
        <v>Tomanová/ 
Pálfyová</v>
      </c>
      <c r="H133" s="1790">
        <f ca="1">IF((COUNTIFS('Rozpis zápasů'!$F$3:$F$214,$C133,'Rozpis zápasů'!$E$3:$E$214,"&lt;&gt;N")+COUNTIFS('Rozpis zápasů'!$G$3:$G$214,$C133,'Rozpis zápasů'!$E$3:$E$214,"&lt;&gt;N"))=0,"",COUNTIFS('Rozpis zápasů'!$F$3:$F$214,$C133,'Rozpis zápasů'!$E$3:$E$214,"&lt;&gt;N")+COUNTIFS('Rozpis zápasů'!$G$3:$G$214,$C133,'Rozpis zápasů'!$E$3:$E$214,"&lt;&gt;N"))</f>
        <v>6</v>
      </c>
      <c r="I133" s="1790">
        <f ca="1">COUNTIF('Rozpis zápasů'!$F$163:$G$214,$C133)</f>
        <v>2</v>
      </c>
      <c r="J133" s="1790">
        <f ca="1">IF((COUNTIFS('Rozpis zápasů'!$F$3:$F$214,$C133,'Rozpis zápasů'!$E$3:$E$214,"&lt;&gt;N")+COUNTIFS('Rozpis zápasů'!$G$3:$G$214,$C133,'Rozpis zápasů'!$E$3:$E$214,"&lt;&gt;N"))=0,"",SUMIF('Rozpis zápasů'!$F$3:$F$214,$C133,'Rozpis zápasů'!$L$3:$L$219)+SUMIF('Rozpis zápasů'!$G$3:$G$214,$C133,'Rozpis zápasů'!$M$3:$M$219))</f>
        <v>5</v>
      </c>
      <c r="K133" s="1791">
        <f ca="1">IF((COUNTIFS('Rozpis zápasů'!$F$3:$F$214,$C133,'Rozpis zápasů'!$E$3:$E$214,"&lt;&gt;N")+COUNTIFS('Rozpis zápasů'!$G$3:$G$214,$C133,'Rozpis zápasů'!$E$3:$E$214,"&lt;&gt;N"))=0,"",SUMIF('Rozpis zápasů'!$F$3:$F$214,$C133,'Rozpis zápasů'!$M$3:$M$219)+SUMIF('Rozpis zápasů'!$G$3:$G$214,$C133,'Rozpis zápasů'!$L$3:$L$219))</f>
        <v>1</v>
      </c>
      <c r="L133" s="1792">
        <f ca="1">SUMIF('Rozpis zápasů'!$F$3:$F$214,$C133,'Rozpis zápasů'!$X$3:$X$214)+SUMIF('Rozpis zápasů'!$G$3:$G$214,$C133,'Rozpis zápasů'!$Y$3:$Y$214)</f>
        <v>26</v>
      </c>
      <c r="M133" s="1793">
        <f ca="1">SUMIF('Rozpis zápasů'!$G$3:$G$214,$C133,'Rozpis zápasů'!$X$3:$X$214)+SUMIF('Rozpis zápasů'!$F$3:$F$214,$C133,'Rozpis zápasů'!$Y$3:$Y$214)</f>
        <v>14</v>
      </c>
      <c r="N133" s="1794">
        <f ca="1">SUMIF('Rozpis zápasů'!$F$3:$F$214,$C133,'Rozpis zápasů'!$Z$3:$Z$214)+SUMIF('Rozpis zápasů'!$G$3:$G$214,$C133,'Rozpis zápasů'!$AA$3:$AA$214)</f>
        <v>73</v>
      </c>
      <c r="O133" s="1791">
        <f ca="1">SUMIF('Rozpis zápasů'!$G$3:$G$214,$C133,'Rozpis zápasů'!$Z$3:$Z$214)+SUMIF('Rozpis zápasů'!$F$3:$F$214,$C133,'Rozpis zápasů'!$AA$3:$AA$214)</f>
        <v>72</v>
      </c>
      <c r="P133" s="1795">
        <f t="shared" ref="P133:P148" ca="1" si="53">IFERROR(L133/$N133,"")</f>
        <v>0.35616438356164382</v>
      </c>
      <c r="Q133" s="1795">
        <f t="shared" ref="Q133:Q148" ca="1" si="54">IFERROR((O133-M133)/$O133,"")</f>
        <v>0.80555555555555558</v>
      </c>
      <c r="R133" s="1796">
        <f t="shared" ref="R133:R148" ca="1" si="55">IFERROR((L133+(O133-M133))/(N133+O133),"")</f>
        <v>0.57931034482758625</v>
      </c>
      <c r="S133" s="1797">
        <f t="shared" ca="1" si="50"/>
        <v>38</v>
      </c>
      <c r="T133" s="1793">
        <f t="shared" ca="1" si="51"/>
        <v>1</v>
      </c>
      <c r="U133" s="1791">
        <f t="shared" ca="1" si="52"/>
        <v>11</v>
      </c>
      <c r="V133" s="62"/>
      <c r="W133" s="62"/>
      <c r="X133" s="62"/>
      <c r="Y133" s="62"/>
      <c r="Z133" s="62"/>
      <c r="AA133" s="62"/>
      <c r="AB133" s="37"/>
      <c r="AC133" s="1308"/>
      <c r="AD133" s="1308"/>
      <c r="AE133" s="1308"/>
      <c r="AF133" s="1308"/>
      <c r="AG133" s="1308"/>
      <c r="AH133" s="1308"/>
      <c r="AI133" s="1308"/>
      <c r="AJ133" s="1308"/>
      <c r="AK133" s="1308"/>
    </row>
    <row r="134" spans="1:37" x14ac:dyDescent="0.25">
      <c r="A134" s="414" t="str">
        <f ca="1">CONCATENATE(S134,"_",COUNTIF(S$4:S134,S134))</f>
        <v>50_1</v>
      </c>
      <c r="B134" s="414" t="str">
        <f ca="1">CONCATENATE(T134,"_",COUNTIF(T$4:T134,T134))</f>
        <v>18_1</v>
      </c>
      <c r="C134" s="1788">
        <v>172</v>
      </c>
      <c r="D134" s="1799" t="s">
        <v>898</v>
      </c>
      <c r="E134" s="1800" t="s">
        <v>899</v>
      </c>
      <c r="F134" s="1800" t="s">
        <v>865</v>
      </c>
      <c r="G134" s="1789" t="str">
        <f t="shared" ref="G134:G164" si="56">IF(D134="","",CONCATENATE(LEFT(D134,SEARCH(" ",D134,1)-1),"/ ",CHAR(10),LEFT(E134,SEARCH(" ",E134,1)-1)))</f>
        <v>Kronychová/ 
Štěpánová</v>
      </c>
      <c r="H134" s="1790">
        <f ca="1">IF((COUNTIFS('Rozpis zápasů'!$F$3:$F$214,$C134,'Rozpis zápasů'!$E$3:$E$214,"&lt;&gt;N")+COUNTIFS('Rozpis zápasů'!$G$3:$G$214,$C134,'Rozpis zápasů'!$E$3:$E$214,"&lt;&gt;N"))=0,"",COUNTIFS('Rozpis zápasů'!$F$3:$F$214,$C134,'Rozpis zápasů'!$E$3:$E$214,"&lt;&gt;N")+COUNTIFS('Rozpis zápasů'!$G$3:$G$214,$C134,'Rozpis zápasů'!$E$3:$E$214,"&lt;&gt;N"))</f>
        <v>6</v>
      </c>
      <c r="I134" s="1790">
        <f ca="1">COUNTIF('Rozpis zápasů'!$F$163:$G$214,$C134)</f>
        <v>2</v>
      </c>
      <c r="J134" s="1790">
        <f ca="1">IF((COUNTIFS('Rozpis zápasů'!$F$3:$F$214,$C134,'Rozpis zápasů'!$E$3:$E$214,"&lt;&gt;N")+COUNTIFS('Rozpis zápasů'!$G$3:$G$214,$C134,'Rozpis zápasů'!$E$3:$E$214,"&lt;&gt;N"))=0,"",SUMIF('Rozpis zápasů'!$F$3:$F$214,$C134,'Rozpis zápasů'!$L$3:$L$219)+SUMIF('Rozpis zápasů'!$G$3:$G$214,$C134,'Rozpis zápasů'!$M$3:$M$219))</f>
        <v>3</v>
      </c>
      <c r="K134" s="1791">
        <f ca="1">IF((COUNTIFS('Rozpis zápasů'!$F$3:$F$214,$C134,'Rozpis zápasů'!$E$3:$E$214,"&lt;&gt;N")+COUNTIFS('Rozpis zápasů'!$G$3:$G$214,$C134,'Rozpis zápasů'!$E$3:$E$214,"&lt;&gt;N"))=0,"",SUMIF('Rozpis zápasů'!$F$3:$F$214,$C134,'Rozpis zápasů'!$M$3:$M$219)+SUMIF('Rozpis zápasů'!$G$3:$G$214,$C134,'Rozpis zápasů'!$L$3:$L$219))</f>
        <v>3</v>
      </c>
      <c r="L134" s="1792">
        <f ca="1">SUMIF('Rozpis zápasů'!$F$3:$F$214,$C134,'Rozpis zápasů'!$X$3:$X$214)+SUMIF('Rozpis zápasů'!$G$3:$G$214,$C134,'Rozpis zápasů'!$Y$3:$Y$214)</f>
        <v>22</v>
      </c>
      <c r="M134" s="1793">
        <f ca="1">SUMIF('Rozpis zápasů'!$G$3:$G$214,$C134,'Rozpis zápasů'!$X$3:$X$214)+SUMIF('Rozpis zápasů'!$F$3:$F$214,$C134,'Rozpis zápasů'!$Y$3:$Y$214)</f>
        <v>25</v>
      </c>
      <c r="N134" s="1794">
        <f ca="1">SUMIF('Rozpis zápasů'!$F$3:$F$214,$C134,'Rozpis zápasů'!$Z$3:$Z$214)+SUMIF('Rozpis zápasů'!$G$3:$G$214,$C134,'Rozpis zápasů'!$AA$3:$AA$214)</f>
        <v>69</v>
      </c>
      <c r="O134" s="1791">
        <f ca="1">SUMIF('Rozpis zápasů'!$G$3:$G$214,$C134,'Rozpis zápasů'!$Z$3:$Z$214)+SUMIF('Rozpis zápasů'!$F$3:$F$214,$C134,'Rozpis zápasů'!$AA$3:$AA$214)</f>
        <v>73</v>
      </c>
      <c r="P134" s="1795">
        <f t="shared" ca="1" si="53"/>
        <v>0.3188405797101449</v>
      </c>
      <c r="Q134" s="1795">
        <f t="shared" ca="1" si="54"/>
        <v>0.65753424657534243</v>
      </c>
      <c r="R134" s="1796">
        <f t="shared" ca="1" si="55"/>
        <v>0.49295774647887325</v>
      </c>
      <c r="S134" s="1797">
        <f t="shared" ca="1" si="50"/>
        <v>50</v>
      </c>
      <c r="T134" s="1793">
        <f t="shared" ca="1" si="51"/>
        <v>18</v>
      </c>
      <c r="U134" s="1791">
        <f t="shared" ca="1" si="52"/>
        <v>36</v>
      </c>
      <c r="V134" s="62"/>
      <c r="W134" s="62"/>
      <c r="X134" s="62"/>
      <c r="Y134" s="62"/>
      <c r="Z134" s="62"/>
      <c r="AA134" s="62"/>
      <c r="AB134" s="37"/>
      <c r="AC134" s="1308"/>
      <c r="AD134" s="1308"/>
      <c r="AE134" s="1308"/>
      <c r="AF134" s="1308"/>
      <c r="AG134" s="1308"/>
      <c r="AH134" s="1308"/>
      <c r="AI134" s="1308"/>
      <c r="AJ134" s="1308"/>
      <c r="AK134" s="1308"/>
    </row>
    <row r="135" spans="1:37" x14ac:dyDescent="0.25">
      <c r="A135" s="414" t="str">
        <f ca="1">CONCATENATE(S135,"_",COUNTIF(S$4:S135,S135))</f>
        <v>66_1</v>
      </c>
      <c r="B135" s="414" t="str">
        <f ca="1">CONCATENATE(T135,"_",COUNTIF(T$4:T135,T135))</f>
        <v>20_1</v>
      </c>
      <c r="C135" s="1788">
        <v>173</v>
      </c>
      <c r="D135" s="1799" t="s">
        <v>991</v>
      </c>
      <c r="E135" s="1800" t="s">
        <v>992</v>
      </c>
      <c r="F135" s="1800" t="s">
        <v>914</v>
      </c>
      <c r="G135" s="1789" t="str">
        <f t="shared" si="56"/>
        <v>Klímová/ 
Lerchová</v>
      </c>
      <c r="H135" s="1790">
        <f ca="1">IF((COUNTIFS('Rozpis zápasů'!$F$3:$F$214,$C135,'Rozpis zápasů'!$E$3:$E$214,"&lt;&gt;N")+COUNTIFS('Rozpis zápasů'!$G$3:$G$214,$C135,'Rozpis zápasů'!$E$3:$E$214,"&lt;&gt;N"))=0,"",COUNTIFS('Rozpis zápasů'!$F$3:$F$214,$C135,'Rozpis zápasů'!$E$3:$E$214,"&lt;&gt;N")+COUNTIFS('Rozpis zápasů'!$G$3:$G$214,$C135,'Rozpis zápasů'!$E$3:$E$214,"&lt;&gt;N"))</f>
        <v>4</v>
      </c>
      <c r="I135" s="1790">
        <f ca="1">COUNTIF('Rozpis zápasů'!$F$163:$G$214,$C135)</f>
        <v>0</v>
      </c>
      <c r="J135" s="1790">
        <f ca="1">IF((COUNTIFS('Rozpis zápasů'!$F$3:$F$214,$C135,'Rozpis zápasů'!$E$3:$E$214,"&lt;&gt;N")+COUNTIFS('Rozpis zápasů'!$G$3:$G$214,$C135,'Rozpis zápasů'!$E$3:$E$214,"&lt;&gt;N"))=0,"",SUMIF('Rozpis zápasů'!$F$3:$F$214,$C135,'Rozpis zápasů'!$L$3:$L$219)+SUMIF('Rozpis zápasů'!$G$3:$G$214,$C135,'Rozpis zápasů'!$M$3:$M$219))</f>
        <v>1</v>
      </c>
      <c r="K135" s="1791">
        <f ca="1">IF((COUNTIFS('Rozpis zápasů'!$F$3:$F$214,$C135,'Rozpis zápasů'!$E$3:$E$214,"&lt;&gt;N")+COUNTIFS('Rozpis zápasů'!$G$3:$G$214,$C135,'Rozpis zápasů'!$E$3:$E$214,"&lt;&gt;N"))=0,"",SUMIF('Rozpis zápasů'!$F$3:$F$214,$C135,'Rozpis zápasů'!$M$3:$M$219)+SUMIF('Rozpis zápasů'!$G$3:$G$214,$C135,'Rozpis zápasů'!$L$3:$L$219))</f>
        <v>3</v>
      </c>
      <c r="L135" s="1792">
        <f ca="1">SUMIF('Rozpis zápasů'!$F$3:$F$214,$C135,'Rozpis zápasů'!$X$3:$X$214)+SUMIF('Rozpis zápasů'!$G$3:$G$214,$C135,'Rozpis zápasů'!$Y$3:$Y$214)</f>
        <v>11</v>
      </c>
      <c r="M135" s="1793">
        <f ca="1">SUMIF('Rozpis zápasů'!$G$3:$G$214,$C135,'Rozpis zápasů'!$X$3:$X$214)+SUMIF('Rozpis zápasů'!$F$3:$F$214,$C135,'Rozpis zápasů'!$Y$3:$Y$214)</f>
        <v>17</v>
      </c>
      <c r="N135" s="1794">
        <f ca="1">SUMIF('Rozpis zápasů'!$F$3:$F$214,$C135,'Rozpis zápasů'!$Z$3:$Z$214)+SUMIF('Rozpis zápasů'!$G$3:$G$214,$C135,'Rozpis zápasů'!$AA$3:$AA$214)</f>
        <v>50</v>
      </c>
      <c r="O135" s="1791">
        <f ca="1">SUMIF('Rozpis zápasů'!$G$3:$G$214,$C135,'Rozpis zápasů'!$Z$3:$Z$214)+SUMIF('Rozpis zápasů'!$F$3:$F$214,$C135,'Rozpis zápasů'!$AA$3:$AA$214)</f>
        <v>49</v>
      </c>
      <c r="P135" s="1795">
        <f t="shared" ca="1" si="53"/>
        <v>0.22</v>
      </c>
      <c r="Q135" s="1795">
        <f t="shared" ca="1" si="54"/>
        <v>0.65306122448979587</v>
      </c>
      <c r="R135" s="1796">
        <f t="shared" ca="1" si="55"/>
        <v>0.43434343434343436</v>
      </c>
      <c r="S135" s="1797">
        <f t="shared" ca="1" si="50"/>
        <v>66</v>
      </c>
      <c r="T135" s="1793">
        <f t="shared" ca="1" si="51"/>
        <v>20</v>
      </c>
      <c r="U135" s="1791">
        <f t="shared" ca="1" si="52"/>
        <v>51</v>
      </c>
      <c r="V135" s="62"/>
      <c r="W135" s="62"/>
      <c r="X135" s="62"/>
      <c r="Y135" s="62"/>
      <c r="Z135" s="62"/>
      <c r="AA135" s="62"/>
      <c r="AB135" s="37"/>
      <c r="AC135" s="1308"/>
      <c r="AD135" s="1308"/>
      <c r="AE135" s="1308"/>
      <c r="AF135" s="1308"/>
      <c r="AG135" s="1308"/>
      <c r="AH135" s="1308"/>
      <c r="AI135" s="1308"/>
      <c r="AJ135" s="1308"/>
      <c r="AK135" s="1308"/>
    </row>
    <row r="136" spans="1:37" x14ac:dyDescent="0.25">
      <c r="A136" s="414" t="str">
        <f ca="1">CONCATENATE(S136,"_",COUNTIF(S$4:S136,S136))</f>
        <v>62_1</v>
      </c>
      <c r="B136" s="414" t="str">
        <f ca="1">CONCATENATE(T136,"_",COUNTIF(T$4:T136,T136))</f>
        <v>12_1</v>
      </c>
      <c r="C136" s="1788">
        <v>174</v>
      </c>
      <c r="D136" s="1799" t="s">
        <v>993</v>
      </c>
      <c r="E136" s="1800" t="s">
        <v>994</v>
      </c>
      <c r="F136" s="1800" t="s">
        <v>995</v>
      </c>
      <c r="G136" s="1789" t="str">
        <f t="shared" si="56"/>
        <v>Egersdorfová/ 
Kuchyňková</v>
      </c>
      <c r="H136" s="1790">
        <f ca="1">IF((COUNTIFS('Rozpis zápasů'!$F$3:$F$214,$C136,'Rozpis zápasů'!$E$3:$E$214,"&lt;&gt;N")+COUNTIFS('Rozpis zápasů'!$G$3:$G$214,$C136,'Rozpis zápasů'!$E$3:$E$214,"&lt;&gt;N"))=0,"",COUNTIFS('Rozpis zápasů'!$F$3:$F$214,$C136,'Rozpis zápasů'!$E$3:$E$214,"&lt;&gt;N")+COUNTIFS('Rozpis zápasů'!$G$3:$G$214,$C136,'Rozpis zápasů'!$E$3:$E$214,"&lt;&gt;N"))</f>
        <v>6</v>
      </c>
      <c r="I136" s="1790">
        <f ca="1">COUNTIF('Rozpis zápasů'!$F$163:$G$214,$C136)</f>
        <v>2</v>
      </c>
      <c r="J136" s="1790">
        <f ca="1">IF((COUNTIFS('Rozpis zápasů'!$F$3:$F$214,$C136,'Rozpis zápasů'!$E$3:$E$214,"&lt;&gt;N")+COUNTIFS('Rozpis zápasů'!$G$3:$G$214,$C136,'Rozpis zápasů'!$E$3:$E$214,"&lt;&gt;N"))=0,"",SUMIF('Rozpis zápasů'!$F$3:$F$214,$C136,'Rozpis zápasů'!$L$3:$L$219)+SUMIF('Rozpis zápasů'!$G$3:$G$214,$C136,'Rozpis zápasů'!$M$3:$M$219))</f>
        <v>2</v>
      </c>
      <c r="K136" s="1791">
        <f ca="1">IF((COUNTIFS('Rozpis zápasů'!$F$3:$F$214,$C136,'Rozpis zápasů'!$E$3:$E$214,"&lt;&gt;N")+COUNTIFS('Rozpis zápasů'!$G$3:$G$214,$C136,'Rozpis zápasů'!$E$3:$E$214,"&lt;&gt;N"))=0,"",SUMIF('Rozpis zápasů'!$F$3:$F$214,$C136,'Rozpis zápasů'!$M$3:$M$219)+SUMIF('Rozpis zápasů'!$G$3:$G$214,$C136,'Rozpis zápasů'!$L$3:$L$219))</f>
        <v>4</v>
      </c>
      <c r="L136" s="1792">
        <f ca="1">SUMIF('Rozpis zápasů'!$F$3:$F$214,$C136,'Rozpis zápasů'!$X$3:$X$214)+SUMIF('Rozpis zápasů'!$G$3:$G$214,$C136,'Rozpis zápasů'!$Y$3:$Y$214)</f>
        <v>19</v>
      </c>
      <c r="M136" s="1793">
        <f ca="1">SUMIF('Rozpis zápasů'!$G$3:$G$214,$C136,'Rozpis zápasů'!$X$3:$X$214)+SUMIF('Rozpis zápasů'!$F$3:$F$214,$C136,'Rozpis zápasů'!$Y$3:$Y$214)</f>
        <v>22</v>
      </c>
      <c r="N136" s="1794">
        <f ca="1">SUMIF('Rozpis zápasů'!$F$3:$F$214,$C136,'Rozpis zápasů'!$Z$3:$Z$214)+SUMIF('Rozpis zápasů'!$G$3:$G$214,$C136,'Rozpis zápasů'!$AA$3:$AA$214)</f>
        <v>70</v>
      </c>
      <c r="O136" s="1791">
        <f ca="1">SUMIF('Rozpis zápasů'!$G$3:$G$214,$C136,'Rozpis zápasů'!$Z$3:$Z$214)+SUMIF('Rozpis zápasů'!$F$3:$F$214,$C136,'Rozpis zápasů'!$AA$3:$AA$214)</f>
        <v>70</v>
      </c>
      <c r="P136" s="1795">
        <f t="shared" ca="1" si="53"/>
        <v>0.27142857142857141</v>
      </c>
      <c r="Q136" s="1795">
        <f t="shared" ca="1" si="54"/>
        <v>0.68571428571428572</v>
      </c>
      <c r="R136" s="1796">
        <f t="shared" ca="1" si="55"/>
        <v>0.47857142857142859</v>
      </c>
      <c r="S136" s="1797">
        <f t="shared" ca="1" si="50"/>
        <v>62</v>
      </c>
      <c r="T136" s="1793">
        <f t="shared" ca="1" si="51"/>
        <v>12</v>
      </c>
      <c r="U136" s="1791">
        <f t="shared" ca="1" si="52"/>
        <v>38</v>
      </c>
      <c r="V136" s="62"/>
      <c r="W136" s="62"/>
      <c r="X136" s="62"/>
      <c r="Y136" s="62"/>
      <c r="Z136" s="62"/>
      <c r="AA136" s="62"/>
      <c r="AB136" s="37"/>
      <c r="AC136" s="1308"/>
      <c r="AD136" s="1308"/>
      <c r="AE136" s="1308"/>
      <c r="AF136" s="1308"/>
      <c r="AG136" s="1308"/>
      <c r="AH136" s="1308"/>
      <c r="AI136" s="1308"/>
      <c r="AJ136" s="1308"/>
      <c r="AK136" s="1308"/>
    </row>
    <row r="137" spans="1:37" x14ac:dyDescent="0.25">
      <c r="A137" s="414" t="str">
        <f ca="1">CONCATENATE(S137,"_",COUNTIF(S$4:S137,S137))</f>
        <v>47_1</v>
      </c>
      <c r="B137" s="414" t="str">
        <f ca="1">CONCATENATE(T137,"_",COUNTIF(T$4:T137,T137))</f>
        <v>17_1</v>
      </c>
      <c r="C137" s="1788">
        <v>175</v>
      </c>
      <c r="D137" s="1799" t="s">
        <v>900</v>
      </c>
      <c r="E137" s="1800" t="s">
        <v>996</v>
      </c>
      <c r="F137" s="1800" t="s">
        <v>997</v>
      </c>
      <c r="G137" s="1789" t="str">
        <f t="shared" si="56"/>
        <v>Tomanová/ 
Blahníková</v>
      </c>
      <c r="H137" s="1790">
        <f ca="1">IF((COUNTIFS('Rozpis zápasů'!$F$3:$F$214,$C137,'Rozpis zápasů'!$E$3:$E$214,"&lt;&gt;N")+COUNTIFS('Rozpis zápasů'!$G$3:$G$214,$C137,'Rozpis zápasů'!$E$3:$E$214,"&lt;&gt;N"))=0,"",COUNTIFS('Rozpis zápasů'!$F$3:$F$214,$C137,'Rozpis zápasů'!$E$3:$E$214,"&lt;&gt;N")+COUNTIFS('Rozpis zápasů'!$G$3:$G$214,$C137,'Rozpis zápasů'!$E$3:$E$214,"&lt;&gt;N"))</f>
        <v>6</v>
      </c>
      <c r="I137" s="1790">
        <f ca="1">COUNTIF('Rozpis zápasů'!$F$163:$G$214,$C137)</f>
        <v>2</v>
      </c>
      <c r="J137" s="1790">
        <f ca="1">IF((COUNTIFS('Rozpis zápasů'!$F$3:$F$214,$C137,'Rozpis zápasů'!$E$3:$E$214,"&lt;&gt;N")+COUNTIFS('Rozpis zápasů'!$G$3:$G$214,$C137,'Rozpis zápasů'!$E$3:$E$214,"&lt;&gt;N"))=0,"",SUMIF('Rozpis zápasů'!$F$3:$F$214,$C137,'Rozpis zápasů'!$L$3:$L$219)+SUMIF('Rozpis zápasů'!$G$3:$G$214,$C137,'Rozpis zápasů'!$M$3:$M$219))</f>
        <v>3</v>
      </c>
      <c r="K137" s="1791">
        <f ca="1">IF((COUNTIFS('Rozpis zápasů'!$F$3:$F$214,$C137,'Rozpis zápasů'!$E$3:$E$214,"&lt;&gt;N")+COUNTIFS('Rozpis zápasů'!$G$3:$G$214,$C137,'Rozpis zápasů'!$E$3:$E$214,"&lt;&gt;N"))=0,"",SUMIF('Rozpis zápasů'!$F$3:$F$214,$C137,'Rozpis zápasů'!$M$3:$M$219)+SUMIF('Rozpis zápasů'!$G$3:$G$214,$C137,'Rozpis zápasů'!$L$3:$L$219))</f>
        <v>3</v>
      </c>
      <c r="L137" s="1792">
        <f ca="1">SUMIF('Rozpis zápasů'!$F$3:$F$214,$C137,'Rozpis zápasů'!$X$3:$X$214)+SUMIF('Rozpis zápasů'!$G$3:$G$214,$C137,'Rozpis zápasů'!$Y$3:$Y$214)</f>
        <v>24</v>
      </c>
      <c r="M137" s="1793">
        <f ca="1">SUMIF('Rozpis zápasů'!$G$3:$G$214,$C137,'Rozpis zápasů'!$X$3:$X$214)+SUMIF('Rozpis zápasů'!$F$3:$F$214,$C137,'Rozpis zápasů'!$Y$3:$Y$214)</f>
        <v>24</v>
      </c>
      <c r="N137" s="1794">
        <f ca="1">SUMIF('Rozpis zápasů'!$F$3:$F$214,$C137,'Rozpis zápasů'!$Z$3:$Z$214)+SUMIF('Rozpis zápasů'!$G$3:$G$214,$C137,'Rozpis zápasů'!$AA$3:$AA$214)</f>
        <v>73</v>
      </c>
      <c r="O137" s="1791">
        <f ca="1">SUMIF('Rozpis zápasů'!$G$3:$G$214,$C137,'Rozpis zápasů'!$Z$3:$Z$214)+SUMIF('Rozpis zápasů'!$F$3:$F$214,$C137,'Rozpis zápasů'!$AA$3:$AA$214)</f>
        <v>71</v>
      </c>
      <c r="P137" s="1795">
        <f t="shared" ca="1" si="53"/>
        <v>0.32876712328767121</v>
      </c>
      <c r="Q137" s="1795">
        <f t="shared" ca="1" si="54"/>
        <v>0.6619718309859155</v>
      </c>
      <c r="R137" s="1796">
        <f t="shared" ca="1" si="55"/>
        <v>0.49305555555555558</v>
      </c>
      <c r="S137" s="1797">
        <f t="shared" ca="1" si="50"/>
        <v>47</v>
      </c>
      <c r="T137" s="1793">
        <f t="shared" ca="1" si="51"/>
        <v>17</v>
      </c>
      <c r="U137" s="1791">
        <f t="shared" ca="1" si="52"/>
        <v>35</v>
      </c>
      <c r="V137" s="62"/>
      <c r="W137" s="62"/>
      <c r="X137" s="62"/>
      <c r="Y137" s="62"/>
      <c r="Z137" s="62"/>
      <c r="AA137" s="62"/>
      <c r="AB137" s="37"/>
      <c r="AC137" s="1308"/>
      <c r="AD137" s="1308"/>
      <c r="AE137" s="1308"/>
      <c r="AF137" s="1308"/>
      <c r="AG137" s="1308"/>
      <c r="AH137" s="1308"/>
      <c r="AI137" s="1308"/>
      <c r="AJ137" s="1308"/>
      <c r="AK137" s="1308"/>
    </row>
    <row r="138" spans="1:37" x14ac:dyDescent="0.25">
      <c r="A138" s="414" t="str">
        <f ca="1">CONCATENATE(S138,"_",COUNTIF(S$4:S138,S138))</f>
        <v>x_63</v>
      </c>
      <c r="B138" s="414" t="str">
        <f ca="1">CONCATENATE(T138,"_",COUNTIF(T$4:T138,T138))</f>
        <v>x_63</v>
      </c>
      <c r="C138" s="940">
        <v>176</v>
      </c>
      <c r="D138" s="941"/>
      <c r="E138" s="942"/>
      <c r="F138" s="942"/>
      <c r="G138" s="942" t="str">
        <f t="shared" si="56"/>
        <v/>
      </c>
      <c r="H138" s="943" t="str">
        <f ca="1">IF((COUNTIFS('Rozpis zápasů'!$F$3:$F$214,$C138,'Rozpis zápasů'!$E$3:$E$214,"&lt;&gt;N")+COUNTIFS('Rozpis zápasů'!$G$3:$G$214,$C138,'Rozpis zápasů'!$E$3:$E$214,"&lt;&gt;N"))=0,"",COUNTIFS('Rozpis zápasů'!$F$3:$F$214,$C138,'Rozpis zápasů'!$E$3:$E$214,"&lt;&gt;N")+COUNTIFS('Rozpis zápasů'!$G$3:$G$214,$C138,'Rozpis zápasů'!$E$3:$E$214,"&lt;&gt;N"))</f>
        <v/>
      </c>
      <c r="I138" s="943">
        <f ca="1">COUNTIF('Rozpis zápasů'!$F$163:$G$214,$C138)</f>
        <v>0</v>
      </c>
      <c r="J138" s="943" t="str">
        <f ca="1">IF((COUNTIFS('Rozpis zápasů'!$F$3:$F$214,$C138,'Rozpis zápasů'!$E$3:$E$214,"&lt;&gt;N")+COUNTIFS('Rozpis zápasů'!$G$3:$G$214,$C138,'Rozpis zápasů'!$E$3:$E$214,"&lt;&gt;N"))=0,"",SUMIF('Rozpis zápasů'!$F$3:$F$214,$C138,'Rozpis zápasů'!$L$3:$L$219)+SUMIF('Rozpis zápasů'!$G$3:$G$214,$C138,'Rozpis zápasů'!$M$3:$M$219))</f>
        <v/>
      </c>
      <c r="K138" s="944" t="str">
        <f ca="1">IF((COUNTIFS('Rozpis zápasů'!$F$3:$F$214,$C138,'Rozpis zápasů'!$E$3:$E$214,"&lt;&gt;N")+COUNTIFS('Rozpis zápasů'!$G$3:$G$214,$C138,'Rozpis zápasů'!$E$3:$E$214,"&lt;&gt;N"))=0,"",SUMIF('Rozpis zápasů'!$F$3:$F$214,$C138,'Rozpis zápasů'!$M$3:$M$219)+SUMIF('Rozpis zápasů'!$G$3:$G$214,$C138,'Rozpis zápasů'!$L$3:$L$219))</f>
        <v/>
      </c>
      <c r="L138" s="945">
        <f ca="1">SUMIF('Rozpis zápasů'!$F$3:$F$214,$C138,'Rozpis zápasů'!$X$3:$X$214)+SUMIF('Rozpis zápasů'!$G$3:$G$214,$C138,'Rozpis zápasů'!$Y$3:$Y$214)</f>
        <v>0</v>
      </c>
      <c r="M138" s="946">
        <f ca="1">SUMIF('Rozpis zápasů'!$G$3:$G$214,$C138,'Rozpis zápasů'!$X$3:$X$214)+SUMIF('Rozpis zápasů'!$F$3:$F$214,$C138,'Rozpis zápasů'!$Y$3:$Y$214)</f>
        <v>0</v>
      </c>
      <c r="N138" s="947">
        <f ca="1">SUMIF('Rozpis zápasů'!$F$3:$F$214,$C138,'Rozpis zápasů'!$Z$3:$Z$214)+SUMIF('Rozpis zápasů'!$G$3:$G$214,$C138,'Rozpis zápasů'!$AA$3:$AA$214)</f>
        <v>0</v>
      </c>
      <c r="O138" s="944">
        <f ca="1">SUMIF('Rozpis zápasů'!$G$3:$G$214,$C138,'Rozpis zápasů'!$Z$3:$Z$214)+SUMIF('Rozpis zápasů'!$F$3:$F$214,$C138,'Rozpis zápasů'!$AA$3:$AA$214)</f>
        <v>0</v>
      </c>
      <c r="P138" s="948" t="str">
        <f t="shared" ca="1" si="53"/>
        <v/>
      </c>
      <c r="Q138" s="948" t="str">
        <f t="shared" ca="1" si="54"/>
        <v/>
      </c>
      <c r="R138" s="949" t="str">
        <f t="shared" ca="1" si="55"/>
        <v/>
      </c>
      <c r="S138" s="950" t="str">
        <f t="shared" ca="1" si="50"/>
        <v>x</v>
      </c>
      <c r="T138" s="946" t="str">
        <f t="shared" ca="1" si="51"/>
        <v>x</v>
      </c>
      <c r="U138" s="944" t="str">
        <f t="shared" ca="1" si="52"/>
        <v>x</v>
      </c>
      <c r="V138" s="1545"/>
      <c r="W138" s="1546"/>
      <c r="X138" s="1547"/>
      <c r="Y138" s="1545"/>
      <c r="Z138" s="1546"/>
      <c r="AA138" s="1548"/>
      <c r="AB138" s="1549"/>
      <c r="AC138" s="1550"/>
      <c r="AD138" s="1550"/>
      <c r="AE138" s="1550"/>
      <c r="AF138" s="1550"/>
      <c r="AG138" s="1550"/>
      <c r="AH138" s="1550"/>
      <c r="AI138" s="1550"/>
      <c r="AJ138" s="1550"/>
      <c r="AK138" s="1550"/>
    </row>
    <row r="139" spans="1:37" x14ac:dyDescent="0.25">
      <c r="A139" s="414" t="str">
        <f ca="1">CONCATENATE(S139,"_",COUNTIF(S$4:S139,S139))</f>
        <v>x_64</v>
      </c>
      <c r="B139" s="414" t="str">
        <f ca="1">CONCATENATE(T139,"_",COUNTIF(T$4:T139,T139))</f>
        <v>x_64</v>
      </c>
      <c r="C139" s="940">
        <v>177</v>
      </c>
      <c r="D139" s="941"/>
      <c r="E139" s="942"/>
      <c r="F139" s="942"/>
      <c r="G139" s="942" t="str">
        <f t="shared" si="56"/>
        <v/>
      </c>
      <c r="H139" s="943" t="str">
        <f ca="1">IF((COUNTIFS('Rozpis zápasů'!$F$3:$F$214,$C139,'Rozpis zápasů'!$E$3:$E$214,"&lt;&gt;N")+COUNTIFS('Rozpis zápasů'!$G$3:$G$214,$C139,'Rozpis zápasů'!$E$3:$E$214,"&lt;&gt;N"))=0,"",COUNTIFS('Rozpis zápasů'!$F$3:$F$214,$C139,'Rozpis zápasů'!$E$3:$E$214,"&lt;&gt;N")+COUNTIFS('Rozpis zápasů'!$G$3:$G$214,$C139,'Rozpis zápasů'!$E$3:$E$214,"&lt;&gt;N"))</f>
        <v/>
      </c>
      <c r="I139" s="943">
        <f ca="1">COUNTIF('Rozpis zápasů'!$F$163:$G$214,$C139)</f>
        <v>0</v>
      </c>
      <c r="J139" s="943" t="str">
        <f ca="1">IF((COUNTIFS('Rozpis zápasů'!$F$3:$F$214,$C139,'Rozpis zápasů'!$E$3:$E$214,"&lt;&gt;N")+COUNTIFS('Rozpis zápasů'!$G$3:$G$214,$C139,'Rozpis zápasů'!$E$3:$E$214,"&lt;&gt;N"))=0,"",SUMIF('Rozpis zápasů'!$F$3:$F$214,$C139,'Rozpis zápasů'!$L$3:$L$219)+SUMIF('Rozpis zápasů'!$G$3:$G$214,$C139,'Rozpis zápasů'!$M$3:$M$219))</f>
        <v/>
      </c>
      <c r="K139" s="944" t="str">
        <f ca="1">IF((COUNTIFS('Rozpis zápasů'!$F$3:$F$214,$C139,'Rozpis zápasů'!$E$3:$E$214,"&lt;&gt;N")+COUNTIFS('Rozpis zápasů'!$G$3:$G$214,$C139,'Rozpis zápasů'!$E$3:$E$214,"&lt;&gt;N"))=0,"",SUMIF('Rozpis zápasů'!$F$3:$F$214,$C139,'Rozpis zápasů'!$M$3:$M$219)+SUMIF('Rozpis zápasů'!$G$3:$G$214,$C139,'Rozpis zápasů'!$L$3:$L$219))</f>
        <v/>
      </c>
      <c r="L139" s="945">
        <f ca="1">SUMIF('Rozpis zápasů'!$F$3:$F$214,$C139,'Rozpis zápasů'!$X$3:$X$214)+SUMIF('Rozpis zápasů'!$G$3:$G$214,$C139,'Rozpis zápasů'!$Y$3:$Y$214)</f>
        <v>0</v>
      </c>
      <c r="M139" s="946">
        <f ca="1">SUMIF('Rozpis zápasů'!$G$3:$G$214,$C139,'Rozpis zápasů'!$X$3:$X$214)+SUMIF('Rozpis zápasů'!$F$3:$F$214,$C139,'Rozpis zápasů'!$Y$3:$Y$214)</f>
        <v>0</v>
      </c>
      <c r="N139" s="947">
        <f ca="1">SUMIF('Rozpis zápasů'!$F$3:$F$214,$C139,'Rozpis zápasů'!$Z$3:$Z$214)+SUMIF('Rozpis zápasů'!$G$3:$G$214,$C139,'Rozpis zápasů'!$AA$3:$AA$214)</f>
        <v>0</v>
      </c>
      <c r="O139" s="944">
        <f ca="1">SUMIF('Rozpis zápasů'!$G$3:$G$214,$C139,'Rozpis zápasů'!$Z$3:$Z$214)+SUMIF('Rozpis zápasů'!$F$3:$F$214,$C139,'Rozpis zápasů'!$AA$3:$AA$214)</f>
        <v>0</v>
      </c>
      <c r="P139" s="948" t="str">
        <f t="shared" ca="1" si="53"/>
        <v/>
      </c>
      <c r="Q139" s="948" t="str">
        <f t="shared" ca="1" si="54"/>
        <v/>
      </c>
      <c r="R139" s="949" t="str">
        <f t="shared" ca="1" si="55"/>
        <v/>
      </c>
      <c r="S139" s="950" t="str">
        <f t="shared" ca="1" si="50"/>
        <v>x</v>
      </c>
      <c r="T139" s="946" t="str">
        <f t="shared" ca="1" si="51"/>
        <v>x</v>
      </c>
      <c r="U139" s="944" t="str">
        <f t="shared" ca="1" si="52"/>
        <v>x</v>
      </c>
      <c r="V139" s="1545"/>
      <c r="W139" s="1546"/>
      <c r="X139" s="1547"/>
      <c r="Y139" s="1545"/>
      <c r="Z139" s="1546"/>
      <c r="AA139" s="1548"/>
      <c r="AB139" s="1549"/>
      <c r="AC139" s="1550"/>
      <c r="AD139" s="1550"/>
      <c r="AE139" s="1550"/>
      <c r="AF139" s="1550"/>
      <c r="AG139" s="1550"/>
      <c r="AH139" s="1550"/>
      <c r="AI139" s="1550"/>
      <c r="AJ139" s="1550"/>
      <c r="AK139" s="1550"/>
    </row>
    <row r="140" spans="1:37" x14ac:dyDescent="0.25">
      <c r="A140" s="414" t="str">
        <f ca="1">CONCATENATE(S140,"_",COUNTIF(S$4:S140,S140))</f>
        <v>x_65</v>
      </c>
      <c r="B140" s="414" t="str">
        <f ca="1">CONCATENATE(T140,"_",COUNTIF(T$4:T140,T140))</f>
        <v>x_65</v>
      </c>
      <c r="C140" s="940">
        <v>178</v>
      </c>
      <c r="D140" s="941"/>
      <c r="E140" s="942"/>
      <c r="F140" s="942"/>
      <c r="G140" s="942" t="str">
        <f t="shared" si="56"/>
        <v/>
      </c>
      <c r="H140" s="943" t="str">
        <f ca="1">IF((COUNTIFS('Rozpis zápasů'!$F$3:$F$214,$C140,'Rozpis zápasů'!$E$3:$E$214,"&lt;&gt;N")+COUNTIFS('Rozpis zápasů'!$G$3:$G$214,$C140,'Rozpis zápasů'!$E$3:$E$214,"&lt;&gt;N"))=0,"",COUNTIFS('Rozpis zápasů'!$F$3:$F$214,$C140,'Rozpis zápasů'!$E$3:$E$214,"&lt;&gt;N")+COUNTIFS('Rozpis zápasů'!$G$3:$G$214,$C140,'Rozpis zápasů'!$E$3:$E$214,"&lt;&gt;N"))</f>
        <v/>
      </c>
      <c r="I140" s="943">
        <f ca="1">COUNTIF('Rozpis zápasů'!$F$163:$G$214,$C140)</f>
        <v>0</v>
      </c>
      <c r="J140" s="943" t="str">
        <f ca="1">IF((COUNTIFS('Rozpis zápasů'!$F$3:$F$214,$C140,'Rozpis zápasů'!$E$3:$E$214,"&lt;&gt;N")+COUNTIFS('Rozpis zápasů'!$G$3:$G$214,$C140,'Rozpis zápasů'!$E$3:$E$214,"&lt;&gt;N"))=0,"",SUMIF('Rozpis zápasů'!$F$3:$F$214,$C140,'Rozpis zápasů'!$L$3:$L$219)+SUMIF('Rozpis zápasů'!$G$3:$G$214,$C140,'Rozpis zápasů'!$M$3:$M$219))</f>
        <v/>
      </c>
      <c r="K140" s="944" t="str">
        <f ca="1">IF((COUNTIFS('Rozpis zápasů'!$F$3:$F$214,$C140,'Rozpis zápasů'!$E$3:$E$214,"&lt;&gt;N")+COUNTIFS('Rozpis zápasů'!$G$3:$G$214,$C140,'Rozpis zápasů'!$E$3:$E$214,"&lt;&gt;N"))=0,"",SUMIF('Rozpis zápasů'!$F$3:$F$214,$C140,'Rozpis zápasů'!$M$3:$M$219)+SUMIF('Rozpis zápasů'!$G$3:$G$214,$C140,'Rozpis zápasů'!$L$3:$L$219))</f>
        <v/>
      </c>
      <c r="L140" s="945">
        <f ca="1">SUMIF('Rozpis zápasů'!$F$3:$F$214,$C140,'Rozpis zápasů'!$X$3:$X$214)+SUMIF('Rozpis zápasů'!$G$3:$G$214,$C140,'Rozpis zápasů'!$Y$3:$Y$214)</f>
        <v>0</v>
      </c>
      <c r="M140" s="946">
        <f ca="1">SUMIF('Rozpis zápasů'!$G$3:$G$214,$C140,'Rozpis zápasů'!$X$3:$X$214)+SUMIF('Rozpis zápasů'!$F$3:$F$214,$C140,'Rozpis zápasů'!$Y$3:$Y$214)</f>
        <v>0</v>
      </c>
      <c r="N140" s="947">
        <f ca="1">SUMIF('Rozpis zápasů'!$F$3:$F$214,$C140,'Rozpis zápasů'!$Z$3:$Z$214)+SUMIF('Rozpis zápasů'!$G$3:$G$214,$C140,'Rozpis zápasů'!$AA$3:$AA$214)</f>
        <v>0</v>
      </c>
      <c r="O140" s="944">
        <f ca="1">SUMIF('Rozpis zápasů'!$G$3:$G$214,$C140,'Rozpis zápasů'!$Z$3:$Z$214)+SUMIF('Rozpis zápasů'!$F$3:$F$214,$C140,'Rozpis zápasů'!$AA$3:$AA$214)</f>
        <v>0</v>
      </c>
      <c r="P140" s="948" t="str">
        <f t="shared" ca="1" si="53"/>
        <v/>
      </c>
      <c r="Q140" s="948" t="str">
        <f t="shared" ca="1" si="54"/>
        <v/>
      </c>
      <c r="R140" s="949" t="str">
        <f t="shared" ca="1" si="55"/>
        <v/>
      </c>
      <c r="S140" s="950" t="str">
        <f t="shared" ca="1" si="50"/>
        <v>x</v>
      </c>
      <c r="T140" s="946" t="str">
        <f t="shared" ca="1" si="51"/>
        <v>x</v>
      </c>
      <c r="U140" s="944" t="str">
        <f t="shared" ca="1" si="52"/>
        <v>x</v>
      </c>
      <c r="V140" s="1545"/>
      <c r="W140" s="1546"/>
      <c r="X140" s="1547"/>
      <c r="Y140" s="1545"/>
      <c r="Z140" s="1546"/>
      <c r="AA140" s="1548"/>
      <c r="AB140" s="1549"/>
      <c r="AC140" s="1550"/>
      <c r="AD140" s="1550"/>
      <c r="AE140" s="1550"/>
      <c r="AF140" s="1550"/>
      <c r="AG140" s="1550"/>
      <c r="AH140" s="1550"/>
      <c r="AI140" s="1550"/>
      <c r="AJ140" s="1550"/>
      <c r="AK140" s="1550"/>
    </row>
    <row r="141" spans="1:37" x14ac:dyDescent="0.25">
      <c r="A141" s="414" t="str">
        <f ca="1">CONCATENATE(S141,"_",COUNTIF(S$4:S141,S141))</f>
        <v>x_66</v>
      </c>
      <c r="B141" s="414" t="str">
        <f ca="1">CONCATENATE(T141,"_",COUNTIF(T$4:T141,T141))</f>
        <v>x_66</v>
      </c>
      <c r="C141" s="940">
        <v>181</v>
      </c>
      <c r="D141" s="941"/>
      <c r="E141" s="942"/>
      <c r="F141" s="942"/>
      <c r="G141" s="942" t="str">
        <f t="shared" si="56"/>
        <v/>
      </c>
      <c r="H141" s="943" t="str">
        <f ca="1">IF((COUNTIFS('Rozpis zápasů'!$F$3:$F$214,$C141,'Rozpis zápasů'!$E$3:$E$214,"&lt;&gt;N")+COUNTIFS('Rozpis zápasů'!$G$3:$G$214,$C141,'Rozpis zápasů'!$E$3:$E$214,"&lt;&gt;N"))=0,"",COUNTIFS('Rozpis zápasů'!$F$3:$F$214,$C141,'Rozpis zápasů'!$E$3:$E$214,"&lt;&gt;N")+COUNTIFS('Rozpis zápasů'!$G$3:$G$214,$C141,'Rozpis zápasů'!$E$3:$E$214,"&lt;&gt;N"))</f>
        <v/>
      </c>
      <c r="I141" s="943">
        <f ca="1">COUNTIF('Rozpis zápasů'!$F$163:$G$214,$C141)</f>
        <v>0</v>
      </c>
      <c r="J141" s="943" t="str">
        <f ca="1">IF((COUNTIFS('Rozpis zápasů'!$F$3:$F$214,$C141,'Rozpis zápasů'!$E$3:$E$214,"&lt;&gt;N")+COUNTIFS('Rozpis zápasů'!$G$3:$G$214,$C141,'Rozpis zápasů'!$E$3:$E$214,"&lt;&gt;N"))=0,"",SUMIF('Rozpis zápasů'!$F$3:$F$214,$C141,'Rozpis zápasů'!$L$3:$L$219)+SUMIF('Rozpis zápasů'!$G$3:$G$214,$C141,'Rozpis zápasů'!$M$3:$M$219))</f>
        <v/>
      </c>
      <c r="K141" s="944" t="str">
        <f ca="1">IF((COUNTIFS('Rozpis zápasů'!$F$3:$F$214,$C141,'Rozpis zápasů'!$E$3:$E$214,"&lt;&gt;N")+COUNTIFS('Rozpis zápasů'!$G$3:$G$214,$C141,'Rozpis zápasů'!$E$3:$E$214,"&lt;&gt;N"))=0,"",SUMIF('Rozpis zápasů'!$F$3:$F$214,$C141,'Rozpis zápasů'!$M$3:$M$219)+SUMIF('Rozpis zápasů'!$G$3:$G$214,$C141,'Rozpis zápasů'!$L$3:$L$219))</f>
        <v/>
      </c>
      <c r="L141" s="945">
        <f ca="1">SUMIF('Rozpis zápasů'!$F$3:$F$214,$C141,'Rozpis zápasů'!$X$3:$X$214)+SUMIF('Rozpis zápasů'!$G$3:$G$214,$C141,'Rozpis zápasů'!$Y$3:$Y$214)</f>
        <v>0</v>
      </c>
      <c r="M141" s="946">
        <f ca="1">SUMIF('Rozpis zápasů'!$G$3:$G$214,$C141,'Rozpis zápasů'!$X$3:$X$214)+SUMIF('Rozpis zápasů'!$F$3:$F$214,$C141,'Rozpis zápasů'!$Y$3:$Y$214)</f>
        <v>0</v>
      </c>
      <c r="N141" s="947">
        <f ca="1">SUMIF('Rozpis zápasů'!$F$3:$F$214,$C141,'Rozpis zápasů'!$Z$3:$Z$214)+SUMIF('Rozpis zápasů'!$G$3:$G$214,$C141,'Rozpis zápasů'!$AA$3:$AA$214)</f>
        <v>0</v>
      </c>
      <c r="O141" s="944">
        <f ca="1">SUMIF('Rozpis zápasů'!$G$3:$G$214,$C141,'Rozpis zápasů'!$Z$3:$Z$214)+SUMIF('Rozpis zápasů'!$F$3:$F$214,$C141,'Rozpis zápasů'!$AA$3:$AA$214)</f>
        <v>0</v>
      </c>
      <c r="P141" s="948" t="str">
        <f t="shared" ca="1" si="53"/>
        <v/>
      </c>
      <c r="Q141" s="948" t="str">
        <f t="shared" ca="1" si="54"/>
        <v/>
      </c>
      <c r="R141" s="949" t="str">
        <f t="shared" ca="1" si="55"/>
        <v/>
      </c>
      <c r="S141" s="950" t="str">
        <f t="shared" ref="S141:S148" ca="1" si="57">IF(P141="","x",RANK(P141,P$5:P$164,0))</f>
        <v>x</v>
      </c>
      <c r="T141" s="946" t="str">
        <f t="shared" ref="T141:T148" ca="1" si="58">IF(Q141="","x",RANK(Q141,Q$5:Q$164,0))</f>
        <v>x</v>
      </c>
      <c r="U141" s="944" t="str">
        <f t="shared" ref="U141:U148" ca="1" si="59">IF(R141="","x",RANK(R141,R$5:R$164,0))</f>
        <v>x</v>
      </c>
      <c r="V141" s="1545"/>
      <c r="W141" s="1546"/>
      <c r="X141" s="1547"/>
      <c r="Y141" s="1545"/>
      <c r="Z141" s="1546"/>
      <c r="AA141" s="1548"/>
      <c r="AB141" s="1549"/>
      <c r="AC141" s="1550"/>
      <c r="AD141" s="1550"/>
      <c r="AE141" s="1550"/>
      <c r="AF141" s="1550"/>
      <c r="AG141" s="1550"/>
      <c r="AH141" s="1550"/>
      <c r="AI141" s="1550"/>
      <c r="AJ141" s="1550"/>
      <c r="AK141" s="1550"/>
    </row>
    <row r="142" spans="1:37" x14ac:dyDescent="0.25">
      <c r="A142" s="414" t="str">
        <f ca="1">CONCATENATE(S142,"_",COUNTIF(S$4:S142,S142))</f>
        <v>x_67</v>
      </c>
      <c r="B142" s="414" t="str">
        <f ca="1">CONCATENATE(T142,"_",COUNTIF(T$4:T142,T142))</f>
        <v>x_67</v>
      </c>
      <c r="C142" s="940">
        <v>182</v>
      </c>
      <c r="D142" s="941"/>
      <c r="E142" s="942"/>
      <c r="F142" s="942"/>
      <c r="G142" s="942" t="str">
        <f t="shared" si="56"/>
        <v/>
      </c>
      <c r="H142" s="943" t="str">
        <f ca="1">IF((COUNTIFS('Rozpis zápasů'!$F$3:$F$214,$C142,'Rozpis zápasů'!$E$3:$E$214,"&lt;&gt;N")+COUNTIFS('Rozpis zápasů'!$G$3:$G$214,$C142,'Rozpis zápasů'!$E$3:$E$214,"&lt;&gt;N"))=0,"",COUNTIFS('Rozpis zápasů'!$F$3:$F$214,$C142,'Rozpis zápasů'!$E$3:$E$214,"&lt;&gt;N")+COUNTIFS('Rozpis zápasů'!$G$3:$G$214,$C142,'Rozpis zápasů'!$E$3:$E$214,"&lt;&gt;N"))</f>
        <v/>
      </c>
      <c r="I142" s="943">
        <f ca="1">COUNTIF('Rozpis zápasů'!$F$163:$G$214,$C142)</f>
        <v>0</v>
      </c>
      <c r="J142" s="943" t="str">
        <f ca="1">IF((COUNTIFS('Rozpis zápasů'!$F$3:$F$214,$C142,'Rozpis zápasů'!$E$3:$E$214,"&lt;&gt;N")+COUNTIFS('Rozpis zápasů'!$G$3:$G$214,$C142,'Rozpis zápasů'!$E$3:$E$214,"&lt;&gt;N"))=0,"",SUMIF('Rozpis zápasů'!$F$3:$F$214,$C142,'Rozpis zápasů'!$L$3:$L$219)+SUMIF('Rozpis zápasů'!$G$3:$G$214,$C142,'Rozpis zápasů'!$M$3:$M$219))</f>
        <v/>
      </c>
      <c r="K142" s="944" t="str">
        <f ca="1">IF((COUNTIFS('Rozpis zápasů'!$F$3:$F$214,$C142,'Rozpis zápasů'!$E$3:$E$214,"&lt;&gt;N")+COUNTIFS('Rozpis zápasů'!$G$3:$G$214,$C142,'Rozpis zápasů'!$E$3:$E$214,"&lt;&gt;N"))=0,"",SUMIF('Rozpis zápasů'!$F$3:$F$214,$C142,'Rozpis zápasů'!$M$3:$M$219)+SUMIF('Rozpis zápasů'!$G$3:$G$214,$C142,'Rozpis zápasů'!$L$3:$L$219))</f>
        <v/>
      </c>
      <c r="L142" s="945">
        <f ca="1">SUMIF('Rozpis zápasů'!$F$3:$F$214,$C142,'Rozpis zápasů'!$X$3:$X$214)+SUMIF('Rozpis zápasů'!$G$3:$G$214,$C142,'Rozpis zápasů'!$Y$3:$Y$214)</f>
        <v>0</v>
      </c>
      <c r="M142" s="946">
        <f ca="1">SUMIF('Rozpis zápasů'!$G$3:$G$214,$C142,'Rozpis zápasů'!$X$3:$X$214)+SUMIF('Rozpis zápasů'!$F$3:$F$214,$C142,'Rozpis zápasů'!$Y$3:$Y$214)</f>
        <v>0</v>
      </c>
      <c r="N142" s="947">
        <f ca="1">SUMIF('Rozpis zápasů'!$F$3:$F$214,$C142,'Rozpis zápasů'!$Z$3:$Z$214)+SUMIF('Rozpis zápasů'!$G$3:$G$214,$C142,'Rozpis zápasů'!$AA$3:$AA$214)</f>
        <v>0</v>
      </c>
      <c r="O142" s="944">
        <f ca="1">SUMIF('Rozpis zápasů'!$G$3:$G$214,$C142,'Rozpis zápasů'!$Z$3:$Z$214)+SUMIF('Rozpis zápasů'!$F$3:$F$214,$C142,'Rozpis zápasů'!$AA$3:$AA$214)</f>
        <v>0</v>
      </c>
      <c r="P142" s="948" t="str">
        <f t="shared" ca="1" si="53"/>
        <v/>
      </c>
      <c r="Q142" s="948" t="str">
        <f t="shared" ca="1" si="54"/>
        <v/>
      </c>
      <c r="R142" s="949" t="str">
        <f t="shared" ca="1" si="55"/>
        <v/>
      </c>
      <c r="S142" s="950" t="str">
        <f t="shared" ca="1" si="57"/>
        <v>x</v>
      </c>
      <c r="T142" s="946" t="str">
        <f t="shared" ca="1" si="58"/>
        <v>x</v>
      </c>
      <c r="U142" s="944" t="str">
        <f t="shared" ca="1" si="59"/>
        <v>x</v>
      </c>
      <c r="V142" s="1545"/>
      <c r="W142" s="1546"/>
      <c r="X142" s="1547"/>
      <c r="Y142" s="1545"/>
      <c r="Z142" s="1546"/>
      <c r="AA142" s="1548"/>
      <c r="AB142" s="1549"/>
      <c r="AC142" s="1550"/>
      <c r="AD142" s="1550"/>
      <c r="AE142" s="1550"/>
      <c r="AF142" s="1550"/>
      <c r="AG142" s="1550"/>
      <c r="AH142" s="1550"/>
      <c r="AI142" s="1550"/>
      <c r="AJ142" s="1550"/>
      <c r="AK142" s="1550"/>
    </row>
    <row r="143" spans="1:37" x14ac:dyDescent="0.25">
      <c r="A143" s="414" t="str">
        <f ca="1">CONCATENATE(S143,"_",COUNTIF(S$4:S143,S143))</f>
        <v>x_68</v>
      </c>
      <c r="B143" s="414" t="str">
        <f ca="1">CONCATENATE(T143,"_",COUNTIF(T$4:T143,T143))</f>
        <v>x_68</v>
      </c>
      <c r="C143" s="940">
        <v>183</v>
      </c>
      <c r="D143" s="941"/>
      <c r="E143" s="942"/>
      <c r="F143" s="942"/>
      <c r="G143" s="942" t="str">
        <f t="shared" si="56"/>
        <v/>
      </c>
      <c r="H143" s="943" t="str">
        <f ca="1">IF((COUNTIFS('Rozpis zápasů'!$F$3:$F$214,$C143,'Rozpis zápasů'!$E$3:$E$214,"&lt;&gt;N")+COUNTIFS('Rozpis zápasů'!$G$3:$G$214,$C143,'Rozpis zápasů'!$E$3:$E$214,"&lt;&gt;N"))=0,"",COUNTIFS('Rozpis zápasů'!$F$3:$F$214,$C143,'Rozpis zápasů'!$E$3:$E$214,"&lt;&gt;N")+COUNTIFS('Rozpis zápasů'!$G$3:$G$214,$C143,'Rozpis zápasů'!$E$3:$E$214,"&lt;&gt;N"))</f>
        <v/>
      </c>
      <c r="I143" s="943">
        <f ca="1">COUNTIF('Rozpis zápasů'!$F$163:$G$214,$C143)</f>
        <v>0</v>
      </c>
      <c r="J143" s="943" t="str">
        <f ca="1">IF((COUNTIFS('Rozpis zápasů'!$F$3:$F$214,$C143,'Rozpis zápasů'!$E$3:$E$214,"&lt;&gt;N")+COUNTIFS('Rozpis zápasů'!$G$3:$G$214,$C143,'Rozpis zápasů'!$E$3:$E$214,"&lt;&gt;N"))=0,"",SUMIF('Rozpis zápasů'!$F$3:$F$214,$C143,'Rozpis zápasů'!$L$3:$L$219)+SUMIF('Rozpis zápasů'!$G$3:$G$214,$C143,'Rozpis zápasů'!$M$3:$M$219))</f>
        <v/>
      </c>
      <c r="K143" s="944" t="str">
        <f ca="1">IF((COUNTIFS('Rozpis zápasů'!$F$3:$F$214,$C143,'Rozpis zápasů'!$E$3:$E$214,"&lt;&gt;N")+COUNTIFS('Rozpis zápasů'!$G$3:$G$214,$C143,'Rozpis zápasů'!$E$3:$E$214,"&lt;&gt;N"))=0,"",SUMIF('Rozpis zápasů'!$F$3:$F$214,$C143,'Rozpis zápasů'!$M$3:$M$219)+SUMIF('Rozpis zápasů'!$G$3:$G$214,$C143,'Rozpis zápasů'!$L$3:$L$219))</f>
        <v/>
      </c>
      <c r="L143" s="945">
        <f ca="1">SUMIF('Rozpis zápasů'!$F$3:$F$214,$C143,'Rozpis zápasů'!$X$3:$X$214)+SUMIF('Rozpis zápasů'!$G$3:$G$214,$C143,'Rozpis zápasů'!$Y$3:$Y$214)</f>
        <v>0</v>
      </c>
      <c r="M143" s="946">
        <f ca="1">SUMIF('Rozpis zápasů'!$G$3:$G$214,$C143,'Rozpis zápasů'!$X$3:$X$214)+SUMIF('Rozpis zápasů'!$F$3:$F$214,$C143,'Rozpis zápasů'!$Y$3:$Y$214)</f>
        <v>0</v>
      </c>
      <c r="N143" s="947">
        <f ca="1">SUMIF('Rozpis zápasů'!$F$3:$F$214,$C143,'Rozpis zápasů'!$Z$3:$Z$214)+SUMIF('Rozpis zápasů'!$G$3:$G$214,$C143,'Rozpis zápasů'!$AA$3:$AA$214)</f>
        <v>0</v>
      </c>
      <c r="O143" s="944">
        <f ca="1">SUMIF('Rozpis zápasů'!$G$3:$G$214,$C143,'Rozpis zápasů'!$Z$3:$Z$214)+SUMIF('Rozpis zápasů'!$F$3:$F$214,$C143,'Rozpis zápasů'!$AA$3:$AA$214)</f>
        <v>0</v>
      </c>
      <c r="P143" s="948" t="str">
        <f t="shared" ca="1" si="53"/>
        <v/>
      </c>
      <c r="Q143" s="948" t="str">
        <f t="shared" ca="1" si="54"/>
        <v/>
      </c>
      <c r="R143" s="949" t="str">
        <f t="shared" ca="1" si="55"/>
        <v/>
      </c>
      <c r="S143" s="950" t="str">
        <f t="shared" ca="1" si="57"/>
        <v>x</v>
      </c>
      <c r="T143" s="946" t="str">
        <f t="shared" ca="1" si="58"/>
        <v>x</v>
      </c>
      <c r="U143" s="944" t="str">
        <f t="shared" ca="1" si="59"/>
        <v>x</v>
      </c>
      <c r="V143" s="1545"/>
      <c r="W143" s="1546"/>
      <c r="X143" s="1547"/>
      <c r="Y143" s="1545"/>
      <c r="Z143" s="1546"/>
      <c r="AA143" s="1548"/>
      <c r="AB143" s="1549"/>
      <c r="AC143" s="1550"/>
      <c r="AD143" s="1550"/>
      <c r="AE143" s="1550"/>
      <c r="AF143" s="1550"/>
      <c r="AG143" s="1550"/>
      <c r="AH143" s="1550"/>
      <c r="AI143" s="1550"/>
      <c r="AJ143" s="1550"/>
      <c r="AK143" s="1550"/>
    </row>
    <row r="144" spans="1:37" x14ac:dyDescent="0.25">
      <c r="A144" s="414" t="str">
        <f ca="1">CONCATENATE(S144,"_",COUNTIF(S$4:S144,S144))</f>
        <v>x_69</v>
      </c>
      <c r="B144" s="414" t="str">
        <f ca="1">CONCATENATE(T144,"_",COUNTIF(T$4:T144,T144))</f>
        <v>x_69</v>
      </c>
      <c r="C144" s="940">
        <v>184</v>
      </c>
      <c r="D144" s="941"/>
      <c r="E144" s="942"/>
      <c r="F144" s="942"/>
      <c r="G144" s="942" t="str">
        <f t="shared" si="56"/>
        <v/>
      </c>
      <c r="H144" s="943" t="str">
        <f ca="1">IF((COUNTIFS('Rozpis zápasů'!$F$3:$F$214,$C144,'Rozpis zápasů'!$E$3:$E$214,"&lt;&gt;N")+COUNTIFS('Rozpis zápasů'!$G$3:$G$214,$C144,'Rozpis zápasů'!$E$3:$E$214,"&lt;&gt;N"))=0,"",COUNTIFS('Rozpis zápasů'!$F$3:$F$214,$C144,'Rozpis zápasů'!$E$3:$E$214,"&lt;&gt;N")+COUNTIFS('Rozpis zápasů'!$G$3:$G$214,$C144,'Rozpis zápasů'!$E$3:$E$214,"&lt;&gt;N"))</f>
        <v/>
      </c>
      <c r="I144" s="943">
        <f ca="1">COUNTIF('Rozpis zápasů'!$F$163:$G$214,$C144)</f>
        <v>0</v>
      </c>
      <c r="J144" s="943" t="str">
        <f ca="1">IF((COUNTIFS('Rozpis zápasů'!$F$3:$F$214,$C144,'Rozpis zápasů'!$E$3:$E$214,"&lt;&gt;N")+COUNTIFS('Rozpis zápasů'!$G$3:$G$214,$C144,'Rozpis zápasů'!$E$3:$E$214,"&lt;&gt;N"))=0,"",SUMIF('Rozpis zápasů'!$F$3:$F$214,$C144,'Rozpis zápasů'!$L$3:$L$219)+SUMIF('Rozpis zápasů'!$G$3:$G$214,$C144,'Rozpis zápasů'!$M$3:$M$219))</f>
        <v/>
      </c>
      <c r="K144" s="944" t="str">
        <f ca="1">IF((COUNTIFS('Rozpis zápasů'!$F$3:$F$214,$C144,'Rozpis zápasů'!$E$3:$E$214,"&lt;&gt;N")+COUNTIFS('Rozpis zápasů'!$G$3:$G$214,$C144,'Rozpis zápasů'!$E$3:$E$214,"&lt;&gt;N"))=0,"",SUMIF('Rozpis zápasů'!$F$3:$F$214,$C144,'Rozpis zápasů'!$M$3:$M$219)+SUMIF('Rozpis zápasů'!$G$3:$G$214,$C144,'Rozpis zápasů'!$L$3:$L$219))</f>
        <v/>
      </c>
      <c r="L144" s="945">
        <f ca="1">SUMIF('Rozpis zápasů'!$F$3:$F$214,$C144,'Rozpis zápasů'!$X$3:$X$214)+SUMIF('Rozpis zápasů'!$G$3:$G$214,$C144,'Rozpis zápasů'!$Y$3:$Y$214)</f>
        <v>0</v>
      </c>
      <c r="M144" s="946">
        <f ca="1">SUMIF('Rozpis zápasů'!$G$3:$G$214,$C144,'Rozpis zápasů'!$X$3:$X$214)+SUMIF('Rozpis zápasů'!$F$3:$F$214,$C144,'Rozpis zápasů'!$Y$3:$Y$214)</f>
        <v>0</v>
      </c>
      <c r="N144" s="947">
        <f ca="1">SUMIF('Rozpis zápasů'!$F$3:$F$214,$C144,'Rozpis zápasů'!$Z$3:$Z$214)+SUMIF('Rozpis zápasů'!$G$3:$G$214,$C144,'Rozpis zápasů'!$AA$3:$AA$214)</f>
        <v>0</v>
      </c>
      <c r="O144" s="944">
        <f ca="1">SUMIF('Rozpis zápasů'!$G$3:$G$214,$C144,'Rozpis zápasů'!$Z$3:$Z$214)+SUMIF('Rozpis zápasů'!$F$3:$F$214,$C144,'Rozpis zápasů'!$AA$3:$AA$214)</f>
        <v>0</v>
      </c>
      <c r="P144" s="948" t="str">
        <f t="shared" ca="1" si="53"/>
        <v/>
      </c>
      <c r="Q144" s="948" t="str">
        <f t="shared" ca="1" si="54"/>
        <v/>
      </c>
      <c r="R144" s="949" t="str">
        <f t="shared" ca="1" si="55"/>
        <v/>
      </c>
      <c r="S144" s="950" t="str">
        <f t="shared" ca="1" si="57"/>
        <v>x</v>
      </c>
      <c r="T144" s="946" t="str">
        <f t="shared" ca="1" si="58"/>
        <v>x</v>
      </c>
      <c r="U144" s="944" t="str">
        <f t="shared" ca="1" si="59"/>
        <v>x</v>
      </c>
      <c r="V144" s="1545"/>
      <c r="W144" s="1546"/>
      <c r="X144" s="1547"/>
      <c r="Y144" s="1545"/>
      <c r="Z144" s="1546"/>
      <c r="AA144" s="1548"/>
      <c r="AB144" s="1549"/>
      <c r="AC144" s="1550"/>
      <c r="AD144" s="1550"/>
      <c r="AE144" s="1550"/>
      <c r="AF144" s="1550"/>
      <c r="AG144" s="1550"/>
      <c r="AH144" s="1550"/>
      <c r="AI144" s="1550"/>
      <c r="AJ144" s="1550"/>
      <c r="AK144" s="1550"/>
    </row>
    <row r="145" spans="1:37" x14ac:dyDescent="0.25">
      <c r="A145" s="414" t="str">
        <f ca="1">CONCATENATE(S145,"_",COUNTIF(S$4:S145,S145))</f>
        <v>x_70</v>
      </c>
      <c r="B145" s="414" t="str">
        <f ca="1">CONCATENATE(T145,"_",COUNTIF(T$4:T145,T145))</f>
        <v>x_70</v>
      </c>
      <c r="C145" s="940">
        <v>185</v>
      </c>
      <c r="D145" s="941"/>
      <c r="E145" s="942"/>
      <c r="F145" s="942"/>
      <c r="G145" s="942" t="str">
        <f t="shared" si="56"/>
        <v/>
      </c>
      <c r="H145" s="943" t="str">
        <f ca="1">IF((COUNTIFS('Rozpis zápasů'!$F$3:$F$214,$C145,'Rozpis zápasů'!$E$3:$E$214,"&lt;&gt;N")+COUNTIFS('Rozpis zápasů'!$G$3:$G$214,$C145,'Rozpis zápasů'!$E$3:$E$214,"&lt;&gt;N"))=0,"",COUNTIFS('Rozpis zápasů'!$F$3:$F$214,$C145,'Rozpis zápasů'!$E$3:$E$214,"&lt;&gt;N")+COUNTIFS('Rozpis zápasů'!$G$3:$G$214,$C145,'Rozpis zápasů'!$E$3:$E$214,"&lt;&gt;N"))</f>
        <v/>
      </c>
      <c r="I145" s="943">
        <f ca="1">COUNTIF('Rozpis zápasů'!$F$163:$G$214,$C145)</f>
        <v>0</v>
      </c>
      <c r="J145" s="943" t="str">
        <f ca="1">IF((COUNTIFS('Rozpis zápasů'!$F$3:$F$214,$C145,'Rozpis zápasů'!$E$3:$E$214,"&lt;&gt;N")+COUNTIFS('Rozpis zápasů'!$G$3:$G$214,$C145,'Rozpis zápasů'!$E$3:$E$214,"&lt;&gt;N"))=0,"",SUMIF('Rozpis zápasů'!$F$3:$F$214,$C145,'Rozpis zápasů'!$L$3:$L$219)+SUMIF('Rozpis zápasů'!$G$3:$G$214,$C145,'Rozpis zápasů'!$M$3:$M$219))</f>
        <v/>
      </c>
      <c r="K145" s="944" t="str">
        <f ca="1">IF((COUNTIFS('Rozpis zápasů'!$F$3:$F$214,$C145,'Rozpis zápasů'!$E$3:$E$214,"&lt;&gt;N")+COUNTIFS('Rozpis zápasů'!$G$3:$G$214,$C145,'Rozpis zápasů'!$E$3:$E$214,"&lt;&gt;N"))=0,"",SUMIF('Rozpis zápasů'!$F$3:$F$214,$C145,'Rozpis zápasů'!$M$3:$M$219)+SUMIF('Rozpis zápasů'!$G$3:$G$214,$C145,'Rozpis zápasů'!$L$3:$L$219))</f>
        <v/>
      </c>
      <c r="L145" s="945">
        <f ca="1">SUMIF('Rozpis zápasů'!$F$3:$F$214,$C145,'Rozpis zápasů'!$X$3:$X$214)+SUMIF('Rozpis zápasů'!$G$3:$G$214,$C145,'Rozpis zápasů'!$Y$3:$Y$214)</f>
        <v>0</v>
      </c>
      <c r="M145" s="946">
        <f ca="1">SUMIF('Rozpis zápasů'!$G$3:$G$214,$C145,'Rozpis zápasů'!$X$3:$X$214)+SUMIF('Rozpis zápasů'!$F$3:$F$214,$C145,'Rozpis zápasů'!$Y$3:$Y$214)</f>
        <v>0</v>
      </c>
      <c r="N145" s="947">
        <f ca="1">SUMIF('Rozpis zápasů'!$F$3:$F$214,$C145,'Rozpis zápasů'!$Z$3:$Z$214)+SUMIF('Rozpis zápasů'!$G$3:$G$214,$C145,'Rozpis zápasů'!$AA$3:$AA$214)</f>
        <v>0</v>
      </c>
      <c r="O145" s="944">
        <f ca="1">SUMIF('Rozpis zápasů'!$G$3:$G$214,$C145,'Rozpis zápasů'!$Z$3:$Z$214)+SUMIF('Rozpis zápasů'!$F$3:$F$214,$C145,'Rozpis zápasů'!$AA$3:$AA$214)</f>
        <v>0</v>
      </c>
      <c r="P145" s="948" t="str">
        <f t="shared" ca="1" si="53"/>
        <v/>
      </c>
      <c r="Q145" s="948" t="str">
        <f t="shared" ca="1" si="54"/>
        <v/>
      </c>
      <c r="R145" s="949" t="str">
        <f t="shared" ca="1" si="55"/>
        <v/>
      </c>
      <c r="S145" s="950" t="str">
        <f t="shared" ca="1" si="57"/>
        <v>x</v>
      </c>
      <c r="T145" s="946" t="str">
        <f t="shared" ca="1" si="58"/>
        <v>x</v>
      </c>
      <c r="U145" s="944" t="str">
        <f t="shared" ca="1" si="59"/>
        <v>x</v>
      </c>
      <c r="V145" s="1545"/>
      <c r="W145" s="1546"/>
      <c r="X145" s="1547"/>
      <c r="Y145" s="1545"/>
      <c r="Z145" s="1546"/>
      <c r="AA145" s="1548"/>
      <c r="AB145" s="1549"/>
      <c r="AC145" s="1550"/>
      <c r="AD145" s="1550"/>
      <c r="AE145" s="1550"/>
      <c r="AF145" s="1550"/>
      <c r="AG145" s="1550"/>
      <c r="AH145" s="1550"/>
      <c r="AI145" s="1550"/>
      <c r="AJ145" s="1550"/>
      <c r="AK145" s="1550"/>
    </row>
    <row r="146" spans="1:37" x14ac:dyDescent="0.25">
      <c r="A146" s="414" t="str">
        <f ca="1">CONCATENATE(S146,"_",COUNTIF(S$4:S146,S146))</f>
        <v>x_71</v>
      </c>
      <c r="B146" s="414" t="str">
        <f ca="1">CONCATENATE(T146,"_",COUNTIF(T$4:T146,T146))</f>
        <v>x_71</v>
      </c>
      <c r="C146" s="940">
        <v>186</v>
      </c>
      <c r="D146" s="941"/>
      <c r="E146" s="942"/>
      <c r="F146" s="942"/>
      <c r="G146" s="942" t="str">
        <f t="shared" si="56"/>
        <v/>
      </c>
      <c r="H146" s="943" t="str">
        <f ca="1">IF((COUNTIFS('Rozpis zápasů'!$F$3:$F$214,$C146,'Rozpis zápasů'!$E$3:$E$214,"&lt;&gt;N")+COUNTIFS('Rozpis zápasů'!$G$3:$G$214,$C146,'Rozpis zápasů'!$E$3:$E$214,"&lt;&gt;N"))=0,"",COUNTIFS('Rozpis zápasů'!$F$3:$F$214,$C146,'Rozpis zápasů'!$E$3:$E$214,"&lt;&gt;N")+COUNTIFS('Rozpis zápasů'!$G$3:$G$214,$C146,'Rozpis zápasů'!$E$3:$E$214,"&lt;&gt;N"))</f>
        <v/>
      </c>
      <c r="I146" s="943">
        <f ca="1">COUNTIF('Rozpis zápasů'!$F$163:$G$214,$C146)</f>
        <v>0</v>
      </c>
      <c r="J146" s="943" t="str">
        <f ca="1">IF((COUNTIFS('Rozpis zápasů'!$F$3:$F$214,$C146,'Rozpis zápasů'!$E$3:$E$214,"&lt;&gt;N")+COUNTIFS('Rozpis zápasů'!$G$3:$G$214,$C146,'Rozpis zápasů'!$E$3:$E$214,"&lt;&gt;N"))=0,"",SUMIF('Rozpis zápasů'!$F$3:$F$214,$C146,'Rozpis zápasů'!$L$3:$L$219)+SUMIF('Rozpis zápasů'!$G$3:$G$214,$C146,'Rozpis zápasů'!$M$3:$M$219))</f>
        <v/>
      </c>
      <c r="K146" s="944" t="str">
        <f ca="1">IF((COUNTIFS('Rozpis zápasů'!$F$3:$F$214,$C146,'Rozpis zápasů'!$E$3:$E$214,"&lt;&gt;N")+COUNTIFS('Rozpis zápasů'!$G$3:$G$214,$C146,'Rozpis zápasů'!$E$3:$E$214,"&lt;&gt;N"))=0,"",SUMIF('Rozpis zápasů'!$F$3:$F$214,$C146,'Rozpis zápasů'!$M$3:$M$219)+SUMIF('Rozpis zápasů'!$G$3:$G$214,$C146,'Rozpis zápasů'!$L$3:$L$219))</f>
        <v/>
      </c>
      <c r="L146" s="945">
        <f ca="1">SUMIF('Rozpis zápasů'!$F$3:$F$214,$C146,'Rozpis zápasů'!$X$3:$X$214)+SUMIF('Rozpis zápasů'!$G$3:$G$214,$C146,'Rozpis zápasů'!$Y$3:$Y$214)</f>
        <v>0</v>
      </c>
      <c r="M146" s="946">
        <f ca="1">SUMIF('Rozpis zápasů'!$G$3:$G$214,$C146,'Rozpis zápasů'!$X$3:$X$214)+SUMIF('Rozpis zápasů'!$F$3:$F$214,$C146,'Rozpis zápasů'!$Y$3:$Y$214)</f>
        <v>0</v>
      </c>
      <c r="N146" s="947">
        <f ca="1">SUMIF('Rozpis zápasů'!$F$3:$F$214,$C146,'Rozpis zápasů'!$Z$3:$Z$214)+SUMIF('Rozpis zápasů'!$G$3:$G$214,$C146,'Rozpis zápasů'!$AA$3:$AA$214)</f>
        <v>0</v>
      </c>
      <c r="O146" s="944">
        <f ca="1">SUMIF('Rozpis zápasů'!$G$3:$G$214,$C146,'Rozpis zápasů'!$Z$3:$Z$214)+SUMIF('Rozpis zápasů'!$F$3:$F$214,$C146,'Rozpis zápasů'!$AA$3:$AA$214)</f>
        <v>0</v>
      </c>
      <c r="P146" s="948" t="str">
        <f t="shared" ca="1" si="53"/>
        <v/>
      </c>
      <c r="Q146" s="948" t="str">
        <f t="shared" ca="1" si="54"/>
        <v/>
      </c>
      <c r="R146" s="949" t="str">
        <f t="shared" ca="1" si="55"/>
        <v/>
      </c>
      <c r="S146" s="950" t="str">
        <f t="shared" ca="1" si="57"/>
        <v>x</v>
      </c>
      <c r="T146" s="946" t="str">
        <f t="shared" ca="1" si="58"/>
        <v>x</v>
      </c>
      <c r="U146" s="944" t="str">
        <f t="shared" ca="1" si="59"/>
        <v>x</v>
      </c>
      <c r="V146" s="1545"/>
      <c r="W146" s="1546"/>
      <c r="X146" s="1547"/>
      <c r="Y146" s="1545"/>
      <c r="Z146" s="1546"/>
      <c r="AA146" s="1548"/>
      <c r="AB146" s="1549"/>
      <c r="AC146" s="1550"/>
      <c r="AD146" s="1550"/>
      <c r="AE146" s="1550"/>
      <c r="AF146" s="1550"/>
      <c r="AG146" s="1550"/>
      <c r="AH146" s="1550"/>
      <c r="AI146" s="1550"/>
      <c r="AJ146" s="1550"/>
      <c r="AK146" s="1550"/>
    </row>
    <row r="147" spans="1:37" x14ac:dyDescent="0.25">
      <c r="A147" s="414" t="str">
        <f ca="1">CONCATENATE(S147,"_",COUNTIF(S$4:S147,S147))</f>
        <v>x_72</v>
      </c>
      <c r="B147" s="414" t="str">
        <f ca="1">CONCATENATE(T147,"_",COUNTIF(T$4:T147,T147))</f>
        <v>x_72</v>
      </c>
      <c r="C147" s="940">
        <v>187</v>
      </c>
      <c r="D147" s="941"/>
      <c r="E147" s="942"/>
      <c r="F147" s="942"/>
      <c r="G147" s="942" t="str">
        <f t="shared" si="56"/>
        <v/>
      </c>
      <c r="H147" s="943" t="str">
        <f ca="1">IF((COUNTIFS('Rozpis zápasů'!$F$3:$F$214,$C147,'Rozpis zápasů'!$E$3:$E$214,"&lt;&gt;N")+COUNTIFS('Rozpis zápasů'!$G$3:$G$214,$C147,'Rozpis zápasů'!$E$3:$E$214,"&lt;&gt;N"))=0,"",COUNTIFS('Rozpis zápasů'!$F$3:$F$214,$C147,'Rozpis zápasů'!$E$3:$E$214,"&lt;&gt;N")+COUNTIFS('Rozpis zápasů'!$G$3:$G$214,$C147,'Rozpis zápasů'!$E$3:$E$214,"&lt;&gt;N"))</f>
        <v/>
      </c>
      <c r="I147" s="943">
        <f ca="1">COUNTIF('Rozpis zápasů'!$F$163:$G$214,$C147)</f>
        <v>0</v>
      </c>
      <c r="J147" s="943" t="str">
        <f ca="1">IF((COUNTIFS('Rozpis zápasů'!$F$3:$F$214,$C147,'Rozpis zápasů'!$E$3:$E$214,"&lt;&gt;N")+COUNTIFS('Rozpis zápasů'!$G$3:$G$214,$C147,'Rozpis zápasů'!$E$3:$E$214,"&lt;&gt;N"))=0,"",SUMIF('Rozpis zápasů'!$F$3:$F$214,$C147,'Rozpis zápasů'!$L$3:$L$219)+SUMIF('Rozpis zápasů'!$G$3:$G$214,$C147,'Rozpis zápasů'!$M$3:$M$219))</f>
        <v/>
      </c>
      <c r="K147" s="944" t="str">
        <f ca="1">IF((COUNTIFS('Rozpis zápasů'!$F$3:$F$214,$C147,'Rozpis zápasů'!$E$3:$E$214,"&lt;&gt;N")+COUNTIFS('Rozpis zápasů'!$G$3:$G$214,$C147,'Rozpis zápasů'!$E$3:$E$214,"&lt;&gt;N"))=0,"",SUMIF('Rozpis zápasů'!$F$3:$F$214,$C147,'Rozpis zápasů'!$M$3:$M$219)+SUMIF('Rozpis zápasů'!$G$3:$G$214,$C147,'Rozpis zápasů'!$L$3:$L$219))</f>
        <v/>
      </c>
      <c r="L147" s="945">
        <f ca="1">SUMIF('Rozpis zápasů'!$F$3:$F$214,$C147,'Rozpis zápasů'!$X$3:$X$214)+SUMIF('Rozpis zápasů'!$G$3:$G$214,$C147,'Rozpis zápasů'!$Y$3:$Y$214)</f>
        <v>0</v>
      </c>
      <c r="M147" s="946">
        <f ca="1">SUMIF('Rozpis zápasů'!$G$3:$G$214,$C147,'Rozpis zápasů'!$X$3:$X$214)+SUMIF('Rozpis zápasů'!$F$3:$F$214,$C147,'Rozpis zápasů'!$Y$3:$Y$214)</f>
        <v>0</v>
      </c>
      <c r="N147" s="947">
        <f ca="1">SUMIF('Rozpis zápasů'!$F$3:$F$214,$C147,'Rozpis zápasů'!$Z$3:$Z$214)+SUMIF('Rozpis zápasů'!$G$3:$G$214,$C147,'Rozpis zápasů'!$AA$3:$AA$214)</f>
        <v>0</v>
      </c>
      <c r="O147" s="944">
        <f ca="1">SUMIF('Rozpis zápasů'!$G$3:$G$214,$C147,'Rozpis zápasů'!$Z$3:$Z$214)+SUMIF('Rozpis zápasů'!$F$3:$F$214,$C147,'Rozpis zápasů'!$AA$3:$AA$214)</f>
        <v>0</v>
      </c>
      <c r="P147" s="948" t="str">
        <f t="shared" ca="1" si="53"/>
        <v/>
      </c>
      <c r="Q147" s="948" t="str">
        <f t="shared" ca="1" si="54"/>
        <v/>
      </c>
      <c r="R147" s="949" t="str">
        <f t="shared" ca="1" si="55"/>
        <v/>
      </c>
      <c r="S147" s="950" t="str">
        <f t="shared" ca="1" si="57"/>
        <v>x</v>
      </c>
      <c r="T147" s="946" t="str">
        <f t="shared" ca="1" si="58"/>
        <v>x</v>
      </c>
      <c r="U147" s="944" t="str">
        <f t="shared" ca="1" si="59"/>
        <v>x</v>
      </c>
      <c r="V147" s="1545"/>
      <c r="W147" s="1546"/>
      <c r="X147" s="1547"/>
      <c r="Y147" s="1545"/>
      <c r="Z147" s="1546"/>
      <c r="AA147" s="1548"/>
      <c r="AB147" s="1549"/>
      <c r="AC147" s="1550"/>
      <c r="AD147" s="1550"/>
      <c r="AE147" s="1550"/>
      <c r="AF147" s="1550"/>
      <c r="AG147" s="1550"/>
      <c r="AH147" s="1550"/>
      <c r="AI147" s="1550"/>
      <c r="AJ147" s="1550"/>
      <c r="AK147" s="1550"/>
    </row>
    <row r="148" spans="1:37" x14ac:dyDescent="0.25">
      <c r="A148" s="414" t="str">
        <f ca="1">CONCATENATE(S148,"_",COUNTIF(S$4:S148,S148))</f>
        <v>x_73</v>
      </c>
      <c r="B148" s="414" t="str">
        <f ca="1">CONCATENATE(T148,"_",COUNTIF(T$4:T148,T148))</f>
        <v>x_73</v>
      </c>
      <c r="C148" s="940">
        <v>188</v>
      </c>
      <c r="D148" s="941"/>
      <c r="E148" s="942"/>
      <c r="F148" s="942"/>
      <c r="G148" s="942" t="str">
        <f t="shared" si="56"/>
        <v/>
      </c>
      <c r="H148" s="943" t="str">
        <f ca="1">IF((COUNTIFS('Rozpis zápasů'!$F$3:$F$214,$C148,'Rozpis zápasů'!$E$3:$E$214,"&lt;&gt;N")+COUNTIFS('Rozpis zápasů'!$G$3:$G$214,$C148,'Rozpis zápasů'!$E$3:$E$214,"&lt;&gt;N"))=0,"",COUNTIFS('Rozpis zápasů'!$F$3:$F$214,$C148,'Rozpis zápasů'!$E$3:$E$214,"&lt;&gt;N")+COUNTIFS('Rozpis zápasů'!$G$3:$G$214,$C148,'Rozpis zápasů'!$E$3:$E$214,"&lt;&gt;N"))</f>
        <v/>
      </c>
      <c r="I148" s="943">
        <f ca="1">COUNTIF('Rozpis zápasů'!$F$163:$G$214,$C148)</f>
        <v>0</v>
      </c>
      <c r="J148" s="943" t="str">
        <f ca="1">IF((COUNTIFS('Rozpis zápasů'!$F$3:$F$214,$C148,'Rozpis zápasů'!$E$3:$E$214,"&lt;&gt;N")+COUNTIFS('Rozpis zápasů'!$G$3:$G$214,$C148,'Rozpis zápasů'!$E$3:$E$214,"&lt;&gt;N"))=0,"",SUMIF('Rozpis zápasů'!$F$3:$F$214,$C148,'Rozpis zápasů'!$L$3:$L$219)+SUMIF('Rozpis zápasů'!$G$3:$G$214,$C148,'Rozpis zápasů'!$M$3:$M$219))</f>
        <v/>
      </c>
      <c r="K148" s="944" t="str">
        <f ca="1">IF((COUNTIFS('Rozpis zápasů'!$F$3:$F$214,$C148,'Rozpis zápasů'!$E$3:$E$214,"&lt;&gt;N")+COUNTIFS('Rozpis zápasů'!$G$3:$G$214,$C148,'Rozpis zápasů'!$E$3:$E$214,"&lt;&gt;N"))=0,"",SUMIF('Rozpis zápasů'!$F$3:$F$214,$C148,'Rozpis zápasů'!$M$3:$M$219)+SUMIF('Rozpis zápasů'!$G$3:$G$214,$C148,'Rozpis zápasů'!$L$3:$L$219))</f>
        <v/>
      </c>
      <c r="L148" s="945">
        <f ca="1">SUMIF('Rozpis zápasů'!$F$3:$F$214,$C148,'Rozpis zápasů'!$X$3:$X$214)+SUMIF('Rozpis zápasů'!$G$3:$G$214,$C148,'Rozpis zápasů'!$Y$3:$Y$214)</f>
        <v>0</v>
      </c>
      <c r="M148" s="946">
        <f ca="1">SUMIF('Rozpis zápasů'!$G$3:$G$214,$C148,'Rozpis zápasů'!$X$3:$X$214)+SUMIF('Rozpis zápasů'!$F$3:$F$214,$C148,'Rozpis zápasů'!$Y$3:$Y$214)</f>
        <v>0</v>
      </c>
      <c r="N148" s="947">
        <f ca="1">SUMIF('Rozpis zápasů'!$F$3:$F$214,$C148,'Rozpis zápasů'!$Z$3:$Z$214)+SUMIF('Rozpis zápasů'!$G$3:$G$214,$C148,'Rozpis zápasů'!$AA$3:$AA$214)</f>
        <v>0</v>
      </c>
      <c r="O148" s="944">
        <f ca="1">SUMIF('Rozpis zápasů'!$G$3:$G$214,$C148,'Rozpis zápasů'!$Z$3:$Z$214)+SUMIF('Rozpis zápasů'!$F$3:$F$214,$C148,'Rozpis zápasů'!$AA$3:$AA$214)</f>
        <v>0</v>
      </c>
      <c r="P148" s="948" t="str">
        <f t="shared" ca="1" si="53"/>
        <v/>
      </c>
      <c r="Q148" s="948" t="str">
        <f t="shared" ca="1" si="54"/>
        <v/>
      </c>
      <c r="R148" s="949" t="str">
        <f t="shared" ca="1" si="55"/>
        <v/>
      </c>
      <c r="S148" s="950" t="str">
        <f t="shared" ca="1" si="57"/>
        <v>x</v>
      </c>
      <c r="T148" s="946" t="str">
        <f t="shared" ca="1" si="58"/>
        <v>x</v>
      </c>
      <c r="U148" s="944" t="str">
        <f t="shared" ca="1" si="59"/>
        <v>x</v>
      </c>
      <c r="V148" s="1545"/>
      <c r="W148" s="1546"/>
      <c r="X148" s="1547"/>
      <c r="Y148" s="1545"/>
      <c r="Z148" s="1546"/>
      <c r="AA148" s="1548"/>
      <c r="AB148" s="1549"/>
      <c r="AC148" s="1550"/>
      <c r="AD148" s="1550"/>
      <c r="AE148" s="1550"/>
      <c r="AF148" s="1550"/>
      <c r="AG148" s="1550"/>
      <c r="AH148" s="1550"/>
      <c r="AI148" s="1550"/>
      <c r="AJ148" s="1550"/>
      <c r="AK148" s="1550"/>
    </row>
    <row r="149" spans="1:37" x14ac:dyDescent="0.25">
      <c r="A149" s="414" t="str">
        <f ca="1">CONCATENATE(S149,"_",COUNTIF(S$4:S149,S149))</f>
        <v>x_74</v>
      </c>
      <c r="B149" s="414" t="str">
        <f ca="1">CONCATENATE(T149,"_",COUNTIF(T$4:T149,T149))</f>
        <v>x_74</v>
      </c>
      <c r="C149" s="940">
        <v>191</v>
      </c>
      <c r="D149" s="941"/>
      <c r="E149" s="942"/>
      <c r="F149" s="942"/>
      <c r="G149" s="942" t="str">
        <f t="shared" si="56"/>
        <v/>
      </c>
      <c r="H149" s="943" t="str">
        <f ca="1">IF((COUNTIFS('Rozpis zápasů'!$F$3:$F$214,$C149,'Rozpis zápasů'!$E$3:$E$214,"&lt;&gt;N")+COUNTIFS('Rozpis zápasů'!$G$3:$G$214,$C149,'Rozpis zápasů'!$E$3:$E$214,"&lt;&gt;N"))=0,"",COUNTIFS('Rozpis zápasů'!$F$3:$F$214,$C149,'Rozpis zápasů'!$E$3:$E$214,"&lt;&gt;N")+COUNTIFS('Rozpis zápasů'!$G$3:$G$214,$C149,'Rozpis zápasů'!$E$3:$E$214,"&lt;&gt;N"))</f>
        <v/>
      </c>
      <c r="I149" s="943">
        <f ca="1">COUNTIF('Rozpis zápasů'!$F$163:$G$214,$C149)</f>
        <v>0</v>
      </c>
      <c r="J149" s="943" t="str">
        <f ca="1">IF((COUNTIFS('Rozpis zápasů'!$F$3:$F$214,$C149,'Rozpis zápasů'!$E$3:$E$214,"&lt;&gt;N")+COUNTIFS('Rozpis zápasů'!$G$3:$G$214,$C149,'Rozpis zápasů'!$E$3:$E$214,"&lt;&gt;N"))=0,"",SUMIF('Rozpis zápasů'!$F$3:$F$214,$C149,'Rozpis zápasů'!$L$3:$L$219)+SUMIF('Rozpis zápasů'!$G$3:$G$214,$C149,'Rozpis zápasů'!$M$3:$M$219))</f>
        <v/>
      </c>
      <c r="K149" s="944" t="str">
        <f ca="1">IF((COUNTIFS('Rozpis zápasů'!$F$3:$F$214,$C149,'Rozpis zápasů'!$E$3:$E$214,"&lt;&gt;N")+COUNTIFS('Rozpis zápasů'!$G$3:$G$214,$C149,'Rozpis zápasů'!$E$3:$E$214,"&lt;&gt;N"))=0,"",SUMIF('Rozpis zápasů'!$F$3:$F$214,$C149,'Rozpis zápasů'!$M$3:$M$219)+SUMIF('Rozpis zápasů'!$G$3:$G$214,$C149,'Rozpis zápasů'!$L$3:$L$219))</f>
        <v/>
      </c>
      <c r="L149" s="945">
        <f ca="1">SUMIF('Rozpis zápasů'!$F$3:$F$214,$C149,'Rozpis zápasů'!$X$3:$X$214)+SUMIF('Rozpis zápasů'!$G$3:$G$214,$C149,'Rozpis zápasů'!$Y$3:$Y$214)</f>
        <v>0</v>
      </c>
      <c r="M149" s="946">
        <f ca="1">SUMIF('Rozpis zápasů'!$G$3:$G$214,$C149,'Rozpis zápasů'!$X$3:$X$214)+SUMIF('Rozpis zápasů'!$F$3:$F$214,$C149,'Rozpis zápasů'!$Y$3:$Y$214)</f>
        <v>0</v>
      </c>
      <c r="N149" s="947">
        <f ca="1">SUMIF('Rozpis zápasů'!$F$3:$F$214,$C149,'Rozpis zápasů'!$Z$3:$Z$214)+SUMIF('Rozpis zápasů'!$G$3:$G$214,$C149,'Rozpis zápasů'!$AA$3:$AA$214)</f>
        <v>0</v>
      </c>
      <c r="O149" s="944">
        <f ca="1">SUMIF('Rozpis zápasů'!$G$3:$G$214,$C149,'Rozpis zápasů'!$Z$3:$Z$214)+SUMIF('Rozpis zápasů'!$F$3:$F$214,$C149,'Rozpis zápasů'!$AA$3:$AA$214)</f>
        <v>0</v>
      </c>
      <c r="P149" s="948" t="str">
        <f t="shared" ca="1" si="47"/>
        <v/>
      </c>
      <c r="Q149" s="948" t="str">
        <f t="shared" ca="1" si="48"/>
        <v/>
      </c>
      <c r="R149" s="949" t="str">
        <f t="shared" ca="1" si="49"/>
        <v/>
      </c>
      <c r="S149" s="950" t="str">
        <f t="shared" ref="S149:S156" ca="1" si="60">IF(P149="","x",RANK(P149,P$5:P$164,0))</f>
        <v>x</v>
      </c>
      <c r="T149" s="946" t="str">
        <f t="shared" ref="T149:T156" ca="1" si="61">IF(Q149="","x",RANK(Q149,Q$5:Q$164,0))</f>
        <v>x</v>
      </c>
      <c r="U149" s="944" t="str">
        <f t="shared" ref="U149:U156" ca="1" si="62">IF(R149="","x",RANK(R149,R$5:R$164,0))</f>
        <v>x</v>
      </c>
      <c r="V149" s="1545"/>
      <c r="W149" s="1546"/>
      <c r="X149" s="1547"/>
      <c r="Y149" s="1545"/>
      <c r="Z149" s="1546"/>
      <c r="AA149" s="1548"/>
      <c r="AB149" s="1549"/>
      <c r="AC149" s="1550"/>
      <c r="AD149" s="1550"/>
      <c r="AE149" s="1550"/>
      <c r="AF149" s="1550"/>
      <c r="AG149" s="1550"/>
      <c r="AH149" s="1550"/>
      <c r="AI149" s="1550"/>
      <c r="AJ149" s="1550"/>
      <c r="AK149" s="1550"/>
    </row>
    <row r="150" spans="1:37" x14ac:dyDescent="0.25">
      <c r="A150" s="414" t="str">
        <f ca="1">CONCATENATE(S150,"_",COUNTIF(S$4:S150,S150))</f>
        <v>x_75</v>
      </c>
      <c r="B150" s="414" t="str">
        <f ca="1">CONCATENATE(T150,"_",COUNTIF(T$4:T150,T150))</f>
        <v>x_75</v>
      </c>
      <c r="C150" s="940">
        <v>192</v>
      </c>
      <c r="D150" s="941"/>
      <c r="E150" s="942"/>
      <c r="F150" s="942"/>
      <c r="G150" s="942" t="str">
        <f t="shared" si="56"/>
        <v/>
      </c>
      <c r="H150" s="943" t="str">
        <f ca="1">IF((COUNTIFS('Rozpis zápasů'!$F$3:$F$214,$C150,'Rozpis zápasů'!$E$3:$E$214,"&lt;&gt;N")+COUNTIFS('Rozpis zápasů'!$G$3:$G$214,$C150,'Rozpis zápasů'!$E$3:$E$214,"&lt;&gt;N"))=0,"",COUNTIFS('Rozpis zápasů'!$F$3:$F$214,$C150,'Rozpis zápasů'!$E$3:$E$214,"&lt;&gt;N")+COUNTIFS('Rozpis zápasů'!$G$3:$G$214,$C150,'Rozpis zápasů'!$E$3:$E$214,"&lt;&gt;N"))</f>
        <v/>
      </c>
      <c r="I150" s="943">
        <f ca="1">COUNTIF('Rozpis zápasů'!$F$163:$G$214,$C150)</f>
        <v>0</v>
      </c>
      <c r="J150" s="943" t="str">
        <f ca="1">IF((COUNTIFS('Rozpis zápasů'!$F$3:$F$214,$C150,'Rozpis zápasů'!$E$3:$E$214,"&lt;&gt;N")+COUNTIFS('Rozpis zápasů'!$G$3:$G$214,$C150,'Rozpis zápasů'!$E$3:$E$214,"&lt;&gt;N"))=0,"",SUMIF('Rozpis zápasů'!$F$3:$F$214,$C150,'Rozpis zápasů'!$L$3:$L$219)+SUMIF('Rozpis zápasů'!$G$3:$G$214,$C150,'Rozpis zápasů'!$M$3:$M$219))</f>
        <v/>
      </c>
      <c r="K150" s="944" t="str">
        <f ca="1">IF((COUNTIFS('Rozpis zápasů'!$F$3:$F$214,$C150,'Rozpis zápasů'!$E$3:$E$214,"&lt;&gt;N")+COUNTIFS('Rozpis zápasů'!$G$3:$G$214,$C150,'Rozpis zápasů'!$E$3:$E$214,"&lt;&gt;N"))=0,"",SUMIF('Rozpis zápasů'!$F$3:$F$214,$C150,'Rozpis zápasů'!$M$3:$M$219)+SUMIF('Rozpis zápasů'!$G$3:$G$214,$C150,'Rozpis zápasů'!$L$3:$L$219))</f>
        <v/>
      </c>
      <c r="L150" s="945">
        <f ca="1">SUMIF('Rozpis zápasů'!$F$3:$F$214,$C150,'Rozpis zápasů'!$X$3:$X$214)+SUMIF('Rozpis zápasů'!$G$3:$G$214,$C150,'Rozpis zápasů'!$Y$3:$Y$214)</f>
        <v>0</v>
      </c>
      <c r="M150" s="946">
        <f ca="1">SUMIF('Rozpis zápasů'!$G$3:$G$214,$C150,'Rozpis zápasů'!$X$3:$X$214)+SUMIF('Rozpis zápasů'!$F$3:$F$214,$C150,'Rozpis zápasů'!$Y$3:$Y$214)</f>
        <v>0</v>
      </c>
      <c r="N150" s="947">
        <f ca="1">SUMIF('Rozpis zápasů'!$F$3:$F$214,$C150,'Rozpis zápasů'!$Z$3:$Z$214)+SUMIF('Rozpis zápasů'!$G$3:$G$214,$C150,'Rozpis zápasů'!$AA$3:$AA$214)</f>
        <v>0</v>
      </c>
      <c r="O150" s="944">
        <f ca="1">SUMIF('Rozpis zápasů'!$G$3:$G$214,$C150,'Rozpis zápasů'!$Z$3:$Z$214)+SUMIF('Rozpis zápasů'!$F$3:$F$214,$C150,'Rozpis zápasů'!$AA$3:$AA$214)</f>
        <v>0</v>
      </c>
      <c r="P150" s="948" t="str">
        <f t="shared" ca="1" si="47"/>
        <v/>
      </c>
      <c r="Q150" s="948" t="str">
        <f t="shared" ca="1" si="48"/>
        <v/>
      </c>
      <c r="R150" s="949" t="str">
        <f t="shared" ca="1" si="49"/>
        <v/>
      </c>
      <c r="S150" s="950" t="str">
        <f t="shared" ca="1" si="60"/>
        <v>x</v>
      </c>
      <c r="T150" s="946" t="str">
        <f t="shared" ca="1" si="61"/>
        <v>x</v>
      </c>
      <c r="U150" s="944" t="str">
        <f t="shared" ca="1" si="62"/>
        <v>x</v>
      </c>
      <c r="V150" s="1545"/>
      <c r="W150" s="1546"/>
      <c r="X150" s="1547"/>
      <c r="Y150" s="1545"/>
      <c r="Z150" s="1546"/>
      <c r="AA150" s="1548"/>
      <c r="AB150" s="1549"/>
      <c r="AC150" s="1550"/>
      <c r="AD150" s="1550"/>
      <c r="AE150" s="1550"/>
      <c r="AF150" s="1550"/>
      <c r="AG150" s="1550"/>
      <c r="AH150" s="1550"/>
      <c r="AI150" s="1550"/>
      <c r="AJ150" s="1550"/>
      <c r="AK150" s="1550"/>
    </row>
    <row r="151" spans="1:37" x14ac:dyDescent="0.25">
      <c r="A151" s="414" t="str">
        <f ca="1">CONCATENATE(S151,"_",COUNTIF(S$4:S151,S151))</f>
        <v>x_76</v>
      </c>
      <c r="B151" s="414" t="str">
        <f ca="1">CONCATENATE(T151,"_",COUNTIF(T$4:T151,T151))</f>
        <v>x_76</v>
      </c>
      <c r="C151" s="940">
        <v>193</v>
      </c>
      <c r="D151" s="941"/>
      <c r="E151" s="942"/>
      <c r="F151" s="942"/>
      <c r="G151" s="942" t="str">
        <f t="shared" si="56"/>
        <v/>
      </c>
      <c r="H151" s="943" t="str">
        <f ca="1">IF((COUNTIFS('Rozpis zápasů'!$F$3:$F$214,$C151,'Rozpis zápasů'!$E$3:$E$214,"&lt;&gt;N")+COUNTIFS('Rozpis zápasů'!$G$3:$G$214,$C151,'Rozpis zápasů'!$E$3:$E$214,"&lt;&gt;N"))=0,"",COUNTIFS('Rozpis zápasů'!$F$3:$F$214,$C151,'Rozpis zápasů'!$E$3:$E$214,"&lt;&gt;N")+COUNTIFS('Rozpis zápasů'!$G$3:$G$214,$C151,'Rozpis zápasů'!$E$3:$E$214,"&lt;&gt;N"))</f>
        <v/>
      </c>
      <c r="I151" s="943">
        <f ca="1">COUNTIF('Rozpis zápasů'!$F$163:$G$214,$C151)</f>
        <v>0</v>
      </c>
      <c r="J151" s="943" t="str">
        <f ca="1">IF((COUNTIFS('Rozpis zápasů'!$F$3:$F$214,$C151,'Rozpis zápasů'!$E$3:$E$214,"&lt;&gt;N")+COUNTIFS('Rozpis zápasů'!$G$3:$G$214,$C151,'Rozpis zápasů'!$E$3:$E$214,"&lt;&gt;N"))=0,"",SUMIF('Rozpis zápasů'!$F$3:$F$214,$C151,'Rozpis zápasů'!$L$3:$L$219)+SUMIF('Rozpis zápasů'!$G$3:$G$214,$C151,'Rozpis zápasů'!$M$3:$M$219))</f>
        <v/>
      </c>
      <c r="K151" s="944" t="str">
        <f ca="1">IF((COUNTIFS('Rozpis zápasů'!$F$3:$F$214,$C151,'Rozpis zápasů'!$E$3:$E$214,"&lt;&gt;N")+COUNTIFS('Rozpis zápasů'!$G$3:$G$214,$C151,'Rozpis zápasů'!$E$3:$E$214,"&lt;&gt;N"))=0,"",SUMIF('Rozpis zápasů'!$F$3:$F$214,$C151,'Rozpis zápasů'!$M$3:$M$219)+SUMIF('Rozpis zápasů'!$G$3:$G$214,$C151,'Rozpis zápasů'!$L$3:$L$219))</f>
        <v/>
      </c>
      <c r="L151" s="945">
        <f ca="1">SUMIF('Rozpis zápasů'!$F$3:$F$214,$C151,'Rozpis zápasů'!$X$3:$X$214)+SUMIF('Rozpis zápasů'!$G$3:$G$214,$C151,'Rozpis zápasů'!$Y$3:$Y$214)</f>
        <v>0</v>
      </c>
      <c r="M151" s="946">
        <f ca="1">SUMIF('Rozpis zápasů'!$G$3:$G$214,$C151,'Rozpis zápasů'!$X$3:$X$214)+SUMIF('Rozpis zápasů'!$F$3:$F$214,$C151,'Rozpis zápasů'!$Y$3:$Y$214)</f>
        <v>0</v>
      </c>
      <c r="N151" s="947">
        <f ca="1">SUMIF('Rozpis zápasů'!$F$3:$F$214,$C151,'Rozpis zápasů'!$Z$3:$Z$214)+SUMIF('Rozpis zápasů'!$G$3:$G$214,$C151,'Rozpis zápasů'!$AA$3:$AA$214)</f>
        <v>0</v>
      </c>
      <c r="O151" s="944">
        <f ca="1">SUMIF('Rozpis zápasů'!$G$3:$G$214,$C151,'Rozpis zápasů'!$Z$3:$Z$214)+SUMIF('Rozpis zápasů'!$F$3:$F$214,$C151,'Rozpis zápasů'!$AA$3:$AA$214)</f>
        <v>0</v>
      </c>
      <c r="P151" s="948" t="str">
        <f t="shared" ca="1" si="47"/>
        <v/>
      </c>
      <c r="Q151" s="948" t="str">
        <f t="shared" ca="1" si="48"/>
        <v/>
      </c>
      <c r="R151" s="949" t="str">
        <f t="shared" ca="1" si="49"/>
        <v/>
      </c>
      <c r="S151" s="950" t="str">
        <f t="shared" ca="1" si="60"/>
        <v>x</v>
      </c>
      <c r="T151" s="946" t="str">
        <f t="shared" ca="1" si="61"/>
        <v>x</v>
      </c>
      <c r="U151" s="944" t="str">
        <f t="shared" ca="1" si="62"/>
        <v>x</v>
      </c>
      <c r="V151" s="1545"/>
      <c r="W151" s="1546"/>
      <c r="X151" s="1547"/>
      <c r="Y151" s="1545"/>
      <c r="Z151" s="1546"/>
      <c r="AA151" s="1548"/>
      <c r="AB151" s="1549"/>
      <c r="AC151" s="1550"/>
      <c r="AD151" s="1550"/>
      <c r="AE151" s="1550"/>
      <c r="AF151" s="1550"/>
      <c r="AG151" s="1550"/>
      <c r="AH151" s="1550"/>
      <c r="AI151" s="1550"/>
      <c r="AJ151" s="1550"/>
      <c r="AK151" s="1550"/>
    </row>
    <row r="152" spans="1:37" x14ac:dyDescent="0.25">
      <c r="A152" s="414" t="str">
        <f ca="1">CONCATENATE(S152,"_",COUNTIF(S$4:S152,S152))</f>
        <v>x_77</v>
      </c>
      <c r="B152" s="414" t="str">
        <f ca="1">CONCATENATE(T152,"_",COUNTIF(T$4:T152,T152))</f>
        <v>x_77</v>
      </c>
      <c r="C152" s="940">
        <v>194</v>
      </c>
      <c r="D152" s="941"/>
      <c r="E152" s="942"/>
      <c r="F152" s="942"/>
      <c r="G152" s="942" t="str">
        <f t="shared" si="56"/>
        <v/>
      </c>
      <c r="H152" s="943" t="str">
        <f ca="1">IF((COUNTIFS('Rozpis zápasů'!$F$3:$F$214,$C152,'Rozpis zápasů'!$E$3:$E$214,"&lt;&gt;N")+COUNTIFS('Rozpis zápasů'!$G$3:$G$214,$C152,'Rozpis zápasů'!$E$3:$E$214,"&lt;&gt;N"))=0,"",COUNTIFS('Rozpis zápasů'!$F$3:$F$214,$C152,'Rozpis zápasů'!$E$3:$E$214,"&lt;&gt;N")+COUNTIFS('Rozpis zápasů'!$G$3:$G$214,$C152,'Rozpis zápasů'!$E$3:$E$214,"&lt;&gt;N"))</f>
        <v/>
      </c>
      <c r="I152" s="943">
        <f ca="1">COUNTIF('Rozpis zápasů'!$F$163:$G$214,$C152)</f>
        <v>0</v>
      </c>
      <c r="J152" s="943" t="str">
        <f ca="1">IF((COUNTIFS('Rozpis zápasů'!$F$3:$F$214,$C152,'Rozpis zápasů'!$E$3:$E$214,"&lt;&gt;N")+COUNTIFS('Rozpis zápasů'!$G$3:$G$214,$C152,'Rozpis zápasů'!$E$3:$E$214,"&lt;&gt;N"))=0,"",SUMIF('Rozpis zápasů'!$F$3:$F$214,$C152,'Rozpis zápasů'!$L$3:$L$219)+SUMIF('Rozpis zápasů'!$G$3:$G$214,$C152,'Rozpis zápasů'!$M$3:$M$219))</f>
        <v/>
      </c>
      <c r="K152" s="944" t="str">
        <f ca="1">IF((COUNTIFS('Rozpis zápasů'!$F$3:$F$214,$C152,'Rozpis zápasů'!$E$3:$E$214,"&lt;&gt;N")+COUNTIFS('Rozpis zápasů'!$G$3:$G$214,$C152,'Rozpis zápasů'!$E$3:$E$214,"&lt;&gt;N"))=0,"",SUMIF('Rozpis zápasů'!$F$3:$F$214,$C152,'Rozpis zápasů'!$M$3:$M$219)+SUMIF('Rozpis zápasů'!$G$3:$G$214,$C152,'Rozpis zápasů'!$L$3:$L$219))</f>
        <v/>
      </c>
      <c r="L152" s="945">
        <f ca="1">SUMIF('Rozpis zápasů'!$F$3:$F$214,$C152,'Rozpis zápasů'!$X$3:$X$214)+SUMIF('Rozpis zápasů'!$G$3:$G$214,$C152,'Rozpis zápasů'!$Y$3:$Y$214)</f>
        <v>0</v>
      </c>
      <c r="M152" s="946">
        <f ca="1">SUMIF('Rozpis zápasů'!$G$3:$G$214,$C152,'Rozpis zápasů'!$X$3:$X$214)+SUMIF('Rozpis zápasů'!$F$3:$F$214,$C152,'Rozpis zápasů'!$Y$3:$Y$214)</f>
        <v>0</v>
      </c>
      <c r="N152" s="947">
        <f ca="1">SUMIF('Rozpis zápasů'!$F$3:$F$214,$C152,'Rozpis zápasů'!$Z$3:$Z$214)+SUMIF('Rozpis zápasů'!$G$3:$G$214,$C152,'Rozpis zápasů'!$AA$3:$AA$214)</f>
        <v>0</v>
      </c>
      <c r="O152" s="944">
        <f ca="1">SUMIF('Rozpis zápasů'!$G$3:$G$214,$C152,'Rozpis zápasů'!$Z$3:$Z$214)+SUMIF('Rozpis zápasů'!$F$3:$F$214,$C152,'Rozpis zápasů'!$AA$3:$AA$214)</f>
        <v>0</v>
      </c>
      <c r="P152" s="948" t="str">
        <f t="shared" ca="1" si="47"/>
        <v/>
      </c>
      <c r="Q152" s="948" t="str">
        <f t="shared" ca="1" si="48"/>
        <v/>
      </c>
      <c r="R152" s="949" t="str">
        <f t="shared" ca="1" si="49"/>
        <v/>
      </c>
      <c r="S152" s="950" t="str">
        <f t="shared" ca="1" si="60"/>
        <v>x</v>
      </c>
      <c r="T152" s="946" t="str">
        <f t="shared" ca="1" si="61"/>
        <v>x</v>
      </c>
      <c r="U152" s="944" t="str">
        <f t="shared" ca="1" si="62"/>
        <v>x</v>
      </c>
      <c r="V152" s="1545"/>
      <c r="W152" s="1546"/>
      <c r="X152" s="1547"/>
      <c r="Y152" s="1545"/>
      <c r="Z152" s="1546"/>
      <c r="AA152" s="1548"/>
      <c r="AB152" s="1549"/>
      <c r="AC152" s="1550"/>
      <c r="AD152" s="1550"/>
      <c r="AE152" s="1550"/>
      <c r="AF152" s="1550"/>
      <c r="AG152" s="1550"/>
      <c r="AH152" s="1550"/>
      <c r="AI152" s="1550"/>
      <c r="AJ152" s="1550"/>
      <c r="AK152" s="1550"/>
    </row>
    <row r="153" spans="1:37" x14ac:dyDescent="0.25">
      <c r="A153" s="414" t="str">
        <f ca="1">CONCATENATE(S153,"_",COUNTIF(S$4:S153,S153))</f>
        <v>x_78</v>
      </c>
      <c r="B153" s="414" t="str">
        <f ca="1">CONCATENATE(T153,"_",COUNTIF(T$4:T153,T153))</f>
        <v>x_78</v>
      </c>
      <c r="C153" s="940">
        <v>195</v>
      </c>
      <c r="D153" s="941"/>
      <c r="E153" s="942"/>
      <c r="F153" s="942"/>
      <c r="G153" s="942" t="str">
        <f t="shared" si="56"/>
        <v/>
      </c>
      <c r="H153" s="943" t="str">
        <f ca="1">IF((COUNTIFS('Rozpis zápasů'!$F$3:$F$214,$C153,'Rozpis zápasů'!$E$3:$E$214,"&lt;&gt;N")+COUNTIFS('Rozpis zápasů'!$G$3:$G$214,$C153,'Rozpis zápasů'!$E$3:$E$214,"&lt;&gt;N"))=0,"",COUNTIFS('Rozpis zápasů'!$F$3:$F$214,$C153,'Rozpis zápasů'!$E$3:$E$214,"&lt;&gt;N")+COUNTIFS('Rozpis zápasů'!$G$3:$G$214,$C153,'Rozpis zápasů'!$E$3:$E$214,"&lt;&gt;N"))</f>
        <v/>
      </c>
      <c r="I153" s="943">
        <f ca="1">COUNTIF('Rozpis zápasů'!$F$163:$G$214,$C153)</f>
        <v>0</v>
      </c>
      <c r="J153" s="943" t="str">
        <f ca="1">IF((COUNTIFS('Rozpis zápasů'!$F$3:$F$214,$C153,'Rozpis zápasů'!$E$3:$E$214,"&lt;&gt;N")+COUNTIFS('Rozpis zápasů'!$G$3:$G$214,$C153,'Rozpis zápasů'!$E$3:$E$214,"&lt;&gt;N"))=0,"",SUMIF('Rozpis zápasů'!$F$3:$F$214,$C153,'Rozpis zápasů'!$L$3:$L$219)+SUMIF('Rozpis zápasů'!$G$3:$G$214,$C153,'Rozpis zápasů'!$M$3:$M$219))</f>
        <v/>
      </c>
      <c r="K153" s="944" t="str">
        <f ca="1">IF((COUNTIFS('Rozpis zápasů'!$F$3:$F$214,$C153,'Rozpis zápasů'!$E$3:$E$214,"&lt;&gt;N")+COUNTIFS('Rozpis zápasů'!$G$3:$G$214,$C153,'Rozpis zápasů'!$E$3:$E$214,"&lt;&gt;N"))=0,"",SUMIF('Rozpis zápasů'!$F$3:$F$214,$C153,'Rozpis zápasů'!$M$3:$M$219)+SUMIF('Rozpis zápasů'!$G$3:$G$214,$C153,'Rozpis zápasů'!$L$3:$L$219))</f>
        <v/>
      </c>
      <c r="L153" s="945">
        <f ca="1">SUMIF('Rozpis zápasů'!$F$3:$F$214,$C153,'Rozpis zápasů'!$X$3:$X$214)+SUMIF('Rozpis zápasů'!$G$3:$G$214,$C153,'Rozpis zápasů'!$Y$3:$Y$214)</f>
        <v>0</v>
      </c>
      <c r="M153" s="946">
        <f ca="1">SUMIF('Rozpis zápasů'!$G$3:$G$214,$C153,'Rozpis zápasů'!$X$3:$X$214)+SUMIF('Rozpis zápasů'!$F$3:$F$214,$C153,'Rozpis zápasů'!$Y$3:$Y$214)</f>
        <v>0</v>
      </c>
      <c r="N153" s="947">
        <f ca="1">SUMIF('Rozpis zápasů'!$F$3:$F$214,$C153,'Rozpis zápasů'!$Z$3:$Z$214)+SUMIF('Rozpis zápasů'!$G$3:$G$214,$C153,'Rozpis zápasů'!$AA$3:$AA$214)</f>
        <v>0</v>
      </c>
      <c r="O153" s="944">
        <f ca="1">SUMIF('Rozpis zápasů'!$G$3:$G$214,$C153,'Rozpis zápasů'!$Z$3:$Z$214)+SUMIF('Rozpis zápasů'!$F$3:$F$214,$C153,'Rozpis zápasů'!$AA$3:$AA$214)</f>
        <v>0</v>
      </c>
      <c r="P153" s="948" t="str">
        <f t="shared" ca="1" si="47"/>
        <v/>
      </c>
      <c r="Q153" s="948" t="str">
        <f t="shared" ca="1" si="48"/>
        <v/>
      </c>
      <c r="R153" s="949" t="str">
        <f t="shared" ca="1" si="49"/>
        <v/>
      </c>
      <c r="S153" s="950" t="str">
        <f t="shared" ca="1" si="60"/>
        <v>x</v>
      </c>
      <c r="T153" s="946" t="str">
        <f t="shared" ca="1" si="61"/>
        <v>x</v>
      </c>
      <c r="U153" s="944" t="str">
        <f t="shared" ca="1" si="62"/>
        <v>x</v>
      </c>
      <c r="V153" s="1545"/>
      <c r="W153" s="1546"/>
      <c r="X153" s="1547"/>
      <c r="Y153" s="1545"/>
      <c r="Z153" s="1546"/>
      <c r="AA153" s="1548"/>
      <c r="AB153" s="1549"/>
      <c r="AC153" s="1550"/>
      <c r="AD153" s="1550"/>
      <c r="AE153" s="1550"/>
      <c r="AF153" s="1550"/>
      <c r="AG153" s="1550"/>
      <c r="AH153" s="1550"/>
      <c r="AI153" s="1550"/>
      <c r="AJ153" s="1550"/>
      <c r="AK153" s="1550"/>
    </row>
    <row r="154" spans="1:37" x14ac:dyDescent="0.25">
      <c r="A154" s="414" t="str">
        <f ca="1">CONCATENATE(S154,"_",COUNTIF(S$4:S154,S154))</f>
        <v>x_79</v>
      </c>
      <c r="B154" s="414" t="str">
        <f ca="1">CONCATENATE(T154,"_",COUNTIF(T$4:T154,T154))</f>
        <v>x_79</v>
      </c>
      <c r="C154" s="940">
        <v>196</v>
      </c>
      <c r="D154" s="941"/>
      <c r="E154" s="942"/>
      <c r="F154" s="942"/>
      <c r="G154" s="942" t="str">
        <f t="shared" si="56"/>
        <v/>
      </c>
      <c r="H154" s="943" t="str">
        <f ca="1">IF((COUNTIFS('Rozpis zápasů'!$F$3:$F$214,$C154,'Rozpis zápasů'!$E$3:$E$214,"&lt;&gt;N")+COUNTIFS('Rozpis zápasů'!$G$3:$G$214,$C154,'Rozpis zápasů'!$E$3:$E$214,"&lt;&gt;N"))=0,"",COUNTIFS('Rozpis zápasů'!$F$3:$F$214,$C154,'Rozpis zápasů'!$E$3:$E$214,"&lt;&gt;N")+COUNTIFS('Rozpis zápasů'!$G$3:$G$214,$C154,'Rozpis zápasů'!$E$3:$E$214,"&lt;&gt;N"))</f>
        <v/>
      </c>
      <c r="I154" s="943">
        <f ca="1">COUNTIF('Rozpis zápasů'!$F$163:$G$214,$C154)</f>
        <v>0</v>
      </c>
      <c r="J154" s="943" t="str">
        <f ca="1">IF((COUNTIFS('Rozpis zápasů'!$F$3:$F$214,$C154,'Rozpis zápasů'!$E$3:$E$214,"&lt;&gt;N")+COUNTIFS('Rozpis zápasů'!$G$3:$G$214,$C154,'Rozpis zápasů'!$E$3:$E$214,"&lt;&gt;N"))=0,"",SUMIF('Rozpis zápasů'!$F$3:$F$214,$C154,'Rozpis zápasů'!$L$3:$L$219)+SUMIF('Rozpis zápasů'!$G$3:$G$214,$C154,'Rozpis zápasů'!$M$3:$M$219))</f>
        <v/>
      </c>
      <c r="K154" s="944" t="str">
        <f ca="1">IF((COUNTIFS('Rozpis zápasů'!$F$3:$F$214,$C154,'Rozpis zápasů'!$E$3:$E$214,"&lt;&gt;N")+COUNTIFS('Rozpis zápasů'!$G$3:$G$214,$C154,'Rozpis zápasů'!$E$3:$E$214,"&lt;&gt;N"))=0,"",SUMIF('Rozpis zápasů'!$F$3:$F$214,$C154,'Rozpis zápasů'!$M$3:$M$219)+SUMIF('Rozpis zápasů'!$G$3:$G$214,$C154,'Rozpis zápasů'!$L$3:$L$219))</f>
        <v/>
      </c>
      <c r="L154" s="945">
        <f ca="1">SUMIF('Rozpis zápasů'!$F$3:$F$214,$C154,'Rozpis zápasů'!$X$3:$X$214)+SUMIF('Rozpis zápasů'!$G$3:$G$214,$C154,'Rozpis zápasů'!$Y$3:$Y$214)</f>
        <v>0</v>
      </c>
      <c r="M154" s="946">
        <f ca="1">SUMIF('Rozpis zápasů'!$G$3:$G$214,$C154,'Rozpis zápasů'!$X$3:$X$214)+SUMIF('Rozpis zápasů'!$F$3:$F$214,$C154,'Rozpis zápasů'!$Y$3:$Y$214)</f>
        <v>0</v>
      </c>
      <c r="N154" s="947">
        <f ca="1">SUMIF('Rozpis zápasů'!$F$3:$F$214,$C154,'Rozpis zápasů'!$Z$3:$Z$214)+SUMIF('Rozpis zápasů'!$G$3:$G$214,$C154,'Rozpis zápasů'!$AA$3:$AA$214)</f>
        <v>0</v>
      </c>
      <c r="O154" s="944">
        <f ca="1">SUMIF('Rozpis zápasů'!$G$3:$G$214,$C154,'Rozpis zápasů'!$Z$3:$Z$214)+SUMIF('Rozpis zápasů'!$F$3:$F$214,$C154,'Rozpis zápasů'!$AA$3:$AA$214)</f>
        <v>0</v>
      </c>
      <c r="P154" s="948" t="str">
        <f t="shared" ca="1" si="47"/>
        <v/>
      </c>
      <c r="Q154" s="948" t="str">
        <f t="shared" ca="1" si="48"/>
        <v/>
      </c>
      <c r="R154" s="949" t="str">
        <f t="shared" ca="1" si="49"/>
        <v/>
      </c>
      <c r="S154" s="950" t="str">
        <f t="shared" ca="1" si="60"/>
        <v>x</v>
      </c>
      <c r="T154" s="946" t="str">
        <f t="shared" ca="1" si="61"/>
        <v>x</v>
      </c>
      <c r="U154" s="944" t="str">
        <f t="shared" ca="1" si="62"/>
        <v>x</v>
      </c>
      <c r="V154" s="1545"/>
      <c r="W154" s="1546"/>
      <c r="X154" s="1547"/>
      <c r="Y154" s="1545"/>
      <c r="Z154" s="1546"/>
      <c r="AA154" s="1548"/>
      <c r="AB154" s="1549"/>
      <c r="AC154" s="1550"/>
      <c r="AD154" s="1550"/>
      <c r="AE154" s="1550"/>
      <c r="AF154" s="1550"/>
      <c r="AG154" s="1550"/>
      <c r="AH154" s="1550"/>
      <c r="AI154" s="1550"/>
      <c r="AJ154" s="1550"/>
      <c r="AK154" s="1550"/>
    </row>
    <row r="155" spans="1:37" x14ac:dyDescent="0.25">
      <c r="A155" s="414" t="str">
        <f ca="1">CONCATENATE(S155,"_",COUNTIF(S$4:S155,S155))</f>
        <v>x_80</v>
      </c>
      <c r="B155" s="414" t="str">
        <f ca="1">CONCATENATE(T155,"_",COUNTIF(T$4:T155,T155))</f>
        <v>x_80</v>
      </c>
      <c r="C155" s="940">
        <v>197</v>
      </c>
      <c r="D155" s="941"/>
      <c r="E155" s="942"/>
      <c r="F155" s="942"/>
      <c r="G155" s="942" t="str">
        <f t="shared" si="56"/>
        <v/>
      </c>
      <c r="H155" s="943" t="str">
        <f ca="1">IF((COUNTIFS('Rozpis zápasů'!$F$3:$F$214,$C155,'Rozpis zápasů'!$E$3:$E$214,"&lt;&gt;N")+COUNTIFS('Rozpis zápasů'!$G$3:$G$214,$C155,'Rozpis zápasů'!$E$3:$E$214,"&lt;&gt;N"))=0,"",COUNTIFS('Rozpis zápasů'!$F$3:$F$214,$C155,'Rozpis zápasů'!$E$3:$E$214,"&lt;&gt;N")+COUNTIFS('Rozpis zápasů'!$G$3:$G$214,$C155,'Rozpis zápasů'!$E$3:$E$214,"&lt;&gt;N"))</f>
        <v/>
      </c>
      <c r="I155" s="943">
        <f ca="1">COUNTIF('Rozpis zápasů'!$F$163:$G$214,$C155)</f>
        <v>0</v>
      </c>
      <c r="J155" s="943" t="str">
        <f ca="1">IF((COUNTIFS('Rozpis zápasů'!$F$3:$F$214,$C155,'Rozpis zápasů'!$E$3:$E$214,"&lt;&gt;N")+COUNTIFS('Rozpis zápasů'!$G$3:$G$214,$C155,'Rozpis zápasů'!$E$3:$E$214,"&lt;&gt;N"))=0,"",SUMIF('Rozpis zápasů'!$F$3:$F$214,$C155,'Rozpis zápasů'!$L$3:$L$219)+SUMIF('Rozpis zápasů'!$G$3:$G$214,$C155,'Rozpis zápasů'!$M$3:$M$219))</f>
        <v/>
      </c>
      <c r="K155" s="944" t="str">
        <f ca="1">IF((COUNTIFS('Rozpis zápasů'!$F$3:$F$214,$C155,'Rozpis zápasů'!$E$3:$E$214,"&lt;&gt;N")+COUNTIFS('Rozpis zápasů'!$G$3:$G$214,$C155,'Rozpis zápasů'!$E$3:$E$214,"&lt;&gt;N"))=0,"",SUMIF('Rozpis zápasů'!$F$3:$F$214,$C155,'Rozpis zápasů'!$M$3:$M$219)+SUMIF('Rozpis zápasů'!$G$3:$G$214,$C155,'Rozpis zápasů'!$L$3:$L$219))</f>
        <v/>
      </c>
      <c r="L155" s="945">
        <f ca="1">SUMIF('Rozpis zápasů'!$F$3:$F$214,$C155,'Rozpis zápasů'!$X$3:$X$214)+SUMIF('Rozpis zápasů'!$G$3:$G$214,$C155,'Rozpis zápasů'!$Y$3:$Y$214)</f>
        <v>0</v>
      </c>
      <c r="M155" s="946">
        <f ca="1">SUMIF('Rozpis zápasů'!$G$3:$G$214,$C155,'Rozpis zápasů'!$X$3:$X$214)+SUMIF('Rozpis zápasů'!$F$3:$F$214,$C155,'Rozpis zápasů'!$Y$3:$Y$214)</f>
        <v>0</v>
      </c>
      <c r="N155" s="947">
        <f ca="1">SUMIF('Rozpis zápasů'!$F$3:$F$214,$C155,'Rozpis zápasů'!$Z$3:$Z$214)+SUMIF('Rozpis zápasů'!$G$3:$G$214,$C155,'Rozpis zápasů'!$AA$3:$AA$214)</f>
        <v>0</v>
      </c>
      <c r="O155" s="944">
        <f ca="1">SUMIF('Rozpis zápasů'!$G$3:$G$214,$C155,'Rozpis zápasů'!$Z$3:$Z$214)+SUMIF('Rozpis zápasů'!$F$3:$F$214,$C155,'Rozpis zápasů'!$AA$3:$AA$214)</f>
        <v>0</v>
      </c>
      <c r="P155" s="948" t="str">
        <f t="shared" ca="1" si="47"/>
        <v/>
      </c>
      <c r="Q155" s="948" t="str">
        <f t="shared" ca="1" si="48"/>
        <v/>
      </c>
      <c r="R155" s="949" t="str">
        <f t="shared" ca="1" si="49"/>
        <v/>
      </c>
      <c r="S155" s="950" t="str">
        <f t="shared" ca="1" si="60"/>
        <v>x</v>
      </c>
      <c r="T155" s="946" t="str">
        <f t="shared" ca="1" si="61"/>
        <v>x</v>
      </c>
      <c r="U155" s="944" t="str">
        <f t="shared" ca="1" si="62"/>
        <v>x</v>
      </c>
      <c r="V155" s="1545"/>
      <c r="W155" s="1546"/>
      <c r="X155" s="1547"/>
      <c r="Y155" s="1545"/>
      <c r="Z155" s="1546"/>
      <c r="AA155" s="1548"/>
      <c r="AB155" s="1549"/>
      <c r="AC155" s="1550"/>
      <c r="AD155" s="1550"/>
      <c r="AE155" s="1550"/>
      <c r="AF155" s="1550"/>
      <c r="AG155" s="1550"/>
      <c r="AH155" s="1550"/>
      <c r="AI155" s="1550"/>
      <c r="AJ155" s="1550"/>
      <c r="AK155" s="1550"/>
    </row>
    <row r="156" spans="1:37" x14ac:dyDescent="0.25">
      <c r="A156" s="414" t="str">
        <f ca="1">CONCATENATE(S156,"_",COUNTIF(S$4:S156,S156))</f>
        <v>x_81</v>
      </c>
      <c r="B156" s="414" t="str">
        <f ca="1">CONCATENATE(T156,"_",COUNTIF(T$4:T156,T156))</f>
        <v>x_81</v>
      </c>
      <c r="C156" s="940">
        <v>198</v>
      </c>
      <c r="D156" s="941"/>
      <c r="E156" s="942"/>
      <c r="F156" s="942"/>
      <c r="G156" s="942" t="str">
        <f t="shared" si="56"/>
        <v/>
      </c>
      <c r="H156" s="943" t="str">
        <f ca="1">IF((COUNTIFS('Rozpis zápasů'!$F$3:$F$214,$C156,'Rozpis zápasů'!$E$3:$E$214,"&lt;&gt;N")+COUNTIFS('Rozpis zápasů'!$G$3:$G$214,$C156,'Rozpis zápasů'!$E$3:$E$214,"&lt;&gt;N"))=0,"",COUNTIFS('Rozpis zápasů'!$F$3:$F$214,$C156,'Rozpis zápasů'!$E$3:$E$214,"&lt;&gt;N")+COUNTIFS('Rozpis zápasů'!$G$3:$G$214,$C156,'Rozpis zápasů'!$E$3:$E$214,"&lt;&gt;N"))</f>
        <v/>
      </c>
      <c r="I156" s="943">
        <f ca="1">COUNTIF('Rozpis zápasů'!$F$163:$G$214,$C156)</f>
        <v>0</v>
      </c>
      <c r="J156" s="943" t="str">
        <f ca="1">IF((COUNTIFS('Rozpis zápasů'!$F$3:$F$214,$C156,'Rozpis zápasů'!$E$3:$E$214,"&lt;&gt;N")+COUNTIFS('Rozpis zápasů'!$G$3:$G$214,$C156,'Rozpis zápasů'!$E$3:$E$214,"&lt;&gt;N"))=0,"",SUMIF('Rozpis zápasů'!$F$3:$F$214,$C156,'Rozpis zápasů'!$L$3:$L$219)+SUMIF('Rozpis zápasů'!$G$3:$G$214,$C156,'Rozpis zápasů'!$M$3:$M$219))</f>
        <v/>
      </c>
      <c r="K156" s="944" t="str">
        <f ca="1">IF((COUNTIFS('Rozpis zápasů'!$F$3:$F$214,$C156,'Rozpis zápasů'!$E$3:$E$214,"&lt;&gt;N")+COUNTIFS('Rozpis zápasů'!$G$3:$G$214,$C156,'Rozpis zápasů'!$E$3:$E$214,"&lt;&gt;N"))=0,"",SUMIF('Rozpis zápasů'!$F$3:$F$214,$C156,'Rozpis zápasů'!$M$3:$M$219)+SUMIF('Rozpis zápasů'!$G$3:$G$214,$C156,'Rozpis zápasů'!$L$3:$L$219))</f>
        <v/>
      </c>
      <c r="L156" s="945">
        <f ca="1">SUMIF('Rozpis zápasů'!$F$3:$F$214,$C156,'Rozpis zápasů'!$X$3:$X$214)+SUMIF('Rozpis zápasů'!$G$3:$G$214,$C156,'Rozpis zápasů'!$Y$3:$Y$214)</f>
        <v>0</v>
      </c>
      <c r="M156" s="946">
        <f ca="1">SUMIF('Rozpis zápasů'!$G$3:$G$214,$C156,'Rozpis zápasů'!$X$3:$X$214)+SUMIF('Rozpis zápasů'!$F$3:$F$214,$C156,'Rozpis zápasů'!$Y$3:$Y$214)</f>
        <v>0</v>
      </c>
      <c r="N156" s="947">
        <f ca="1">SUMIF('Rozpis zápasů'!$F$3:$F$214,$C156,'Rozpis zápasů'!$Z$3:$Z$214)+SUMIF('Rozpis zápasů'!$G$3:$G$214,$C156,'Rozpis zápasů'!$AA$3:$AA$214)</f>
        <v>0</v>
      </c>
      <c r="O156" s="944">
        <f ca="1">SUMIF('Rozpis zápasů'!$G$3:$G$214,$C156,'Rozpis zápasů'!$Z$3:$Z$214)+SUMIF('Rozpis zápasů'!$F$3:$F$214,$C156,'Rozpis zápasů'!$AA$3:$AA$214)</f>
        <v>0</v>
      </c>
      <c r="P156" s="948" t="str">
        <f t="shared" ca="1" si="47"/>
        <v/>
      </c>
      <c r="Q156" s="948" t="str">
        <f t="shared" ca="1" si="48"/>
        <v/>
      </c>
      <c r="R156" s="949" t="str">
        <f t="shared" ca="1" si="49"/>
        <v/>
      </c>
      <c r="S156" s="950" t="str">
        <f t="shared" ca="1" si="60"/>
        <v>x</v>
      </c>
      <c r="T156" s="946" t="str">
        <f t="shared" ca="1" si="61"/>
        <v>x</v>
      </c>
      <c r="U156" s="944" t="str">
        <f t="shared" ca="1" si="62"/>
        <v>x</v>
      </c>
      <c r="V156" s="1545"/>
      <c r="W156" s="1546"/>
      <c r="X156" s="1547"/>
      <c r="Y156" s="1545"/>
      <c r="Z156" s="1546"/>
      <c r="AA156" s="1548"/>
      <c r="AB156" s="1549"/>
      <c r="AC156" s="1550"/>
      <c r="AD156" s="1550"/>
      <c r="AE156" s="1550"/>
      <c r="AF156" s="1550"/>
      <c r="AG156" s="1550"/>
      <c r="AH156" s="1550"/>
      <c r="AI156" s="1550"/>
      <c r="AJ156" s="1550"/>
      <c r="AK156" s="1550"/>
    </row>
    <row r="157" spans="1:37" x14ac:dyDescent="0.25">
      <c r="A157" s="414" t="str">
        <f ca="1">CONCATENATE(S157,"_",COUNTIF(S$4:S157,S157))</f>
        <v>x_82</v>
      </c>
      <c r="B157" s="414" t="str">
        <f ca="1">CONCATENATE(T157,"_",COUNTIF(T$4:T157,T157))</f>
        <v>x_82</v>
      </c>
      <c r="C157" s="940">
        <v>201</v>
      </c>
      <c r="D157" s="941"/>
      <c r="E157" s="942"/>
      <c r="F157" s="942"/>
      <c r="G157" s="942" t="str">
        <f t="shared" si="56"/>
        <v/>
      </c>
      <c r="H157" s="943" t="str">
        <f ca="1">IF((COUNTIFS('Rozpis zápasů'!$F$3:$F$214,$C157,'Rozpis zápasů'!$E$3:$E$214,"&lt;&gt;N")+COUNTIFS('Rozpis zápasů'!$G$3:$G$214,$C157,'Rozpis zápasů'!$E$3:$E$214,"&lt;&gt;N"))=0,"",COUNTIFS('Rozpis zápasů'!$F$3:$F$214,$C157,'Rozpis zápasů'!$E$3:$E$214,"&lt;&gt;N")+COUNTIFS('Rozpis zápasů'!$G$3:$G$214,$C157,'Rozpis zápasů'!$E$3:$E$214,"&lt;&gt;N"))</f>
        <v/>
      </c>
      <c r="I157" s="943">
        <f ca="1">COUNTIF('Rozpis zápasů'!$F$163:$G$214,$C157)</f>
        <v>0</v>
      </c>
      <c r="J157" s="943" t="str">
        <f ca="1">IF((COUNTIFS('Rozpis zápasů'!$F$3:$F$214,$C157,'Rozpis zápasů'!$E$3:$E$214,"&lt;&gt;N")+COUNTIFS('Rozpis zápasů'!$G$3:$G$214,$C157,'Rozpis zápasů'!$E$3:$E$214,"&lt;&gt;N"))=0,"",SUMIF('Rozpis zápasů'!$F$3:$F$214,$C157,'Rozpis zápasů'!$L$3:$L$219)+SUMIF('Rozpis zápasů'!$G$3:$G$214,$C157,'Rozpis zápasů'!$M$3:$M$219))</f>
        <v/>
      </c>
      <c r="K157" s="944" t="str">
        <f ca="1">IF((COUNTIFS('Rozpis zápasů'!$F$3:$F$214,$C157,'Rozpis zápasů'!$E$3:$E$214,"&lt;&gt;N")+COUNTIFS('Rozpis zápasů'!$G$3:$G$214,$C157,'Rozpis zápasů'!$E$3:$E$214,"&lt;&gt;N"))=0,"",SUMIF('Rozpis zápasů'!$F$3:$F$214,$C157,'Rozpis zápasů'!$M$3:$M$219)+SUMIF('Rozpis zápasů'!$G$3:$G$214,$C157,'Rozpis zápasů'!$L$3:$L$219))</f>
        <v/>
      </c>
      <c r="L157" s="945">
        <f ca="1">SUMIF('Rozpis zápasů'!$F$3:$F$214,$C157,'Rozpis zápasů'!$X$3:$X$214)+SUMIF('Rozpis zápasů'!$G$3:$G$214,$C157,'Rozpis zápasů'!$Y$3:$Y$214)</f>
        <v>0</v>
      </c>
      <c r="M157" s="946">
        <f ca="1">SUMIF('Rozpis zápasů'!$G$3:$G$214,$C157,'Rozpis zápasů'!$X$3:$X$214)+SUMIF('Rozpis zápasů'!$F$3:$F$214,$C157,'Rozpis zápasů'!$Y$3:$Y$214)</f>
        <v>0</v>
      </c>
      <c r="N157" s="947">
        <f ca="1">SUMIF('Rozpis zápasů'!$F$3:$F$214,$C157,'Rozpis zápasů'!$Z$3:$Z$214)+SUMIF('Rozpis zápasů'!$G$3:$G$214,$C157,'Rozpis zápasů'!$AA$3:$AA$214)</f>
        <v>0</v>
      </c>
      <c r="O157" s="944">
        <f ca="1">SUMIF('Rozpis zápasů'!$G$3:$G$214,$C157,'Rozpis zápasů'!$Z$3:$Z$214)+SUMIF('Rozpis zápasů'!$F$3:$F$214,$C157,'Rozpis zápasů'!$AA$3:$AA$214)</f>
        <v>0</v>
      </c>
      <c r="P157" s="948" t="str">
        <f t="shared" ca="1" si="31"/>
        <v/>
      </c>
      <c r="Q157" s="948" t="str">
        <f t="shared" ca="1" si="32"/>
        <v/>
      </c>
      <c r="R157" s="949" t="str">
        <f t="shared" ca="1" si="33"/>
        <v/>
      </c>
      <c r="S157" s="950" t="str">
        <f t="shared" ca="1" si="50"/>
        <v>x</v>
      </c>
      <c r="T157" s="946" t="str">
        <f t="shared" ca="1" si="51"/>
        <v>x</v>
      </c>
      <c r="U157" s="944" t="str">
        <f t="shared" ca="1" si="52"/>
        <v>x</v>
      </c>
      <c r="V157" s="1545"/>
      <c r="W157" s="1546"/>
      <c r="X157" s="1547"/>
      <c r="Y157" s="1545"/>
      <c r="Z157" s="1546"/>
      <c r="AA157" s="1548"/>
      <c r="AB157" s="1549"/>
      <c r="AC157" s="1550"/>
      <c r="AD157" s="1550"/>
      <c r="AE157" s="1550"/>
      <c r="AF157" s="1550"/>
      <c r="AG157" s="1550"/>
      <c r="AH157" s="1550"/>
      <c r="AI157" s="1550"/>
      <c r="AJ157" s="1550"/>
      <c r="AK157" s="1550"/>
    </row>
    <row r="158" spans="1:37" x14ac:dyDescent="0.25">
      <c r="A158" s="414" t="str">
        <f ca="1">CONCATENATE(S158,"_",COUNTIF(S$4:S158,S158))</f>
        <v>x_83</v>
      </c>
      <c r="B158" s="414" t="str">
        <f ca="1">CONCATENATE(T158,"_",COUNTIF(T$4:T158,T158))</f>
        <v>x_83</v>
      </c>
      <c r="C158" s="940">
        <v>202</v>
      </c>
      <c r="D158" s="941"/>
      <c r="E158" s="942"/>
      <c r="F158" s="942"/>
      <c r="G158" s="942" t="str">
        <f t="shared" si="56"/>
        <v/>
      </c>
      <c r="H158" s="943" t="str">
        <f ca="1">IF((COUNTIFS('Rozpis zápasů'!$F$3:$F$214,$C158,'Rozpis zápasů'!$E$3:$E$214,"&lt;&gt;N")+COUNTIFS('Rozpis zápasů'!$G$3:$G$214,$C158,'Rozpis zápasů'!$E$3:$E$214,"&lt;&gt;N"))=0,"",COUNTIFS('Rozpis zápasů'!$F$3:$F$214,$C158,'Rozpis zápasů'!$E$3:$E$214,"&lt;&gt;N")+COUNTIFS('Rozpis zápasů'!$G$3:$G$214,$C158,'Rozpis zápasů'!$E$3:$E$214,"&lt;&gt;N"))</f>
        <v/>
      </c>
      <c r="I158" s="943">
        <f ca="1">COUNTIF('Rozpis zápasů'!$F$163:$G$214,$C158)</f>
        <v>0</v>
      </c>
      <c r="J158" s="943" t="str">
        <f ca="1">IF((COUNTIFS('Rozpis zápasů'!$F$3:$F$214,$C158,'Rozpis zápasů'!$E$3:$E$214,"&lt;&gt;N")+COUNTIFS('Rozpis zápasů'!$G$3:$G$214,$C158,'Rozpis zápasů'!$E$3:$E$214,"&lt;&gt;N"))=0,"",SUMIF('Rozpis zápasů'!$F$3:$F$214,$C158,'Rozpis zápasů'!$L$3:$L$219)+SUMIF('Rozpis zápasů'!$G$3:$G$214,$C158,'Rozpis zápasů'!$M$3:$M$219))</f>
        <v/>
      </c>
      <c r="K158" s="944" t="str">
        <f ca="1">IF((COUNTIFS('Rozpis zápasů'!$F$3:$F$214,$C158,'Rozpis zápasů'!$E$3:$E$214,"&lt;&gt;N")+COUNTIFS('Rozpis zápasů'!$G$3:$G$214,$C158,'Rozpis zápasů'!$E$3:$E$214,"&lt;&gt;N"))=0,"",SUMIF('Rozpis zápasů'!$F$3:$F$214,$C158,'Rozpis zápasů'!$M$3:$M$219)+SUMIF('Rozpis zápasů'!$G$3:$G$214,$C158,'Rozpis zápasů'!$L$3:$L$219))</f>
        <v/>
      </c>
      <c r="L158" s="945">
        <f ca="1">SUMIF('Rozpis zápasů'!$F$3:$F$214,$C158,'Rozpis zápasů'!$X$3:$X$214)+SUMIF('Rozpis zápasů'!$G$3:$G$214,$C158,'Rozpis zápasů'!$Y$3:$Y$214)</f>
        <v>0</v>
      </c>
      <c r="M158" s="946">
        <f ca="1">SUMIF('Rozpis zápasů'!$G$3:$G$214,$C158,'Rozpis zápasů'!$X$3:$X$214)+SUMIF('Rozpis zápasů'!$F$3:$F$214,$C158,'Rozpis zápasů'!$Y$3:$Y$214)</f>
        <v>0</v>
      </c>
      <c r="N158" s="947">
        <f ca="1">SUMIF('Rozpis zápasů'!$F$3:$F$214,$C158,'Rozpis zápasů'!$Z$3:$Z$214)+SUMIF('Rozpis zápasů'!$G$3:$G$214,$C158,'Rozpis zápasů'!$AA$3:$AA$214)</f>
        <v>0</v>
      </c>
      <c r="O158" s="944">
        <f ca="1">SUMIF('Rozpis zápasů'!$G$3:$G$214,$C158,'Rozpis zápasů'!$Z$3:$Z$214)+SUMIF('Rozpis zápasů'!$F$3:$F$214,$C158,'Rozpis zápasů'!$AA$3:$AA$214)</f>
        <v>0</v>
      </c>
      <c r="P158" s="948" t="str">
        <f t="shared" ca="1" si="31"/>
        <v/>
      </c>
      <c r="Q158" s="948" t="str">
        <f t="shared" ca="1" si="32"/>
        <v/>
      </c>
      <c r="R158" s="949" t="str">
        <f t="shared" ca="1" si="33"/>
        <v/>
      </c>
      <c r="S158" s="950" t="str">
        <f t="shared" ca="1" si="50"/>
        <v>x</v>
      </c>
      <c r="T158" s="946" t="str">
        <f t="shared" ca="1" si="51"/>
        <v>x</v>
      </c>
      <c r="U158" s="944" t="str">
        <f t="shared" ca="1" si="52"/>
        <v>x</v>
      </c>
      <c r="V158" s="1545"/>
      <c r="W158" s="1546"/>
      <c r="X158" s="1547"/>
      <c r="Y158" s="1545"/>
      <c r="Z158" s="1546"/>
      <c r="AA158" s="1548"/>
      <c r="AB158" s="1549"/>
      <c r="AC158" s="1550"/>
      <c r="AD158" s="1550"/>
      <c r="AE158" s="1550"/>
      <c r="AF158" s="1550"/>
      <c r="AG158" s="1550"/>
      <c r="AH158" s="1550"/>
      <c r="AI158" s="1550"/>
      <c r="AJ158" s="1550"/>
      <c r="AK158" s="1550"/>
    </row>
    <row r="159" spans="1:37" x14ac:dyDescent="0.25">
      <c r="A159" s="414" t="str">
        <f ca="1">CONCATENATE(S159,"_",COUNTIF(S$4:S159,S159))</f>
        <v>x_84</v>
      </c>
      <c r="B159" s="414" t="str">
        <f ca="1">CONCATENATE(T159,"_",COUNTIF(T$4:T159,T159))</f>
        <v>x_84</v>
      </c>
      <c r="C159" s="940">
        <v>203</v>
      </c>
      <c r="D159" s="941"/>
      <c r="E159" s="942"/>
      <c r="F159" s="942"/>
      <c r="G159" s="942" t="str">
        <f t="shared" si="56"/>
        <v/>
      </c>
      <c r="H159" s="943" t="str">
        <f ca="1">IF((COUNTIFS('Rozpis zápasů'!$F$3:$F$214,$C159,'Rozpis zápasů'!$E$3:$E$214,"&lt;&gt;N")+COUNTIFS('Rozpis zápasů'!$G$3:$G$214,$C159,'Rozpis zápasů'!$E$3:$E$214,"&lt;&gt;N"))=0,"",COUNTIFS('Rozpis zápasů'!$F$3:$F$214,$C159,'Rozpis zápasů'!$E$3:$E$214,"&lt;&gt;N")+COUNTIFS('Rozpis zápasů'!$G$3:$G$214,$C159,'Rozpis zápasů'!$E$3:$E$214,"&lt;&gt;N"))</f>
        <v/>
      </c>
      <c r="I159" s="943">
        <f ca="1">COUNTIF('Rozpis zápasů'!$F$163:$G$214,$C159)</f>
        <v>0</v>
      </c>
      <c r="J159" s="943" t="str">
        <f ca="1">IF((COUNTIFS('Rozpis zápasů'!$F$3:$F$214,$C159,'Rozpis zápasů'!$E$3:$E$214,"&lt;&gt;N")+COUNTIFS('Rozpis zápasů'!$G$3:$G$214,$C159,'Rozpis zápasů'!$E$3:$E$214,"&lt;&gt;N"))=0,"",SUMIF('Rozpis zápasů'!$F$3:$F$214,$C159,'Rozpis zápasů'!$L$3:$L$219)+SUMIF('Rozpis zápasů'!$G$3:$G$214,$C159,'Rozpis zápasů'!$M$3:$M$219))</f>
        <v/>
      </c>
      <c r="K159" s="944" t="str">
        <f ca="1">IF((COUNTIFS('Rozpis zápasů'!$F$3:$F$214,$C159,'Rozpis zápasů'!$E$3:$E$214,"&lt;&gt;N")+COUNTIFS('Rozpis zápasů'!$G$3:$G$214,$C159,'Rozpis zápasů'!$E$3:$E$214,"&lt;&gt;N"))=0,"",SUMIF('Rozpis zápasů'!$F$3:$F$214,$C159,'Rozpis zápasů'!$M$3:$M$219)+SUMIF('Rozpis zápasů'!$G$3:$G$214,$C159,'Rozpis zápasů'!$L$3:$L$219))</f>
        <v/>
      </c>
      <c r="L159" s="945">
        <f ca="1">SUMIF('Rozpis zápasů'!$F$3:$F$214,$C159,'Rozpis zápasů'!$X$3:$X$214)+SUMIF('Rozpis zápasů'!$G$3:$G$214,$C159,'Rozpis zápasů'!$Y$3:$Y$214)</f>
        <v>0</v>
      </c>
      <c r="M159" s="946">
        <f ca="1">SUMIF('Rozpis zápasů'!$G$3:$G$214,$C159,'Rozpis zápasů'!$X$3:$X$214)+SUMIF('Rozpis zápasů'!$F$3:$F$214,$C159,'Rozpis zápasů'!$Y$3:$Y$214)</f>
        <v>0</v>
      </c>
      <c r="N159" s="947">
        <f ca="1">SUMIF('Rozpis zápasů'!$F$3:$F$214,$C159,'Rozpis zápasů'!$Z$3:$Z$214)+SUMIF('Rozpis zápasů'!$G$3:$G$214,$C159,'Rozpis zápasů'!$AA$3:$AA$214)</f>
        <v>0</v>
      </c>
      <c r="O159" s="944">
        <f ca="1">SUMIF('Rozpis zápasů'!$G$3:$G$214,$C159,'Rozpis zápasů'!$Z$3:$Z$214)+SUMIF('Rozpis zápasů'!$F$3:$F$214,$C159,'Rozpis zápasů'!$AA$3:$AA$214)</f>
        <v>0</v>
      </c>
      <c r="P159" s="948" t="str">
        <f t="shared" ca="1" si="31"/>
        <v/>
      </c>
      <c r="Q159" s="948" t="str">
        <f t="shared" ca="1" si="32"/>
        <v/>
      </c>
      <c r="R159" s="949" t="str">
        <f t="shared" ca="1" si="33"/>
        <v/>
      </c>
      <c r="S159" s="950" t="str">
        <f t="shared" ca="1" si="50"/>
        <v>x</v>
      </c>
      <c r="T159" s="946" t="str">
        <f t="shared" ca="1" si="51"/>
        <v>x</v>
      </c>
      <c r="U159" s="944" t="str">
        <f t="shared" ca="1" si="52"/>
        <v>x</v>
      </c>
      <c r="V159" s="1545"/>
      <c r="W159" s="1546"/>
      <c r="X159" s="1547"/>
      <c r="Y159" s="1545"/>
      <c r="Z159" s="1546"/>
      <c r="AA159" s="1548"/>
      <c r="AB159" s="1549"/>
      <c r="AC159" s="1550"/>
      <c r="AD159" s="1550"/>
      <c r="AE159" s="1550"/>
      <c r="AF159" s="1550"/>
      <c r="AG159" s="1550"/>
      <c r="AH159" s="1550"/>
      <c r="AI159" s="1550"/>
      <c r="AJ159" s="1550"/>
      <c r="AK159" s="1550"/>
    </row>
    <row r="160" spans="1:37" x14ac:dyDescent="0.25">
      <c r="A160" s="414" t="str">
        <f ca="1">CONCATENATE(S160,"_",COUNTIF(S$4:S160,S160))</f>
        <v>x_85</v>
      </c>
      <c r="B160" s="414" t="str">
        <f ca="1">CONCATENATE(T160,"_",COUNTIF(T$4:T160,T160))</f>
        <v>x_85</v>
      </c>
      <c r="C160" s="940">
        <v>204</v>
      </c>
      <c r="D160" s="941"/>
      <c r="E160" s="942"/>
      <c r="F160" s="942"/>
      <c r="G160" s="942" t="str">
        <f t="shared" si="56"/>
        <v/>
      </c>
      <c r="H160" s="943" t="str">
        <f ca="1">IF((COUNTIFS('Rozpis zápasů'!$F$3:$F$214,$C160,'Rozpis zápasů'!$E$3:$E$214,"&lt;&gt;N")+COUNTIFS('Rozpis zápasů'!$G$3:$G$214,$C160,'Rozpis zápasů'!$E$3:$E$214,"&lt;&gt;N"))=0,"",COUNTIFS('Rozpis zápasů'!$F$3:$F$214,$C160,'Rozpis zápasů'!$E$3:$E$214,"&lt;&gt;N")+COUNTIFS('Rozpis zápasů'!$G$3:$G$214,$C160,'Rozpis zápasů'!$E$3:$E$214,"&lt;&gt;N"))</f>
        <v/>
      </c>
      <c r="I160" s="943">
        <f ca="1">COUNTIF('Rozpis zápasů'!$F$163:$G$214,$C160)</f>
        <v>0</v>
      </c>
      <c r="J160" s="943" t="str">
        <f ca="1">IF((COUNTIFS('Rozpis zápasů'!$F$3:$F$214,$C160,'Rozpis zápasů'!$E$3:$E$214,"&lt;&gt;N")+COUNTIFS('Rozpis zápasů'!$G$3:$G$214,$C160,'Rozpis zápasů'!$E$3:$E$214,"&lt;&gt;N"))=0,"",SUMIF('Rozpis zápasů'!$F$3:$F$214,$C160,'Rozpis zápasů'!$L$3:$L$219)+SUMIF('Rozpis zápasů'!$G$3:$G$214,$C160,'Rozpis zápasů'!$M$3:$M$219))</f>
        <v/>
      </c>
      <c r="K160" s="944" t="str">
        <f ca="1">IF((COUNTIFS('Rozpis zápasů'!$F$3:$F$214,$C160,'Rozpis zápasů'!$E$3:$E$214,"&lt;&gt;N")+COUNTIFS('Rozpis zápasů'!$G$3:$G$214,$C160,'Rozpis zápasů'!$E$3:$E$214,"&lt;&gt;N"))=0,"",SUMIF('Rozpis zápasů'!$F$3:$F$214,$C160,'Rozpis zápasů'!$M$3:$M$219)+SUMIF('Rozpis zápasů'!$G$3:$G$214,$C160,'Rozpis zápasů'!$L$3:$L$219))</f>
        <v/>
      </c>
      <c r="L160" s="945">
        <f ca="1">SUMIF('Rozpis zápasů'!$F$3:$F$214,$C160,'Rozpis zápasů'!$X$3:$X$214)+SUMIF('Rozpis zápasů'!$G$3:$G$214,$C160,'Rozpis zápasů'!$Y$3:$Y$214)</f>
        <v>0</v>
      </c>
      <c r="M160" s="946">
        <f ca="1">SUMIF('Rozpis zápasů'!$G$3:$G$214,$C160,'Rozpis zápasů'!$X$3:$X$214)+SUMIF('Rozpis zápasů'!$F$3:$F$214,$C160,'Rozpis zápasů'!$Y$3:$Y$214)</f>
        <v>0</v>
      </c>
      <c r="N160" s="947">
        <f ca="1">SUMIF('Rozpis zápasů'!$F$3:$F$214,$C160,'Rozpis zápasů'!$Z$3:$Z$214)+SUMIF('Rozpis zápasů'!$G$3:$G$214,$C160,'Rozpis zápasů'!$AA$3:$AA$214)</f>
        <v>0</v>
      </c>
      <c r="O160" s="944">
        <f ca="1">SUMIF('Rozpis zápasů'!$G$3:$G$214,$C160,'Rozpis zápasů'!$Z$3:$Z$214)+SUMIF('Rozpis zápasů'!$F$3:$F$214,$C160,'Rozpis zápasů'!$AA$3:$AA$214)</f>
        <v>0</v>
      </c>
      <c r="P160" s="948" t="str">
        <f t="shared" ca="1" si="31"/>
        <v/>
      </c>
      <c r="Q160" s="948" t="str">
        <f t="shared" ca="1" si="32"/>
        <v/>
      </c>
      <c r="R160" s="949" t="str">
        <f t="shared" ca="1" si="33"/>
        <v/>
      </c>
      <c r="S160" s="950" t="str">
        <f t="shared" ca="1" si="50"/>
        <v>x</v>
      </c>
      <c r="T160" s="946" t="str">
        <f t="shared" ca="1" si="51"/>
        <v>x</v>
      </c>
      <c r="U160" s="944" t="str">
        <f t="shared" ca="1" si="52"/>
        <v>x</v>
      </c>
      <c r="V160" s="1545"/>
      <c r="W160" s="1546"/>
      <c r="X160" s="1547"/>
      <c r="Y160" s="1545"/>
      <c r="Z160" s="1546"/>
      <c r="AA160" s="1548"/>
      <c r="AB160" s="1549"/>
      <c r="AC160" s="1550"/>
      <c r="AD160" s="1550"/>
      <c r="AE160" s="1550"/>
      <c r="AF160" s="1550"/>
      <c r="AG160" s="1550"/>
      <c r="AH160" s="1550"/>
      <c r="AI160" s="1550"/>
      <c r="AJ160" s="1550"/>
      <c r="AK160" s="1550"/>
    </row>
    <row r="161" spans="1:37" x14ac:dyDescent="0.25">
      <c r="A161" s="414" t="str">
        <f ca="1">CONCATENATE(S161,"_",COUNTIF(S$4:S161,S161))</f>
        <v>x_86</v>
      </c>
      <c r="B161" s="414" t="str">
        <f ca="1">CONCATENATE(T161,"_",COUNTIF(T$4:T161,T161))</f>
        <v>x_86</v>
      </c>
      <c r="C161" s="940">
        <v>205</v>
      </c>
      <c r="D161" s="941"/>
      <c r="E161" s="942"/>
      <c r="F161" s="942"/>
      <c r="G161" s="942" t="str">
        <f t="shared" si="56"/>
        <v/>
      </c>
      <c r="H161" s="943" t="str">
        <f ca="1">IF((COUNTIFS('Rozpis zápasů'!$F$3:$F$214,$C161,'Rozpis zápasů'!$E$3:$E$214,"&lt;&gt;N")+COUNTIFS('Rozpis zápasů'!$G$3:$G$214,$C161,'Rozpis zápasů'!$E$3:$E$214,"&lt;&gt;N"))=0,"",COUNTIFS('Rozpis zápasů'!$F$3:$F$214,$C161,'Rozpis zápasů'!$E$3:$E$214,"&lt;&gt;N")+COUNTIFS('Rozpis zápasů'!$G$3:$G$214,$C161,'Rozpis zápasů'!$E$3:$E$214,"&lt;&gt;N"))</f>
        <v/>
      </c>
      <c r="I161" s="943">
        <f ca="1">COUNTIF('Rozpis zápasů'!$F$163:$G$214,$C161)</f>
        <v>0</v>
      </c>
      <c r="J161" s="943" t="str">
        <f ca="1">IF((COUNTIFS('Rozpis zápasů'!$F$3:$F$214,$C161,'Rozpis zápasů'!$E$3:$E$214,"&lt;&gt;N")+COUNTIFS('Rozpis zápasů'!$G$3:$G$214,$C161,'Rozpis zápasů'!$E$3:$E$214,"&lt;&gt;N"))=0,"",SUMIF('Rozpis zápasů'!$F$3:$F$214,$C161,'Rozpis zápasů'!$L$3:$L$219)+SUMIF('Rozpis zápasů'!$G$3:$G$214,$C161,'Rozpis zápasů'!$M$3:$M$219))</f>
        <v/>
      </c>
      <c r="K161" s="944" t="str">
        <f ca="1">IF((COUNTIFS('Rozpis zápasů'!$F$3:$F$214,$C161,'Rozpis zápasů'!$E$3:$E$214,"&lt;&gt;N")+COUNTIFS('Rozpis zápasů'!$G$3:$G$214,$C161,'Rozpis zápasů'!$E$3:$E$214,"&lt;&gt;N"))=0,"",SUMIF('Rozpis zápasů'!$F$3:$F$214,$C161,'Rozpis zápasů'!$M$3:$M$219)+SUMIF('Rozpis zápasů'!$G$3:$G$214,$C161,'Rozpis zápasů'!$L$3:$L$219))</f>
        <v/>
      </c>
      <c r="L161" s="945">
        <f ca="1">SUMIF('Rozpis zápasů'!$F$3:$F$214,$C161,'Rozpis zápasů'!$X$3:$X$214)+SUMIF('Rozpis zápasů'!$G$3:$G$214,$C161,'Rozpis zápasů'!$Y$3:$Y$214)</f>
        <v>0</v>
      </c>
      <c r="M161" s="946">
        <f ca="1">SUMIF('Rozpis zápasů'!$G$3:$G$214,$C161,'Rozpis zápasů'!$X$3:$X$214)+SUMIF('Rozpis zápasů'!$F$3:$F$214,$C161,'Rozpis zápasů'!$Y$3:$Y$214)</f>
        <v>0</v>
      </c>
      <c r="N161" s="947">
        <f ca="1">SUMIF('Rozpis zápasů'!$F$3:$F$214,$C161,'Rozpis zápasů'!$Z$3:$Z$214)+SUMIF('Rozpis zápasů'!$G$3:$G$214,$C161,'Rozpis zápasů'!$AA$3:$AA$214)</f>
        <v>0</v>
      </c>
      <c r="O161" s="944">
        <f ca="1">SUMIF('Rozpis zápasů'!$G$3:$G$214,$C161,'Rozpis zápasů'!$Z$3:$Z$214)+SUMIF('Rozpis zápasů'!$F$3:$F$214,$C161,'Rozpis zápasů'!$AA$3:$AA$214)</f>
        <v>0</v>
      </c>
      <c r="P161" s="948" t="str">
        <f t="shared" ca="1" si="31"/>
        <v/>
      </c>
      <c r="Q161" s="948" t="str">
        <f t="shared" ca="1" si="32"/>
        <v/>
      </c>
      <c r="R161" s="949" t="str">
        <f t="shared" ca="1" si="33"/>
        <v/>
      </c>
      <c r="S161" s="950" t="str">
        <f t="shared" ca="1" si="50"/>
        <v>x</v>
      </c>
      <c r="T161" s="946" t="str">
        <f t="shared" ca="1" si="51"/>
        <v>x</v>
      </c>
      <c r="U161" s="944" t="str">
        <f t="shared" ca="1" si="52"/>
        <v>x</v>
      </c>
      <c r="V161" s="1545"/>
      <c r="W161" s="1546"/>
      <c r="X161" s="1547"/>
      <c r="Y161" s="1545"/>
      <c r="Z161" s="1546"/>
      <c r="AA161" s="1548"/>
      <c r="AB161" s="1549"/>
      <c r="AC161" s="1550"/>
      <c r="AD161" s="1550"/>
      <c r="AE161" s="1550"/>
      <c r="AF161" s="1550"/>
      <c r="AG161" s="1550"/>
      <c r="AH161" s="1550"/>
      <c r="AI161" s="1550"/>
      <c r="AJ161" s="1550"/>
      <c r="AK161" s="1550"/>
    </row>
    <row r="162" spans="1:37" x14ac:dyDescent="0.25">
      <c r="A162" s="414" t="str">
        <f ca="1">CONCATENATE(S162,"_",COUNTIF(S$4:S162,S162))</f>
        <v>x_87</v>
      </c>
      <c r="B162" s="414" t="str">
        <f ca="1">CONCATENATE(T162,"_",COUNTIF(T$4:T162,T162))</f>
        <v>x_87</v>
      </c>
      <c r="C162" s="940">
        <v>206</v>
      </c>
      <c r="D162" s="941"/>
      <c r="E162" s="942"/>
      <c r="F162" s="942"/>
      <c r="G162" s="942" t="str">
        <f t="shared" si="56"/>
        <v/>
      </c>
      <c r="H162" s="943" t="str">
        <f ca="1">IF((COUNTIFS('Rozpis zápasů'!$F$3:$F$214,$C162,'Rozpis zápasů'!$E$3:$E$214,"&lt;&gt;N")+COUNTIFS('Rozpis zápasů'!$G$3:$G$214,$C162,'Rozpis zápasů'!$E$3:$E$214,"&lt;&gt;N"))=0,"",COUNTIFS('Rozpis zápasů'!$F$3:$F$214,$C162,'Rozpis zápasů'!$E$3:$E$214,"&lt;&gt;N")+COUNTIFS('Rozpis zápasů'!$G$3:$G$214,$C162,'Rozpis zápasů'!$E$3:$E$214,"&lt;&gt;N"))</f>
        <v/>
      </c>
      <c r="I162" s="943">
        <f ca="1">COUNTIF('Rozpis zápasů'!$F$163:$G$214,$C162)</f>
        <v>0</v>
      </c>
      <c r="J162" s="943" t="str">
        <f ca="1">IF((COUNTIFS('Rozpis zápasů'!$F$3:$F$214,$C162,'Rozpis zápasů'!$E$3:$E$214,"&lt;&gt;N")+COUNTIFS('Rozpis zápasů'!$G$3:$G$214,$C162,'Rozpis zápasů'!$E$3:$E$214,"&lt;&gt;N"))=0,"",SUMIF('Rozpis zápasů'!$F$3:$F$214,$C162,'Rozpis zápasů'!$L$3:$L$219)+SUMIF('Rozpis zápasů'!$G$3:$G$214,$C162,'Rozpis zápasů'!$M$3:$M$219))</f>
        <v/>
      </c>
      <c r="K162" s="944" t="str">
        <f ca="1">IF((COUNTIFS('Rozpis zápasů'!$F$3:$F$214,$C162,'Rozpis zápasů'!$E$3:$E$214,"&lt;&gt;N")+COUNTIFS('Rozpis zápasů'!$G$3:$G$214,$C162,'Rozpis zápasů'!$E$3:$E$214,"&lt;&gt;N"))=0,"",SUMIF('Rozpis zápasů'!$F$3:$F$214,$C162,'Rozpis zápasů'!$M$3:$M$219)+SUMIF('Rozpis zápasů'!$G$3:$G$214,$C162,'Rozpis zápasů'!$L$3:$L$219))</f>
        <v/>
      </c>
      <c r="L162" s="945">
        <f ca="1">SUMIF('Rozpis zápasů'!$F$3:$F$214,$C162,'Rozpis zápasů'!$X$3:$X$214)+SUMIF('Rozpis zápasů'!$G$3:$G$214,$C162,'Rozpis zápasů'!$Y$3:$Y$214)</f>
        <v>0</v>
      </c>
      <c r="M162" s="946">
        <f ca="1">SUMIF('Rozpis zápasů'!$G$3:$G$214,$C162,'Rozpis zápasů'!$X$3:$X$214)+SUMIF('Rozpis zápasů'!$F$3:$F$214,$C162,'Rozpis zápasů'!$Y$3:$Y$214)</f>
        <v>0</v>
      </c>
      <c r="N162" s="947">
        <f ca="1">SUMIF('Rozpis zápasů'!$F$3:$F$214,$C162,'Rozpis zápasů'!$Z$3:$Z$214)+SUMIF('Rozpis zápasů'!$G$3:$G$214,$C162,'Rozpis zápasů'!$AA$3:$AA$214)</f>
        <v>0</v>
      </c>
      <c r="O162" s="944">
        <f ca="1">SUMIF('Rozpis zápasů'!$G$3:$G$214,$C162,'Rozpis zápasů'!$Z$3:$Z$214)+SUMIF('Rozpis zápasů'!$F$3:$F$214,$C162,'Rozpis zápasů'!$AA$3:$AA$214)</f>
        <v>0</v>
      </c>
      <c r="P162" s="948" t="str">
        <f t="shared" ref="P162" ca="1" si="63">IFERROR(L162/$N162,"")</f>
        <v/>
      </c>
      <c r="Q162" s="948" t="str">
        <f t="shared" ref="Q162" ca="1" si="64">IFERROR((O162-M162)/$O162,"")</f>
        <v/>
      </c>
      <c r="R162" s="949" t="str">
        <f t="shared" ref="R162" ca="1" si="65">IFERROR((L162+(O162-M162))/(N162+O162),"")</f>
        <v/>
      </c>
      <c r="S162" s="950" t="str">
        <f t="shared" ca="1" si="50"/>
        <v>x</v>
      </c>
      <c r="T162" s="946" t="str">
        <f t="shared" ca="1" si="51"/>
        <v>x</v>
      </c>
      <c r="U162" s="944" t="str">
        <f t="shared" ca="1" si="52"/>
        <v>x</v>
      </c>
      <c r="V162" s="1545"/>
      <c r="W162" s="1546"/>
      <c r="X162" s="1547"/>
      <c r="Y162" s="1545"/>
      <c r="Z162" s="1546"/>
      <c r="AA162" s="1548"/>
      <c r="AB162" s="1549"/>
      <c r="AC162" s="1550"/>
      <c r="AD162" s="1550"/>
      <c r="AE162" s="1550"/>
      <c r="AF162" s="1550"/>
      <c r="AG162" s="1550"/>
      <c r="AH162" s="1550"/>
      <c r="AI162" s="1550"/>
      <c r="AJ162" s="1550"/>
      <c r="AK162" s="1550"/>
    </row>
    <row r="163" spans="1:37" x14ac:dyDescent="0.25">
      <c r="A163" s="414" t="str">
        <f ca="1">CONCATENATE(S163,"_",COUNTIF(S$4:S163,S163))</f>
        <v>x_88</v>
      </c>
      <c r="B163" s="414" t="str">
        <f ca="1">CONCATENATE(T163,"_",COUNTIF(T$4:T163,T163))</f>
        <v>x_88</v>
      </c>
      <c r="C163" s="940">
        <v>207</v>
      </c>
      <c r="D163" s="941"/>
      <c r="E163" s="942"/>
      <c r="F163" s="942"/>
      <c r="G163" s="942" t="str">
        <f t="shared" si="56"/>
        <v/>
      </c>
      <c r="H163" s="943" t="str">
        <f ca="1">IF((COUNTIFS('Rozpis zápasů'!$F$3:$F$214,$C163,'Rozpis zápasů'!$E$3:$E$214,"&lt;&gt;N")+COUNTIFS('Rozpis zápasů'!$G$3:$G$214,$C163,'Rozpis zápasů'!$E$3:$E$214,"&lt;&gt;N"))=0,"",COUNTIFS('Rozpis zápasů'!$F$3:$F$214,$C163,'Rozpis zápasů'!$E$3:$E$214,"&lt;&gt;N")+COUNTIFS('Rozpis zápasů'!$G$3:$G$214,$C163,'Rozpis zápasů'!$E$3:$E$214,"&lt;&gt;N"))</f>
        <v/>
      </c>
      <c r="I163" s="943">
        <f ca="1">COUNTIF('Rozpis zápasů'!$F$163:$G$214,$C163)</f>
        <v>0</v>
      </c>
      <c r="J163" s="943" t="str">
        <f ca="1">IF((COUNTIFS('Rozpis zápasů'!$F$3:$F$214,$C163,'Rozpis zápasů'!$E$3:$E$214,"&lt;&gt;N")+COUNTIFS('Rozpis zápasů'!$G$3:$G$214,$C163,'Rozpis zápasů'!$E$3:$E$214,"&lt;&gt;N"))=0,"",SUMIF('Rozpis zápasů'!$F$3:$F$214,$C163,'Rozpis zápasů'!$L$3:$L$219)+SUMIF('Rozpis zápasů'!$G$3:$G$214,$C163,'Rozpis zápasů'!$M$3:$M$219))</f>
        <v/>
      </c>
      <c r="K163" s="944" t="str">
        <f ca="1">IF((COUNTIFS('Rozpis zápasů'!$F$3:$F$214,$C163,'Rozpis zápasů'!$E$3:$E$214,"&lt;&gt;N")+COUNTIFS('Rozpis zápasů'!$G$3:$G$214,$C163,'Rozpis zápasů'!$E$3:$E$214,"&lt;&gt;N"))=0,"",SUMIF('Rozpis zápasů'!$F$3:$F$214,$C163,'Rozpis zápasů'!$M$3:$M$219)+SUMIF('Rozpis zápasů'!$G$3:$G$214,$C163,'Rozpis zápasů'!$L$3:$L$219))</f>
        <v/>
      </c>
      <c r="L163" s="945">
        <f ca="1">SUMIF('Rozpis zápasů'!$F$3:$F$214,$C163,'Rozpis zápasů'!$X$3:$X$214)+SUMIF('Rozpis zápasů'!$G$3:$G$214,$C163,'Rozpis zápasů'!$Y$3:$Y$214)</f>
        <v>0</v>
      </c>
      <c r="M163" s="946">
        <f ca="1">SUMIF('Rozpis zápasů'!$G$3:$G$214,$C163,'Rozpis zápasů'!$X$3:$X$214)+SUMIF('Rozpis zápasů'!$F$3:$F$214,$C163,'Rozpis zápasů'!$Y$3:$Y$214)</f>
        <v>0</v>
      </c>
      <c r="N163" s="947">
        <f ca="1">SUMIF('Rozpis zápasů'!$F$3:$F$214,$C163,'Rozpis zápasů'!$Z$3:$Z$214)+SUMIF('Rozpis zápasů'!$G$3:$G$214,$C163,'Rozpis zápasů'!$AA$3:$AA$214)</f>
        <v>0</v>
      </c>
      <c r="O163" s="944">
        <f ca="1">SUMIF('Rozpis zápasů'!$G$3:$G$214,$C163,'Rozpis zápasů'!$Z$3:$Z$214)+SUMIF('Rozpis zápasů'!$F$3:$F$214,$C163,'Rozpis zápasů'!$AA$3:$AA$214)</f>
        <v>0</v>
      </c>
      <c r="P163" s="948" t="str">
        <f t="shared" ca="1" si="31"/>
        <v/>
      </c>
      <c r="Q163" s="948" t="str">
        <f t="shared" ca="1" si="32"/>
        <v/>
      </c>
      <c r="R163" s="949" t="str">
        <f t="shared" ca="1" si="33"/>
        <v/>
      </c>
      <c r="S163" s="950" t="str">
        <f t="shared" ca="1" si="50"/>
        <v>x</v>
      </c>
      <c r="T163" s="946" t="str">
        <f t="shared" ca="1" si="51"/>
        <v>x</v>
      </c>
      <c r="U163" s="944" t="str">
        <f t="shared" ca="1" si="52"/>
        <v>x</v>
      </c>
      <c r="V163" s="1545"/>
      <c r="W163" s="1546"/>
      <c r="X163" s="1547"/>
      <c r="Y163" s="1545"/>
      <c r="Z163" s="1546"/>
      <c r="AA163" s="1548"/>
      <c r="AB163" s="1549"/>
      <c r="AC163" s="1550"/>
      <c r="AD163" s="1550"/>
      <c r="AE163" s="1550"/>
      <c r="AF163" s="1550"/>
      <c r="AG163" s="1550"/>
      <c r="AH163" s="1550"/>
      <c r="AI163" s="1550"/>
      <c r="AJ163" s="1550"/>
      <c r="AK163" s="1550"/>
    </row>
    <row r="164" spans="1:37" x14ac:dyDescent="0.25">
      <c r="A164" s="414" t="str">
        <f ca="1">CONCATENATE(S164,"_",COUNTIF(S$4:S164,S164))</f>
        <v>x_89</v>
      </c>
      <c r="B164" s="414" t="str">
        <f ca="1">CONCATENATE(T164,"_",COUNTIF(T$4:T164,T164))</f>
        <v>x_89</v>
      </c>
      <c r="C164" s="940">
        <v>208</v>
      </c>
      <c r="D164" s="941"/>
      <c r="E164" s="942"/>
      <c r="F164" s="942"/>
      <c r="G164" s="942" t="str">
        <f t="shared" si="56"/>
        <v/>
      </c>
      <c r="H164" s="943" t="str">
        <f ca="1">IF((COUNTIFS('Rozpis zápasů'!$F$3:$F$214,$C164,'Rozpis zápasů'!$E$3:$E$214,"&lt;&gt;N")+COUNTIFS('Rozpis zápasů'!$G$3:$G$214,$C164,'Rozpis zápasů'!$E$3:$E$214,"&lt;&gt;N"))=0,"",COUNTIFS('Rozpis zápasů'!$F$3:$F$214,$C164,'Rozpis zápasů'!$E$3:$E$214,"&lt;&gt;N")+COUNTIFS('Rozpis zápasů'!$G$3:$G$214,$C164,'Rozpis zápasů'!$E$3:$E$214,"&lt;&gt;N"))</f>
        <v/>
      </c>
      <c r="I164" s="943">
        <f ca="1">COUNTIF('Rozpis zápasů'!$F$163:$G$214,$C164)</f>
        <v>0</v>
      </c>
      <c r="J164" s="943" t="str">
        <f ca="1">IF((COUNTIFS('Rozpis zápasů'!$F$3:$F$214,$C164,'Rozpis zápasů'!$E$3:$E$214,"&lt;&gt;N")+COUNTIFS('Rozpis zápasů'!$G$3:$G$214,$C164,'Rozpis zápasů'!$E$3:$E$214,"&lt;&gt;N"))=0,"",SUMIF('Rozpis zápasů'!$F$3:$F$214,$C164,'Rozpis zápasů'!$L$3:$L$219)+SUMIF('Rozpis zápasů'!$G$3:$G$214,$C164,'Rozpis zápasů'!$M$3:$M$219))</f>
        <v/>
      </c>
      <c r="K164" s="944" t="str">
        <f ca="1">IF((COUNTIFS('Rozpis zápasů'!$F$3:$F$214,$C164,'Rozpis zápasů'!$E$3:$E$214,"&lt;&gt;N")+COUNTIFS('Rozpis zápasů'!$G$3:$G$214,$C164,'Rozpis zápasů'!$E$3:$E$214,"&lt;&gt;N"))=0,"",SUMIF('Rozpis zápasů'!$F$3:$F$214,$C164,'Rozpis zápasů'!$M$3:$M$219)+SUMIF('Rozpis zápasů'!$G$3:$G$214,$C164,'Rozpis zápasů'!$L$3:$L$219))</f>
        <v/>
      </c>
      <c r="L164" s="945">
        <f ca="1">SUMIF('Rozpis zápasů'!$F$3:$F$214,$C164,'Rozpis zápasů'!$X$3:$X$214)+SUMIF('Rozpis zápasů'!$G$3:$G$214,$C164,'Rozpis zápasů'!$Y$3:$Y$214)</f>
        <v>0</v>
      </c>
      <c r="M164" s="946">
        <f ca="1">SUMIF('Rozpis zápasů'!$G$3:$G$214,$C164,'Rozpis zápasů'!$X$3:$X$214)+SUMIF('Rozpis zápasů'!$F$3:$F$214,$C164,'Rozpis zápasů'!$Y$3:$Y$214)</f>
        <v>0</v>
      </c>
      <c r="N164" s="947">
        <f ca="1">SUMIF('Rozpis zápasů'!$F$3:$F$214,$C164,'Rozpis zápasů'!$Z$3:$Z$214)+SUMIF('Rozpis zápasů'!$G$3:$G$214,$C164,'Rozpis zápasů'!$AA$3:$AA$214)</f>
        <v>0</v>
      </c>
      <c r="O164" s="944">
        <f ca="1">SUMIF('Rozpis zápasů'!$G$3:$G$214,$C164,'Rozpis zápasů'!$Z$3:$Z$214)+SUMIF('Rozpis zápasů'!$F$3:$F$214,$C164,'Rozpis zápasů'!$AA$3:$AA$214)</f>
        <v>0</v>
      </c>
      <c r="P164" s="948" t="str">
        <f t="shared" ca="1" si="15"/>
        <v/>
      </c>
      <c r="Q164" s="948" t="str">
        <f t="shared" ca="1" si="16"/>
        <v/>
      </c>
      <c r="R164" s="949" t="str">
        <f t="shared" ca="1" si="17"/>
        <v/>
      </c>
      <c r="S164" s="950" t="str">
        <f t="shared" ca="1" si="50"/>
        <v>x</v>
      </c>
      <c r="T164" s="946" t="str">
        <f t="shared" ca="1" si="51"/>
        <v>x</v>
      </c>
      <c r="U164" s="944" t="str">
        <f t="shared" ca="1" si="52"/>
        <v>x</v>
      </c>
      <c r="V164" s="1545"/>
      <c r="W164" s="1546"/>
      <c r="X164" s="1547"/>
      <c r="Y164" s="1545"/>
      <c r="Z164" s="1546"/>
      <c r="AA164" s="1548"/>
      <c r="AB164" s="1549"/>
      <c r="AC164" s="1550"/>
      <c r="AD164" s="1550"/>
      <c r="AE164" s="1550"/>
      <c r="AF164" s="1550"/>
      <c r="AG164" s="1550"/>
      <c r="AH164" s="1550"/>
      <c r="AI164" s="1550"/>
      <c r="AJ164" s="1550"/>
      <c r="AK164" s="1550"/>
    </row>
  </sheetData>
  <sheetProtection sheet="1" formatCells="0" formatColumns="0" formatRows="0" insertColumns="0" insertRows="0" insertHyperlinks="0" deleteColumns="0" deleteRows="0" sort="0" pivotTables="0"/>
  <autoFilter ref="B4:AK164"/>
  <customSheetViews>
    <customSheetView guid="{FB621A27-659F-404F-9975-FABB12D78706}" filter="1" showAutoFilter="1">
      <selection activeCell="G2" sqref="G2"/>
      <pageMargins left="0.7" right="0.7" top="0.78740157499999996" bottom="0.78740157499999996" header="0.3" footer="0.3"/>
      <pageSetup paperSize="9" orientation="portrait" r:id="rId1"/>
      <autoFilter ref="A1:U65">
        <filterColumn colId="3">
          <filters>
            <filter val="Hněvkovský Jan"/>
            <filter val="Hněvkovský Ondřej"/>
            <filter val="Král David"/>
            <filter val="Král Jakub"/>
          </filters>
        </filterColumn>
      </autoFilter>
    </customSheetView>
  </customSheetViews>
  <conditionalFormatting sqref="J29:K33">
    <cfRule type="containsText" dxfId="1195" priority="239" stopIfTrue="1" operator="containsText" text="USK">
      <formula>NOT(ISERROR(SEARCH("USK",J29)))</formula>
    </cfRule>
  </conditionalFormatting>
  <conditionalFormatting sqref="J61:K65">
    <cfRule type="containsText" dxfId="1194" priority="238" stopIfTrue="1" operator="containsText" text="USK">
      <formula>NOT(ISERROR(SEARCH("USK",J61)))</formula>
    </cfRule>
  </conditionalFormatting>
  <conditionalFormatting sqref="H29:H33">
    <cfRule type="containsText" dxfId="1193" priority="197" stopIfTrue="1" operator="containsText" text="USK">
      <formula>NOT(ISERROR(SEARCH("USK",H29)))</formula>
    </cfRule>
  </conditionalFormatting>
  <conditionalFormatting sqref="H61:H65">
    <cfRule type="containsText" dxfId="1192" priority="196" stopIfTrue="1" operator="containsText" text="USK">
      <formula>NOT(ISERROR(SEARCH("USK",H61)))</formula>
    </cfRule>
  </conditionalFormatting>
  <conditionalFormatting sqref="I29:I33">
    <cfRule type="containsText" dxfId="1191" priority="195" stopIfTrue="1" operator="containsText" text="USK">
      <formula>NOT(ISERROR(SEARCH("USK",I29)))</formula>
    </cfRule>
  </conditionalFormatting>
  <conditionalFormatting sqref="I61:I65">
    <cfRule type="containsText" dxfId="1190" priority="194" stopIfTrue="1" operator="containsText" text="USK">
      <formula>NOT(ISERROR(SEARCH("USK",I61)))</formula>
    </cfRule>
  </conditionalFormatting>
  <conditionalFormatting sqref="G29:G33">
    <cfRule type="containsText" dxfId="1189" priority="193" stopIfTrue="1" operator="containsText" text="USK">
      <formula>NOT(ISERROR(SEARCH("USK",G29)))</formula>
    </cfRule>
  </conditionalFormatting>
  <conditionalFormatting sqref="G61:G65">
    <cfRule type="containsText" dxfId="1188" priority="192" stopIfTrue="1" operator="containsText" text="USK">
      <formula>NOT(ISERROR(SEARCH("USK",G61)))</formula>
    </cfRule>
  </conditionalFormatting>
  <conditionalFormatting sqref="J93:K97">
    <cfRule type="containsText" dxfId="1187" priority="154" stopIfTrue="1" operator="containsText" text="USK">
      <formula>NOT(ISERROR(SEARCH("USK",J93)))</formula>
    </cfRule>
  </conditionalFormatting>
  <conditionalFormatting sqref="H93:H97">
    <cfRule type="containsText" dxfId="1186" priority="152" stopIfTrue="1" operator="containsText" text="USK">
      <formula>NOT(ISERROR(SEARCH("USK",H93)))</formula>
    </cfRule>
  </conditionalFormatting>
  <conditionalFormatting sqref="I93:I97">
    <cfRule type="containsText" dxfId="1185" priority="150" stopIfTrue="1" operator="containsText" text="USK">
      <formula>NOT(ISERROR(SEARCH("USK",I93)))</formula>
    </cfRule>
  </conditionalFormatting>
  <conditionalFormatting sqref="G93:G97">
    <cfRule type="containsText" dxfId="1184" priority="148" stopIfTrue="1" operator="containsText" text="USK">
      <formula>NOT(ISERROR(SEARCH("USK",G93)))</formula>
    </cfRule>
  </conditionalFormatting>
  <conditionalFormatting sqref="J133:K137">
    <cfRule type="containsText" dxfId="1183" priority="63" stopIfTrue="1" operator="containsText" text="USK">
      <formula>NOT(ISERROR(SEARCH("USK",J133)))</formula>
    </cfRule>
  </conditionalFormatting>
  <conditionalFormatting sqref="H133:H137">
    <cfRule type="containsText" dxfId="1182" priority="62" stopIfTrue="1" operator="containsText" text="USK">
      <formula>NOT(ISERROR(SEARCH("USK",H133)))</formula>
    </cfRule>
  </conditionalFormatting>
  <conditionalFormatting sqref="I133:I137">
    <cfRule type="containsText" dxfId="1181" priority="61" stopIfTrue="1" operator="containsText" text="USK">
      <formula>NOT(ISERROR(SEARCH("USK",I133)))</formula>
    </cfRule>
  </conditionalFormatting>
  <conditionalFormatting sqref="G133:G137">
    <cfRule type="containsText" dxfId="1180" priority="60" stopIfTrue="1" operator="containsText" text="USK">
      <formula>NOT(ISERROR(SEARCH("USK",G133)))</formula>
    </cfRule>
  </conditionalFormatting>
  <conditionalFormatting sqref="F61:F65">
    <cfRule type="containsText" dxfId="1179" priority="17" stopIfTrue="1" operator="containsText" text="USK">
      <formula>NOT(ISERROR(SEARCH("USK",F61)))</formula>
    </cfRule>
  </conditionalFormatting>
  <conditionalFormatting sqref="E93:E97">
    <cfRule type="containsText" dxfId="1178" priority="16" stopIfTrue="1" operator="containsText" text="USK">
      <formula>NOT(ISERROR(SEARCH("USK",E93)))</formula>
    </cfRule>
  </conditionalFormatting>
  <conditionalFormatting sqref="D93:D97">
    <cfRule type="containsText" dxfId="1177" priority="15" stopIfTrue="1" operator="containsText" text="USK">
      <formula>NOT(ISERROR(SEARCH("USK",D93)))</formula>
    </cfRule>
  </conditionalFormatting>
  <conditionalFormatting sqref="F29:F33">
    <cfRule type="containsText" dxfId="1176" priority="20" stopIfTrue="1" operator="containsText" text="USK">
      <formula>NOT(ISERROR(SEARCH("USK",F29)))</formula>
    </cfRule>
  </conditionalFormatting>
  <conditionalFormatting sqref="E61:E65">
    <cfRule type="containsText" dxfId="1175" priority="19" stopIfTrue="1" operator="containsText" text="USK">
      <formula>NOT(ISERROR(SEARCH("USK",E61)))</formula>
    </cfRule>
  </conditionalFormatting>
  <conditionalFormatting sqref="D61:D65">
    <cfRule type="containsText" dxfId="1174" priority="18" stopIfTrue="1" operator="containsText" text="USK">
      <formula>NOT(ISERROR(SEARCH("USK",D61)))</formula>
    </cfRule>
  </conditionalFormatting>
  <conditionalFormatting sqref="F93:F97">
    <cfRule type="containsText" dxfId="1173" priority="14" stopIfTrue="1" operator="containsText" text="USK">
      <formula>NOT(ISERROR(SEARCH("USK",F93)))</formula>
    </cfRule>
  </conditionalFormatting>
  <conditionalFormatting sqref="E133:E137">
    <cfRule type="containsText" dxfId="1172" priority="13" stopIfTrue="1" operator="containsText" text="USK">
      <formula>NOT(ISERROR(SEARCH("USK",E133)))</formula>
    </cfRule>
  </conditionalFormatting>
  <conditionalFormatting sqref="D133:D137">
    <cfRule type="containsText" dxfId="1171" priority="12" stopIfTrue="1" operator="containsText" text="USK">
      <formula>NOT(ISERROR(SEARCH("USK",D133)))</formula>
    </cfRule>
  </conditionalFormatting>
  <conditionalFormatting sqref="F133:F137">
    <cfRule type="containsText" dxfId="1170" priority="11" stopIfTrue="1" operator="containsText" text="USK">
      <formula>NOT(ISERROR(SEARCH("USK",F133)))</formula>
    </cfRule>
  </conditionalFormatting>
  <conditionalFormatting sqref="E29:E33">
    <cfRule type="containsText" dxfId="1169" priority="22" stopIfTrue="1" operator="containsText" text="USK">
      <formula>NOT(ISERROR(SEARCH("USK",E29)))</formula>
    </cfRule>
  </conditionalFormatting>
  <conditionalFormatting sqref="D29:D33">
    <cfRule type="containsText" dxfId="1168" priority="21" stopIfTrue="1" operator="containsText" text="USK">
      <formula>NOT(ISERROR(SEARCH("USK",D29)))</formula>
    </cfRule>
  </conditionalFormatting>
  <conditionalFormatting sqref="E34">
    <cfRule type="containsText" dxfId="1167" priority="3" stopIfTrue="1" operator="containsText" text="USK">
      <formula>NOT(ISERROR(SEARCH("USK",E34)))</formula>
    </cfRule>
  </conditionalFormatting>
  <conditionalFormatting sqref="D34">
    <cfRule type="containsText" dxfId="1166" priority="2" stopIfTrue="1" operator="containsText" text="USK">
      <formula>NOT(ISERROR(SEARCH("USK",D34)))</formula>
    </cfRule>
  </conditionalFormatting>
  <conditionalFormatting sqref="F34">
    <cfRule type="containsText" dxfId="1165" priority="1" stopIfTrue="1" operator="containsText" text="USK">
      <formula>NOT(ISERROR(SEARCH("USK",F34)))</formula>
    </cfRule>
  </conditionalFormatting>
  <conditionalFormatting sqref="J34:K34">
    <cfRule type="containsText" dxfId="1164" priority="7" stopIfTrue="1" operator="containsText" text="USK">
      <formula>NOT(ISERROR(SEARCH("USK",J34)))</formula>
    </cfRule>
  </conditionalFormatting>
  <conditionalFormatting sqref="H34">
    <cfRule type="containsText" dxfId="1163" priority="6" stopIfTrue="1" operator="containsText" text="USK">
      <formula>NOT(ISERROR(SEARCH("USK",H34)))</formula>
    </cfRule>
  </conditionalFormatting>
  <conditionalFormatting sqref="I34">
    <cfRule type="containsText" dxfId="1162" priority="5" stopIfTrue="1" operator="containsText" text="USK">
      <formula>NOT(ISERROR(SEARCH("USK",I34)))</formula>
    </cfRule>
  </conditionalFormatting>
  <conditionalFormatting sqref="G34">
    <cfRule type="containsText" dxfId="1161" priority="4" stopIfTrue="1" operator="containsText" text="USK">
      <formula>NOT(ISERROR(SEARCH("USK",G34)))</formula>
    </cfRule>
  </conditionalFormatting>
  <pageMargins left="0.7" right="0.7" top="0.78740157499999996" bottom="0.78740157499999996" header="0.3" footer="0.3"/>
  <pageSetup paperSize="9" orientation="portrait"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00FF"/>
  </sheetPr>
  <dimension ref="A1:BL336"/>
  <sheetViews>
    <sheetView topLeftCell="D1" workbookViewId="0"/>
  </sheetViews>
  <sheetFormatPr defaultColWidth="8.85546875" defaultRowHeight="15" x14ac:dyDescent="0.25"/>
  <cols>
    <col min="1" max="1" width="3.140625" style="961" hidden="1" customWidth="1"/>
    <col min="2" max="2" width="5" style="961" hidden="1" customWidth="1"/>
    <col min="3" max="3" width="4.7109375" style="961" hidden="1" customWidth="1"/>
    <col min="4" max="4" width="7.85546875" customWidth="1"/>
    <col min="5" max="5" width="3.28515625" style="2" hidden="1" customWidth="1"/>
    <col min="6" max="7" width="3.7109375" style="2" hidden="1" customWidth="1"/>
    <col min="8" max="9" width="2.7109375" style="1" hidden="1" customWidth="1"/>
    <col min="10" max="15" width="2.7109375" style="2" hidden="1" customWidth="1"/>
    <col min="16" max="16" width="7.140625" customWidth="1"/>
    <col min="17" max="17" width="15.5703125" customWidth="1"/>
    <col min="18" max="18" width="5.140625" customWidth="1"/>
    <col min="19" max="20" width="19.42578125" style="737" customWidth="1"/>
    <col min="21" max="21" width="5.5703125" style="4" customWidth="1"/>
    <col min="22" max="22" width="3.85546875" style="3" customWidth="1"/>
    <col min="23" max="23" width="4.140625" style="94" hidden="1" customWidth="1"/>
    <col min="24" max="24" width="5.7109375" style="4" customWidth="1"/>
    <col min="25" max="25" width="4" style="3" customWidth="1"/>
    <col min="26" max="26" width="5.140625" style="4" customWidth="1"/>
    <col min="27" max="27" width="3.5703125" style="3" customWidth="1"/>
    <col min="28" max="28" width="3.85546875" style="1" customWidth="1"/>
    <col min="29" max="29" width="4.140625" style="227" hidden="1" customWidth="1"/>
    <col min="30" max="30" width="3.7109375" style="227" hidden="1" customWidth="1"/>
    <col min="31" max="32" width="9.140625" hidden="1" customWidth="1"/>
    <col min="33" max="33" width="2" customWidth="1"/>
  </cols>
  <sheetData>
    <row r="1" spans="1:63" ht="26.25" customHeight="1" thickBot="1" x14ac:dyDescent="0.3">
      <c r="A1" s="239" t="s">
        <v>706</v>
      </c>
      <c r="B1" s="239" t="s">
        <v>705</v>
      </c>
      <c r="C1" s="239" t="s">
        <v>704</v>
      </c>
      <c r="D1" s="1865" t="s">
        <v>43</v>
      </c>
      <c r="E1" s="237" t="s">
        <v>146</v>
      </c>
      <c r="F1" s="238" t="s">
        <v>16</v>
      </c>
      <c r="G1" s="238" t="s">
        <v>17</v>
      </c>
      <c r="H1" s="239" t="s">
        <v>20</v>
      </c>
      <c r="I1" s="240" t="s">
        <v>21</v>
      </c>
      <c r="J1" s="241" t="s">
        <v>56</v>
      </c>
      <c r="K1" s="242" t="s">
        <v>57</v>
      </c>
      <c r="L1" s="241" t="s">
        <v>58</v>
      </c>
      <c r="M1" s="242" t="s">
        <v>59</v>
      </c>
      <c r="N1" s="241" t="s">
        <v>18</v>
      </c>
      <c r="O1" s="242" t="s">
        <v>19</v>
      </c>
      <c r="P1" s="806" t="s">
        <v>54</v>
      </c>
      <c r="Q1" s="807" t="s">
        <v>1</v>
      </c>
      <c r="R1" s="807" t="s">
        <v>188</v>
      </c>
      <c r="S1" s="808" t="s">
        <v>2</v>
      </c>
      <c r="T1" s="1605" t="s">
        <v>3</v>
      </c>
      <c r="U1" s="2045" t="s">
        <v>274</v>
      </c>
      <c r="V1" s="2046"/>
      <c r="W1" s="809" t="s">
        <v>189</v>
      </c>
      <c r="X1" s="2045" t="s">
        <v>55</v>
      </c>
      <c r="Y1" s="2047"/>
      <c r="Z1" s="2048" t="s">
        <v>275</v>
      </c>
      <c r="AA1" s="2049"/>
      <c r="AB1" s="810" t="s">
        <v>47</v>
      </c>
      <c r="AC1" s="241" t="s">
        <v>190</v>
      </c>
      <c r="AD1" s="237" t="s">
        <v>191</v>
      </c>
      <c r="AE1" s="811" t="s">
        <v>48</v>
      </c>
      <c r="AF1" s="812" t="s">
        <v>67</v>
      </c>
    </row>
    <row r="2" spans="1:63" x14ac:dyDescent="0.25">
      <c r="A2" s="97"/>
      <c r="B2" s="97"/>
      <c r="C2" s="97"/>
      <c r="D2" s="95"/>
      <c r="E2" s="96"/>
      <c r="F2" s="96"/>
      <c r="G2" s="96"/>
      <c r="H2" s="97"/>
      <c r="I2" s="97"/>
      <c r="J2" s="96"/>
      <c r="K2" s="96"/>
      <c r="L2" s="96"/>
      <c r="M2" s="96"/>
      <c r="N2" s="96"/>
      <c r="O2" s="96"/>
      <c r="P2" s="794"/>
      <c r="Q2" s="795" t="str">
        <f>CONCATENATE(TEXT(AE2,"hh:mm")," - ",TEXT(AE2+AF2,"hh:mm"))</f>
        <v>08:00 - 10:00</v>
      </c>
      <c r="R2" s="795"/>
      <c r="S2" s="796" t="s">
        <v>0</v>
      </c>
      <c r="T2" s="797"/>
      <c r="U2" s="798"/>
      <c r="V2" s="799"/>
      <c r="W2" s="800"/>
      <c r="X2" s="801"/>
      <c r="Y2" s="802"/>
      <c r="Z2" s="803"/>
      <c r="AA2" s="804"/>
      <c r="AB2" s="805"/>
      <c r="AC2" s="96"/>
      <c r="AD2" s="96"/>
      <c r="AE2" s="255">
        <f>AE3-(1/24)</f>
        <v>0.33333333333333331</v>
      </c>
      <c r="AF2" s="652">
        <v>8.3333333333333329E-2</v>
      </c>
    </row>
    <row r="3" spans="1:63" ht="22.5" customHeight="1" x14ac:dyDescent="0.25">
      <c r="A3" s="247">
        <f>IFERROR(FLOOR(F3,10),0)</f>
        <v>10</v>
      </c>
      <c r="B3" s="247">
        <f>IFERROR(FLOOR(G3,10),0)</f>
        <v>10</v>
      </c>
      <c r="C3" s="247">
        <f>IF(EXACT(A3,B3),A3,"")</f>
        <v>10</v>
      </c>
      <c r="D3" s="243" t="str">
        <f>IF(F3&lt;G3,CONCATENATE(F3,"_",G3),CONCATENATE(G3,"_",F3))</f>
        <v>12_15</v>
      </c>
      <c r="E3" s="244" t="str">
        <f>IF(AND(ISNUMBER(U3),ISNUMBER(V3)),IF(U3&gt;V3,"D",IF(U3&lt;V3,"H","R")),"N")</f>
        <v>D</v>
      </c>
      <c r="F3" s="1846">
        <v>12</v>
      </c>
      <c r="G3" s="1846">
        <v>15</v>
      </c>
      <c r="H3" s="247">
        <f t="shared" ref="H3:H57" si="0">IF($E3&lt;&gt;"N",U3,"")</f>
        <v>2</v>
      </c>
      <c r="I3" s="243">
        <f t="shared" ref="I3:I57" si="1">IF($E3&lt;&gt;"N",V3,"")</f>
        <v>0</v>
      </c>
      <c r="J3" s="248">
        <f>VLOOKUP(F3,Tabulka!$B$4:$Q$239,16,0)</f>
        <v>1</v>
      </c>
      <c r="K3" s="243">
        <f>VLOOKUP(G3,Tabulka!$B$4:$Q$239,16,0)</f>
        <v>5</v>
      </c>
      <c r="L3" s="248">
        <f>IF($E3="N",'pravidla turnaje'!$A$6,IF($H3&gt;$I3,IF(OR($W3="PP",W3="SN"),'pravidla turnaje'!$A$3,'pravidla turnaje'!$A$2),IF($H3&lt;$I3,IF(OR($W3="PP",W3="SN"),'pravidla turnaje'!$A$5,'pravidla turnaje'!$A$6),'pravidla turnaje'!$A$4)))</f>
        <v>1</v>
      </c>
      <c r="M3" s="243">
        <f>IF($E3="N",'pravidla turnaje'!$A$6,IF($H3&lt;$I3,IF(OR($W3="PP",$W3="SN"),'pravidla turnaje'!$A$3,'pravidla turnaje'!$A$2),IF($H3&gt;$I3,IF(OR($W3="PP",$W3="SN"),'pravidla turnaje'!$A$5,'pravidla turnaje'!$A$6),'pravidla turnaje'!$A$4)))</f>
        <v>0</v>
      </c>
      <c r="N3" s="248" t="str">
        <f>IF(EXACT($J3,$K3),F3,"")</f>
        <v/>
      </c>
      <c r="O3" s="249" t="str">
        <f>IF(EXACT($J3,$K3),G3,"")</f>
        <v/>
      </c>
      <c r="P3" s="264" t="str">
        <f>VLOOKUP($C3,'pravidla turnaje'!$A$64:$B$83,2,0)</f>
        <v>A</v>
      </c>
      <c r="Q3" s="263" t="str">
        <f>CONCATENATE(TEXT(AE3,"hh:mm")," - ",TEXT(AE3+AF3,"hh:mm"))</f>
        <v>09:00 - 09:10</v>
      </c>
      <c r="R3" s="297" t="s">
        <v>564</v>
      </c>
      <c r="S3" s="1651" t="str">
        <f>IFERROR(VLOOKUP(F3,Tabulka!$B$4:$C$239,2,0),"")</f>
        <v>Renčín/ 
Hejný</v>
      </c>
      <c r="T3" s="1651" t="str">
        <f>IFERROR(VLOOKUP(G3,Tabulka!$B$4:$C$239,2,0),"")</f>
        <v>Michel/ 
Langhamer</v>
      </c>
      <c r="U3" s="1630">
        <v>2</v>
      </c>
      <c r="V3" s="1631">
        <v>0</v>
      </c>
      <c r="W3" s="1553"/>
      <c r="X3" s="1663">
        <v>6</v>
      </c>
      <c r="Y3" s="1664">
        <v>1</v>
      </c>
      <c r="Z3" s="1663">
        <v>8</v>
      </c>
      <c r="AA3" s="1664">
        <v>8</v>
      </c>
      <c r="AB3" s="711" t="s">
        <v>4</v>
      </c>
      <c r="AC3" s="256" t="str">
        <f>CONCATENATE(CONCATENATE(AB3),AD3)</f>
        <v>A1</v>
      </c>
      <c r="AD3" s="257">
        <f>COUNTIF($AB$3:$AB3,AB3)</f>
        <v>1</v>
      </c>
      <c r="AE3" s="253">
        <f>IF(AD3=1,'pravidla turnaje'!$C$60,VLOOKUP(CONCATENATE(AB3,AD3-1),$AC$2:$AF2,3,0)+VLOOKUP(CONCATENATE(AB3,AD3-1),$AC$2:$AF2,4,0))</f>
        <v>0.375</v>
      </c>
      <c r="AF3" s="653">
        <f>IF($E3="",('pravidla turnaje'!#REF!/24/60),(VLOOKUP("x",'pravidla turnaje'!$A$31:$D$58,4,0)/60/24))</f>
        <v>6.9444444444444441E-3</v>
      </c>
      <c r="BE3" s="714"/>
      <c r="BF3" s="714"/>
      <c r="BJ3" s="1"/>
      <c r="BK3" s="1"/>
    </row>
    <row r="4" spans="1:63" ht="22.5" customHeight="1" x14ac:dyDescent="0.25">
      <c r="A4" s="247">
        <f t="shared" ref="A4:A67" si="2">IFERROR(FLOOR(F4,10),0)</f>
        <v>10</v>
      </c>
      <c r="B4" s="247">
        <f t="shared" ref="B4:B67" si="3">IFERROR(FLOOR(G4,10),0)</f>
        <v>10</v>
      </c>
      <c r="C4" s="247">
        <f t="shared" ref="C4:C67" si="4">IF(EXACT(A4,B4),A4,"")</f>
        <v>10</v>
      </c>
      <c r="D4" s="243" t="str">
        <f t="shared" ref="D4:D26" si="5">IF(F4&lt;G4,CONCATENATE(F4,"_",G4),CONCATENATE(G4,"_",F4))</f>
        <v>13_14</v>
      </c>
      <c r="E4" s="244" t="str">
        <f t="shared" ref="E4:E26" si="6">IF(AND(ISNUMBER(U4),ISNUMBER(V4)),IF(U4&gt;V4,"D",IF(U4&lt;V4,"H","R")),"N")</f>
        <v>D</v>
      </c>
      <c r="F4" s="1846">
        <v>14</v>
      </c>
      <c r="G4" s="1846">
        <v>13</v>
      </c>
      <c r="H4" s="247">
        <f t="shared" ref="H4:H26" si="7">IF($E4&lt;&gt;"N",U4,"")</f>
        <v>2</v>
      </c>
      <c r="I4" s="243">
        <f t="shared" ref="I4:I26" si="8">IF($E4&lt;&gt;"N",V4,"")</f>
        <v>0</v>
      </c>
      <c r="J4" s="248">
        <f>VLOOKUP(F4,Tabulka!$B$4:$Q$239,16,0)</f>
        <v>3</v>
      </c>
      <c r="K4" s="243">
        <f>VLOOKUP(G4,Tabulka!$B$4:$Q$239,16,0)</f>
        <v>6</v>
      </c>
      <c r="L4" s="248">
        <f>IF($E4="N",'pravidla turnaje'!$A$6,IF($H4&gt;$I4,IF(OR($W4="PP",W4="SN"),'pravidla turnaje'!$A$3,'pravidla turnaje'!$A$2),IF($H4&lt;$I4,IF(OR($W4="PP",W4="SN"),'pravidla turnaje'!$A$5,'pravidla turnaje'!$A$6),'pravidla turnaje'!$A$4)))</f>
        <v>1</v>
      </c>
      <c r="M4" s="243">
        <f>IF($E4="N",'pravidla turnaje'!$A$6,IF($H4&lt;$I4,IF(OR($W4="PP",$W4="SN"),'pravidla turnaje'!$A$3,'pravidla turnaje'!$A$2),IF($H4&gt;$I4,IF(OR($W4="PP",$W4="SN"),'pravidla turnaje'!$A$5,'pravidla turnaje'!$A$6),'pravidla turnaje'!$A$4)))</f>
        <v>0</v>
      </c>
      <c r="N4" s="248" t="str">
        <f t="shared" ref="N4:N26" si="9">IF(EXACT($J4,$K4),F4,"")</f>
        <v/>
      </c>
      <c r="O4" s="249" t="str">
        <f t="shared" ref="O4:O26" si="10">IF(EXACT($J4,$K4),G4,"")</f>
        <v/>
      </c>
      <c r="P4" s="264" t="str">
        <f>VLOOKUP($C4,'pravidla turnaje'!$A$64:$B$83,2,0)</f>
        <v>A</v>
      </c>
      <c r="Q4" s="263" t="str">
        <f t="shared" ref="Q4:Q26" si="11">CONCATENATE(TEXT(AE4,"hh:mm")," - ",TEXT(AE4+AF4,"hh:mm"))</f>
        <v>09:00 - 09:10</v>
      </c>
      <c r="R4" s="297" t="s">
        <v>565</v>
      </c>
      <c r="S4" s="1651" t="str">
        <f>IFERROR(VLOOKUP(F4,Tabulka!$B$4:$C$239,2,0),"")</f>
        <v>Hněvkovský/ 
Šárka</v>
      </c>
      <c r="T4" s="1651" t="str">
        <f>IFERROR(VLOOKUP(G4,Tabulka!$B$4:$C$239,2,0),"")</f>
        <v>Skála/ 
Šalanda</v>
      </c>
      <c r="U4" s="1630">
        <v>2</v>
      </c>
      <c r="V4" s="1631">
        <v>0</v>
      </c>
      <c r="W4" s="1553"/>
      <c r="X4" s="1663">
        <v>6</v>
      </c>
      <c r="Y4" s="1664">
        <v>2</v>
      </c>
      <c r="Z4" s="1663">
        <v>7</v>
      </c>
      <c r="AA4" s="1664">
        <v>8</v>
      </c>
      <c r="AB4" s="711" t="s">
        <v>5</v>
      </c>
      <c r="AC4" s="256" t="str">
        <f t="shared" ref="AC4:AC67" si="12">CONCATENATE(CONCATENATE(AB4),AD4)</f>
        <v>B1</v>
      </c>
      <c r="AD4" s="257">
        <f>COUNTIF($AB$3:$AB4,AB4)</f>
        <v>1</v>
      </c>
      <c r="AE4" s="253">
        <f>IF(AD4=1,'pravidla turnaje'!$C$60,VLOOKUP(CONCATENATE(AB4,AD4-1),$AC$2:$AF3,3,0)+VLOOKUP(CONCATENATE(AB4,AD4-1),$AC$2:$AF3,4,0))</f>
        <v>0.375</v>
      </c>
      <c r="AF4" s="653">
        <f>IF($E4="",('pravidla turnaje'!#REF!/24/60),(VLOOKUP("x",'pravidla turnaje'!$A$31:$D$58,4,0)/60/24))</f>
        <v>6.9444444444444441E-3</v>
      </c>
      <c r="BE4" s="714"/>
      <c r="BF4" s="714"/>
      <c r="BJ4" s="1"/>
      <c r="BK4" s="1"/>
    </row>
    <row r="5" spans="1:63" ht="22.5" customHeight="1" x14ac:dyDescent="0.25">
      <c r="A5" s="247">
        <f t="shared" si="2"/>
        <v>10</v>
      </c>
      <c r="B5" s="247">
        <f t="shared" si="3"/>
        <v>10</v>
      </c>
      <c r="C5" s="247">
        <f t="shared" si="4"/>
        <v>10</v>
      </c>
      <c r="D5" s="243" t="str">
        <f t="shared" si="5"/>
        <v>11_16</v>
      </c>
      <c r="E5" s="244" t="str">
        <f t="shared" si="6"/>
        <v>H</v>
      </c>
      <c r="F5" s="1846">
        <v>16</v>
      </c>
      <c r="G5" s="1846">
        <v>11</v>
      </c>
      <c r="H5" s="247">
        <f t="shared" si="7"/>
        <v>0</v>
      </c>
      <c r="I5" s="243">
        <f t="shared" si="8"/>
        <v>2</v>
      </c>
      <c r="J5" s="248">
        <f>VLOOKUP(F5,Tabulka!$B$4:$Q$239,16,0)</f>
        <v>4</v>
      </c>
      <c r="K5" s="243">
        <f>VLOOKUP(G5,Tabulka!$B$4:$Q$239,16,0)</f>
        <v>2</v>
      </c>
      <c r="L5" s="248">
        <f>IF($E5="N",'pravidla turnaje'!$A$6,IF($H5&gt;$I5,IF(OR($W5="PP",W5="SN"),'pravidla turnaje'!$A$3,'pravidla turnaje'!$A$2),IF($H5&lt;$I5,IF(OR($W5="PP",W5="SN"),'pravidla turnaje'!$A$5,'pravidla turnaje'!$A$6),'pravidla turnaje'!$A$4)))</f>
        <v>0</v>
      </c>
      <c r="M5" s="243">
        <f>IF($E5="N",'pravidla turnaje'!$A$6,IF($H5&lt;$I5,IF(OR($W5="PP",$W5="SN"),'pravidla turnaje'!$A$3,'pravidla turnaje'!$A$2),IF($H5&gt;$I5,IF(OR($W5="PP",$W5="SN"),'pravidla turnaje'!$A$5,'pravidla turnaje'!$A$6),'pravidla turnaje'!$A$4)))</f>
        <v>1</v>
      </c>
      <c r="N5" s="248" t="str">
        <f t="shared" si="9"/>
        <v/>
      </c>
      <c r="O5" s="249" t="str">
        <f t="shared" si="10"/>
        <v/>
      </c>
      <c r="P5" s="264" t="str">
        <f>VLOOKUP($C5,'pravidla turnaje'!$A$64:$B$83,2,0)</f>
        <v>A</v>
      </c>
      <c r="Q5" s="263" t="str">
        <f t="shared" si="11"/>
        <v>09:00 - 09:10</v>
      </c>
      <c r="R5" s="297" t="s">
        <v>566</v>
      </c>
      <c r="S5" s="1651" t="str">
        <f>IFERROR(VLOOKUP(F5,Tabulka!$B$4:$C$239,2,0),"")</f>
        <v>Melíšek/ 
Koš</v>
      </c>
      <c r="T5" s="1651" t="str">
        <f>IFERROR(VLOOKUP(G5,Tabulka!$B$4:$C$239,2,0),"")</f>
        <v>Svatek/ 
Heczko</v>
      </c>
      <c r="U5" s="1630">
        <v>0</v>
      </c>
      <c r="V5" s="1631">
        <v>2</v>
      </c>
      <c r="W5" s="1553"/>
      <c r="X5" s="1663">
        <v>1</v>
      </c>
      <c r="Y5" s="1664">
        <v>5</v>
      </c>
      <c r="Z5" s="1663">
        <v>8</v>
      </c>
      <c r="AA5" s="1664">
        <v>8</v>
      </c>
      <c r="AB5" s="711" t="s">
        <v>76</v>
      </c>
      <c r="AC5" s="256" t="str">
        <f t="shared" si="12"/>
        <v>C1</v>
      </c>
      <c r="AD5" s="257">
        <f>COUNTIF($AB$3:$AB5,AB5)</f>
        <v>1</v>
      </c>
      <c r="AE5" s="253">
        <f>IF(AD5=1,'pravidla turnaje'!$C$60,VLOOKUP(CONCATENATE(AB5,AD5-1),$AC$2:$AF4,3,0)+VLOOKUP(CONCATENATE(AB5,AD5-1),$AC$2:$AF4,4,0))</f>
        <v>0.375</v>
      </c>
      <c r="AF5" s="653">
        <f>IF($E5="",('pravidla turnaje'!#REF!/24/60),(VLOOKUP("x",'pravidla turnaje'!$A$31:$D$58,4,0)/60/24))</f>
        <v>6.9444444444444441E-3</v>
      </c>
      <c r="BE5" s="714"/>
      <c r="BF5" s="714"/>
      <c r="BJ5" s="1"/>
      <c r="BK5" s="1"/>
    </row>
    <row r="6" spans="1:63" ht="22.5" customHeight="1" x14ac:dyDescent="0.25">
      <c r="A6" s="247">
        <f t="shared" si="2"/>
        <v>20</v>
      </c>
      <c r="B6" s="247">
        <f t="shared" si="3"/>
        <v>20</v>
      </c>
      <c r="C6" s="247">
        <f t="shared" si="4"/>
        <v>20</v>
      </c>
      <c r="D6" s="243" t="str">
        <f t="shared" si="5"/>
        <v>22_25</v>
      </c>
      <c r="E6" s="244" t="str">
        <f t="shared" si="6"/>
        <v>D</v>
      </c>
      <c r="F6" s="1847">
        <v>22</v>
      </c>
      <c r="G6" s="1847">
        <v>25</v>
      </c>
      <c r="H6" s="247">
        <f t="shared" si="7"/>
        <v>2</v>
      </c>
      <c r="I6" s="243">
        <f t="shared" si="8"/>
        <v>0</v>
      </c>
      <c r="J6" s="248">
        <f>VLOOKUP(F6,Tabulka!$B$4:$Q$239,16,0)</f>
        <v>1</v>
      </c>
      <c r="K6" s="243">
        <f>VLOOKUP(G6,Tabulka!$B$4:$Q$239,16,0)</f>
        <v>5</v>
      </c>
      <c r="L6" s="248">
        <f>IF($E6="N",'pravidla turnaje'!$A$6,IF($H6&gt;$I6,IF(OR($W6="PP",W6="SN"),'pravidla turnaje'!$A$3,'pravidla turnaje'!$A$2),IF($H6&lt;$I6,IF(OR($W6="PP",W6="SN"),'pravidla turnaje'!$A$5,'pravidla turnaje'!$A$6),'pravidla turnaje'!$A$4)))</f>
        <v>1</v>
      </c>
      <c r="M6" s="243">
        <f>IF($E6="N",'pravidla turnaje'!$A$6,IF($H6&lt;$I6,IF(OR($W6="PP",$W6="SN"),'pravidla turnaje'!$A$3,'pravidla turnaje'!$A$2),IF($H6&gt;$I6,IF(OR($W6="PP",$W6="SN"),'pravidla turnaje'!$A$5,'pravidla turnaje'!$A$6),'pravidla turnaje'!$A$4)))</f>
        <v>0</v>
      </c>
      <c r="N6" s="248" t="str">
        <f t="shared" si="9"/>
        <v/>
      </c>
      <c r="O6" s="249" t="str">
        <f t="shared" si="10"/>
        <v/>
      </c>
      <c r="P6" s="264" t="str">
        <f>VLOOKUP($C6,'pravidla turnaje'!$A$64:$B$83,2,0)</f>
        <v>B</v>
      </c>
      <c r="Q6" s="263" t="str">
        <f t="shared" si="11"/>
        <v>09:00 - 09:10</v>
      </c>
      <c r="R6" s="297" t="s">
        <v>567</v>
      </c>
      <c r="S6" s="1651" t="str">
        <f>IFERROR(VLOOKUP(F6,Tabulka!$B$4:$C$239,2,0),"")</f>
        <v>Haspeklo/ 
Horáček</v>
      </c>
      <c r="T6" s="1651" t="str">
        <f>IFERROR(VLOOKUP(G6,Tabulka!$B$4:$C$239,2,0),"")</f>
        <v>Harák/ 
Čáp</v>
      </c>
      <c r="U6" s="1630">
        <v>2</v>
      </c>
      <c r="V6" s="1631">
        <v>0</v>
      </c>
      <c r="W6" s="1553"/>
      <c r="X6" s="1663">
        <v>5</v>
      </c>
      <c r="Y6" s="1664">
        <v>1</v>
      </c>
      <c r="Z6" s="1663">
        <v>8</v>
      </c>
      <c r="AA6" s="1664">
        <v>8</v>
      </c>
      <c r="AB6" s="711" t="s">
        <v>16</v>
      </c>
      <c r="AC6" s="256" t="str">
        <f t="shared" si="12"/>
        <v>D1</v>
      </c>
      <c r="AD6" s="257">
        <f>COUNTIF($AB$3:$AB6,AB6)</f>
        <v>1</v>
      </c>
      <c r="AE6" s="253">
        <f>IF(AD6=1,'pravidla turnaje'!$C$60,VLOOKUP(CONCATENATE(AB6,AD6-1),$AC$2:$AF5,3,0)+VLOOKUP(CONCATENATE(AB6,AD6-1),$AC$2:$AF5,4,0))</f>
        <v>0.375</v>
      </c>
      <c r="AF6" s="653">
        <f>IF($E6="",('pravidla turnaje'!#REF!/24/60),(VLOOKUP("x",'pravidla turnaje'!$A$31:$D$58,4,0)/60/24))</f>
        <v>6.9444444444444441E-3</v>
      </c>
      <c r="BE6" s="714"/>
      <c r="BF6" s="714"/>
      <c r="BJ6" s="1"/>
      <c r="BK6" s="1"/>
    </row>
    <row r="7" spans="1:63" ht="22.5" customHeight="1" x14ac:dyDescent="0.25">
      <c r="A7" s="247">
        <f t="shared" si="2"/>
        <v>20</v>
      </c>
      <c r="B7" s="247">
        <f t="shared" si="3"/>
        <v>20</v>
      </c>
      <c r="C7" s="247">
        <f t="shared" si="4"/>
        <v>20</v>
      </c>
      <c r="D7" s="243" t="str">
        <f t="shared" si="5"/>
        <v>23_24</v>
      </c>
      <c r="E7" s="244" t="str">
        <f t="shared" si="6"/>
        <v>H</v>
      </c>
      <c r="F7" s="1847">
        <v>24</v>
      </c>
      <c r="G7" s="1847">
        <v>23</v>
      </c>
      <c r="H7" s="247">
        <f t="shared" si="7"/>
        <v>0</v>
      </c>
      <c r="I7" s="243">
        <f t="shared" si="8"/>
        <v>2</v>
      </c>
      <c r="J7" s="248">
        <f>VLOOKUP(F7,Tabulka!$B$4:$Q$239,16,0)</f>
        <v>4</v>
      </c>
      <c r="K7" s="243">
        <f>VLOOKUP(G7,Tabulka!$B$4:$Q$239,16,0)</f>
        <v>1</v>
      </c>
      <c r="L7" s="248">
        <f>IF($E7="N",'pravidla turnaje'!$A$6,IF($H7&gt;$I7,IF(OR($W7="PP",W7="SN"),'pravidla turnaje'!$A$3,'pravidla turnaje'!$A$2),IF($H7&lt;$I7,IF(OR($W7="PP",W7="SN"),'pravidla turnaje'!$A$5,'pravidla turnaje'!$A$6),'pravidla turnaje'!$A$4)))</f>
        <v>0</v>
      </c>
      <c r="M7" s="243">
        <f>IF($E7="N",'pravidla turnaje'!$A$6,IF($H7&lt;$I7,IF(OR($W7="PP",$W7="SN"),'pravidla turnaje'!$A$3,'pravidla turnaje'!$A$2),IF($H7&gt;$I7,IF(OR($W7="PP",$W7="SN"),'pravidla turnaje'!$A$5,'pravidla turnaje'!$A$6),'pravidla turnaje'!$A$4)))</f>
        <v>1</v>
      </c>
      <c r="N7" s="248" t="str">
        <f t="shared" si="9"/>
        <v/>
      </c>
      <c r="O7" s="249" t="str">
        <f t="shared" si="10"/>
        <v/>
      </c>
      <c r="P7" s="264" t="str">
        <f>VLOOKUP($C7,'pravidla turnaje'!$A$64:$B$83,2,0)</f>
        <v>B</v>
      </c>
      <c r="Q7" s="263" t="str">
        <f t="shared" si="11"/>
        <v>09:10 - 09:20</v>
      </c>
      <c r="R7" s="297" t="s">
        <v>568</v>
      </c>
      <c r="S7" s="1651" t="str">
        <f>IFERROR(VLOOKUP(F7,Tabulka!$B$4:$C$239,2,0),"")</f>
        <v>Maťko/ 
Bernard</v>
      </c>
      <c r="T7" s="1651" t="str">
        <f>IFERROR(VLOOKUP(G7,Tabulka!$B$4:$C$239,2,0),"")</f>
        <v>Dóža/ 
Mück</v>
      </c>
      <c r="U7" s="1630">
        <v>0</v>
      </c>
      <c r="V7" s="1631">
        <v>2</v>
      </c>
      <c r="W7" s="1553"/>
      <c r="X7" s="1663">
        <v>1</v>
      </c>
      <c r="Y7" s="1664">
        <v>4</v>
      </c>
      <c r="Z7" s="1663">
        <v>9</v>
      </c>
      <c r="AA7" s="1664">
        <v>9</v>
      </c>
      <c r="AB7" s="711" t="s">
        <v>4</v>
      </c>
      <c r="AC7" s="256" t="str">
        <f t="shared" si="12"/>
        <v>A2</v>
      </c>
      <c r="AD7" s="257">
        <f>COUNTIF($AB$3:$AB7,AB7)</f>
        <v>2</v>
      </c>
      <c r="AE7" s="253">
        <f>IF(AD7=1,'pravidla turnaje'!$C$60,VLOOKUP(CONCATENATE(AB7,AD7-1),$AC$2:$AF6,3,0)+VLOOKUP(CONCATENATE(AB7,AD7-1),$AC$2:$AF6,4,0))</f>
        <v>0.38194444444444442</v>
      </c>
      <c r="AF7" s="653">
        <f>IF($E7="",('pravidla turnaje'!#REF!/24/60),(VLOOKUP("x",'pravidla turnaje'!$A$31:$D$58,4,0)/60/24))</f>
        <v>6.9444444444444441E-3</v>
      </c>
      <c r="BE7" s="714"/>
      <c r="BF7" s="714"/>
      <c r="BJ7" s="1"/>
      <c r="BK7" s="1"/>
    </row>
    <row r="8" spans="1:63" ht="22.5" customHeight="1" x14ac:dyDescent="0.25">
      <c r="A8" s="247">
        <f t="shared" si="2"/>
        <v>20</v>
      </c>
      <c r="B8" s="247">
        <f t="shared" si="3"/>
        <v>20</v>
      </c>
      <c r="C8" s="247">
        <f t="shared" si="4"/>
        <v>20</v>
      </c>
      <c r="D8" s="243" t="str">
        <f t="shared" si="5"/>
        <v>21_26</v>
      </c>
      <c r="E8" s="244" t="str">
        <f t="shared" si="6"/>
        <v>H</v>
      </c>
      <c r="F8" s="1847">
        <v>26</v>
      </c>
      <c r="G8" s="1847">
        <v>21</v>
      </c>
      <c r="H8" s="247">
        <f t="shared" si="7"/>
        <v>1</v>
      </c>
      <c r="I8" s="243">
        <f t="shared" si="8"/>
        <v>2</v>
      </c>
      <c r="J8" s="248">
        <f>VLOOKUP(F8,Tabulka!$B$4:$Q$239,16,0)</f>
        <v>3</v>
      </c>
      <c r="K8" s="243">
        <f>VLOOKUP(G8,Tabulka!$B$4:$Q$239,16,0)</f>
        <v>5</v>
      </c>
      <c r="L8" s="248">
        <f>IF($E8="N",'pravidla turnaje'!$A$6,IF($H8&gt;$I8,IF(OR($W8="PP",W8="SN"),'pravidla turnaje'!$A$3,'pravidla turnaje'!$A$2),IF($H8&lt;$I8,IF(OR($W8="PP",W8="SN"),'pravidla turnaje'!$A$5,'pravidla turnaje'!$A$6),'pravidla turnaje'!$A$4)))</f>
        <v>0</v>
      </c>
      <c r="M8" s="243">
        <f>IF($E8="N",'pravidla turnaje'!$A$6,IF($H8&lt;$I8,IF(OR($W8="PP",$W8="SN"),'pravidla turnaje'!$A$3,'pravidla turnaje'!$A$2),IF($H8&gt;$I8,IF(OR($W8="PP",$W8="SN"),'pravidla turnaje'!$A$5,'pravidla turnaje'!$A$6),'pravidla turnaje'!$A$4)))</f>
        <v>1</v>
      </c>
      <c r="N8" s="248" t="str">
        <f t="shared" si="9"/>
        <v/>
      </c>
      <c r="O8" s="249" t="str">
        <f t="shared" si="10"/>
        <v/>
      </c>
      <c r="P8" s="264" t="str">
        <f>VLOOKUP($C8,'pravidla turnaje'!$A$64:$B$83,2,0)</f>
        <v>B</v>
      </c>
      <c r="Q8" s="263" t="str">
        <f t="shared" si="11"/>
        <v>09:10 - 09:20</v>
      </c>
      <c r="R8" s="297" t="s">
        <v>569</v>
      </c>
      <c r="S8" s="1651" t="str">
        <f>IFERROR(VLOOKUP(F8,Tabulka!$B$4:$C$239,2,0),"")</f>
        <v>Marvánek/ 
Černý</v>
      </c>
      <c r="T8" s="1651" t="str">
        <f>IFERROR(VLOOKUP(G8,Tabulka!$B$4:$C$239,2,0),"")</f>
        <v>Bendek/ 
Tluček</v>
      </c>
      <c r="U8" s="1630">
        <v>1</v>
      </c>
      <c r="V8" s="1631">
        <v>2</v>
      </c>
      <c r="W8" s="1553"/>
      <c r="X8" s="1663">
        <v>6</v>
      </c>
      <c r="Y8" s="1664">
        <v>6</v>
      </c>
      <c r="Z8" s="1663">
        <v>17</v>
      </c>
      <c r="AA8" s="1664">
        <v>17</v>
      </c>
      <c r="AB8" s="711" t="s">
        <v>5</v>
      </c>
      <c r="AC8" s="256" t="str">
        <f t="shared" si="12"/>
        <v>B2</v>
      </c>
      <c r="AD8" s="257">
        <f>COUNTIF($AB$3:$AB8,AB8)</f>
        <v>2</v>
      </c>
      <c r="AE8" s="253">
        <f>IF(AD8=1,'pravidla turnaje'!$C$60,VLOOKUP(CONCATENATE(AB8,AD8-1),$AC$2:$AF7,3,0)+VLOOKUP(CONCATENATE(AB8,AD8-1),$AC$2:$AF7,4,0))</f>
        <v>0.38194444444444442</v>
      </c>
      <c r="AF8" s="653">
        <f>IF($E8="",('pravidla turnaje'!#REF!/24/60),(VLOOKUP("x",'pravidla turnaje'!$A$31:$D$58,4,0)/60/24))</f>
        <v>6.9444444444444441E-3</v>
      </c>
      <c r="BE8" s="714"/>
      <c r="BF8" s="714"/>
      <c r="BJ8" s="1"/>
      <c r="BK8" s="1"/>
    </row>
    <row r="9" spans="1:63" ht="22.5" customHeight="1" x14ac:dyDescent="0.25">
      <c r="A9" s="247">
        <f t="shared" si="2"/>
        <v>30</v>
      </c>
      <c r="B9" s="247">
        <f t="shared" si="3"/>
        <v>30</v>
      </c>
      <c r="C9" s="247">
        <f t="shared" si="4"/>
        <v>30</v>
      </c>
      <c r="D9" s="243" t="str">
        <f t="shared" si="5"/>
        <v>32_35</v>
      </c>
      <c r="E9" s="244" t="str">
        <f t="shared" si="6"/>
        <v>D</v>
      </c>
      <c r="F9" s="1291">
        <v>32</v>
      </c>
      <c r="G9" s="1291">
        <v>35</v>
      </c>
      <c r="H9" s="247">
        <f t="shared" si="7"/>
        <v>2</v>
      </c>
      <c r="I9" s="243">
        <f t="shared" si="8"/>
        <v>0</v>
      </c>
      <c r="J9" s="248">
        <f>VLOOKUP(F9,Tabulka!$B$4:$Q$239,16,0)</f>
        <v>1</v>
      </c>
      <c r="K9" s="243">
        <f>VLOOKUP(G9,Tabulka!$B$4:$Q$239,16,0)</f>
        <v>5</v>
      </c>
      <c r="L9" s="248">
        <f>IF($E9="N",'pravidla turnaje'!$A$6,IF($H9&gt;$I9,IF(OR($W9="PP",W9="SN"),'pravidla turnaje'!$A$3,'pravidla turnaje'!$A$2),IF($H9&lt;$I9,IF(OR($W9="PP",W9="SN"),'pravidla turnaje'!$A$5,'pravidla turnaje'!$A$6),'pravidla turnaje'!$A$4)))</f>
        <v>1</v>
      </c>
      <c r="M9" s="243">
        <f>IF($E9="N",'pravidla turnaje'!$A$6,IF($H9&lt;$I9,IF(OR($W9="PP",$W9="SN"),'pravidla turnaje'!$A$3,'pravidla turnaje'!$A$2),IF($H9&gt;$I9,IF(OR($W9="PP",$W9="SN"),'pravidla turnaje'!$A$5,'pravidla turnaje'!$A$6),'pravidla turnaje'!$A$4)))</f>
        <v>0</v>
      </c>
      <c r="N9" s="248" t="str">
        <f t="shared" si="9"/>
        <v/>
      </c>
      <c r="O9" s="249" t="str">
        <f t="shared" si="10"/>
        <v/>
      </c>
      <c r="P9" s="264" t="str">
        <f>VLOOKUP($C9,'pravidla turnaje'!$A$64:$B$83,2,0)</f>
        <v>C</v>
      </c>
      <c r="Q9" s="263" t="str">
        <f t="shared" si="11"/>
        <v>09:10 - 09:20</v>
      </c>
      <c r="R9" s="297" t="s">
        <v>570</v>
      </c>
      <c r="S9" s="1651" t="str">
        <f>IFERROR(VLOOKUP(F9,Tabulka!$B$4:$C$239,2,0),"")</f>
        <v>Stummer/ 
Hlava</v>
      </c>
      <c r="T9" s="1651" t="str">
        <f>IFERROR(VLOOKUP(G9,Tabulka!$B$4:$C$239,2,0),"")</f>
        <v>Drtina/ 
Ordoš</v>
      </c>
      <c r="U9" s="1630">
        <v>2</v>
      </c>
      <c r="V9" s="1631">
        <v>0</v>
      </c>
      <c r="W9" s="1553"/>
      <c r="X9" s="1663">
        <v>7</v>
      </c>
      <c r="Y9" s="1664">
        <v>2</v>
      </c>
      <c r="Z9" s="1663">
        <v>8</v>
      </c>
      <c r="AA9" s="1664">
        <v>7</v>
      </c>
      <c r="AB9" s="711" t="s">
        <v>76</v>
      </c>
      <c r="AC9" s="256" t="str">
        <f t="shared" si="12"/>
        <v>C2</v>
      </c>
      <c r="AD9" s="257">
        <f>COUNTIF($AB$3:$AB9,AB9)</f>
        <v>2</v>
      </c>
      <c r="AE9" s="253">
        <f>IF(AD9=1,'pravidla turnaje'!$C$60,VLOOKUP(CONCATENATE(AB9,AD9-1),$AC$2:$AF8,3,0)+VLOOKUP(CONCATENATE(AB9,AD9-1),$AC$2:$AF8,4,0))</f>
        <v>0.38194444444444442</v>
      </c>
      <c r="AF9" s="653">
        <f>IF($E9="",('pravidla turnaje'!#REF!/24/60),(VLOOKUP("x",'pravidla turnaje'!$A$31:$D$58,4,0)/60/24))</f>
        <v>6.9444444444444441E-3</v>
      </c>
      <c r="BE9" s="714"/>
      <c r="BF9" s="714"/>
      <c r="BJ9" s="1"/>
      <c r="BK9" s="1"/>
    </row>
    <row r="10" spans="1:63" ht="22.5" customHeight="1" x14ac:dyDescent="0.25">
      <c r="A10" s="247">
        <f t="shared" si="2"/>
        <v>30</v>
      </c>
      <c r="B10" s="247">
        <f t="shared" si="3"/>
        <v>30</v>
      </c>
      <c r="C10" s="247">
        <f t="shared" si="4"/>
        <v>30</v>
      </c>
      <c r="D10" s="243" t="str">
        <f t="shared" si="5"/>
        <v>33_34</v>
      </c>
      <c r="E10" s="244" t="str">
        <f t="shared" si="6"/>
        <v>H</v>
      </c>
      <c r="F10" s="1291">
        <v>34</v>
      </c>
      <c r="G10" s="1291">
        <v>33</v>
      </c>
      <c r="H10" s="247">
        <f t="shared" si="7"/>
        <v>0</v>
      </c>
      <c r="I10" s="243">
        <f t="shared" si="8"/>
        <v>2</v>
      </c>
      <c r="J10" s="248">
        <f>VLOOKUP(F10,Tabulka!$B$4:$Q$239,16,0)</f>
        <v>3</v>
      </c>
      <c r="K10" s="243">
        <f>VLOOKUP(G10,Tabulka!$B$4:$Q$239,16,0)</f>
        <v>1</v>
      </c>
      <c r="L10" s="248">
        <f>IF($E10="N",'pravidla turnaje'!$A$6,IF($H10&gt;$I10,IF(OR($W10="PP",W10="SN"),'pravidla turnaje'!$A$3,'pravidla turnaje'!$A$2),IF($H10&lt;$I10,IF(OR($W10="PP",W10="SN"),'pravidla turnaje'!$A$5,'pravidla turnaje'!$A$6),'pravidla turnaje'!$A$4)))</f>
        <v>0</v>
      </c>
      <c r="M10" s="243">
        <f>IF($E10="N",'pravidla turnaje'!$A$6,IF($H10&lt;$I10,IF(OR($W10="PP",$W10="SN"),'pravidla turnaje'!$A$3,'pravidla turnaje'!$A$2),IF($H10&gt;$I10,IF(OR($W10="PP",$W10="SN"),'pravidla turnaje'!$A$5,'pravidla turnaje'!$A$6),'pravidla turnaje'!$A$4)))</f>
        <v>1</v>
      </c>
      <c r="N10" s="248" t="str">
        <f t="shared" si="9"/>
        <v/>
      </c>
      <c r="O10" s="249" t="str">
        <f t="shared" si="10"/>
        <v/>
      </c>
      <c r="P10" s="264" t="str">
        <f>VLOOKUP($C10,'pravidla turnaje'!$A$64:$B$83,2,0)</f>
        <v>C</v>
      </c>
      <c r="Q10" s="263" t="str">
        <f t="shared" si="11"/>
        <v>09:10 - 09:20</v>
      </c>
      <c r="R10" s="297" t="s">
        <v>571</v>
      </c>
      <c r="S10" s="1651" t="str">
        <f>IFERROR(VLOOKUP(F10,Tabulka!$B$4:$C$239,2,0),"")</f>
        <v>Vacek/ 
Svoboda</v>
      </c>
      <c r="T10" s="1651" t="str">
        <f>IFERROR(VLOOKUP(G10,Tabulka!$B$4:$C$239,2,0),"")</f>
        <v>Beneš/ 
Hašpl</v>
      </c>
      <c r="U10" s="1630">
        <v>0</v>
      </c>
      <c r="V10" s="1631">
        <v>2</v>
      </c>
      <c r="W10" s="1553"/>
      <c r="X10" s="1663">
        <v>3</v>
      </c>
      <c r="Y10" s="1664">
        <v>6</v>
      </c>
      <c r="Z10" s="1663">
        <v>11</v>
      </c>
      <c r="AA10" s="1664">
        <v>10</v>
      </c>
      <c r="AB10" s="711" t="s">
        <v>16</v>
      </c>
      <c r="AC10" s="256" t="str">
        <f t="shared" si="12"/>
        <v>D2</v>
      </c>
      <c r="AD10" s="257">
        <f>COUNTIF($AB$3:$AB10,AB10)</f>
        <v>2</v>
      </c>
      <c r="AE10" s="253">
        <f>IF(AD10=1,'pravidla turnaje'!$C$60,VLOOKUP(CONCATENATE(AB10,AD10-1),$AC$2:$AF9,3,0)+VLOOKUP(CONCATENATE(AB10,AD10-1),$AC$2:$AF9,4,0))</f>
        <v>0.38194444444444442</v>
      </c>
      <c r="AF10" s="653">
        <f>IF($E10="",('pravidla turnaje'!#REF!/24/60),(VLOOKUP("x",'pravidla turnaje'!$A$31:$D$58,4,0)/60/24))</f>
        <v>6.9444444444444441E-3</v>
      </c>
      <c r="BE10" s="714"/>
      <c r="BF10" s="714"/>
      <c r="BJ10" s="1"/>
      <c r="BK10" s="1"/>
    </row>
    <row r="11" spans="1:63" ht="22.5" customHeight="1" x14ac:dyDescent="0.25">
      <c r="A11" s="247">
        <f t="shared" si="2"/>
        <v>30</v>
      </c>
      <c r="B11" s="247">
        <f t="shared" si="3"/>
        <v>30</v>
      </c>
      <c r="C11" s="247">
        <f t="shared" si="4"/>
        <v>30</v>
      </c>
      <c r="D11" s="243" t="str">
        <f t="shared" si="5"/>
        <v>31_36</v>
      </c>
      <c r="E11" s="244" t="str">
        <f t="shared" si="6"/>
        <v>H</v>
      </c>
      <c r="F11" s="1291">
        <v>36</v>
      </c>
      <c r="G11" s="1291">
        <v>31</v>
      </c>
      <c r="H11" s="247">
        <f t="shared" si="7"/>
        <v>1</v>
      </c>
      <c r="I11" s="243">
        <f t="shared" si="8"/>
        <v>2</v>
      </c>
      <c r="J11" s="248">
        <f>VLOOKUP(F11,Tabulka!$B$4:$Q$239,16,0)</f>
        <v>6</v>
      </c>
      <c r="K11" s="243">
        <f>VLOOKUP(G11,Tabulka!$B$4:$Q$239,16,0)</f>
        <v>3</v>
      </c>
      <c r="L11" s="248">
        <f>IF($E11="N",'pravidla turnaje'!$A$6,IF($H11&gt;$I11,IF(OR($W11="PP",W11="SN"),'pravidla turnaje'!$A$3,'pravidla turnaje'!$A$2),IF($H11&lt;$I11,IF(OR($W11="PP",W11="SN"),'pravidla turnaje'!$A$5,'pravidla turnaje'!$A$6),'pravidla turnaje'!$A$4)))</f>
        <v>0</v>
      </c>
      <c r="M11" s="243">
        <f>IF($E11="N",'pravidla turnaje'!$A$6,IF($H11&lt;$I11,IF(OR($W11="PP",$W11="SN"),'pravidla turnaje'!$A$3,'pravidla turnaje'!$A$2),IF($H11&gt;$I11,IF(OR($W11="PP",$W11="SN"),'pravidla turnaje'!$A$5,'pravidla turnaje'!$A$6),'pravidla turnaje'!$A$4)))</f>
        <v>1</v>
      </c>
      <c r="N11" s="248" t="str">
        <f t="shared" si="9"/>
        <v/>
      </c>
      <c r="O11" s="249" t="str">
        <f t="shared" si="10"/>
        <v/>
      </c>
      <c r="P11" s="264" t="str">
        <f>VLOOKUP($C11,'pravidla turnaje'!$A$64:$B$83,2,0)</f>
        <v>C</v>
      </c>
      <c r="Q11" s="263" t="str">
        <f t="shared" si="11"/>
        <v>09:20 - 09:30</v>
      </c>
      <c r="R11" s="297" t="s">
        <v>572</v>
      </c>
      <c r="S11" s="1651" t="str">
        <f>IFERROR(VLOOKUP(F11,Tabulka!$B$4:$C$239,2,0),"")</f>
        <v>Nový/ 
Onufer</v>
      </c>
      <c r="T11" s="1651" t="str">
        <f>IFERROR(VLOOKUP(G11,Tabulka!$B$4:$C$239,2,0),"")</f>
        <v>Uher/ 
Málek</v>
      </c>
      <c r="U11" s="1630">
        <v>1</v>
      </c>
      <c r="V11" s="1631">
        <v>2</v>
      </c>
      <c r="W11" s="1553"/>
      <c r="X11" s="1663">
        <v>5</v>
      </c>
      <c r="Y11" s="1664">
        <v>8</v>
      </c>
      <c r="Z11" s="1663">
        <v>14</v>
      </c>
      <c r="AA11" s="1664">
        <v>14</v>
      </c>
      <c r="AB11" s="711" t="s">
        <v>4</v>
      </c>
      <c r="AC11" s="256" t="str">
        <f t="shared" si="12"/>
        <v>A3</v>
      </c>
      <c r="AD11" s="257">
        <f>COUNTIF($AB$3:$AB11,AB11)</f>
        <v>3</v>
      </c>
      <c r="AE11" s="253">
        <f>IF(AD11=1,'pravidla turnaje'!$C$60,VLOOKUP(CONCATENATE(AB11,AD11-1),$AC$2:$AF10,3,0)+VLOOKUP(CONCATENATE(AB11,AD11-1),$AC$2:$AF10,4,0))</f>
        <v>0.38888888888888884</v>
      </c>
      <c r="AF11" s="653">
        <f>IF($E11="",('pravidla turnaje'!#REF!/24/60),(VLOOKUP("x",'pravidla turnaje'!$A$31:$D$58,4,0)/60/24))</f>
        <v>6.9444444444444441E-3</v>
      </c>
      <c r="BE11" s="714"/>
      <c r="BF11" s="714"/>
      <c r="BJ11" s="1"/>
      <c r="BK11" s="1"/>
    </row>
    <row r="12" spans="1:63" ht="22.5" customHeight="1" x14ac:dyDescent="0.25">
      <c r="A12" s="247">
        <f t="shared" si="2"/>
        <v>40</v>
      </c>
      <c r="B12" s="247">
        <f t="shared" si="3"/>
        <v>40</v>
      </c>
      <c r="C12" s="247">
        <f t="shared" si="4"/>
        <v>40</v>
      </c>
      <c r="D12" s="243" t="str">
        <f t="shared" si="5"/>
        <v>42_45</v>
      </c>
      <c r="E12" s="244" t="str">
        <f t="shared" si="6"/>
        <v>D</v>
      </c>
      <c r="F12" s="1291">
        <v>42</v>
      </c>
      <c r="G12" s="1291">
        <v>45</v>
      </c>
      <c r="H12" s="247">
        <f t="shared" si="7"/>
        <v>2</v>
      </c>
      <c r="I12" s="243">
        <f t="shared" si="8"/>
        <v>0</v>
      </c>
      <c r="J12" s="248">
        <f>VLOOKUP(F12,Tabulka!$B$4:$Q$239,16,0)</f>
        <v>4</v>
      </c>
      <c r="K12" s="243">
        <f>VLOOKUP(G12,Tabulka!$B$4:$Q$239,16,0)</f>
        <v>5</v>
      </c>
      <c r="L12" s="248">
        <f>IF($E12="N",'pravidla turnaje'!$A$6,IF($H12&gt;$I12,IF(OR($W12="PP",W12="SN"),'pravidla turnaje'!$A$3,'pravidla turnaje'!$A$2),IF($H12&lt;$I12,IF(OR($W12="PP",W12="SN"),'pravidla turnaje'!$A$5,'pravidla turnaje'!$A$6),'pravidla turnaje'!$A$4)))</f>
        <v>1</v>
      </c>
      <c r="M12" s="243">
        <f>IF($E12="N",'pravidla turnaje'!$A$6,IF($H12&lt;$I12,IF(OR($W12="PP",$W12="SN"),'pravidla turnaje'!$A$3,'pravidla turnaje'!$A$2),IF($H12&gt;$I12,IF(OR($W12="PP",$W12="SN"),'pravidla turnaje'!$A$5,'pravidla turnaje'!$A$6),'pravidla turnaje'!$A$4)))</f>
        <v>0</v>
      </c>
      <c r="N12" s="248" t="str">
        <f t="shared" si="9"/>
        <v/>
      </c>
      <c r="O12" s="249" t="str">
        <f t="shared" si="10"/>
        <v/>
      </c>
      <c r="P12" s="264" t="str">
        <f>VLOOKUP($C12,'pravidla turnaje'!$A$64:$B$83,2,0)</f>
        <v>D</v>
      </c>
      <c r="Q12" s="263" t="str">
        <f t="shared" si="11"/>
        <v>09:20 - 09:30</v>
      </c>
      <c r="R12" s="297" t="s">
        <v>573</v>
      </c>
      <c r="S12" s="1651" t="str">
        <f>IFERROR(VLOOKUP(F12,Tabulka!$B$4:$C$239,2,0),"")</f>
        <v>Janáček/ 
Patera</v>
      </c>
      <c r="T12" s="1651" t="str">
        <f>IFERROR(VLOOKUP(G12,Tabulka!$B$4:$C$239,2,0),"")</f>
        <v>Hub/ 
Pagáč</v>
      </c>
      <c r="U12" s="1630">
        <v>2</v>
      </c>
      <c r="V12" s="1631">
        <v>0</v>
      </c>
      <c r="W12" s="1553"/>
      <c r="X12" s="1663">
        <v>6</v>
      </c>
      <c r="Y12" s="1664">
        <v>0</v>
      </c>
      <c r="Z12" s="1663">
        <v>6</v>
      </c>
      <c r="AA12" s="1664">
        <v>6</v>
      </c>
      <c r="AB12" s="711" t="s">
        <v>5</v>
      </c>
      <c r="AC12" s="256" t="str">
        <f t="shared" si="12"/>
        <v>B3</v>
      </c>
      <c r="AD12" s="257">
        <f>COUNTIF($AB$3:$AB12,AB12)</f>
        <v>3</v>
      </c>
      <c r="AE12" s="253">
        <f>IF(AD12=1,'pravidla turnaje'!$C$60,VLOOKUP(CONCATENATE(AB12,AD12-1),$AC$2:$AF11,3,0)+VLOOKUP(CONCATENATE(AB12,AD12-1),$AC$2:$AF11,4,0))</f>
        <v>0.38888888888888884</v>
      </c>
      <c r="AF12" s="653">
        <f>IF($E12="",('pravidla turnaje'!#REF!/24/60),(VLOOKUP("x",'pravidla turnaje'!$A$31:$D$58,4,0)/60/24))</f>
        <v>6.9444444444444441E-3</v>
      </c>
      <c r="AG12" t="s">
        <v>702</v>
      </c>
      <c r="BE12" s="714"/>
      <c r="BF12" s="714"/>
      <c r="BJ12" s="1"/>
      <c r="BK12" s="1"/>
    </row>
    <row r="13" spans="1:63" ht="22.5" customHeight="1" x14ac:dyDescent="0.25">
      <c r="A13" s="247">
        <f t="shared" si="2"/>
        <v>40</v>
      </c>
      <c r="B13" s="247">
        <f t="shared" si="3"/>
        <v>40</v>
      </c>
      <c r="C13" s="247">
        <f t="shared" si="4"/>
        <v>40</v>
      </c>
      <c r="D13" s="243" t="str">
        <f t="shared" si="5"/>
        <v>43_44</v>
      </c>
      <c r="E13" s="244" t="str">
        <f t="shared" si="6"/>
        <v>D</v>
      </c>
      <c r="F13" s="1291">
        <v>44</v>
      </c>
      <c r="G13" s="1291">
        <v>43</v>
      </c>
      <c r="H13" s="247">
        <f t="shared" si="7"/>
        <v>2</v>
      </c>
      <c r="I13" s="243">
        <f t="shared" si="8"/>
        <v>0</v>
      </c>
      <c r="J13" s="248">
        <f>VLOOKUP(F13,Tabulka!$B$4:$Q$239,16,0)</f>
        <v>1</v>
      </c>
      <c r="K13" s="243">
        <f>VLOOKUP(G13,Tabulka!$B$4:$Q$239,16,0)</f>
        <v>6</v>
      </c>
      <c r="L13" s="248">
        <f>IF($E13="N",'pravidla turnaje'!$A$6,IF($H13&gt;$I13,IF(OR($W13="PP",W13="SN"),'pravidla turnaje'!$A$3,'pravidla turnaje'!$A$2),IF($H13&lt;$I13,IF(OR($W13="PP",W13="SN"),'pravidla turnaje'!$A$5,'pravidla turnaje'!$A$6),'pravidla turnaje'!$A$4)))</f>
        <v>1</v>
      </c>
      <c r="M13" s="243">
        <f>IF($E13="N",'pravidla turnaje'!$A$6,IF($H13&lt;$I13,IF(OR($W13="PP",$W13="SN"),'pravidla turnaje'!$A$3,'pravidla turnaje'!$A$2),IF($H13&gt;$I13,IF(OR($W13="PP",$W13="SN"),'pravidla turnaje'!$A$5,'pravidla turnaje'!$A$6),'pravidla turnaje'!$A$4)))</f>
        <v>0</v>
      </c>
      <c r="N13" s="248" t="str">
        <f t="shared" si="9"/>
        <v/>
      </c>
      <c r="O13" s="249" t="str">
        <f t="shared" si="10"/>
        <v/>
      </c>
      <c r="P13" s="264" t="str">
        <f>VLOOKUP($C13,'pravidla turnaje'!$A$64:$B$83,2,0)</f>
        <v>D</v>
      </c>
      <c r="Q13" s="263" t="str">
        <f t="shared" si="11"/>
        <v>09:20 - 09:30</v>
      </c>
      <c r="R13" s="297" t="s">
        <v>574</v>
      </c>
      <c r="S13" s="1651" t="str">
        <f>IFERROR(VLOOKUP(F13,Tabulka!$B$4:$C$239,2,0),"")</f>
        <v>Výborný/ 
Aster</v>
      </c>
      <c r="T13" s="1651" t="str">
        <f>IFERROR(VLOOKUP(G13,Tabulka!$B$4:$C$239,2,0),"")</f>
        <v>Krajča/ 
Hron</v>
      </c>
      <c r="U13" s="1630">
        <v>2</v>
      </c>
      <c r="V13" s="1631">
        <v>0</v>
      </c>
      <c r="W13" s="1553"/>
      <c r="X13" s="1663">
        <v>4</v>
      </c>
      <c r="Y13" s="1664">
        <v>4</v>
      </c>
      <c r="Z13" s="1663">
        <v>9</v>
      </c>
      <c r="AA13" s="1664">
        <v>9</v>
      </c>
      <c r="AB13" s="711" t="s">
        <v>76</v>
      </c>
      <c r="AC13" s="256" t="str">
        <f t="shared" si="12"/>
        <v>C3</v>
      </c>
      <c r="AD13" s="257">
        <f>COUNTIF($AB$3:$AB13,AB13)</f>
        <v>3</v>
      </c>
      <c r="AE13" s="253">
        <f>IF(AD13=1,'pravidla turnaje'!$C$60,VLOOKUP(CONCATENATE(AB13,AD13-1),$AC$2:$AF12,3,0)+VLOOKUP(CONCATENATE(AB13,AD13-1),$AC$2:$AF12,4,0))</f>
        <v>0.38888888888888884</v>
      </c>
      <c r="AF13" s="653">
        <f>IF($E13="",('pravidla turnaje'!#REF!/24/60),(VLOOKUP("x",'pravidla turnaje'!$A$31:$D$58,4,0)/60/24))</f>
        <v>6.9444444444444441E-3</v>
      </c>
      <c r="BE13" s="714"/>
      <c r="BF13" s="714"/>
      <c r="BJ13" s="1"/>
      <c r="BK13" s="1"/>
    </row>
    <row r="14" spans="1:63" ht="22.5" customHeight="1" x14ac:dyDescent="0.25">
      <c r="A14" s="247">
        <f t="shared" si="2"/>
        <v>40</v>
      </c>
      <c r="B14" s="247">
        <f t="shared" si="3"/>
        <v>40</v>
      </c>
      <c r="C14" s="247">
        <f t="shared" si="4"/>
        <v>40</v>
      </c>
      <c r="D14" s="243" t="str">
        <f t="shared" si="5"/>
        <v>41_46</v>
      </c>
      <c r="E14" s="244" t="str">
        <f t="shared" si="6"/>
        <v>D</v>
      </c>
      <c r="F14" s="1291">
        <v>46</v>
      </c>
      <c r="G14" s="1291">
        <v>41</v>
      </c>
      <c r="H14" s="247">
        <f t="shared" si="7"/>
        <v>2</v>
      </c>
      <c r="I14" s="243">
        <f t="shared" si="8"/>
        <v>1</v>
      </c>
      <c r="J14" s="248">
        <f>VLOOKUP(F14,Tabulka!$B$4:$Q$239,16,0)</f>
        <v>2</v>
      </c>
      <c r="K14" s="243">
        <f>VLOOKUP(G14,Tabulka!$B$4:$Q$239,16,0)</f>
        <v>3</v>
      </c>
      <c r="L14" s="248">
        <f>IF($E14="N",'pravidla turnaje'!$A$6,IF($H14&gt;$I14,IF(OR($W14="PP",W14="SN"),'pravidla turnaje'!$A$3,'pravidla turnaje'!$A$2),IF($H14&lt;$I14,IF(OR($W14="PP",W14="SN"),'pravidla turnaje'!$A$5,'pravidla turnaje'!$A$6),'pravidla turnaje'!$A$4)))</f>
        <v>1</v>
      </c>
      <c r="M14" s="243">
        <f>IF($E14="N",'pravidla turnaje'!$A$6,IF($H14&lt;$I14,IF(OR($W14="PP",$W14="SN"),'pravidla turnaje'!$A$3,'pravidla turnaje'!$A$2),IF($H14&gt;$I14,IF(OR($W14="PP",$W14="SN"),'pravidla turnaje'!$A$5,'pravidla turnaje'!$A$6),'pravidla turnaje'!$A$4)))</f>
        <v>0</v>
      </c>
      <c r="N14" s="248" t="str">
        <f t="shared" si="9"/>
        <v/>
      </c>
      <c r="O14" s="249" t="str">
        <f t="shared" si="10"/>
        <v/>
      </c>
      <c r="P14" s="264" t="str">
        <f>VLOOKUP($C14,'pravidla turnaje'!$A$64:$B$83,2,0)</f>
        <v>D</v>
      </c>
      <c r="Q14" s="263" t="str">
        <f t="shared" si="11"/>
        <v>09:20 - 09:30</v>
      </c>
      <c r="R14" s="297" t="s">
        <v>575</v>
      </c>
      <c r="S14" s="1651" t="str">
        <f>IFERROR(VLOOKUP(F14,Tabulka!$B$4:$C$239,2,0),"")</f>
        <v>Vojta/ 
Nikolič</v>
      </c>
      <c r="T14" s="1651" t="str">
        <f>IFERROR(VLOOKUP(G14,Tabulka!$B$4:$C$239,2,0),"")</f>
        <v>Chudomský/ 
Ryšavý</v>
      </c>
      <c r="U14" s="1630">
        <v>2</v>
      </c>
      <c r="V14" s="1631">
        <v>1</v>
      </c>
      <c r="W14" s="1553"/>
      <c r="X14" s="1663">
        <v>6</v>
      </c>
      <c r="Y14" s="1664">
        <v>5</v>
      </c>
      <c r="Z14" s="1663">
        <v>13</v>
      </c>
      <c r="AA14" s="1664">
        <v>12</v>
      </c>
      <c r="AB14" s="711" t="s">
        <v>16</v>
      </c>
      <c r="AC14" s="256" t="str">
        <f t="shared" si="12"/>
        <v>D3</v>
      </c>
      <c r="AD14" s="257">
        <f>COUNTIF($AB$3:$AB14,AB14)</f>
        <v>3</v>
      </c>
      <c r="AE14" s="253">
        <f>IF(AD14=1,'pravidla turnaje'!$C$60,VLOOKUP(CONCATENATE(AB14,AD14-1),$AC$2:$AF13,3,0)+VLOOKUP(CONCATENATE(AB14,AD14-1),$AC$2:$AF13,4,0))</f>
        <v>0.38888888888888884</v>
      </c>
      <c r="AF14" s="653">
        <f>IF($E14="",('pravidla turnaje'!#REF!/24/60),(VLOOKUP("x",'pravidla turnaje'!$A$31:$D$58,4,0)/60/24))</f>
        <v>6.9444444444444441E-3</v>
      </c>
      <c r="BE14" s="714"/>
      <c r="BF14" s="714"/>
      <c r="BJ14" s="1"/>
      <c r="BK14" s="1"/>
    </row>
    <row r="15" spans="1:63" ht="22.5" customHeight="1" x14ac:dyDescent="0.25">
      <c r="A15" s="247">
        <f t="shared" si="2"/>
        <v>50</v>
      </c>
      <c r="B15" s="247">
        <f t="shared" si="3"/>
        <v>50</v>
      </c>
      <c r="C15" s="247">
        <f t="shared" si="4"/>
        <v>50</v>
      </c>
      <c r="D15" s="243" t="str">
        <f t="shared" si="5"/>
        <v>52_55</v>
      </c>
      <c r="E15" s="244" t="str">
        <f t="shared" si="6"/>
        <v>H</v>
      </c>
      <c r="F15" s="1291">
        <v>52</v>
      </c>
      <c r="G15" s="1291">
        <v>55</v>
      </c>
      <c r="H15" s="247">
        <f t="shared" si="7"/>
        <v>0</v>
      </c>
      <c r="I15" s="243">
        <f t="shared" si="8"/>
        <v>2</v>
      </c>
      <c r="J15" s="248">
        <f>VLOOKUP(F15,Tabulka!$B$4:$Q$239,16,0)</f>
        <v>5</v>
      </c>
      <c r="K15" s="243">
        <f>VLOOKUP(G15,Tabulka!$B$4:$Q$239,16,0)</f>
        <v>1</v>
      </c>
      <c r="L15" s="248">
        <f>IF($E15="N",'pravidla turnaje'!$A$6,IF($H15&gt;$I15,IF(OR($W15="PP",W15="SN"),'pravidla turnaje'!$A$3,'pravidla turnaje'!$A$2),IF($H15&lt;$I15,IF(OR($W15="PP",W15="SN"),'pravidla turnaje'!$A$5,'pravidla turnaje'!$A$6),'pravidla turnaje'!$A$4)))</f>
        <v>0</v>
      </c>
      <c r="M15" s="243">
        <f>IF($E15="N",'pravidla turnaje'!$A$6,IF($H15&lt;$I15,IF(OR($W15="PP",$W15="SN"),'pravidla turnaje'!$A$3,'pravidla turnaje'!$A$2),IF($H15&gt;$I15,IF(OR($W15="PP",$W15="SN"),'pravidla turnaje'!$A$5,'pravidla turnaje'!$A$6),'pravidla turnaje'!$A$4)))</f>
        <v>1</v>
      </c>
      <c r="N15" s="248" t="str">
        <f t="shared" si="9"/>
        <v/>
      </c>
      <c r="O15" s="249" t="str">
        <f t="shared" si="10"/>
        <v/>
      </c>
      <c r="P15" s="264" t="str">
        <f>VLOOKUP($C15,'pravidla turnaje'!$A$64:$B$83,2,0)</f>
        <v>E</v>
      </c>
      <c r="Q15" s="263" t="str">
        <f t="shared" si="11"/>
        <v>09:30 - 09:40</v>
      </c>
      <c r="R15" s="297" t="s">
        <v>576</v>
      </c>
      <c r="S15" s="1651" t="str">
        <f>IFERROR(VLOOKUP(F15,Tabulka!$B$4:$C$239,2,0),"")</f>
        <v>Novák/ 
Stránský</v>
      </c>
      <c r="T15" s="1651" t="str">
        <f>IFERROR(VLOOKUP(G15,Tabulka!$B$4:$C$239,2,0),"")</f>
        <v>Tichý/ 
Chyna</v>
      </c>
      <c r="U15" s="1630">
        <v>0</v>
      </c>
      <c r="V15" s="1631">
        <v>2</v>
      </c>
      <c r="W15" s="1553"/>
      <c r="X15" s="1663">
        <v>1</v>
      </c>
      <c r="Y15" s="1664">
        <v>5</v>
      </c>
      <c r="Z15" s="1663">
        <v>8</v>
      </c>
      <c r="AA15" s="1664">
        <v>8</v>
      </c>
      <c r="AB15" s="711" t="s">
        <v>4</v>
      </c>
      <c r="AC15" s="256" t="str">
        <f t="shared" si="12"/>
        <v>A4</v>
      </c>
      <c r="AD15" s="257">
        <f>COUNTIF($AB$3:$AB15,AB15)</f>
        <v>4</v>
      </c>
      <c r="AE15" s="253">
        <f>IF(AD15=1,'pravidla turnaje'!$C$60,VLOOKUP(CONCATENATE(AB15,AD15-1),$AC$2:$AF14,3,0)+VLOOKUP(CONCATENATE(AB15,AD15-1),$AC$2:$AF14,4,0))</f>
        <v>0.39583333333333326</v>
      </c>
      <c r="AF15" s="653">
        <f>IF($E15="",('pravidla turnaje'!#REF!/24/60),(VLOOKUP("x",'pravidla turnaje'!$A$31:$D$58,4,0)/60/24))</f>
        <v>6.9444444444444441E-3</v>
      </c>
      <c r="BE15" s="714"/>
      <c r="BF15" s="714"/>
      <c r="BJ15" s="1"/>
      <c r="BK15" s="1"/>
    </row>
    <row r="16" spans="1:63" ht="22.5" customHeight="1" x14ac:dyDescent="0.25">
      <c r="A16" s="247">
        <f t="shared" si="2"/>
        <v>50</v>
      </c>
      <c r="B16" s="247">
        <f t="shared" si="3"/>
        <v>50</v>
      </c>
      <c r="C16" s="247">
        <f t="shared" si="4"/>
        <v>50</v>
      </c>
      <c r="D16" s="243" t="str">
        <f t="shared" si="5"/>
        <v>53_54</v>
      </c>
      <c r="E16" s="244" t="str">
        <f t="shared" si="6"/>
        <v>H</v>
      </c>
      <c r="F16" s="1291">
        <v>54</v>
      </c>
      <c r="G16" s="1291">
        <v>53</v>
      </c>
      <c r="H16" s="247">
        <f t="shared" si="7"/>
        <v>0</v>
      </c>
      <c r="I16" s="243">
        <f t="shared" si="8"/>
        <v>2</v>
      </c>
      <c r="J16" s="248">
        <f>VLOOKUP(F16,Tabulka!$B$4:$Q$239,16,0)</f>
        <v>3</v>
      </c>
      <c r="K16" s="243">
        <f>VLOOKUP(G16,Tabulka!$B$4:$Q$239,16,0)</f>
        <v>2</v>
      </c>
      <c r="L16" s="248">
        <f>IF($E16="N",'pravidla turnaje'!$A$6,IF($H16&gt;$I16,IF(OR($W16="PP",W16="SN"),'pravidla turnaje'!$A$3,'pravidla turnaje'!$A$2),IF($H16&lt;$I16,IF(OR($W16="PP",W16="SN"),'pravidla turnaje'!$A$5,'pravidla turnaje'!$A$6),'pravidla turnaje'!$A$4)))</f>
        <v>0</v>
      </c>
      <c r="M16" s="243">
        <f>IF($E16="N",'pravidla turnaje'!$A$6,IF($H16&lt;$I16,IF(OR($W16="PP",$W16="SN"),'pravidla turnaje'!$A$3,'pravidla turnaje'!$A$2),IF($H16&gt;$I16,IF(OR($W16="PP",$W16="SN"),'pravidla turnaje'!$A$5,'pravidla turnaje'!$A$6),'pravidla turnaje'!$A$4)))</f>
        <v>1</v>
      </c>
      <c r="N16" s="248" t="str">
        <f t="shared" si="9"/>
        <v/>
      </c>
      <c r="O16" s="249" t="str">
        <f t="shared" si="10"/>
        <v/>
      </c>
      <c r="P16" s="264" t="str">
        <f>VLOOKUP($C16,'pravidla turnaje'!$A$64:$B$83,2,0)</f>
        <v>E</v>
      </c>
      <c r="Q16" s="263" t="str">
        <f t="shared" si="11"/>
        <v>09:30 - 09:40</v>
      </c>
      <c r="R16" s="297" t="s">
        <v>577</v>
      </c>
      <c r="S16" s="1651" t="str">
        <f>IFERROR(VLOOKUP(F16,Tabulka!$B$4:$C$239,2,0),"")</f>
        <v>Krbec/ 
Netopilík</v>
      </c>
      <c r="T16" s="1651" t="str">
        <f>IFERROR(VLOOKUP(G16,Tabulka!$B$4:$C$239,2,0),"")</f>
        <v>Hrůza/ 
Rychlý</v>
      </c>
      <c r="U16" s="1630">
        <v>0</v>
      </c>
      <c r="V16" s="1631">
        <v>2</v>
      </c>
      <c r="W16" s="1553"/>
      <c r="X16" s="1663">
        <v>1</v>
      </c>
      <c r="Y16" s="1664">
        <v>5</v>
      </c>
      <c r="Z16" s="1663">
        <v>8</v>
      </c>
      <c r="AA16" s="1664">
        <v>8</v>
      </c>
      <c r="AB16" s="711" t="s">
        <v>5</v>
      </c>
      <c r="AC16" s="256" t="str">
        <f t="shared" si="12"/>
        <v>B4</v>
      </c>
      <c r="AD16" s="257">
        <f>COUNTIF($AB$3:$AB16,AB16)</f>
        <v>4</v>
      </c>
      <c r="AE16" s="253">
        <f>IF(AD16=1,'pravidla turnaje'!$C$60,VLOOKUP(CONCATENATE(AB16,AD16-1),$AC$2:$AF15,3,0)+VLOOKUP(CONCATENATE(AB16,AD16-1),$AC$2:$AF15,4,0))</f>
        <v>0.39583333333333326</v>
      </c>
      <c r="AF16" s="653">
        <f>IF($E16="",('pravidla turnaje'!#REF!/24/60),(VLOOKUP("x",'pravidla turnaje'!$A$31:$D$58,4,0)/60/24))</f>
        <v>6.9444444444444441E-3</v>
      </c>
      <c r="BE16" s="714"/>
      <c r="BF16" s="714"/>
      <c r="BJ16" s="1"/>
      <c r="BK16" s="1"/>
    </row>
    <row r="17" spans="1:63" ht="22.5" customHeight="1" x14ac:dyDescent="0.25">
      <c r="A17" s="247">
        <f t="shared" si="2"/>
        <v>50</v>
      </c>
      <c r="B17" s="247">
        <f t="shared" si="3"/>
        <v>50</v>
      </c>
      <c r="C17" s="247">
        <f t="shared" si="4"/>
        <v>50</v>
      </c>
      <c r="D17" s="243" t="str">
        <f t="shared" si="5"/>
        <v>51_56</v>
      </c>
      <c r="E17" s="244" t="str">
        <f t="shared" si="6"/>
        <v>D</v>
      </c>
      <c r="F17" s="1291">
        <v>56</v>
      </c>
      <c r="G17" s="1291">
        <v>51</v>
      </c>
      <c r="H17" s="247">
        <f t="shared" si="7"/>
        <v>2</v>
      </c>
      <c r="I17" s="243">
        <f t="shared" si="8"/>
        <v>1</v>
      </c>
      <c r="J17" s="248">
        <f>VLOOKUP(F17,Tabulka!$B$4:$Q$239,16,0)</f>
        <v>4</v>
      </c>
      <c r="K17" s="243">
        <f>VLOOKUP(G17,Tabulka!$B$4:$Q$239,16,0)</f>
        <v>6</v>
      </c>
      <c r="L17" s="248">
        <f>IF($E17="N",'pravidla turnaje'!$A$6,IF($H17&gt;$I17,IF(OR($W17="PP",W17="SN"),'pravidla turnaje'!$A$3,'pravidla turnaje'!$A$2),IF($H17&lt;$I17,IF(OR($W17="PP",W17="SN"),'pravidla turnaje'!$A$5,'pravidla turnaje'!$A$6),'pravidla turnaje'!$A$4)))</f>
        <v>1</v>
      </c>
      <c r="M17" s="243">
        <f>IF($E17="N",'pravidla turnaje'!$A$6,IF($H17&lt;$I17,IF(OR($W17="PP",$W17="SN"),'pravidla turnaje'!$A$3,'pravidla turnaje'!$A$2),IF($H17&gt;$I17,IF(OR($W17="PP",$W17="SN"),'pravidla turnaje'!$A$5,'pravidla turnaje'!$A$6),'pravidla turnaje'!$A$4)))</f>
        <v>0</v>
      </c>
      <c r="N17" s="248" t="str">
        <f t="shared" si="9"/>
        <v/>
      </c>
      <c r="O17" s="249" t="str">
        <f t="shared" si="10"/>
        <v/>
      </c>
      <c r="P17" s="264" t="str">
        <f>VLOOKUP($C17,'pravidla turnaje'!$A$64:$B$83,2,0)</f>
        <v>E</v>
      </c>
      <c r="Q17" s="263" t="str">
        <f t="shared" si="11"/>
        <v>09:30 - 09:40</v>
      </c>
      <c r="R17" s="297" t="s">
        <v>578</v>
      </c>
      <c r="S17" s="1651" t="str">
        <f>IFERROR(VLOOKUP(F17,Tabulka!$B$4:$C$239,2,0),"")</f>
        <v>Severa/ 
Weiss</v>
      </c>
      <c r="T17" s="1651" t="str">
        <f>IFERROR(VLOOKUP(G17,Tabulka!$B$4:$C$239,2,0),"")</f>
        <v>Černý/ 
Jiroud</v>
      </c>
      <c r="U17" s="1630">
        <v>2</v>
      </c>
      <c r="V17" s="1631">
        <v>1</v>
      </c>
      <c r="W17" s="1553"/>
      <c r="X17" s="1663">
        <v>7</v>
      </c>
      <c r="Y17" s="1664">
        <v>4</v>
      </c>
      <c r="Z17" s="1663">
        <v>18</v>
      </c>
      <c r="AA17" s="1664">
        <v>17</v>
      </c>
      <c r="AB17" s="711" t="s">
        <v>76</v>
      </c>
      <c r="AC17" s="256" t="str">
        <f t="shared" si="12"/>
        <v>C4</v>
      </c>
      <c r="AD17" s="257">
        <f>COUNTIF($AB$3:$AB17,AB17)</f>
        <v>4</v>
      </c>
      <c r="AE17" s="253">
        <f>IF(AD17=1,'pravidla turnaje'!$C$60,VLOOKUP(CONCATENATE(AB17,AD17-1),$AC$2:$AF16,3,0)+VLOOKUP(CONCATENATE(AB17,AD17-1),$AC$2:$AF16,4,0))</f>
        <v>0.39583333333333326</v>
      </c>
      <c r="AF17" s="653">
        <f>IF($E17="",('pravidla turnaje'!#REF!/24/60),(VLOOKUP("x",'pravidla turnaje'!$A$31:$D$58,4,0)/60/24))</f>
        <v>6.9444444444444441E-3</v>
      </c>
      <c r="BE17" s="714"/>
      <c r="BF17" s="714"/>
      <c r="BJ17" s="1"/>
      <c r="BK17" s="1"/>
    </row>
    <row r="18" spans="1:63" ht="22.5" customHeight="1" x14ac:dyDescent="0.25">
      <c r="A18" s="247">
        <f t="shared" si="2"/>
        <v>60</v>
      </c>
      <c r="B18" s="247">
        <f t="shared" si="3"/>
        <v>60</v>
      </c>
      <c r="C18" s="247">
        <f t="shared" si="4"/>
        <v>60</v>
      </c>
      <c r="D18" s="243" t="str">
        <f t="shared" si="5"/>
        <v>62_65</v>
      </c>
      <c r="E18" s="244" t="str">
        <f t="shared" si="6"/>
        <v>D</v>
      </c>
      <c r="F18" s="1291">
        <v>62</v>
      </c>
      <c r="G18" s="1291">
        <v>65</v>
      </c>
      <c r="H18" s="247">
        <f t="shared" si="7"/>
        <v>2</v>
      </c>
      <c r="I18" s="243">
        <f t="shared" si="8"/>
        <v>1</v>
      </c>
      <c r="J18" s="248">
        <f>VLOOKUP(F18,Tabulka!$B$4:$Q$239,16,0)</f>
        <v>3</v>
      </c>
      <c r="K18" s="243">
        <f>VLOOKUP(G18,Tabulka!$B$4:$Q$239,16,0)</f>
        <v>6</v>
      </c>
      <c r="L18" s="248">
        <f>IF($E18="N",'pravidla turnaje'!$A$6,IF($H18&gt;$I18,IF(OR($W18="PP",W18="SN"),'pravidla turnaje'!$A$3,'pravidla turnaje'!$A$2),IF($H18&lt;$I18,IF(OR($W18="PP",W18="SN"),'pravidla turnaje'!$A$5,'pravidla turnaje'!$A$6),'pravidla turnaje'!$A$4)))</f>
        <v>1</v>
      </c>
      <c r="M18" s="243">
        <f>IF($E18="N",'pravidla turnaje'!$A$6,IF($H18&lt;$I18,IF(OR($W18="PP",$W18="SN"),'pravidla turnaje'!$A$3,'pravidla turnaje'!$A$2),IF($H18&gt;$I18,IF(OR($W18="PP",$W18="SN"),'pravidla turnaje'!$A$5,'pravidla turnaje'!$A$6),'pravidla turnaje'!$A$4)))</f>
        <v>0</v>
      </c>
      <c r="N18" s="248" t="str">
        <f t="shared" si="9"/>
        <v/>
      </c>
      <c r="O18" s="249" t="str">
        <f t="shared" si="10"/>
        <v/>
      </c>
      <c r="P18" s="264" t="str">
        <f>VLOOKUP($C18,'pravidla turnaje'!$A$64:$B$83,2,0)</f>
        <v>F</v>
      </c>
      <c r="Q18" s="263" t="str">
        <f t="shared" si="11"/>
        <v>09:30 - 09:40</v>
      </c>
      <c r="R18" s="297" t="s">
        <v>579</v>
      </c>
      <c r="S18" s="1651" t="str">
        <f>IFERROR(VLOOKUP(F18,Tabulka!$B$4:$C$239,2,0),"")</f>
        <v>Jäger/ 
Mráz</v>
      </c>
      <c r="T18" s="1651" t="str">
        <f>IFERROR(VLOOKUP(G18,Tabulka!$B$4:$C$239,2,0),"")</f>
        <v>Tůma/ 
Houser</v>
      </c>
      <c r="U18" s="1630">
        <v>2</v>
      </c>
      <c r="V18" s="1631">
        <v>1</v>
      </c>
      <c r="W18" s="1553"/>
      <c r="X18" s="1663">
        <v>7</v>
      </c>
      <c r="Y18" s="1664">
        <v>6</v>
      </c>
      <c r="Z18" s="1663">
        <v>19</v>
      </c>
      <c r="AA18" s="1664">
        <v>19</v>
      </c>
      <c r="AB18" s="711" t="s">
        <v>16</v>
      </c>
      <c r="AC18" s="256" t="str">
        <f t="shared" si="12"/>
        <v>D4</v>
      </c>
      <c r="AD18" s="257">
        <f>COUNTIF($AB$3:$AB18,AB18)</f>
        <v>4</v>
      </c>
      <c r="AE18" s="253">
        <f>IF(AD18=1,'pravidla turnaje'!$C$60,VLOOKUP(CONCATENATE(AB18,AD18-1),$AC$2:$AF17,3,0)+VLOOKUP(CONCATENATE(AB18,AD18-1),$AC$2:$AF17,4,0))</f>
        <v>0.39583333333333326</v>
      </c>
      <c r="AF18" s="653">
        <f>IF($E18="",('pravidla turnaje'!#REF!/24/60),(VLOOKUP("x",'pravidla turnaje'!$A$31:$D$58,4,0)/60/24))</f>
        <v>6.9444444444444441E-3</v>
      </c>
      <c r="BE18" s="714"/>
      <c r="BF18" s="714"/>
      <c r="BJ18" s="1"/>
      <c r="BK18" s="1"/>
    </row>
    <row r="19" spans="1:63" ht="22.5" customHeight="1" x14ac:dyDescent="0.25">
      <c r="A19" s="247">
        <f t="shared" si="2"/>
        <v>60</v>
      </c>
      <c r="B19" s="247">
        <f t="shared" si="3"/>
        <v>60</v>
      </c>
      <c r="C19" s="247">
        <f t="shared" si="4"/>
        <v>60</v>
      </c>
      <c r="D19" s="243" t="str">
        <f t="shared" si="5"/>
        <v>63_64</v>
      </c>
      <c r="E19" s="244" t="str">
        <f t="shared" si="6"/>
        <v>D</v>
      </c>
      <c r="F19" s="1291">
        <v>64</v>
      </c>
      <c r="G19" s="1291">
        <v>63</v>
      </c>
      <c r="H19" s="247">
        <f t="shared" si="7"/>
        <v>2</v>
      </c>
      <c r="I19" s="243">
        <f t="shared" si="8"/>
        <v>0</v>
      </c>
      <c r="J19" s="248">
        <f>VLOOKUP(F19,Tabulka!$B$4:$Q$239,16,0)</f>
        <v>3</v>
      </c>
      <c r="K19" s="243">
        <f>VLOOKUP(G19,Tabulka!$B$4:$Q$239,16,0)</f>
        <v>3</v>
      </c>
      <c r="L19" s="248">
        <f>IF($E19="N",'pravidla turnaje'!$A$6,IF($H19&gt;$I19,IF(OR($W19="PP",W19="SN"),'pravidla turnaje'!$A$3,'pravidla turnaje'!$A$2),IF($H19&lt;$I19,IF(OR($W19="PP",W19="SN"),'pravidla turnaje'!$A$5,'pravidla turnaje'!$A$6),'pravidla turnaje'!$A$4)))</f>
        <v>1</v>
      </c>
      <c r="M19" s="243">
        <f>IF($E19="N",'pravidla turnaje'!$A$6,IF($H19&lt;$I19,IF(OR($W19="PP",$W19="SN"),'pravidla turnaje'!$A$3,'pravidla turnaje'!$A$2),IF($H19&gt;$I19,IF(OR($W19="PP",$W19="SN"),'pravidla turnaje'!$A$5,'pravidla turnaje'!$A$6),'pravidla turnaje'!$A$4)))</f>
        <v>0</v>
      </c>
      <c r="N19" s="248">
        <f t="shared" si="9"/>
        <v>64</v>
      </c>
      <c r="O19" s="249">
        <f t="shared" si="10"/>
        <v>63</v>
      </c>
      <c r="P19" s="264" t="str">
        <f>VLOOKUP($C19,'pravidla turnaje'!$A$64:$B$83,2,0)</f>
        <v>F</v>
      </c>
      <c r="Q19" s="263" t="str">
        <f t="shared" si="11"/>
        <v>09:40 - 09:50</v>
      </c>
      <c r="R19" s="297" t="s">
        <v>580</v>
      </c>
      <c r="S19" s="1651" t="str">
        <f>IFERROR(VLOOKUP(F19,Tabulka!$B$4:$C$239,2,0),"")</f>
        <v>Průša/ 
Průša</v>
      </c>
      <c r="T19" s="1651" t="str">
        <f>IFERROR(VLOOKUP(G19,Tabulka!$B$4:$C$239,2,0),"")</f>
        <v>Kalina/ 
Körber</v>
      </c>
      <c r="U19" s="1630">
        <v>2</v>
      </c>
      <c r="V19" s="1631">
        <v>0</v>
      </c>
      <c r="W19" s="1553"/>
      <c r="X19" s="1663">
        <v>6</v>
      </c>
      <c r="Y19" s="1664">
        <v>3</v>
      </c>
      <c r="Z19" s="1663">
        <v>12</v>
      </c>
      <c r="AA19" s="1664">
        <v>12</v>
      </c>
      <c r="AB19" s="711" t="s">
        <v>4</v>
      </c>
      <c r="AC19" s="256" t="str">
        <f t="shared" si="12"/>
        <v>A5</v>
      </c>
      <c r="AD19" s="257">
        <f>COUNTIF($AB$3:$AB19,AB19)</f>
        <v>5</v>
      </c>
      <c r="AE19" s="253">
        <f>IF(AD19=1,'pravidla turnaje'!$C$60,VLOOKUP(CONCATENATE(AB19,AD19-1),$AC$2:$AF18,3,0)+VLOOKUP(CONCATENATE(AB19,AD19-1),$AC$2:$AF18,4,0))</f>
        <v>0.40277777777777768</v>
      </c>
      <c r="AF19" s="653">
        <f>IF($E19="",('pravidla turnaje'!#REF!/24/60),(VLOOKUP("x",'pravidla turnaje'!$A$31:$D$58,4,0)/60/24))</f>
        <v>6.9444444444444441E-3</v>
      </c>
      <c r="BE19" s="714"/>
      <c r="BF19" s="714"/>
      <c r="BJ19" s="1"/>
      <c r="BK19" s="1"/>
    </row>
    <row r="20" spans="1:63" ht="22.5" customHeight="1" x14ac:dyDescent="0.25">
      <c r="A20" s="247">
        <f t="shared" si="2"/>
        <v>60</v>
      </c>
      <c r="B20" s="247">
        <f t="shared" si="3"/>
        <v>60</v>
      </c>
      <c r="C20" s="247">
        <f t="shared" si="4"/>
        <v>60</v>
      </c>
      <c r="D20" s="243" t="str">
        <f t="shared" si="5"/>
        <v>61_66</v>
      </c>
      <c r="E20" s="244" t="str">
        <f t="shared" si="6"/>
        <v>H</v>
      </c>
      <c r="F20" s="1291">
        <v>66</v>
      </c>
      <c r="G20" s="1291">
        <v>61</v>
      </c>
      <c r="H20" s="247">
        <f t="shared" si="7"/>
        <v>1</v>
      </c>
      <c r="I20" s="243">
        <f t="shared" si="8"/>
        <v>2</v>
      </c>
      <c r="J20" s="248">
        <f>VLOOKUP(F20,Tabulka!$B$4:$Q$239,16,0)</f>
        <v>2</v>
      </c>
      <c r="K20" s="243">
        <f>VLOOKUP(G20,Tabulka!$B$4:$Q$239,16,0)</f>
        <v>1</v>
      </c>
      <c r="L20" s="248">
        <f>IF($E20="N",'pravidla turnaje'!$A$6,IF($H20&gt;$I20,IF(OR($W20="PP",W20="SN"),'pravidla turnaje'!$A$3,'pravidla turnaje'!$A$2),IF($H20&lt;$I20,IF(OR($W20="PP",W20="SN"),'pravidla turnaje'!$A$5,'pravidla turnaje'!$A$6),'pravidla turnaje'!$A$4)))</f>
        <v>0</v>
      </c>
      <c r="M20" s="243">
        <f>IF($E20="N",'pravidla turnaje'!$A$6,IF($H20&lt;$I20,IF(OR($W20="PP",$W20="SN"),'pravidla turnaje'!$A$3,'pravidla turnaje'!$A$2),IF($H20&gt;$I20,IF(OR($W20="PP",$W20="SN"),'pravidla turnaje'!$A$5,'pravidla turnaje'!$A$6),'pravidla turnaje'!$A$4)))</f>
        <v>1</v>
      </c>
      <c r="N20" s="248" t="str">
        <f t="shared" si="9"/>
        <v/>
      </c>
      <c r="O20" s="249" t="str">
        <f t="shared" si="10"/>
        <v/>
      </c>
      <c r="P20" s="264" t="str">
        <f>VLOOKUP($C20,'pravidla turnaje'!$A$64:$B$83,2,0)</f>
        <v>F</v>
      </c>
      <c r="Q20" s="263" t="str">
        <f t="shared" si="11"/>
        <v>09:40 - 09:50</v>
      </c>
      <c r="R20" s="297" t="s">
        <v>581</v>
      </c>
      <c r="S20" s="1651" t="str">
        <f>IFERROR(VLOOKUP(F20,Tabulka!$B$4:$C$239,2,0),"")</f>
        <v>Jiránek/ 
Bína</v>
      </c>
      <c r="T20" s="1651" t="str">
        <f>IFERROR(VLOOKUP(G20,Tabulka!$B$4:$C$239,2,0),"")</f>
        <v>Kolstrunk/ 
Mück</v>
      </c>
      <c r="U20" s="1630">
        <v>1</v>
      </c>
      <c r="V20" s="1631">
        <v>2</v>
      </c>
      <c r="W20" s="1553"/>
      <c r="X20" s="1663">
        <v>2</v>
      </c>
      <c r="Y20" s="1664">
        <v>4</v>
      </c>
      <c r="Z20" s="1663">
        <v>13</v>
      </c>
      <c r="AA20" s="1664">
        <v>13</v>
      </c>
      <c r="AB20" s="711" t="s">
        <v>5</v>
      </c>
      <c r="AC20" s="256" t="str">
        <f t="shared" si="12"/>
        <v>B5</v>
      </c>
      <c r="AD20" s="257">
        <f>COUNTIF($AB$3:$AB20,AB20)</f>
        <v>5</v>
      </c>
      <c r="AE20" s="253">
        <f>IF(AD20=1,'pravidla turnaje'!$C$60,VLOOKUP(CONCATENATE(AB20,AD20-1),$AC$2:$AF19,3,0)+VLOOKUP(CONCATENATE(AB20,AD20-1),$AC$2:$AF19,4,0))</f>
        <v>0.40277777777777768</v>
      </c>
      <c r="AF20" s="653">
        <f>IF($E20="",('pravidla turnaje'!#REF!/24/60),(VLOOKUP("x",'pravidla turnaje'!$A$31:$D$58,4,0)/60/24))</f>
        <v>6.9444444444444441E-3</v>
      </c>
      <c r="BE20" s="714"/>
      <c r="BF20" s="714"/>
      <c r="BJ20" s="1"/>
      <c r="BK20" s="1"/>
    </row>
    <row r="21" spans="1:63" ht="22.5" customHeight="1" x14ac:dyDescent="0.25">
      <c r="A21" s="247">
        <f t="shared" si="2"/>
        <v>70</v>
      </c>
      <c r="B21" s="247">
        <f t="shared" si="3"/>
        <v>70</v>
      </c>
      <c r="C21" s="247">
        <f t="shared" si="4"/>
        <v>70</v>
      </c>
      <c r="D21" s="243" t="str">
        <f t="shared" si="5"/>
        <v>74_75</v>
      </c>
      <c r="E21" s="244" t="str">
        <f t="shared" si="6"/>
        <v>D</v>
      </c>
      <c r="F21" s="1291">
        <v>75</v>
      </c>
      <c r="G21" s="1291">
        <v>74</v>
      </c>
      <c r="H21" s="247">
        <f t="shared" si="7"/>
        <v>2</v>
      </c>
      <c r="I21" s="243">
        <f t="shared" si="8"/>
        <v>1</v>
      </c>
      <c r="J21" s="248">
        <f>VLOOKUP(F21,Tabulka!$B$4:$Q$239,16,0)</f>
        <v>2</v>
      </c>
      <c r="K21" s="243">
        <f>VLOOKUP(G21,Tabulka!$B$4:$Q$239,16,0)</f>
        <v>3</v>
      </c>
      <c r="L21" s="248">
        <f>IF($E21="N",'pravidla turnaje'!$A$6,IF($H21&gt;$I21,IF(OR($W21="PP",W21="SN"),'pravidla turnaje'!$A$3,'pravidla turnaje'!$A$2),IF($H21&lt;$I21,IF(OR($W21="PP",W21="SN"),'pravidla turnaje'!$A$5,'pravidla turnaje'!$A$6),'pravidla turnaje'!$A$4)))</f>
        <v>1</v>
      </c>
      <c r="M21" s="243">
        <f>IF($E21="N",'pravidla turnaje'!$A$6,IF($H21&lt;$I21,IF(OR($W21="PP",$W21="SN"),'pravidla turnaje'!$A$3,'pravidla turnaje'!$A$2),IF($H21&gt;$I21,IF(OR($W21="PP",$W21="SN"),'pravidla turnaje'!$A$5,'pravidla turnaje'!$A$6),'pravidla turnaje'!$A$4)))</f>
        <v>0</v>
      </c>
      <c r="N21" s="248" t="str">
        <f t="shared" si="9"/>
        <v/>
      </c>
      <c r="O21" s="249" t="str">
        <f t="shared" si="10"/>
        <v/>
      </c>
      <c r="P21" s="264" t="str">
        <f>VLOOKUP($C21,'pravidla turnaje'!$A$64:$B$83,2,0)</f>
        <v>G</v>
      </c>
      <c r="Q21" s="263" t="str">
        <f t="shared" si="11"/>
        <v>09:40 - 09:50</v>
      </c>
      <c r="R21" s="297" t="s">
        <v>582</v>
      </c>
      <c r="S21" s="1651" t="str">
        <f>IFERROR(VLOOKUP(F21,Tabulka!$B$4:$C$239,2,0),"")</f>
        <v>Kindl/ 
Kotoun</v>
      </c>
      <c r="T21" s="1651" t="str">
        <f>IFERROR(VLOOKUP(G21,Tabulka!$B$4:$C$239,2,0),"")</f>
        <v>Hněvkovský/ 
Vašák</v>
      </c>
      <c r="U21" s="1630">
        <v>2</v>
      </c>
      <c r="V21" s="1631">
        <v>1</v>
      </c>
      <c r="W21" s="1553"/>
      <c r="X21" s="1663">
        <v>6</v>
      </c>
      <c r="Y21" s="1664">
        <v>4</v>
      </c>
      <c r="Z21" s="1663">
        <v>14</v>
      </c>
      <c r="AA21" s="1664">
        <v>13</v>
      </c>
      <c r="AB21" s="711" t="s">
        <v>76</v>
      </c>
      <c r="AC21" s="256" t="str">
        <f t="shared" si="12"/>
        <v>C5</v>
      </c>
      <c r="AD21" s="257">
        <f>COUNTIF($AB$3:$AB21,AB21)</f>
        <v>5</v>
      </c>
      <c r="AE21" s="253">
        <f>IF(AD21=1,'pravidla turnaje'!$C$60,VLOOKUP(CONCATENATE(AB21,AD21-1),$AC$2:$AF20,3,0)+VLOOKUP(CONCATENATE(AB21,AD21-1),$AC$2:$AF20,4,0))</f>
        <v>0.40277777777777768</v>
      </c>
      <c r="AF21" s="653">
        <f>IF($E21="",('pravidla turnaje'!#REF!/24/60),(VLOOKUP("x",'pravidla turnaje'!$A$31:$D$58,4,0)/60/24))</f>
        <v>6.9444444444444441E-3</v>
      </c>
      <c r="BE21" s="714"/>
      <c r="BF21" s="714"/>
      <c r="BJ21" s="1"/>
      <c r="BK21" s="1"/>
    </row>
    <row r="22" spans="1:63" ht="22.5" customHeight="1" x14ac:dyDescent="0.25">
      <c r="A22" s="247">
        <f t="shared" si="2"/>
        <v>70</v>
      </c>
      <c r="B22" s="247">
        <f t="shared" si="3"/>
        <v>70</v>
      </c>
      <c r="C22" s="247">
        <f t="shared" si="4"/>
        <v>70</v>
      </c>
      <c r="D22" s="243" t="str">
        <f t="shared" si="5"/>
        <v>71_72</v>
      </c>
      <c r="E22" s="244" t="str">
        <f t="shared" si="6"/>
        <v>D</v>
      </c>
      <c r="F22" s="1291">
        <v>72</v>
      </c>
      <c r="G22" s="1291">
        <v>71</v>
      </c>
      <c r="H22" s="247">
        <f t="shared" si="7"/>
        <v>2</v>
      </c>
      <c r="I22" s="243">
        <f t="shared" si="8"/>
        <v>1</v>
      </c>
      <c r="J22" s="248">
        <f>VLOOKUP(F22,Tabulka!$B$4:$Q$239,16,0)</f>
        <v>4</v>
      </c>
      <c r="K22" s="243">
        <f>VLOOKUP(G22,Tabulka!$B$4:$Q$239,16,0)</f>
        <v>5</v>
      </c>
      <c r="L22" s="248">
        <f>IF($E22="N",'pravidla turnaje'!$A$6,IF($H22&gt;$I22,IF(OR($W22="PP",W22="SN"),'pravidla turnaje'!$A$3,'pravidla turnaje'!$A$2),IF($H22&lt;$I22,IF(OR($W22="PP",W22="SN"),'pravidla turnaje'!$A$5,'pravidla turnaje'!$A$6),'pravidla turnaje'!$A$4)))</f>
        <v>1</v>
      </c>
      <c r="M22" s="243">
        <f>IF($E22="N",'pravidla turnaje'!$A$6,IF($H22&lt;$I22,IF(OR($W22="PP",$W22="SN"),'pravidla turnaje'!$A$3,'pravidla turnaje'!$A$2),IF($H22&gt;$I22,IF(OR($W22="PP",$W22="SN"),'pravidla turnaje'!$A$5,'pravidla turnaje'!$A$6),'pravidla turnaje'!$A$4)))</f>
        <v>0</v>
      </c>
      <c r="N22" s="248" t="str">
        <f t="shared" si="9"/>
        <v/>
      </c>
      <c r="O22" s="249" t="str">
        <f t="shared" si="10"/>
        <v/>
      </c>
      <c r="P22" s="264" t="str">
        <f>VLOOKUP($C22,'pravidla turnaje'!$A$64:$B$83,2,0)</f>
        <v>G</v>
      </c>
      <c r="Q22" s="263" t="str">
        <f t="shared" si="11"/>
        <v>09:40 - 09:50</v>
      </c>
      <c r="R22" s="297" t="s">
        <v>583</v>
      </c>
      <c r="S22" s="1651" t="str">
        <f>IFERROR(VLOOKUP(F22,Tabulka!$B$4:$C$239,2,0),"")</f>
        <v>Fořt/ 
Fořt</v>
      </c>
      <c r="T22" s="1651" t="str">
        <f>IFERROR(VLOOKUP(G22,Tabulka!$B$4:$C$239,2,0),"")</f>
        <v>Mohelník/ 
Csáno</v>
      </c>
      <c r="U22" s="1630">
        <v>2</v>
      </c>
      <c r="V22" s="1631">
        <v>1</v>
      </c>
      <c r="W22" s="1553"/>
      <c r="X22" s="1663">
        <v>8</v>
      </c>
      <c r="Y22" s="1664">
        <v>7</v>
      </c>
      <c r="Z22" s="1663">
        <v>16</v>
      </c>
      <c r="AA22" s="1664">
        <v>16</v>
      </c>
      <c r="AB22" s="711" t="s">
        <v>16</v>
      </c>
      <c r="AC22" s="256" t="str">
        <f t="shared" si="12"/>
        <v>D5</v>
      </c>
      <c r="AD22" s="257">
        <f>COUNTIF($AB$3:$AB22,AB22)</f>
        <v>5</v>
      </c>
      <c r="AE22" s="253">
        <f>IF(AD22=1,'pravidla turnaje'!$C$60,VLOOKUP(CONCATENATE(AB22,AD22-1),$AC$2:$AF21,3,0)+VLOOKUP(CONCATENATE(AB22,AD22-1),$AC$2:$AF21,4,0))</f>
        <v>0.40277777777777768</v>
      </c>
      <c r="AF22" s="653">
        <f>IF($E22="",('pravidla turnaje'!#REF!/24/60),(VLOOKUP("x",'pravidla turnaje'!$A$31:$D$58,4,0)/60/24))</f>
        <v>6.9444444444444441E-3</v>
      </c>
      <c r="BE22" s="714"/>
      <c r="BF22" s="714"/>
      <c r="BJ22" s="1"/>
      <c r="BK22" s="1"/>
    </row>
    <row r="23" spans="1:63" ht="22.5" customHeight="1" x14ac:dyDescent="0.25">
      <c r="A23" s="247">
        <f t="shared" si="2"/>
        <v>80</v>
      </c>
      <c r="B23" s="247">
        <f t="shared" si="3"/>
        <v>80</v>
      </c>
      <c r="C23" s="247">
        <f t="shared" si="4"/>
        <v>80</v>
      </c>
      <c r="D23" s="243" t="str">
        <f t="shared" si="5"/>
        <v>84_85</v>
      </c>
      <c r="E23" s="244" t="str">
        <f t="shared" si="6"/>
        <v>D</v>
      </c>
      <c r="F23" s="1291">
        <v>85</v>
      </c>
      <c r="G23" s="1291">
        <v>84</v>
      </c>
      <c r="H23" s="247">
        <f t="shared" si="7"/>
        <v>2</v>
      </c>
      <c r="I23" s="243">
        <f t="shared" si="8"/>
        <v>1</v>
      </c>
      <c r="J23" s="248">
        <f>VLOOKUP(F23,Tabulka!$B$4:$Q$239,16,0)</f>
        <v>1</v>
      </c>
      <c r="K23" s="243">
        <f>VLOOKUP(G23,Tabulka!$B$4:$Q$239,16,0)</f>
        <v>4</v>
      </c>
      <c r="L23" s="248">
        <f>IF($E23="N",'pravidla turnaje'!$A$6,IF($H23&gt;$I23,IF(OR($W23="PP",W23="SN"),'pravidla turnaje'!$A$3,'pravidla turnaje'!$A$2),IF($H23&lt;$I23,IF(OR($W23="PP",W23="SN"),'pravidla turnaje'!$A$5,'pravidla turnaje'!$A$6),'pravidla turnaje'!$A$4)))</f>
        <v>1</v>
      </c>
      <c r="M23" s="243">
        <f>IF($E23="N",'pravidla turnaje'!$A$6,IF($H23&lt;$I23,IF(OR($W23="PP",$W23="SN"),'pravidla turnaje'!$A$3,'pravidla turnaje'!$A$2),IF($H23&gt;$I23,IF(OR($W23="PP",$W23="SN"),'pravidla turnaje'!$A$5,'pravidla turnaje'!$A$6),'pravidla turnaje'!$A$4)))</f>
        <v>0</v>
      </c>
      <c r="N23" s="248" t="str">
        <f t="shared" si="9"/>
        <v/>
      </c>
      <c r="O23" s="249" t="str">
        <f t="shared" si="10"/>
        <v/>
      </c>
      <c r="P23" s="264" t="str">
        <f>VLOOKUP($C23,'pravidla turnaje'!$A$64:$B$83,2,0)</f>
        <v>H</v>
      </c>
      <c r="Q23" s="263" t="str">
        <f t="shared" si="11"/>
        <v>09:50 - 10:00</v>
      </c>
      <c r="R23" s="297" t="s">
        <v>584</v>
      </c>
      <c r="S23" s="1651" t="str">
        <f>IFERROR(VLOOKUP(F23,Tabulka!$B$4:$C$239,2,0),"")</f>
        <v>Švácha/ 
Pechar</v>
      </c>
      <c r="T23" s="1651" t="str">
        <f>IFERROR(VLOOKUP(G23,Tabulka!$B$4:$C$239,2,0),"")</f>
        <v>Mařík/ 
Kryštof</v>
      </c>
      <c r="U23" s="1630">
        <v>2</v>
      </c>
      <c r="V23" s="1631">
        <v>1</v>
      </c>
      <c r="W23" s="1553"/>
      <c r="X23" s="1663">
        <v>6</v>
      </c>
      <c r="Y23" s="1664">
        <v>4</v>
      </c>
      <c r="Z23" s="1663">
        <v>14</v>
      </c>
      <c r="AA23" s="1664">
        <v>14</v>
      </c>
      <c r="AB23" s="711" t="s">
        <v>4</v>
      </c>
      <c r="AC23" s="256" t="str">
        <f t="shared" si="12"/>
        <v>A6</v>
      </c>
      <c r="AD23" s="257">
        <f>COUNTIF($AB$3:$AB23,AB23)</f>
        <v>6</v>
      </c>
      <c r="AE23" s="253">
        <f>IF(AD23=1,'pravidla turnaje'!$C$60,VLOOKUP(CONCATENATE(AB23,AD23-1),$AC$2:$AF22,3,0)+VLOOKUP(CONCATENATE(AB23,AD23-1),$AC$2:$AF22,4,0))</f>
        <v>0.4097222222222221</v>
      </c>
      <c r="AF23" s="653">
        <f>IF($E23="",('pravidla turnaje'!#REF!/24/60),(VLOOKUP("x",'pravidla turnaje'!$A$31:$D$58,4,0)/60/24))</f>
        <v>6.9444444444444441E-3</v>
      </c>
      <c r="BE23" s="714"/>
      <c r="BF23" s="714"/>
      <c r="BJ23" s="1"/>
      <c r="BK23" s="1"/>
    </row>
    <row r="24" spans="1:63" ht="22.5" customHeight="1" x14ac:dyDescent="0.25">
      <c r="A24" s="247">
        <f t="shared" si="2"/>
        <v>80</v>
      </c>
      <c r="B24" s="247">
        <f t="shared" si="3"/>
        <v>80</v>
      </c>
      <c r="C24" s="247">
        <f t="shared" si="4"/>
        <v>80</v>
      </c>
      <c r="D24" s="243" t="str">
        <f t="shared" si="5"/>
        <v>81_82</v>
      </c>
      <c r="E24" s="244" t="str">
        <f t="shared" si="6"/>
        <v>D</v>
      </c>
      <c r="F24" s="1291">
        <v>82</v>
      </c>
      <c r="G24" s="1291">
        <v>81</v>
      </c>
      <c r="H24" s="247">
        <f t="shared" si="7"/>
        <v>2</v>
      </c>
      <c r="I24" s="243">
        <f t="shared" si="8"/>
        <v>0</v>
      </c>
      <c r="J24" s="248">
        <f>VLOOKUP(F24,Tabulka!$B$4:$Q$239,16,0)</f>
        <v>1</v>
      </c>
      <c r="K24" s="243">
        <f>VLOOKUP(G24,Tabulka!$B$4:$Q$239,16,0)</f>
        <v>5</v>
      </c>
      <c r="L24" s="248">
        <f>IF($E24="N",'pravidla turnaje'!$A$6,IF($H24&gt;$I24,IF(OR($W24="PP",W24="SN"),'pravidla turnaje'!$A$3,'pravidla turnaje'!$A$2),IF($H24&lt;$I24,IF(OR($W24="PP",W24="SN"),'pravidla turnaje'!$A$5,'pravidla turnaje'!$A$6),'pravidla turnaje'!$A$4)))</f>
        <v>1</v>
      </c>
      <c r="M24" s="243">
        <f>IF($E24="N",'pravidla turnaje'!$A$6,IF($H24&lt;$I24,IF(OR($W24="PP",$W24="SN"),'pravidla turnaje'!$A$3,'pravidla turnaje'!$A$2),IF($H24&gt;$I24,IF(OR($W24="PP",$W24="SN"),'pravidla turnaje'!$A$5,'pravidla turnaje'!$A$6),'pravidla turnaje'!$A$4)))</f>
        <v>0</v>
      </c>
      <c r="N24" s="248" t="str">
        <f t="shared" si="9"/>
        <v/>
      </c>
      <c r="O24" s="249" t="str">
        <f t="shared" si="10"/>
        <v/>
      </c>
      <c r="P24" s="264" t="str">
        <f>VLOOKUP($C24,'pravidla turnaje'!$A$64:$B$83,2,0)</f>
        <v>H</v>
      </c>
      <c r="Q24" s="263" t="str">
        <f t="shared" si="11"/>
        <v>09:50 - 10:00</v>
      </c>
      <c r="R24" s="297" t="s">
        <v>585</v>
      </c>
      <c r="S24" s="1651" t="str">
        <f>IFERROR(VLOOKUP(F24,Tabulka!$B$4:$C$239,2,0),"")</f>
        <v>Huslička/ 
Skala</v>
      </c>
      <c r="T24" s="1651" t="str">
        <f>IFERROR(VLOOKUP(G24,Tabulka!$B$4:$C$239,2,0),"")</f>
        <v>Neliba/ 
Zbořil</v>
      </c>
      <c r="U24" s="1630">
        <v>2</v>
      </c>
      <c r="V24" s="1631">
        <v>0</v>
      </c>
      <c r="W24" s="1553"/>
      <c r="X24" s="1663">
        <v>6</v>
      </c>
      <c r="Y24" s="1664">
        <v>3</v>
      </c>
      <c r="Z24" s="1663">
        <v>12</v>
      </c>
      <c r="AA24" s="1664">
        <v>11</v>
      </c>
      <c r="AB24" s="711" t="s">
        <v>5</v>
      </c>
      <c r="AC24" s="256" t="str">
        <f t="shared" si="12"/>
        <v>B6</v>
      </c>
      <c r="AD24" s="257">
        <f>COUNTIF($AB$3:$AB24,AB24)</f>
        <v>6</v>
      </c>
      <c r="AE24" s="253">
        <f>IF(AD24=1,'pravidla turnaje'!$C$60,VLOOKUP(CONCATENATE(AB24,AD24-1),$AC$2:$AF23,3,0)+VLOOKUP(CONCATENATE(AB24,AD24-1),$AC$2:$AF23,4,0))</f>
        <v>0.4097222222222221</v>
      </c>
      <c r="AF24" s="653">
        <f>IF($E24="",('pravidla turnaje'!#REF!/24/60),(VLOOKUP("x",'pravidla turnaje'!$A$31:$D$58,4,0)/60/24))</f>
        <v>6.9444444444444441E-3</v>
      </c>
      <c r="BE24" s="714"/>
      <c r="BF24" s="714"/>
      <c r="BJ24" s="1"/>
      <c r="BK24" s="1"/>
    </row>
    <row r="25" spans="1:63" ht="22.5" customHeight="1" x14ac:dyDescent="0.25">
      <c r="A25" s="247">
        <f t="shared" si="2"/>
        <v>90</v>
      </c>
      <c r="B25" s="247">
        <f t="shared" si="3"/>
        <v>90</v>
      </c>
      <c r="C25" s="247">
        <f t="shared" si="4"/>
        <v>90</v>
      </c>
      <c r="D25" s="243" t="str">
        <f t="shared" si="5"/>
        <v>94_95</v>
      </c>
      <c r="E25" s="244" t="str">
        <f t="shared" si="6"/>
        <v>H</v>
      </c>
      <c r="F25" s="1291">
        <v>95</v>
      </c>
      <c r="G25" s="1291">
        <v>94</v>
      </c>
      <c r="H25" s="247">
        <f t="shared" si="7"/>
        <v>1</v>
      </c>
      <c r="I25" s="243">
        <f t="shared" si="8"/>
        <v>2</v>
      </c>
      <c r="J25" s="248">
        <f>VLOOKUP(F25,Tabulka!$B$4:$Q$239,16,0)</f>
        <v>4</v>
      </c>
      <c r="K25" s="243">
        <f>VLOOKUP(G25,Tabulka!$B$4:$Q$239,16,0)</f>
        <v>1</v>
      </c>
      <c r="L25" s="248">
        <f>IF($E25="N",'pravidla turnaje'!$A$6,IF($H25&gt;$I25,IF(OR($W25="PP",W25="SN"),'pravidla turnaje'!$A$3,'pravidla turnaje'!$A$2),IF($H25&lt;$I25,IF(OR($W25="PP",W25="SN"),'pravidla turnaje'!$A$5,'pravidla turnaje'!$A$6),'pravidla turnaje'!$A$4)))</f>
        <v>0</v>
      </c>
      <c r="M25" s="243">
        <f>IF($E25="N",'pravidla turnaje'!$A$6,IF($H25&lt;$I25,IF(OR($W25="PP",$W25="SN"),'pravidla turnaje'!$A$3,'pravidla turnaje'!$A$2),IF($H25&gt;$I25,IF(OR($W25="PP",$W25="SN"),'pravidla turnaje'!$A$5,'pravidla turnaje'!$A$6),'pravidla turnaje'!$A$4)))</f>
        <v>1</v>
      </c>
      <c r="N25" s="248" t="str">
        <f t="shared" si="9"/>
        <v/>
      </c>
      <c r="O25" s="249" t="str">
        <f t="shared" si="10"/>
        <v/>
      </c>
      <c r="P25" s="264" t="str">
        <f>VLOOKUP($C25,'pravidla turnaje'!$A$64:$B$83,2,0)</f>
        <v>I</v>
      </c>
      <c r="Q25" s="263" t="str">
        <f t="shared" si="11"/>
        <v>09:50 - 10:00</v>
      </c>
      <c r="R25" s="297" t="s">
        <v>586</v>
      </c>
      <c r="S25" s="1651" t="str">
        <f>IFERROR(VLOOKUP(F25,Tabulka!$B$4:$C$239,2,0),"")</f>
        <v>Syryčanský/ 
Hrstka</v>
      </c>
      <c r="T25" s="1651" t="str">
        <f>IFERROR(VLOOKUP(G25,Tabulka!$B$4:$C$239,2,0),"")</f>
        <v>Kühnel/ 
Černý</v>
      </c>
      <c r="U25" s="1630">
        <v>1</v>
      </c>
      <c r="V25" s="1631">
        <v>2</v>
      </c>
      <c r="W25" s="1553"/>
      <c r="X25" s="1663">
        <v>4</v>
      </c>
      <c r="Y25" s="1664">
        <v>5</v>
      </c>
      <c r="Z25" s="1663">
        <v>16</v>
      </c>
      <c r="AA25" s="1664">
        <v>14</v>
      </c>
      <c r="AB25" s="711" t="s">
        <v>76</v>
      </c>
      <c r="AC25" s="256" t="str">
        <f t="shared" si="12"/>
        <v>C6</v>
      </c>
      <c r="AD25" s="257">
        <f>COUNTIF($AB$3:$AB25,AB25)</f>
        <v>6</v>
      </c>
      <c r="AE25" s="253">
        <f>IF(AD25=1,'pravidla turnaje'!$C$60,VLOOKUP(CONCATENATE(AB25,AD25-1),$AC$2:$AF24,3,0)+VLOOKUP(CONCATENATE(AB25,AD25-1),$AC$2:$AF24,4,0))</f>
        <v>0.4097222222222221</v>
      </c>
      <c r="AF25" s="653">
        <f>IF($E25="",('pravidla turnaje'!#REF!/24/60),(VLOOKUP("x",'pravidla turnaje'!$A$31:$D$58,4,0)/60/24))</f>
        <v>6.9444444444444441E-3</v>
      </c>
      <c r="BE25" s="714"/>
      <c r="BF25" s="714"/>
      <c r="BJ25" s="1"/>
      <c r="BK25" s="1"/>
    </row>
    <row r="26" spans="1:63" ht="22.5" customHeight="1" x14ac:dyDescent="0.25">
      <c r="A26" s="247">
        <f t="shared" si="2"/>
        <v>90</v>
      </c>
      <c r="B26" s="247">
        <f t="shared" si="3"/>
        <v>90</v>
      </c>
      <c r="C26" s="247">
        <f t="shared" si="4"/>
        <v>90</v>
      </c>
      <c r="D26" s="243" t="str">
        <f t="shared" si="5"/>
        <v>91_92</v>
      </c>
      <c r="E26" s="244" t="str">
        <f t="shared" si="6"/>
        <v>D</v>
      </c>
      <c r="F26" s="1291">
        <v>92</v>
      </c>
      <c r="G26" s="1291">
        <v>91</v>
      </c>
      <c r="H26" s="247">
        <f t="shared" si="7"/>
        <v>2</v>
      </c>
      <c r="I26" s="243">
        <f t="shared" si="8"/>
        <v>1</v>
      </c>
      <c r="J26" s="248">
        <f>VLOOKUP(F26,Tabulka!$B$4:$Q$239,16,0)</f>
        <v>1</v>
      </c>
      <c r="K26" s="243">
        <f>VLOOKUP(G26,Tabulka!$B$4:$Q$239,16,0)</f>
        <v>5</v>
      </c>
      <c r="L26" s="248">
        <f>IF($E26="N",'pravidla turnaje'!$A$6,IF($H26&gt;$I26,IF(OR($W26="PP",W26="SN"),'pravidla turnaje'!$A$3,'pravidla turnaje'!$A$2),IF($H26&lt;$I26,IF(OR($W26="PP",W26="SN"),'pravidla turnaje'!$A$5,'pravidla turnaje'!$A$6),'pravidla turnaje'!$A$4)))</f>
        <v>1</v>
      </c>
      <c r="M26" s="243">
        <f>IF($E26="N",'pravidla turnaje'!$A$6,IF($H26&lt;$I26,IF(OR($W26="PP",$W26="SN"),'pravidla turnaje'!$A$3,'pravidla turnaje'!$A$2),IF($H26&gt;$I26,IF(OR($W26="PP",$W26="SN"),'pravidla turnaje'!$A$5,'pravidla turnaje'!$A$6),'pravidla turnaje'!$A$4)))</f>
        <v>0</v>
      </c>
      <c r="N26" s="248" t="str">
        <f t="shared" si="9"/>
        <v/>
      </c>
      <c r="O26" s="249" t="str">
        <f t="shared" si="10"/>
        <v/>
      </c>
      <c r="P26" s="264" t="str">
        <f>VLOOKUP($C26,'pravidla turnaje'!$A$64:$B$83,2,0)</f>
        <v>I</v>
      </c>
      <c r="Q26" s="263" t="str">
        <f t="shared" si="11"/>
        <v>09:50 - 10:00</v>
      </c>
      <c r="R26" s="297" t="s">
        <v>587</v>
      </c>
      <c r="S26" s="1651" t="str">
        <f>IFERROR(VLOOKUP(F26,Tabulka!$B$4:$C$239,2,0),"")</f>
        <v>Král/ 
Barna</v>
      </c>
      <c r="T26" s="1651" t="str">
        <f>IFERROR(VLOOKUP(G26,Tabulka!$B$4:$C$239,2,0),"")</f>
        <v>Pechatý/ 
Holub</v>
      </c>
      <c r="U26" s="1630">
        <v>2</v>
      </c>
      <c r="V26" s="1631">
        <v>1</v>
      </c>
      <c r="W26" s="1553"/>
      <c r="X26" s="1663">
        <v>7</v>
      </c>
      <c r="Y26" s="1664">
        <v>5</v>
      </c>
      <c r="Z26" s="1663">
        <v>16</v>
      </c>
      <c r="AA26" s="1664">
        <v>15</v>
      </c>
      <c r="AB26" s="711" t="s">
        <v>16</v>
      </c>
      <c r="AC26" s="256" t="str">
        <f t="shared" si="12"/>
        <v>D6</v>
      </c>
      <c r="AD26" s="257">
        <f>COUNTIF($AB$3:$AB26,AB26)</f>
        <v>6</v>
      </c>
      <c r="AE26" s="253">
        <f>IF(AD26=1,'pravidla turnaje'!$C$60,VLOOKUP(CONCATENATE(AB26,AD26-1),$AC$2:$AF25,3,0)+VLOOKUP(CONCATENATE(AB26,AD26-1),$AC$2:$AF25,4,0))</f>
        <v>0.4097222222222221</v>
      </c>
      <c r="AF26" s="653">
        <f>IF($E26="",('pravidla turnaje'!#REF!/24/60),(VLOOKUP("x",'pravidla turnaje'!$A$31:$D$58,4,0)/60/24))</f>
        <v>6.9444444444444441E-3</v>
      </c>
      <c r="BE26" s="714"/>
      <c r="BF26" s="714"/>
      <c r="BJ26" s="1"/>
      <c r="BK26" s="1"/>
    </row>
    <row r="27" spans="1:63" ht="22.5" customHeight="1" x14ac:dyDescent="0.25">
      <c r="A27" s="247">
        <f t="shared" si="2"/>
        <v>100</v>
      </c>
      <c r="B27" s="247">
        <f t="shared" si="3"/>
        <v>100</v>
      </c>
      <c r="C27" s="247">
        <f t="shared" si="4"/>
        <v>100</v>
      </c>
      <c r="D27" s="243" t="str">
        <f t="shared" ref="D27:D41" si="13">IF(F27&lt;G27,CONCATENATE(F27,"_",G27),CONCATENATE(G27,"_",F27))</f>
        <v>104_105</v>
      </c>
      <c r="E27" s="244" t="str">
        <f t="shared" ref="E27:E41" si="14">IF(AND(ISNUMBER(U27),ISNUMBER(V27)),IF(U27&gt;V27,"D",IF(U27&lt;V27,"H","R")),"N")</f>
        <v>H</v>
      </c>
      <c r="F27" s="1291">
        <v>105</v>
      </c>
      <c r="G27" s="1291">
        <v>104</v>
      </c>
      <c r="H27" s="247">
        <f t="shared" si="0"/>
        <v>0</v>
      </c>
      <c r="I27" s="243">
        <f t="shared" si="1"/>
        <v>2</v>
      </c>
      <c r="J27" s="248">
        <f>VLOOKUP(F27,Tabulka!$B$4:$Q$239,16,0)</f>
        <v>5</v>
      </c>
      <c r="K27" s="243">
        <f>VLOOKUP(G27,Tabulka!$B$4:$Q$239,16,0)</f>
        <v>2</v>
      </c>
      <c r="L27" s="248">
        <f>IF($E27="N",'pravidla turnaje'!$A$6,IF($H27&gt;$I27,IF(OR($W27="PP",W27="SN"),'pravidla turnaje'!$A$3,'pravidla turnaje'!$A$2),IF($H27&lt;$I27,IF(OR($W27="PP",W27="SN"),'pravidla turnaje'!$A$5,'pravidla turnaje'!$A$6),'pravidla turnaje'!$A$4)))</f>
        <v>0</v>
      </c>
      <c r="M27" s="243">
        <f>IF($E27="N",'pravidla turnaje'!$A$6,IF($H27&lt;$I27,IF(OR($W27="PP",$W27="SN"),'pravidla turnaje'!$A$3,'pravidla turnaje'!$A$2),IF($H27&gt;$I27,IF(OR($W27="PP",$W27="SN"),'pravidla turnaje'!$A$5,'pravidla turnaje'!$A$6),'pravidla turnaje'!$A$4)))</f>
        <v>1</v>
      </c>
      <c r="N27" s="248" t="str">
        <f t="shared" ref="N27:N41" si="15">IF(EXACT($J27,$K27),F27,"")</f>
        <v/>
      </c>
      <c r="O27" s="249" t="str">
        <f t="shared" ref="O27:O41" si="16">IF(EXACT($J27,$K27),G27,"")</f>
        <v/>
      </c>
      <c r="P27" s="264" t="str">
        <f>VLOOKUP($C27,'pravidla turnaje'!$A$64:$B$83,2,0)</f>
        <v>J</v>
      </c>
      <c r="Q27" s="263" t="str">
        <f t="shared" ref="Q27:Q41" si="17">CONCATENATE(TEXT(AE27,"hh:mm")," - ",TEXT(AE27+AF27,"hh:mm"))</f>
        <v>10:00 - 10:10</v>
      </c>
      <c r="R27" s="297" t="s">
        <v>588</v>
      </c>
      <c r="S27" s="1651" t="str">
        <f>IFERROR(VLOOKUP(F27,Tabulka!$B$4:$C$239,2,0),"")</f>
        <v>Gerhard/ 
Slivoně</v>
      </c>
      <c r="T27" s="1651" t="str">
        <f>IFERROR(VLOOKUP(G27,Tabulka!$B$4:$C$239,2,0),"")</f>
        <v>Hrdlička/ 
Dvořák</v>
      </c>
      <c r="U27" s="1630">
        <v>0</v>
      </c>
      <c r="V27" s="1631">
        <v>2</v>
      </c>
      <c r="W27" s="1553"/>
      <c r="X27" s="1663">
        <v>1</v>
      </c>
      <c r="Y27" s="1664">
        <v>5</v>
      </c>
      <c r="Z27" s="1663">
        <v>9</v>
      </c>
      <c r="AA27" s="1664">
        <v>9</v>
      </c>
      <c r="AB27" s="711" t="s">
        <v>4</v>
      </c>
      <c r="AC27" s="256" t="str">
        <f t="shared" si="12"/>
        <v>A7</v>
      </c>
      <c r="AD27" s="257">
        <f>COUNTIF($AB$3:$AB27,AB27)</f>
        <v>7</v>
      </c>
      <c r="AE27" s="253">
        <f>IF(AD27=1,'pravidla turnaje'!$C$60,VLOOKUP(CONCATENATE(AB27,AD27-1),$AC$2:$AF26,3,0)+VLOOKUP(CONCATENATE(AB27,AD27-1),$AC$2:$AF26,4,0))</f>
        <v>0.41666666666666652</v>
      </c>
      <c r="AF27" s="653">
        <f>IF($E27="",('pravidla turnaje'!#REF!/24/60),(VLOOKUP("x",'pravidla turnaje'!$A$31:$D$58,4,0)/60/24))</f>
        <v>6.9444444444444441E-3</v>
      </c>
      <c r="BE27" s="714"/>
      <c r="BF27" s="714"/>
      <c r="BJ27" s="1"/>
      <c r="BK27" s="1"/>
    </row>
    <row r="28" spans="1:63" ht="22.5" customHeight="1" x14ac:dyDescent="0.25">
      <c r="A28" s="247">
        <f t="shared" si="2"/>
        <v>100</v>
      </c>
      <c r="B28" s="247">
        <f t="shared" si="3"/>
        <v>100</v>
      </c>
      <c r="C28" s="247">
        <f t="shared" si="4"/>
        <v>100</v>
      </c>
      <c r="D28" s="243" t="str">
        <f t="shared" si="13"/>
        <v>101_102</v>
      </c>
      <c r="E28" s="244" t="str">
        <f t="shared" si="14"/>
        <v>H</v>
      </c>
      <c r="F28" s="1291">
        <v>102</v>
      </c>
      <c r="G28" s="1291">
        <v>101</v>
      </c>
      <c r="H28" s="247">
        <f t="shared" si="0"/>
        <v>0</v>
      </c>
      <c r="I28" s="243">
        <f t="shared" si="1"/>
        <v>2</v>
      </c>
      <c r="J28" s="248">
        <f>VLOOKUP(F28,Tabulka!$B$4:$Q$239,16,0)</f>
        <v>2</v>
      </c>
      <c r="K28" s="243">
        <f>VLOOKUP(G28,Tabulka!$B$4:$Q$239,16,0)</f>
        <v>1</v>
      </c>
      <c r="L28" s="248">
        <f>IF($E28="N",'pravidla turnaje'!$A$6,IF($H28&gt;$I28,IF(OR($W28="PP",W28="SN"),'pravidla turnaje'!$A$3,'pravidla turnaje'!$A$2),IF($H28&lt;$I28,IF(OR($W28="PP",W28="SN"),'pravidla turnaje'!$A$5,'pravidla turnaje'!$A$6),'pravidla turnaje'!$A$4)))</f>
        <v>0</v>
      </c>
      <c r="M28" s="243">
        <f>IF($E28="N",'pravidla turnaje'!$A$6,IF($H28&lt;$I28,IF(OR($W28="PP",$W28="SN"),'pravidla turnaje'!$A$3,'pravidla turnaje'!$A$2),IF($H28&gt;$I28,IF(OR($W28="PP",$W28="SN"),'pravidla turnaje'!$A$5,'pravidla turnaje'!$A$6),'pravidla turnaje'!$A$4)))</f>
        <v>1</v>
      </c>
      <c r="N28" s="248" t="str">
        <f t="shared" si="15"/>
        <v/>
      </c>
      <c r="O28" s="249" t="str">
        <f t="shared" si="16"/>
        <v/>
      </c>
      <c r="P28" s="264" t="str">
        <f>VLOOKUP($C28,'pravidla turnaje'!$A$64:$B$83,2,0)</f>
        <v>J</v>
      </c>
      <c r="Q28" s="263" t="str">
        <f t="shared" si="17"/>
        <v>10:00 - 10:10</v>
      </c>
      <c r="R28" s="297" t="s">
        <v>589</v>
      </c>
      <c r="S28" s="1651" t="str">
        <f>IFERROR(VLOOKUP(F28,Tabulka!$B$4:$C$239,2,0),"")</f>
        <v>Herc/ 
Vybíral</v>
      </c>
      <c r="T28" s="1651" t="str">
        <f>IFERROR(VLOOKUP(G28,Tabulka!$B$4:$C$239,2,0),"")</f>
        <v>Antůšek/ 
Řečník</v>
      </c>
      <c r="U28" s="1630">
        <v>0</v>
      </c>
      <c r="V28" s="1631">
        <v>2</v>
      </c>
      <c r="W28" s="1553"/>
      <c r="X28" s="1663">
        <v>1</v>
      </c>
      <c r="Y28" s="1664">
        <v>6</v>
      </c>
      <c r="Z28" s="1663">
        <v>7</v>
      </c>
      <c r="AA28" s="1664">
        <v>7</v>
      </c>
      <c r="AB28" s="711" t="s">
        <v>5</v>
      </c>
      <c r="AC28" s="256" t="str">
        <f t="shared" si="12"/>
        <v>B7</v>
      </c>
      <c r="AD28" s="257">
        <f>COUNTIF($AB$3:$AB28,AB28)</f>
        <v>7</v>
      </c>
      <c r="AE28" s="253">
        <f>IF(AD28=1,'pravidla turnaje'!$C$60,VLOOKUP(CONCATENATE(AB28,AD28-1),$AC$2:$AF27,3,0)+VLOOKUP(CONCATENATE(AB28,AD28-1),$AC$2:$AF27,4,0))</f>
        <v>0.41666666666666652</v>
      </c>
      <c r="AF28" s="653">
        <f>IF($E28="",('pravidla turnaje'!#REF!/24/60),(VLOOKUP("x",'pravidla turnaje'!$A$31:$D$58,4,0)/60/24))</f>
        <v>6.9444444444444441E-3</v>
      </c>
      <c r="BE28" s="714"/>
      <c r="BF28" s="714"/>
      <c r="BJ28" s="1"/>
      <c r="BK28" s="1"/>
    </row>
    <row r="29" spans="1:63" ht="22.5" customHeight="1" x14ac:dyDescent="0.25">
      <c r="A29" s="247">
        <f t="shared" si="2"/>
        <v>110</v>
      </c>
      <c r="B29" s="247">
        <f t="shared" si="3"/>
        <v>110</v>
      </c>
      <c r="C29" s="247">
        <f t="shared" si="4"/>
        <v>110</v>
      </c>
      <c r="D29" s="243" t="str">
        <f t="shared" si="13"/>
        <v>114_115</v>
      </c>
      <c r="E29" s="244" t="str">
        <f t="shared" si="14"/>
        <v>H</v>
      </c>
      <c r="F29" s="1848">
        <v>115</v>
      </c>
      <c r="G29" s="1848">
        <v>114</v>
      </c>
      <c r="H29" s="247">
        <f t="shared" si="0"/>
        <v>0</v>
      </c>
      <c r="I29" s="243">
        <f t="shared" si="1"/>
        <v>2</v>
      </c>
      <c r="J29" s="248">
        <f>VLOOKUP(F29,Tabulka!$B$4:$Q$239,16,0)</f>
        <v>5</v>
      </c>
      <c r="K29" s="243">
        <f>VLOOKUP(G29,Tabulka!$B$4:$Q$239,16,0)</f>
        <v>1</v>
      </c>
      <c r="L29" s="248">
        <f>IF($E29="N",'pravidla turnaje'!$A$6,IF($H29&gt;$I29,IF(OR($W29="PP",W29="SN"),'pravidla turnaje'!$A$3,'pravidla turnaje'!$A$2),IF($H29&lt;$I29,IF(OR($W29="PP",W29="SN"),'pravidla turnaje'!$A$5,'pravidla turnaje'!$A$6),'pravidla turnaje'!$A$4)))</f>
        <v>0</v>
      </c>
      <c r="M29" s="243">
        <f>IF($E29="N",'pravidla turnaje'!$A$6,IF($H29&lt;$I29,IF(OR($W29="PP",$W29="SN"),'pravidla turnaje'!$A$3,'pravidla turnaje'!$A$2),IF($H29&gt;$I29,IF(OR($W29="PP",$W29="SN"),'pravidla turnaje'!$A$5,'pravidla turnaje'!$A$6),'pravidla turnaje'!$A$4)))</f>
        <v>1</v>
      </c>
      <c r="N29" s="248" t="str">
        <f t="shared" si="15"/>
        <v/>
      </c>
      <c r="O29" s="249" t="str">
        <f t="shared" si="16"/>
        <v/>
      </c>
      <c r="P29" s="264" t="str">
        <f>VLOOKUP($C29,'pravidla turnaje'!$A$64:$B$83,2,0)</f>
        <v>K</v>
      </c>
      <c r="Q29" s="263" t="str">
        <f t="shared" si="17"/>
        <v>10:00 - 10:10</v>
      </c>
      <c r="R29" s="297" t="s">
        <v>590</v>
      </c>
      <c r="S29" s="1651" t="str">
        <f>IFERROR(VLOOKUP(F29,Tabulka!$B$4:$C$239,2,0),"")</f>
        <v>Hanžl/ 
Beran</v>
      </c>
      <c r="T29" s="1651" t="str">
        <f>IFERROR(VLOOKUP(G29,Tabulka!$B$4:$C$239,2,0),"")</f>
        <v>Malý/ 
Topš</v>
      </c>
      <c r="U29" s="1630">
        <v>0</v>
      </c>
      <c r="V29" s="1631">
        <v>2</v>
      </c>
      <c r="W29" s="1553"/>
      <c r="X29" s="1663">
        <v>0</v>
      </c>
      <c r="Y29" s="1664">
        <v>3</v>
      </c>
      <c r="Z29" s="1663">
        <v>9</v>
      </c>
      <c r="AA29" s="1664">
        <v>8</v>
      </c>
      <c r="AB29" s="711" t="s">
        <v>76</v>
      </c>
      <c r="AC29" s="256" t="str">
        <f t="shared" si="12"/>
        <v>C7</v>
      </c>
      <c r="AD29" s="257">
        <f>COUNTIF($AB$3:$AB29,AB29)</f>
        <v>7</v>
      </c>
      <c r="AE29" s="253">
        <f>IF(AD29=1,'pravidla turnaje'!$C$60,VLOOKUP(CONCATENATE(AB29,AD29-1),$AC$2:$AF28,3,0)+VLOOKUP(CONCATENATE(AB29,AD29-1),$AC$2:$AF28,4,0))</f>
        <v>0.41666666666666652</v>
      </c>
      <c r="AF29" s="653">
        <f>IF($E29="",('pravidla turnaje'!#REF!/24/60),(VLOOKUP("x",'pravidla turnaje'!$A$31:$D$58,4,0)/60/24))</f>
        <v>6.9444444444444441E-3</v>
      </c>
      <c r="BE29" s="714"/>
      <c r="BF29" s="714"/>
      <c r="BJ29" s="1"/>
      <c r="BK29" s="1"/>
    </row>
    <row r="30" spans="1:63" ht="22.5" customHeight="1" x14ac:dyDescent="0.25">
      <c r="A30" s="247">
        <f t="shared" si="2"/>
        <v>110</v>
      </c>
      <c r="B30" s="247">
        <f t="shared" si="3"/>
        <v>110</v>
      </c>
      <c r="C30" s="247">
        <f t="shared" si="4"/>
        <v>110</v>
      </c>
      <c r="D30" s="243" t="str">
        <f t="shared" si="13"/>
        <v>111_112</v>
      </c>
      <c r="E30" s="244" t="str">
        <f t="shared" si="14"/>
        <v>D</v>
      </c>
      <c r="F30" s="1848">
        <v>112</v>
      </c>
      <c r="G30" s="1848">
        <v>111</v>
      </c>
      <c r="H30" s="247">
        <f t="shared" si="0"/>
        <v>2</v>
      </c>
      <c r="I30" s="243">
        <f t="shared" si="1"/>
        <v>1</v>
      </c>
      <c r="J30" s="248">
        <f>VLOOKUP(F30,Tabulka!$B$4:$Q$239,16,0)</f>
        <v>2</v>
      </c>
      <c r="K30" s="243">
        <f>VLOOKUP(G30,Tabulka!$B$4:$Q$239,16,0)</f>
        <v>4</v>
      </c>
      <c r="L30" s="248">
        <f>IF($E30="N",'pravidla turnaje'!$A$6,IF($H30&gt;$I30,IF(OR($W30="PP",W30="SN"),'pravidla turnaje'!$A$3,'pravidla turnaje'!$A$2),IF($H30&lt;$I30,IF(OR($W30="PP",W30="SN"),'pravidla turnaje'!$A$5,'pravidla turnaje'!$A$6),'pravidla turnaje'!$A$4)))</f>
        <v>1</v>
      </c>
      <c r="M30" s="243">
        <f>IF($E30="N",'pravidla turnaje'!$A$6,IF($H30&lt;$I30,IF(OR($W30="PP",$W30="SN"),'pravidla turnaje'!$A$3,'pravidla turnaje'!$A$2),IF($H30&gt;$I30,IF(OR($W30="PP",$W30="SN"),'pravidla turnaje'!$A$5,'pravidla turnaje'!$A$6),'pravidla turnaje'!$A$4)))</f>
        <v>0</v>
      </c>
      <c r="N30" s="248" t="str">
        <f t="shared" si="15"/>
        <v/>
      </c>
      <c r="O30" s="249" t="str">
        <f t="shared" si="16"/>
        <v/>
      </c>
      <c r="P30" s="264" t="str">
        <f>VLOOKUP($C30,'pravidla turnaje'!$A$64:$B$83,2,0)</f>
        <v>K</v>
      </c>
      <c r="Q30" s="263" t="str">
        <f t="shared" si="17"/>
        <v>10:00 - 10:10</v>
      </c>
      <c r="R30" s="297" t="s">
        <v>591</v>
      </c>
      <c r="S30" s="1651" t="str">
        <f>IFERROR(VLOOKUP(F30,Tabulka!$B$4:$C$239,2,0),"")</f>
        <v>Rus/ 
Jirava</v>
      </c>
      <c r="T30" s="1651" t="str">
        <f>IFERROR(VLOOKUP(G30,Tabulka!$B$4:$C$239,2,0),"")</f>
        <v>Raboch/ 
Weiss</v>
      </c>
      <c r="U30" s="1630">
        <v>2</v>
      </c>
      <c r="V30" s="1631">
        <v>1</v>
      </c>
      <c r="W30" s="1553"/>
      <c r="X30" s="1663">
        <v>7</v>
      </c>
      <c r="Y30" s="1664">
        <v>5</v>
      </c>
      <c r="Z30" s="1663">
        <v>15</v>
      </c>
      <c r="AA30" s="1664">
        <v>14</v>
      </c>
      <c r="AB30" s="711" t="s">
        <v>16</v>
      </c>
      <c r="AC30" s="256" t="str">
        <f t="shared" si="12"/>
        <v>D7</v>
      </c>
      <c r="AD30" s="257">
        <f>COUNTIF($AB$3:$AB30,AB30)</f>
        <v>7</v>
      </c>
      <c r="AE30" s="253">
        <f>IF(AD30=1,'pravidla turnaje'!$C$60,VLOOKUP(CONCATENATE(AB30,AD30-1),$AC$2:$AF29,3,0)+VLOOKUP(CONCATENATE(AB30,AD30-1),$AC$2:$AF29,4,0))</f>
        <v>0.41666666666666652</v>
      </c>
      <c r="AF30" s="653">
        <f>IF($E30="",('pravidla turnaje'!#REF!/24/60),(VLOOKUP("x",'pravidla turnaje'!$A$31:$D$58,4,0)/60/24))</f>
        <v>6.9444444444444441E-3</v>
      </c>
      <c r="BE30" s="714"/>
      <c r="BF30" s="714"/>
      <c r="BJ30" s="1"/>
      <c r="BK30" s="1"/>
    </row>
    <row r="31" spans="1:63" ht="22.5" customHeight="1" x14ac:dyDescent="0.25">
      <c r="A31" s="247">
        <f t="shared" si="2"/>
        <v>120</v>
      </c>
      <c r="B31" s="247">
        <f t="shared" si="3"/>
        <v>120</v>
      </c>
      <c r="C31" s="247">
        <f t="shared" si="4"/>
        <v>120</v>
      </c>
      <c r="D31" s="243" t="str">
        <f t="shared" si="13"/>
        <v>124_125</v>
      </c>
      <c r="E31" s="244" t="str">
        <f t="shared" si="14"/>
        <v>H</v>
      </c>
      <c r="F31" s="1846">
        <v>125</v>
      </c>
      <c r="G31" s="1846">
        <v>124</v>
      </c>
      <c r="H31" s="247">
        <f t="shared" si="0"/>
        <v>0</v>
      </c>
      <c r="I31" s="243">
        <f t="shared" si="1"/>
        <v>2</v>
      </c>
      <c r="J31" s="248">
        <f>VLOOKUP(F31,Tabulka!$B$4:$Q$239,16,0)</f>
        <v>3</v>
      </c>
      <c r="K31" s="243">
        <f>VLOOKUP(G31,Tabulka!$B$4:$Q$239,16,0)</f>
        <v>1</v>
      </c>
      <c r="L31" s="248">
        <f>IF($E31="N",'pravidla turnaje'!$A$6,IF($H31&gt;$I31,IF(OR($W31="PP",W31="SN"),'pravidla turnaje'!$A$3,'pravidla turnaje'!$A$2),IF($H31&lt;$I31,IF(OR($W31="PP",W31="SN"),'pravidla turnaje'!$A$5,'pravidla turnaje'!$A$6),'pravidla turnaje'!$A$4)))</f>
        <v>0</v>
      </c>
      <c r="M31" s="243">
        <f>IF($E31="N",'pravidla turnaje'!$A$6,IF($H31&lt;$I31,IF(OR($W31="PP",$W31="SN"),'pravidla turnaje'!$A$3,'pravidla turnaje'!$A$2),IF($H31&gt;$I31,IF(OR($W31="PP",$W31="SN"),'pravidla turnaje'!$A$5,'pravidla turnaje'!$A$6),'pravidla turnaje'!$A$4)))</f>
        <v>1</v>
      </c>
      <c r="N31" s="248" t="str">
        <f t="shared" si="15"/>
        <v/>
      </c>
      <c r="O31" s="249" t="str">
        <f t="shared" si="16"/>
        <v/>
      </c>
      <c r="P31" s="264" t="str">
        <f>VLOOKUP($C31,'pravidla turnaje'!$A$64:$B$83,2,0)</f>
        <v>L</v>
      </c>
      <c r="Q31" s="263" t="str">
        <f t="shared" si="17"/>
        <v>10:10 - 10:20</v>
      </c>
      <c r="R31" s="297" t="s">
        <v>592</v>
      </c>
      <c r="S31" s="1651" t="str">
        <f>IFERROR(VLOOKUP(F31,Tabulka!$B$4:$C$239,2,0),"")</f>
        <v>Kašpárek/ 
Sčiklin</v>
      </c>
      <c r="T31" s="1651" t="str">
        <f>IFERROR(VLOOKUP(G31,Tabulka!$B$4:$C$239,2,0),"")</f>
        <v>Louvar/ 
Cmíral</v>
      </c>
      <c r="U31" s="1630">
        <v>0</v>
      </c>
      <c r="V31" s="1631">
        <v>2</v>
      </c>
      <c r="W31" s="1553"/>
      <c r="X31" s="1663">
        <v>2</v>
      </c>
      <c r="Y31" s="1664">
        <v>6</v>
      </c>
      <c r="Z31" s="1663">
        <v>7</v>
      </c>
      <c r="AA31" s="1664">
        <v>7</v>
      </c>
      <c r="AB31" s="711" t="s">
        <v>4</v>
      </c>
      <c r="AC31" s="256" t="str">
        <f t="shared" si="12"/>
        <v>A8</v>
      </c>
      <c r="AD31" s="257">
        <f>COUNTIF($AB$3:$AB31,AB31)</f>
        <v>8</v>
      </c>
      <c r="AE31" s="253">
        <f>IF(AD31=1,'pravidla turnaje'!$C$60,VLOOKUP(CONCATENATE(AB31,AD31-1),$AC$2:$AF30,3,0)+VLOOKUP(CONCATENATE(AB31,AD31-1),$AC$2:$AF30,4,0))</f>
        <v>0.42361111111111094</v>
      </c>
      <c r="AF31" s="653">
        <f>IF($E31="",('pravidla turnaje'!#REF!/24/60),(VLOOKUP("x",'pravidla turnaje'!$A$31:$D$58,4,0)/60/24))</f>
        <v>6.9444444444444441E-3</v>
      </c>
      <c r="BE31" s="714"/>
      <c r="BF31" s="714"/>
      <c r="BJ31" s="1"/>
      <c r="BK31" s="1"/>
    </row>
    <row r="32" spans="1:63" ht="22.5" customHeight="1" x14ac:dyDescent="0.25">
      <c r="A32" s="247">
        <f t="shared" si="2"/>
        <v>120</v>
      </c>
      <c r="B32" s="247">
        <f t="shared" si="3"/>
        <v>120</v>
      </c>
      <c r="C32" s="247">
        <f t="shared" si="4"/>
        <v>120</v>
      </c>
      <c r="D32" s="243" t="str">
        <f t="shared" si="13"/>
        <v>121_122</v>
      </c>
      <c r="E32" s="244" t="str">
        <f t="shared" si="14"/>
        <v>D</v>
      </c>
      <c r="F32" s="1846">
        <v>122</v>
      </c>
      <c r="G32" s="1846">
        <v>121</v>
      </c>
      <c r="H32" s="247">
        <f t="shared" si="0"/>
        <v>2</v>
      </c>
      <c r="I32" s="243">
        <f t="shared" si="1"/>
        <v>0</v>
      </c>
      <c r="J32" s="248">
        <f>VLOOKUP(F32,Tabulka!$B$4:$Q$239,16,0)</f>
        <v>2</v>
      </c>
      <c r="K32" s="243">
        <f>VLOOKUP(G32,Tabulka!$B$4:$Q$239,16,0)</f>
        <v>4</v>
      </c>
      <c r="L32" s="248">
        <f>IF($E32="N",'pravidla turnaje'!$A$6,IF($H32&gt;$I32,IF(OR($W32="PP",W32="SN"),'pravidla turnaje'!$A$3,'pravidla turnaje'!$A$2),IF($H32&lt;$I32,IF(OR($W32="PP",W32="SN"),'pravidla turnaje'!$A$5,'pravidla turnaje'!$A$6),'pravidla turnaje'!$A$4)))</f>
        <v>1</v>
      </c>
      <c r="M32" s="243">
        <f>IF($E32="N",'pravidla turnaje'!$A$6,IF($H32&lt;$I32,IF(OR($W32="PP",$W32="SN"),'pravidla turnaje'!$A$3,'pravidla turnaje'!$A$2),IF($H32&gt;$I32,IF(OR($W32="PP",$W32="SN"),'pravidla turnaje'!$A$5,'pravidla turnaje'!$A$6),'pravidla turnaje'!$A$4)))</f>
        <v>0</v>
      </c>
      <c r="N32" s="248" t="str">
        <f t="shared" si="15"/>
        <v/>
      </c>
      <c r="O32" s="249" t="str">
        <f t="shared" si="16"/>
        <v/>
      </c>
      <c r="P32" s="264" t="str">
        <f>VLOOKUP($C32,'pravidla turnaje'!$A$64:$B$83,2,0)</f>
        <v>L</v>
      </c>
      <c r="Q32" s="263" t="str">
        <f t="shared" si="17"/>
        <v>10:10 - 10:20</v>
      </c>
      <c r="R32" s="297" t="s">
        <v>593</v>
      </c>
      <c r="S32" s="1651" t="str">
        <f>IFERROR(VLOOKUP(F32,Tabulka!$B$4:$C$239,2,0),"")</f>
        <v>Mock/ 
Dvořák</v>
      </c>
      <c r="T32" s="1651" t="str">
        <f>IFERROR(VLOOKUP(G32,Tabulka!$B$4:$C$239,2,0),"")</f>
        <v>Petrů/ 
Černer</v>
      </c>
      <c r="U32" s="1630">
        <v>2</v>
      </c>
      <c r="V32" s="1631">
        <v>0</v>
      </c>
      <c r="W32" s="1553"/>
      <c r="X32" s="1663">
        <v>4</v>
      </c>
      <c r="Y32" s="1664">
        <v>1</v>
      </c>
      <c r="Z32" s="1663">
        <v>9</v>
      </c>
      <c r="AA32" s="1664">
        <v>9</v>
      </c>
      <c r="AB32" s="711" t="s">
        <v>5</v>
      </c>
      <c r="AC32" s="256" t="str">
        <f t="shared" si="12"/>
        <v>B8</v>
      </c>
      <c r="AD32" s="257">
        <f>COUNTIF($AB$3:$AB32,AB32)</f>
        <v>8</v>
      </c>
      <c r="AE32" s="253">
        <f>IF(AD32=1,'pravidla turnaje'!$C$60,VLOOKUP(CONCATENATE(AB32,AD32-1),$AC$2:$AF31,3,0)+VLOOKUP(CONCATENATE(AB32,AD32-1),$AC$2:$AF31,4,0))</f>
        <v>0.42361111111111094</v>
      </c>
      <c r="AF32" s="653">
        <f>IF($E32="",('pravidla turnaje'!#REF!/24/60),(VLOOKUP("x",'pravidla turnaje'!$A$31:$D$58,4,0)/60/24))</f>
        <v>6.9444444444444441E-3</v>
      </c>
      <c r="BE32" s="714"/>
      <c r="BF32" s="714"/>
      <c r="BJ32" s="1"/>
      <c r="BK32" s="1"/>
    </row>
    <row r="33" spans="1:64" ht="22.5" customHeight="1" x14ac:dyDescent="0.25">
      <c r="A33" s="247">
        <f t="shared" si="2"/>
        <v>170</v>
      </c>
      <c r="B33" s="247">
        <f t="shared" si="3"/>
        <v>170</v>
      </c>
      <c r="C33" s="247">
        <f t="shared" si="4"/>
        <v>170</v>
      </c>
      <c r="D33" s="243" t="str">
        <f t="shared" si="13"/>
        <v>174_175</v>
      </c>
      <c r="E33" s="244" t="str">
        <f t="shared" si="14"/>
        <v>H</v>
      </c>
      <c r="F33" s="1846">
        <v>175</v>
      </c>
      <c r="G33" s="1846">
        <v>174</v>
      </c>
      <c r="H33" s="247">
        <f t="shared" si="0"/>
        <v>0</v>
      </c>
      <c r="I33" s="243">
        <f t="shared" si="1"/>
        <v>2</v>
      </c>
      <c r="J33" s="248">
        <f>VLOOKUP(F33,Tabulka!$B$4:$Q$239,16,0)</f>
        <v>2</v>
      </c>
      <c r="K33" s="243">
        <f>VLOOKUP(G33,Tabulka!$B$4:$Q$239,16,0)</f>
        <v>2</v>
      </c>
      <c r="L33" s="248">
        <f>IF($E33="N",'pravidla turnaje'!$A$6,IF($H33&gt;$I33,IF(OR($W33="PP",W33="SN"),'pravidla turnaje'!$A$3,'pravidla turnaje'!$A$2),IF($H33&lt;$I33,IF(OR($W33="PP",W33="SN"),'pravidla turnaje'!$A$5,'pravidla turnaje'!$A$6),'pravidla turnaje'!$A$4)))</f>
        <v>0</v>
      </c>
      <c r="M33" s="243">
        <f>IF($E33="N",'pravidla turnaje'!$A$6,IF($H33&lt;$I33,IF(OR($W33="PP",$W33="SN"),'pravidla turnaje'!$A$3,'pravidla turnaje'!$A$2),IF($H33&gt;$I33,IF(OR($W33="PP",$W33="SN"),'pravidla turnaje'!$A$5,'pravidla turnaje'!$A$6),'pravidla turnaje'!$A$4)))</f>
        <v>1</v>
      </c>
      <c r="N33" s="248">
        <f t="shared" si="15"/>
        <v>175</v>
      </c>
      <c r="O33" s="249">
        <f t="shared" si="16"/>
        <v>174</v>
      </c>
      <c r="P33" s="1623" t="str">
        <f>VLOOKUP($C33,'pravidla turnaje'!$A$64:$B$83,2,0)</f>
        <v>W</v>
      </c>
      <c r="Q33" s="1624" t="str">
        <f t="shared" si="17"/>
        <v>10:10 - 10:20</v>
      </c>
      <c r="R33" s="1625" t="s">
        <v>594</v>
      </c>
      <c r="S33" s="1650" t="str">
        <f>IFERROR(VLOOKUP(F33,Tabulka!$B$4:$C$239,2,0),"")</f>
        <v>Tomanová/ 
Blahníková</v>
      </c>
      <c r="T33" s="1650" t="str">
        <f>IFERROR(VLOOKUP(G33,Tabulka!$B$4:$C$239,2,0),"")</f>
        <v>Egersdorfová/ 
Kuchyňková</v>
      </c>
      <c r="U33" s="1628">
        <v>0</v>
      </c>
      <c r="V33" s="1629">
        <v>2</v>
      </c>
      <c r="W33" s="1553"/>
      <c r="X33" s="1661">
        <v>1</v>
      </c>
      <c r="Y33" s="1662">
        <v>3</v>
      </c>
      <c r="Z33" s="1661">
        <v>11</v>
      </c>
      <c r="AA33" s="1662">
        <v>10</v>
      </c>
      <c r="AB33" s="1626" t="s">
        <v>76</v>
      </c>
      <c r="AC33" s="256" t="str">
        <f t="shared" si="12"/>
        <v>C8</v>
      </c>
      <c r="AD33" s="257">
        <f>COUNTIF($AB$3:$AB33,AB33)</f>
        <v>8</v>
      </c>
      <c r="AE33" s="253">
        <f>IF(AD33=1,'pravidla turnaje'!$C$60,VLOOKUP(CONCATENATE(AB33,AD33-1),$AC$2:$AF32,3,0)+VLOOKUP(CONCATENATE(AB33,AD33-1),$AC$2:$AF32,4,0))</f>
        <v>0.42361111111111094</v>
      </c>
      <c r="AF33" s="653">
        <f>IF($E33="",('pravidla turnaje'!#REF!/24/60),(VLOOKUP("x",'pravidla turnaje'!$A$31:$D$58,4,0)/60/24))</f>
        <v>6.9444444444444441E-3</v>
      </c>
      <c r="BE33" s="714"/>
      <c r="BF33" s="714"/>
      <c r="BJ33" s="1"/>
      <c r="BK33" s="1"/>
      <c r="BL33" s="289"/>
    </row>
    <row r="34" spans="1:64" ht="22.5" customHeight="1" x14ac:dyDescent="0.25">
      <c r="A34" s="247">
        <f t="shared" si="2"/>
        <v>170</v>
      </c>
      <c r="B34" s="247">
        <f t="shared" si="3"/>
        <v>170</v>
      </c>
      <c r="C34" s="247">
        <f t="shared" si="4"/>
        <v>170</v>
      </c>
      <c r="D34" s="243" t="str">
        <f t="shared" si="13"/>
        <v>171_172</v>
      </c>
      <c r="E34" s="244" t="str">
        <f t="shared" si="14"/>
        <v>H</v>
      </c>
      <c r="F34" s="1847">
        <v>172</v>
      </c>
      <c r="G34" s="1847">
        <v>171</v>
      </c>
      <c r="H34" s="247">
        <f t="shared" si="0"/>
        <v>0</v>
      </c>
      <c r="I34" s="243">
        <f t="shared" si="1"/>
        <v>2</v>
      </c>
      <c r="J34" s="248">
        <f>VLOOKUP(F34,Tabulka!$B$4:$Q$239,16,0)</f>
        <v>2</v>
      </c>
      <c r="K34" s="243">
        <f>VLOOKUP(G34,Tabulka!$B$4:$Q$239,16,0)</f>
        <v>1</v>
      </c>
      <c r="L34" s="248">
        <f>IF($E34="N",'pravidla turnaje'!$A$6,IF($H34&gt;$I34,IF(OR($W34="PP",W34="SN"),'pravidla turnaje'!$A$3,'pravidla turnaje'!$A$2),IF($H34&lt;$I34,IF(OR($W34="PP",W34="SN"),'pravidla turnaje'!$A$5,'pravidla turnaje'!$A$6),'pravidla turnaje'!$A$4)))</f>
        <v>0</v>
      </c>
      <c r="M34" s="243">
        <f>IF($E34="N",'pravidla turnaje'!$A$6,IF($H34&lt;$I34,IF(OR($W34="PP",$W34="SN"),'pravidla turnaje'!$A$3,'pravidla turnaje'!$A$2),IF($H34&gt;$I34,IF(OR($W34="PP",$W34="SN"),'pravidla turnaje'!$A$5,'pravidla turnaje'!$A$6),'pravidla turnaje'!$A$4)))</f>
        <v>1</v>
      </c>
      <c r="N34" s="248" t="str">
        <f t="shared" si="15"/>
        <v/>
      </c>
      <c r="O34" s="249" t="str">
        <f t="shared" si="16"/>
        <v/>
      </c>
      <c r="P34" s="1623" t="str">
        <f>VLOOKUP($C34,'pravidla turnaje'!$A$64:$B$83,2,0)</f>
        <v>W</v>
      </c>
      <c r="Q34" s="1624" t="str">
        <f t="shared" si="17"/>
        <v>10:10 - 10:20</v>
      </c>
      <c r="R34" s="1625" t="s">
        <v>595</v>
      </c>
      <c r="S34" s="1650" t="str">
        <f>IFERROR(VLOOKUP(F34,Tabulka!$B$4:$C$239,2,0),"")</f>
        <v>Kronychová/ 
Štěpánová</v>
      </c>
      <c r="T34" s="1650" t="str">
        <f>IFERROR(VLOOKUP(G34,Tabulka!$B$4:$C$239,2,0),"")</f>
        <v>Tomanová/ 
Pálfyová</v>
      </c>
      <c r="U34" s="1628">
        <v>0</v>
      </c>
      <c r="V34" s="1629">
        <v>2</v>
      </c>
      <c r="W34" s="1553"/>
      <c r="X34" s="1661">
        <v>1</v>
      </c>
      <c r="Y34" s="1662">
        <v>4</v>
      </c>
      <c r="Z34" s="1661">
        <v>11</v>
      </c>
      <c r="AA34" s="1662">
        <v>11</v>
      </c>
      <c r="AB34" s="1626" t="s">
        <v>16</v>
      </c>
      <c r="AC34" s="256" t="str">
        <f t="shared" si="12"/>
        <v>D8</v>
      </c>
      <c r="AD34" s="257">
        <f>COUNTIF($AB$3:$AB34,AB34)</f>
        <v>8</v>
      </c>
      <c r="AE34" s="253">
        <f>IF(AD34=1,'pravidla turnaje'!$C$60,VLOOKUP(CONCATENATE(AB34,AD34-1),$AC$2:$AF33,3,0)+VLOOKUP(CONCATENATE(AB34,AD34-1),$AC$2:$AF33,4,0))</f>
        <v>0.42361111111111094</v>
      </c>
      <c r="AF34" s="653">
        <f>IF($E34="",('pravidla turnaje'!#REF!/24/60),(VLOOKUP("x",'pravidla turnaje'!$A$31:$D$58,4,0)/60/24))</f>
        <v>6.9444444444444441E-3</v>
      </c>
      <c r="BE34" s="285"/>
      <c r="BF34" s="285"/>
      <c r="BJ34" s="1"/>
      <c r="BK34" s="1"/>
      <c r="BL34" s="289"/>
    </row>
    <row r="35" spans="1:64" ht="22.5" customHeight="1" x14ac:dyDescent="0.25">
      <c r="A35" s="247">
        <f t="shared" si="2"/>
        <v>10</v>
      </c>
      <c r="B35" s="247">
        <f t="shared" si="3"/>
        <v>10</v>
      </c>
      <c r="C35" s="247">
        <f t="shared" si="4"/>
        <v>10</v>
      </c>
      <c r="D35" s="243" t="str">
        <f t="shared" si="13"/>
        <v>13_15</v>
      </c>
      <c r="E35" s="244" t="str">
        <f t="shared" si="14"/>
        <v>H</v>
      </c>
      <c r="F35" s="1847">
        <v>13</v>
      </c>
      <c r="G35" s="1847">
        <v>15</v>
      </c>
      <c r="H35" s="247">
        <f t="shared" si="0"/>
        <v>1</v>
      </c>
      <c r="I35" s="243">
        <f t="shared" si="1"/>
        <v>2</v>
      </c>
      <c r="J35" s="248">
        <f>VLOOKUP(F35,Tabulka!$B$4:$Q$239,16,0)</f>
        <v>6</v>
      </c>
      <c r="K35" s="243">
        <f>VLOOKUP(G35,Tabulka!$B$4:$Q$239,16,0)</f>
        <v>5</v>
      </c>
      <c r="L35" s="248">
        <f>IF($E35="N",'pravidla turnaje'!$A$6,IF($H35&gt;$I35,IF(OR($W35="PP",W35="SN"),'pravidla turnaje'!$A$3,'pravidla turnaje'!$A$2),IF($H35&lt;$I35,IF(OR($W35="PP",W35="SN"),'pravidla turnaje'!$A$5,'pravidla turnaje'!$A$6),'pravidla turnaje'!$A$4)))</f>
        <v>0</v>
      </c>
      <c r="M35" s="243">
        <f>IF($E35="N",'pravidla turnaje'!$A$6,IF($H35&lt;$I35,IF(OR($W35="PP",$W35="SN"),'pravidla turnaje'!$A$3,'pravidla turnaje'!$A$2),IF($H35&gt;$I35,IF(OR($W35="PP",$W35="SN"),'pravidla turnaje'!$A$5,'pravidla turnaje'!$A$6),'pravidla turnaje'!$A$4)))</f>
        <v>1</v>
      </c>
      <c r="N35" s="248" t="str">
        <f t="shared" si="15"/>
        <v/>
      </c>
      <c r="O35" s="249" t="str">
        <f t="shared" si="16"/>
        <v/>
      </c>
      <c r="P35" s="264" t="str">
        <f>VLOOKUP($C35,'pravidla turnaje'!$A$64:$B$83,2,0)</f>
        <v>A</v>
      </c>
      <c r="Q35" s="263" t="str">
        <f t="shared" si="17"/>
        <v>10:20 - 10:30</v>
      </c>
      <c r="R35" s="297" t="s">
        <v>596</v>
      </c>
      <c r="S35" s="1651" t="str">
        <f>IFERROR(VLOOKUP(F35,Tabulka!$B$4:$C$239,2,0),"")</f>
        <v>Skála/ 
Šalanda</v>
      </c>
      <c r="T35" s="1651" t="str">
        <f>IFERROR(VLOOKUP(G35,Tabulka!$B$4:$C$239,2,0),"")</f>
        <v>Michel/ 
Langhamer</v>
      </c>
      <c r="U35" s="1630">
        <v>1</v>
      </c>
      <c r="V35" s="1631">
        <v>2</v>
      </c>
      <c r="W35" s="1553"/>
      <c r="X35" s="1663">
        <v>5</v>
      </c>
      <c r="Y35" s="1664">
        <v>6</v>
      </c>
      <c r="Z35" s="1663">
        <v>15</v>
      </c>
      <c r="AA35" s="1664">
        <v>15</v>
      </c>
      <c r="AB35" s="711" t="s">
        <v>4</v>
      </c>
      <c r="AC35" s="256" t="str">
        <f t="shared" si="12"/>
        <v>A9</v>
      </c>
      <c r="AD35" s="257">
        <f>COUNTIF($AB$3:$AB35,AB35)</f>
        <v>9</v>
      </c>
      <c r="AE35" s="253">
        <f>IF(AD35=1,'pravidla turnaje'!$C$60,VLOOKUP(CONCATENATE(AB35,AD35-1),$AC$2:$AF34,3,0)+VLOOKUP(CONCATENATE(AB35,AD35-1),$AC$2:$AF34,4,0))</f>
        <v>0.43055555555555536</v>
      </c>
      <c r="AF35" s="653">
        <f>IF($E35="",('pravidla turnaje'!#REF!/24/60),(VLOOKUP("x",'pravidla turnaje'!$A$31:$D$58,4,0)/60/24))</f>
        <v>6.9444444444444441E-3</v>
      </c>
    </row>
    <row r="36" spans="1:64" ht="22.5" customHeight="1" x14ac:dyDescent="0.25">
      <c r="A36" s="247">
        <f t="shared" si="2"/>
        <v>10</v>
      </c>
      <c r="B36" s="247">
        <f t="shared" si="3"/>
        <v>10</v>
      </c>
      <c r="C36" s="247">
        <f t="shared" si="4"/>
        <v>10</v>
      </c>
      <c r="D36" s="243" t="str">
        <f t="shared" si="13"/>
        <v>11_12</v>
      </c>
      <c r="E36" s="244" t="str">
        <f t="shared" si="14"/>
        <v>H</v>
      </c>
      <c r="F36" s="1847">
        <v>11</v>
      </c>
      <c r="G36" s="1847">
        <v>12</v>
      </c>
      <c r="H36" s="247">
        <f t="shared" si="0"/>
        <v>0</v>
      </c>
      <c r="I36" s="243">
        <f t="shared" si="1"/>
        <v>2</v>
      </c>
      <c r="J36" s="248">
        <f>VLOOKUP(F36,Tabulka!$B$4:$Q$239,16,0)</f>
        <v>2</v>
      </c>
      <c r="K36" s="243">
        <f>VLOOKUP(G36,Tabulka!$B$4:$Q$239,16,0)</f>
        <v>1</v>
      </c>
      <c r="L36" s="248">
        <f>IF($E36="N",'pravidla turnaje'!$A$6,IF($H36&gt;$I36,IF(OR($W36="PP",W36="SN"),'pravidla turnaje'!$A$3,'pravidla turnaje'!$A$2),IF($H36&lt;$I36,IF(OR($W36="PP",W36="SN"),'pravidla turnaje'!$A$5,'pravidla turnaje'!$A$6),'pravidla turnaje'!$A$4)))</f>
        <v>0</v>
      </c>
      <c r="M36" s="243">
        <f>IF($E36="N",'pravidla turnaje'!$A$6,IF($H36&lt;$I36,IF(OR($W36="PP",$W36="SN"),'pravidla turnaje'!$A$3,'pravidla turnaje'!$A$2),IF($H36&gt;$I36,IF(OR($W36="PP",$W36="SN"),'pravidla turnaje'!$A$5,'pravidla turnaje'!$A$6),'pravidla turnaje'!$A$4)))</f>
        <v>1</v>
      </c>
      <c r="N36" s="248" t="str">
        <f t="shared" si="15"/>
        <v/>
      </c>
      <c r="O36" s="249" t="str">
        <f t="shared" si="16"/>
        <v/>
      </c>
      <c r="P36" s="264" t="str">
        <f>VLOOKUP($C36,'pravidla turnaje'!$A$64:$B$83,2,0)</f>
        <v>A</v>
      </c>
      <c r="Q36" s="263" t="str">
        <f t="shared" si="17"/>
        <v>10:20 - 10:30</v>
      </c>
      <c r="R36" s="297" t="s">
        <v>597</v>
      </c>
      <c r="S36" s="1651" t="str">
        <f>IFERROR(VLOOKUP(F36,Tabulka!$B$4:$C$239,2,0),"")</f>
        <v>Svatek/ 
Heczko</v>
      </c>
      <c r="T36" s="1651" t="str">
        <f>IFERROR(VLOOKUP(G36,Tabulka!$B$4:$C$239,2,0),"")</f>
        <v>Renčín/ 
Hejný</v>
      </c>
      <c r="U36" s="1630">
        <v>0</v>
      </c>
      <c r="V36" s="1631">
        <v>2</v>
      </c>
      <c r="W36" s="1553"/>
      <c r="X36" s="1663">
        <v>2</v>
      </c>
      <c r="Y36" s="1664">
        <v>4</v>
      </c>
      <c r="Z36" s="1663">
        <v>10</v>
      </c>
      <c r="AA36" s="1664">
        <v>10</v>
      </c>
      <c r="AB36" s="711" t="s">
        <v>5</v>
      </c>
      <c r="AC36" s="256" t="str">
        <f t="shared" si="12"/>
        <v>B9</v>
      </c>
      <c r="AD36" s="257">
        <f>COUNTIF($AB$3:$AB36,AB36)</f>
        <v>9</v>
      </c>
      <c r="AE36" s="253">
        <f>IF(AD36=1,'pravidla turnaje'!$C$60,VLOOKUP(CONCATENATE(AB36,AD36-1),$AC$2:$AF35,3,0)+VLOOKUP(CONCATENATE(AB36,AD36-1),$AC$2:$AF35,4,0))</f>
        <v>0.43055555555555536</v>
      </c>
      <c r="AF36" s="653">
        <f>IF($E36="",('pravidla turnaje'!#REF!/24/60),(VLOOKUP("x",'pravidla turnaje'!$A$31:$D$58,4,0)/60/24))</f>
        <v>6.9444444444444441E-3</v>
      </c>
    </row>
    <row r="37" spans="1:64" ht="22.5" customHeight="1" x14ac:dyDescent="0.25">
      <c r="A37" s="247">
        <f t="shared" si="2"/>
        <v>10</v>
      </c>
      <c r="B37" s="247">
        <f t="shared" si="3"/>
        <v>10</v>
      </c>
      <c r="C37" s="247">
        <f t="shared" si="4"/>
        <v>10</v>
      </c>
      <c r="D37" s="243" t="str">
        <f t="shared" si="13"/>
        <v>14_16</v>
      </c>
      <c r="E37" s="244" t="str">
        <f t="shared" si="14"/>
        <v>H</v>
      </c>
      <c r="F37" s="1291">
        <v>16</v>
      </c>
      <c r="G37" s="1291">
        <v>14</v>
      </c>
      <c r="H37" s="247">
        <f t="shared" si="0"/>
        <v>0</v>
      </c>
      <c r="I37" s="243">
        <f t="shared" si="1"/>
        <v>2</v>
      </c>
      <c r="J37" s="248">
        <f>VLOOKUP(F37,Tabulka!$B$4:$Q$239,16,0)</f>
        <v>4</v>
      </c>
      <c r="K37" s="243">
        <f>VLOOKUP(G37,Tabulka!$B$4:$Q$239,16,0)</f>
        <v>3</v>
      </c>
      <c r="L37" s="248">
        <f>IF($E37="N",'pravidla turnaje'!$A$6,IF($H37&gt;$I37,IF(OR($W37="PP",W37="SN"),'pravidla turnaje'!$A$3,'pravidla turnaje'!$A$2),IF($H37&lt;$I37,IF(OR($W37="PP",W37="SN"),'pravidla turnaje'!$A$5,'pravidla turnaje'!$A$6),'pravidla turnaje'!$A$4)))</f>
        <v>0</v>
      </c>
      <c r="M37" s="243">
        <f>IF($E37="N",'pravidla turnaje'!$A$6,IF($H37&lt;$I37,IF(OR($W37="PP",$W37="SN"),'pravidla turnaje'!$A$3,'pravidla turnaje'!$A$2),IF($H37&gt;$I37,IF(OR($W37="PP",$W37="SN"),'pravidla turnaje'!$A$5,'pravidla turnaje'!$A$6),'pravidla turnaje'!$A$4)))</f>
        <v>1</v>
      </c>
      <c r="N37" s="248" t="str">
        <f t="shared" si="15"/>
        <v/>
      </c>
      <c r="O37" s="249" t="str">
        <f t="shared" si="16"/>
        <v/>
      </c>
      <c r="P37" s="264" t="str">
        <f>VLOOKUP($C37,'pravidla turnaje'!$A$64:$B$83,2,0)</f>
        <v>A</v>
      </c>
      <c r="Q37" s="263" t="str">
        <f t="shared" si="17"/>
        <v>10:20 - 10:30</v>
      </c>
      <c r="R37" s="297" t="s">
        <v>598</v>
      </c>
      <c r="S37" s="1651" t="str">
        <f>IFERROR(VLOOKUP(F37,Tabulka!$B$4:$C$239,2,0),"")</f>
        <v>Melíšek/ 
Koš</v>
      </c>
      <c r="T37" s="1651" t="str">
        <f>IFERROR(VLOOKUP(G37,Tabulka!$B$4:$C$239,2,0),"")</f>
        <v>Hněvkovský/ 
Šárka</v>
      </c>
      <c r="U37" s="1630">
        <v>0</v>
      </c>
      <c r="V37" s="1631">
        <v>2</v>
      </c>
      <c r="W37" s="1553"/>
      <c r="X37" s="1663">
        <v>2</v>
      </c>
      <c r="Y37" s="1664">
        <v>5</v>
      </c>
      <c r="Z37" s="1663">
        <v>10</v>
      </c>
      <c r="AA37" s="1664">
        <v>10</v>
      </c>
      <c r="AB37" s="711" t="s">
        <v>76</v>
      </c>
      <c r="AC37" s="256" t="str">
        <f t="shared" si="12"/>
        <v>C9</v>
      </c>
      <c r="AD37" s="257">
        <f>COUNTIF($AB$3:$AB37,AB37)</f>
        <v>9</v>
      </c>
      <c r="AE37" s="253">
        <f>IF(AD37=1,'pravidla turnaje'!$C$60,VLOOKUP(CONCATENATE(AB37,AD37-1),$AC$2:$AF36,3,0)+VLOOKUP(CONCATENATE(AB37,AD37-1),$AC$2:$AF36,4,0))</f>
        <v>0.43055555555555536</v>
      </c>
      <c r="AF37" s="653">
        <f>IF($E37="",('pravidla turnaje'!#REF!/24/60),(VLOOKUP("x",'pravidla turnaje'!$A$31:$D$58,4,0)/60/24))</f>
        <v>6.9444444444444441E-3</v>
      </c>
    </row>
    <row r="38" spans="1:64" ht="22.5" customHeight="1" x14ac:dyDescent="0.25">
      <c r="A38" s="247">
        <f t="shared" si="2"/>
        <v>20</v>
      </c>
      <c r="B38" s="247">
        <f t="shared" si="3"/>
        <v>20</v>
      </c>
      <c r="C38" s="247">
        <f t="shared" si="4"/>
        <v>20</v>
      </c>
      <c r="D38" s="243" t="str">
        <f t="shared" si="13"/>
        <v>23_25</v>
      </c>
      <c r="E38" s="244" t="str">
        <f t="shared" si="14"/>
        <v>D</v>
      </c>
      <c r="F38" s="1291">
        <v>23</v>
      </c>
      <c r="G38" s="1291">
        <v>25</v>
      </c>
      <c r="H38" s="247">
        <f t="shared" si="0"/>
        <v>2</v>
      </c>
      <c r="I38" s="243">
        <f t="shared" si="1"/>
        <v>0</v>
      </c>
      <c r="J38" s="248">
        <f>VLOOKUP(F38,Tabulka!$B$4:$Q$239,16,0)</f>
        <v>1</v>
      </c>
      <c r="K38" s="243">
        <f>VLOOKUP(G38,Tabulka!$B$4:$Q$239,16,0)</f>
        <v>5</v>
      </c>
      <c r="L38" s="248">
        <f>IF($E38="N",'pravidla turnaje'!$A$6,IF($H38&gt;$I38,IF(OR($W38="PP",W38="SN"),'pravidla turnaje'!$A$3,'pravidla turnaje'!$A$2),IF($H38&lt;$I38,IF(OR($W38="PP",W38="SN"),'pravidla turnaje'!$A$5,'pravidla turnaje'!$A$6),'pravidla turnaje'!$A$4)))</f>
        <v>1</v>
      </c>
      <c r="M38" s="243">
        <f>IF($E38="N",'pravidla turnaje'!$A$6,IF($H38&lt;$I38,IF(OR($W38="PP",$W38="SN"),'pravidla turnaje'!$A$3,'pravidla turnaje'!$A$2),IF($H38&gt;$I38,IF(OR($W38="PP",$W38="SN"),'pravidla turnaje'!$A$5,'pravidla turnaje'!$A$6),'pravidla turnaje'!$A$4)))</f>
        <v>0</v>
      </c>
      <c r="N38" s="248" t="str">
        <f t="shared" si="15"/>
        <v/>
      </c>
      <c r="O38" s="249" t="str">
        <f t="shared" si="16"/>
        <v/>
      </c>
      <c r="P38" s="264" t="str">
        <f>VLOOKUP($C38,'pravidla turnaje'!$A$64:$B$83,2,0)</f>
        <v>B</v>
      </c>
      <c r="Q38" s="263" t="str">
        <f t="shared" si="17"/>
        <v>10:20 - 10:30</v>
      </c>
      <c r="R38" s="297" t="s">
        <v>599</v>
      </c>
      <c r="S38" s="1651" t="str">
        <f>IFERROR(VLOOKUP(F38,Tabulka!$B$4:$C$239,2,0),"")</f>
        <v>Dóža/ 
Mück</v>
      </c>
      <c r="T38" s="1651" t="str">
        <f>IFERROR(VLOOKUP(G38,Tabulka!$B$4:$C$239,2,0),"")</f>
        <v>Harák/ 
Čáp</v>
      </c>
      <c r="U38" s="1630">
        <v>2</v>
      </c>
      <c r="V38" s="1631">
        <v>0</v>
      </c>
      <c r="W38" s="1553"/>
      <c r="X38" s="1663">
        <v>5</v>
      </c>
      <c r="Y38" s="1664">
        <v>1</v>
      </c>
      <c r="Z38" s="1663">
        <v>8</v>
      </c>
      <c r="AA38" s="1664">
        <v>8</v>
      </c>
      <c r="AB38" s="711" t="s">
        <v>16</v>
      </c>
      <c r="AC38" s="256" t="str">
        <f t="shared" si="12"/>
        <v>D9</v>
      </c>
      <c r="AD38" s="257">
        <f>COUNTIF($AB$3:$AB38,AB38)</f>
        <v>9</v>
      </c>
      <c r="AE38" s="253">
        <f>IF(AD38=1,'pravidla turnaje'!$C$60,VLOOKUP(CONCATENATE(AB38,AD38-1),$AC$2:$AF37,3,0)+VLOOKUP(CONCATENATE(AB38,AD38-1),$AC$2:$AF37,4,0))</f>
        <v>0.43055555555555536</v>
      </c>
      <c r="AF38" s="653">
        <f>IF($E38="",('pravidla turnaje'!#REF!/24/60),(VLOOKUP("x",'pravidla turnaje'!$A$31:$D$58,4,0)/60/24))</f>
        <v>6.9444444444444441E-3</v>
      </c>
    </row>
    <row r="39" spans="1:64" ht="22.5" customHeight="1" x14ac:dyDescent="0.25">
      <c r="A39" s="247">
        <f t="shared" si="2"/>
        <v>20</v>
      </c>
      <c r="B39" s="247">
        <f t="shared" si="3"/>
        <v>20</v>
      </c>
      <c r="C39" s="247">
        <f t="shared" si="4"/>
        <v>20</v>
      </c>
      <c r="D39" s="243" t="str">
        <f t="shared" si="13"/>
        <v>21_22</v>
      </c>
      <c r="E39" s="244" t="str">
        <f t="shared" si="14"/>
        <v>H</v>
      </c>
      <c r="F39" s="1291">
        <v>21</v>
      </c>
      <c r="G39" s="1291">
        <v>22</v>
      </c>
      <c r="H39" s="247">
        <f t="shared" si="0"/>
        <v>0</v>
      </c>
      <c r="I39" s="243">
        <f t="shared" si="1"/>
        <v>2</v>
      </c>
      <c r="J39" s="248">
        <f>VLOOKUP(F39,Tabulka!$B$4:$Q$239,16,0)</f>
        <v>5</v>
      </c>
      <c r="K39" s="243">
        <f>VLOOKUP(G39,Tabulka!$B$4:$Q$239,16,0)</f>
        <v>1</v>
      </c>
      <c r="L39" s="248">
        <f>IF($E39="N",'pravidla turnaje'!$A$6,IF($H39&gt;$I39,IF(OR($W39="PP",W39="SN"),'pravidla turnaje'!$A$3,'pravidla turnaje'!$A$2),IF($H39&lt;$I39,IF(OR($W39="PP",W39="SN"),'pravidla turnaje'!$A$5,'pravidla turnaje'!$A$6),'pravidla turnaje'!$A$4)))</f>
        <v>0</v>
      </c>
      <c r="M39" s="243">
        <f>IF($E39="N",'pravidla turnaje'!$A$6,IF($H39&lt;$I39,IF(OR($W39="PP",$W39="SN"),'pravidla turnaje'!$A$3,'pravidla turnaje'!$A$2),IF($H39&gt;$I39,IF(OR($W39="PP",$W39="SN"),'pravidla turnaje'!$A$5,'pravidla turnaje'!$A$6),'pravidla turnaje'!$A$4)))</f>
        <v>1</v>
      </c>
      <c r="N39" s="248" t="str">
        <f t="shared" si="15"/>
        <v/>
      </c>
      <c r="O39" s="249" t="str">
        <f t="shared" si="16"/>
        <v/>
      </c>
      <c r="P39" s="264" t="str">
        <f>VLOOKUP($C39,'pravidla turnaje'!$A$64:$B$83,2,0)</f>
        <v>B</v>
      </c>
      <c r="Q39" s="263" t="str">
        <f t="shared" si="17"/>
        <v>10:30 - 10:40</v>
      </c>
      <c r="R39" s="297" t="s">
        <v>600</v>
      </c>
      <c r="S39" s="1651" t="str">
        <f>IFERROR(VLOOKUP(F39,Tabulka!$B$4:$C$239,2,0),"")</f>
        <v>Bendek/ 
Tluček</v>
      </c>
      <c r="T39" s="1651" t="str">
        <f>IFERROR(VLOOKUP(G39,Tabulka!$B$4:$C$239,2,0),"")</f>
        <v>Haspeklo/ 
Horáček</v>
      </c>
      <c r="U39" s="1630">
        <v>0</v>
      </c>
      <c r="V39" s="1631">
        <v>2</v>
      </c>
      <c r="W39" s="1553"/>
      <c r="X39" s="1663">
        <v>1</v>
      </c>
      <c r="Y39" s="1664">
        <v>5</v>
      </c>
      <c r="Z39" s="1663">
        <v>8</v>
      </c>
      <c r="AA39" s="1664">
        <v>8</v>
      </c>
      <c r="AB39" s="711" t="s">
        <v>4</v>
      </c>
      <c r="AC39" s="256" t="str">
        <f t="shared" si="12"/>
        <v>A10</v>
      </c>
      <c r="AD39" s="257">
        <f>COUNTIF($AB$3:$AB39,AB39)</f>
        <v>10</v>
      </c>
      <c r="AE39" s="253">
        <f>IF(AD39=1,'pravidla turnaje'!$C$60,VLOOKUP(CONCATENATE(AB39,AD39-1),$AC$2:$AF38,3,0)+VLOOKUP(CONCATENATE(AB39,AD39-1),$AC$2:$AF38,4,0))</f>
        <v>0.43749999999999978</v>
      </c>
      <c r="AF39" s="653">
        <f>IF($E39="",('pravidla turnaje'!#REF!/24/60),(VLOOKUP("x",'pravidla turnaje'!$A$31:$D$58,4,0)/60/24))</f>
        <v>6.9444444444444441E-3</v>
      </c>
    </row>
    <row r="40" spans="1:64" ht="22.5" customHeight="1" x14ac:dyDescent="0.25">
      <c r="A40" s="247">
        <f t="shared" si="2"/>
        <v>20</v>
      </c>
      <c r="B40" s="247">
        <f t="shared" si="3"/>
        <v>20</v>
      </c>
      <c r="C40" s="247">
        <f t="shared" si="4"/>
        <v>20</v>
      </c>
      <c r="D40" s="243" t="str">
        <f t="shared" si="13"/>
        <v>24_26</v>
      </c>
      <c r="E40" s="244" t="str">
        <f t="shared" si="14"/>
        <v>D</v>
      </c>
      <c r="F40" s="1291">
        <v>26</v>
      </c>
      <c r="G40" s="1291">
        <v>24</v>
      </c>
      <c r="H40" s="247">
        <f t="shared" si="0"/>
        <v>2</v>
      </c>
      <c r="I40" s="243">
        <f t="shared" si="1"/>
        <v>1</v>
      </c>
      <c r="J40" s="248">
        <f>VLOOKUP(F40,Tabulka!$B$4:$Q$239,16,0)</f>
        <v>3</v>
      </c>
      <c r="K40" s="243">
        <f>VLOOKUP(G40,Tabulka!$B$4:$Q$239,16,0)</f>
        <v>4</v>
      </c>
      <c r="L40" s="248">
        <f>IF($E40="N",'pravidla turnaje'!$A$6,IF($H40&gt;$I40,IF(OR($W40="PP",W40="SN"),'pravidla turnaje'!$A$3,'pravidla turnaje'!$A$2),IF($H40&lt;$I40,IF(OR($W40="PP",W40="SN"),'pravidla turnaje'!$A$5,'pravidla turnaje'!$A$6),'pravidla turnaje'!$A$4)))</f>
        <v>1</v>
      </c>
      <c r="M40" s="243">
        <f>IF($E40="N",'pravidla turnaje'!$A$6,IF($H40&lt;$I40,IF(OR($W40="PP",$W40="SN"),'pravidla turnaje'!$A$3,'pravidla turnaje'!$A$2),IF($H40&gt;$I40,IF(OR($W40="PP",$W40="SN"),'pravidla turnaje'!$A$5,'pravidla turnaje'!$A$6),'pravidla turnaje'!$A$4)))</f>
        <v>0</v>
      </c>
      <c r="N40" s="248" t="str">
        <f t="shared" si="15"/>
        <v/>
      </c>
      <c r="O40" s="249" t="str">
        <f t="shared" si="16"/>
        <v/>
      </c>
      <c r="P40" s="264" t="str">
        <f>VLOOKUP($C40,'pravidla turnaje'!$A$64:$B$83,2,0)</f>
        <v>B</v>
      </c>
      <c r="Q40" s="263" t="str">
        <f t="shared" si="17"/>
        <v>10:30 - 10:40</v>
      </c>
      <c r="R40" s="297" t="s">
        <v>601</v>
      </c>
      <c r="S40" s="1651" t="str">
        <f>IFERROR(VLOOKUP(F40,Tabulka!$B$4:$C$239,2,0),"")</f>
        <v>Marvánek/ 
Černý</v>
      </c>
      <c r="T40" s="1651" t="str">
        <f>IFERROR(VLOOKUP(G40,Tabulka!$B$4:$C$239,2,0),"")</f>
        <v>Maťko/ 
Bernard</v>
      </c>
      <c r="U40" s="1630">
        <v>2</v>
      </c>
      <c r="V40" s="1631">
        <v>1</v>
      </c>
      <c r="W40" s="1553"/>
      <c r="X40" s="1663">
        <v>9</v>
      </c>
      <c r="Y40" s="1664">
        <v>7</v>
      </c>
      <c r="Z40" s="1663">
        <v>16</v>
      </c>
      <c r="AA40" s="1664">
        <v>16</v>
      </c>
      <c r="AB40" s="711" t="s">
        <v>5</v>
      </c>
      <c r="AC40" s="256" t="str">
        <f t="shared" si="12"/>
        <v>B10</v>
      </c>
      <c r="AD40" s="257">
        <f>COUNTIF($AB$3:$AB40,AB40)</f>
        <v>10</v>
      </c>
      <c r="AE40" s="253">
        <f>IF(AD40=1,'pravidla turnaje'!$C$60,VLOOKUP(CONCATENATE(AB40,AD40-1),$AC$2:$AF39,3,0)+VLOOKUP(CONCATENATE(AB40,AD40-1),$AC$2:$AF39,4,0))</f>
        <v>0.43749999999999978</v>
      </c>
      <c r="AF40" s="653">
        <f>IF($E40="",('pravidla turnaje'!#REF!/24/60),(VLOOKUP("x",'pravidla turnaje'!$A$31:$D$58,4,0)/60/24))</f>
        <v>6.9444444444444441E-3</v>
      </c>
    </row>
    <row r="41" spans="1:64" ht="22.5" customHeight="1" x14ac:dyDescent="0.25">
      <c r="A41" s="247">
        <f t="shared" si="2"/>
        <v>30</v>
      </c>
      <c r="B41" s="247">
        <f t="shared" si="3"/>
        <v>30</v>
      </c>
      <c r="C41" s="247">
        <f t="shared" si="4"/>
        <v>30</v>
      </c>
      <c r="D41" s="243" t="str">
        <f t="shared" si="13"/>
        <v>33_35</v>
      </c>
      <c r="E41" s="244" t="str">
        <f t="shared" si="14"/>
        <v>D</v>
      </c>
      <c r="F41" s="1291">
        <v>33</v>
      </c>
      <c r="G41" s="1291">
        <v>35</v>
      </c>
      <c r="H41" s="247">
        <f t="shared" si="0"/>
        <v>2</v>
      </c>
      <c r="I41" s="243">
        <f t="shared" si="1"/>
        <v>0</v>
      </c>
      <c r="J41" s="248">
        <f>VLOOKUP(F41,Tabulka!$B$4:$Q$239,16,0)</f>
        <v>1</v>
      </c>
      <c r="K41" s="243">
        <f>VLOOKUP(G41,Tabulka!$B$4:$Q$239,16,0)</f>
        <v>5</v>
      </c>
      <c r="L41" s="248">
        <f>IF($E41="N",'pravidla turnaje'!$A$6,IF($H41&gt;$I41,IF(OR($W41="PP",W41="SN"),'pravidla turnaje'!$A$3,'pravidla turnaje'!$A$2),IF($H41&lt;$I41,IF(OR($W41="PP",W41="SN"),'pravidla turnaje'!$A$5,'pravidla turnaje'!$A$6),'pravidla turnaje'!$A$4)))</f>
        <v>1</v>
      </c>
      <c r="M41" s="243">
        <f>IF($E41="N",'pravidla turnaje'!$A$6,IF($H41&lt;$I41,IF(OR($W41="PP",$W41="SN"),'pravidla turnaje'!$A$3,'pravidla turnaje'!$A$2),IF($H41&gt;$I41,IF(OR($W41="PP",$W41="SN"),'pravidla turnaje'!$A$5,'pravidla turnaje'!$A$6),'pravidla turnaje'!$A$4)))</f>
        <v>0</v>
      </c>
      <c r="N41" s="248" t="str">
        <f t="shared" si="15"/>
        <v/>
      </c>
      <c r="O41" s="249" t="str">
        <f t="shared" si="16"/>
        <v/>
      </c>
      <c r="P41" s="264" t="str">
        <f>VLOOKUP($C41,'pravidla turnaje'!$A$64:$B$83,2,0)</f>
        <v>C</v>
      </c>
      <c r="Q41" s="263" t="str">
        <f t="shared" si="17"/>
        <v>10:30 - 10:40</v>
      </c>
      <c r="R41" s="297" t="s">
        <v>602</v>
      </c>
      <c r="S41" s="1651" t="str">
        <f>IFERROR(VLOOKUP(F41,Tabulka!$B$4:$C$239,2,0),"")</f>
        <v>Beneš/ 
Hašpl</v>
      </c>
      <c r="T41" s="1651" t="str">
        <f>IFERROR(VLOOKUP(G41,Tabulka!$B$4:$C$239,2,0),"")</f>
        <v>Drtina/ 
Ordoš</v>
      </c>
      <c r="U41" s="1630">
        <v>2</v>
      </c>
      <c r="V41" s="1631">
        <v>0</v>
      </c>
      <c r="W41" s="1553"/>
      <c r="X41" s="1663">
        <v>6</v>
      </c>
      <c r="Y41" s="1664">
        <v>2</v>
      </c>
      <c r="Z41" s="1663">
        <v>8</v>
      </c>
      <c r="AA41" s="1664">
        <v>8</v>
      </c>
      <c r="AB41" s="711" t="s">
        <v>76</v>
      </c>
      <c r="AC41" s="256" t="str">
        <f t="shared" si="12"/>
        <v>C10</v>
      </c>
      <c r="AD41" s="257">
        <f>COUNTIF($AB$3:$AB41,AB41)</f>
        <v>10</v>
      </c>
      <c r="AE41" s="253">
        <f>IF(AD41=1,'pravidla turnaje'!$C$60,VLOOKUP(CONCATENATE(AB41,AD41-1),$AC$2:$AF40,3,0)+VLOOKUP(CONCATENATE(AB41,AD41-1),$AC$2:$AF40,4,0))</f>
        <v>0.43749999999999978</v>
      </c>
      <c r="AF41" s="653">
        <f>IF($E41="",('pravidla turnaje'!#REF!/24/60),(VLOOKUP("x",'pravidla turnaje'!$A$31:$D$58,4,0)/60/24))</f>
        <v>6.9444444444444441E-3</v>
      </c>
    </row>
    <row r="42" spans="1:64" ht="22.5" customHeight="1" x14ac:dyDescent="0.25">
      <c r="A42" s="247">
        <f t="shared" si="2"/>
        <v>30</v>
      </c>
      <c r="B42" s="247">
        <f t="shared" si="3"/>
        <v>30</v>
      </c>
      <c r="C42" s="247">
        <f t="shared" si="4"/>
        <v>30</v>
      </c>
      <c r="D42" s="243" t="str">
        <f t="shared" ref="D42:D119" si="18">IF(F42&lt;G42,CONCATENATE(F42,"_",G42),CONCATENATE(G42,"_",F42))</f>
        <v>31_32</v>
      </c>
      <c r="E42" s="244" t="str">
        <f t="shared" ref="E42:E119" si="19">IF(AND(ISNUMBER(U42),ISNUMBER(V42)),IF(U42&gt;V42,"D",IF(U42&lt;V42,"H","R")),"N")</f>
        <v>H</v>
      </c>
      <c r="F42" s="1291">
        <v>31</v>
      </c>
      <c r="G42" s="1291">
        <v>32</v>
      </c>
      <c r="H42" s="247">
        <f t="shared" si="0"/>
        <v>0</v>
      </c>
      <c r="I42" s="243">
        <f t="shared" si="1"/>
        <v>2</v>
      </c>
      <c r="J42" s="248">
        <f>VLOOKUP(F42,Tabulka!$B$4:$Q$239,16,0)</f>
        <v>3</v>
      </c>
      <c r="K42" s="243">
        <f>VLOOKUP(G42,Tabulka!$B$4:$Q$239,16,0)</f>
        <v>1</v>
      </c>
      <c r="L42" s="248">
        <f>IF($E42="N",'pravidla turnaje'!$A$6,IF($H42&gt;$I42,IF(OR($W42="PP",W42="SN"),'pravidla turnaje'!$A$3,'pravidla turnaje'!$A$2),IF($H42&lt;$I42,IF(OR($W42="PP",W42="SN"),'pravidla turnaje'!$A$5,'pravidla turnaje'!$A$6),'pravidla turnaje'!$A$4)))</f>
        <v>0</v>
      </c>
      <c r="M42" s="243">
        <f>IF($E42="N",'pravidla turnaje'!$A$6,IF($H42&lt;$I42,IF(OR($W42="PP",$W42="SN"),'pravidla turnaje'!$A$3,'pravidla turnaje'!$A$2),IF($H42&gt;$I42,IF(OR($W42="PP",$W42="SN"),'pravidla turnaje'!$A$5,'pravidla turnaje'!$A$6),'pravidla turnaje'!$A$4)))</f>
        <v>1</v>
      </c>
      <c r="N42" s="248" t="str">
        <f t="shared" ref="N42:N119" si="20">IF(EXACT($J42,$K42),F42,"")</f>
        <v/>
      </c>
      <c r="O42" s="249" t="str">
        <f t="shared" ref="O42:O119" si="21">IF(EXACT($J42,$K42),G42,"")</f>
        <v/>
      </c>
      <c r="P42" s="264" t="str">
        <f>VLOOKUP($C42,'pravidla turnaje'!$A$64:$B$83,2,0)</f>
        <v>C</v>
      </c>
      <c r="Q42" s="263" t="str">
        <f t="shared" ref="Q42:Q119" si="22">CONCATENATE(TEXT(AE42,"hh:mm")," - ",TEXT(AE42+AF42,"hh:mm"))</f>
        <v>10:30 - 10:40</v>
      </c>
      <c r="R42" s="297" t="s">
        <v>603</v>
      </c>
      <c r="S42" s="1651" t="str">
        <f>IFERROR(VLOOKUP(F42,Tabulka!$B$4:$C$239,2,0),"")</f>
        <v>Uher/ 
Málek</v>
      </c>
      <c r="T42" s="1651" t="str">
        <f>IFERROR(VLOOKUP(G42,Tabulka!$B$4:$C$239,2,0),"")</f>
        <v>Stummer/ 
Hlava</v>
      </c>
      <c r="U42" s="1630">
        <v>0</v>
      </c>
      <c r="V42" s="1631">
        <v>2</v>
      </c>
      <c r="W42" s="1553"/>
      <c r="X42" s="1663">
        <v>3</v>
      </c>
      <c r="Y42" s="1664">
        <v>5</v>
      </c>
      <c r="Z42" s="1663">
        <v>11</v>
      </c>
      <c r="AA42" s="1664">
        <v>10</v>
      </c>
      <c r="AB42" s="711" t="s">
        <v>16</v>
      </c>
      <c r="AC42" s="256" t="str">
        <f t="shared" si="12"/>
        <v>D10</v>
      </c>
      <c r="AD42" s="257">
        <f>COUNTIF($AB$3:$AB42,AB42)</f>
        <v>10</v>
      </c>
      <c r="AE42" s="253">
        <f>IF(AD42=1,'pravidla turnaje'!$C$60,VLOOKUP(CONCATENATE(AB42,AD42-1),$AC$2:$AF41,3,0)+VLOOKUP(CONCATENATE(AB42,AD42-1),$AC$2:$AF41,4,0))</f>
        <v>0.43749999999999978</v>
      </c>
      <c r="AF42" s="653">
        <f>IF($E42="",('pravidla turnaje'!#REF!/24/60),(VLOOKUP("x",'pravidla turnaje'!$A$31:$D$58,4,0)/60/24))</f>
        <v>6.9444444444444441E-3</v>
      </c>
    </row>
    <row r="43" spans="1:64" ht="22.5" customHeight="1" x14ac:dyDescent="0.25">
      <c r="A43" s="247">
        <f t="shared" si="2"/>
        <v>30</v>
      </c>
      <c r="B43" s="247">
        <f t="shared" si="3"/>
        <v>30</v>
      </c>
      <c r="C43" s="247">
        <f t="shared" si="4"/>
        <v>30</v>
      </c>
      <c r="D43" s="243" t="str">
        <f t="shared" si="18"/>
        <v>34_36</v>
      </c>
      <c r="E43" s="244" t="str">
        <f t="shared" si="19"/>
        <v>H</v>
      </c>
      <c r="F43" s="1291">
        <v>36</v>
      </c>
      <c r="G43" s="1291">
        <v>34</v>
      </c>
      <c r="H43" s="247">
        <f t="shared" si="0"/>
        <v>0</v>
      </c>
      <c r="I43" s="243">
        <f t="shared" si="1"/>
        <v>2</v>
      </c>
      <c r="J43" s="248">
        <f>VLOOKUP(F43,Tabulka!$B$4:$Q$239,16,0)</f>
        <v>6</v>
      </c>
      <c r="K43" s="243">
        <f>VLOOKUP(G43,Tabulka!$B$4:$Q$239,16,0)</f>
        <v>3</v>
      </c>
      <c r="L43" s="248">
        <f>IF($E43="N",'pravidla turnaje'!$A$6,IF($H43&gt;$I43,IF(OR($W43="PP",W43="SN"),'pravidla turnaje'!$A$3,'pravidla turnaje'!$A$2),IF($H43&lt;$I43,IF(OR($W43="PP",W43="SN"),'pravidla turnaje'!$A$5,'pravidla turnaje'!$A$6),'pravidla turnaje'!$A$4)))</f>
        <v>0</v>
      </c>
      <c r="M43" s="243">
        <f>IF($E43="N",'pravidla turnaje'!$A$6,IF($H43&lt;$I43,IF(OR($W43="PP",$W43="SN"),'pravidla turnaje'!$A$3,'pravidla turnaje'!$A$2),IF($H43&gt;$I43,IF(OR($W43="PP",$W43="SN"),'pravidla turnaje'!$A$5,'pravidla turnaje'!$A$6),'pravidla turnaje'!$A$4)))</f>
        <v>1</v>
      </c>
      <c r="N43" s="248" t="str">
        <f t="shared" si="20"/>
        <v/>
      </c>
      <c r="O43" s="249" t="str">
        <f t="shared" si="21"/>
        <v/>
      </c>
      <c r="P43" s="264" t="str">
        <f>VLOOKUP($C43,'pravidla turnaje'!$A$64:$B$83,2,0)</f>
        <v>C</v>
      </c>
      <c r="Q43" s="263" t="str">
        <f t="shared" si="22"/>
        <v>10:40 - 10:50</v>
      </c>
      <c r="R43" s="297" t="s">
        <v>604</v>
      </c>
      <c r="S43" s="1651" t="str">
        <f>IFERROR(VLOOKUP(F43,Tabulka!$B$4:$C$239,2,0),"")</f>
        <v>Nový/ 
Onufer</v>
      </c>
      <c r="T43" s="1651" t="str">
        <f>IFERROR(VLOOKUP(G43,Tabulka!$B$4:$C$239,2,0),"")</f>
        <v>Vacek/ 
Svoboda</v>
      </c>
      <c r="U43" s="1630">
        <v>0</v>
      </c>
      <c r="V43" s="1631">
        <v>2</v>
      </c>
      <c r="W43" s="1553"/>
      <c r="X43" s="1663">
        <v>2</v>
      </c>
      <c r="Y43" s="1664">
        <v>5</v>
      </c>
      <c r="Z43" s="1663">
        <v>9</v>
      </c>
      <c r="AA43" s="1664">
        <v>10</v>
      </c>
      <c r="AB43" s="711" t="s">
        <v>4</v>
      </c>
      <c r="AC43" s="256" t="str">
        <f t="shared" si="12"/>
        <v>A11</v>
      </c>
      <c r="AD43" s="257">
        <f>COUNTIF($AB$3:$AB43,AB43)</f>
        <v>11</v>
      </c>
      <c r="AE43" s="253">
        <f>IF(AD43=1,'pravidla turnaje'!$C$60,VLOOKUP(CONCATENATE(AB43,AD43-1),$AC$2:$AF42,3,0)+VLOOKUP(CONCATENATE(AB43,AD43-1),$AC$2:$AF42,4,0))</f>
        <v>0.4444444444444442</v>
      </c>
      <c r="AF43" s="653">
        <f>IF($E43="",('pravidla turnaje'!#REF!/24/60),(VLOOKUP("x",'pravidla turnaje'!$A$31:$D$58,4,0)/60/24))</f>
        <v>6.9444444444444441E-3</v>
      </c>
    </row>
    <row r="44" spans="1:64" ht="22.5" customHeight="1" x14ac:dyDescent="0.25">
      <c r="A44" s="247">
        <f t="shared" si="2"/>
        <v>40</v>
      </c>
      <c r="B44" s="247">
        <f t="shared" si="3"/>
        <v>40</v>
      </c>
      <c r="C44" s="247">
        <f t="shared" si="4"/>
        <v>40</v>
      </c>
      <c r="D44" s="243" t="str">
        <f t="shared" si="18"/>
        <v>43_45</v>
      </c>
      <c r="E44" s="244" t="str">
        <f t="shared" si="19"/>
        <v>H</v>
      </c>
      <c r="F44" s="1291">
        <v>43</v>
      </c>
      <c r="G44" s="1291">
        <v>45</v>
      </c>
      <c r="H44" s="247">
        <f t="shared" si="0"/>
        <v>1</v>
      </c>
      <c r="I44" s="243">
        <f t="shared" si="1"/>
        <v>2</v>
      </c>
      <c r="J44" s="248">
        <f>VLOOKUP(F44,Tabulka!$B$4:$Q$239,16,0)</f>
        <v>6</v>
      </c>
      <c r="K44" s="243">
        <f>VLOOKUP(G44,Tabulka!$B$4:$Q$239,16,0)</f>
        <v>5</v>
      </c>
      <c r="L44" s="248">
        <f>IF($E44="N",'pravidla turnaje'!$A$6,IF($H44&gt;$I44,IF(OR($W44="PP",W44="SN"),'pravidla turnaje'!$A$3,'pravidla turnaje'!$A$2),IF($H44&lt;$I44,IF(OR($W44="PP",W44="SN"),'pravidla turnaje'!$A$5,'pravidla turnaje'!$A$6),'pravidla turnaje'!$A$4)))</f>
        <v>0</v>
      </c>
      <c r="M44" s="243">
        <f>IF($E44="N",'pravidla turnaje'!$A$6,IF($H44&lt;$I44,IF(OR($W44="PP",$W44="SN"),'pravidla turnaje'!$A$3,'pravidla turnaje'!$A$2),IF($H44&gt;$I44,IF(OR($W44="PP",$W44="SN"),'pravidla turnaje'!$A$5,'pravidla turnaje'!$A$6),'pravidla turnaje'!$A$4)))</f>
        <v>1</v>
      </c>
      <c r="N44" s="248" t="str">
        <f t="shared" si="20"/>
        <v/>
      </c>
      <c r="O44" s="249" t="str">
        <f t="shared" si="21"/>
        <v/>
      </c>
      <c r="P44" s="264" t="str">
        <f>VLOOKUP($C44,'pravidla turnaje'!$A$64:$B$83,2,0)</f>
        <v>D</v>
      </c>
      <c r="Q44" s="263" t="str">
        <f t="shared" si="22"/>
        <v>10:40 - 10:50</v>
      </c>
      <c r="R44" s="297" t="s">
        <v>605</v>
      </c>
      <c r="S44" s="1651" t="str">
        <f>IFERROR(VLOOKUP(F44,Tabulka!$B$4:$C$239,2,0),"")</f>
        <v>Krajča/ 
Hron</v>
      </c>
      <c r="T44" s="1651" t="str">
        <f>IFERROR(VLOOKUP(G44,Tabulka!$B$4:$C$239,2,0),"")</f>
        <v>Hub/ 
Pagáč</v>
      </c>
      <c r="U44" s="1630">
        <v>1</v>
      </c>
      <c r="V44" s="1631">
        <v>2</v>
      </c>
      <c r="W44" s="1553"/>
      <c r="X44" s="1663">
        <v>5</v>
      </c>
      <c r="Y44" s="1664">
        <v>5</v>
      </c>
      <c r="Z44" s="1663">
        <v>25</v>
      </c>
      <c r="AA44" s="1664">
        <v>25</v>
      </c>
      <c r="AB44" s="711" t="s">
        <v>5</v>
      </c>
      <c r="AC44" s="256" t="str">
        <f t="shared" si="12"/>
        <v>B11</v>
      </c>
      <c r="AD44" s="257">
        <f>COUNTIF($AB$3:$AB44,AB44)</f>
        <v>11</v>
      </c>
      <c r="AE44" s="253">
        <f>IF(AD44=1,'pravidla turnaje'!$C$60,VLOOKUP(CONCATENATE(AB44,AD44-1),$AC$2:$AF43,3,0)+VLOOKUP(CONCATENATE(AB44,AD44-1),$AC$2:$AF43,4,0))</f>
        <v>0.4444444444444442</v>
      </c>
      <c r="AF44" s="653">
        <f>IF($E44="",('pravidla turnaje'!#REF!/24/60),(VLOOKUP("x",'pravidla turnaje'!$A$31:$D$58,4,0)/60/24))</f>
        <v>6.9444444444444441E-3</v>
      </c>
    </row>
    <row r="45" spans="1:64" ht="22.5" customHeight="1" x14ac:dyDescent="0.25">
      <c r="A45" s="247">
        <f t="shared" si="2"/>
        <v>40</v>
      </c>
      <c r="B45" s="247">
        <f t="shared" si="3"/>
        <v>40</v>
      </c>
      <c r="C45" s="247">
        <f t="shared" si="4"/>
        <v>40</v>
      </c>
      <c r="D45" s="243" t="str">
        <f t="shared" si="18"/>
        <v>41_42</v>
      </c>
      <c r="E45" s="244" t="str">
        <f t="shared" si="19"/>
        <v>D</v>
      </c>
      <c r="F45" s="1291">
        <v>41</v>
      </c>
      <c r="G45" s="1291">
        <v>42</v>
      </c>
      <c r="H45" s="247">
        <f t="shared" si="0"/>
        <v>2</v>
      </c>
      <c r="I45" s="243">
        <f t="shared" si="1"/>
        <v>0</v>
      </c>
      <c r="J45" s="248">
        <f>VLOOKUP(F45,Tabulka!$B$4:$Q$239,16,0)</f>
        <v>3</v>
      </c>
      <c r="K45" s="243">
        <f>VLOOKUP(G45,Tabulka!$B$4:$Q$239,16,0)</f>
        <v>4</v>
      </c>
      <c r="L45" s="248">
        <f>IF($E45="N",'pravidla turnaje'!$A$6,IF($H45&gt;$I45,IF(OR($W45="PP",W45="SN"),'pravidla turnaje'!$A$3,'pravidla turnaje'!$A$2),IF($H45&lt;$I45,IF(OR($W45="PP",W45="SN"),'pravidla turnaje'!$A$5,'pravidla turnaje'!$A$6),'pravidla turnaje'!$A$4)))</f>
        <v>1</v>
      </c>
      <c r="M45" s="243">
        <f>IF($E45="N",'pravidla turnaje'!$A$6,IF($H45&lt;$I45,IF(OR($W45="PP",$W45="SN"),'pravidla turnaje'!$A$3,'pravidla turnaje'!$A$2),IF($H45&gt;$I45,IF(OR($W45="PP",$W45="SN"),'pravidla turnaje'!$A$5,'pravidla turnaje'!$A$6),'pravidla turnaje'!$A$4)))</f>
        <v>0</v>
      </c>
      <c r="N45" s="248" t="str">
        <f t="shared" si="20"/>
        <v/>
      </c>
      <c r="O45" s="249" t="str">
        <f t="shared" si="21"/>
        <v/>
      </c>
      <c r="P45" s="264" t="str">
        <f>VLOOKUP($C45,'pravidla turnaje'!$A$64:$B$83,2,0)</f>
        <v>D</v>
      </c>
      <c r="Q45" s="263" t="str">
        <f t="shared" si="22"/>
        <v>10:40 - 10:50</v>
      </c>
      <c r="R45" s="297" t="s">
        <v>606</v>
      </c>
      <c r="S45" s="1651" t="str">
        <f>IFERROR(VLOOKUP(F45,Tabulka!$B$4:$C$239,2,0),"")</f>
        <v>Chudomský/ 
Ryšavý</v>
      </c>
      <c r="T45" s="1651" t="str">
        <f>IFERROR(VLOOKUP(G45,Tabulka!$B$4:$C$239,2,0),"")</f>
        <v>Janáček/ 
Patera</v>
      </c>
      <c r="U45" s="1630">
        <v>2</v>
      </c>
      <c r="V45" s="1631">
        <v>0</v>
      </c>
      <c r="W45" s="1553"/>
      <c r="X45" s="1663">
        <v>4</v>
      </c>
      <c r="Y45" s="1664">
        <v>1</v>
      </c>
      <c r="Z45" s="1663">
        <v>9</v>
      </c>
      <c r="AA45" s="1664">
        <v>9</v>
      </c>
      <c r="AB45" s="711" t="s">
        <v>76</v>
      </c>
      <c r="AC45" s="256" t="str">
        <f t="shared" si="12"/>
        <v>C11</v>
      </c>
      <c r="AD45" s="257">
        <f>COUNTIF($AB$3:$AB45,AB45)</f>
        <v>11</v>
      </c>
      <c r="AE45" s="253">
        <f>IF(AD45=1,'pravidla turnaje'!$C$60,VLOOKUP(CONCATENATE(AB45,AD45-1),$AC$2:$AF44,3,0)+VLOOKUP(CONCATENATE(AB45,AD45-1),$AC$2:$AF44,4,0))</f>
        <v>0.4444444444444442</v>
      </c>
      <c r="AF45" s="653">
        <f>IF($E45="",('pravidla turnaje'!#REF!/24/60),(VLOOKUP("x",'pravidla turnaje'!$A$31:$D$58,4,0)/60/24))</f>
        <v>6.9444444444444441E-3</v>
      </c>
    </row>
    <row r="46" spans="1:64" ht="22.5" customHeight="1" x14ac:dyDescent="0.25">
      <c r="A46" s="247">
        <f t="shared" si="2"/>
        <v>40</v>
      </c>
      <c r="B46" s="247">
        <f t="shared" si="3"/>
        <v>40</v>
      </c>
      <c r="C46" s="247">
        <f t="shared" si="4"/>
        <v>40</v>
      </c>
      <c r="D46" s="243" t="str">
        <f t="shared" si="18"/>
        <v>44_46</v>
      </c>
      <c r="E46" s="244" t="str">
        <f t="shared" si="19"/>
        <v>H</v>
      </c>
      <c r="F46" s="1291">
        <v>46</v>
      </c>
      <c r="G46" s="1291">
        <v>44</v>
      </c>
      <c r="H46" s="247">
        <f t="shared" si="0"/>
        <v>1</v>
      </c>
      <c r="I46" s="243">
        <f t="shared" si="1"/>
        <v>2</v>
      </c>
      <c r="J46" s="248">
        <f>VLOOKUP(F46,Tabulka!$B$4:$Q$239,16,0)</f>
        <v>2</v>
      </c>
      <c r="K46" s="243">
        <f>VLOOKUP(G46,Tabulka!$B$4:$Q$239,16,0)</f>
        <v>1</v>
      </c>
      <c r="L46" s="248">
        <f>IF($E46="N",'pravidla turnaje'!$A$6,IF($H46&gt;$I46,IF(OR($W46="PP",W46="SN"),'pravidla turnaje'!$A$3,'pravidla turnaje'!$A$2),IF($H46&lt;$I46,IF(OR($W46="PP",W46="SN"),'pravidla turnaje'!$A$5,'pravidla turnaje'!$A$6),'pravidla turnaje'!$A$4)))</f>
        <v>0</v>
      </c>
      <c r="M46" s="243">
        <f>IF($E46="N",'pravidla turnaje'!$A$6,IF($H46&lt;$I46,IF(OR($W46="PP",$W46="SN"),'pravidla turnaje'!$A$3,'pravidla turnaje'!$A$2),IF($H46&gt;$I46,IF(OR($W46="PP",$W46="SN"),'pravidla turnaje'!$A$5,'pravidla turnaje'!$A$6),'pravidla turnaje'!$A$4)))</f>
        <v>1</v>
      </c>
      <c r="N46" s="248" t="str">
        <f t="shared" si="20"/>
        <v/>
      </c>
      <c r="O46" s="249" t="str">
        <f t="shared" si="21"/>
        <v/>
      </c>
      <c r="P46" s="264" t="str">
        <f>VLOOKUP($C46,'pravidla turnaje'!$A$64:$B$83,2,0)</f>
        <v>D</v>
      </c>
      <c r="Q46" s="263" t="str">
        <f t="shared" si="22"/>
        <v>10:40 - 10:50</v>
      </c>
      <c r="R46" s="297" t="s">
        <v>607</v>
      </c>
      <c r="S46" s="1651" t="str">
        <f>IFERROR(VLOOKUP(F46,Tabulka!$B$4:$C$239,2,0),"")</f>
        <v>Vojta/ 
Nikolič</v>
      </c>
      <c r="T46" s="1651" t="str">
        <f>IFERROR(VLOOKUP(G46,Tabulka!$B$4:$C$239,2,0),"")</f>
        <v>Výborný/ 
Aster</v>
      </c>
      <c r="U46" s="1630">
        <v>1</v>
      </c>
      <c r="V46" s="1631">
        <v>2</v>
      </c>
      <c r="W46" s="1553"/>
      <c r="X46" s="1663">
        <v>6</v>
      </c>
      <c r="Y46" s="1664">
        <v>7</v>
      </c>
      <c r="Z46" s="1663">
        <v>13</v>
      </c>
      <c r="AA46" s="1664">
        <v>12</v>
      </c>
      <c r="AB46" s="711" t="s">
        <v>16</v>
      </c>
      <c r="AC46" s="256" t="str">
        <f t="shared" si="12"/>
        <v>D11</v>
      </c>
      <c r="AD46" s="257">
        <f>COUNTIF($AB$3:$AB46,AB46)</f>
        <v>11</v>
      </c>
      <c r="AE46" s="253">
        <f>IF(AD46=1,'pravidla turnaje'!$C$60,VLOOKUP(CONCATENATE(AB46,AD46-1),$AC$2:$AF45,3,0)+VLOOKUP(CONCATENATE(AB46,AD46-1),$AC$2:$AF45,4,0))</f>
        <v>0.4444444444444442</v>
      </c>
      <c r="AF46" s="653">
        <f>IF($E46="",('pravidla turnaje'!#REF!/24/60),(VLOOKUP("x",'pravidla turnaje'!$A$31:$D$58,4,0)/60/24))</f>
        <v>6.9444444444444441E-3</v>
      </c>
    </row>
    <row r="47" spans="1:64" ht="22.5" customHeight="1" x14ac:dyDescent="0.25">
      <c r="A47" s="247">
        <f t="shared" si="2"/>
        <v>50</v>
      </c>
      <c r="B47" s="247">
        <f t="shared" si="3"/>
        <v>50</v>
      </c>
      <c r="C47" s="247">
        <f t="shared" si="4"/>
        <v>50</v>
      </c>
      <c r="D47" s="243" t="str">
        <f t="shared" si="18"/>
        <v>53_55</v>
      </c>
      <c r="E47" s="244" t="str">
        <f t="shared" si="19"/>
        <v>H</v>
      </c>
      <c r="F47" s="1291">
        <v>53</v>
      </c>
      <c r="G47" s="1291">
        <v>55</v>
      </c>
      <c r="H47" s="247">
        <f t="shared" si="0"/>
        <v>0</v>
      </c>
      <c r="I47" s="243">
        <f t="shared" si="1"/>
        <v>2</v>
      </c>
      <c r="J47" s="248">
        <f>VLOOKUP(F47,Tabulka!$B$4:$Q$239,16,0)</f>
        <v>2</v>
      </c>
      <c r="K47" s="243">
        <f>VLOOKUP(G47,Tabulka!$B$4:$Q$239,16,0)</f>
        <v>1</v>
      </c>
      <c r="L47" s="248">
        <f>IF($E47="N",'pravidla turnaje'!$A$6,IF($H47&gt;$I47,IF(OR($W47="PP",W47="SN"),'pravidla turnaje'!$A$3,'pravidla turnaje'!$A$2),IF($H47&lt;$I47,IF(OR($W47="PP",W47="SN"),'pravidla turnaje'!$A$5,'pravidla turnaje'!$A$6),'pravidla turnaje'!$A$4)))</f>
        <v>0</v>
      </c>
      <c r="M47" s="243">
        <f>IF($E47="N",'pravidla turnaje'!$A$6,IF($H47&lt;$I47,IF(OR($W47="PP",$W47="SN"),'pravidla turnaje'!$A$3,'pravidla turnaje'!$A$2),IF($H47&gt;$I47,IF(OR($W47="PP",$W47="SN"),'pravidla turnaje'!$A$5,'pravidla turnaje'!$A$6),'pravidla turnaje'!$A$4)))</f>
        <v>1</v>
      </c>
      <c r="N47" s="248" t="str">
        <f t="shared" si="20"/>
        <v/>
      </c>
      <c r="O47" s="249" t="str">
        <f t="shared" si="21"/>
        <v/>
      </c>
      <c r="P47" s="264" t="str">
        <f>VLOOKUP($C47,'pravidla turnaje'!$A$64:$B$83,2,0)</f>
        <v>E</v>
      </c>
      <c r="Q47" s="263" t="str">
        <f t="shared" si="22"/>
        <v>10:50 - 11:00</v>
      </c>
      <c r="R47" s="297" t="s">
        <v>608</v>
      </c>
      <c r="S47" s="1651" t="str">
        <f>IFERROR(VLOOKUP(F47,Tabulka!$B$4:$C$239,2,0),"")</f>
        <v>Hrůza/ 
Rychlý</v>
      </c>
      <c r="T47" s="1651" t="str">
        <f>IFERROR(VLOOKUP(G47,Tabulka!$B$4:$C$239,2,0),"")</f>
        <v>Tichý/ 
Chyna</v>
      </c>
      <c r="U47" s="1630">
        <v>0</v>
      </c>
      <c r="V47" s="1631">
        <v>2</v>
      </c>
      <c r="W47" s="1785"/>
      <c r="X47" s="1663">
        <v>4</v>
      </c>
      <c r="Y47" s="1664">
        <v>7</v>
      </c>
      <c r="Z47" s="1663">
        <v>10</v>
      </c>
      <c r="AA47" s="1664">
        <v>10</v>
      </c>
      <c r="AB47" s="711" t="s">
        <v>4</v>
      </c>
      <c r="AC47" s="256" t="str">
        <f t="shared" si="12"/>
        <v>A12</v>
      </c>
      <c r="AD47" s="257">
        <f>COUNTIF($AB$3:$AB47,AB47)</f>
        <v>12</v>
      </c>
      <c r="AE47" s="253">
        <f>IF(AD47=1,'pravidla turnaje'!$C$60,VLOOKUP(CONCATENATE(AB47,AD47-1),$AC$2:$AF46,3,0)+VLOOKUP(CONCATENATE(AB47,AD47-1),$AC$2:$AF46,4,0))</f>
        <v>0.45138888888888862</v>
      </c>
      <c r="AF47" s="653">
        <f>IF($E47="",('pravidla turnaje'!#REF!/24/60),(VLOOKUP("x",'pravidla turnaje'!$A$31:$D$58,4,0)/60/24))</f>
        <v>6.9444444444444441E-3</v>
      </c>
    </row>
    <row r="48" spans="1:64" ht="22.5" customHeight="1" x14ac:dyDescent="0.25">
      <c r="A48" s="247">
        <f t="shared" si="2"/>
        <v>50</v>
      </c>
      <c r="B48" s="247">
        <f t="shared" si="3"/>
        <v>50</v>
      </c>
      <c r="C48" s="247">
        <f t="shared" si="4"/>
        <v>50</v>
      </c>
      <c r="D48" s="243" t="str">
        <f t="shared" si="18"/>
        <v>51_52</v>
      </c>
      <c r="E48" s="244" t="str">
        <f t="shared" si="19"/>
        <v>H</v>
      </c>
      <c r="F48" s="1291">
        <v>51</v>
      </c>
      <c r="G48" s="1291">
        <v>52</v>
      </c>
      <c r="H48" s="247">
        <f t="shared" si="0"/>
        <v>0</v>
      </c>
      <c r="I48" s="243">
        <f t="shared" si="1"/>
        <v>2</v>
      </c>
      <c r="J48" s="248">
        <f>VLOOKUP(F48,Tabulka!$B$4:$Q$239,16,0)</f>
        <v>6</v>
      </c>
      <c r="K48" s="243">
        <f>VLOOKUP(G48,Tabulka!$B$4:$Q$239,16,0)</f>
        <v>5</v>
      </c>
      <c r="L48" s="248">
        <f>IF($E48="N",'pravidla turnaje'!$A$6,IF($H48&gt;$I48,IF(OR($W48="PP",W48="SN"),'pravidla turnaje'!$A$3,'pravidla turnaje'!$A$2),IF($H48&lt;$I48,IF(OR($W48="PP",W48="SN"),'pravidla turnaje'!$A$5,'pravidla turnaje'!$A$6),'pravidla turnaje'!$A$4)))</f>
        <v>0</v>
      </c>
      <c r="M48" s="243">
        <f>IF($E48="N",'pravidla turnaje'!$A$6,IF($H48&lt;$I48,IF(OR($W48="PP",$W48="SN"),'pravidla turnaje'!$A$3,'pravidla turnaje'!$A$2),IF($H48&gt;$I48,IF(OR($W48="PP",$W48="SN"),'pravidla turnaje'!$A$5,'pravidla turnaje'!$A$6),'pravidla turnaje'!$A$4)))</f>
        <v>1</v>
      </c>
      <c r="N48" s="248" t="str">
        <f t="shared" si="20"/>
        <v/>
      </c>
      <c r="O48" s="249" t="str">
        <f t="shared" si="21"/>
        <v/>
      </c>
      <c r="P48" s="264" t="str">
        <f>VLOOKUP($C48,'pravidla turnaje'!$A$64:$B$83,2,0)</f>
        <v>E</v>
      </c>
      <c r="Q48" s="263" t="str">
        <f t="shared" si="22"/>
        <v>10:50 - 11:00</v>
      </c>
      <c r="R48" s="297" t="s">
        <v>609</v>
      </c>
      <c r="S48" s="1651" t="str">
        <f>IFERROR(VLOOKUP(F48,Tabulka!$B$4:$C$239,2,0),"")</f>
        <v>Černý/ 
Jiroud</v>
      </c>
      <c r="T48" s="1651" t="str">
        <f>IFERROR(VLOOKUP(G48,Tabulka!$B$4:$C$239,2,0),"")</f>
        <v>Novák/ 
Stránský</v>
      </c>
      <c r="U48" s="1630">
        <v>0</v>
      </c>
      <c r="V48" s="1631">
        <v>2</v>
      </c>
      <c r="W48" s="1553"/>
      <c r="X48" s="1663">
        <v>3</v>
      </c>
      <c r="Y48" s="1664">
        <v>5</v>
      </c>
      <c r="Z48" s="1663">
        <v>13</v>
      </c>
      <c r="AA48" s="1664">
        <v>13</v>
      </c>
      <c r="AB48" s="711" t="s">
        <v>5</v>
      </c>
      <c r="AC48" s="256" t="str">
        <f t="shared" si="12"/>
        <v>B12</v>
      </c>
      <c r="AD48" s="257">
        <f>COUNTIF($AB$3:$AB48,AB48)</f>
        <v>12</v>
      </c>
      <c r="AE48" s="253">
        <f>IF(AD48=1,'pravidla turnaje'!$C$60,VLOOKUP(CONCATENATE(AB48,AD48-1),$AC$2:$AF47,3,0)+VLOOKUP(CONCATENATE(AB48,AD48-1),$AC$2:$AF47,4,0))</f>
        <v>0.45138888888888862</v>
      </c>
      <c r="AF48" s="653">
        <f>IF($E48="",('pravidla turnaje'!#REF!/24/60),(VLOOKUP("x",'pravidla turnaje'!$A$31:$D$58,4,0)/60/24))</f>
        <v>6.9444444444444441E-3</v>
      </c>
    </row>
    <row r="49" spans="1:33" ht="22.5" customHeight="1" x14ac:dyDescent="0.25">
      <c r="A49" s="247">
        <f t="shared" si="2"/>
        <v>50</v>
      </c>
      <c r="B49" s="247">
        <f t="shared" si="3"/>
        <v>50</v>
      </c>
      <c r="C49" s="247">
        <f t="shared" si="4"/>
        <v>50</v>
      </c>
      <c r="D49" s="243" t="str">
        <f t="shared" si="18"/>
        <v>54_56</v>
      </c>
      <c r="E49" s="244" t="str">
        <f t="shared" si="19"/>
        <v>H</v>
      </c>
      <c r="F49" s="1291">
        <v>56</v>
      </c>
      <c r="G49" s="1291">
        <v>54</v>
      </c>
      <c r="H49" s="247">
        <f t="shared" si="0"/>
        <v>0</v>
      </c>
      <c r="I49" s="243">
        <f t="shared" si="1"/>
        <v>2</v>
      </c>
      <c r="J49" s="248">
        <f>VLOOKUP(F49,Tabulka!$B$4:$Q$239,16,0)</f>
        <v>4</v>
      </c>
      <c r="K49" s="243">
        <f>VLOOKUP(G49,Tabulka!$B$4:$Q$239,16,0)</f>
        <v>3</v>
      </c>
      <c r="L49" s="248">
        <f>IF($E49="N",'pravidla turnaje'!$A$6,IF($H49&gt;$I49,IF(OR($W49="PP",W49="SN"),'pravidla turnaje'!$A$3,'pravidla turnaje'!$A$2),IF($H49&lt;$I49,IF(OR($W49="PP",W49="SN"),'pravidla turnaje'!$A$5,'pravidla turnaje'!$A$6),'pravidla turnaje'!$A$4)))</f>
        <v>0</v>
      </c>
      <c r="M49" s="243">
        <f>IF($E49="N",'pravidla turnaje'!$A$6,IF($H49&lt;$I49,IF(OR($W49="PP",$W49="SN"),'pravidla turnaje'!$A$3,'pravidla turnaje'!$A$2),IF($H49&gt;$I49,IF(OR($W49="PP",$W49="SN"),'pravidla turnaje'!$A$5,'pravidla turnaje'!$A$6),'pravidla turnaje'!$A$4)))</f>
        <v>1</v>
      </c>
      <c r="N49" s="248" t="str">
        <f t="shared" si="20"/>
        <v/>
      </c>
      <c r="O49" s="249" t="str">
        <f t="shared" si="21"/>
        <v/>
      </c>
      <c r="P49" s="264" t="str">
        <f>VLOOKUP($C49,'pravidla turnaje'!$A$64:$B$83,2,0)</f>
        <v>E</v>
      </c>
      <c r="Q49" s="263" t="str">
        <f t="shared" si="22"/>
        <v>10:50 - 11:00</v>
      </c>
      <c r="R49" s="297" t="s">
        <v>610</v>
      </c>
      <c r="S49" s="1651" t="str">
        <f>IFERROR(VLOOKUP(F49,Tabulka!$B$4:$C$239,2,0),"")</f>
        <v>Severa/ 
Weiss</v>
      </c>
      <c r="T49" s="1651" t="str">
        <f>IFERROR(VLOOKUP(G49,Tabulka!$B$4:$C$239,2,0),"")</f>
        <v>Krbec/ 
Netopilík</v>
      </c>
      <c r="U49" s="1630">
        <v>0</v>
      </c>
      <c r="V49" s="1631">
        <v>2</v>
      </c>
      <c r="W49" s="1553"/>
      <c r="X49" s="1663">
        <v>1</v>
      </c>
      <c r="Y49" s="1664">
        <v>4</v>
      </c>
      <c r="Z49" s="1663">
        <v>9</v>
      </c>
      <c r="AA49" s="1664">
        <v>9</v>
      </c>
      <c r="AB49" s="711" t="s">
        <v>76</v>
      </c>
      <c r="AC49" s="256" t="str">
        <f t="shared" si="12"/>
        <v>C12</v>
      </c>
      <c r="AD49" s="257">
        <f>COUNTIF($AB$3:$AB49,AB49)</f>
        <v>12</v>
      </c>
      <c r="AE49" s="253">
        <f>IF(AD49=1,'pravidla turnaje'!$C$60,VLOOKUP(CONCATENATE(AB49,AD49-1),$AC$2:$AF48,3,0)+VLOOKUP(CONCATENATE(AB49,AD49-1),$AC$2:$AF48,4,0))</f>
        <v>0.45138888888888862</v>
      </c>
      <c r="AF49" s="653">
        <f>IF($E49="",('pravidla turnaje'!#REF!/24/60),(VLOOKUP("x",'pravidla turnaje'!$A$31:$D$58,4,0)/60/24))</f>
        <v>6.9444444444444441E-3</v>
      </c>
    </row>
    <row r="50" spans="1:33" ht="22.5" customHeight="1" x14ac:dyDescent="0.25">
      <c r="A50" s="247">
        <f t="shared" si="2"/>
        <v>60</v>
      </c>
      <c r="B50" s="247">
        <f t="shared" si="3"/>
        <v>60</v>
      </c>
      <c r="C50" s="247">
        <f t="shared" si="4"/>
        <v>60</v>
      </c>
      <c r="D50" s="243" t="str">
        <f t="shared" si="18"/>
        <v>63_65</v>
      </c>
      <c r="E50" s="244" t="str">
        <f t="shared" si="19"/>
        <v>D</v>
      </c>
      <c r="F50" s="1291">
        <v>63</v>
      </c>
      <c r="G50" s="1291">
        <v>65</v>
      </c>
      <c r="H50" s="247">
        <f t="shared" si="0"/>
        <v>2</v>
      </c>
      <c r="I50" s="243">
        <f t="shared" si="1"/>
        <v>0</v>
      </c>
      <c r="J50" s="248">
        <f>VLOOKUP(F50,Tabulka!$B$4:$Q$239,16,0)</f>
        <v>3</v>
      </c>
      <c r="K50" s="243">
        <f>VLOOKUP(G50,Tabulka!$B$4:$Q$239,16,0)</f>
        <v>6</v>
      </c>
      <c r="L50" s="248">
        <f>IF($E50="N",'pravidla turnaje'!$A$6,IF($H50&gt;$I50,IF(OR($W50="PP",W50="SN"),'pravidla turnaje'!$A$3,'pravidla turnaje'!$A$2),IF($H50&lt;$I50,IF(OR($W50="PP",W50="SN"),'pravidla turnaje'!$A$5,'pravidla turnaje'!$A$6),'pravidla turnaje'!$A$4)))</f>
        <v>1</v>
      </c>
      <c r="M50" s="243">
        <f>IF($E50="N",'pravidla turnaje'!$A$6,IF($H50&lt;$I50,IF(OR($W50="PP",$W50="SN"),'pravidla turnaje'!$A$3,'pravidla turnaje'!$A$2),IF($H50&gt;$I50,IF(OR($W50="PP",$W50="SN"),'pravidla turnaje'!$A$5,'pravidla turnaje'!$A$6),'pravidla turnaje'!$A$4)))</f>
        <v>0</v>
      </c>
      <c r="N50" s="248" t="str">
        <f t="shared" si="20"/>
        <v/>
      </c>
      <c r="O50" s="249" t="str">
        <f t="shared" si="21"/>
        <v/>
      </c>
      <c r="P50" s="264" t="str">
        <f>VLOOKUP($C50,'pravidla turnaje'!$A$64:$B$83,2,0)</f>
        <v>F</v>
      </c>
      <c r="Q50" s="263" t="str">
        <f t="shared" si="22"/>
        <v>10:50 - 11:00</v>
      </c>
      <c r="R50" s="297" t="s">
        <v>611</v>
      </c>
      <c r="S50" s="1651" t="str">
        <f>IFERROR(VLOOKUP(F50,Tabulka!$B$4:$C$239,2,0),"")</f>
        <v>Kalina/ 
Körber</v>
      </c>
      <c r="T50" s="1651" t="str">
        <f>IFERROR(VLOOKUP(G50,Tabulka!$B$4:$C$239,2,0),"")</f>
        <v>Tůma/ 
Houser</v>
      </c>
      <c r="U50" s="1630">
        <v>2</v>
      </c>
      <c r="V50" s="1631">
        <v>0</v>
      </c>
      <c r="W50" s="1553"/>
      <c r="X50" s="1663">
        <v>8</v>
      </c>
      <c r="Y50" s="1664">
        <v>6</v>
      </c>
      <c r="Z50" s="1663">
        <v>16</v>
      </c>
      <c r="AA50" s="1664">
        <v>16</v>
      </c>
      <c r="AB50" s="711" t="s">
        <v>16</v>
      </c>
      <c r="AC50" s="256" t="str">
        <f t="shared" si="12"/>
        <v>D12</v>
      </c>
      <c r="AD50" s="257">
        <f>COUNTIF($AB$3:$AB50,AB50)</f>
        <v>12</v>
      </c>
      <c r="AE50" s="253">
        <f>IF(AD50=1,'pravidla turnaje'!$C$60,VLOOKUP(CONCATENATE(AB50,AD50-1),$AC$2:$AF49,3,0)+VLOOKUP(CONCATENATE(AB50,AD50-1),$AC$2:$AF49,4,0))</f>
        <v>0.45138888888888862</v>
      </c>
      <c r="AF50" s="653">
        <f>IF($E50="",('pravidla turnaje'!#REF!/24/60),(VLOOKUP("x",'pravidla turnaje'!$A$31:$D$58,4,0)/60/24))</f>
        <v>6.9444444444444441E-3</v>
      </c>
    </row>
    <row r="51" spans="1:33" ht="22.5" customHeight="1" x14ac:dyDescent="0.25">
      <c r="A51" s="247">
        <f t="shared" si="2"/>
        <v>60</v>
      </c>
      <c r="B51" s="247">
        <f t="shared" si="3"/>
        <v>60</v>
      </c>
      <c r="C51" s="247">
        <f t="shared" si="4"/>
        <v>60</v>
      </c>
      <c r="D51" s="243" t="str">
        <f t="shared" si="18"/>
        <v>61_62</v>
      </c>
      <c r="E51" s="244" t="str">
        <f t="shared" si="19"/>
        <v>D</v>
      </c>
      <c r="F51" s="1291">
        <v>61</v>
      </c>
      <c r="G51" s="1291">
        <v>62</v>
      </c>
      <c r="H51" s="247">
        <f t="shared" si="0"/>
        <v>2</v>
      </c>
      <c r="I51" s="243">
        <f t="shared" si="1"/>
        <v>0</v>
      </c>
      <c r="J51" s="248">
        <f>VLOOKUP(F51,Tabulka!$B$4:$Q$239,16,0)</f>
        <v>1</v>
      </c>
      <c r="K51" s="243">
        <f>VLOOKUP(G51,Tabulka!$B$4:$Q$239,16,0)</f>
        <v>3</v>
      </c>
      <c r="L51" s="248">
        <f>IF($E51="N",'pravidla turnaje'!$A$6,IF($H51&gt;$I51,IF(OR($W51="PP",W51="SN"),'pravidla turnaje'!$A$3,'pravidla turnaje'!$A$2),IF($H51&lt;$I51,IF(OR($W51="PP",W51="SN"),'pravidla turnaje'!$A$5,'pravidla turnaje'!$A$6),'pravidla turnaje'!$A$4)))</f>
        <v>1</v>
      </c>
      <c r="M51" s="243">
        <f>IF($E51="N",'pravidla turnaje'!$A$6,IF($H51&lt;$I51,IF(OR($W51="PP",$W51="SN"),'pravidla turnaje'!$A$3,'pravidla turnaje'!$A$2),IF($H51&gt;$I51,IF(OR($W51="PP",$W51="SN"),'pravidla turnaje'!$A$5,'pravidla turnaje'!$A$6),'pravidla turnaje'!$A$4)))</f>
        <v>0</v>
      </c>
      <c r="N51" s="248" t="str">
        <f t="shared" si="20"/>
        <v/>
      </c>
      <c r="O51" s="249" t="str">
        <f t="shared" si="21"/>
        <v/>
      </c>
      <c r="P51" s="264" t="str">
        <f>VLOOKUP($C51,'pravidla turnaje'!$A$64:$B$83,2,0)</f>
        <v>F</v>
      </c>
      <c r="Q51" s="263" t="str">
        <f t="shared" si="22"/>
        <v>11:00 - 11:10</v>
      </c>
      <c r="R51" s="297" t="s">
        <v>612</v>
      </c>
      <c r="S51" s="1651" t="str">
        <f>IFERROR(VLOOKUP(F51,Tabulka!$B$4:$C$239,2,0),"")</f>
        <v>Kolstrunk/ 
Mück</v>
      </c>
      <c r="T51" s="1651" t="str">
        <f>IFERROR(VLOOKUP(G51,Tabulka!$B$4:$C$239,2,0),"")</f>
        <v>Jäger/ 
Mráz</v>
      </c>
      <c r="U51" s="1630">
        <v>2</v>
      </c>
      <c r="V51" s="1631">
        <v>0</v>
      </c>
      <c r="W51" s="1553"/>
      <c r="X51" s="1663">
        <v>6</v>
      </c>
      <c r="Y51" s="1664">
        <v>2</v>
      </c>
      <c r="Z51" s="1663">
        <v>10</v>
      </c>
      <c r="AA51" s="1664">
        <v>9</v>
      </c>
      <c r="AB51" s="711" t="s">
        <v>4</v>
      </c>
      <c r="AC51" s="256" t="str">
        <f t="shared" si="12"/>
        <v>A13</v>
      </c>
      <c r="AD51" s="257">
        <f>COUNTIF($AB$3:$AB51,AB51)</f>
        <v>13</v>
      </c>
      <c r="AE51" s="253">
        <f>IF(AD51=1,'pravidla turnaje'!$C$60,VLOOKUP(CONCATENATE(AB51,AD51-1),$AC$2:$AF50,3,0)+VLOOKUP(CONCATENATE(AB51,AD51-1),$AC$2:$AF50,4,0))</f>
        <v>0.45833333333333304</v>
      </c>
      <c r="AF51" s="653">
        <f>IF($E51="",('pravidla turnaje'!#REF!/24/60),(VLOOKUP("x",'pravidla turnaje'!$A$31:$D$58,4,0)/60/24))</f>
        <v>6.9444444444444441E-3</v>
      </c>
    </row>
    <row r="52" spans="1:33" ht="22.5" customHeight="1" x14ac:dyDescent="0.25">
      <c r="A52" s="247">
        <f t="shared" si="2"/>
        <v>60</v>
      </c>
      <c r="B52" s="247">
        <f t="shared" si="3"/>
        <v>60</v>
      </c>
      <c r="C52" s="247">
        <f t="shared" si="4"/>
        <v>60</v>
      </c>
      <c r="D52" s="243" t="str">
        <f t="shared" si="18"/>
        <v>64_66</v>
      </c>
      <c r="E52" s="244" t="str">
        <f t="shared" si="19"/>
        <v>D</v>
      </c>
      <c r="F52" s="1291">
        <v>66</v>
      </c>
      <c r="G52" s="1291">
        <v>64</v>
      </c>
      <c r="H52" s="247">
        <f t="shared" si="0"/>
        <v>2</v>
      </c>
      <c r="I52" s="243">
        <f t="shared" si="1"/>
        <v>0</v>
      </c>
      <c r="J52" s="248">
        <f>VLOOKUP(F52,Tabulka!$B$4:$Q$239,16,0)</f>
        <v>2</v>
      </c>
      <c r="K52" s="243">
        <f>VLOOKUP(G52,Tabulka!$B$4:$Q$239,16,0)</f>
        <v>3</v>
      </c>
      <c r="L52" s="248">
        <f>IF($E52="N",'pravidla turnaje'!$A$6,IF($H52&gt;$I52,IF(OR($W52="PP",W52="SN"),'pravidla turnaje'!$A$3,'pravidla turnaje'!$A$2),IF($H52&lt;$I52,IF(OR($W52="PP",W52="SN"),'pravidla turnaje'!$A$5,'pravidla turnaje'!$A$6),'pravidla turnaje'!$A$4)))</f>
        <v>1</v>
      </c>
      <c r="M52" s="243">
        <f>IF($E52="N",'pravidla turnaje'!$A$6,IF($H52&lt;$I52,IF(OR($W52="PP",$W52="SN"),'pravidla turnaje'!$A$3,'pravidla turnaje'!$A$2),IF($H52&gt;$I52,IF(OR($W52="PP",$W52="SN"),'pravidla turnaje'!$A$5,'pravidla turnaje'!$A$6),'pravidla turnaje'!$A$4)))</f>
        <v>0</v>
      </c>
      <c r="N52" s="248" t="str">
        <f t="shared" si="20"/>
        <v/>
      </c>
      <c r="O52" s="249" t="str">
        <f t="shared" si="21"/>
        <v/>
      </c>
      <c r="P52" s="264" t="str">
        <f>VLOOKUP($C52,'pravidla turnaje'!$A$64:$B$83,2,0)</f>
        <v>F</v>
      </c>
      <c r="Q52" s="263" t="str">
        <f t="shared" si="22"/>
        <v>11:00 - 11:10</v>
      </c>
      <c r="R52" s="297" t="s">
        <v>613</v>
      </c>
      <c r="S52" s="1651" t="str">
        <f>IFERROR(VLOOKUP(F52,Tabulka!$B$4:$C$239,2,0),"")</f>
        <v>Jiránek/ 
Bína</v>
      </c>
      <c r="T52" s="1651" t="str">
        <f>IFERROR(VLOOKUP(G52,Tabulka!$B$4:$C$239,2,0),"")</f>
        <v>Průša/ 
Průša</v>
      </c>
      <c r="U52" s="1630">
        <v>2</v>
      </c>
      <c r="V52" s="1631">
        <v>0</v>
      </c>
      <c r="W52" s="1553"/>
      <c r="X52" s="1663">
        <v>4</v>
      </c>
      <c r="Y52" s="1664">
        <v>0</v>
      </c>
      <c r="Z52" s="1663">
        <v>7</v>
      </c>
      <c r="AA52" s="1664">
        <v>8</v>
      </c>
      <c r="AB52" s="711" t="s">
        <v>5</v>
      </c>
      <c r="AC52" s="256" t="str">
        <f t="shared" si="12"/>
        <v>B13</v>
      </c>
      <c r="AD52" s="257">
        <f>COUNTIF($AB$3:$AB52,AB52)</f>
        <v>13</v>
      </c>
      <c r="AE52" s="253">
        <f>IF(AD52=1,'pravidla turnaje'!$C$60,VLOOKUP(CONCATENATE(AB52,AD52-1),$AC$2:$AF51,3,0)+VLOOKUP(CONCATENATE(AB52,AD52-1),$AC$2:$AF51,4,0))</f>
        <v>0.45833333333333304</v>
      </c>
      <c r="AF52" s="653">
        <f>IF($E52="",('pravidla turnaje'!#REF!/24/60),(VLOOKUP("x",'pravidla turnaje'!$A$31:$D$58,4,0)/60/24))</f>
        <v>6.9444444444444441E-3</v>
      </c>
    </row>
    <row r="53" spans="1:33" ht="22.5" customHeight="1" x14ac:dyDescent="0.25">
      <c r="A53" s="247">
        <f t="shared" si="2"/>
        <v>70</v>
      </c>
      <c r="B53" s="247">
        <f t="shared" si="3"/>
        <v>70</v>
      </c>
      <c r="C53" s="247">
        <f t="shared" si="4"/>
        <v>70</v>
      </c>
      <c r="D53" s="243" t="str">
        <f t="shared" si="18"/>
        <v>73_75</v>
      </c>
      <c r="E53" s="244" t="str">
        <f t="shared" si="19"/>
        <v>D</v>
      </c>
      <c r="F53" s="1291">
        <v>73</v>
      </c>
      <c r="G53" s="1291">
        <v>75</v>
      </c>
      <c r="H53" s="247">
        <f t="shared" si="0"/>
        <v>2</v>
      </c>
      <c r="I53" s="243">
        <f t="shared" si="1"/>
        <v>1</v>
      </c>
      <c r="J53" s="248">
        <f>VLOOKUP(F53,Tabulka!$B$4:$Q$239,16,0)</f>
        <v>1</v>
      </c>
      <c r="K53" s="243">
        <f>VLOOKUP(G53,Tabulka!$B$4:$Q$239,16,0)</f>
        <v>2</v>
      </c>
      <c r="L53" s="248">
        <f>IF($E53="N",'pravidla turnaje'!$A$6,IF($H53&gt;$I53,IF(OR($W53="PP",W53="SN"),'pravidla turnaje'!$A$3,'pravidla turnaje'!$A$2),IF($H53&lt;$I53,IF(OR($W53="PP",W53="SN"),'pravidla turnaje'!$A$5,'pravidla turnaje'!$A$6),'pravidla turnaje'!$A$4)))</f>
        <v>1</v>
      </c>
      <c r="M53" s="243">
        <f>IF($E53="N",'pravidla turnaje'!$A$6,IF($H53&lt;$I53,IF(OR($W53="PP",$W53="SN"),'pravidla turnaje'!$A$3,'pravidla turnaje'!$A$2),IF($H53&gt;$I53,IF(OR($W53="PP",$W53="SN"),'pravidla turnaje'!$A$5,'pravidla turnaje'!$A$6),'pravidla turnaje'!$A$4)))</f>
        <v>0</v>
      </c>
      <c r="N53" s="248" t="str">
        <f t="shared" si="20"/>
        <v/>
      </c>
      <c r="O53" s="249" t="str">
        <f t="shared" si="21"/>
        <v/>
      </c>
      <c r="P53" s="264" t="str">
        <f>VLOOKUP($C53,'pravidla turnaje'!$A$64:$B$83,2,0)</f>
        <v>G</v>
      </c>
      <c r="Q53" s="263" t="str">
        <f t="shared" si="22"/>
        <v>11:00 - 11:10</v>
      </c>
      <c r="R53" s="297" t="s">
        <v>614</v>
      </c>
      <c r="S53" s="1651" t="str">
        <f>IFERROR(VLOOKUP(F53,Tabulka!$B$4:$C$239,2,0),"")</f>
        <v>Zouzal/ 
Eckhardt</v>
      </c>
      <c r="T53" s="1651" t="str">
        <f>IFERROR(VLOOKUP(G53,Tabulka!$B$4:$C$239,2,0),"")</f>
        <v>Kindl/ 
Kotoun</v>
      </c>
      <c r="U53" s="1630">
        <v>2</v>
      </c>
      <c r="V53" s="1631">
        <v>1</v>
      </c>
      <c r="W53" s="1553"/>
      <c r="X53" s="1663">
        <v>7</v>
      </c>
      <c r="Y53" s="1664">
        <v>6</v>
      </c>
      <c r="Z53" s="1663">
        <v>15</v>
      </c>
      <c r="AA53" s="1664">
        <v>15</v>
      </c>
      <c r="AB53" s="711" t="s">
        <v>76</v>
      </c>
      <c r="AC53" s="256" t="str">
        <f t="shared" si="12"/>
        <v>C13</v>
      </c>
      <c r="AD53" s="257">
        <f>COUNTIF($AB$3:$AB53,AB53)</f>
        <v>13</v>
      </c>
      <c r="AE53" s="253">
        <f>IF(AD53=1,'pravidla turnaje'!$C$60,VLOOKUP(CONCATENATE(AB53,AD53-1),$AC$2:$AF52,3,0)+VLOOKUP(CONCATENATE(AB53,AD53-1),$AC$2:$AF52,4,0))</f>
        <v>0.45833333333333304</v>
      </c>
      <c r="AF53" s="653">
        <f>IF($E53="",('pravidla turnaje'!#REF!/24/60),(VLOOKUP("x",'pravidla turnaje'!$A$31:$D$58,4,0)/60/24))</f>
        <v>6.9444444444444441E-3</v>
      </c>
    </row>
    <row r="54" spans="1:33" ht="22.5" customHeight="1" x14ac:dyDescent="0.25">
      <c r="A54" s="247">
        <f t="shared" si="2"/>
        <v>70</v>
      </c>
      <c r="B54" s="247">
        <f t="shared" si="3"/>
        <v>70</v>
      </c>
      <c r="C54" s="247">
        <f t="shared" si="4"/>
        <v>70</v>
      </c>
      <c r="D54" s="243" t="str">
        <f t="shared" si="18"/>
        <v>72_74</v>
      </c>
      <c r="E54" s="244" t="str">
        <f t="shared" si="19"/>
        <v>D</v>
      </c>
      <c r="F54" s="1291">
        <v>74</v>
      </c>
      <c r="G54" s="1291">
        <v>72</v>
      </c>
      <c r="H54" s="247">
        <f t="shared" si="0"/>
        <v>2</v>
      </c>
      <c r="I54" s="243">
        <f t="shared" si="1"/>
        <v>0</v>
      </c>
      <c r="J54" s="248">
        <f>VLOOKUP(F54,Tabulka!$B$4:$Q$239,16,0)</f>
        <v>3</v>
      </c>
      <c r="K54" s="243">
        <f>VLOOKUP(G54,Tabulka!$B$4:$Q$239,16,0)</f>
        <v>4</v>
      </c>
      <c r="L54" s="248">
        <f>IF($E54="N",'pravidla turnaje'!$A$6,IF($H54&gt;$I54,IF(OR($W54="PP",W54="SN"),'pravidla turnaje'!$A$3,'pravidla turnaje'!$A$2),IF($H54&lt;$I54,IF(OR($W54="PP",W54="SN"),'pravidla turnaje'!$A$5,'pravidla turnaje'!$A$6),'pravidla turnaje'!$A$4)))</f>
        <v>1</v>
      </c>
      <c r="M54" s="243">
        <f>IF($E54="N",'pravidla turnaje'!$A$6,IF($H54&lt;$I54,IF(OR($W54="PP",$W54="SN"),'pravidla turnaje'!$A$3,'pravidla turnaje'!$A$2),IF($H54&gt;$I54,IF(OR($W54="PP",$W54="SN"),'pravidla turnaje'!$A$5,'pravidla turnaje'!$A$6),'pravidla turnaje'!$A$4)))</f>
        <v>0</v>
      </c>
      <c r="N54" s="248" t="str">
        <f t="shared" si="20"/>
        <v/>
      </c>
      <c r="O54" s="249" t="str">
        <f t="shared" si="21"/>
        <v/>
      </c>
      <c r="P54" s="264" t="str">
        <f>VLOOKUP($C54,'pravidla turnaje'!$A$64:$B$83,2,0)</f>
        <v>G</v>
      </c>
      <c r="Q54" s="263" t="str">
        <f t="shared" si="22"/>
        <v>11:00 - 11:10</v>
      </c>
      <c r="R54" s="297" t="s">
        <v>615</v>
      </c>
      <c r="S54" s="1651" t="str">
        <f>IFERROR(VLOOKUP(F54,Tabulka!$B$4:$C$239,2,0),"")</f>
        <v>Hněvkovský/ 
Vašák</v>
      </c>
      <c r="T54" s="1651" t="str">
        <f>IFERROR(VLOOKUP(G54,Tabulka!$B$4:$C$239,2,0),"")</f>
        <v>Fořt/ 
Fořt</v>
      </c>
      <c r="U54" s="1630">
        <v>2</v>
      </c>
      <c r="V54" s="1631">
        <v>0</v>
      </c>
      <c r="W54" s="1553"/>
      <c r="X54" s="1663">
        <v>6</v>
      </c>
      <c r="Y54" s="1664">
        <v>0</v>
      </c>
      <c r="Z54" s="1663">
        <v>6</v>
      </c>
      <c r="AA54" s="1664">
        <v>6</v>
      </c>
      <c r="AB54" s="711" t="s">
        <v>16</v>
      </c>
      <c r="AC54" s="256" t="str">
        <f t="shared" si="12"/>
        <v>D13</v>
      </c>
      <c r="AD54" s="257">
        <f>COUNTIF($AB$3:$AB54,AB54)</f>
        <v>13</v>
      </c>
      <c r="AE54" s="253">
        <f>IF(AD54=1,'pravidla turnaje'!$C$60,VLOOKUP(CONCATENATE(AB54,AD54-1),$AC$2:$AF53,3,0)+VLOOKUP(CONCATENATE(AB54,AD54-1),$AC$2:$AF53,4,0))</f>
        <v>0.45833333333333304</v>
      </c>
      <c r="AF54" s="653">
        <f>IF($E54="",('pravidla turnaje'!#REF!/24/60),(VLOOKUP("x",'pravidla turnaje'!$A$31:$D$58,4,0)/60/24))</f>
        <v>6.9444444444444441E-3</v>
      </c>
    </row>
    <row r="55" spans="1:33" ht="22.5" customHeight="1" x14ac:dyDescent="0.25">
      <c r="A55" s="247">
        <f t="shared" si="2"/>
        <v>80</v>
      </c>
      <c r="B55" s="247">
        <f t="shared" si="3"/>
        <v>80</v>
      </c>
      <c r="C55" s="247">
        <f t="shared" si="4"/>
        <v>80</v>
      </c>
      <c r="D55" s="243" t="str">
        <f t="shared" si="18"/>
        <v>83_85</v>
      </c>
      <c r="E55" s="244" t="str">
        <f t="shared" si="19"/>
        <v>D</v>
      </c>
      <c r="F55" s="1291">
        <v>83</v>
      </c>
      <c r="G55" s="1291">
        <v>85</v>
      </c>
      <c r="H55" s="247">
        <f t="shared" si="0"/>
        <v>2</v>
      </c>
      <c r="I55" s="243">
        <f t="shared" si="1"/>
        <v>1</v>
      </c>
      <c r="J55" s="248">
        <f>VLOOKUP(F55,Tabulka!$B$4:$Q$239,16,0)</f>
        <v>1</v>
      </c>
      <c r="K55" s="243">
        <f>VLOOKUP(G55,Tabulka!$B$4:$Q$239,16,0)</f>
        <v>1</v>
      </c>
      <c r="L55" s="248">
        <f>IF($E55="N",'pravidla turnaje'!$A$6,IF($H55&gt;$I55,IF(OR($W55="PP",W55="SN"),'pravidla turnaje'!$A$3,'pravidla turnaje'!$A$2),IF($H55&lt;$I55,IF(OR($W55="PP",W55="SN"),'pravidla turnaje'!$A$5,'pravidla turnaje'!$A$6),'pravidla turnaje'!$A$4)))</f>
        <v>1</v>
      </c>
      <c r="M55" s="243">
        <f>IF($E55="N",'pravidla turnaje'!$A$6,IF($H55&lt;$I55,IF(OR($W55="PP",$W55="SN"),'pravidla turnaje'!$A$3,'pravidla turnaje'!$A$2),IF($H55&gt;$I55,IF(OR($W55="PP",$W55="SN"),'pravidla turnaje'!$A$5,'pravidla turnaje'!$A$6),'pravidla turnaje'!$A$4)))</f>
        <v>0</v>
      </c>
      <c r="N55" s="248">
        <f t="shared" si="20"/>
        <v>83</v>
      </c>
      <c r="O55" s="249">
        <f t="shared" si="21"/>
        <v>85</v>
      </c>
      <c r="P55" s="264" t="str">
        <f>VLOOKUP($C55,'pravidla turnaje'!$A$64:$B$83,2,0)</f>
        <v>H</v>
      </c>
      <c r="Q55" s="263" t="str">
        <f t="shared" si="22"/>
        <v>11:10 - 11:20</v>
      </c>
      <c r="R55" s="297" t="s">
        <v>616</v>
      </c>
      <c r="S55" s="1651" t="str">
        <f>IFERROR(VLOOKUP(F55,Tabulka!$B$4:$C$239,2,0),"")</f>
        <v>Štěpánek/ 
Miško</v>
      </c>
      <c r="T55" s="1651" t="str">
        <f>IFERROR(VLOOKUP(G55,Tabulka!$B$4:$C$239,2,0),"")</f>
        <v>Švácha/ 
Pechar</v>
      </c>
      <c r="U55" s="1630">
        <v>2</v>
      </c>
      <c r="V55" s="1631">
        <v>1</v>
      </c>
      <c r="W55" s="1553"/>
      <c r="X55" s="1663">
        <v>9</v>
      </c>
      <c r="Y55" s="1664">
        <v>5</v>
      </c>
      <c r="Z55" s="1663">
        <v>14</v>
      </c>
      <c r="AA55" s="1664">
        <v>15</v>
      </c>
      <c r="AB55" s="711" t="s">
        <v>4</v>
      </c>
      <c r="AC55" s="256" t="str">
        <f t="shared" si="12"/>
        <v>A14</v>
      </c>
      <c r="AD55" s="257">
        <f>COUNTIF($AB$3:$AB55,AB55)</f>
        <v>14</v>
      </c>
      <c r="AE55" s="253">
        <f>IF(AD55=1,'pravidla turnaje'!$C$60,VLOOKUP(CONCATENATE(AB55,AD55-1),$AC$2:$AF54,3,0)+VLOOKUP(CONCATENATE(AB55,AD55-1),$AC$2:$AF54,4,0))</f>
        <v>0.46527777777777746</v>
      </c>
      <c r="AF55" s="653">
        <f>IF($E55="",('pravidla turnaje'!#REF!/24/60),(VLOOKUP("x",'pravidla turnaje'!$A$31:$D$58,4,0)/60/24))</f>
        <v>6.9444444444444441E-3</v>
      </c>
    </row>
    <row r="56" spans="1:33" ht="22.5" customHeight="1" x14ac:dyDescent="0.25">
      <c r="A56" s="247">
        <f t="shared" si="2"/>
        <v>80</v>
      </c>
      <c r="B56" s="247">
        <f t="shared" si="3"/>
        <v>80</v>
      </c>
      <c r="C56" s="247">
        <f t="shared" si="4"/>
        <v>80</v>
      </c>
      <c r="D56" s="243" t="str">
        <f t="shared" si="18"/>
        <v>82_84</v>
      </c>
      <c r="E56" s="244" t="str">
        <f t="shared" si="19"/>
        <v>H</v>
      </c>
      <c r="F56" s="1291">
        <v>84</v>
      </c>
      <c r="G56" s="1291">
        <v>82</v>
      </c>
      <c r="H56" s="247">
        <f t="shared" si="0"/>
        <v>0</v>
      </c>
      <c r="I56" s="243">
        <f t="shared" si="1"/>
        <v>2</v>
      </c>
      <c r="J56" s="248">
        <f>VLOOKUP(F56,Tabulka!$B$4:$Q$239,16,0)</f>
        <v>4</v>
      </c>
      <c r="K56" s="243">
        <f>VLOOKUP(G56,Tabulka!$B$4:$Q$239,16,0)</f>
        <v>1</v>
      </c>
      <c r="L56" s="248">
        <f>IF($E56="N",'pravidla turnaje'!$A$6,IF($H56&gt;$I56,IF(OR($W56="PP",W56="SN"),'pravidla turnaje'!$A$3,'pravidla turnaje'!$A$2),IF($H56&lt;$I56,IF(OR($W56="PP",W56="SN"),'pravidla turnaje'!$A$5,'pravidla turnaje'!$A$6),'pravidla turnaje'!$A$4)))</f>
        <v>0</v>
      </c>
      <c r="M56" s="243">
        <f>IF($E56="N",'pravidla turnaje'!$A$6,IF($H56&lt;$I56,IF(OR($W56="PP",$W56="SN"),'pravidla turnaje'!$A$3,'pravidla turnaje'!$A$2),IF($H56&gt;$I56,IF(OR($W56="PP",$W56="SN"),'pravidla turnaje'!$A$5,'pravidla turnaje'!$A$6),'pravidla turnaje'!$A$4)))</f>
        <v>1</v>
      </c>
      <c r="N56" s="248" t="str">
        <f t="shared" si="20"/>
        <v/>
      </c>
      <c r="O56" s="249" t="str">
        <f t="shared" si="21"/>
        <v/>
      </c>
      <c r="P56" s="264" t="str">
        <f>VLOOKUP($C56,'pravidla turnaje'!$A$64:$B$83,2,0)</f>
        <v>H</v>
      </c>
      <c r="Q56" s="263" t="str">
        <f t="shared" si="22"/>
        <v>11:10 - 11:20</v>
      </c>
      <c r="R56" s="297" t="s">
        <v>617</v>
      </c>
      <c r="S56" s="1651" t="str">
        <f>IFERROR(VLOOKUP(F56,Tabulka!$B$4:$C$239,2,0),"")</f>
        <v>Mařík/ 
Kryštof</v>
      </c>
      <c r="T56" s="1651" t="str">
        <f>IFERROR(VLOOKUP(G56,Tabulka!$B$4:$C$239,2,0),"")</f>
        <v>Huslička/ 
Skala</v>
      </c>
      <c r="U56" s="1630">
        <v>0</v>
      </c>
      <c r="V56" s="1631">
        <v>2</v>
      </c>
      <c r="W56" s="1553"/>
      <c r="X56" s="1663">
        <v>2</v>
      </c>
      <c r="Y56" s="1664">
        <v>5</v>
      </c>
      <c r="Z56" s="1663">
        <v>11</v>
      </c>
      <c r="AA56" s="1664">
        <v>10</v>
      </c>
      <c r="AB56" s="711" t="s">
        <v>5</v>
      </c>
      <c r="AC56" s="256" t="str">
        <f t="shared" si="12"/>
        <v>B14</v>
      </c>
      <c r="AD56" s="257">
        <f>COUNTIF($AB$3:$AB56,AB56)</f>
        <v>14</v>
      </c>
      <c r="AE56" s="253">
        <f>IF(AD56=1,'pravidla turnaje'!$C$60,VLOOKUP(CONCATENATE(AB56,AD56-1),$AC$2:$AF55,3,0)+VLOOKUP(CONCATENATE(AB56,AD56-1),$AC$2:$AF55,4,0))</f>
        <v>0.46527777777777746</v>
      </c>
      <c r="AF56" s="653">
        <f>IF($E56="",('pravidla turnaje'!#REF!/24/60),(VLOOKUP("x",'pravidla turnaje'!$A$31:$D$58,4,0)/60/24))</f>
        <v>6.9444444444444441E-3</v>
      </c>
    </row>
    <row r="57" spans="1:33" ht="22.5" customHeight="1" x14ac:dyDescent="0.25">
      <c r="A57" s="247">
        <f t="shared" si="2"/>
        <v>90</v>
      </c>
      <c r="B57" s="247">
        <f t="shared" si="3"/>
        <v>90</v>
      </c>
      <c r="C57" s="247">
        <f t="shared" si="4"/>
        <v>90</v>
      </c>
      <c r="D57" s="243" t="str">
        <f t="shared" si="18"/>
        <v>93_95</v>
      </c>
      <c r="E57" s="244" t="str">
        <f t="shared" si="19"/>
        <v>D</v>
      </c>
      <c r="F57" s="1848">
        <v>93</v>
      </c>
      <c r="G57" s="1848">
        <v>95</v>
      </c>
      <c r="H57" s="247">
        <f t="shared" si="0"/>
        <v>2</v>
      </c>
      <c r="I57" s="243">
        <f t="shared" si="1"/>
        <v>1</v>
      </c>
      <c r="J57" s="248">
        <f>VLOOKUP(F57,Tabulka!$B$4:$Q$239,16,0)</f>
        <v>1</v>
      </c>
      <c r="K57" s="243">
        <f>VLOOKUP(G57,Tabulka!$B$4:$Q$239,16,0)</f>
        <v>4</v>
      </c>
      <c r="L57" s="248">
        <f>IF($E57="N",'pravidla turnaje'!$A$6,IF($H57&gt;$I57,IF(OR($W57="PP",W57="SN"),'pravidla turnaje'!$A$3,'pravidla turnaje'!$A$2),IF($H57&lt;$I57,IF(OR($W57="PP",W57="SN"),'pravidla turnaje'!$A$5,'pravidla turnaje'!$A$6),'pravidla turnaje'!$A$4)))</f>
        <v>1</v>
      </c>
      <c r="M57" s="243">
        <f>IF($E57="N",'pravidla turnaje'!$A$6,IF($H57&lt;$I57,IF(OR($W57="PP",$W57="SN"),'pravidla turnaje'!$A$3,'pravidla turnaje'!$A$2),IF($H57&gt;$I57,IF(OR($W57="PP",$W57="SN"),'pravidla turnaje'!$A$5,'pravidla turnaje'!$A$6),'pravidla turnaje'!$A$4)))</f>
        <v>0</v>
      </c>
      <c r="N57" s="248" t="str">
        <f t="shared" si="20"/>
        <v/>
      </c>
      <c r="O57" s="249" t="str">
        <f t="shared" si="21"/>
        <v/>
      </c>
      <c r="P57" s="264" t="str">
        <f>VLOOKUP($C57,'pravidla turnaje'!$A$64:$B$83,2,0)</f>
        <v>I</v>
      </c>
      <c r="Q57" s="263" t="str">
        <f t="shared" si="22"/>
        <v>11:10 - 11:20</v>
      </c>
      <c r="R57" s="297" t="s">
        <v>618</v>
      </c>
      <c r="S57" s="1651" t="str">
        <f>IFERROR(VLOOKUP(F57,Tabulka!$B$4:$C$239,2,0),"")</f>
        <v>Černý/ 
Novotný</v>
      </c>
      <c r="T57" s="1651" t="str">
        <f>IFERROR(VLOOKUP(G57,Tabulka!$B$4:$C$239,2,0),"")</f>
        <v>Syryčanský/ 
Hrstka</v>
      </c>
      <c r="U57" s="1630">
        <v>2</v>
      </c>
      <c r="V57" s="1631">
        <v>1</v>
      </c>
      <c r="W57" s="1553"/>
      <c r="X57" s="1663">
        <v>10</v>
      </c>
      <c r="Y57" s="1664">
        <v>7</v>
      </c>
      <c r="Z57" s="1663">
        <v>15</v>
      </c>
      <c r="AA57" s="1664">
        <v>13</v>
      </c>
      <c r="AB57" s="711" t="s">
        <v>76</v>
      </c>
      <c r="AC57" s="256" t="str">
        <f t="shared" si="12"/>
        <v>C14</v>
      </c>
      <c r="AD57" s="257">
        <f>COUNTIF($AB$3:$AB57,AB57)</f>
        <v>14</v>
      </c>
      <c r="AE57" s="253">
        <f>IF(AD57=1,'pravidla turnaje'!$C$60,VLOOKUP(CONCATENATE(AB57,AD57-1),$AC$2:$AF56,3,0)+VLOOKUP(CONCATENATE(AB57,AD57-1),$AC$2:$AF56,4,0))</f>
        <v>0.46527777777777746</v>
      </c>
      <c r="AF57" s="653">
        <f>IF($E57="",('pravidla turnaje'!#REF!/24/60),(VLOOKUP("x",'pravidla turnaje'!$A$31:$D$58,4,0)/60/24))</f>
        <v>6.9444444444444441E-3</v>
      </c>
    </row>
    <row r="58" spans="1:33" ht="22.5" customHeight="1" x14ac:dyDescent="0.25">
      <c r="A58" s="247">
        <f t="shared" si="2"/>
        <v>90</v>
      </c>
      <c r="B58" s="247">
        <f t="shared" si="3"/>
        <v>90</v>
      </c>
      <c r="C58" s="247">
        <f t="shared" si="4"/>
        <v>90</v>
      </c>
      <c r="D58" s="243" t="str">
        <f t="shared" si="18"/>
        <v>92_94</v>
      </c>
      <c r="E58" s="244" t="str">
        <f t="shared" si="19"/>
        <v>H</v>
      </c>
      <c r="F58" s="1848">
        <v>94</v>
      </c>
      <c r="G58" s="1848">
        <v>92</v>
      </c>
      <c r="H58" s="247">
        <f t="shared" ref="H58:H121" si="23">IF($E58&lt;&gt;"N",U58,"")</f>
        <v>1</v>
      </c>
      <c r="I58" s="243">
        <f t="shared" ref="I58:I121" si="24">IF($E58&lt;&gt;"N",V58,"")</f>
        <v>2</v>
      </c>
      <c r="J58" s="248">
        <f>VLOOKUP(F58,Tabulka!$B$4:$Q$239,16,0)</f>
        <v>1</v>
      </c>
      <c r="K58" s="243">
        <f>VLOOKUP(G58,Tabulka!$B$4:$Q$239,16,0)</f>
        <v>1</v>
      </c>
      <c r="L58" s="248">
        <f>IF($E58="N",'pravidla turnaje'!$A$6,IF($H58&gt;$I58,IF(OR($W58="PP",W58="SN"),'pravidla turnaje'!$A$3,'pravidla turnaje'!$A$2),IF($H58&lt;$I58,IF(OR($W58="PP",W58="SN"),'pravidla turnaje'!$A$5,'pravidla turnaje'!$A$6),'pravidla turnaje'!$A$4)))</f>
        <v>0</v>
      </c>
      <c r="M58" s="243">
        <f>IF($E58="N",'pravidla turnaje'!$A$6,IF($H58&lt;$I58,IF(OR($W58="PP",$W58="SN"),'pravidla turnaje'!$A$3,'pravidla turnaje'!$A$2),IF($H58&gt;$I58,IF(OR($W58="PP",$W58="SN"),'pravidla turnaje'!$A$5,'pravidla turnaje'!$A$6),'pravidla turnaje'!$A$4)))</f>
        <v>1</v>
      </c>
      <c r="N58" s="248">
        <f t="shared" si="20"/>
        <v>94</v>
      </c>
      <c r="O58" s="249">
        <f t="shared" si="21"/>
        <v>92</v>
      </c>
      <c r="P58" s="264" t="str">
        <f>VLOOKUP($C58,'pravidla turnaje'!$A$64:$B$83,2,0)</f>
        <v>I</v>
      </c>
      <c r="Q58" s="263" t="str">
        <f t="shared" si="22"/>
        <v>11:10 - 11:20</v>
      </c>
      <c r="R58" s="297" t="s">
        <v>619</v>
      </c>
      <c r="S58" s="1651" t="str">
        <f>IFERROR(VLOOKUP(F58,Tabulka!$B$4:$C$239,2,0),"")</f>
        <v>Kühnel/ 
Černý</v>
      </c>
      <c r="T58" s="1651" t="str">
        <f>IFERROR(VLOOKUP(G58,Tabulka!$B$4:$C$239,2,0),"")</f>
        <v>Král/ 
Barna</v>
      </c>
      <c r="U58" s="1630">
        <v>1</v>
      </c>
      <c r="V58" s="1631">
        <v>2</v>
      </c>
      <c r="W58" s="1553"/>
      <c r="X58" s="1663">
        <v>2</v>
      </c>
      <c r="Y58" s="1664">
        <v>4</v>
      </c>
      <c r="Z58" s="1663">
        <v>16</v>
      </c>
      <c r="AA58" s="1664">
        <v>15</v>
      </c>
      <c r="AB58" s="711" t="s">
        <v>16</v>
      </c>
      <c r="AC58" s="256" t="str">
        <f t="shared" si="12"/>
        <v>D14</v>
      </c>
      <c r="AD58" s="257">
        <f>COUNTIF($AB$3:$AB58,AB58)</f>
        <v>14</v>
      </c>
      <c r="AE58" s="253">
        <f>IF(AD58=1,'pravidla turnaje'!$C$60,VLOOKUP(CONCATENATE(AB58,AD58-1),$AC$2:$AF57,3,0)+VLOOKUP(CONCATENATE(AB58,AD58-1),$AC$2:$AF57,4,0))</f>
        <v>0.46527777777777746</v>
      </c>
      <c r="AF58" s="653">
        <f>IF($E58="",('pravidla turnaje'!#REF!/24/60),(VLOOKUP("x",'pravidla turnaje'!$A$31:$D$58,4,0)/60/24))</f>
        <v>6.9444444444444441E-3</v>
      </c>
    </row>
    <row r="59" spans="1:33" ht="22.5" customHeight="1" x14ac:dyDescent="0.25">
      <c r="A59" s="247">
        <f t="shared" si="2"/>
        <v>100</v>
      </c>
      <c r="B59" s="247">
        <f t="shared" si="3"/>
        <v>100</v>
      </c>
      <c r="C59" s="247">
        <f t="shared" si="4"/>
        <v>100</v>
      </c>
      <c r="D59" s="243" t="str">
        <f t="shared" si="18"/>
        <v>103_105</v>
      </c>
      <c r="E59" s="244" t="str">
        <f t="shared" si="19"/>
        <v>D</v>
      </c>
      <c r="F59" s="1846">
        <v>103</v>
      </c>
      <c r="G59" s="1846">
        <v>105</v>
      </c>
      <c r="H59" s="247">
        <f t="shared" si="23"/>
        <v>2</v>
      </c>
      <c r="I59" s="243">
        <f t="shared" si="24"/>
        <v>0</v>
      </c>
      <c r="J59" s="248">
        <f>VLOOKUP(F59,Tabulka!$B$4:$Q$239,16,0)</f>
        <v>2</v>
      </c>
      <c r="K59" s="243">
        <f>VLOOKUP(G59,Tabulka!$B$4:$Q$239,16,0)</f>
        <v>5</v>
      </c>
      <c r="L59" s="248">
        <f>IF($E59="N",'pravidla turnaje'!$A$6,IF($H59&gt;$I59,IF(OR($W59="PP",W59="SN"),'pravidla turnaje'!$A$3,'pravidla turnaje'!$A$2),IF($H59&lt;$I59,IF(OR($W59="PP",W59="SN"),'pravidla turnaje'!$A$5,'pravidla turnaje'!$A$6),'pravidla turnaje'!$A$4)))</f>
        <v>1</v>
      </c>
      <c r="M59" s="243">
        <f>IF($E59="N",'pravidla turnaje'!$A$6,IF($H59&lt;$I59,IF(OR($W59="PP",$W59="SN"),'pravidla turnaje'!$A$3,'pravidla turnaje'!$A$2),IF($H59&gt;$I59,IF(OR($W59="PP",$W59="SN"),'pravidla turnaje'!$A$5,'pravidla turnaje'!$A$6),'pravidla turnaje'!$A$4)))</f>
        <v>0</v>
      </c>
      <c r="N59" s="248" t="str">
        <f t="shared" si="20"/>
        <v/>
      </c>
      <c r="O59" s="249" t="str">
        <f t="shared" si="21"/>
        <v/>
      </c>
      <c r="P59" s="264" t="str">
        <f>VLOOKUP($C59,'pravidla turnaje'!$A$64:$B$83,2,0)</f>
        <v>J</v>
      </c>
      <c r="Q59" s="263" t="str">
        <f t="shared" si="22"/>
        <v>11:20 - 11:30</v>
      </c>
      <c r="R59" s="297" t="s">
        <v>620</v>
      </c>
      <c r="S59" s="1651" t="str">
        <f>IFERROR(VLOOKUP(F59,Tabulka!$B$4:$C$239,2,0),"")</f>
        <v>Rudiš/ 
Rudiš</v>
      </c>
      <c r="T59" s="1651" t="str">
        <f>IFERROR(VLOOKUP(G59,Tabulka!$B$4:$C$239,2,0),"")</f>
        <v>Gerhard/ 
Slivoně</v>
      </c>
      <c r="U59" s="1630">
        <v>2</v>
      </c>
      <c r="V59" s="1631">
        <v>0</v>
      </c>
      <c r="W59" s="1553"/>
      <c r="X59" s="1663">
        <v>7</v>
      </c>
      <c r="Y59" s="1664">
        <v>5</v>
      </c>
      <c r="Z59" s="1663">
        <v>16</v>
      </c>
      <c r="AA59" s="1664">
        <v>16</v>
      </c>
      <c r="AB59" s="711" t="s">
        <v>4</v>
      </c>
      <c r="AC59" s="256" t="str">
        <f t="shared" si="12"/>
        <v>A15</v>
      </c>
      <c r="AD59" s="257">
        <f>COUNTIF($AB$3:$AB59,AB59)</f>
        <v>15</v>
      </c>
      <c r="AE59" s="253">
        <f>IF(AD59=1,'pravidla turnaje'!$C$60,VLOOKUP(CONCATENATE(AB59,AD59-1),$AC$2:$AF58,3,0)+VLOOKUP(CONCATENATE(AB59,AD59-1),$AC$2:$AF58,4,0))</f>
        <v>0.47222222222222188</v>
      </c>
      <c r="AF59" s="653">
        <f>IF($E59="",('pravidla turnaje'!#REF!/24/60),(VLOOKUP("x",'pravidla turnaje'!$A$31:$D$58,4,0)/60/24))</f>
        <v>6.9444444444444441E-3</v>
      </c>
    </row>
    <row r="60" spans="1:33" ht="22.5" customHeight="1" x14ac:dyDescent="0.25">
      <c r="A60" s="247">
        <f t="shared" si="2"/>
        <v>100</v>
      </c>
      <c r="B60" s="247">
        <f t="shared" si="3"/>
        <v>100</v>
      </c>
      <c r="C60" s="247">
        <f t="shared" si="4"/>
        <v>100</v>
      </c>
      <c r="D60" s="243" t="str">
        <f t="shared" si="18"/>
        <v>102_104</v>
      </c>
      <c r="E60" s="244" t="str">
        <f t="shared" si="19"/>
        <v>H</v>
      </c>
      <c r="F60" s="1846">
        <v>104</v>
      </c>
      <c r="G60" s="1846">
        <v>102</v>
      </c>
      <c r="H60" s="247">
        <f t="shared" si="23"/>
        <v>1</v>
      </c>
      <c r="I60" s="243">
        <f t="shared" si="24"/>
        <v>2</v>
      </c>
      <c r="J60" s="248">
        <f>VLOOKUP(F60,Tabulka!$B$4:$Q$239,16,0)</f>
        <v>2</v>
      </c>
      <c r="K60" s="243">
        <f>VLOOKUP(G60,Tabulka!$B$4:$Q$239,16,0)</f>
        <v>2</v>
      </c>
      <c r="L60" s="248">
        <f>IF($E60="N",'pravidla turnaje'!$A$6,IF($H60&gt;$I60,IF(OR($W60="PP",W60="SN"),'pravidla turnaje'!$A$3,'pravidla turnaje'!$A$2),IF($H60&lt;$I60,IF(OR($W60="PP",W60="SN"),'pravidla turnaje'!$A$5,'pravidla turnaje'!$A$6),'pravidla turnaje'!$A$4)))</f>
        <v>0</v>
      </c>
      <c r="M60" s="243">
        <f>IF($E60="N",'pravidla turnaje'!$A$6,IF($H60&lt;$I60,IF(OR($W60="PP",$W60="SN"),'pravidla turnaje'!$A$3,'pravidla turnaje'!$A$2),IF($H60&gt;$I60,IF(OR($W60="PP",$W60="SN"),'pravidla turnaje'!$A$5,'pravidla turnaje'!$A$6),'pravidla turnaje'!$A$4)))</f>
        <v>1</v>
      </c>
      <c r="N60" s="248">
        <f t="shared" si="20"/>
        <v>104</v>
      </c>
      <c r="O60" s="249">
        <f t="shared" si="21"/>
        <v>102</v>
      </c>
      <c r="P60" s="264" t="str">
        <f>VLOOKUP($C60,'pravidla turnaje'!$A$64:$B$83,2,0)</f>
        <v>J</v>
      </c>
      <c r="Q60" s="263" t="str">
        <f t="shared" si="22"/>
        <v>11:20 - 11:30</v>
      </c>
      <c r="R60" s="297" t="s">
        <v>621</v>
      </c>
      <c r="S60" s="1651" t="str">
        <f>IFERROR(VLOOKUP(F60,Tabulka!$B$4:$C$239,2,0),"")</f>
        <v>Hrdlička/ 
Dvořák</v>
      </c>
      <c r="T60" s="1651" t="str">
        <f>IFERROR(VLOOKUP(G60,Tabulka!$B$4:$C$239,2,0),"")</f>
        <v>Herc/ 
Vybíral</v>
      </c>
      <c r="U60" s="1630">
        <v>1</v>
      </c>
      <c r="V60" s="1631">
        <v>2</v>
      </c>
      <c r="W60" s="1553"/>
      <c r="X60" s="1663">
        <v>6</v>
      </c>
      <c r="Y60" s="1664">
        <v>6</v>
      </c>
      <c r="Z60" s="1663">
        <v>17</v>
      </c>
      <c r="AA60" s="1664">
        <v>17</v>
      </c>
      <c r="AB60" s="711" t="s">
        <v>5</v>
      </c>
      <c r="AC60" s="256" t="str">
        <f t="shared" si="12"/>
        <v>B15</v>
      </c>
      <c r="AD60" s="257">
        <f>COUNTIF($AB$3:$AB60,AB60)</f>
        <v>15</v>
      </c>
      <c r="AE60" s="253">
        <f>IF(AD60=1,'pravidla turnaje'!$C$60,VLOOKUP(CONCATENATE(AB60,AD60-1),$AC$2:$AF59,3,0)+VLOOKUP(CONCATENATE(AB60,AD60-1),$AC$2:$AF59,4,0))</f>
        <v>0.47222222222222188</v>
      </c>
      <c r="AF60" s="653">
        <f>IF($E60="",('pravidla turnaje'!#REF!/24/60),(VLOOKUP("x",'pravidla turnaje'!$A$31:$D$58,4,0)/60/24))</f>
        <v>6.9444444444444441E-3</v>
      </c>
    </row>
    <row r="61" spans="1:33" ht="22.5" customHeight="1" x14ac:dyDescent="0.25">
      <c r="A61" s="247">
        <f t="shared" si="2"/>
        <v>110</v>
      </c>
      <c r="B61" s="247">
        <f t="shared" si="3"/>
        <v>110</v>
      </c>
      <c r="C61" s="247">
        <f t="shared" si="4"/>
        <v>110</v>
      </c>
      <c r="D61" s="243" t="str">
        <f t="shared" si="18"/>
        <v>113_115</v>
      </c>
      <c r="E61" s="244" t="str">
        <f t="shared" si="19"/>
        <v>D</v>
      </c>
      <c r="F61" s="1846">
        <v>113</v>
      </c>
      <c r="G61" s="1846">
        <v>115</v>
      </c>
      <c r="H61" s="247">
        <f t="shared" si="23"/>
        <v>2</v>
      </c>
      <c r="I61" s="243">
        <f t="shared" si="24"/>
        <v>1</v>
      </c>
      <c r="J61" s="248">
        <f>VLOOKUP(F61,Tabulka!$B$4:$Q$239,16,0)</f>
        <v>3</v>
      </c>
      <c r="K61" s="243">
        <f>VLOOKUP(G61,Tabulka!$B$4:$Q$239,16,0)</f>
        <v>5</v>
      </c>
      <c r="L61" s="248">
        <f>IF($E61="N",'pravidla turnaje'!$A$6,IF($H61&gt;$I61,IF(OR($W61="PP",W61="SN"),'pravidla turnaje'!$A$3,'pravidla turnaje'!$A$2),IF($H61&lt;$I61,IF(OR($W61="PP",W61="SN"),'pravidla turnaje'!$A$5,'pravidla turnaje'!$A$6),'pravidla turnaje'!$A$4)))</f>
        <v>1</v>
      </c>
      <c r="M61" s="243">
        <f>IF($E61="N",'pravidla turnaje'!$A$6,IF($H61&lt;$I61,IF(OR($W61="PP",$W61="SN"),'pravidla turnaje'!$A$3,'pravidla turnaje'!$A$2),IF($H61&gt;$I61,IF(OR($W61="PP",$W61="SN"),'pravidla turnaje'!$A$5,'pravidla turnaje'!$A$6),'pravidla turnaje'!$A$4)))</f>
        <v>0</v>
      </c>
      <c r="N61" s="248" t="str">
        <f t="shared" si="20"/>
        <v/>
      </c>
      <c r="O61" s="249" t="str">
        <f t="shared" si="21"/>
        <v/>
      </c>
      <c r="P61" s="264" t="str">
        <f>VLOOKUP($C61,'pravidla turnaje'!$A$64:$B$83,2,0)</f>
        <v>K</v>
      </c>
      <c r="Q61" s="263" t="str">
        <f t="shared" si="22"/>
        <v>11:20 - 11:30</v>
      </c>
      <c r="R61" s="297" t="s">
        <v>622</v>
      </c>
      <c r="S61" s="1651" t="str">
        <f>IFERROR(VLOOKUP(F61,Tabulka!$B$4:$C$239,2,0),"")</f>
        <v>Hrubá/ 
Doležal</v>
      </c>
      <c r="T61" s="1651" t="str">
        <f>IFERROR(VLOOKUP(G61,Tabulka!$B$4:$C$239,2,0),"")</f>
        <v>Hanžl/ 
Beran</v>
      </c>
      <c r="U61" s="1630">
        <v>2</v>
      </c>
      <c r="V61" s="1631">
        <v>1</v>
      </c>
      <c r="W61" s="1553"/>
      <c r="X61" s="1663">
        <v>7</v>
      </c>
      <c r="Y61" s="1664">
        <v>4</v>
      </c>
      <c r="Z61" s="1663">
        <v>18</v>
      </c>
      <c r="AA61" s="1664">
        <v>16</v>
      </c>
      <c r="AB61" s="711" t="s">
        <v>76</v>
      </c>
      <c r="AC61" s="256" t="str">
        <f t="shared" si="12"/>
        <v>C15</v>
      </c>
      <c r="AD61" s="257">
        <f>COUNTIF($AB$3:$AB61,AB61)</f>
        <v>15</v>
      </c>
      <c r="AE61" s="253">
        <f>IF(AD61=1,'pravidla turnaje'!$C$60,VLOOKUP(CONCATENATE(AB61,AD61-1),$AC$2:$AF60,3,0)+VLOOKUP(CONCATENATE(AB61,AD61-1),$AC$2:$AF60,4,0))</f>
        <v>0.47222222222222188</v>
      </c>
      <c r="AF61" s="653">
        <f>IF($E61="",('pravidla turnaje'!#REF!/24/60),(VLOOKUP("x",'pravidla turnaje'!$A$31:$D$58,4,0)/60/24))</f>
        <v>6.9444444444444441E-3</v>
      </c>
    </row>
    <row r="62" spans="1:33" ht="22.5" customHeight="1" x14ac:dyDescent="0.25">
      <c r="A62" s="247">
        <f t="shared" si="2"/>
        <v>110</v>
      </c>
      <c r="B62" s="247">
        <f t="shared" si="3"/>
        <v>110</v>
      </c>
      <c r="C62" s="247">
        <f t="shared" si="4"/>
        <v>110</v>
      </c>
      <c r="D62" s="243" t="str">
        <f t="shared" si="18"/>
        <v>112_114</v>
      </c>
      <c r="E62" s="244" t="str">
        <f t="shared" si="19"/>
        <v>D</v>
      </c>
      <c r="F62" s="1847">
        <v>114</v>
      </c>
      <c r="G62" s="1847">
        <v>112</v>
      </c>
      <c r="H62" s="247">
        <f t="shared" si="23"/>
        <v>2</v>
      </c>
      <c r="I62" s="243">
        <f t="shared" si="24"/>
        <v>1</v>
      </c>
      <c r="J62" s="248">
        <f>VLOOKUP(F62,Tabulka!$B$4:$Q$239,16,0)</f>
        <v>1</v>
      </c>
      <c r="K62" s="243">
        <f>VLOOKUP(G62,Tabulka!$B$4:$Q$239,16,0)</f>
        <v>2</v>
      </c>
      <c r="L62" s="248">
        <f>IF($E62="N",'pravidla turnaje'!$A$6,IF($H62&gt;$I62,IF(OR($W62="PP",W62="SN"),'pravidla turnaje'!$A$3,'pravidla turnaje'!$A$2),IF($H62&lt;$I62,IF(OR($W62="PP",W62="SN"),'pravidla turnaje'!$A$5,'pravidla turnaje'!$A$6),'pravidla turnaje'!$A$4)))</f>
        <v>1</v>
      </c>
      <c r="M62" s="243">
        <f>IF($E62="N",'pravidla turnaje'!$A$6,IF($H62&lt;$I62,IF(OR($W62="PP",$W62="SN"),'pravidla turnaje'!$A$3,'pravidla turnaje'!$A$2),IF($H62&gt;$I62,IF(OR($W62="PP",$W62="SN"),'pravidla turnaje'!$A$5,'pravidla turnaje'!$A$6),'pravidla turnaje'!$A$4)))</f>
        <v>0</v>
      </c>
      <c r="N62" s="248" t="str">
        <f t="shared" si="20"/>
        <v/>
      </c>
      <c r="O62" s="249" t="str">
        <f t="shared" si="21"/>
        <v/>
      </c>
      <c r="P62" s="264" t="str">
        <f>VLOOKUP($C62,'pravidla turnaje'!$A$64:$B$83,2,0)</f>
        <v>K</v>
      </c>
      <c r="Q62" s="263" t="str">
        <f t="shared" si="22"/>
        <v>11:20 - 11:30</v>
      </c>
      <c r="R62" s="297" t="s">
        <v>623</v>
      </c>
      <c r="S62" s="1651" t="str">
        <f>IFERROR(VLOOKUP(F62,Tabulka!$B$4:$C$239,2,0),"")</f>
        <v>Malý/ 
Topš</v>
      </c>
      <c r="T62" s="1651" t="str">
        <f>IFERROR(VLOOKUP(G62,Tabulka!$B$4:$C$239,2,0),"")</f>
        <v>Rus/ 
Jirava</v>
      </c>
      <c r="U62" s="1630">
        <v>2</v>
      </c>
      <c r="V62" s="1631">
        <v>1</v>
      </c>
      <c r="W62" s="1553"/>
      <c r="X62" s="1663">
        <v>4</v>
      </c>
      <c r="Y62" s="1664">
        <v>4</v>
      </c>
      <c r="Z62" s="1663">
        <v>12</v>
      </c>
      <c r="AA62" s="1664">
        <v>12</v>
      </c>
      <c r="AB62" s="711" t="s">
        <v>16</v>
      </c>
      <c r="AC62" s="256" t="str">
        <f t="shared" si="12"/>
        <v>D15</v>
      </c>
      <c r="AD62" s="257">
        <f>COUNTIF($AB$3:$AB62,AB62)</f>
        <v>15</v>
      </c>
      <c r="AE62" s="253">
        <f>IF(AD62=1,'pravidla turnaje'!$C$60,VLOOKUP(CONCATENATE(AB62,AD62-1),$AC$2:$AF61,3,0)+VLOOKUP(CONCATENATE(AB62,AD62-1),$AC$2:$AF61,4,0))</f>
        <v>0.47222222222222188</v>
      </c>
      <c r="AF62" s="653">
        <f>IF($E62="",('pravidla turnaje'!#REF!/24/60),(VLOOKUP("x",'pravidla turnaje'!$A$31:$D$58,4,0)/60/24))</f>
        <v>6.9444444444444441E-3</v>
      </c>
    </row>
    <row r="63" spans="1:33" ht="22.5" customHeight="1" x14ac:dyDescent="0.25">
      <c r="A63" s="247">
        <f t="shared" si="2"/>
        <v>120</v>
      </c>
      <c r="B63" s="247">
        <f t="shared" si="3"/>
        <v>120</v>
      </c>
      <c r="C63" s="247">
        <f t="shared" si="4"/>
        <v>120</v>
      </c>
      <c r="D63" s="243" t="str">
        <f t="shared" si="18"/>
        <v>123_125</v>
      </c>
      <c r="E63" s="244" t="str">
        <f t="shared" si="19"/>
        <v>H</v>
      </c>
      <c r="F63" s="1847">
        <v>123</v>
      </c>
      <c r="G63" s="1847">
        <v>125</v>
      </c>
      <c r="H63" s="247">
        <f t="shared" si="23"/>
        <v>0</v>
      </c>
      <c r="I63" s="243">
        <f t="shared" si="24"/>
        <v>2</v>
      </c>
      <c r="J63" s="248">
        <f>VLOOKUP(F63,Tabulka!$B$4:$Q$239,16,0)</f>
        <v>5</v>
      </c>
      <c r="K63" s="243">
        <f>VLOOKUP(G63,Tabulka!$B$4:$Q$239,16,0)</f>
        <v>3</v>
      </c>
      <c r="L63" s="248">
        <f>IF($E63="N",'pravidla turnaje'!$A$6,IF($H63&gt;$I63,IF(OR($W63="PP",W63="SN"),'pravidla turnaje'!$A$3,'pravidla turnaje'!$A$2),IF($H63&lt;$I63,IF(OR($W63="PP",W63="SN"),'pravidla turnaje'!$A$5,'pravidla turnaje'!$A$6),'pravidla turnaje'!$A$4)))</f>
        <v>0</v>
      </c>
      <c r="M63" s="243">
        <f>IF($E63="N",'pravidla turnaje'!$A$6,IF($H63&lt;$I63,IF(OR($W63="PP",$W63="SN"),'pravidla turnaje'!$A$3,'pravidla turnaje'!$A$2),IF($H63&gt;$I63,IF(OR($W63="PP",$W63="SN"),'pravidla turnaje'!$A$5,'pravidla turnaje'!$A$6),'pravidla turnaje'!$A$4)))</f>
        <v>1</v>
      </c>
      <c r="N63" s="248" t="str">
        <f t="shared" si="20"/>
        <v/>
      </c>
      <c r="O63" s="249" t="str">
        <f t="shared" si="21"/>
        <v/>
      </c>
      <c r="P63" s="264" t="str">
        <f>VLOOKUP($C63,'pravidla turnaje'!$A$64:$B$83,2,0)</f>
        <v>L</v>
      </c>
      <c r="Q63" s="263" t="str">
        <f t="shared" si="22"/>
        <v>11:30 - 11:40</v>
      </c>
      <c r="R63" s="297" t="s">
        <v>624</v>
      </c>
      <c r="S63" s="1651" t="str">
        <f>IFERROR(VLOOKUP(F63,Tabulka!$B$4:$C$239,2,0),"")</f>
        <v>Haklička/ 
Závoďančík</v>
      </c>
      <c r="T63" s="1651" t="str">
        <f>IFERROR(VLOOKUP(G63,Tabulka!$B$4:$C$239,2,0),"")</f>
        <v>Kašpárek/ 
Sčiklin</v>
      </c>
      <c r="U63" s="1630">
        <v>0</v>
      </c>
      <c r="V63" s="1631">
        <v>2</v>
      </c>
      <c r="W63" s="1553"/>
      <c r="X63" s="1663">
        <v>0</v>
      </c>
      <c r="Y63" s="1664">
        <v>6</v>
      </c>
      <c r="Z63" s="1663">
        <v>6</v>
      </c>
      <c r="AA63" s="1664">
        <v>6</v>
      </c>
      <c r="AB63" s="711" t="s">
        <v>4</v>
      </c>
      <c r="AC63" s="256" t="str">
        <f t="shared" si="12"/>
        <v>A16</v>
      </c>
      <c r="AD63" s="257">
        <f>COUNTIF($AB$3:$AB63,AB63)</f>
        <v>16</v>
      </c>
      <c r="AE63" s="253">
        <f>IF(AD63=1,'pravidla turnaje'!$C$60,VLOOKUP(CONCATENATE(AB63,AD63-1),$AC$2:$AF62,3,0)+VLOOKUP(CONCATENATE(AB63,AD63-1),$AC$2:$AF62,4,0))</f>
        <v>0.4791666666666663</v>
      </c>
      <c r="AF63" s="653">
        <f>IF($E63="",('pravidla turnaje'!#REF!/24/60),(VLOOKUP("x",'pravidla turnaje'!$A$31:$D$58,4,0)/60/24))</f>
        <v>6.9444444444444441E-3</v>
      </c>
      <c r="AG63" t="s">
        <v>702</v>
      </c>
    </row>
    <row r="64" spans="1:33" ht="22.5" customHeight="1" x14ac:dyDescent="0.25">
      <c r="A64" s="247">
        <f t="shared" si="2"/>
        <v>120</v>
      </c>
      <c r="B64" s="247">
        <f t="shared" si="3"/>
        <v>120</v>
      </c>
      <c r="C64" s="247">
        <f t="shared" si="4"/>
        <v>120</v>
      </c>
      <c r="D64" s="243" t="str">
        <f t="shared" si="18"/>
        <v>122_124</v>
      </c>
      <c r="E64" s="244" t="str">
        <f t="shared" si="19"/>
        <v>D</v>
      </c>
      <c r="F64" s="1847">
        <v>124</v>
      </c>
      <c r="G64" s="1847">
        <v>122</v>
      </c>
      <c r="H64" s="247">
        <f t="shared" si="23"/>
        <v>2</v>
      </c>
      <c r="I64" s="243">
        <f t="shared" si="24"/>
        <v>1</v>
      </c>
      <c r="J64" s="248">
        <f>VLOOKUP(F64,Tabulka!$B$4:$Q$239,16,0)</f>
        <v>1</v>
      </c>
      <c r="K64" s="243">
        <f>VLOOKUP(G64,Tabulka!$B$4:$Q$239,16,0)</f>
        <v>2</v>
      </c>
      <c r="L64" s="248">
        <f>IF($E64="N",'pravidla turnaje'!$A$6,IF($H64&gt;$I64,IF(OR($W64="PP",W64="SN"),'pravidla turnaje'!$A$3,'pravidla turnaje'!$A$2),IF($H64&lt;$I64,IF(OR($W64="PP",W64="SN"),'pravidla turnaje'!$A$5,'pravidla turnaje'!$A$6),'pravidla turnaje'!$A$4)))</f>
        <v>1</v>
      </c>
      <c r="M64" s="243">
        <f>IF($E64="N",'pravidla turnaje'!$A$6,IF($H64&lt;$I64,IF(OR($W64="PP",$W64="SN"),'pravidla turnaje'!$A$3,'pravidla turnaje'!$A$2),IF($H64&gt;$I64,IF(OR($W64="PP",$W64="SN"),'pravidla turnaje'!$A$5,'pravidla turnaje'!$A$6),'pravidla turnaje'!$A$4)))</f>
        <v>0</v>
      </c>
      <c r="N64" s="248" t="str">
        <f t="shared" si="20"/>
        <v/>
      </c>
      <c r="O64" s="249" t="str">
        <f t="shared" si="21"/>
        <v/>
      </c>
      <c r="P64" s="264" t="str">
        <f>VLOOKUP($C64,'pravidla turnaje'!$A$64:$B$83,2,0)</f>
        <v>L</v>
      </c>
      <c r="Q64" s="263" t="str">
        <f t="shared" si="22"/>
        <v>11:30 - 11:40</v>
      </c>
      <c r="R64" s="297" t="s">
        <v>625</v>
      </c>
      <c r="S64" s="1651" t="str">
        <f>IFERROR(VLOOKUP(F64,Tabulka!$B$4:$C$239,2,0),"")</f>
        <v>Louvar/ 
Cmíral</v>
      </c>
      <c r="T64" s="1651" t="str">
        <f>IFERROR(VLOOKUP(G64,Tabulka!$B$4:$C$239,2,0),"")</f>
        <v>Mock/ 
Dvořák</v>
      </c>
      <c r="U64" s="1630">
        <v>2</v>
      </c>
      <c r="V64" s="1631">
        <v>1</v>
      </c>
      <c r="W64" s="1553"/>
      <c r="X64" s="1663">
        <v>7</v>
      </c>
      <c r="Y64" s="1664">
        <v>4</v>
      </c>
      <c r="Z64" s="1663">
        <v>12</v>
      </c>
      <c r="AA64" s="1664">
        <v>12</v>
      </c>
      <c r="AB64" s="711" t="s">
        <v>5</v>
      </c>
      <c r="AC64" s="256" t="str">
        <f t="shared" si="12"/>
        <v>B16</v>
      </c>
      <c r="AD64" s="257">
        <f>COUNTIF($AB$3:$AB64,AB64)</f>
        <v>16</v>
      </c>
      <c r="AE64" s="253">
        <f>IF(AD64=1,'pravidla turnaje'!$C$60,VLOOKUP(CONCATENATE(AB64,AD64-1),$AC$2:$AF63,3,0)+VLOOKUP(CONCATENATE(AB64,AD64-1),$AC$2:$AF63,4,0))</f>
        <v>0.4791666666666663</v>
      </c>
      <c r="AF64" s="653">
        <f>IF($E64="",('pravidla turnaje'!#REF!/24/60),(VLOOKUP("x",'pravidla turnaje'!$A$31:$D$58,4,0)/60/24))</f>
        <v>6.9444444444444441E-3</v>
      </c>
    </row>
    <row r="65" spans="1:32" ht="22.5" customHeight="1" x14ac:dyDescent="0.25">
      <c r="A65" s="247">
        <f t="shared" si="2"/>
        <v>170</v>
      </c>
      <c r="B65" s="247">
        <f t="shared" si="3"/>
        <v>170</v>
      </c>
      <c r="C65" s="247">
        <f t="shared" si="4"/>
        <v>170</v>
      </c>
      <c r="D65" s="243" t="str">
        <f t="shared" si="18"/>
        <v>173_175</v>
      </c>
      <c r="E65" s="244" t="str">
        <f t="shared" si="19"/>
        <v>H</v>
      </c>
      <c r="F65" s="1291">
        <v>173</v>
      </c>
      <c r="G65" s="1291">
        <v>175</v>
      </c>
      <c r="H65" s="247">
        <f t="shared" si="23"/>
        <v>0</v>
      </c>
      <c r="I65" s="243">
        <f t="shared" si="24"/>
        <v>2</v>
      </c>
      <c r="J65" s="248">
        <f>VLOOKUP(F65,Tabulka!$B$4:$Q$239,16,0)</f>
        <v>5</v>
      </c>
      <c r="K65" s="243">
        <f>VLOOKUP(G65,Tabulka!$B$4:$Q$239,16,0)</f>
        <v>2</v>
      </c>
      <c r="L65" s="248">
        <f>IF($E65="N",'pravidla turnaje'!$A$6,IF($H65&gt;$I65,IF(OR($W65="PP",W65="SN"),'pravidla turnaje'!$A$3,'pravidla turnaje'!$A$2),IF($H65&lt;$I65,IF(OR($W65="PP",W65="SN"),'pravidla turnaje'!$A$5,'pravidla turnaje'!$A$6),'pravidla turnaje'!$A$4)))</f>
        <v>0</v>
      </c>
      <c r="M65" s="243">
        <f>IF($E65="N",'pravidla turnaje'!$A$6,IF($H65&lt;$I65,IF(OR($W65="PP",$W65="SN"),'pravidla turnaje'!$A$3,'pravidla turnaje'!$A$2),IF($H65&gt;$I65,IF(OR($W65="PP",$W65="SN"),'pravidla turnaje'!$A$5,'pravidla turnaje'!$A$6),'pravidla turnaje'!$A$4)))</f>
        <v>1</v>
      </c>
      <c r="N65" s="248" t="str">
        <f t="shared" si="20"/>
        <v/>
      </c>
      <c r="O65" s="249" t="str">
        <f t="shared" si="21"/>
        <v/>
      </c>
      <c r="P65" s="1623" t="str">
        <f>VLOOKUP($C65,'pravidla turnaje'!$A$64:$B$83,2,0)</f>
        <v>W</v>
      </c>
      <c r="Q65" s="1624" t="str">
        <f t="shared" si="22"/>
        <v>11:30 - 11:40</v>
      </c>
      <c r="R65" s="1625" t="s">
        <v>626</v>
      </c>
      <c r="S65" s="1650" t="str">
        <f>IFERROR(VLOOKUP(F65,Tabulka!$B$4:$C$239,2,0),"")</f>
        <v>Klímová/ 
Lerchová</v>
      </c>
      <c r="T65" s="1650" t="str">
        <f>IFERROR(VLOOKUP(G65,Tabulka!$B$4:$C$239,2,0),"")</f>
        <v>Tomanová/ 
Blahníková</v>
      </c>
      <c r="U65" s="1628">
        <v>0</v>
      </c>
      <c r="V65" s="1629">
        <v>2</v>
      </c>
      <c r="W65" s="1553"/>
      <c r="X65" s="1661">
        <v>1</v>
      </c>
      <c r="Y65" s="1662">
        <v>5</v>
      </c>
      <c r="Z65" s="1661">
        <v>9</v>
      </c>
      <c r="AA65" s="1662">
        <v>9</v>
      </c>
      <c r="AB65" s="1626" t="s">
        <v>76</v>
      </c>
      <c r="AC65" s="256" t="str">
        <f t="shared" si="12"/>
        <v>C16</v>
      </c>
      <c r="AD65" s="257">
        <f>COUNTIF($AB$3:$AB65,AB65)</f>
        <v>16</v>
      </c>
      <c r="AE65" s="253">
        <f>IF(AD65=1,'pravidla turnaje'!$C$60,VLOOKUP(CONCATENATE(AB65,AD65-1),$AC$2:$AF64,3,0)+VLOOKUP(CONCATENATE(AB65,AD65-1),$AC$2:$AF64,4,0))</f>
        <v>0.4791666666666663</v>
      </c>
      <c r="AF65" s="653">
        <f>IF($E65="",('pravidla turnaje'!#REF!/24/60),(VLOOKUP("x",'pravidla turnaje'!$A$31:$D$58,4,0)/60/24))</f>
        <v>6.9444444444444441E-3</v>
      </c>
    </row>
    <row r="66" spans="1:32" ht="22.5" customHeight="1" x14ac:dyDescent="0.25">
      <c r="A66" s="247">
        <f t="shared" si="2"/>
        <v>170</v>
      </c>
      <c r="B66" s="247">
        <f t="shared" si="3"/>
        <v>170</v>
      </c>
      <c r="C66" s="247">
        <f t="shared" si="4"/>
        <v>170</v>
      </c>
      <c r="D66" s="243" t="str">
        <f t="shared" si="18"/>
        <v>172_174</v>
      </c>
      <c r="E66" s="244" t="str">
        <f t="shared" si="19"/>
        <v>H</v>
      </c>
      <c r="F66" s="1291">
        <v>174</v>
      </c>
      <c r="G66" s="1291">
        <v>172</v>
      </c>
      <c r="H66" s="247">
        <f t="shared" si="23"/>
        <v>0</v>
      </c>
      <c r="I66" s="243">
        <f t="shared" si="24"/>
        <v>2</v>
      </c>
      <c r="J66" s="248">
        <f>VLOOKUP(F66,Tabulka!$B$4:$Q$239,16,0)</f>
        <v>2</v>
      </c>
      <c r="K66" s="243">
        <f>VLOOKUP(G66,Tabulka!$B$4:$Q$239,16,0)</f>
        <v>2</v>
      </c>
      <c r="L66" s="248">
        <f>IF($E66="N",'pravidla turnaje'!$A$6,IF($H66&gt;$I66,IF(OR($W66="PP",W66="SN"),'pravidla turnaje'!$A$3,'pravidla turnaje'!$A$2),IF($H66&lt;$I66,IF(OR($W66="PP",W66="SN"),'pravidla turnaje'!$A$5,'pravidla turnaje'!$A$6),'pravidla turnaje'!$A$4)))</f>
        <v>0</v>
      </c>
      <c r="M66" s="243">
        <f>IF($E66="N",'pravidla turnaje'!$A$6,IF($H66&lt;$I66,IF(OR($W66="PP",$W66="SN"),'pravidla turnaje'!$A$3,'pravidla turnaje'!$A$2),IF($H66&gt;$I66,IF(OR($W66="PP",$W66="SN"),'pravidla turnaje'!$A$5,'pravidla turnaje'!$A$6),'pravidla turnaje'!$A$4)))</f>
        <v>1</v>
      </c>
      <c r="N66" s="248">
        <f t="shared" si="20"/>
        <v>174</v>
      </c>
      <c r="O66" s="249">
        <f t="shared" si="21"/>
        <v>172</v>
      </c>
      <c r="P66" s="1623" t="str">
        <f>VLOOKUP($C66,'pravidla turnaje'!$A$64:$B$83,2,0)</f>
        <v>W</v>
      </c>
      <c r="Q66" s="1624" t="str">
        <f t="shared" si="22"/>
        <v>11:30 - 11:40</v>
      </c>
      <c r="R66" s="1625" t="s">
        <v>627</v>
      </c>
      <c r="S66" s="1650" t="str">
        <f>IFERROR(VLOOKUP(F66,Tabulka!$B$4:$C$239,2,0),"")</f>
        <v>Egersdorfová/ 
Kuchyňková</v>
      </c>
      <c r="T66" s="1650" t="str">
        <f>IFERROR(VLOOKUP(G66,Tabulka!$B$4:$C$239,2,0),"")</f>
        <v>Kronychová/ 
Štěpánová</v>
      </c>
      <c r="U66" s="1628">
        <v>0</v>
      </c>
      <c r="V66" s="1629">
        <v>2</v>
      </c>
      <c r="W66" s="1553"/>
      <c r="X66" s="1661">
        <v>3</v>
      </c>
      <c r="Y66" s="1662">
        <v>5</v>
      </c>
      <c r="Z66" s="1661">
        <v>11</v>
      </c>
      <c r="AA66" s="1662">
        <v>11</v>
      </c>
      <c r="AB66" s="1626" t="s">
        <v>16</v>
      </c>
      <c r="AC66" s="256" t="str">
        <f t="shared" si="12"/>
        <v>D16</v>
      </c>
      <c r="AD66" s="257">
        <f>COUNTIF($AB$3:$AB66,AB66)</f>
        <v>16</v>
      </c>
      <c r="AE66" s="253">
        <f>IF(AD66=1,'pravidla turnaje'!$C$60,VLOOKUP(CONCATENATE(AB66,AD66-1),$AC$2:$AF65,3,0)+VLOOKUP(CONCATENATE(AB66,AD66-1),$AC$2:$AF65,4,0))</f>
        <v>0.4791666666666663</v>
      </c>
      <c r="AF66" s="653">
        <f>IF($E66="",('pravidla turnaje'!#REF!/24/60),(VLOOKUP("x",'pravidla turnaje'!$A$31:$D$58,4,0)/60/24))</f>
        <v>6.9444444444444441E-3</v>
      </c>
    </row>
    <row r="67" spans="1:32" ht="22.5" customHeight="1" x14ac:dyDescent="0.25">
      <c r="A67" s="247">
        <f t="shared" si="2"/>
        <v>10</v>
      </c>
      <c r="B67" s="247">
        <f t="shared" si="3"/>
        <v>10</v>
      </c>
      <c r="C67" s="247">
        <f t="shared" si="4"/>
        <v>10</v>
      </c>
      <c r="D67" s="243" t="str">
        <f t="shared" si="18"/>
        <v>11_15</v>
      </c>
      <c r="E67" s="244" t="str">
        <f t="shared" si="19"/>
        <v>H</v>
      </c>
      <c r="F67" s="1291">
        <v>15</v>
      </c>
      <c r="G67" s="1291">
        <v>11</v>
      </c>
      <c r="H67" s="247">
        <f t="shared" si="23"/>
        <v>0</v>
      </c>
      <c r="I67" s="243">
        <f t="shared" si="24"/>
        <v>2</v>
      </c>
      <c r="J67" s="248">
        <f>VLOOKUP(F67,Tabulka!$B$4:$Q$239,16,0)</f>
        <v>5</v>
      </c>
      <c r="K67" s="243">
        <f>VLOOKUP(G67,Tabulka!$B$4:$Q$239,16,0)</f>
        <v>2</v>
      </c>
      <c r="L67" s="248">
        <f>IF($E67="N",'pravidla turnaje'!$A$6,IF($H67&gt;$I67,IF(OR($W67="PP",W67="SN"),'pravidla turnaje'!$A$3,'pravidla turnaje'!$A$2),IF($H67&lt;$I67,IF(OR($W67="PP",W67="SN"),'pravidla turnaje'!$A$5,'pravidla turnaje'!$A$6),'pravidla turnaje'!$A$4)))</f>
        <v>0</v>
      </c>
      <c r="M67" s="243">
        <f>IF($E67="N",'pravidla turnaje'!$A$6,IF($H67&lt;$I67,IF(OR($W67="PP",$W67="SN"),'pravidla turnaje'!$A$3,'pravidla turnaje'!$A$2),IF($H67&gt;$I67,IF(OR($W67="PP",$W67="SN"),'pravidla turnaje'!$A$5,'pravidla turnaje'!$A$6),'pravidla turnaje'!$A$4)))</f>
        <v>1</v>
      </c>
      <c r="N67" s="248" t="str">
        <f t="shared" si="20"/>
        <v/>
      </c>
      <c r="O67" s="249" t="str">
        <f t="shared" si="21"/>
        <v/>
      </c>
      <c r="P67" s="264" t="str">
        <f>VLOOKUP($C67,'pravidla turnaje'!$A$64:$B$83,2,0)</f>
        <v>A</v>
      </c>
      <c r="Q67" s="263" t="str">
        <f t="shared" si="22"/>
        <v>11:40 - 11:50</v>
      </c>
      <c r="R67" s="297" t="s">
        <v>628</v>
      </c>
      <c r="S67" s="1651" t="str">
        <f>IFERROR(VLOOKUP(F67,Tabulka!$B$4:$C$239,2,0),"")</f>
        <v>Michel/ 
Langhamer</v>
      </c>
      <c r="T67" s="1651" t="str">
        <f>IFERROR(VLOOKUP(G67,Tabulka!$B$4:$C$239,2,0),"")</f>
        <v>Svatek/ 
Heczko</v>
      </c>
      <c r="U67" s="1630">
        <v>0</v>
      </c>
      <c r="V67" s="1631">
        <v>2</v>
      </c>
      <c r="W67" s="1553"/>
      <c r="X67" s="1663">
        <v>1</v>
      </c>
      <c r="Y67" s="1664">
        <v>4</v>
      </c>
      <c r="Z67" s="1663">
        <v>8</v>
      </c>
      <c r="AA67" s="1664">
        <v>9</v>
      </c>
      <c r="AB67" s="711" t="s">
        <v>4</v>
      </c>
      <c r="AC67" s="256" t="str">
        <f t="shared" si="12"/>
        <v>A17</v>
      </c>
      <c r="AD67" s="257">
        <f>COUNTIF($AB$3:$AB67,AB67)</f>
        <v>17</v>
      </c>
      <c r="AE67" s="253">
        <f>IF(AD67=1,'pravidla turnaje'!$C$60,VLOOKUP(CONCATENATE(AB67,AD67-1),$AC$2:$AF66,3,0)+VLOOKUP(CONCATENATE(AB67,AD67-1),$AC$2:$AF66,4,0))</f>
        <v>0.48611111111111072</v>
      </c>
      <c r="AF67" s="653">
        <f>IF($E67="",('pravidla turnaje'!#REF!/24/60),(VLOOKUP("x",'pravidla turnaje'!$A$31:$D$58,4,0)/60/24))</f>
        <v>6.9444444444444441E-3</v>
      </c>
    </row>
    <row r="68" spans="1:32" ht="22.5" customHeight="1" x14ac:dyDescent="0.25">
      <c r="A68" s="247">
        <f t="shared" ref="A68:A162" si="25">IFERROR(FLOOR(F68,10),0)</f>
        <v>10</v>
      </c>
      <c r="B68" s="247">
        <f t="shared" ref="B68:B162" si="26">IFERROR(FLOOR(G68,10),0)</f>
        <v>10</v>
      </c>
      <c r="C68" s="247">
        <f t="shared" ref="C68:C162" si="27">IF(EXACT(A68,B68),A68,"")</f>
        <v>10</v>
      </c>
      <c r="D68" s="243" t="str">
        <f t="shared" si="18"/>
        <v>13_16</v>
      </c>
      <c r="E68" s="244" t="str">
        <f t="shared" si="19"/>
        <v>D</v>
      </c>
      <c r="F68" s="1291">
        <v>16</v>
      </c>
      <c r="G68" s="1291">
        <v>13</v>
      </c>
      <c r="H68" s="247">
        <f t="shared" si="23"/>
        <v>2</v>
      </c>
      <c r="I68" s="243">
        <f t="shared" si="24"/>
        <v>1</v>
      </c>
      <c r="J68" s="248">
        <f>VLOOKUP(F68,Tabulka!$B$4:$Q$239,16,0)</f>
        <v>4</v>
      </c>
      <c r="K68" s="243">
        <f>VLOOKUP(G68,Tabulka!$B$4:$Q$239,16,0)</f>
        <v>6</v>
      </c>
      <c r="L68" s="248">
        <f>IF($E68="N",'pravidla turnaje'!$A$6,IF($H68&gt;$I68,IF(OR($W68="PP",W68="SN"),'pravidla turnaje'!$A$3,'pravidla turnaje'!$A$2),IF($H68&lt;$I68,IF(OR($W68="PP",W68="SN"),'pravidla turnaje'!$A$5,'pravidla turnaje'!$A$6),'pravidla turnaje'!$A$4)))</f>
        <v>1</v>
      </c>
      <c r="M68" s="243">
        <f>IF($E68="N",'pravidla turnaje'!$A$6,IF($H68&lt;$I68,IF(OR($W68="PP",$W68="SN"),'pravidla turnaje'!$A$3,'pravidla turnaje'!$A$2),IF($H68&gt;$I68,IF(OR($W68="PP",$W68="SN"),'pravidla turnaje'!$A$5,'pravidla turnaje'!$A$6),'pravidla turnaje'!$A$4)))</f>
        <v>0</v>
      </c>
      <c r="N68" s="248" t="str">
        <f t="shared" si="20"/>
        <v/>
      </c>
      <c r="O68" s="249" t="str">
        <f t="shared" si="21"/>
        <v/>
      </c>
      <c r="P68" s="264" t="str">
        <f>VLOOKUP($C68,'pravidla turnaje'!$A$64:$B$83,2,0)</f>
        <v>A</v>
      </c>
      <c r="Q68" s="263" t="str">
        <f t="shared" si="22"/>
        <v>11:40 - 11:50</v>
      </c>
      <c r="R68" s="297" t="s">
        <v>629</v>
      </c>
      <c r="S68" s="1651" t="str">
        <f>IFERROR(VLOOKUP(F68,Tabulka!$B$4:$C$239,2,0),"")</f>
        <v>Melíšek/ 
Koš</v>
      </c>
      <c r="T68" s="1651" t="str">
        <f>IFERROR(VLOOKUP(G68,Tabulka!$B$4:$C$239,2,0),"")</f>
        <v>Skála/ 
Šalanda</v>
      </c>
      <c r="U68" s="1630">
        <v>2</v>
      </c>
      <c r="V68" s="1631">
        <v>1</v>
      </c>
      <c r="W68" s="1553"/>
      <c r="X68" s="1663">
        <v>9</v>
      </c>
      <c r="Y68" s="1664">
        <v>6</v>
      </c>
      <c r="Z68" s="1663">
        <v>14</v>
      </c>
      <c r="AA68" s="1664">
        <v>12</v>
      </c>
      <c r="AB68" s="711" t="s">
        <v>5</v>
      </c>
      <c r="AC68" s="256" t="str">
        <f t="shared" ref="AC68:AC131" si="28">CONCATENATE(CONCATENATE(AB68),AD68)</f>
        <v>B17</v>
      </c>
      <c r="AD68" s="257">
        <f>COUNTIF($AB$3:$AB68,AB68)</f>
        <v>17</v>
      </c>
      <c r="AE68" s="253">
        <f>IF(AD68=1,'pravidla turnaje'!$C$60,VLOOKUP(CONCATENATE(AB68,AD68-1),$AC$2:$AF67,3,0)+VLOOKUP(CONCATENATE(AB68,AD68-1),$AC$2:$AF67,4,0))</f>
        <v>0.48611111111111072</v>
      </c>
      <c r="AF68" s="653">
        <f>IF($E68="",('pravidla turnaje'!#REF!/24/60),(VLOOKUP("x",'pravidla turnaje'!$A$31:$D$58,4,0)/60/24))</f>
        <v>6.9444444444444441E-3</v>
      </c>
    </row>
    <row r="69" spans="1:32" ht="22.5" customHeight="1" x14ac:dyDescent="0.25">
      <c r="A69" s="247">
        <f t="shared" si="25"/>
        <v>10</v>
      </c>
      <c r="B69" s="247">
        <f t="shared" si="26"/>
        <v>10</v>
      </c>
      <c r="C69" s="247">
        <f t="shared" si="27"/>
        <v>10</v>
      </c>
      <c r="D69" s="243" t="str">
        <f t="shared" si="18"/>
        <v>12_14</v>
      </c>
      <c r="E69" s="244" t="str">
        <f t="shared" si="19"/>
        <v>H</v>
      </c>
      <c r="F69" s="1291">
        <v>14</v>
      </c>
      <c r="G69" s="1291">
        <v>12</v>
      </c>
      <c r="H69" s="247">
        <f t="shared" si="23"/>
        <v>0</v>
      </c>
      <c r="I69" s="243">
        <f t="shared" si="24"/>
        <v>2</v>
      </c>
      <c r="J69" s="248">
        <f>VLOOKUP(F69,Tabulka!$B$4:$Q$239,16,0)</f>
        <v>3</v>
      </c>
      <c r="K69" s="243">
        <f>VLOOKUP(G69,Tabulka!$B$4:$Q$239,16,0)</f>
        <v>1</v>
      </c>
      <c r="L69" s="248">
        <f>IF($E69="N",'pravidla turnaje'!$A$6,IF($H69&gt;$I69,IF(OR($W69="PP",W69="SN"),'pravidla turnaje'!$A$3,'pravidla turnaje'!$A$2),IF($H69&lt;$I69,IF(OR($W69="PP",W69="SN"),'pravidla turnaje'!$A$5,'pravidla turnaje'!$A$6),'pravidla turnaje'!$A$4)))</f>
        <v>0</v>
      </c>
      <c r="M69" s="243">
        <f>IF($E69="N",'pravidla turnaje'!$A$6,IF($H69&lt;$I69,IF(OR($W69="PP",$W69="SN"),'pravidla turnaje'!$A$3,'pravidla turnaje'!$A$2),IF($H69&gt;$I69,IF(OR($W69="PP",$W69="SN"),'pravidla turnaje'!$A$5,'pravidla turnaje'!$A$6),'pravidla turnaje'!$A$4)))</f>
        <v>1</v>
      </c>
      <c r="N69" s="248" t="str">
        <f t="shared" si="20"/>
        <v/>
      </c>
      <c r="O69" s="249" t="str">
        <f t="shared" si="21"/>
        <v/>
      </c>
      <c r="P69" s="264" t="str">
        <f>VLOOKUP($C69,'pravidla turnaje'!$A$64:$B$83,2,0)</f>
        <v>A</v>
      </c>
      <c r="Q69" s="263" t="str">
        <f t="shared" si="22"/>
        <v>11:40 - 11:50</v>
      </c>
      <c r="R69" s="297" t="s">
        <v>630</v>
      </c>
      <c r="S69" s="1651" t="str">
        <f>IFERROR(VLOOKUP(F69,Tabulka!$B$4:$C$239,2,0),"")</f>
        <v>Hněvkovský/ 
Šárka</v>
      </c>
      <c r="T69" s="1651" t="str">
        <f>IFERROR(VLOOKUP(G69,Tabulka!$B$4:$C$239,2,0),"")</f>
        <v>Renčín/ 
Hejný</v>
      </c>
      <c r="U69" s="1630">
        <v>0</v>
      </c>
      <c r="V69" s="1631">
        <v>2</v>
      </c>
      <c r="W69" s="1553"/>
      <c r="X69" s="1663">
        <v>4</v>
      </c>
      <c r="Y69" s="1664">
        <v>6</v>
      </c>
      <c r="Z69" s="1663">
        <v>12</v>
      </c>
      <c r="AA69" s="1664">
        <v>12</v>
      </c>
      <c r="AB69" s="711" t="s">
        <v>76</v>
      </c>
      <c r="AC69" s="256" t="str">
        <f t="shared" si="28"/>
        <v>C17</v>
      </c>
      <c r="AD69" s="257">
        <f>COUNTIF($AB$3:$AB69,AB69)</f>
        <v>17</v>
      </c>
      <c r="AE69" s="253">
        <f>IF(AD69=1,'pravidla turnaje'!$C$60,VLOOKUP(CONCATENATE(AB69,AD69-1),$AC$2:$AF68,3,0)+VLOOKUP(CONCATENATE(AB69,AD69-1),$AC$2:$AF68,4,0))</f>
        <v>0.48611111111111072</v>
      </c>
      <c r="AF69" s="653">
        <f>IF($E69="",('pravidla turnaje'!#REF!/24/60),(VLOOKUP("x",'pravidla turnaje'!$A$31:$D$58,4,0)/60/24))</f>
        <v>6.9444444444444441E-3</v>
      </c>
    </row>
    <row r="70" spans="1:32" ht="22.5" customHeight="1" x14ac:dyDescent="0.25">
      <c r="A70" s="247">
        <f t="shared" si="25"/>
        <v>20</v>
      </c>
      <c r="B70" s="247">
        <f t="shared" si="26"/>
        <v>20</v>
      </c>
      <c r="C70" s="247">
        <f t="shared" si="27"/>
        <v>20</v>
      </c>
      <c r="D70" s="243" t="str">
        <f t="shared" si="18"/>
        <v>21_25</v>
      </c>
      <c r="E70" s="244" t="str">
        <f t="shared" si="19"/>
        <v>D</v>
      </c>
      <c r="F70" s="1291">
        <v>25</v>
      </c>
      <c r="G70" s="1291">
        <v>21</v>
      </c>
      <c r="H70" s="247">
        <f t="shared" si="23"/>
        <v>2</v>
      </c>
      <c r="I70" s="243">
        <f t="shared" si="24"/>
        <v>0</v>
      </c>
      <c r="J70" s="248">
        <f>VLOOKUP(F70,Tabulka!$B$4:$Q$239,16,0)</f>
        <v>5</v>
      </c>
      <c r="K70" s="243">
        <f>VLOOKUP(G70,Tabulka!$B$4:$Q$239,16,0)</f>
        <v>5</v>
      </c>
      <c r="L70" s="248">
        <f>IF($E70="N",'pravidla turnaje'!$A$6,IF($H70&gt;$I70,IF(OR($W70="PP",W70="SN"),'pravidla turnaje'!$A$3,'pravidla turnaje'!$A$2),IF($H70&lt;$I70,IF(OR($W70="PP",W70="SN"),'pravidla turnaje'!$A$5,'pravidla turnaje'!$A$6),'pravidla turnaje'!$A$4)))</f>
        <v>1</v>
      </c>
      <c r="M70" s="243">
        <f>IF($E70="N",'pravidla turnaje'!$A$6,IF($H70&lt;$I70,IF(OR($W70="PP",$W70="SN"),'pravidla turnaje'!$A$3,'pravidla turnaje'!$A$2),IF($H70&gt;$I70,IF(OR($W70="PP",$W70="SN"),'pravidla turnaje'!$A$5,'pravidla turnaje'!$A$6),'pravidla turnaje'!$A$4)))</f>
        <v>0</v>
      </c>
      <c r="N70" s="248">
        <f t="shared" si="20"/>
        <v>25</v>
      </c>
      <c r="O70" s="249">
        <f t="shared" si="21"/>
        <v>21</v>
      </c>
      <c r="P70" s="264" t="str">
        <f>VLOOKUP($C70,'pravidla turnaje'!$A$64:$B$83,2,0)</f>
        <v>B</v>
      </c>
      <c r="Q70" s="263" t="str">
        <f t="shared" si="22"/>
        <v>11:40 - 11:50</v>
      </c>
      <c r="R70" s="297" t="s">
        <v>631</v>
      </c>
      <c r="S70" s="1651" t="str">
        <f>IFERROR(VLOOKUP(F70,Tabulka!$B$4:$C$239,2,0),"")</f>
        <v>Harák/ 
Čáp</v>
      </c>
      <c r="T70" s="1651" t="str">
        <f>IFERROR(VLOOKUP(G70,Tabulka!$B$4:$C$239,2,0),"")</f>
        <v>Bendek/ 
Tluček</v>
      </c>
      <c r="U70" s="1630">
        <v>2</v>
      </c>
      <c r="V70" s="1631">
        <v>0</v>
      </c>
      <c r="W70" s="1553"/>
      <c r="X70" s="1663">
        <v>6</v>
      </c>
      <c r="Y70" s="1664">
        <v>4</v>
      </c>
      <c r="Z70" s="1663">
        <v>11</v>
      </c>
      <c r="AA70" s="1664">
        <v>11</v>
      </c>
      <c r="AB70" s="711" t="s">
        <v>16</v>
      </c>
      <c r="AC70" s="256" t="str">
        <f t="shared" si="28"/>
        <v>D17</v>
      </c>
      <c r="AD70" s="257">
        <f>COUNTIF($AB$3:$AB70,AB70)</f>
        <v>17</v>
      </c>
      <c r="AE70" s="253">
        <f>IF(AD70=1,'pravidla turnaje'!$C$60,VLOOKUP(CONCATENATE(AB70,AD70-1),$AC$2:$AF69,3,0)+VLOOKUP(CONCATENATE(AB70,AD70-1),$AC$2:$AF69,4,0))</f>
        <v>0.48611111111111072</v>
      </c>
      <c r="AF70" s="653">
        <f>IF($E70="",('pravidla turnaje'!#REF!/24/60),(VLOOKUP("x",'pravidla turnaje'!$A$31:$D$58,4,0)/60/24))</f>
        <v>6.9444444444444441E-3</v>
      </c>
    </row>
    <row r="71" spans="1:32" ht="22.5" customHeight="1" x14ac:dyDescent="0.25">
      <c r="A71" s="247">
        <f t="shared" si="25"/>
        <v>20</v>
      </c>
      <c r="B71" s="247">
        <f t="shared" si="26"/>
        <v>20</v>
      </c>
      <c r="C71" s="247">
        <f t="shared" si="27"/>
        <v>20</v>
      </c>
      <c r="D71" s="243" t="str">
        <f t="shared" si="18"/>
        <v>23_26</v>
      </c>
      <c r="E71" s="244" t="str">
        <f t="shared" si="19"/>
        <v>D</v>
      </c>
      <c r="F71" s="1291">
        <v>26</v>
      </c>
      <c r="G71" s="1291">
        <v>23</v>
      </c>
      <c r="H71" s="247">
        <f t="shared" si="23"/>
        <v>2</v>
      </c>
      <c r="I71" s="243">
        <f t="shared" si="24"/>
        <v>0</v>
      </c>
      <c r="J71" s="248">
        <f>VLOOKUP(F71,Tabulka!$B$4:$Q$239,16,0)</f>
        <v>3</v>
      </c>
      <c r="K71" s="243">
        <f>VLOOKUP(G71,Tabulka!$B$4:$Q$239,16,0)</f>
        <v>1</v>
      </c>
      <c r="L71" s="248">
        <f>IF($E71="N",'pravidla turnaje'!$A$6,IF($H71&gt;$I71,IF(OR($W71="PP",W71="SN"),'pravidla turnaje'!$A$3,'pravidla turnaje'!$A$2),IF($H71&lt;$I71,IF(OR($W71="PP",W71="SN"),'pravidla turnaje'!$A$5,'pravidla turnaje'!$A$6),'pravidla turnaje'!$A$4)))</f>
        <v>1</v>
      </c>
      <c r="M71" s="243">
        <f>IF($E71="N",'pravidla turnaje'!$A$6,IF($H71&lt;$I71,IF(OR($W71="PP",$W71="SN"),'pravidla turnaje'!$A$3,'pravidla turnaje'!$A$2),IF($H71&gt;$I71,IF(OR($W71="PP",$W71="SN"),'pravidla turnaje'!$A$5,'pravidla turnaje'!$A$6),'pravidla turnaje'!$A$4)))</f>
        <v>0</v>
      </c>
      <c r="N71" s="248" t="str">
        <f t="shared" si="20"/>
        <v/>
      </c>
      <c r="O71" s="249" t="str">
        <f t="shared" si="21"/>
        <v/>
      </c>
      <c r="P71" s="264" t="str">
        <f>VLOOKUP($C71,'pravidla turnaje'!$A$64:$B$83,2,0)</f>
        <v>B</v>
      </c>
      <c r="Q71" s="263" t="str">
        <f t="shared" si="22"/>
        <v>11:50 - 12:00</v>
      </c>
      <c r="R71" s="297" t="s">
        <v>632</v>
      </c>
      <c r="S71" s="1651" t="str">
        <f>IFERROR(VLOOKUP(F71,Tabulka!$B$4:$C$239,2,0),"")</f>
        <v>Marvánek/ 
Černý</v>
      </c>
      <c r="T71" s="1651" t="str">
        <f>IFERROR(VLOOKUP(G71,Tabulka!$B$4:$C$239,2,0),"")</f>
        <v>Dóža/ 
Mück</v>
      </c>
      <c r="U71" s="1630">
        <v>2</v>
      </c>
      <c r="V71" s="1631">
        <v>0</v>
      </c>
      <c r="W71" s="1553"/>
      <c r="X71" s="1663">
        <v>5</v>
      </c>
      <c r="Y71" s="1664">
        <v>3</v>
      </c>
      <c r="Z71" s="1663">
        <v>11</v>
      </c>
      <c r="AA71" s="1664">
        <v>11</v>
      </c>
      <c r="AB71" s="711" t="s">
        <v>4</v>
      </c>
      <c r="AC71" s="256" t="str">
        <f t="shared" si="28"/>
        <v>A18</v>
      </c>
      <c r="AD71" s="257">
        <f>COUNTIF($AB$3:$AB71,AB71)</f>
        <v>18</v>
      </c>
      <c r="AE71" s="253">
        <f>IF(AD71=1,'pravidla turnaje'!$C$60,VLOOKUP(CONCATENATE(AB71,AD71-1),$AC$2:$AF70,3,0)+VLOOKUP(CONCATENATE(AB71,AD71-1),$AC$2:$AF70,4,0))</f>
        <v>0.49305555555555514</v>
      </c>
      <c r="AF71" s="653">
        <f>IF($E71="",('pravidla turnaje'!#REF!/24/60),(VLOOKUP("x",'pravidla turnaje'!$A$31:$D$58,4,0)/60/24))</f>
        <v>6.9444444444444441E-3</v>
      </c>
    </row>
    <row r="72" spans="1:32" ht="22.5" customHeight="1" x14ac:dyDescent="0.25">
      <c r="A72" s="247">
        <f t="shared" si="25"/>
        <v>20</v>
      </c>
      <c r="B72" s="247">
        <f t="shared" si="26"/>
        <v>20</v>
      </c>
      <c r="C72" s="247">
        <f t="shared" si="27"/>
        <v>20</v>
      </c>
      <c r="D72" s="243" t="str">
        <f t="shared" si="18"/>
        <v>22_24</v>
      </c>
      <c r="E72" s="244" t="str">
        <f t="shared" si="19"/>
        <v>H</v>
      </c>
      <c r="F72" s="1291">
        <v>24</v>
      </c>
      <c r="G72" s="1291">
        <v>22</v>
      </c>
      <c r="H72" s="247">
        <f t="shared" si="23"/>
        <v>0</v>
      </c>
      <c r="I72" s="243">
        <f t="shared" si="24"/>
        <v>2</v>
      </c>
      <c r="J72" s="248">
        <f>VLOOKUP(F72,Tabulka!$B$4:$Q$239,16,0)</f>
        <v>4</v>
      </c>
      <c r="K72" s="243">
        <f>VLOOKUP(G72,Tabulka!$B$4:$Q$239,16,0)</f>
        <v>1</v>
      </c>
      <c r="L72" s="248">
        <f>IF($E72="N",'pravidla turnaje'!$A$6,IF($H72&gt;$I72,IF(OR($W72="PP",W72="SN"),'pravidla turnaje'!$A$3,'pravidla turnaje'!$A$2),IF($H72&lt;$I72,IF(OR($W72="PP",W72="SN"),'pravidla turnaje'!$A$5,'pravidla turnaje'!$A$6),'pravidla turnaje'!$A$4)))</f>
        <v>0</v>
      </c>
      <c r="M72" s="243">
        <f>IF($E72="N",'pravidla turnaje'!$A$6,IF($H72&lt;$I72,IF(OR($W72="PP",$W72="SN"),'pravidla turnaje'!$A$3,'pravidla turnaje'!$A$2),IF($H72&gt;$I72,IF(OR($W72="PP",$W72="SN"),'pravidla turnaje'!$A$5,'pravidla turnaje'!$A$6),'pravidla turnaje'!$A$4)))</f>
        <v>1</v>
      </c>
      <c r="N72" s="248" t="str">
        <f t="shared" si="20"/>
        <v/>
      </c>
      <c r="O72" s="249" t="str">
        <f t="shared" si="21"/>
        <v/>
      </c>
      <c r="P72" s="264" t="str">
        <f>VLOOKUP($C72,'pravidla turnaje'!$A$64:$B$83,2,0)</f>
        <v>B</v>
      </c>
      <c r="Q72" s="263" t="str">
        <f t="shared" si="22"/>
        <v>11:50 - 12:00</v>
      </c>
      <c r="R72" s="297" t="s">
        <v>633</v>
      </c>
      <c r="S72" s="1651" t="str">
        <f>IFERROR(VLOOKUP(F72,Tabulka!$B$4:$C$239,2,0),"")</f>
        <v>Maťko/ 
Bernard</v>
      </c>
      <c r="T72" s="1651" t="str">
        <f>IFERROR(VLOOKUP(G72,Tabulka!$B$4:$C$239,2,0),"")</f>
        <v>Haspeklo/ 
Horáček</v>
      </c>
      <c r="U72" s="1630">
        <v>0</v>
      </c>
      <c r="V72" s="1631">
        <v>2</v>
      </c>
      <c r="W72" s="1553"/>
      <c r="X72" s="1663">
        <v>1</v>
      </c>
      <c r="Y72" s="1664">
        <v>5</v>
      </c>
      <c r="Z72" s="1663">
        <v>8</v>
      </c>
      <c r="AA72" s="1664">
        <v>8</v>
      </c>
      <c r="AB72" s="711" t="s">
        <v>5</v>
      </c>
      <c r="AC72" s="256" t="str">
        <f t="shared" si="28"/>
        <v>B18</v>
      </c>
      <c r="AD72" s="257">
        <f>COUNTIF($AB$3:$AB72,AB72)</f>
        <v>18</v>
      </c>
      <c r="AE72" s="253">
        <f>IF(AD72=1,'pravidla turnaje'!$C$60,VLOOKUP(CONCATENATE(AB72,AD72-1),$AC$2:$AF71,3,0)+VLOOKUP(CONCATENATE(AB72,AD72-1),$AC$2:$AF71,4,0))</f>
        <v>0.49305555555555514</v>
      </c>
      <c r="AF72" s="653">
        <f>IF($E72="",('pravidla turnaje'!#REF!/24/60),(VLOOKUP("x",'pravidla turnaje'!$A$31:$D$58,4,0)/60/24))</f>
        <v>6.9444444444444441E-3</v>
      </c>
    </row>
    <row r="73" spans="1:32" ht="22.5" customHeight="1" x14ac:dyDescent="0.25">
      <c r="A73" s="247">
        <f t="shared" si="25"/>
        <v>30</v>
      </c>
      <c r="B73" s="247">
        <f t="shared" si="26"/>
        <v>30</v>
      </c>
      <c r="C73" s="247">
        <f t="shared" si="27"/>
        <v>30</v>
      </c>
      <c r="D73" s="243" t="str">
        <f t="shared" ref="D73:D92" si="29">IF(F73&lt;G73,CONCATENATE(F73,"_",G73),CONCATENATE(G73,"_",F73))</f>
        <v>31_35</v>
      </c>
      <c r="E73" s="244" t="str">
        <f t="shared" ref="E73:E92" si="30">IF(AND(ISNUMBER(U73),ISNUMBER(V73)),IF(U73&gt;V73,"D",IF(U73&lt;V73,"H","R")),"N")</f>
        <v>H</v>
      </c>
      <c r="F73" s="1291">
        <v>35</v>
      </c>
      <c r="G73" s="1291">
        <v>31</v>
      </c>
      <c r="H73" s="247">
        <f t="shared" ref="H73:H92" si="31">IF($E73&lt;&gt;"N",U73,"")</f>
        <v>0</v>
      </c>
      <c r="I73" s="243">
        <f t="shared" ref="I73:I92" si="32">IF($E73&lt;&gt;"N",V73,"")</f>
        <v>2</v>
      </c>
      <c r="J73" s="248">
        <f>VLOOKUP(F73,Tabulka!$B$4:$Q$239,16,0)</f>
        <v>5</v>
      </c>
      <c r="K73" s="243">
        <f>VLOOKUP(G73,Tabulka!$B$4:$Q$239,16,0)</f>
        <v>3</v>
      </c>
      <c r="L73" s="248">
        <f>IF($E73="N",'pravidla turnaje'!$A$6,IF($H73&gt;$I73,IF(OR($W73="PP",W73="SN"),'pravidla turnaje'!$A$3,'pravidla turnaje'!$A$2),IF($H73&lt;$I73,IF(OR($W73="PP",W73="SN"),'pravidla turnaje'!$A$5,'pravidla turnaje'!$A$6),'pravidla turnaje'!$A$4)))</f>
        <v>0</v>
      </c>
      <c r="M73" s="243">
        <f>IF($E73="N",'pravidla turnaje'!$A$6,IF($H73&lt;$I73,IF(OR($W73="PP",$W73="SN"),'pravidla turnaje'!$A$3,'pravidla turnaje'!$A$2),IF($H73&gt;$I73,IF(OR($W73="PP",$W73="SN"),'pravidla turnaje'!$A$5,'pravidla turnaje'!$A$6),'pravidla turnaje'!$A$4)))</f>
        <v>1</v>
      </c>
      <c r="N73" s="248" t="str">
        <f t="shared" ref="N73:N92" si="33">IF(EXACT($J73,$K73),F73,"")</f>
        <v/>
      </c>
      <c r="O73" s="249" t="str">
        <f t="shared" ref="O73:O92" si="34">IF(EXACT($J73,$K73),G73,"")</f>
        <v/>
      </c>
      <c r="P73" s="264" t="str">
        <f>VLOOKUP($C73,'pravidla turnaje'!$A$64:$B$83,2,0)</f>
        <v>C</v>
      </c>
      <c r="Q73" s="263" t="str">
        <f t="shared" ref="Q73:Q92" si="35">CONCATENATE(TEXT(AE73,"hh:mm")," - ",TEXT(AE73+AF73,"hh:mm"))</f>
        <v>11:50 - 12:00</v>
      </c>
      <c r="R73" s="297" t="s">
        <v>634</v>
      </c>
      <c r="S73" s="1651" t="str">
        <f>IFERROR(VLOOKUP(F73,Tabulka!$B$4:$C$239,2,0),"")</f>
        <v>Drtina/ 
Ordoš</v>
      </c>
      <c r="T73" s="1651" t="str">
        <f>IFERROR(VLOOKUP(G73,Tabulka!$B$4:$C$239,2,0),"")</f>
        <v>Uher/ 
Málek</v>
      </c>
      <c r="U73" s="1630">
        <v>0</v>
      </c>
      <c r="V73" s="1631">
        <v>2</v>
      </c>
      <c r="W73" s="1553"/>
      <c r="X73" s="1663">
        <v>3</v>
      </c>
      <c r="Y73" s="1664">
        <v>7</v>
      </c>
      <c r="Z73" s="1663">
        <v>8</v>
      </c>
      <c r="AA73" s="1664">
        <v>8</v>
      </c>
      <c r="AB73" s="711" t="s">
        <v>76</v>
      </c>
      <c r="AC73" s="256" t="str">
        <f t="shared" si="28"/>
        <v>C18</v>
      </c>
      <c r="AD73" s="257">
        <f>COUNTIF($AB$3:$AB73,AB73)</f>
        <v>18</v>
      </c>
      <c r="AE73" s="253">
        <f>IF(AD73=1,'pravidla turnaje'!$C$60,VLOOKUP(CONCATENATE(AB73,AD73-1),$AC$2:$AF72,3,0)+VLOOKUP(CONCATENATE(AB73,AD73-1),$AC$2:$AF72,4,0))</f>
        <v>0.49305555555555514</v>
      </c>
      <c r="AF73" s="653">
        <f>IF($E73="",('pravidla turnaje'!#REF!/24/60),(VLOOKUP("x",'pravidla turnaje'!$A$31:$D$58,4,0)/60/24))</f>
        <v>6.9444444444444441E-3</v>
      </c>
    </row>
    <row r="74" spans="1:32" ht="22.5" customHeight="1" x14ac:dyDescent="0.25">
      <c r="A74" s="247">
        <f t="shared" si="25"/>
        <v>30</v>
      </c>
      <c r="B74" s="247">
        <f t="shared" si="26"/>
        <v>30</v>
      </c>
      <c r="C74" s="247">
        <f t="shared" si="27"/>
        <v>30</v>
      </c>
      <c r="D74" s="243" t="str">
        <f t="shared" si="29"/>
        <v>33_36</v>
      </c>
      <c r="E74" s="244" t="str">
        <f t="shared" si="30"/>
        <v>H</v>
      </c>
      <c r="F74" s="1291">
        <v>36</v>
      </c>
      <c r="G74" s="1291">
        <v>33</v>
      </c>
      <c r="H74" s="247">
        <f t="shared" si="31"/>
        <v>0</v>
      </c>
      <c r="I74" s="243">
        <f t="shared" si="32"/>
        <v>2</v>
      </c>
      <c r="J74" s="248">
        <f>VLOOKUP(F74,Tabulka!$B$4:$Q$239,16,0)</f>
        <v>6</v>
      </c>
      <c r="K74" s="243">
        <f>VLOOKUP(G74,Tabulka!$B$4:$Q$239,16,0)</f>
        <v>1</v>
      </c>
      <c r="L74" s="248">
        <f>IF($E74="N",'pravidla turnaje'!$A$6,IF($H74&gt;$I74,IF(OR($W74="PP",W74="SN"),'pravidla turnaje'!$A$3,'pravidla turnaje'!$A$2),IF($H74&lt;$I74,IF(OR($W74="PP",W74="SN"),'pravidla turnaje'!$A$5,'pravidla turnaje'!$A$6),'pravidla turnaje'!$A$4)))</f>
        <v>0</v>
      </c>
      <c r="M74" s="243">
        <f>IF($E74="N",'pravidla turnaje'!$A$6,IF($H74&lt;$I74,IF(OR($W74="PP",$W74="SN"),'pravidla turnaje'!$A$3,'pravidla turnaje'!$A$2),IF($H74&gt;$I74,IF(OR($W74="PP",$W74="SN"),'pravidla turnaje'!$A$5,'pravidla turnaje'!$A$6),'pravidla turnaje'!$A$4)))</f>
        <v>1</v>
      </c>
      <c r="N74" s="248" t="str">
        <f t="shared" si="33"/>
        <v/>
      </c>
      <c r="O74" s="249" t="str">
        <f t="shared" si="34"/>
        <v/>
      </c>
      <c r="P74" s="264" t="str">
        <f>VLOOKUP($C74,'pravidla turnaje'!$A$64:$B$83,2,0)</f>
        <v>C</v>
      </c>
      <c r="Q74" s="263" t="str">
        <f t="shared" si="35"/>
        <v>11:50 - 12:00</v>
      </c>
      <c r="R74" s="297" t="s">
        <v>635</v>
      </c>
      <c r="S74" s="1651" t="str">
        <f>IFERROR(VLOOKUP(F74,Tabulka!$B$4:$C$239,2,0),"")</f>
        <v>Nový/ 
Onufer</v>
      </c>
      <c r="T74" s="1651" t="str">
        <f>IFERROR(VLOOKUP(G74,Tabulka!$B$4:$C$239,2,0),"")</f>
        <v>Beneš/ 
Hašpl</v>
      </c>
      <c r="U74" s="1630">
        <v>0</v>
      </c>
      <c r="V74" s="1631">
        <v>2</v>
      </c>
      <c r="W74" s="1553"/>
      <c r="X74" s="1663">
        <v>1</v>
      </c>
      <c r="Y74" s="1664">
        <v>5</v>
      </c>
      <c r="Z74" s="1663">
        <v>8</v>
      </c>
      <c r="AA74" s="1664">
        <v>8</v>
      </c>
      <c r="AB74" s="711" t="s">
        <v>16</v>
      </c>
      <c r="AC74" s="256" t="str">
        <f t="shared" si="28"/>
        <v>D18</v>
      </c>
      <c r="AD74" s="257">
        <f>COUNTIF($AB$3:$AB74,AB74)</f>
        <v>18</v>
      </c>
      <c r="AE74" s="253">
        <f>IF(AD74=1,'pravidla turnaje'!$C$60,VLOOKUP(CONCATENATE(AB74,AD74-1),$AC$2:$AF73,3,0)+VLOOKUP(CONCATENATE(AB74,AD74-1),$AC$2:$AF73,4,0))</f>
        <v>0.49305555555555514</v>
      </c>
      <c r="AF74" s="653">
        <f>IF($E74="",('pravidla turnaje'!#REF!/24/60),(VLOOKUP("x",'pravidla turnaje'!$A$31:$D$58,4,0)/60/24))</f>
        <v>6.9444444444444441E-3</v>
      </c>
    </row>
    <row r="75" spans="1:32" ht="22.5" customHeight="1" x14ac:dyDescent="0.25">
      <c r="A75" s="247">
        <f t="shared" si="25"/>
        <v>30</v>
      </c>
      <c r="B75" s="247">
        <f t="shared" si="26"/>
        <v>30</v>
      </c>
      <c r="C75" s="247">
        <f t="shared" si="27"/>
        <v>30</v>
      </c>
      <c r="D75" s="243" t="str">
        <f t="shared" si="29"/>
        <v>32_34</v>
      </c>
      <c r="E75" s="244" t="str">
        <f t="shared" si="30"/>
        <v>D</v>
      </c>
      <c r="F75" s="1291">
        <v>34</v>
      </c>
      <c r="G75" s="1291">
        <v>32</v>
      </c>
      <c r="H75" s="247">
        <f t="shared" si="31"/>
        <v>2</v>
      </c>
      <c r="I75" s="243">
        <f t="shared" si="32"/>
        <v>1</v>
      </c>
      <c r="J75" s="248">
        <f>VLOOKUP(F75,Tabulka!$B$4:$Q$239,16,0)</f>
        <v>3</v>
      </c>
      <c r="K75" s="243">
        <f>VLOOKUP(G75,Tabulka!$B$4:$Q$239,16,0)</f>
        <v>1</v>
      </c>
      <c r="L75" s="248">
        <f>IF($E75="N",'pravidla turnaje'!$A$6,IF($H75&gt;$I75,IF(OR($W75="PP",W75="SN"),'pravidla turnaje'!$A$3,'pravidla turnaje'!$A$2),IF($H75&lt;$I75,IF(OR($W75="PP",W75="SN"),'pravidla turnaje'!$A$5,'pravidla turnaje'!$A$6),'pravidla turnaje'!$A$4)))</f>
        <v>1</v>
      </c>
      <c r="M75" s="243">
        <f>IF($E75="N",'pravidla turnaje'!$A$6,IF($H75&lt;$I75,IF(OR($W75="PP",$W75="SN"),'pravidla turnaje'!$A$3,'pravidla turnaje'!$A$2),IF($H75&gt;$I75,IF(OR($W75="PP",$W75="SN"),'pravidla turnaje'!$A$5,'pravidla turnaje'!$A$6),'pravidla turnaje'!$A$4)))</f>
        <v>0</v>
      </c>
      <c r="N75" s="248" t="str">
        <f t="shared" si="33"/>
        <v/>
      </c>
      <c r="O75" s="249" t="str">
        <f t="shared" si="34"/>
        <v/>
      </c>
      <c r="P75" s="264" t="str">
        <f>VLOOKUP($C75,'pravidla turnaje'!$A$64:$B$83,2,0)</f>
        <v>C</v>
      </c>
      <c r="Q75" s="263" t="str">
        <f t="shared" si="35"/>
        <v>12:00 - 12:10</v>
      </c>
      <c r="R75" s="297" t="s">
        <v>636</v>
      </c>
      <c r="S75" s="1651" t="str">
        <f>IFERROR(VLOOKUP(F75,Tabulka!$B$4:$C$239,2,0),"")</f>
        <v>Vacek/ 
Svoboda</v>
      </c>
      <c r="T75" s="1651" t="str">
        <f>IFERROR(VLOOKUP(G75,Tabulka!$B$4:$C$239,2,0),"")</f>
        <v>Stummer/ 
Hlava</v>
      </c>
      <c r="U75" s="1630">
        <v>2</v>
      </c>
      <c r="V75" s="1631">
        <v>1</v>
      </c>
      <c r="W75" s="1553"/>
      <c r="X75" s="1663">
        <v>7</v>
      </c>
      <c r="Y75" s="1664">
        <v>7</v>
      </c>
      <c r="Z75" s="1663">
        <v>18</v>
      </c>
      <c r="AA75" s="1664">
        <v>18</v>
      </c>
      <c r="AB75" s="711" t="s">
        <v>4</v>
      </c>
      <c r="AC75" s="256" t="str">
        <f t="shared" si="28"/>
        <v>A19</v>
      </c>
      <c r="AD75" s="257">
        <f>COUNTIF($AB$3:$AB75,AB75)</f>
        <v>19</v>
      </c>
      <c r="AE75" s="253">
        <f>IF(AD75=1,'pravidla turnaje'!$C$60,VLOOKUP(CONCATENATE(AB75,AD75-1),$AC$2:$AF74,3,0)+VLOOKUP(CONCATENATE(AB75,AD75-1),$AC$2:$AF74,4,0))</f>
        <v>0.49999999999999956</v>
      </c>
      <c r="AF75" s="653">
        <f>IF($E75="",('pravidla turnaje'!#REF!/24/60),(VLOOKUP("x",'pravidla turnaje'!$A$31:$D$58,4,0)/60/24))</f>
        <v>6.9444444444444441E-3</v>
      </c>
    </row>
    <row r="76" spans="1:32" ht="22.5" customHeight="1" x14ac:dyDescent="0.25">
      <c r="A76" s="247">
        <f t="shared" si="25"/>
        <v>40</v>
      </c>
      <c r="B76" s="247">
        <f t="shared" si="26"/>
        <v>40</v>
      </c>
      <c r="C76" s="247">
        <f t="shared" si="27"/>
        <v>40</v>
      </c>
      <c r="D76" s="243" t="str">
        <f t="shared" si="29"/>
        <v>41_45</v>
      </c>
      <c r="E76" s="244" t="str">
        <f t="shared" si="30"/>
        <v>H</v>
      </c>
      <c r="F76" s="1291">
        <v>45</v>
      </c>
      <c r="G76" s="1291">
        <v>41</v>
      </c>
      <c r="H76" s="247">
        <f t="shared" si="31"/>
        <v>0</v>
      </c>
      <c r="I76" s="243">
        <f t="shared" si="32"/>
        <v>2</v>
      </c>
      <c r="J76" s="248">
        <f>VLOOKUP(F76,Tabulka!$B$4:$Q$239,16,0)</f>
        <v>5</v>
      </c>
      <c r="K76" s="243">
        <f>VLOOKUP(G76,Tabulka!$B$4:$Q$239,16,0)</f>
        <v>3</v>
      </c>
      <c r="L76" s="248">
        <f>IF($E76="N",'pravidla turnaje'!$A$6,IF($H76&gt;$I76,IF(OR($W76="PP",W76="SN"),'pravidla turnaje'!$A$3,'pravidla turnaje'!$A$2),IF($H76&lt;$I76,IF(OR($W76="PP",W76="SN"),'pravidla turnaje'!$A$5,'pravidla turnaje'!$A$6),'pravidla turnaje'!$A$4)))</f>
        <v>0</v>
      </c>
      <c r="M76" s="243">
        <f>IF($E76="N",'pravidla turnaje'!$A$6,IF($H76&lt;$I76,IF(OR($W76="PP",$W76="SN"),'pravidla turnaje'!$A$3,'pravidla turnaje'!$A$2),IF($H76&gt;$I76,IF(OR($W76="PP",$W76="SN"),'pravidla turnaje'!$A$5,'pravidla turnaje'!$A$6),'pravidla turnaje'!$A$4)))</f>
        <v>1</v>
      </c>
      <c r="N76" s="248" t="str">
        <f t="shared" si="33"/>
        <v/>
      </c>
      <c r="O76" s="249" t="str">
        <f t="shared" si="34"/>
        <v/>
      </c>
      <c r="P76" s="264" t="str">
        <f>VLOOKUP($C76,'pravidla turnaje'!$A$64:$B$83,2,0)</f>
        <v>D</v>
      </c>
      <c r="Q76" s="263" t="str">
        <f t="shared" si="35"/>
        <v>12:00 - 12:10</v>
      </c>
      <c r="R76" s="297" t="s">
        <v>637</v>
      </c>
      <c r="S76" s="1651" t="str">
        <f>IFERROR(VLOOKUP(F76,Tabulka!$B$4:$C$239,2,0),"")</f>
        <v>Hub/ 
Pagáč</v>
      </c>
      <c r="T76" s="1651" t="str">
        <f>IFERROR(VLOOKUP(G76,Tabulka!$B$4:$C$239,2,0),"")</f>
        <v>Chudomský/ 
Ryšavý</v>
      </c>
      <c r="U76" s="1630">
        <v>0</v>
      </c>
      <c r="V76" s="1631">
        <v>2</v>
      </c>
      <c r="W76" s="1553"/>
      <c r="X76" s="1663">
        <v>1</v>
      </c>
      <c r="Y76" s="1664">
        <v>4</v>
      </c>
      <c r="Z76" s="1663">
        <v>11</v>
      </c>
      <c r="AA76" s="1664">
        <v>10</v>
      </c>
      <c r="AB76" s="711" t="s">
        <v>5</v>
      </c>
      <c r="AC76" s="256" t="str">
        <f t="shared" si="28"/>
        <v>B19</v>
      </c>
      <c r="AD76" s="257">
        <f>COUNTIF($AB$3:$AB76,AB76)</f>
        <v>19</v>
      </c>
      <c r="AE76" s="253">
        <f>IF(AD76=1,'pravidla turnaje'!$C$60,VLOOKUP(CONCATENATE(AB76,AD76-1),$AC$2:$AF75,3,0)+VLOOKUP(CONCATENATE(AB76,AD76-1),$AC$2:$AF75,4,0))</f>
        <v>0.49999999999999956</v>
      </c>
      <c r="AF76" s="653">
        <f>IF($E76="",('pravidla turnaje'!#REF!/24/60),(VLOOKUP("x",'pravidla turnaje'!$A$31:$D$58,4,0)/60/24))</f>
        <v>6.9444444444444441E-3</v>
      </c>
    </row>
    <row r="77" spans="1:32" ht="22.5" customHeight="1" x14ac:dyDescent="0.25">
      <c r="A77" s="247">
        <f t="shared" si="25"/>
        <v>40</v>
      </c>
      <c r="B77" s="247">
        <f t="shared" si="26"/>
        <v>40</v>
      </c>
      <c r="C77" s="247">
        <f t="shared" si="27"/>
        <v>40</v>
      </c>
      <c r="D77" s="243" t="str">
        <f t="shared" si="29"/>
        <v>43_46</v>
      </c>
      <c r="E77" s="244" t="str">
        <f t="shared" si="30"/>
        <v>D</v>
      </c>
      <c r="F77" s="1291">
        <v>46</v>
      </c>
      <c r="G77" s="1291">
        <v>43</v>
      </c>
      <c r="H77" s="247">
        <f t="shared" si="31"/>
        <v>2</v>
      </c>
      <c r="I77" s="243">
        <f t="shared" si="32"/>
        <v>0</v>
      </c>
      <c r="J77" s="248">
        <f>VLOOKUP(F77,Tabulka!$B$4:$Q$239,16,0)</f>
        <v>2</v>
      </c>
      <c r="K77" s="243">
        <f>VLOOKUP(G77,Tabulka!$B$4:$Q$239,16,0)</f>
        <v>6</v>
      </c>
      <c r="L77" s="248">
        <f>IF($E77="N",'pravidla turnaje'!$A$6,IF($H77&gt;$I77,IF(OR($W77="PP",W77="SN"),'pravidla turnaje'!$A$3,'pravidla turnaje'!$A$2),IF($H77&lt;$I77,IF(OR($W77="PP",W77="SN"),'pravidla turnaje'!$A$5,'pravidla turnaje'!$A$6),'pravidla turnaje'!$A$4)))</f>
        <v>1</v>
      </c>
      <c r="M77" s="243">
        <f>IF($E77="N",'pravidla turnaje'!$A$6,IF($H77&lt;$I77,IF(OR($W77="PP",$W77="SN"),'pravidla turnaje'!$A$3,'pravidla turnaje'!$A$2),IF($H77&gt;$I77,IF(OR($W77="PP",$W77="SN"),'pravidla turnaje'!$A$5,'pravidla turnaje'!$A$6),'pravidla turnaje'!$A$4)))</f>
        <v>0</v>
      </c>
      <c r="N77" s="248" t="str">
        <f t="shared" si="33"/>
        <v/>
      </c>
      <c r="O77" s="249" t="str">
        <f t="shared" si="34"/>
        <v/>
      </c>
      <c r="P77" s="264" t="str">
        <f>VLOOKUP($C77,'pravidla turnaje'!$A$64:$B$83,2,0)</f>
        <v>D</v>
      </c>
      <c r="Q77" s="263" t="str">
        <f t="shared" si="35"/>
        <v>12:00 - 12:10</v>
      </c>
      <c r="R77" s="297" t="s">
        <v>638</v>
      </c>
      <c r="S77" s="1651" t="str">
        <f>IFERROR(VLOOKUP(F77,Tabulka!$B$4:$C$239,2,0),"")</f>
        <v>Vojta/ 
Nikolič</v>
      </c>
      <c r="T77" s="1651" t="str">
        <f>IFERROR(VLOOKUP(G77,Tabulka!$B$4:$C$239,2,0),"")</f>
        <v>Krajča/ 
Hron</v>
      </c>
      <c r="U77" s="1630">
        <v>2</v>
      </c>
      <c r="V77" s="1631">
        <v>0</v>
      </c>
      <c r="W77" s="1553"/>
      <c r="X77" s="1663">
        <v>5</v>
      </c>
      <c r="Y77" s="1664">
        <v>3</v>
      </c>
      <c r="Z77" s="1663">
        <v>9</v>
      </c>
      <c r="AA77" s="1664">
        <v>10</v>
      </c>
      <c r="AB77" s="711" t="s">
        <v>76</v>
      </c>
      <c r="AC77" s="256" t="str">
        <f t="shared" si="28"/>
        <v>C19</v>
      </c>
      <c r="AD77" s="257">
        <f>COUNTIF($AB$3:$AB77,AB77)</f>
        <v>19</v>
      </c>
      <c r="AE77" s="253">
        <f>IF(AD77=1,'pravidla turnaje'!$C$60,VLOOKUP(CONCATENATE(AB77,AD77-1),$AC$2:$AF76,3,0)+VLOOKUP(CONCATENATE(AB77,AD77-1),$AC$2:$AF76,4,0))</f>
        <v>0.49999999999999956</v>
      </c>
      <c r="AF77" s="653">
        <f>IF($E77="",('pravidla turnaje'!#REF!/24/60),(VLOOKUP("x",'pravidla turnaje'!$A$31:$D$58,4,0)/60/24))</f>
        <v>6.9444444444444441E-3</v>
      </c>
    </row>
    <row r="78" spans="1:32" ht="22.5" customHeight="1" x14ac:dyDescent="0.25">
      <c r="A78" s="247">
        <f t="shared" si="25"/>
        <v>40</v>
      </c>
      <c r="B78" s="247">
        <f t="shared" si="26"/>
        <v>40</v>
      </c>
      <c r="C78" s="247">
        <f t="shared" si="27"/>
        <v>40</v>
      </c>
      <c r="D78" s="243" t="str">
        <f t="shared" si="29"/>
        <v>42_44</v>
      </c>
      <c r="E78" s="244" t="str">
        <f t="shared" si="30"/>
        <v>D</v>
      </c>
      <c r="F78" s="1291">
        <v>44</v>
      </c>
      <c r="G78" s="1291">
        <v>42</v>
      </c>
      <c r="H78" s="247">
        <f t="shared" si="31"/>
        <v>2</v>
      </c>
      <c r="I78" s="243">
        <f t="shared" si="32"/>
        <v>1</v>
      </c>
      <c r="J78" s="248">
        <f>VLOOKUP(F78,Tabulka!$B$4:$Q$239,16,0)</f>
        <v>1</v>
      </c>
      <c r="K78" s="243">
        <f>VLOOKUP(G78,Tabulka!$B$4:$Q$239,16,0)</f>
        <v>4</v>
      </c>
      <c r="L78" s="248">
        <f>IF($E78="N",'pravidla turnaje'!$A$6,IF($H78&gt;$I78,IF(OR($W78="PP",W78="SN"),'pravidla turnaje'!$A$3,'pravidla turnaje'!$A$2),IF($H78&lt;$I78,IF(OR($W78="PP",W78="SN"),'pravidla turnaje'!$A$5,'pravidla turnaje'!$A$6),'pravidla turnaje'!$A$4)))</f>
        <v>1</v>
      </c>
      <c r="M78" s="243">
        <f>IF($E78="N",'pravidla turnaje'!$A$6,IF($H78&lt;$I78,IF(OR($W78="PP",$W78="SN"),'pravidla turnaje'!$A$3,'pravidla turnaje'!$A$2),IF($H78&gt;$I78,IF(OR($W78="PP",$W78="SN"),'pravidla turnaje'!$A$5,'pravidla turnaje'!$A$6),'pravidla turnaje'!$A$4)))</f>
        <v>0</v>
      </c>
      <c r="N78" s="248" t="str">
        <f t="shared" si="33"/>
        <v/>
      </c>
      <c r="O78" s="249" t="str">
        <f t="shared" si="34"/>
        <v/>
      </c>
      <c r="P78" s="264" t="str">
        <f>VLOOKUP($C78,'pravidla turnaje'!$A$64:$B$83,2,0)</f>
        <v>D</v>
      </c>
      <c r="Q78" s="263" t="str">
        <f t="shared" si="35"/>
        <v>12:00 - 12:10</v>
      </c>
      <c r="R78" s="297" t="s">
        <v>639</v>
      </c>
      <c r="S78" s="1651" t="str">
        <f>IFERROR(VLOOKUP(F78,Tabulka!$B$4:$C$239,2,0),"")</f>
        <v>Výborný/ 
Aster</v>
      </c>
      <c r="T78" s="1651" t="str">
        <f>IFERROR(VLOOKUP(G78,Tabulka!$B$4:$C$239,2,0),"")</f>
        <v>Janáček/ 
Patera</v>
      </c>
      <c r="U78" s="1630">
        <v>2</v>
      </c>
      <c r="V78" s="1631">
        <v>1</v>
      </c>
      <c r="W78" s="1553"/>
      <c r="X78" s="1663">
        <v>6</v>
      </c>
      <c r="Y78" s="1664">
        <v>4</v>
      </c>
      <c r="Z78" s="1663">
        <v>17</v>
      </c>
      <c r="AA78" s="1664">
        <v>16</v>
      </c>
      <c r="AB78" s="711" t="s">
        <v>16</v>
      </c>
      <c r="AC78" s="256" t="str">
        <f t="shared" si="28"/>
        <v>D19</v>
      </c>
      <c r="AD78" s="257">
        <f>COUNTIF($AB$3:$AB78,AB78)</f>
        <v>19</v>
      </c>
      <c r="AE78" s="253">
        <f>IF(AD78=1,'pravidla turnaje'!$C$60,VLOOKUP(CONCATENATE(AB78,AD78-1),$AC$2:$AF77,3,0)+VLOOKUP(CONCATENATE(AB78,AD78-1),$AC$2:$AF77,4,0))</f>
        <v>0.49999999999999956</v>
      </c>
      <c r="AF78" s="653">
        <f>IF($E78="",('pravidla turnaje'!#REF!/24/60),(VLOOKUP("x",'pravidla turnaje'!$A$31:$D$58,4,0)/60/24))</f>
        <v>6.9444444444444441E-3</v>
      </c>
    </row>
    <row r="79" spans="1:32" ht="22.5" customHeight="1" x14ac:dyDescent="0.25">
      <c r="A79" s="247">
        <f t="shared" si="25"/>
        <v>50</v>
      </c>
      <c r="B79" s="247">
        <f t="shared" si="26"/>
        <v>50</v>
      </c>
      <c r="C79" s="247">
        <f t="shared" si="27"/>
        <v>50</v>
      </c>
      <c r="D79" s="243" t="str">
        <f t="shared" si="29"/>
        <v>51_55</v>
      </c>
      <c r="E79" s="244" t="str">
        <f t="shared" si="30"/>
        <v>D</v>
      </c>
      <c r="F79" s="1291">
        <v>55</v>
      </c>
      <c r="G79" s="1291">
        <v>51</v>
      </c>
      <c r="H79" s="247">
        <f t="shared" si="31"/>
        <v>2</v>
      </c>
      <c r="I79" s="243">
        <f t="shared" si="32"/>
        <v>0</v>
      </c>
      <c r="J79" s="248">
        <f>VLOOKUP(F79,Tabulka!$B$4:$Q$239,16,0)</f>
        <v>1</v>
      </c>
      <c r="K79" s="243">
        <f>VLOOKUP(G79,Tabulka!$B$4:$Q$239,16,0)</f>
        <v>6</v>
      </c>
      <c r="L79" s="248">
        <f>IF($E79="N",'pravidla turnaje'!$A$6,IF($H79&gt;$I79,IF(OR($W79="PP",W79="SN"),'pravidla turnaje'!$A$3,'pravidla turnaje'!$A$2),IF($H79&lt;$I79,IF(OR($W79="PP",W79="SN"),'pravidla turnaje'!$A$5,'pravidla turnaje'!$A$6),'pravidla turnaje'!$A$4)))</f>
        <v>1</v>
      </c>
      <c r="M79" s="243">
        <f>IF($E79="N",'pravidla turnaje'!$A$6,IF($H79&lt;$I79,IF(OR($W79="PP",$W79="SN"),'pravidla turnaje'!$A$3,'pravidla turnaje'!$A$2),IF($H79&gt;$I79,IF(OR($W79="PP",$W79="SN"),'pravidla turnaje'!$A$5,'pravidla turnaje'!$A$6),'pravidla turnaje'!$A$4)))</f>
        <v>0</v>
      </c>
      <c r="N79" s="248" t="str">
        <f t="shared" si="33"/>
        <v/>
      </c>
      <c r="O79" s="249" t="str">
        <f t="shared" si="34"/>
        <v/>
      </c>
      <c r="P79" s="264" t="str">
        <f>VLOOKUP($C79,'pravidla turnaje'!$A$64:$B$83,2,0)</f>
        <v>E</v>
      </c>
      <c r="Q79" s="263" t="str">
        <f t="shared" si="35"/>
        <v>12:10 - 12:20</v>
      </c>
      <c r="R79" s="297" t="s">
        <v>640</v>
      </c>
      <c r="S79" s="1651" t="str">
        <f>IFERROR(VLOOKUP(F79,Tabulka!$B$4:$C$239,2,0),"")</f>
        <v>Tichý/ 
Chyna</v>
      </c>
      <c r="T79" s="1651" t="str">
        <f>IFERROR(VLOOKUP(G79,Tabulka!$B$4:$C$239,2,0),"")</f>
        <v>Černý/ 
Jiroud</v>
      </c>
      <c r="U79" s="1630">
        <v>2</v>
      </c>
      <c r="V79" s="1631">
        <v>0</v>
      </c>
      <c r="W79" s="1553"/>
      <c r="X79" s="1663">
        <v>5</v>
      </c>
      <c r="Y79" s="1664">
        <v>1</v>
      </c>
      <c r="Z79" s="1663">
        <v>9</v>
      </c>
      <c r="AA79" s="1664">
        <v>8</v>
      </c>
      <c r="AB79" s="711" t="s">
        <v>4</v>
      </c>
      <c r="AC79" s="256" t="str">
        <f t="shared" si="28"/>
        <v>A20</v>
      </c>
      <c r="AD79" s="257">
        <f>COUNTIF($AB$3:$AB79,AB79)</f>
        <v>20</v>
      </c>
      <c r="AE79" s="253">
        <f>IF(AD79=1,'pravidla turnaje'!$C$60,VLOOKUP(CONCATENATE(AB79,AD79-1),$AC$2:$AF78,3,0)+VLOOKUP(CONCATENATE(AB79,AD79-1),$AC$2:$AF78,4,0))</f>
        <v>0.50694444444444398</v>
      </c>
      <c r="AF79" s="653">
        <f>IF($E79="",('pravidla turnaje'!#REF!/24/60),(VLOOKUP("x",'pravidla turnaje'!$A$31:$D$58,4,0)/60/24))</f>
        <v>6.9444444444444441E-3</v>
      </c>
    </row>
    <row r="80" spans="1:32" ht="22.5" customHeight="1" x14ac:dyDescent="0.25">
      <c r="A80" s="247">
        <f t="shared" si="25"/>
        <v>50</v>
      </c>
      <c r="B80" s="247">
        <f t="shared" si="26"/>
        <v>50</v>
      </c>
      <c r="C80" s="247">
        <f t="shared" si="27"/>
        <v>50</v>
      </c>
      <c r="D80" s="243" t="str">
        <f t="shared" si="29"/>
        <v>53_56</v>
      </c>
      <c r="E80" s="244" t="str">
        <f t="shared" si="30"/>
        <v>H</v>
      </c>
      <c r="F80" s="1291">
        <v>56</v>
      </c>
      <c r="G80" s="1291">
        <v>53</v>
      </c>
      <c r="H80" s="247">
        <f t="shared" si="31"/>
        <v>0</v>
      </c>
      <c r="I80" s="243">
        <f t="shared" si="32"/>
        <v>2</v>
      </c>
      <c r="J80" s="248">
        <f>VLOOKUP(F80,Tabulka!$B$4:$Q$239,16,0)</f>
        <v>4</v>
      </c>
      <c r="K80" s="243">
        <f>VLOOKUP(G80,Tabulka!$B$4:$Q$239,16,0)</f>
        <v>2</v>
      </c>
      <c r="L80" s="248">
        <f>IF($E80="N",'pravidla turnaje'!$A$6,IF($H80&gt;$I80,IF(OR($W80="PP",W80="SN"),'pravidla turnaje'!$A$3,'pravidla turnaje'!$A$2),IF($H80&lt;$I80,IF(OR($W80="PP",W80="SN"),'pravidla turnaje'!$A$5,'pravidla turnaje'!$A$6),'pravidla turnaje'!$A$4)))</f>
        <v>0</v>
      </c>
      <c r="M80" s="243">
        <f>IF($E80="N",'pravidla turnaje'!$A$6,IF($H80&lt;$I80,IF(OR($W80="PP",$W80="SN"),'pravidla turnaje'!$A$3,'pravidla turnaje'!$A$2),IF($H80&gt;$I80,IF(OR($W80="PP",$W80="SN"),'pravidla turnaje'!$A$5,'pravidla turnaje'!$A$6),'pravidla turnaje'!$A$4)))</f>
        <v>1</v>
      </c>
      <c r="N80" s="248" t="str">
        <f t="shared" si="33"/>
        <v/>
      </c>
      <c r="O80" s="249" t="str">
        <f t="shared" si="34"/>
        <v/>
      </c>
      <c r="P80" s="264" t="str">
        <f>VLOOKUP($C80,'pravidla turnaje'!$A$64:$B$83,2,0)</f>
        <v>E</v>
      </c>
      <c r="Q80" s="263" t="str">
        <f t="shared" si="35"/>
        <v>12:10 - 12:20</v>
      </c>
      <c r="R80" s="297" t="s">
        <v>641</v>
      </c>
      <c r="S80" s="1651" t="str">
        <f>IFERROR(VLOOKUP(F80,Tabulka!$B$4:$C$239,2,0),"")</f>
        <v>Severa/ 
Weiss</v>
      </c>
      <c r="T80" s="1651" t="str">
        <f>IFERROR(VLOOKUP(G80,Tabulka!$B$4:$C$239,2,0),"")</f>
        <v>Hrůza/ 
Rychlý</v>
      </c>
      <c r="U80" s="1630">
        <v>0</v>
      </c>
      <c r="V80" s="1631">
        <v>2</v>
      </c>
      <c r="W80" s="1553"/>
      <c r="X80" s="1663">
        <v>1</v>
      </c>
      <c r="Y80" s="1664">
        <v>4</v>
      </c>
      <c r="Z80" s="1663">
        <v>9</v>
      </c>
      <c r="AA80" s="1664">
        <v>9</v>
      </c>
      <c r="AB80" s="711" t="s">
        <v>5</v>
      </c>
      <c r="AC80" s="256" t="str">
        <f t="shared" si="28"/>
        <v>B20</v>
      </c>
      <c r="AD80" s="257">
        <f>COUNTIF($AB$3:$AB80,AB80)</f>
        <v>20</v>
      </c>
      <c r="AE80" s="253">
        <f>IF(AD80=1,'pravidla turnaje'!$C$60,VLOOKUP(CONCATENATE(AB80,AD80-1),$AC$2:$AF79,3,0)+VLOOKUP(CONCATENATE(AB80,AD80-1),$AC$2:$AF79,4,0))</f>
        <v>0.50694444444444398</v>
      </c>
      <c r="AF80" s="653">
        <f>IF($E80="",('pravidla turnaje'!#REF!/24/60),(VLOOKUP("x",'pravidla turnaje'!$A$31:$D$58,4,0)/60/24))</f>
        <v>6.9444444444444441E-3</v>
      </c>
    </row>
    <row r="81" spans="1:33" ht="22.5" customHeight="1" x14ac:dyDescent="0.25">
      <c r="A81" s="247">
        <f t="shared" si="25"/>
        <v>50</v>
      </c>
      <c r="B81" s="247">
        <f t="shared" si="26"/>
        <v>50</v>
      </c>
      <c r="C81" s="247">
        <f t="shared" si="27"/>
        <v>50</v>
      </c>
      <c r="D81" s="243" t="str">
        <f t="shared" si="29"/>
        <v>52_54</v>
      </c>
      <c r="E81" s="244" t="str">
        <f t="shared" si="30"/>
        <v>D</v>
      </c>
      <c r="F81" s="1291">
        <v>54</v>
      </c>
      <c r="G81" s="1291">
        <v>52</v>
      </c>
      <c r="H81" s="247">
        <f t="shared" si="31"/>
        <v>2</v>
      </c>
      <c r="I81" s="243">
        <f t="shared" si="32"/>
        <v>0</v>
      </c>
      <c r="J81" s="248">
        <f>VLOOKUP(F81,Tabulka!$B$4:$Q$239,16,0)</f>
        <v>3</v>
      </c>
      <c r="K81" s="243">
        <f>VLOOKUP(G81,Tabulka!$B$4:$Q$239,16,0)</f>
        <v>5</v>
      </c>
      <c r="L81" s="248">
        <f>IF($E81="N",'pravidla turnaje'!$A$6,IF($H81&gt;$I81,IF(OR($W81="PP",W81="SN"),'pravidla turnaje'!$A$3,'pravidla turnaje'!$A$2),IF($H81&lt;$I81,IF(OR($W81="PP",W81="SN"),'pravidla turnaje'!$A$5,'pravidla turnaje'!$A$6),'pravidla turnaje'!$A$4)))</f>
        <v>1</v>
      </c>
      <c r="M81" s="243">
        <f>IF($E81="N",'pravidla turnaje'!$A$6,IF($H81&lt;$I81,IF(OR($W81="PP",$W81="SN"),'pravidla turnaje'!$A$3,'pravidla turnaje'!$A$2),IF($H81&gt;$I81,IF(OR($W81="PP",$W81="SN"),'pravidla turnaje'!$A$5,'pravidla turnaje'!$A$6),'pravidla turnaje'!$A$4)))</f>
        <v>0</v>
      </c>
      <c r="N81" s="248" t="str">
        <f t="shared" si="33"/>
        <v/>
      </c>
      <c r="O81" s="249" t="str">
        <f t="shared" si="34"/>
        <v/>
      </c>
      <c r="P81" s="264" t="str">
        <f>VLOOKUP($C81,'pravidla turnaje'!$A$64:$B$83,2,0)</f>
        <v>E</v>
      </c>
      <c r="Q81" s="263" t="str">
        <f t="shared" si="35"/>
        <v>12:10 - 12:20</v>
      </c>
      <c r="R81" s="297" t="s">
        <v>642</v>
      </c>
      <c r="S81" s="1651" t="str">
        <f>IFERROR(VLOOKUP(F81,Tabulka!$B$4:$C$239,2,0),"")</f>
        <v>Krbec/ 
Netopilík</v>
      </c>
      <c r="T81" s="1651" t="str">
        <f>IFERROR(VLOOKUP(G81,Tabulka!$B$4:$C$239,2,0),"")</f>
        <v>Novák/ 
Stránský</v>
      </c>
      <c r="U81" s="1630">
        <v>2</v>
      </c>
      <c r="V81" s="1631">
        <v>0</v>
      </c>
      <c r="W81" s="1553"/>
      <c r="X81" s="1663">
        <v>6</v>
      </c>
      <c r="Y81" s="1664">
        <v>3</v>
      </c>
      <c r="Z81" s="1663">
        <v>11</v>
      </c>
      <c r="AA81" s="1664">
        <v>10</v>
      </c>
      <c r="AB81" s="711" t="s">
        <v>76</v>
      </c>
      <c r="AC81" s="256" t="str">
        <f t="shared" si="28"/>
        <v>C20</v>
      </c>
      <c r="AD81" s="257">
        <f>COUNTIF($AB$3:$AB81,AB81)</f>
        <v>20</v>
      </c>
      <c r="AE81" s="253">
        <f>IF(AD81=1,'pravidla turnaje'!$C$60,VLOOKUP(CONCATENATE(AB81,AD81-1),$AC$2:$AF80,3,0)+VLOOKUP(CONCATENATE(AB81,AD81-1),$AC$2:$AF80,4,0))</f>
        <v>0.50694444444444398</v>
      </c>
      <c r="AF81" s="653">
        <f>IF($E81="",('pravidla turnaje'!#REF!/24/60),(VLOOKUP("x",'pravidla turnaje'!$A$31:$D$58,4,0)/60/24))</f>
        <v>6.9444444444444441E-3</v>
      </c>
    </row>
    <row r="82" spans="1:33" ht="22.5" customHeight="1" x14ac:dyDescent="0.25">
      <c r="A82" s="247">
        <f t="shared" si="25"/>
        <v>60</v>
      </c>
      <c r="B82" s="247">
        <f t="shared" si="26"/>
        <v>60</v>
      </c>
      <c r="C82" s="247">
        <f t="shared" si="27"/>
        <v>60</v>
      </c>
      <c r="D82" s="243" t="str">
        <f t="shared" si="29"/>
        <v>61_65</v>
      </c>
      <c r="E82" s="244" t="str">
        <f t="shared" si="30"/>
        <v>H</v>
      </c>
      <c r="F82" s="1291">
        <v>65</v>
      </c>
      <c r="G82" s="1291">
        <v>61</v>
      </c>
      <c r="H82" s="247">
        <f t="shared" si="31"/>
        <v>0</v>
      </c>
      <c r="I82" s="243">
        <f t="shared" si="32"/>
        <v>2</v>
      </c>
      <c r="J82" s="248">
        <f>VLOOKUP(F82,Tabulka!$B$4:$Q$239,16,0)</f>
        <v>6</v>
      </c>
      <c r="K82" s="243">
        <f>VLOOKUP(G82,Tabulka!$B$4:$Q$239,16,0)</f>
        <v>1</v>
      </c>
      <c r="L82" s="248">
        <f>IF($E82="N",'pravidla turnaje'!$A$6,IF($H82&gt;$I82,IF(OR($W82="PP",W82="SN"),'pravidla turnaje'!$A$3,'pravidla turnaje'!$A$2),IF($H82&lt;$I82,IF(OR($W82="PP",W82="SN"),'pravidla turnaje'!$A$5,'pravidla turnaje'!$A$6),'pravidla turnaje'!$A$4)))</f>
        <v>0</v>
      </c>
      <c r="M82" s="243">
        <f>IF($E82="N",'pravidla turnaje'!$A$6,IF($H82&lt;$I82,IF(OR($W82="PP",$W82="SN"),'pravidla turnaje'!$A$3,'pravidla turnaje'!$A$2),IF($H82&gt;$I82,IF(OR($W82="PP",$W82="SN"),'pravidla turnaje'!$A$5,'pravidla turnaje'!$A$6),'pravidla turnaje'!$A$4)))</f>
        <v>1</v>
      </c>
      <c r="N82" s="248" t="str">
        <f t="shared" si="33"/>
        <v/>
      </c>
      <c r="O82" s="249" t="str">
        <f t="shared" si="34"/>
        <v/>
      </c>
      <c r="P82" s="264" t="str">
        <f>VLOOKUP($C82,'pravidla turnaje'!$A$64:$B$83,2,0)</f>
        <v>F</v>
      </c>
      <c r="Q82" s="263" t="str">
        <f t="shared" si="35"/>
        <v>12:10 - 12:20</v>
      </c>
      <c r="R82" s="297" t="s">
        <v>643</v>
      </c>
      <c r="S82" s="1651" t="str">
        <f>IFERROR(VLOOKUP(F82,Tabulka!$B$4:$C$239,2,0),"")</f>
        <v>Tůma/ 
Houser</v>
      </c>
      <c r="T82" s="1651" t="str">
        <f>IFERROR(VLOOKUP(G82,Tabulka!$B$4:$C$239,2,0),"")</f>
        <v>Kolstrunk/ 
Mück</v>
      </c>
      <c r="U82" s="1630">
        <v>0</v>
      </c>
      <c r="V82" s="1631">
        <v>2</v>
      </c>
      <c r="W82" s="1553"/>
      <c r="X82" s="1663">
        <v>0</v>
      </c>
      <c r="Y82" s="1664">
        <v>4</v>
      </c>
      <c r="Z82" s="1663">
        <v>8</v>
      </c>
      <c r="AA82" s="1664">
        <v>8</v>
      </c>
      <c r="AB82" s="711" t="s">
        <v>16</v>
      </c>
      <c r="AC82" s="256" t="str">
        <f t="shared" si="28"/>
        <v>D20</v>
      </c>
      <c r="AD82" s="257">
        <f>COUNTIF($AB$3:$AB82,AB82)</f>
        <v>20</v>
      </c>
      <c r="AE82" s="253">
        <f>IF(AD82=1,'pravidla turnaje'!$C$60,VLOOKUP(CONCATENATE(AB82,AD82-1),$AC$2:$AF81,3,0)+VLOOKUP(CONCATENATE(AB82,AD82-1),$AC$2:$AF81,4,0))</f>
        <v>0.50694444444444398</v>
      </c>
      <c r="AF82" s="653">
        <f>IF($E82="",('pravidla turnaje'!#REF!/24/60),(VLOOKUP("x",'pravidla turnaje'!$A$31:$D$58,4,0)/60/24))</f>
        <v>6.9444444444444441E-3</v>
      </c>
    </row>
    <row r="83" spans="1:33" ht="22.5" customHeight="1" x14ac:dyDescent="0.25">
      <c r="A83" s="247">
        <f t="shared" si="25"/>
        <v>60</v>
      </c>
      <c r="B83" s="247">
        <f t="shared" si="26"/>
        <v>60</v>
      </c>
      <c r="C83" s="247">
        <f t="shared" si="27"/>
        <v>60</v>
      </c>
      <c r="D83" s="243" t="str">
        <f t="shared" si="29"/>
        <v>63_66</v>
      </c>
      <c r="E83" s="244" t="str">
        <f t="shared" si="30"/>
        <v>D</v>
      </c>
      <c r="F83" s="1291">
        <v>66</v>
      </c>
      <c r="G83" s="1291">
        <v>63</v>
      </c>
      <c r="H83" s="247">
        <f t="shared" si="31"/>
        <v>2</v>
      </c>
      <c r="I83" s="243">
        <f t="shared" si="32"/>
        <v>0</v>
      </c>
      <c r="J83" s="248">
        <f>VLOOKUP(F83,Tabulka!$B$4:$Q$239,16,0)</f>
        <v>2</v>
      </c>
      <c r="K83" s="243">
        <f>VLOOKUP(G83,Tabulka!$B$4:$Q$239,16,0)</f>
        <v>3</v>
      </c>
      <c r="L83" s="248">
        <f>IF($E83="N",'pravidla turnaje'!$A$6,IF($H83&gt;$I83,IF(OR($W83="PP",W83="SN"),'pravidla turnaje'!$A$3,'pravidla turnaje'!$A$2),IF($H83&lt;$I83,IF(OR($W83="PP",W83="SN"),'pravidla turnaje'!$A$5,'pravidla turnaje'!$A$6),'pravidla turnaje'!$A$4)))</f>
        <v>1</v>
      </c>
      <c r="M83" s="243">
        <f>IF($E83="N",'pravidla turnaje'!$A$6,IF($H83&lt;$I83,IF(OR($W83="PP",$W83="SN"),'pravidla turnaje'!$A$3,'pravidla turnaje'!$A$2),IF($H83&gt;$I83,IF(OR($W83="PP",$W83="SN"),'pravidla turnaje'!$A$5,'pravidla turnaje'!$A$6),'pravidla turnaje'!$A$4)))</f>
        <v>0</v>
      </c>
      <c r="N83" s="248" t="str">
        <f t="shared" si="33"/>
        <v/>
      </c>
      <c r="O83" s="249" t="str">
        <f t="shared" si="34"/>
        <v/>
      </c>
      <c r="P83" s="264" t="str">
        <f>VLOOKUP($C83,'pravidla turnaje'!$A$64:$B$83,2,0)</f>
        <v>F</v>
      </c>
      <c r="Q83" s="263" t="str">
        <f t="shared" si="35"/>
        <v>12:20 - 12:30</v>
      </c>
      <c r="R83" s="297" t="s">
        <v>644</v>
      </c>
      <c r="S83" s="1651" t="str">
        <f>IFERROR(VLOOKUP(F83,Tabulka!$B$4:$C$239,2,0),"")</f>
        <v>Jiránek/ 
Bína</v>
      </c>
      <c r="T83" s="1651" t="str">
        <f>IFERROR(VLOOKUP(G83,Tabulka!$B$4:$C$239,2,0),"")</f>
        <v>Kalina/ 
Körber</v>
      </c>
      <c r="U83" s="1630">
        <v>2</v>
      </c>
      <c r="V83" s="1631">
        <v>0</v>
      </c>
      <c r="W83" s="1553"/>
      <c r="X83" s="1663">
        <v>4</v>
      </c>
      <c r="Y83" s="1664">
        <v>1</v>
      </c>
      <c r="Z83" s="1663">
        <v>8</v>
      </c>
      <c r="AA83" s="1664">
        <v>9</v>
      </c>
      <c r="AB83" s="711" t="s">
        <v>4</v>
      </c>
      <c r="AC83" s="256" t="str">
        <f t="shared" si="28"/>
        <v>A21</v>
      </c>
      <c r="AD83" s="257">
        <f>COUNTIF($AB$3:$AB83,AB83)</f>
        <v>21</v>
      </c>
      <c r="AE83" s="253">
        <f>IF(AD83=1,'pravidla turnaje'!$C$60,VLOOKUP(CONCATENATE(AB83,AD83-1),$AC$2:$AF82,3,0)+VLOOKUP(CONCATENATE(AB83,AD83-1),$AC$2:$AF82,4,0))</f>
        <v>0.5138888888888884</v>
      </c>
      <c r="AF83" s="653">
        <f>IF($E83="",('pravidla turnaje'!#REF!/24/60),(VLOOKUP("x",'pravidla turnaje'!$A$31:$D$58,4,0)/60/24))</f>
        <v>6.9444444444444441E-3</v>
      </c>
    </row>
    <row r="84" spans="1:33" ht="22.5" customHeight="1" x14ac:dyDescent="0.25">
      <c r="A84" s="247">
        <f t="shared" si="25"/>
        <v>60</v>
      </c>
      <c r="B84" s="247">
        <f t="shared" si="26"/>
        <v>60</v>
      </c>
      <c r="C84" s="247">
        <f t="shared" si="27"/>
        <v>60</v>
      </c>
      <c r="D84" s="243" t="str">
        <f t="shared" si="29"/>
        <v>62_64</v>
      </c>
      <c r="E84" s="244" t="str">
        <f t="shared" si="30"/>
        <v>H</v>
      </c>
      <c r="F84" s="1291">
        <v>64</v>
      </c>
      <c r="G84" s="1291">
        <v>62</v>
      </c>
      <c r="H84" s="247">
        <f t="shared" si="31"/>
        <v>0</v>
      </c>
      <c r="I84" s="243">
        <f t="shared" si="32"/>
        <v>2</v>
      </c>
      <c r="J84" s="248">
        <f>VLOOKUP(F84,Tabulka!$B$4:$Q$239,16,0)</f>
        <v>3</v>
      </c>
      <c r="K84" s="243">
        <f>VLOOKUP(G84,Tabulka!$B$4:$Q$239,16,0)</f>
        <v>3</v>
      </c>
      <c r="L84" s="248">
        <f>IF($E84="N",'pravidla turnaje'!$A$6,IF($H84&gt;$I84,IF(OR($W84="PP",W84="SN"),'pravidla turnaje'!$A$3,'pravidla turnaje'!$A$2),IF($H84&lt;$I84,IF(OR($W84="PP",W84="SN"),'pravidla turnaje'!$A$5,'pravidla turnaje'!$A$6),'pravidla turnaje'!$A$4)))</f>
        <v>0</v>
      </c>
      <c r="M84" s="243">
        <f>IF($E84="N",'pravidla turnaje'!$A$6,IF($H84&lt;$I84,IF(OR($W84="PP",$W84="SN"),'pravidla turnaje'!$A$3,'pravidla turnaje'!$A$2),IF($H84&gt;$I84,IF(OR($W84="PP",$W84="SN"),'pravidla turnaje'!$A$5,'pravidla turnaje'!$A$6),'pravidla turnaje'!$A$4)))</f>
        <v>1</v>
      </c>
      <c r="N84" s="248">
        <f t="shared" si="33"/>
        <v>64</v>
      </c>
      <c r="O84" s="249">
        <f t="shared" si="34"/>
        <v>62</v>
      </c>
      <c r="P84" s="264" t="str">
        <f>VLOOKUP($C84,'pravidla turnaje'!$A$64:$B$83,2,0)</f>
        <v>F</v>
      </c>
      <c r="Q84" s="263" t="str">
        <f t="shared" si="35"/>
        <v>12:20 - 12:30</v>
      </c>
      <c r="R84" s="297" t="s">
        <v>645</v>
      </c>
      <c r="S84" s="1651" t="str">
        <f>IFERROR(VLOOKUP(F84,Tabulka!$B$4:$C$239,2,0),"")</f>
        <v>Průša/ 
Průša</v>
      </c>
      <c r="T84" s="1651" t="str">
        <f>IFERROR(VLOOKUP(G84,Tabulka!$B$4:$C$239,2,0),"")</f>
        <v>Jäger/ 
Mráz</v>
      </c>
      <c r="U84" s="1630">
        <v>0</v>
      </c>
      <c r="V84" s="1631">
        <v>2</v>
      </c>
      <c r="W84" s="1553"/>
      <c r="X84" s="1663">
        <v>2</v>
      </c>
      <c r="Y84" s="1664">
        <v>6</v>
      </c>
      <c r="Z84" s="1663">
        <v>11</v>
      </c>
      <c r="AA84" s="1664">
        <v>11</v>
      </c>
      <c r="AB84" s="711" t="s">
        <v>5</v>
      </c>
      <c r="AC84" s="256" t="str">
        <f t="shared" si="28"/>
        <v>B21</v>
      </c>
      <c r="AD84" s="257">
        <f>COUNTIF($AB$3:$AB84,AB84)</f>
        <v>21</v>
      </c>
      <c r="AE84" s="253">
        <f>IF(AD84=1,'pravidla turnaje'!$C$60,VLOOKUP(CONCATENATE(AB84,AD84-1),$AC$2:$AF83,3,0)+VLOOKUP(CONCATENATE(AB84,AD84-1),$AC$2:$AF83,4,0))</f>
        <v>0.5138888888888884</v>
      </c>
      <c r="AF84" s="653">
        <f>IF($E84="",('pravidla turnaje'!#REF!/24/60),(VLOOKUP("x",'pravidla turnaje'!$A$31:$D$58,4,0)/60/24))</f>
        <v>6.9444444444444441E-3</v>
      </c>
    </row>
    <row r="85" spans="1:33" ht="22.5" customHeight="1" x14ac:dyDescent="0.25">
      <c r="A85" s="247">
        <f t="shared" si="25"/>
        <v>70</v>
      </c>
      <c r="B85" s="247">
        <f t="shared" si="26"/>
        <v>70</v>
      </c>
      <c r="C85" s="247">
        <f t="shared" si="27"/>
        <v>70</v>
      </c>
      <c r="D85" s="243" t="str">
        <f t="shared" si="29"/>
        <v>71_73</v>
      </c>
      <c r="E85" s="244" t="str">
        <f t="shared" si="30"/>
        <v>H</v>
      </c>
      <c r="F85" s="1848">
        <v>71</v>
      </c>
      <c r="G85" s="1848">
        <v>73</v>
      </c>
      <c r="H85" s="247">
        <f t="shared" si="31"/>
        <v>0</v>
      </c>
      <c r="I85" s="243">
        <f t="shared" si="32"/>
        <v>2</v>
      </c>
      <c r="J85" s="248">
        <f>VLOOKUP(F85,Tabulka!$B$4:$Q$239,16,0)</f>
        <v>5</v>
      </c>
      <c r="K85" s="243">
        <f>VLOOKUP(G85,Tabulka!$B$4:$Q$239,16,0)</f>
        <v>1</v>
      </c>
      <c r="L85" s="248">
        <f>IF($E85="N",'pravidla turnaje'!$A$6,IF($H85&gt;$I85,IF(OR($W85="PP",W85="SN"),'pravidla turnaje'!$A$3,'pravidla turnaje'!$A$2),IF($H85&lt;$I85,IF(OR($W85="PP",W85="SN"),'pravidla turnaje'!$A$5,'pravidla turnaje'!$A$6),'pravidla turnaje'!$A$4)))</f>
        <v>0</v>
      </c>
      <c r="M85" s="243">
        <f>IF($E85="N",'pravidla turnaje'!$A$6,IF($H85&lt;$I85,IF(OR($W85="PP",$W85="SN"),'pravidla turnaje'!$A$3,'pravidla turnaje'!$A$2),IF($H85&gt;$I85,IF(OR($W85="PP",$W85="SN"),'pravidla turnaje'!$A$5,'pravidla turnaje'!$A$6),'pravidla turnaje'!$A$4)))</f>
        <v>1</v>
      </c>
      <c r="N85" s="248" t="str">
        <f t="shared" si="33"/>
        <v/>
      </c>
      <c r="O85" s="249" t="str">
        <f t="shared" si="34"/>
        <v/>
      </c>
      <c r="P85" s="264" t="str">
        <f>VLOOKUP($C85,'pravidla turnaje'!$A$64:$B$83,2,0)</f>
        <v>G</v>
      </c>
      <c r="Q85" s="263" t="str">
        <f t="shared" si="35"/>
        <v>12:20 - 12:30</v>
      </c>
      <c r="R85" s="297" t="s">
        <v>646</v>
      </c>
      <c r="S85" s="1651" t="str">
        <f>IFERROR(VLOOKUP(F85,Tabulka!$B$4:$C$239,2,0),"")</f>
        <v>Mohelník/ 
Csáno</v>
      </c>
      <c r="T85" s="1651" t="str">
        <f>IFERROR(VLOOKUP(G85,Tabulka!$B$4:$C$239,2,0),"")</f>
        <v>Zouzal/ 
Eckhardt</v>
      </c>
      <c r="U85" s="1630">
        <v>0</v>
      </c>
      <c r="V85" s="1631">
        <v>2</v>
      </c>
      <c r="W85" s="1553"/>
      <c r="X85" s="1663">
        <v>2</v>
      </c>
      <c r="Y85" s="1664">
        <v>5</v>
      </c>
      <c r="Z85" s="1663">
        <v>9</v>
      </c>
      <c r="AA85" s="1664">
        <v>8</v>
      </c>
      <c r="AB85" s="711" t="s">
        <v>76</v>
      </c>
      <c r="AC85" s="256" t="str">
        <f t="shared" si="28"/>
        <v>C21</v>
      </c>
      <c r="AD85" s="257">
        <f>COUNTIF($AB$3:$AB85,AB85)</f>
        <v>21</v>
      </c>
      <c r="AE85" s="253">
        <f>IF(AD85=1,'pravidla turnaje'!$C$60,VLOOKUP(CONCATENATE(AB85,AD85-1),$AC$2:$AF84,3,0)+VLOOKUP(CONCATENATE(AB85,AD85-1),$AC$2:$AF84,4,0))</f>
        <v>0.5138888888888884</v>
      </c>
      <c r="AF85" s="653">
        <f>IF($E85="",('pravidla turnaje'!#REF!/24/60),(VLOOKUP("x",'pravidla turnaje'!$A$31:$D$58,4,0)/60/24))</f>
        <v>6.9444444444444441E-3</v>
      </c>
    </row>
    <row r="86" spans="1:33" ht="22.5" customHeight="1" x14ac:dyDescent="0.25">
      <c r="A86" s="247">
        <f t="shared" si="25"/>
        <v>70</v>
      </c>
      <c r="B86" s="247">
        <f t="shared" si="26"/>
        <v>70</v>
      </c>
      <c r="C86" s="247">
        <f t="shared" si="27"/>
        <v>70</v>
      </c>
      <c r="D86" s="243" t="str">
        <f t="shared" si="29"/>
        <v>72_75</v>
      </c>
      <c r="E86" s="244" t="str">
        <f t="shared" si="30"/>
        <v>D</v>
      </c>
      <c r="F86" s="1848">
        <v>75</v>
      </c>
      <c r="G86" s="1848">
        <v>72</v>
      </c>
      <c r="H86" s="247">
        <f t="shared" si="31"/>
        <v>2</v>
      </c>
      <c r="I86" s="243">
        <f t="shared" si="32"/>
        <v>1</v>
      </c>
      <c r="J86" s="248">
        <f>VLOOKUP(F86,Tabulka!$B$4:$Q$239,16,0)</f>
        <v>2</v>
      </c>
      <c r="K86" s="243">
        <f>VLOOKUP(G86,Tabulka!$B$4:$Q$239,16,0)</f>
        <v>4</v>
      </c>
      <c r="L86" s="248">
        <f>IF($E86="N",'pravidla turnaje'!$A$6,IF($H86&gt;$I86,IF(OR($W86="PP",W86="SN"),'pravidla turnaje'!$A$3,'pravidla turnaje'!$A$2),IF($H86&lt;$I86,IF(OR($W86="PP",W86="SN"),'pravidla turnaje'!$A$5,'pravidla turnaje'!$A$6),'pravidla turnaje'!$A$4)))</f>
        <v>1</v>
      </c>
      <c r="M86" s="243">
        <f>IF($E86="N",'pravidla turnaje'!$A$6,IF($H86&lt;$I86,IF(OR($W86="PP",$W86="SN"),'pravidla turnaje'!$A$3,'pravidla turnaje'!$A$2),IF($H86&gt;$I86,IF(OR($W86="PP",$W86="SN"),'pravidla turnaje'!$A$5,'pravidla turnaje'!$A$6),'pravidla turnaje'!$A$4)))</f>
        <v>0</v>
      </c>
      <c r="N86" s="248" t="str">
        <f t="shared" si="33"/>
        <v/>
      </c>
      <c r="O86" s="249" t="str">
        <f t="shared" si="34"/>
        <v/>
      </c>
      <c r="P86" s="264" t="str">
        <f>VLOOKUP($C86,'pravidla turnaje'!$A$64:$B$83,2,0)</f>
        <v>G</v>
      </c>
      <c r="Q86" s="263" t="str">
        <f t="shared" si="35"/>
        <v>12:20 - 12:30</v>
      </c>
      <c r="R86" s="297" t="s">
        <v>647</v>
      </c>
      <c r="S86" s="1651" t="str">
        <f>IFERROR(VLOOKUP(F86,Tabulka!$B$4:$C$239,2,0),"")</f>
        <v>Kindl/ 
Kotoun</v>
      </c>
      <c r="T86" s="1651" t="str">
        <f>IFERROR(VLOOKUP(G86,Tabulka!$B$4:$C$239,2,0),"")</f>
        <v>Fořt/ 
Fořt</v>
      </c>
      <c r="U86" s="1630">
        <v>2</v>
      </c>
      <c r="V86" s="1631">
        <v>1</v>
      </c>
      <c r="W86" s="1553"/>
      <c r="X86" s="1663">
        <v>4</v>
      </c>
      <c r="Y86" s="1664">
        <v>3</v>
      </c>
      <c r="Z86" s="1663">
        <v>15</v>
      </c>
      <c r="AA86" s="1664">
        <v>15</v>
      </c>
      <c r="AB86" s="711" t="s">
        <v>16</v>
      </c>
      <c r="AC86" s="256" t="str">
        <f t="shared" si="28"/>
        <v>D21</v>
      </c>
      <c r="AD86" s="257">
        <f>COUNTIF($AB$3:$AB86,AB86)</f>
        <v>21</v>
      </c>
      <c r="AE86" s="253">
        <f>IF(AD86=1,'pravidla turnaje'!$C$60,VLOOKUP(CONCATENATE(AB86,AD86-1),$AC$2:$AF85,3,0)+VLOOKUP(CONCATENATE(AB86,AD86-1),$AC$2:$AF85,4,0))</f>
        <v>0.5138888888888884</v>
      </c>
      <c r="AF86" s="653">
        <f>IF($E86="",('pravidla turnaje'!#REF!/24/60),(VLOOKUP("x",'pravidla turnaje'!$A$31:$D$58,4,0)/60/24))</f>
        <v>6.9444444444444441E-3</v>
      </c>
    </row>
    <row r="87" spans="1:33" ht="22.5" customHeight="1" x14ac:dyDescent="0.25">
      <c r="A87" s="247">
        <f t="shared" si="25"/>
        <v>80</v>
      </c>
      <c r="B87" s="247">
        <f t="shared" si="26"/>
        <v>80</v>
      </c>
      <c r="C87" s="247">
        <f t="shared" si="27"/>
        <v>80</v>
      </c>
      <c r="D87" s="243" t="str">
        <f t="shared" si="29"/>
        <v>81_83</v>
      </c>
      <c r="E87" s="244" t="str">
        <f t="shared" si="30"/>
        <v>H</v>
      </c>
      <c r="F87" s="1846">
        <v>81</v>
      </c>
      <c r="G87" s="1846">
        <v>83</v>
      </c>
      <c r="H87" s="247">
        <f t="shared" si="31"/>
        <v>0</v>
      </c>
      <c r="I87" s="243">
        <f t="shared" si="32"/>
        <v>2</v>
      </c>
      <c r="J87" s="248">
        <f>VLOOKUP(F87,Tabulka!$B$4:$Q$239,16,0)</f>
        <v>5</v>
      </c>
      <c r="K87" s="243">
        <f>VLOOKUP(G87,Tabulka!$B$4:$Q$239,16,0)</f>
        <v>1</v>
      </c>
      <c r="L87" s="248">
        <f>IF($E87="N",'pravidla turnaje'!$A$6,IF($H87&gt;$I87,IF(OR($W87="PP",W87="SN"),'pravidla turnaje'!$A$3,'pravidla turnaje'!$A$2),IF($H87&lt;$I87,IF(OR($W87="PP",W87="SN"),'pravidla turnaje'!$A$5,'pravidla turnaje'!$A$6),'pravidla turnaje'!$A$4)))</f>
        <v>0</v>
      </c>
      <c r="M87" s="243">
        <f>IF($E87="N",'pravidla turnaje'!$A$6,IF($H87&lt;$I87,IF(OR($W87="PP",$W87="SN"),'pravidla turnaje'!$A$3,'pravidla turnaje'!$A$2),IF($H87&gt;$I87,IF(OR($W87="PP",$W87="SN"),'pravidla turnaje'!$A$5,'pravidla turnaje'!$A$6),'pravidla turnaje'!$A$4)))</f>
        <v>1</v>
      </c>
      <c r="N87" s="248" t="str">
        <f t="shared" si="33"/>
        <v/>
      </c>
      <c r="O87" s="249" t="str">
        <f t="shared" si="34"/>
        <v/>
      </c>
      <c r="P87" s="264" t="str">
        <f>VLOOKUP($C87,'pravidla turnaje'!$A$64:$B$83,2,0)</f>
        <v>H</v>
      </c>
      <c r="Q87" s="263" t="str">
        <f t="shared" si="35"/>
        <v>12:30 - 12:40</v>
      </c>
      <c r="R87" s="297" t="s">
        <v>648</v>
      </c>
      <c r="S87" s="1651" t="str">
        <f>IFERROR(VLOOKUP(F87,Tabulka!$B$4:$C$239,2,0),"")</f>
        <v>Neliba/ 
Zbořil</v>
      </c>
      <c r="T87" s="1651" t="str">
        <f>IFERROR(VLOOKUP(G87,Tabulka!$B$4:$C$239,2,0),"")</f>
        <v>Štěpánek/ 
Miško</v>
      </c>
      <c r="U87" s="1630">
        <v>0</v>
      </c>
      <c r="V87" s="1631">
        <v>2</v>
      </c>
      <c r="W87" s="1553"/>
      <c r="X87" s="1663">
        <v>2</v>
      </c>
      <c r="Y87" s="1664">
        <v>4</v>
      </c>
      <c r="Z87" s="1663">
        <v>10</v>
      </c>
      <c r="AA87" s="1664">
        <v>9</v>
      </c>
      <c r="AB87" s="711" t="s">
        <v>4</v>
      </c>
      <c r="AC87" s="256" t="str">
        <f t="shared" si="28"/>
        <v>A22</v>
      </c>
      <c r="AD87" s="257">
        <f>COUNTIF($AB$3:$AB87,AB87)</f>
        <v>22</v>
      </c>
      <c r="AE87" s="253">
        <f>IF(AD87=1,'pravidla turnaje'!$C$60,VLOOKUP(CONCATENATE(AB87,AD87-1),$AC$2:$AF86,3,0)+VLOOKUP(CONCATENATE(AB87,AD87-1),$AC$2:$AF86,4,0))</f>
        <v>0.52083333333333282</v>
      </c>
      <c r="AF87" s="653">
        <f>IF($E87="",('pravidla turnaje'!#REF!/24/60),(VLOOKUP("x",'pravidla turnaje'!$A$31:$D$58,4,0)/60/24))</f>
        <v>6.9444444444444441E-3</v>
      </c>
    </row>
    <row r="88" spans="1:33" ht="22.5" customHeight="1" x14ac:dyDescent="0.25">
      <c r="A88" s="247">
        <f t="shared" si="25"/>
        <v>80</v>
      </c>
      <c r="B88" s="247">
        <f t="shared" si="26"/>
        <v>80</v>
      </c>
      <c r="C88" s="247">
        <f t="shared" si="27"/>
        <v>80</v>
      </c>
      <c r="D88" s="243" t="str">
        <f t="shared" si="29"/>
        <v>82_85</v>
      </c>
      <c r="E88" s="244" t="str">
        <f t="shared" si="30"/>
        <v>D</v>
      </c>
      <c r="F88" s="1846">
        <v>85</v>
      </c>
      <c r="G88" s="1846">
        <v>82</v>
      </c>
      <c r="H88" s="247">
        <f t="shared" si="31"/>
        <v>2</v>
      </c>
      <c r="I88" s="243">
        <f t="shared" si="32"/>
        <v>1</v>
      </c>
      <c r="J88" s="248">
        <f>VLOOKUP(F88,Tabulka!$B$4:$Q$239,16,0)</f>
        <v>1</v>
      </c>
      <c r="K88" s="243">
        <f>VLOOKUP(G88,Tabulka!$B$4:$Q$239,16,0)</f>
        <v>1</v>
      </c>
      <c r="L88" s="248">
        <f>IF($E88="N",'pravidla turnaje'!$A$6,IF($H88&gt;$I88,IF(OR($W88="PP",W88="SN"),'pravidla turnaje'!$A$3,'pravidla turnaje'!$A$2),IF($H88&lt;$I88,IF(OR($W88="PP",W88="SN"),'pravidla turnaje'!$A$5,'pravidla turnaje'!$A$6),'pravidla turnaje'!$A$4)))</f>
        <v>1</v>
      </c>
      <c r="M88" s="243">
        <f>IF($E88="N",'pravidla turnaje'!$A$6,IF($H88&lt;$I88,IF(OR($W88="PP",$W88="SN"),'pravidla turnaje'!$A$3,'pravidla turnaje'!$A$2),IF($H88&gt;$I88,IF(OR($W88="PP",$W88="SN"),'pravidla turnaje'!$A$5,'pravidla turnaje'!$A$6),'pravidla turnaje'!$A$4)))</f>
        <v>0</v>
      </c>
      <c r="N88" s="248">
        <f t="shared" si="33"/>
        <v>85</v>
      </c>
      <c r="O88" s="249">
        <f t="shared" si="34"/>
        <v>82</v>
      </c>
      <c r="P88" s="264" t="str">
        <f>VLOOKUP($C88,'pravidla turnaje'!$A$64:$B$83,2,0)</f>
        <v>H</v>
      </c>
      <c r="Q88" s="263" t="str">
        <f t="shared" si="35"/>
        <v>12:30 - 12:40</v>
      </c>
      <c r="R88" s="297" t="s">
        <v>649</v>
      </c>
      <c r="S88" s="1651" t="str">
        <f>IFERROR(VLOOKUP(F88,Tabulka!$B$4:$C$239,2,0),"")</f>
        <v>Švácha/ 
Pechar</v>
      </c>
      <c r="T88" s="1651" t="str">
        <f>IFERROR(VLOOKUP(G88,Tabulka!$B$4:$C$239,2,0),"")</f>
        <v>Huslička/ 
Skala</v>
      </c>
      <c r="U88" s="1630">
        <v>2</v>
      </c>
      <c r="V88" s="1631">
        <v>1</v>
      </c>
      <c r="W88" s="1553"/>
      <c r="X88" s="1663">
        <v>15</v>
      </c>
      <c r="Y88" s="1664">
        <v>13</v>
      </c>
      <c r="Z88" s="1663">
        <v>20</v>
      </c>
      <c r="AA88" s="1664">
        <v>19</v>
      </c>
      <c r="AB88" s="711" t="s">
        <v>5</v>
      </c>
      <c r="AC88" s="256" t="str">
        <f t="shared" si="28"/>
        <v>B22</v>
      </c>
      <c r="AD88" s="257">
        <f>COUNTIF($AB$3:$AB88,AB88)</f>
        <v>22</v>
      </c>
      <c r="AE88" s="253">
        <f>IF(AD88=1,'pravidla turnaje'!$C$60,VLOOKUP(CONCATENATE(AB88,AD88-1),$AC$2:$AF87,3,0)+VLOOKUP(CONCATENATE(AB88,AD88-1),$AC$2:$AF87,4,0))</f>
        <v>0.52083333333333282</v>
      </c>
      <c r="AF88" s="653">
        <f>IF($E88="",('pravidla turnaje'!#REF!/24/60),(VLOOKUP("x",'pravidla turnaje'!$A$31:$D$58,4,0)/60/24))</f>
        <v>6.9444444444444441E-3</v>
      </c>
    </row>
    <row r="89" spans="1:33" ht="22.5" customHeight="1" x14ac:dyDescent="0.25">
      <c r="A89" s="247">
        <f t="shared" si="25"/>
        <v>90</v>
      </c>
      <c r="B89" s="247">
        <f t="shared" si="26"/>
        <v>90</v>
      </c>
      <c r="C89" s="247">
        <f t="shared" si="27"/>
        <v>90</v>
      </c>
      <c r="D89" s="243" t="str">
        <f t="shared" si="29"/>
        <v>91_93</v>
      </c>
      <c r="E89" s="244" t="str">
        <f t="shared" si="30"/>
        <v>H</v>
      </c>
      <c r="F89" s="1846">
        <v>91</v>
      </c>
      <c r="G89" s="1846">
        <v>93</v>
      </c>
      <c r="H89" s="247">
        <f t="shared" si="31"/>
        <v>1</v>
      </c>
      <c r="I89" s="243">
        <f t="shared" si="32"/>
        <v>2</v>
      </c>
      <c r="J89" s="248">
        <f>VLOOKUP(F89,Tabulka!$B$4:$Q$239,16,0)</f>
        <v>5</v>
      </c>
      <c r="K89" s="243">
        <f>VLOOKUP(G89,Tabulka!$B$4:$Q$239,16,0)</f>
        <v>1</v>
      </c>
      <c r="L89" s="248">
        <f>IF($E89="N",'pravidla turnaje'!$A$6,IF($H89&gt;$I89,IF(OR($W89="PP",W89="SN"),'pravidla turnaje'!$A$3,'pravidla turnaje'!$A$2),IF($H89&lt;$I89,IF(OR($W89="PP",W89="SN"),'pravidla turnaje'!$A$5,'pravidla turnaje'!$A$6),'pravidla turnaje'!$A$4)))</f>
        <v>0</v>
      </c>
      <c r="M89" s="243">
        <f>IF($E89="N",'pravidla turnaje'!$A$6,IF($H89&lt;$I89,IF(OR($W89="PP",$W89="SN"),'pravidla turnaje'!$A$3,'pravidla turnaje'!$A$2),IF($H89&gt;$I89,IF(OR($W89="PP",$W89="SN"),'pravidla turnaje'!$A$5,'pravidla turnaje'!$A$6),'pravidla turnaje'!$A$4)))</f>
        <v>1</v>
      </c>
      <c r="N89" s="248" t="str">
        <f t="shared" si="33"/>
        <v/>
      </c>
      <c r="O89" s="249" t="str">
        <f t="shared" si="34"/>
        <v/>
      </c>
      <c r="P89" s="264" t="str">
        <f>VLOOKUP($C89,'pravidla turnaje'!$A$64:$B$83,2,0)</f>
        <v>I</v>
      </c>
      <c r="Q89" s="263" t="str">
        <f t="shared" si="35"/>
        <v>12:30 - 12:40</v>
      </c>
      <c r="R89" s="297" t="s">
        <v>650</v>
      </c>
      <c r="S89" s="1651" t="str">
        <f>IFERROR(VLOOKUP(F89,Tabulka!$B$4:$C$239,2,0),"")</f>
        <v>Pechatý/ 
Holub</v>
      </c>
      <c r="T89" s="1651" t="str">
        <f>IFERROR(VLOOKUP(G89,Tabulka!$B$4:$C$239,2,0),"")</f>
        <v>Černý/ 
Novotný</v>
      </c>
      <c r="U89" s="1630">
        <v>1</v>
      </c>
      <c r="V89" s="1631">
        <v>2</v>
      </c>
      <c r="W89" s="1553"/>
      <c r="X89" s="1663">
        <v>5</v>
      </c>
      <c r="Y89" s="1664">
        <v>8</v>
      </c>
      <c r="Z89" s="1663">
        <v>14</v>
      </c>
      <c r="AA89" s="1664">
        <v>14</v>
      </c>
      <c r="AB89" s="711" t="s">
        <v>76</v>
      </c>
      <c r="AC89" s="256" t="str">
        <f t="shared" si="28"/>
        <v>C22</v>
      </c>
      <c r="AD89" s="257">
        <f>COUNTIF($AB$3:$AB89,AB89)</f>
        <v>22</v>
      </c>
      <c r="AE89" s="253">
        <f>IF(AD89=1,'pravidla turnaje'!$C$60,VLOOKUP(CONCATENATE(AB89,AD89-1),$AC$2:$AF88,3,0)+VLOOKUP(CONCATENATE(AB89,AD89-1),$AC$2:$AF88,4,0))</f>
        <v>0.52083333333333282</v>
      </c>
      <c r="AF89" s="653">
        <f>IF($E89="",('pravidla turnaje'!#REF!/24/60),(VLOOKUP("x",'pravidla turnaje'!$A$31:$D$58,4,0)/60/24))</f>
        <v>6.9444444444444441E-3</v>
      </c>
    </row>
    <row r="90" spans="1:33" ht="22.5" customHeight="1" x14ac:dyDescent="0.25">
      <c r="A90" s="247">
        <f t="shared" si="25"/>
        <v>90</v>
      </c>
      <c r="B90" s="247">
        <f t="shared" si="26"/>
        <v>90</v>
      </c>
      <c r="C90" s="247">
        <f t="shared" si="27"/>
        <v>90</v>
      </c>
      <c r="D90" s="243" t="str">
        <f t="shared" si="29"/>
        <v>92_95</v>
      </c>
      <c r="E90" s="244" t="str">
        <f t="shared" si="30"/>
        <v>H</v>
      </c>
      <c r="F90" s="1847">
        <v>95</v>
      </c>
      <c r="G90" s="1847">
        <v>92</v>
      </c>
      <c r="H90" s="247">
        <f t="shared" si="31"/>
        <v>1</v>
      </c>
      <c r="I90" s="243">
        <f t="shared" si="32"/>
        <v>2</v>
      </c>
      <c r="J90" s="248">
        <f>VLOOKUP(F90,Tabulka!$B$4:$Q$239,16,0)</f>
        <v>4</v>
      </c>
      <c r="K90" s="243">
        <f>VLOOKUP(G90,Tabulka!$B$4:$Q$239,16,0)</f>
        <v>1</v>
      </c>
      <c r="L90" s="248">
        <f>IF($E90="N",'pravidla turnaje'!$A$6,IF($H90&gt;$I90,IF(OR($W90="PP",W90="SN"),'pravidla turnaje'!$A$3,'pravidla turnaje'!$A$2),IF($H90&lt;$I90,IF(OR($W90="PP",W90="SN"),'pravidla turnaje'!$A$5,'pravidla turnaje'!$A$6),'pravidla turnaje'!$A$4)))</f>
        <v>0</v>
      </c>
      <c r="M90" s="243">
        <f>IF($E90="N",'pravidla turnaje'!$A$6,IF($H90&lt;$I90,IF(OR($W90="PP",$W90="SN"),'pravidla turnaje'!$A$3,'pravidla turnaje'!$A$2),IF($H90&gt;$I90,IF(OR($W90="PP",$W90="SN"),'pravidla turnaje'!$A$5,'pravidla turnaje'!$A$6),'pravidla turnaje'!$A$4)))</f>
        <v>1</v>
      </c>
      <c r="N90" s="248" t="str">
        <f t="shared" si="33"/>
        <v/>
      </c>
      <c r="O90" s="249" t="str">
        <f t="shared" si="34"/>
        <v/>
      </c>
      <c r="P90" s="264" t="str">
        <f>VLOOKUP($C90,'pravidla turnaje'!$A$64:$B$83,2,0)</f>
        <v>I</v>
      </c>
      <c r="Q90" s="263" t="str">
        <f t="shared" si="35"/>
        <v>12:30 - 12:40</v>
      </c>
      <c r="R90" s="297" t="s">
        <v>651</v>
      </c>
      <c r="S90" s="1651" t="str">
        <f>IFERROR(VLOOKUP(F90,Tabulka!$B$4:$C$239,2,0),"")</f>
        <v>Syryčanský/ 
Hrstka</v>
      </c>
      <c r="T90" s="1651" t="str">
        <f>IFERROR(VLOOKUP(G90,Tabulka!$B$4:$C$239,2,0),"")</f>
        <v>Král/ 
Barna</v>
      </c>
      <c r="U90" s="1630">
        <v>1</v>
      </c>
      <c r="V90" s="1631">
        <v>2</v>
      </c>
      <c r="W90" s="1553"/>
      <c r="X90" s="1663">
        <v>5</v>
      </c>
      <c r="Y90" s="1664">
        <v>5</v>
      </c>
      <c r="Z90" s="1663">
        <v>16</v>
      </c>
      <c r="AA90" s="1664">
        <v>13</v>
      </c>
      <c r="AB90" s="711" t="s">
        <v>16</v>
      </c>
      <c r="AC90" s="256" t="str">
        <f t="shared" si="28"/>
        <v>D22</v>
      </c>
      <c r="AD90" s="257">
        <f>COUNTIF($AB$3:$AB90,AB90)</f>
        <v>22</v>
      </c>
      <c r="AE90" s="253">
        <f>IF(AD90=1,'pravidla turnaje'!$C$60,VLOOKUP(CONCATENATE(AB90,AD90-1),$AC$2:$AF89,3,0)+VLOOKUP(CONCATENATE(AB90,AD90-1),$AC$2:$AF89,4,0))</f>
        <v>0.52083333333333282</v>
      </c>
      <c r="AF90" s="653">
        <f>IF($E90="",('pravidla turnaje'!#REF!/24/60),(VLOOKUP("x",'pravidla turnaje'!$A$31:$D$58,4,0)/60/24))</f>
        <v>6.9444444444444441E-3</v>
      </c>
    </row>
    <row r="91" spans="1:33" ht="22.5" customHeight="1" x14ac:dyDescent="0.25">
      <c r="A91" s="247">
        <f t="shared" si="25"/>
        <v>100</v>
      </c>
      <c r="B91" s="247">
        <f t="shared" si="26"/>
        <v>100</v>
      </c>
      <c r="C91" s="247">
        <f t="shared" si="27"/>
        <v>100</v>
      </c>
      <c r="D91" s="243" t="str">
        <f t="shared" si="29"/>
        <v>101_103</v>
      </c>
      <c r="E91" s="244" t="str">
        <f t="shared" si="30"/>
        <v>H</v>
      </c>
      <c r="F91" s="1847">
        <v>101</v>
      </c>
      <c r="G91" s="1847">
        <v>103</v>
      </c>
      <c r="H91" s="247">
        <f t="shared" si="31"/>
        <v>0</v>
      </c>
      <c r="I91" s="243">
        <f t="shared" si="32"/>
        <v>2</v>
      </c>
      <c r="J91" s="248">
        <f>VLOOKUP(F91,Tabulka!$B$4:$Q$239,16,0)</f>
        <v>1</v>
      </c>
      <c r="K91" s="243">
        <f>VLOOKUP(G91,Tabulka!$B$4:$Q$239,16,0)</f>
        <v>2</v>
      </c>
      <c r="L91" s="248">
        <f>IF($E91="N",'pravidla turnaje'!$A$6,IF($H91&gt;$I91,IF(OR($W91="PP",W91="SN"),'pravidla turnaje'!$A$3,'pravidla turnaje'!$A$2),IF($H91&lt;$I91,IF(OR($W91="PP",W91="SN"),'pravidla turnaje'!$A$5,'pravidla turnaje'!$A$6),'pravidla turnaje'!$A$4)))</f>
        <v>0</v>
      </c>
      <c r="M91" s="243">
        <f>IF($E91="N",'pravidla turnaje'!$A$6,IF($H91&lt;$I91,IF(OR($W91="PP",$W91="SN"),'pravidla turnaje'!$A$3,'pravidla turnaje'!$A$2),IF($H91&gt;$I91,IF(OR($W91="PP",$W91="SN"),'pravidla turnaje'!$A$5,'pravidla turnaje'!$A$6),'pravidla turnaje'!$A$4)))</f>
        <v>1</v>
      </c>
      <c r="N91" s="248" t="str">
        <f t="shared" si="33"/>
        <v/>
      </c>
      <c r="O91" s="249" t="str">
        <f t="shared" si="34"/>
        <v/>
      </c>
      <c r="P91" s="264" t="str">
        <f>VLOOKUP($C91,'pravidla turnaje'!$A$64:$B$83,2,0)</f>
        <v>J</v>
      </c>
      <c r="Q91" s="263" t="str">
        <f t="shared" si="35"/>
        <v>12:40 - 12:50</v>
      </c>
      <c r="R91" s="297" t="s">
        <v>652</v>
      </c>
      <c r="S91" s="1651" t="str">
        <f>IFERROR(VLOOKUP(F91,Tabulka!$B$4:$C$239,2,0),"")</f>
        <v>Antůšek/ 
Řečník</v>
      </c>
      <c r="T91" s="1651" t="str">
        <f>IFERROR(VLOOKUP(G91,Tabulka!$B$4:$C$239,2,0),"")</f>
        <v>Rudiš/ 
Rudiš</v>
      </c>
      <c r="U91" s="1630">
        <v>0</v>
      </c>
      <c r="V91" s="1631">
        <v>2</v>
      </c>
      <c r="W91" s="1553"/>
      <c r="X91" s="1663">
        <v>3</v>
      </c>
      <c r="Y91" s="1664">
        <v>4</v>
      </c>
      <c r="Z91" s="1663">
        <v>10</v>
      </c>
      <c r="AA91" s="1664">
        <v>10</v>
      </c>
      <c r="AB91" s="711" t="s">
        <v>4</v>
      </c>
      <c r="AC91" s="256" t="str">
        <f t="shared" si="28"/>
        <v>A23</v>
      </c>
      <c r="AD91" s="257">
        <f>COUNTIF($AB$3:$AB91,AB91)</f>
        <v>23</v>
      </c>
      <c r="AE91" s="253">
        <f>IF(AD91=1,'pravidla turnaje'!$C$60,VLOOKUP(CONCATENATE(AB91,AD91-1),$AC$2:$AF90,3,0)+VLOOKUP(CONCATENATE(AB91,AD91-1),$AC$2:$AF90,4,0))</f>
        <v>0.52777777777777724</v>
      </c>
      <c r="AF91" s="653">
        <f>IF($E91="",('pravidla turnaje'!#REF!/24/60),(VLOOKUP("x",'pravidla turnaje'!$A$31:$D$58,4,0)/60/24))</f>
        <v>6.9444444444444441E-3</v>
      </c>
    </row>
    <row r="92" spans="1:33" ht="22.5" customHeight="1" x14ac:dyDescent="0.25">
      <c r="A92" s="247">
        <f t="shared" si="25"/>
        <v>100</v>
      </c>
      <c r="B92" s="247">
        <f t="shared" si="26"/>
        <v>100</v>
      </c>
      <c r="C92" s="247">
        <f t="shared" si="27"/>
        <v>100</v>
      </c>
      <c r="D92" s="243" t="str">
        <f t="shared" si="29"/>
        <v>102_105</v>
      </c>
      <c r="E92" s="244" t="str">
        <f t="shared" si="30"/>
        <v>D</v>
      </c>
      <c r="F92" s="1847">
        <v>105</v>
      </c>
      <c r="G92" s="1847">
        <v>102</v>
      </c>
      <c r="H92" s="247">
        <f t="shared" si="31"/>
        <v>2</v>
      </c>
      <c r="I92" s="243">
        <f t="shared" si="32"/>
        <v>0</v>
      </c>
      <c r="J92" s="248">
        <f>VLOOKUP(F92,Tabulka!$B$4:$Q$239,16,0)</f>
        <v>5</v>
      </c>
      <c r="K92" s="243">
        <f>VLOOKUP(G92,Tabulka!$B$4:$Q$239,16,0)</f>
        <v>2</v>
      </c>
      <c r="L92" s="248">
        <f>IF($E92="N",'pravidla turnaje'!$A$6,IF($H92&gt;$I92,IF(OR($W92="PP",W92="SN"),'pravidla turnaje'!$A$3,'pravidla turnaje'!$A$2),IF($H92&lt;$I92,IF(OR($W92="PP",W92="SN"),'pravidla turnaje'!$A$5,'pravidla turnaje'!$A$6),'pravidla turnaje'!$A$4)))</f>
        <v>1</v>
      </c>
      <c r="M92" s="243">
        <f>IF($E92="N",'pravidla turnaje'!$A$6,IF($H92&lt;$I92,IF(OR($W92="PP",$W92="SN"),'pravidla turnaje'!$A$3,'pravidla turnaje'!$A$2),IF($H92&gt;$I92,IF(OR($W92="PP",$W92="SN"),'pravidla turnaje'!$A$5,'pravidla turnaje'!$A$6),'pravidla turnaje'!$A$4)))</f>
        <v>0</v>
      </c>
      <c r="N92" s="248" t="str">
        <f t="shared" si="33"/>
        <v/>
      </c>
      <c r="O92" s="249" t="str">
        <f t="shared" si="34"/>
        <v/>
      </c>
      <c r="P92" s="264" t="str">
        <f>VLOOKUP($C92,'pravidla turnaje'!$A$64:$B$83,2,0)</f>
        <v>J</v>
      </c>
      <c r="Q92" s="263" t="str">
        <f t="shared" si="35"/>
        <v>12:40 - 12:50</v>
      </c>
      <c r="R92" s="297" t="s">
        <v>653</v>
      </c>
      <c r="S92" s="1651" t="str">
        <f>IFERROR(VLOOKUP(F92,Tabulka!$B$4:$C$239,2,0),"")</f>
        <v>Gerhard/ 
Slivoně</v>
      </c>
      <c r="T92" s="1651" t="str">
        <f>IFERROR(VLOOKUP(G92,Tabulka!$B$4:$C$239,2,0),"")</f>
        <v>Herc/ 
Vybíral</v>
      </c>
      <c r="U92" s="1630">
        <v>2</v>
      </c>
      <c r="V92" s="1631">
        <v>0</v>
      </c>
      <c r="W92" s="1553"/>
      <c r="X92" s="1663">
        <v>5</v>
      </c>
      <c r="Y92" s="1664">
        <v>2</v>
      </c>
      <c r="Z92" s="1663">
        <v>10</v>
      </c>
      <c r="AA92" s="1664">
        <v>10</v>
      </c>
      <c r="AB92" s="711" t="s">
        <v>5</v>
      </c>
      <c r="AC92" s="256" t="str">
        <f t="shared" si="28"/>
        <v>B23</v>
      </c>
      <c r="AD92" s="257">
        <f>COUNTIF($AB$3:$AB92,AB92)</f>
        <v>23</v>
      </c>
      <c r="AE92" s="253">
        <f>IF(AD92=1,'pravidla turnaje'!$C$60,VLOOKUP(CONCATENATE(AB92,AD92-1),$AC$2:$AF91,3,0)+VLOOKUP(CONCATENATE(AB92,AD92-1),$AC$2:$AF91,4,0))</f>
        <v>0.52777777777777724</v>
      </c>
      <c r="AF92" s="653">
        <f>IF($E92="",('pravidla turnaje'!#REF!/24/60),(VLOOKUP("x",'pravidla turnaje'!$A$31:$D$58,4,0)/60/24))</f>
        <v>6.9444444444444441E-3</v>
      </c>
    </row>
    <row r="93" spans="1:33" ht="22.5" customHeight="1" x14ac:dyDescent="0.25">
      <c r="A93" s="247">
        <f t="shared" si="25"/>
        <v>110</v>
      </c>
      <c r="B93" s="247">
        <f t="shared" si="26"/>
        <v>110</v>
      </c>
      <c r="C93" s="247">
        <f t="shared" si="27"/>
        <v>110</v>
      </c>
      <c r="D93" s="243" t="str">
        <f t="shared" si="18"/>
        <v>111_113</v>
      </c>
      <c r="E93" s="244" t="str">
        <f t="shared" si="19"/>
        <v>H</v>
      </c>
      <c r="F93" s="1291">
        <v>111</v>
      </c>
      <c r="G93" s="1291">
        <v>113</v>
      </c>
      <c r="H93" s="247">
        <f t="shared" si="23"/>
        <v>1</v>
      </c>
      <c r="I93" s="243">
        <f t="shared" si="24"/>
        <v>2</v>
      </c>
      <c r="J93" s="248">
        <f>VLOOKUP(F93,Tabulka!$B$4:$Q$239,16,0)</f>
        <v>4</v>
      </c>
      <c r="K93" s="243">
        <f>VLOOKUP(G93,Tabulka!$B$4:$Q$239,16,0)</f>
        <v>3</v>
      </c>
      <c r="L93" s="248">
        <f>IF($E93="N",'pravidla turnaje'!$A$6,IF($H93&gt;$I93,IF(OR($W93="PP",W93="SN"),'pravidla turnaje'!$A$3,'pravidla turnaje'!$A$2),IF($H93&lt;$I93,IF(OR($W93="PP",W93="SN"),'pravidla turnaje'!$A$5,'pravidla turnaje'!$A$6),'pravidla turnaje'!$A$4)))</f>
        <v>0</v>
      </c>
      <c r="M93" s="243">
        <f>IF($E93="N",'pravidla turnaje'!$A$6,IF($H93&lt;$I93,IF(OR($W93="PP",$W93="SN"),'pravidla turnaje'!$A$3,'pravidla turnaje'!$A$2),IF($H93&gt;$I93,IF(OR($W93="PP",$W93="SN"),'pravidla turnaje'!$A$5,'pravidla turnaje'!$A$6),'pravidla turnaje'!$A$4)))</f>
        <v>1</v>
      </c>
      <c r="N93" s="248" t="str">
        <f t="shared" si="20"/>
        <v/>
      </c>
      <c r="O93" s="249" t="str">
        <f t="shared" si="21"/>
        <v/>
      </c>
      <c r="P93" s="264" t="str">
        <f>VLOOKUP($C93,'pravidla turnaje'!$A$64:$B$83,2,0)</f>
        <v>K</v>
      </c>
      <c r="Q93" s="263" t="str">
        <f t="shared" si="22"/>
        <v>12:40 - 12:50</v>
      </c>
      <c r="R93" s="297" t="s">
        <v>654</v>
      </c>
      <c r="S93" s="1651" t="str">
        <f>IFERROR(VLOOKUP(F93,Tabulka!$B$4:$C$239,2,0),"")</f>
        <v>Raboch/ 
Weiss</v>
      </c>
      <c r="T93" s="1651" t="str">
        <f>IFERROR(VLOOKUP(G93,Tabulka!$B$4:$C$239,2,0),"")</f>
        <v>Hrubá/ 
Doležal</v>
      </c>
      <c r="U93" s="1630">
        <v>1</v>
      </c>
      <c r="V93" s="1631">
        <v>2</v>
      </c>
      <c r="W93" s="1553"/>
      <c r="X93" s="1663">
        <v>3</v>
      </c>
      <c r="Y93" s="1664">
        <v>5</v>
      </c>
      <c r="Z93" s="1663">
        <v>15</v>
      </c>
      <c r="AA93" s="1664">
        <v>16</v>
      </c>
      <c r="AB93" s="711" t="s">
        <v>76</v>
      </c>
      <c r="AC93" s="256" t="str">
        <f t="shared" si="28"/>
        <v>C23</v>
      </c>
      <c r="AD93" s="257">
        <f>COUNTIF($AB$3:$AB93,AB93)</f>
        <v>23</v>
      </c>
      <c r="AE93" s="253">
        <f>IF(AD93=1,'pravidla turnaje'!$C$60,VLOOKUP(CONCATENATE(AB93,AD93-1),$AC$2:$AF92,3,0)+VLOOKUP(CONCATENATE(AB93,AD93-1),$AC$2:$AF92,4,0))</f>
        <v>0.52777777777777724</v>
      </c>
      <c r="AF93" s="653">
        <f>IF($E93="",('pravidla turnaje'!#REF!/24/60),(VLOOKUP("x",'pravidla turnaje'!$A$31:$D$58,4,0)/60/24))</f>
        <v>6.9444444444444441E-3</v>
      </c>
    </row>
    <row r="94" spans="1:33" ht="22.5" customHeight="1" x14ac:dyDescent="0.25">
      <c r="A94" s="247">
        <f t="shared" si="25"/>
        <v>110</v>
      </c>
      <c r="B94" s="247">
        <f t="shared" si="26"/>
        <v>110</v>
      </c>
      <c r="C94" s="247">
        <f t="shared" si="27"/>
        <v>110</v>
      </c>
      <c r="D94" s="243" t="str">
        <f t="shared" si="18"/>
        <v>112_115</v>
      </c>
      <c r="E94" s="244" t="str">
        <f t="shared" si="19"/>
        <v>H</v>
      </c>
      <c r="F94" s="1291">
        <v>115</v>
      </c>
      <c r="G94" s="1291">
        <v>112</v>
      </c>
      <c r="H94" s="247">
        <f t="shared" si="23"/>
        <v>0</v>
      </c>
      <c r="I94" s="243">
        <f t="shared" si="24"/>
        <v>2</v>
      </c>
      <c r="J94" s="248">
        <f>VLOOKUP(F94,Tabulka!$B$4:$Q$239,16,0)</f>
        <v>5</v>
      </c>
      <c r="K94" s="243">
        <f>VLOOKUP(G94,Tabulka!$B$4:$Q$239,16,0)</f>
        <v>2</v>
      </c>
      <c r="L94" s="248">
        <f>IF($E94="N",'pravidla turnaje'!$A$6,IF($H94&gt;$I94,IF(OR($W94="PP",W94="SN"),'pravidla turnaje'!$A$3,'pravidla turnaje'!$A$2),IF($H94&lt;$I94,IF(OR($W94="PP",W94="SN"),'pravidla turnaje'!$A$5,'pravidla turnaje'!$A$6),'pravidla turnaje'!$A$4)))</f>
        <v>0</v>
      </c>
      <c r="M94" s="243">
        <f>IF($E94="N",'pravidla turnaje'!$A$6,IF($H94&lt;$I94,IF(OR($W94="PP",$W94="SN"),'pravidla turnaje'!$A$3,'pravidla turnaje'!$A$2),IF($H94&gt;$I94,IF(OR($W94="PP",$W94="SN"),'pravidla turnaje'!$A$5,'pravidla turnaje'!$A$6),'pravidla turnaje'!$A$4)))</f>
        <v>1</v>
      </c>
      <c r="N94" s="248" t="str">
        <f t="shared" si="20"/>
        <v/>
      </c>
      <c r="O94" s="249" t="str">
        <f t="shared" si="21"/>
        <v/>
      </c>
      <c r="P94" s="264" t="str">
        <f>VLOOKUP($C94,'pravidla turnaje'!$A$64:$B$83,2,0)</f>
        <v>K</v>
      </c>
      <c r="Q94" s="263" t="str">
        <f t="shared" si="22"/>
        <v>12:40 - 12:50</v>
      </c>
      <c r="R94" s="297" t="s">
        <v>655</v>
      </c>
      <c r="S94" s="1651" t="str">
        <f>IFERROR(VLOOKUP(F94,Tabulka!$B$4:$C$239,2,0),"")</f>
        <v>Hanžl/ 
Beran</v>
      </c>
      <c r="T94" s="1651" t="str">
        <f>IFERROR(VLOOKUP(G94,Tabulka!$B$4:$C$239,2,0),"")</f>
        <v>Rus/ 
Jirava</v>
      </c>
      <c r="U94" s="1630">
        <v>0</v>
      </c>
      <c r="V94" s="1631">
        <v>2</v>
      </c>
      <c r="W94" s="1553"/>
      <c r="X94" s="1663">
        <v>2</v>
      </c>
      <c r="Y94" s="1664">
        <v>5</v>
      </c>
      <c r="Z94" s="1663">
        <v>9</v>
      </c>
      <c r="AA94" s="1664">
        <v>9</v>
      </c>
      <c r="AB94" s="711" t="s">
        <v>16</v>
      </c>
      <c r="AC94" s="256" t="str">
        <f t="shared" si="28"/>
        <v>D23</v>
      </c>
      <c r="AD94" s="257">
        <f>COUNTIF($AB$3:$AB94,AB94)</f>
        <v>23</v>
      </c>
      <c r="AE94" s="253">
        <f>IF(AD94=1,'pravidla turnaje'!$C$60,VLOOKUP(CONCATENATE(AB94,AD94-1),$AC$2:$AF93,3,0)+VLOOKUP(CONCATENATE(AB94,AD94-1),$AC$2:$AF93,4,0))</f>
        <v>0.52777777777777724</v>
      </c>
      <c r="AF94" s="653">
        <f>IF($E94="",('pravidla turnaje'!#REF!/24/60),(VLOOKUP("x",'pravidla turnaje'!$A$31:$D$58,4,0)/60/24))</f>
        <v>6.9444444444444441E-3</v>
      </c>
    </row>
    <row r="95" spans="1:33" ht="22.5" customHeight="1" x14ac:dyDescent="0.25">
      <c r="A95" s="247">
        <f t="shared" si="25"/>
        <v>120</v>
      </c>
      <c r="B95" s="247">
        <f t="shared" si="26"/>
        <v>120</v>
      </c>
      <c r="C95" s="247">
        <f t="shared" si="27"/>
        <v>120</v>
      </c>
      <c r="D95" s="243" t="str">
        <f t="shared" si="18"/>
        <v>121_123</v>
      </c>
      <c r="E95" s="244" t="str">
        <f t="shared" si="19"/>
        <v>D</v>
      </c>
      <c r="F95" s="1291">
        <v>121</v>
      </c>
      <c r="G95" s="1291">
        <v>123</v>
      </c>
      <c r="H95" s="247">
        <f t="shared" si="23"/>
        <v>2</v>
      </c>
      <c r="I95" s="243">
        <f t="shared" si="24"/>
        <v>0</v>
      </c>
      <c r="J95" s="248">
        <f>VLOOKUP(F95,Tabulka!$B$4:$Q$239,16,0)</f>
        <v>4</v>
      </c>
      <c r="K95" s="243">
        <f>VLOOKUP(G95,Tabulka!$B$4:$Q$239,16,0)</f>
        <v>5</v>
      </c>
      <c r="L95" s="248">
        <f>IF($E95="N",'pravidla turnaje'!$A$6,IF($H95&gt;$I95,IF(OR($W95="PP",W95="SN"),'pravidla turnaje'!$A$3,'pravidla turnaje'!$A$2),IF($H95&lt;$I95,IF(OR($W95="PP",W95="SN"),'pravidla turnaje'!$A$5,'pravidla turnaje'!$A$6),'pravidla turnaje'!$A$4)))</f>
        <v>1</v>
      </c>
      <c r="M95" s="243">
        <f>IF($E95="N",'pravidla turnaje'!$A$6,IF($H95&lt;$I95,IF(OR($W95="PP",$W95="SN"),'pravidla turnaje'!$A$3,'pravidla turnaje'!$A$2),IF($H95&gt;$I95,IF(OR($W95="PP",$W95="SN"),'pravidla turnaje'!$A$5,'pravidla turnaje'!$A$6),'pravidla turnaje'!$A$4)))</f>
        <v>0</v>
      </c>
      <c r="N95" s="248" t="str">
        <f t="shared" si="20"/>
        <v/>
      </c>
      <c r="O95" s="249" t="str">
        <f t="shared" si="21"/>
        <v/>
      </c>
      <c r="P95" s="264" t="str">
        <f>VLOOKUP($C95,'pravidla turnaje'!$A$64:$B$83,2,0)</f>
        <v>L</v>
      </c>
      <c r="Q95" s="263" t="str">
        <f t="shared" si="22"/>
        <v>12:50 - 13:00</v>
      </c>
      <c r="R95" s="297" t="s">
        <v>656</v>
      </c>
      <c r="S95" s="1651" t="str">
        <f>IFERROR(VLOOKUP(F95,Tabulka!$B$4:$C$239,2,0),"")</f>
        <v>Petrů/ 
Černer</v>
      </c>
      <c r="T95" s="1651" t="str">
        <f>IFERROR(VLOOKUP(G95,Tabulka!$B$4:$C$239,2,0),"")</f>
        <v>Haklička/ 
Závoďančík</v>
      </c>
      <c r="U95" s="1630">
        <v>2</v>
      </c>
      <c r="V95" s="1631">
        <v>0</v>
      </c>
      <c r="W95" s="1553"/>
      <c r="X95" s="1663">
        <v>6</v>
      </c>
      <c r="Y95" s="1664">
        <v>0</v>
      </c>
      <c r="Z95" s="1663">
        <v>6</v>
      </c>
      <c r="AA95" s="1664">
        <v>6</v>
      </c>
      <c r="AB95" s="711" t="s">
        <v>4</v>
      </c>
      <c r="AC95" s="256" t="str">
        <f t="shared" si="28"/>
        <v>A24</v>
      </c>
      <c r="AD95" s="257">
        <f>COUNTIF($AB$3:$AB95,AB95)</f>
        <v>24</v>
      </c>
      <c r="AE95" s="253">
        <f>IF(AD95=1,'pravidla turnaje'!$C$60,VLOOKUP(CONCATENATE(AB95,AD95-1),$AC$2:$AF94,3,0)+VLOOKUP(CONCATENATE(AB95,AD95-1),$AC$2:$AF94,4,0))</f>
        <v>0.53472222222222165</v>
      </c>
      <c r="AF95" s="653">
        <f>IF($E95="",('pravidla turnaje'!#REF!/24/60),(VLOOKUP("x",'pravidla turnaje'!$A$31:$D$58,4,0)/60/24))</f>
        <v>6.9444444444444441E-3</v>
      </c>
      <c r="AG95" t="s">
        <v>702</v>
      </c>
    </row>
    <row r="96" spans="1:33" ht="22.5" customHeight="1" x14ac:dyDescent="0.25">
      <c r="A96" s="247">
        <f t="shared" si="25"/>
        <v>120</v>
      </c>
      <c r="B96" s="247">
        <f t="shared" si="26"/>
        <v>120</v>
      </c>
      <c r="C96" s="247">
        <f t="shared" si="27"/>
        <v>120</v>
      </c>
      <c r="D96" s="243" t="str">
        <f t="shared" si="18"/>
        <v>122_125</v>
      </c>
      <c r="E96" s="244" t="str">
        <f t="shared" si="19"/>
        <v>H</v>
      </c>
      <c r="F96" s="1291">
        <v>125</v>
      </c>
      <c r="G96" s="1291">
        <v>122</v>
      </c>
      <c r="H96" s="247">
        <f t="shared" si="23"/>
        <v>1</v>
      </c>
      <c r="I96" s="243">
        <f t="shared" si="24"/>
        <v>2</v>
      </c>
      <c r="J96" s="248">
        <f>VLOOKUP(F96,Tabulka!$B$4:$Q$239,16,0)</f>
        <v>3</v>
      </c>
      <c r="K96" s="243">
        <f>VLOOKUP(G96,Tabulka!$B$4:$Q$239,16,0)</f>
        <v>2</v>
      </c>
      <c r="L96" s="248">
        <f>IF($E96="N",'pravidla turnaje'!$A$6,IF($H96&gt;$I96,IF(OR($W96="PP",W96="SN"),'pravidla turnaje'!$A$3,'pravidla turnaje'!$A$2),IF($H96&lt;$I96,IF(OR($W96="PP",W96="SN"),'pravidla turnaje'!$A$5,'pravidla turnaje'!$A$6),'pravidla turnaje'!$A$4)))</f>
        <v>0</v>
      </c>
      <c r="M96" s="243">
        <f>IF($E96="N",'pravidla turnaje'!$A$6,IF($H96&lt;$I96,IF(OR($W96="PP",$W96="SN"),'pravidla turnaje'!$A$3,'pravidla turnaje'!$A$2),IF($H96&gt;$I96,IF(OR($W96="PP",$W96="SN"),'pravidla turnaje'!$A$5,'pravidla turnaje'!$A$6),'pravidla turnaje'!$A$4)))</f>
        <v>1</v>
      </c>
      <c r="N96" s="248" t="str">
        <f t="shared" si="20"/>
        <v/>
      </c>
      <c r="O96" s="249" t="str">
        <f t="shared" si="21"/>
        <v/>
      </c>
      <c r="P96" s="264" t="str">
        <f>VLOOKUP($C96,'pravidla turnaje'!$A$64:$B$83,2,0)</f>
        <v>L</v>
      </c>
      <c r="Q96" s="263" t="str">
        <f t="shared" si="22"/>
        <v>12:50 - 13:00</v>
      </c>
      <c r="R96" s="297" t="s">
        <v>657</v>
      </c>
      <c r="S96" s="1651" t="str">
        <f>IFERROR(VLOOKUP(F96,Tabulka!$B$4:$C$239,2,0),"")</f>
        <v>Kašpárek/ 
Sčiklin</v>
      </c>
      <c r="T96" s="1651" t="str">
        <f>IFERROR(VLOOKUP(G96,Tabulka!$B$4:$C$239,2,0),"")</f>
        <v>Mock/ 
Dvořák</v>
      </c>
      <c r="U96" s="1630">
        <v>1</v>
      </c>
      <c r="V96" s="1631">
        <v>2</v>
      </c>
      <c r="W96" s="1553"/>
      <c r="X96" s="1663">
        <v>7</v>
      </c>
      <c r="Y96" s="1664">
        <v>8</v>
      </c>
      <c r="Z96" s="1663">
        <v>20</v>
      </c>
      <c r="AA96" s="1664">
        <v>20</v>
      </c>
      <c r="AB96" s="711" t="s">
        <v>5</v>
      </c>
      <c r="AC96" s="256" t="str">
        <f t="shared" si="28"/>
        <v>B24</v>
      </c>
      <c r="AD96" s="257">
        <f>COUNTIF($AB$3:$AB96,AB96)</f>
        <v>24</v>
      </c>
      <c r="AE96" s="253">
        <f>IF(AD96=1,'pravidla turnaje'!$C$60,VLOOKUP(CONCATENATE(AB96,AD96-1),$AC$2:$AF95,3,0)+VLOOKUP(CONCATENATE(AB96,AD96-1),$AC$2:$AF95,4,0))</f>
        <v>0.53472222222222165</v>
      </c>
      <c r="AF96" s="653">
        <f>IF($E96="",('pravidla turnaje'!#REF!/24/60),(VLOOKUP("x",'pravidla turnaje'!$A$31:$D$58,4,0)/60/24))</f>
        <v>6.9444444444444441E-3</v>
      </c>
    </row>
    <row r="97" spans="1:32" ht="22.5" customHeight="1" x14ac:dyDescent="0.25">
      <c r="A97" s="247">
        <f t="shared" si="25"/>
        <v>170</v>
      </c>
      <c r="B97" s="247">
        <f t="shared" si="26"/>
        <v>170</v>
      </c>
      <c r="C97" s="247">
        <f t="shared" si="27"/>
        <v>170</v>
      </c>
      <c r="D97" s="243" t="str">
        <f t="shared" si="18"/>
        <v>171_173</v>
      </c>
      <c r="E97" s="244" t="str">
        <f t="shared" si="19"/>
        <v>D</v>
      </c>
      <c r="F97" s="1291">
        <v>171</v>
      </c>
      <c r="G97" s="1291">
        <v>173</v>
      </c>
      <c r="H97" s="247">
        <f t="shared" si="23"/>
        <v>2</v>
      </c>
      <c r="I97" s="243">
        <f t="shared" si="24"/>
        <v>1</v>
      </c>
      <c r="J97" s="248">
        <f>VLOOKUP(F97,Tabulka!$B$4:$Q$239,16,0)</f>
        <v>1</v>
      </c>
      <c r="K97" s="243">
        <f>VLOOKUP(G97,Tabulka!$B$4:$Q$239,16,0)</f>
        <v>5</v>
      </c>
      <c r="L97" s="248">
        <f>IF($E97="N",'pravidla turnaje'!$A$6,IF($H97&gt;$I97,IF(OR($W97="PP",W97="SN"),'pravidla turnaje'!$A$3,'pravidla turnaje'!$A$2),IF($H97&lt;$I97,IF(OR($W97="PP",W97="SN"),'pravidla turnaje'!$A$5,'pravidla turnaje'!$A$6),'pravidla turnaje'!$A$4)))</f>
        <v>1</v>
      </c>
      <c r="M97" s="243">
        <f>IF($E97="N",'pravidla turnaje'!$A$6,IF($H97&lt;$I97,IF(OR($W97="PP",$W97="SN"),'pravidla turnaje'!$A$3,'pravidla turnaje'!$A$2),IF($H97&gt;$I97,IF(OR($W97="PP",$W97="SN"),'pravidla turnaje'!$A$5,'pravidla turnaje'!$A$6),'pravidla turnaje'!$A$4)))</f>
        <v>0</v>
      </c>
      <c r="N97" s="248" t="str">
        <f t="shared" si="20"/>
        <v/>
      </c>
      <c r="O97" s="249" t="str">
        <f t="shared" si="21"/>
        <v/>
      </c>
      <c r="P97" s="1623" t="str">
        <f>VLOOKUP($C97,'pravidla turnaje'!$A$64:$B$83,2,0)</f>
        <v>W</v>
      </c>
      <c r="Q97" s="1624" t="str">
        <f t="shared" si="22"/>
        <v>12:50 - 13:00</v>
      </c>
      <c r="R97" s="1625" t="s">
        <v>658</v>
      </c>
      <c r="S97" s="1650" t="str">
        <f>IFERROR(VLOOKUP(F97,Tabulka!$B$4:$C$239,2,0),"")</f>
        <v>Tomanová/ 
Pálfyová</v>
      </c>
      <c r="T97" s="1650" t="str">
        <f>IFERROR(VLOOKUP(G97,Tabulka!$B$4:$C$239,2,0),"")</f>
        <v>Klímová/ 
Lerchová</v>
      </c>
      <c r="U97" s="1628">
        <v>2</v>
      </c>
      <c r="V97" s="1629">
        <v>1</v>
      </c>
      <c r="W97" s="1553"/>
      <c r="X97" s="1661">
        <v>6</v>
      </c>
      <c r="Y97" s="1662">
        <v>3</v>
      </c>
      <c r="Z97" s="1661">
        <v>17</v>
      </c>
      <c r="AA97" s="1662">
        <v>17</v>
      </c>
      <c r="AB97" s="1626" t="s">
        <v>76</v>
      </c>
      <c r="AC97" s="256" t="str">
        <f t="shared" si="28"/>
        <v>C24</v>
      </c>
      <c r="AD97" s="257">
        <f>COUNTIF($AB$3:$AB97,AB97)</f>
        <v>24</v>
      </c>
      <c r="AE97" s="253">
        <f>IF(AD97=1,'pravidla turnaje'!$C$60,VLOOKUP(CONCATENATE(AB97,AD97-1),$AC$2:$AF96,3,0)+VLOOKUP(CONCATENATE(AB97,AD97-1),$AC$2:$AF96,4,0))</f>
        <v>0.53472222222222165</v>
      </c>
      <c r="AF97" s="653">
        <f>IF($E97="",('pravidla turnaje'!#REF!/24/60),(VLOOKUP("x",'pravidla turnaje'!$A$31:$D$58,4,0)/60/24))</f>
        <v>6.9444444444444441E-3</v>
      </c>
    </row>
    <row r="98" spans="1:32" ht="22.5" customHeight="1" x14ac:dyDescent="0.25">
      <c r="A98" s="247">
        <f t="shared" si="25"/>
        <v>170</v>
      </c>
      <c r="B98" s="247">
        <f t="shared" si="26"/>
        <v>170</v>
      </c>
      <c r="C98" s="247">
        <f t="shared" si="27"/>
        <v>170</v>
      </c>
      <c r="D98" s="243" t="str">
        <f t="shared" si="18"/>
        <v>172_175</v>
      </c>
      <c r="E98" s="244" t="str">
        <f t="shared" si="19"/>
        <v>D</v>
      </c>
      <c r="F98" s="1291">
        <v>175</v>
      </c>
      <c r="G98" s="1291">
        <v>172</v>
      </c>
      <c r="H98" s="247">
        <f t="shared" si="23"/>
        <v>2</v>
      </c>
      <c r="I98" s="243">
        <f t="shared" si="24"/>
        <v>1</v>
      </c>
      <c r="J98" s="248">
        <f>VLOOKUP(F98,Tabulka!$B$4:$Q$239,16,0)</f>
        <v>2</v>
      </c>
      <c r="K98" s="243">
        <f>VLOOKUP(G98,Tabulka!$B$4:$Q$239,16,0)</f>
        <v>2</v>
      </c>
      <c r="L98" s="248">
        <f>IF($E98="N",'pravidla turnaje'!$A$6,IF($H98&gt;$I98,IF(OR($W98="PP",W98="SN"),'pravidla turnaje'!$A$3,'pravidla turnaje'!$A$2),IF($H98&lt;$I98,IF(OR($W98="PP",W98="SN"),'pravidla turnaje'!$A$5,'pravidla turnaje'!$A$6),'pravidla turnaje'!$A$4)))</f>
        <v>1</v>
      </c>
      <c r="M98" s="243">
        <f>IF($E98="N",'pravidla turnaje'!$A$6,IF($H98&lt;$I98,IF(OR($W98="PP",$W98="SN"),'pravidla turnaje'!$A$3,'pravidla turnaje'!$A$2),IF($H98&gt;$I98,IF(OR($W98="PP",$W98="SN"),'pravidla turnaje'!$A$5,'pravidla turnaje'!$A$6),'pravidla turnaje'!$A$4)))</f>
        <v>0</v>
      </c>
      <c r="N98" s="248">
        <f t="shared" si="20"/>
        <v>175</v>
      </c>
      <c r="O98" s="249">
        <f t="shared" si="21"/>
        <v>172</v>
      </c>
      <c r="P98" s="1623" t="str">
        <f>VLOOKUP($C98,'pravidla turnaje'!$A$64:$B$83,2,0)</f>
        <v>W</v>
      </c>
      <c r="Q98" s="1624" t="str">
        <f t="shared" si="22"/>
        <v>12:50 - 13:00</v>
      </c>
      <c r="R98" s="1625" t="s">
        <v>659</v>
      </c>
      <c r="S98" s="1650" t="str">
        <f>IFERROR(VLOOKUP(F98,Tabulka!$B$4:$C$239,2,0),"")</f>
        <v>Tomanová/ 
Blahníková</v>
      </c>
      <c r="T98" s="1650" t="str">
        <f>IFERROR(VLOOKUP(G98,Tabulka!$B$4:$C$239,2,0),"")</f>
        <v>Kronychová/ 
Štěpánová</v>
      </c>
      <c r="U98" s="1628">
        <v>2</v>
      </c>
      <c r="V98" s="1629">
        <v>1</v>
      </c>
      <c r="W98" s="1553"/>
      <c r="X98" s="1661">
        <v>8</v>
      </c>
      <c r="Y98" s="1662">
        <v>6</v>
      </c>
      <c r="Z98" s="1661">
        <v>17</v>
      </c>
      <c r="AA98" s="1662">
        <v>15</v>
      </c>
      <c r="AB98" s="1626" t="s">
        <v>16</v>
      </c>
      <c r="AC98" s="256" t="str">
        <f t="shared" si="28"/>
        <v>D24</v>
      </c>
      <c r="AD98" s="257">
        <f>COUNTIF($AB$3:$AB98,AB98)</f>
        <v>24</v>
      </c>
      <c r="AE98" s="253">
        <f>IF(AD98=1,'pravidla turnaje'!$C$60,VLOOKUP(CONCATENATE(AB98,AD98-1),$AC$2:$AF97,3,0)+VLOOKUP(CONCATENATE(AB98,AD98-1),$AC$2:$AF97,4,0))</f>
        <v>0.53472222222222165</v>
      </c>
      <c r="AF98" s="653">
        <f>IF($E98="",('pravidla turnaje'!#REF!/24/60),(VLOOKUP("x",'pravidla turnaje'!$A$31:$D$58,4,0)/60/24))</f>
        <v>6.9444444444444441E-3</v>
      </c>
    </row>
    <row r="99" spans="1:32" ht="22.5" customHeight="1" x14ac:dyDescent="0.25">
      <c r="A99" s="247">
        <f t="shared" si="25"/>
        <v>10</v>
      </c>
      <c r="B99" s="247">
        <f t="shared" si="26"/>
        <v>10</v>
      </c>
      <c r="C99" s="247">
        <f t="shared" si="27"/>
        <v>10</v>
      </c>
      <c r="D99" s="243" t="str">
        <f t="shared" si="18"/>
        <v>11_13</v>
      </c>
      <c r="E99" s="244" t="str">
        <f t="shared" si="19"/>
        <v>D</v>
      </c>
      <c r="F99" s="1291">
        <v>11</v>
      </c>
      <c r="G99" s="1291">
        <v>13</v>
      </c>
      <c r="H99" s="247">
        <f t="shared" si="23"/>
        <v>2</v>
      </c>
      <c r="I99" s="243">
        <f t="shared" si="24"/>
        <v>0</v>
      </c>
      <c r="J99" s="248">
        <f>VLOOKUP(F99,Tabulka!$B$4:$Q$239,16,0)</f>
        <v>2</v>
      </c>
      <c r="K99" s="243">
        <f>VLOOKUP(G99,Tabulka!$B$4:$Q$239,16,0)</f>
        <v>6</v>
      </c>
      <c r="L99" s="248">
        <f>IF($E99="N",'pravidla turnaje'!$A$6,IF($H99&gt;$I99,IF(OR($W99="PP",W99="SN"),'pravidla turnaje'!$A$3,'pravidla turnaje'!$A$2),IF($H99&lt;$I99,IF(OR($W99="PP",W99="SN"),'pravidla turnaje'!$A$5,'pravidla turnaje'!$A$6),'pravidla turnaje'!$A$4)))</f>
        <v>1</v>
      </c>
      <c r="M99" s="243">
        <f>IF($E99="N",'pravidla turnaje'!$A$6,IF($H99&lt;$I99,IF(OR($W99="PP",$W99="SN"),'pravidla turnaje'!$A$3,'pravidla turnaje'!$A$2),IF($H99&gt;$I99,IF(OR($W99="PP",$W99="SN"),'pravidla turnaje'!$A$5,'pravidla turnaje'!$A$6),'pravidla turnaje'!$A$4)))</f>
        <v>0</v>
      </c>
      <c r="N99" s="248" t="str">
        <f t="shared" si="20"/>
        <v/>
      </c>
      <c r="O99" s="249" t="str">
        <f t="shared" si="21"/>
        <v/>
      </c>
      <c r="P99" s="264" t="str">
        <f>VLOOKUP($C99,'pravidla turnaje'!$A$64:$B$83,2,0)</f>
        <v>A</v>
      </c>
      <c r="Q99" s="263" t="str">
        <f t="shared" si="22"/>
        <v>13:00 - 13:10</v>
      </c>
      <c r="R99" s="297" t="s">
        <v>710</v>
      </c>
      <c r="S99" s="1651" t="str">
        <f>IFERROR(VLOOKUP(F99,Tabulka!$B$4:$C$239,2,0),"")</f>
        <v>Svatek/ 
Heczko</v>
      </c>
      <c r="T99" s="1651" t="str">
        <f>IFERROR(VLOOKUP(G99,Tabulka!$B$4:$C$239,2,0),"")</f>
        <v>Skála/ 
Šalanda</v>
      </c>
      <c r="U99" s="1630">
        <v>2</v>
      </c>
      <c r="V99" s="1631">
        <v>0</v>
      </c>
      <c r="W99" s="1553"/>
      <c r="X99" s="1663">
        <v>4</v>
      </c>
      <c r="Y99" s="1664">
        <v>1</v>
      </c>
      <c r="Z99" s="1663">
        <v>9</v>
      </c>
      <c r="AA99" s="1664">
        <v>9</v>
      </c>
      <c r="AB99" s="711" t="s">
        <v>4</v>
      </c>
      <c r="AC99" s="256" t="str">
        <f t="shared" si="28"/>
        <v>A25</v>
      </c>
      <c r="AD99" s="257">
        <f>COUNTIF($AB$3:$AB99,AB99)</f>
        <v>25</v>
      </c>
      <c r="AE99" s="253">
        <f>IF(AD99=1,'pravidla turnaje'!$C$60,VLOOKUP(CONCATENATE(AB99,AD99-1),$AC$2:$AF98,3,0)+VLOOKUP(CONCATENATE(AB99,AD99-1),$AC$2:$AF98,4,0))</f>
        <v>0.54166666666666607</v>
      </c>
      <c r="AF99" s="653">
        <f>IF($E99="",('pravidla turnaje'!#REF!/24/60),(VLOOKUP("x",'pravidla turnaje'!$A$31:$D$58,4,0)/60/24))</f>
        <v>6.9444444444444441E-3</v>
      </c>
    </row>
    <row r="100" spans="1:32" ht="22.5" customHeight="1" x14ac:dyDescent="0.25">
      <c r="A100" s="247">
        <f t="shared" si="25"/>
        <v>10</v>
      </c>
      <c r="B100" s="247">
        <f t="shared" si="26"/>
        <v>10</v>
      </c>
      <c r="C100" s="247">
        <f t="shared" si="27"/>
        <v>10</v>
      </c>
      <c r="D100" s="243" t="str">
        <f t="shared" si="18"/>
        <v>14_15</v>
      </c>
      <c r="E100" s="244" t="str">
        <f t="shared" si="19"/>
        <v>D</v>
      </c>
      <c r="F100" s="1291">
        <v>14</v>
      </c>
      <c r="G100" s="1291">
        <v>15</v>
      </c>
      <c r="H100" s="247">
        <f t="shared" si="23"/>
        <v>2</v>
      </c>
      <c r="I100" s="243">
        <f t="shared" si="24"/>
        <v>0</v>
      </c>
      <c r="J100" s="248">
        <f>VLOOKUP(F100,Tabulka!$B$4:$Q$239,16,0)</f>
        <v>3</v>
      </c>
      <c r="K100" s="243">
        <f>VLOOKUP(G100,Tabulka!$B$4:$Q$239,16,0)</f>
        <v>5</v>
      </c>
      <c r="L100" s="248">
        <f>IF($E100="N",'pravidla turnaje'!$A$6,IF($H100&gt;$I100,IF(OR($W100="PP",W100="SN"),'pravidla turnaje'!$A$3,'pravidla turnaje'!$A$2),IF($H100&lt;$I100,IF(OR($W100="PP",W100="SN"),'pravidla turnaje'!$A$5,'pravidla turnaje'!$A$6),'pravidla turnaje'!$A$4)))</f>
        <v>1</v>
      </c>
      <c r="M100" s="243">
        <f>IF($E100="N",'pravidla turnaje'!$A$6,IF($H100&lt;$I100,IF(OR($W100="PP",$W100="SN"),'pravidla turnaje'!$A$3,'pravidla turnaje'!$A$2),IF($H100&gt;$I100,IF(OR($W100="PP",$W100="SN"),'pravidla turnaje'!$A$5,'pravidla turnaje'!$A$6),'pravidla turnaje'!$A$4)))</f>
        <v>0</v>
      </c>
      <c r="N100" s="248" t="str">
        <f t="shared" si="20"/>
        <v/>
      </c>
      <c r="O100" s="249" t="str">
        <f t="shared" si="21"/>
        <v/>
      </c>
      <c r="P100" s="264" t="str">
        <f>VLOOKUP($C100,'pravidla turnaje'!$A$64:$B$83,2,0)</f>
        <v>A</v>
      </c>
      <c r="Q100" s="263" t="str">
        <f t="shared" si="22"/>
        <v>13:00 - 13:10</v>
      </c>
      <c r="R100" s="297" t="s">
        <v>711</v>
      </c>
      <c r="S100" s="1651" t="str">
        <f>IFERROR(VLOOKUP(F100,Tabulka!$B$4:$C$239,2,0),"")</f>
        <v>Hněvkovský/ 
Šárka</v>
      </c>
      <c r="T100" s="1651" t="str">
        <f>IFERROR(VLOOKUP(G100,Tabulka!$B$4:$C$239,2,0),"")</f>
        <v>Michel/ 
Langhamer</v>
      </c>
      <c r="U100" s="1630">
        <v>2</v>
      </c>
      <c r="V100" s="1631">
        <v>0</v>
      </c>
      <c r="W100" s="1553"/>
      <c r="X100" s="1663">
        <v>5</v>
      </c>
      <c r="Y100" s="1664">
        <v>2</v>
      </c>
      <c r="Z100" s="1663">
        <v>9</v>
      </c>
      <c r="AA100" s="1664">
        <v>9</v>
      </c>
      <c r="AB100" s="711" t="s">
        <v>5</v>
      </c>
      <c r="AC100" s="256" t="str">
        <f t="shared" si="28"/>
        <v>B25</v>
      </c>
      <c r="AD100" s="257">
        <f>COUNTIF($AB$3:$AB100,AB100)</f>
        <v>25</v>
      </c>
      <c r="AE100" s="253">
        <f>IF(AD100=1,'pravidla turnaje'!$C$60,VLOOKUP(CONCATENATE(AB100,AD100-1),$AC$2:$AF99,3,0)+VLOOKUP(CONCATENATE(AB100,AD100-1),$AC$2:$AF99,4,0))</f>
        <v>0.54166666666666607</v>
      </c>
      <c r="AF100" s="653">
        <f>IF($E100="",('pravidla turnaje'!#REF!/24/60),(VLOOKUP("x",'pravidla turnaje'!$A$31:$D$58,4,0)/60/24))</f>
        <v>6.9444444444444441E-3</v>
      </c>
    </row>
    <row r="101" spans="1:32" ht="22.5" customHeight="1" x14ac:dyDescent="0.25">
      <c r="A101" s="247">
        <f t="shared" si="25"/>
        <v>10</v>
      </c>
      <c r="B101" s="247">
        <f t="shared" si="26"/>
        <v>10</v>
      </c>
      <c r="C101" s="247">
        <f t="shared" si="27"/>
        <v>10</v>
      </c>
      <c r="D101" s="243" t="str">
        <f t="shared" si="18"/>
        <v>12_16</v>
      </c>
      <c r="E101" s="244" t="str">
        <f t="shared" si="19"/>
        <v>D</v>
      </c>
      <c r="F101" s="1291">
        <v>12</v>
      </c>
      <c r="G101" s="1291">
        <v>16</v>
      </c>
      <c r="H101" s="247">
        <f t="shared" si="23"/>
        <v>2</v>
      </c>
      <c r="I101" s="243">
        <f t="shared" si="24"/>
        <v>1</v>
      </c>
      <c r="J101" s="248">
        <f>VLOOKUP(F101,Tabulka!$B$4:$Q$239,16,0)</f>
        <v>1</v>
      </c>
      <c r="K101" s="243">
        <f>VLOOKUP(G101,Tabulka!$B$4:$Q$239,16,0)</f>
        <v>4</v>
      </c>
      <c r="L101" s="248">
        <f>IF($E101="N",'pravidla turnaje'!$A$6,IF($H101&gt;$I101,IF(OR($W101="PP",W101="SN"),'pravidla turnaje'!$A$3,'pravidla turnaje'!$A$2),IF($H101&lt;$I101,IF(OR($W101="PP",W101="SN"),'pravidla turnaje'!$A$5,'pravidla turnaje'!$A$6),'pravidla turnaje'!$A$4)))</f>
        <v>1</v>
      </c>
      <c r="M101" s="243">
        <f>IF($E101="N",'pravidla turnaje'!$A$6,IF($H101&lt;$I101,IF(OR($W101="PP",$W101="SN"),'pravidla turnaje'!$A$3,'pravidla turnaje'!$A$2),IF($H101&gt;$I101,IF(OR($W101="PP",$W101="SN"),'pravidla turnaje'!$A$5,'pravidla turnaje'!$A$6),'pravidla turnaje'!$A$4)))</f>
        <v>0</v>
      </c>
      <c r="N101" s="248" t="str">
        <f t="shared" si="20"/>
        <v/>
      </c>
      <c r="O101" s="249" t="str">
        <f t="shared" si="21"/>
        <v/>
      </c>
      <c r="P101" s="264" t="str">
        <f>VLOOKUP($C101,'pravidla turnaje'!$A$64:$B$83,2,0)</f>
        <v>A</v>
      </c>
      <c r="Q101" s="263" t="str">
        <f t="shared" si="22"/>
        <v>13:00 - 13:10</v>
      </c>
      <c r="R101" s="297" t="s">
        <v>712</v>
      </c>
      <c r="S101" s="1651" t="str">
        <f>IFERROR(VLOOKUP(F101,Tabulka!$B$4:$C$239,2,0),"")</f>
        <v>Renčín/ 
Hejný</v>
      </c>
      <c r="T101" s="1651" t="str">
        <f>IFERROR(VLOOKUP(G101,Tabulka!$B$4:$C$239,2,0),"")</f>
        <v>Melíšek/ 
Koš</v>
      </c>
      <c r="U101" s="1630">
        <v>2</v>
      </c>
      <c r="V101" s="1631">
        <v>1</v>
      </c>
      <c r="W101" s="1553"/>
      <c r="X101" s="1663">
        <v>6</v>
      </c>
      <c r="Y101" s="1664">
        <v>4</v>
      </c>
      <c r="Z101" s="1663">
        <v>11</v>
      </c>
      <c r="AA101" s="1664">
        <v>12</v>
      </c>
      <c r="AB101" s="711" t="s">
        <v>76</v>
      </c>
      <c r="AC101" s="256" t="str">
        <f t="shared" si="28"/>
        <v>C25</v>
      </c>
      <c r="AD101" s="257">
        <f>COUNTIF($AB$3:$AB101,AB101)</f>
        <v>25</v>
      </c>
      <c r="AE101" s="253">
        <f>IF(AD101=1,'pravidla turnaje'!$C$60,VLOOKUP(CONCATENATE(AB101,AD101-1),$AC$2:$AF100,3,0)+VLOOKUP(CONCATENATE(AB101,AD101-1),$AC$2:$AF100,4,0))</f>
        <v>0.54166666666666607</v>
      </c>
      <c r="AF101" s="653">
        <f>IF($E101="",('pravidla turnaje'!#REF!/24/60),(VLOOKUP("x",'pravidla turnaje'!$A$31:$D$58,4,0)/60/24))</f>
        <v>6.9444444444444441E-3</v>
      </c>
    </row>
    <row r="102" spans="1:32" ht="22.5" customHeight="1" x14ac:dyDescent="0.25">
      <c r="A102" s="247">
        <f t="shared" si="25"/>
        <v>20</v>
      </c>
      <c r="B102" s="247">
        <f t="shared" si="26"/>
        <v>20</v>
      </c>
      <c r="C102" s="247">
        <f t="shared" si="27"/>
        <v>20</v>
      </c>
      <c r="D102" s="243" t="str">
        <f t="shared" si="18"/>
        <v>21_23</v>
      </c>
      <c r="E102" s="244" t="str">
        <f t="shared" si="19"/>
        <v>H</v>
      </c>
      <c r="F102" s="1291">
        <v>21</v>
      </c>
      <c r="G102" s="1291">
        <v>23</v>
      </c>
      <c r="H102" s="247">
        <f t="shared" si="23"/>
        <v>0</v>
      </c>
      <c r="I102" s="243">
        <f t="shared" si="24"/>
        <v>2</v>
      </c>
      <c r="J102" s="248">
        <f>VLOOKUP(F102,Tabulka!$B$4:$Q$239,16,0)</f>
        <v>5</v>
      </c>
      <c r="K102" s="243">
        <f>VLOOKUP(G102,Tabulka!$B$4:$Q$239,16,0)</f>
        <v>1</v>
      </c>
      <c r="L102" s="248">
        <f>IF($E102="N",'pravidla turnaje'!$A$6,IF($H102&gt;$I102,IF(OR($W102="PP",W102="SN"),'pravidla turnaje'!$A$3,'pravidla turnaje'!$A$2),IF($H102&lt;$I102,IF(OR($W102="PP",W102="SN"),'pravidla turnaje'!$A$5,'pravidla turnaje'!$A$6),'pravidla turnaje'!$A$4)))</f>
        <v>0</v>
      </c>
      <c r="M102" s="243">
        <f>IF($E102="N",'pravidla turnaje'!$A$6,IF($H102&lt;$I102,IF(OR($W102="PP",$W102="SN"),'pravidla turnaje'!$A$3,'pravidla turnaje'!$A$2),IF($H102&gt;$I102,IF(OR($W102="PP",$W102="SN"),'pravidla turnaje'!$A$5,'pravidla turnaje'!$A$6),'pravidla turnaje'!$A$4)))</f>
        <v>1</v>
      </c>
      <c r="N102" s="248" t="str">
        <f t="shared" si="20"/>
        <v/>
      </c>
      <c r="O102" s="249" t="str">
        <f t="shared" si="21"/>
        <v/>
      </c>
      <c r="P102" s="264" t="str">
        <f>VLOOKUP($C102,'pravidla turnaje'!$A$64:$B$83,2,0)</f>
        <v>B</v>
      </c>
      <c r="Q102" s="263" t="str">
        <f t="shared" si="22"/>
        <v>13:00 - 13:10</v>
      </c>
      <c r="R102" s="297" t="s">
        <v>411</v>
      </c>
      <c r="S102" s="1651" t="str">
        <f>IFERROR(VLOOKUP(F102,Tabulka!$B$4:$C$239,2,0),"")</f>
        <v>Bendek/ 
Tluček</v>
      </c>
      <c r="T102" s="1651" t="str">
        <f>IFERROR(VLOOKUP(G102,Tabulka!$B$4:$C$239,2,0),"")</f>
        <v>Dóža/ 
Mück</v>
      </c>
      <c r="U102" s="1630">
        <v>0</v>
      </c>
      <c r="V102" s="1631">
        <v>2</v>
      </c>
      <c r="W102" s="1553"/>
      <c r="X102" s="1663">
        <v>1</v>
      </c>
      <c r="Y102" s="1664">
        <v>4</v>
      </c>
      <c r="Z102" s="1663">
        <v>9</v>
      </c>
      <c r="AA102" s="1664">
        <v>8</v>
      </c>
      <c r="AB102" s="711" t="s">
        <v>16</v>
      </c>
      <c r="AC102" s="256" t="str">
        <f t="shared" si="28"/>
        <v>D25</v>
      </c>
      <c r="AD102" s="257">
        <f>COUNTIF($AB$3:$AB102,AB102)</f>
        <v>25</v>
      </c>
      <c r="AE102" s="253">
        <f>IF(AD102=1,'pravidla turnaje'!$C$60,VLOOKUP(CONCATENATE(AB102,AD102-1),$AC$2:$AF101,3,0)+VLOOKUP(CONCATENATE(AB102,AD102-1),$AC$2:$AF101,4,0))</f>
        <v>0.54166666666666607</v>
      </c>
      <c r="AF102" s="653">
        <f>IF($E102="",('pravidla turnaje'!#REF!/24/60),(VLOOKUP("x",'pravidla turnaje'!$A$31:$D$58,4,0)/60/24))</f>
        <v>6.9444444444444441E-3</v>
      </c>
    </row>
    <row r="103" spans="1:32" ht="22.5" customHeight="1" x14ac:dyDescent="0.25">
      <c r="A103" s="247">
        <f t="shared" ref="A103:A114" si="36">IFERROR(FLOOR(F103,10),0)</f>
        <v>20</v>
      </c>
      <c r="B103" s="247">
        <f t="shared" ref="B103:B114" si="37">IFERROR(FLOOR(G103,10),0)</f>
        <v>20</v>
      </c>
      <c r="C103" s="247">
        <f t="shared" ref="C103:C114" si="38">IF(EXACT(A103,B103),A103,"")</f>
        <v>20</v>
      </c>
      <c r="D103" s="243" t="str">
        <f t="shared" ref="D103:D114" si="39">IF(F103&lt;G103,CONCATENATE(F103,"_",G103),CONCATENATE(G103,"_",F103))</f>
        <v>24_25</v>
      </c>
      <c r="E103" s="244" t="str">
        <f t="shared" ref="E103:E114" si="40">IF(AND(ISNUMBER(U103),ISNUMBER(V103)),IF(U103&gt;V103,"D",IF(U103&lt;V103,"H","R")),"N")</f>
        <v>D</v>
      </c>
      <c r="F103" s="1291">
        <v>24</v>
      </c>
      <c r="G103" s="1291">
        <v>25</v>
      </c>
      <c r="H103" s="247">
        <f t="shared" ref="H103:H114" si="41">IF($E103&lt;&gt;"N",U103,"")</f>
        <v>2</v>
      </c>
      <c r="I103" s="243">
        <f t="shared" ref="I103:I114" si="42">IF($E103&lt;&gt;"N",V103,"")</f>
        <v>0</v>
      </c>
      <c r="J103" s="248">
        <f>VLOOKUP(F103,Tabulka!$B$4:$Q$239,16,0)</f>
        <v>4</v>
      </c>
      <c r="K103" s="243">
        <f>VLOOKUP(G103,Tabulka!$B$4:$Q$239,16,0)</f>
        <v>5</v>
      </c>
      <c r="L103" s="248">
        <f>IF($E103="N",'pravidla turnaje'!$A$6,IF($H103&gt;$I103,IF(OR($W103="PP",W103="SN"),'pravidla turnaje'!$A$3,'pravidla turnaje'!$A$2),IF($H103&lt;$I103,IF(OR($W103="PP",W103="SN"),'pravidla turnaje'!$A$5,'pravidla turnaje'!$A$6),'pravidla turnaje'!$A$4)))</f>
        <v>1</v>
      </c>
      <c r="M103" s="243">
        <f>IF($E103="N",'pravidla turnaje'!$A$6,IF($H103&lt;$I103,IF(OR($W103="PP",$W103="SN"),'pravidla turnaje'!$A$3,'pravidla turnaje'!$A$2),IF($H103&gt;$I103,IF(OR($W103="PP",$W103="SN"),'pravidla turnaje'!$A$5,'pravidla turnaje'!$A$6),'pravidla turnaje'!$A$4)))</f>
        <v>0</v>
      </c>
      <c r="N103" s="248" t="str">
        <f t="shared" ref="N103:N114" si="43">IF(EXACT($J103,$K103),F103,"")</f>
        <v/>
      </c>
      <c r="O103" s="249" t="str">
        <f t="shared" ref="O103:O114" si="44">IF(EXACT($J103,$K103),G103,"")</f>
        <v/>
      </c>
      <c r="P103" s="264" t="str">
        <f>VLOOKUP($C103,'pravidla turnaje'!$A$64:$B$83,2,0)</f>
        <v>B</v>
      </c>
      <c r="Q103" s="263" t="str">
        <f t="shared" ref="Q103:Q114" si="45">CONCATENATE(TEXT(AE103,"hh:mm")," - ",TEXT(AE103+AF103,"hh:mm"))</f>
        <v>13:10 - 13:20</v>
      </c>
      <c r="R103" s="297" t="s">
        <v>412</v>
      </c>
      <c r="S103" s="1651" t="str">
        <f>IFERROR(VLOOKUP(F103,Tabulka!$B$4:$C$239,2,0),"")</f>
        <v>Maťko/ 
Bernard</v>
      </c>
      <c r="T103" s="1651" t="str">
        <f>IFERROR(VLOOKUP(G103,Tabulka!$B$4:$C$239,2,0),"")</f>
        <v>Harák/ 
Čáp</v>
      </c>
      <c r="U103" s="1630">
        <v>2</v>
      </c>
      <c r="V103" s="1631">
        <v>0</v>
      </c>
      <c r="W103" s="1553"/>
      <c r="X103" s="1663">
        <v>5</v>
      </c>
      <c r="Y103" s="1664">
        <v>4</v>
      </c>
      <c r="Z103" s="1663">
        <v>14</v>
      </c>
      <c r="AA103" s="1664">
        <v>14</v>
      </c>
      <c r="AB103" s="711" t="s">
        <v>4</v>
      </c>
      <c r="AC103" s="256" t="str">
        <f t="shared" si="28"/>
        <v>A26</v>
      </c>
      <c r="AD103" s="257">
        <f>COUNTIF($AB$3:$AB103,AB103)</f>
        <v>26</v>
      </c>
      <c r="AE103" s="253">
        <f>IF(AD103=1,'pravidla turnaje'!$C$60,VLOOKUP(CONCATENATE(AB103,AD103-1),$AC$2:$AF102,3,0)+VLOOKUP(CONCATENATE(AB103,AD103-1),$AC$2:$AF102,4,0))</f>
        <v>0.54861111111111049</v>
      </c>
      <c r="AF103" s="653">
        <f>IF($E103="",('pravidla turnaje'!#REF!/24/60),(VLOOKUP("x",'pravidla turnaje'!$A$31:$D$58,4,0)/60/24))</f>
        <v>6.9444444444444441E-3</v>
      </c>
    </row>
    <row r="104" spans="1:32" ht="22.5" customHeight="1" x14ac:dyDescent="0.25">
      <c r="A104" s="247">
        <f t="shared" si="36"/>
        <v>20</v>
      </c>
      <c r="B104" s="247">
        <f t="shared" si="37"/>
        <v>20</v>
      </c>
      <c r="C104" s="247">
        <f t="shared" si="38"/>
        <v>20</v>
      </c>
      <c r="D104" s="243" t="str">
        <f t="shared" si="39"/>
        <v>22_26</v>
      </c>
      <c r="E104" s="244" t="str">
        <f t="shared" si="40"/>
        <v>D</v>
      </c>
      <c r="F104" s="1291">
        <v>22</v>
      </c>
      <c r="G104" s="1291">
        <v>26</v>
      </c>
      <c r="H104" s="247">
        <f t="shared" si="41"/>
        <v>2</v>
      </c>
      <c r="I104" s="243">
        <f t="shared" si="42"/>
        <v>0</v>
      </c>
      <c r="J104" s="248">
        <f>VLOOKUP(F104,Tabulka!$B$4:$Q$239,16,0)</f>
        <v>1</v>
      </c>
      <c r="K104" s="243">
        <f>VLOOKUP(G104,Tabulka!$B$4:$Q$239,16,0)</f>
        <v>3</v>
      </c>
      <c r="L104" s="248">
        <f>IF($E104="N",'pravidla turnaje'!$A$6,IF($H104&gt;$I104,IF(OR($W104="PP",W104="SN"),'pravidla turnaje'!$A$3,'pravidla turnaje'!$A$2),IF($H104&lt;$I104,IF(OR($W104="PP",W104="SN"),'pravidla turnaje'!$A$5,'pravidla turnaje'!$A$6),'pravidla turnaje'!$A$4)))</f>
        <v>1</v>
      </c>
      <c r="M104" s="243">
        <f>IF($E104="N",'pravidla turnaje'!$A$6,IF($H104&lt;$I104,IF(OR($W104="PP",$W104="SN"),'pravidla turnaje'!$A$3,'pravidla turnaje'!$A$2),IF($H104&gt;$I104,IF(OR($W104="PP",$W104="SN"),'pravidla turnaje'!$A$5,'pravidla turnaje'!$A$6),'pravidla turnaje'!$A$4)))</f>
        <v>0</v>
      </c>
      <c r="N104" s="248" t="str">
        <f t="shared" si="43"/>
        <v/>
      </c>
      <c r="O104" s="249" t="str">
        <f t="shared" si="44"/>
        <v/>
      </c>
      <c r="P104" s="264" t="str">
        <f>VLOOKUP($C104,'pravidla turnaje'!$A$64:$B$83,2,0)</f>
        <v>B</v>
      </c>
      <c r="Q104" s="263" t="str">
        <f t="shared" si="45"/>
        <v>13:10 - 13:20</v>
      </c>
      <c r="R104" s="297" t="s">
        <v>413</v>
      </c>
      <c r="S104" s="1651" t="str">
        <f>IFERROR(VLOOKUP(F104,Tabulka!$B$4:$C$239,2,0),"")</f>
        <v>Haspeklo/ 
Horáček</v>
      </c>
      <c r="T104" s="1651" t="str">
        <f>IFERROR(VLOOKUP(G104,Tabulka!$B$4:$C$239,2,0),"")</f>
        <v>Marvánek/ 
Černý</v>
      </c>
      <c r="U104" s="1630">
        <v>2</v>
      </c>
      <c r="V104" s="1631">
        <v>0</v>
      </c>
      <c r="W104" s="1553"/>
      <c r="X104" s="1663">
        <v>5</v>
      </c>
      <c r="Y104" s="1664">
        <v>1</v>
      </c>
      <c r="Z104" s="1663">
        <v>9</v>
      </c>
      <c r="AA104" s="1664">
        <v>8</v>
      </c>
      <c r="AB104" s="711" t="s">
        <v>5</v>
      </c>
      <c r="AC104" s="256" t="str">
        <f t="shared" si="28"/>
        <v>B26</v>
      </c>
      <c r="AD104" s="257">
        <f>COUNTIF($AB$3:$AB104,AB104)</f>
        <v>26</v>
      </c>
      <c r="AE104" s="253">
        <f>IF(AD104=1,'pravidla turnaje'!$C$60,VLOOKUP(CONCATENATE(AB104,AD104-1),$AC$2:$AF103,3,0)+VLOOKUP(CONCATENATE(AB104,AD104-1),$AC$2:$AF103,4,0))</f>
        <v>0.54861111111111049</v>
      </c>
      <c r="AF104" s="653">
        <f>IF($E104="",('pravidla turnaje'!#REF!/24/60),(VLOOKUP("x",'pravidla turnaje'!$A$31:$D$58,4,0)/60/24))</f>
        <v>6.9444444444444441E-3</v>
      </c>
    </row>
    <row r="105" spans="1:32" ht="22.5" customHeight="1" x14ac:dyDescent="0.25">
      <c r="A105" s="247">
        <f t="shared" si="36"/>
        <v>30</v>
      </c>
      <c r="B105" s="247">
        <f t="shared" si="37"/>
        <v>30</v>
      </c>
      <c r="C105" s="247">
        <f t="shared" si="38"/>
        <v>30</v>
      </c>
      <c r="D105" s="243" t="str">
        <f t="shared" si="39"/>
        <v>31_33</v>
      </c>
      <c r="E105" s="244" t="str">
        <f t="shared" si="40"/>
        <v>H</v>
      </c>
      <c r="F105" s="1291">
        <v>31</v>
      </c>
      <c r="G105" s="1291">
        <v>33</v>
      </c>
      <c r="H105" s="247">
        <f t="shared" si="41"/>
        <v>0</v>
      </c>
      <c r="I105" s="243">
        <f t="shared" si="42"/>
        <v>2</v>
      </c>
      <c r="J105" s="248">
        <f>VLOOKUP(F105,Tabulka!$B$4:$Q$239,16,0)</f>
        <v>3</v>
      </c>
      <c r="K105" s="243">
        <f>VLOOKUP(G105,Tabulka!$B$4:$Q$239,16,0)</f>
        <v>1</v>
      </c>
      <c r="L105" s="248">
        <f>IF($E105="N",'pravidla turnaje'!$A$6,IF($H105&gt;$I105,IF(OR($W105="PP",W105="SN"),'pravidla turnaje'!$A$3,'pravidla turnaje'!$A$2),IF($H105&lt;$I105,IF(OR($W105="PP",W105="SN"),'pravidla turnaje'!$A$5,'pravidla turnaje'!$A$6),'pravidla turnaje'!$A$4)))</f>
        <v>0</v>
      </c>
      <c r="M105" s="243">
        <f>IF($E105="N",'pravidla turnaje'!$A$6,IF($H105&lt;$I105,IF(OR($W105="PP",$W105="SN"),'pravidla turnaje'!$A$3,'pravidla turnaje'!$A$2),IF($H105&gt;$I105,IF(OR($W105="PP",$W105="SN"),'pravidla turnaje'!$A$5,'pravidla turnaje'!$A$6),'pravidla turnaje'!$A$4)))</f>
        <v>1</v>
      </c>
      <c r="N105" s="248" t="str">
        <f t="shared" si="43"/>
        <v/>
      </c>
      <c r="O105" s="249" t="str">
        <f t="shared" si="44"/>
        <v/>
      </c>
      <c r="P105" s="264" t="str">
        <f>VLOOKUP($C105,'pravidla turnaje'!$A$64:$B$83,2,0)</f>
        <v>C</v>
      </c>
      <c r="Q105" s="263" t="str">
        <f t="shared" si="45"/>
        <v>13:10 - 13:20</v>
      </c>
      <c r="R105" s="297" t="s">
        <v>414</v>
      </c>
      <c r="S105" s="1651" t="str">
        <f>IFERROR(VLOOKUP(F105,Tabulka!$B$4:$C$239,2,0),"")</f>
        <v>Uher/ 
Málek</v>
      </c>
      <c r="T105" s="1651" t="str">
        <f>IFERROR(VLOOKUP(G105,Tabulka!$B$4:$C$239,2,0),"")</f>
        <v>Beneš/ 
Hašpl</v>
      </c>
      <c r="U105" s="1630">
        <v>0</v>
      </c>
      <c r="V105" s="1631">
        <v>2</v>
      </c>
      <c r="W105" s="1553"/>
      <c r="X105" s="1663">
        <v>1</v>
      </c>
      <c r="Y105" s="1664">
        <v>4</v>
      </c>
      <c r="Z105" s="1663">
        <v>8</v>
      </c>
      <c r="AA105" s="1664">
        <v>7</v>
      </c>
      <c r="AB105" s="711" t="s">
        <v>76</v>
      </c>
      <c r="AC105" s="256" t="str">
        <f t="shared" si="28"/>
        <v>C26</v>
      </c>
      <c r="AD105" s="257">
        <f>COUNTIF($AB$3:$AB105,AB105)</f>
        <v>26</v>
      </c>
      <c r="AE105" s="253">
        <f>IF(AD105=1,'pravidla turnaje'!$C$60,VLOOKUP(CONCATENATE(AB105,AD105-1),$AC$2:$AF104,3,0)+VLOOKUP(CONCATENATE(AB105,AD105-1),$AC$2:$AF104,4,0))</f>
        <v>0.54861111111111049</v>
      </c>
      <c r="AF105" s="653">
        <f>IF($E105="",('pravidla turnaje'!#REF!/24/60),(VLOOKUP("x",'pravidla turnaje'!$A$31:$D$58,4,0)/60/24))</f>
        <v>6.9444444444444441E-3</v>
      </c>
    </row>
    <row r="106" spans="1:32" ht="22.5" customHeight="1" x14ac:dyDescent="0.25">
      <c r="A106" s="247">
        <f t="shared" si="36"/>
        <v>30</v>
      </c>
      <c r="B106" s="247">
        <f t="shared" si="37"/>
        <v>30</v>
      </c>
      <c r="C106" s="247">
        <f t="shared" si="38"/>
        <v>30</v>
      </c>
      <c r="D106" s="243" t="str">
        <f t="shared" si="39"/>
        <v>34_35</v>
      </c>
      <c r="E106" s="244" t="str">
        <f t="shared" si="40"/>
        <v>D</v>
      </c>
      <c r="F106" s="1291">
        <v>34</v>
      </c>
      <c r="G106" s="1291">
        <v>35</v>
      </c>
      <c r="H106" s="247">
        <f t="shared" si="41"/>
        <v>2</v>
      </c>
      <c r="I106" s="243">
        <f t="shared" si="42"/>
        <v>1</v>
      </c>
      <c r="J106" s="248">
        <f>VLOOKUP(F106,Tabulka!$B$4:$Q$239,16,0)</f>
        <v>3</v>
      </c>
      <c r="K106" s="243">
        <f>VLOOKUP(G106,Tabulka!$B$4:$Q$239,16,0)</f>
        <v>5</v>
      </c>
      <c r="L106" s="248">
        <f>IF($E106="N",'pravidla turnaje'!$A$6,IF($H106&gt;$I106,IF(OR($W106="PP",W106="SN"),'pravidla turnaje'!$A$3,'pravidla turnaje'!$A$2),IF($H106&lt;$I106,IF(OR($W106="PP",W106="SN"),'pravidla turnaje'!$A$5,'pravidla turnaje'!$A$6),'pravidla turnaje'!$A$4)))</f>
        <v>1</v>
      </c>
      <c r="M106" s="243">
        <f>IF($E106="N",'pravidla turnaje'!$A$6,IF($H106&lt;$I106,IF(OR($W106="PP",$W106="SN"),'pravidla turnaje'!$A$3,'pravidla turnaje'!$A$2),IF($H106&gt;$I106,IF(OR($W106="PP",$W106="SN"),'pravidla turnaje'!$A$5,'pravidla turnaje'!$A$6),'pravidla turnaje'!$A$4)))</f>
        <v>0</v>
      </c>
      <c r="N106" s="248" t="str">
        <f t="shared" si="43"/>
        <v/>
      </c>
      <c r="O106" s="249" t="str">
        <f t="shared" si="44"/>
        <v/>
      </c>
      <c r="P106" s="264" t="str">
        <f>VLOOKUP($C106,'pravidla turnaje'!$A$64:$B$83,2,0)</f>
        <v>C</v>
      </c>
      <c r="Q106" s="263" t="str">
        <f t="shared" si="45"/>
        <v>13:10 - 13:20</v>
      </c>
      <c r="R106" s="297" t="s">
        <v>415</v>
      </c>
      <c r="S106" s="1651" t="str">
        <f>IFERROR(VLOOKUP(F106,Tabulka!$B$4:$C$239,2,0),"")</f>
        <v>Vacek/ 
Svoboda</v>
      </c>
      <c r="T106" s="1651" t="str">
        <f>IFERROR(VLOOKUP(G106,Tabulka!$B$4:$C$239,2,0),"")</f>
        <v>Drtina/ 
Ordoš</v>
      </c>
      <c r="U106" s="1630">
        <v>2</v>
      </c>
      <c r="V106" s="1631">
        <v>1</v>
      </c>
      <c r="W106" s="1553"/>
      <c r="X106" s="1663">
        <v>5</v>
      </c>
      <c r="Y106" s="1664">
        <v>3</v>
      </c>
      <c r="Z106" s="1663">
        <v>10</v>
      </c>
      <c r="AA106" s="1664">
        <v>10</v>
      </c>
      <c r="AB106" s="711" t="s">
        <v>16</v>
      </c>
      <c r="AC106" s="256" t="str">
        <f t="shared" si="28"/>
        <v>D26</v>
      </c>
      <c r="AD106" s="257">
        <f>COUNTIF($AB$3:$AB106,AB106)</f>
        <v>26</v>
      </c>
      <c r="AE106" s="253">
        <f>IF(AD106=1,'pravidla turnaje'!$C$60,VLOOKUP(CONCATENATE(AB106,AD106-1),$AC$2:$AF105,3,0)+VLOOKUP(CONCATENATE(AB106,AD106-1),$AC$2:$AF105,4,0))</f>
        <v>0.54861111111111049</v>
      </c>
      <c r="AF106" s="653">
        <f>IF($E106="",('pravidla turnaje'!#REF!/24/60),(VLOOKUP("x",'pravidla turnaje'!$A$31:$D$58,4,0)/60/24))</f>
        <v>6.9444444444444441E-3</v>
      </c>
    </row>
    <row r="107" spans="1:32" ht="22.5" customHeight="1" x14ac:dyDescent="0.25">
      <c r="A107" s="247">
        <f t="shared" si="36"/>
        <v>30</v>
      </c>
      <c r="B107" s="247">
        <f t="shared" si="37"/>
        <v>30</v>
      </c>
      <c r="C107" s="247">
        <f t="shared" si="38"/>
        <v>30</v>
      </c>
      <c r="D107" s="243" t="str">
        <f t="shared" si="39"/>
        <v>32_36</v>
      </c>
      <c r="E107" s="244" t="str">
        <f t="shared" si="40"/>
        <v>D</v>
      </c>
      <c r="F107" s="1291">
        <v>32</v>
      </c>
      <c r="G107" s="1291">
        <v>36</v>
      </c>
      <c r="H107" s="247">
        <f t="shared" si="41"/>
        <v>2</v>
      </c>
      <c r="I107" s="243">
        <f t="shared" si="42"/>
        <v>0</v>
      </c>
      <c r="J107" s="248">
        <f>VLOOKUP(F107,Tabulka!$B$4:$Q$239,16,0)</f>
        <v>1</v>
      </c>
      <c r="K107" s="243">
        <f>VLOOKUP(G107,Tabulka!$B$4:$Q$239,16,0)</f>
        <v>6</v>
      </c>
      <c r="L107" s="248">
        <f>IF($E107="N",'pravidla turnaje'!$A$6,IF($H107&gt;$I107,IF(OR($W107="PP",W107="SN"),'pravidla turnaje'!$A$3,'pravidla turnaje'!$A$2),IF($H107&lt;$I107,IF(OR($W107="PP",W107="SN"),'pravidla turnaje'!$A$5,'pravidla turnaje'!$A$6),'pravidla turnaje'!$A$4)))</f>
        <v>1</v>
      </c>
      <c r="M107" s="243">
        <f>IF($E107="N",'pravidla turnaje'!$A$6,IF($H107&lt;$I107,IF(OR($W107="PP",$W107="SN"),'pravidla turnaje'!$A$3,'pravidla turnaje'!$A$2),IF($H107&gt;$I107,IF(OR($W107="PP",$W107="SN"),'pravidla turnaje'!$A$5,'pravidla turnaje'!$A$6),'pravidla turnaje'!$A$4)))</f>
        <v>0</v>
      </c>
      <c r="N107" s="248" t="str">
        <f t="shared" si="43"/>
        <v/>
      </c>
      <c r="O107" s="249" t="str">
        <f t="shared" si="44"/>
        <v/>
      </c>
      <c r="P107" s="264" t="str">
        <f>VLOOKUP($C107,'pravidla turnaje'!$A$64:$B$83,2,0)</f>
        <v>C</v>
      </c>
      <c r="Q107" s="263" t="str">
        <f t="shared" si="45"/>
        <v>13:20 - 13:30</v>
      </c>
      <c r="R107" s="297" t="s">
        <v>416</v>
      </c>
      <c r="S107" s="1651" t="str">
        <f>IFERROR(VLOOKUP(F107,Tabulka!$B$4:$C$239,2,0),"")</f>
        <v>Stummer/ 
Hlava</v>
      </c>
      <c r="T107" s="1651" t="str">
        <f>IFERROR(VLOOKUP(G107,Tabulka!$B$4:$C$239,2,0),"")</f>
        <v>Nový/ 
Onufer</v>
      </c>
      <c r="U107" s="1630">
        <v>2</v>
      </c>
      <c r="V107" s="1631">
        <v>0</v>
      </c>
      <c r="W107" s="1553"/>
      <c r="X107" s="1663">
        <v>4</v>
      </c>
      <c r="Y107" s="1664">
        <v>0</v>
      </c>
      <c r="Z107" s="1663">
        <v>8</v>
      </c>
      <c r="AA107" s="1664">
        <v>8</v>
      </c>
      <c r="AB107" s="711" t="s">
        <v>4</v>
      </c>
      <c r="AC107" s="256" t="str">
        <f t="shared" si="28"/>
        <v>A27</v>
      </c>
      <c r="AD107" s="257">
        <f>COUNTIF($AB$3:$AB107,AB107)</f>
        <v>27</v>
      </c>
      <c r="AE107" s="253">
        <f>IF(AD107=1,'pravidla turnaje'!$C$60,VLOOKUP(CONCATENATE(AB107,AD107-1),$AC$2:$AF106,3,0)+VLOOKUP(CONCATENATE(AB107,AD107-1),$AC$2:$AF106,4,0))</f>
        <v>0.55555555555555491</v>
      </c>
      <c r="AF107" s="653">
        <f>IF($E107="",('pravidla turnaje'!#REF!/24/60),(VLOOKUP("x",'pravidla turnaje'!$A$31:$D$58,4,0)/60/24))</f>
        <v>6.9444444444444441E-3</v>
      </c>
    </row>
    <row r="108" spans="1:32" ht="22.5" customHeight="1" x14ac:dyDescent="0.25">
      <c r="A108" s="247">
        <f t="shared" si="36"/>
        <v>40</v>
      </c>
      <c r="B108" s="247">
        <f t="shared" si="37"/>
        <v>40</v>
      </c>
      <c r="C108" s="247">
        <f t="shared" si="38"/>
        <v>40</v>
      </c>
      <c r="D108" s="243" t="str">
        <f t="shared" si="39"/>
        <v>41_43</v>
      </c>
      <c r="E108" s="244" t="str">
        <f t="shared" si="40"/>
        <v>D</v>
      </c>
      <c r="F108" s="1291">
        <v>41</v>
      </c>
      <c r="G108" s="1291">
        <v>43</v>
      </c>
      <c r="H108" s="247">
        <f t="shared" si="41"/>
        <v>2</v>
      </c>
      <c r="I108" s="243">
        <f t="shared" si="42"/>
        <v>0</v>
      </c>
      <c r="J108" s="248">
        <f>VLOOKUP(F108,Tabulka!$B$4:$Q$239,16,0)</f>
        <v>3</v>
      </c>
      <c r="K108" s="243">
        <f>VLOOKUP(G108,Tabulka!$B$4:$Q$239,16,0)</f>
        <v>6</v>
      </c>
      <c r="L108" s="248">
        <f>IF($E108="N",'pravidla turnaje'!$A$6,IF($H108&gt;$I108,IF(OR($W108="PP",W108="SN"),'pravidla turnaje'!$A$3,'pravidla turnaje'!$A$2),IF($H108&lt;$I108,IF(OR($W108="PP",W108="SN"),'pravidla turnaje'!$A$5,'pravidla turnaje'!$A$6),'pravidla turnaje'!$A$4)))</f>
        <v>1</v>
      </c>
      <c r="M108" s="243">
        <f>IF($E108="N",'pravidla turnaje'!$A$6,IF($H108&lt;$I108,IF(OR($W108="PP",$W108="SN"),'pravidla turnaje'!$A$3,'pravidla turnaje'!$A$2),IF($H108&gt;$I108,IF(OR($W108="PP",$W108="SN"),'pravidla turnaje'!$A$5,'pravidla turnaje'!$A$6),'pravidla turnaje'!$A$4)))</f>
        <v>0</v>
      </c>
      <c r="N108" s="248" t="str">
        <f t="shared" si="43"/>
        <v/>
      </c>
      <c r="O108" s="249" t="str">
        <f t="shared" si="44"/>
        <v/>
      </c>
      <c r="P108" s="264" t="str">
        <f>VLOOKUP($C108,'pravidla turnaje'!$A$64:$B$83,2,0)</f>
        <v>D</v>
      </c>
      <c r="Q108" s="263" t="str">
        <f t="shared" si="45"/>
        <v>13:20 - 13:30</v>
      </c>
      <c r="R108" s="297" t="s">
        <v>417</v>
      </c>
      <c r="S108" s="1651" t="str">
        <f>IFERROR(VLOOKUP(F108,Tabulka!$B$4:$C$239,2,0),"")</f>
        <v>Chudomský/ 
Ryšavý</v>
      </c>
      <c r="T108" s="1651" t="str">
        <f>IFERROR(VLOOKUP(G108,Tabulka!$B$4:$C$239,2,0),"")</f>
        <v>Krajča/ 
Hron</v>
      </c>
      <c r="U108" s="1630">
        <v>2</v>
      </c>
      <c r="V108" s="1631">
        <v>0</v>
      </c>
      <c r="W108" s="1553"/>
      <c r="X108" s="1663">
        <v>6</v>
      </c>
      <c r="Y108" s="1664">
        <v>4</v>
      </c>
      <c r="Z108" s="1663">
        <v>10</v>
      </c>
      <c r="AA108" s="1664">
        <v>10</v>
      </c>
      <c r="AB108" s="711" t="s">
        <v>5</v>
      </c>
      <c r="AC108" s="256" t="str">
        <f t="shared" si="28"/>
        <v>B27</v>
      </c>
      <c r="AD108" s="257">
        <f>COUNTIF($AB$3:$AB108,AB108)</f>
        <v>27</v>
      </c>
      <c r="AE108" s="253">
        <f>IF(AD108=1,'pravidla turnaje'!$C$60,VLOOKUP(CONCATENATE(AB108,AD108-1),$AC$2:$AF107,3,0)+VLOOKUP(CONCATENATE(AB108,AD108-1),$AC$2:$AF107,4,0))</f>
        <v>0.55555555555555491</v>
      </c>
      <c r="AF108" s="653">
        <f>IF($E108="",('pravidla turnaje'!#REF!/24/60),(VLOOKUP("x",'pravidla turnaje'!$A$31:$D$58,4,0)/60/24))</f>
        <v>6.9444444444444441E-3</v>
      </c>
    </row>
    <row r="109" spans="1:32" ht="22.5" customHeight="1" x14ac:dyDescent="0.25">
      <c r="A109" s="247">
        <f t="shared" si="36"/>
        <v>40</v>
      </c>
      <c r="B109" s="247">
        <f t="shared" si="37"/>
        <v>40</v>
      </c>
      <c r="C109" s="247">
        <f t="shared" si="38"/>
        <v>40</v>
      </c>
      <c r="D109" s="243" t="str">
        <f t="shared" si="39"/>
        <v>44_45</v>
      </c>
      <c r="E109" s="244" t="str">
        <f t="shared" si="40"/>
        <v>D</v>
      </c>
      <c r="F109" s="1291">
        <v>44</v>
      </c>
      <c r="G109" s="1291">
        <v>45</v>
      </c>
      <c r="H109" s="247">
        <f t="shared" si="41"/>
        <v>2</v>
      </c>
      <c r="I109" s="243">
        <f t="shared" si="42"/>
        <v>1</v>
      </c>
      <c r="J109" s="248">
        <f>VLOOKUP(F109,Tabulka!$B$4:$Q$239,16,0)</f>
        <v>1</v>
      </c>
      <c r="K109" s="243">
        <f>VLOOKUP(G109,Tabulka!$B$4:$Q$239,16,0)</f>
        <v>5</v>
      </c>
      <c r="L109" s="248">
        <f>IF($E109="N",'pravidla turnaje'!$A$6,IF($H109&gt;$I109,IF(OR($W109="PP",W109="SN"),'pravidla turnaje'!$A$3,'pravidla turnaje'!$A$2),IF($H109&lt;$I109,IF(OR($W109="PP",W109="SN"),'pravidla turnaje'!$A$5,'pravidla turnaje'!$A$6),'pravidla turnaje'!$A$4)))</f>
        <v>1</v>
      </c>
      <c r="M109" s="243">
        <f>IF($E109="N",'pravidla turnaje'!$A$6,IF($H109&lt;$I109,IF(OR($W109="PP",$W109="SN"),'pravidla turnaje'!$A$3,'pravidla turnaje'!$A$2),IF($H109&gt;$I109,IF(OR($W109="PP",$W109="SN"),'pravidla turnaje'!$A$5,'pravidla turnaje'!$A$6),'pravidla turnaje'!$A$4)))</f>
        <v>0</v>
      </c>
      <c r="N109" s="248" t="str">
        <f t="shared" si="43"/>
        <v/>
      </c>
      <c r="O109" s="249" t="str">
        <f t="shared" si="44"/>
        <v/>
      </c>
      <c r="P109" s="264" t="str">
        <f>VLOOKUP($C109,'pravidla turnaje'!$A$64:$B$83,2,0)</f>
        <v>D</v>
      </c>
      <c r="Q109" s="263" t="str">
        <f t="shared" si="45"/>
        <v>13:20 - 13:30</v>
      </c>
      <c r="R109" s="297" t="s">
        <v>418</v>
      </c>
      <c r="S109" s="1651" t="str">
        <f>IFERROR(VLOOKUP(F109,Tabulka!$B$4:$C$239,2,0),"")</f>
        <v>Výborný/ 
Aster</v>
      </c>
      <c r="T109" s="1651" t="str">
        <f>IFERROR(VLOOKUP(G109,Tabulka!$B$4:$C$239,2,0),"")</f>
        <v>Hub/ 
Pagáč</v>
      </c>
      <c r="U109" s="1630">
        <v>2</v>
      </c>
      <c r="V109" s="1631">
        <v>1</v>
      </c>
      <c r="W109" s="1553"/>
      <c r="X109" s="1663">
        <v>5</v>
      </c>
      <c r="Y109" s="1664">
        <v>3</v>
      </c>
      <c r="Z109" s="1663">
        <v>15</v>
      </c>
      <c r="AA109" s="1664">
        <v>14</v>
      </c>
      <c r="AB109" s="711" t="s">
        <v>76</v>
      </c>
      <c r="AC109" s="256" t="str">
        <f t="shared" si="28"/>
        <v>C27</v>
      </c>
      <c r="AD109" s="257">
        <f>COUNTIF($AB$3:$AB109,AB109)</f>
        <v>27</v>
      </c>
      <c r="AE109" s="253">
        <f>IF(AD109=1,'pravidla turnaje'!$C$60,VLOOKUP(CONCATENATE(AB109,AD109-1),$AC$2:$AF108,3,0)+VLOOKUP(CONCATENATE(AB109,AD109-1),$AC$2:$AF108,4,0))</f>
        <v>0.55555555555555491</v>
      </c>
      <c r="AF109" s="653">
        <f>IF($E109="",('pravidla turnaje'!#REF!/24/60),(VLOOKUP("x",'pravidla turnaje'!$A$31:$D$58,4,0)/60/24))</f>
        <v>6.9444444444444441E-3</v>
      </c>
    </row>
    <row r="110" spans="1:32" ht="22.5" customHeight="1" x14ac:dyDescent="0.25">
      <c r="A110" s="247">
        <f t="shared" si="36"/>
        <v>40</v>
      </c>
      <c r="B110" s="247">
        <f t="shared" si="37"/>
        <v>40</v>
      </c>
      <c r="C110" s="247">
        <f t="shared" si="38"/>
        <v>40</v>
      </c>
      <c r="D110" s="243" t="str">
        <f t="shared" si="39"/>
        <v>42_46</v>
      </c>
      <c r="E110" s="244" t="str">
        <f t="shared" si="40"/>
        <v>H</v>
      </c>
      <c r="F110" s="1291">
        <v>42</v>
      </c>
      <c r="G110" s="1291">
        <v>46</v>
      </c>
      <c r="H110" s="247">
        <f t="shared" si="41"/>
        <v>1</v>
      </c>
      <c r="I110" s="243">
        <f t="shared" si="42"/>
        <v>2</v>
      </c>
      <c r="J110" s="248">
        <f>VLOOKUP(F110,Tabulka!$B$4:$Q$239,16,0)</f>
        <v>4</v>
      </c>
      <c r="K110" s="243">
        <f>VLOOKUP(G110,Tabulka!$B$4:$Q$239,16,0)</f>
        <v>2</v>
      </c>
      <c r="L110" s="248">
        <f>IF($E110="N",'pravidla turnaje'!$A$6,IF($H110&gt;$I110,IF(OR($W110="PP",W110="SN"),'pravidla turnaje'!$A$3,'pravidla turnaje'!$A$2),IF($H110&lt;$I110,IF(OR($W110="PP",W110="SN"),'pravidla turnaje'!$A$5,'pravidla turnaje'!$A$6),'pravidla turnaje'!$A$4)))</f>
        <v>0</v>
      </c>
      <c r="M110" s="243">
        <f>IF($E110="N",'pravidla turnaje'!$A$6,IF($H110&lt;$I110,IF(OR($W110="PP",$W110="SN"),'pravidla turnaje'!$A$3,'pravidla turnaje'!$A$2),IF($H110&gt;$I110,IF(OR($W110="PP",$W110="SN"),'pravidla turnaje'!$A$5,'pravidla turnaje'!$A$6),'pravidla turnaje'!$A$4)))</f>
        <v>1</v>
      </c>
      <c r="N110" s="248" t="str">
        <f t="shared" si="43"/>
        <v/>
      </c>
      <c r="O110" s="249" t="str">
        <f t="shared" si="44"/>
        <v/>
      </c>
      <c r="P110" s="264" t="str">
        <f>VLOOKUP($C110,'pravidla turnaje'!$A$64:$B$83,2,0)</f>
        <v>D</v>
      </c>
      <c r="Q110" s="263" t="str">
        <f t="shared" si="45"/>
        <v>13:20 - 13:30</v>
      </c>
      <c r="R110" s="297" t="s">
        <v>419</v>
      </c>
      <c r="S110" s="1651" t="str">
        <f>IFERROR(VLOOKUP(F110,Tabulka!$B$4:$C$239,2,0),"")</f>
        <v>Janáček/ 
Patera</v>
      </c>
      <c r="T110" s="1651" t="str">
        <f>IFERROR(VLOOKUP(G110,Tabulka!$B$4:$C$239,2,0),"")</f>
        <v>Vojta/ 
Nikolič</v>
      </c>
      <c r="U110" s="1630">
        <v>1</v>
      </c>
      <c r="V110" s="1631">
        <v>2</v>
      </c>
      <c r="W110" s="1553"/>
      <c r="X110" s="1663">
        <v>5</v>
      </c>
      <c r="Y110" s="1664">
        <v>7</v>
      </c>
      <c r="Z110" s="1663">
        <v>16</v>
      </c>
      <c r="AA110" s="1664">
        <v>12</v>
      </c>
      <c r="AB110" s="711" t="s">
        <v>16</v>
      </c>
      <c r="AC110" s="256" t="str">
        <f t="shared" si="28"/>
        <v>D27</v>
      </c>
      <c r="AD110" s="257">
        <f>COUNTIF($AB$3:$AB110,AB110)</f>
        <v>27</v>
      </c>
      <c r="AE110" s="253">
        <f>IF(AD110=1,'pravidla turnaje'!$C$60,VLOOKUP(CONCATENATE(AB110,AD110-1),$AC$2:$AF109,3,0)+VLOOKUP(CONCATENATE(AB110,AD110-1),$AC$2:$AF109,4,0))</f>
        <v>0.55555555555555491</v>
      </c>
      <c r="AF110" s="653">
        <f>IF($E110="",('pravidla turnaje'!#REF!/24/60),(VLOOKUP("x",'pravidla turnaje'!$A$31:$D$58,4,0)/60/24))</f>
        <v>6.9444444444444441E-3</v>
      </c>
    </row>
    <row r="111" spans="1:32" ht="22.5" customHeight="1" x14ac:dyDescent="0.25">
      <c r="A111" s="247">
        <f t="shared" si="36"/>
        <v>50</v>
      </c>
      <c r="B111" s="247">
        <f t="shared" si="37"/>
        <v>50</v>
      </c>
      <c r="C111" s="247">
        <f t="shared" si="38"/>
        <v>50</v>
      </c>
      <c r="D111" s="243" t="str">
        <f t="shared" si="39"/>
        <v>51_53</v>
      </c>
      <c r="E111" s="244" t="str">
        <f t="shared" si="40"/>
        <v>H</v>
      </c>
      <c r="F111" s="1291">
        <v>51</v>
      </c>
      <c r="G111" s="1291">
        <v>53</v>
      </c>
      <c r="H111" s="247">
        <f t="shared" si="41"/>
        <v>1</v>
      </c>
      <c r="I111" s="243">
        <f t="shared" si="42"/>
        <v>2</v>
      </c>
      <c r="J111" s="248">
        <f>VLOOKUP(F111,Tabulka!$B$4:$Q$239,16,0)</f>
        <v>6</v>
      </c>
      <c r="K111" s="243">
        <f>VLOOKUP(G111,Tabulka!$B$4:$Q$239,16,0)</f>
        <v>2</v>
      </c>
      <c r="L111" s="248">
        <f>IF($E111="N",'pravidla turnaje'!$A$6,IF($H111&gt;$I111,IF(OR($W111="PP",W111="SN"),'pravidla turnaje'!$A$3,'pravidla turnaje'!$A$2),IF($H111&lt;$I111,IF(OR($W111="PP",W111="SN"),'pravidla turnaje'!$A$5,'pravidla turnaje'!$A$6),'pravidla turnaje'!$A$4)))</f>
        <v>0</v>
      </c>
      <c r="M111" s="243">
        <f>IF($E111="N",'pravidla turnaje'!$A$6,IF($H111&lt;$I111,IF(OR($W111="PP",$W111="SN"),'pravidla turnaje'!$A$3,'pravidla turnaje'!$A$2),IF($H111&gt;$I111,IF(OR($W111="PP",$W111="SN"),'pravidla turnaje'!$A$5,'pravidla turnaje'!$A$6),'pravidla turnaje'!$A$4)))</f>
        <v>1</v>
      </c>
      <c r="N111" s="248" t="str">
        <f t="shared" si="43"/>
        <v/>
      </c>
      <c r="O111" s="249" t="str">
        <f t="shared" si="44"/>
        <v/>
      </c>
      <c r="P111" s="264" t="str">
        <f>VLOOKUP($C111,'pravidla turnaje'!$A$64:$B$83,2,0)</f>
        <v>E</v>
      </c>
      <c r="Q111" s="263" t="str">
        <f t="shared" si="45"/>
        <v>13:30 - 13:40</v>
      </c>
      <c r="R111" s="297" t="s">
        <v>420</v>
      </c>
      <c r="S111" s="1651" t="str">
        <f>IFERROR(VLOOKUP(F111,Tabulka!$B$4:$C$239,2,0),"")</f>
        <v>Černý/ 
Jiroud</v>
      </c>
      <c r="T111" s="1651" t="str">
        <f>IFERROR(VLOOKUP(G111,Tabulka!$B$4:$C$239,2,0),"")</f>
        <v>Hrůza/ 
Rychlý</v>
      </c>
      <c r="U111" s="1630">
        <v>1</v>
      </c>
      <c r="V111" s="1631">
        <v>2</v>
      </c>
      <c r="W111" s="1553"/>
      <c r="X111" s="1663">
        <v>3</v>
      </c>
      <c r="Y111" s="1664">
        <v>5</v>
      </c>
      <c r="Z111" s="1663">
        <v>14</v>
      </c>
      <c r="AA111" s="1664">
        <v>13</v>
      </c>
      <c r="AB111" s="711" t="s">
        <v>4</v>
      </c>
      <c r="AC111" s="256" t="str">
        <f t="shared" si="28"/>
        <v>A28</v>
      </c>
      <c r="AD111" s="257">
        <f>COUNTIF($AB$3:$AB111,AB111)</f>
        <v>28</v>
      </c>
      <c r="AE111" s="253">
        <f>IF(AD111=1,'pravidla turnaje'!$C$60,VLOOKUP(CONCATENATE(AB111,AD111-1),$AC$2:$AF110,3,0)+VLOOKUP(CONCATENATE(AB111,AD111-1),$AC$2:$AF110,4,0))</f>
        <v>0.56249999999999933</v>
      </c>
      <c r="AF111" s="653">
        <f>IF($E111="",('pravidla turnaje'!#REF!/24/60),(VLOOKUP("x",'pravidla turnaje'!$A$31:$D$58,4,0)/60/24))</f>
        <v>6.9444444444444441E-3</v>
      </c>
    </row>
    <row r="112" spans="1:32" ht="22.5" customHeight="1" x14ac:dyDescent="0.25">
      <c r="A112" s="247">
        <f t="shared" si="36"/>
        <v>50</v>
      </c>
      <c r="B112" s="247">
        <f t="shared" si="37"/>
        <v>50</v>
      </c>
      <c r="C112" s="247">
        <f t="shared" si="38"/>
        <v>50</v>
      </c>
      <c r="D112" s="243" t="str">
        <f t="shared" si="39"/>
        <v>54_55</v>
      </c>
      <c r="E112" s="244" t="str">
        <f t="shared" si="40"/>
        <v>H</v>
      </c>
      <c r="F112" s="1291">
        <v>54</v>
      </c>
      <c r="G112" s="1291">
        <v>55</v>
      </c>
      <c r="H112" s="247">
        <f t="shared" si="41"/>
        <v>0</v>
      </c>
      <c r="I112" s="243">
        <f t="shared" si="42"/>
        <v>2</v>
      </c>
      <c r="J112" s="248">
        <f>VLOOKUP(F112,Tabulka!$B$4:$Q$239,16,0)</f>
        <v>3</v>
      </c>
      <c r="K112" s="243">
        <f>VLOOKUP(G112,Tabulka!$B$4:$Q$239,16,0)</f>
        <v>1</v>
      </c>
      <c r="L112" s="248">
        <f>IF($E112="N",'pravidla turnaje'!$A$6,IF($H112&gt;$I112,IF(OR($W112="PP",W112="SN"),'pravidla turnaje'!$A$3,'pravidla turnaje'!$A$2),IF($H112&lt;$I112,IF(OR($W112="PP",W112="SN"),'pravidla turnaje'!$A$5,'pravidla turnaje'!$A$6),'pravidla turnaje'!$A$4)))</f>
        <v>0</v>
      </c>
      <c r="M112" s="243">
        <f>IF($E112="N",'pravidla turnaje'!$A$6,IF($H112&lt;$I112,IF(OR($W112="PP",$W112="SN"),'pravidla turnaje'!$A$3,'pravidla turnaje'!$A$2),IF($H112&gt;$I112,IF(OR($W112="PP",$W112="SN"),'pravidla turnaje'!$A$5,'pravidla turnaje'!$A$6),'pravidla turnaje'!$A$4)))</f>
        <v>1</v>
      </c>
      <c r="N112" s="248" t="str">
        <f t="shared" si="43"/>
        <v/>
      </c>
      <c r="O112" s="249" t="str">
        <f t="shared" si="44"/>
        <v/>
      </c>
      <c r="P112" s="264" t="str">
        <f>VLOOKUP($C112,'pravidla turnaje'!$A$64:$B$83,2,0)</f>
        <v>E</v>
      </c>
      <c r="Q112" s="263" t="str">
        <f t="shared" si="45"/>
        <v>13:30 - 13:40</v>
      </c>
      <c r="R112" s="297" t="s">
        <v>421</v>
      </c>
      <c r="S112" s="1651" t="str">
        <f>IFERROR(VLOOKUP(F112,Tabulka!$B$4:$C$239,2,0),"")</f>
        <v>Krbec/ 
Netopilík</v>
      </c>
      <c r="T112" s="1651" t="str">
        <f>IFERROR(VLOOKUP(G112,Tabulka!$B$4:$C$239,2,0),"")</f>
        <v>Tichý/ 
Chyna</v>
      </c>
      <c r="U112" s="1630">
        <v>0</v>
      </c>
      <c r="V112" s="1631">
        <v>2</v>
      </c>
      <c r="W112" s="1553"/>
      <c r="X112" s="1663">
        <v>5</v>
      </c>
      <c r="Y112" s="1664">
        <v>8</v>
      </c>
      <c r="Z112" s="1663">
        <v>13</v>
      </c>
      <c r="AA112" s="1664">
        <v>13</v>
      </c>
      <c r="AB112" s="711" t="s">
        <v>5</v>
      </c>
      <c r="AC112" s="256" t="str">
        <f t="shared" si="28"/>
        <v>B28</v>
      </c>
      <c r="AD112" s="257">
        <f>COUNTIF($AB$3:$AB112,AB112)</f>
        <v>28</v>
      </c>
      <c r="AE112" s="253">
        <f>IF(AD112=1,'pravidla turnaje'!$C$60,VLOOKUP(CONCATENATE(AB112,AD112-1),$AC$2:$AF111,3,0)+VLOOKUP(CONCATENATE(AB112,AD112-1),$AC$2:$AF111,4,0))</f>
        <v>0.56249999999999933</v>
      </c>
      <c r="AF112" s="653">
        <f>IF($E112="",('pravidla turnaje'!#REF!/24/60),(VLOOKUP("x",'pravidla turnaje'!$A$31:$D$58,4,0)/60/24))</f>
        <v>6.9444444444444441E-3</v>
      </c>
    </row>
    <row r="113" spans="1:33" ht="22.5" customHeight="1" x14ac:dyDescent="0.25">
      <c r="A113" s="247">
        <f t="shared" si="36"/>
        <v>50</v>
      </c>
      <c r="B113" s="247">
        <f t="shared" si="37"/>
        <v>50</v>
      </c>
      <c r="C113" s="247">
        <f t="shared" si="38"/>
        <v>50</v>
      </c>
      <c r="D113" s="243" t="str">
        <f t="shared" si="39"/>
        <v>52_56</v>
      </c>
      <c r="E113" s="244" t="str">
        <f t="shared" si="40"/>
        <v>H</v>
      </c>
      <c r="F113" s="1848">
        <v>52</v>
      </c>
      <c r="G113" s="1848">
        <v>56</v>
      </c>
      <c r="H113" s="247">
        <f t="shared" si="41"/>
        <v>0</v>
      </c>
      <c r="I113" s="243">
        <f t="shared" si="42"/>
        <v>2</v>
      </c>
      <c r="J113" s="248">
        <f>VLOOKUP(F113,Tabulka!$B$4:$Q$239,16,0)</f>
        <v>5</v>
      </c>
      <c r="K113" s="243">
        <f>VLOOKUP(G113,Tabulka!$B$4:$Q$239,16,0)</f>
        <v>4</v>
      </c>
      <c r="L113" s="248">
        <f>IF($E113="N",'pravidla turnaje'!$A$6,IF($H113&gt;$I113,IF(OR($W113="PP",W113="SN"),'pravidla turnaje'!$A$3,'pravidla turnaje'!$A$2),IF($H113&lt;$I113,IF(OR($W113="PP",W113="SN"),'pravidla turnaje'!$A$5,'pravidla turnaje'!$A$6),'pravidla turnaje'!$A$4)))</f>
        <v>0</v>
      </c>
      <c r="M113" s="243">
        <f>IF($E113="N",'pravidla turnaje'!$A$6,IF($H113&lt;$I113,IF(OR($W113="PP",$W113="SN"),'pravidla turnaje'!$A$3,'pravidla turnaje'!$A$2),IF($H113&gt;$I113,IF(OR($W113="PP",$W113="SN"),'pravidla turnaje'!$A$5,'pravidla turnaje'!$A$6),'pravidla turnaje'!$A$4)))</f>
        <v>1</v>
      </c>
      <c r="N113" s="248" t="str">
        <f t="shared" si="43"/>
        <v/>
      </c>
      <c r="O113" s="249" t="str">
        <f t="shared" si="44"/>
        <v/>
      </c>
      <c r="P113" s="264" t="str">
        <f>VLOOKUP($C113,'pravidla turnaje'!$A$64:$B$83,2,0)</f>
        <v>E</v>
      </c>
      <c r="Q113" s="263" t="str">
        <f t="shared" si="45"/>
        <v>13:30 - 13:40</v>
      </c>
      <c r="R113" s="297" t="s">
        <v>422</v>
      </c>
      <c r="S113" s="1651" t="str">
        <f>IFERROR(VLOOKUP(F113,Tabulka!$B$4:$C$239,2,0),"")</f>
        <v>Novák/ 
Stránský</v>
      </c>
      <c r="T113" s="1651" t="str">
        <f>IFERROR(VLOOKUP(G113,Tabulka!$B$4:$C$239,2,0),"")</f>
        <v>Severa/ 
Weiss</v>
      </c>
      <c r="U113" s="1630">
        <v>0</v>
      </c>
      <c r="V113" s="1631">
        <v>2</v>
      </c>
      <c r="W113" s="1553"/>
      <c r="X113" s="1663">
        <v>2</v>
      </c>
      <c r="Y113" s="1664">
        <v>4</v>
      </c>
      <c r="Z113" s="1663">
        <v>10</v>
      </c>
      <c r="AA113" s="1664">
        <v>10</v>
      </c>
      <c r="AB113" s="711" t="s">
        <v>76</v>
      </c>
      <c r="AC113" s="256" t="str">
        <f t="shared" si="28"/>
        <v>C28</v>
      </c>
      <c r="AD113" s="257">
        <f>COUNTIF($AB$3:$AB113,AB113)</f>
        <v>28</v>
      </c>
      <c r="AE113" s="253">
        <f>IF(AD113=1,'pravidla turnaje'!$C$60,VLOOKUP(CONCATENATE(AB113,AD113-1),$AC$2:$AF112,3,0)+VLOOKUP(CONCATENATE(AB113,AD113-1),$AC$2:$AF112,4,0))</f>
        <v>0.56249999999999933</v>
      </c>
      <c r="AF113" s="653">
        <f>IF($E113="",('pravidla turnaje'!#REF!/24/60),(VLOOKUP("x",'pravidla turnaje'!$A$31:$D$58,4,0)/60/24))</f>
        <v>6.9444444444444441E-3</v>
      </c>
    </row>
    <row r="114" spans="1:33" ht="22.5" customHeight="1" x14ac:dyDescent="0.25">
      <c r="A114" s="247">
        <f t="shared" si="36"/>
        <v>60</v>
      </c>
      <c r="B114" s="247">
        <f t="shared" si="37"/>
        <v>60</v>
      </c>
      <c r="C114" s="247">
        <f t="shared" si="38"/>
        <v>60</v>
      </c>
      <c r="D114" s="243" t="str">
        <f t="shared" si="39"/>
        <v>61_63</v>
      </c>
      <c r="E114" s="244" t="str">
        <f t="shared" si="40"/>
        <v>D</v>
      </c>
      <c r="F114" s="1848">
        <v>61</v>
      </c>
      <c r="G114" s="1848">
        <v>63</v>
      </c>
      <c r="H114" s="247">
        <f t="shared" si="41"/>
        <v>2</v>
      </c>
      <c r="I114" s="243">
        <f t="shared" si="42"/>
        <v>0</v>
      </c>
      <c r="J114" s="248">
        <f>VLOOKUP(F114,Tabulka!$B$4:$Q$239,16,0)</f>
        <v>1</v>
      </c>
      <c r="K114" s="243">
        <f>VLOOKUP(G114,Tabulka!$B$4:$Q$239,16,0)</f>
        <v>3</v>
      </c>
      <c r="L114" s="248">
        <f>IF($E114="N",'pravidla turnaje'!$A$6,IF($H114&gt;$I114,IF(OR($W114="PP",W114="SN"),'pravidla turnaje'!$A$3,'pravidla turnaje'!$A$2),IF($H114&lt;$I114,IF(OR($W114="PP",W114="SN"),'pravidla turnaje'!$A$5,'pravidla turnaje'!$A$6),'pravidla turnaje'!$A$4)))</f>
        <v>1</v>
      </c>
      <c r="M114" s="243">
        <f>IF($E114="N",'pravidla turnaje'!$A$6,IF($H114&lt;$I114,IF(OR($W114="PP",$W114="SN"),'pravidla turnaje'!$A$3,'pravidla turnaje'!$A$2),IF($H114&gt;$I114,IF(OR($W114="PP",$W114="SN"),'pravidla turnaje'!$A$5,'pravidla turnaje'!$A$6),'pravidla turnaje'!$A$4)))</f>
        <v>0</v>
      </c>
      <c r="N114" s="248" t="str">
        <f t="shared" si="43"/>
        <v/>
      </c>
      <c r="O114" s="249" t="str">
        <f t="shared" si="44"/>
        <v/>
      </c>
      <c r="P114" s="264" t="str">
        <f>VLOOKUP($C114,'pravidla turnaje'!$A$64:$B$83,2,0)</f>
        <v>F</v>
      </c>
      <c r="Q114" s="263" t="str">
        <f t="shared" si="45"/>
        <v>13:30 - 13:40</v>
      </c>
      <c r="R114" s="297" t="s">
        <v>423</v>
      </c>
      <c r="S114" s="1651" t="str">
        <f>IFERROR(VLOOKUP(F114,Tabulka!$B$4:$C$239,2,0),"")</f>
        <v>Kolstrunk/ 
Mück</v>
      </c>
      <c r="T114" s="1651" t="str">
        <f>IFERROR(VLOOKUP(G114,Tabulka!$B$4:$C$239,2,0),"")</f>
        <v>Kalina/ 
Körber</v>
      </c>
      <c r="U114" s="1630">
        <v>2</v>
      </c>
      <c r="V114" s="1631">
        <v>0</v>
      </c>
      <c r="W114" s="1553"/>
      <c r="X114" s="1663">
        <v>5</v>
      </c>
      <c r="Y114" s="1664">
        <v>2</v>
      </c>
      <c r="Z114" s="1663">
        <v>8</v>
      </c>
      <c r="AA114" s="1664">
        <v>9</v>
      </c>
      <c r="AB114" s="711" t="s">
        <v>16</v>
      </c>
      <c r="AC114" s="256" t="str">
        <f t="shared" si="28"/>
        <v>D28</v>
      </c>
      <c r="AD114" s="257">
        <f>COUNTIF($AB$3:$AB114,AB114)</f>
        <v>28</v>
      </c>
      <c r="AE114" s="253">
        <f>IF(AD114=1,'pravidla turnaje'!$C$60,VLOOKUP(CONCATENATE(AB114,AD114-1),$AC$2:$AF113,3,0)+VLOOKUP(CONCATENATE(AB114,AD114-1),$AC$2:$AF113,4,0))</f>
        <v>0.56249999999999933</v>
      </c>
      <c r="AF114" s="653">
        <f>IF($E114="",('pravidla turnaje'!#REF!/24/60),(VLOOKUP("x",'pravidla turnaje'!$A$31:$D$58,4,0)/60/24))</f>
        <v>6.9444444444444441E-3</v>
      </c>
    </row>
    <row r="115" spans="1:33" ht="22.5" customHeight="1" x14ac:dyDescent="0.25">
      <c r="A115" s="247">
        <f t="shared" si="25"/>
        <v>60</v>
      </c>
      <c r="B115" s="247">
        <f t="shared" si="26"/>
        <v>60</v>
      </c>
      <c r="C115" s="247">
        <f t="shared" si="27"/>
        <v>60</v>
      </c>
      <c r="D115" s="243" t="str">
        <f t="shared" si="18"/>
        <v>64_65</v>
      </c>
      <c r="E115" s="244" t="str">
        <f t="shared" si="19"/>
        <v>D</v>
      </c>
      <c r="F115" s="1846">
        <v>64</v>
      </c>
      <c r="G115" s="1846">
        <v>65</v>
      </c>
      <c r="H115" s="247">
        <f t="shared" si="23"/>
        <v>2</v>
      </c>
      <c r="I115" s="243">
        <f t="shared" si="24"/>
        <v>1</v>
      </c>
      <c r="J115" s="248">
        <f>VLOOKUP(F115,Tabulka!$B$4:$Q$239,16,0)</f>
        <v>3</v>
      </c>
      <c r="K115" s="243">
        <f>VLOOKUP(G115,Tabulka!$B$4:$Q$239,16,0)</f>
        <v>6</v>
      </c>
      <c r="L115" s="248">
        <f>IF($E115="N",'pravidla turnaje'!$A$6,IF($H115&gt;$I115,IF(OR($W115="PP",W115="SN"),'pravidla turnaje'!$A$3,'pravidla turnaje'!$A$2),IF($H115&lt;$I115,IF(OR($W115="PP",W115="SN"),'pravidla turnaje'!$A$5,'pravidla turnaje'!$A$6),'pravidla turnaje'!$A$4)))</f>
        <v>1</v>
      </c>
      <c r="M115" s="243">
        <f>IF($E115="N",'pravidla turnaje'!$A$6,IF($H115&lt;$I115,IF(OR($W115="PP",$W115="SN"),'pravidla turnaje'!$A$3,'pravidla turnaje'!$A$2),IF($H115&gt;$I115,IF(OR($W115="PP",$W115="SN"),'pravidla turnaje'!$A$5,'pravidla turnaje'!$A$6),'pravidla turnaje'!$A$4)))</f>
        <v>0</v>
      </c>
      <c r="N115" s="248" t="str">
        <f t="shared" si="20"/>
        <v/>
      </c>
      <c r="O115" s="249" t="str">
        <f t="shared" si="21"/>
        <v/>
      </c>
      <c r="P115" s="264" t="str">
        <f>VLOOKUP($C115,'pravidla turnaje'!$A$64:$B$83,2,0)</f>
        <v>F</v>
      </c>
      <c r="Q115" s="263" t="str">
        <f t="shared" si="22"/>
        <v>13:40 - 13:50</v>
      </c>
      <c r="R115" s="297" t="s">
        <v>424</v>
      </c>
      <c r="S115" s="1651" t="str">
        <f>IFERROR(VLOOKUP(F115,Tabulka!$B$4:$C$239,2,0),"")</f>
        <v>Průša/ 
Průša</v>
      </c>
      <c r="T115" s="1651" t="str">
        <f>IFERROR(VLOOKUP(G115,Tabulka!$B$4:$C$239,2,0),"")</f>
        <v>Tůma/ 
Houser</v>
      </c>
      <c r="U115" s="1630">
        <v>2</v>
      </c>
      <c r="V115" s="1631">
        <v>1</v>
      </c>
      <c r="W115" s="1553"/>
      <c r="X115" s="1663">
        <v>7</v>
      </c>
      <c r="Y115" s="1664">
        <v>4</v>
      </c>
      <c r="Z115" s="1663">
        <v>12</v>
      </c>
      <c r="AA115" s="1664">
        <v>12</v>
      </c>
      <c r="AB115" s="711" t="s">
        <v>4</v>
      </c>
      <c r="AC115" s="256" t="str">
        <f t="shared" si="28"/>
        <v>A29</v>
      </c>
      <c r="AD115" s="257">
        <f>COUNTIF($AB$3:$AB115,AB115)</f>
        <v>29</v>
      </c>
      <c r="AE115" s="253">
        <f>IF(AD115=1,'pravidla turnaje'!$C$60,VLOOKUP(CONCATENATE(AB115,AD115-1),$AC$2:$AF114,3,0)+VLOOKUP(CONCATENATE(AB115,AD115-1),$AC$2:$AF114,4,0))</f>
        <v>0.56944444444444375</v>
      </c>
      <c r="AF115" s="653">
        <f>IF($E115="",('pravidla turnaje'!#REF!/24/60),(VLOOKUP("x",'pravidla turnaje'!$A$31:$D$58,4,0)/60/24))</f>
        <v>6.9444444444444441E-3</v>
      </c>
    </row>
    <row r="116" spans="1:33" ht="22.5" customHeight="1" x14ac:dyDescent="0.25">
      <c r="A116" s="247">
        <f t="shared" si="25"/>
        <v>60</v>
      </c>
      <c r="B116" s="247">
        <f t="shared" si="26"/>
        <v>60</v>
      </c>
      <c r="C116" s="247">
        <f t="shared" si="27"/>
        <v>60</v>
      </c>
      <c r="D116" s="243" t="str">
        <f t="shared" si="18"/>
        <v>62_66</v>
      </c>
      <c r="E116" s="244" t="str">
        <f t="shared" si="19"/>
        <v>H</v>
      </c>
      <c r="F116" s="1846">
        <v>62</v>
      </c>
      <c r="G116" s="1846">
        <v>66</v>
      </c>
      <c r="H116" s="247">
        <f t="shared" si="23"/>
        <v>1</v>
      </c>
      <c r="I116" s="243">
        <f t="shared" si="24"/>
        <v>2</v>
      </c>
      <c r="J116" s="248">
        <f>VLOOKUP(F116,Tabulka!$B$4:$Q$239,16,0)</f>
        <v>3</v>
      </c>
      <c r="K116" s="243">
        <f>VLOOKUP(G116,Tabulka!$B$4:$Q$239,16,0)</f>
        <v>2</v>
      </c>
      <c r="L116" s="248">
        <f>IF($E116="N",'pravidla turnaje'!$A$6,IF($H116&gt;$I116,IF(OR($W116="PP",W116="SN"),'pravidla turnaje'!$A$3,'pravidla turnaje'!$A$2),IF($H116&lt;$I116,IF(OR($W116="PP",W116="SN"),'pravidla turnaje'!$A$5,'pravidla turnaje'!$A$6),'pravidla turnaje'!$A$4)))</f>
        <v>0</v>
      </c>
      <c r="M116" s="243">
        <f>IF($E116="N",'pravidla turnaje'!$A$6,IF($H116&lt;$I116,IF(OR($W116="PP",$W116="SN"),'pravidla turnaje'!$A$3,'pravidla turnaje'!$A$2),IF($H116&gt;$I116,IF(OR($W116="PP",$W116="SN"),'pravidla turnaje'!$A$5,'pravidla turnaje'!$A$6),'pravidla turnaje'!$A$4)))</f>
        <v>1</v>
      </c>
      <c r="N116" s="248" t="str">
        <f t="shared" si="20"/>
        <v/>
      </c>
      <c r="O116" s="249" t="str">
        <f t="shared" si="21"/>
        <v/>
      </c>
      <c r="P116" s="264" t="str">
        <f>VLOOKUP($C116,'pravidla turnaje'!$A$64:$B$83,2,0)</f>
        <v>F</v>
      </c>
      <c r="Q116" s="263" t="str">
        <f t="shared" si="22"/>
        <v>13:40 - 13:50</v>
      </c>
      <c r="R116" s="297" t="s">
        <v>425</v>
      </c>
      <c r="S116" s="1651" t="str">
        <f>IFERROR(VLOOKUP(F116,Tabulka!$B$4:$C$239,2,0),"")</f>
        <v>Jäger/ 
Mráz</v>
      </c>
      <c r="T116" s="1651" t="str">
        <f>IFERROR(VLOOKUP(G116,Tabulka!$B$4:$C$239,2,0),"")</f>
        <v>Jiránek/ 
Bína</v>
      </c>
      <c r="U116" s="1630">
        <v>1</v>
      </c>
      <c r="V116" s="1631">
        <v>2</v>
      </c>
      <c r="W116" s="1553"/>
      <c r="X116" s="1663">
        <v>4</v>
      </c>
      <c r="Y116" s="1664">
        <v>6</v>
      </c>
      <c r="Z116" s="1663">
        <v>16</v>
      </c>
      <c r="AA116" s="1664">
        <v>15</v>
      </c>
      <c r="AB116" s="711" t="s">
        <v>5</v>
      </c>
      <c r="AC116" s="256" t="str">
        <f t="shared" si="28"/>
        <v>B29</v>
      </c>
      <c r="AD116" s="257">
        <f>COUNTIF($AB$3:$AB116,AB116)</f>
        <v>29</v>
      </c>
      <c r="AE116" s="253">
        <f>IF(AD116=1,'pravidla turnaje'!$C$60,VLOOKUP(CONCATENATE(AB116,AD116-1),$AC$2:$AF115,3,0)+VLOOKUP(CONCATENATE(AB116,AD116-1),$AC$2:$AF115,4,0))</f>
        <v>0.56944444444444375</v>
      </c>
      <c r="AF116" s="653">
        <f>IF($E116="",('pravidla turnaje'!#REF!/24/60),(VLOOKUP("x",'pravidla turnaje'!$A$31:$D$58,4,0)/60/24))</f>
        <v>6.9444444444444441E-3</v>
      </c>
    </row>
    <row r="117" spans="1:33" ht="22.5" customHeight="1" x14ac:dyDescent="0.25">
      <c r="A117" s="247">
        <f t="shared" si="25"/>
        <v>70</v>
      </c>
      <c r="B117" s="247">
        <f t="shared" si="26"/>
        <v>70</v>
      </c>
      <c r="C117" s="247">
        <f t="shared" si="27"/>
        <v>70</v>
      </c>
      <c r="D117" s="243" t="str">
        <f t="shared" si="18"/>
        <v>71_74</v>
      </c>
      <c r="E117" s="244" t="str">
        <f t="shared" si="19"/>
        <v>D</v>
      </c>
      <c r="F117" s="1846">
        <v>74</v>
      </c>
      <c r="G117" s="1846">
        <v>71</v>
      </c>
      <c r="H117" s="247">
        <f t="shared" si="23"/>
        <v>2</v>
      </c>
      <c r="I117" s="243">
        <f t="shared" si="24"/>
        <v>1</v>
      </c>
      <c r="J117" s="248">
        <f>VLOOKUP(F117,Tabulka!$B$4:$Q$239,16,0)</f>
        <v>3</v>
      </c>
      <c r="K117" s="243">
        <f>VLOOKUP(G117,Tabulka!$B$4:$Q$239,16,0)</f>
        <v>5</v>
      </c>
      <c r="L117" s="248">
        <f>IF($E117="N",'pravidla turnaje'!$A$6,IF($H117&gt;$I117,IF(OR($W117="PP",W117="SN"),'pravidla turnaje'!$A$3,'pravidla turnaje'!$A$2),IF($H117&lt;$I117,IF(OR($W117="PP",W117="SN"),'pravidla turnaje'!$A$5,'pravidla turnaje'!$A$6),'pravidla turnaje'!$A$4)))</f>
        <v>1</v>
      </c>
      <c r="M117" s="243">
        <f>IF($E117="N",'pravidla turnaje'!$A$6,IF($H117&lt;$I117,IF(OR($W117="PP",$W117="SN"),'pravidla turnaje'!$A$3,'pravidla turnaje'!$A$2),IF($H117&gt;$I117,IF(OR($W117="PP",$W117="SN"),'pravidla turnaje'!$A$5,'pravidla turnaje'!$A$6),'pravidla turnaje'!$A$4)))</f>
        <v>0</v>
      </c>
      <c r="N117" s="248" t="str">
        <f t="shared" si="20"/>
        <v/>
      </c>
      <c r="O117" s="249" t="str">
        <f t="shared" si="21"/>
        <v/>
      </c>
      <c r="P117" s="264" t="str">
        <f>VLOOKUP($C117,'pravidla turnaje'!$A$64:$B$83,2,0)</f>
        <v>G</v>
      </c>
      <c r="Q117" s="263" t="str">
        <f t="shared" si="22"/>
        <v>13:40 - 13:50</v>
      </c>
      <c r="R117" s="297" t="s">
        <v>426</v>
      </c>
      <c r="S117" s="1651" t="str">
        <f>IFERROR(VLOOKUP(F117,Tabulka!$B$4:$C$239,2,0),"")</f>
        <v>Hněvkovský/ 
Vašák</v>
      </c>
      <c r="T117" s="1651" t="str">
        <f>IFERROR(VLOOKUP(G117,Tabulka!$B$4:$C$239,2,0),"")</f>
        <v>Mohelník/ 
Csáno</v>
      </c>
      <c r="U117" s="1630">
        <v>2</v>
      </c>
      <c r="V117" s="1631">
        <v>1</v>
      </c>
      <c r="W117" s="1553"/>
      <c r="X117" s="1663">
        <v>7</v>
      </c>
      <c r="Y117" s="1664">
        <v>5</v>
      </c>
      <c r="Z117" s="1663">
        <v>15</v>
      </c>
      <c r="AA117" s="1664">
        <v>15</v>
      </c>
      <c r="AB117" s="711" t="s">
        <v>76</v>
      </c>
      <c r="AC117" s="256" t="str">
        <f t="shared" si="28"/>
        <v>C29</v>
      </c>
      <c r="AD117" s="257">
        <f>COUNTIF($AB$3:$AB117,AB117)</f>
        <v>29</v>
      </c>
      <c r="AE117" s="253">
        <f>IF(AD117=1,'pravidla turnaje'!$C$60,VLOOKUP(CONCATENATE(AB117,AD117-1),$AC$2:$AF116,3,0)+VLOOKUP(CONCATENATE(AB117,AD117-1),$AC$2:$AF116,4,0))</f>
        <v>0.56944444444444375</v>
      </c>
      <c r="AF117" s="653">
        <f>IF($E117="",('pravidla turnaje'!#REF!/24/60),(VLOOKUP("x",'pravidla turnaje'!$A$31:$D$58,4,0)/60/24))</f>
        <v>6.9444444444444441E-3</v>
      </c>
    </row>
    <row r="118" spans="1:33" ht="22.5" customHeight="1" x14ac:dyDescent="0.25">
      <c r="A118" s="247">
        <f t="shared" si="25"/>
        <v>70</v>
      </c>
      <c r="B118" s="247">
        <f t="shared" si="26"/>
        <v>70</v>
      </c>
      <c r="C118" s="247">
        <f t="shared" si="27"/>
        <v>70</v>
      </c>
      <c r="D118" s="243" t="str">
        <f t="shared" si="18"/>
        <v>72_73</v>
      </c>
      <c r="E118" s="244" t="str">
        <f t="shared" si="19"/>
        <v>H</v>
      </c>
      <c r="F118" s="1847">
        <v>72</v>
      </c>
      <c r="G118" s="1847">
        <v>73</v>
      </c>
      <c r="H118" s="247">
        <f t="shared" si="23"/>
        <v>0</v>
      </c>
      <c r="I118" s="243">
        <f t="shared" si="24"/>
        <v>2</v>
      </c>
      <c r="J118" s="248">
        <f>VLOOKUP(F118,Tabulka!$B$4:$Q$239,16,0)</f>
        <v>4</v>
      </c>
      <c r="K118" s="243">
        <f>VLOOKUP(G118,Tabulka!$B$4:$Q$239,16,0)</f>
        <v>1</v>
      </c>
      <c r="L118" s="248">
        <f>IF($E118="N",'pravidla turnaje'!$A$6,IF($H118&gt;$I118,IF(OR($W118="PP",W118="SN"),'pravidla turnaje'!$A$3,'pravidla turnaje'!$A$2),IF($H118&lt;$I118,IF(OR($W118="PP",W118="SN"),'pravidla turnaje'!$A$5,'pravidla turnaje'!$A$6),'pravidla turnaje'!$A$4)))</f>
        <v>0</v>
      </c>
      <c r="M118" s="243">
        <f>IF($E118="N",'pravidla turnaje'!$A$6,IF($H118&lt;$I118,IF(OR($W118="PP",$W118="SN"),'pravidla turnaje'!$A$3,'pravidla turnaje'!$A$2),IF($H118&gt;$I118,IF(OR($W118="PP",$W118="SN"),'pravidla turnaje'!$A$5,'pravidla turnaje'!$A$6),'pravidla turnaje'!$A$4)))</f>
        <v>1</v>
      </c>
      <c r="N118" s="248" t="str">
        <f t="shared" si="20"/>
        <v/>
      </c>
      <c r="O118" s="249" t="str">
        <f t="shared" si="21"/>
        <v/>
      </c>
      <c r="P118" s="264" t="str">
        <f>VLOOKUP($C118,'pravidla turnaje'!$A$64:$B$83,2,0)</f>
        <v>G</v>
      </c>
      <c r="Q118" s="263" t="str">
        <f t="shared" si="22"/>
        <v>13:40 - 13:50</v>
      </c>
      <c r="R118" s="297" t="s">
        <v>427</v>
      </c>
      <c r="S118" s="1651" t="str">
        <f>IFERROR(VLOOKUP(F118,Tabulka!$B$4:$C$239,2,0),"")</f>
        <v>Fořt/ 
Fořt</v>
      </c>
      <c r="T118" s="1651" t="str">
        <f>IFERROR(VLOOKUP(G118,Tabulka!$B$4:$C$239,2,0),"")</f>
        <v>Zouzal/ 
Eckhardt</v>
      </c>
      <c r="U118" s="1630">
        <v>0</v>
      </c>
      <c r="V118" s="1631">
        <v>2</v>
      </c>
      <c r="W118" s="1553"/>
      <c r="X118" s="1663">
        <v>0</v>
      </c>
      <c r="Y118" s="1664">
        <v>4</v>
      </c>
      <c r="Z118" s="1663">
        <v>8</v>
      </c>
      <c r="AA118" s="1664">
        <v>7</v>
      </c>
      <c r="AB118" s="711" t="s">
        <v>16</v>
      </c>
      <c r="AC118" s="256" t="str">
        <f t="shared" si="28"/>
        <v>D29</v>
      </c>
      <c r="AD118" s="257">
        <f>COUNTIF($AB$3:$AB118,AB118)</f>
        <v>29</v>
      </c>
      <c r="AE118" s="253">
        <f>IF(AD118=1,'pravidla turnaje'!$C$60,VLOOKUP(CONCATENATE(AB118,AD118-1),$AC$2:$AF117,3,0)+VLOOKUP(CONCATENATE(AB118,AD118-1),$AC$2:$AF117,4,0))</f>
        <v>0.56944444444444375</v>
      </c>
      <c r="AF118" s="653">
        <f>IF($E118="",('pravidla turnaje'!#REF!/24/60),(VLOOKUP("x",'pravidla turnaje'!$A$31:$D$58,4,0)/60/24))</f>
        <v>6.9444444444444441E-3</v>
      </c>
    </row>
    <row r="119" spans="1:33" ht="22.5" customHeight="1" x14ac:dyDescent="0.25">
      <c r="A119" s="247">
        <f t="shared" si="25"/>
        <v>80</v>
      </c>
      <c r="B119" s="247">
        <f t="shared" si="26"/>
        <v>80</v>
      </c>
      <c r="C119" s="247">
        <f t="shared" si="27"/>
        <v>80</v>
      </c>
      <c r="D119" s="243" t="str">
        <f t="shared" si="18"/>
        <v>81_84</v>
      </c>
      <c r="E119" s="244" t="str">
        <f t="shared" si="19"/>
        <v>D</v>
      </c>
      <c r="F119" s="1847">
        <v>84</v>
      </c>
      <c r="G119" s="1847">
        <v>81</v>
      </c>
      <c r="H119" s="247">
        <f t="shared" si="23"/>
        <v>2</v>
      </c>
      <c r="I119" s="243">
        <f t="shared" si="24"/>
        <v>1</v>
      </c>
      <c r="J119" s="248">
        <f>VLOOKUP(F119,Tabulka!$B$4:$Q$239,16,0)</f>
        <v>4</v>
      </c>
      <c r="K119" s="243">
        <f>VLOOKUP(G119,Tabulka!$B$4:$Q$239,16,0)</f>
        <v>5</v>
      </c>
      <c r="L119" s="248">
        <f>IF($E119="N",'pravidla turnaje'!$A$6,IF($H119&gt;$I119,IF(OR($W119="PP",W119="SN"),'pravidla turnaje'!$A$3,'pravidla turnaje'!$A$2),IF($H119&lt;$I119,IF(OR($W119="PP",W119="SN"),'pravidla turnaje'!$A$5,'pravidla turnaje'!$A$6),'pravidla turnaje'!$A$4)))</f>
        <v>1</v>
      </c>
      <c r="M119" s="243">
        <f>IF($E119="N",'pravidla turnaje'!$A$6,IF($H119&lt;$I119,IF(OR($W119="PP",$W119="SN"),'pravidla turnaje'!$A$3,'pravidla turnaje'!$A$2),IF($H119&gt;$I119,IF(OR($W119="PP",$W119="SN"),'pravidla turnaje'!$A$5,'pravidla turnaje'!$A$6),'pravidla turnaje'!$A$4)))</f>
        <v>0</v>
      </c>
      <c r="N119" s="248" t="str">
        <f t="shared" si="20"/>
        <v/>
      </c>
      <c r="O119" s="249" t="str">
        <f t="shared" si="21"/>
        <v/>
      </c>
      <c r="P119" s="264" t="str">
        <f>VLOOKUP($C119,'pravidla turnaje'!$A$64:$B$83,2,0)</f>
        <v>H</v>
      </c>
      <c r="Q119" s="263" t="str">
        <f t="shared" si="22"/>
        <v>13:50 - 14:00</v>
      </c>
      <c r="R119" s="297" t="s">
        <v>428</v>
      </c>
      <c r="S119" s="1651" t="str">
        <f>IFERROR(VLOOKUP(F119,Tabulka!$B$4:$C$239,2,0),"")</f>
        <v>Mařík/ 
Kryštof</v>
      </c>
      <c r="T119" s="1651" t="str">
        <f>IFERROR(VLOOKUP(G119,Tabulka!$B$4:$C$239,2,0),"")</f>
        <v>Neliba/ 
Zbořil</v>
      </c>
      <c r="U119" s="1630">
        <v>2</v>
      </c>
      <c r="V119" s="1631">
        <v>1</v>
      </c>
      <c r="W119" s="1553"/>
      <c r="X119" s="1663">
        <v>6</v>
      </c>
      <c r="Y119" s="1664">
        <v>2</v>
      </c>
      <c r="Z119" s="1663">
        <v>8</v>
      </c>
      <c r="AA119" s="1664">
        <v>8</v>
      </c>
      <c r="AB119" s="711" t="s">
        <v>4</v>
      </c>
      <c r="AC119" s="256" t="str">
        <f t="shared" si="28"/>
        <v>A30</v>
      </c>
      <c r="AD119" s="257">
        <f>COUNTIF($AB$3:$AB119,AB119)</f>
        <v>30</v>
      </c>
      <c r="AE119" s="253">
        <f>IF(AD119=1,'pravidla turnaje'!$C$60,VLOOKUP(CONCATENATE(AB119,AD119-1),$AC$2:$AF118,3,0)+VLOOKUP(CONCATENATE(AB119,AD119-1),$AC$2:$AF118,4,0))</f>
        <v>0.57638888888888817</v>
      </c>
      <c r="AF119" s="653">
        <f>IF($E119="",('pravidla turnaje'!#REF!/24/60),(VLOOKUP("x",'pravidla turnaje'!$A$31:$D$58,4,0)/60/24))</f>
        <v>6.9444444444444441E-3</v>
      </c>
    </row>
    <row r="120" spans="1:33" ht="22.5" customHeight="1" x14ac:dyDescent="0.25">
      <c r="A120" s="247">
        <f t="shared" si="25"/>
        <v>80</v>
      </c>
      <c r="B120" s="247">
        <f t="shared" si="26"/>
        <v>80</v>
      </c>
      <c r="C120" s="247">
        <f t="shared" si="27"/>
        <v>80</v>
      </c>
      <c r="D120" s="243" t="str">
        <f t="shared" ref="D120:D155" si="46">IF(F120&lt;G120,CONCATENATE(F120,"_",G120),CONCATENATE(G120,"_",F120))</f>
        <v>82_83</v>
      </c>
      <c r="E120" s="244" t="str">
        <f t="shared" ref="E120:E155" si="47">IF(AND(ISNUMBER(U120),ISNUMBER(V120)),IF(U120&gt;V120,"D",IF(U120&lt;V120,"H","R")),"N")</f>
        <v>D</v>
      </c>
      <c r="F120" s="1847">
        <v>82</v>
      </c>
      <c r="G120" s="1847">
        <v>83</v>
      </c>
      <c r="H120" s="247">
        <f t="shared" si="23"/>
        <v>2</v>
      </c>
      <c r="I120" s="243">
        <f t="shared" si="24"/>
        <v>1</v>
      </c>
      <c r="J120" s="248">
        <f>VLOOKUP(F120,Tabulka!$B$4:$Q$239,16,0)</f>
        <v>1</v>
      </c>
      <c r="K120" s="243">
        <f>VLOOKUP(G120,Tabulka!$B$4:$Q$239,16,0)</f>
        <v>1</v>
      </c>
      <c r="L120" s="248">
        <f>IF($E120="N",'pravidla turnaje'!$A$6,IF($H120&gt;$I120,IF(OR($W120="PP",W120="SN"),'pravidla turnaje'!$A$3,'pravidla turnaje'!$A$2),IF($H120&lt;$I120,IF(OR($W120="PP",W120="SN"),'pravidla turnaje'!$A$5,'pravidla turnaje'!$A$6),'pravidla turnaje'!$A$4)))</f>
        <v>1</v>
      </c>
      <c r="M120" s="243">
        <f>IF($E120="N",'pravidla turnaje'!$A$6,IF($H120&lt;$I120,IF(OR($W120="PP",$W120="SN"),'pravidla turnaje'!$A$3,'pravidla turnaje'!$A$2),IF($H120&gt;$I120,IF(OR($W120="PP",$W120="SN"),'pravidla turnaje'!$A$5,'pravidla turnaje'!$A$6),'pravidla turnaje'!$A$4)))</f>
        <v>0</v>
      </c>
      <c r="N120" s="248">
        <f t="shared" ref="N120:N155" si="48">IF(EXACT($J120,$K120),F120,"")</f>
        <v>82</v>
      </c>
      <c r="O120" s="249">
        <f t="shared" ref="O120:O155" si="49">IF(EXACT($J120,$K120),G120,"")</f>
        <v>83</v>
      </c>
      <c r="P120" s="264" t="str">
        <f>VLOOKUP($C120,'pravidla turnaje'!$A$64:$B$83,2,0)</f>
        <v>H</v>
      </c>
      <c r="Q120" s="263" t="str">
        <f t="shared" ref="Q120:Q155" si="50">CONCATENATE(TEXT(AE120,"hh:mm")," - ",TEXT(AE120+AF120,"hh:mm"))</f>
        <v>13:50 - 14:00</v>
      </c>
      <c r="R120" s="297" t="s">
        <v>429</v>
      </c>
      <c r="S120" s="1651" t="str">
        <f>IFERROR(VLOOKUP(F120,Tabulka!$B$4:$C$239,2,0),"")</f>
        <v>Huslička/ 
Skala</v>
      </c>
      <c r="T120" s="1651" t="str">
        <f>IFERROR(VLOOKUP(G120,Tabulka!$B$4:$C$239,2,0),"")</f>
        <v>Štěpánek/ 
Miško</v>
      </c>
      <c r="U120" s="1630">
        <v>2</v>
      </c>
      <c r="V120" s="1631">
        <v>1</v>
      </c>
      <c r="W120" s="1553"/>
      <c r="X120" s="1663">
        <v>7</v>
      </c>
      <c r="Y120" s="1664">
        <v>4</v>
      </c>
      <c r="Z120" s="1663">
        <v>10</v>
      </c>
      <c r="AA120" s="1664">
        <v>10</v>
      </c>
      <c r="AB120" s="711" t="s">
        <v>5</v>
      </c>
      <c r="AC120" s="256" t="str">
        <f t="shared" si="28"/>
        <v>B30</v>
      </c>
      <c r="AD120" s="257">
        <f>COUNTIF($AB$3:$AB120,AB120)</f>
        <v>30</v>
      </c>
      <c r="AE120" s="253">
        <f>IF(AD120=1,'pravidla turnaje'!$C$60,VLOOKUP(CONCATENATE(AB120,AD120-1),$AC$2:$AF119,3,0)+VLOOKUP(CONCATENATE(AB120,AD120-1),$AC$2:$AF119,4,0))</f>
        <v>0.57638888888888817</v>
      </c>
      <c r="AF120" s="653">
        <f>IF($E120="",('pravidla turnaje'!#REF!/24/60),(VLOOKUP("x",'pravidla turnaje'!$A$31:$D$58,4,0)/60/24))</f>
        <v>6.9444444444444441E-3</v>
      </c>
    </row>
    <row r="121" spans="1:33" ht="22.5" customHeight="1" x14ac:dyDescent="0.25">
      <c r="A121" s="247">
        <f t="shared" si="25"/>
        <v>90</v>
      </c>
      <c r="B121" s="247">
        <f t="shared" si="26"/>
        <v>90</v>
      </c>
      <c r="C121" s="247">
        <f t="shared" si="27"/>
        <v>90</v>
      </c>
      <c r="D121" s="243" t="str">
        <f t="shared" si="46"/>
        <v>91_94</v>
      </c>
      <c r="E121" s="244" t="str">
        <f t="shared" si="47"/>
        <v>D</v>
      </c>
      <c r="F121" s="1291">
        <v>94</v>
      </c>
      <c r="G121" s="1291">
        <v>91</v>
      </c>
      <c r="H121" s="247">
        <f t="shared" si="23"/>
        <v>2</v>
      </c>
      <c r="I121" s="243">
        <f t="shared" si="24"/>
        <v>1</v>
      </c>
      <c r="J121" s="248">
        <f>VLOOKUP(F121,Tabulka!$B$4:$Q$239,16,0)</f>
        <v>1</v>
      </c>
      <c r="K121" s="243">
        <f>VLOOKUP(G121,Tabulka!$B$4:$Q$239,16,0)</f>
        <v>5</v>
      </c>
      <c r="L121" s="248">
        <f>IF($E121="N",'pravidla turnaje'!$A$6,IF($H121&gt;$I121,IF(OR($W121="PP",W121="SN"),'pravidla turnaje'!$A$3,'pravidla turnaje'!$A$2),IF($H121&lt;$I121,IF(OR($W121="PP",W121="SN"),'pravidla turnaje'!$A$5,'pravidla turnaje'!$A$6),'pravidla turnaje'!$A$4)))</f>
        <v>1</v>
      </c>
      <c r="M121" s="243">
        <f>IF($E121="N",'pravidla turnaje'!$A$6,IF($H121&lt;$I121,IF(OR($W121="PP",$W121="SN"),'pravidla turnaje'!$A$3,'pravidla turnaje'!$A$2),IF($H121&gt;$I121,IF(OR($W121="PP",$W121="SN"),'pravidla turnaje'!$A$5,'pravidla turnaje'!$A$6),'pravidla turnaje'!$A$4)))</f>
        <v>0</v>
      </c>
      <c r="N121" s="248" t="str">
        <f t="shared" si="48"/>
        <v/>
      </c>
      <c r="O121" s="249" t="str">
        <f t="shared" si="49"/>
        <v/>
      </c>
      <c r="P121" s="264" t="str">
        <f>VLOOKUP($C121,'pravidla turnaje'!$A$64:$B$83,2,0)</f>
        <v>I</v>
      </c>
      <c r="Q121" s="263" t="str">
        <f t="shared" si="50"/>
        <v>13:50 - 14:00</v>
      </c>
      <c r="R121" s="297" t="s">
        <v>430</v>
      </c>
      <c r="S121" s="1651" t="str">
        <f>IFERROR(VLOOKUP(F121,Tabulka!$B$4:$C$239,2,0),"")</f>
        <v>Kühnel/ 
Černý</v>
      </c>
      <c r="T121" s="1651" t="str">
        <f>IFERROR(VLOOKUP(G121,Tabulka!$B$4:$C$239,2,0),"")</f>
        <v>Pechatý/ 
Holub</v>
      </c>
      <c r="U121" s="1630">
        <v>2</v>
      </c>
      <c r="V121" s="1631">
        <v>1</v>
      </c>
      <c r="W121" s="1553"/>
      <c r="X121" s="1663">
        <v>9</v>
      </c>
      <c r="Y121" s="1664">
        <v>7</v>
      </c>
      <c r="Z121" s="1663">
        <v>17</v>
      </c>
      <c r="AA121" s="1664">
        <v>16</v>
      </c>
      <c r="AB121" s="711" t="s">
        <v>76</v>
      </c>
      <c r="AC121" s="256" t="str">
        <f t="shared" si="28"/>
        <v>C30</v>
      </c>
      <c r="AD121" s="257">
        <f>COUNTIF($AB$3:$AB121,AB121)</f>
        <v>30</v>
      </c>
      <c r="AE121" s="253">
        <f>IF(AD121=1,'pravidla turnaje'!$C$60,VLOOKUP(CONCATENATE(AB121,AD121-1),$AC$2:$AF120,3,0)+VLOOKUP(CONCATENATE(AB121,AD121-1),$AC$2:$AF120,4,0))</f>
        <v>0.57638888888888817</v>
      </c>
      <c r="AF121" s="653">
        <f>IF($E121="",('pravidla turnaje'!#REF!/24/60),(VLOOKUP("x",'pravidla turnaje'!$A$31:$D$58,4,0)/60/24))</f>
        <v>6.9444444444444441E-3</v>
      </c>
    </row>
    <row r="122" spans="1:33" ht="22.5" customHeight="1" x14ac:dyDescent="0.25">
      <c r="A122" s="247">
        <f t="shared" ref="A122:A141" si="51">IFERROR(FLOOR(F122,10),0)</f>
        <v>90</v>
      </c>
      <c r="B122" s="247">
        <f t="shared" ref="B122:B141" si="52">IFERROR(FLOOR(G122,10),0)</f>
        <v>90</v>
      </c>
      <c r="C122" s="247">
        <f t="shared" ref="C122:C141" si="53">IF(EXACT(A122,B122),A122,"")</f>
        <v>90</v>
      </c>
      <c r="D122" s="243" t="str">
        <f t="shared" ref="D122:D141" si="54">IF(F122&lt;G122,CONCATENATE(F122,"_",G122),CONCATENATE(G122,"_",F122))</f>
        <v>92_93</v>
      </c>
      <c r="E122" s="244" t="str">
        <f t="shared" ref="E122:E141" si="55">IF(AND(ISNUMBER(U122),ISNUMBER(V122)),IF(U122&gt;V122,"D",IF(U122&lt;V122,"H","R")),"N")</f>
        <v>H</v>
      </c>
      <c r="F122" s="1291">
        <v>92</v>
      </c>
      <c r="G122" s="1291">
        <v>93</v>
      </c>
      <c r="H122" s="247">
        <f t="shared" ref="H122:H141" si="56">IF($E122&lt;&gt;"N",U122,"")</f>
        <v>0</v>
      </c>
      <c r="I122" s="243">
        <f t="shared" ref="I122:I141" si="57">IF($E122&lt;&gt;"N",V122,"")</f>
        <v>2</v>
      </c>
      <c r="J122" s="248">
        <f>VLOOKUP(F122,Tabulka!$B$4:$Q$239,16,0)</f>
        <v>1</v>
      </c>
      <c r="K122" s="243">
        <f>VLOOKUP(G122,Tabulka!$B$4:$Q$239,16,0)</f>
        <v>1</v>
      </c>
      <c r="L122" s="248">
        <f>IF($E122="N",'pravidla turnaje'!$A$6,IF($H122&gt;$I122,IF(OR($W122="PP",W122="SN"),'pravidla turnaje'!$A$3,'pravidla turnaje'!$A$2),IF($H122&lt;$I122,IF(OR($W122="PP",W122="SN"),'pravidla turnaje'!$A$5,'pravidla turnaje'!$A$6),'pravidla turnaje'!$A$4)))</f>
        <v>0</v>
      </c>
      <c r="M122" s="243">
        <f>IF($E122="N",'pravidla turnaje'!$A$6,IF($H122&lt;$I122,IF(OR($W122="PP",$W122="SN"),'pravidla turnaje'!$A$3,'pravidla turnaje'!$A$2),IF($H122&gt;$I122,IF(OR($W122="PP",$W122="SN"),'pravidla turnaje'!$A$5,'pravidla turnaje'!$A$6),'pravidla turnaje'!$A$4)))</f>
        <v>1</v>
      </c>
      <c r="N122" s="248">
        <f t="shared" ref="N122:N141" si="58">IF(EXACT($J122,$K122),F122,"")</f>
        <v>92</v>
      </c>
      <c r="O122" s="249">
        <f t="shared" ref="O122:O141" si="59">IF(EXACT($J122,$K122),G122,"")</f>
        <v>93</v>
      </c>
      <c r="P122" s="264" t="str">
        <f>VLOOKUP($C122,'pravidla turnaje'!$A$64:$B$83,2,0)</f>
        <v>I</v>
      </c>
      <c r="Q122" s="263" t="str">
        <f t="shared" ref="Q122:Q141" si="60">CONCATENATE(TEXT(AE122,"hh:mm")," - ",TEXT(AE122+AF122,"hh:mm"))</f>
        <v>13:50 - 14:00</v>
      </c>
      <c r="R122" s="297" t="s">
        <v>431</v>
      </c>
      <c r="S122" s="1651" t="str">
        <f>IFERROR(VLOOKUP(F122,Tabulka!$B$4:$C$239,2,0),"")</f>
        <v>Král/ 
Barna</v>
      </c>
      <c r="T122" s="1651" t="str">
        <f>IFERROR(VLOOKUP(G122,Tabulka!$B$4:$C$239,2,0),"")</f>
        <v>Černý/ 
Novotný</v>
      </c>
      <c r="U122" s="1630">
        <v>0</v>
      </c>
      <c r="V122" s="1631">
        <v>2</v>
      </c>
      <c r="W122" s="1553"/>
      <c r="X122" s="1663">
        <v>2</v>
      </c>
      <c r="Y122" s="1664">
        <v>5</v>
      </c>
      <c r="Z122" s="1663">
        <v>9</v>
      </c>
      <c r="AA122" s="1664">
        <v>9</v>
      </c>
      <c r="AB122" s="711" t="s">
        <v>16</v>
      </c>
      <c r="AC122" s="256" t="str">
        <f t="shared" si="28"/>
        <v>D30</v>
      </c>
      <c r="AD122" s="257">
        <f>COUNTIF($AB$3:$AB122,AB122)</f>
        <v>30</v>
      </c>
      <c r="AE122" s="253">
        <f>IF(AD122=1,'pravidla turnaje'!$C$60,VLOOKUP(CONCATENATE(AB122,AD122-1),$AC$2:$AF121,3,0)+VLOOKUP(CONCATENATE(AB122,AD122-1),$AC$2:$AF121,4,0))</f>
        <v>0.57638888888888817</v>
      </c>
      <c r="AF122" s="653">
        <f>IF($E122="",('pravidla turnaje'!#REF!/24/60),(VLOOKUP("x",'pravidla turnaje'!$A$31:$D$58,4,0)/60/24))</f>
        <v>6.9444444444444441E-3</v>
      </c>
    </row>
    <row r="123" spans="1:33" ht="22.5" customHeight="1" x14ac:dyDescent="0.25">
      <c r="A123" s="247">
        <f t="shared" si="51"/>
        <v>100</v>
      </c>
      <c r="B123" s="247">
        <f t="shared" si="52"/>
        <v>100</v>
      </c>
      <c r="C123" s="247">
        <f t="shared" si="53"/>
        <v>100</v>
      </c>
      <c r="D123" s="243" t="str">
        <f t="shared" si="54"/>
        <v>101_104</v>
      </c>
      <c r="E123" s="244" t="str">
        <f t="shared" si="55"/>
        <v>H</v>
      </c>
      <c r="F123" s="1291">
        <v>104</v>
      </c>
      <c r="G123" s="1291">
        <v>101</v>
      </c>
      <c r="H123" s="247">
        <f t="shared" si="56"/>
        <v>0</v>
      </c>
      <c r="I123" s="243">
        <f t="shared" si="57"/>
        <v>2</v>
      </c>
      <c r="J123" s="248">
        <f>VLOOKUP(F123,Tabulka!$B$4:$Q$239,16,0)</f>
        <v>2</v>
      </c>
      <c r="K123" s="243">
        <f>VLOOKUP(G123,Tabulka!$B$4:$Q$239,16,0)</f>
        <v>1</v>
      </c>
      <c r="L123" s="248">
        <f>IF($E123="N",'pravidla turnaje'!$A$6,IF($H123&gt;$I123,IF(OR($W123="PP",W123="SN"),'pravidla turnaje'!$A$3,'pravidla turnaje'!$A$2),IF($H123&lt;$I123,IF(OR($W123="PP",W123="SN"),'pravidla turnaje'!$A$5,'pravidla turnaje'!$A$6),'pravidla turnaje'!$A$4)))</f>
        <v>0</v>
      </c>
      <c r="M123" s="243">
        <f>IF($E123="N",'pravidla turnaje'!$A$6,IF($H123&lt;$I123,IF(OR($W123="PP",$W123="SN"),'pravidla turnaje'!$A$3,'pravidla turnaje'!$A$2),IF($H123&gt;$I123,IF(OR($W123="PP",$W123="SN"),'pravidla turnaje'!$A$5,'pravidla turnaje'!$A$6),'pravidla turnaje'!$A$4)))</f>
        <v>1</v>
      </c>
      <c r="N123" s="248" t="str">
        <f t="shared" si="58"/>
        <v/>
      </c>
      <c r="O123" s="249" t="str">
        <f t="shared" si="59"/>
        <v/>
      </c>
      <c r="P123" s="264" t="str">
        <f>VLOOKUP($C123,'pravidla turnaje'!$A$64:$B$83,2,0)</f>
        <v>J</v>
      </c>
      <c r="Q123" s="263" t="str">
        <f t="shared" si="60"/>
        <v>14:00 - 14:10</v>
      </c>
      <c r="R123" s="297" t="s">
        <v>713</v>
      </c>
      <c r="S123" s="1651" t="str">
        <f>IFERROR(VLOOKUP(F123,Tabulka!$B$4:$C$239,2,0),"")</f>
        <v>Hrdlička/ 
Dvořák</v>
      </c>
      <c r="T123" s="1651" t="str">
        <f>IFERROR(VLOOKUP(G123,Tabulka!$B$4:$C$239,2,0),"")</f>
        <v>Antůšek/ 
Řečník</v>
      </c>
      <c r="U123" s="1630">
        <v>0</v>
      </c>
      <c r="V123" s="1631">
        <v>2</v>
      </c>
      <c r="W123" s="1553"/>
      <c r="X123" s="1663">
        <v>2</v>
      </c>
      <c r="Y123" s="1664">
        <v>5</v>
      </c>
      <c r="Z123" s="1663">
        <v>9</v>
      </c>
      <c r="AA123" s="1664">
        <v>9</v>
      </c>
      <c r="AB123" s="711" t="s">
        <v>4</v>
      </c>
      <c r="AC123" s="256" t="str">
        <f t="shared" si="28"/>
        <v>A31</v>
      </c>
      <c r="AD123" s="257">
        <f>COUNTIF($AB$3:$AB123,AB123)</f>
        <v>31</v>
      </c>
      <c r="AE123" s="253">
        <f>IF(AD123=1,'pravidla turnaje'!$C$60,VLOOKUP(CONCATENATE(AB123,AD123-1),$AC$2:$AF122,3,0)+VLOOKUP(CONCATENATE(AB123,AD123-1),$AC$2:$AF122,4,0))</f>
        <v>0.58333333333333259</v>
      </c>
      <c r="AF123" s="653">
        <f>IF($E123="",('pravidla turnaje'!#REF!/24/60),(VLOOKUP("x",'pravidla turnaje'!$A$31:$D$58,4,0)/60/24))</f>
        <v>6.9444444444444441E-3</v>
      </c>
    </row>
    <row r="124" spans="1:33" ht="22.5" customHeight="1" x14ac:dyDescent="0.25">
      <c r="A124" s="247">
        <f t="shared" si="51"/>
        <v>100</v>
      </c>
      <c r="B124" s="247">
        <f t="shared" si="52"/>
        <v>100</v>
      </c>
      <c r="C124" s="247">
        <f t="shared" si="53"/>
        <v>100</v>
      </c>
      <c r="D124" s="243" t="str">
        <f t="shared" si="54"/>
        <v>102_103</v>
      </c>
      <c r="E124" s="244" t="str">
        <f t="shared" si="55"/>
        <v>D</v>
      </c>
      <c r="F124" s="1291">
        <v>102</v>
      </c>
      <c r="G124" s="1291">
        <v>103</v>
      </c>
      <c r="H124" s="247">
        <f t="shared" si="56"/>
        <v>2</v>
      </c>
      <c r="I124" s="243">
        <f t="shared" si="57"/>
        <v>1</v>
      </c>
      <c r="J124" s="248">
        <f>VLOOKUP(F124,Tabulka!$B$4:$Q$239,16,0)</f>
        <v>2</v>
      </c>
      <c r="K124" s="243">
        <f>VLOOKUP(G124,Tabulka!$B$4:$Q$239,16,0)</f>
        <v>2</v>
      </c>
      <c r="L124" s="248">
        <f>IF($E124="N",'pravidla turnaje'!$A$6,IF($H124&gt;$I124,IF(OR($W124="PP",W124="SN"),'pravidla turnaje'!$A$3,'pravidla turnaje'!$A$2),IF($H124&lt;$I124,IF(OR($W124="PP",W124="SN"),'pravidla turnaje'!$A$5,'pravidla turnaje'!$A$6),'pravidla turnaje'!$A$4)))</f>
        <v>1</v>
      </c>
      <c r="M124" s="243">
        <f>IF($E124="N",'pravidla turnaje'!$A$6,IF($H124&lt;$I124,IF(OR($W124="PP",$W124="SN"),'pravidla turnaje'!$A$3,'pravidla turnaje'!$A$2),IF($H124&gt;$I124,IF(OR($W124="PP",$W124="SN"),'pravidla turnaje'!$A$5,'pravidla turnaje'!$A$6),'pravidla turnaje'!$A$4)))</f>
        <v>0</v>
      </c>
      <c r="N124" s="248">
        <f t="shared" si="58"/>
        <v>102</v>
      </c>
      <c r="O124" s="249">
        <f t="shared" si="59"/>
        <v>103</v>
      </c>
      <c r="P124" s="264" t="str">
        <f>VLOOKUP($C124,'pravidla turnaje'!$A$64:$B$83,2,0)</f>
        <v>J</v>
      </c>
      <c r="Q124" s="263" t="str">
        <f t="shared" si="60"/>
        <v>14:00 - 14:10</v>
      </c>
      <c r="R124" s="297" t="s">
        <v>714</v>
      </c>
      <c r="S124" s="1651" t="str">
        <f>IFERROR(VLOOKUP(F124,Tabulka!$B$4:$C$239,2,0),"")</f>
        <v>Herc/ 
Vybíral</v>
      </c>
      <c r="T124" s="1651" t="str">
        <f>IFERROR(VLOOKUP(G124,Tabulka!$B$4:$C$239,2,0),"")</f>
        <v>Rudiš/ 
Rudiš</v>
      </c>
      <c r="U124" s="1630">
        <v>2</v>
      </c>
      <c r="V124" s="1631">
        <v>1</v>
      </c>
      <c r="W124" s="1553"/>
      <c r="X124" s="1663">
        <v>7</v>
      </c>
      <c r="Y124" s="1664">
        <v>5</v>
      </c>
      <c r="Z124" s="1663">
        <v>15</v>
      </c>
      <c r="AA124" s="1664">
        <v>14</v>
      </c>
      <c r="AB124" s="711" t="s">
        <v>5</v>
      </c>
      <c r="AC124" s="256" t="str">
        <f t="shared" si="28"/>
        <v>B31</v>
      </c>
      <c r="AD124" s="257">
        <f>COUNTIF($AB$3:$AB124,AB124)</f>
        <v>31</v>
      </c>
      <c r="AE124" s="253">
        <f>IF(AD124=1,'pravidla turnaje'!$C$60,VLOOKUP(CONCATENATE(AB124,AD124-1),$AC$2:$AF123,3,0)+VLOOKUP(CONCATENATE(AB124,AD124-1),$AC$2:$AF123,4,0))</f>
        <v>0.58333333333333259</v>
      </c>
      <c r="AF124" s="653">
        <f>IF($E124="",('pravidla turnaje'!#REF!/24/60),(VLOOKUP("x",'pravidla turnaje'!$A$31:$D$58,4,0)/60/24))</f>
        <v>6.9444444444444441E-3</v>
      </c>
    </row>
    <row r="125" spans="1:33" ht="22.5" customHeight="1" x14ac:dyDescent="0.25">
      <c r="A125" s="247">
        <f t="shared" si="51"/>
        <v>110</v>
      </c>
      <c r="B125" s="247">
        <f t="shared" si="52"/>
        <v>110</v>
      </c>
      <c r="C125" s="247">
        <f t="shared" si="53"/>
        <v>110</v>
      </c>
      <c r="D125" s="243" t="str">
        <f t="shared" si="54"/>
        <v>111_114</v>
      </c>
      <c r="E125" s="244" t="str">
        <f t="shared" si="55"/>
        <v>D</v>
      </c>
      <c r="F125" s="1291">
        <v>114</v>
      </c>
      <c r="G125" s="1291">
        <v>111</v>
      </c>
      <c r="H125" s="247">
        <f t="shared" si="56"/>
        <v>2</v>
      </c>
      <c r="I125" s="243">
        <f t="shared" si="57"/>
        <v>0</v>
      </c>
      <c r="J125" s="248">
        <f>VLOOKUP(F125,Tabulka!$B$4:$Q$239,16,0)</f>
        <v>1</v>
      </c>
      <c r="K125" s="243">
        <f>VLOOKUP(G125,Tabulka!$B$4:$Q$239,16,0)</f>
        <v>4</v>
      </c>
      <c r="L125" s="248">
        <f>IF($E125="N",'pravidla turnaje'!$A$6,IF($H125&gt;$I125,IF(OR($W125="PP",W125="SN"),'pravidla turnaje'!$A$3,'pravidla turnaje'!$A$2),IF($H125&lt;$I125,IF(OR($W125="PP",W125="SN"),'pravidla turnaje'!$A$5,'pravidla turnaje'!$A$6),'pravidla turnaje'!$A$4)))</f>
        <v>1</v>
      </c>
      <c r="M125" s="243">
        <f>IF($E125="N",'pravidla turnaje'!$A$6,IF($H125&lt;$I125,IF(OR($W125="PP",$W125="SN"),'pravidla turnaje'!$A$3,'pravidla turnaje'!$A$2),IF($H125&gt;$I125,IF(OR($W125="PP",$W125="SN"),'pravidla turnaje'!$A$5,'pravidla turnaje'!$A$6),'pravidla turnaje'!$A$4)))</f>
        <v>0</v>
      </c>
      <c r="N125" s="248" t="str">
        <f t="shared" si="58"/>
        <v/>
      </c>
      <c r="O125" s="249" t="str">
        <f t="shared" si="59"/>
        <v/>
      </c>
      <c r="P125" s="264" t="str">
        <f>VLOOKUP($C125,'pravidla turnaje'!$A$64:$B$83,2,0)</f>
        <v>K</v>
      </c>
      <c r="Q125" s="263" t="str">
        <f t="shared" si="60"/>
        <v>14:00 - 14:10</v>
      </c>
      <c r="R125" s="297" t="s">
        <v>715</v>
      </c>
      <c r="S125" s="1651" t="str">
        <f>IFERROR(VLOOKUP(F125,Tabulka!$B$4:$C$239,2,0),"")</f>
        <v>Malý/ 
Topš</v>
      </c>
      <c r="T125" s="1651" t="str">
        <f>IFERROR(VLOOKUP(G125,Tabulka!$B$4:$C$239,2,0),"")</f>
        <v>Raboch/ 
Weiss</v>
      </c>
      <c r="U125" s="1630">
        <v>2</v>
      </c>
      <c r="V125" s="1631">
        <v>0</v>
      </c>
      <c r="W125" s="1553"/>
      <c r="X125" s="1663">
        <v>3</v>
      </c>
      <c r="Y125" s="1664">
        <v>0</v>
      </c>
      <c r="Z125" s="1663">
        <v>9</v>
      </c>
      <c r="AA125" s="1664">
        <v>9</v>
      </c>
      <c r="AB125" s="711" t="s">
        <v>76</v>
      </c>
      <c r="AC125" s="256" t="str">
        <f t="shared" si="28"/>
        <v>C31</v>
      </c>
      <c r="AD125" s="257">
        <f>COUNTIF($AB$3:$AB125,AB125)</f>
        <v>31</v>
      </c>
      <c r="AE125" s="253">
        <f>IF(AD125=1,'pravidla turnaje'!$C$60,VLOOKUP(CONCATENATE(AB125,AD125-1),$AC$2:$AF124,3,0)+VLOOKUP(CONCATENATE(AB125,AD125-1),$AC$2:$AF124,4,0))</f>
        <v>0.58333333333333259</v>
      </c>
      <c r="AF125" s="653">
        <f>IF($E125="",('pravidla turnaje'!#REF!/24/60),(VLOOKUP("x",'pravidla turnaje'!$A$31:$D$58,4,0)/60/24))</f>
        <v>6.9444444444444441E-3</v>
      </c>
    </row>
    <row r="126" spans="1:33" ht="22.5" customHeight="1" x14ac:dyDescent="0.25">
      <c r="A126" s="247">
        <f t="shared" si="51"/>
        <v>110</v>
      </c>
      <c r="B126" s="247">
        <f t="shared" si="52"/>
        <v>110</v>
      </c>
      <c r="C126" s="247">
        <f t="shared" si="53"/>
        <v>110</v>
      </c>
      <c r="D126" s="243" t="str">
        <f t="shared" si="54"/>
        <v>112_113</v>
      </c>
      <c r="E126" s="244" t="str">
        <f t="shared" si="55"/>
        <v>D</v>
      </c>
      <c r="F126" s="1291">
        <v>112</v>
      </c>
      <c r="G126" s="1291">
        <v>113</v>
      </c>
      <c r="H126" s="247">
        <f t="shared" si="56"/>
        <v>2</v>
      </c>
      <c r="I126" s="243">
        <f t="shared" si="57"/>
        <v>1</v>
      </c>
      <c r="J126" s="248">
        <f>VLOOKUP(F126,Tabulka!$B$4:$Q$239,16,0)</f>
        <v>2</v>
      </c>
      <c r="K126" s="243">
        <f>VLOOKUP(G126,Tabulka!$B$4:$Q$239,16,0)</f>
        <v>3</v>
      </c>
      <c r="L126" s="248">
        <f>IF($E126="N",'pravidla turnaje'!$A$6,IF($H126&gt;$I126,IF(OR($W126="PP",W126="SN"),'pravidla turnaje'!$A$3,'pravidla turnaje'!$A$2),IF($H126&lt;$I126,IF(OR($W126="PP",W126="SN"),'pravidla turnaje'!$A$5,'pravidla turnaje'!$A$6),'pravidla turnaje'!$A$4)))</f>
        <v>1</v>
      </c>
      <c r="M126" s="243">
        <f>IF($E126="N",'pravidla turnaje'!$A$6,IF($H126&lt;$I126,IF(OR($W126="PP",$W126="SN"),'pravidla turnaje'!$A$3,'pravidla turnaje'!$A$2),IF($H126&gt;$I126,IF(OR($W126="PP",$W126="SN"),'pravidla turnaje'!$A$5,'pravidla turnaje'!$A$6),'pravidla turnaje'!$A$4)))</f>
        <v>0</v>
      </c>
      <c r="N126" s="248" t="str">
        <f t="shared" si="58"/>
        <v/>
      </c>
      <c r="O126" s="249" t="str">
        <f t="shared" si="59"/>
        <v/>
      </c>
      <c r="P126" s="264" t="str">
        <f>VLOOKUP($C126,'pravidla turnaje'!$A$64:$B$83,2,0)</f>
        <v>K</v>
      </c>
      <c r="Q126" s="263" t="str">
        <f t="shared" si="60"/>
        <v>14:00 - 14:10</v>
      </c>
      <c r="R126" s="297" t="s">
        <v>716</v>
      </c>
      <c r="S126" s="1651" t="str">
        <f>IFERROR(VLOOKUP(F126,Tabulka!$B$4:$C$239,2,0),"")</f>
        <v>Rus/ 
Jirava</v>
      </c>
      <c r="T126" s="1651" t="str">
        <f>IFERROR(VLOOKUP(G126,Tabulka!$B$4:$C$239,2,0),"")</f>
        <v>Hrubá/ 
Doležal</v>
      </c>
      <c r="U126" s="1630">
        <v>2</v>
      </c>
      <c r="V126" s="1631">
        <v>1</v>
      </c>
      <c r="W126" s="1553"/>
      <c r="X126" s="1663">
        <v>5</v>
      </c>
      <c r="Y126" s="1664">
        <v>2</v>
      </c>
      <c r="Z126" s="1663">
        <v>14</v>
      </c>
      <c r="AA126" s="1664">
        <v>12</v>
      </c>
      <c r="AB126" s="711" t="s">
        <v>16</v>
      </c>
      <c r="AC126" s="256" t="str">
        <f t="shared" si="28"/>
        <v>D31</v>
      </c>
      <c r="AD126" s="257">
        <f>COUNTIF($AB$3:$AB126,AB126)</f>
        <v>31</v>
      </c>
      <c r="AE126" s="253">
        <f>IF(AD126=1,'pravidla turnaje'!$C$60,VLOOKUP(CONCATENATE(AB126,AD126-1),$AC$2:$AF125,3,0)+VLOOKUP(CONCATENATE(AB126,AD126-1),$AC$2:$AF125,4,0))</f>
        <v>0.58333333333333259</v>
      </c>
      <c r="AF126" s="653">
        <f>IF($E126="",('pravidla turnaje'!#REF!/24/60),(VLOOKUP("x",'pravidla turnaje'!$A$31:$D$58,4,0)/60/24))</f>
        <v>6.9444444444444441E-3</v>
      </c>
    </row>
    <row r="127" spans="1:33" ht="22.5" customHeight="1" x14ac:dyDescent="0.25">
      <c r="A127" s="247">
        <f t="shared" si="51"/>
        <v>120</v>
      </c>
      <c r="B127" s="247">
        <f t="shared" si="52"/>
        <v>120</v>
      </c>
      <c r="C127" s="247">
        <f t="shared" si="53"/>
        <v>120</v>
      </c>
      <c r="D127" s="243" t="str">
        <f t="shared" si="54"/>
        <v>121_124</v>
      </c>
      <c r="E127" s="244" t="str">
        <f t="shared" si="55"/>
        <v>D</v>
      </c>
      <c r="F127" s="1291">
        <v>124</v>
      </c>
      <c r="G127" s="1291">
        <v>121</v>
      </c>
      <c r="H127" s="247">
        <f t="shared" si="56"/>
        <v>2</v>
      </c>
      <c r="I127" s="243">
        <f t="shared" si="57"/>
        <v>1</v>
      </c>
      <c r="J127" s="248">
        <f>VLOOKUP(F127,Tabulka!$B$4:$Q$239,16,0)</f>
        <v>1</v>
      </c>
      <c r="K127" s="243">
        <f>VLOOKUP(G127,Tabulka!$B$4:$Q$239,16,0)</f>
        <v>4</v>
      </c>
      <c r="L127" s="248">
        <f>IF($E127="N",'pravidla turnaje'!$A$6,IF($H127&gt;$I127,IF(OR($W127="PP",W127="SN"),'pravidla turnaje'!$A$3,'pravidla turnaje'!$A$2),IF($H127&lt;$I127,IF(OR($W127="PP",W127="SN"),'pravidla turnaje'!$A$5,'pravidla turnaje'!$A$6),'pravidla turnaje'!$A$4)))</f>
        <v>1</v>
      </c>
      <c r="M127" s="243">
        <f>IF($E127="N",'pravidla turnaje'!$A$6,IF($H127&lt;$I127,IF(OR($W127="PP",$W127="SN"),'pravidla turnaje'!$A$3,'pravidla turnaje'!$A$2),IF($H127&gt;$I127,IF(OR($W127="PP",$W127="SN"),'pravidla turnaje'!$A$5,'pravidla turnaje'!$A$6),'pravidla turnaje'!$A$4)))</f>
        <v>0</v>
      </c>
      <c r="N127" s="248" t="str">
        <f t="shared" si="58"/>
        <v/>
      </c>
      <c r="O127" s="249" t="str">
        <f t="shared" si="59"/>
        <v/>
      </c>
      <c r="P127" s="264" t="str">
        <f>VLOOKUP($C127,'pravidla turnaje'!$A$64:$B$83,2,0)</f>
        <v>L</v>
      </c>
      <c r="Q127" s="263" t="str">
        <f t="shared" si="60"/>
        <v>14:10 - 14:20</v>
      </c>
      <c r="R127" s="297" t="s">
        <v>717</v>
      </c>
      <c r="S127" s="1651" t="str">
        <f>IFERROR(VLOOKUP(F127,Tabulka!$B$4:$C$239,2,0),"")</f>
        <v>Louvar/ 
Cmíral</v>
      </c>
      <c r="T127" s="1651" t="str">
        <f>IFERROR(VLOOKUP(G127,Tabulka!$B$4:$C$239,2,0),"")</f>
        <v>Petrů/ 
Černer</v>
      </c>
      <c r="U127" s="1630">
        <v>2</v>
      </c>
      <c r="V127" s="1631">
        <v>1</v>
      </c>
      <c r="W127" s="1553"/>
      <c r="X127" s="1663">
        <v>6</v>
      </c>
      <c r="Y127" s="1664">
        <v>2</v>
      </c>
      <c r="Z127" s="1663">
        <v>8</v>
      </c>
      <c r="AA127" s="1664">
        <v>8</v>
      </c>
      <c r="AB127" s="711" t="s">
        <v>4</v>
      </c>
      <c r="AC127" s="256" t="str">
        <f t="shared" si="28"/>
        <v>A32</v>
      </c>
      <c r="AD127" s="257">
        <f>COUNTIF($AB$3:$AB127,AB127)</f>
        <v>32</v>
      </c>
      <c r="AE127" s="253">
        <f>IF(AD127=1,'pravidla turnaje'!$C$60,VLOOKUP(CONCATENATE(AB127,AD127-1),$AC$2:$AF126,3,0)+VLOOKUP(CONCATENATE(AB127,AD127-1),$AC$2:$AF126,4,0))</f>
        <v>0.59027777777777701</v>
      </c>
      <c r="AF127" s="653">
        <f>IF($E127="",('pravidla turnaje'!#REF!/24/60),(VLOOKUP("x",'pravidla turnaje'!$A$31:$D$58,4,0)/60/24))</f>
        <v>6.9444444444444441E-3</v>
      </c>
    </row>
    <row r="128" spans="1:33" ht="22.5" customHeight="1" x14ac:dyDescent="0.25">
      <c r="A128" s="247">
        <f t="shared" si="51"/>
        <v>120</v>
      </c>
      <c r="B128" s="247">
        <f t="shared" si="52"/>
        <v>120</v>
      </c>
      <c r="C128" s="247">
        <f t="shared" si="53"/>
        <v>120</v>
      </c>
      <c r="D128" s="243" t="str">
        <f t="shared" si="54"/>
        <v>122_123</v>
      </c>
      <c r="E128" s="244" t="str">
        <f t="shared" si="55"/>
        <v>D</v>
      </c>
      <c r="F128" s="1291">
        <v>122</v>
      </c>
      <c r="G128" s="1291">
        <v>123</v>
      </c>
      <c r="H128" s="247">
        <f t="shared" si="56"/>
        <v>2</v>
      </c>
      <c r="I128" s="243">
        <f t="shared" si="57"/>
        <v>0</v>
      </c>
      <c r="J128" s="248">
        <f>VLOOKUP(F128,Tabulka!$B$4:$Q$239,16,0)</f>
        <v>2</v>
      </c>
      <c r="K128" s="243">
        <f>VLOOKUP(G128,Tabulka!$B$4:$Q$239,16,0)</f>
        <v>5</v>
      </c>
      <c r="L128" s="248">
        <f>IF($E128="N",'pravidla turnaje'!$A$6,IF($H128&gt;$I128,IF(OR($W128="PP",W128="SN"),'pravidla turnaje'!$A$3,'pravidla turnaje'!$A$2),IF($H128&lt;$I128,IF(OR($W128="PP",W128="SN"),'pravidla turnaje'!$A$5,'pravidla turnaje'!$A$6),'pravidla turnaje'!$A$4)))</f>
        <v>1</v>
      </c>
      <c r="M128" s="243">
        <f>IF($E128="N",'pravidla turnaje'!$A$6,IF($H128&lt;$I128,IF(OR($W128="PP",$W128="SN"),'pravidla turnaje'!$A$3,'pravidla turnaje'!$A$2),IF($H128&gt;$I128,IF(OR($W128="PP",$W128="SN"),'pravidla turnaje'!$A$5,'pravidla turnaje'!$A$6),'pravidla turnaje'!$A$4)))</f>
        <v>0</v>
      </c>
      <c r="N128" s="248" t="str">
        <f t="shared" si="58"/>
        <v/>
      </c>
      <c r="O128" s="249" t="str">
        <f t="shared" si="59"/>
        <v/>
      </c>
      <c r="P128" s="264" t="str">
        <f>VLOOKUP($C128,'pravidla turnaje'!$A$64:$B$83,2,0)</f>
        <v>L</v>
      </c>
      <c r="Q128" s="263" t="str">
        <f t="shared" si="60"/>
        <v>14:10 - 14:20</v>
      </c>
      <c r="R128" s="297" t="s">
        <v>718</v>
      </c>
      <c r="S128" s="1651" t="str">
        <f>IFERROR(VLOOKUP(F128,Tabulka!$B$4:$C$239,2,0),"")</f>
        <v>Mock/ 
Dvořák</v>
      </c>
      <c r="T128" s="1651" t="str">
        <f>IFERROR(VLOOKUP(G128,Tabulka!$B$4:$C$239,2,0),"")</f>
        <v>Haklička/ 
Závoďančík</v>
      </c>
      <c r="U128" s="1630">
        <v>2</v>
      </c>
      <c r="V128" s="1631">
        <v>0</v>
      </c>
      <c r="W128" s="1553"/>
      <c r="X128" s="1663">
        <v>6</v>
      </c>
      <c r="Y128" s="1664">
        <v>0</v>
      </c>
      <c r="Z128" s="1663">
        <v>6</v>
      </c>
      <c r="AA128" s="1664">
        <v>6</v>
      </c>
      <c r="AB128" s="711" t="s">
        <v>5</v>
      </c>
      <c r="AC128" s="256" t="str">
        <f t="shared" si="28"/>
        <v>B32</v>
      </c>
      <c r="AD128" s="257">
        <f>COUNTIF($AB$3:$AB128,AB128)</f>
        <v>32</v>
      </c>
      <c r="AE128" s="253">
        <f>IF(AD128=1,'pravidla turnaje'!$C$60,VLOOKUP(CONCATENATE(AB128,AD128-1),$AC$2:$AF127,3,0)+VLOOKUP(CONCATENATE(AB128,AD128-1),$AC$2:$AF127,4,0))</f>
        <v>0.59027777777777701</v>
      </c>
      <c r="AF128" s="653">
        <f>IF($E128="",('pravidla turnaje'!#REF!/24/60),(VLOOKUP("x",'pravidla turnaje'!$A$31:$D$58,4,0)/60/24))</f>
        <v>6.9444444444444441E-3</v>
      </c>
      <c r="AG128" t="s">
        <v>702</v>
      </c>
    </row>
    <row r="129" spans="1:32" ht="22.5" customHeight="1" x14ac:dyDescent="0.25">
      <c r="A129" s="247">
        <f t="shared" si="51"/>
        <v>170</v>
      </c>
      <c r="B129" s="247">
        <f t="shared" si="52"/>
        <v>170</v>
      </c>
      <c r="C129" s="247">
        <f t="shared" si="53"/>
        <v>170</v>
      </c>
      <c r="D129" s="243" t="str">
        <f t="shared" si="54"/>
        <v>171_174</v>
      </c>
      <c r="E129" s="244" t="str">
        <f t="shared" si="55"/>
        <v>D</v>
      </c>
      <c r="F129" s="1291">
        <v>174</v>
      </c>
      <c r="G129" s="1291">
        <v>171</v>
      </c>
      <c r="H129" s="247">
        <f t="shared" si="56"/>
        <v>2</v>
      </c>
      <c r="I129" s="243">
        <f t="shared" si="57"/>
        <v>0</v>
      </c>
      <c r="J129" s="248">
        <f>VLOOKUP(F129,Tabulka!$B$4:$Q$239,16,0)</f>
        <v>2</v>
      </c>
      <c r="K129" s="243">
        <f>VLOOKUP(G129,Tabulka!$B$4:$Q$239,16,0)</f>
        <v>1</v>
      </c>
      <c r="L129" s="248">
        <f>IF($E129="N",'pravidla turnaje'!$A$6,IF($H129&gt;$I129,IF(OR($W129="PP",W129="SN"),'pravidla turnaje'!$A$3,'pravidla turnaje'!$A$2),IF($H129&lt;$I129,IF(OR($W129="PP",W129="SN"),'pravidla turnaje'!$A$5,'pravidla turnaje'!$A$6),'pravidla turnaje'!$A$4)))</f>
        <v>1</v>
      </c>
      <c r="M129" s="243">
        <f>IF($E129="N",'pravidla turnaje'!$A$6,IF($H129&lt;$I129,IF(OR($W129="PP",$W129="SN"),'pravidla turnaje'!$A$3,'pravidla turnaje'!$A$2),IF($H129&gt;$I129,IF(OR($W129="PP",$W129="SN"),'pravidla turnaje'!$A$5,'pravidla turnaje'!$A$6),'pravidla turnaje'!$A$4)))</f>
        <v>0</v>
      </c>
      <c r="N129" s="248" t="str">
        <f t="shared" si="58"/>
        <v/>
      </c>
      <c r="O129" s="249" t="str">
        <f t="shared" si="59"/>
        <v/>
      </c>
      <c r="P129" s="1623" t="str">
        <f>VLOOKUP($C129,'pravidla turnaje'!$A$64:$B$83,2,0)</f>
        <v>W</v>
      </c>
      <c r="Q129" s="1624" t="str">
        <f t="shared" si="60"/>
        <v>14:10 - 14:20</v>
      </c>
      <c r="R129" s="1625" t="s">
        <v>719</v>
      </c>
      <c r="S129" s="1650" t="str">
        <f>IFERROR(VLOOKUP(F129,Tabulka!$B$4:$C$239,2,0),"")</f>
        <v>Egersdorfová/ 
Kuchyňková</v>
      </c>
      <c r="T129" s="1650" t="str">
        <f>IFERROR(VLOOKUP(G129,Tabulka!$B$4:$C$239,2,0),"")</f>
        <v>Tomanová/ 
Pálfyová</v>
      </c>
      <c r="U129" s="1628">
        <v>2</v>
      </c>
      <c r="V129" s="1629">
        <v>0</v>
      </c>
      <c r="W129" s="1553"/>
      <c r="X129" s="1661">
        <v>4</v>
      </c>
      <c r="Y129" s="1662">
        <v>2</v>
      </c>
      <c r="Z129" s="1661">
        <v>14</v>
      </c>
      <c r="AA129" s="1662">
        <v>14</v>
      </c>
      <c r="AB129" s="1626" t="s">
        <v>76</v>
      </c>
      <c r="AC129" s="256" t="str">
        <f t="shared" si="28"/>
        <v>C32</v>
      </c>
      <c r="AD129" s="257">
        <f>COUNTIF($AB$3:$AB129,AB129)</f>
        <v>32</v>
      </c>
      <c r="AE129" s="253">
        <f>IF(AD129=1,'pravidla turnaje'!$C$60,VLOOKUP(CONCATENATE(AB129,AD129-1),$AC$2:$AF128,3,0)+VLOOKUP(CONCATENATE(AB129,AD129-1),$AC$2:$AF128,4,0))</f>
        <v>0.59027777777777701</v>
      </c>
      <c r="AF129" s="653">
        <f>IF($E129="",('pravidla turnaje'!#REF!/24/60),(VLOOKUP("x",'pravidla turnaje'!$A$31:$D$58,4,0)/60/24))</f>
        <v>6.9444444444444441E-3</v>
      </c>
    </row>
    <row r="130" spans="1:32" ht="22.5" customHeight="1" x14ac:dyDescent="0.25">
      <c r="A130" s="247">
        <f t="shared" si="51"/>
        <v>170</v>
      </c>
      <c r="B130" s="247">
        <f t="shared" si="52"/>
        <v>170</v>
      </c>
      <c r="C130" s="247">
        <f t="shared" si="53"/>
        <v>170</v>
      </c>
      <c r="D130" s="243" t="str">
        <f t="shared" si="54"/>
        <v>172_173</v>
      </c>
      <c r="E130" s="244" t="str">
        <f t="shared" si="55"/>
        <v>D</v>
      </c>
      <c r="F130" s="1291">
        <v>172</v>
      </c>
      <c r="G130" s="1291">
        <v>173</v>
      </c>
      <c r="H130" s="247">
        <f t="shared" si="56"/>
        <v>2</v>
      </c>
      <c r="I130" s="243">
        <f t="shared" si="57"/>
        <v>1</v>
      </c>
      <c r="J130" s="248">
        <f>VLOOKUP(F130,Tabulka!$B$4:$Q$239,16,0)</f>
        <v>2</v>
      </c>
      <c r="K130" s="243">
        <f>VLOOKUP(G130,Tabulka!$B$4:$Q$239,16,0)</f>
        <v>5</v>
      </c>
      <c r="L130" s="248">
        <f>IF($E130="N",'pravidla turnaje'!$A$6,IF($H130&gt;$I130,IF(OR($W130="PP",W130="SN"),'pravidla turnaje'!$A$3,'pravidla turnaje'!$A$2),IF($H130&lt;$I130,IF(OR($W130="PP",W130="SN"),'pravidla turnaje'!$A$5,'pravidla turnaje'!$A$6),'pravidla turnaje'!$A$4)))</f>
        <v>1</v>
      </c>
      <c r="M130" s="243">
        <f>IF($E130="N",'pravidla turnaje'!$A$6,IF($H130&lt;$I130,IF(OR($W130="PP",$W130="SN"),'pravidla turnaje'!$A$3,'pravidla turnaje'!$A$2),IF($H130&gt;$I130,IF(OR($W130="PP",$W130="SN"),'pravidla turnaje'!$A$5,'pravidla turnaje'!$A$6),'pravidla turnaje'!$A$4)))</f>
        <v>0</v>
      </c>
      <c r="N130" s="248" t="str">
        <f t="shared" si="58"/>
        <v/>
      </c>
      <c r="O130" s="249" t="str">
        <f t="shared" si="59"/>
        <v/>
      </c>
      <c r="P130" s="1623" t="str">
        <f>VLOOKUP($C130,'pravidla turnaje'!$A$64:$B$83,2,0)</f>
        <v>W</v>
      </c>
      <c r="Q130" s="1624" t="str">
        <f t="shared" si="60"/>
        <v>14:10 - 14:20</v>
      </c>
      <c r="R130" s="1625" t="s">
        <v>720</v>
      </c>
      <c r="S130" s="1650" t="str">
        <f>IFERROR(VLOOKUP(F130,Tabulka!$B$4:$C$239,2,0),"")</f>
        <v>Kronychová/ 
Štěpánová</v>
      </c>
      <c r="T130" s="1650" t="str">
        <f>IFERROR(VLOOKUP(G130,Tabulka!$B$4:$C$239,2,0),"")</f>
        <v>Klímová/ 
Lerchová</v>
      </c>
      <c r="U130" s="1628">
        <v>2</v>
      </c>
      <c r="V130" s="1629">
        <v>1</v>
      </c>
      <c r="W130" s="1553"/>
      <c r="X130" s="1661">
        <v>4</v>
      </c>
      <c r="Y130" s="1662">
        <v>3</v>
      </c>
      <c r="Z130" s="1661">
        <v>14</v>
      </c>
      <c r="AA130" s="1662">
        <v>14</v>
      </c>
      <c r="AB130" s="1626" t="s">
        <v>16</v>
      </c>
      <c r="AC130" s="256" t="str">
        <f t="shared" si="28"/>
        <v>D32</v>
      </c>
      <c r="AD130" s="257">
        <f>COUNTIF($AB$3:$AB130,AB130)</f>
        <v>32</v>
      </c>
      <c r="AE130" s="253">
        <f>IF(AD130=1,'pravidla turnaje'!$C$60,VLOOKUP(CONCATENATE(AB130,AD130-1),$AC$2:$AF129,3,0)+VLOOKUP(CONCATENATE(AB130,AD130-1),$AC$2:$AF129,4,0))</f>
        <v>0.59027777777777701</v>
      </c>
      <c r="AF130" s="653">
        <f>IF($E130="",('pravidla turnaje'!#REF!/24/60),(VLOOKUP("x",'pravidla turnaje'!$A$31:$D$58,4,0)/60/24))</f>
        <v>6.9444444444444441E-3</v>
      </c>
    </row>
    <row r="131" spans="1:32" ht="22.5" customHeight="1" x14ac:dyDescent="0.25">
      <c r="A131" s="247">
        <f t="shared" si="51"/>
        <v>10</v>
      </c>
      <c r="B131" s="247">
        <f t="shared" si="52"/>
        <v>10</v>
      </c>
      <c r="C131" s="247">
        <f t="shared" si="53"/>
        <v>10</v>
      </c>
      <c r="D131" s="243" t="str">
        <f t="shared" si="54"/>
        <v>11_14</v>
      </c>
      <c r="E131" s="244" t="str">
        <f t="shared" si="55"/>
        <v>D</v>
      </c>
      <c r="F131" s="1291">
        <v>11</v>
      </c>
      <c r="G131" s="1291">
        <v>14</v>
      </c>
      <c r="H131" s="247">
        <f t="shared" si="56"/>
        <v>2</v>
      </c>
      <c r="I131" s="243">
        <f t="shared" si="57"/>
        <v>0</v>
      </c>
      <c r="J131" s="248">
        <f>VLOOKUP(F131,Tabulka!$B$4:$Q$239,16,0)</f>
        <v>2</v>
      </c>
      <c r="K131" s="243">
        <f>VLOOKUP(G131,Tabulka!$B$4:$Q$239,16,0)</f>
        <v>3</v>
      </c>
      <c r="L131" s="248">
        <f>IF($E131="N",'pravidla turnaje'!$A$6,IF($H131&gt;$I131,IF(OR($W131="PP",W131="SN"),'pravidla turnaje'!$A$3,'pravidla turnaje'!$A$2),IF($H131&lt;$I131,IF(OR($W131="PP",W131="SN"),'pravidla turnaje'!$A$5,'pravidla turnaje'!$A$6),'pravidla turnaje'!$A$4)))</f>
        <v>1</v>
      </c>
      <c r="M131" s="243">
        <f>IF($E131="N",'pravidla turnaje'!$A$6,IF($H131&lt;$I131,IF(OR($W131="PP",$W131="SN"),'pravidla turnaje'!$A$3,'pravidla turnaje'!$A$2),IF($H131&gt;$I131,IF(OR($W131="PP",$W131="SN"),'pravidla turnaje'!$A$5,'pravidla turnaje'!$A$6),'pravidla turnaje'!$A$4)))</f>
        <v>0</v>
      </c>
      <c r="N131" s="248" t="str">
        <f t="shared" si="58"/>
        <v/>
      </c>
      <c r="O131" s="249" t="str">
        <f t="shared" si="59"/>
        <v/>
      </c>
      <c r="P131" s="264" t="str">
        <f>VLOOKUP($C131,'pravidla turnaje'!$A$64:$B$83,2,0)</f>
        <v>A</v>
      </c>
      <c r="Q131" s="263" t="str">
        <f t="shared" si="60"/>
        <v>14:20 - 14:30</v>
      </c>
      <c r="R131" s="297" t="s">
        <v>721</v>
      </c>
      <c r="S131" s="1651" t="str">
        <f>IFERROR(VLOOKUP(F131,Tabulka!$B$4:$C$239,2,0),"")</f>
        <v>Svatek/ 
Heczko</v>
      </c>
      <c r="T131" s="1651" t="str">
        <f>IFERROR(VLOOKUP(G131,Tabulka!$B$4:$C$239,2,0),"")</f>
        <v>Hněvkovský/ 
Šárka</v>
      </c>
      <c r="U131" s="1630">
        <v>2</v>
      </c>
      <c r="V131" s="1631">
        <v>0</v>
      </c>
      <c r="W131" s="1553"/>
      <c r="X131" s="1663">
        <v>5</v>
      </c>
      <c r="Y131" s="1664">
        <v>2</v>
      </c>
      <c r="Z131" s="1663">
        <v>11</v>
      </c>
      <c r="AA131" s="1664">
        <v>11</v>
      </c>
      <c r="AB131" s="711" t="s">
        <v>4</v>
      </c>
      <c r="AC131" s="256" t="str">
        <f t="shared" si="28"/>
        <v>A33</v>
      </c>
      <c r="AD131" s="257">
        <f>COUNTIF($AB$3:$AB131,AB131)</f>
        <v>33</v>
      </c>
      <c r="AE131" s="253">
        <f>IF(AD131=1,'pravidla turnaje'!$C$60,VLOOKUP(CONCATENATE(AB131,AD131-1),$AC$2:$AF130,3,0)+VLOOKUP(CONCATENATE(AB131,AD131-1),$AC$2:$AF130,4,0))</f>
        <v>0.59722222222222143</v>
      </c>
      <c r="AF131" s="653">
        <f>IF($E131="",('pravidla turnaje'!#REF!/24/60),(VLOOKUP("x",'pravidla turnaje'!$A$31:$D$58,4,0)/60/24))</f>
        <v>6.9444444444444441E-3</v>
      </c>
    </row>
    <row r="132" spans="1:32" ht="22.5" customHeight="1" thickBot="1" x14ac:dyDescent="0.3">
      <c r="A132" s="247">
        <f t="shared" si="51"/>
        <v>10</v>
      </c>
      <c r="B132" s="247">
        <f t="shared" si="52"/>
        <v>10</v>
      </c>
      <c r="C132" s="247">
        <f t="shared" si="53"/>
        <v>10</v>
      </c>
      <c r="D132" s="243" t="str">
        <f t="shared" si="54"/>
        <v>12_13</v>
      </c>
      <c r="E132" s="244" t="str">
        <f t="shared" si="55"/>
        <v>H</v>
      </c>
      <c r="F132" s="1292">
        <v>13</v>
      </c>
      <c r="G132" s="1292">
        <v>12</v>
      </c>
      <c r="H132" s="247">
        <f t="shared" si="56"/>
        <v>0</v>
      </c>
      <c r="I132" s="243">
        <f t="shared" si="57"/>
        <v>2</v>
      </c>
      <c r="J132" s="248">
        <f>VLOOKUP(F132,Tabulka!$B$4:$Q$239,16,0)</f>
        <v>6</v>
      </c>
      <c r="K132" s="243">
        <f>VLOOKUP(G132,Tabulka!$B$4:$Q$239,16,0)</f>
        <v>1</v>
      </c>
      <c r="L132" s="248">
        <f>IF($E132="N",'pravidla turnaje'!$A$6,IF($H132&gt;$I132,IF(OR($W132="PP",W132="SN"),'pravidla turnaje'!$A$3,'pravidla turnaje'!$A$2),IF($H132&lt;$I132,IF(OR($W132="PP",W132="SN"),'pravidla turnaje'!$A$5,'pravidla turnaje'!$A$6),'pravidla turnaje'!$A$4)))</f>
        <v>0</v>
      </c>
      <c r="M132" s="243">
        <f>IF($E132="N",'pravidla turnaje'!$A$6,IF($H132&lt;$I132,IF(OR($W132="PP",$W132="SN"),'pravidla turnaje'!$A$3,'pravidla turnaje'!$A$2),IF($H132&gt;$I132,IF(OR($W132="PP",$W132="SN"),'pravidla turnaje'!$A$5,'pravidla turnaje'!$A$6),'pravidla turnaje'!$A$4)))</f>
        <v>1</v>
      </c>
      <c r="N132" s="248" t="str">
        <f t="shared" si="58"/>
        <v/>
      </c>
      <c r="O132" s="249" t="str">
        <f t="shared" si="59"/>
        <v/>
      </c>
      <c r="P132" s="264" t="str">
        <f>VLOOKUP($C132,'pravidla turnaje'!$A$64:$B$83,2,0)</f>
        <v>A</v>
      </c>
      <c r="Q132" s="263" t="str">
        <f t="shared" si="60"/>
        <v>14:20 - 14:30</v>
      </c>
      <c r="R132" s="297" t="s">
        <v>722</v>
      </c>
      <c r="S132" s="1651" t="str">
        <f>IFERROR(VLOOKUP(F132,Tabulka!$B$4:$C$239,2,0),"")</f>
        <v>Skála/ 
Šalanda</v>
      </c>
      <c r="T132" s="1651" t="str">
        <f>IFERROR(VLOOKUP(G132,Tabulka!$B$4:$C$239,2,0),"")</f>
        <v>Renčín/ 
Hejný</v>
      </c>
      <c r="U132" s="1630">
        <v>0</v>
      </c>
      <c r="V132" s="1631">
        <v>2</v>
      </c>
      <c r="W132" s="1553"/>
      <c r="X132" s="1663">
        <v>3</v>
      </c>
      <c r="Y132" s="1664">
        <v>6</v>
      </c>
      <c r="Z132" s="1663">
        <v>9</v>
      </c>
      <c r="AA132" s="1664">
        <v>8</v>
      </c>
      <c r="AB132" s="711" t="s">
        <v>5</v>
      </c>
      <c r="AC132" s="256" t="str">
        <f t="shared" ref="AC132:AC195" si="61">CONCATENATE(CONCATENATE(AB132),AD132)</f>
        <v>B33</v>
      </c>
      <c r="AD132" s="257">
        <f>COUNTIF($AB$3:$AB132,AB132)</f>
        <v>33</v>
      </c>
      <c r="AE132" s="253">
        <f>IF(AD132=1,'pravidla turnaje'!$C$60,VLOOKUP(CONCATENATE(AB132,AD132-1),$AC$2:$AF131,3,0)+VLOOKUP(CONCATENATE(AB132,AD132-1),$AC$2:$AF131,4,0))</f>
        <v>0.59722222222222143</v>
      </c>
      <c r="AF132" s="653">
        <f>IF($E132="",('pravidla turnaje'!#REF!/24/60),(VLOOKUP("x",'pravidla turnaje'!$A$31:$D$58,4,0)/60/24))</f>
        <v>6.9444444444444441E-3</v>
      </c>
    </row>
    <row r="133" spans="1:32" ht="22.5" customHeight="1" x14ac:dyDescent="0.25">
      <c r="A133" s="1581">
        <f t="shared" si="51"/>
        <v>10</v>
      </c>
      <c r="B133" s="1581">
        <f t="shared" si="52"/>
        <v>10</v>
      </c>
      <c r="C133" s="1581">
        <f t="shared" si="53"/>
        <v>10</v>
      </c>
      <c r="D133" s="1582" t="str">
        <f t="shared" si="54"/>
        <v>15_16</v>
      </c>
      <c r="E133" s="1381" t="str">
        <f t="shared" si="55"/>
        <v>H</v>
      </c>
      <c r="F133" s="1583">
        <v>15</v>
      </c>
      <c r="G133" s="1583">
        <v>16</v>
      </c>
      <c r="H133" s="1581">
        <f t="shared" si="56"/>
        <v>0</v>
      </c>
      <c r="I133" s="1582">
        <f t="shared" si="57"/>
        <v>2</v>
      </c>
      <c r="J133" s="1584">
        <f>VLOOKUP(F133,Tabulka!$B$4:$Q$239,16,0)</f>
        <v>5</v>
      </c>
      <c r="K133" s="1582">
        <f>VLOOKUP(G133,Tabulka!$B$4:$Q$239,16,0)</f>
        <v>4</v>
      </c>
      <c r="L133" s="1584">
        <f>IF($E133="N",'pravidla turnaje'!$A$6,IF($H133&gt;$I133,IF(OR($W133="PP",W133="SN"),'pravidla turnaje'!$A$3,'pravidla turnaje'!$A$2),IF($H133&lt;$I133,IF(OR($W133="PP",W133="SN"),'pravidla turnaje'!$A$5,'pravidla turnaje'!$A$6),'pravidla turnaje'!$A$4)))</f>
        <v>0</v>
      </c>
      <c r="M133" s="1582">
        <f>IF($E133="N",'pravidla turnaje'!$A$6,IF($H133&lt;$I133,IF(OR($W133="PP",$W133="SN"),'pravidla turnaje'!$A$3,'pravidla turnaje'!$A$2),IF($H133&gt;$I133,IF(OR($W133="PP",$W133="SN"),'pravidla turnaje'!$A$5,'pravidla turnaje'!$A$6),'pravidla turnaje'!$A$4)))</f>
        <v>1</v>
      </c>
      <c r="N133" s="1584" t="str">
        <f t="shared" si="58"/>
        <v/>
      </c>
      <c r="O133" s="1585" t="str">
        <f t="shared" si="59"/>
        <v/>
      </c>
      <c r="P133" s="1586" t="str">
        <f>VLOOKUP($C133,'pravidla turnaje'!$A$64:$B$83,2,0)</f>
        <v>A</v>
      </c>
      <c r="Q133" s="1587" t="str">
        <f t="shared" si="60"/>
        <v>14:20 - 14:30</v>
      </c>
      <c r="R133" s="1588" t="s">
        <v>799</v>
      </c>
      <c r="S133" s="1860" t="str">
        <f>IFERROR(VLOOKUP(F133,Tabulka!$B$4:$C$239,2,0),"")</f>
        <v>Michel/ 
Langhamer</v>
      </c>
      <c r="T133" s="1860" t="str">
        <f>IFERROR(VLOOKUP(G133,Tabulka!$B$4:$C$239,2,0),"")</f>
        <v>Melíšek/ 
Koš</v>
      </c>
      <c r="U133" s="1861">
        <v>0</v>
      </c>
      <c r="V133" s="1862">
        <v>2</v>
      </c>
      <c r="W133" s="1589"/>
      <c r="X133" s="1863">
        <v>2</v>
      </c>
      <c r="Y133" s="1864">
        <v>4</v>
      </c>
      <c r="Z133" s="1863">
        <v>11</v>
      </c>
      <c r="AA133" s="1864">
        <v>11</v>
      </c>
      <c r="AB133" s="1590" t="s">
        <v>76</v>
      </c>
      <c r="AC133" s="256" t="str">
        <f t="shared" si="61"/>
        <v>C33</v>
      </c>
      <c r="AD133" s="257">
        <f>COUNTIF($AB$3:$AB133,AB133)</f>
        <v>33</v>
      </c>
      <c r="AE133" s="253">
        <f>IF(AD133=1,'pravidla turnaje'!$C$60,VLOOKUP(CONCATENATE(AB133,AD133-1),$AC$2:$AF132,3,0)+VLOOKUP(CONCATENATE(AB133,AD133-1),$AC$2:$AF132,4,0))</f>
        <v>0.59722222222222143</v>
      </c>
      <c r="AF133" s="653">
        <f>IF($E133="",('pravidla turnaje'!#REF!/24/60),(VLOOKUP("x",'pravidla turnaje'!$A$31:$D$58,4,0)/60/24))</f>
        <v>6.9444444444444441E-3</v>
      </c>
    </row>
    <row r="134" spans="1:32" ht="22.5" customHeight="1" x14ac:dyDescent="0.25">
      <c r="A134" s="1595">
        <f t="shared" si="51"/>
        <v>20</v>
      </c>
      <c r="B134" s="1595">
        <f t="shared" si="52"/>
        <v>20</v>
      </c>
      <c r="C134" s="1595">
        <f t="shared" si="53"/>
        <v>20</v>
      </c>
      <c r="D134" s="257" t="str">
        <f t="shared" si="54"/>
        <v>21_24</v>
      </c>
      <c r="E134" s="654" t="str">
        <f t="shared" si="55"/>
        <v>H</v>
      </c>
      <c r="F134" s="1596">
        <v>21</v>
      </c>
      <c r="G134" s="1596">
        <v>24</v>
      </c>
      <c r="H134" s="1595">
        <f t="shared" si="56"/>
        <v>1</v>
      </c>
      <c r="I134" s="257">
        <f t="shared" si="57"/>
        <v>2</v>
      </c>
      <c r="J134" s="1597">
        <f>VLOOKUP(F134,Tabulka!$B$4:$Q$239,16,0)</f>
        <v>5</v>
      </c>
      <c r="K134" s="257">
        <f>VLOOKUP(G134,Tabulka!$B$4:$Q$239,16,0)</f>
        <v>4</v>
      </c>
      <c r="L134" s="1597">
        <f>IF($E134="N",'pravidla turnaje'!$A$6,IF($H134&gt;$I134,IF(OR($W134="PP",W134="SN"),'pravidla turnaje'!$A$3,'pravidla turnaje'!$A$2),IF($H134&lt;$I134,IF(OR($W134="PP",W134="SN"),'pravidla turnaje'!$A$5,'pravidla turnaje'!$A$6),'pravidla turnaje'!$A$4)))</f>
        <v>0</v>
      </c>
      <c r="M134" s="257">
        <f>IF($E134="N",'pravidla turnaje'!$A$6,IF($H134&lt;$I134,IF(OR($W134="PP",$W134="SN"),'pravidla turnaje'!$A$3,'pravidla turnaje'!$A$2),IF($H134&gt;$I134,IF(OR($W134="PP",$W134="SN"),'pravidla turnaje'!$A$5,'pravidla turnaje'!$A$6),'pravidla turnaje'!$A$4)))</f>
        <v>1</v>
      </c>
      <c r="N134" s="1597" t="str">
        <f t="shared" si="58"/>
        <v/>
      </c>
      <c r="O134" s="1598" t="str">
        <f t="shared" si="59"/>
        <v/>
      </c>
      <c r="P134" s="264" t="str">
        <f>VLOOKUP($C134,'pravidla turnaje'!$A$64:$B$83,2,0)</f>
        <v>B</v>
      </c>
      <c r="Q134" s="263" t="str">
        <f t="shared" si="60"/>
        <v>14:20 - 14:30</v>
      </c>
      <c r="R134" s="297" t="s">
        <v>800</v>
      </c>
      <c r="S134" s="1651" t="str">
        <f>IFERROR(VLOOKUP(F134,Tabulka!$B$4:$C$239,2,0),"")</f>
        <v>Bendek/ 
Tluček</v>
      </c>
      <c r="T134" s="1651" t="str">
        <f>IFERROR(VLOOKUP(G134,Tabulka!$B$4:$C$239,2,0),"")</f>
        <v>Maťko/ 
Bernard</v>
      </c>
      <c r="U134" s="1630">
        <v>1</v>
      </c>
      <c r="V134" s="1631">
        <v>2</v>
      </c>
      <c r="W134" s="1553"/>
      <c r="X134" s="1663">
        <v>6</v>
      </c>
      <c r="Y134" s="1664">
        <v>7</v>
      </c>
      <c r="Z134" s="1663">
        <v>14</v>
      </c>
      <c r="AA134" s="1664">
        <v>14</v>
      </c>
      <c r="AB134" s="711" t="s">
        <v>16</v>
      </c>
      <c r="AC134" s="256" t="str">
        <f t="shared" si="61"/>
        <v>D33</v>
      </c>
      <c r="AD134" s="257">
        <f>COUNTIF($AB$3:$AB134,AB134)</f>
        <v>33</v>
      </c>
      <c r="AE134" s="253">
        <f>IF(AD134=1,'pravidla turnaje'!$C$60,VLOOKUP(CONCATENATE(AB134,AD134-1),$AC$2:$AF133,3,0)+VLOOKUP(CONCATENATE(AB134,AD134-1),$AC$2:$AF133,4,0))</f>
        <v>0.59722222222222143</v>
      </c>
      <c r="AF134" s="653">
        <f>IF($E134="",('pravidla turnaje'!#REF!/24/60),(VLOOKUP("x",'pravidla turnaje'!$A$31:$D$58,4,0)/60/24))</f>
        <v>6.9444444444444441E-3</v>
      </c>
    </row>
    <row r="135" spans="1:32" ht="22.5" customHeight="1" x14ac:dyDescent="0.25">
      <c r="A135" s="1595">
        <f t="shared" si="51"/>
        <v>20</v>
      </c>
      <c r="B135" s="1595">
        <f t="shared" si="52"/>
        <v>20</v>
      </c>
      <c r="C135" s="1595">
        <f t="shared" si="53"/>
        <v>20</v>
      </c>
      <c r="D135" s="1599" t="str">
        <f t="shared" si="54"/>
        <v>22_23</v>
      </c>
      <c r="E135" s="258" t="str">
        <f t="shared" si="55"/>
        <v>D</v>
      </c>
      <c r="F135" s="1596">
        <v>23</v>
      </c>
      <c r="G135" s="1596">
        <v>22</v>
      </c>
      <c r="H135" s="1600">
        <f t="shared" si="56"/>
        <v>2</v>
      </c>
      <c r="I135" s="1599">
        <f t="shared" si="57"/>
        <v>0</v>
      </c>
      <c r="J135" s="1601">
        <f>VLOOKUP(F135,Tabulka!$B$4:$Q$239,16,0)</f>
        <v>1</v>
      </c>
      <c r="K135" s="1599">
        <f>VLOOKUP(G135,Tabulka!$B$4:$Q$239,16,0)</f>
        <v>1</v>
      </c>
      <c r="L135" s="1601">
        <f>IF($E135="N",'pravidla turnaje'!$A$6,IF($H135&gt;$I135,IF(OR($W135="PP",W135="SN"),'pravidla turnaje'!$A$3,'pravidla turnaje'!$A$2),IF($H135&lt;$I135,IF(OR($W135="PP",W135="SN"),'pravidla turnaje'!$A$5,'pravidla turnaje'!$A$6),'pravidla turnaje'!$A$4)))</f>
        <v>1</v>
      </c>
      <c r="M135" s="1599">
        <f>IF($E135="N",'pravidla turnaje'!$A$6,IF($H135&lt;$I135,IF(OR($W135="PP",$W135="SN"),'pravidla turnaje'!$A$3,'pravidla turnaje'!$A$2),IF($H135&gt;$I135,IF(OR($W135="PP",$W135="SN"),'pravidla turnaje'!$A$5,'pravidla turnaje'!$A$6),'pravidla turnaje'!$A$4)))</f>
        <v>0</v>
      </c>
      <c r="N135" s="1601">
        <f t="shared" si="58"/>
        <v>23</v>
      </c>
      <c r="O135" s="1602">
        <f t="shared" si="59"/>
        <v>22</v>
      </c>
      <c r="P135" s="264" t="str">
        <f>VLOOKUP($C135,'pravidla turnaje'!$A$64:$B$83,2,0)</f>
        <v>B</v>
      </c>
      <c r="Q135" s="263" t="str">
        <f t="shared" si="60"/>
        <v>14:30 - 14:40</v>
      </c>
      <c r="R135" s="297" t="s">
        <v>801</v>
      </c>
      <c r="S135" s="1651" t="str">
        <f>IFERROR(VLOOKUP(F135,Tabulka!$B$4:$C$239,2,0),"")</f>
        <v>Dóža/ 
Mück</v>
      </c>
      <c r="T135" s="1651" t="str">
        <f>IFERROR(VLOOKUP(G135,Tabulka!$B$4:$C$239,2,0),"")</f>
        <v>Haspeklo/ 
Horáček</v>
      </c>
      <c r="U135" s="1630">
        <v>2</v>
      </c>
      <c r="V135" s="1631">
        <v>0</v>
      </c>
      <c r="W135" s="1555"/>
      <c r="X135" s="1663">
        <v>6</v>
      </c>
      <c r="Y135" s="1664">
        <v>4</v>
      </c>
      <c r="Z135" s="1663">
        <v>13</v>
      </c>
      <c r="AA135" s="1664">
        <v>13</v>
      </c>
      <c r="AB135" s="711" t="s">
        <v>4</v>
      </c>
      <c r="AC135" s="256" t="str">
        <f t="shared" si="61"/>
        <v>A34</v>
      </c>
      <c r="AD135" s="257">
        <f>COUNTIF($AB$3:$AB135,AB135)</f>
        <v>34</v>
      </c>
      <c r="AE135" s="253">
        <f>IF(AD135=1,'pravidla turnaje'!$C$60,VLOOKUP(CONCATENATE(AB135,AD135-1),$AC$2:$AF134,3,0)+VLOOKUP(CONCATENATE(AB135,AD135-1),$AC$2:$AF134,4,0))</f>
        <v>0.60416666666666585</v>
      </c>
      <c r="AF135" s="653">
        <f>IF($E135="",('pravidla turnaje'!#REF!/24/60),(VLOOKUP("x",'pravidla turnaje'!$A$31:$D$58,4,0)/60/24))</f>
        <v>6.9444444444444441E-3</v>
      </c>
    </row>
    <row r="136" spans="1:32" ht="22.5" customHeight="1" x14ac:dyDescent="0.25">
      <c r="A136" s="247">
        <f t="shared" si="51"/>
        <v>20</v>
      </c>
      <c r="B136" s="247">
        <f t="shared" si="52"/>
        <v>20</v>
      </c>
      <c r="C136" s="247">
        <f t="shared" si="53"/>
        <v>20</v>
      </c>
      <c r="D136" s="1571" t="str">
        <f t="shared" si="54"/>
        <v>25_26</v>
      </c>
      <c r="E136" s="795" t="str">
        <f t="shared" si="55"/>
        <v>H</v>
      </c>
      <c r="F136" s="1563">
        <v>25</v>
      </c>
      <c r="G136" s="1563">
        <v>26</v>
      </c>
      <c r="H136" s="1572">
        <f t="shared" si="56"/>
        <v>0</v>
      </c>
      <c r="I136" s="1571">
        <f t="shared" si="57"/>
        <v>2</v>
      </c>
      <c r="J136" s="1573">
        <f>VLOOKUP(F136,Tabulka!$B$4:$Q$239,16,0)</f>
        <v>5</v>
      </c>
      <c r="K136" s="1571">
        <f>VLOOKUP(G136,Tabulka!$B$4:$Q$239,16,0)</f>
        <v>3</v>
      </c>
      <c r="L136" s="1573">
        <f>IF($E136="N",'pravidla turnaje'!$A$6,IF($H136&gt;$I136,IF(OR($W136="PP",W136="SN"),'pravidla turnaje'!$A$3,'pravidla turnaje'!$A$2),IF($H136&lt;$I136,IF(OR($W136="PP",W136="SN"),'pravidla turnaje'!$A$5,'pravidla turnaje'!$A$6),'pravidla turnaje'!$A$4)))</f>
        <v>0</v>
      </c>
      <c r="M136" s="1571">
        <f>IF($E136="N",'pravidla turnaje'!$A$6,IF($H136&lt;$I136,IF(OR($W136="PP",$W136="SN"),'pravidla turnaje'!$A$3,'pravidla turnaje'!$A$2),IF($H136&gt;$I136,IF(OR($W136="PP",$W136="SN"),'pravidla turnaje'!$A$5,'pravidla turnaje'!$A$6),'pravidla turnaje'!$A$4)))</f>
        <v>1</v>
      </c>
      <c r="N136" s="1573" t="str">
        <f t="shared" si="58"/>
        <v/>
      </c>
      <c r="O136" s="1574" t="str">
        <f t="shared" si="59"/>
        <v/>
      </c>
      <c r="P136" s="868" t="str">
        <f>VLOOKUP($C136,'pravidla turnaje'!$A$64:$B$83,2,0)</f>
        <v>B</v>
      </c>
      <c r="Q136" s="1424" t="str">
        <f t="shared" si="60"/>
        <v>14:30 - 14:40</v>
      </c>
      <c r="R136" s="869" t="s">
        <v>802</v>
      </c>
      <c r="S136" s="1652" t="str">
        <f>IFERROR(VLOOKUP(F136,Tabulka!$B$4:$C$239,2,0),"")</f>
        <v>Harák/ 
Čáp</v>
      </c>
      <c r="T136" s="1652" t="str">
        <f>IFERROR(VLOOKUP(G136,Tabulka!$B$4:$C$239,2,0),"")</f>
        <v>Marvánek/ 
Černý</v>
      </c>
      <c r="U136" s="1632">
        <v>0</v>
      </c>
      <c r="V136" s="1633">
        <v>2</v>
      </c>
      <c r="W136" s="1554"/>
      <c r="X136" s="1665">
        <v>2</v>
      </c>
      <c r="Y136" s="1666">
        <v>5</v>
      </c>
      <c r="Z136" s="1665">
        <v>9</v>
      </c>
      <c r="AA136" s="1666">
        <v>9</v>
      </c>
      <c r="AB136" s="870" t="s">
        <v>5</v>
      </c>
      <c r="AC136" s="256" t="str">
        <f t="shared" si="61"/>
        <v>B34</v>
      </c>
      <c r="AD136" s="257">
        <f>COUNTIF($AB$3:$AB136,AB136)</f>
        <v>34</v>
      </c>
      <c r="AE136" s="253">
        <f>IF(AD136=1,'pravidla turnaje'!$C$60,VLOOKUP(CONCATENATE(AB136,AD136-1),$AC$2:$AF135,3,0)+VLOOKUP(CONCATENATE(AB136,AD136-1),$AC$2:$AF135,4,0))</f>
        <v>0.60416666666666585</v>
      </c>
      <c r="AF136" s="653">
        <f>IF($E136="",('pravidla turnaje'!#REF!/24/60),(VLOOKUP("x",'pravidla turnaje'!$A$31:$D$58,4,0)/60/24))</f>
        <v>6.9444444444444441E-3</v>
      </c>
    </row>
    <row r="137" spans="1:32" ht="22.5" customHeight="1" x14ac:dyDescent="0.25">
      <c r="A137" s="247">
        <f t="shared" si="51"/>
        <v>30</v>
      </c>
      <c r="B137" s="247">
        <f t="shared" si="52"/>
        <v>30</v>
      </c>
      <c r="C137" s="247">
        <f t="shared" si="53"/>
        <v>30</v>
      </c>
      <c r="D137" s="1571" t="str">
        <f t="shared" si="54"/>
        <v>31_34</v>
      </c>
      <c r="E137" s="795" t="str">
        <f t="shared" si="55"/>
        <v>D</v>
      </c>
      <c r="F137" s="1291">
        <v>31</v>
      </c>
      <c r="G137" s="1291">
        <v>34</v>
      </c>
      <c r="H137" s="1572">
        <f t="shared" si="56"/>
        <v>2</v>
      </c>
      <c r="I137" s="1571">
        <f t="shared" si="57"/>
        <v>1</v>
      </c>
      <c r="J137" s="1573">
        <f>VLOOKUP(F137,Tabulka!$B$4:$Q$239,16,0)</f>
        <v>3</v>
      </c>
      <c r="K137" s="1571">
        <f>VLOOKUP(G137,Tabulka!$B$4:$Q$239,16,0)</f>
        <v>3</v>
      </c>
      <c r="L137" s="1573">
        <f>IF($E137="N",'pravidla turnaje'!$A$6,IF($H137&gt;$I137,IF(OR($W137="PP",W137="SN"),'pravidla turnaje'!$A$3,'pravidla turnaje'!$A$2),IF($H137&lt;$I137,IF(OR($W137="PP",W137="SN"),'pravidla turnaje'!$A$5,'pravidla turnaje'!$A$6),'pravidla turnaje'!$A$4)))</f>
        <v>1</v>
      </c>
      <c r="M137" s="1571">
        <f>IF($E137="N",'pravidla turnaje'!$A$6,IF($H137&lt;$I137,IF(OR($W137="PP",$W137="SN"),'pravidla turnaje'!$A$3,'pravidla turnaje'!$A$2),IF($H137&gt;$I137,IF(OR($W137="PP",$W137="SN"),'pravidla turnaje'!$A$5,'pravidla turnaje'!$A$6),'pravidla turnaje'!$A$4)))</f>
        <v>0</v>
      </c>
      <c r="N137" s="1573">
        <f t="shared" si="58"/>
        <v>31</v>
      </c>
      <c r="O137" s="1574">
        <f t="shared" si="59"/>
        <v>34</v>
      </c>
      <c r="P137" s="264" t="str">
        <f>VLOOKUP($C137,'pravidla turnaje'!$A$64:$B$83,2,0)</f>
        <v>C</v>
      </c>
      <c r="Q137" s="263" t="str">
        <f t="shared" si="60"/>
        <v>14:30 - 14:40</v>
      </c>
      <c r="R137" s="297" t="s">
        <v>803</v>
      </c>
      <c r="S137" s="1651" t="str">
        <f>IFERROR(VLOOKUP(F137,Tabulka!$B$4:$C$239,2,0),"")</f>
        <v>Uher/ 
Málek</v>
      </c>
      <c r="T137" s="1651" t="str">
        <f>IFERROR(VLOOKUP(G137,Tabulka!$B$4:$C$239,2,0),"")</f>
        <v>Vacek/ 
Svoboda</v>
      </c>
      <c r="U137" s="1630">
        <v>2</v>
      </c>
      <c r="V137" s="1631">
        <v>1</v>
      </c>
      <c r="W137" s="1555"/>
      <c r="X137" s="1663">
        <v>7</v>
      </c>
      <c r="Y137" s="1664">
        <v>7</v>
      </c>
      <c r="Z137" s="1663">
        <v>15</v>
      </c>
      <c r="AA137" s="1664">
        <v>16</v>
      </c>
      <c r="AB137" s="711" t="s">
        <v>76</v>
      </c>
      <c r="AC137" s="256" t="str">
        <f t="shared" si="61"/>
        <v>C34</v>
      </c>
      <c r="AD137" s="257">
        <f>COUNTIF($AB$3:$AB137,AB137)</f>
        <v>34</v>
      </c>
      <c r="AE137" s="253">
        <f>IF(AD137=1,'pravidla turnaje'!$C$60,VLOOKUP(CONCATENATE(AB137,AD137-1),$AC$2:$AF136,3,0)+VLOOKUP(CONCATENATE(AB137,AD137-1),$AC$2:$AF136,4,0))</f>
        <v>0.60416666666666585</v>
      </c>
      <c r="AF137" s="653">
        <f>IF($E137="",('pravidla turnaje'!#REF!/24/60),(VLOOKUP("x",'pravidla turnaje'!$A$31:$D$58,4,0)/60/24))</f>
        <v>6.9444444444444441E-3</v>
      </c>
    </row>
    <row r="138" spans="1:32" ht="22.5" customHeight="1" x14ac:dyDescent="0.25">
      <c r="A138" s="247">
        <f t="shared" si="51"/>
        <v>30</v>
      </c>
      <c r="B138" s="247">
        <f t="shared" si="52"/>
        <v>30</v>
      </c>
      <c r="C138" s="247">
        <f t="shared" si="53"/>
        <v>30</v>
      </c>
      <c r="D138" s="1571" t="str">
        <f t="shared" si="54"/>
        <v>32_33</v>
      </c>
      <c r="E138" s="795" t="str">
        <f t="shared" si="55"/>
        <v>H</v>
      </c>
      <c r="F138" s="1291">
        <v>33</v>
      </c>
      <c r="G138" s="1291">
        <v>32</v>
      </c>
      <c r="H138" s="1572">
        <f t="shared" si="56"/>
        <v>0</v>
      </c>
      <c r="I138" s="1571">
        <f t="shared" si="57"/>
        <v>2</v>
      </c>
      <c r="J138" s="1573">
        <f>VLOOKUP(F138,Tabulka!$B$4:$Q$239,16,0)</f>
        <v>1</v>
      </c>
      <c r="K138" s="1571">
        <f>VLOOKUP(G138,Tabulka!$B$4:$Q$239,16,0)</f>
        <v>1</v>
      </c>
      <c r="L138" s="1573">
        <f>IF($E138="N",'pravidla turnaje'!$A$6,IF($H138&gt;$I138,IF(OR($W138="PP",W138="SN"),'pravidla turnaje'!$A$3,'pravidla turnaje'!$A$2),IF($H138&lt;$I138,IF(OR($W138="PP",W138="SN"),'pravidla turnaje'!$A$5,'pravidla turnaje'!$A$6),'pravidla turnaje'!$A$4)))</f>
        <v>0</v>
      </c>
      <c r="M138" s="1571">
        <f>IF($E138="N",'pravidla turnaje'!$A$6,IF($H138&lt;$I138,IF(OR($W138="PP",$W138="SN"),'pravidla turnaje'!$A$3,'pravidla turnaje'!$A$2),IF($H138&gt;$I138,IF(OR($W138="PP",$W138="SN"),'pravidla turnaje'!$A$5,'pravidla turnaje'!$A$6),'pravidla turnaje'!$A$4)))</f>
        <v>1</v>
      </c>
      <c r="N138" s="1573">
        <f t="shared" si="58"/>
        <v>33</v>
      </c>
      <c r="O138" s="1574">
        <f t="shared" si="59"/>
        <v>32</v>
      </c>
      <c r="P138" s="264" t="str">
        <f>VLOOKUP($C138,'pravidla turnaje'!$A$64:$B$83,2,0)</f>
        <v>C</v>
      </c>
      <c r="Q138" s="263" t="str">
        <f t="shared" si="60"/>
        <v>14:30 - 14:40</v>
      </c>
      <c r="R138" s="297" t="s">
        <v>804</v>
      </c>
      <c r="S138" s="1651" t="str">
        <f>IFERROR(VLOOKUP(F138,Tabulka!$B$4:$C$239,2,0),"")</f>
        <v>Beneš/ 
Hašpl</v>
      </c>
      <c r="T138" s="1651" t="str">
        <f>IFERROR(VLOOKUP(G138,Tabulka!$B$4:$C$239,2,0),"")</f>
        <v>Stummer/ 
Hlava</v>
      </c>
      <c r="U138" s="1630">
        <v>0</v>
      </c>
      <c r="V138" s="1631">
        <v>2</v>
      </c>
      <c r="W138" s="1555"/>
      <c r="X138" s="1663">
        <v>6</v>
      </c>
      <c r="Y138" s="1664">
        <v>7</v>
      </c>
      <c r="Z138" s="1663">
        <v>14</v>
      </c>
      <c r="AA138" s="1664">
        <v>14</v>
      </c>
      <c r="AB138" s="711" t="s">
        <v>16</v>
      </c>
      <c r="AC138" s="256" t="str">
        <f t="shared" si="61"/>
        <v>D34</v>
      </c>
      <c r="AD138" s="257">
        <f>COUNTIF($AB$3:$AB138,AB138)</f>
        <v>34</v>
      </c>
      <c r="AE138" s="253">
        <f>IF(AD138=1,'pravidla turnaje'!$C$60,VLOOKUP(CONCATENATE(AB138,AD138-1),$AC$2:$AF137,3,0)+VLOOKUP(CONCATENATE(AB138,AD138-1),$AC$2:$AF137,4,0))</f>
        <v>0.60416666666666585</v>
      </c>
      <c r="AF138" s="653">
        <f>IF($E138="",('pravidla turnaje'!#REF!/24/60),(VLOOKUP("x",'pravidla turnaje'!$A$31:$D$58,4,0)/60/24))</f>
        <v>6.9444444444444441E-3</v>
      </c>
    </row>
    <row r="139" spans="1:32" ht="22.5" customHeight="1" x14ac:dyDescent="0.25">
      <c r="A139" s="247">
        <f t="shared" si="51"/>
        <v>30</v>
      </c>
      <c r="B139" s="247">
        <f t="shared" si="52"/>
        <v>30</v>
      </c>
      <c r="C139" s="247">
        <f t="shared" si="53"/>
        <v>30</v>
      </c>
      <c r="D139" s="1571" t="str">
        <f t="shared" si="54"/>
        <v>35_36</v>
      </c>
      <c r="E139" s="795" t="str">
        <f t="shared" si="55"/>
        <v>D</v>
      </c>
      <c r="F139" s="1291">
        <v>35</v>
      </c>
      <c r="G139" s="1291">
        <v>36</v>
      </c>
      <c r="H139" s="1572">
        <f t="shared" si="56"/>
        <v>2</v>
      </c>
      <c r="I139" s="1571">
        <f t="shared" si="57"/>
        <v>0</v>
      </c>
      <c r="J139" s="1573">
        <f>VLOOKUP(F139,Tabulka!$B$4:$Q$239,16,0)</f>
        <v>5</v>
      </c>
      <c r="K139" s="1571">
        <f>VLOOKUP(G139,Tabulka!$B$4:$Q$239,16,0)</f>
        <v>6</v>
      </c>
      <c r="L139" s="1573">
        <f>IF($E139="N",'pravidla turnaje'!$A$6,IF($H139&gt;$I139,IF(OR($W139="PP",W139="SN"),'pravidla turnaje'!$A$3,'pravidla turnaje'!$A$2),IF($H139&lt;$I139,IF(OR($W139="PP",W139="SN"),'pravidla turnaje'!$A$5,'pravidla turnaje'!$A$6),'pravidla turnaje'!$A$4)))</f>
        <v>1</v>
      </c>
      <c r="M139" s="1571">
        <f>IF($E139="N",'pravidla turnaje'!$A$6,IF($H139&lt;$I139,IF(OR($W139="PP",$W139="SN"),'pravidla turnaje'!$A$3,'pravidla turnaje'!$A$2),IF($H139&gt;$I139,IF(OR($W139="PP",$W139="SN"),'pravidla turnaje'!$A$5,'pravidla turnaje'!$A$6),'pravidla turnaje'!$A$4)))</f>
        <v>0</v>
      </c>
      <c r="N139" s="1573" t="str">
        <f t="shared" si="58"/>
        <v/>
      </c>
      <c r="O139" s="1574" t="str">
        <f t="shared" si="59"/>
        <v/>
      </c>
      <c r="P139" s="264" t="str">
        <f>VLOOKUP($C139,'pravidla turnaje'!$A$64:$B$83,2,0)</f>
        <v>C</v>
      </c>
      <c r="Q139" s="263" t="str">
        <f t="shared" si="60"/>
        <v>14:40 - 14:50</v>
      </c>
      <c r="R139" s="297" t="s">
        <v>805</v>
      </c>
      <c r="S139" s="1651" t="str">
        <f>IFERROR(VLOOKUP(F139,Tabulka!$B$4:$C$239,2,0),"")</f>
        <v>Drtina/ 
Ordoš</v>
      </c>
      <c r="T139" s="1651" t="str">
        <f>IFERROR(VLOOKUP(G139,Tabulka!$B$4:$C$239,2,0),"")</f>
        <v>Nový/ 
Onufer</v>
      </c>
      <c r="U139" s="1630">
        <v>2</v>
      </c>
      <c r="V139" s="1631">
        <v>0</v>
      </c>
      <c r="W139" s="1555"/>
      <c r="X139" s="1663">
        <v>4</v>
      </c>
      <c r="Y139" s="1664">
        <v>0</v>
      </c>
      <c r="Z139" s="1663">
        <v>9</v>
      </c>
      <c r="AA139" s="1664">
        <v>8</v>
      </c>
      <c r="AB139" s="711" t="s">
        <v>4</v>
      </c>
      <c r="AC139" s="256" t="str">
        <f t="shared" si="61"/>
        <v>A35</v>
      </c>
      <c r="AD139" s="257">
        <f>COUNTIF($AB$3:$AB139,AB139)</f>
        <v>35</v>
      </c>
      <c r="AE139" s="253">
        <f>IF(AD139=1,'pravidla turnaje'!$C$60,VLOOKUP(CONCATENATE(AB139,AD139-1),$AC$2:$AF138,3,0)+VLOOKUP(CONCATENATE(AB139,AD139-1),$AC$2:$AF138,4,0))</f>
        <v>0.61111111111111027</v>
      </c>
      <c r="AF139" s="653">
        <f>IF($E139="",('pravidla turnaje'!#REF!/24/60),(VLOOKUP("x",'pravidla turnaje'!$A$31:$D$58,4,0)/60/24))</f>
        <v>6.9444444444444441E-3</v>
      </c>
    </row>
    <row r="140" spans="1:32" ht="22.5" customHeight="1" x14ac:dyDescent="0.25">
      <c r="A140" s="247">
        <f t="shared" si="51"/>
        <v>40</v>
      </c>
      <c r="B140" s="247">
        <f t="shared" si="52"/>
        <v>40</v>
      </c>
      <c r="C140" s="247">
        <f t="shared" si="53"/>
        <v>40</v>
      </c>
      <c r="D140" s="1571" t="str">
        <f t="shared" si="54"/>
        <v>41_44</v>
      </c>
      <c r="E140" s="795" t="str">
        <f t="shared" si="55"/>
        <v>H</v>
      </c>
      <c r="F140" s="1291">
        <v>41</v>
      </c>
      <c r="G140" s="1291">
        <v>44</v>
      </c>
      <c r="H140" s="1572">
        <f t="shared" si="56"/>
        <v>1</v>
      </c>
      <c r="I140" s="1571">
        <f t="shared" si="57"/>
        <v>2</v>
      </c>
      <c r="J140" s="1573">
        <f>VLOOKUP(F140,Tabulka!$B$4:$Q$239,16,0)</f>
        <v>3</v>
      </c>
      <c r="K140" s="1571">
        <f>VLOOKUP(G140,Tabulka!$B$4:$Q$239,16,0)</f>
        <v>1</v>
      </c>
      <c r="L140" s="1573">
        <f>IF($E140="N",'pravidla turnaje'!$A$6,IF($H140&gt;$I140,IF(OR($W140="PP",W140="SN"),'pravidla turnaje'!$A$3,'pravidla turnaje'!$A$2),IF($H140&lt;$I140,IF(OR($W140="PP",W140="SN"),'pravidla turnaje'!$A$5,'pravidla turnaje'!$A$6),'pravidla turnaje'!$A$4)))</f>
        <v>0</v>
      </c>
      <c r="M140" s="1571">
        <f>IF($E140="N",'pravidla turnaje'!$A$6,IF($H140&lt;$I140,IF(OR($W140="PP",$W140="SN"),'pravidla turnaje'!$A$3,'pravidla turnaje'!$A$2),IF($H140&gt;$I140,IF(OR($W140="PP",$W140="SN"),'pravidla turnaje'!$A$5,'pravidla turnaje'!$A$6),'pravidla turnaje'!$A$4)))</f>
        <v>1</v>
      </c>
      <c r="N140" s="1573" t="str">
        <f t="shared" si="58"/>
        <v/>
      </c>
      <c r="O140" s="1574" t="str">
        <f t="shared" si="59"/>
        <v/>
      </c>
      <c r="P140" s="264" t="str">
        <f>VLOOKUP($C140,'pravidla turnaje'!$A$64:$B$83,2,0)</f>
        <v>D</v>
      </c>
      <c r="Q140" s="263" t="str">
        <f t="shared" si="60"/>
        <v>14:40 - 14:50</v>
      </c>
      <c r="R140" s="297" t="s">
        <v>806</v>
      </c>
      <c r="S140" s="1651" t="str">
        <f>IFERROR(VLOOKUP(F140,Tabulka!$B$4:$C$239,2,0),"")</f>
        <v>Chudomský/ 
Ryšavý</v>
      </c>
      <c r="T140" s="1651" t="str">
        <f>IFERROR(VLOOKUP(G140,Tabulka!$B$4:$C$239,2,0),"")</f>
        <v>Výborný/ 
Aster</v>
      </c>
      <c r="U140" s="1630">
        <v>1</v>
      </c>
      <c r="V140" s="1631">
        <v>2</v>
      </c>
      <c r="W140" s="1555"/>
      <c r="X140" s="1663">
        <v>5</v>
      </c>
      <c r="Y140" s="1664">
        <v>6</v>
      </c>
      <c r="Z140" s="1663">
        <v>18</v>
      </c>
      <c r="AA140" s="1664">
        <v>18</v>
      </c>
      <c r="AB140" s="711" t="s">
        <v>5</v>
      </c>
      <c r="AC140" s="256" t="str">
        <f t="shared" si="61"/>
        <v>B35</v>
      </c>
      <c r="AD140" s="257">
        <f>COUNTIF($AB$3:$AB140,AB140)</f>
        <v>35</v>
      </c>
      <c r="AE140" s="253">
        <f>IF(AD140=1,'pravidla turnaje'!$C$60,VLOOKUP(CONCATENATE(AB140,AD140-1),$AC$2:$AF139,3,0)+VLOOKUP(CONCATENATE(AB140,AD140-1),$AC$2:$AF139,4,0))</f>
        <v>0.61111111111111027</v>
      </c>
      <c r="AF140" s="653">
        <f>IF($E140="",('pravidla turnaje'!#REF!/24/60),(VLOOKUP("x",'pravidla turnaje'!$A$31:$D$58,4,0)/60/24))</f>
        <v>6.9444444444444441E-3</v>
      </c>
    </row>
    <row r="141" spans="1:32" ht="22.5" customHeight="1" x14ac:dyDescent="0.25">
      <c r="A141" s="247">
        <f t="shared" si="51"/>
        <v>40</v>
      </c>
      <c r="B141" s="247">
        <f t="shared" si="52"/>
        <v>40</v>
      </c>
      <c r="C141" s="247">
        <f t="shared" si="53"/>
        <v>40</v>
      </c>
      <c r="D141" s="1571" t="str">
        <f t="shared" si="54"/>
        <v>42_43</v>
      </c>
      <c r="E141" s="795" t="str">
        <f t="shared" si="55"/>
        <v>H</v>
      </c>
      <c r="F141" s="1848">
        <v>43</v>
      </c>
      <c r="G141" s="1848">
        <v>42</v>
      </c>
      <c r="H141" s="1572">
        <f t="shared" si="56"/>
        <v>0</v>
      </c>
      <c r="I141" s="1571">
        <f t="shared" si="57"/>
        <v>2</v>
      </c>
      <c r="J141" s="1573">
        <f>VLOOKUP(F141,Tabulka!$B$4:$Q$239,16,0)</f>
        <v>6</v>
      </c>
      <c r="K141" s="1571">
        <f>VLOOKUP(G141,Tabulka!$B$4:$Q$239,16,0)</f>
        <v>4</v>
      </c>
      <c r="L141" s="1573">
        <f>IF($E141="N",'pravidla turnaje'!$A$6,IF($H141&gt;$I141,IF(OR($W141="PP",W141="SN"),'pravidla turnaje'!$A$3,'pravidla turnaje'!$A$2),IF($H141&lt;$I141,IF(OR($W141="PP",W141="SN"),'pravidla turnaje'!$A$5,'pravidla turnaje'!$A$6),'pravidla turnaje'!$A$4)))</f>
        <v>0</v>
      </c>
      <c r="M141" s="1571">
        <f>IF($E141="N",'pravidla turnaje'!$A$6,IF($H141&lt;$I141,IF(OR($W141="PP",$W141="SN"),'pravidla turnaje'!$A$3,'pravidla turnaje'!$A$2),IF($H141&gt;$I141,IF(OR($W141="PP",$W141="SN"),'pravidla turnaje'!$A$5,'pravidla turnaje'!$A$6),'pravidla turnaje'!$A$4)))</f>
        <v>1</v>
      </c>
      <c r="N141" s="1573" t="str">
        <f t="shared" si="58"/>
        <v/>
      </c>
      <c r="O141" s="1574" t="str">
        <f t="shared" si="59"/>
        <v/>
      </c>
      <c r="P141" s="264" t="str">
        <f>VLOOKUP($C141,'pravidla turnaje'!$A$64:$B$83,2,0)</f>
        <v>D</v>
      </c>
      <c r="Q141" s="263" t="str">
        <f t="shared" si="60"/>
        <v>14:40 - 14:50</v>
      </c>
      <c r="R141" s="297" t="s">
        <v>807</v>
      </c>
      <c r="S141" s="1651" t="str">
        <f>IFERROR(VLOOKUP(F141,Tabulka!$B$4:$C$239,2,0),"")</f>
        <v>Krajča/ 
Hron</v>
      </c>
      <c r="T141" s="1651" t="str">
        <f>IFERROR(VLOOKUP(G141,Tabulka!$B$4:$C$239,2,0),"")</f>
        <v>Janáček/ 
Patera</v>
      </c>
      <c r="U141" s="1630">
        <v>0</v>
      </c>
      <c r="V141" s="1631">
        <v>2</v>
      </c>
      <c r="W141" s="1555"/>
      <c r="X141" s="1663">
        <v>3</v>
      </c>
      <c r="Y141" s="1664">
        <v>5</v>
      </c>
      <c r="Z141" s="1663">
        <v>12</v>
      </c>
      <c r="AA141" s="1664">
        <v>12</v>
      </c>
      <c r="AB141" s="711" t="s">
        <v>76</v>
      </c>
      <c r="AC141" s="256" t="str">
        <f t="shared" si="61"/>
        <v>C35</v>
      </c>
      <c r="AD141" s="257">
        <f>COUNTIF($AB$3:$AB141,AB141)</f>
        <v>35</v>
      </c>
      <c r="AE141" s="253">
        <f>IF(AD141=1,'pravidla turnaje'!$C$60,VLOOKUP(CONCATENATE(AB141,AD141-1),$AC$2:$AF140,3,0)+VLOOKUP(CONCATENATE(AB141,AD141-1),$AC$2:$AF140,4,0))</f>
        <v>0.61111111111111027</v>
      </c>
      <c r="AF141" s="653">
        <f>IF($E141="",('pravidla turnaje'!#REF!/24/60),(VLOOKUP("x",'pravidla turnaje'!$A$31:$D$58,4,0)/60/24))</f>
        <v>6.9444444444444441E-3</v>
      </c>
    </row>
    <row r="142" spans="1:32" ht="22.5" customHeight="1" x14ac:dyDescent="0.25">
      <c r="A142" s="247">
        <f t="shared" si="25"/>
        <v>40</v>
      </c>
      <c r="B142" s="247">
        <f t="shared" si="26"/>
        <v>40</v>
      </c>
      <c r="C142" s="247">
        <f t="shared" si="27"/>
        <v>40</v>
      </c>
      <c r="D142" s="243" t="str">
        <f t="shared" si="46"/>
        <v>45_46</v>
      </c>
      <c r="E142" s="244" t="str">
        <f t="shared" si="47"/>
        <v>H</v>
      </c>
      <c r="F142" s="1291">
        <v>45</v>
      </c>
      <c r="G142" s="1291">
        <v>46</v>
      </c>
      <c r="H142" s="247">
        <f t="shared" ref="H142:H155" si="62">IF($E142&lt;&gt;"N",U142,"")</f>
        <v>1</v>
      </c>
      <c r="I142" s="243">
        <f t="shared" ref="I142:I155" si="63">IF($E142&lt;&gt;"N",V142,"")</f>
        <v>2</v>
      </c>
      <c r="J142" s="248">
        <f>VLOOKUP(F142,Tabulka!$B$4:$Q$239,16,0)</f>
        <v>5</v>
      </c>
      <c r="K142" s="243">
        <f>VLOOKUP(G142,Tabulka!$B$4:$Q$239,16,0)</f>
        <v>2</v>
      </c>
      <c r="L142" s="248">
        <f>IF($E142="N",'pravidla turnaje'!$A$6,IF($H142&gt;$I142,IF(OR($W142="PP",W142="SN"),'pravidla turnaje'!$A$3,'pravidla turnaje'!$A$2),IF($H142&lt;$I142,IF(OR($W142="PP",W142="SN"),'pravidla turnaje'!$A$5,'pravidla turnaje'!$A$6),'pravidla turnaje'!$A$4)))</f>
        <v>0</v>
      </c>
      <c r="M142" s="243">
        <f>IF($E142="N",'pravidla turnaje'!$A$6,IF($H142&lt;$I142,IF(OR($W142="PP",$W142="SN"),'pravidla turnaje'!$A$3,'pravidla turnaje'!$A$2),IF($H142&gt;$I142,IF(OR($W142="PP",$W142="SN"),'pravidla turnaje'!$A$5,'pravidla turnaje'!$A$6),'pravidla turnaje'!$A$4)))</f>
        <v>1</v>
      </c>
      <c r="N142" s="248" t="str">
        <f t="shared" si="48"/>
        <v/>
      </c>
      <c r="O142" s="249" t="str">
        <f t="shared" si="49"/>
        <v/>
      </c>
      <c r="P142" s="264" t="str">
        <f>VLOOKUP($C142,'pravidla turnaje'!$A$64:$B$83,2,0)</f>
        <v>D</v>
      </c>
      <c r="Q142" s="263" t="str">
        <f t="shared" si="50"/>
        <v>14:40 - 14:50</v>
      </c>
      <c r="R142" s="297" t="s">
        <v>808</v>
      </c>
      <c r="S142" s="1651" t="str">
        <f>IFERROR(VLOOKUP(F142,Tabulka!$B$4:$C$239,2,0),"")</f>
        <v>Hub/ 
Pagáč</v>
      </c>
      <c r="T142" s="1651" t="str">
        <f>IFERROR(VLOOKUP(G142,Tabulka!$B$4:$C$239,2,0),"")</f>
        <v>Vojta/ 
Nikolič</v>
      </c>
      <c r="U142" s="1630">
        <v>1</v>
      </c>
      <c r="V142" s="1631">
        <v>2</v>
      </c>
      <c r="W142" s="1553"/>
      <c r="X142" s="1663">
        <v>4</v>
      </c>
      <c r="Y142" s="1664">
        <v>7</v>
      </c>
      <c r="Z142" s="1663">
        <v>11</v>
      </c>
      <c r="AA142" s="1664">
        <v>11</v>
      </c>
      <c r="AB142" s="711" t="s">
        <v>16</v>
      </c>
      <c r="AC142" s="256" t="str">
        <f t="shared" si="61"/>
        <v>D35</v>
      </c>
      <c r="AD142" s="257">
        <f>COUNTIF($AB$3:$AB142,AB142)</f>
        <v>35</v>
      </c>
      <c r="AE142" s="253">
        <f>IF(AD142=1,'pravidla turnaje'!$C$60,VLOOKUP(CONCATENATE(AB142,AD142-1),$AC$2:$AF141,3,0)+VLOOKUP(CONCATENATE(AB142,AD142-1),$AC$2:$AF141,4,0))</f>
        <v>0.61111111111111027</v>
      </c>
      <c r="AF142" s="653">
        <f>IF($E142="",('pravidla turnaje'!#REF!/24/60),(VLOOKUP("x",'pravidla turnaje'!$A$31:$D$58,4,0)/60/24))</f>
        <v>6.9444444444444441E-3</v>
      </c>
    </row>
    <row r="143" spans="1:32" ht="22.5" customHeight="1" x14ac:dyDescent="0.25">
      <c r="A143" s="247">
        <f t="shared" si="25"/>
        <v>50</v>
      </c>
      <c r="B143" s="247">
        <f t="shared" si="26"/>
        <v>50</v>
      </c>
      <c r="C143" s="247">
        <f t="shared" si="27"/>
        <v>50</v>
      </c>
      <c r="D143" s="243" t="str">
        <f t="shared" si="46"/>
        <v>51_54</v>
      </c>
      <c r="E143" s="244" t="str">
        <f t="shared" si="47"/>
        <v>H</v>
      </c>
      <c r="F143" s="1291">
        <v>51</v>
      </c>
      <c r="G143" s="1291">
        <v>54</v>
      </c>
      <c r="H143" s="247">
        <f t="shared" si="62"/>
        <v>1</v>
      </c>
      <c r="I143" s="243">
        <f t="shared" si="63"/>
        <v>2</v>
      </c>
      <c r="J143" s="248">
        <f>VLOOKUP(F143,Tabulka!$B$4:$Q$239,16,0)</f>
        <v>6</v>
      </c>
      <c r="K143" s="243">
        <f>VLOOKUP(G143,Tabulka!$B$4:$Q$239,16,0)</f>
        <v>3</v>
      </c>
      <c r="L143" s="248">
        <f>IF($E143="N",'pravidla turnaje'!$A$6,IF($H143&gt;$I143,IF(OR($W143="PP",W143="SN"),'pravidla turnaje'!$A$3,'pravidla turnaje'!$A$2),IF($H143&lt;$I143,IF(OR($W143="PP",W143="SN"),'pravidla turnaje'!$A$5,'pravidla turnaje'!$A$6),'pravidla turnaje'!$A$4)))</f>
        <v>0</v>
      </c>
      <c r="M143" s="243">
        <f>IF($E143="N",'pravidla turnaje'!$A$6,IF($H143&lt;$I143,IF(OR($W143="PP",$W143="SN"),'pravidla turnaje'!$A$3,'pravidla turnaje'!$A$2),IF($H143&gt;$I143,IF(OR($W143="PP",$W143="SN"),'pravidla turnaje'!$A$5,'pravidla turnaje'!$A$6),'pravidla turnaje'!$A$4)))</f>
        <v>1</v>
      </c>
      <c r="N143" s="248" t="str">
        <f t="shared" si="48"/>
        <v/>
      </c>
      <c r="O143" s="249" t="str">
        <f t="shared" si="49"/>
        <v/>
      </c>
      <c r="P143" s="264" t="str">
        <f>VLOOKUP($C143,'pravidla turnaje'!$A$64:$B$83,2,0)</f>
        <v>E</v>
      </c>
      <c r="Q143" s="263" t="str">
        <f t="shared" si="50"/>
        <v>14:50 - 15:00</v>
      </c>
      <c r="R143" s="297" t="s">
        <v>998</v>
      </c>
      <c r="S143" s="1651" t="str">
        <f>IFERROR(VLOOKUP(F143,Tabulka!$B$4:$C$239,2,0),"")</f>
        <v>Černý/ 
Jiroud</v>
      </c>
      <c r="T143" s="1651" t="str">
        <f>IFERROR(VLOOKUP(G143,Tabulka!$B$4:$C$239,2,0),"")</f>
        <v>Krbec/ 
Netopilík</v>
      </c>
      <c r="U143" s="1630">
        <v>1</v>
      </c>
      <c r="V143" s="1631">
        <v>2</v>
      </c>
      <c r="W143" s="1553"/>
      <c r="X143" s="1663">
        <v>4</v>
      </c>
      <c r="Y143" s="1664">
        <v>6</v>
      </c>
      <c r="Z143" s="1663">
        <v>14</v>
      </c>
      <c r="AA143" s="1664">
        <v>12</v>
      </c>
      <c r="AB143" s="711" t="s">
        <v>4</v>
      </c>
      <c r="AC143" s="256" t="str">
        <f t="shared" si="61"/>
        <v>A36</v>
      </c>
      <c r="AD143" s="257">
        <f>COUNTIF($AB$3:$AB143,AB143)</f>
        <v>36</v>
      </c>
      <c r="AE143" s="253">
        <f>IF(AD143=1,'pravidla turnaje'!$C$60,VLOOKUP(CONCATENATE(AB143,AD143-1),$AC$2:$AF142,3,0)+VLOOKUP(CONCATENATE(AB143,AD143-1),$AC$2:$AF142,4,0))</f>
        <v>0.61805555555555469</v>
      </c>
      <c r="AF143" s="653">
        <f>IF($E143="",('pravidla turnaje'!#REF!/24/60),(VLOOKUP("x",'pravidla turnaje'!$A$31:$D$58,4,0)/60/24))</f>
        <v>6.9444444444444441E-3</v>
      </c>
    </row>
    <row r="144" spans="1:32" ht="22.5" customHeight="1" x14ac:dyDescent="0.25">
      <c r="A144" s="247">
        <f t="shared" si="25"/>
        <v>50</v>
      </c>
      <c r="B144" s="247">
        <f t="shared" si="26"/>
        <v>50</v>
      </c>
      <c r="C144" s="247">
        <f t="shared" si="27"/>
        <v>50</v>
      </c>
      <c r="D144" s="243" t="str">
        <f t="shared" si="46"/>
        <v>52_53</v>
      </c>
      <c r="E144" s="244" t="str">
        <f t="shared" si="47"/>
        <v>D</v>
      </c>
      <c r="F144" s="1291">
        <v>53</v>
      </c>
      <c r="G144" s="1291">
        <v>52</v>
      </c>
      <c r="H144" s="247">
        <f t="shared" si="62"/>
        <v>2</v>
      </c>
      <c r="I144" s="243">
        <f t="shared" si="63"/>
        <v>1</v>
      </c>
      <c r="J144" s="248">
        <f>VLOOKUP(F144,Tabulka!$B$4:$Q$239,16,0)</f>
        <v>2</v>
      </c>
      <c r="K144" s="243">
        <f>VLOOKUP(G144,Tabulka!$B$4:$Q$239,16,0)</f>
        <v>5</v>
      </c>
      <c r="L144" s="248">
        <f>IF($E144="N",'pravidla turnaje'!$A$6,IF($H144&gt;$I144,IF(OR($W144="PP",W144="SN"),'pravidla turnaje'!$A$3,'pravidla turnaje'!$A$2),IF($H144&lt;$I144,IF(OR($W144="PP",W144="SN"),'pravidla turnaje'!$A$5,'pravidla turnaje'!$A$6),'pravidla turnaje'!$A$4)))</f>
        <v>1</v>
      </c>
      <c r="M144" s="243">
        <f>IF($E144="N",'pravidla turnaje'!$A$6,IF($H144&lt;$I144,IF(OR($W144="PP",$W144="SN"),'pravidla turnaje'!$A$3,'pravidla turnaje'!$A$2),IF($H144&gt;$I144,IF(OR($W144="PP",$W144="SN"),'pravidla turnaje'!$A$5,'pravidla turnaje'!$A$6),'pravidla turnaje'!$A$4)))</f>
        <v>0</v>
      </c>
      <c r="N144" s="248" t="str">
        <f t="shared" si="48"/>
        <v/>
      </c>
      <c r="O144" s="249" t="str">
        <f t="shared" si="49"/>
        <v/>
      </c>
      <c r="P144" s="264" t="str">
        <f>VLOOKUP($C144,'pravidla turnaje'!$A$64:$B$83,2,0)</f>
        <v>E</v>
      </c>
      <c r="Q144" s="263" t="str">
        <f t="shared" si="50"/>
        <v>14:50 - 15:00</v>
      </c>
      <c r="R144" s="297" t="s">
        <v>999</v>
      </c>
      <c r="S144" s="1651" t="str">
        <f>IFERROR(VLOOKUP(F144,Tabulka!$B$4:$C$239,2,0),"")</f>
        <v>Hrůza/ 
Rychlý</v>
      </c>
      <c r="T144" s="1651" t="str">
        <f>IFERROR(VLOOKUP(G144,Tabulka!$B$4:$C$239,2,0),"")</f>
        <v>Novák/ 
Stránský</v>
      </c>
      <c r="U144" s="1630">
        <v>2</v>
      </c>
      <c r="V144" s="1631">
        <v>1</v>
      </c>
      <c r="W144" s="1553"/>
      <c r="X144" s="1663">
        <v>5</v>
      </c>
      <c r="Y144" s="1664">
        <v>4</v>
      </c>
      <c r="Z144" s="1663">
        <v>14</v>
      </c>
      <c r="AA144" s="1664">
        <v>13</v>
      </c>
      <c r="AB144" s="711" t="s">
        <v>5</v>
      </c>
      <c r="AC144" s="256" t="str">
        <f t="shared" si="61"/>
        <v>B36</v>
      </c>
      <c r="AD144" s="257">
        <f>COUNTIF($AB$3:$AB144,AB144)</f>
        <v>36</v>
      </c>
      <c r="AE144" s="253">
        <f>IF(AD144=1,'pravidla turnaje'!$C$60,VLOOKUP(CONCATENATE(AB144,AD144-1),$AC$2:$AF143,3,0)+VLOOKUP(CONCATENATE(AB144,AD144-1),$AC$2:$AF143,4,0))</f>
        <v>0.61805555555555469</v>
      </c>
      <c r="AF144" s="653">
        <f>IF($E144="",('pravidla turnaje'!#REF!/24/60),(VLOOKUP("x",'pravidla turnaje'!$A$31:$D$58,4,0)/60/24))</f>
        <v>6.9444444444444441E-3</v>
      </c>
    </row>
    <row r="145" spans="1:33" ht="22.5" customHeight="1" x14ac:dyDescent="0.25">
      <c r="A145" s="247">
        <f t="shared" si="25"/>
        <v>50</v>
      </c>
      <c r="B145" s="247">
        <f t="shared" si="26"/>
        <v>50</v>
      </c>
      <c r="C145" s="247">
        <f t="shared" si="27"/>
        <v>50</v>
      </c>
      <c r="D145" s="243" t="str">
        <f t="shared" si="46"/>
        <v>55_56</v>
      </c>
      <c r="E145" s="244" t="str">
        <f t="shared" si="47"/>
        <v>D</v>
      </c>
      <c r="F145" s="1291">
        <v>55</v>
      </c>
      <c r="G145" s="1291">
        <v>56</v>
      </c>
      <c r="H145" s="247">
        <f t="shared" si="62"/>
        <v>2</v>
      </c>
      <c r="I145" s="243">
        <f t="shared" si="63"/>
        <v>0</v>
      </c>
      <c r="J145" s="248">
        <f>VLOOKUP(F145,Tabulka!$B$4:$Q$239,16,0)</f>
        <v>1</v>
      </c>
      <c r="K145" s="243">
        <f>VLOOKUP(G145,Tabulka!$B$4:$Q$239,16,0)</f>
        <v>4</v>
      </c>
      <c r="L145" s="248">
        <f>IF($E145="N",'pravidla turnaje'!$A$6,IF($H145&gt;$I145,IF(OR($W145="PP",W145="SN"),'pravidla turnaje'!$A$3,'pravidla turnaje'!$A$2),IF($H145&lt;$I145,IF(OR($W145="PP",W145="SN"),'pravidla turnaje'!$A$5,'pravidla turnaje'!$A$6),'pravidla turnaje'!$A$4)))</f>
        <v>1</v>
      </c>
      <c r="M145" s="243">
        <f>IF($E145="N",'pravidla turnaje'!$A$6,IF($H145&lt;$I145,IF(OR($W145="PP",$W145="SN"),'pravidla turnaje'!$A$3,'pravidla turnaje'!$A$2),IF($H145&gt;$I145,IF(OR($W145="PP",$W145="SN"),'pravidla turnaje'!$A$5,'pravidla turnaje'!$A$6),'pravidla turnaje'!$A$4)))</f>
        <v>0</v>
      </c>
      <c r="N145" s="248" t="str">
        <f t="shared" si="48"/>
        <v/>
      </c>
      <c r="O145" s="249" t="str">
        <f t="shared" si="49"/>
        <v/>
      </c>
      <c r="P145" s="264" t="str">
        <f>VLOOKUP($C145,'pravidla turnaje'!$A$64:$B$83,2,0)</f>
        <v>E</v>
      </c>
      <c r="Q145" s="263" t="str">
        <f t="shared" si="50"/>
        <v>14:50 - 15:00</v>
      </c>
      <c r="R145" s="297" t="s">
        <v>1000</v>
      </c>
      <c r="S145" s="1651" t="str">
        <f>IFERROR(VLOOKUP(F145,Tabulka!$B$4:$C$239,2,0),"")</f>
        <v>Tichý/ 
Chyna</v>
      </c>
      <c r="T145" s="1651" t="str">
        <f>IFERROR(VLOOKUP(G145,Tabulka!$B$4:$C$239,2,0),"")</f>
        <v>Severa/ 
Weiss</v>
      </c>
      <c r="U145" s="1630">
        <v>2</v>
      </c>
      <c r="V145" s="1631">
        <v>0</v>
      </c>
      <c r="W145" s="1553"/>
      <c r="X145" s="1663">
        <v>6</v>
      </c>
      <c r="Y145" s="1664">
        <v>2</v>
      </c>
      <c r="Z145" s="1663">
        <v>9</v>
      </c>
      <c r="AA145" s="1664">
        <v>8</v>
      </c>
      <c r="AB145" s="711" t="s">
        <v>76</v>
      </c>
      <c r="AC145" s="256" t="str">
        <f t="shared" si="61"/>
        <v>C36</v>
      </c>
      <c r="AD145" s="257">
        <f>COUNTIF($AB$3:$AB145,AB145)</f>
        <v>36</v>
      </c>
      <c r="AE145" s="253">
        <f>IF(AD145=1,'pravidla turnaje'!$C$60,VLOOKUP(CONCATENATE(AB145,AD145-1),$AC$2:$AF144,3,0)+VLOOKUP(CONCATENATE(AB145,AD145-1),$AC$2:$AF144,4,0))</f>
        <v>0.61805555555555469</v>
      </c>
      <c r="AF145" s="653">
        <f>IF($E145="",('pravidla turnaje'!#REF!/24/60),(VLOOKUP("x",'pravidla turnaje'!$A$31:$D$58,4,0)/60/24))</f>
        <v>6.9444444444444441E-3</v>
      </c>
    </row>
    <row r="146" spans="1:33" ht="22.5" customHeight="1" x14ac:dyDescent="0.25">
      <c r="A146" s="247">
        <f t="shared" si="25"/>
        <v>60</v>
      </c>
      <c r="B146" s="247">
        <f t="shared" si="26"/>
        <v>60</v>
      </c>
      <c r="C146" s="247">
        <f t="shared" si="27"/>
        <v>60</v>
      </c>
      <c r="D146" s="243" t="str">
        <f t="shared" si="46"/>
        <v>61_64</v>
      </c>
      <c r="E146" s="244" t="str">
        <f t="shared" si="47"/>
        <v>D</v>
      </c>
      <c r="F146" s="1291">
        <v>61</v>
      </c>
      <c r="G146" s="1291">
        <v>64</v>
      </c>
      <c r="H146" s="247">
        <f t="shared" si="62"/>
        <v>2</v>
      </c>
      <c r="I146" s="243">
        <f t="shared" si="63"/>
        <v>0</v>
      </c>
      <c r="J146" s="248">
        <f>VLOOKUP(F146,Tabulka!$B$4:$Q$239,16,0)</f>
        <v>1</v>
      </c>
      <c r="K146" s="243">
        <f>VLOOKUP(G146,Tabulka!$B$4:$Q$239,16,0)</f>
        <v>3</v>
      </c>
      <c r="L146" s="248">
        <f>IF($E146="N",'pravidla turnaje'!$A$6,IF($H146&gt;$I146,IF(OR($W146="PP",W146="SN"),'pravidla turnaje'!$A$3,'pravidla turnaje'!$A$2),IF($H146&lt;$I146,IF(OR($W146="PP",W146="SN"),'pravidla turnaje'!$A$5,'pravidla turnaje'!$A$6),'pravidla turnaje'!$A$4)))</f>
        <v>1</v>
      </c>
      <c r="M146" s="243">
        <f>IF($E146="N",'pravidla turnaje'!$A$6,IF($H146&lt;$I146,IF(OR($W146="PP",$W146="SN"),'pravidla turnaje'!$A$3,'pravidla turnaje'!$A$2),IF($H146&gt;$I146,IF(OR($W146="PP",$W146="SN"),'pravidla turnaje'!$A$5,'pravidla turnaje'!$A$6),'pravidla turnaje'!$A$4)))</f>
        <v>0</v>
      </c>
      <c r="N146" s="248" t="str">
        <f t="shared" si="48"/>
        <v/>
      </c>
      <c r="O146" s="249" t="str">
        <f t="shared" si="49"/>
        <v/>
      </c>
      <c r="P146" s="264" t="str">
        <f>VLOOKUP($C146,'pravidla turnaje'!$A$64:$B$83,2,0)</f>
        <v>F</v>
      </c>
      <c r="Q146" s="263" t="str">
        <f t="shared" si="50"/>
        <v>14:50 - 15:00</v>
      </c>
      <c r="R146" s="297" t="s">
        <v>1001</v>
      </c>
      <c r="S146" s="1651" t="str">
        <f>IFERROR(VLOOKUP(F146,Tabulka!$B$4:$C$239,2,0),"")</f>
        <v>Kolstrunk/ 
Mück</v>
      </c>
      <c r="T146" s="1651" t="str">
        <f>IFERROR(VLOOKUP(G146,Tabulka!$B$4:$C$239,2,0),"")</f>
        <v>Průša/ 
Průša</v>
      </c>
      <c r="U146" s="1630">
        <v>2</v>
      </c>
      <c r="V146" s="1631">
        <v>0</v>
      </c>
      <c r="W146" s="1553"/>
      <c r="X146" s="1663">
        <v>4</v>
      </c>
      <c r="Y146" s="1664">
        <v>2</v>
      </c>
      <c r="Z146" s="1663">
        <v>10</v>
      </c>
      <c r="AA146" s="1664">
        <v>11</v>
      </c>
      <c r="AB146" s="711" t="s">
        <v>16</v>
      </c>
      <c r="AC146" s="256" t="str">
        <f t="shared" si="61"/>
        <v>D36</v>
      </c>
      <c r="AD146" s="257">
        <f>COUNTIF($AB$3:$AB146,AB146)</f>
        <v>36</v>
      </c>
      <c r="AE146" s="253">
        <f>IF(AD146=1,'pravidla turnaje'!$C$60,VLOOKUP(CONCATENATE(AB146,AD146-1),$AC$2:$AF145,3,0)+VLOOKUP(CONCATENATE(AB146,AD146-1),$AC$2:$AF145,4,0))</f>
        <v>0.61805555555555469</v>
      </c>
      <c r="AF146" s="653">
        <f>IF($E146="",('pravidla turnaje'!#REF!/24/60),(VLOOKUP("x",'pravidla turnaje'!$A$31:$D$58,4,0)/60/24))</f>
        <v>6.9444444444444441E-3</v>
      </c>
    </row>
    <row r="147" spans="1:33" ht="22.5" customHeight="1" x14ac:dyDescent="0.25">
      <c r="A147" s="247">
        <f t="shared" si="25"/>
        <v>60</v>
      </c>
      <c r="B147" s="247">
        <f t="shared" si="26"/>
        <v>60</v>
      </c>
      <c r="C147" s="247">
        <f t="shared" si="27"/>
        <v>60</v>
      </c>
      <c r="D147" s="243" t="str">
        <f t="shared" si="46"/>
        <v>62_63</v>
      </c>
      <c r="E147" s="244" t="str">
        <f t="shared" si="47"/>
        <v>D</v>
      </c>
      <c r="F147" s="1291">
        <v>63</v>
      </c>
      <c r="G147" s="1291">
        <v>62</v>
      </c>
      <c r="H147" s="247">
        <f t="shared" si="62"/>
        <v>2</v>
      </c>
      <c r="I147" s="243">
        <f t="shared" si="63"/>
        <v>0</v>
      </c>
      <c r="J147" s="248">
        <f>VLOOKUP(F147,Tabulka!$B$4:$Q$239,16,0)</f>
        <v>3</v>
      </c>
      <c r="K147" s="243">
        <f>VLOOKUP(G147,Tabulka!$B$4:$Q$239,16,0)</f>
        <v>3</v>
      </c>
      <c r="L147" s="248">
        <f>IF($E147="N",'pravidla turnaje'!$A$6,IF($H147&gt;$I147,IF(OR($W147="PP",W147="SN"),'pravidla turnaje'!$A$3,'pravidla turnaje'!$A$2),IF($H147&lt;$I147,IF(OR($W147="PP",W147="SN"),'pravidla turnaje'!$A$5,'pravidla turnaje'!$A$6),'pravidla turnaje'!$A$4)))</f>
        <v>1</v>
      </c>
      <c r="M147" s="243">
        <f>IF($E147="N",'pravidla turnaje'!$A$6,IF($H147&lt;$I147,IF(OR($W147="PP",$W147="SN"),'pravidla turnaje'!$A$3,'pravidla turnaje'!$A$2),IF($H147&gt;$I147,IF(OR($W147="PP",$W147="SN"),'pravidla turnaje'!$A$5,'pravidla turnaje'!$A$6),'pravidla turnaje'!$A$4)))</f>
        <v>0</v>
      </c>
      <c r="N147" s="248">
        <f t="shared" si="48"/>
        <v>63</v>
      </c>
      <c r="O147" s="249">
        <f t="shared" si="49"/>
        <v>62</v>
      </c>
      <c r="P147" s="264" t="str">
        <f>VLOOKUP($C147,'pravidla turnaje'!$A$64:$B$83,2,0)</f>
        <v>F</v>
      </c>
      <c r="Q147" s="263" t="str">
        <f t="shared" si="50"/>
        <v>15:00 - 15:10</v>
      </c>
      <c r="R147" s="297" t="s">
        <v>1002</v>
      </c>
      <c r="S147" s="1651" t="str">
        <f>IFERROR(VLOOKUP(F147,Tabulka!$B$4:$C$239,2,0),"")</f>
        <v>Kalina/ 
Körber</v>
      </c>
      <c r="T147" s="1651" t="str">
        <f>IFERROR(VLOOKUP(G147,Tabulka!$B$4:$C$239,2,0),"")</f>
        <v>Jäger/ 
Mráz</v>
      </c>
      <c r="U147" s="1630">
        <v>2</v>
      </c>
      <c r="V147" s="1631">
        <v>0</v>
      </c>
      <c r="W147" s="1553"/>
      <c r="X147" s="1663">
        <v>6</v>
      </c>
      <c r="Y147" s="1664">
        <v>0</v>
      </c>
      <c r="Z147" s="1663">
        <v>6</v>
      </c>
      <c r="AA147" s="1664">
        <v>6</v>
      </c>
      <c r="AB147" s="711" t="s">
        <v>4</v>
      </c>
      <c r="AC147" s="256" t="str">
        <f t="shared" si="61"/>
        <v>A37</v>
      </c>
      <c r="AD147" s="257">
        <f>COUNTIF($AB$3:$AB147,AB147)</f>
        <v>37</v>
      </c>
      <c r="AE147" s="253">
        <f>IF(AD147=1,'pravidla turnaje'!$C$60,VLOOKUP(CONCATENATE(AB147,AD147-1),$AC$2:$AF146,3,0)+VLOOKUP(CONCATENATE(AB147,AD147-1),$AC$2:$AF146,4,0))</f>
        <v>0.62499999999999911</v>
      </c>
      <c r="AF147" s="653">
        <f>IF($E147="",('pravidla turnaje'!#REF!/24/60),(VLOOKUP("x",'pravidla turnaje'!$A$31:$D$58,4,0)/60/24))</f>
        <v>6.9444444444444441E-3</v>
      </c>
    </row>
    <row r="148" spans="1:33" ht="22.5" customHeight="1" x14ac:dyDescent="0.25">
      <c r="A148" s="247">
        <f t="shared" si="25"/>
        <v>60</v>
      </c>
      <c r="B148" s="247">
        <f t="shared" si="26"/>
        <v>60</v>
      </c>
      <c r="C148" s="247">
        <f t="shared" si="27"/>
        <v>60</v>
      </c>
      <c r="D148" s="243" t="str">
        <f t="shared" si="46"/>
        <v>65_66</v>
      </c>
      <c r="E148" s="244" t="str">
        <f t="shared" si="47"/>
        <v>H</v>
      </c>
      <c r="F148" s="1291">
        <v>65</v>
      </c>
      <c r="G148" s="1291">
        <v>66</v>
      </c>
      <c r="H148" s="247">
        <f t="shared" si="62"/>
        <v>0</v>
      </c>
      <c r="I148" s="243">
        <f t="shared" si="63"/>
        <v>2</v>
      </c>
      <c r="J148" s="248">
        <f>VLOOKUP(F148,Tabulka!$B$4:$Q$239,16,0)</f>
        <v>6</v>
      </c>
      <c r="K148" s="243">
        <f>VLOOKUP(G148,Tabulka!$B$4:$Q$239,16,0)</f>
        <v>2</v>
      </c>
      <c r="L148" s="248">
        <f>IF($E148="N",'pravidla turnaje'!$A$6,IF($H148&gt;$I148,IF(OR($W148="PP",W148="SN"),'pravidla turnaje'!$A$3,'pravidla turnaje'!$A$2),IF($H148&lt;$I148,IF(OR($W148="PP",W148="SN"),'pravidla turnaje'!$A$5,'pravidla turnaje'!$A$6),'pravidla turnaje'!$A$4)))</f>
        <v>0</v>
      </c>
      <c r="M148" s="243">
        <f>IF($E148="N",'pravidla turnaje'!$A$6,IF($H148&lt;$I148,IF(OR($W148="PP",$W148="SN"),'pravidla turnaje'!$A$3,'pravidla turnaje'!$A$2),IF($H148&gt;$I148,IF(OR($W148="PP",$W148="SN"),'pravidla turnaje'!$A$5,'pravidla turnaje'!$A$6),'pravidla turnaje'!$A$4)))</f>
        <v>1</v>
      </c>
      <c r="N148" s="248" t="str">
        <f t="shared" si="48"/>
        <v/>
      </c>
      <c r="O148" s="249" t="str">
        <f t="shared" si="49"/>
        <v/>
      </c>
      <c r="P148" s="264" t="str">
        <f>VLOOKUP($C148,'pravidla turnaje'!$A$64:$B$83,2,0)</f>
        <v>F</v>
      </c>
      <c r="Q148" s="263" t="str">
        <f t="shared" si="50"/>
        <v>15:00 - 15:10</v>
      </c>
      <c r="R148" s="297" t="s">
        <v>1003</v>
      </c>
      <c r="S148" s="1651" t="str">
        <f>IFERROR(VLOOKUP(F148,Tabulka!$B$4:$C$239,2,0),"")</f>
        <v>Tůma/ 
Houser</v>
      </c>
      <c r="T148" s="1651" t="str">
        <f>IFERROR(VLOOKUP(G148,Tabulka!$B$4:$C$239,2,0),"")</f>
        <v>Jiránek/ 
Bína</v>
      </c>
      <c r="U148" s="1630">
        <v>0</v>
      </c>
      <c r="V148" s="1631">
        <v>2</v>
      </c>
      <c r="W148" s="1553"/>
      <c r="X148" s="1663">
        <v>1</v>
      </c>
      <c r="Y148" s="1664">
        <v>6</v>
      </c>
      <c r="Z148" s="1663">
        <v>7</v>
      </c>
      <c r="AA148" s="1664">
        <v>7</v>
      </c>
      <c r="AB148" s="711" t="s">
        <v>5</v>
      </c>
      <c r="AC148" s="256" t="str">
        <f t="shared" si="61"/>
        <v>B37</v>
      </c>
      <c r="AD148" s="257">
        <f>COUNTIF($AB$3:$AB148,AB148)</f>
        <v>37</v>
      </c>
      <c r="AE148" s="253">
        <f>IF(AD148=1,'pravidla turnaje'!$C$60,VLOOKUP(CONCATENATE(AB148,AD148-1),$AC$2:$AF147,3,0)+VLOOKUP(CONCATENATE(AB148,AD148-1),$AC$2:$AF147,4,0))</f>
        <v>0.62499999999999911</v>
      </c>
      <c r="AF148" s="653">
        <f>IF($E148="",('pravidla turnaje'!#REF!/24/60),(VLOOKUP("x",'pravidla turnaje'!$A$31:$D$58,4,0)/60/24))</f>
        <v>6.9444444444444441E-3</v>
      </c>
    </row>
    <row r="149" spans="1:33" ht="22.5" customHeight="1" x14ac:dyDescent="0.25">
      <c r="A149" s="247">
        <f t="shared" si="25"/>
        <v>70</v>
      </c>
      <c r="B149" s="247">
        <f t="shared" si="26"/>
        <v>70</v>
      </c>
      <c r="C149" s="247">
        <f t="shared" si="27"/>
        <v>70</v>
      </c>
      <c r="D149" s="243" t="str">
        <f t="shared" si="46"/>
        <v>71_75</v>
      </c>
      <c r="E149" s="244" t="str">
        <f t="shared" si="47"/>
        <v>H</v>
      </c>
      <c r="F149" s="1291">
        <v>71</v>
      </c>
      <c r="G149" s="1291">
        <v>75</v>
      </c>
      <c r="H149" s="247">
        <f t="shared" si="62"/>
        <v>0</v>
      </c>
      <c r="I149" s="243">
        <f t="shared" si="63"/>
        <v>2</v>
      </c>
      <c r="J149" s="248">
        <f>VLOOKUP(F149,Tabulka!$B$4:$Q$239,16,0)</f>
        <v>5</v>
      </c>
      <c r="K149" s="243">
        <f>VLOOKUP(G149,Tabulka!$B$4:$Q$239,16,0)</f>
        <v>2</v>
      </c>
      <c r="L149" s="248">
        <f>IF($E149="N",'pravidla turnaje'!$A$6,IF($H149&gt;$I149,IF(OR($W149="PP",W149="SN"),'pravidla turnaje'!$A$3,'pravidla turnaje'!$A$2),IF($H149&lt;$I149,IF(OR($W149="PP",W149="SN"),'pravidla turnaje'!$A$5,'pravidla turnaje'!$A$6),'pravidla turnaje'!$A$4)))</f>
        <v>0</v>
      </c>
      <c r="M149" s="243">
        <f>IF($E149="N",'pravidla turnaje'!$A$6,IF($H149&lt;$I149,IF(OR($W149="PP",$W149="SN"),'pravidla turnaje'!$A$3,'pravidla turnaje'!$A$2),IF($H149&gt;$I149,IF(OR($W149="PP",$W149="SN"),'pravidla turnaje'!$A$5,'pravidla turnaje'!$A$6),'pravidla turnaje'!$A$4)))</f>
        <v>1</v>
      </c>
      <c r="N149" s="248" t="str">
        <f t="shared" si="48"/>
        <v/>
      </c>
      <c r="O149" s="249" t="str">
        <f t="shared" si="49"/>
        <v/>
      </c>
      <c r="P149" s="264" t="str">
        <f>VLOOKUP($C149,'pravidla turnaje'!$A$64:$B$83,2,0)</f>
        <v>G</v>
      </c>
      <c r="Q149" s="263" t="str">
        <f t="shared" si="50"/>
        <v>15:00 - 15:10</v>
      </c>
      <c r="R149" s="297" t="s">
        <v>1004</v>
      </c>
      <c r="S149" s="1651" t="str">
        <f>IFERROR(VLOOKUP(F149,Tabulka!$B$4:$C$239,2,0),"")</f>
        <v>Mohelník/ 
Csáno</v>
      </c>
      <c r="T149" s="1651" t="str">
        <f>IFERROR(VLOOKUP(G149,Tabulka!$B$4:$C$239,2,0),"")</f>
        <v>Kindl/ 
Kotoun</v>
      </c>
      <c r="U149" s="1630">
        <v>0</v>
      </c>
      <c r="V149" s="1631">
        <v>2</v>
      </c>
      <c r="W149" s="1553"/>
      <c r="X149" s="1663">
        <v>3</v>
      </c>
      <c r="Y149" s="1664">
        <v>5</v>
      </c>
      <c r="Z149" s="1663">
        <v>10</v>
      </c>
      <c r="AA149" s="1664">
        <v>9</v>
      </c>
      <c r="AB149" s="711" t="s">
        <v>76</v>
      </c>
      <c r="AC149" s="256" t="str">
        <f t="shared" si="61"/>
        <v>C37</v>
      </c>
      <c r="AD149" s="257">
        <f>COUNTIF($AB$3:$AB149,AB149)</f>
        <v>37</v>
      </c>
      <c r="AE149" s="253">
        <f>IF(AD149=1,'pravidla turnaje'!$C$60,VLOOKUP(CONCATENATE(AB149,AD149-1),$AC$2:$AF148,3,0)+VLOOKUP(CONCATENATE(AB149,AD149-1),$AC$2:$AF148,4,0))</f>
        <v>0.62499999999999911</v>
      </c>
      <c r="AF149" s="653">
        <f>IF($E149="",('pravidla turnaje'!#REF!/24/60),(VLOOKUP("x",'pravidla turnaje'!$A$31:$D$58,4,0)/60/24))</f>
        <v>6.9444444444444441E-3</v>
      </c>
    </row>
    <row r="150" spans="1:33" ht="22.5" customHeight="1" x14ac:dyDescent="0.25">
      <c r="A150" s="247">
        <f t="shared" si="25"/>
        <v>70</v>
      </c>
      <c r="B150" s="247">
        <f t="shared" si="26"/>
        <v>70</v>
      </c>
      <c r="C150" s="247">
        <f t="shared" si="27"/>
        <v>70</v>
      </c>
      <c r="D150" s="243" t="str">
        <f t="shared" si="46"/>
        <v>73_74</v>
      </c>
      <c r="E150" s="244" t="str">
        <f t="shared" si="47"/>
        <v>D</v>
      </c>
      <c r="F150" s="1291">
        <v>73</v>
      </c>
      <c r="G150" s="1291">
        <v>74</v>
      </c>
      <c r="H150" s="247">
        <f t="shared" si="62"/>
        <v>2</v>
      </c>
      <c r="I150" s="243">
        <f t="shared" si="63"/>
        <v>1</v>
      </c>
      <c r="J150" s="248">
        <f>VLOOKUP(F150,Tabulka!$B$4:$Q$239,16,0)</f>
        <v>1</v>
      </c>
      <c r="K150" s="243">
        <f>VLOOKUP(G150,Tabulka!$B$4:$Q$239,16,0)</f>
        <v>3</v>
      </c>
      <c r="L150" s="248">
        <f>IF($E150="N",'pravidla turnaje'!$A$6,IF($H150&gt;$I150,IF(OR($W150="PP",W150="SN"),'pravidla turnaje'!$A$3,'pravidla turnaje'!$A$2),IF($H150&lt;$I150,IF(OR($W150="PP",W150="SN"),'pravidla turnaje'!$A$5,'pravidla turnaje'!$A$6),'pravidla turnaje'!$A$4)))</f>
        <v>1</v>
      </c>
      <c r="M150" s="243">
        <f>IF($E150="N",'pravidla turnaje'!$A$6,IF($H150&lt;$I150,IF(OR($W150="PP",$W150="SN"),'pravidla turnaje'!$A$3,'pravidla turnaje'!$A$2),IF($H150&gt;$I150,IF(OR($W150="PP",$W150="SN"),'pravidla turnaje'!$A$5,'pravidla turnaje'!$A$6),'pravidla turnaje'!$A$4)))</f>
        <v>0</v>
      </c>
      <c r="N150" s="248" t="str">
        <f t="shared" si="48"/>
        <v/>
      </c>
      <c r="O150" s="249" t="str">
        <f t="shared" si="49"/>
        <v/>
      </c>
      <c r="P150" s="264" t="str">
        <f>VLOOKUP($C150,'pravidla turnaje'!$A$64:$B$83,2,0)</f>
        <v>G</v>
      </c>
      <c r="Q150" s="263" t="str">
        <f t="shared" si="50"/>
        <v>15:00 - 15:10</v>
      </c>
      <c r="R150" s="297" t="s">
        <v>1005</v>
      </c>
      <c r="S150" s="1651" t="str">
        <f>IFERROR(VLOOKUP(F150,Tabulka!$B$4:$C$239,2,0),"")</f>
        <v>Zouzal/ 
Eckhardt</v>
      </c>
      <c r="T150" s="1651" t="str">
        <f>IFERROR(VLOOKUP(G150,Tabulka!$B$4:$C$239,2,0),"")</f>
        <v>Hněvkovský/ 
Vašák</v>
      </c>
      <c r="U150" s="1630">
        <v>2</v>
      </c>
      <c r="V150" s="1631">
        <v>1</v>
      </c>
      <c r="W150" s="1553"/>
      <c r="X150" s="1663">
        <v>7</v>
      </c>
      <c r="Y150" s="1664">
        <v>5</v>
      </c>
      <c r="Z150" s="1663">
        <v>16</v>
      </c>
      <c r="AA150" s="1664">
        <v>14</v>
      </c>
      <c r="AB150" s="711" t="s">
        <v>16</v>
      </c>
      <c r="AC150" s="256" t="str">
        <f t="shared" si="61"/>
        <v>D37</v>
      </c>
      <c r="AD150" s="257">
        <f>COUNTIF($AB$3:$AB150,AB150)</f>
        <v>37</v>
      </c>
      <c r="AE150" s="253">
        <f>IF(AD150=1,'pravidla turnaje'!$C$60,VLOOKUP(CONCATENATE(AB150,AD150-1),$AC$2:$AF149,3,0)+VLOOKUP(CONCATENATE(AB150,AD150-1),$AC$2:$AF149,4,0))</f>
        <v>0.62499999999999911</v>
      </c>
      <c r="AF150" s="653">
        <f>IF($E150="",('pravidla turnaje'!#REF!/24/60),(VLOOKUP("x",'pravidla turnaje'!$A$31:$D$58,4,0)/60/24))</f>
        <v>6.9444444444444441E-3</v>
      </c>
    </row>
    <row r="151" spans="1:33" ht="22.5" customHeight="1" x14ac:dyDescent="0.25">
      <c r="A151" s="247">
        <f t="shared" si="25"/>
        <v>80</v>
      </c>
      <c r="B151" s="247">
        <f t="shared" si="26"/>
        <v>80</v>
      </c>
      <c r="C151" s="247">
        <f t="shared" si="27"/>
        <v>80</v>
      </c>
      <c r="D151" s="243" t="str">
        <f t="shared" ref="D151:D154" si="64">IF(F151&lt;G151,CONCATENATE(F151,"_",G151),CONCATENATE(G151,"_",F151))</f>
        <v>81_85</v>
      </c>
      <c r="E151" s="244" t="str">
        <f t="shared" ref="E151:E154" si="65">IF(AND(ISNUMBER(U151),ISNUMBER(V151)),IF(U151&gt;V151,"D",IF(U151&lt;V151,"H","R")),"N")</f>
        <v>H</v>
      </c>
      <c r="F151" s="1291">
        <v>81</v>
      </c>
      <c r="G151" s="1291">
        <v>85</v>
      </c>
      <c r="H151" s="247">
        <f t="shared" ref="H151:H154" si="66">IF($E151&lt;&gt;"N",U151,"")</f>
        <v>0</v>
      </c>
      <c r="I151" s="243">
        <f t="shared" ref="I151:I154" si="67">IF($E151&lt;&gt;"N",V151,"")</f>
        <v>2</v>
      </c>
      <c r="J151" s="248">
        <f>VLOOKUP(F151,Tabulka!$B$4:$Q$239,16,0)</f>
        <v>5</v>
      </c>
      <c r="K151" s="243">
        <f>VLOOKUP(G151,Tabulka!$B$4:$Q$239,16,0)</f>
        <v>1</v>
      </c>
      <c r="L151" s="248">
        <f>IF($E151="N",'pravidla turnaje'!$A$6,IF($H151&gt;$I151,IF(OR($W151="PP",W151="SN"),'pravidla turnaje'!$A$3,'pravidla turnaje'!$A$2),IF($H151&lt;$I151,IF(OR($W151="PP",W151="SN"),'pravidla turnaje'!$A$5,'pravidla turnaje'!$A$6),'pravidla turnaje'!$A$4)))</f>
        <v>0</v>
      </c>
      <c r="M151" s="243">
        <f>IF($E151="N",'pravidla turnaje'!$A$6,IF($H151&lt;$I151,IF(OR($W151="PP",$W151="SN"),'pravidla turnaje'!$A$3,'pravidla turnaje'!$A$2),IF($H151&gt;$I151,IF(OR($W151="PP",$W151="SN"),'pravidla turnaje'!$A$5,'pravidla turnaje'!$A$6),'pravidla turnaje'!$A$4)))</f>
        <v>1</v>
      </c>
      <c r="N151" s="248" t="str">
        <f t="shared" ref="N151:N154" si="68">IF(EXACT($J151,$K151),F151,"")</f>
        <v/>
      </c>
      <c r="O151" s="249" t="str">
        <f t="shared" ref="O151:O154" si="69">IF(EXACT($J151,$K151),G151,"")</f>
        <v/>
      </c>
      <c r="P151" s="264" t="str">
        <f>VLOOKUP($C151,'pravidla turnaje'!$A$64:$B$83,2,0)</f>
        <v>H</v>
      </c>
      <c r="Q151" s="263" t="str">
        <f t="shared" ref="Q151:Q154" si="70">CONCATENATE(TEXT(AE151,"hh:mm")," - ",TEXT(AE151+AF151,"hh:mm"))</f>
        <v>15:10 - 15:20</v>
      </c>
      <c r="R151" s="297" t="s">
        <v>1006</v>
      </c>
      <c r="S151" s="1651" t="str">
        <f>IFERROR(VLOOKUP(F151,Tabulka!$B$4:$C$239,2,0),"")</f>
        <v>Neliba/ 
Zbořil</v>
      </c>
      <c r="T151" s="1651" t="str">
        <f>IFERROR(VLOOKUP(G151,Tabulka!$B$4:$C$239,2,0),"")</f>
        <v>Švácha/ 
Pechar</v>
      </c>
      <c r="U151" s="1630">
        <v>0</v>
      </c>
      <c r="V151" s="1631">
        <v>2</v>
      </c>
      <c r="W151" s="1553"/>
      <c r="X151" s="1663">
        <v>4</v>
      </c>
      <c r="Y151" s="1664">
        <v>6</v>
      </c>
      <c r="Z151" s="1663">
        <v>11</v>
      </c>
      <c r="AA151" s="1664">
        <v>10</v>
      </c>
      <c r="AB151" s="711" t="s">
        <v>4</v>
      </c>
      <c r="AC151" s="256" t="str">
        <f t="shared" si="61"/>
        <v>A38</v>
      </c>
      <c r="AD151" s="257">
        <f>COUNTIF($AB$3:$AB151,AB151)</f>
        <v>38</v>
      </c>
      <c r="AE151" s="253">
        <f>IF(AD151=1,'pravidla turnaje'!$C$60,VLOOKUP(CONCATENATE(AB151,AD151-1),$AC$2:$AF150,3,0)+VLOOKUP(CONCATENATE(AB151,AD151-1),$AC$2:$AF150,4,0))</f>
        <v>0.63194444444444353</v>
      </c>
      <c r="AF151" s="653">
        <f>IF($E151="",('pravidla turnaje'!#REF!/24/60),(VLOOKUP("x",'pravidla turnaje'!$A$31:$D$58,4,0)/60/24))</f>
        <v>6.9444444444444441E-3</v>
      </c>
    </row>
    <row r="152" spans="1:33" ht="22.5" customHeight="1" thickBot="1" x14ac:dyDescent="0.3">
      <c r="A152" s="247">
        <f t="shared" si="25"/>
        <v>80</v>
      </c>
      <c r="B152" s="247">
        <f t="shared" si="26"/>
        <v>80</v>
      </c>
      <c r="C152" s="247">
        <f t="shared" si="27"/>
        <v>80</v>
      </c>
      <c r="D152" s="243" t="str">
        <f t="shared" si="64"/>
        <v>83_84</v>
      </c>
      <c r="E152" s="244" t="str">
        <f t="shared" si="65"/>
        <v>D</v>
      </c>
      <c r="F152" s="1292">
        <v>83</v>
      </c>
      <c r="G152" s="1292">
        <v>84</v>
      </c>
      <c r="H152" s="247">
        <f t="shared" si="66"/>
        <v>2</v>
      </c>
      <c r="I152" s="243">
        <f t="shared" si="67"/>
        <v>1</v>
      </c>
      <c r="J152" s="248">
        <f>VLOOKUP(F152,Tabulka!$B$4:$Q$239,16,0)</f>
        <v>1</v>
      </c>
      <c r="K152" s="243">
        <f>VLOOKUP(G152,Tabulka!$B$4:$Q$239,16,0)</f>
        <v>4</v>
      </c>
      <c r="L152" s="248">
        <f>IF($E152="N",'pravidla turnaje'!$A$6,IF($H152&gt;$I152,IF(OR($W152="PP",W152="SN"),'pravidla turnaje'!$A$3,'pravidla turnaje'!$A$2),IF($H152&lt;$I152,IF(OR($W152="PP",W152="SN"),'pravidla turnaje'!$A$5,'pravidla turnaje'!$A$6),'pravidla turnaje'!$A$4)))</f>
        <v>1</v>
      </c>
      <c r="M152" s="243">
        <f>IF($E152="N",'pravidla turnaje'!$A$6,IF($H152&lt;$I152,IF(OR($W152="PP",$W152="SN"),'pravidla turnaje'!$A$3,'pravidla turnaje'!$A$2),IF($H152&gt;$I152,IF(OR($W152="PP",$W152="SN"),'pravidla turnaje'!$A$5,'pravidla turnaje'!$A$6),'pravidla turnaje'!$A$4)))</f>
        <v>0</v>
      </c>
      <c r="N152" s="248" t="str">
        <f t="shared" si="68"/>
        <v/>
      </c>
      <c r="O152" s="249" t="str">
        <f t="shared" si="69"/>
        <v/>
      </c>
      <c r="P152" s="264" t="str">
        <f>VLOOKUP($C152,'pravidla turnaje'!$A$64:$B$83,2,0)</f>
        <v>H</v>
      </c>
      <c r="Q152" s="263" t="str">
        <f t="shared" si="70"/>
        <v>15:10 - 15:20</v>
      </c>
      <c r="R152" s="297" t="s">
        <v>1007</v>
      </c>
      <c r="S152" s="1651" t="str">
        <f>IFERROR(VLOOKUP(F152,Tabulka!$B$4:$C$239,2,0),"")</f>
        <v>Štěpánek/ 
Miško</v>
      </c>
      <c r="T152" s="1651" t="str">
        <f>IFERROR(VLOOKUP(G152,Tabulka!$B$4:$C$239,2,0),"")</f>
        <v>Mařík/ 
Kryštof</v>
      </c>
      <c r="U152" s="1630">
        <v>2</v>
      </c>
      <c r="V152" s="1631">
        <v>1</v>
      </c>
      <c r="W152" s="1553"/>
      <c r="X152" s="1663">
        <v>7</v>
      </c>
      <c r="Y152" s="1664">
        <v>7</v>
      </c>
      <c r="Z152" s="1663">
        <v>19</v>
      </c>
      <c r="AA152" s="1664">
        <v>19</v>
      </c>
      <c r="AB152" s="711" t="s">
        <v>5</v>
      </c>
      <c r="AC152" s="256" t="str">
        <f t="shared" si="61"/>
        <v>B38</v>
      </c>
      <c r="AD152" s="257">
        <f>COUNTIF($AB$3:$AB152,AB152)</f>
        <v>38</v>
      </c>
      <c r="AE152" s="253">
        <f>IF(AD152=1,'pravidla turnaje'!$C$60,VLOOKUP(CONCATENATE(AB152,AD152-1),$AC$2:$AF151,3,0)+VLOOKUP(CONCATENATE(AB152,AD152-1),$AC$2:$AF151,4,0))</f>
        <v>0.63194444444444353</v>
      </c>
      <c r="AF152" s="653">
        <f>IF($E152="",('pravidla turnaje'!#REF!/24/60),(VLOOKUP("x",'pravidla turnaje'!$A$31:$D$58,4,0)/60/24))</f>
        <v>6.9444444444444441E-3</v>
      </c>
    </row>
    <row r="153" spans="1:33" ht="22.5" customHeight="1" x14ac:dyDescent="0.25">
      <c r="A153" s="1581">
        <f t="shared" si="25"/>
        <v>90</v>
      </c>
      <c r="B153" s="1581">
        <f t="shared" si="26"/>
        <v>90</v>
      </c>
      <c r="C153" s="1581">
        <f t="shared" si="27"/>
        <v>90</v>
      </c>
      <c r="D153" s="1582" t="str">
        <f t="shared" si="64"/>
        <v>91_95</v>
      </c>
      <c r="E153" s="1381" t="str">
        <f t="shared" si="65"/>
        <v>H</v>
      </c>
      <c r="F153" s="1583">
        <v>91</v>
      </c>
      <c r="G153" s="1583">
        <v>95</v>
      </c>
      <c r="H153" s="1581">
        <f t="shared" si="66"/>
        <v>0</v>
      </c>
      <c r="I153" s="1582">
        <f t="shared" si="67"/>
        <v>2</v>
      </c>
      <c r="J153" s="1584">
        <f>VLOOKUP(F153,Tabulka!$B$4:$Q$239,16,0)</f>
        <v>5</v>
      </c>
      <c r="K153" s="1582">
        <f>VLOOKUP(G153,Tabulka!$B$4:$Q$239,16,0)</f>
        <v>4</v>
      </c>
      <c r="L153" s="1584">
        <f>IF($E153="N",'pravidla turnaje'!$A$6,IF($H153&gt;$I153,IF(OR($W153="PP",W153="SN"),'pravidla turnaje'!$A$3,'pravidla turnaje'!$A$2),IF($H153&lt;$I153,IF(OR($W153="PP",W153="SN"),'pravidla turnaje'!$A$5,'pravidla turnaje'!$A$6),'pravidla turnaje'!$A$4)))</f>
        <v>0</v>
      </c>
      <c r="M153" s="1582">
        <f>IF($E153="N",'pravidla turnaje'!$A$6,IF($H153&lt;$I153,IF(OR($W153="PP",$W153="SN"),'pravidla turnaje'!$A$3,'pravidla turnaje'!$A$2),IF($H153&gt;$I153,IF(OR($W153="PP",$W153="SN"),'pravidla turnaje'!$A$5,'pravidla turnaje'!$A$6),'pravidla turnaje'!$A$4)))</f>
        <v>1</v>
      </c>
      <c r="N153" s="1584" t="str">
        <f t="shared" si="68"/>
        <v/>
      </c>
      <c r="O153" s="1585" t="str">
        <f t="shared" si="69"/>
        <v/>
      </c>
      <c r="P153" s="1586" t="str">
        <f>VLOOKUP($C153,'pravidla turnaje'!$A$64:$B$83,2,0)</f>
        <v>I</v>
      </c>
      <c r="Q153" s="1587" t="str">
        <f t="shared" si="70"/>
        <v>15:10 - 15:20</v>
      </c>
      <c r="R153" s="297" t="s">
        <v>1008</v>
      </c>
      <c r="S153" s="1860" t="str">
        <f>IFERROR(VLOOKUP(F153,Tabulka!$B$4:$C$239,2,0),"")</f>
        <v>Pechatý/ 
Holub</v>
      </c>
      <c r="T153" s="1860" t="str">
        <f>IFERROR(VLOOKUP(G153,Tabulka!$B$4:$C$239,2,0),"")</f>
        <v>Syryčanský/ 
Hrstka</v>
      </c>
      <c r="U153" s="1861">
        <v>0</v>
      </c>
      <c r="V153" s="1862">
        <v>2</v>
      </c>
      <c r="W153" s="1589"/>
      <c r="X153" s="1863">
        <v>4</v>
      </c>
      <c r="Y153" s="1864">
        <v>6</v>
      </c>
      <c r="Z153" s="1863">
        <v>13</v>
      </c>
      <c r="AA153" s="1864">
        <v>13</v>
      </c>
      <c r="AB153" s="1590" t="s">
        <v>76</v>
      </c>
      <c r="AC153" s="256" t="str">
        <f t="shared" si="61"/>
        <v>C38</v>
      </c>
      <c r="AD153" s="257">
        <f>COUNTIF($AB$3:$AB153,AB153)</f>
        <v>38</v>
      </c>
      <c r="AE153" s="253">
        <f>IF(AD153=1,'pravidla turnaje'!$C$60,VLOOKUP(CONCATENATE(AB153,AD153-1),$AC$2:$AF152,3,0)+VLOOKUP(CONCATENATE(AB153,AD153-1),$AC$2:$AF152,4,0))</f>
        <v>0.63194444444444353</v>
      </c>
      <c r="AF153" s="653">
        <f>IF($E153="",('pravidla turnaje'!#REF!/24/60),(VLOOKUP("x",'pravidla turnaje'!$A$31:$D$58,4,0)/60/24))</f>
        <v>6.9444444444444441E-3</v>
      </c>
    </row>
    <row r="154" spans="1:33" ht="22.5" customHeight="1" x14ac:dyDescent="0.25">
      <c r="A154" s="1595">
        <f t="shared" si="25"/>
        <v>90</v>
      </c>
      <c r="B154" s="1595">
        <f t="shared" si="26"/>
        <v>90</v>
      </c>
      <c r="C154" s="1595">
        <f t="shared" si="27"/>
        <v>90</v>
      </c>
      <c r="D154" s="257" t="str">
        <f t="shared" si="64"/>
        <v>93_94</v>
      </c>
      <c r="E154" s="654" t="str">
        <f t="shared" si="65"/>
        <v>H</v>
      </c>
      <c r="F154" s="1596">
        <v>93</v>
      </c>
      <c r="G154" s="1596">
        <v>94</v>
      </c>
      <c r="H154" s="1595">
        <f t="shared" si="66"/>
        <v>1</v>
      </c>
      <c r="I154" s="257">
        <f t="shared" si="67"/>
        <v>2</v>
      </c>
      <c r="J154" s="1597">
        <f>VLOOKUP(F154,Tabulka!$B$4:$Q$239,16,0)</f>
        <v>1</v>
      </c>
      <c r="K154" s="257">
        <f>VLOOKUP(G154,Tabulka!$B$4:$Q$239,16,0)</f>
        <v>1</v>
      </c>
      <c r="L154" s="1597">
        <f>IF($E154="N",'pravidla turnaje'!$A$6,IF($H154&gt;$I154,IF(OR($W154="PP",W154="SN"),'pravidla turnaje'!$A$3,'pravidla turnaje'!$A$2),IF($H154&lt;$I154,IF(OR($W154="PP",W154="SN"),'pravidla turnaje'!$A$5,'pravidla turnaje'!$A$6),'pravidla turnaje'!$A$4)))</f>
        <v>0</v>
      </c>
      <c r="M154" s="257">
        <f>IF($E154="N",'pravidla turnaje'!$A$6,IF($H154&lt;$I154,IF(OR($W154="PP",$W154="SN"),'pravidla turnaje'!$A$3,'pravidla turnaje'!$A$2),IF($H154&gt;$I154,IF(OR($W154="PP",$W154="SN"),'pravidla turnaje'!$A$5,'pravidla turnaje'!$A$6),'pravidla turnaje'!$A$4)))</f>
        <v>1</v>
      </c>
      <c r="N154" s="1597">
        <f t="shared" si="68"/>
        <v>93</v>
      </c>
      <c r="O154" s="1598">
        <f t="shared" si="69"/>
        <v>94</v>
      </c>
      <c r="P154" s="264" t="str">
        <f>VLOOKUP($C154,'pravidla turnaje'!$A$64:$B$83,2,0)</f>
        <v>I</v>
      </c>
      <c r="Q154" s="263" t="str">
        <f t="shared" si="70"/>
        <v>15:10 - 15:20</v>
      </c>
      <c r="R154" s="297" t="s">
        <v>1009</v>
      </c>
      <c r="S154" s="1651" t="str">
        <f>IFERROR(VLOOKUP(F154,Tabulka!$B$4:$C$239,2,0),"")</f>
        <v>Černý/ 
Novotný</v>
      </c>
      <c r="T154" s="1651" t="str">
        <f>IFERROR(VLOOKUP(G154,Tabulka!$B$4:$C$239,2,0),"")</f>
        <v>Kühnel/ 
Černý</v>
      </c>
      <c r="U154" s="1630">
        <v>1</v>
      </c>
      <c r="V154" s="1631">
        <v>2</v>
      </c>
      <c r="W154" s="1553"/>
      <c r="X154" s="1663">
        <v>9</v>
      </c>
      <c r="Y154" s="1664">
        <v>9</v>
      </c>
      <c r="Z154" s="1663">
        <v>16</v>
      </c>
      <c r="AA154" s="1664">
        <v>14</v>
      </c>
      <c r="AB154" s="711" t="s">
        <v>16</v>
      </c>
      <c r="AC154" s="256" t="str">
        <f t="shared" si="61"/>
        <v>D38</v>
      </c>
      <c r="AD154" s="257">
        <f>COUNTIF($AB$3:$AB154,AB154)</f>
        <v>38</v>
      </c>
      <c r="AE154" s="253">
        <f>IF(AD154=1,'pravidla turnaje'!$C$60,VLOOKUP(CONCATENATE(AB154,AD154-1),$AC$2:$AF153,3,0)+VLOOKUP(CONCATENATE(AB154,AD154-1),$AC$2:$AF153,4,0))</f>
        <v>0.63194444444444353</v>
      </c>
      <c r="AF154" s="653">
        <f>IF($E154="",('pravidla turnaje'!#REF!/24/60),(VLOOKUP("x",'pravidla turnaje'!$A$31:$D$58,4,0)/60/24))</f>
        <v>6.9444444444444441E-3</v>
      </c>
    </row>
    <row r="155" spans="1:33" ht="22.5" customHeight="1" x14ac:dyDescent="0.25">
      <c r="A155" s="1595">
        <f t="shared" si="25"/>
        <v>100</v>
      </c>
      <c r="B155" s="1595">
        <f t="shared" si="26"/>
        <v>100</v>
      </c>
      <c r="C155" s="1595">
        <f t="shared" si="27"/>
        <v>100</v>
      </c>
      <c r="D155" s="1599" t="str">
        <f t="shared" si="46"/>
        <v>101_105</v>
      </c>
      <c r="E155" s="258" t="str">
        <f t="shared" si="47"/>
        <v>D</v>
      </c>
      <c r="F155" s="1596">
        <v>101</v>
      </c>
      <c r="G155" s="1596">
        <v>105</v>
      </c>
      <c r="H155" s="1600">
        <f t="shared" si="62"/>
        <v>2</v>
      </c>
      <c r="I155" s="1599">
        <f t="shared" si="63"/>
        <v>0</v>
      </c>
      <c r="J155" s="1601">
        <f>VLOOKUP(F155,Tabulka!$B$4:$Q$239,16,0)</f>
        <v>1</v>
      </c>
      <c r="K155" s="1599">
        <f>VLOOKUP(G155,Tabulka!$B$4:$Q$239,16,0)</f>
        <v>5</v>
      </c>
      <c r="L155" s="1601">
        <f>IF($E155="N",'pravidla turnaje'!$A$6,IF($H155&gt;$I155,IF(OR($W155="PP",W155="SN"),'pravidla turnaje'!$A$3,'pravidla turnaje'!$A$2),IF($H155&lt;$I155,IF(OR($W155="PP",W155="SN"),'pravidla turnaje'!$A$5,'pravidla turnaje'!$A$6),'pravidla turnaje'!$A$4)))</f>
        <v>1</v>
      </c>
      <c r="M155" s="1599">
        <f>IF($E155="N",'pravidla turnaje'!$A$6,IF($H155&lt;$I155,IF(OR($W155="PP",$W155="SN"),'pravidla turnaje'!$A$3,'pravidla turnaje'!$A$2),IF($H155&gt;$I155,IF(OR($W155="PP",$W155="SN"),'pravidla turnaje'!$A$5,'pravidla turnaje'!$A$6),'pravidla turnaje'!$A$4)))</f>
        <v>0</v>
      </c>
      <c r="N155" s="1601" t="str">
        <f t="shared" si="48"/>
        <v/>
      </c>
      <c r="O155" s="1602" t="str">
        <f t="shared" si="49"/>
        <v/>
      </c>
      <c r="P155" s="264" t="str">
        <f>VLOOKUP($C155,'pravidla turnaje'!$A$64:$B$83,2,0)</f>
        <v>J</v>
      </c>
      <c r="Q155" s="263" t="str">
        <f t="shared" si="50"/>
        <v>15:20 - 15:30</v>
      </c>
      <c r="R155" s="297" t="s">
        <v>1010</v>
      </c>
      <c r="S155" s="1651" t="str">
        <f>IFERROR(VLOOKUP(F155,Tabulka!$B$4:$C$239,2,0),"")</f>
        <v>Antůšek/ 
Řečník</v>
      </c>
      <c r="T155" s="1651" t="str">
        <f>IFERROR(VLOOKUP(G155,Tabulka!$B$4:$C$239,2,0),"")</f>
        <v>Gerhard/ 
Slivoně</v>
      </c>
      <c r="U155" s="1630">
        <v>2</v>
      </c>
      <c r="V155" s="1631">
        <v>0</v>
      </c>
      <c r="W155" s="1555"/>
      <c r="X155" s="1663">
        <v>5</v>
      </c>
      <c r="Y155" s="1664">
        <v>2</v>
      </c>
      <c r="Z155" s="1663">
        <v>9</v>
      </c>
      <c r="AA155" s="1664">
        <v>9</v>
      </c>
      <c r="AB155" s="711" t="s">
        <v>4</v>
      </c>
      <c r="AC155" s="256" t="str">
        <f t="shared" si="61"/>
        <v>A39</v>
      </c>
      <c r="AD155" s="257">
        <f>COUNTIF($AB$3:$AB155,AB155)</f>
        <v>39</v>
      </c>
      <c r="AE155" s="253">
        <f>IF(AD155=1,'pravidla turnaje'!$C$60,VLOOKUP(CONCATENATE(AB155,AD155-1),$AC$2:$AF154,3,0)+VLOOKUP(CONCATENATE(AB155,AD155-1),$AC$2:$AF154,4,0))</f>
        <v>0.63888888888888795</v>
      </c>
      <c r="AF155" s="653">
        <f>IF($E155="",('pravidla turnaje'!#REF!/24/60),(VLOOKUP("x",'pravidla turnaje'!$A$31:$D$58,4,0)/60/24))</f>
        <v>6.9444444444444441E-3</v>
      </c>
    </row>
    <row r="156" spans="1:33" ht="22.5" customHeight="1" x14ac:dyDescent="0.25">
      <c r="A156" s="247">
        <f t="shared" si="25"/>
        <v>100</v>
      </c>
      <c r="B156" s="247">
        <f t="shared" si="26"/>
        <v>100</v>
      </c>
      <c r="C156" s="247">
        <f t="shared" si="27"/>
        <v>100</v>
      </c>
      <c r="D156" s="1571" t="str">
        <f t="shared" ref="D156:D158" si="71">IF(F156&lt;G156,CONCATENATE(F156,"_",G156),CONCATENATE(G156,"_",F156))</f>
        <v>103_104</v>
      </c>
      <c r="E156" s="795" t="str">
        <f t="shared" ref="E156:E158" si="72">IF(AND(ISNUMBER(U156),ISNUMBER(V156)),IF(U156&gt;V156,"D",IF(U156&lt;V156,"H","R")),"N")</f>
        <v>H</v>
      </c>
      <c r="F156" s="1563">
        <v>103</v>
      </c>
      <c r="G156" s="1563">
        <v>104</v>
      </c>
      <c r="H156" s="1572">
        <f t="shared" ref="H156:H158" si="73">IF($E156&lt;&gt;"N",U156,"")</f>
        <v>0</v>
      </c>
      <c r="I156" s="1571">
        <f t="shared" ref="I156:I158" si="74">IF($E156&lt;&gt;"N",V156,"")</f>
        <v>2</v>
      </c>
      <c r="J156" s="1573">
        <f>VLOOKUP(F156,Tabulka!$B$4:$Q$239,16,0)</f>
        <v>2</v>
      </c>
      <c r="K156" s="1571">
        <f>VLOOKUP(G156,Tabulka!$B$4:$Q$239,16,0)</f>
        <v>2</v>
      </c>
      <c r="L156" s="1573">
        <f>IF($E156="N",'pravidla turnaje'!$A$6,IF($H156&gt;$I156,IF(OR($W156="PP",W156="SN"),'pravidla turnaje'!$A$3,'pravidla turnaje'!$A$2),IF($H156&lt;$I156,IF(OR($W156="PP",W156="SN"),'pravidla turnaje'!$A$5,'pravidla turnaje'!$A$6),'pravidla turnaje'!$A$4)))</f>
        <v>0</v>
      </c>
      <c r="M156" s="1571">
        <f>IF($E156="N",'pravidla turnaje'!$A$6,IF($H156&lt;$I156,IF(OR($W156="PP",$W156="SN"),'pravidla turnaje'!$A$3,'pravidla turnaje'!$A$2),IF($H156&gt;$I156,IF(OR($W156="PP",$W156="SN"),'pravidla turnaje'!$A$5,'pravidla turnaje'!$A$6),'pravidla turnaje'!$A$4)))</f>
        <v>1</v>
      </c>
      <c r="N156" s="1573">
        <f t="shared" ref="N156:N158" si="75">IF(EXACT($J156,$K156),F156,"")</f>
        <v>103</v>
      </c>
      <c r="O156" s="1574">
        <f t="shared" ref="O156:O158" si="76">IF(EXACT($J156,$K156),G156,"")</f>
        <v>104</v>
      </c>
      <c r="P156" s="868" t="str">
        <f>VLOOKUP($C156,'pravidla turnaje'!$A$64:$B$83,2,0)</f>
        <v>J</v>
      </c>
      <c r="Q156" s="1424" t="str">
        <f t="shared" ref="Q156:Q158" si="77">CONCATENATE(TEXT(AE156,"hh:mm")," - ",TEXT(AE156+AF156,"hh:mm"))</f>
        <v>15:20 - 15:30</v>
      </c>
      <c r="R156" s="297" t="s">
        <v>1011</v>
      </c>
      <c r="S156" s="1652" t="str">
        <f>IFERROR(VLOOKUP(F156,Tabulka!$B$4:$C$239,2,0),"")</f>
        <v>Rudiš/ 
Rudiš</v>
      </c>
      <c r="T156" s="1652" t="str">
        <f>IFERROR(VLOOKUP(G156,Tabulka!$B$4:$C$239,2,0),"")</f>
        <v>Hrdlička/ 
Dvořák</v>
      </c>
      <c r="U156" s="1632">
        <v>0</v>
      </c>
      <c r="V156" s="1633">
        <v>2</v>
      </c>
      <c r="W156" s="1554"/>
      <c r="X156" s="1665">
        <v>0</v>
      </c>
      <c r="Y156" s="1666">
        <v>2</v>
      </c>
      <c r="Z156" s="1665">
        <v>10</v>
      </c>
      <c r="AA156" s="1666">
        <v>9</v>
      </c>
      <c r="AB156" s="870" t="s">
        <v>5</v>
      </c>
      <c r="AC156" s="256" t="str">
        <f t="shared" si="61"/>
        <v>B39</v>
      </c>
      <c r="AD156" s="257">
        <f>COUNTIF($AB$3:$AB156,AB156)</f>
        <v>39</v>
      </c>
      <c r="AE156" s="253">
        <f>IF(AD156=1,'pravidla turnaje'!$C$60,VLOOKUP(CONCATENATE(AB156,AD156-1),$AC$2:$AF155,3,0)+VLOOKUP(CONCATENATE(AB156,AD156-1),$AC$2:$AF155,4,0))</f>
        <v>0.63888888888888795</v>
      </c>
      <c r="AF156" s="653">
        <f>IF($E156="",('pravidla turnaje'!#REF!/24/60),(VLOOKUP("x",'pravidla turnaje'!$A$31:$D$58,4,0)/60/24))</f>
        <v>6.9444444444444441E-3</v>
      </c>
    </row>
    <row r="157" spans="1:33" ht="22.5" customHeight="1" x14ac:dyDescent="0.25">
      <c r="A157" s="247">
        <f t="shared" si="25"/>
        <v>110</v>
      </c>
      <c r="B157" s="247">
        <f t="shared" si="26"/>
        <v>110</v>
      </c>
      <c r="C157" s="247">
        <f t="shared" si="27"/>
        <v>110</v>
      </c>
      <c r="D157" s="1571" t="str">
        <f t="shared" si="71"/>
        <v>111_115</v>
      </c>
      <c r="E157" s="795" t="str">
        <f t="shared" si="72"/>
        <v>D</v>
      </c>
      <c r="F157" s="1291">
        <v>111</v>
      </c>
      <c r="G157" s="1291">
        <v>115</v>
      </c>
      <c r="H157" s="1572">
        <f t="shared" si="73"/>
        <v>2</v>
      </c>
      <c r="I157" s="1571">
        <f t="shared" si="74"/>
        <v>1</v>
      </c>
      <c r="J157" s="1573">
        <f>VLOOKUP(F157,Tabulka!$B$4:$Q$239,16,0)</f>
        <v>4</v>
      </c>
      <c r="K157" s="1571">
        <f>VLOOKUP(G157,Tabulka!$B$4:$Q$239,16,0)</f>
        <v>5</v>
      </c>
      <c r="L157" s="1573">
        <f>IF($E157="N",'pravidla turnaje'!$A$6,IF($H157&gt;$I157,IF(OR($W157="PP",W157="SN"),'pravidla turnaje'!$A$3,'pravidla turnaje'!$A$2),IF($H157&lt;$I157,IF(OR($W157="PP",W157="SN"),'pravidla turnaje'!$A$5,'pravidla turnaje'!$A$6),'pravidla turnaje'!$A$4)))</f>
        <v>1</v>
      </c>
      <c r="M157" s="1571">
        <f>IF($E157="N",'pravidla turnaje'!$A$6,IF($H157&lt;$I157,IF(OR($W157="PP",$W157="SN"),'pravidla turnaje'!$A$3,'pravidla turnaje'!$A$2),IF($H157&gt;$I157,IF(OR($W157="PP",$W157="SN"),'pravidla turnaje'!$A$5,'pravidla turnaje'!$A$6),'pravidla turnaje'!$A$4)))</f>
        <v>0</v>
      </c>
      <c r="N157" s="1573" t="str">
        <f t="shared" si="75"/>
        <v/>
      </c>
      <c r="O157" s="1574" t="str">
        <f t="shared" si="76"/>
        <v/>
      </c>
      <c r="P157" s="264" t="str">
        <f>VLOOKUP($C157,'pravidla turnaje'!$A$64:$B$83,2,0)</f>
        <v>K</v>
      </c>
      <c r="Q157" s="263" t="str">
        <f t="shared" si="77"/>
        <v>15:20 - 15:30</v>
      </c>
      <c r="R157" s="297" t="s">
        <v>1012</v>
      </c>
      <c r="S157" s="1651" t="str">
        <f>IFERROR(VLOOKUP(F157,Tabulka!$B$4:$C$239,2,0),"")</f>
        <v>Raboch/ 
Weiss</v>
      </c>
      <c r="T157" s="1651" t="str">
        <f>IFERROR(VLOOKUP(G157,Tabulka!$B$4:$C$239,2,0),"")</f>
        <v>Hanžl/ 
Beran</v>
      </c>
      <c r="U157" s="1630">
        <v>2</v>
      </c>
      <c r="V157" s="1631">
        <v>1</v>
      </c>
      <c r="W157" s="1555"/>
      <c r="X157" s="1663">
        <v>6</v>
      </c>
      <c r="Y157" s="1664">
        <v>3</v>
      </c>
      <c r="Z157" s="1663">
        <v>15</v>
      </c>
      <c r="AA157" s="1664">
        <v>15</v>
      </c>
      <c r="AB157" s="711" t="s">
        <v>76</v>
      </c>
      <c r="AC157" s="256" t="str">
        <f t="shared" si="61"/>
        <v>C39</v>
      </c>
      <c r="AD157" s="257">
        <f>COUNTIF($AB$3:$AB157,AB157)</f>
        <v>39</v>
      </c>
      <c r="AE157" s="253">
        <f>IF(AD157=1,'pravidla turnaje'!$C$60,VLOOKUP(CONCATENATE(AB157,AD157-1),$AC$2:$AF156,3,0)+VLOOKUP(CONCATENATE(AB157,AD157-1),$AC$2:$AF156,4,0))</f>
        <v>0.63888888888888795</v>
      </c>
      <c r="AF157" s="653">
        <f>IF($E157="",('pravidla turnaje'!#REF!/24/60),(VLOOKUP("x",'pravidla turnaje'!$A$31:$D$58,4,0)/60/24))</f>
        <v>6.9444444444444441E-3</v>
      </c>
    </row>
    <row r="158" spans="1:33" ht="22.5" customHeight="1" x14ac:dyDescent="0.25">
      <c r="A158" s="247">
        <f t="shared" si="25"/>
        <v>110</v>
      </c>
      <c r="B158" s="247">
        <f t="shared" si="26"/>
        <v>110</v>
      </c>
      <c r="C158" s="247">
        <f t="shared" si="27"/>
        <v>110</v>
      </c>
      <c r="D158" s="1571" t="str">
        <f t="shared" si="71"/>
        <v>113_114</v>
      </c>
      <c r="E158" s="795" t="str">
        <f t="shared" si="72"/>
        <v>H</v>
      </c>
      <c r="F158" s="1291">
        <v>113</v>
      </c>
      <c r="G158" s="1291">
        <v>114</v>
      </c>
      <c r="H158" s="1572">
        <f t="shared" si="73"/>
        <v>0</v>
      </c>
      <c r="I158" s="1571">
        <f t="shared" si="74"/>
        <v>2</v>
      </c>
      <c r="J158" s="1573">
        <f>VLOOKUP(F158,Tabulka!$B$4:$Q$239,16,0)</f>
        <v>3</v>
      </c>
      <c r="K158" s="1571">
        <f>VLOOKUP(G158,Tabulka!$B$4:$Q$239,16,0)</f>
        <v>1</v>
      </c>
      <c r="L158" s="1573">
        <f>IF($E158="N",'pravidla turnaje'!$A$6,IF($H158&gt;$I158,IF(OR($W158="PP",W158="SN"),'pravidla turnaje'!$A$3,'pravidla turnaje'!$A$2),IF($H158&lt;$I158,IF(OR($W158="PP",W158="SN"),'pravidla turnaje'!$A$5,'pravidla turnaje'!$A$6),'pravidla turnaje'!$A$4)))</f>
        <v>0</v>
      </c>
      <c r="M158" s="1571">
        <f>IF($E158="N",'pravidla turnaje'!$A$6,IF($H158&lt;$I158,IF(OR($W158="PP",$W158="SN"),'pravidla turnaje'!$A$3,'pravidla turnaje'!$A$2),IF($H158&gt;$I158,IF(OR($W158="PP",$W158="SN"),'pravidla turnaje'!$A$5,'pravidla turnaje'!$A$6),'pravidla turnaje'!$A$4)))</f>
        <v>1</v>
      </c>
      <c r="N158" s="1573" t="str">
        <f t="shared" si="75"/>
        <v/>
      </c>
      <c r="O158" s="1574" t="str">
        <f t="shared" si="76"/>
        <v/>
      </c>
      <c r="P158" s="264" t="str">
        <f>VLOOKUP($C158,'pravidla turnaje'!$A$64:$B$83,2,0)</f>
        <v>K</v>
      </c>
      <c r="Q158" s="263" t="str">
        <f t="shared" si="77"/>
        <v>15:20 - 15:30</v>
      </c>
      <c r="R158" s="297" t="s">
        <v>1013</v>
      </c>
      <c r="S158" s="1651" t="str">
        <f>IFERROR(VLOOKUP(F158,Tabulka!$B$4:$C$239,2,0),"")</f>
        <v>Hrubá/ 
Doležal</v>
      </c>
      <c r="T158" s="1651" t="str">
        <f>IFERROR(VLOOKUP(G158,Tabulka!$B$4:$C$239,2,0),"")</f>
        <v>Malý/ 
Topš</v>
      </c>
      <c r="U158" s="1630">
        <v>0</v>
      </c>
      <c r="V158" s="1631">
        <v>2</v>
      </c>
      <c r="W158" s="1555"/>
      <c r="X158" s="1663">
        <v>0</v>
      </c>
      <c r="Y158" s="1664">
        <v>3</v>
      </c>
      <c r="Z158" s="1663">
        <v>9</v>
      </c>
      <c r="AA158" s="1664">
        <v>8</v>
      </c>
      <c r="AB158" s="711" t="s">
        <v>16</v>
      </c>
      <c r="AC158" s="256" t="str">
        <f t="shared" si="61"/>
        <v>D39</v>
      </c>
      <c r="AD158" s="257">
        <f>COUNTIF($AB$3:$AB158,AB158)</f>
        <v>39</v>
      </c>
      <c r="AE158" s="253">
        <f>IF(AD158=1,'pravidla turnaje'!$C$60,VLOOKUP(CONCATENATE(AB158,AD158-1),$AC$2:$AF157,3,0)+VLOOKUP(CONCATENATE(AB158,AD158-1),$AC$2:$AF157,4,0))</f>
        <v>0.63888888888888795</v>
      </c>
      <c r="AF158" s="653">
        <f>IF($E158="",('pravidla turnaje'!#REF!/24/60),(VLOOKUP("x",'pravidla turnaje'!$A$31:$D$58,4,0)/60/24))</f>
        <v>6.9444444444444441E-3</v>
      </c>
    </row>
    <row r="159" spans="1:33" ht="22.5" customHeight="1" x14ac:dyDescent="0.25">
      <c r="A159" s="247">
        <f t="shared" si="25"/>
        <v>120</v>
      </c>
      <c r="B159" s="247">
        <f t="shared" si="26"/>
        <v>120</v>
      </c>
      <c r="C159" s="247">
        <f t="shared" si="27"/>
        <v>120</v>
      </c>
      <c r="D159" s="1571" t="str">
        <f t="shared" ref="D159:D162" si="78">IF(F159&lt;G159,CONCATENATE(F159,"_",G159),CONCATENATE(G159,"_",F159))</f>
        <v>121_125</v>
      </c>
      <c r="E159" s="795" t="str">
        <f t="shared" ref="E159:E162" si="79">IF(AND(ISNUMBER(U159),ISNUMBER(V159)),IF(U159&gt;V159,"D",IF(U159&lt;V159,"H","R")),"N")</f>
        <v>H</v>
      </c>
      <c r="F159" s="1291">
        <v>121</v>
      </c>
      <c r="G159" s="1291">
        <v>125</v>
      </c>
      <c r="H159" s="1572">
        <f t="shared" ref="H159:H162" si="80">IF($E159&lt;&gt;"N",U159,"")</f>
        <v>0</v>
      </c>
      <c r="I159" s="1571">
        <f t="shared" ref="I159:I162" si="81">IF($E159&lt;&gt;"N",V159,"")</f>
        <v>2</v>
      </c>
      <c r="J159" s="1573">
        <f>VLOOKUP(F159,Tabulka!$B$4:$Q$239,16,0)</f>
        <v>4</v>
      </c>
      <c r="K159" s="1571">
        <f>VLOOKUP(G159,Tabulka!$B$4:$Q$239,16,0)</f>
        <v>3</v>
      </c>
      <c r="L159" s="1573">
        <f>IF($E159="N",'pravidla turnaje'!$A$6,IF($H159&gt;$I159,IF(OR($W159="PP",W159="SN"),'pravidla turnaje'!$A$3,'pravidla turnaje'!$A$2),IF($H159&lt;$I159,IF(OR($W159="PP",W159="SN"),'pravidla turnaje'!$A$5,'pravidla turnaje'!$A$6),'pravidla turnaje'!$A$4)))</f>
        <v>0</v>
      </c>
      <c r="M159" s="1571">
        <f>IF($E159="N",'pravidla turnaje'!$A$6,IF($H159&lt;$I159,IF(OR($W159="PP",$W159="SN"),'pravidla turnaje'!$A$3,'pravidla turnaje'!$A$2),IF($H159&gt;$I159,IF(OR($W159="PP",$W159="SN"),'pravidla turnaje'!$A$5,'pravidla turnaje'!$A$6),'pravidla turnaje'!$A$4)))</f>
        <v>1</v>
      </c>
      <c r="N159" s="1573" t="str">
        <f t="shared" ref="N159:N162" si="82">IF(EXACT($J159,$K159),F159,"")</f>
        <v/>
      </c>
      <c r="O159" s="1574" t="str">
        <f t="shared" ref="O159:O162" si="83">IF(EXACT($J159,$K159),G159,"")</f>
        <v/>
      </c>
      <c r="P159" s="264" t="str">
        <f>VLOOKUP($C159,'pravidla turnaje'!$A$64:$B$83,2,0)</f>
        <v>L</v>
      </c>
      <c r="Q159" s="263" t="str">
        <f t="shared" ref="Q159:Q162" si="84">CONCATENATE(TEXT(AE159,"hh:mm")," - ",TEXT(AE159+AF159,"hh:mm"))</f>
        <v>15:30 - 15:40</v>
      </c>
      <c r="R159" s="297" t="s">
        <v>1014</v>
      </c>
      <c r="S159" s="1651" t="str">
        <f>IFERROR(VLOOKUP(F159,Tabulka!$B$4:$C$239,2,0),"")</f>
        <v>Petrů/ 
Černer</v>
      </c>
      <c r="T159" s="1651" t="str">
        <f>IFERROR(VLOOKUP(G159,Tabulka!$B$4:$C$239,2,0),"")</f>
        <v>Kašpárek/ 
Sčiklin</v>
      </c>
      <c r="U159" s="1630">
        <v>0</v>
      </c>
      <c r="V159" s="1631">
        <v>2</v>
      </c>
      <c r="W159" s="1555"/>
      <c r="X159" s="1663">
        <v>1</v>
      </c>
      <c r="Y159" s="1664">
        <v>6</v>
      </c>
      <c r="Z159" s="1663">
        <v>8</v>
      </c>
      <c r="AA159" s="1664">
        <v>9</v>
      </c>
      <c r="AB159" s="711" t="s">
        <v>4</v>
      </c>
      <c r="AC159" s="256" t="str">
        <f t="shared" si="61"/>
        <v>A40</v>
      </c>
      <c r="AD159" s="257">
        <f>COUNTIF($AB$3:$AB159,AB159)</f>
        <v>40</v>
      </c>
      <c r="AE159" s="253">
        <f>IF(AD159=1,'pravidla turnaje'!$C$60,VLOOKUP(CONCATENATE(AB159,AD159-1),$AC$2:$AF158,3,0)+VLOOKUP(CONCATENATE(AB159,AD159-1),$AC$2:$AF158,4,0))</f>
        <v>0.64583333333333237</v>
      </c>
      <c r="AF159" s="653">
        <f>IF($E159="",('pravidla turnaje'!#REF!/24/60),(VLOOKUP("x",'pravidla turnaje'!$A$31:$D$58,4,0)/60/24))</f>
        <v>6.9444444444444441E-3</v>
      </c>
    </row>
    <row r="160" spans="1:33" ht="22.5" customHeight="1" x14ac:dyDescent="0.25">
      <c r="A160" s="247">
        <f t="shared" si="25"/>
        <v>120</v>
      </c>
      <c r="B160" s="247">
        <f t="shared" si="26"/>
        <v>120</v>
      </c>
      <c r="C160" s="247">
        <f t="shared" si="27"/>
        <v>120</v>
      </c>
      <c r="D160" s="1571" t="str">
        <f t="shared" si="78"/>
        <v>123_124</v>
      </c>
      <c r="E160" s="795" t="str">
        <f t="shared" si="79"/>
        <v>H</v>
      </c>
      <c r="F160" s="1291">
        <v>123</v>
      </c>
      <c r="G160" s="1291">
        <v>124</v>
      </c>
      <c r="H160" s="1572">
        <f t="shared" si="80"/>
        <v>0</v>
      </c>
      <c r="I160" s="1571">
        <f t="shared" si="81"/>
        <v>2</v>
      </c>
      <c r="J160" s="1573">
        <f>VLOOKUP(F160,Tabulka!$B$4:$Q$239,16,0)</f>
        <v>5</v>
      </c>
      <c r="K160" s="1571">
        <f>VLOOKUP(G160,Tabulka!$B$4:$Q$239,16,0)</f>
        <v>1</v>
      </c>
      <c r="L160" s="1573">
        <f>IF($E160="N",'pravidla turnaje'!$A$6,IF($H160&gt;$I160,IF(OR($W160="PP",W160="SN"),'pravidla turnaje'!$A$3,'pravidla turnaje'!$A$2),IF($H160&lt;$I160,IF(OR($W160="PP",W160="SN"),'pravidla turnaje'!$A$5,'pravidla turnaje'!$A$6),'pravidla turnaje'!$A$4)))</f>
        <v>0</v>
      </c>
      <c r="M160" s="1571">
        <f>IF($E160="N",'pravidla turnaje'!$A$6,IF($H160&lt;$I160,IF(OR($W160="PP",$W160="SN"),'pravidla turnaje'!$A$3,'pravidla turnaje'!$A$2),IF($H160&gt;$I160,IF(OR($W160="PP",$W160="SN"),'pravidla turnaje'!$A$5,'pravidla turnaje'!$A$6),'pravidla turnaje'!$A$4)))</f>
        <v>1</v>
      </c>
      <c r="N160" s="1573" t="str">
        <f t="shared" si="82"/>
        <v/>
      </c>
      <c r="O160" s="1574" t="str">
        <f t="shared" si="83"/>
        <v/>
      </c>
      <c r="P160" s="264" t="str">
        <f>VLOOKUP($C160,'pravidla turnaje'!$A$64:$B$83,2,0)</f>
        <v>L</v>
      </c>
      <c r="Q160" s="263" t="str">
        <f t="shared" si="84"/>
        <v>15:30 - 15:40</v>
      </c>
      <c r="R160" s="297" t="s">
        <v>1015</v>
      </c>
      <c r="S160" s="1651" t="str">
        <f>IFERROR(VLOOKUP(F160,Tabulka!$B$4:$C$239,2,0),"")</f>
        <v>Haklička/ 
Závoďančík</v>
      </c>
      <c r="T160" s="1651" t="str">
        <f>IFERROR(VLOOKUP(G160,Tabulka!$B$4:$C$239,2,0),"")</f>
        <v>Louvar/ 
Cmíral</v>
      </c>
      <c r="U160" s="1630">
        <v>0</v>
      </c>
      <c r="V160" s="1631">
        <v>2</v>
      </c>
      <c r="W160" s="1555"/>
      <c r="X160" s="1663">
        <v>0</v>
      </c>
      <c r="Y160" s="1664">
        <v>6</v>
      </c>
      <c r="Z160" s="1663">
        <v>6</v>
      </c>
      <c r="AA160" s="1664">
        <v>6</v>
      </c>
      <c r="AB160" s="711" t="s">
        <v>5</v>
      </c>
      <c r="AC160" s="256" t="str">
        <f t="shared" si="61"/>
        <v>B40</v>
      </c>
      <c r="AD160" s="257">
        <f>COUNTIF($AB$3:$AB160,AB160)</f>
        <v>40</v>
      </c>
      <c r="AE160" s="253">
        <f>IF(AD160=1,'pravidla turnaje'!$C$60,VLOOKUP(CONCATENATE(AB160,AD160-1),$AC$2:$AF159,3,0)+VLOOKUP(CONCATENATE(AB160,AD160-1),$AC$2:$AF159,4,0))</f>
        <v>0.64583333333333237</v>
      </c>
      <c r="AF160" s="653">
        <f>IF($E160="",('pravidla turnaje'!#REF!/24/60),(VLOOKUP("x",'pravidla turnaje'!$A$31:$D$58,4,0)/60/24))</f>
        <v>6.9444444444444441E-3</v>
      </c>
      <c r="AG160" t="s">
        <v>702</v>
      </c>
    </row>
    <row r="161" spans="1:32" ht="22.5" customHeight="1" x14ac:dyDescent="0.25">
      <c r="A161" s="247">
        <f t="shared" si="25"/>
        <v>170</v>
      </c>
      <c r="B161" s="247">
        <f t="shared" si="26"/>
        <v>170</v>
      </c>
      <c r="C161" s="247">
        <f t="shared" si="27"/>
        <v>170</v>
      </c>
      <c r="D161" s="1571" t="str">
        <f t="shared" si="78"/>
        <v>171_175</v>
      </c>
      <c r="E161" s="795" t="str">
        <f t="shared" si="79"/>
        <v>D</v>
      </c>
      <c r="F161" s="1848">
        <v>171</v>
      </c>
      <c r="G161" s="1848">
        <v>175</v>
      </c>
      <c r="H161" s="1572">
        <f t="shared" si="80"/>
        <v>2</v>
      </c>
      <c r="I161" s="1571">
        <f t="shared" si="81"/>
        <v>0</v>
      </c>
      <c r="J161" s="1573">
        <f>VLOOKUP(F161,Tabulka!$B$4:$Q$239,16,0)</f>
        <v>1</v>
      </c>
      <c r="K161" s="1571">
        <f>VLOOKUP(G161,Tabulka!$B$4:$Q$239,16,0)</f>
        <v>2</v>
      </c>
      <c r="L161" s="1573">
        <f>IF($E161="N",'pravidla turnaje'!$A$6,IF($H161&gt;$I161,IF(OR($W161="PP",W161="SN"),'pravidla turnaje'!$A$3,'pravidla turnaje'!$A$2),IF($H161&lt;$I161,IF(OR($W161="PP",W161="SN"),'pravidla turnaje'!$A$5,'pravidla turnaje'!$A$6),'pravidla turnaje'!$A$4)))</f>
        <v>1</v>
      </c>
      <c r="M161" s="1571">
        <f>IF($E161="N",'pravidla turnaje'!$A$6,IF($H161&lt;$I161,IF(OR($W161="PP",$W161="SN"),'pravidla turnaje'!$A$3,'pravidla turnaje'!$A$2),IF($H161&gt;$I161,IF(OR($W161="PP",$W161="SN"),'pravidla turnaje'!$A$5,'pravidla turnaje'!$A$6),'pravidla turnaje'!$A$4)))</f>
        <v>0</v>
      </c>
      <c r="N161" s="1573" t="str">
        <f t="shared" si="82"/>
        <v/>
      </c>
      <c r="O161" s="1574" t="str">
        <f t="shared" si="83"/>
        <v/>
      </c>
      <c r="P161" s="1623" t="str">
        <f>VLOOKUP($C161,'pravidla turnaje'!$A$64:$B$83,2,0)</f>
        <v>W</v>
      </c>
      <c r="Q161" s="1624" t="str">
        <f t="shared" si="84"/>
        <v>15:30 - 15:40</v>
      </c>
      <c r="R161" s="1625" t="s">
        <v>1016</v>
      </c>
      <c r="S161" s="1650" t="str">
        <f>IFERROR(VLOOKUP(F161,Tabulka!$B$4:$C$239,2,0),"")</f>
        <v>Tomanová/ 
Pálfyová</v>
      </c>
      <c r="T161" s="1650" t="str">
        <f>IFERROR(VLOOKUP(G161,Tabulka!$B$4:$C$239,2,0),"")</f>
        <v>Tomanová/ 
Blahníková</v>
      </c>
      <c r="U161" s="1628">
        <v>2</v>
      </c>
      <c r="V161" s="1629">
        <v>0</v>
      </c>
      <c r="W161" s="1555"/>
      <c r="X161" s="1661">
        <v>3</v>
      </c>
      <c r="Y161" s="1662">
        <v>1</v>
      </c>
      <c r="Z161" s="1661">
        <v>9</v>
      </c>
      <c r="AA161" s="1662">
        <v>10</v>
      </c>
      <c r="AB161" s="1626" t="s">
        <v>76</v>
      </c>
      <c r="AC161" s="256" t="str">
        <f t="shared" si="61"/>
        <v>C40</v>
      </c>
      <c r="AD161" s="257">
        <f>COUNTIF($AB$3:$AB161,AB161)</f>
        <v>40</v>
      </c>
      <c r="AE161" s="253">
        <f>IF(AD161=1,'pravidla turnaje'!$C$60,VLOOKUP(CONCATENATE(AB161,AD161-1),$AC$2:$AF160,3,0)+VLOOKUP(CONCATENATE(AB161,AD161-1),$AC$2:$AF160,4,0))</f>
        <v>0.64583333333333237</v>
      </c>
      <c r="AF161" s="653">
        <f>IF($E161="",('pravidla turnaje'!#REF!/24/60),(VLOOKUP("x",'pravidla turnaje'!$A$31:$D$58,4,0)/60/24))</f>
        <v>6.9444444444444441E-3</v>
      </c>
    </row>
    <row r="162" spans="1:32" ht="22.5" customHeight="1" thickBot="1" x14ac:dyDescent="0.3">
      <c r="A162" s="1427">
        <f t="shared" si="25"/>
        <v>170</v>
      </c>
      <c r="B162" s="1427">
        <f t="shared" si="26"/>
        <v>170</v>
      </c>
      <c r="C162" s="1427">
        <f t="shared" si="27"/>
        <v>170</v>
      </c>
      <c r="D162" s="1575" t="str">
        <f t="shared" si="78"/>
        <v>173_174</v>
      </c>
      <c r="E162" s="1576" t="str">
        <f t="shared" si="79"/>
        <v>D</v>
      </c>
      <c r="F162" s="1849">
        <v>173</v>
      </c>
      <c r="G162" s="1849">
        <v>174</v>
      </c>
      <c r="H162" s="1577">
        <f t="shared" si="80"/>
        <v>2</v>
      </c>
      <c r="I162" s="1575">
        <f t="shared" si="81"/>
        <v>0</v>
      </c>
      <c r="J162" s="1578">
        <f>VLOOKUP(F162,Tabulka!$B$4:$Q$239,16,0)</f>
        <v>5</v>
      </c>
      <c r="K162" s="1575">
        <f>VLOOKUP(G162,Tabulka!$B$4:$Q$239,16,0)</f>
        <v>2</v>
      </c>
      <c r="L162" s="1578">
        <f>IF($E162="N",'pravidla turnaje'!$A$6,IF($H162&gt;$I162,IF(OR($W162="PP",W162="SN"),'pravidla turnaje'!$A$3,'pravidla turnaje'!$A$2),IF($H162&lt;$I162,IF(OR($W162="PP",W162="SN"),'pravidla turnaje'!$A$5,'pravidla turnaje'!$A$6),'pravidla turnaje'!$A$4)))</f>
        <v>1</v>
      </c>
      <c r="M162" s="1575">
        <f>IF($E162="N",'pravidla turnaje'!$A$6,IF($H162&lt;$I162,IF(OR($W162="PP",$W162="SN"),'pravidla turnaje'!$A$3,'pravidla turnaje'!$A$2),IF($H162&gt;$I162,IF(OR($W162="PP",$W162="SN"),'pravidla turnaje'!$A$5,'pravidla turnaje'!$A$6),'pravidla turnaje'!$A$4)))</f>
        <v>0</v>
      </c>
      <c r="N162" s="1578" t="str">
        <f t="shared" si="82"/>
        <v/>
      </c>
      <c r="O162" s="1579" t="str">
        <f t="shared" si="83"/>
        <v/>
      </c>
      <c r="P162" s="1617" t="str">
        <f>VLOOKUP($C162,'pravidla turnaje'!$A$64:$B$83,2,0)</f>
        <v>W</v>
      </c>
      <c r="Q162" s="1627" t="str">
        <f t="shared" si="84"/>
        <v>15:30 - 15:40</v>
      </c>
      <c r="R162" s="1618" t="s">
        <v>1017</v>
      </c>
      <c r="S162" s="1653" t="str">
        <f>IFERROR(VLOOKUP(F162,Tabulka!$B$4:$C$239,2,0),"")</f>
        <v>Klímová/ 
Lerchová</v>
      </c>
      <c r="T162" s="1653" t="str">
        <f>IFERROR(VLOOKUP(G162,Tabulka!$B$4:$C$239,2,0),"")</f>
        <v>Egersdorfová/ 
Kuchyňková</v>
      </c>
      <c r="U162" s="1634">
        <v>2</v>
      </c>
      <c r="V162" s="1635">
        <v>0</v>
      </c>
      <c r="W162" s="1556"/>
      <c r="X162" s="1667">
        <v>4</v>
      </c>
      <c r="Y162" s="1668">
        <v>2</v>
      </c>
      <c r="Z162" s="1667">
        <v>10</v>
      </c>
      <c r="AA162" s="1668">
        <v>9</v>
      </c>
      <c r="AB162" s="1619" t="s">
        <v>16</v>
      </c>
      <c r="AC162" s="1434" t="str">
        <f t="shared" si="61"/>
        <v>D40</v>
      </c>
      <c r="AD162" s="955">
        <f>COUNTIF($AB$3:$AB162,AB162)</f>
        <v>40</v>
      </c>
      <c r="AE162" s="1437">
        <f>IF(AD162=1,'pravidla turnaje'!$C$60,VLOOKUP(CONCATENATE(AB162,AD162-1),$AC$2:$AF161,3,0)+VLOOKUP(CONCATENATE(AB162,AD162-1),$AC$2:$AF161,4,0))</f>
        <v>0.64583333333333237</v>
      </c>
      <c r="AF162" s="1580">
        <f>IF($E162="",('pravidla turnaje'!#REF!/24/60),(VLOOKUP("x",'pravidla turnaje'!$A$31:$D$58,4,0)/60/24))</f>
        <v>6.9444444444444441E-3</v>
      </c>
    </row>
    <row r="163" spans="1:32" ht="33.75" customHeight="1" x14ac:dyDescent="0.25">
      <c r="A163" s="247">
        <f t="shared" ref="A163:A214" ca="1" si="85">IFERROR(FLOOR(F163,10),0)</f>
        <v>10</v>
      </c>
      <c r="B163" s="247">
        <f t="shared" ref="B163:B214" ca="1" si="86">IFERROR(FLOOR(G163,10),0)</f>
        <v>20</v>
      </c>
      <c r="C163" s="247" t="str">
        <f t="shared" ref="C163:C214" ca="1" si="87">IF(EXACT(A163,B163),A163,"")</f>
        <v/>
      </c>
      <c r="D163" s="243" t="str">
        <f>R163</f>
        <v>P01</v>
      </c>
      <c r="E163" s="244" t="str">
        <f t="shared" ref="E163:E174" si="88">IF(AND(ISNUMBER(U163),ISNUMBER(V163)),IF(U163&gt;V163,"D",IF(U163&lt;V163,"H","R")),"N")</f>
        <v>D</v>
      </c>
      <c r="F163" s="863">
        <f ca="1">IFERROR(IF(LEN(J163)&lt;5,VLOOKUP(J163,Tabulka!$X$4:$Z$239,2,0),IF(VLOOKUP(RIGHT(J163,3),$D$163:$O163,2,0)="N","",IF(LEFT(J163,SEARCH(" ",J163,1)-1)="vítěz",IF(VLOOKUP(RIGHT(J163,3),$D$163:$O163,2,0)="D",VLOOKUP(RIGHT(J163,3),$D$163:$O163,3,0),VLOOKUP(RIGHT(J163,3),$D$163:$O163,4,0)),IF(VLOOKUP(RIGHT(J163,3),$D$163:$O163,2,0)="H",VLOOKUP(RIGHT(J163,3),$D$163:$O163,3,0),VLOOKUP(RIGHT(J163,3),$D$163:$O163,4,0))))),"")</f>
        <v>14</v>
      </c>
      <c r="G163" s="863">
        <f ca="1">IFERROR(IF(LEN(K163)&lt;5,VLOOKUP(K163,Tabulka!$X$4:$Z$239,2,0),IF(VLOOKUP(RIGHT(K163,3),$D$163:$O163,2,0)="N","",IF(LEFT(K163,SEARCH(" ",K163,1)-1)="vítěz",IF(VLOOKUP(RIGHT(K163,3),$D$163:$O163,2,0)="D",VLOOKUP(RIGHT(K163,3),$D$163:$O163,3,0),VLOOKUP(RIGHT(K163,3),$D$163:$O163,4,0)),IF(VLOOKUP(RIGHT(K163,3),$D$163:$O163,2,0)="H",VLOOKUP(RIGHT(K163,3),$D$163:$O163,3,0),VLOOKUP(RIGHT(K163,3),$D$163:$O163,4,0))))),"")</f>
        <v>24</v>
      </c>
      <c r="H163" s="248">
        <f t="shared" ref="H163:H179" si="89">IF($E163&lt;&gt;"N",U163,"")</f>
        <v>2</v>
      </c>
      <c r="I163" s="243">
        <f t="shared" ref="I163:I179" si="90">IF($E163&lt;&gt;"N",V163,"")</f>
        <v>0</v>
      </c>
      <c r="J163" s="864" t="s">
        <v>196</v>
      </c>
      <c r="K163" s="865" t="s">
        <v>201</v>
      </c>
      <c r="L163" s="248">
        <f>IF($E163="N",'pravidla turnaje'!$A$6,IF($H163&gt;$I163,IF(OR($W163="PP",W163="SN"),'pravidla turnaje'!$A$3,'pravidla turnaje'!$A$2),IF($H163&lt;$I163,IF(OR($W163="PP",W163="SN"),'pravidla turnaje'!$A$5,'pravidla turnaje'!$A$6),'pravidla turnaje'!$A$4)))</f>
        <v>1</v>
      </c>
      <c r="M163" s="243">
        <f>IF($E163="N",'pravidla turnaje'!$A$6,IF($H163&lt;$I163,IF(OR($W163="PP",$W163="SN"),'pravidla turnaje'!$A$3,'pravidla turnaje'!$A$2),IF($H163&gt;$I163,IF(OR($W163="PP",$W163="SN"),'pravidla turnaje'!$A$5,'pravidla turnaje'!$A$6),'pravidla turnaje'!$A$4)))</f>
        <v>0</v>
      </c>
      <c r="N163" s="866"/>
      <c r="O163" s="867"/>
      <c r="P163" s="876" t="s">
        <v>708</v>
      </c>
      <c r="Q163" s="877" t="str">
        <f>CONCATENATE(TEXT(AE163,"hh:mm")," - ",TEXT(AE163+AF163,"hh:mm"))</f>
        <v>15:40 - 15:50</v>
      </c>
      <c r="R163" s="1425" t="s">
        <v>79</v>
      </c>
      <c r="S163" s="1654" t="str">
        <f ca="1">CONCATENATE(J163,IF(LEN(J163)=2,"","/"),IF(OR(LEN(J163)=2,F163=""),"",VLOOKUP(F163,Tabulka!$B$4:$X$239,23,0))," - ",CHAR(10),IF(F163="","",VLOOKUP(F163,Tabulka!$B$4:$C$239,2,0)))</f>
        <v>3A - 
Hněvkovský/ 
Šárka</v>
      </c>
      <c r="T163" s="1654" t="str">
        <f ca="1">CONCATENATE(K163,IF(LEN(K163)=2,"","/"),IF(OR(LEN(K163)=2,G163=""),"",VLOOKUP(G163,Tabulka!$B$4:$X$239,23,0))," - ",CHAR(10),IF(G163="","",VLOOKUP(G163,Tabulka!$B$4:$C$239,2,0)))</f>
        <v>4B - 
Maťko/ 
Bernard</v>
      </c>
      <c r="U163" s="1636">
        <v>2</v>
      </c>
      <c r="V163" s="1637">
        <v>0</v>
      </c>
      <c r="W163" s="1557"/>
      <c r="X163" s="1669">
        <v>6</v>
      </c>
      <c r="Y163" s="1670">
        <v>2</v>
      </c>
      <c r="Z163" s="1669">
        <v>8</v>
      </c>
      <c r="AA163" s="1670">
        <v>8</v>
      </c>
      <c r="AB163" s="1426" t="s">
        <v>4</v>
      </c>
      <c r="AC163" s="876" t="str">
        <f t="shared" si="61"/>
        <v>A41</v>
      </c>
      <c r="AD163" s="243">
        <f>COUNTIF($AB$3:$AB163,AB163)</f>
        <v>41</v>
      </c>
      <c r="AE163" s="253">
        <f>IF(AD163=1,'pravidla turnaje'!$C$60,VLOOKUP(CONCATENATE(AB163,AD163-1),$AC$2:$AF162,3,0)+VLOOKUP(CONCATENATE(AB163,AD163-1),$AC$2:$AF162,4,0))</f>
        <v>0.65277777777777679</v>
      </c>
      <c r="AF163" s="653">
        <f>IF($E163="",('pravidla turnaje'!#REF!/24/60),(VLOOKUP("x",'pravidla turnaje'!$A$31:$D$58,4,0)/60/24))</f>
        <v>6.9444444444444441E-3</v>
      </c>
    </row>
    <row r="164" spans="1:32" ht="33.75" customHeight="1" x14ac:dyDescent="0.25">
      <c r="A164" s="247">
        <f t="shared" ca="1" si="85"/>
        <v>20</v>
      </c>
      <c r="B164" s="247">
        <f t="shared" ca="1" si="86"/>
        <v>10</v>
      </c>
      <c r="C164" s="247" t="str">
        <f t="shared" ca="1" si="87"/>
        <v/>
      </c>
      <c r="D164" s="243" t="str">
        <f>R164</f>
        <v>P02</v>
      </c>
      <c r="E164" s="244" t="str">
        <f t="shared" si="88"/>
        <v>D</v>
      </c>
      <c r="F164" s="841">
        <f ca="1">IFERROR(IF(LEN(J164)&lt;5,VLOOKUP(J164,Tabulka!$X$4:$Z$239,2,0),IF(VLOOKUP(RIGHT(J164,3),$D$163:$O164,2,0)="N","",IF(LEFT(J164,SEARCH(" ",J164,1)-1)="vítěz",IF(VLOOKUP(RIGHT(J164,3),$D$163:$O164,2,0)="D",VLOOKUP(RIGHT(J164,3),$D$163:$O164,3,0),VLOOKUP(RIGHT(J164,3),$D$163:$O164,4,0)),IF(VLOOKUP(RIGHT(J164,3),$D$163:$O164,2,0)="H",VLOOKUP(RIGHT(J164,3),$D$163:$O164,3,0),VLOOKUP(RIGHT(J164,3),$D$163:$O164,4,0))))),"")</f>
        <v>26</v>
      </c>
      <c r="G164" s="841">
        <f ca="1">IFERROR(IF(LEN(K164)&lt;5,VLOOKUP(K164,Tabulka!$X$4:$Z$239,2,0),IF(VLOOKUP(RIGHT(K164,3),$D$163:$O164,2,0)="N","",IF(LEFT(K164,SEARCH(" ",K164,1)-1)="vítěz",IF(VLOOKUP(RIGHT(K164,3),$D$163:$O164,2,0)="D",VLOOKUP(RIGHT(K164,3),$D$163:$O164,3,0),VLOOKUP(RIGHT(K164,3),$D$163:$O164,4,0)),IF(VLOOKUP(RIGHT(K164,3),$D$163:$O164,2,0)="H",VLOOKUP(RIGHT(K164,3),$D$163:$O164,3,0),VLOOKUP(RIGHT(K164,3),$D$163:$O164,4,0))))),"")</f>
        <v>16</v>
      </c>
      <c r="H164" s="248">
        <f t="shared" si="89"/>
        <v>2</v>
      </c>
      <c r="I164" s="243">
        <f t="shared" si="90"/>
        <v>0</v>
      </c>
      <c r="J164" s="864" t="s">
        <v>194</v>
      </c>
      <c r="K164" s="865" t="s">
        <v>198</v>
      </c>
      <c r="L164" s="248">
        <f>IF($E164="N",'pravidla turnaje'!$A$6,IF($H164&gt;$I164,IF(OR($W164="PP",W164="SN"),'pravidla turnaje'!$A$3,'pravidla turnaje'!$A$2),IF($H164&lt;$I164,IF(OR($W164="PP",W164="SN"),'pravidla turnaje'!$A$5,'pravidla turnaje'!$A$6),'pravidla turnaje'!$A$4)))</f>
        <v>1</v>
      </c>
      <c r="M164" s="243">
        <f>IF($E164="N",'pravidla turnaje'!$A$6,IF($H164&lt;$I164,IF(OR($W164="PP",$W164="SN"),'pravidla turnaje'!$A$3,'pravidla turnaje'!$A$2),IF($H164&gt;$I164,IF(OR($W164="PP",$W164="SN"),'pravidla turnaje'!$A$5,'pravidla turnaje'!$A$6),'pravidla turnaje'!$A$4)))</f>
        <v>0</v>
      </c>
      <c r="N164" s="261"/>
      <c r="O164" s="262"/>
      <c r="P164" s="256" t="s">
        <v>708</v>
      </c>
      <c r="Q164" s="878" t="str">
        <f t="shared" ref="Q164:Q195" si="91">CONCATENATE(TEXT(AE164,"hh:mm")," - ",TEXT(AE164+AF164,"hh:mm"))</f>
        <v>15:40 - 15:50</v>
      </c>
      <c r="R164" s="1425" t="s">
        <v>80</v>
      </c>
      <c r="S164" s="1655" t="str">
        <f ca="1">CONCATENATE(J164,IF(LEN(J164)=2,"","/"),IF(OR(LEN(J164)=2,F164=""),"",VLOOKUP(F164,Tabulka!$B$4:$X$239,23,0))," - ",CHAR(10),IF(F164="","",VLOOKUP(F164,Tabulka!$B$4:$C$239,2,0)))</f>
        <v>3B - 
Marvánek/ 
Černý</v>
      </c>
      <c r="T164" s="1655" t="str">
        <f ca="1">CONCATENATE(K164,IF(LEN(K164)=2,"","/"),IF(OR(LEN(K164)=2,G164=""),"",VLOOKUP(G164,Tabulka!$B$4:$X$239,23,0))," - ",CHAR(10),IF(G164="","",VLOOKUP(G164,Tabulka!$B$4:$C$239,2,0)))</f>
        <v>4A - 
Melíšek/ 
Koš</v>
      </c>
      <c r="U164" s="1638">
        <v>2</v>
      </c>
      <c r="V164" s="1639">
        <v>0</v>
      </c>
      <c r="W164" s="1558"/>
      <c r="X164" s="1671">
        <v>6</v>
      </c>
      <c r="Y164" s="1672">
        <v>4</v>
      </c>
      <c r="Z164" s="1671">
        <v>11</v>
      </c>
      <c r="AA164" s="1672">
        <v>11</v>
      </c>
      <c r="AB164" s="879" t="s">
        <v>5</v>
      </c>
      <c r="AC164" s="256" t="str">
        <f t="shared" si="61"/>
        <v>B41</v>
      </c>
      <c r="AD164" s="257">
        <f>COUNTIF($AB$3:$AB164,AB164)</f>
        <v>41</v>
      </c>
      <c r="AE164" s="253">
        <f>IF(AD164=1,'pravidla turnaje'!$C$60,VLOOKUP(CONCATENATE(AB164,AD164-1),$AC$2:$AF163,3,0)+VLOOKUP(CONCATENATE(AB164,AD164-1),$AC$2:$AF163,4,0))</f>
        <v>0.65277777777777679</v>
      </c>
      <c r="AF164" s="653">
        <f>IF($E164="",('pravidla turnaje'!#REF!/24/60),(VLOOKUP("x",'pravidla turnaje'!$A$31:$D$58,4,0)/60/24))</f>
        <v>6.9444444444444441E-3</v>
      </c>
    </row>
    <row r="165" spans="1:32" ht="33.75" customHeight="1" x14ac:dyDescent="0.25">
      <c r="A165" s="247">
        <f t="shared" ca="1" si="85"/>
        <v>30</v>
      </c>
      <c r="B165" s="247">
        <f t="shared" ca="1" si="86"/>
        <v>40</v>
      </c>
      <c r="C165" s="247" t="str">
        <f t="shared" ca="1" si="87"/>
        <v/>
      </c>
      <c r="D165" s="243" t="str">
        <f>R165</f>
        <v>P03</v>
      </c>
      <c r="E165" s="244" t="str">
        <f t="shared" si="88"/>
        <v>H</v>
      </c>
      <c r="F165" s="841">
        <f ca="1">IFERROR(IF(LEN(J165)&lt;5,VLOOKUP(J165,Tabulka!$X$4:$Z$239,2,0),IF(VLOOKUP(RIGHT(J165,3),$D$163:$O165,2,0)="N","",IF(LEFT(J165,SEARCH(" ",J165,1)-1)="vítěz",IF(VLOOKUP(RIGHT(J165,3),$D$163:$O165,2,0)="D",VLOOKUP(RIGHT(J165,3),$D$163:$O165,3,0),VLOOKUP(RIGHT(J165,3),$D$163:$O165,4,0)),IF(VLOOKUP(RIGHT(J165,3),$D$163:$O165,2,0)="H",VLOOKUP(RIGHT(J165,3),$D$163:$O165,3,0),VLOOKUP(RIGHT(J165,3),$D$163:$O165,4,0))))),"")</f>
        <v>31</v>
      </c>
      <c r="G165" s="841">
        <f ca="1">IFERROR(IF(LEN(K165)&lt;5,VLOOKUP(K165,Tabulka!$X$4:$Z$239,2,0),IF(VLOOKUP(RIGHT(K165,3),$D$163:$O165,2,0)="N","",IF(LEFT(K165,SEARCH(" ",K165,1)-1)="vítěz",IF(VLOOKUP(RIGHT(K165,3),$D$163:$O165,2,0)="D",VLOOKUP(RIGHT(K165,3),$D$163:$O165,3,0),VLOOKUP(RIGHT(K165,3),$D$163:$O165,4,0)),IF(VLOOKUP(RIGHT(K165,3),$D$163:$O165,2,0)="H",VLOOKUP(RIGHT(K165,3),$D$163:$O165,3,0),VLOOKUP(RIGHT(K165,3),$D$163:$O165,4,0))))),"")</f>
        <v>41</v>
      </c>
      <c r="H165" s="248">
        <f t="shared" si="89"/>
        <v>0</v>
      </c>
      <c r="I165" s="243">
        <f t="shared" si="90"/>
        <v>2</v>
      </c>
      <c r="J165" s="864" t="s">
        <v>200</v>
      </c>
      <c r="K165" s="865" t="s">
        <v>199</v>
      </c>
      <c r="L165" s="248">
        <f>IF($E165="N",'pravidla turnaje'!$A$6,IF($H165&gt;$I165,IF(OR($W165="PP",W165="SN"),'pravidla turnaje'!$A$3,'pravidla turnaje'!$A$2),IF($H165&lt;$I165,IF(OR($W165="PP",W165="SN"),'pravidla turnaje'!$A$5,'pravidla turnaje'!$A$6),'pravidla turnaje'!$A$4)))</f>
        <v>0</v>
      </c>
      <c r="M165" s="243">
        <f>IF($E165="N",'pravidla turnaje'!$A$6,IF($H165&lt;$I165,IF(OR($W165="PP",$W165="SN"),'pravidla turnaje'!$A$3,'pravidla turnaje'!$A$2),IF($H165&gt;$I165,IF(OR($W165="PP",$W165="SN"),'pravidla turnaje'!$A$5,'pravidla turnaje'!$A$6),'pravidla turnaje'!$A$4)))</f>
        <v>1</v>
      </c>
      <c r="N165" s="261"/>
      <c r="O165" s="262"/>
      <c r="P165" s="256" t="s">
        <v>708</v>
      </c>
      <c r="Q165" s="878" t="str">
        <f t="shared" si="91"/>
        <v>15:40 - 15:50</v>
      </c>
      <c r="R165" s="1425" t="s">
        <v>81</v>
      </c>
      <c r="S165" s="1655" t="str">
        <f ca="1">CONCATENATE(J165,IF(LEN(J165)=2,"","/"),IF(OR(LEN(J165)=2,F165=""),"",VLOOKUP(F165,Tabulka!$B$4:$X$239,23,0))," - ",CHAR(10),IF(F165="","",VLOOKUP(F165,Tabulka!$B$4:$C$239,2,0)))</f>
        <v>3C - 
Uher/ 
Málek</v>
      </c>
      <c r="T165" s="1655" t="str">
        <f ca="1">CONCATENATE(K165,IF(LEN(K165)=2,"","/"),IF(OR(LEN(K165)=2,G165=""),"",VLOOKUP(G165,Tabulka!$B$4:$X$239,23,0))," - ",CHAR(10),IF(G165="","",VLOOKUP(G165,Tabulka!$B$4:$C$239,2,0)))</f>
        <v>3D - 
Chudomský/ 
Ryšavý</v>
      </c>
      <c r="U165" s="1638">
        <v>0</v>
      </c>
      <c r="V165" s="1639">
        <v>2</v>
      </c>
      <c r="W165" s="1558"/>
      <c r="X165" s="1671">
        <v>2</v>
      </c>
      <c r="Y165" s="1672">
        <v>7</v>
      </c>
      <c r="Z165" s="1671">
        <v>8</v>
      </c>
      <c r="AA165" s="1672">
        <v>8</v>
      </c>
      <c r="AB165" s="879" t="s">
        <v>76</v>
      </c>
      <c r="AC165" s="256" t="str">
        <f t="shared" si="61"/>
        <v>C41</v>
      </c>
      <c r="AD165" s="257">
        <f>COUNTIF($AB$3:$AB165,AB165)</f>
        <v>41</v>
      </c>
      <c r="AE165" s="253">
        <f>IF(AD165=1,'pravidla turnaje'!$C$60,VLOOKUP(CONCATENATE(AB165,AD165-1),$AC$2:$AF164,3,0)+VLOOKUP(CONCATENATE(AB165,AD165-1),$AC$2:$AF164,4,0))</f>
        <v>0.65277777777777679</v>
      </c>
      <c r="AF165" s="653">
        <f>IF($E165="",('pravidla turnaje'!#REF!/24/60),(VLOOKUP("x",'pravidla turnaje'!$A$31:$D$58,4,0)/60/24))</f>
        <v>6.9444444444444441E-3</v>
      </c>
    </row>
    <row r="166" spans="1:32" ht="33.75" customHeight="1" x14ac:dyDescent="0.25">
      <c r="A166" s="1438">
        <f t="shared" ca="1" si="85"/>
        <v>50</v>
      </c>
      <c r="B166" s="1438">
        <f t="shared" ca="1" si="86"/>
        <v>60</v>
      </c>
      <c r="C166" s="1438" t="str">
        <f t="shared" ca="1" si="87"/>
        <v/>
      </c>
      <c r="D166" s="871" t="str">
        <f t="shared" ref="D166:D174" si="92">R166</f>
        <v>P04</v>
      </c>
      <c r="E166" s="872" t="str">
        <f t="shared" si="88"/>
        <v>D</v>
      </c>
      <c r="F166" s="841">
        <f ca="1">IFERROR(IF(LEN(J166)&lt;5,VLOOKUP(J166,Tabulka!$X$4:$Z$239,2,0),IF(VLOOKUP(RIGHT(J166,3),$D$163:$O166,2,0)="N","",IF(LEFT(J166,SEARCH(" ",J166,1)-1)="vítěz",IF(VLOOKUP(RIGHT(J166,3),$D$163:$O166,2,0)="D",VLOOKUP(RIGHT(J166,3),$D$163:$O166,3,0),VLOOKUP(RIGHT(J166,3),$D$163:$O166,4,0)),IF(VLOOKUP(RIGHT(J166,3),$D$163:$O166,2,0)="H",VLOOKUP(RIGHT(J166,3),$D$163:$O166,3,0),VLOOKUP(RIGHT(J166,3),$D$163:$O166,4,0))))),"")</f>
        <v>54</v>
      </c>
      <c r="G166" s="841">
        <f ca="1">IFERROR(IF(LEN(K166)&lt;5,VLOOKUP(K166,Tabulka!$X$4:$Z$239,2,0),IF(VLOOKUP(RIGHT(K166,3),$D$163:$O166,2,0)="N","",IF(LEFT(K166,SEARCH(" ",K166,1)-1)="vítěz",IF(VLOOKUP(RIGHT(K166,3),$D$163:$O166,2,0)="D",VLOOKUP(RIGHT(K166,3),$D$163:$O166,3,0),VLOOKUP(RIGHT(K166,3),$D$163:$O166,4,0)),IF(VLOOKUP(RIGHT(K166,3),$D$163:$O166,2,0)="H",VLOOKUP(RIGHT(K166,3),$D$163:$O166,3,0),VLOOKUP(RIGHT(K166,3),$D$163:$O166,4,0))))),"")</f>
        <v>63</v>
      </c>
      <c r="H166" s="873">
        <f t="shared" si="89"/>
        <v>2</v>
      </c>
      <c r="I166" s="871">
        <f t="shared" si="90"/>
        <v>0</v>
      </c>
      <c r="J166" s="864" t="s">
        <v>293</v>
      </c>
      <c r="K166" s="865" t="s">
        <v>287</v>
      </c>
      <c r="L166" s="873">
        <f>IF($E166="N",'pravidla turnaje'!$A$6,IF($H166&gt;$I166,IF(OR($W166="PP",W166="SN"),'pravidla turnaje'!$A$3,'pravidla turnaje'!$A$2),IF($H166&lt;$I166,IF(OR($W166="PP",W166="SN"),'pravidla turnaje'!$A$5,'pravidla turnaje'!$A$6),'pravidla turnaje'!$A$4)))</f>
        <v>1</v>
      </c>
      <c r="M166" s="871">
        <f>IF($E166="N",'pravidla turnaje'!$A$6,IF($H166&lt;$I166,IF(OR($W166="PP",$W166="SN"),'pravidla turnaje'!$A$3,'pravidla turnaje'!$A$2),IF($H166&gt;$I166,IF(OR($W166="PP",$W166="SN"),'pravidla turnaje'!$A$5,'pravidla turnaje'!$A$6),'pravidla turnaje'!$A$4)))</f>
        <v>0</v>
      </c>
      <c r="N166" s="874"/>
      <c r="O166" s="875"/>
      <c r="P166" s="880" t="s">
        <v>708</v>
      </c>
      <c r="Q166" s="881" t="str">
        <f t="shared" si="91"/>
        <v>15:40 - 15:50</v>
      </c>
      <c r="R166" s="1441" t="s">
        <v>82</v>
      </c>
      <c r="S166" s="1656" t="str">
        <f ca="1">CONCATENATE(J166,IF(LEN(J166)=2,"","/"),IF(OR(LEN(J166)=2,F166=""),"",VLOOKUP(F166,Tabulka!$B$4:$X$239,23,0))," - ",CHAR(10),IF(F166="","",VLOOKUP(F166,Tabulka!$B$4:$C$239,2,0)))</f>
        <v>3E - 
Krbec/ 
Netopilík</v>
      </c>
      <c r="T166" s="1656" t="str">
        <f ca="1">CONCATENATE(K166,IF(LEN(K166)=2,"","/"),IF(OR(LEN(K166)=2,G166=""),"",VLOOKUP(G166,Tabulka!$B$4:$X$239,23,0))," - ",CHAR(10),IF(G166="","",VLOOKUP(G166,Tabulka!$B$4:$C$239,2,0)))</f>
        <v>3F - 
Kalina/ 
Körber</v>
      </c>
      <c r="U166" s="1640">
        <v>2</v>
      </c>
      <c r="V166" s="1641">
        <v>0</v>
      </c>
      <c r="W166" s="1559"/>
      <c r="X166" s="1673">
        <v>6</v>
      </c>
      <c r="Y166" s="1674">
        <v>4</v>
      </c>
      <c r="Z166" s="1673">
        <v>13</v>
      </c>
      <c r="AA166" s="1674">
        <v>13</v>
      </c>
      <c r="AB166" s="882" t="s">
        <v>16</v>
      </c>
      <c r="AC166" s="256" t="str">
        <f t="shared" si="61"/>
        <v>D41</v>
      </c>
      <c r="AD166" s="257">
        <f>COUNTIF($AB$3:$AB166,AB166)</f>
        <v>41</v>
      </c>
      <c r="AE166" s="253">
        <f>IF(AD166=1,'pravidla turnaje'!$C$60,VLOOKUP(CONCATENATE(AB166,AD166-1),$AC$2:$AF165,3,0)+VLOOKUP(CONCATENATE(AB166,AD166-1),$AC$2:$AF165,4,0))</f>
        <v>0.65277777777777679</v>
      </c>
      <c r="AF166" s="653">
        <f>IF($E166="",('pravidla turnaje'!#REF!/24/60),(VLOOKUP("x",'pravidla turnaje'!$A$31:$D$58,4,0)/60/24))</f>
        <v>6.9444444444444441E-3</v>
      </c>
    </row>
    <row r="167" spans="1:32" ht="33.75" customHeight="1" x14ac:dyDescent="0.25">
      <c r="A167" s="247">
        <f t="shared" ca="1" si="85"/>
        <v>30</v>
      </c>
      <c r="B167" s="247">
        <f t="shared" ca="1" si="86"/>
        <v>40</v>
      </c>
      <c r="C167" s="247" t="str">
        <f t="shared" ca="1" si="87"/>
        <v/>
      </c>
      <c r="D167" s="243" t="str">
        <f t="shared" si="92"/>
        <v>P05</v>
      </c>
      <c r="E167" s="244" t="str">
        <f t="shared" si="88"/>
        <v>D</v>
      </c>
      <c r="F167" s="863">
        <f ca="1">IFERROR(IF(LEN(J167)&lt;5,VLOOKUP(J167,Tabulka!$X$4:$Z$239,2,0),IF(VLOOKUP(RIGHT(J167,3),$D$163:$O167,2,0)="N","",IF(LEFT(J167,SEARCH(" ",J167,1)-1)="vítěz",IF(VLOOKUP(RIGHT(J167,3),$D$163:$O167,2,0)="D",VLOOKUP(RIGHT(J167,3),$D$163:$O167,3,0),VLOOKUP(RIGHT(J167,3),$D$163:$O167,4,0)),IF(VLOOKUP(RIGHT(J167,3),$D$163:$O167,2,0)="H",VLOOKUP(RIGHT(J167,3),$D$163:$O167,3,0),VLOOKUP(RIGHT(J167,3),$D$163:$O167,4,0))))),"")</f>
        <v>33</v>
      </c>
      <c r="G167" s="863">
        <f ca="1">IFERROR(IF(LEN(K167)&lt;5,VLOOKUP(K167,Tabulka!$X$4:$Z$239,2,0),IF(VLOOKUP(RIGHT(K167,3),$D$163:$O167,2,0)="N","",IF(LEFT(K167,SEARCH(" ",K167,1)-1)="vítěz",IF(VLOOKUP(RIGHT(K167,3),$D$163:$O167,2,0)="D",VLOOKUP(RIGHT(K167,3),$D$163:$O167,3,0),VLOOKUP(RIGHT(K167,3),$D$163:$O167,4,0)),IF(VLOOKUP(RIGHT(K167,3),$D$163:$O167,2,0)="H",VLOOKUP(RIGHT(K167,3),$D$163:$O167,3,0),VLOOKUP(RIGHT(K167,3),$D$163:$O167,4,0))))),"")</f>
        <v>42</v>
      </c>
      <c r="H167" s="248">
        <f t="shared" si="89"/>
        <v>2</v>
      </c>
      <c r="I167" s="243">
        <f t="shared" si="90"/>
        <v>0</v>
      </c>
      <c r="J167" s="864" t="s">
        <v>98</v>
      </c>
      <c r="K167" s="865" t="s">
        <v>197</v>
      </c>
      <c r="L167" s="248">
        <f>IF($E167="N",'pravidla turnaje'!$A$6,IF($H167&gt;$I167,IF(OR($W167="PP",W167="SN"),'pravidla turnaje'!$A$3,'pravidla turnaje'!$A$2),IF($H167&lt;$I167,IF(OR($W167="PP",W167="SN"),'pravidla turnaje'!$A$5,'pravidla turnaje'!$A$6),'pravidla turnaje'!$A$4)))</f>
        <v>1</v>
      </c>
      <c r="M167" s="243">
        <f>IF($E167="N",'pravidla turnaje'!$A$6,IF($H167&lt;$I167,IF(OR($W167="PP",$W167="SN"),'pravidla turnaje'!$A$3,'pravidla turnaje'!$A$2),IF($H167&gt;$I167,IF(OR($W167="PP",$W167="SN"),'pravidla turnaje'!$A$5,'pravidla turnaje'!$A$6),'pravidla turnaje'!$A$4)))</f>
        <v>0</v>
      </c>
      <c r="N167" s="866"/>
      <c r="O167" s="867"/>
      <c r="P167" s="876" t="s">
        <v>708</v>
      </c>
      <c r="Q167" s="877" t="str">
        <f t="shared" si="91"/>
        <v>15:50 - 16:00</v>
      </c>
      <c r="R167" s="1425" t="s">
        <v>83</v>
      </c>
      <c r="S167" s="1654" t="str">
        <f ca="1">CONCATENATE(J167,IF(LEN(J167)=2,"","/"),IF(OR(LEN(J167)=2,F167=""),"",VLOOKUP(F167,Tabulka!$B$4:$X$239,23,0))," - ",CHAR(10),IF(F167="","",VLOOKUP(F167,Tabulka!$B$4:$C$239,2,0)))</f>
        <v>2C - 
Beneš/ 
Hašpl</v>
      </c>
      <c r="T167" s="1654" t="str">
        <f ca="1">CONCATENATE(K167,IF(LEN(K167)=2,"","/"),IF(OR(LEN(K167)=2,G167=""),"",VLOOKUP(G167,Tabulka!$B$4:$X$239,23,0))," - ",CHAR(10),IF(G167="","",VLOOKUP(G167,Tabulka!$B$4:$C$239,2,0)))</f>
        <v>4D - 
Janáček/ 
Patera</v>
      </c>
      <c r="U167" s="1636">
        <v>2</v>
      </c>
      <c r="V167" s="1637">
        <v>0</v>
      </c>
      <c r="W167" s="1557"/>
      <c r="X167" s="1669">
        <v>9</v>
      </c>
      <c r="Y167" s="1670">
        <v>7</v>
      </c>
      <c r="Z167" s="1669">
        <v>10</v>
      </c>
      <c r="AA167" s="1670">
        <v>10</v>
      </c>
      <c r="AB167" s="1426" t="s">
        <v>4</v>
      </c>
      <c r="AC167" s="256" t="str">
        <f t="shared" si="61"/>
        <v>A42</v>
      </c>
      <c r="AD167" s="257">
        <f>COUNTIF($AB$3:$AB167,AB167)</f>
        <v>42</v>
      </c>
      <c r="AE167" s="253">
        <f>IF(AD167=1,'pravidla turnaje'!$C$60,VLOOKUP(CONCATENATE(AB167,AD167-1),$AC$2:$AF166,3,0)+VLOOKUP(CONCATENATE(AB167,AD167-1),$AC$2:$AF166,4,0))</f>
        <v>0.65972222222222121</v>
      </c>
      <c r="AF167" s="653">
        <f>IF($E167="",('pravidla turnaje'!#REF!/24/60),(VLOOKUP("x",'pravidla turnaje'!$A$31:$D$58,4,0)/60/24))</f>
        <v>6.9444444444444441E-3</v>
      </c>
    </row>
    <row r="168" spans="1:32" ht="33.75" customHeight="1" x14ac:dyDescent="0.25">
      <c r="A168" s="247">
        <f t="shared" ca="1" si="85"/>
        <v>40</v>
      </c>
      <c r="B168" s="247">
        <f t="shared" ca="1" si="86"/>
        <v>30</v>
      </c>
      <c r="C168" s="247" t="str">
        <f t="shared" ca="1" si="87"/>
        <v/>
      </c>
      <c r="D168" s="243" t="str">
        <f t="shared" si="92"/>
        <v>P06</v>
      </c>
      <c r="E168" s="244" t="str">
        <f t="shared" si="88"/>
        <v>D</v>
      </c>
      <c r="F168" s="841">
        <f ca="1">IFERROR(IF(LEN(J168)&lt;5,VLOOKUP(J168,Tabulka!$X$4:$Z$239,2,0),IF(VLOOKUP(RIGHT(J168,3),$D$163:$O168,2,0)="N","",IF(LEFT(J168,SEARCH(" ",J168,1)-1)="vítěz",IF(VLOOKUP(RIGHT(J168,3),$D$163:$O168,2,0)="D",VLOOKUP(RIGHT(J168,3),$D$163:$O168,3,0),VLOOKUP(RIGHT(J168,3),$D$163:$O168,4,0)),IF(VLOOKUP(RIGHT(J168,3),$D$163:$O168,2,0)="H",VLOOKUP(RIGHT(J168,3),$D$163:$O168,3,0),VLOOKUP(RIGHT(J168,3),$D$163:$O168,4,0))))),"")</f>
        <v>46</v>
      </c>
      <c r="G168" s="841">
        <f ca="1">IFERROR(IF(LEN(K168)&lt;5,VLOOKUP(K168,Tabulka!$X$4:$Z$239,2,0),IF(VLOOKUP(RIGHT(K168,3),$D$163:$O168,2,0)="N","",IF(LEFT(K168,SEARCH(" ",K168,1)-1)="vítěz",IF(VLOOKUP(RIGHT(K168,3),$D$163:$O168,2,0)="D",VLOOKUP(RIGHT(K168,3),$D$163:$O168,3,0),VLOOKUP(RIGHT(K168,3),$D$163:$O168,4,0)),IF(VLOOKUP(RIGHT(K168,3),$D$163:$O168,2,0)="H",VLOOKUP(RIGHT(K168,3),$D$163:$O168,3,0),VLOOKUP(RIGHT(K168,3),$D$163:$O168,4,0))))),"")</f>
        <v>34</v>
      </c>
      <c r="H168" s="248">
        <f t="shared" si="89"/>
        <v>2</v>
      </c>
      <c r="I168" s="243">
        <f t="shared" si="90"/>
        <v>1</v>
      </c>
      <c r="J168" s="864" t="s">
        <v>97</v>
      </c>
      <c r="K168" s="865" t="s">
        <v>195</v>
      </c>
      <c r="L168" s="248">
        <f>IF($E168="N",'pravidla turnaje'!$A$6,IF($H168&gt;$I168,IF(OR($W168="PP",W168="SN"),'pravidla turnaje'!$A$3,'pravidla turnaje'!$A$2),IF($H168&lt;$I168,IF(OR($W168="PP",W168="SN"),'pravidla turnaje'!$A$5,'pravidla turnaje'!$A$6),'pravidla turnaje'!$A$4)))</f>
        <v>1</v>
      </c>
      <c r="M168" s="243">
        <f>IF($E168="N",'pravidla turnaje'!$A$6,IF($H168&lt;$I168,IF(OR($W168="PP",$W168="SN"),'pravidla turnaje'!$A$3,'pravidla turnaje'!$A$2),IF($H168&gt;$I168,IF(OR($W168="PP",$W168="SN"),'pravidla turnaje'!$A$5,'pravidla turnaje'!$A$6),'pravidla turnaje'!$A$4)))</f>
        <v>0</v>
      </c>
      <c r="N168" s="261"/>
      <c r="O168" s="262"/>
      <c r="P168" s="256" t="s">
        <v>708</v>
      </c>
      <c r="Q168" s="878" t="str">
        <f t="shared" si="91"/>
        <v>15:50 - 16:00</v>
      </c>
      <c r="R168" s="1425" t="s">
        <v>84</v>
      </c>
      <c r="S168" s="1655" t="str">
        <f ca="1">CONCATENATE(J168,IF(LEN(J168)=2,"","/"),IF(OR(LEN(J168)=2,F168=""),"",VLOOKUP(F168,Tabulka!$B$4:$X$239,23,0))," - ",CHAR(10),IF(F168="","",VLOOKUP(F168,Tabulka!$B$4:$C$239,2,0)))</f>
        <v>2D - 
Vojta/ 
Nikolič</v>
      </c>
      <c r="T168" s="1655" t="str">
        <f ca="1">CONCATENATE(K168,IF(LEN(K168)=2,"","/"),IF(OR(LEN(K168)=2,G168=""),"",VLOOKUP(G168,Tabulka!$B$4:$X$239,23,0))," - ",CHAR(10),IF(G168="","",VLOOKUP(G168,Tabulka!$B$4:$C$239,2,0)))</f>
        <v>4C - 
Vacek/ 
Svoboda</v>
      </c>
      <c r="U168" s="1638">
        <v>2</v>
      </c>
      <c r="V168" s="1639">
        <v>1</v>
      </c>
      <c r="W168" s="1558"/>
      <c r="X168" s="1671">
        <v>7</v>
      </c>
      <c r="Y168" s="1672">
        <v>7</v>
      </c>
      <c r="Z168" s="1671">
        <v>14</v>
      </c>
      <c r="AA168" s="1672">
        <v>15</v>
      </c>
      <c r="AB168" s="879" t="s">
        <v>5</v>
      </c>
      <c r="AC168" s="256" t="str">
        <f t="shared" si="61"/>
        <v>B42</v>
      </c>
      <c r="AD168" s="257">
        <f>COUNTIF($AB$3:$AB168,AB168)</f>
        <v>42</v>
      </c>
      <c r="AE168" s="253">
        <f>IF(AD168=1,'pravidla turnaje'!$C$60,VLOOKUP(CONCATENATE(AB168,AD168-1),$AC$2:$AF167,3,0)+VLOOKUP(CONCATENATE(AB168,AD168-1),$AC$2:$AF167,4,0))</f>
        <v>0.65972222222222121</v>
      </c>
      <c r="AF168" s="653">
        <f>IF($E168="",('pravidla turnaje'!#REF!/24/60),(VLOOKUP("x",'pravidla turnaje'!$A$31:$D$58,4,0)/60/24))</f>
        <v>6.9444444444444441E-3</v>
      </c>
    </row>
    <row r="169" spans="1:32" ht="33.75" customHeight="1" x14ac:dyDescent="0.25">
      <c r="A169" s="247">
        <f t="shared" ca="1" si="85"/>
        <v>50</v>
      </c>
      <c r="B169" s="247">
        <f t="shared" ca="1" si="86"/>
        <v>60</v>
      </c>
      <c r="C169" s="247" t="str">
        <f t="shared" ca="1" si="87"/>
        <v/>
      </c>
      <c r="D169" s="243" t="str">
        <f t="shared" si="92"/>
        <v>P07</v>
      </c>
      <c r="E169" s="244" t="str">
        <f t="shared" si="88"/>
        <v>D</v>
      </c>
      <c r="F169" s="841">
        <f ca="1">IFERROR(IF(LEN(J169)&lt;5,VLOOKUP(J169,Tabulka!$X$4:$Z$239,2,0),IF(VLOOKUP(RIGHT(J169,3),$D$163:$O169,2,0)="N","",IF(LEFT(J169,SEARCH(" ",J169,1)-1)="vítěz",IF(VLOOKUP(RIGHT(J169,3),$D$163:$O169,2,0)="D",VLOOKUP(RIGHT(J169,3),$D$163:$O169,3,0),VLOOKUP(RIGHT(J169,3),$D$163:$O169,4,0)),IF(VLOOKUP(RIGHT(J169,3),$D$163:$O169,2,0)="H",VLOOKUP(RIGHT(J169,3),$D$163:$O169,3,0),VLOOKUP(RIGHT(J169,3),$D$163:$O169,4,0))))),"")</f>
        <v>53</v>
      </c>
      <c r="G169" s="841">
        <f ca="1">IFERROR(IF(LEN(K169)&lt;5,VLOOKUP(K169,Tabulka!$X$4:$Z$239,2,0),IF(VLOOKUP(RIGHT(K169,3),$D$163:$O169,2,0)="N","",IF(LEFT(K169,SEARCH(" ",K169,1)-1)="vítěz",IF(VLOOKUP(RIGHT(K169,3),$D$163:$O169,2,0)="D",VLOOKUP(RIGHT(K169,3),$D$163:$O169,3,0),VLOOKUP(RIGHT(K169,3),$D$163:$O169,4,0)),IF(VLOOKUP(RIGHT(K169,3),$D$163:$O169,2,0)="H",VLOOKUP(RIGHT(K169,3),$D$163:$O169,3,0),VLOOKUP(RIGHT(K169,3),$D$163:$O169,4,0))))),"")</f>
        <v>62</v>
      </c>
      <c r="H169" s="248">
        <f t="shared" si="89"/>
        <v>2</v>
      </c>
      <c r="I169" s="243">
        <f t="shared" si="90"/>
        <v>0</v>
      </c>
      <c r="J169" s="864" t="s">
        <v>291</v>
      </c>
      <c r="K169" s="865" t="s">
        <v>286</v>
      </c>
      <c r="L169" s="248">
        <f>IF($E169="N",'pravidla turnaje'!$A$6,IF($H169&gt;$I169,IF(OR($W169="PP",W169="SN"),'pravidla turnaje'!$A$3,'pravidla turnaje'!$A$2),IF($H169&lt;$I169,IF(OR($W169="PP",W169="SN"),'pravidla turnaje'!$A$5,'pravidla turnaje'!$A$6),'pravidla turnaje'!$A$4)))</f>
        <v>1</v>
      </c>
      <c r="M169" s="243">
        <f>IF($E169="N",'pravidla turnaje'!$A$6,IF($H169&lt;$I169,IF(OR($W169="PP",$W169="SN"),'pravidla turnaje'!$A$3,'pravidla turnaje'!$A$2),IF($H169&gt;$I169,IF(OR($W169="PP",$W169="SN"),'pravidla turnaje'!$A$5,'pravidla turnaje'!$A$6),'pravidla turnaje'!$A$4)))</f>
        <v>0</v>
      </c>
      <c r="N169" s="261"/>
      <c r="O169" s="262"/>
      <c r="P169" s="256" t="s">
        <v>708</v>
      </c>
      <c r="Q169" s="878" t="str">
        <f t="shared" si="91"/>
        <v>15:50 - 16:00</v>
      </c>
      <c r="R169" s="1425" t="s">
        <v>85</v>
      </c>
      <c r="S169" s="1655" t="str">
        <f ca="1">CONCATENATE(J169,IF(LEN(J169)=2,"","/"),IF(OR(LEN(J169)=2,F169=""),"",VLOOKUP(F169,Tabulka!$B$4:$X$239,23,0))," - ",CHAR(10),IF(F169="","",VLOOKUP(F169,Tabulka!$B$4:$C$239,2,0)))</f>
        <v>2E - 
Hrůza/ 
Rychlý</v>
      </c>
      <c r="T169" s="1655" t="str">
        <f ca="1">CONCATENATE(K169,IF(LEN(K169)=2,"","/"),IF(OR(LEN(K169)=2,G169=""),"",VLOOKUP(G169,Tabulka!$B$4:$X$239,23,0))," - ",CHAR(10),IF(G169="","",VLOOKUP(G169,Tabulka!$B$4:$C$239,2,0)))</f>
        <v>4F - 
Jäger/ 
Mráz</v>
      </c>
      <c r="U169" s="1638">
        <v>2</v>
      </c>
      <c r="V169" s="1639">
        <v>0</v>
      </c>
      <c r="W169" s="1558"/>
      <c r="X169" s="1671">
        <v>6</v>
      </c>
      <c r="Y169" s="1672">
        <v>3</v>
      </c>
      <c r="Z169" s="1671">
        <v>8</v>
      </c>
      <c r="AA169" s="1672">
        <v>9</v>
      </c>
      <c r="AB169" s="879" t="s">
        <v>76</v>
      </c>
      <c r="AC169" s="256" t="str">
        <f t="shared" si="61"/>
        <v>C42</v>
      </c>
      <c r="AD169" s="257">
        <f>COUNTIF($AB$3:$AB169,AB169)</f>
        <v>42</v>
      </c>
      <c r="AE169" s="253">
        <f>IF(AD169=1,'pravidla turnaje'!$C$60,VLOOKUP(CONCATENATE(AB169,AD169-1),$AC$2:$AF168,3,0)+VLOOKUP(CONCATENATE(AB169,AD169-1),$AC$2:$AF168,4,0))</f>
        <v>0.65972222222222121</v>
      </c>
      <c r="AF169" s="653">
        <f>IF($E169="",('pravidla turnaje'!#REF!/24/60),(VLOOKUP("x",'pravidla turnaje'!$A$31:$D$58,4,0)/60/24))</f>
        <v>6.9444444444444441E-3</v>
      </c>
    </row>
    <row r="170" spans="1:32" ht="33.75" customHeight="1" x14ac:dyDescent="0.25">
      <c r="A170" s="1438">
        <f t="shared" ca="1" si="85"/>
        <v>60</v>
      </c>
      <c r="B170" s="1438">
        <f t="shared" ca="1" si="86"/>
        <v>50</v>
      </c>
      <c r="C170" s="1438" t="str">
        <f t="shared" ca="1" si="87"/>
        <v/>
      </c>
      <c r="D170" s="871" t="str">
        <f t="shared" si="92"/>
        <v>P08</v>
      </c>
      <c r="E170" s="872" t="str">
        <f t="shared" si="88"/>
        <v>D</v>
      </c>
      <c r="F170" s="841">
        <f ca="1">IFERROR(IF(LEN(J170)&lt;5,VLOOKUP(J170,Tabulka!$X$4:$Z$239,2,0),IF(VLOOKUP(RIGHT(J170,3),$D$163:$O170,2,0)="N","",IF(LEFT(J170,SEARCH(" ",J170,1)-1)="vítěz",IF(VLOOKUP(RIGHT(J170,3),$D$163:$O170,2,0)="D",VLOOKUP(RIGHT(J170,3),$D$163:$O170,3,0),VLOOKUP(RIGHT(J170,3),$D$163:$O170,4,0)),IF(VLOOKUP(RIGHT(J170,3),$D$163:$O170,2,0)="H",VLOOKUP(RIGHT(J170,3),$D$163:$O170,3,0),VLOOKUP(RIGHT(J170,3),$D$163:$O170,4,0))))),"")</f>
        <v>66</v>
      </c>
      <c r="G170" s="841">
        <f ca="1">IFERROR(IF(LEN(K170)&lt;5,VLOOKUP(K170,Tabulka!$X$4:$Z$239,2,0),IF(VLOOKUP(RIGHT(K170,3),$D$163:$O170,2,0)="N","",IF(LEFT(K170,SEARCH(" ",K170,1)-1)="vítěz",IF(VLOOKUP(RIGHT(K170,3),$D$163:$O170,2,0)="D",VLOOKUP(RIGHT(K170,3),$D$163:$O170,3,0),VLOOKUP(RIGHT(K170,3),$D$163:$O170,4,0)),IF(VLOOKUP(RIGHT(K170,3),$D$163:$O170,2,0)="H",VLOOKUP(RIGHT(K170,3),$D$163:$O170,3,0),VLOOKUP(RIGHT(K170,3),$D$163:$O170,4,0))))),"")</f>
        <v>56</v>
      </c>
      <c r="H170" s="873">
        <f t="shared" si="89"/>
        <v>2</v>
      </c>
      <c r="I170" s="871">
        <f t="shared" si="90"/>
        <v>1</v>
      </c>
      <c r="J170" s="864" t="s">
        <v>289</v>
      </c>
      <c r="K170" s="865" t="s">
        <v>292</v>
      </c>
      <c r="L170" s="873">
        <f>IF($E170="N",'pravidla turnaje'!$A$6,IF($H170&gt;$I170,IF(OR($W170="PP",W170="SN"),'pravidla turnaje'!$A$3,'pravidla turnaje'!$A$2),IF($H170&lt;$I170,IF(OR($W170="PP",W170="SN"),'pravidla turnaje'!$A$5,'pravidla turnaje'!$A$6),'pravidla turnaje'!$A$4)))</f>
        <v>1</v>
      </c>
      <c r="M170" s="871">
        <f>IF($E170="N",'pravidla turnaje'!$A$6,IF($H170&lt;$I170,IF(OR($W170="PP",$W170="SN"),'pravidla turnaje'!$A$3,'pravidla turnaje'!$A$2),IF($H170&gt;$I170,IF(OR($W170="PP",$W170="SN"),'pravidla turnaje'!$A$5,'pravidla turnaje'!$A$6),'pravidla turnaje'!$A$4)))</f>
        <v>0</v>
      </c>
      <c r="N170" s="874"/>
      <c r="O170" s="875"/>
      <c r="P170" s="880" t="s">
        <v>708</v>
      </c>
      <c r="Q170" s="881" t="str">
        <f t="shared" si="91"/>
        <v>15:50 - 16:00</v>
      </c>
      <c r="R170" s="1442" t="s">
        <v>86</v>
      </c>
      <c r="S170" s="1656" t="str">
        <f ca="1">CONCATENATE(J170,IF(LEN(J170)=2,"","/"),IF(OR(LEN(J170)=2,F170=""),"",VLOOKUP(F170,Tabulka!$B$4:$X$239,23,0))," - ",CHAR(10),IF(F170="","",VLOOKUP(F170,Tabulka!$B$4:$C$239,2,0)))</f>
        <v>2F - 
Jiránek/ 
Bína</v>
      </c>
      <c r="T170" s="1656" t="str">
        <f ca="1">CONCATENATE(K170,IF(LEN(K170)=2,"","/"),IF(OR(LEN(K170)=2,G170=""),"",VLOOKUP(G170,Tabulka!$B$4:$X$239,23,0))," - ",CHAR(10),IF(G170="","",VLOOKUP(G170,Tabulka!$B$4:$C$239,2,0)))</f>
        <v>4E - 
Severa/ 
Weiss</v>
      </c>
      <c r="U170" s="1640">
        <v>2</v>
      </c>
      <c r="V170" s="1641">
        <v>1</v>
      </c>
      <c r="W170" s="1559"/>
      <c r="X170" s="1673">
        <v>10</v>
      </c>
      <c r="Y170" s="1674">
        <v>6</v>
      </c>
      <c r="Z170" s="1673">
        <v>15</v>
      </c>
      <c r="AA170" s="1674">
        <v>13</v>
      </c>
      <c r="AB170" s="882" t="s">
        <v>16</v>
      </c>
      <c r="AC170" s="256" t="str">
        <f t="shared" si="61"/>
        <v>D42</v>
      </c>
      <c r="AD170" s="257">
        <f>COUNTIF($AB$3:$AB170,AB170)</f>
        <v>42</v>
      </c>
      <c r="AE170" s="253">
        <f>IF(AD170=1,'pravidla turnaje'!$C$60,VLOOKUP(CONCATENATE(AB170,AD170-1),$AC$2:$AF169,3,0)+VLOOKUP(CONCATENATE(AB170,AD170-1),$AC$2:$AF169,4,0))</f>
        <v>0.65972222222222121</v>
      </c>
      <c r="AF170" s="653">
        <f>IF($E170="",('pravidla turnaje'!#REF!/24/60),(VLOOKUP("x",'pravidla turnaje'!$A$31:$D$58,4,0)/60/24))</f>
        <v>6.9444444444444441E-3</v>
      </c>
    </row>
    <row r="171" spans="1:32" ht="33.75" customHeight="1" x14ac:dyDescent="0.25">
      <c r="A171" s="247">
        <f t="shared" ca="1" si="85"/>
        <v>70</v>
      </c>
      <c r="B171" s="247">
        <f t="shared" ca="1" si="86"/>
        <v>80</v>
      </c>
      <c r="C171" s="247" t="str">
        <f t="shared" ca="1" si="87"/>
        <v/>
      </c>
      <c r="D171" s="243" t="str">
        <f t="shared" si="92"/>
        <v>P09</v>
      </c>
      <c r="E171" s="244" t="str">
        <f t="shared" si="88"/>
        <v>D</v>
      </c>
      <c r="F171" s="863">
        <f ca="1">IFERROR(IF(LEN(J171)&lt;5,VLOOKUP(J171,Tabulka!$X$4:$Z$239,2,0),IF(VLOOKUP(RIGHT(J171,3),$D$163:$O171,2,0)="N","",IF(LEFT(J171,SEARCH(" ",J171,1)-1)="vítěz",IF(VLOOKUP(RIGHT(J171,3),$D$163:$O171,2,0)="D",VLOOKUP(RIGHT(J171,3),$D$163:$O171,3,0),VLOOKUP(RIGHT(J171,3),$D$163:$O171,4,0)),IF(VLOOKUP(RIGHT(J171,3),$D$163:$O171,2,0)="H",VLOOKUP(RIGHT(J171,3),$D$163:$O171,3,0),VLOOKUP(RIGHT(J171,3),$D$163:$O171,4,0))))),"")</f>
        <v>74</v>
      </c>
      <c r="G171" s="863">
        <f ca="1">IFERROR(IF(LEN(K171)&lt;5,VLOOKUP(K171,Tabulka!$X$4:$Z$239,2,0),IF(VLOOKUP(RIGHT(K171,3),$D$163:$O171,2,0)="N","",IF(LEFT(K171,SEARCH(" ",K171,1)-1)="vítěz",IF(VLOOKUP(RIGHT(K171,3),$D$163:$O171,2,0)="D",VLOOKUP(RIGHT(K171,3),$D$163:$O171,3,0),VLOOKUP(RIGHT(K171,3),$D$163:$O171,4,0)),IF(VLOOKUP(RIGHT(K171,3),$D$163:$O171,2,0)="H",VLOOKUP(RIGHT(K171,3),$D$163:$O171,3,0),VLOOKUP(RIGHT(K171,3),$D$163:$O171,4,0))))),"")</f>
        <v>84</v>
      </c>
      <c r="H171" s="248">
        <f t="shared" si="89"/>
        <v>2</v>
      </c>
      <c r="I171" s="243">
        <f t="shared" si="90"/>
        <v>1</v>
      </c>
      <c r="J171" s="864" t="s">
        <v>297</v>
      </c>
      <c r="K171" s="865" t="s">
        <v>298</v>
      </c>
      <c r="L171" s="248">
        <f>IF($E171="N",'pravidla turnaje'!$A$6,IF($H171&gt;$I171,IF(OR($W171="PP",W171="SN"),'pravidla turnaje'!$A$3,'pravidla turnaje'!$A$2),IF($H171&lt;$I171,IF(OR($W171="PP",W171="SN"),'pravidla turnaje'!$A$5,'pravidla turnaje'!$A$6),'pravidla turnaje'!$A$4)))</f>
        <v>1</v>
      </c>
      <c r="M171" s="243">
        <f>IF($E171="N",'pravidla turnaje'!$A$6,IF($H171&lt;$I171,IF(OR($W171="PP",$W171="SN"),'pravidla turnaje'!$A$3,'pravidla turnaje'!$A$2),IF($H171&gt;$I171,IF(OR($W171="PP",$W171="SN"),'pravidla turnaje'!$A$5,'pravidla turnaje'!$A$6),'pravidla turnaje'!$A$4)))</f>
        <v>0</v>
      </c>
      <c r="N171" s="866"/>
      <c r="O171" s="867"/>
      <c r="P171" s="876" t="s">
        <v>708</v>
      </c>
      <c r="Q171" s="877" t="str">
        <f t="shared" si="91"/>
        <v>16:00 - 16:10</v>
      </c>
      <c r="R171" s="1425" t="s">
        <v>87</v>
      </c>
      <c r="S171" s="1654" t="str">
        <f ca="1">CONCATENATE(J171,IF(LEN(J171)=2,"","/"),IF(OR(LEN(J171)=2,F171=""),"",VLOOKUP(F171,Tabulka!$B$4:$X$239,23,0))," - ",CHAR(10),IF(F171="","",VLOOKUP(F171,Tabulka!$B$4:$C$239,2,0)))</f>
        <v>3G - 
Hněvkovský/ 
Vašák</v>
      </c>
      <c r="T171" s="1654" t="str">
        <f ca="1">CONCATENATE(K171,IF(LEN(K171)=2,"","/"),IF(OR(LEN(K171)=2,G171=""),"",VLOOKUP(G171,Tabulka!$B$4:$X$239,23,0))," - ",CHAR(10),IF(G171="","",VLOOKUP(G171,Tabulka!$B$4:$C$239,2,0)))</f>
        <v>4H - 
Mařík/ 
Kryštof</v>
      </c>
      <c r="U171" s="1636">
        <v>2</v>
      </c>
      <c r="V171" s="1637">
        <v>1</v>
      </c>
      <c r="W171" s="1557"/>
      <c r="X171" s="1669">
        <v>6</v>
      </c>
      <c r="Y171" s="1670">
        <v>5</v>
      </c>
      <c r="Z171" s="1669">
        <v>15</v>
      </c>
      <c r="AA171" s="1670">
        <v>16</v>
      </c>
      <c r="AB171" s="1426" t="s">
        <v>4</v>
      </c>
      <c r="AC171" s="256" t="str">
        <f t="shared" si="61"/>
        <v>A43</v>
      </c>
      <c r="AD171" s="257">
        <f>COUNTIF($AB$3:$AB171,AB171)</f>
        <v>43</v>
      </c>
      <c r="AE171" s="253">
        <f>IF(AD171=1,'pravidla turnaje'!$C$60,VLOOKUP(CONCATENATE(AB171,AD171-1),$AC$2:$AF170,3,0)+VLOOKUP(CONCATENATE(AB171,AD171-1),$AC$2:$AF170,4,0))</f>
        <v>0.66666666666666563</v>
      </c>
      <c r="AF171" s="653">
        <f>IF($E171="",('pravidla turnaje'!#REF!/24/60),(VLOOKUP("x",'pravidla turnaje'!$A$31:$D$58,4,0)/60/24))</f>
        <v>6.9444444444444441E-3</v>
      </c>
    </row>
    <row r="172" spans="1:32" ht="33.75" customHeight="1" x14ac:dyDescent="0.25">
      <c r="A172" s="247">
        <f t="shared" ca="1" si="85"/>
        <v>80</v>
      </c>
      <c r="B172" s="247">
        <f t="shared" ca="1" si="86"/>
        <v>70</v>
      </c>
      <c r="C172" s="247" t="str">
        <f t="shared" ca="1" si="87"/>
        <v/>
      </c>
      <c r="D172" s="243" t="str">
        <f t="shared" si="92"/>
        <v>P10</v>
      </c>
      <c r="E172" s="244" t="str">
        <f t="shared" si="88"/>
        <v>D</v>
      </c>
      <c r="F172" s="841">
        <f ca="1">IFERROR(IF(LEN(J172)&lt;5,VLOOKUP(J172,Tabulka!$X$4:$Z$239,2,0),IF(VLOOKUP(RIGHT(J172,3),$D$163:$O172,2,0)="N","",IF(LEFT(J172,SEARCH(" ",J172,1)-1)="vítěz",IF(VLOOKUP(RIGHT(J172,3),$D$163:$O172,2,0)="D",VLOOKUP(RIGHT(J172,3),$D$163:$O172,3,0),VLOOKUP(RIGHT(J172,3),$D$163:$O172,4,0)),IF(VLOOKUP(RIGHT(J172,3),$D$163:$O172,2,0)="H",VLOOKUP(RIGHT(J172,3),$D$163:$O172,3,0),VLOOKUP(RIGHT(J172,3),$D$163:$O172,4,0))))),"")</f>
        <v>85</v>
      </c>
      <c r="G172" s="841">
        <f ca="1">IFERROR(IF(LEN(K172)&lt;5,VLOOKUP(K172,Tabulka!$X$4:$Z$239,2,0),IF(VLOOKUP(RIGHT(K172,3),$D$163:$O172,2,0)="N","",IF(LEFT(K172,SEARCH(" ",K172,1)-1)="vítěz",IF(VLOOKUP(RIGHT(K172,3),$D$163:$O172,2,0)="D",VLOOKUP(RIGHT(K172,3),$D$163:$O172,3,0),VLOOKUP(RIGHT(K172,3),$D$163:$O172,4,0)),IF(VLOOKUP(RIGHT(K172,3),$D$163:$O172,2,0)="H",VLOOKUP(RIGHT(K172,3),$D$163:$O172,3,0),VLOOKUP(RIGHT(K172,3),$D$163:$O172,4,0))))),"")</f>
        <v>72</v>
      </c>
      <c r="H172" s="248">
        <f t="shared" si="89"/>
        <v>2</v>
      </c>
      <c r="I172" s="243">
        <f t="shared" si="90"/>
        <v>0</v>
      </c>
      <c r="J172" s="864" t="s">
        <v>299</v>
      </c>
      <c r="K172" s="865" t="s">
        <v>296</v>
      </c>
      <c r="L172" s="248">
        <f>IF($E172="N",'pravidla turnaje'!$A$6,IF($H172&gt;$I172,IF(OR($W172="PP",W172="SN"),'pravidla turnaje'!$A$3,'pravidla turnaje'!$A$2),IF($H172&lt;$I172,IF(OR($W172="PP",W172="SN"),'pravidla turnaje'!$A$5,'pravidla turnaje'!$A$6),'pravidla turnaje'!$A$4)))</f>
        <v>1</v>
      </c>
      <c r="M172" s="243">
        <f>IF($E172="N",'pravidla turnaje'!$A$6,IF($H172&lt;$I172,IF(OR($W172="PP",$W172="SN"),'pravidla turnaje'!$A$3,'pravidla turnaje'!$A$2),IF($H172&gt;$I172,IF(OR($W172="PP",$W172="SN"),'pravidla turnaje'!$A$5,'pravidla turnaje'!$A$6),'pravidla turnaje'!$A$4)))</f>
        <v>0</v>
      </c>
      <c r="N172" s="261"/>
      <c r="O172" s="262"/>
      <c r="P172" s="256" t="s">
        <v>708</v>
      </c>
      <c r="Q172" s="878" t="str">
        <f t="shared" si="91"/>
        <v>16:00 - 16:10</v>
      </c>
      <c r="R172" s="1425" t="s">
        <v>77</v>
      </c>
      <c r="S172" s="1655" t="str">
        <f ca="1">CONCATENATE(J172,IF(LEN(J172)=2,"","/"),IF(OR(LEN(J172)=2,F172=""),"",VLOOKUP(F172,Tabulka!$B$4:$X$239,23,0))," - ",CHAR(10),IF(F172="","",VLOOKUP(F172,Tabulka!$B$4:$C$239,2,0)))</f>
        <v>3H - 
Švácha/ 
Pechar</v>
      </c>
      <c r="T172" s="1655" t="str">
        <f ca="1">CONCATENATE(K172,IF(LEN(K172)=2,"","/"),IF(OR(LEN(K172)=2,G172=""),"",VLOOKUP(G172,Tabulka!$B$4:$X$239,23,0))," - ",CHAR(10),IF(G172="","",VLOOKUP(G172,Tabulka!$B$4:$C$239,2,0)))</f>
        <v>4G - 
Fořt/ 
Fořt</v>
      </c>
      <c r="U172" s="1638">
        <v>2</v>
      </c>
      <c r="V172" s="1639">
        <v>0</v>
      </c>
      <c r="W172" s="1558"/>
      <c r="X172" s="1671">
        <v>4</v>
      </c>
      <c r="Y172" s="1672">
        <v>1</v>
      </c>
      <c r="Z172" s="1671">
        <v>8</v>
      </c>
      <c r="AA172" s="1672">
        <v>9</v>
      </c>
      <c r="AB172" s="879" t="s">
        <v>5</v>
      </c>
      <c r="AC172" s="256" t="str">
        <f t="shared" si="61"/>
        <v>B43</v>
      </c>
      <c r="AD172" s="257">
        <f>COUNTIF($AB$3:$AB172,AB172)</f>
        <v>43</v>
      </c>
      <c r="AE172" s="253">
        <f>IF(AD172=1,'pravidla turnaje'!$C$60,VLOOKUP(CONCATENATE(AB172,AD172-1),$AC$2:$AF171,3,0)+VLOOKUP(CONCATENATE(AB172,AD172-1),$AC$2:$AF171,4,0))</f>
        <v>0.66666666666666563</v>
      </c>
      <c r="AF172" s="653">
        <f>IF($E172="",('pravidla turnaje'!#REF!/24/60),(VLOOKUP("x",'pravidla turnaje'!$A$31:$D$58,4,0)/60/24))</f>
        <v>6.9444444444444441E-3</v>
      </c>
    </row>
    <row r="173" spans="1:32" ht="33.75" customHeight="1" x14ac:dyDescent="0.25">
      <c r="A173" s="247">
        <f t="shared" ca="1" si="85"/>
        <v>90</v>
      </c>
      <c r="B173" s="247">
        <f t="shared" ca="1" si="86"/>
        <v>100</v>
      </c>
      <c r="C173" s="247" t="str">
        <f t="shared" ca="1" si="87"/>
        <v/>
      </c>
      <c r="D173" s="243" t="str">
        <f t="shared" si="92"/>
        <v>P11</v>
      </c>
      <c r="E173" s="244" t="str">
        <f t="shared" si="88"/>
        <v>D</v>
      </c>
      <c r="F173" s="841">
        <f ca="1">IFERROR(IF(LEN(J173)&lt;5,VLOOKUP(J173,Tabulka!$X$4:$Z$239,2,0),IF(VLOOKUP(RIGHT(J173,3),$D$163:$O173,2,0)="N","",IF(LEFT(J173,SEARCH(" ",J173,1)-1)="vítěz",IF(VLOOKUP(RIGHT(J173,3),$D$163:$O173,2,0)="D",VLOOKUP(RIGHT(J173,3),$D$163:$O173,3,0),VLOOKUP(RIGHT(J173,3),$D$163:$O173,4,0)),IF(VLOOKUP(RIGHT(J173,3),$D$163:$O173,2,0)="H",VLOOKUP(RIGHT(J173,3),$D$163:$O173,3,0),VLOOKUP(RIGHT(J173,3),$D$163:$O173,4,0))))),"")</f>
        <v>92</v>
      </c>
      <c r="G173" s="841">
        <f ca="1">IFERROR(IF(LEN(K173)&lt;5,VLOOKUP(K173,Tabulka!$X$4:$Z$239,2,0),IF(VLOOKUP(RIGHT(K173,3),$D$163:$O173,2,0)="N","",IF(LEFT(K173,SEARCH(" ",K173,1)-1)="vítěz",IF(VLOOKUP(RIGHT(K173,3),$D$163:$O173,2,0)="D",VLOOKUP(RIGHT(K173,3),$D$163:$O173,3,0),VLOOKUP(RIGHT(K173,3),$D$163:$O173,4,0)),IF(VLOOKUP(RIGHT(K173,3),$D$163:$O173,2,0)="H",VLOOKUP(RIGHT(K173,3),$D$163:$O173,3,0),VLOOKUP(RIGHT(K173,3),$D$163:$O173,4,0))))),"")</f>
        <v>104</v>
      </c>
      <c r="H173" s="248">
        <f t="shared" si="89"/>
        <v>2</v>
      </c>
      <c r="I173" s="243">
        <f t="shared" si="90"/>
        <v>0</v>
      </c>
      <c r="J173" s="864" t="s">
        <v>727</v>
      </c>
      <c r="K173" s="865" t="s">
        <v>729</v>
      </c>
      <c r="L173" s="248">
        <f>IF($E173="N",'pravidla turnaje'!$A$6,IF($H173&gt;$I173,IF(OR($W173="PP",W173="SN"),'pravidla turnaje'!$A$3,'pravidla turnaje'!$A$2),IF($H173&lt;$I173,IF(OR($W173="PP",W173="SN"),'pravidla turnaje'!$A$5,'pravidla turnaje'!$A$6),'pravidla turnaje'!$A$4)))</f>
        <v>1</v>
      </c>
      <c r="M173" s="243">
        <f>IF($E173="N",'pravidla turnaje'!$A$6,IF($H173&lt;$I173,IF(OR($W173="PP",$W173="SN"),'pravidla turnaje'!$A$3,'pravidla turnaje'!$A$2),IF($H173&gt;$I173,IF(OR($W173="PP",$W173="SN"),'pravidla turnaje'!$A$5,'pravidla turnaje'!$A$6),'pravidla turnaje'!$A$4)))</f>
        <v>0</v>
      </c>
      <c r="N173" s="261"/>
      <c r="O173" s="262"/>
      <c r="P173" s="256" t="s">
        <v>708</v>
      </c>
      <c r="Q173" s="878" t="str">
        <f t="shared" si="91"/>
        <v>16:00 - 16:10</v>
      </c>
      <c r="R173" s="1425" t="s">
        <v>108</v>
      </c>
      <c r="S173" s="1655" t="str">
        <f ca="1">CONCATENATE(J173,IF(LEN(J173)=2,"","/"),IF(OR(LEN(J173)=2,F173=""),"",VLOOKUP(F173,Tabulka!$B$4:$X$239,23,0))," - ",CHAR(10),IF(F173="","",VLOOKUP(F173,Tabulka!$B$4:$C$239,2,0)))</f>
        <v>3I - 
Král/ 
Barna</v>
      </c>
      <c r="T173" s="1655" t="str">
        <f ca="1">CONCATENATE(K173,IF(LEN(K173)=2,"","/"),IF(OR(LEN(K173)=2,G173=""),"",VLOOKUP(G173,Tabulka!$B$4:$X$239,23,0))," - ",CHAR(10),IF(G173="","",VLOOKUP(G173,Tabulka!$B$4:$C$239,2,0)))</f>
        <v>3J - 
Hrdlička/ 
Dvořák</v>
      </c>
      <c r="U173" s="1638">
        <v>2</v>
      </c>
      <c r="V173" s="1639">
        <v>0</v>
      </c>
      <c r="W173" s="1558"/>
      <c r="X173" s="1671">
        <v>7</v>
      </c>
      <c r="Y173" s="1672">
        <v>3</v>
      </c>
      <c r="Z173" s="1671">
        <v>8</v>
      </c>
      <c r="AA173" s="1672">
        <v>8</v>
      </c>
      <c r="AB173" s="879" t="s">
        <v>76</v>
      </c>
      <c r="AC173" s="256" t="str">
        <f t="shared" si="61"/>
        <v>C43</v>
      </c>
      <c r="AD173" s="257">
        <f>COUNTIF($AB$3:$AB173,AB173)</f>
        <v>43</v>
      </c>
      <c r="AE173" s="253">
        <f>IF(AD173=1,'pravidla turnaje'!$C$60,VLOOKUP(CONCATENATE(AB173,AD173-1),$AC$2:$AF172,3,0)+VLOOKUP(CONCATENATE(AB173,AD173-1),$AC$2:$AF172,4,0))</f>
        <v>0.66666666666666563</v>
      </c>
      <c r="AF173" s="653">
        <f>IF($E173="",('pravidla turnaje'!#REF!/24/60),(VLOOKUP("x",'pravidla turnaje'!$A$31:$D$58,4,0)/60/24))</f>
        <v>6.9444444444444441E-3</v>
      </c>
    </row>
    <row r="174" spans="1:32" ht="33.75" customHeight="1" x14ac:dyDescent="0.25">
      <c r="A174" s="1438">
        <f t="shared" ca="1" si="85"/>
        <v>110</v>
      </c>
      <c r="B174" s="1438">
        <f t="shared" ca="1" si="86"/>
        <v>120</v>
      </c>
      <c r="C174" s="1438" t="str">
        <f t="shared" ca="1" si="87"/>
        <v/>
      </c>
      <c r="D174" s="871" t="str">
        <f t="shared" si="92"/>
        <v>P12</v>
      </c>
      <c r="E174" s="872" t="str">
        <f t="shared" si="88"/>
        <v>H</v>
      </c>
      <c r="F174" s="841">
        <f ca="1">IFERROR(IF(LEN(J174)&lt;5,VLOOKUP(J174,Tabulka!$X$4:$Z$239,2,0),IF(VLOOKUP(RIGHT(J174,3),$D$163:$O174,2,0)="N","",IF(LEFT(J174,SEARCH(" ",J174,1)-1)="vítěz",IF(VLOOKUP(RIGHT(J174,3),$D$163:$O174,2,0)="D",VLOOKUP(RIGHT(J174,3),$D$163:$O174,3,0),VLOOKUP(RIGHT(J174,3),$D$163:$O174,4,0)),IF(VLOOKUP(RIGHT(J174,3),$D$163:$O174,2,0)="H",VLOOKUP(RIGHT(J174,3),$D$163:$O174,3,0),VLOOKUP(RIGHT(J174,3),$D$163:$O174,4,0))))),"")</f>
        <v>113</v>
      </c>
      <c r="G174" s="841">
        <f ca="1">IFERROR(IF(LEN(K174)&lt;5,VLOOKUP(K174,Tabulka!$X$4:$Z$239,2,0),IF(VLOOKUP(RIGHT(K174,3),$D$163:$O174,2,0)="N","",IF(LEFT(K174,SEARCH(" ",K174,1)-1)="vítěz",IF(VLOOKUP(RIGHT(K174,3),$D$163:$O174,2,0)="D",VLOOKUP(RIGHT(K174,3),$D$163:$O174,3,0),VLOOKUP(RIGHT(K174,3),$D$163:$O174,4,0)),IF(VLOOKUP(RIGHT(K174,3),$D$163:$O174,2,0)="H",VLOOKUP(RIGHT(K174,3),$D$163:$O174,3,0),VLOOKUP(RIGHT(K174,3),$D$163:$O174,4,0))))),"")</f>
        <v>125</v>
      </c>
      <c r="H174" s="873">
        <f t="shared" si="89"/>
        <v>0</v>
      </c>
      <c r="I174" s="871">
        <f t="shared" si="90"/>
        <v>2</v>
      </c>
      <c r="J174" s="864" t="s">
        <v>746</v>
      </c>
      <c r="K174" s="865" t="s">
        <v>750</v>
      </c>
      <c r="L174" s="873">
        <f>IF($E174="N",'pravidla turnaje'!$A$6,IF($H174&gt;$I174,IF(OR($W174="PP",W174="SN"),'pravidla turnaje'!$A$3,'pravidla turnaje'!$A$2),IF($H174&lt;$I174,IF(OR($W174="PP",W174="SN"),'pravidla turnaje'!$A$5,'pravidla turnaje'!$A$6),'pravidla turnaje'!$A$4)))</f>
        <v>0</v>
      </c>
      <c r="M174" s="871">
        <f>IF($E174="N",'pravidla turnaje'!$A$6,IF($H174&lt;$I174,IF(OR($W174="PP",$W174="SN"),'pravidla turnaje'!$A$3,'pravidla turnaje'!$A$2),IF($H174&gt;$I174,IF(OR($W174="PP",$W174="SN"),'pravidla turnaje'!$A$5,'pravidla turnaje'!$A$6),'pravidla turnaje'!$A$4)))</f>
        <v>1</v>
      </c>
      <c r="N174" s="874"/>
      <c r="O174" s="875"/>
      <c r="P174" s="880" t="s">
        <v>708</v>
      </c>
      <c r="Q174" s="881" t="str">
        <f t="shared" si="91"/>
        <v>16:00 - 16:10</v>
      </c>
      <c r="R174" s="1441" t="s">
        <v>109</v>
      </c>
      <c r="S174" s="1656" t="str">
        <f ca="1">CONCATENATE(J174,IF(LEN(J174)=2,"","/"),IF(OR(LEN(J174)=2,F174=""),"",VLOOKUP(F174,Tabulka!$B$4:$X$239,23,0))," - ",CHAR(10),IF(F174="","",VLOOKUP(F174,Tabulka!$B$4:$C$239,2,0)))</f>
        <v>3K - 
Hrubá/ 
Doležal</v>
      </c>
      <c r="T174" s="1656" t="str">
        <f ca="1">CONCATENATE(K174,IF(LEN(K174)=2,"","/"),IF(OR(LEN(K174)=2,G174=""),"",VLOOKUP(G174,Tabulka!$B$4:$X$239,23,0))," - ",CHAR(10),IF(G174="","",VLOOKUP(G174,Tabulka!$B$4:$C$239,2,0)))</f>
        <v>3L - 
Kašpárek/ 
Sčiklin</v>
      </c>
      <c r="U174" s="1640">
        <v>0</v>
      </c>
      <c r="V174" s="1641">
        <v>2</v>
      </c>
      <c r="W174" s="1559"/>
      <c r="X174" s="1673">
        <v>0</v>
      </c>
      <c r="Y174" s="1674">
        <v>3</v>
      </c>
      <c r="Z174" s="1673">
        <v>9</v>
      </c>
      <c r="AA174" s="1674">
        <v>9</v>
      </c>
      <c r="AB174" s="882" t="s">
        <v>16</v>
      </c>
      <c r="AC174" s="256" t="str">
        <f t="shared" si="61"/>
        <v>D43</v>
      </c>
      <c r="AD174" s="257">
        <f>COUNTIF($AB$3:$AB174,AB174)</f>
        <v>43</v>
      </c>
      <c r="AE174" s="253">
        <f>IF(AD174=1,'pravidla turnaje'!$C$60,VLOOKUP(CONCATENATE(AB174,AD174-1),$AC$2:$AF173,3,0)+VLOOKUP(CONCATENATE(AB174,AD174-1),$AC$2:$AF173,4,0))</f>
        <v>0.66666666666666563</v>
      </c>
      <c r="AF174" s="653">
        <f>IF($E174="",('pravidla turnaje'!#REF!/24/60),(VLOOKUP("x",'pravidla turnaje'!$A$31:$D$58,4,0)/60/24))</f>
        <v>6.9444444444444441E-3</v>
      </c>
    </row>
    <row r="175" spans="1:32" ht="33.75" customHeight="1" x14ac:dyDescent="0.25">
      <c r="A175" s="247">
        <f t="shared" ca="1" si="85"/>
        <v>100</v>
      </c>
      <c r="B175" s="247">
        <f t="shared" ca="1" si="86"/>
        <v>90</v>
      </c>
      <c r="C175" s="247" t="str">
        <f t="shared" ca="1" si="87"/>
        <v/>
      </c>
      <c r="D175" s="243" t="str">
        <f>R175</f>
        <v>P13</v>
      </c>
      <c r="E175" s="244" t="str">
        <f>IF(AND(ISNUMBER(U175),ISNUMBER(V175)),IF(U175&gt;V175,"D",IF(U175&lt;V175,"H","R")),"N")</f>
        <v>H</v>
      </c>
      <c r="F175" s="863">
        <f ca="1">IFERROR(IF(LEN(J175)&lt;5,VLOOKUP(J175,Tabulka!$X$4:$Z$239,2,0),IF(VLOOKUP(RIGHT(J175,3),$D$163:$O175,2,0)="N","",IF(LEFT(J175,SEARCH(" ",J175,1)-1)="vítěz",IF(VLOOKUP(RIGHT(J175,3),$D$163:$O175,2,0)="D",VLOOKUP(RIGHT(J175,3),$D$163:$O175,3,0),VLOOKUP(RIGHT(J175,3),$D$163:$O175,4,0)),IF(VLOOKUP(RIGHT(J175,3),$D$163:$O175,2,0)="H",VLOOKUP(RIGHT(J175,3),$D$163:$O175,3,0),VLOOKUP(RIGHT(J175,3),$D$163:$O175,4,0))))),"")</f>
        <v>102</v>
      </c>
      <c r="G175" s="863">
        <f ca="1">IFERROR(IF(LEN(K175)&lt;5,VLOOKUP(K175,Tabulka!$X$4:$Z$239,2,0),IF(VLOOKUP(RIGHT(K175,3),$D$163:$O175,2,0)="N","",IF(LEFT(K175,SEARCH(" ",K175,1)-1)="vítěz",IF(VLOOKUP(RIGHT(K175,3),$D$163:$O175,2,0)="D",VLOOKUP(RIGHT(K175,3),$D$163:$O175,3,0),VLOOKUP(RIGHT(K175,3),$D$163:$O175,4,0)),IF(VLOOKUP(RIGHT(K175,3),$D$163:$O175,2,0)="H",VLOOKUP(RIGHT(K175,3),$D$163:$O175,3,0),VLOOKUP(RIGHT(K175,3),$D$163:$O175,4,0))))),"")</f>
        <v>95</v>
      </c>
      <c r="H175" s="248">
        <f t="shared" si="89"/>
        <v>0</v>
      </c>
      <c r="I175" s="243">
        <f t="shared" si="90"/>
        <v>2</v>
      </c>
      <c r="J175" s="864" t="s">
        <v>726</v>
      </c>
      <c r="K175" s="865" t="s">
        <v>728</v>
      </c>
      <c r="L175" s="248">
        <f>IF($E175="N",'pravidla turnaje'!$A$6,IF($H175&gt;$I175,IF(OR($W175="PP",W175="SN"),'pravidla turnaje'!$A$3,'pravidla turnaje'!$A$2),IF($H175&lt;$I175,IF(OR($W175="PP",W175="SN"),'pravidla turnaje'!$A$5,'pravidla turnaje'!$A$6),'pravidla turnaje'!$A$4)))</f>
        <v>0</v>
      </c>
      <c r="M175" s="243">
        <f>IF($E175="N",'pravidla turnaje'!$A$6,IF($H175&lt;$I175,IF(OR($W175="PP",$W175="SN"),'pravidla turnaje'!$A$3,'pravidla turnaje'!$A$2),IF($H175&gt;$I175,IF(OR($W175="PP",$W175="SN"),'pravidla turnaje'!$A$5,'pravidla turnaje'!$A$6),'pravidla turnaje'!$A$4)))</f>
        <v>1</v>
      </c>
      <c r="N175" s="866"/>
      <c r="O175" s="867"/>
      <c r="P175" s="876" t="s">
        <v>708</v>
      </c>
      <c r="Q175" s="877" t="str">
        <f t="shared" si="91"/>
        <v>16:10 - 16:20</v>
      </c>
      <c r="R175" s="1425" t="s">
        <v>110</v>
      </c>
      <c r="S175" s="1654" t="str">
        <f ca="1">CONCATENATE(J175,IF(LEN(J175)=2,"","/"),IF(OR(LEN(J175)=2,F175=""),"",VLOOKUP(F175,Tabulka!$B$4:$X$239,23,0))," - ",CHAR(10),IF(F175="","",VLOOKUP(F175,Tabulka!$B$4:$C$239,2,0)))</f>
        <v>2J - 
Herc/ 
Vybíral</v>
      </c>
      <c r="T175" s="1654" t="str">
        <f ca="1">CONCATENATE(K175,IF(LEN(K175)=2,"","/"),IF(OR(LEN(K175)=2,G175=""),"",VLOOKUP(G175,Tabulka!$B$4:$X$239,23,0))," - ",CHAR(10),IF(G175="","",VLOOKUP(G175,Tabulka!$B$4:$C$239,2,0)))</f>
        <v>4I - 
Syryčanský/ 
Hrstka</v>
      </c>
      <c r="U175" s="1636">
        <v>0</v>
      </c>
      <c r="V175" s="1637">
        <v>2</v>
      </c>
      <c r="W175" s="1557"/>
      <c r="X175" s="1669">
        <v>4</v>
      </c>
      <c r="Y175" s="1670">
        <v>6</v>
      </c>
      <c r="Z175" s="1669">
        <v>10</v>
      </c>
      <c r="AA175" s="1670">
        <v>9</v>
      </c>
      <c r="AB175" s="1426" t="s">
        <v>4</v>
      </c>
      <c r="AC175" s="256" t="str">
        <f t="shared" si="61"/>
        <v>A44</v>
      </c>
      <c r="AD175" s="257">
        <f>COUNTIF($AB$3:$AB175,AB175)</f>
        <v>44</v>
      </c>
      <c r="AE175" s="253">
        <f>IF(AD175=1,'pravidla turnaje'!$C$60,VLOOKUP(CONCATENATE(AB175,AD175-1),$AC$2:$AF174,3,0)+VLOOKUP(CONCATENATE(AB175,AD175-1),$AC$2:$AF174,4,0))</f>
        <v>0.67361111111111005</v>
      </c>
      <c r="AF175" s="653">
        <f>IF($E175="",('pravidla turnaje'!#REF!/24/60),(VLOOKUP("x",'pravidla turnaje'!$A$31:$D$58,4,0)/60/24))</f>
        <v>6.9444444444444441E-3</v>
      </c>
    </row>
    <row r="176" spans="1:32" ht="33.75" customHeight="1" x14ac:dyDescent="0.25">
      <c r="A176" s="247">
        <f t="shared" ca="1" si="85"/>
        <v>110</v>
      </c>
      <c r="B176" s="247">
        <f t="shared" ca="1" si="86"/>
        <v>120</v>
      </c>
      <c r="C176" s="247" t="str">
        <f t="shared" ca="1" si="87"/>
        <v/>
      </c>
      <c r="D176" s="243" t="str">
        <f t="shared" ref="D176:D179" si="93">R176</f>
        <v>P14</v>
      </c>
      <c r="E176" s="244" t="str">
        <f t="shared" ref="E176:E190" si="94">IF(AND(ISNUMBER(U176),ISNUMBER(V176)),IF(U176&gt;V176,"D",IF(U176&lt;V176,"H","R")),"N")</f>
        <v>H</v>
      </c>
      <c r="F176" s="841">
        <f ca="1">IFERROR(IF(LEN(J176)&lt;5,VLOOKUP(J176,Tabulka!$X$4:$Z$239,2,0),IF(VLOOKUP(RIGHT(J176,3),$D$163:$O176,2,0)="N","",IF(LEFT(J176,SEARCH(" ",J176,1)-1)="vítěz",IF(VLOOKUP(RIGHT(J176,3),$D$163:$O176,2,0)="D",VLOOKUP(RIGHT(J176,3),$D$163:$O176,3,0),VLOOKUP(RIGHT(J176,3),$D$163:$O176,4,0)),IF(VLOOKUP(RIGHT(J176,3),$D$163:$O176,2,0)="H",VLOOKUP(RIGHT(J176,3),$D$163:$O176,3,0),VLOOKUP(RIGHT(J176,3),$D$163:$O176,4,0))))),"")</f>
        <v>112</v>
      </c>
      <c r="G176" s="841">
        <f ca="1">IFERROR(IF(LEN(K176)&lt;5,VLOOKUP(K176,Tabulka!$X$4:$Z$239,2,0),IF(VLOOKUP(RIGHT(K176,3),$D$163:$O176,2,0)="N","",IF(LEFT(K176,SEARCH(" ",K176,1)-1)="vítěz",IF(VLOOKUP(RIGHT(K176,3),$D$163:$O176,2,0)="D",VLOOKUP(RIGHT(K176,3),$D$163:$O176,3,0),VLOOKUP(RIGHT(K176,3),$D$163:$O176,4,0)),IF(VLOOKUP(RIGHT(K176,3),$D$163:$O176,2,0)="H",VLOOKUP(RIGHT(K176,3),$D$163:$O176,3,0),VLOOKUP(RIGHT(K176,3),$D$163:$O176,4,0))))),"")</f>
        <v>121</v>
      </c>
      <c r="H176" s="248">
        <f t="shared" si="89"/>
        <v>1</v>
      </c>
      <c r="I176" s="243">
        <f t="shared" si="90"/>
        <v>2</v>
      </c>
      <c r="J176" s="864" t="s">
        <v>745</v>
      </c>
      <c r="K176" s="865" t="s">
        <v>751</v>
      </c>
      <c r="L176" s="248">
        <f>IF($E176="N",'pravidla turnaje'!$A$6,IF($H176&gt;$I176,IF(OR($W176="PP",W176="SN"),'pravidla turnaje'!$A$3,'pravidla turnaje'!$A$2),IF($H176&lt;$I176,IF(OR($W176="PP",W176="SN"),'pravidla turnaje'!$A$5,'pravidla turnaje'!$A$6),'pravidla turnaje'!$A$4)))</f>
        <v>0</v>
      </c>
      <c r="M176" s="243">
        <f>IF($E176="N",'pravidla turnaje'!$A$6,IF($H176&lt;$I176,IF(OR($W176="PP",$W176="SN"),'pravidla turnaje'!$A$3,'pravidla turnaje'!$A$2),IF($H176&gt;$I176,IF(OR($W176="PP",$W176="SN"),'pravidla turnaje'!$A$5,'pravidla turnaje'!$A$6),'pravidla turnaje'!$A$4)))</f>
        <v>1</v>
      </c>
      <c r="N176" s="261"/>
      <c r="O176" s="262"/>
      <c r="P176" s="256" t="s">
        <v>708</v>
      </c>
      <c r="Q176" s="878" t="str">
        <f t="shared" si="91"/>
        <v>16:10 - 16:20</v>
      </c>
      <c r="R176" s="1425" t="s">
        <v>111</v>
      </c>
      <c r="S176" s="1655" t="str">
        <f ca="1">CONCATENATE(J176,IF(LEN(J176)=2,"","/"),IF(OR(LEN(J176)=2,F176=""),"",VLOOKUP(F176,Tabulka!$B$4:$X$239,23,0))," - ",CHAR(10),IF(F176="","",VLOOKUP(F176,Tabulka!$B$4:$C$239,2,0)))</f>
        <v>2K - 
Rus/ 
Jirava</v>
      </c>
      <c r="T176" s="1655" t="str">
        <f ca="1">CONCATENATE(K176,IF(LEN(K176)=2,"","/"),IF(OR(LEN(K176)=2,G176=""),"",VLOOKUP(G176,Tabulka!$B$4:$X$239,23,0))," - ",CHAR(10),IF(G176="","",VLOOKUP(G176,Tabulka!$B$4:$C$239,2,0)))</f>
        <v>4L - 
Petrů/ 
Černer</v>
      </c>
      <c r="U176" s="1638">
        <v>1</v>
      </c>
      <c r="V176" s="1639">
        <v>2</v>
      </c>
      <c r="W176" s="1558"/>
      <c r="X176" s="1671">
        <v>4</v>
      </c>
      <c r="Y176" s="1672">
        <v>5</v>
      </c>
      <c r="Z176" s="1671">
        <v>14</v>
      </c>
      <c r="AA176" s="1672">
        <v>13</v>
      </c>
      <c r="AB176" s="879" t="s">
        <v>5</v>
      </c>
      <c r="AC176" s="256" t="str">
        <f t="shared" si="61"/>
        <v>B44</v>
      </c>
      <c r="AD176" s="257">
        <f>COUNTIF($AB$3:$AB176,AB176)</f>
        <v>44</v>
      </c>
      <c r="AE176" s="253">
        <f>IF(AD176=1,'pravidla turnaje'!$C$60,VLOOKUP(CONCATENATE(AB176,AD176-1),$AC$2:$AF175,3,0)+VLOOKUP(CONCATENATE(AB176,AD176-1),$AC$2:$AF175,4,0))</f>
        <v>0.67361111111111005</v>
      </c>
      <c r="AF176" s="653">
        <f>IF($E176="",('pravidla turnaje'!#REF!/24/60),(VLOOKUP("x",'pravidla turnaje'!$A$31:$D$58,4,0)/60/24))</f>
        <v>6.9444444444444441E-3</v>
      </c>
    </row>
    <row r="177" spans="1:33" ht="33.75" customHeight="1" x14ac:dyDescent="0.25">
      <c r="A177" s="247">
        <f t="shared" ca="1" si="85"/>
        <v>120</v>
      </c>
      <c r="B177" s="247">
        <f t="shared" ca="1" si="86"/>
        <v>110</v>
      </c>
      <c r="C177" s="247" t="str">
        <f t="shared" ca="1" si="87"/>
        <v/>
      </c>
      <c r="D177" s="243" t="str">
        <f t="shared" si="93"/>
        <v>P15</v>
      </c>
      <c r="E177" s="244" t="str">
        <f t="shared" si="94"/>
        <v>H</v>
      </c>
      <c r="F177" s="841">
        <f ca="1">IFERROR(IF(LEN(J177)&lt;5,VLOOKUP(J177,Tabulka!$X$4:$Z$239,2,0),IF(VLOOKUP(RIGHT(J177,3),$D$163:$O177,2,0)="N","",IF(LEFT(J177,SEARCH(" ",J177,1)-1)="vítěz",IF(VLOOKUP(RIGHT(J177,3),$D$163:$O177,2,0)="D",VLOOKUP(RIGHT(J177,3),$D$163:$O177,3,0),VLOOKUP(RIGHT(J177,3),$D$163:$O177,4,0)),IF(VLOOKUP(RIGHT(J177,3),$D$163:$O177,2,0)="H",VLOOKUP(RIGHT(J177,3),$D$163:$O177,3,0),VLOOKUP(RIGHT(J177,3),$D$163:$O177,4,0))))),"")</f>
        <v>122</v>
      </c>
      <c r="G177" s="841">
        <f ca="1">IFERROR(IF(LEN(K177)&lt;5,VLOOKUP(K177,Tabulka!$X$4:$Z$239,2,0),IF(VLOOKUP(RIGHT(K177,3),$D$163:$O177,2,0)="N","",IF(LEFT(K177,SEARCH(" ",K177,1)-1)="vítěz",IF(VLOOKUP(RIGHT(K177,3),$D$163:$O177,2,0)="D",VLOOKUP(RIGHT(K177,3),$D$163:$O177,3,0),VLOOKUP(RIGHT(K177,3),$D$163:$O177,4,0)),IF(VLOOKUP(RIGHT(K177,3),$D$163:$O177,2,0)="H",VLOOKUP(RIGHT(K177,3),$D$163:$O177,3,0),VLOOKUP(RIGHT(K177,3),$D$163:$O177,4,0))))),"")</f>
        <v>111</v>
      </c>
      <c r="H177" s="248">
        <f t="shared" si="89"/>
        <v>1</v>
      </c>
      <c r="I177" s="243">
        <f t="shared" si="90"/>
        <v>2</v>
      </c>
      <c r="J177" s="864" t="s">
        <v>749</v>
      </c>
      <c r="K177" s="865" t="s">
        <v>747</v>
      </c>
      <c r="L177" s="248">
        <f>IF($E177="N",'pravidla turnaje'!$A$6,IF($H177&gt;$I177,IF(OR($W177="PP",W177="SN"),'pravidla turnaje'!$A$3,'pravidla turnaje'!$A$2),IF($H177&lt;$I177,IF(OR($W177="PP",W177="SN"),'pravidla turnaje'!$A$5,'pravidla turnaje'!$A$6),'pravidla turnaje'!$A$4)))</f>
        <v>0</v>
      </c>
      <c r="M177" s="243">
        <f>IF($E177="N",'pravidla turnaje'!$A$6,IF($H177&lt;$I177,IF(OR($W177="PP",$W177="SN"),'pravidla turnaje'!$A$3,'pravidla turnaje'!$A$2),IF($H177&gt;$I177,IF(OR($W177="PP",$W177="SN"),'pravidla turnaje'!$A$5,'pravidla turnaje'!$A$6),'pravidla turnaje'!$A$4)))</f>
        <v>1</v>
      </c>
      <c r="N177" s="261"/>
      <c r="O177" s="262"/>
      <c r="P177" s="256" t="s">
        <v>708</v>
      </c>
      <c r="Q177" s="878" t="str">
        <f t="shared" si="91"/>
        <v>16:10 - 16:20</v>
      </c>
      <c r="R177" s="1425" t="s">
        <v>68</v>
      </c>
      <c r="S177" s="1655" t="str">
        <f ca="1">CONCATENATE(J177,IF(LEN(J177)=2,"","/"),IF(OR(LEN(J177)=2,F177=""),"",VLOOKUP(F177,Tabulka!$B$4:$X$239,23,0))," - ",CHAR(10),IF(F177="","",VLOOKUP(F177,Tabulka!$B$4:$C$239,2,0)))</f>
        <v>2L - 
Mock/ 
Dvořák</v>
      </c>
      <c r="T177" s="1655" t="str">
        <f ca="1">CONCATENATE(K177,IF(LEN(K177)=2,"","/"),IF(OR(LEN(K177)=2,G177=""),"",VLOOKUP(G177,Tabulka!$B$4:$X$239,23,0))," - ",CHAR(10),IF(G177="","",VLOOKUP(G177,Tabulka!$B$4:$C$239,2,0)))</f>
        <v>4K - 
Raboch/ 
Weiss</v>
      </c>
      <c r="U177" s="1638">
        <v>1</v>
      </c>
      <c r="V177" s="1639">
        <v>2</v>
      </c>
      <c r="W177" s="1558"/>
      <c r="X177" s="1671">
        <v>7</v>
      </c>
      <c r="Y177" s="1672">
        <v>7</v>
      </c>
      <c r="Z177" s="1671">
        <v>15</v>
      </c>
      <c r="AA177" s="1672">
        <v>15</v>
      </c>
      <c r="AB177" s="879" t="s">
        <v>76</v>
      </c>
      <c r="AC177" s="256" t="str">
        <f t="shared" si="61"/>
        <v>C44</v>
      </c>
      <c r="AD177" s="257">
        <f>COUNTIF($AB$3:$AB177,AB177)</f>
        <v>44</v>
      </c>
      <c r="AE177" s="253">
        <f>IF(AD177=1,'pravidla turnaje'!$C$60,VLOOKUP(CONCATENATE(AB177,AD177-1),$AC$2:$AF176,3,0)+VLOOKUP(CONCATENATE(AB177,AD177-1),$AC$2:$AF176,4,0))</f>
        <v>0.67361111111111005</v>
      </c>
      <c r="AF177" s="653">
        <f>IF($E177="",('pravidla turnaje'!#REF!/24/60),(VLOOKUP("x",'pravidla turnaje'!$A$31:$D$58,4,0)/60/24))</f>
        <v>6.9444444444444441E-3</v>
      </c>
    </row>
    <row r="178" spans="1:33" ht="33.75" customHeight="1" thickBot="1" x14ac:dyDescent="0.3">
      <c r="A178" s="1427">
        <f t="shared" ca="1" si="85"/>
        <v>90</v>
      </c>
      <c r="B178" s="1427">
        <f t="shared" ca="1" si="86"/>
        <v>100</v>
      </c>
      <c r="C178" s="1427" t="str">
        <f t="shared" ca="1" si="87"/>
        <v/>
      </c>
      <c r="D178" s="1428" t="str">
        <f t="shared" si="93"/>
        <v>P16</v>
      </c>
      <c r="E178" s="1429" t="str">
        <f t="shared" si="94"/>
        <v>D</v>
      </c>
      <c r="F178" s="1430">
        <f ca="1">IFERROR(IF(LEN(J178)&lt;5,VLOOKUP(J178,Tabulka!$X$4:$Z$239,2,0),IF(VLOOKUP(RIGHT(J178,3),$D$163:$O178,2,0)="N","",IF(LEFT(J178,SEARCH(" ",J178,1)-1)="vítěz",IF(VLOOKUP(RIGHT(J178,3),$D$163:$O178,2,0)="D",VLOOKUP(RIGHT(J178,3),$D$163:$O178,3,0),VLOOKUP(RIGHT(J178,3),$D$163:$O178,4,0)),IF(VLOOKUP(RIGHT(J178,3),$D$163:$O178,2,0)="H",VLOOKUP(RIGHT(J178,3),$D$163:$O178,3,0),VLOOKUP(RIGHT(J178,3),$D$163:$O178,4,0))))),"")</f>
        <v>94</v>
      </c>
      <c r="G178" s="1430">
        <f ca="1">IFERROR(IF(LEN(K178)&lt;5,VLOOKUP(K178,Tabulka!$X$4:$Z$239,2,0),IF(VLOOKUP(RIGHT(K178,3),$D$163:$O178,2,0)="N","",IF(LEFT(K178,SEARCH(" ",K178,1)-1)="vítěz",IF(VLOOKUP(RIGHT(K178,3),$D$163:$O178,2,0)="D",VLOOKUP(RIGHT(K178,3),$D$163:$O178,3,0),VLOOKUP(RIGHT(K178,3),$D$163:$O178,4,0)),IF(VLOOKUP(RIGHT(K178,3),$D$163:$O178,2,0)="H",VLOOKUP(RIGHT(K178,3),$D$163:$O178,3,0),VLOOKUP(RIGHT(K178,3),$D$163:$O178,4,0))))),"")</f>
        <v>103</v>
      </c>
      <c r="H178" s="1431">
        <f t="shared" si="89"/>
        <v>2</v>
      </c>
      <c r="I178" s="1428">
        <f t="shared" si="90"/>
        <v>0</v>
      </c>
      <c r="J178" s="864" t="s">
        <v>725</v>
      </c>
      <c r="K178" s="865" t="s">
        <v>730</v>
      </c>
      <c r="L178" s="1431">
        <f>IF($E178="N",'pravidla turnaje'!$A$6,IF($H178&gt;$I178,IF(OR($W178="PP",W178="SN"),'pravidla turnaje'!$A$3,'pravidla turnaje'!$A$2),IF($H178&lt;$I178,IF(OR($W178="PP",W178="SN"),'pravidla turnaje'!$A$5,'pravidla turnaje'!$A$6),'pravidla turnaje'!$A$4)))</f>
        <v>1</v>
      </c>
      <c r="M178" s="1428">
        <f>IF($E178="N",'pravidla turnaje'!$A$6,IF($H178&lt;$I178,IF(OR($W178="PP",$W178="SN"),'pravidla turnaje'!$A$3,'pravidla turnaje'!$A$2),IF($H178&gt;$I178,IF(OR($W178="PP",$W178="SN"),'pravidla turnaje'!$A$5,'pravidla turnaje'!$A$6),'pravidla turnaje'!$A$4)))</f>
        <v>0</v>
      </c>
      <c r="N178" s="1432"/>
      <c r="O178" s="1433"/>
      <c r="P178" s="1434" t="s">
        <v>708</v>
      </c>
      <c r="Q178" s="1435" t="str">
        <f t="shared" si="91"/>
        <v>16:10 - 16:20</v>
      </c>
      <c r="R178" s="1443" t="s">
        <v>75</v>
      </c>
      <c r="S178" s="1657" t="str">
        <f ca="1">CONCATENATE(J178,IF(LEN(J178)=2,"","/"),IF(OR(LEN(J178)=2,F178=""),"",VLOOKUP(F178,Tabulka!$B$4:$X$239,23,0))," - ",CHAR(10),IF(F178="","",VLOOKUP(F178,Tabulka!$B$4:$C$239,2,0)))</f>
        <v>2I - 
Kühnel/ 
Černý</v>
      </c>
      <c r="T178" s="1657" t="str">
        <f ca="1">CONCATENATE(K178,IF(LEN(K178)=2,"","/"),IF(OR(LEN(K178)=2,G178=""),"",VLOOKUP(G178,Tabulka!$B$4:$X$239,23,0))," - ",CHAR(10),IF(G178="","",VLOOKUP(G178,Tabulka!$B$4:$C$239,2,0)))</f>
        <v>4J - 
Rudiš/ 
Rudiš</v>
      </c>
      <c r="U178" s="1642">
        <v>2</v>
      </c>
      <c r="V178" s="1643">
        <v>0</v>
      </c>
      <c r="W178" s="1560"/>
      <c r="X178" s="1675">
        <v>8</v>
      </c>
      <c r="Y178" s="1676">
        <v>6</v>
      </c>
      <c r="Z178" s="1675">
        <v>11</v>
      </c>
      <c r="AA178" s="1676">
        <v>12</v>
      </c>
      <c r="AB178" s="1436" t="s">
        <v>16</v>
      </c>
      <c r="AC178" s="256" t="str">
        <f t="shared" si="61"/>
        <v>D44</v>
      </c>
      <c r="AD178" s="257">
        <f>COUNTIF($AB$3:$AB178,AB178)</f>
        <v>44</v>
      </c>
      <c r="AE178" s="253">
        <f>IF(AD178=1,'pravidla turnaje'!$C$60,VLOOKUP(CONCATENATE(AB178,AD178-1),$AC$2:$AF177,3,0)+VLOOKUP(CONCATENATE(AB178,AD178-1),$AC$2:$AF177,4,0))</f>
        <v>0.67361111111111005</v>
      </c>
      <c r="AF178" s="653">
        <f>IF($E178="",('pravidla turnaje'!#REF!/24/60),(VLOOKUP("x",'pravidla turnaje'!$A$31:$D$58,4,0)/60/24))</f>
        <v>6.9444444444444441E-3</v>
      </c>
    </row>
    <row r="179" spans="1:33" ht="33.75" customHeight="1" x14ac:dyDescent="0.25">
      <c r="A179" s="247">
        <f t="shared" ca="1" si="85"/>
        <v>50</v>
      </c>
      <c r="B179" s="247">
        <f t="shared" ca="1" si="86"/>
        <v>10</v>
      </c>
      <c r="C179" s="247" t="str">
        <f t="shared" ca="1" si="87"/>
        <v/>
      </c>
      <c r="D179" s="243" t="str">
        <f t="shared" si="93"/>
        <v>P17</v>
      </c>
      <c r="E179" s="244" t="str">
        <f t="shared" si="94"/>
        <v>H</v>
      </c>
      <c r="F179" s="863">
        <f ca="1">IFERROR(IF(LEN(J179)&lt;5,VLOOKUP(J179,Tabulka!$X$4:$Z$239,2,0),IF(VLOOKUP(RIGHT(J179,3),$D$163:$O179,2,0)="N","",IF(LEFT(J179,SEARCH(" ",J179,1)-1)="vítěz",IF(VLOOKUP(RIGHT(J179,3),$D$163:$O179,2,0)="D",VLOOKUP(RIGHT(J179,3),$D$163:$O179,3,0),VLOOKUP(RIGHT(J179,3),$D$163:$O179,4,0)),IF(VLOOKUP(RIGHT(J179,3),$D$163:$O179,2,0)="H",VLOOKUP(RIGHT(J179,3),$D$163:$O179,3,0),VLOOKUP(RIGHT(J179,3),$D$163:$O179,4,0))))),"")</f>
        <v>55</v>
      </c>
      <c r="G179" s="863">
        <f ca="1">IFERROR(IF(LEN(K179)&lt;5,VLOOKUP(K179,Tabulka!$X$4:$Z$239,2,0),IF(VLOOKUP(RIGHT(K179,3),$D$163:$O179,2,0)="N","",IF(LEFT(K179,SEARCH(" ",K179,1)-1)="vítěz",IF(VLOOKUP(RIGHT(K179,3),$D$163:$O179,2,0)="D",VLOOKUP(RIGHT(K179,3),$D$163:$O179,3,0),VLOOKUP(RIGHT(K179,3),$D$163:$O179,4,0)),IF(VLOOKUP(RIGHT(K179,3),$D$163:$O179,2,0)="H",VLOOKUP(RIGHT(K179,3),$D$163:$O179,3,0),VLOOKUP(RIGHT(K179,3),$D$163:$O179,4,0))))),"")</f>
        <v>14</v>
      </c>
      <c r="H179" s="248">
        <f t="shared" si="89"/>
        <v>0</v>
      </c>
      <c r="I179" s="243">
        <f t="shared" si="90"/>
        <v>2</v>
      </c>
      <c r="J179" s="864" t="s">
        <v>290</v>
      </c>
      <c r="K179" s="865" t="s">
        <v>432</v>
      </c>
      <c r="L179" s="248">
        <f>IF($E179="N",'pravidla turnaje'!$A$6,IF($H179&gt;$I179,IF(OR($W179="PP",W179="SN"),'pravidla turnaje'!$A$3,'pravidla turnaje'!$A$2),IF($H179&lt;$I179,IF(OR($W179="PP",W179="SN"),'pravidla turnaje'!$A$5,'pravidla turnaje'!$A$6),'pravidla turnaje'!$A$4)))</f>
        <v>0</v>
      </c>
      <c r="M179" s="243">
        <f>IF($E179="N",'pravidla turnaje'!$A$6,IF($H179&lt;$I179,IF(OR($W179="PP",$W179="SN"),'pravidla turnaje'!$A$3,'pravidla turnaje'!$A$2),IF($H179&gt;$I179,IF(OR($W179="PP",$W179="SN"),'pravidla turnaje'!$A$5,'pravidla turnaje'!$A$6),'pravidla turnaje'!$A$4)))</f>
        <v>1</v>
      </c>
      <c r="N179" s="866"/>
      <c r="O179" s="867"/>
      <c r="P179" s="876" t="s">
        <v>302</v>
      </c>
      <c r="Q179" s="877" t="str">
        <f t="shared" si="91"/>
        <v>16:20 - 16:30</v>
      </c>
      <c r="R179" s="1425" t="s">
        <v>69</v>
      </c>
      <c r="S179" s="1654" t="str">
        <f ca="1">CONCATENATE(J179,IF(LEN(J179)=2,"","/"),IF(OR(LEN(J179)=2,F179=""),"",VLOOKUP(F179,Tabulka!$B$4:$X$239,23,0))," - ",CHAR(10),IF(F179="","",VLOOKUP(F179,Tabulka!$B$4:$C$239,2,0)))</f>
        <v>1E - 
Tichý/ 
Chyna</v>
      </c>
      <c r="T179" s="1654" t="str">
        <f ca="1">CONCATENATE(K179,IF(LEN(K179)=2,"","/"),IF(OR(LEN(K179)=2,G179=""),"",VLOOKUP(G179,Tabulka!$B$4:$X$239,23,0))," - ",CHAR(10),IF(G179="","",VLOOKUP(G179,Tabulka!$B$4:$C$239,2,0)))</f>
        <v>vítěz P01/3A - 
Hněvkovský/ 
Šárka</v>
      </c>
      <c r="U179" s="1636">
        <v>0</v>
      </c>
      <c r="V179" s="1637">
        <v>2</v>
      </c>
      <c r="W179" s="1557"/>
      <c r="X179" s="1669">
        <v>3</v>
      </c>
      <c r="Y179" s="1670">
        <v>5</v>
      </c>
      <c r="Z179" s="1669">
        <v>13</v>
      </c>
      <c r="AA179" s="1670">
        <v>13</v>
      </c>
      <c r="AB179" s="1426" t="s">
        <v>4</v>
      </c>
      <c r="AC179" s="256" t="str">
        <f t="shared" si="61"/>
        <v>A45</v>
      </c>
      <c r="AD179" s="257">
        <f>COUNTIF($AB$3:$AB179,AB179)</f>
        <v>45</v>
      </c>
      <c r="AE179" s="253">
        <f>IF(AD179=1,'pravidla turnaje'!$C$60,VLOOKUP(CONCATENATE(AB179,AD179-1),$AC$2:$AF178,3,0)+VLOOKUP(CONCATENATE(AB179,AD179-1),$AC$2:$AF178,4,0))</f>
        <v>0.68055555555555447</v>
      </c>
      <c r="AF179" s="653">
        <f>IF($E179="",('pravidla turnaje'!#REF!/24/60),(VLOOKUP("x",'pravidla turnaje'!$A$31:$D$58,4,0)/60/24))</f>
        <v>6.9444444444444441E-3</v>
      </c>
      <c r="AG179" s="843"/>
    </row>
    <row r="180" spans="1:33" ht="33.75" customHeight="1" x14ac:dyDescent="0.25">
      <c r="A180" s="247">
        <f t="shared" ca="1" si="85"/>
        <v>60</v>
      </c>
      <c r="B180" s="247">
        <f t="shared" ca="1" si="86"/>
        <v>20</v>
      </c>
      <c r="C180" s="247" t="str">
        <f t="shared" ca="1" si="87"/>
        <v/>
      </c>
      <c r="D180" s="243" t="str">
        <f>R180</f>
        <v>P18</v>
      </c>
      <c r="E180" s="244" t="str">
        <f t="shared" si="94"/>
        <v>H</v>
      </c>
      <c r="F180" s="841">
        <f ca="1">IFERROR(IF(LEN(J180)&lt;5,VLOOKUP(J180,Tabulka!$X$4:$Z$239,2,0),IF(VLOOKUP(RIGHT(J180,3),$D$163:$O180,2,0)="N","",IF(LEFT(J180,SEARCH(" ",J180,1)-1)="vítěz",IF(VLOOKUP(RIGHT(J180,3),$D$163:$O180,2,0)="D",VLOOKUP(RIGHT(J180,3),$D$163:$O180,3,0),VLOOKUP(RIGHT(J180,3),$D$163:$O180,4,0)),IF(VLOOKUP(RIGHT(J180,3),$D$163:$O180,2,0)="H",VLOOKUP(RIGHT(J180,3),$D$163:$O180,3,0),VLOOKUP(RIGHT(J180,3),$D$163:$O180,4,0))))),"")</f>
        <v>61</v>
      </c>
      <c r="G180" s="841">
        <f ca="1">IFERROR(IF(LEN(K180)&lt;5,VLOOKUP(K180,Tabulka!$X$4:$Z$239,2,0),IF(VLOOKUP(RIGHT(K180,3),$D$163:$O180,2,0)="N","",IF(LEFT(K180,SEARCH(" ",K180,1)-1)="vítěz",IF(VLOOKUP(RIGHT(K180,3),$D$163:$O180,2,0)="D",VLOOKUP(RIGHT(K180,3),$D$163:$O180,3,0),VLOOKUP(RIGHT(K180,3),$D$163:$O180,4,0)),IF(VLOOKUP(RIGHT(K180,3),$D$163:$O180,2,0)="H",VLOOKUP(RIGHT(K180,3),$D$163:$O180,3,0),VLOOKUP(RIGHT(K180,3),$D$163:$O180,4,0))))),"")</f>
        <v>26</v>
      </c>
      <c r="H180" s="248">
        <f t="shared" ref="H180:H195" si="95">IF($E180&lt;&gt;"N",U180,"")</f>
        <v>0</v>
      </c>
      <c r="I180" s="243">
        <f t="shared" ref="I180:I195" si="96">IF($E180&lt;&gt;"N",V180,"")</f>
        <v>2</v>
      </c>
      <c r="J180" s="864" t="s">
        <v>288</v>
      </c>
      <c r="K180" s="865" t="s">
        <v>434</v>
      </c>
      <c r="L180" s="248">
        <f>IF($E180="N",'pravidla turnaje'!$A$6,IF($H180&gt;$I180,IF(OR($W180="PP",W180="SN"),'pravidla turnaje'!$A$3,'pravidla turnaje'!$A$2),IF($H180&lt;$I180,IF(OR($W180="PP",W180="SN"),'pravidla turnaje'!$A$5,'pravidla turnaje'!$A$6),'pravidla turnaje'!$A$4)))</f>
        <v>0</v>
      </c>
      <c r="M180" s="243">
        <f>IF($E180="N",'pravidla turnaje'!$A$6,IF($H180&lt;$I180,IF(OR($W180="PP",$W180="SN"),'pravidla turnaje'!$A$3,'pravidla turnaje'!$A$2),IF($H180&gt;$I180,IF(OR($W180="PP",$W180="SN"),'pravidla turnaje'!$A$5,'pravidla turnaje'!$A$6),'pravidla turnaje'!$A$4)))</f>
        <v>1</v>
      </c>
      <c r="N180" s="261"/>
      <c r="O180" s="262"/>
      <c r="P180" s="256" t="s">
        <v>302</v>
      </c>
      <c r="Q180" s="878" t="str">
        <f t="shared" si="91"/>
        <v>16:20 - 16:30</v>
      </c>
      <c r="R180" s="1425" t="s">
        <v>70</v>
      </c>
      <c r="S180" s="1655" t="str">
        <f ca="1">CONCATENATE(J180,IF(LEN(J180)=2,"","/"),IF(OR(LEN(J180)=2,F180=""),"",VLOOKUP(F180,Tabulka!$B$4:$X$239,23,0))," - ",CHAR(10),IF(F180="","",VLOOKUP(F180,Tabulka!$B$4:$C$239,2,0)))</f>
        <v>1F - 
Kolstrunk/ 
Mück</v>
      </c>
      <c r="T180" s="1655" t="str">
        <f ca="1">CONCATENATE(K180,IF(LEN(K180)=2,"","/"),IF(OR(LEN(K180)=2,G180=""),"",VLOOKUP(G180,Tabulka!$B$4:$X$239,23,0))," - ",CHAR(10),IF(G180="","",VLOOKUP(G180,Tabulka!$B$4:$C$239,2,0)))</f>
        <v>vítěz P02/3B - 
Marvánek/ 
Černý</v>
      </c>
      <c r="U180" s="1638">
        <v>0</v>
      </c>
      <c r="V180" s="1639">
        <v>2</v>
      </c>
      <c r="W180" s="1558"/>
      <c r="X180" s="1671">
        <v>3</v>
      </c>
      <c r="Y180" s="1672">
        <v>5</v>
      </c>
      <c r="Z180" s="1671">
        <v>11</v>
      </c>
      <c r="AA180" s="1672">
        <v>11</v>
      </c>
      <c r="AB180" s="879" t="s">
        <v>5</v>
      </c>
      <c r="AC180" s="256" t="str">
        <f t="shared" si="61"/>
        <v>B45</v>
      </c>
      <c r="AD180" s="257">
        <f>COUNTIF($AB$3:$AB180,AB180)</f>
        <v>45</v>
      </c>
      <c r="AE180" s="253">
        <f>IF(AD180=1,'pravidla turnaje'!$C$60,VLOOKUP(CONCATENATE(AB180,AD180-1),$AC$2:$AF179,3,0)+VLOOKUP(CONCATENATE(AB180,AD180-1),$AC$2:$AF179,4,0))</f>
        <v>0.68055555555555447</v>
      </c>
      <c r="AF180" s="653">
        <f>IF($E180="",('pravidla turnaje'!#REF!/24/60),(VLOOKUP("x",'pravidla turnaje'!$A$31:$D$58,4,0)/60/24))</f>
        <v>6.9444444444444441E-3</v>
      </c>
    </row>
    <row r="181" spans="1:33" ht="33.75" customHeight="1" x14ac:dyDescent="0.25">
      <c r="A181" s="247">
        <f t="shared" ca="1" si="85"/>
        <v>20</v>
      </c>
      <c r="B181" s="247">
        <f t="shared" ca="1" si="86"/>
        <v>40</v>
      </c>
      <c r="C181" s="247" t="str">
        <f t="shared" ca="1" si="87"/>
        <v/>
      </c>
      <c r="D181" s="243" t="str">
        <f>R181</f>
        <v>P19</v>
      </c>
      <c r="E181" s="244" t="str">
        <f t="shared" si="94"/>
        <v>D</v>
      </c>
      <c r="F181" s="841">
        <f ca="1">IFERROR(IF(LEN(J181)&lt;5,VLOOKUP(J181,Tabulka!$X$4:$Z$239,2,0),IF(VLOOKUP(RIGHT(J181,3),$D$163:$O181,2,0)="N","",IF(LEFT(J181,SEARCH(" ",J181,1)-1)="vítěz",IF(VLOOKUP(RIGHT(J181,3),$D$163:$O181,2,0)="D",VLOOKUP(RIGHT(J181,3),$D$163:$O181,3,0),VLOOKUP(RIGHT(J181,3),$D$163:$O181,4,0)),IF(VLOOKUP(RIGHT(J181,3),$D$163:$O181,2,0)="H",VLOOKUP(RIGHT(J181,3),$D$163:$O181,3,0),VLOOKUP(RIGHT(J181,3),$D$163:$O181,4,0))))),"")</f>
        <v>23</v>
      </c>
      <c r="G181" s="841">
        <f ca="1">IFERROR(IF(LEN(K181)&lt;5,VLOOKUP(K181,Tabulka!$X$4:$Z$239,2,0),IF(VLOOKUP(RIGHT(K181,3),$D$163:$O181,2,0)="N","",IF(LEFT(K181,SEARCH(" ",K181,1)-1)="vítěz",IF(VLOOKUP(RIGHT(K181,3),$D$163:$O181,2,0)="D",VLOOKUP(RIGHT(K181,3),$D$163:$O181,3,0),VLOOKUP(RIGHT(K181,3),$D$163:$O181,4,0)),IF(VLOOKUP(RIGHT(K181,3),$D$163:$O181,2,0)="H",VLOOKUP(RIGHT(K181,3),$D$163:$O181,3,0),VLOOKUP(RIGHT(K181,3),$D$163:$O181,4,0))))),"")</f>
        <v>41</v>
      </c>
      <c r="H181" s="248">
        <f t="shared" si="95"/>
        <v>2</v>
      </c>
      <c r="I181" s="243">
        <f t="shared" si="96"/>
        <v>0</v>
      </c>
      <c r="J181" s="864" t="s">
        <v>95</v>
      </c>
      <c r="K181" s="865" t="s">
        <v>436</v>
      </c>
      <c r="L181" s="248">
        <f>IF($E181="N",'pravidla turnaje'!$A$6,IF($H181&gt;$I181,IF(OR($W181="PP",W181="SN"),'pravidla turnaje'!$A$3,'pravidla turnaje'!$A$2),IF($H181&lt;$I181,IF(OR($W181="PP",W181="SN"),'pravidla turnaje'!$A$5,'pravidla turnaje'!$A$6),'pravidla turnaje'!$A$4)))</f>
        <v>1</v>
      </c>
      <c r="M181" s="243">
        <f>IF($E181="N",'pravidla turnaje'!$A$6,IF($H181&lt;$I181,IF(OR($W181="PP",$W181="SN"),'pravidla turnaje'!$A$3,'pravidla turnaje'!$A$2),IF($H181&gt;$I181,IF(OR($W181="PP",$W181="SN"),'pravidla turnaje'!$A$5,'pravidla turnaje'!$A$6),'pravidla turnaje'!$A$4)))</f>
        <v>0</v>
      </c>
      <c r="N181" s="261"/>
      <c r="O181" s="262"/>
      <c r="P181" s="256" t="s">
        <v>302</v>
      </c>
      <c r="Q181" s="878" t="str">
        <f t="shared" si="91"/>
        <v>16:20 - 16:30</v>
      </c>
      <c r="R181" s="1425" t="s">
        <v>112</v>
      </c>
      <c r="S181" s="1655" t="str">
        <f ca="1">CONCATENATE(J181,IF(LEN(J181)=2,"","/"),IF(OR(LEN(J181)=2,F181=""),"",VLOOKUP(F181,Tabulka!$B$4:$X$239,23,0))," - ",CHAR(10),IF(F181="","",VLOOKUP(F181,Tabulka!$B$4:$C$239,2,0)))</f>
        <v>1B - 
Dóža/ 
Mück</v>
      </c>
      <c r="T181" s="1655" t="str">
        <f ca="1">CONCATENATE(K181,IF(LEN(K181)=2,"","/"),IF(OR(LEN(K181)=2,G181=""),"",VLOOKUP(G181,Tabulka!$B$4:$X$239,23,0))," - ",CHAR(10),IF(G181="","",VLOOKUP(G181,Tabulka!$B$4:$C$239,2,0)))</f>
        <v>vítěz P03/3D - 
Chudomský/ 
Ryšavý</v>
      </c>
      <c r="U181" s="1638">
        <v>2</v>
      </c>
      <c r="V181" s="1639">
        <v>0</v>
      </c>
      <c r="W181" s="1558"/>
      <c r="X181" s="1671">
        <v>5</v>
      </c>
      <c r="Y181" s="1672">
        <v>1</v>
      </c>
      <c r="Z181" s="1671">
        <v>7</v>
      </c>
      <c r="AA181" s="1672">
        <v>8</v>
      </c>
      <c r="AB181" s="879" t="s">
        <v>76</v>
      </c>
      <c r="AC181" s="256" t="str">
        <f t="shared" si="61"/>
        <v>C45</v>
      </c>
      <c r="AD181" s="257">
        <f>COUNTIF($AB$3:$AB181,AB181)</f>
        <v>45</v>
      </c>
      <c r="AE181" s="253">
        <f>IF(AD181=1,'pravidla turnaje'!$C$60,VLOOKUP(CONCATENATE(AB181,AD181-1),$AC$2:$AF180,3,0)+VLOOKUP(CONCATENATE(AB181,AD181-1),$AC$2:$AF180,4,0))</f>
        <v>0.68055555555555447</v>
      </c>
      <c r="AF181" s="653">
        <f>IF($E181="",('pravidla turnaje'!#REF!/24/60),(VLOOKUP("x",'pravidla turnaje'!$A$31:$D$58,4,0)/60/24))</f>
        <v>6.9444444444444441E-3</v>
      </c>
    </row>
    <row r="182" spans="1:33" ht="33.75" customHeight="1" x14ac:dyDescent="0.25">
      <c r="A182" s="1438">
        <f t="shared" ca="1" si="85"/>
        <v>30</v>
      </c>
      <c r="B182" s="1438">
        <f t="shared" ca="1" si="86"/>
        <v>50</v>
      </c>
      <c r="C182" s="1438" t="str">
        <f t="shared" ca="1" si="87"/>
        <v/>
      </c>
      <c r="D182" s="871" t="str">
        <f t="shared" ref="D182:D190" si="97">R182</f>
        <v>P20</v>
      </c>
      <c r="E182" s="872" t="str">
        <f t="shared" si="94"/>
        <v>H</v>
      </c>
      <c r="F182" s="841">
        <f ca="1">IFERROR(IF(LEN(J182)&lt;5,VLOOKUP(J182,Tabulka!$X$4:$Z$239,2,0),IF(VLOOKUP(RIGHT(J182,3),$D$163:$O182,2,0)="N","",IF(LEFT(J182,SEARCH(" ",J182,1)-1)="vítěz",IF(VLOOKUP(RIGHT(J182,3),$D$163:$O182,2,0)="D",VLOOKUP(RIGHT(J182,3),$D$163:$O182,3,0),VLOOKUP(RIGHT(J182,3),$D$163:$O182,4,0)),IF(VLOOKUP(RIGHT(J182,3),$D$163:$O182,2,0)="H",VLOOKUP(RIGHT(J182,3),$D$163:$O182,3,0),VLOOKUP(RIGHT(J182,3),$D$163:$O182,4,0))))),"")</f>
        <v>32</v>
      </c>
      <c r="G182" s="841">
        <f ca="1">IFERROR(IF(LEN(K182)&lt;5,VLOOKUP(K182,Tabulka!$X$4:$Z$239,2,0),IF(VLOOKUP(RIGHT(K182,3),$D$163:$O182,2,0)="N","",IF(LEFT(K182,SEARCH(" ",K182,1)-1)="vítěz",IF(VLOOKUP(RIGHT(K182,3),$D$163:$O182,2,0)="D",VLOOKUP(RIGHT(K182,3),$D$163:$O182,3,0),VLOOKUP(RIGHT(K182,3),$D$163:$O182,4,0)),IF(VLOOKUP(RIGHT(K182,3),$D$163:$O182,2,0)="H",VLOOKUP(RIGHT(K182,3),$D$163:$O182,3,0),VLOOKUP(RIGHT(K182,3),$D$163:$O182,4,0))))),"")</f>
        <v>54</v>
      </c>
      <c r="H182" s="873">
        <f t="shared" si="95"/>
        <v>1</v>
      </c>
      <c r="I182" s="871">
        <f t="shared" si="96"/>
        <v>2</v>
      </c>
      <c r="J182" s="864" t="s">
        <v>96</v>
      </c>
      <c r="K182" s="865" t="s">
        <v>438</v>
      </c>
      <c r="L182" s="873">
        <f>IF($E182="N",'pravidla turnaje'!$A$6,IF($H182&gt;$I182,IF(OR($W182="PP",W182="SN"),'pravidla turnaje'!$A$3,'pravidla turnaje'!$A$2),IF($H182&lt;$I182,IF(OR($W182="PP",W182="SN"),'pravidla turnaje'!$A$5,'pravidla turnaje'!$A$6),'pravidla turnaje'!$A$4)))</f>
        <v>0</v>
      </c>
      <c r="M182" s="871">
        <f>IF($E182="N",'pravidla turnaje'!$A$6,IF($H182&lt;$I182,IF(OR($W182="PP",$W182="SN"),'pravidla turnaje'!$A$3,'pravidla turnaje'!$A$2),IF($H182&gt;$I182,IF(OR($W182="PP",$W182="SN"),'pravidla turnaje'!$A$5,'pravidla turnaje'!$A$6),'pravidla turnaje'!$A$4)))</f>
        <v>1</v>
      </c>
      <c r="N182" s="874"/>
      <c r="O182" s="875"/>
      <c r="P182" s="880" t="s">
        <v>302</v>
      </c>
      <c r="Q182" s="881" t="str">
        <f t="shared" si="91"/>
        <v>16:20 - 16:30</v>
      </c>
      <c r="R182" s="1441" t="s">
        <v>113</v>
      </c>
      <c r="S182" s="1656" t="str">
        <f ca="1">CONCATENATE(J182,IF(LEN(J182)=2,"","/"),IF(OR(LEN(J182)=2,F182=""),"",VLOOKUP(F182,Tabulka!$B$4:$X$239,23,0))," - ",CHAR(10),IF(F182="","",VLOOKUP(F182,Tabulka!$B$4:$C$239,2,0)))</f>
        <v>1C - 
Stummer/ 
Hlava</v>
      </c>
      <c r="T182" s="1656" t="str">
        <f ca="1">CONCATENATE(K182,IF(LEN(K182)=2,"","/"),IF(OR(LEN(K182)=2,G182=""),"",VLOOKUP(G182,Tabulka!$B$4:$X$239,23,0))," - ",CHAR(10),IF(G182="","",VLOOKUP(G182,Tabulka!$B$4:$C$239,2,0)))</f>
        <v>vítěz P04/3E - 
Krbec/ 
Netopilík</v>
      </c>
      <c r="U182" s="1638">
        <v>1</v>
      </c>
      <c r="V182" s="1639">
        <v>2</v>
      </c>
      <c r="W182" s="1558"/>
      <c r="X182" s="1671">
        <v>6</v>
      </c>
      <c r="Y182" s="1672">
        <v>8</v>
      </c>
      <c r="Z182" s="1671">
        <v>17</v>
      </c>
      <c r="AA182" s="1672">
        <v>17</v>
      </c>
      <c r="AB182" s="882" t="s">
        <v>16</v>
      </c>
      <c r="AC182" s="256" t="str">
        <f t="shared" si="61"/>
        <v>D45</v>
      </c>
      <c r="AD182" s="257">
        <f>COUNTIF($AB$3:$AB182,AB182)</f>
        <v>45</v>
      </c>
      <c r="AE182" s="253">
        <f>IF(AD182=1,'pravidla turnaje'!$C$60,VLOOKUP(CONCATENATE(AB182,AD182-1),$AC$2:$AF181,3,0)+VLOOKUP(CONCATENATE(AB182,AD182-1),$AC$2:$AF181,4,0))</f>
        <v>0.68055555555555447</v>
      </c>
      <c r="AF182" s="653">
        <f>IF($E182="",('pravidla turnaje'!#REF!/24/60),(VLOOKUP("x",'pravidla turnaje'!$A$31:$D$58,4,0)/60/24))</f>
        <v>6.9444444444444441E-3</v>
      </c>
    </row>
    <row r="183" spans="1:33" ht="33.75" customHeight="1" x14ac:dyDescent="0.25">
      <c r="A183" s="247">
        <f t="shared" ca="1" si="85"/>
        <v>20</v>
      </c>
      <c r="B183" s="247">
        <f t="shared" ca="1" si="86"/>
        <v>30</v>
      </c>
      <c r="C183" s="247" t="str">
        <f t="shared" ca="1" si="87"/>
        <v/>
      </c>
      <c r="D183" s="243" t="str">
        <f t="shared" si="97"/>
        <v>P21</v>
      </c>
      <c r="E183" s="244" t="str">
        <f t="shared" si="94"/>
        <v>D</v>
      </c>
      <c r="F183" s="863">
        <f ca="1">IFERROR(IF(LEN(J183)&lt;5,VLOOKUP(J183,Tabulka!$X$4:$Z$239,2,0),IF(VLOOKUP(RIGHT(J183,3),$D$163:$O183,2,0)="N","",IF(LEFT(J183,SEARCH(" ",J183,1)-1)="vítěz",IF(VLOOKUP(RIGHT(J183,3),$D$163:$O183,2,0)="D",VLOOKUP(RIGHT(J183,3),$D$163:$O183,3,0),VLOOKUP(RIGHT(J183,3),$D$163:$O183,4,0)),IF(VLOOKUP(RIGHT(J183,3),$D$163:$O183,2,0)="H",VLOOKUP(RIGHT(J183,3),$D$163:$O183,3,0),VLOOKUP(RIGHT(J183,3),$D$163:$O183,4,0))))),"")</f>
        <v>22</v>
      </c>
      <c r="G183" s="863">
        <f ca="1">IFERROR(IF(LEN(K183)&lt;5,VLOOKUP(K183,Tabulka!$X$4:$Z$239,2,0),IF(VLOOKUP(RIGHT(K183,3),$D$163:$O183,2,0)="N","",IF(LEFT(K183,SEARCH(" ",K183,1)-1)="vítěz",IF(VLOOKUP(RIGHT(K183,3),$D$163:$O183,2,0)="D",VLOOKUP(RIGHT(K183,3),$D$163:$O183,3,0),VLOOKUP(RIGHT(K183,3),$D$163:$O183,4,0)),IF(VLOOKUP(RIGHT(K183,3),$D$163:$O183,2,0)="H",VLOOKUP(RIGHT(K183,3),$D$163:$O183,3,0),VLOOKUP(RIGHT(K183,3),$D$163:$O183,4,0))))),"")</f>
        <v>33</v>
      </c>
      <c r="H183" s="248">
        <f t="shared" si="95"/>
        <v>2</v>
      </c>
      <c r="I183" s="243">
        <f t="shared" si="96"/>
        <v>0</v>
      </c>
      <c r="J183" s="864" t="s">
        <v>93</v>
      </c>
      <c r="K183" s="865" t="s">
        <v>439</v>
      </c>
      <c r="L183" s="248">
        <f>IF($E183="N",'pravidla turnaje'!$A$6,IF($H183&gt;$I183,IF(OR($W183="PP",W183="SN"),'pravidla turnaje'!$A$3,'pravidla turnaje'!$A$2),IF($H183&lt;$I183,IF(OR($W183="PP",W183="SN"),'pravidla turnaje'!$A$5,'pravidla turnaje'!$A$6),'pravidla turnaje'!$A$4)))</f>
        <v>1</v>
      </c>
      <c r="M183" s="243">
        <f>IF($E183="N",'pravidla turnaje'!$A$6,IF($H183&lt;$I183,IF(OR($W183="PP",$W183="SN"),'pravidla turnaje'!$A$3,'pravidla turnaje'!$A$2),IF($H183&gt;$I183,IF(OR($W183="PP",$W183="SN"),'pravidla turnaje'!$A$5,'pravidla turnaje'!$A$6),'pravidla turnaje'!$A$4)))</f>
        <v>0</v>
      </c>
      <c r="N183" s="866"/>
      <c r="O183" s="867"/>
      <c r="P183" s="876" t="s">
        <v>302</v>
      </c>
      <c r="Q183" s="877" t="str">
        <f t="shared" si="91"/>
        <v>16:30 - 16:40</v>
      </c>
      <c r="R183" s="1425" t="s">
        <v>71</v>
      </c>
      <c r="S183" s="1654" t="str">
        <f ca="1">CONCATENATE(J183,IF(LEN(J183)=2,"","/"),IF(OR(LEN(J183)=2,F183=""),"",VLOOKUP(F183,Tabulka!$B$4:$X$239,23,0))," - ",CHAR(10),IF(F183="","",VLOOKUP(F183,Tabulka!$B$4:$C$239,2,0)))</f>
        <v>2B - 
Haspeklo/ 
Horáček</v>
      </c>
      <c r="T183" s="1654" t="str">
        <f ca="1">CONCATENATE(K183,IF(LEN(K183)=2,"","/"),IF(OR(LEN(K183)=2,G183=""),"",VLOOKUP(G183,Tabulka!$B$4:$X$239,23,0))," - ",CHAR(10),IF(G183="","",VLOOKUP(G183,Tabulka!$B$4:$C$239,2,0)))</f>
        <v>vítěz P05/2C - 
Beneš/ 
Hašpl</v>
      </c>
      <c r="U183" s="1636">
        <v>2</v>
      </c>
      <c r="V183" s="1637">
        <v>0</v>
      </c>
      <c r="W183" s="1557"/>
      <c r="X183" s="1669">
        <v>5</v>
      </c>
      <c r="Y183" s="1670">
        <v>3</v>
      </c>
      <c r="Z183" s="1669">
        <v>9</v>
      </c>
      <c r="AA183" s="1670">
        <v>10</v>
      </c>
      <c r="AB183" s="1426" t="s">
        <v>4</v>
      </c>
      <c r="AC183" s="256" t="str">
        <f t="shared" si="61"/>
        <v>A46</v>
      </c>
      <c r="AD183" s="257">
        <f>COUNTIF($AB$3:$AB183,AB183)</f>
        <v>46</v>
      </c>
      <c r="AE183" s="253">
        <f>IF(AD183=1,'pravidla turnaje'!$C$60,VLOOKUP(CONCATENATE(AB183,AD183-1),$AC$2:$AF182,3,0)+VLOOKUP(CONCATENATE(AB183,AD183-1),$AC$2:$AF182,4,0))</f>
        <v>0.68749999999999889</v>
      </c>
      <c r="AF183" s="653">
        <f>IF($E183="",('pravidla turnaje'!#REF!/24/60),(VLOOKUP("x",'pravidla turnaje'!$A$31:$D$58,4,0)/60/24))</f>
        <v>6.9444444444444441E-3</v>
      </c>
    </row>
    <row r="184" spans="1:33" ht="33.75" customHeight="1" x14ac:dyDescent="0.25">
      <c r="A184" s="247">
        <f t="shared" ca="1" si="85"/>
        <v>10</v>
      </c>
      <c r="B184" s="247">
        <f t="shared" ca="1" si="86"/>
        <v>40</v>
      </c>
      <c r="C184" s="247" t="str">
        <f t="shared" ca="1" si="87"/>
        <v/>
      </c>
      <c r="D184" s="243" t="str">
        <f t="shared" si="97"/>
        <v>P22</v>
      </c>
      <c r="E184" s="244" t="str">
        <f t="shared" si="94"/>
        <v>D</v>
      </c>
      <c r="F184" s="841">
        <f ca="1">IFERROR(IF(LEN(J184)&lt;5,VLOOKUP(J184,Tabulka!$X$4:$Z$239,2,0),IF(VLOOKUP(RIGHT(J184,3),$D$163:$O184,2,0)="N","",IF(LEFT(J184,SEARCH(" ",J184,1)-1)="vítěz",IF(VLOOKUP(RIGHT(J184,3),$D$163:$O184,2,0)="D",VLOOKUP(RIGHT(J184,3),$D$163:$O184,3,0),VLOOKUP(RIGHT(J184,3),$D$163:$O184,4,0)),IF(VLOOKUP(RIGHT(J184,3),$D$163:$O184,2,0)="H",VLOOKUP(RIGHT(J184,3),$D$163:$O184,3,0),VLOOKUP(RIGHT(J184,3),$D$163:$O184,4,0))))),"")</f>
        <v>12</v>
      </c>
      <c r="G184" s="841">
        <f ca="1">IFERROR(IF(LEN(K184)&lt;5,VLOOKUP(K184,Tabulka!$X$4:$Z$239,2,0),IF(VLOOKUP(RIGHT(K184,3),$D$163:$O184,2,0)="N","",IF(LEFT(K184,SEARCH(" ",K184,1)-1)="vítěz",IF(VLOOKUP(RIGHT(K184,3),$D$163:$O184,2,0)="D",VLOOKUP(RIGHT(K184,3),$D$163:$O184,3,0),VLOOKUP(RIGHT(K184,3),$D$163:$O184,4,0)),IF(VLOOKUP(RIGHT(K184,3),$D$163:$O184,2,0)="H",VLOOKUP(RIGHT(K184,3),$D$163:$O184,3,0),VLOOKUP(RIGHT(K184,3),$D$163:$O184,4,0))))),"")</f>
        <v>46</v>
      </c>
      <c r="H184" s="248">
        <f t="shared" si="95"/>
        <v>2</v>
      </c>
      <c r="I184" s="243">
        <f t="shared" si="96"/>
        <v>0</v>
      </c>
      <c r="J184" s="864" t="s">
        <v>92</v>
      </c>
      <c r="K184" s="865" t="s">
        <v>440</v>
      </c>
      <c r="L184" s="248">
        <f>IF($E184="N",'pravidla turnaje'!$A$6,IF($H184&gt;$I184,IF(OR($W184="PP",W184="SN"),'pravidla turnaje'!$A$3,'pravidla turnaje'!$A$2),IF($H184&lt;$I184,IF(OR($W184="PP",W184="SN"),'pravidla turnaje'!$A$5,'pravidla turnaje'!$A$6),'pravidla turnaje'!$A$4)))</f>
        <v>1</v>
      </c>
      <c r="M184" s="243">
        <f>IF($E184="N",'pravidla turnaje'!$A$6,IF($H184&lt;$I184,IF(OR($W184="PP",$W184="SN"),'pravidla turnaje'!$A$3,'pravidla turnaje'!$A$2),IF($H184&gt;$I184,IF(OR($W184="PP",$W184="SN"),'pravidla turnaje'!$A$5,'pravidla turnaje'!$A$6),'pravidla turnaje'!$A$4)))</f>
        <v>0</v>
      </c>
      <c r="N184" s="261"/>
      <c r="O184" s="262"/>
      <c r="P184" s="256" t="s">
        <v>302</v>
      </c>
      <c r="Q184" s="878" t="str">
        <f t="shared" si="91"/>
        <v>16:30 - 16:40</v>
      </c>
      <c r="R184" s="1425" t="s">
        <v>72</v>
      </c>
      <c r="S184" s="1655" t="str">
        <f ca="1">CONCATENATE(J184,IF(LEN(J184)=2,"","/"),IF(OR(LEN(J184)=2,F184=""),"",VLOOKUP(F184,Tabulka!$B$4:$X$239,23,0))," - ",CHAR(10),IF(F184="","",VLOOKUP(F184,Tabulka!$B$4:$C$239,2,0)))</f>
        <v>1A - 
Renčín/ 
Hejný</v>
      </c>
      <c r="T184" s="1655" t="str">
        <f ca="1">CONCATENATE(K184,IF(LEN(K184)=2,"","/"),IF(OR(LEN(K184)=2,G184=""),"",VLOOKUP(G184,Tabulka!$B$4:$X$239,23,0))," - ",CHAR(10),IF(G184="","",VLOOKUP(G184,Tabulka!$B$4:$C$239,2,0)))</f>
        <v>vítěz P06/2D - 
Vojta/ 
Nikolič</v>
      </c>
      <c r="U184" s="1638">
        <v>2</v>
      </c>
      <c r="V184" s="1639">
        <v>0</v>
      </c>
      <c r="W184" s="1558"/>
      <c r="X184" s="1671">
        <v>6</v>
      </c>
      <c r="Y184" s="1672">
        <v>2</v>
      </c>
      <c r="Z184" s="1671">
        <v>8</v>
      </c>
      <c r="AA184" s="1672">
        <v>8</v>
      </c>
      <c r="AB184" s="879" t="s">
        <v>5</v>
      </c>
      <c r="AC184" s="256" t="str">
        <f t="shared" si="61"/>
        <v>B46</v>
      </c>
      <c r="AD184" s="257">
        <f>COUNTIF($AB$3:$AB184,AB184)</f>
        <v>46</v>
      </c>
      <c r="AE184" s="253">
        <f>IF(AD184=1,'pravidla turnaje'!$C$60,VLOOKUP(CONCATENATE(AB184,AD184-1),$AC$2:$AF183,3,0)+VLOOKUP(CONCATENATE(AB184,AD184-1),$AC$2:$AF183,4,0))</f>
        <v>0.68749999999999889</v>
      </c>
      <c r="AF184" s="653">
        <f>IF($E184="",('pravidla turnaje'!#REF!/24/60),(VLOOKUP("x",'pravidla turnaje'!$A$31:$D$58,4,0)/60/24))</f>
        <v>6.9444444444444441E-3</v>
      </c>
    </row>
    <row r="185" spans="1:33" ht="33.75" customHeight="1" x14ac:dyDescent="0.25">
      <c r="A185" s="247">
        <f t="shared" ca="1" si="85"/>
        <v>10</v>
      </c>
      <c r="B185" s="247">
        <f t="shared" ca="1" si="86"/>
        <v>50</v>
      </c>
      <c r="C185" s="247" t="str">
        <f t="shared" ca="1" si="87"/>
        <v/>
      </c>
      <c r="D185" s="243" t="str">
        <f t="shared" si="97"/>
        <v>P23</v>
      </c>
      <c r="E185" s="244" t="str">
        <f t="shared" si="94"/>
        <v>D</v>
      </c>
      <c r="F185" s="841">
        <f ca="1">IFERROR(IF(LEN(J185)&lt;5,VLOOKUP(J185,Tabulka!$X$4:$Z$239,2,0),IF(VLOOKUP(RIGHT(J185,3),$D$163:$O185,2,0)="N","",IF(LEFT(J185,SEARCH(" ",J185,1)-1)="vítěz",IF(VLOOKUP(RIGHT(J185,3),$D$163:$O185,2,0)="D",VLOOKUP(RIGHT(J185,3),$D$163:$O185,3,0),VLOOKUP(RIGHT(J185,3),$D$163:$O185,4,0)),IF(VLOOKUP(RIGHT(J185,3),$D$163:$O185,2,0)="H",VLOOKUP(RIGHT(J185,3),$D$163:$O185,3,0),VLOOKUP(RIGHT(J185,3),$D$163:$O185,4,0))))),"")</f>
        <v>11</v>
      </c>
      <c r="G185" s="841">
        <f ca="1">IFERROR(IF(LEN(K185)&lt;5,VLOOKUP(K185,Tabulka!$X$4:$Z$239,2,0),IF(VLOOKUP(RIGHT(K185,3),$D$163:$O185,2,0)="N","",IF(LEFT(K185,SEARCH(" ",K185,1)-1)="vítěz",IF(VLOOKUP(RIGHT(K185,3),$D$163:$O185,2,0)="D",VLOOKUP(RIGHT(K185,3),$D$163:$O185,3,0),VLOOKUP(RIGHT(K185,3),$D$163:$O185,4,0)),IF(VLOOKUP(RIGHT(K185,3),$D$163:$O185,2,0)="H",VLOOKUP(RIGHT(K185,3),$D$163:$O185,3,0),VLOOKUP(RIGHT(K185,3),$D$163:$O185,4,0))))),"")</f>
        <v>53</v>
      </c>
      <c r="H185" s="248">
        <f t="shared" si="95"/>
        <v>2</v>
      </c>
      <c r="I185" s="243">
        <f t="shared" si="96"/>
        <v>0</v>
      </c>
      <c r="J185" s="864" t="s">
        <v>94</v>
      </c>
      <c r="K185" s="865" t="s">
        <v>441</v>
      </c>
      <c r="L185" s="248">
        <f>IF($E185="N",'pravidla turnaje'!$A$6,IF($H185&gt;$I185,IF(OR($W185="PP",W185="SN"),'pravidla turnaje'!$A$3,'pravidla turnaje'!$A$2),IF($H185&lt;$I185,IF(OR($W185="PP",W185="SN"),'pravidla turnaje'!$A$5,'pravidla turnaje'!$A$6),'pravidla turnaje'!$A$4)))</f>
        <v>1</v>
      </c>
      <c r="M185" s="243">
        <f>IF($E185="N",'pravidla turnaje'!$A$6,IF($H185&lt;$I185,IF(OR($W185="PP",$W185="SN"),'pravidla turnaje'!$A$3,'pravidla turnaje'!$A$2),IF($H185&gt;$I185,IF(OR($W185="PP",$W185="SN"),'pravidla turnaje'!$A$5,'pravidla turnaje'!$A$6),'pravidla turnaje'!$A$4)))</f>
        <v>0</v>
      </c>
      <c r="N185" s="261"/>
      <c r="O185" s="262"/>
      <c r="P185" s="256" t="s">
        <v>302</v>
      </c>
      <c r="Q185" s="878" t="str">
        <f t="shared" si="91"/>
        <v>16:30 - 16:40</v>
      </c>
      <c r="R185" s="1425" t="s">
        <v>73</v>
      </c>
      <c r="S185" s="1655" t="str">
        <f ca="1">CONCATENATE(J185,IF(LEN(J185)=2,"","/"),IF(OR(LEN(J185)=2,F185=""),"",VLOOKUP(F185,Tabulka!$B$4:$X$239,23,0))," - ",CHAR(10),IF(F185="","",VLOOKUP(F185,Tabulka!$B$4:$C$239,2,0)))</f>
        <v>2A - 
Svatek/ 
Heczko</v>
      </c>
      <c r="T185" s="1655" t="str">
        <f ca="1">CONCATENATE(K185,IF(LEN(K185)=2,"","/"),IF(OR(LEN(K185)=2,G185=""),"",VLOOKUP(G185,Tabulka!$B$4:$X$239,23,0))," - ",CHAR(10),IF(G185="","",VLOOKUP(G185,Tabulka!$B$4:$C$239,2,0)))</f>
        <v>vítěz P07/2E - 
Hrůza/ 
Rychlý</v>
      </c>
      <c r="U185" s="1638">
        <v>2</v>
      </c>
      <c r="V185" s="1639">
        <v>0</v>
      </c>
      <c r="W185" s="1558"/>
      <c r="X185" s="1671">
        <v>7</v>
      </c>
      <c r="Y185" s="1672">
        <v>3</v>
      </c>
      <c r="Z185" s="1671">
        <v>8</v>
      </c>
      <c r="AA185" s="1672">
        <v>8</v>
      </c>
      <c r="AB185" s="879" t="s">
        <v>76</v>
      </c>
      <c r="AC185" s="256" t="str">
        <f t="shared" si="61"/>
        <v>C46</v>
      </c>
      <c r="AD185" s="257">
        <f>COUNTIF($AB$3:$AB185,AB185)</f>
        <v>46</v>
      </c>
      <c r="AE185" s="253">
        <f>IF(AD185=1,'pravidla turnaje'!$C$60,VLOOKUP(CONCATENATE(AB185,AD185-1),$AC$2:$AF184,3,0)+VLOOKUP(CONCATENATE(AB185,AD185-1),$AC$2:$AF184,4,0))</f>
        <v>0.68749999999999889</v>
      </c>
      <c r="AF185" s="653">
        <f>IF($E185="",('pravidla turnaje'!#REF!/24/60),(VLOOKUP("x",'pravidla turnaje'!$A$31:$D$58,4,0)/60/24))</f>
        <v>6.9444444444444441E-3</v>
      </c>
    </row>
    <row r="186" spans="1:33" ht="33.75" customHeight="1" x14ac:dyDescent="0.25">
      <c r="A186" s="1438">
        <f t="shared" ca="1" si="85"/>
        <v>40</v>
      </c>
      <c r="B186" s="1438">
        <f t="shared" ca="1" si="86"/>
        <v>60</v>
      </c>
      <c r="C186" s="1438" t="str">
        <f t="shared" ca="1" si="87"/>
        <v/>
      </c>
      <c r="D186" s="871" t="str">
        <f t="shared" si="97"/>
        <v>P24</v>
      </c>
      <c r="E186" s="872" t="str">
        <f t="shared" si="94"/>
        <v>H</v>
      </c>
      <c r="F186" s="841">
        <f ca="1">IFERROR(IF(LEN(J186)&lt;5,VLOOKUP(J186,Tabulka!$X$4:$Z$239,2,0),IF(VLOOKUP(RIGHT(J186,3),$D$163:$O186,2,0)="N","",IF(LEFT(J186,SEARCH(" ",J186,1)-1)="vítěz",IF(VLOOKUP(RIGHT(J186,3),$D$163:$O186,2,0)="D",VLOOKUP(RIGHT(J186,3),$D$163:$O186,3,0),VLOOKUP(RIGHT(J186,3),$D$163:$O186,4,0)),IF(VLOOKUP(RIGHT(J186,3),$D$163:$O186,2,0)="H",VLOOKUP(RIGHT(J186,3),$D$163:$O186,3,0),VLOOKUP(RIGHT(J186,3),$D$163:$O186,4,0))))),"")</f>
        <v>44</v>
      </c>
      <c r="G186" s="841">
        <f ca="1">IFERROR(IF(LEN(K186)&lt;5,VLOOKUP(K186,Tabulka!$X$4:$Z$239,2,0),IF(VLOOKUP(RIGHT(K186,3),$D$163:$O186,2,0)="N","",IF(LEFT(K186,SEARCH(" ",K186,1)-1)="vítěz",IF(VLOOKUP(RIGHT(K186,3),$D$163:$O186,2,0)="D",VLOOKUP(RIGHT(K186,3),$D$163:$O186,3,0),VLOOKUP(RIGHT(K186,3),$D$163:$O186,4,0)),IF(VLOOKUP(RIGHT(K186,3),$D$163:$O186,2,0)="H",VLOOKUP(RIGHT(K186,3),$D$163:$O186,3,0),VLOOKUP(RIGHT(K186,3),$D$163:$O186,4,0))))),"")</f>
        <v>66</v>
      </c>
      <c r="H186" s="873">
        <f t="shared" si="95"/>
        <v>1</v>
      </c>
      <c r="I186" s="871">
        <f t="shared" si="96"/>
        <v>2</v>
      </c>
      <c r="J186" s="864" t="s">
        <v>99</v>
      </c>
      <c r="K186" s="865" t="s">
        <v>442</v>
      </c>
      <c r="L186" s="873">
        <f>IF($E186="N",'pravidla turnaje'!$A$6,IF($H186&gt;$I186,IF(OR($W186="PP",W186="SN"),'pravidla turnaje'!$A$3,'pravidla turnaje'!$A$2),IF($H186&lt;$I186,IF(OR($W186="PP",W186="SN"),'pravidla turnaje'!$A$5,'pravidla turnaje'!$A$6),'pravidla turnaje'!$A$4)))</f>
        <v>0</v>
      </c>
      <c r="M186" s="871">
        <f>IF($E186="N",'pravidla turnaje'!$A$6,IF($H186&lt;$I186,IF(OR($W186="PP",$W186="SN"),'pravidla turnaje'!$A$3,'pravidla turnaje'!$A$2),IF($H186&gt;$I186,IF(OR($W186="PP",$W186="SN"),'pravidla turnaje'!$A$5,'pravidla turnaje'!$A$6),'pravidla turnaje'!$A$4)))</f>
        <v>1</v>
      </c>
      <c r="N186" s="874"/>
      <c r="O186" s="875"/>
      <c r="P186" s="880" t="s">
        <v>302</v>
      </c>
      <c r="Q186" s="881" t="str">
        <f t="shared" si="91"/>
        <v>16:30 - 16:40</v>
      </c>
      <c r="R186" s="1442" t="s">
        <v>74</v>
      </c>
      <c r="S186" s="1656" t="str">
        <f ca="1">CONCATENATE(J186,IF(LEN(J186)=2,"","/"),IF(OR(LEN(J186)=2,F186=""),"",VLOOKUP(F186,Tabulka!$B$4:$X$239,23,0))," - ",CHAR(10),IF(F186="","",VLOOKUP(F186,Tabulka!$B$4:$C$239,2,0)))</f>
        <v>1D - 
Výborný/ 
Aster</v>
      </c>
      <c r="T186" s="1656" t="str">
        <f ca="1">CONCATENATE(K186,IF(LEN(K186)=2,"","/"),IF(OR(LEN(K186)=2,G186=""),"",VLOOKUP(G186,Tabulka!$B$4:$X$239,23,0))," - ",CHAR(10),IF(G186="","",VLOOKUP(G186,Tabulka!$B$4:$C$239,2,0)))</f>
        <v>vítěz P08/2F - 
Jiránek/ 
Bína</v>
      </c>
      <c r="U186" s="1640">
        <v>1</v>
      </c>
      <c r="V186" s="1641">
        <v>2</v>
      </c>
      <c r="W186" s="1559"/>
      <c r="X186" s="1673">
        <v>9</v>
      </c>
      <c r="Y186" s="1674">
        <v>10</v>
      </c>
      <c r="Z186" s="1673">
        <v>19</v>
      </c>
      <c r="AA186" s="1674">
        <v>18</v>
      </c>
      <c r="AB186" s="882" t="s">
        <v>16</v>
      </c>
      <c r="AC186" s="256" t="str">
        <f t="shared" si="61"/>
        <v>D46</v>
      </c>
      <c r="AD186" s="257">
        <f>COUNTIF($AB$3:$AB186,AB186)</f>
        <v>46</v>
      </c>
      <c r="AE186" s="253">
        <f>IF(AD186=1,'pravidla turnaje'!$C$60,VLOOKUP(CONCATENATE(AB186,AD186-1),$AC$2:$AF185,3,0)+VLOOKUP(CONCATENATE(AB186,AD186-1),$AC$2:$AF185,4,0))</f>
        <v>0.68749999999999889</v>
      </c>
      <c r="AF186" s="653">
        <f>IF($E186="",('pravidla turnaje'!#REF!/24/60),(VLOOKUP("x",'pravidla turnaje'!$A$31:$D$58,4,0)/60/24))</f>
        <v>6.9444444444444441E-3</v>
      </c>
    </row>
    <row r="187" spans="1:33" ht="33.75" customHeight="1" x14ac:dyDescent="0.25">
      <c r="A187" s="247">
        <f t="shared" ca="1" si="85"/>
        <v>110</v>
      </c>
      <c r="B187" s="247">
        <f t="shared" ca="1" si="86"/>
        <v>70</v>
      </c>
      <c r="C187" s="247" t="str">
        <f t="shared" ca="1" si="87"/>
        <v/>
      </c>
      <c r="D187" s="243" t="str">
        <f t="shared" si="97"/>
        <v>P25</v>
      </c>
      <c r="E187" s="244" t="str">
        <f t="shared" si="94"/>
        <v>H</v>
      </c>
      <c r="F187" s="863">
        <f ca="1">IFERROR(IF(LEN(J187)&lt;5,VLOOKUP(J187,Tabulka!$X$4:$Z$239,2,0),IF(VLOOKUP(RIGHT(J187,3),$D$163:$O187,2,0)="N","",IF(LEFT(J187,SEARCH(" ",J187,1)-1)="vítěz",IF(VLOOKUP(RIGHT(J187,3),$D$163:$O187,2,0)="D",VLOOKUP(RIGHT(J187,3),$D$163:$O187,3,0),VLOOKUP(RIGHT(J187,3),$D$163:$O187,4,0)),IF(VLOOKUP(RIGHT(J187,3),$D$163:$O187,2,0)="H",VLOOKUP(RIGHT(J187,3),$D$163:$O187,3,0),VLOOKUP(RIGHT(J187,3),$D$163:$O187,4,0))))),"")</f>
        <v>114</v>
      </c>
      <c r="G187" s="863">
        <f ca="1">IFERROR(IF(LEN(K187)&lt;5,VLOOKUP(K187,Tabulka!$X$4:$Z$239,2,0),IF(VLOOKUP(RIGHT(K187,3),$D$163:$O187,2,0)="N","",IF(LEFT(K187,SEARCH(" ",K187,1)-1)="vítěz",IF(VLOOKUP(RIGHT(K187,3),$D$163:$O187,2,0)="D",VLOOKUP(RIGHT(K187,3),$D$163:$O187,3,0),VLOOKUP(RIGHT(K187,3),$D$163:$O187,4,0)),IF(VLOOKUP(RIGHT(K187,3),$D$163:$O187,2,0)="H",VLOOKUP(RIGHT(K187,3),$D$163:$O187,3,0),VLOOKUP(RIGHT(K187,3),$D$163:$O187,4,0))))),"")</f>
        <v>74</v>
      </c>
      <c r="H187" s="248">
        <f t="shared" si="95"/>
        <v>0</v>
      </c>
      <c r="I187" s="243">
        <f t="shared" si="96"/>
        <v>2</v>
      </c>
      <c r="J187" s="864" t="s">
        <v>744</v>
      </c>
      <c r="K187" s="865" t="s">
        <v>435</v>
      </c>
      <c r="L187" s="248">
        <f>IF($E187="N",'pravidla turnaje'!$A$6,IF($H187&gt;$I187,IF(OR($W187="PP",W187="SN"),'pravidla turnaje'!$A$3,'pravidla turnaje'!$A$2),IF($H187&lt;$I187,IF(OR($W187="PP",W187="SN"),'pravidla turnaje'!$A$5,'pravidla turnaje'!$A$6),'pravidla turnaje'!$A$4)))</f>
        <v>0</v>
      </c>
      <c r="M187" s="243">
        <f>IF($E187="N",'pravidla turnaje'!$A$6,IF($H187&lt;$I187,IF(OR($W187="PP",$W187="SN"),'pravidla turnaje'!$A$3,'pravidla turnaje'!$A$2),IF($H187&gt;$I187,IF(OR($W187="PP",$W187="SN"),'pravidla turnaje'!$A$5,'pravidla turnaje'!$A$6),'pravidla turnaje'!$A$4)))</f>
        <v>1</v>
      </c>
      <c r="N187" s="866"/>
      <c r="O187" s="867"/>
      <c r="P187" s="876" t="s">
        <v>302</v>
      </c>
      <c r="Q187" s="877" t="str">
        <f t="shared" si="91"/>
        <v>16:40 - 16:50</v>
      </c>
      <c r="R187" s="1425" t="s">
        <v>114</v>
      </c>
      <c r="S187" s="1654" t="str">
        <f ca="1">CONCATENATE(J187,IF(LEN(J187)=2,"","/"),IF(OR(LEN(J187)=2,F187=""),"",VLOOKUP(F187,Tabulka!$B$4:$X$239,23,0))," - ",CHAR(10),IF(F187="","",VLOOKUP(F187,Tabulka!$B$4:$C$239,2,0)))</f>
        <v>1K - 
Malý/ 
Topš</v>
      </c>
      <c r="T187" s="1654" t="str">
        <f ca="1">CONCATENATE(K187,IF(LEN(K187)=2,"","/"),IF(OR(LEN(K187)=2,G187=""),"",VLOOKUP(G187,Tabulka!$B$4:$X$239,23,0))," - ",CHAR(10),IF(G187="","",VLOOKUP(G187,Tabulka!$B$4:$C$239,2,0)))</f>
        <v>vítěz P09/3G - 
Hněvkovský/ 
Vašák</v>
      </c>
      <c r="U187" s="1636">
        <v>0</v>
      </c>
      <c r="V187" s="1637">
        <v>2</v>
      </c>
      <c r="W187" s="1557"/>
      <c r="X187" s="1669">
        <v>3</v>
      </c>
      <c r="Y187" s="1670">
        <v>7</v>
      </c>
      <c r="Z187" s="1669">
        <v>10</v>
      </c>
      <c r="AA187" s="1670">
        <v>10</v>
      </c>
      <c r="AB187" s="1426" t="s">
        <v>4</v>
      </c>
      <c r="AC187" s="256" t="str">
        <f t="shared" si="61"/>
        <v>A47</v>
      </c>
      <c r="AD187" s="257">
        <f>COUNTIF($AB$3:$AB187,AB187)</f>
        <v>47</v>
      </c>
      <c r="AE187" s="253">
        <f>IF(AD187=1,'pravidla turnaje'!$C$60,VLOOKUP(CONCATENATE(AB187,AD187-1),$AC$2:$AF186,3,0)+VLOOKUP(CONCATENATE(AB187,AD187-1),$AC$2:$AF186,4,0))</f>
        <v>0.69444444444444331</v>
      </c>
      <c r="AF187" s="653">
        <f>IF($E187="",('pravidla turnaje'!#REF!/24/60),(VLOOKUP("x",'pravidla turnaje'!$A$31:$D$58,4,0)/60/24))</f>
        <v>6.9444444444444441E-3</v>
      </c>
    </row>
    <row r="188" spans="1:33" ht="33.75" customHeight="1" x14ac:dyDescent="0.25">
      <c r="A188" s="247">
        <f t="shared" ca="1" si="85"/>
        <v>120</v>
      </c>
      <c r="B188" s="247">
        <f t="shared" ca="1" si="86"/>
        <v>80</v>
      </c>
      <c r="C188" s="247" t="str">
        <f t="shared" ca="1" si="87"/>
        <v/>
      </c>
      <c r="D188" s="243" t="str">
        <f t="shared" si="97"/>
        <v>P26</v>
      </c>
      <c r="E188" s="244" t="str">
        <f t="shared" si="94"/>
        <v>D</v>
      </c>
      <c r="F188" s="841">
        <f ca="1">IFERROR(IF(LEN(J188)&lt;5,VLOOKUP(J188,Tabulka!$X$4:$Z$239,2,0),IF(VLOOKUP(RIGHT(J188,3),$D$163:$O188,2,0)="N","",IF(LEFT(J188,SEARCH(" ",J188,1)-1)="vítěz",IF(VLOOKUP(RIGHT(J188,3),$D$163:$O188,2,0)="D",VLOOKUP(RIGHT(J188,3),$D$163:$O188,3,0),VLOOKUP(RIGHT(J188,3),$D$163:$O188,4,0)),IF(VLOOKUP(RIGHT(J188,3),$D$163:$O188,2,0)="H",VLOOKUP(RIGHT(J188,3),$D$163:$O188,3,0),VLOOKUP(RIGHT(J188,3),$D$163:$O188,4,0))))),"")</f>
        <v>124</v>
      </c>
      <c r="G188" s="841">
        <f ca="1">IFERROR(IF(LEN(K188)&lt;5,VLOOKUP(K188,Tabulka!$X$4:$Z$239,2,0),IF(VLOOKUP(RIGHT(K188,3),$D$163:$O188,2,0)="N","",IF(LEFT(K188,SEARCH(" ",K188,1)-1)="vítěz",IF(VLOOKUP(RIGHT(K188,3),$D$163:$O188,2,0)="D",VLOOKUP(RIGHT(K188,3),$D$163:$O188,3,0),VLOOKUP(RIGHT(K188,3),$D$163:$O188,4,0)),IF(VLOOKUP(RIGHT(K188,3),$D$163:$O188,2,0)="H",VLOOKUP(RIGHT(K188,3),$D$163:$O188,3,0),VLOOKUP(RIGHT(K188,3),$D$163:$O188,4,0))))),"")</f>
        <v>85</v>
      </c>
      <c r="H188" s="248">
        <f t="shared" si="95"/>
        <v>2</v>
      </c>
      <c r="I188" s="243">
        <f t="shared" si="96"/>
        <v>1</v>
      </c>
      <c r="J188" s="864" t="s">
        <v>748</v>
      </c>
      <c r="K188" s="865" t="s">
        <v>437</v>
      </c>
      <c r="L188" s="248">
        <f>IF($E188="N",'pravidla turnaje'!$A$6,IF($H188&gt;$I188,IF(OR($W188="PP",W188="SN"),'pravidla turnaje'!$A$3,'pravidla turnaje'!$A$2),IF($H188&lt;$I188,IF(OR($W188="PP",W188="SN"),'pravidla turnaje'!$A$5,'pravidla turnaje'!$A$6),'pravidla turnaje'!$A$4)))</f>
        <v>1</v>
      </c>
      <c r="M188" s="243">
        <f>IF($E188="N",'pravidla turnaje'!$A$6,IF($H188&lt;$I188,IF(OR($W188="PP",$W188="SN"),'pravidla turnaje'!$A$3,'pravidla turnaje'!$A$2),IF($H188&gt;$I188,IF(OR($W188="PP",$W188="SN"),'pravidla turnaje'!$A$5,'pravidla turnaje'!$A$6),'pravidla turnaje'!$A$4)))</f>
        <v>0</v>
      </c>
      <c r="N188" s="261"/>
      <c r="O188" s="262"/>
      <c r="P188" s="256" t="s">
        <v>302</v>
      </c>
      <c r="Q188" s="878" t="str">
        <f t="shared" si="91"/>
        <v>16:40 - 16:50</v>
      </c>
      <c r="R188" s="1425" t="s">
        <v>115</v>
      </c>
      <c r="S188" s="1655" t="str">
        <f ca="1">CONCATENATE(J188,IF(LEN(J188)=2,"","/"),IF(OR(LEN(J188)=2,F188=""),"",VLOOKUP(F188,Tabulka!$B$4:$X$239,23,0))," - ",CHAR(10),IF(F188="","",VLOOKUP(F188,Tabulka!$B$4:$C$239,2,0)))</f>
        <v>1L - 
Louvar/ 
Cmíral</v>
      </c>
      <c r="T188" s="1655" t="str">
        <f ca="1">CONCATENATE(K188,IF(LEN(K188)=2,"","/"),IF(OR(LEN(K188)=2,G188=""),"",VLOOKUP(G188,Tabulka!$B$4:$X$239,23,0))," - ",CHAR(10),IF(G188="","",VLOOKUP(G188,Tabulka!$B$4:$C$239,2,0)))</f>
        <v>vítěz P10/3H - 
Švácha/ 
Pechar</v>
      </c>
      <c r="U188" s="1638">
        <v>2</v>
      </c>
      <c r="V188" s="1639">
        <v>1</v>
      </c>
      <c r="W188" s="1558"/>
      <c r="X188" s="1671">
        <v>5</v>
      </c>
      <c r="Y188" s="1672">
        <v>4</v>
      </c>
      <c r="Z188" s="1671">
        <v>14</v>
      </c>
      <c r="AA188" s="1672">
        <v>14</v>
      </c>
      <c r="AB188" s="879" t="s">
        <v>5</v>
      </c>
      <c r="AC188" s="256" t="str">
        <f t="shared" si="61"/>
        <v>B47</v>
      </c>
      <c r="AD188" s="257">
        <f>COUNTIF($AB$3:$AB188,AB188)</f>
        <v>47</v>
      </c>
      <c r="AE188" s="253">
        <f>IF(AD188=1,'pravidla turnaje'!$C$60,VLOOKUP(CONCATENATE(AB188,AD188-1),$AC$2:$AF187,3,0)+VLOOKUP(CONCATENATE(AB188,AD188-1),$AC$2:$AF187,4,0))</f>
        <v>0.69444444444444331</v>
      </c>
      <c r="AF188" s="653">
        <f>IF($E188="",('pravidla turnaje'!#REF!/24/60),(VLOOKUP("x",'pravidla turnaje'!$A$31:$D$58,4,0)/60/24))</f>
        <v>6.9444444444444441E-3</v>
      </c>
    </row>
    <row r="189" spans="1:33" ht="33.75" customHeight="1" x14ac:dyDescent="0.25">
      <c r="A189" s="247">
        <f t="shared" ca="1" si="85"/>
        <v>80</v>
      </c>
      <c r="B189" s="247">
        <f t="shared" ca="1" si="86"/>
        <v>90</v>
      </c>
      <c r="C189" s="247" t="str">
        <f t="shared" ca="1" si="87"/>
        <v/>
      </c>
      <c r="D189" s="243" t="str">
        <f t="shared" si="97"/>
        <v>P27</v>
      </c>
      <c r="E189" s="244" t="str">
        <f t="shared" si="94"/>
        <v>D</v>
      </c>
      <c r="F189" s="841">
        <f ca="1">IFERROR(IF(LEN(J189)&lt;5,VLOOKUP(J189,Tabulka!$X$4:$Z$239,2,0),IF(VLOOKUP(RIGHT(J189,3),$D$163:$O189,2,0)="N","",IF(LEFT(J189,SEARCH(" ",J189,1)-1)="vítěz",IF(VLOOKUP(RIGHT(J189,3),$D$163:$O189,2,0)="D",VLOOKUP(RIGHT(J189,3),$D$163:$O189,3,0),VLOOKUP(RIGHT(J189,3),$D$163:$O189,4,0)),IF(VLOOKUP(RIGHT(J189,3),$D$163:$O189,2,0)="H",VLOOKUP(RIGHT(J189,3),$D$163:$O189,3,0),VLOOKUP(RIGHT(J189,3),$D$163:$O189,4,0))))),"")</f>
        <v>82</v>
      </c>
      <c r="G189" s="841">
        <f ca="1">IFERROR(IF(LEN(K189)&lt;5,VLOOKUP(K189,Tabulka!$X$4:$Z$239,2,0),IF(VLOOKUP(RIGHT(K189,3),$D$163:$O189,2,0)="N","",IF(LEFT(K189,SEARCH(" ",K189,1)-1)="vítěz",IF(VLOOKUP(RIGHT(K189,3),$D$163:$O189,2,0)="D",VLOOKUP(RIGHT(K189,3),$D$163:$O189,3,0),VLOOKUP(RIGHT(K189,3),$D$163:$O189,4,0)),IF(VLOOKUP(RIGHT(K189,3),$D$163:$O189,2,0)="H",VLOOKUP(RIGHT(K189,3),$D$163:$O189,3,0),VLOOKUP(RIGHT(K189,3),$D$163:$O189,4,0))))),"")</f>
        <v>92</v>
      </c>
      <c r="H189" s="248">
        <f t="shared" si="95"/>
        <v>2</v>
      </c>
      <c r="I189" s="243">
        <f t="shared" si="96"/>
        <v>0</v>
      </c>
      <c r="J189" s="864" t="s">
        <v>300</v>
      </c>
      <c r="K189" s="865" t="s">
        <v>433</v>
      </c>
      <c r="L189" s="248">
        <f>IF($E189="N",'pravidla turnaje'!$A$6,IF($H189&gt;$I189,IF(OR($W189="PP",W189="SN"),'pravidla turnaje'!$A$3,'pravidla turnaje'!$A$2),IF($H189&lt;$I189,IF(OR($W189="PP",W189="SN"),'pravidla turnaje'!$A$5,'pravidla turnaje'!$A$6),'pravidla turnaje'!$A$4)))</f>
        <v>1</v>
      </c>
      <c r="M189" s="243">
        <f>IF($E189="N",'pravidla turnaje'!$A$6,IF($H189&lt;$I189,IF(OR($W189="PP",$W189="SN"),'pravidla turnaje'!$A$3,'pravidla turnaje'!$A$2),IF($H189&gt;$I189,IF(OR($W189="PP",$W189="SN"),'pravidla turnaje'!$A$5,'pravidla turnaje'!$A$6),'pravidla turnaje'!$A$4)))</f>
        <v>0</v>
      </c>
      <c r="N189" s="261"/>
      <c r="O189" s="262"/>
      <c r="P189" s="256" t="s">
        <v>302</v>
      </c>
      <c r="Q189" s="878" t="str">
        <f t="shared" si="91"/>
        <v>16:40 - 16:50</v>
      </c>
      <c r="R189" s="1425" t="s">
        <v>88</v>
      </c>
      <c r="S189" s="1655" t="str">
        <f ca="1">CONCATENATE(J189,IF(LEN(J189)=2,"","/"),IF(OR(LEN(J189)=2,F189=""),"",VLOOKUP(F189,Tabulka!$B$4:$X$239,23,0))," - ",CHAR(10),IF(F189="","",VLOOKUP(F189,Tabulka!$B$4:$C$239,2,0)))</f>
        <v>1H - 
Huslička/ 
Skala</v>
      </c>
      <c r="T189" s="1655" t="str">
        <f ca="1">CONCATENATE(K189,IF(LEN(K189)=2,"","/"),IF(OR(LEN(K189)=2,G189=""),"",VLOOKUP(G189,Tabulka!$B$4:$X$239,23,0))," - ",CHAR(10),IF(G189="","",VLOOKUP(G189,Tabulka!$B$4:$C$239,2,0)))</f>
        <v>vítěz P11/3I - 
Král/ 
Barna</v>
      </c>
      <c r="U189" s="1638">
        <v>2</v>
      </c>
      <c r="V189" s="1639">
        <v>0</v>
      </c>
      <c r="W189" s="1558"/>
      <c r="X189" s="1671">
        <v>7</v>
      </c>
      <c r="Y189" s="1672">
        <v>4</v>
      </c>
      <c r="Z189" s="1671">
        <v>13</v>
      </c>
      <c r="AA189" s="1672">
        <v>13</v>
      </c>
      <c r="AB189" s="879" t="s">
        <v>76</v>
      </c>
      <c r="AC189" s="256" t="str">
        <f t="shared" si="61"/>
        <v>C47</v>
      </c>
      <c r="AD189" s="257">
        <f>COUNTIF($AB$3:$AB189,AB189)</f>
        <v>47</v>
      </c>
      <c r="AE189" s="253">
        <f>IF(AD189=1,'pravidla turnaje'!$C$60,VLOOKUP(CONCATENATE(AB189,AD189-1),$AC$2:$AF188,3,0)+VLOOKUP(CONCATENATE(AB189,AD189-1),$AC$2:$AF188,4,0))</f>
        <v>0.69444444444444331</v>
      </c>
      <c r="AF189" s="653">
        <f>IF($E189="",('pravidla turnaje'!#REF!/24/60),(VLOOKUP("x",'pravidla turnaje'!$A$31:$D$58,4,0)/60/24))</f>
        <v>6.9444444444444441E-3</v>
      </c>
    </row>
    <row r="190" spans="1:33" ht="33.75" customHeight="1" x14ac:dyDescent="0.25">
      <c r="A190" s="1438">
        <f t="shared" ca="1" si="85"/>
        <v>90</v>
      </c>
      <c r="B190" s="1438">
        <f t="shared" ca="1" si="86"/>
        <v>120</v>
      </c>
      <c r="C190" s="1438" t="str">
        <f t="shared" ca="1" si="87"/>
        <v/>
      </c>
      <c r="D190" s="871" t="str">
        <f t="shared" si="97"/>
        <v>P28</v>
      </c>
      <c r="E190" s="872" t="str">
        <f t="shared" si="94"/>
        <v>D</v>
      </c>
      <c r="F190" s="841">
        <f ca="1">IFERROR(IF(LEN(J190)&lt;5,VLOOKUP(J190,Tabulka!$X$4:$Z$239,2,0),IF(VLOOKUP(RIGHT(J190,3),$D$163:$O190,2,0)="N","",IF(LEFT(J190,SEARCH(" ",J190,1)-1)="vítěz",IF(VLOOKUP(RIGHT(J190,3),$D$163:$O190,2,0)="D",VLOOKUP(RIGHT(J190,3),$D$163:$O190,3,0),VLOOKUP(RIGHT(J190,3),$D$163:$O190,4,0)),IF(VLOOKUP(RIGHT(J190,3),$D$163:$O190,2,0)="H",VLOOKUP(RIGHT(J190,3),$D$163:$O190,3,0),VLOOKUP(RIGHT(J190,3),$D$163:$O190,4,0))))),"")</f>
        <v>93</v>
      </c>
      <c r="G190" s="841">
        <f ca="1">IFERROR(IF(LEN(K190)&lt;5,VLOOKUP(K190,Tabulka!$X$4:$Z$239,2,0),IF(VLOOKUP(RIGHT(K190,3),$D$163:$O190,2,0)="N","",IF(LEFT(K190,SEARCH(" ",K190,1)-1)="vítěz",IF(VLOOKUP(RIGHT(K190,3),$D$163:$O190,2,0)="D",VLOOKUP(RIGHT(K190,3),$D$163:$O190,3,0),VLOOKUP(RIGHT(K190,3),$D$163:$O190,4,0)),IF(VLOOKUP(RIGHT(K190,3),$D$163:$O190,2,0)="H",VLOOKUP(RIGHT(K190,3),$D$163:$O190,3,0),VLOOKUP(RIGHT(K190,3),$D$163:$O190,4,0))))),"")</f>
        <v>125</v>
      </c>
      <c r="H190" s="873">
        <f t="shared" si="95"/>
        <v>2</v>
      </c>
      <c r="I190" s="871">
        <f t="shared" si="96"/>
        <v>0</v>
      </c>
      <c r="J190" s="864" t="s">
        <v>723</v>
      </c>
      <c r="K190" s="865" t="s">
        <v>226</v>
      </c>
      <c r="L190" s="873">
        <f>IF($E190="N",'pravidla turnaje'!$A$6,IF($H190&gt;$I190,IF(OR($W190="PP",W190="SN"),'pravidla turnaje'!$A$3,'pravidla turnaje'!$A$2),IF($H190&lt;$I190,IF(OR($W190="PP",W190="SN"),'pravidla turnaje'!$A$5,'pravidla turnaje'!$A$6),'pravidla turnaje'!$A$4)))</f>
        <v>1</v>
      </c>
      <c r="M190" s="871">
        <f>IF($E190="N",'pravidla turnaje'!$A$6,IF($H190&lt;$I190,IF(OR($W190="PP",$W190="SN"),'pravidla turnaje'!$A$3,'pravidla turnaje'!$A$2),IF($H190&gt;$I190,IF(OR($W190="PP",$W190="SN"),'pravidla turnaje'!$A$5,'pravidla turnaje'!$A$6),'pravidla turnaje'!$A$4)))</f>
        <v>0</v>
      </c>
      <c r="N190" s="874"/>
      <c r="O190" s="875"/>
      <c r="P190" s="880" t="s">
        <v>302</v>
      </c>
      <c r="Q190" s="881" t="str">
        <f t="shared" si="91"/>
        <v>16:40 - 16:50</v>
      </c>
      <c r="R190" s="1441" t="s">
        <v>89</v>
      </c>
      <c r="S190" s="1656" t="str">
        <f ca="1">CONCATENATE(J190,IF(LEN(J190)=2,"","/"),IF(OR(LEN(J190)=2,F190=""),"",VLOOKUP(F190,Tabulka!$B$4:$X$239,23,0))," - ",CHAR(10),IF(F190="","",VLOOKUP(F190,Tabulka!$B$4:$C$239,2,0)))</f>
        <v>1I - 
Černý/ 
Novotný</v>
      </c>
      <c r="T190" s="1656" t="str">
        <f ca="1">CONCATENATE(K190,IF(LEN(K190)=2,"","/"),IF(OR(LEN(K190)=2,G190=""),"",VLOOKUP(G190,Tabulka!$B$4:$X$239,23,0))," - ",CHAR(10),IF(G190="","",VLOOKUP(G190,Tabulka!$B$4:$C$239,2,0)))</f>
        <v>vítěz P12/3L - 
Kašpárek/ 
Sčiklin</v>
      </c>
      <c r="U190" s="1640">
        <v>2</v>
      </c>
      <c r="V190" s="1641">
        <v>0</v>
      </c>
      <c r="W190" s="1559"/>
      <c r="X190" s="1673">
        <v>7</v>
      </c>
      <c r="Y190" s="1674">
        <v>2</v>
      </c>
      <c r="Z190" s="1673">
        <v>8</v>
      </c>
      <c r="AA190" s="1674">
        <v>7</v>
      </c>
      <c r="AB190" s="882" t="s">
        <v>16</v>
      </c>
      <c r="AC190" s="256" t="str">
        <f t="shared" si="61"/>
        <v>D47</v>
      </c>
      <c r="AD190" s="257">
        <f>COUNTIF($AB$3:$AB190,AB190)</f>
        <v>47</v>
      </c>
      <c r="AE190" s="253">
        <f>IF(AD190=1,'pravidla turnaje'!$C$60,VLOOKUP(CONCATENATE(AB190,AD190-1),$AC$2:$AF189,3,0)+VLOOKUP(CONCATENATE(AB190,AD190-1),$AC$2:$AF189,4,0))</f>
        <v>0.69444444444444331</v>
      </c>
      <c r="AF190" s="653">
        <f>IF($E190="",('pravidla turnaje'!#REF!/24/60),(VLOOKUP("x",'pravidla turnaje'!$A$31:$D$58,4,0)/60/24))</f>
        <v>6.9444444444444441E-3</v>
      </c>
    </row>
    <row r="191" spans="1:33" ht="33.75" customHeight="1" x14ac:dyDescent="0.25">
      <c r="A191" s="247">
        <f t="shared" ca="1" si="85"/>
        <v>70</v>
      </c>
      <c r="B191" s="247">
        <f t="shared" ca="1" si="86"/>
        <v>90</v>
      </c>
      <c r="C191" s="247" t="str">
        <f t="shared" ca="1" si="87"/>
        <v/>
      </c>
      <c r="D191" s="243" t="str">
        <f>R191</f>
        <v>P29</v>
      </c>
      <c r="E191" s="244" t="str">
        <f>IF(AND(ISNUMBER(U191),ISNUMBER(V191)),IF(U191&gt;V191,"D",IF(U191&lt;V191,"H","R")),"N")</f>
        <v>D</v>
      </c>
      <c r="F191" s="863">
        <f ca="1">IFERROR(IF(LEN(J191)&lt;5,VLOOKUP(J191,Tabulka!$X$4:$Z$239,2,0),IF(VLOOKUP(RIGHT(J191,3),$D$163:$O191,2,0)="N","",IF(LEFT(J191,SEARCH(" ",J191,1)-1)="vítěz",IF(VLOOKUP(RIGHT(J191,3),$D$163:$O191,2,0)="D",VLOOKUP(RIGHT(J191,3),$D$163:$O191,3,0),VLOOKUP(RIGHT(J191,3),$D$163:$O191,4,0)),IF(VLOOKUP(RIGHT(J191,3),$D$163:$O191,2,0)="H",VLOOKUP(RIGHT(J191,3),$D$163:$O191,3,0),VLOOKUP(RIGHT(J191,3),$D$163:$O191,4,0))))),"")</f>
        <v>73</v>
      </c>
      <c r="G191" s="863">
        <f ca="1">IFERROR(IF(LEN(K191)&lt;5,VLOOKUP(K191,Tabulka!$X$4:$Z$239,2,0),IF(VLOOKUP(RIGHT(K191,3),$D$163:$O191,2,0)="N","",IF(LEFT(K191,SEARCH(" ",K191,1)-1)="vítěz",IF(VLOOKUP(RIGHT(K191,3),$D$163:$O191,2,0)="D",VLOOKUP(RIGHT(K191,3),$D$163:$O191,3,0),VLOOKUP(RIGHT(K191,3),$D$163:$O191,4,0)),IF(VLOOKUP(RIGHT(K191,3),$D$163:$O191,2,0)="H",VLOOKUP(RIGHT(K191,3),$D$163:$O191,3,0),VLOOKUP(RIGHT(K191,3),$D$163:$O191,4,0))))),"")</f>
        <v>95</v>
      </c>
      <c r="H191" s="248">
        <f t="shared" si="95"/>
        <v>2</v>
      </c>
      <c r="I191" s="243">
        <f t="shared" si="96"/>
        <v>0</v>
      </c>
      <c r="J191" s="864" t="s">
        <v>294</v>
      </c>
      <c r="K191" s="865" t="s">
        <v>227</v>
      </c>
      <c r="L191" s="248">
        <f>IF($E191="N",'pravidla turnaje'!$A$6,IF($H191&gt;$I191,IF(OR($W191="PP",W191="SN"),'pravidla turnaje'!$A$3,'pravidla turnaje'!$A$2),IF($H191&lt;$I191,IF(OR($W191="PP",W191="SN"),'pravidla turnaje'!$A$5,'pravidla turnaje'!$A$6),'pravidla turnaje'!$A$4)))</f>
        <v>1</v>
      </c>
      <c r="M191" s="243">
        <f>IF($E191="N",'pravidla turnaje'!$A$6,IF($H191&lt;$I191,IF(OR($W191="PP",$W191="SN"),'pravidla turnaje'!$A$3,'pravidla turnaje'!$A$2),IF($H191&gt;$I191,IF(OR($W191="PP",$W191="SN"),'pravidla turnaje'!$A$5,'pravidla turnaje'!$A$6),'pravidla turnaje'!$A$4)))</f>
        <v>0</v>
      </c>
      <c r="N191" s="866"/>
      <c r="O191" s="867"/>
      <c r="P191" s="876" t="s">
        <v>302</v>
      </c>
      <c r="Q191" s="877" t="str">
        <f t="shared" si="91"/>
        <v>16:50 - 17:00</v>
      </c>
      <c r="R191" s="1425" t="s">
        <v>90</v>
      </c>
      <c r="S191" s="1654" t="str">
        <f ca="1">CONCATENATE(J191,IF(LEN(J191)=2,"","/"),IF(OR(LEN(J191)=2,F191=""),"",VLOOKUP(F191,Tabulka!$B$4:$X$239,23,0))," - ",CHAR(10),IF(F191="","",VLOOKUP(F191,Tabulka!$B$4:$C$239,2,0)))</f>
        <v>1G - 
Zouzal/ 
Eckhardt</v>
      </c>
      <c r="T191" s="1654" t="str">
        <f ca="1">CONCATENATE(K191,IF(LEN(K191)=2,"","/"),IF(OR(LEN(K191)=2,G191=""),"",VLOOKUP(G191,Tabulka!$B$4:$X$239,23,0))," - ",CHAR(10),IF(G191="","",VLOOKUP(G191,Tabulka!$B$4:$C$239,2,0)))</f>
        <v>vítěz P13/4I - 
Syryčanský/ 
Hrstka</v>
      </c>
      <c r="U191" s="1636">
        <v>2</v>
      </c>
      <c r="V191" s="1637">
        <v>0</v>
      </c>
      <c r="W191" s="1557"/>
      <c r="X191" s="1669">
        <v>6</v>
      </c>
      <c r="Y191" s="1670">
        <v>3</v>
      </c>
      <c r="Z191" s="1669">
        <v>9</v>
      </c>
      <c r="AA191" s="1670">
        <v>9</v>
      </c>
      <c r="AB191" s="1426" t="s">
        <v>4</v>
      </c>
      <c r="AC191" s="256" t="str">
        <f t="shared" si="61"/>
        <v>A48</v>
      </c>
      <c r="AD191" s="257">
        <f>COUNTIF($AB$3:$AB191,AB191)</f>
        <v>48</v>
      </c>
      <c r="AE191" s="253">
        <f>IF(AD191=1,'pravidla turnaje'!$C$60,VLOOKUP(CONCATENATE(AB191,AD191-1),$AC$2:$AF190,3,0)+VLOOKUP(CONCATENATE(AB191,AD191-1),$AC$2:$AF190,4,0))</f>
        <v>0.70138888888888773</v>
      </c>
      <c r="AF191" s="653">
        <f>IF($E191="",('pravidla turnaje'!#REF!/24/60),(VLOOKUP("x",'pravidla turnaje'!$A$31:$D$58,4,0)/60/24))</f>
        <v>6.9444444444444441E-3</v>
      </c>
    </row>
    <row r="192" spans="1:33" ht="33.75" customHeight="1" x14ac:dyDescent="0.25">
      <c r="A192" s="247">
        <f t="shared" ca="1" si="85"/>
        <v>70</v>
      </c>
      <c r="B192" s="247">
        <f t="shared" ca="1" si="86"/>
        <v>120</v>
      </c>
      <c r="C192" s="247" t="str">
        <f t="shared" ca="1" si="87"/>
        <v/>
      </c>
      <c r="D192" s="243" t="str">
        <f t="shared" ref="D192:D195" si="98">R192</f>
        <v>P30</v>
      </c>
      <c r="E192" s="244" t="str">
        <f t="shared" ref="E192:E195" si="99">IF(AND(ISNUMBER(U192),ISNUMBER(V192)),IF(U192&gt;V192,"D",IF(U192&lt;V192,"H","R")),"N")</f>
        <v>D</v>
      </c>
      <c r="F192" s="841">
        <f ca="1">IFERROR(IF(LEN(J192)&lt;5,VLOOKUP(J192,Tabulka!$X$4:$Z$239,2,0),IF(VLOOKUP(RIGHT(J192,3),$D$163:$O192,2,0)="N","",IF(LEFT(J192,SEARCH(" ",J192,1)-1)="vítěz",IF(VLOOKUP(RIGHT(J192,3),$D$163:$O192,2,0)="D",VLOOKUP(RIGHT(J192,3),$D$163:$O192,3,0),VLOOKUP(RIGHT(J192,3),$D$163:$O192,4,0)),IF(VLOOKUP(RIGHT(J192,3),$D$163:$O192,2,0)="H",VLOOKUP(RIGHT(J192,3),$D$163:$O192,3,0),VLOOKUP(RIGHT(J192,3),$D$163:$O192,4,0))))),"")</f>
        <v>75</v>
      </c>
      <c r="G192" s="841">
        <f ca="1">IFERROR(IF(LEN(K192)&lt;5,VLOOKUP(K192,Tabulka!$X$4:$Z$239,2,0),IF(VLOOKUP(RIGHT(K192,3),$D$163:$O192,2,0)="N","",IF(LEFT(K192,SEARCH(" ",K192,1)-1)="vítěz",IF(VLOOKUP(RIGHT(K192,3),$D$163:$O192,2,0)="D",VLOOKUP(RIGHT(K192,3),$D$163:$O192,3,0),VLOOKUP(RIGHT(K192,3),$D$163:$O192,4,0)),IF(VLOOKUP(RIGHT(K192,3),$D$163:$O192,2,0)="H",VLOOKUP(RIGHT(K192,3),$D$163:$O192,3,0),VLOOKUP(RIGHT(K192,3),$D$163:$O192,4,0))))),"")</f>
        <v>121</v>
      </c>
      <c r="H192" s="248">
        <f t="shared" si="95"/>
        <v>2</v>
      </c>
      <c r="I192" s="243">
        <f t="shared" si="96"/>
        <v>0</v>
      </c>
      <c r="J192" s="864" t="s">
        <v>295</v>
      </c>
      <c r="K192" s="865" t="s">
        <v>229</v>
      </c>
      <c r="L192" s="248">
        <f>IF($E192="N",'pravidla turnaje'!$A$6,IF($H192&gt;$I192,IF(OR($W192="PP",W192="SN"),'pravidla turnaje'!$A$3,'pravidla turnaje'!$A$2),IF($H192&lt;$I192,IF(OR($W192="PP",W192="SN"),'pravidla turnaje'!$A$5,'pravidla turnaje'!$A$6),'pravidla turnaje'!$A$4)))</f>
        <v>1</v>
      </c>
      <c r="M192" s="243">
        <f>IF($E192="N",'pravidla turnaje'!$A$6,IF($H192&lt;$I192,IF(OR($W192="PP",$W192="SN"),'pravidla turnaje'!$A$3,'pravidla turnaje'!$A$2),IF($H192&gt;$I192,IF(OR($W192="PP",$W192="SN"),'pravidla turnaje'!$A$5,'pravidla turnaje'!$A$6),'pravidla turnaje'!$A$4)))</f>
        <v>0</v>
      </c>
      <c r="N192" s="261"/>
      <c r="O192" s="262"/>
      <c r="P192" s="256" t="s">
        <v>302</v>
      </c>
      <c r="Q192" s="878" t="str">
        <f t="shared" si="91"/>
        <v>16:50 - 17:00</v>
      </c>
      <c r="R192" s="1425" t="s">
        <v>91</v>
      </c>
      <c r="S192" s="1655" t="str">
        <f ca="1">CONCATENATE(J192,IF(LEN(J192)=2,"","/"),IF(OR(LEN(J192)=2,F192=""),"",VLOOKUP(F192,Tabulka!$B$4:$X$239,23,0))," - ",CHAR(10),IF(F192="","",VLOOKUP(F192,Tabulka!$B$4:$C$239,2,0)))</f>
        <v>2G - 
Kindl/ 
Kotoun</v>
      </c>
      <c r="T192" s="1655" t="str">
        <f ca="1">CONCATENATE(K192,IF(LEN(K192)=2,"","/"),IF(OR(LEN(K192)=2,G192=""),"",VLOOKUP(G192,Tabulka!$B$4:$X$239,23,0))," - ",CHAR(10),IF(G192="","",VLOOKUP(G192,Tabulka!$B$4:$C$239,2,0)))</f>
        <v>vítěz P14/4L - 
Petrů/ 
Černer</v>
      </c>
      <c r="U192" s="1638">
        <v>2</v>
      </c>
      <c r="V192" s="1639">
        <v>0</v>
      </c>
      <c r="W192" s="1558"/>
      <c r="X192" s="1671">
        <v>5</v>
      </c>
      <c r="Y192" s="1672">
        <v>2</v>
      </c>
      <c r="Z192" s="1671">
        <v>8</v>
      </c>
      <c r="AA192" s="1672">
        <v>9</v>
      </c>
      <c r="AB192" s="879" t="s">
        <v>5</v>
      </c>
      <c r="AC192" s="256" t="str">
        <f t="shared" si="61"/>
        <v>B48</v>
      </c>
      <c r="AD192" s="257">
        <f>COUNTIF($AB$3:$AB192,AB192)</f>
        <v>48</v>
      </c>
      <c r="AE192" s="253">
        <f>IF(AD192=1,'pravidla turnaje'!$C$60,VLOOKUP(CONCATENATE(AB192,AD192-1),$AC$2:$AF191,3,0)+VLOOKUP(CONCATENATE(AB192,AD192-1),$AC$2:$AF191,4,0))</f>
        <v>0.70138888888888773</v>
      </c>
      <c r="AF192" s="653">
        <f>IF($E192="",('pravidla turnaje'!#REF!/24/60),(VLOOKUP("x",'pravidla turnaje'!$A$31:$D$58,4,0)/60/24))</f>
        <v>6.9444444444444441E-3</v>
      </c>
    </row>
    <row r="193" spans="1:33" ht="33.75" customHeight="1" x14ac:dyDescent="0.25">
      <c r="A193" s="247">
        <f t="shared" ca="1" si="85"/>
        <v>100</v>
      </c>
      <c r="B193" s="247">
        <f t="shared" ca="1" si="86"/>
        <v>110</v>
      </c>
      <c r="C193" s="247" t="str">
        <f t="shared" ca="1" si="87"/>
        <v/>
      </c>
      <c r="D193" s="243" t="str">
        <f t="shared" si="98"/>
        <v>P31</v>
      </c>
      <c r="E193" s="244" t="str">
        <f t="shared" si="99"/>
        <v>D</v>
      </c>
      <c r="F193" s="841">
        <f ca="1">IFERROR(IF(LEN(J193)&lt;5,VLOOKUP(J193,Tabulka!$X$4:$Z$239,2,0),IF(VLOOKUP(RIGHT(J193,3),$D$163:$O193,2,0)="N","",IF(LEFT(J193,SEARCH(" ",J193,1)-1)="vítěz",IF(VLOOKUP(RIGHT(J193,3),$D$163:$O193,2,0)="D",VLOOKUP(RIGHT(J193,3),$D$163:$O193,3,0),VLOOKUP(RIGHT(J193,3),$D$163:$O193,4,0)),IF(VLOOKUP(RIGHT(J193,3),$D$163:$O193,2,0)="H",VLOOKUP(RIGHT(J193,3),$D$163:$O193,3,0),VLOOKUP(RIGHT(J193,3),$D$163:$O193,4,0))))),"")</f>
        <v>101</v>
      </c>
      <c r="G193" s="841">
        <f ca="1">IFERROR(IF(LEN(K193)&lt;5,VLOOKUP(K193,Tabulka!$X$4:$Z$239,2,0),IF(VLOOKUP(RIGHT(K193,3),$D$163:$O193,2,0)="N","",IF(LEFT(K193,SEARCH(" ",K193,1)-1)="vítěz",IF(VLOOKUP(RIGHT(K193,3),$D$163:$O193,2,0)="D",VLOOKUP(RIGHT(K193,3),$D$163:$O193,3,0),VLOOKUP(RIGHT(K193,3),$D$163:$O193,4,0)),IF(VLOOKUP(RIGHT(K193,3),$D$163:$O193,2,0)="H",VLOOKUP(RIGHT(K193,3),$D$163:$O193,3,0),VLOOKUP(RIGHT(K193,3),$D$163:$O193,4,0))))),"")</f>
        <v>111</v>
      </c>
      <c r="H193" s="248">
        <f t="shared" si="95"/>
        <v>2</v>
      </c>
      <c r="I193" s="243">
        <f t="shared" si="96"/>
        <v>0</v>
      </c>
      <c r="J193" s="864" t="s">
        <v>724</v>
      </c>
      <c r="K193" s="865" t="s">
        <v>230</v>
      </c>
      <c r="L193" s="248">
        <f>IF($E193="N",'pravidla turnaje'!$A$6,IF($H193&gt;$I193,IF(OR($W193="PP",W193="SN"),'pravidla turnaje'!$A$3,'pravidla turnaje'!$A$2),IF($H193&lt;$I193,IF(OR($W193="PP",W193="SN"),'pravidla turnaje'!$A$5,'pravidla turnaje'!$A$6),'pravidla turnaje'!$A$4)))</f>
        <v>1</v>
      </c>
      <c r="M193" s="243">
        <f>IF($E193="N",'pravidla turnaje'!$A$6,IF($H193&lt;$I193,IF(OR($W193="PP",$W193="SN"),'pravidla turnaje'!$A$3,'pravidla turnaje'!$A$2),IF($H193&gt;$I193,IF(OR($W193="PP",$W193="SN"),'pravidla turnaje'!$A$5,'pravidla turnaje'!$A$6),'pravidla turnaje'!$A$4)))</f>
        <v>0</v>
      </c>
      <c r="N193" s="261"/>
      <c r="O193" s="262"/>
      <c r="P193" s="256" t="s">
        <v>302</v>
      </c>
      <c r="Q193" s="878" t="str">
        <f t="shared" si="91"/>
        <v>16:50 - 17:00</v>
      </c>
      <c r="R193" s="1425" t="s">
        <v>116</v>
      </c>
      <c r="S193" s="1655" t="str">
        <f ca="1">CONCATENATE(J193,IF(LEN(J193)=2,"","/"),IF(OR(LEN(J193)=2,F193=""),"",VLOOKUP(F193,Tabulka!$B$4:$X$239,23,0))," - ",CHAR(10),IF(F193="","",VLOOKUP(F193,Tabulka!$B$4:$C$239,2,0)))</f>
        <v>1J - 
Antůšek/ 
Řečník</v>
      </c>
      <c r="T193" s="1655" t="str">
        <f ca="1">CONCATENATE(K193,IF(LEN(K193)=2,"","/"),IF(OR(LEN(K193)=2,G193=""),"",VLOOKUP(G193,Tabulka!$B$4:$X$239,23,0))," - ",CHAR(10),IF(G193="","",VLOOKUP(G193,Tabulka!$B$4:$C$239,2,0)))</f>
        <v>vítěz P15/4K - 
Raboch/ 
Weiss</v>
      </c>
      <c r="U193" s="1638">
        <v>2</v>
      </c>
      <c r="V193" s="1639">
        <v>0</v>
      </c>
      <c r="W193" s="1558"/>
      <c r="X193" s="1671">
        <v>6</v>
      </c>
      <c r="Y193" s="1672">
        <v>4</v>
      </c>
      <c r="Z193" s="1671">
        <v>16</v>
      </c>
      <c r="AA193" s="1672">
        <v>16</v>
      </c>
      <c r="AB193" s="879" t="s">
        <v>76</v>
      </c>
      <c r="AC193" s="256" t="str">
        <f t="shared" si="61"/>
        <v>C48</v>
      </c>
      <c r="AD193" s="257">
        <f>COUNTIF($AB$3:$AB193,AB193)</f>
        <v>48</v>
      </c>
      <c r="AE193" s="253">
        <f>IF(AD193=1,'pravidla turnaje'!$C$60,VLOOKUP(CONCATENATE(AB193,AD193-1),$AC$2:$AF192,3,0)+VLOOKUP(CONCATENATE(AB193,AD193-1),$AC$2:$AF192,4,0))</f>
        <v>0.70138888888888773</v>
      </c>
      <c r="AF193" s="653">
        <f>IF($E193="",('pravidla turnaje'!#REF!/24/60),(VLOOKUP("x",'pravidla turnaje'!$A$31:$D$58,4,0)/60/24))</f>
        <v>6.9444444444444441E-3</v>
      </c>
    </row>
    <row r="194" spans="1:33" ht="33.75" customHeight="1" thickBot="1" x14ac:dyDescent="0.3">
      <c r="A194" s="1427">
        <f t="shared" ca="1" si="85"/>
        <v>80</v>
      </c>
      <c r="B194" s="1427">
        <f t="shared" ca="1" si="86"/>
        <v>90</v>
      </c>
      <c r="C194" s="1427" t="str">
        <f t="shared" ca="1" si="87"/>
        <v/>
      </c>
      <c r="D194" s="1428" t="str">
        <f t="shared" si="98"/>
        <v>P32</v>
      </c>
      <c r="E194" s="1429" t="str">
        <f t="shared" si="99"/>
        <v>H</v>
      </c>
      <c r="F194" s="1430">
        <f ca="1">IFERROR(IF(LEN(J194)&lt;5,VLOOKUP(J194,Tabulka!$X$4:$Z$239,2,0),IF(VLOOKUP(RIGHT(J194,3),$D$163:$O194,2,0)="N","",IF(LEFT(J194,SEARCH(" ",J194,1)-1)="vítěz",IF(VLOOKUP(RIGHT(J194,3),$D$163:$O194,2,0)="D",VLOOKUP(RIGHT(J194,3),$D$163:$O194,3,0),VLOOKUP(RIGHT(J194,3),$D$163:$O194,4,0)),IF(VLOOKUP(RIGHT(J194,3),$D$163:$O194,2,0)="H",VLOOKUP(RIGHT(J194,3),$D$163:$O194,3,0),VLOOKUP(RIGHT(J194,3),$D$163:$O194,4,0))))),"")</f>
        <v>83</v>
      </c>
      <c r="G194" s="1430">
        <f ca="1">IFERROR(IF(LEN(K194)&lt;5,VLOOKUP(K194,Tabulka!$X$4:$Z$239,2,0),IF(VLOOKUP(RIGHT(K194,3),$D$163:$O194,2,0)="N","",IF(LEFT(K194,SEARCH(" ",K194,1)-1)="vítěz",IF(VLOOKUP(RIGHT(K194,3),$D$163:$O194,2,0)="D",VLOOKUP(RIGHT(K194,3),$D$163:$O194,3,0),VLOOKUP(RIGHT(K194,3),$D$163:$O194,4,0)),IF(VLOOKUP(RIGHT(K194,3),$D$163:$O194,2,0)="H",VLOOKUP(RIGHT(K194,3),$D$163:$O194,3,0),VLOOKUP(RIGHT(K194,3),$D$163:$O194,4,0))))),"")</f>
        <v>94</v>
      </c>
      <c r="H194" s="1431">
        <f t="shared" si="95"/>
        <v>1</v>
      </c>
      <c r="I194" s="1428">
        <f t="shared" si="96"/>
        <v>2</v>
      </c>
      <c r="J194" s="864" t="s">
        <v>301</v>
      </c>
      <c r="K194" s="865" t="s">
        <v>235</v>
      </c>
      <c r="L194" s="1431">
        <f>IF($E194="N",'pravidla turnaje'!$A$6,IF($H194&gt;$I194,IF(OR($W194="PP",W194="SN"),'pravidla turnaje'!$A$3,'pravidla turnaje'!$A$2),IF($H194&lt;$I194,IF(OR($W194="PP",W194="SN"),'pravidla turnaje'!$A$5,'pravidla turnaje'!$A$6),'pravidla turnaje'!$A$4)))</f>
        <v>0</v>
      </c>
      <c r="M194" s="1428">
        <f>IF($E194="N",'pravidla turnaje'!$A$6,IF($H194&lt;$I194,IF(OR($W194="PP",$W194="SN"),'pravidla turnaje'!$A$3,'pravidla turnaje'!$A$2),IF($H194&gt;$I194,IF(OR($W194="PP",$W194="SN"),'pravidla turnaje'!$A$5,'pravidla turnaje'!$A$6),'pravidla turnaje'!$A$4)))</f>
        <v>1</v>
      </c>
      <c r="N194" s="1432"/>
      <c r="O194" s="1433"/>
      <c r="P194" s="1434" t="s">
        <v>302</v>
      </c>
      <c r="Q194" s="1435" t="str">
        <f t="shared" si="91"/>
        <v>16:50 - 17:00</v>
      </c>
      <c r="R194" s="1443" t="s">
        <v>117</v>
      </c>
      <c r="S194" s="1657" t="str">
        <f ca="1">CONCATENATE(J194,IF(LEN(J194)=2,"","/"),IF(OR(LEN(J194)=2,F194=""),"",VLOOKUP(F194,Tabulka!$B$4:$X$239,23,0))," - ",CHAR(10),IF(F194="","",VLOOKUP(F194,Tabulka!$B$4:$C$239,2,0)))</f>
        <v>2H - 
Štěpánek/ 
Miško</v>
      </c>
      <c r="T194" s="1657" t="str">
        <f ca="1">CONCATENATE(K194,IF(LEN(K194)=2,"","/"),IF(OR(LEN(K194)=2,G194=""),"",VLOOKUP(G194,Tabulka!$B$4:$X$239,23,0))," - ",CHAR(10),IF(G194="","",VLOOKUP(G194,Tabulka!$B$4:$C$239,2,0)))</f>
        <v>vítěz P16/2I - 
Kühnel/ 
Černý</v>
      </c>
      <c r="U194" s="1642">
        <v>1</v>
      </c>
      <c r="V194" s="1643">
        <v>2</v>
      </c>
      <c r="W194" s="1560"/>
      <c r="X194" s="1675">
        <v>4</v>
      </c>
      <c r="Y194" s="1676">
        <v>5</v>
      </c>
      <c r="Z194" s="1675">
        <v>12</v>
      </c>
      <c r="AA194" s="1676">
        <v>12</v>
      </c>
      <c r="AB194" s="1436" t="s">
        <v>16</v>
      </c>
      <c r="AC194" s="256" t="str">
        <f t="shared" si="61"/>
        <v>D48</v>
      </c>
      <c r="AD194" s="257">
        <f>COUNTIF($AB$3:$AB194,AB194)</f>
        <v>48</v>
      </c>
      <c r="AE194" s="253">
        <f>IF(AD194=1,'pravidla turnaje'!$C$60,VLOOKUP(CONCATENATE(AB194,AD194-1),$AC$2:$AF193,3,0)+VLOOKUP(CONCATENATE(AB194,AD194-1),$AC$2:$AF193,4,0))</f>
        <v>0.70138888888888773</v>
      </c>
      <c r="AF194" s="653">
        <f>IF($E194="",('pravidla turnaje'!#REF!/24/60),(VLOOKUP("x",'pravidla turnaje'!$A$31:$D$58,4,0)/60/24))</f>
        <v>6.9444444444444441E-3</v>
      </c>
    </row>
    <row r="195" spans="1:33" ht="33.75" customHeight="1" x14ac:dyDescent="0.25">
      <c r="A195" s="247">
        <f t="shared" ca="1" si="85"/>
        <v>20</v>
      </c>
      <c r="B195" s="247">
        <f t="shared" ca="1" si="86"/>
        <v>120</v>
      </c>
      <c r="C195" s="247" t="str">
        <f t="shared" ca="1" si="87"/>
        <v/>
      </c>
      <c r="D195" s="243" t="str">
        <f t="shared" si="98"/>
        <v>P33</v>
      </c>
      <c r="E195" s="244" t="str">
        <f t="shared" si="99"/>
        <v>H</v>
      </c>
      <c r="F195" s="863">
        <f ca="1">IFERROR(IF(LEN(J195)&lt;5,VLOOKUP(J195,Tabulka!$X$4:$Z$239,2,0),IF(VLOOKUP(RIGHT(J195,3),$D$163:$O195,2,0)="N","",IF(LEFT(J195,SEARCH(" ",J195,1)-1)="vítěz",IF(VLOOKUP(RIGHT(J195,3),$D$163:$O195,2,0)="D",VLOOKUP(RIGHT(J195,3),$D$163:$O195,3,0),VLOOKUP(RIGHT(J195,3),$D$163:$O195,4,0)),IF(VLOOKUP(RIGHT(J195,3),$D$163:$O195,2,0)="H",VLOOKUP(RIGHT(J195,3),$D$163:$O195,3,0),VLOOKUP(RIGHT(J195,3),$D$163:$O195,4,0))))),"")</f>
        <v>22</v>
      </c>
      <c r="G195" s="863">
        <f ca="1">IFERROR(IF(LEN(K195)&lt;5,VLOOKUP(K195,Tabulka!$X$4:$Z$239,2,0),IF(VLOOKUP(RIGHT(K195,3),$D$163:$O195,2,0)="N","",IF(LEFT(K195,SEARCH(" ",K195,1)-1)="vítěz",IF(VLOOKUP(RIGHT(K195,3),$D$163:$O195,2,0)="D",VLOOKUP(RIGHT(K195,3),$D$163:$O195,3,0),VLOOKUP(RIGHT(K195,3),$D$163:$O195,4,0)),IF(VLOOKUP(RIGHT(K195,3),$D$163:$O195,2,0)="H",VLOOKUP(RIGHT(K195,3),$D$163:$O195,3,0),VLOOKUP(RIGHT(K195,3),$D$163:$O195,4,0))))),"")</f>
        <v>124</v>
      </c>
      <c r="H195" s="248">
        <f t="shared" si="95"/>
        <v>1</v>
      </c>
      <c r="I195" s="243">
        <f t="shared" si="96"/>
        <v>2</v>
      </c>
      <c r="J195" s="864" t="s">
        <v>460</v>
      </c>
      <c r="K195" s="865" t="s">
        <v>203</v>
      </c>
      <c r="L195" s="248">
        <f>IF($E195="N",'pravidla turnaje'!$A$6,IF($H195&gt;$I195,IF(OR($W195="PP",W195="SN"),'pravidla turnaje'!$A$3,'pravidla turnaje'!$A$2),IF($H195&lt;$I195,IF(OR($W195="PP",W195="SN"),'pravidla turnaje'!$A$5,'pravidla turnaje'!$A$6),'pravidla turnaje'!$A$4)))</f>
        <v>0</v>
      </c>
      <c r="M195" s="243">
        <f>IF($E195="N",'pravidla turnaje'!$A$6,IF($H195&lt;$I195,IF(OR($W195="PP",$W195="SN"),'pravidla turnaje'!$A$3,'pravidla turnaje'!$A$2),IF($H195&gt;$I195,IF(OR($W195="PP",$W195="SN"),'pravidla turnaje'!$A$5,'pravidla turnaje'!$A$6),'pravidla turnaje'!$A$4)))</f>
        <v>1</v>
      </c>
      <c r="N195" s="866"/>
      <c r="O195" s="867"/>
      <c r="P195" s="876" t="s">
        <v>303</v>
      </c>
      <c r="Q195" s="877" t="str">
        <f t="shared" si="91"/>
        <v>17:00 - 17:10</v>
      </c>
      <c r="R195" s="244" t="s">
        <v>118</v>
      </c>
      <c r="S195" s="1654" t="str">
        <f ca="1">CONCATENATE(J195,IF(LEN(J195)=2,"","/"),IF(OR(LEN(J195)=2,F195=""),"",VLOOKUP(F195,Tabulka!$B$4:$X$239,23,0))," - ",CHAR(10),IF(F195="","",VLOOKUP(F195,Tabulka!$B$4:$C$239,2,0)))</f>
        <v>vítěz P21/2B - 
Haspeklo/ 
Horáček</v>
      </c>
      <c r="T195" s="1654" t="str">
        <f ca="1">CONCATENATE(K195,IF(LEN(K195)=2,"","/"),IF(OR(LEN(K195)=2,G195=""),"",VLOOKUP(G195,Tabulka!$B$4:$X$239,23,0))," - ",CHAR(10),IF(G195="","",VLOOKUP(G195,Tabulka!$B$4:$C$239,2,0)))</f>
        <v>vítěz P26/1L - 
Louvar/ 
Cmíral</v>
      </c>
      <c r="U195" s="1636">
        <v>1</v>
      </c>
      <c r="V195" s="1637">
        <v>2</v>
      </c>
      <c r="W195" s="1557"/>
      <c r="X195" s="1669">
        <v>5</v>
      </c>
      <c r="Y195" s="1670">
        <v>6</v>
      </c>
      <c r="Z195" s="1669">
        <v>14</v>
      </c>
      <c r="AA195" s="1670">
        <v>13</v>
      </c>
      <c r="AB195" s="1426" t="s">
        <v>4</v>
      </c>
      <c r="AC195" s="256" t="str">
        <f t="shared" si="61"/>
        <v>A49</v>
      </c>
      <c r="AD195" s="257">
        <f>COUNTIF($AB$3:$AB195,AB195)</f>
        <v>49</v>
      </c>
      <c r="AE195" s="253">
        <f>IF(AD195=1,'pravidla turnaje'!$C$60,VLOOKUP(CONCATENATE(AB195,AD195-1),$AC$2:$AF194,3,0)+VLOOKUP(CONCATENATE(AB195,AD195-1),$AC$2:$AF194,4,0))</f>
        <v>0.70833333333333215</v>
      </c>
      <c r="AF195" s="653">
        <f>IF($E195="",('pravidla turnaje'!#REF!/24/60),(VLOOKUP("x",'pravidla turnaje'!$A$31:$D$58,4,0)/60/24))</f>
        <v>6.9444444444444441E-3</v>
      </c>
      <c r="AG195" s="843"/>
    </row>
    <row r="196" spans="1:33" ht="33.75" customHeight="1" x14ac:dyDescent="0.25">
      <c r="A196" s="247">
        <f t="shared" ca="1" si="85"/>
        <v>10</v>
      </c>
      <c r="B196" s="247">
        <f t="shared" ca="1" si="86"/>
        <v>80</v>
      </c>
      <c r="C196" s="247" t="str">
        <f t="shared" ca="1" si="87"/>
        <v/>
      </c>
      <c r="D196" s="243" t="str">
        <f>R196</f>
        <v>P34</v>
      </c>
      <c r="E196" s="244" t="str">
        <f t="shared" ref="E196:E203" si="100">IF(AND(ISNUMBER(U196),ISNUMBER(V196)),IF(U196&gt;V196,"D",IF(U196&lt;V196,"H","R")),"N")</f>
        <v>D</v>
      </c>
      <c r="F196" s="841">
        <f ca="1">IFERROR(IF(LEN(J196)&lt;5,VLOOKUP(J196,Tabulka!$X$4:$Z$239,2,0),IF(VLOOKUP(RIGHT(J196,3),$D$163:$O196,2,0)="N","",IF(LEFT(J196,SEARCH(" ",J196,1)-1)="vítěz",IF(VLOOKUP(RIGHT(J196,3),$D$163:$O196,2,0)="D",VLOOKUP(RIGHT(J196,3),$D$163:$O196,3,0),VLOOKUP(RIGHT(J196,3),$D$163:$O196,4,0)),IF(VLOOKUP(RIGHT(J196,3),$D$163:$O196,2,0)="H",VLOOKUP(RIGHT(J196,3),$D$163:$O196,3,0),VLOOKUP(RIGHT(J196,3),$D$163:$O196,4,0))))),"")</f>
        <v>12</v>
      </c>
      <c r="G196" s="841">
        <f ca="1">IFERROR(IF(LEN(K196)&lt;5,VLOOKUP(K196,Tabulka!$X$4:$Z$239,2,0),IF(VLOOKUP(RIGHT(K196,3),$D$163:$O196,2,0)="N","",IF(LEFT(K196,SEARCH(" ",K196,1)-1)="vítěz",IF(VLOOKUP(RIGHT(K196,3),$D$163:$O196,2,0)="D",VLOOKUP(RIGHT(K196,3),$D$163:$O196,3,0),VLOOKUP(RIGHT(K196,3),$D$163:$O196,4,0)),IF(VLOOKUP(RIGHT(K196,3),$D$163:$O196,2,0)="H",VLOOKUP(RIGHT(K196,3),$D$163:$O196,3,0),VLOOKUP(RIGHT(K196,3),$D$163:$O196,4,0))))),"")</f>
        <v>82</v>
      </c>
      <c r="H196" s="248">
        <f t="shared" ref="H196:H203" si="101">IF($E196&lt;&gt;"N",U196,"")</f>
        <v>2</v>
      </c>
      <c r="I196" s="243">
        <f t="shared" ref="I196:I203" si="102">IF($E196&lt;&gt;"N",V196,"")</f>
        <v>1</v>
      </c>
      <c r="J196" s="864" t="s">
        <v>461</v>
      </c>
      <c r="K196" s="865" t="s">
        <v>204</v>
      </c>
      <c r="L196" s="248">
        <f>IF($E196="N",'pravidla turnaje'!$A$6,IF($H196&gt;$I196,IF(OR($W196="PP",W196="SN"),'pravidla turnaje'!$A$3,'pravidla turnaje'!$A$2),IF($H196&lt;$I196,IF(OR($W196="PP",W196="SN"),'pravidla turnaje'!$A$5,'pravidla turnaje'!$A$6),'pravidla turnaje'!$A$4)))</f>
        <v>1</v>
      </c>
      <c r="M196" s="243">
        <f>IF($E196="N",'pravidla turnaje'!$A$6,IF($H196&lt;$I196,IF(OR($W196="PP",$W196="SN"),'pravidla turnaje'!$A$3,'pravidla turnaje'!$A$2),IF($H196&gt;$I196,IF(OR($W196="PP",$W196="SN"),'pravidla turnaje'!$A$5,'pravidla turnaje'!$A$6),'pravidla turnaje'!$A$4)))</f>
        <v>0</v>
      </c>
      <c r="N196" s="261"/>
      <c r="O196" s="262"/>
      <c r="P196" s="256" t="s">
        <v>303</v>
      </c>
      <c r="Q196" s="878" t="str">
        <f t="shared" ref="Q196:Q211" si="103">CONCATENATE(TEXT(AE196,"hh:mm")," - ",TEXT(AE196+AF196,"hh:mm"))</f>
        <v>17:00 - 17:10</v>
      </c>
      <c r="R196" s="244" t="s">
        <v>119</v>
      </c>
      <c r="S196" s="1655" t="str">
        <f ca="1">CONCATENATE(J196,IF(LEN(J196)=2,"","/"),IF(OR(LEN(J196)=2,F196=""),"",VLOOKUP(F196,Tabulka!$B$4:$X$239,23,0))," - ",CHAR(10),IF(F196="","",VLOOKUP(F196,Tabulka!$B$4:$C$239,2,0)))</f>
        <v>vítěz P22/1A - 
Renčín/ 
Hejný</v>
      </c>
      <c r="T196" s="1655" t="str">
        <f ca="1">CONCATENATE(K196,IF(LEN(K196)=2,"","/"),IF(OR(LEN(K196)=2,G196=""),"",VLOOKUP(G196,Tabulka!$B$4:$X$239,23,0))," - ",CHAR(10),IF(G196="","",VLOOKUP(G196,Tabulka!$B$4:$C$239,2,0)))</f>
        <v>vítěz P27/1H - 
Huslička/ 
Skala</v>
      </c>
      <c r="U196" s="1638">
        <v>2</v>
      </c>
      <c r="V196" s="1639">
        <v>1</v>
      </c>
      <c r="W196" s="1558"/>
      <c r="X196" s="1671">
        <v>11</v>
      </c>
      <c r="Y196" s="1672">
        <v>8</v>
      </c>
      <c r="Z196" s="1671">
        <v>16</v>
      </c>
      <c r="AA196" s="1672">
        <v>16</v>
      </c>
      <c r="AB196" s="879" t="s">
        <v>5</v>
      </c>
      <c r="AC196" s="256" t="str">
        <f t="shared" ref="AC196:AC214" si="104">CONCATENATE(CONCATENATE(AB196),AD196)</f>
        <v>B49</v>
      </c>
      <c r="AD196" s="257">
        <f>COUNTIF($AB$3:$AB196,AB196)</f>
        <v>49</v>
      </c>
      <c r="AE196" s="253">
        <f>IF(AD196=1,'pravidla turnaje'!$C$60,VLOOKUP(CONCATENATE(AB196,AD196-1),$AC$2:$AF195,3,0)+VLOOKUP(CONCATENATE(AB196,AD196-1),$AC$2:$AF195,4,0))</f>
        <v>0.70833333333333215</v>
      </c>
      <c r="AF196" s="653">
        <f>IF($E196="",('pravidla turnaje'!#REF!/24/60),(VLOOKUP("x",'pravidla turnaje'!$A$31:$D$58,4,0)/60/24))</f>
        <v>6.9444444444444441E-3</v>
      </c>
    </row>
    <row r="197" spans="1:33" ht="33.75" customHeight="1" x14ac:dyDescent="0.25">
      <c r="A197" s="247">
        <f t="shared" ca="1" si="85"/>
        <v>10</v>
      </c>
      <c r="B197" s="247">
        <f t="shared" ca="1" si="86"/>
        <v>70</v>
      </c>
      <c r="C197" s="247" t="str">
        <f t="shared" ca="1" si="87"/>
        <v/>
      </c>
      <c r="D197" s="243" t="str">
        <f>R197</f>
        <v>P35</v>
      </c>
      <c r="E197" s="244" t="str">
        <f t="shared" si="100"/>
        <v>H</v>
      </c>
      <c r="F197" s="841">
        <f ca="1">IFERROR(IF(LEN(J197)&lt;5,VLOOKUP(J197,Tabulka!$X$4:$Z$239,2,0),IF(VLOOKUP(RIGHT(J197,3),$D$163:$O197,2,0)="N","",IF(LEFT(J197,SEARCH(" ",J197,1)-1)="vítěz",IF(VLOOKUP(RIGHT(J197,3),$D$163:$O197,2,0)="D",VLOOKUP(RIGHT(J197,3),$D$163:$O197,3,0),VLOOKUP(RIGHT(J197,3),$D$163:$O197,4,0)),IF(VLOOKUP(RIGHT(J197,3),$D$163:$O197,2,0)="H",VLOOKUP(RIGHT(J197,3),$D$163:$O197,3,0),VLOOKUP(RIGHT(J197,3),$D$163:$O197,4,0))))),"")</f>
        <v>11</v>
      </c>
      <c r="G197" s="841">
        <f ca="1">IFERROR(IF(LEN(K197)&lt;5,VLOOKUP(K197,Tabulka!$X$4:$Z$239,2,0),IF(VLOOKUP(RIGHT(K197,3),$D$163:$O197,2,0)="N","",IF(LEFT(K197,SEARCH(" ",K197,1)-1)="vítěz",IF(VLOOKUP(RIGHT(K197,3),$D$163:$O197,2,0)="D",VLOOKUP(RIGHT(K197,3),$D$163:$O197,3,0),VLOOKUP(RIGHT(K197,3),$D$163:$O197,4,0)),IF(VLOOKUP(RIGHT(K197,3),$D$163:$O197,2,0)="H",VLOOKUP(RIGHT(K197,3),$D$163:$O197,3,0),VLOOKUP(RIGHT(K197,3),$D$163:$O197,4,0))))),"")</f>
        <v>74</v>
      </c>
      <c r="H197" s="248">
        <f t="shared" si="101"/>
        <v>1</v>
      </c>
      <c r="I197" s="243">
        <f t="shared" si="102"/>
        <v>2</v>
      </c>
      <c r="J197" s="864" t="s">
        <v>305</v>
      </c>
      <c r="K197" s="865" t="s">
        <v>202</v>
      </c>
      <c r="L197" s="248">
        <f>IF($E197="N",'pravidla turnaje'!$A$6,IF($H197&gt;$I197,IF(OR($W197="PP",W197="SN"),'pravidla turnaje'!$A$3,'pravidla turnaje'!$A$2),IF($H197&lt;$I197,IF(OR($W197="PP",W197="SN"),'pravidla turnaje'!$A$5,'pravidla turnaje'!$A$6),'pravidla turnaje'!$A$4)))</f>
        <v>0</v>
      </c>
      <c r="M197" s="243">
        <f>IF($E197="N",'pravidla turnaje'!$A$6,IF($H197&lt;$I197,IF(OR($W197="PP",$W197="SN"),'pravidla turnaje'!$A$3,'pravidla turnaje'!$A$2),IF($H197&gt;$I197,IF(OR($W197="PP",$W197="SN"),'pravidla turnaje'!$A$5,'pravidla turnaje'!$A$6),'pravidla turnaje'!$A$4)))</f>
        <v>1</v>
      </c>
      <c r="N197" s="261"/>
      <c r="O197" s="262"/>
      <c r="P197" s="256" t="s">
        <v>303</v>
      </c>
      <c r="Q197" s="878" t="str">
        <f t="shared" si="103"/>
        <v>17:00 - 17:10</v>
      </c>
      <c r="R197" s="244" t="s">
        <v>120</v>
      </c>
      <c r="S197" s="1655" t="str">
        <f ca="1">CONCATENATE(J197,IF(LEN(J197)=2,"","/"),IF(OR(LEN(J197)=2,F197=""),"",VLOOKUP(F197,Tabulka!$B$4:$X$239,23,0))," - ",CHAR(10),IF(F197="","",VLOOKUP(F197,Tabulka!$B$4:$C$239,2,0)))</f>
        <v>vítěz P23/2A - 
Svatek/ 
Heczko</v>
      </c>
      <c r="T197" s="1655" t="str">
        <f ca="1">CONCATENATE(K197,IF(LEN(K197)=2,"","/"),IF(OR(LEN(K197)=2,G197=""),"",VLOOKUP(G197,Tabulka!$B$4:$X$239,23,0))," - ",CHAR(10),IF(G197="","",VLOOKUP(G197,Tabulka!$B$4:$C$239,2,0)))</f>
        <v>vítěz P25/3G - 
Hněvkovský/ 
Vašák</v>
      </c>
      <c r="U197" s="1638">
        <v>1</v>
      </c>
      <c r="V197" s="1639">
        <v>2</v>
      </c>
      <c r="W197" s="1558"/>
      <c r="X197" s="1671">
        <v>7</v>
      </c>
      <c r="Y197" s="1672">
        <v>9</v>
      </c>
      <c r="Z197" s="1671">
        <v>18</v>
      </c>
      <c r="AA197" s="1672">
        <v>18</v>
      </c>
      <c r="AB197" s="879" t="s">
        <v>76</v>
      </c>
      <c r="AC197" s="256" t="str">
        <f t="shared" si="104"/>
        <v>C49</v>
      </c>
      <c r="AD197" s="257">
        <f>COUNTIF($AB$3:$AB197,AB197)</f>
        <v>49</v>
      </c>
      <c r="AE197" s="253">
        <f>IF(AD197=1,'pravidla turnaje'!$C$60,VLOOKUP(CONCATENATE(AB197,AD197-1),$AC$2:$AF196,3,0)+VLOOKUP(CONCATENATE(AB197,AD197-1),$AC$2:$AF196,4,0))</f>
        <v>0.70833333333333215</v>
      </c>
      <c r="AF197" s="653">
        <f>IF($E197="",('pravidla turnaje'!#REF!/24/60),(VLOOKUP("x",'pravidla turnaje'!$A$31:$D$58,4,0)/60/24))</f>
        <v>6.9444444444444441E-3</v>
      </c>
    </row>
    <row r="198" spans="1:33" ht="33.75" customHeight="1" x14ac:dyDescent="0.25">
      <c r="A198" s="1438">
        <f t="shared" ca="1" si="85"/>
        <v>50</v>
      </c>
      <c r="B198" s="1438">
        <f t="shared" ca="1" si="86"/>
        <v>100</v>
      </c>
      <c r="C198" s="1438" t="str">
        <f t="shared" ca="1" si="87"/>
        <v/>
      </c>
      <c r="D198" s="871" t="str">
        <f t="shared" ref="D198:D203" si="105">R198</f>
        <v>P36</v>
      </c>
      <c r="E198" s="872" t="str">
        <f t="shared" si="100"/>
        <v>D</v>
      </c>
      <c r="F198" s="841">
        <f ca="1">IFERROR(IF(LEN(J198)&lt;5,VLOOKUP(J198,Tabulka!$X$4:$Z$239,2,0),IF(VLOOKUP(RIGHT(J198,3),$D$163:$O198,2,0)="N","",IF(LEFT(J198,SEARCH(" ",J198,1)-1)="vítěz",IF(VLOOKUP(RIGHT(J198,3),$D$163:$O198,2,0)="D",VLOOKUP(RIGHT(J198,3),$D$163:$O198,3,0),VLOOKUP(RIGHT(J198,3),$D$163:$O198,4,0)),IF(VLOOKUP(RIGHT(J198,3),$D$163:$O198,2,0)="H",VLOOKUP(RIGHT(J198,3),$D$163:$O198,3,0),VLOOKUP(RIGHT(J198,3),$D$163:$O198,4,0))))),"")</f>
        <v>54</v>
      </c>
      <c r="G198" s="841">
        <f ca="1">IFERROR(IF(LEN(K198)&lt;5,VLOOKUP(K198,Tabulka!$X$4:$Z$239,2,0),IF(VLOOKUP(RIGHT(K198,3),$D$163:$O198,2,0)="N","",IF(LEFT(K198,SEARCH(" ",K198,1)-1)="vítěz",IF(VLOOKUP(RIGHT(K198,3),$D$163:$O198,2,0)="D",VLOOKUP(RIGHT(K198,3),$D$163:$O198,3,0),VLOOKUP(RIGHT(K198,3),$D$163:$O198,4,0)),IF(VLOOKUP(RIGHT(K198,3),$D$163:$O198,2,0)="H",VLOOKUP(RIGHT(K198,3),$D$163:$O198,3,0),VLOOKUP(RIGHT(K198,3),$D$163:$O198,4,0))))),"")</f>
        <v>101</v>
      </c>
      <c r="H198" s="873">
        <f t="shared" si="101"/>
        <v>2</v>
      </c>
      <c r="I198" s="871">
        <f t="shared" si="102"/>
        <v>1</v>
      </c>
      <c r="J198" s="1844" t="s">
        <v>304</v>
      </c>
      <c r="K198" s="1845" t="s">
        <v>208</v>
      </c>
      <c r="L198" s="873">
        <f>IF($E198="N",'pravidla turnaje'!$A$6,IF($H198&gt;$I198,IF(OR($W198="PP",W198="SN"),'pravidla turnaje'!$A$3,'pravidla turnaje'!$A$2),IF($H198&lt;$I198,IF(OR($W198="PP",W198="SN"),'pravidla turnaje'!$A$5,'pravidla turnaje'!$A$6),'pravidla turnaje'!$A$4)))</f>
        <v>1</v>
      </c>
      <c r="M198" s="871">
        <f>IF($E198="N",'pravidla turnaje'!$A$6,IF($H198&lt;$I198,IF(OR($W198="PP",$W198="SN"),'pravidla turnaje'!$A$3,'pravidla turnaje'!$A$2),IF($H198&gt;$I198,IF(OR($W198="PP",$W198="SN"),'pravidla turnaje'!$A$5,'pravidla turnaje'!$A$6),'pravidla turnaje'!$A$4)))</f>
        <v>0</v>
      </c>
      <c r="N198" s="874"/>
      <c r="O198" s="875"/>
      <c r="P198" s="880" t="s">
        <v>303</v>
      </c>
      <c r="Q198" s="881" t="str">
        <f t="shared" si="103"/>
        <v>17:00 - 17:10</v>
      </c>
      <c r="R198" s="1444" t="s">
        <v>121</v>
      </c>
      <c r="S198" s="1656" t="str">
        <f ca="1">CONCATENATE(J198,IF(LEN(J198)=2,"","/"),IF(OR(LEN(J198)=2,F198=""),"",VLOOKUP(F198,Tabulka!$B$4:$X$239,23,0))," - ",CHAR(10),IF(F198="","",VLOOKUP(F198,Tabulka!$B$4:$C$239,2,0)))</f>
        <v>vítěz P20/3E - 
Krbec/ 
Netopilík</v>
      </c>
      <c r="T198" s="1656" t="str">
        <f ca="1">CONCATENATE(K198,IF(LEN(K198)=2,"","/"),IF(OR(LEN(K198)=2,G198=""),"",VLOOKUP(G198,Tabulka!$B$4:$X$239,23,0))," - ",CHAR(10),IF(G198="","",VLOOKUP(G198,Tabulka!$B$4:$C$239,2,0)))</f>
        <v>vítěz P31/1J - 
Antůšek/ 
Řečník</v>
      </c>
      <c r="U198" s="1640">
        <v>2</v>
      </c>
      <c r="V198" s="1641">
        <v>1</v>
      </c>
      <c r="W198" s="1559"/>
      <c r="X198" s="1673">
        <v>13</v>
      </c>
      <c r="Y198" s="1674">
        <v>11</v>
      </c>
      <c r="Z198" s="1673">
        <v>18</v>
      </c>
      <c r="AA198" s="1674">
        <v>17</v>
      </c>
      <c r="AB198" s="882" t="s">
        <v>16</v>
      </c>
      <c r="AC198" s="880" t="str">
        <f t="shared" si="104"/>
        <v>D49</v>
      </c>
      <c r="AD198" s="1439">
        <f>COUNTIF($AB$3:$AB198,AB198)</f>
        <v>49</v>
      </c>
      <c r="AE198" s="1440">
        <f>IF(AD198=1,'pravidla turnaje'!$C$60,VLOOKUP(CONCATENATE(AB198,AD198-1),$AC$2:$AF197,3,0)+VLOOKUP(CONCATENATE(AB198,AD198-1),$AC$2:$AF197,4,0))</f>
        <v>0.70833333333333215</v>
      </c>
      <c r="AF198" s="1603">
        <f>IF($E198="",('pravidla turnaje'!#REF!/24/60),(VLOOKUP("x",'pravidla turnaje'!$A$31:$D$58,4,0)/60/24))</f>
        <v>6.9444444444444441E-3</v>
      </c>
    </row>
    <row r="199" spans="1:33" ht="33.75" customHeight="1" x14ac:dyDescent="0.25">
      <c r="A199" s="247">
        <f t="shared" ca="1" si="85"/>
        <v>60</v>
      </c>
      <c r="B199" s="247">
        <f t="shared" ca="1" si="86"/>
        <v>90</v>
      </c>
      <c r="C199" s="247" t="str">
        <f t="shared" ca="1" si="87"/>
        <v/>
      </c>
      <c r="D199" s="243" t="str">
        <f t="shared" si="105"/>
        <v>P37</v>
      </c>
      <c r="E199" s="244" t="str">
        <f t="shared" si="100"/>
        <v>H</v>
      </c>
      <c r="F199" s="863">
        <f ca="1">IFERROR(IF(LEN(J199)&lt;5,VLOOKUP(J199,Tabulka!$X$4:$Z$239,2,0),IF(VLOOKUP(RIGHT(J199,3),$D$163:$O199,2,0)="N","",IF(LEFT(J199,SEARCH(" ",J199,1)-1)="vítěz",IF(VLOOKUP(RIGHT(J199,3),$D$163:$O199,2,0)="D",VLOOKUP(RIGHT(J199,3),$D$163:$O199,3,0),VLOOKUP(RIGHT(J199,3),$D$163:$O199,4,0)),IF(VLOOKUP(RIGHT(J199,3),$D$163:$O199,2,0)="H",VLOOKUP(RIGHT(J199,3),$D$163:$O199,3,0),VLOOKUP(RIGHT(J199,3),$D$163:$O199,4,0))))),"")</f>
        <v>66</v>
      </c>
      <c r="G199" s="863">
        <f ca="1">IFERROR(IF(LEN(K199)&lt;5,VLOOKUP(K199,Tabulka!$X$4:$Z$239,2,0),IF(VLOOKUP(RIGHT(K199,3),$D$163:$O199,2,0)="N","",IF(LEFT(K199,SEARCH(" ",K199,1)-1)="vítěz",IF(VLOOKUP(RIGHT(K199,3),$D$163:$O199,2,0)="D",VLOOKUP(RIGHT(K199,3),$D$163:$O199,3,0),VLOOKUP(RIGHT(K199,3),$D$163:$O199,4,0)),IF(VLOOKUP(RIGHT(K199,3),$D$163:$O199,2,0)="H",VLOOKUP(RIGHT(K199,3),$D$163:$O199,3,0),VLOOKUP(RIGHT(K199,3),$D$163:$O199,4,0))))),"")</f>
        <v>93</v>
      </c>
      <c r="H199" s="248">
        <f t="shared" si="101"/>
        <v>0</v>
      </c>
      <c r="I199" s="243">
        <f t="shared" si="102"/>
        <v>2</v>
      </c>
      <c r="J199" s="864" t="s">
        <v>306</v>
      </c>
      <c r="K199" s="865" t="s">
        <v>205</v>
      </c>
      <c r="L199" s="248">
        <f>IF($E199="N",'pravidla turnaje'!$A$6,IF($H199&gt;$I199,IF(OR($W199="PP",W199="SN"),'pravidla turnaje'!$A$3,'pravidla turnaje'!$A$2),IF($H199&lt;$I199,IF(OR($W199="PP",W199="SN"),'pravidla turnaje'!$A$5,'pravidla turnaje'!$A$6),'pravidla turnaje'!$A$4)))</f>
        <v>0</v>
      </c>
      <c r="M199" s="243">
        <f>IF($E199="N",'pravidla turnaje'!$A$6,IF($H199&lt;$I199,IF(OR($W199="PP",$W199="SN"),'pravidla turnaje'!$A$3,'pravidla turnaje'!$A$2),IF($H199&gt;$I199,IF(OR($W199="PP",$W199="SN"),'pravidla turnaje'!$A$5,'pravidla turnaje'!$A$6),'pravidla turnaje'!$A$4)))</f>
        <v>1</v>
      </c>
      <c r="N199" s="866"/>
      <c r="O199" s="867"/>
      <c r="P199" s="876" t="s">
        <v>303</v>
      </c>
      <c r="Q199" s="877" t="str">
        <f t="shared" si="103"/>
        <v>17:10 - 17:20</v>
      </c>
      <c r="R199" s="244" t="s">
        <v>122</v>
      </c>
      <c r="S199" s="1654" t="str">
        <f ca="1">CONCATENATE(J199,IF(LEN(J199)=2,"","/"),IF(OR(LEN(J199)=2,F199=""),"",VLOOKUP(F199,Tabulka!$B$4:$X$239,23,0))," - ",CHAR(10),IF(F199="","",VLOOKUP(F199,Tabulka!$B$4:$C$239,2,0)))</f>
        <v>vítěz P24/2F - 
Jiránek/ 
Bína</v>
      </c>
      <c r="T199" s="1654" t="str">
        <f ca="1">CONCATENATE(K199,IF(LEN(K199)=2,"","/"),IF(OR(LEN(K199)=2,G199=""),"",VLOOKUP(G199,Tabulka!$B$4:$X$239,23,0))," - ",CHAR(10),IF(G199="","",VLOOKUP(G199,Tabulka!$B$4:$C$239,2,0)))</f>
        <v>vítěz P28/1I - 
Černý/ 
Novotný</v>
      </c>
      <c r="U199" s="1636">
        <v>0</v>
      </c>
      <c r="V199" s="1637">
        <v>2</v>
      </c>
      <c r="W199" s="1557"/>
      <c r="X199" s="1669">
        <v>4</v>
      </c>
      <c r="Y199" s="1670">
        <v>6</v>
      </c>
      <c r="Z199" s="1669">
        <v>12</v>
      </c>
      <c r="AA199" s="1670">
        <v>12</v>
      </c>
      <c r="AB199" s="1426" t="s">
        <v>4</v>
      </c>
      <c r="AC199" s="876" t="str">
        <f t="shared" si="104"/>
        <v>A50</v>
      </c>
      <c r="AD199" s="243">
        <f>COUNTIF($AB$3:$AB199,AB199)</f>
        <v>50</v>
      </c>
      <c r="AE199" s="253">
        <f>IF(AD199=1,'pravidla turnaje'!$C$60,VLOOKUP(CONCATENATE(AB199,AD199-1),$AC$2:$AF198,3,0)+VLOOKUP(CONCATENATE(AB199,AD199-1),$AC$2:$AF198,4,0))</f>
        <v>0.71527777777777657</v>
      </c>
      <c r="AF199" s="653">
        <f>IF($E199="",('pravidla turnaje'!#REF!/24/60),(VLOOKUP("x",'pravidla turnaje'!$A$31:$D$58,4,0)/60/24))</f>
        <v>6.9444444444444441E-3</v>
      </c>
    </row>
    <row r="200" spans="1:33" ht="33.75" customHeight="1" x14ac:dyDescent="0.25">
      <c r="A200" s="247">
        <f t="shared" ca="1" si="85"/>
        <v>10</v>
      </c>
      <c r="B200" s="247">
        <f t="shared" ca="1" si="86"/>
        <v>90</v>
      </c>
      <c r="C200" s="247" t="str">
        <f t="shared" ca="1" si="87"/>
        <v/>
      </c>
      <c r="D200" s="243" t="str">
        <f t="shared" si="105"/>
        <v>P38</v>
      </c>
      <c r="E200" s="244" t="str">
        <f t="shared" si="100"/>
        <v>D</v>
      </c>
      <c r="F200" s="841">
        <f ca="1">IFERROR(IF(LEN(J200)&lt;5,VLOOKUP(J200,Tabulka!$X$4:$Z$239,2,0),IF(VLOOKUP(RIGHT(J200,3),$D$163:$O200,2,0)="N","",IF(LEFT(J200,SEARCH(" ",J200,1)-1)="vítěz",IF(VLOOKUP(RIGHT(J200,3),$D$163:$O200,2,0)="D",VLOOKUP(RIGHT(J200,3),$D$163:$O200,3,0),VLOOKUP(RIGHT(J200,3),$D$163:$O200,4,0)),IF(VLOOKUP(RIGHT(J200,3),$D$163:$O200,2,0)="H",VLOOKUP(RIGHT(J200,3),$D$163:$O200,3,0),VLOOKUP(RIGHT(J200,3),$D$163:$O200,4,0))))),"")</f>
        <v>14</v>
      </c>
      <c r="G200" s="841">
        <f ca="1">IFERROR(IF(LEN(K200)&lt;5,VLOOKUP(K200,Tabulka!$X$4:$Z$239,2,0),IF(VLOOKUP(RIGHT(K200,3),$D$163:$O200,2,0)="N","",IF(LEFT(K200,SEARCH(" ",K200,1)-1)="vítěz",IF(VLOOKUP(RIGHT(K200,3),$D$163:$O200,2,0)="D",VLOOKUP(RIGHT(K200,3),$D$163:$O200,3,0),VLOOKUP(RIGHT(K200,3),$D$163:$O200,4,0)),IF(VLOOKUP(RIGHT(K200,3),$D$163:$O200,2,0)="H",VLOOKUP(RIGHT(K200,3),$D$163:$O200,3,0),VLOOKUP(RIGHT(K200,3),$D$163:$O200,4,0))))),"")</f>
        <v>94</v>
      </c>
      <c r="H200" s="248">
        <f t="shared" si="101"/>
        <v>2</v>
      </c>
      <c r="I200" s="243">
        <f t="shared" si="102"/>
        <v>0</v>
      </c>
      <c r="J200" s="864" t="s">
        <v>236</v>
      </c>
      <c r="K200" s="865" t="s">
        <v>209</v>
      </c>
      <c r="L200" s="248">
        <f>IF($E200="N",'pravidla turnaje'!$A$6,IF($H200&gt;$I200,IF(OR($W200="PP",W200="SN"),'pravidla turnaje'!$A$3,'pravidla turnaje'!$A$2),IF($H200&lt;$I200,IF(OR($W200="PP",W200="SN"),'pravidla turnaje'!$A$5,'pravidla turnaje'!$A$6),'pravidla turnaje'!$A$4)))</f>
        <v>1</v>
      </c>
      <c r="M200" s="243">
        <f>IF($E200="N",'pravidla turnaje'!$A$6,IF($H200&lt;$I200,IF(OR($W200="PP",$W200="SN"),'pravidla turnaje'!$A$3,'pravidla turnaje'!$A$2),IF($H200&gt;$I200,IF(OR($W200="PP",$W200="SN"),'pravidla turnaje'!$A$5,'pravidla turnaje'!$A$6),'pravidla turnaje'!$A$4)))</f>
        <v>0</v>
      </c>
      <c r="N200" s="261"/>
      <c r="O200" s="262"/>
      <c r="P200" s="256" t="s">
        <v>303</v>
      </c>
      <c r="Q200" s="878" t="str">
        <f t="shared" si="103"/>
        <v>17:10 - 17:20</v>
      </c>
      <c r="R200" s="244" t="s">
        <v>123</v>
      </c>
      <c r="S200" s="1655" t="str">
        <f ca="1">CONCATENATE(J200,IF(LEN(J200)=2,"","/"),IF(OR(LEN(J200)=2,F200=""),"",VLOOKUP(F200,Tabulka!$B$4:$X$239,23,0))," - ",CHAR(10),IF(F200="","",VLOOKUP(F200,Tabulka!$B$4:$C$239,2,0)))</f>
        <v>vítěz P17/3A - 
Hněvkovský/ 
Šárka</v>
      </c>
      <c r="T200" s="1655" t="str">
        <f ca="1">CONCATENATE(K200,IF(LEN(K200)=2,"","/"),IF(OR(LEN(K200)=2,G200=""),"",VLOOKUP(G200,Tabulka!$B$4:$X$239,23,0))," - ",CHAR(10),IF(G200="","",VLOOKUP(G200,Tabulka!$B$4:$C$239,2,0)))</f>
        <v>vítěz P32/2I - 
Kühnel/ 
Černý</v>
      </c>
      <c r="U200" s="1638">
        <v>2</v>
      </c>
      <c r="V200" s="1639">
        <v>0</v>
      </c>
      <c r="W200" s="1558"/>
      <c r="X200" s="1671">
        <v>6</v>
      </c>
      <c r="Y200" s="1672">
        <v>0</v>
      </c>
      <c r="Z200" s="1671">
        <v>7</v>
      </c>
      <c r="AA200" s="1672">
        <v>6</v>
      </c>
      <c r="AB200" s="879" t="s">
        <v>5</v>
      </c>
      <c r="AC200" s="256" t="str">
        <f t="shared" si="104"/>
        <v>B50</v>
      </c>
      <c r="AD200" s="257">
        <f>COUNTIF($AB$3:$AB200,AB200)</f>
        <v>50</v>
      </c>
      <c r="AE200" s="253">
        <f>IF(AD200=1,'pravidla turnaje'!$C$60,VLOOKUP(CONCATENATE(AB200,AD200-1),$AC$2:$AF199,3,0)+VLOOKUP(CONCATENATE(AB200,AD200-1),$AC$2:$AF199,4,0))</f>
        <v>0.71527777777777657</v>
      </c>
      <c r="AF200" s="653">
        <f>IF($E200="",('pravidla turnaje'!#REF!/24/60),(VLOOKUP("x",'pravidla turnaje'!$A$31:$D$58,4,0)/60/24))</f>
        <v>6.9444444444444441E-3</v>
      </c>
    </row>
    <row r="201" spans="1:33" ht="33.75" customHeight="1" x14ac:dyDescent="0.25">
      <c r="A201" s="247">
        <f t="shared" ca="1" si="85"/>
        <v>20</v>
      </c>
      <c r="B201" s="247">
        <f t="shared" ca="1" si="86"/>
        <v>70</v>
      </c>
      <c r="C201" s="247" t="str">
        <f t="shared" ca="1" si="87"/>
        <v/>
      </c>
      <c r="D201" s="243" t="str">
        <f t="shared" si="105"/>
        <v>P39</v>
      </c>
      <c r="E201" s="244" t="str">
        <f t="shared" si="100"/>
        <v>H</v>
      </c>
      <c r="F201" s="841">
        <f ca="1">IFERROR(IF(LEN(J201)&lt;5,VLOOKUP(J201,Tabulka!$X$4:$Z$239,2,0),IF(VLOOKUP(RIGHT(J201,3),$D$163:$O201,2,0)="N","",IF(LEFT(J201,SEARCH(" ",J201,1)-1)="vítěz",IF(VLOOKUP(RIGHT(J201,3),$D$163:$O201,2,0)="D",VLOOKUP(RIGHT(J201,3),$D$163:$O201,3,0),VLOOKUP(RIGHT(J201,3),$D$163:$O201,4,0)),IF(VLOOKUP(RIGHT(J201,3),$D$163:$O201,2,0)="H",VLOOKUP(RIGHT(J201,3),$D$163:$O201,3,0),VLOOKUP(RIGHT(J201,3),$D$163:$O201,4,0))))),"")</f>
        <v>26</v>
      </c>
      <c r="G201" s="841">
        <f ca="1">IFERROR(IF(LEN(K201)&lt;5,VLOOKUP(K201,Tabulka!$X$4:$Z$239,2,0),IF(VLOOKUP(RIGHT(K201,3),$D$163:$O201,2,0)="N","",IF(LEFT(K201,SEARCH(" ",K201,1)-1)="vítěz",IF(VLOOKUP(RIGHT(K201,3),$D$163:$O201,2,0)="D",VLOOKUP(RIGHT(K201,3),$D$163:$O201,3,0),VLOOKUP(RIGHT(K201,3),$D$163:$O201,4,0)),IF(VLOOKUP(RIGHT(K201,3),$D$163:$O201,2,0)="H",VLOOKUP(RIGHT(K201,3),$D$163:$O201,3,0),VLOOKUP(RIGHT(K201,3),$D$163:$O201,4,0))))),"")</f>
        <v>75</v>
      </c>
      <c r="H201" s="248">
        <f t="shared" si="101"/>
        <v>0</v>
      </c>
      <c r="I201" s="243">
        <f t="shared" si="102"/>
        <v>2</v>
      </c>
      <c r="J201" s="864" t="s">
        <v>443</v>
      </c>
      <c r="K201" s="865" t="s">
        <v>207</v>
      </c>
      <c r="L201" s="248">
        <f>IF($E201="N",'pravidla turnaje'!$A$6,IF($H201&gt;$I201,IF(OR($W201="PP",W201="SN"),'pravidla turnaje'!$A$3,'pravidla turnaje'!$A$2),IF($H201&lt;$I201,IF(OR($W201="PP",W201="SN"),'pravidla turnaje'!$A$5,'pravidla turnaje'!$A$6),'pravidla turnaje'!$A$4)))</f>
        <v>0</v>
      </c>
      <c r="M201" s="243">
        <f>IF($E201="N",'pravidla turnaje'!$A$6,IF($H201&lt;$I201,IF(OR($W201="PP",$W201="SN"),'pravidla turnaje'!$A$3,'pravidla turnaje'!$A$2),IF($H201&gt;$I201,IF(OR($W201="PP",$W201="SN"),'pravidla turnaje'!$A$5,'pravidla turnaje'!$A$6),'pravidla turnaje'!$A$4)))</f>
        <v>1</v>
      </c>
      <c r="N201" s="261"/>
      <c r="O201" s="262"/>
      <c r="P201" s="256" t="s">
        <v>303</v>
      </c>
      <c r="Q201" s="878" t="str">
        <f t="shared" si="103"/>
        <v>17:10 - 17:20</v>
      </c>
      <c r="R201" s="244" t="s">
        <v>124</v>
      </c>
      <c r="S201" s="1655" t="str">
        <f ca="1">CONCATENATE(J201,IF(LEN(J201)=2,"","/"),IF(OR(LEN(J201)=2,F201=""),"",VLOOKUP(F201,Tabulka!$B$4:$X$239,23,0))," - ",CHAR(10),IF(F201="","",VLOOKUP(F201,Tabulka!$B$4:$C$239,2,0)))</f>
        <v>vítěz P18/3B - 
Marvánek/ 
Černý</v>
      </c>
      <c r="T201" s="1655" t="str">
        <f ca="1">CONCATENATE(K201,IF(LEN(K201)=2,"","/"),IF(OR(LEN(K201)=2,G201=""),"",VLOOKUP(G201,Tabulka!$B$4:$X$239,23,0))," - ",CHAR(10),IF(G201="","",VLOOKUP(G201,Tabulka!$B$4:$C$239,2,0)))</f>
        <v>vítěz P30/2G - 
Kindl/ 
Kotoun</v>
      </c>
      <c r="U201" s="1638">
        <v>0</v>
      </c>
      <c r="V201" s="1639">
        <v>2</v>
      </c>
      <c r="W201" s="1558"/>
      <c r="X201" s="1671">
        <v>2</v>
      </c>
      <c r="Y201" s="1672">
        <v>6</v>
      </c>
      <c r="Z201" s="1671">
        <v>8</v>
      </c>
      <c r="AA201" s="1672">
        <v>9</v>
      </c>
      <c r="AB201" s="879" t="s">
        <v>76</v>
      </c>
      <c r="AC201" s="256" t="str">
        <f t="shared" si="104"/>
        <v>C50</v>
      </c>
      <c r="AD201" s="257">
        <f>COUNTIF($AB$3:$AB201,AB201)</f>
        <v>50</v>
      </c>
      <c r="AE201" s="253">
        <f>IF(AD201=1,'pravidla turnaje'!$C$60,VLOOKUP(CONCATENATE(AB201,AD201-1),$AC$2:$AF200,3,0)+VLOOKUP(CONCATENATE(AB201,AD201-1),$AC$2:$AF200,4,0))</f>
        <v>0.71527777777777657</v>
      </c>
      <c r="AF201" s="653">
        <f>IF($E201="",('pravidla turnaje'!#REF!/24/60),(VLOOKUP("x",'pravidla turnaje'!$A$31:$D$58,4,0)/60/24))</f>
        <v>6.9444444444444441E-3</v>
      </c>
    </row>
    <row r="202" spans="1:33" ht="33.75" customHeight="1" thickBot="1" x14ac:dyDescent="0.3">
      <c r="A202" s="1427">
        <f t="shared" ca="1" si="85"/>
        <v>20</v>
      </c>
      <c r="B202" s="1427">
        <f t="shared" ca="1" si="86"/>
        <v>70</v>
      </c>
      <c r="C202" s="1427" t="str">
        <f t="shared" ca="1" si="87"/>
        <v/>
      </c>
      <c r="D202" s="1428" t="str">
        <f t="shared" si="105"/>
        <v>P40</v>
      </c>
      <c r="E202" s="1429" t="str">
        <f t="shared" si="100"/>
        <v>D</v>
      </c>
      <c r="F202" s="1430">
        <f ca="1">IFERROR(IF(LEN(J202)&lt;5,VLOOKUP(J202,Tabulka!$X$4:$Z$239,2,0),IF(VLOOKUP(RIGHT(J202,3),$D$163:$O202,2,0)="N","",IF(LEFT(J202,SEARCH(" ",J202,1)-1)="vítěz",IF(VLOOKUP(RIGHT(J202,3),$D$163:$O202,2,0)="D",VLOOKUP(RIGHT(J202,3),$D$163:$O202,3,0),VLOOKUP(RIGHT(J202,3),$D$163:$O202,4,0)),IF(VLOOKUP(RIGHT(J202,3),$D$163:$O202,2,0)="H",VLOOKUP(RIGHT(J202,3),$D$163:$O202,3,0),VLOOKUP(RIGHT(J202,3),$D$163:$O202,4,0))))),"")</f>
        <v>23</v>
      </c>
      <c r="G202" s="1430">
        <f ca="1">IFERROR(IF(LEN(K202)&lt;5,VLOOKUP(K202,Tabulka!$X$4:$Z$239,2,0),IF(VLOOKUP(RIGHT(K202,3),$D$163:$O202,2,0)="N","",IF(LEFT(K202,SEARCH(" ",K202,1)-1)="vítěz",IF(VLOOKUP(RIGHT(K202,3),$D$163:$O202,2,0)="D",VLOOKUP(RIGHT(K202,3),$D$163:$O202,3,0),VLOOKUP(RIGHT(K202,3),$D$163:$O202,4,0)),IF(VLOOKUP(RIGHT(K202,3),$D$163:$O202,2,0)="H",VLOOKUP(RIGHT(K202,3),$D$163:$O202,3,0),VLOOKUP(RIGHT(K202,3),$D$163:$O202,4,0))))),"")</f>
        <v>73</v>
      </c>
      <c r="H202" s="1431">
        <f t="shared" si="101"/>
        <v>2</v>
      </c>
      <c r="I202" s="1428">
        <f t="shared" si="102"/>
        <v>1</v>
      </c>
      <c r="J202" s="864" t="s">
        <v>444</v>
      </c>
      <c r="K202" s="865" t="s">
        <v>206</v>
      </c>
      <c r="L202" s="1431">
        <f>IF($E202="N",'pravidla turnaje'!$A$6,IF($H202&gt;$I202,IF(OR($W202="PP",W202="SN"),'pravidla turnaje'!$A$3,'pravidla turnaje'!$A$2),IF($H202&lt;$I202,IF(OR($W202="PP",W202="SN"),'pravidla turnaje'!$A$5,'pravidla turnaje'!$A$6),'pravidla turnaje'!$A$4)))</f>
        <v>1</v>
      </c>
      <c r="M202" s="1428">
        <f>IF($E202="N",'pravidla turnaje'!$A$6,IF($H202&lt;$I202,IF(OR($W202="PP",$W202="SN"),'pravidla turnaje'!$A$3,'pravidla turnaje'!$A$2),IF($H202&gt;$I202,IF(OR($W202="PP",$W202="SN"),'pravidla turnaje'!$A$5,'pravidla turnaje'!$A$6),'pravidla turnaje'!$A$4)))</f>
        <v>0</v>
      </c>
      <c r="N202" s="1432"/>
      <c r="O202" s="1433"/>
      <c r="P202" s="1434" t="s">
        <v>303</v>
      </c>
      <c r="Q202" s="1435" t="str">
        <f t="shared" si="103"/>
        <v>17:10 - 17:20</v>
      </c>
      <c r="R202" s="956" t="s">
        <v>218</v>
      </c>
      <c r="S202" s="1657" t="str">
        <f ca="1">CONCATENATE(J202,IF(LEN(J202)=2,"","/"),IF(OR(LEN(J202)=2,F202=""),"",VLOOKUP(F202,Tabulka!$B$4:$X$239,23,0))," - ",CHAR(10),IF(F202="","",VLOOKUP(F202,Tabulka!$B$4:$C$239,2,0)))</f>
        <v>vítěz P19/1B - 
Dóža/ 
Mück</v>
      </c>
      <c r="T202" s="1657" t="str">
        <f ca="1">CONCATENATE(K202,IF(LEN(K202)=2,"","/"),IF(OR(LEN(K202)=2,G202=""),"",VLOOKUP(G202,Tabulka!$B$4:$X$239,23,0))," - ",CHAR(10),IF(G202="","",VLOOKUP(G202,Tabulka!$B$4:$C$239,2,0)))</f>
        <v>vítěz P29/1G - 
Zouzal/ 
Eckhardt</v>
      </c>
      <c r="U202" s="1642">
        <v>2</v>
      </c>
      <c r="V202" s="1643">
        <v>1</v>
      </c>
      <c r="W202" s="1560"/>
      <c r="X202" s="1675">
        <v>8</v>
      </c>
      <c r="Y202" s="1676">
        <v>6</v>
      </c>
      <c r="Z202" s="1675">
        <v>13</v>
      </c>
      <c r="AA202" s="1676">
        <v>14</v>
      </c>
      <c r="AB202" s="1436" t="s">
        <v>16</v>
      </c>
      <c r="AC202" s="256" t="str">
        <f t="shared" si="104"/>
        <v>D50</v>
      </c>
      <c r="AD202" s="257">
        <f>COUNTIF($AB$3:$AB202,AB202)</f>
        <v>50</v>
      </c>
      <c r="AE202" s="253">
        <f>IF(AD202=1,'pravidla turnaje'!$C$60,VLOOKUP(CONCATENATE(AB202,AD202-1),$AC$2:$AF201,3,0)+VLOOKUP(CONCATENATE(AB202,AD202-1),$AC$2:$AF201,4,0))</f>
        <v>0.71527777777777657</v>
      </c>
      <c r="AF202" s="653">
        <f>IF($E202="",('pravidla turnaje'!#REF!/24/60),(VLOOKUP("x",'pravidla turnaje'!$A$31:$D$58,4,0)/60/24))</f>
        <v>6.9444444444444441E-3</v>
      </c>
    </row>
    <row r="203" spans="1:33" ht="33.75" customHeight="1" x14ac:dyDescent="0.25">
      <c r="A203" s="247">
        <f t="shared" ca="1" si="85"/>
        <v>70</v>
      </c>
      <c r="B203" s="247">
        <f t="shared" ca="1" si="86"/>
        <v>120</v>
      </c>
      <c r="C203" s="247" t="str">
        <f t="shared" ca="1" si="87"/>
        <v/>
      </c>
      <c r="D203" s="243" t="str">
        <f t="shared" si="105"/>
        <v>P41</v>
      </c>
      <c r="E203" s="244" t="str">
        <f t="shared" si="100"/>
        <v>D</v>
      </c>
      <c r="F203" s="863">
        <f ca="1">IFERROR(IF(LEN(J203)&lt;5,VLOOKUP(J203,Tabulka!$X$4:$Z$239,2,0),IF(VLOOKUP(RIGHT(J203,3),$D$163:$O203,2,0)="N","",IF(LEFT(J203,SEARCH(" ",J203,1)-1)="vítěz",IF(VLOOKUP(RIGHT(J203,3),$D$163:$O203,2,0)="D",VLOOKUP(RIGHT(J203,3),$D$163:$O203,3,0),VLOOKUP(RIGHT(J203,3),$D$163:$O203,4,0)),IF(VLOOKUP(RIGHT(J203,3),$D$163:$O203,2,0)="H",VLOOKUP(RIGHT(J203,3),$D$163:$O203,3,0),VLOOKUP(RIGHT(J203,3),$D$163:$O203,4,0))))),"")</f>
        <v>74</v>
      </c>
      <c r="G203" s="863">
        <f ca="1">IFERROR(IF(LEN(K203)&lt;5,VLOOKUP(K203,Tabulka!$X$4:$Z$239,2,0),IF(VLOOKUP(RIGHT(K203,3),$D$163:$O203,2,0)="N","",IF(LEFT(K203,SEARCH(" ",K203,1)-1)="vítěz",IF(VLOOKUP(RIGHT(K203,3),$D$163:$O203,2,0)="D",VLOOKUP(RIGHT(K203,3),$D$163:$O203,3,0),VLOOKUP(RIGHT(K203,3),$D$163:$O203,4,0)),IF(VLOOKUP(RIGHT(K203,3),$D$163:$O203,2,0)="H",VLOOKUP(RIGHT(K203,3),$D$163:$O203,3,0),VLOOKUP(RIGHT(K203,3),$D$163:$O203,4,0))))),"")</f>
        <v>124</v>
      </c>
      <c r="H203" s="248">
        <f t="shared" si="101"/>
        <v>2</v>
      </c>
      <c r="I203" s="243">
        <f t="shared" si="102"/>
        <v>1</v>
      </c>
      <c r="J203" s="864" t="s">
        <v>214</v>
      </c>
      <c r="K203" s="865" t="s">
        <v>216</v>
      </c>
      <c r="L203" s="248">
        <f>IF($E203="N",'pravidla turnaje'!$A$6,IF($H203&gt;$I203,IF(OR($W203="PP",W203="SN"),'pravidla turnaje'!$A$3,'pravidla turnaje'!$A$2),IF($H203&lt;$I203,IF(OR($W203="PP",W203="SN"),'pravidla turnaje'!$A$5,'pravidla turnaje'!$A$6),'pravidla turnaje'!$A$4)))</f>
        <v>1</v>
      </c>
      <c r="M203" s="243">
        <f>IF($E203="N",'pravidla turnaje'!$A$6,IF($H203&lt;$I203,IF(OR($W203="PP",$W203="SN"),'pravidla turnaje'!$A$3,'pravidla turnaje'!$A$2),IF($H203&gt;$I203,IF(OR($W203="PP",$W203="SN"),'pravidla turnaje'!$A$5,'pravidla turnaje'!$A$6),'pravidla turnaje'!$A$4)))</f>
        <v>0</v>
      </c>
      <c r="N203" s="866"/>
      <c r="O203" s="867"/>
      <c r="P203" s="876" t="s">
        <v>307</v>
      </c>
      <c r="Q203" s="877" t="str">
        <f t="shared" si="103"/>
        <v>17:20 - 17:30</v>
      </c>
      <c r="R203" s="244" t="s">
        <v>247</v>
      </c>
      <c r="S203" s="1654" t="str">
        <f ca="1">CONCATENATE(J203,IF(LEN(J203)=2,"","/"),IF(OR(LEN(J203)=2,F203=""),"",VLOOKUP(F203,Tabulka!$B$4:$X$239,23,0))," - ",CHAR(10),IF(F203="","",VLOOKUP(F203,Tabulka!$B$4:$C$239,2,0)))</f>
        <v>vítěz P35/3G - 
Hněvkovský/ 
Vašák</v>
      </c>
      <c r="T203" s="1654" t="str">
        <f ca="1">CONCATENATE(K203,IF(LEN(K203)=2,"","/"),IF(OR(LEN(K203)=2,G203=""),"",VLOOKUP(G203,Tabulka!$B$4:$X$239,23,0))," - ",CHAR(10),IF(G203="","",VLOOKUP(G203,Tabulka!$B$4:$C$239,2,0)))</f>
        <v>vítěz P33/1L - 
Louvar/ 
Cmíral</v>
      </c>
      <c r="U203" s="1636">
        <v>2</v>
      </c>
      <c r="V203" s="1637">
        <v>1</v>
      </c>
      <c r="W203" s="1557"/>
      <c r="X203" s="1669">
        <v>7</v>
      </c>
      <c r="Y203" s="1670">
        <v>5</v>
      </c>
      <c r="Z203" s="1669">
        <v>14</v>
      </c>
      <c r="AA203" s="1670">
        <v>13</v>
      </c>
      <c r="AB203" s="1426" t="s">
        <v>4</v>
      </c>
      <c r="AC203" s="256" t="str">
        <f t="shared" si="104"/>
        <v>A51</v>
      </c>
      <c r="AD203" s="257">
        <f>COUNTIF($AB$3:$AB203,AB203)</f>
        <v>51</v>
      </c>
      <c r="AE203" s="253">
        <f>IF(AD203=1,'pravidla turnaje'!$C$60,VLOOKUP(CONCATENATE(AB203,AD203-1),$AC$2:$AF202,3,0)+VLOOKUP(CONCATENATE(AB203,AD203-1),$AC$2:$AF202,4,0))</f>
        <v>0.72222222222222099</v>
      </c>
      <c r="AF203" s="653">
        <f>IF($E203="",('pravidla turnaje'!#REF!/24/60),(VLOOKUP("x",'pravidla turnaje'!$A$31:$D$58,4,0)/60/24))</f>
        <v>6.9444444444444441E-3</v>
      </c>
    </row>
    <row r="204" spans="1:33" ht="33.75" customHeight="1" x14ac:dyDescent="0.25">
      <c r="A204" s="247">
        <f t="shared" ca="1" si="85"/>
        <v>10</v>
      </c>
      <c r="B204" s="247">
        <f t="shared" ca="1" si="86"/>
        <v>50</v>
      </c>
      <c r="C204" s="247" t="str">
        <f t="shared" ca="1" si="87"/>
        <v/>
      </c>
      <c r="D204" s="243" t="str">
        <f t="shared" ref="D204:D214" si="106">R204</f>
        <v>P42</v>
      </c>
      <c r="E204" s="244" t="str">
        <f t="shared" ref="E204:E214" si="107">IF(AND(ISNUMBER(U204),ISNUMBER(V204)),IF(U204&gt;V204,"D",IF(U204&lt;V204,"H","R")),"N")</f>
        <v>H</v>
      </c>
      <c r="F204" s="863">
        <f ca="1">IFERROR(IF(LEN(J204)&lt;5,VLOOKUP(J204,Tabulka!$X$4:$Z$239,2,0),IF(VLOOKUP(RIGHT(J204,3),$D$163:$O204,2,0)="N","",IF(LEFT(J204,SEARCH(" ",J204,1)-1)="vítěz",IF(VLOOKUP(RIGHT(J204,3),$D$163:$O204,2,0)="D",VLOOKUP(RIGHT(J204,3),$D$163:$O204,3,0),VLOOKUP(RIGHT(J204,3),$D$163:$O204,4,0)),IF(VLOOKUP(RIGHT(J204,3),$D$163:$O204,2,0)="H",VLOOKUP(RIGHT(J204,3),$D$163:$O204,3,0),VLOOKUP(RIGHT(J204,3),$D$163:$O204,4,0))))),"")</f>
        <v>12</v>
      </c>
      <c r="G204" s="863">
        <f ca="1">IFERROR(IF(LEN(K204)&lt;5,VLOOKUP(K204,Tabulka!$X$4:$Z$239,2,0),IF(VLOOKUP(RIGHT(K204,3),$D$163:$O204,2,0)="N","",IF(LEFT(K204,SEARCH(" ",K204,1)-1)="vítěz",IF(VLOOKUP(RIGHT(K204,3),$D$163:$O204,2,0)="D",VLOOKUP(RIGHT(K204,3),$D$163:$O204,3,0),VLOOKUP(RIGHT(K204,3),$D$163:$O204,4,0)),IF(VLOOKUP(RIGHT(K204,3),$D$163:$O204,2,0)="H",VLOOKUP(RIGHT(K204,3),$D$163:$O204,3,0),VLOOKUP(RIGHT(K204,3),$D$163:$O204,4,0))))),"")</f>
        <v>54</v>
      </c>
      <c r="H204" s="248">
        <f t="shared" ref="H204:H214" si="108">IF($E204&lt;&gt;"N",U204,"")</f>
        <v>0</v>
      </c>
      <c r="I204" s="243">
        <f t="shared" ref="I204:I214" si="109">IF($E204&lt;&gt;"N",V204,"")</f>
        <v>2</v>
      </c>
      <c r="J204" s="864" t="s">
        <v>217</v>
      </c>
      <c r="K204" s="865" t="s">
        <v>215</v>
      </c>
      <c r="L204" s="248">
        <f>IF($E204="N",'pravidla turnaje'!$A$6,IF($H204&gt;$I204,IF(OR($W204="PP",W204="SN"),'pravidla turnaje'!$A$3,'pravidla turnaje'!$A$2),IF($H204&lt;$I204,IF(OR($W204="PP",W204="SN"),'pravidla turnaje'!$A$5,'pravidla turnaje'!$A$6),'pravidla turnaje'!$A$4)))</f>
        <v>0</v>
      </c>
      <c r="M204" s="243">
        <f>IF($E204="N",'pravidla turnaje'!$A$6,IF($H204&lt;$I204,IF(OR($W204="PP",$W204="SN"),'pravidla turnaje'!$A$3,'pravidla turnaje'!$A$2),IF($H204&gt;$I204,IF(OR($W204="PP",$W204="SN"),'pravidla turnaje'!$A$5,'pravidla turnaje'!$A$6),'pravidla turnaje'!$A$4)))</f>
        <v>1</v>
      </c>
      <c r="N204" s="261"/>
      <c r="O204" s="262"/>
      <c r="P204" s="256" t="s">
        <v>307</v>
      </c>
      <c r="Q204" s="878" t="str">
        <f t="shared" si="103"/>
        <v>17:20 - 17:30</v>
      </c>
      <c r="R204" s="654" t="s">
        <v>248</v>
      </c>
      <c r="S204" s="1655" t="str">
        <f ca="1">CONCATENATE(J204,IF(LEN(J204)=2,"","/"),IF(OR(LEN(J204)=2,F204=""),"",VLOOKUP(F204,Tabulka!$B$4:$X$239,23,0))," - ",CHAR(10),IF(F204="","",VLOOKUP(F204,Tabulka!$B$4:$C$239,2,0)))</f>
        <v>vítěz P34/1A - 
Renčín/ 
Hejný</v>
      </c>
      <c r="T204" s="1655" t="str">
        <f ca="1">CONCATENATE(K204,IF(LEN(K204)=2,"","/"),IF(OR(LEN(K204)=2,G204=""),"",VLOOKUP(G204,Tabulka!$B$4:$X$239,23,0))," - ",CHAR(10),IF(G204="","",VLOOKUP(G204,Tabulka!$B$4:$C$239,2,0)))</f>
        <v>vítěz P36/3E - 
Krbec/ 
Netopilík</v>
      </c>
      <c r="U204" s="1638">
        <v>0</v>
      </c>
      <c r="V204" s="1639">
        <v>2</v>
      </c>
      <c r="W204" s="1558"/>
      <c r="X204" s="1671">
        <v>7</v>
      </c>
      <c r="Y204" s="1672">
        <v>5</v>
      </c>
      <c r="Z204" s="1671">
        <v>11</v>
      </c>
      <c r="AA204" s="1672">
        <v>11</v>
      </c>
      <c r="AB204" s="879" t="s">
        <v>5</v>
      </c>
      <c r="AC204" s="256" t="str">
        <f t="shared" si="104"/>
        <v>B51</v>
      </c>
      <c r="AD204" s="257">
        <f>COUNTIF($AB$3:$AB204,AB204)</f>
        <v>51</v>
      </c>
      <c r="AE204" s="253">
        <f>IF(AD204=1,'pravidla turnaje'!$C$60,VLOOKUP(CONCATENATE(AB204,AD204-1),$AC$2:$AF203,3,0)+VLOOKUP(CONCATENATE(AB204,AD204-1),$AC$2:$AF203,4,0))</f>
        <v>0.72222222222222099</v>
      </c>
      <c r="AF204" s="653">
        <f>IF($E204="",('pravidla turnaje'!#REF!/24/60),(VLOOKUP("x",'pravidla turnaje'!$A$31:$D$58,4,0)/60/24))</f>
        <v>6.9444444444444441E-3</v>
      </c>
    </row>
    <row r="205" spans="1:33" ht="33.75" customHeight="1" x14ac:dyDescent="0.25">
      <c r="A205" s="247">
        <f t="shared" ca="1" si="85"/>
        <v>10</v>
      </c>
      <c r="B205" s="247">
        <f t="shared" ca="1" si="86"/>
        <v>70</v>
      </c>
      <c r="C205" s="247" t="str">
        <f t="shared" ca="1" si="87"/>
        <v/>
      </c>
      <c r="D205" s="243" t="str">
        <f t="shared" si="106"/>
        <v>P43</v>
      </c>
      <c r="E205" s="244" t="str">
        <f t="shared" si="107"/>
        <v>H</v>
      </c>
      <c r="F205" s="863">
        <f ca="1">IFERROR(IF(LEN(J205)&lt;5,VLOOKUP(J205,Tabulka!$X$4:$Z$239,2,0),IF(VLOOKUP(RIGHT(J205,3),$D$163:$O205,2,0)="N","",IF(LEFT(J205,SEARCH(" ",J205,1)-1)="vítěz",IF(VLOOKUP(RIGHT(J205,3),$D$163:$O205,2,0)="D",VLOOKUP(RIGHT(J205,3),$D$163:$O205,3,0),VLOOKUP(RIGHT(J205,3),$D$163:$O205,4,0)),IF(VLOOKUP(RIGHT(J205,3),$D$163:$O205,2,0)="H",VLOOKUP(RIGHT(J205,3),$D$163:$O205,3,0),VLOOKUP(RIGHT(J205,3),$D$163:$O205,4,0))))),"")</f>
        <v>14</v>
      </c>
      <c r="G205" s="863">
        <f ca="1">IFERROR(IF(LEN(K205)&lt;5,VLOOKUP(K205,Tabulka!$X$4:$Z$239,2,0),IF(VLOOKUP(RIGHT(K205,3),$D$163:$O205,2,0)="N","",IF(LEFT(K205,SEARCH(" ",K205,1)-1)="vítěz",IF(VLOOKUP(RIGHT(K205,3),$D$163:$O205,2,0)="D",VLOOKUP(RIGHT(K205,3),$D$163:$O205,3,0),VLOOKUP(RIGHT(K205,3),$D$163:$O205,4,0)),IF(VLOOKUP(RIGHT(K205,3),$D$163:$O205,2,0)="H",VLOOKUP(RIGHT(K205,3),$D$163:$O205,3,0),VLOOKUP(RIGHT(K205,3),$D$163:$O205,4,0))))),"")</f>
        <v>75</v>
      </c>
      <c r="H205" s="248">
        <f t="shared" si="108"/>
        <v>1</v>
      </c>
      <c r="I205" s="243">
        <f t="shared" si="109"/>
        <v>2</v>
      </c>
      <c r="J205" s="864" t="s">
        <v>221</v>
      </c>
      <c r="K205" s="865" t="s">
        <v>789</v>
      </c>
      <c r="L205" s="248">
        <f>IF($E205="N",'pravidla turnaje'!$A$6,IF($H205&gt;$I205,IF(OR($W205="PP",W205="SN"),'pravidla turnaje'!$A$3,'pravidla turnaje'!$A$2),IF($H205&lt;$I205,IF(OR($W205="PP",W205="SN"),'pravidla turnaje'!$A$5,'pravidla turnaje'!$A$6),'pravidla turnaje'!$A$4)))</f>
        <v>0</v>
      </c>
      <c r="M205" s="243">
        <f>IF($E205="N",'pravidla turnaje'!$A$6,IF($H205&lt;$I205,IF(OR($W205="PP",$W205="SN"),'pravidla turnaje'!$A$3,'pravidla turnaje'!$A$2),IF($H205&gt;$I205,IF(OR($W205="PP",$W205="SN"),'pravidla turnaje'!$A$5,'pravidla turnaje'!$A$6),'pravidla turnaje'!$A$4)))</f>
        <v>1</v>
      </c>
      <c r="N205" s="261"/>
      <c r="O205" s="262"/>
      <c r="P205" s="256" t="s">
        <v>307</v>
      </c>
      <c r="Q205" s="878" t="str">
        <f t="shared" si="103"/>
        <v>17:30 - 17:40</v>
      </c>
      <c r="R205" s="654" t="s">
        <v>249</v>
      </c>
      <c r="S205" s="1655" t="str">
        <f ca="1">CONCATENATE(J205,IF(LEN(J205)=2,"","/"),IF(OR(LEN(J205)=2,F205=""),"",VLOOKUP(F205,Tabulka!$B$4:$X$239,23,0))," - ",CHAR(10),IF(F205="","",VLOOKUP(F205,Tabulka!$B$4:$C$239,2,0)))</f>
        <v>vítěz P38/3A - 
Hněvkovský/ 
Šárka</v>
      </c>
      <c r="T205" s="1655" t="str">
        <f ca="1">CONCATENATE(K205,IF(LEN(K205)=2,"","/"),IF(OR(LEN(K205)=2,G205=""),"",VLOOKUP(G205,Tabulka!$B$4:$X$239,23,0))," - ",CHAR(10),IF(G205="","",VLOOKUP(G205,Tabulka!$B$4:$C$239,2,0)))</f>
        <v>vítěz P39/2G - 
Kindl/ 
Kotoun</v>
      </c>
      <c r="U205" s="1638">
        <v>1</v>
      </c>
      <c r="V205" s="1639">
        <v>2</v>
      </c>
      <c r="W205" s="1558"/>
      <c r="X205" s="1671">
        <v>4</v>
      </c>
      <c r="Y205" s="1672">
        <v>5</v>
      </c>
      <c r="Z205" s="1671">
        <v>12</v>
      </c>
      <c r="AA205" s="1672">
        <v>13</v>
      </c>
      <c r="AB205" s="879" t="s">
        <v>4</v>
      </c>
      <c r="AC205" s="256" t="str">
        <f t="shared" si="104"/>
        <v>A52</v>
      </c>
      <c r="AD205" s="257">
        <f>COUNTIF($AB$3:$AB205,AB205)</f>
        <v>52</v>
      </c>
      <c r="AE205" s="253">
        <f>IF(AD205=1,'pravidla turnaje'!$C$60,VLOOKUP(CONCATENATE(AB205,AD205-1),$AC$2:$AF204,3,0)+VLOOKUP(CONCATENATE(AB205,AD205-1),$AC$2:$AF204,4,0))</f>
        <v>0.72916666666666541</v>
      </c>
      <c r="AF205" s="653">
        <f>IF($E205="",('pravidla turnaje'!#REF!/24/60),(VLOOKUP("x",'pravidla turnaje'!$A$31:$D$58,4,0)/60/24))</f>
        <v>6.9444444444444441E-3</v>
      </c>
    </row>
    <row r="206" spans="1:33" ht="33.75" customHeight="1" thickBot="1" x14ac:dyDescent="0.3">
      <c r="A206" s="1581">
        <f t="shared" ca="1" si="85"/>
        <v>20</v>
      </c>
      <c r="B206" s="1581">
        <f t="shared" ca="1" si="86"/>
        <v>90</v>
      </c>
      <c r="C206" s="1581" t="str">
        <f t="shared" ca="1" si="87"/>
        <v/>
      </c>
      <c r="D206" s="1582" t="str">
        <f t="shared" si="106"/>
        <v>P44</v>
      </c>
      <c r="E206" s="1381" t="str">
        <f t="shared" si="107"/>
        <v>D</v>
      </c>
      <c r="F206" s="1805">
        <f ca="1">IFERROR(IF(LEN(J206)&lt;5,VLOOKUP(J206,Tabulka!$X$4:$Z$239,2,0),IF(VLOOKUP(RIGHT(J206,3),$D$163:$O206,2,0)="N","",IF(LEFT(J206,SEARCH(" ",J206,1)-1)="vítěz",IF(VLOOKUP(RIGHT(J206,3),$D$163:$O206,2,0)="D",VLOOKUP(RIGHT(J206,3),$D$163:$O206,3,0),VLOOKUP(RIGHT(J206,3),$D$163:$O206,4,0)),IF(VLOOKUP(RIGHT(J206,3),$D$163:$O206,2,0)="H",VLOOKUP(RIGHT(J206,3),$D$163:$O206,3,0),VLOOKUP(RIGHT(J206,3),$D$163:$O206,4,0))))),"")</f>
        <v>23</v>
      </c>
      <c r="G206" s="1805">
        <f ca="1">IFERROR(IF(LEN(K206)&lt;5,VLOOKUP(K206,Tabulka!$X$4:$Z$239,2,0),IF(VLOOKUP(RIGHT(K206,3),$D$163:$O206,2,0)="N","",IF(LEFT(K206,SEARCH(" ",K206,1)-1)="vítěz",IF(VLOOKUP(RIGHT(K206,3),$D$163:$O206,2,0)="D",VLOOKUP(RIGHT(K206,3),$D$163:$O206,3,0),VLOOKUP(RIGHT(K206,3),$D$163:$O206,4,0)),IF(VLOOKUP(RIGHT(K206,3),$D$163:$O206,2,0)="H",VLOOKUP(RIGHT(K206,3),$D$163:$O206,3,0),VLOOKUP(RIGHT(K206,3),$D$163:$O206,4,0))))),"")</f>
        <v>93</v>
      </c>
      <c r="H206" s="1584">
        <f t="shared" si="108"/>
        <v>2</v>
      </c>
      <c r="I206" s="1582">
        <f t="shared" si="109"/>
        <v>1</v>
      </c>
      <c r="J206" s="1806" t="s">
        <v>788</v>
      </c>
      <c r="K206" s="1807" t="s">
        <v>222</v>
      </c>
      <c r="L206" s="1584">
        <f>IF($E206="N",'pravidla turnaje'!$A$6,IF($H206&gt;$I206,IF(OR($W206="PP",W206="SN"),'pravidla turnaje'!$A$3,'pravidla turnaje'!$A$2),IF($H206&lt;$I206,IF(OR($W206="PP",W206="SN"),'pravidla turnaje'!$A$5,'pravidla turnaje'!$A$6),'pravidla turnaje'!$A$4)))</f>
        <v>1</v>
      </c>
      <c r="M206" s="1582">
        <f>IF($E206="N",'pravidla turnaje'!$A$6,IF($H206&lt;$I206,IF(OR($W206="PP",$W206="SN"),'pravidla turnaje'!$A$3,'pravidla turnaje'!$A$2),IF($H206&gt;$I206,IF(OR($W206="PP",$W206="SN"),'pravidla turnaje'!$A$5,'pravidla turnaje'!$A$6),'pravidla turnaje'!$A$4)))</f>
        <v>0</v>
      </c>
      <c r="N206" s="1808"/>
      <c r="O206" s="1809"/>
      <c r="P206" s="1591" t="s">
        <v>307</v>
      </c>
      <c r="Q206" s="1810" t="str">
        <f t="shared" si="103"/>
        <v>17:30 - 17:40</v>
      </c>
      <c r="R206" s="1385" t="s">
        <v>250</v>
      </c>
      <c r="S206" s="1811" t="str">
        <f ca="1">CONCATENATE(J206,IF(LEN(J206)=2,"","/"),IF(OR(LEN(J206)=2,F206=""),"",VLOOKUP(F206,Tabulka!$B$4:$X$239,23,0))," - ",CHAR(10),IF(F206="","",VLOOKUP(F206,Tabulka!$B$4:$C$239,2,0)))</f>
        <v>vítěz P40/1B - 
Dóža/ 
Mück</v>
      </c>
      <c r="T206" s="1811" t="str">
        <f ca="1">CONCATENATE(K206,IF(LEN(K206)=2,"","/"),IF(OR(LEN(K206)=2,G206=""),"",VLOOKUP(G206,Tabulka!$B$4:$X$239,23,0))," - ",CHAR(10),IF(G206="","",VLOOKUP(G206,Tabulka!$B$4:$C$239,2,0)))</f>
        <v>vítěz P37/1I - 
Černý/ 
Novotný</v>
      </c>
      <c r="U206" s="1812">
        <v>2</v>
      </c>
      <c r="V206" s="1813">
        <v>1</v>
      </c>
      <c r="W206" s="1814"/>
      <c r="X206" s="1815">
        <v>7</v>
      </c>
      <c r="Y206" s="1816">
        <v>6</v>
      </c>
      <c r="Z206" s="1815">
        <v>13</v>
      </c>
      <c r="AA206" s="1816">
        <v>12</v>
      </c>
      <c r="AB206" s="1817" t="s">
        <v>5</v>
      </c>
      <c r="AC206" s="1591" t="str">
        <f t="shared" si="104"/>
        <v>B52</v>
      </c>
      <c r="AD206" s="1592">
        <f>COUNTIF($AB$3:$AB206,AB206)</f>
        <v>52</v>
      </c>
      <c r="AE206" s="1593">
        <f>IF(AD206=1,'pravidla turnaje'!$C$60,VLOOKUP(CONCATENATE(AB206,AD206-1),$AC$2:$AF205,3,0)+VLOOKUP(CONCATENATE(AB206,AD206-1),$AC$2:$AF205,4,0))</f>
        <v>0.72916666666666541</v>
      </c>
      <c r="AF206" s="1594">
        <f>IF($E206="",('pravidla turnaje'!#REF!/24/60),(VLOOKUP("x",'pravidla turnaje'!$A$31:$D$58,4,0)/60/24))</f>
        <v>6.9444444444444441E-3</v>
      </c>
    </row>
    <row r="207" spans="1:33" ht="33.75" customHeight="1" x14ac:dyDescent="0.25">
      <c r="A207" s="1819">
        <f t="shared" ca="1" si="85"/>
        <v>170</v>
      </c>
      <c r="B207" s="1819">
        <f t="shared" ca="1" si="86"/>
        <v>170</v>
      </c>
      <c r="C207" s="1819">
        <f t="shared" ca="1" si="87"/>
        <v>170</v>
      </c>
      <c r="D207" s="1820" t="str">
        <f t="shared" si="106"/>
        <v>P45</v>
      </c>
      <c r="E207" s="1821" t="str">
        <f t="shared" si="107"/>
        <v>H</v>
      </c>
      <c r="F207" s="1822">
        <f ca="1">IFERROR(IF(LEN(J207)&lt;5,VLOOKUP(J207,Tabulka!$X$4:$Z$239,2,0),IF(VLOOKUP(RIGHT(J207,3),$D$163:$O207,2,0)="N","",IF(LEFT(J207,SEARCH(" ",J207,1)-1)="vítěz",IF(VLOOKUP(RIGHT(J207,3),$D$163:$O207,2,0)="D",VLOOKUP(RIGHT(J207,3),$D$163:$O207,3,0),VLOOKUP(RIGHT(J207,3),$D$163:$O207,4,0)),IF(VLOOKUP(RIGHT(J207,3),$D$163:$O207,2,0)="H",VLOOKUP(RIGHT(J207,3),$D$163:$O207,3,0),VLOOKUP(RIGHT(J207,3),$D$163:$O207,4,0))))),"")</f>
        <v>175</v>
      </c>
      <c r="G207" s="1822">
        <f ca="1">IFERROR(IF(LEN(K207)&lt;5,VLOOKUP(K207,Tabulka!$X$4:$Z$239,2,0),IF(VLOOKUP(RIGHT(K207,3),$D$163:$O207,2,0)="N","",IF(LEFT(K207,SEARCH(" ",K207,1)-1)="vítěz",IF(VLOOKUP(RIGHT(K207,3),$D$163:$O207,2,0)="D",VLOOKUP(RIGHT(K207,3),$D$163:$O207,3,0),VLOOKUP(RIGHT(K207,3),$D$163:$O207,4,0)),IF(VLOOKUP(RIGHT(K207,3),$D$163:$O207,2,0)="H",VLOOKUP(RIGHT(K207,3),$D$163:$O207,3,0),VLOOKUP(RIGHT(K207,3),$D$163:$O207,4,0))))),"")</f>
        <v>171</v>
      </c>
      <c r="H207" s="1823">
        <f t="shared" si="108"/>
        <v>1</v>
      </c>
      <c r="I207" s="1820">
        <f t="shared" si="109"/>
        <v>2</v>
      </c>
      <c r="J207" s="1824" t="s">
        <v>790</v>
      </c>
      <c r="K207" s="1825" t="s">
        <v>791</v>
      </c>
      <c r="L207" s="1823">
        <f>IF($E207="N",'pravidla turnaje'!$A$6,IF($H207&gt;$I207,IF(OR($W207="PP",W207="SN"),'pravidla turnaje'!$A$3,'pravidla turnaje'!$A$2),IF($H207&lt;$I207,IF(OR($W207="PP",W207="SN"),'pravidla turnaje'!$A$5,'pravidla turnaje'!$A$6),'pravidla turnaje'!$A$4)))</f>
        <v>0</v>
      </c>
      <c r="M207" s="1820">
        <f>IF($E207="N",'pravidla turnaje'!$A$6,IF($H207&lt;$I207,IF(OR($W207="PP",$W207="SN"),'pravidla turnaje'!$A$3,'pravidla turnaje'!$A$2),IF($H207&gt;$I207,IF(OR($W207="PP",$W207="SN"),'pravidla turnaje'!$A$5,'pravidla turnaje'!$A$6),'pravidla turnaje'!$A$4)))</f>
        <v>1</v>
      </c>
      <c r="N207" s="1826"/>
      <c r="O207" s="1827"/>
      <c r="P207" s="1828" t="s">
        <v>308</v>
      </c>
      <c r="Q207" s="1829" t="str">
        <f t="shared" si="103"/>
        <v>17:20 - 17:30</v>
      </c>
      <c r="R207" s="1830" t="s">
        <v>251</v>
      </c>
      <c r="S207" s="1831" t="str">
        <f ca="1">CONCATENATE(J207,IF(LEN(J207)=2,"","/"),IF(OR(LEN(J207)=2,F207=""),"",VLOOKUP(F207,Tabulka!$B$4:$X$239,23,0))," - ",CHAR(10),IF(F207="","",VLOOKUP(F207,Tabulka!$B$4:$C$239,2,0)))</f>
        <v>4W - 
Tomanová/ 
Blahníková</v>
      </c>
      <c r="T207" s="1831" t="str">
        <f ca="1">CONCATENATE(K207,IF(LEN(K207)=2,"","/"),IF(OR(LEN(K207)=2,G207=""),"",VLOOKUP(G207,Tabulka!$B$4:$X$239,23,0))," - ",CHAR(10),IF(G207="","",VLOOKUP(G207,Tabulka!$B$4:$C$239,2,0)))</f>
        <v>1W - 
Tomanová/ 
Pálfyová</v>
      </c>
      <c r="U207" s="1832">
        <v>1</v>
      </c>
      <c r="V207" s="1833">
        <v>2</v>
      </c>
      <c r="W207" s="1834"/>
      <c r="X207" s="1835">
        <v>3</v>
      </c>
      <c r="Y207" s="1836">
        <v>6</v>
      </c>
      <c r="Z207" s="1835">
        <v>11</v>
      </c>
      <c r="AA207" s="1836">
        <v>12</v>
      </c>
      <c r="AB207" s="1837" t="s">
        <v>76</v>
      </c>
      <c r="AC207" s="1838" t="str">
        <f t="shared" si="104"/>
        <v>C51</v>
      </c>
      <c r="AD207" s="1820">
        <f>COUNTIF($AB$3:$AB207,AB207)</f>
        <v>51</v>
      </c>
      <c r="AE207" s="1839">
        <f>IF(AD207=1,'pravidla turnaje'!$C$60,VLOOKUP(CONCATENATE(AB207,AD207-1),$AC$2:$AF206,3,0)+VLOOKUP(CONCATENATE(AB207,AD207-1),$AC$2:$AF206,4,0))</f>
        <v>0.72222222222222099</v>
      </c>
      <c r="AF207" s="1840">
        <f>IF($E207="",('pravidla turnaje'!#REF!/24/60),(VLOOKUP("x",'pravidla turnaje'!$A$31:$D$58,4,0)/60/24))</f>
        <v>6.9444444444444441E-3</v>
      </c>
    </row>
    <row r="208" spans="1:33" ht="33.75" customHeight="1" x14ac:dyDescent="0.25">
      <c r="A208" s="1438">
        <f t="shared" ca="1" si="85"/>
        <v>170</v>
      </c>
      <c r="B208" s="1438">
        <f t="shared" ca="1" si="86"/>
        <v>170</v>
      </c>
      <c r="C208" s="1438">
        <f t="shared" ca="1" si="87"/>
        <v>170</v>
      </c>
      <c r="D208" s="1439" t="str">
        <f t="shared" si="106"/>
        <v>P46</v>
      </c>
      <c r="E208" s="872" t="str">
        <f t="shared" si="107"/>
        <v>D</v>
      </c>
      <c r="F208" s="863">
        <f ca="1">IFERROR(IF(LEN(J208)&lt;5,VLOOKUP(J208,Tabulka!$X$4:$Z$239,2,0),IF(VLOOKUP(RIGHT(J208,3),$D$163:$O208,2,0)="N","",IF(LEFT(J208,SEARCH(" ",J208,1)-1)="vítěz",IF(VLOOKUP(RIGHT(J208,3),$D$163:$O208,2,0)="D",VLOOKUP(RIGHT(J208,3),$D$163:$O208,3,0),VLOOKUP(RIGHT(J208,3),$D$163:$O208,4,0)),IF(VLOOKUP(RIGHT(J208,3),$D$163:$O208,2,0)="H",VLOOKUP(RIGHT(J208,3),$D$163:$O208,3,0),VLOOKUP(RIGHT(J208,3),$D$163:$O208,4,0))))),"")</f>
        <v>172</v>
      </c>
      <c r="G208" s="863">
        <f ca="1">IFERROR(IF(LEN(K208)&lt;5,VLOOKUP(K208,Tabulka!$X$4:$Z$239,2,0),IF(VLOOKUP(RIGHT(K208,3),$D$163:$O208,2,0)="N","",IF(LEFT(K208,SEARCH(" ",K208,1)-1)="vítěz",IF(VLOOKUP(RIGHT(K208,3),$D$163:$O208,2,0)="D",VLOOKUP(RIGHT(K208,3),$D$163:$O208,3,0),VLOOKUP(RIGHT(K208,3),$D$163:$O208,4,0)),IF(VLOOKUP(RIGHT(K208,3),$D$163:$O208,2,0)="H",VLOOKUP(RIGHT(K208,3),$D$163:$O208,3,0),VLOOKUP(RIGHT(K208,3),$D$163:$O208,4,0))))),"")</f>
        <v>174</v>
      </c>
      <c r="H208" s="873">
        <f t="shared" si="108"/>
        <v>2</v>
      </c>
      <c r="I208" s="871">
        <f t="shared" si="109"/>
        <v>0</v>
      </c>
      <c r="J208" s="1551" t="s">
        <v>792</v>
      </c>
      <c r="K208" s="1552" t="s">
        <v>793</v>
      </c>
      <c r="L208" s="873">
        <f>IF($E208="N",'pravidla turnaje'!$A$6,IF($H208&gt;$I208,IF(OR($W208="PP",W208="SN"),'pravidla turnaje'!$A$3,'pravidla turnaje'!$A$2),IF($H208&lt;$I208,IF(OR($W208="PP",W208="SN"),'pravidla turnaje'!$A$5,'pravidla turnaje'!$A$6),'pravidla turnaje'!$A$4)))</f>
        <v>1</v>
      </c>
      <c r="M208" s="871">
        <f>IF($E208="N",'pravidla turnaje'!$A$6,IF($H208&lt;$I208,IF(OR($W208="PP",$W208="SN"),'pravidla turnaje'!$A$3,'pravidla turnaje'!$A$2),IF($H208&gt;$I208,IF(OR($W208="PP",$W208="SN"),'pravidla turnaje'!$A$5,'pravidla turnaje'!$A$6),'pravidla turnaje'!$A$4)))</f>
        <v>0</v>
      </c>
      <c r="N208" s="874"/>
      <c r="O208" s="875"/>
      <c r="P208" s="1612" t="s">
        <v>308</v>
      </c>
      <c r="Q208" s="1613" t="str">
        <f t="shared" si="103"/>
        <v>17:30 - 17:40</v>
      </c>
      <c r="R208" s="1614" t="s">
        <v>254</v>
      </c>
      <c r="S208" s="1658" t="str">
        <f ca="1">CONCATENATE(J208,IF(LEN(J208)=2,"","/"),IF(OR(LEN(J208)=2,F208=""),"",VLOOKUP(F208,Tabulka!$B$4:$X$239,23,0))," - ",CHAR(10),IF(F208="","",VLOOKUP(F208,Tabulka!$B$4:$C$239,2,0)))</f>
        <v>2W - 
Kronychová/ 
Štěpánová</v>
      </c>
      <c r="T208" s="1658" t="str">
        <f ca="1">CONCATENATE(K208,IF(LEN(K208)=2,"","/"),IF(OR(LEN(K208)=2,G208=""),"",VLOOKUP(G208,Tabulka!$B$4:$X$239,23,0))," - ",CHAR(10),IF(G208="","",VLOOKUP(G208,Tabulka!$B$4:$C$239,2,0)))</f>
        <v>3W - 
Egersdorfová/ 
Kuchyňková</v>
      </c>
      <c r="U208" s="1644">
        <v>2</v>
      </c>
      <c r="V208" s="1645">
        <v>0</v>
      </c>
      <c r="W208" s="1615"/>
      <c r="X208" s="1677">
        <v>4</v>
      </c>
      <c r="Y208" s="1678">
        <v>2</v>
      </c>
      <c r="Z208" s="1677">
        <v>9</v>
      </c>
      <c r="AA208" s="1678">
        <v>10</v>
      </c>
      <c r="AB208" s="1616" t="s">
        <v>76</v>
      </c>
      <c r="AC208" s="880" t="str">
        <f t="shared" si="104"/>
        <v>C52</v>
      </c>
      <c r="AD208" s="1439">
        <f>COUNTIF($AB$3:$AB208,AB208)</f>
        <v>52</v>
      </c>
      <c r="AE208" s="1440">
        <f>IF(AD208=1,'pravidla turnaje'!$C$60,VLOOKUP(CONCATENATE(AB208,AD208-1),$AC$2:$AF207,3,0)+VLOOKUP(CONCATENATE(AB208,AD208-1),$AC$2:$AF207,4,0))</f>
        <v>0.72916666666666541</v>
      </c>
      <c r="AF208" s="1603">
        <f>IF($E208="",('pravidla turnaje'!#REF!/24/60),(VLOOKUP("x",'pravidla turnaje'!$A$31:$D$58,4,0)/60/24))</f>
        <v>6.9444444444444441E-3</v>
      </c>
    </row>
    <row r="209" spans="1:33" ht="33.75" customHeight="1" x14ac:dyDescent="0.25">
      <c r="A209" s="247">
        <f t="shared" ca="1" si="85"/>
        <v>50</v>
      </c>
      <c r="B209" s="247">
        <f t="shared" ca="1" si="86"/>
        <v>70</v>
      </c>
      <c r="C209" s="247" t="str">
        <f t="shared" ca="1" si="87"/>
        <v/>
      </c>
      <c r="D209" s="243" t="str">
        <f t="shared" si="106"/>
        <v>P47</v>
      </c>
      <c r="E209" s="244" t="str">
        <f t="shared" si="107"/>
        <v>D</v>
      </c>
      <c r="F209" s="863">
        <f ca="1">IFERROR(IF(LEN(J209)&lt;5,VLOOKUP(J209,Tabulka!$X$4:$Z$239,2,0),IF(VLOOKUP(RIGHT(J209,3),$D$163:$O209,2,0)="N","",IF(LEFT(J209,SEARCH(" ",J209,1)-1)="vítěz",IF(VLOOKUP(RIGHT(J209,3),$D$163:$O209,2,0)="D",VLOOKUP(RIGHT(J209,3),$D$163:$O209,3,0),VLOOKUP(RIGHT(J209,3),$D$163:$O209,4,0)),IF(VLOOKUP(RIGHT(J209,3),$D$163:$O209,2,0)="H",VLOOKUP(RIGHT(J209,3),$D$163:$O209,3,0),VLOOKUP(RIGHT(J209,3),$D$163:$O209,4,0))))),"")</f>
        <v>54</v>
      </c>
      <c r="G209" s="863">
        <f ca="1">IFERROR(IF(LEN(K209)&lt;5,VLOOKUP(K209,Tabulka!$X$4:$Z$239,2,0),IF(VLOOKUP(RIGHT(K209,3),$D$163:$O209,2,0)="N","",IF(LEFT(K209,SEARCH(" ",K209,1)-1)="vítěz",IF(VLOOKUP(RIGHT(K209,3),$D$163:$O209,2,0)="D",VLOOKUP(RIGHT(K209,3),$D$163:$O209,3,0),VLOOKUP(RIGHT(K209,3),$D$163:$O209,4,0)),IF(VLOOKUP(RIGHT(K209,3),$D$163:$O209,2,0)="H",VLOOKUP(RIGHT(K209,3),$D$163:$O209,3,0),VLOOKUP(RIGHT(K209,3),$D$163:$O209,4,0))))),"")</f>
        <v>75</v>
      </c>
      <c r="H209" s="248">
        <f t="shared" si="108"/>
        <v>2</v>
      </c>
      <c r="I209" s="243">
        <f t="shared" si="109"/>
        <v>0</v>
      </c>
      <c r="J209" s="864" t="s">
        <v>253</v>
      </c>
      <c r="K209" s="865" t="s">
        <v>255</v>
      </c>
      <c r="L209" s="248">
        <f>IF($E209="N",'pravidla turnaje'!$A$6,IF($H209&gt;$I209,IF(OR($W209="PP",W209="SN"),'pravidla turnaje'!$A$3,'pravidla turnaje'!$A$2),IF($H209&lt;$I209,IF(OR($W209="PP",W209="SN"),'pravidla turnaje'!$A$5,'pravidla turnaje'!$A$6),'pravidla turnaje'!$A$4)))</f>
        <v>1</v>
      </c>
      <c r="M209" s="243">
        <f>IF($E209="N",'pravidla turnaje'!$A$6,IF($H209&lt;$I209,IF(OR($W209="PP",$W209="SN"),'pravidla turnaje'!$A$3,'pravidla turnaje'!$A$2),IF($H209&gt;$I209,IF(OR($W209="PP",$W209="SN"),'pravidla turnaje'!$A$5,'pravidla turnaje'!$A$6),'pravidla turnaje'!$A$4)))</f>
        <v>0</v>
      </c>
      <c r="N209" s="866"/>
      <c r="O209" s="867"/>
      <c r="P209" s="876" t="s">
        <v>308</v>
      </c>
      <c r="Q209" s="877" t="str">
        <f t="shared" si="103"/>
        <v>17:40 - 17:50</v>
      </c>
      <c r="R209" s="244" t="s">
        <v>257</v>
      </c>
      <c r="S209" s="1654" t="str">
        <f ca="1">CONCATENATE(J209,IF(LEN(J209)=2,"","/"),IF(OR(LEN(J209)=2,F209=""),"",VLOOKUP(F209,Tabulka!$B$4:$X$239,23,0))," - ",CHAR(10),IF(F209="","",VLOOKUP(F209,Tabulka!$B$4:$C$239,2,0)))</f>
        <v>vítěz P42/3E - 
Krbec/ 
Netopilík</v>
      </c>
      <c r="T209" s="1654" t="str">
        <f ca="1">CONCATENATE(K209,IF(LEN(K209)=2,"","/"),IF(OR(LEN(K209)=2,G209=""),"",VLOOKUP(G209,Tabulka!$B$4:$X$239,23,0))," - ",CHAR(10),IF(G209="","",VLOOKUP(G209,Tabulka!$B$4:$C$239,2,0)))</f>
        <v>vítěz P43/2G - 
Kindl/ 
Kotoun</v>
      </c>
      <c r="U209" s="1636">
        <v>2</v>
      </c>
      <c r="V209" s="1637">
        <v>0</v>
      </c>
      <c r="W209" s="1557"/>
      <c r="X209" s="1669">
        <v>6</v>
      </c>
      <c r="Y209" s="1670">
        <v>4</v>
      </c>
      <c r="Z209" s="1669">
        <v>10</v>
      </c>
      <c r="AA209" s="1670">
        <v>11</v>
      </c>
      <c r="AB209" s="1426" t="s">
        <v>4</v>
      </c>
      <c r="AC209" s="876" t="str">
        <f t="shared" si="104"/>
        <v>A53</v>
      </c>
      <c r="AD209" s="243">
        <f>COUNTIF($AB$3:$AB209,AB209)</f>
        <v>53</v>
      </c>
      <c r="AE209" s="253">
        <f>IF(AD209=1,'pravidla turnaje'!$C$60,VLOOKUP(CONCATENATE(AB209,AD209-1),$AC$2:$AF208,3,0)+VLOOKUP(CONCATENATE(AB209,AD209-1),$AC$2:$AF208,4,0))</f>
        <v>0.73611111111110983</v>
      </c>
      <c r="AF209" s="653">
        <f>IF($E209="",('pravidla turnaje'!#REF!/24/60),(VLOOKUP("x",'pravidla turnaje'!$A$31:$D$58,4,0)/60/24))</f>
        <v>6.9444444444444441E-3</v>
      </c>
    </row>
    <row r="210" spans="1:33" ht="33.75" customHeight="1" thickBot="1" x14ac:dyDescent="0.3">
      <c r="A210" s="1427">
        <f t="shared" ca="1" si="85"/>
        <v>20</v>
      </c>
      <c r="B210" s="1427">
        <f t="shared" ca="1" si="86"/>
        <v>70</v>
      </c>
      <c r="C210" s="1427" t="str">
        <f t="shared" ca="1" si="87"/>
        <v/>
      </c>
      <c r="D210" s="1428" t="str">
        <f t="shared" si="106"/>
        <v>P48</v>
      </c>
      <c r="E210" s="1429" t="str">
        <f t="shared" si="107"/>
        <v>D</v>
      </c>
      <c r="F210" s="1841">
        <f ca="1">IFERROR(IF(LEN(J210)&lt;5,VLOOKUP(J210,Tabulka!$X$4:$Z$239,2,0),IF(VLOOKUP(RIGHT(J210,3),$D$163:$O210,2,0)="N","",IF(LEFT(J210,SEARCH(" ",J210,1)-1)="vítěz",IF(VLOOKUP(RIGHT(J210,3),$D$163:$O210,2,0)="D",VLOOKUP(RIGHT(J210,3),$D$163:$O210,3,0),VLOOKUP(RIGHT(J210,3),$D$163:$O210,4,0)),IF(VLOOKUP(RIGHT(J210,3),$D$163:$O210,2,0)="H",VLOOKUP(RIGHT(J210,3),$D$163:$O210,3,0),VLOOKUP(RIGHT(J210,3),$D$163:$O210,4,0))))),"")</f>
        <v>23</v>
      </c>
      <c r="G210" s="1841">
        <f ca="1">IFERROR(IF(LEN(K210)&lt;5,VLOOKUP(K210,Tabulka!$X$4:$Z$239,2,0),IF(VLOOKUP(RIGHT(K210,3),$D$163:$O210,2,0)="N","",IF(LEFT(K210,SEARCH(" ",K210,1)-1)="vítěz",IF(VLOOKUP(RIGHT(K210,3),$D$163:$O210,2,0)="D",VLOOKUP(RIGHT(K210,3),$D$163:$O210,3,0),VLOOKUP(RIGHT(K210,3),$D$163:$O210,4,0)),IF(VLOOKUP(RIGHT(K210,3),$D$163:$O210,2,0)="H",VLOOKUP(RIGHT(K210,3),$D$163:$O210,3,0),VLOOKUP(RIGHT(K210,3),$D$163:$O210,4,0))))),"")</f>
        <v>74</v>
      </c>
      <c r="H210" s="1431">
        <f t="shared" si="108"/>
        <v>2</v>
      </c>
      <c r="I210" s="1428">
        <f t="shared" si="109"/>
        <v>0</v>
      </c>
      <c r="J210" s="1842" t="s">
        <v>256</v>
      </c>
      <c r="K210" s="1843" t="s">
        <v>252</v>
      </c>
      <c r="L210" s="1431">
        <f>IF($E210="N",'pravidla turnaje'!$A$6,IF($H210&gt;$I210,IF(OR($W210="PP",W210="SN"),'pravidla turnaje'!$A$3,'pravidla turnaje'!$A$2),IF($H210&lt;$I210,IF(OR($W210="PP",W210="SN"),'pravidla turnaje'!$A$5,'pravidla turnaje'!$A$6),'pravidla turnaje'!$A$4)))</f>
        <v>1</v>
      </c>
      <c r="M210" s="1428">
        <f>IF($E210="N",'pravidla turnaje'!$A$6,IF($H210&lt;$I210,IF(OR($W210="PP",$W210="SN"),'pravidla turnaje'!$A$3,'pravidla turnaje'!$A$2),IF($H210&gt;$I210,IF(OR($W210="PP",$W210="SN"),'pravidla turnaje'!$A$5,'pravidla turnaje'!$A$6),'pravidla turnaje'!$A$4)))</f>
        <v>0</v>
      </c>
      <c r="N210" s="1432"/>
      <c r="O210" s="1433"/>
      <c r="P210" s="1434" t="s">
        <v>308</v>
      </c>
      <c r="Q210" s="1435" t="str">
        <f t="shared" si="103"/>
        <v>17:50 - 18:00</v>
      </c>
      <c r="R210" s="1429" t="s">
        <v>260</v>
      </c>
      <c r="S210" s="1657" t="str">
        <f ca="1">CONCATENATE(J210,IF(LEN(J210)=2,"","/"),IF(OR(LEN(J210)=2,F210=""),"",VLOOKUP(F210,Tabulka!$B$4:$X$239,23,0))," - ",CHAR(10),IF(F210="","",VLOOKUP(F210,Tabulka!$B$4:$C$239,2,0)))</f>
        <v>vítěz P44/1B - 
Dóža/ 
Mück</v>
      </c>
      <c r="T210" s="1657" t="str">
        <f ca="1">CONCATENATE(K210,IF(LEN(K210)=2,"","/"),IF(OR(LEN(K210)=2,G210=""),"",VLOOKUP(G210,Tabulka!$B$4:$X$239,23,0))," - ",CHAR(10),IF(G210="","",VLOOKUP(G210,Tabulka!$B$4:$C$239,2,0)))</f>
        <v>vítěz P41/3G - 
Hněvkovský/ 
Vašák</v>
      </c>
      <c r="U210" s="1642">
        <v>2</v>
      </c>
      <c r="V210" s="1643">
        <v>0</v>
      </c>
      <c r="W210" s="1560"/>
      <c r="X210" s="1675">
        <v>6</v>
      </c>
      <c r="Y210" s="1676">
        <v>3</v>
      </c>
      <c r="Z210" s="1675">
        <v>10</v>
      </c>
      <c r="AA210" s="1676">
        <v>10</v>
      </c>
      <c r="AB210" s="1436" t="s">
        <v>4</v>
      </c>
      <c r="AC210" s="1434" t="str">
        <f t="shared" si="104"/>
        <v>A54</v>
      </c>
      <c r="AD210" s="955">
        <f>COUNTIF($AB$3:$AB210,AB210)</f>
        <v>54</v>
      </c>
      <c r="AE210" s="1437">
        <f>IF(AD210=1,'pravidla turnaje'!$C$60,VLOOKUP(CONCATENATE(AB210,AD210-1),$AC$2:$AF209,3,0)+VLOOKUP(CONCATENATE(AB210,AD210-1),$AC$2:$AF209,4,0))</f>
        <v>0.74305555555555425</v>
      </c>
      <c r="AF210" s="1580">
        <f>IF($E210="",('pravidla turnaje'!#REF!/24/60),(VLOOKUP("x",'pravidla turnaje'!$A$31:$D$58,4,0)/60/24))</f>
        <v>6.9444444444444441E-3</v>
      </c>
    </row>
    <row r="211" spans="1:33" ht="33.75" customHeight="1" x14ac:dyDescent="0.25">
      <c r="A211" s="1819">
        <f t="shared" ca="1" si="85"/>
        <v>170</v>
      </c>
      <c r="B211" s="1819">
        <f t="shared" ca="1" si="86"/>
        <v>170</v>
      </c>
      <c r="C211" s="1819">
        <f t="shared" ca="1" si="87"/>
        <v>170</v>
      </c>
      <c r="D211" s="1820" t="str">
        <f t="shared" si="106"/>
        <v>P49</v>
      </c>
      <c r="E211" s="1821" t="str">
        <f t="shared" si="107"/>
        <v>D</v>
      </c>
      <c r="F211" s="1822">
        <f ca="1">IFERROR(IF(LEN(J211)&lt;5,VLOOKUP(J211,Tabulka!$X$4:$Z$239,2,0),IF(VLOOKUP(RIGHT(J211,3),$D$163:$O211,2,0)="N","",IF(LEFT(J211,SEARCH(" ",J211,1)-1)="vítěz",IF(VLOOKUP(RIGHT(J211,3),$D$163:$O211,2,0)="D",VLOOKUP(RIGHT(J211,3),$D$163:$O211,3,0),VLOOKUP(RIGHT(J211,3),$D$163:$O211,4,0)),IF(VLOOKUP(RIGHT(J211,3),$D$163:$O211,2,0)="H",VLOOKUP(RIGHT(J211,3),$D$163:$O211,3,0),VLOOKUP(RIGHT(J211,3),$D$163:$O211,4,0))))),"")</f>
        <v>175</v>
      </c>
      <c r="G211" s="1822">
        <f ca="1">IFERROR(IF(LEN(K211)&lt;5,VLOOKUP(K211,Tabulka!$X$4:$Z$239,2,0),IF(VLOOKUP(RIGHT(K211,3),$D$163:$O211,2,0)="N","",IF(LEFT(K211,SEARCH(" ",K211,1)-1)="vítěz",IF(VLOOKUP(RIGHT(K211,3),$D$163:$O211,2,0)="D",VLOOKUP(RIGHT(K211,3),$D$163:$O211,3,0),VLOOKUP(RIGHT(K211,3),$D$163:$O211,4,0)),IF(VLOOKUP(RIGHT(K211,3),$D$163:$O211,2,0)="H",VLOOKUP(RIGHT(K211,3),$D$163:$O211,3,0),VLOOKUP(RIGHT(K211,3),$D$163:$O211,4,0))))),"")</f>
        <v>174</v>
      </c>
      <c r="H211" s="1823">
        <f t="shared" si="108"/>
        <v>2</v>
      </c>
      <c r="I211" s="1820">
        <f t="shared" si="109"/>
        <v>1</v>
      </c>
      <c r="J211" s="1824" t="s">
        <v>258</v>
      </c>
      <c r="K211" s="1825" t="s">
        <v>259</v>
      </c>
      <c r="L211" s="1823">
        <f>IF($E211="N",'pravidla turnaje'!$A$6,IF($H211&gt;$I211,IF(OR($W211="PP",W211="SN"),'pravidla turnaje'!$A$3,'pravidla turnaje'!$A$2),IF($H211&lt;$I211,IF(OR($W211="PP",W211="SN"),'pravidla turnaje'!$A$5,'pravidla turnaje'!$A$6),'pravidla turnaje'!$A$4)))</f>
        <v>1</v>
      </c>
      <c r="M211" s="1820">
        <f>IF($E211="N",'pravidla turnaje'!$A$6,IF($H211&lt;$I211,IF(OR($W211="PP",$W211="SN"),'pravidla turnaje'!$A$3,'pravidla turnaje'!$A$2),IF($H211&gt;$I211,IF(OR($W211="PP",$W211="SN"),'pravidla turnaje'!$A$5,'pravidla turnaje'!$A$6),'pravidla turnaje'!$A$4)))</f>
        <v>0</v>
      </c>
      <c r="N211" s="1826"/>
      <c r="O211" s="1827"/>
      <c r="P211" s="1828" t="s">
        <v>311</v>
      </c>
      <c r="Q211" s="1829" t="str">
        <f t="shared" si="103"/>
        <v>18:00 - 18:10</v>
      </c>
      <c r="R211" s="1830" t="s">
        <v>463</v>
      </c>
      <c r="S211" s="1831" t="str">
        <f ca="1">CONCATENATE(J211,IF(LEN(J211)=2,"","/"),IF(OR(LEN(J211)=2,F211=""),"",VLOOKUP(F211,Tabulka!$B$4:$X$239,23,0))," - ",CHAR(10),IF(F211="","",VLOOKUP(F211,Tabulka!$B$4:$C$239,2,0)))</f>
        <v>poražený P45/4W - 
Tomanová/ 
Blahníková</v>
      </c>
      <c r="T211" s="1831" t="str">
        <f ca="1">CONCATENATE(K211,IF(LEN(K211)=2,"","/"),IF(OR(LEN(K211)=2,G211=""),"",VLOOKUP(G211,Tabulka!$B$4:$X$239,23,0))," - ",CHAR(10),IF(G211="","",VLOOKUP(G211,Tabulka!$B$4:$C$239,2,0)))</f>
        <v>poražený P46/3W - 
Egersdorfová/ 
Kuchyňková</v>
      </c>
      <c r="U211" s="1832">
        <v>2</v>
      </c>
      <c r="V211" s="1833">
        <v>1</v>
      </c>
      <c r="W211" s="1834"/>
      <c r="X211" s="1835">
        <v>6</v>
      </c>
      <c r="Y211" s="1836">
        <v>5</v>
      </c>
      <c r="Z211" s="1835">
        <v>15</v>
      </c>
      <c r="AA211" s="1836">
        <v>16</v>
      </c>
      <c r="AB211" s="1837" t="s">
        <v>4</v>
      </c>
      <c r="AC211" s="1838" t="str">
        <f t="shared" si="104"/>
        <v>A55</v>
      </c>
      <c r="AD211" s="1820">
        <f>COUNTIF($AB$3:$AB211,AB211)</f>
        <v>55</v>
      </c>
      <c r="AE211" s="1839">
        <f>IF(AD211=1,'pravidla turnaje'!$C$60,VLOOKUP(CONCATENATE(AB211,AD211-1),$AC$2:$AF210,3,0)+VLOOKUP(CONCATENATE(AB211,AD211-1),$AC$2:$AF210,4,0))</f>
        <v>0.74999999999999867</v>
      </c>
      <c r="AF211" s="1840">
        <f>IF($E211="",('pravidla turnaje'!#REF!/24/60),(VLOOKUP("x",'pravidla turnaje'!$A$31:$D$58,4,0)/60/24))</f>
        <v>6.9444444444444441E-3</v>
      </c>
      <c r="AG211" s="843"/>
    </row>
    <row r="212" spans="1:33" ht="33.75" customHeight="1" x14ac:dyDescent="0.25">
      <c r="A212" s="1438">
        <f t="shared" ca="1" si="85"/>
        <v>170</v>
      </c>
      <c r="B212" s="1438">
        <f t="shared" ca="1" si="86"/>
        <v>170</v>
      </c>
      <c r="C212" s="1438">
        <f t="shared" ca="1" si="87"/>
        <v>170</v>
      </c>
      <c r="D212" s="871" t="str">
        <f t="shared" si="106"/>
        <v>P50</v>
      </c>
      <c r="E212" s="872" t="str">
        <f t="shared" si="107"/>
        <v>D</v>
      </c>
      <c r="F212" s="863">
        <f ca="1">IFERROR(IF(LEN(J212)&lt;5,VLOOKUP(J212,Tabulka!$X$4:$Z$239,2,0),IF(VLOOKUP(RIGHT(J212,3),$D$163:$O212,2,0)="N","",IF(LEFT(J212,SEARCH(" ",J212,1)-1)="vítěz",IF(VLOOKUP(RIGHT(J212,3),$D$163:$O212,2,0)="D",VLOOKUP(RIGHT(J212,3),$D$163:$O212,3,0),VLOOKUP(RIGHT(J212,3),$D$163:$O212,4,0)),IF(VLOOKUP(RIGHT(J212,3),$D$163:$O212,2,0)="H",VLOOKUP(RIGHT(J212,3),$D$163:$O212,3,0),VLOOKUP(RIGHT(J212,3),$D$163:$O212,4,0))))),"")</f>
        <v>171</v>
      </c>
      <c r="G212" s="863">
        <f ca="1">IFERROR(IF(LEN(K212)&lt;5,VLOOKUP(K212,Tabulka!$X$4:$Z$239,2,0),IF(VLOOKUP(RIGHT(K212,3),$D$163:$O212,2,0)="N","",IF(LEFT(K212,SEARCH(" ",K212,1)-1)="vítěz",IF(VLOOKUP(RIGHT(K212,3),$D$163:$O212,2,0)="D",VLOOKUP(RIGHT(K212,3),$D$163:$O212,3,0),VLOOKUP(RIGHT(K212,3),$D$163:$O212,4,0)),IF(VLOOKUP(RIGHT(K212,3),$D$163:$O212,2,0)="H",VLOOKUP(RIGHT(K212,3),$D$163:$O212,3,0),VLOOKUP(RIGHT(K212,3),$D$163:$O212,4,0))))),"")</f>
        <v>172</v>
      </c>
      <c r="H212" s="873">
        <f t="shared" si="108"/>
        <v>2</v>
      </c>
      <c r="I212" s="871">
        <f t="shared" si="109"/>
        <v>0</v>
      </c>
      <c r="J212" s="1551" t="s">
        <v>261</v>
      </c>
      <c r="K212" s="1552" t="s">
        <v>262</v>
      </c>
      <c r="L212" s="873">
        <f>IF($E212="N",'pravidla turnaje'!$A$6,IF($H212&gt;$I212,IF(OR($W212="PP",W212="SN"),'pravidla turnaje'!$A$3,'pravidla turnaje'!$A$2),IF($H212&lt;$I212,IF(OR($W212="PP",W212="SN"),'pravidla turnaje'!$A$5,'pravidla turnaje'!$A$6),'pravidla turnaje'!$A$4)))</f>
        <v>1</v>
      </c>
      <c r="M212" s="871">
        <f>IF($E212="N",'pravidla turnaje'!$A$6,IF($H212&lt;$I212,IF(OR($W212="PP",$W212="SN"),'pravidla turnaje'!$A$3,'pravidla turnaje'!$A$2),IF($H212&gt;$I212,IF(OR($W212="PP",$W212="SN"),'pravidla turnaje'!$A$5,'pravidla turnaje'!$A$6),'pravidla turnaje'!$A$4)))</f>
        <v>0</v>
      </c>
      <c r="N212" s="874"/>
      <c r="O212" s="875"/>
      <c r="P212" s="1612" t="s">
        <v>310</v>
      </c>
      <c r="Q212" s="1613" t="str">
        <f t="shared" ref="Q212:Q213" si="110">CONCATENATE(TEXT(AE212,"hh:mm")," - ",TEXT(AE212+AF212,"hh:mm"))</f>
        <v>18:10 - 18:20</v>
      </c>
      <c r="R212" s="1614" t="s">
        <v>464</v>
      </c>
      <c r="S212" s="1658" t="str">
        <f ca="1">CONCATENATE(J212,IF(LEN(J212)=2,"","/"),IF(OR(LEN(J212)=2,F212=""),"",VLOOKUP(F212,Tabulka!$B$4:$X$239,23,0))," - ",CHAR(10),IF(F212="","",VLOOKUP(F212,Tabulka!$B$4:$C$239,2,0)))</f>
        <v>vítěz P45/1W - 
Tomanová/ 
Pálfyová</v>
      </c>
      <c r="T212" s="1658" t="str">
        <f ca="1">CONCATENATE(K212,IF(LEN(K212)=2,"","/"),IF(OR(LEN(K212)=2,G212=""),"",VLOOKUP(G212,Tabulka!$B$4:$X$239,23,0))," - ",CHAR(10),IF(G212="","",VLOOKUP(G212,Tabulka!$B$4:$C$239,2,0)))</f>
        <v>vítěz P46/2W - 
Kronychová/ 
Štěpánová</v>
      </c>
      <c r="U212" s="1644">
        <v>2</v>
      </c>
      <c r="V212" s="1645">
        <v>0</v>
      </c>
      <c r="W212" s="1615"/>
      <c r="X212" s="1677">
        <v>5</v>
      </c>
      <c r="Y212" s="1678">
        <v>2</v>
      </c>
      <c r="Z212" s="1677">
        <v>10</v>
      </c>
      <c r="AA212" s="1678">
        <v>9</v>
      </c>
      <c r="AB212" s="1616" t="s">
        <v>4</v>
      </c>
      <c r="AC212" s="256" t="str">
        <f t="shared" si="104"/>
        <v>A56</v>
      </c>
      <c r="AD212" s="257">
        <f>COUNTIF($AB$3:$AB212,AB212)</f>
        <v>56</v>
      </c>
      <c r="AE212" s="253">
        <f>IF(AD212=1,'pravidla turnaje'!$C$60,VLOOKUP(CONCATENATE(AB212,AD212-1),$AC$2:$AF211,3,0)+VLOOKUP(CONCATENATE(AB212,AD212-1),$AC$2:$AF211,4,0))</f>
        <v>0.75694444444444309</v>
      </c>
      <c r="AF212" s="653">
        <f>IF($E212="",('pravidla turnaje'!#REF!/24/60),(VLOOKUP("x",'pravidla turnaje'!$A$31:$D$58,4,0)/60/24))</f>
        <v>6.9444444444444441E-3</v>
      </c>
    </row>
    <row r="213" spans="1:33" ht="33.75" customHeight="1" x14ac:dyDescent="0.25">
      <c r="A213" s="247">
        <f t="shared" ca="1" si="85"/>
        <v>70</v>
      </c>
      <c r="B213" s="247">
        <f t="shared" ca="1" si="86"/>
        <v>70</v>
      </c>
      <c r="C213" s="247">
        <f t="shared" ca="1" si="87"/>
        <v>70</v>
      </c>
      <c r="D213" s="243" t="str">
        <f t="shared" si="106"/>
        <v>P51</v>
      </c>
      <c r="E213" s="244" t="str">
        <f t="shared" si="107"/>
        <v>D</v>
      </c>
      <c r="F213" s="863">
        <f ca="1">IFERROR(IF(LEN(J213)&lt;5,VLOOKUP(J213,Tabulka!$X$4:$Z$239,2,0),IF(VLOOKUP(RIGHT(J213,3),$D$163:$O213,2,0)="N","",IF(LEFT(J213,SEARCH(" ",J213,1)-1)="vítěz",IF(VLOOKUP(RIGHT(J213,3),$D$163:$O213,2,0)="D",VLOOKUP(RIGHT(J213,3),$D$163:$O213,3,0),VLOOKUP(RIGHT(J213,3),$D$163:$O213,4,0)),IF(VLOOKUP(RIGHT(J213,3),$D$163:$O213,2,0)="H",VLOOKUP(RIGHT(J213,3),$D$163:$O213,3,0),VLOOKUP(RIGHT(J213,3),$D$163:$O213,4,0))))),"")</f>
        <v>75</v>
      </c>
      <c r="G213" s="863">
        <f ca="1">IFERROR(IF(LEN(K213)&lt;5,VLOOKUP(K213,Tabulka!$X$4:$Z$239,2,0),IF(VLOOKUP(RIGHT(K213,3),$D$163:$O213,2,0)="N","",IF(LEFT(K213,SEARCH(" ",K213,1)-1)="vítěz",IF(VLOOKUP(RIGHT(K213,3),$D$163:$O213,2,0)="D",VLOOKUP(RIGHT(K213,3),$D$163:$O213,3,0),VLOOKUP(RIGHT(K213,3),$D$163:$O213,4,0)),IF(VLOOKUP(RIGHT(K213,3),$D$163:$O213,2,0)="H",VLOOKUP(RIGHT(K213,3),$D$163:$O213,3,0),VLOOKUP(RIGHT(K213,3),$D$163:$O213,4,0))))),"")</f>
        <v>74</v>
      </c>
      <c r="H213" s="248">
        <f t="shared" si="108"/>
        <v>2</v>
      </c>
      <c r="I213" s="243">
        <f t="shared" si="109"/>
        <v>1</v>
      </c>
      <c r="J213" s="864" t="s">
        <v>795</v>
      </c>
      <c r="K213" s="865" t="s">
        <v>796</v>
      </c>
      <c r="L213" s="248">
        <f>IF($E213="N",'pravidla turnaje'!$A$6,IF($H213&gt;$I213,IF(OR($W213="PP",W213="SN"),'pravidla turnaje'!$A$3,'pravidla turnaje'!$A$2),IF($H213&lt;$I213,IF(OR($W213="PP",W213="SN"),'pravidla turnaje'!$A$5,'pravidla turnaje'!$A$6),'pravidla turnaje'!$A$4)))</f>
        <v>1</v>
      </c>
      <c r="M213" s="243">
        <f>IF($E213="N",'pravidla turnaje'!$A$6,IF($H213&lt;$I213,IF(OR($W213="PP",$W213="SN"),'pravidla turnaje'!$A$3,'pravidla turnaje'!$A$2),IF($H213&gt;$I213,IF(OR($W213="PP",$W213="SN"),'pravidla turnaje'!$A$5,'pravidla turnaje'!$A$6),'pravidla turnaje'!$A$4)))</f>
        <v>0</v>
      </c>
      <c r="N213" s="866"/>
      <c r="O213" s="867"/>
      <c r="P213" s="1446" t="s">
        <v>311</v>
      </c>
      <c r="Q213" s="1447" t="str">
        <f t="shared" si="110"/>
        <v>18:20 - 18:30</v>
      </c>
      <c r="R213" s="1448" t="s">
        <v>465</v>
      </c>
      <c r="S213" s="1659" t="str">
        <f ca="1">CONCATENATE(J213,IF(LEN(J213)=2,"","/"),IF(OR(LEN(J213)=2,F213=""),"",VLOOKUP(F213,Tabulka!$B$4:$X$239,23,0))," - ",CHAR(10),IF(F213="","",VLOOKUP(F213,Tabulka!$B$4:$C$239,2,0)))</f>
        <v>poražený P47/2G - 
Kindl/ 
Kotoun</v>
      </c>
      <c r="T213" s="1659" t="str">
        <f ca="1">CONCATENATE(K213,IF(LEN(K213)=2,"","/"),IF(OR(LEN(K213)=2,G213=""),"",VLOOKUP(G213,Tabulka!$B$4:$X$239,23,0))," - ",CHAR(10),IF(G213="","",VLOOKUP(G213,Tabulka!$B$4:$C$239,2,0)))</f>
        <v>poražený P48/3G - 
Hněvkovský/ 
Vašák</v>
      </c>
      <c r="U213" s="1646">
        <v>2</v>
      </c>
      <c r="V213" s="1647">
        <v>1</v>
      </c>
      <c r="W213" s="1561"/>
      <c r="X213" s="1679">
        <v>5</v>
      </c>
      <c r="Y213" s="1680">
        <v>3</v>
      </c>
      <c r="Z213" s="1679">
        <v>17</v>
      </c>
      <c r="AA213" s="1680">
        <v>17</v>
      </c>
      <c r="AB213" s="1449" t="s">
        <v>4</v>
      </c>
      <c r="AC213" s="256" t="str">
        <f t="shared" si="104"/>
        <v>A57</v>
      </c>
      <c r="AD213" s="257">
        <f>COUNTIF($AB$3:$AB213,AB213)</f>
        <v>57</v>
      </c>
      <c r="AE213" s="253">
        <f>IF(AD213=1,'pravidla turnaje'!$C$60,VLOOKUP(CONCATENATE(AB213,AD213-1),$AC$2:$AF212,3,0)+VLOOKUP(CONCATENATE(AB213,AD213-1),$AC$2:$AF212,4,0))</f>
        <v>0.76388888888888751</v>
      </c>
      <c r="AF213" s="653">
        <f>IF($E213="",('pravidla turnaje'!#REF!/24/60),(VLOOKUP("x",'pravidla turnaje'!$A$31:$D$58,4,0)/60/24))</f>
        <v>6.9444444444444441E-3</v>
      </c>
    </row>
    <row r="214" spans="1:33" ht="33.75" customHeight="1" thickBot="1" x14ac:dyDescent="0.3">
      <c r="A214" s="1427">
        <f t="shared" ca="1" si="85"/>
        <v>50</v>
      </c>
      <c r="B214" s="1427">
        <f t="shared" ca="1" si="86"/>
        <v>20</v>
      </c>
      <c r="C214" s="1427" t="str">
        <f t="shared" ca="1" si="87"/>
        <v/>
      </c>
      <c r="D214" s="1428" t="str">
        <f t="shared" si="106"/>
        <v>P52</v>
      </c>
      <c r="E214" s="1429" t="str">
        <f t="shared" si="107"/>
        <v>H</v>
      </c>
      <c r="F214" s="1841">
        <f ca="1">IFERROR(IF(LEN(J214)&lt;5,VLOOKUP(J214,Tabulka!$X$4:$Z$239,2,0),IF(VLOOKUP(RIGHT(J214,3),$D$163:$O214,2,0)="N","",IF(LEFT(J214,SEARCH(" ",J214,1)-1)="vítěz",IF(VLOOKUP(RIGHT(J214,3),$D$163:$O214,2,0)="D",VLOOKUP(RIGHT(J214,3),$D$163:$O214,3,0),VLOOKUP(RIGHT(J214,3),$D$163:$O214,4,0)),IF(VLOOKUP(RIGHT(J214,3),$D$163:$O214,2,0)="H",VLOOKUP(RIGHT(J214,3),$D$163:$O214,3,0),VLOOKUP(RIGHT(J214,3),$D$163:$O214,4,0))))),"")</f>
        <v>54</v>
      </c>
      <c r="G214" s="1841">
        <f ca="1">IFERROR(IF(LEN(K214)&lt;5,VLOOKUP(K214,Tabulka!$X$4:$Z$239,2,0),IF(VLOOKUP(RIGHT(K214,3),$D$163:$O214,2,0)="N","",IF(LEFT(K214,SEARCH(" ",K214,1)-1)="vítěz",IF(VLOOKUP(RIGHT(K214,3),$D$163:$O214,2,0)="D",VLOOKUP(RIGHT(K214,3),$D$163:$O214,3,0),VLOOKUP(RIGHT(K214,3),$D$163:$O214,4,0)),IF(VLOOKUP(RIGHT(K214,3),$D$163:$O214,2,0)="H",VLOOKUP(RIGHT(K214,3),$D$163:$O214,3,0),VLOOKUP(RIGHT(K214,3),$D$163:$O214,4,0))))),"")</f>
        <v>23</v>
      </c>
      <c r="H214" s="1431">
        <f t="shared" si="108"/>
        <v>0</v>
      </c>
      <c r="I214" s="1428">
        <f t="shared" si="109"/>
        <v>2</v>
      </c>
      <c r="J214" s="1842" t="s">
        <v>797</v>
      </c>
      <c r="K214" s="1843" t="s">
        <v>798</v>
      </c>
      <c r="L214" s="1431">
        <f>IF($E214="N",'pravidla turnaje'!$A$6,IF($H214&gt;$I214,IF(OR($W214="PP",W214="SN"),'pravidla turnaje'!$A$3,'pravidla turnaje'!$A$2),IF($H214&lt;$I214,IF(OR($W214="PP",W214="SN"),'pravidla turnaje'!$A$5,'pravidla turnaje'!$A$6),'pravidla turnaje'!$A$4)))</f>
        <v>0</v>
      </c>
      <c r="M214" s="1428">
        <f>IF($E214="N",'pravidla turnaje'!$A$6,IF($H214&lt;$I214,IF(OR($W214="PP",$W214="SN"),'pravidla turnaje'!$A$3,'pravidla turnaje'!$A$2),IF($H214&gt;$I214,IF(OR($W214="PP",$W214="SN"),'pravidla turnaje'!$A$5,'pravidla turnaje'!$A$6),'pravidla turnaje'!$A$4)))</f>
        <v>1</v>
      </c>
      <c r="N214" s="1432"/>
      <c r="O214" s="1433"/>
      <c r="P214" s="1450" t="s">
        <v>7</v>
      </c>
      <c r="Q214" s="1451" t="str">
        <f t="shared" ref="Q214" si="111">CONCATENATE(TEXT(AE214,"hh:mm")," - ",TEXT(AE214+AF214,"hh:mm"))</f>
        <v>18:30 - 18:40</v>
      </c>
      <c r="R214" s="1452" t="s">
        <v>466</v>
      </c>
      <c r="S214" s="1660" t="str">
        <f ca="1">CONCATENATE(J214,IF(LEN(J214)=2,"","/"),IF(OR(LEN(J214)=2,F214=""),"",VLOOKUP(F214,Tabulka!$B$4:$X$239,23,0))," - ",CHAR(10),IF(F214="","",VLOOKUP(F214,Tabulka!$B$4:$C$239,2,0)))</f>
        <v>vítěz P47/3E - 
Krbec/ 
Netopilík</v>
      </c>
      <c r="T214" s="1660" t="str">
        <f ca="1">CONCATENATE(K214,IF(LEN(K214)=2,"","/"),IF(OR(LEN(K214)=2,G214=""),"",VLOOKUP(G214,Tabulka!$B$4:$X$239,23,0))," - ",CHAR(10),IF(G214="","",VLOOKUP(G214,Tabulka!$B$4:$C$239,2,0)))</f>
        <v>vítěz P48/1B - 
Dóža/ 
Mück</v>
      </c>
      <c r="U214" s="1648">
        <v>0</v>
      </c>
      <c r="V214" s="1649">
        <v>2</v>
      </c>
      <c r="W214" s="1562"/>
      <c r="X214" s="1681">
        <v>1</v>
      </c>
      <c r="Y214" s="1682">
        <v>3</v>
      </c>
      <c r="Z214" s="1681">
        <v>10</v>
      </c>
      <c r="AA214" s="1682">
        <v>8</v>
      </c>
      <c r="AB214" s="1453" t="s">
        <v>4</v>
      </c>
      <c r="AC214" s="1434" t="str">
        <f t="shared" si="104"/>
        <v>A58</v>
      </c>
      <c r="AD214" s="955">
        <f>COUNTIF($AB$3:$AB214,AB214)</f>
        <v>58</v>
      </c>
      <c r="AE214" s="1437">
        <f>IF(AD214=1,'pravidla turnaje'!$C$60,VLOOKUP(CONCATENATE(AB214,AD214-1),$AC$2:$AF213,3,0)+VLOOKUP(CONCATENATE(AB214,AD214-1),$AC$2:$AF213,4,0))</f>
        <v>0.77083333333333193</v>
      </c>
      <c r="AF214" s="1580">
        <f>IF($E214="",('pravidla turnaje'!#REF!/24/60),(VLOOKUP("x",'pravidla turnaje'!$A$31:$D$58,4,0)/60/24))</f>
        <v>6.9444444444444441E-3</v>
      </c>
    </row>
    <row r="215" spans="1:33" ht="21" customHeight="1" x14ac:dyDescent="0.25">
      <c r="A215" s="97"/>
      <c r="B215" s="97"/>
      <c r="C215" s="97"/>
      <c r="D215" s="95"/>
      <c r="E215" s="97"/>
      <c r="F215" s="95"/>
      <c r="G215" s="95"/>
      <c r="H215" s="97"/>
      <c r="I215" s="97"/>
      <c r="J215" s="96"/>
      <c r="K215" s="742"/>
      <c r="L215" s="742"/>
      <c r="M215" s="742"/>
      <c r="N215" s="742"/>
      <c r="O215" s="742"/>
      <c r="P215" s="1445"/>
      <c r="Q215" s="1445"/>
      <c r="R215" s="1445"/>
      <c r="S215" s="796" t="s">
        <v>78</v>
      </c>
      <c r="T215" s="796"/>
      <c r="U215" s="1445"/>
      <c r="V215" s="1445"/>
      <c r="W215" s="1445"/>
      <c r="X215" s="1445"/>
      <c r="Y215" s="1445"/>
      <c r="Z215" s="1445"/>
      <c r="AA215" s="1445"/>
      <c r="AB215" s="870" t="s">
        <v>4</v>
      </c>
      <c r="AC215" s="244" t="str">
        <f>CONCATENATE(CONCATENATE(AB215),AD215)</f>
        <v>A59</v>
      </c>
      <c r="AD215" s="244">
        <f>COUNTIF($AB$3:$AB215,AB215)</f>
        <v>59</v>
      </c>
      <c r="AE215" s="253">
        <f>IF(AD215=1,'pravidla turnaje'!$C$60,VLOOKUP(CONCATENATE(AB215,AD215-1),$AC$2:$AF214,3,0)+VLOOKUP(CONCATENATE(AB215,AD215-1),$AC$2:$AF214,4,0))</f>
        <v>0.77777777777777635</v>
      </c>
      <c r="AF215" s="1818"/>
    </row>
    <row r="218" spans="1:33" x14ac:dyDescent="0.25">
      <c r="M218" s="36"/>
      <c r="N218" s="36"/>
      <c r="O218" s="36"/>
      <c r="P218" s="15"/>
    </row>
    <row r="232" ht="21" customHeight="1" x14ac:dyDescent="0.25"/>
    <row r="240" ht="21" customHeight="1" x14ac:dyDescent="0.25"/>
    <row r="260" ht="21" customHeight="1" x14ac:dyDescent="0.25"/>
    <row r="280" ht="21" customHeight="1" x14ac:dyDescent="0.25"/>
    <row r="288" ht="21" customHeight="1" x14ac:dyDescent="0.25"/>
    <row r="316" ht="21" customHeight="1" x14ac:dyDescent="0.25"/>
    <row r="328" ht="21" customHeight="1" x14ac:dyDescent="0.25"/>
    <row r="336" ht="21" customHeight="1" x14ac:dyDescent="0.25"/>
  </sheetData>
  <sheetProtection sheet="1" formatCells="0" formatColumns="0" formatRows="0" insertColumns="0" insertRows="0" insertHyperlinks="0" deleteColumns="0" deleteRows="0" sort="0" pivotTables="0"/>
  <autoFilter ref="A2:AE215"/>
  <sortState ref="AT4:AV33">
    <sortCondition ref="AT4:AT33"/>
  </sortState>
  <customSheetViews>
    <customSheetView guid="{FB621A27-659F-404F-9975-FABB12D78706}" printArea="1" showAutoFilter="1" hiddenColumns="1" topLeftCell="A191">
      <selection activeCell="P161" sqref="P1:Q1048576"/>
      <rowBreaks count="1" manualBreakCount="1">
        <brk id="170" min="12" max="28" man="1"/>
      </rowBreaks>
      <pageMargins left="0.23622047244094491" right="0.23622047244094491" top="0.74803149606299213" bottom="0.74803149606299213" header="0.31496062992125984" footer="0.31496062992125984"/>
      <pageSetup paperSize="9" orientation="portrait" r:id="rId1"/>
      <headerFooter>
        <oddHeader>&amp;C&amp;A
AMUNDSEN PENALTY FLORBAL 2012</oddHeader>
        <oddFooter>Stránka &amp;P z &amp;N</oddFooter>
      </headerFooter>
      <autoFilter ref="A2:AC203"/>
    </customSheetView>
  </customSheetViews>
  <mergeCells count="3">
    <mergeCell ref="U1:V1"/>
    <mergeCell ref="X1:Y1"/>
    <mergeCell ref="Z1:AA1"/>
  </mergeCells>
  <conditionalFormatting sqref="F215">
    <cfRule type="expression" dxfId="1160" priority="3200" stopIfTrue="1">
      <formula>E215&gt;H215</formula>
    </cfRule>
  </conditionalFormatting>
  <conditionalFormatting sqref="G215">
    <cfRule type="expression" dxfId="1159" priority="3201" stopIfTrue="1">
      <formula>H215&gt;E215</formula>
    </cfRule>
  </conditionalFormatting>
  <conditionalFormatting sqref="F215">
    <cfRule type="expression" dxfId="1158" priority="3202" stopIfTrue="1">
      <formula>E215&gt;H215</formula>
    </cfRule>
  </conditionalFormatting>
  <conditionalFormatting sqref="U2:V2 P215:W215">
    <cfRule type="containsText" dxfId="1157" priority="2471" operator="containsText" text="USK">
      <formula>NOT(ISERROR(SEARCH("USK",P2)))</formula>
    </cfRule>
  </conditionalFormatting>
  <conditionalFormatting sqref="T2">
    <cfRule type="expression" dxfId="1156" priority="2466">
      <formula>$E2="H"</formula>
    </cfRule>
  </conditionalFormatting>
  <conditionalFormatting sqref="S2">
    <cfRule type="containsText" dxfId="1155" priority="2465" operator="containsText" text="USK">
      <formula>NOT(ISERROR(SEARCH("USK",S2)))</formula>
    </cfRule>
  </conditionalFormatting>
  <conditionalFormatting sqref="X2:AA2">
    <cfRule type="containsText" dxfId="1154" priority="2355" operator="containsText" text="USK">
      <formula>NOT(ISERROR(SEARCH("USK",X2)))</formula>
    </cfRule>
  </conditionalFormatting>
  <conditionalFormatting sqref="X215:AA215">
    <cfRule type="containsText" dxfId="1153" priority="2343" operator="containsText" text="USK">
      <formula>NOT(ISERROR(SEARCH("USK",X215)))</formula>
    </cfRule>
  </conditionalFormatting>
  <conditionalFormatting sqref="S3:S102 S115:S121 S142:S214">
    <cfRule type="expression" dxfId="1152" priority="977">
      <formula>$E3="D"</formula>
    </cfRule>
    <cfRule type="expression" dxfId="1151" priority="1277">
      <formula>$A3=10</formula>
    </cfRule>
    <cfRule type="expression" dxfId="1150" priority="1286">
      <formula>$A3=20</formula>
    </cfRule>
    <cfRule type="expression" dxfId="1149" priority="1287">
      <formula>$A3=30</formula>
    </cfRule>
    <cfRule type="expression" dxfId="1148" priority="1288">
      <formula>$A3=40</formula>
    </cfRule>
    <cfRule type="expression" dxfId="1147" priority="1289">
      <formula>$A3=50</formula>
    </cfRule>
    <cfRule type="expression" dxfId="1146" priority="1290">
      <formula>$A3=60</formula>
    </cfRule>
    <cfRule type="expression" dxfId="1145" priority="1291">
      <formula>$A3=70</formula>
    </cfRule>
    <cfRule type="expression" dxfId="1144" priority="1292">
      <formula>$A3=80</formula>
    </cfRule>
    <cfRule type="expression" dxfId="1143" priority="1293">
      <formula>$A3=90</formula>
    </cfRule>
    <cfRule type="expression" dxfId="1142" priority="1513">
      <formula>$A3=100</formula>
    </cfRule>
    <cfRule type="expression" dxfId="1141" priority="2212">
      <formula>$A3=110</formula>
    </cfRule>
    <cfRule type="expression" dxfId="1140" priority="2213">
      <formula>$A3=120</formula>
    </cfRule>
    <cfRule type="expression" dxfId="1139" priority="2214">
      <formula>$A3=170</formula>
    </cfRule>
  </conditionalFormatting>
  <conditionalFormatting sqref="T3:T102 T115:T121 T142:T214">
    <cfRule type="expression" dxfId="1138" priority="963">
      <formula>$E3="H"</formula>
    </cfRule>
    <cfRule type="expression" dxfId="1137" priority="964">
      <formula>$B3=10</formula>
    </cfRule>
    <cfRule type="expression" dxfId="1136" priority="965">
      <formula>$B3=20</formula>
    </cfRule>
    <cfRule type="expression" dxfId="1135" priority="966">
      <formula>$B3=30</formula>
    </cfRule>
    <cfRule type="expression" dxfId="1134" priority="967">
      <formula>$B3=40</formula>
    </cfRule>
    <cfRule type="expression" dxfId="1133" priority="968">
      <formula>$B3=50</formula>
    </cfRule>
    <cfRule type="expression" dxfId="1132" priority="969">
      <formula>$B3=60</formula>
    </cfRule>
    <cfRule type="expression" dxfId="1131" priority="970">
      <formula>$B3=70</formula>
    </cfRule>
    <cfRule type="expression" dxfId="1130" priority="971">
      <formula>$B3=80</formula>
    </cfRule>
    <cfRule type="expression" dxfId="1129" priority="972">
      <formula>$B3=90</formula>
    </cfRule>
    <cfRule type="expression" dxfId="1128" priority="973">
      <formula>$B3=100</formula>
    </cfRule>
    <cfRule type="expression" dxfId="1127" priority="974">
      <formula>$B3=110</formula>
    </cfRule>
    <cfRule type="expression" dxfId="1126" priority="975">
      <formula>$B3=120</formula>
    </cfRule>
    <cfRule type="expression" dxfId="1125" priority="976">
      <formula>$B3=170</formula>
    </cfRule>
  </conditionalFormatting>
  <conditionalFormatting sqref="S103:S114">
    <cfRule type="expression" dxfId="1124" priority="858">
      <formula>$E103="D"</formula>
    </cfRule>
    <cfRule type="expression" dxfId="1123" priority="871">
      <formula>$A103=10</formula>
    </cfRule>
    <cfRule type="expression" dxfId="1122" priority="880">
      <formula>$A103=20</formula>
    </cfRule>
    <cfRule type="expression" dxfId="1121" priority="881">
      <formula>$A103=30</formula>
    </cfRule>
    <cfRule type="expression" dxfId="1120" priority="882">
      <formula>$A103=40</formula>
    </cfRule>
    <cfRule type="expression" dxfId="1119" priority="883">
      <formula>$A103=50</formula>
    </cfRule>
    <cfRule type="expression" dxfId="1118" priority="884">
      <formula>$A103=60</formula>
    </cfRule>
    <cfRule type="expression" dxfId="1117" priority="885">
      <formula>$A103=70</formula>
    </cfRule>
    <cfRule type="expression" dxfId="1116" priority="886">
      <formula>$A103=80</formula>
    </cfRule>
    <cfRule type="expression" dxfId="1115" priority="887">
      <formula>$A103=90</formula>
    </cfRule>
    <cfRule type="expression" dxfId="1114" priority="905">
      <formula>$A103=100</formula>
    </cfRule>
    <cfRule type="expression" dxfId="1113" priority="906">
      <formula>$A103=110</formula>
    </cfRule>
    <cfRule type="expression" dxfId="1112" priority="907">
      <formula>$A103=120</formula>
    </cfRule>
    <cfRule type="expression" dxfId="1111" priority="908">
      <formula>$A103=170</formula>
    </cfRule>
  </conditionalFormatting>
  <conditionalFormatting sqref="P3:R121 P142:Q162">
    <cfRule type="expression" dxfId="1110" priority="872">
      <formula>$C3=10</formula>
    </cfRule>
    <cfRule type="expression" dxfId="1109" priority="873">
      <formula>$C3=20</formula>
    </cfRule>
    <cfRule type="expression" dxfId="1108" priority="874">
      <formula>$C3=30</formula>
    </cfRule>
    <cfRule type="expression" dxfId="1107" priority="875">
      <formula>$C3=40</formula>
    </cfRule>
    <cfRule type="expression" dxfId="1106" priority="876">
      <formula>$C3=50</formula>
    </cfRule>
    <cfRule type="expression" dxfId="1105" priority="877">
      <formula>$C3=60</formula>
    </cfRule>
    <cfRule type="expression" dxfId="1104" priority="878">
      <formula>$C3=70</formula>
    </cfRule>
    <cfRule type="expression" dxfId="1103" priority="879">
      <formula>$C3=80</formula>
    </cfRule>
    <cfRule type="expression" dxfId="1102" priority="888">
      <formula>$C3=90</formula>
    </cfRule>
    <cfRule type="expression" dxfId="1101" priority="889">
      <formula>$C3=100</formula>
    </cfRule>
    <cfRule type="expression" dxfId="1100" priority="890">
      <formula>$C3=110</formula>
    </cfRule>
    <cfRule type="expression" dxfId="1099" priority="891">
      <formula>$C3=120</formula>
    </cfRule>
    <cfRule type="expression" dxfId="1098" priority="892">
      <formula>$C3=170</formula>
    </cfRule>
  </conditionalFormatting>
  <conditionalFormatting sqref="T103:T114">
    <cfRule type="expression" dxfId="1097" priority="844">
      <formula>$E103="H"</formula>
    </cfRule>
    <cfRule type="expression" dxfId="1096" priority="845">
      <formula>$B103=10</formula>
    </cfRule>
    <cfRule type="expression" dxfId="1095" priority="846">
      <formula>$B103=20</formula>
    </cfRule>
    <cfRule type="expression" dxfId="1094" priority="847">
      <formula>$B103=30</formula>
    </cfRule>
    <cfRule type="expression" dxfId="1093" priority="848">
      <formula>$B103=40</formula>
    </cfRule>
    <cfRule type="expression" dxfId="1092" priority="849">
      <formula>$B103=50</formula>
    </cfRule>
    <cfRule type="expression" dxfId="1091" priority="850">
      <formula>$B103=60</formula>
    </cfRule>
    <cfRule type="expression" dxfId="1090" priority="851">
      <formula>$B103=70</formula>
    </cfRule>
    <cfRule type="expression" dxfId="1089" priority="852">
      <formula>$B103=80</formula>
    </cfRule>
    <cfRule type="expression" dxfId="1088" priority="853">
      <formula>$B103=90</formula>
    </cfRule>
    <cfRule type="expression" dxfId="1087" priority="854">
      <formula>$B103=100</formula>
    </cfRule>
    <cfRule type="expression" dxfId="1086" priority="855">
      <formula>$B103=110</formula>
    </cfRule>
    <cfRule type="expression" dxfId="1085" priority="856">
      <formula>$B103=120</formula>
    </cfRule>
    <cfRule type="expression" dxfId="1084" priority="857">
      <formula>$B103=170</formula>
    </cfRule>
  </conditionalFormatting>
  <conditionalFormatting sqref="F117:G121 F142:G148">
    <cfRule type="cellIs" dxfId="1083" priority="780" operator="between">
      <formula>120</formula>
      <formula>130</formula>
    </cfRule>
    <cfRule type="cellIs" dxfId="1082" priority="781" operator="between">
      <formula>100</formula>
      <formula>110</formula>
    </cfRule>
    <cfRule type="cellIs" dxfId="1081" priority="782" operator="between">
      <formula>110</formula>
      <formula>120</formula>
    </cfRule>
    <cfRule type="cellIs" dxfId="1080" priority="783" operator="between">
      <formula>90</formula>
      <formula>100</formula>
    </cfRule>
    <cfRule type="cellIs" dxfId="1079" priority="784" operator="between">
      <formula>80</formula>
      <formula>90</formula>
    </cfRule>
    <cfRule type="cellIs" dxfId="1078" priority="785" operator="between">
      <formula>70</formula>
      <formula>80</formula>
    </cfRule>
    <cfRule type="cellIs" dxfId="1077" priority="786" operator="between">
      <formula>60</formula>
      <formula>70</formula>
    </cfRule>
    <cfRule type="cellIs" dxfId="1076" priority="787" operator="between">
      <formula>50</formula>
      <formula>60</formula>
    </cfRule>
    <cfRule type="cellIs" dxfId="1075" priority="788" operator="between">
      <formula>40</formula>
      <formula>50</formula>
    </cfRule>
    <cfRule type="cellIs" dxfId="1074" priority="789" operator="between">
      <formula>30</formula>
      <formula>40</formula>
    </cfRule>
    <cfRule type="cellIs" dxfId="1073" priority="790" operator="between">
      <formula>20</formula>
      <formula>30</formula>
    </cfRule>
    <cfRule type="cellIs" dxfId="1072" priority="791" operator="lessThan">
      <formula>20</formula>
    </cfRule>
  </conditionalFormatting>
  <conditionalFormatting sqref="F3:G121 F142:G162">
    <cfRule type="cellIs" dxfId="1071" priority="768" operator="between">
      <formula>120</formula>
      <formula>130</formula>
    </cfRule>
    <cfRule type="cellIs" dxfId="1070" priority="769" operator="between">
      <formula>100</formula>
      <formula>110</formula>
    </cfRule>
    <cfRule type="cellIs" dxfId="1069" priority="770" operator="between">
      <formula>110</formula>
      <formula>120</formula>
    </cfRule>
    <cfRule type="cellIs" dxfId="1068" priority="771" operator="between">
      <formula>90</formula>
      <formula>100</formula>
    </cfRule>
    <cfRule type="cellIs" dxfId="1067" priority="772" operator="between">
      <formula>80</formula>
      <formula>90</formula>
    </cfRule>
    <cfRule type="cellIs" dxfId="1066" priority="773" operator="between">
      <formula>70</formula>
      <formula>80</formula>
    </cfRule>
    <cfRule type="cellIs" dxfId="1065" priority="774" operator="between">
      <formula>60</formula>
      <formula>70</formula>
    </cfRule>
    <cfRule type="cellIs" dxfId="1064" priority="775" operator="between">
      <formula>50</formula>
      <formula>60</formula>
    </cfRule>
    <cfRule type="cellIs" dxfId="1063" priority="776" operator="between">
      <formula>40</formula>
      <formula>50</formula>
    </cfRule>
    <cfRule type="cellIs" dxfId="1062" priority="777" operator="between">
      <formula>30</formula>
      <formula>40</formula>
    </cfRule>
    <cfRule type="cellIs" dxfId="1061" priority="778" operator="between">
      <formula>20</formula>
      <formula>30</formula>
    </cfRule>
    <cfRule type="cellIs" dxfId="1060" priority="779" operator="lessThan">
      <formula>20</formula>
    </cfRule>
  </conditionalFormatting>
  <conditionalFormatting sqref="U3:U5 W3:W5 W115:X121 U115:U121 Z115:Z121 W7:W102 Z183:Z214 U183:U214 W183:X214 Z142:Z151 W142:X151 U7:U102 U104 U132 U142:U181 W153:X181 W152 Z153:Z181">
    <cfRule type="expression" dxfId="1059" priority="651">
      <formula>$A3=10</formula>
    </cfRule>
    <cfRule type="expression" dxfId="1058" priority="652">
      <formula>$A3=20</formula>
    </cfRule>
    <cfRule type="expression" dxfId="1057" priority="653">
      <formula>$A3=30</formula>
    </cfRule>
    <cfRule type="expression" dxfId="1056" priority="654">
      <formula>$A3=40</formula>
    </cfRule>
    <cfRule type="expression" dxfId="1055" priority="655">
      <formula>$A3=50</formula>
    </cfRule>
    <cfRule type="expression" dxfId="1054" priority="656">
      <formula>$A3=60</formula>
    </cfRule>
    <cfRule type="expression" dxfId="1053" priority="657">
      <formula>$A3=70</formula>
    </cfRule>
    <cfRule type="expression" dxfId="1052" priority="658">
      <formula>$A3=80</formula>
    </cfRule>
    <cfRule type="expression" dxfId="1051" priority="659">
      <formula>$A3=90</formula>
    </cfRule>
    <cfRule type="expression" dxfId="1050" priority="660">
      <formula>$A3=100</formula>
    </cfRule>
    <cfRule type="expression" dxfId="1049" priority="661">
      <formula>$A3=110</formula>
    </cfRule>
    <cfRule type="expression" dxfId="1048" priority="662">
      <formula>$A3=120</formula>
    </cfRule>
    <cfRule type="expression" dxfId="1047" priority="663">
      <formula>$A3=170</formula>
    </cfRule>
  </conditionalFormatting>
  <conditionalFormatting sqref="V3:V5 V115:V121 V183:V214 V7:V102 V104 V132 V142:V181">
    <cfRule type="expression" dxfId="1046" priority="638">
      <formula>$B3=10</formula>
    </cfRule>
    <cfRule type="expression" dxfId="1045" priority="639">
      <formula>$B3=20</formula>
    </cfRule>
    <cfRule type="expression" dxfId="1044" priority="640">
      <formula>$B3=30</formula>
    </cfRule>
    <cfRule type="expression" dxfId="1043" priority="641">
      <formula>$B3=40</formula>
    </cfRule>
    <cfRule type="expression" dxfId="1042" priority="642">
      <formula>$B3=50</formula>
    </cfRule>
    <cfRule type="expression" dxfId="1041" priority="643">
      <formula>$B3=60</formula>
    </cfRule>
    <cfRule type="expression" dxfId="1040" priority="644">
      <formula>$B3=70</formula>
    </cfRule>
    <cfRule type="expression" dxfId="1039" priority="645">
      <formula>$B3=80</formula>
    </cfRule>
    <cfRule type="expression" dxfId="1038" priority="646">
      <formula>$B3=90</formula>
    </cfRule>
    <cfRule type="expression" dxfId="1037" priority="647">
      <formula>$B3=100</formula>
    </cfRule>
    <cfRule type="expression" dxfId="1036" priority="648">
      <formula>$B3=110</formula>
    </cfRule>
    <cfRule type="expression" dxfId="1035" priority="649">
      <formula>$B3=120</formula>
    </cfRule>
    <cfRule type="expression" dxfId="1034" priority="650">
      <formula>$B3=170</formula>
    </cfRule>
  </conditionalFormatting>
  <conditionalFormatting sqref="X3:X5 X7:X46 X48:X74 X76:X102">
    <cfRule type="expression" dxfId="1033" priority="625">
      <formula>$A3=10</formula>
    </cfRule>
    <cfRule type="expression" dxfId="1032" priority="626">
      <formula>$A3=20</formula>
    </cfRule>
    <cfRule type="expression" dxfId="1031" priority="627">
      <formula>$A3=30</formula>
    </cfRule>
    <cfRule type="expression" dxfId="1030" priority="628">
      <formula>$A3=40</formula>
    </cfRule>
    <cfRule type="expression" dxfId="1029" priority="629">
      <formula>$A3=50</formula>
    </cfRule>
    <cfRule type="expression" dxfId="1028" priority="630">
      <formula>$A3=60</formula>
    </cfRule>
    <cfRule type="expression" dxfId="1027" priority="631">
      <formula>$A3=70</formula>
    </cfRule>
    <cfRule type="expression" dxfId="1026" priority="632">
      <formula>$A3=80</formula>
    </cfRule>
    <cfRule type="expression" dxfId="1025" priority="633">
      <formula>$A3=90</formula>
    </cfRule>
    <cfRule type="expression" dxfId="1024" priority="634">
      <formula>$A3=100</formula>
    </cfRule>
    <cfRule type="expression" dxfId="1023" priority="635">
      <formula>$A3=110</formula>
    </cfRule>
    <cfRule type="expression" dxfId="1022" priority="636">
      <formula>$A3=120</formula>
    </cfRule>
    <cfRule type="expression" dxfId="1021" priority="637">
      <formula>$A3=170</formula>
    </cfRule>
  </conditionalFormatting>
  <conditionalFormatting sqref="Z3:Z5 Z7:Z46 Z48:Z74 Z76:Z102">
    <cfRule type="expression" dxfId="1020" priority="612">
      <formula>$A3=10</formula>
    </cfRule>
    <cfRule type="expression" dxfId="1019" priority="613">
      <formula>$A3=20</formula>
    </cfRule>
    <cfRule type="expression" dxfId="1018" priority="614">
      <formula>$A3=30</formula>
    </cfRule>
    <cfRule type="expression" dxfId="1017" priority="615">
      <formula>$A3=40</formula>
    </cfRule>
    <cfRule type="expression" dxfId="1016" priority="616">
      <formula>$A3=50</formula>
    </cfRule>
    <cfRule type="expression" dxfId="1015" priority="617">
      <formula>$A3=60</formula>
    </cfRule>
    <cfRule type="expression" dxfId="1014" priority="618">
      <formula>$A3=70</formula>
    </cfRule>
    <cfRule type="expression" dxfId="1013" priority="619">
      <formula>$A3=80</formula>
    </cfRule>
    <cfRule type="expression" dxfId="1012" priority="620">
      <formula>$A3=90</formula>
    </cfRule>
    <cfRule type="expression" dxfId="1011" priority="621">
      <formula>$A3=100</formula>
    </cfRule>
    <cfRule type="expression" dxfId="1010" priority="622">
      <formula>$A3=110</formula>
    </cfRule>
    <cfRule type="expression" dxfId="1009" priority="623">
      <formula>$A3=120</formula>
    </cfRule>
    <cfRule type="expression" dxfId="1008" priority="624">
      <formula>$A3=170</formula>
    </cfRule>
  </conditionalFormatting>
  <conditionalFormatting sqref="W103:W114 U103 U105:U114">
    <cfRule type="expression" dxfId="1007" priority="599">
      <formula>$A103=10</formula>
    </cfRule>
    <cfRule type="expression" dxfId="1006" priority="600">
      <formula>$A103=20</formula>
    </cfRule>
    <cfRule type="expression" dxfId="1005" priority="601">
      <formula>$A103=30</formula>
    </cfRule>
    <cfRule type="expression" dxfId="1004" priority="602">
      <formula>$A103=40</formula>
    </cfRule>
    <cfRule type="expression" dxfId="1003" priority="603">
      <formula>$A103=50</formula>
    </cfRule>
    <cfRule type="expression" dxfId="1002" priority="604">
      <formula>$A103=60</formula>
    </cfRule>
    <cfRule type="expression" dxfId="1001" priority="605">
      <formula>$A103=70</formula>
    </cfRule>
    <cfRule type="expression" dxfId="1000" priority="606">
      <formula>$A103=80</formula>
    </cfRule>
    <cfRule type="expression" dxfId="999" priority="607">
      <formula>$A103=90</formula>
    </cfRule>
    <cfRule type="expression" dxfId="998" priority="608">
      <formula>$A103=100</formula>
    </cfRule>
    <cfRule type="expression" dxfId="997" priority="609">
      <formula>$A103=110</formula>
    </cfRule>
    <cfRule type="expression" dxfId="996" priority="610">
      <formula>$A103=120</formula>
    </cfRule>
    <cfRule type="expression" dxfId="995" priority="611">
      <formula>$A103=170</formula>
    </cfRule>
  </conditionalFormatting>
  <conditionalFormatting sqref="V103 V105:V114">
    <cfRule type="expression" dxfId="994" priority="586">
      <formula>$B103=10</formula>
    </cfRule>
    <cfRule type="expression" dxfId="993" priority="587">
      <formula>$B103=20</formula>
    </cfRule>
    <cfRule type="expression" dxfId="992" priority="588">
      <formula>$B103=30</formula>
    </cfRule>
    <cfRule type="expression" dxfId="991" priority="589">
      <formula>$B103=40</formula>
    </cfRule>
    <cfRule type="expression" dxfId="990" priority="590">
      <formula>$B103=50</formula>
    </cfRule>
    <cfRule type="expression" dxfId="989" priority="591">
      <formula>$B103=60</formula>
    </cfRule>
    <cfRule type="expression" dxfId="988" priority="592">
      <formula>$B103=70</formula>
    </cfRule>
    <cfRule type="expression" dxfId="987" priority="593">
      <formula>$B103=80</formula>
    </cfRule>
    <cfRule type="expression" dxfId="986" priority="594">
      <formula>$B103=90</formula>
    </cfRule>
    <cfRule type="expression" dxfId="985" priority="595">
      <formula>$B103=100</formula>
    </cfRule>
    <cfRule type="expression" dxfId="984" priority="596">
      <formula>$B103=110</formula>
    </cfRule>
    <cfRule type="expression" dxfId="983" priority="597">
      <formula>$B103=120</formula>
    </cfRule>
    <cfRule type="expression" dxfId="982" priority="598">
      <formula>$B103=170</formula>
    </cfRule>
  </conditionalFormatting>
  <conditionalFormatting sqref="X103 X105:X114">
    <cfRule type="expression" dxfId="981" priority="573">
      <formula>$A103=10</formula>
    </cfRule>
    <cfRule type="expression" dxfId="980" priority="574">
      <formula>$A103=20</formula>
    </cfRule>
    <cfRule type="expression" dxfId="979" priority="575">
      <formula>$A103=30</formula>
    </cfRule>
    <cfRule type="expression" dxfId="978" priority="576">
      <formula>$A103=40</formula>
    </cfRule>
    <cfRule type="expression" dxfId="977" priority="577">
      <formula>$A103=50</formula>
    </cfRule>
    <cfRule type="expression" dxfId="976" priority="578">
      <formula>$A103=60</formula>
    </cfRule>
    <cfRule type="expression" dxfId="975" priority="579">
      <formula>$A103=70</formula>
    </cfRule>
    <cfRule type="expression" dxfId="974" priority="580">
      <formula>$A103=80</formula>
    </cfRule>
    <cfRule type="expression" dxfId="973" priority="581">
      <formula>$A103=90</formula>
    </cfRule>
    <cfRule type="expression" dxfId="972" priority="582">
      <formula>$A103=100</formula>
    </cfRule>
    <cfRule type="expression" dxfId="971" priority="583">
      <formula>$A103=110</formula>
    </cfRule>
    <cfRule type="expression" dxfId="970" priority="584">
      <formula>$A103=120</formula>
    </cfRule>
    <cfRule type="expression" dxfId="969" priority="585">
      <formula>$A103=170</formula>
    </cfRule>
  </conditionalFormatting>
  <conditionalFormatting sqref="Z103 Z105:Z114">
    <cfRule type="expression" dxfId="968" priority="560">
      <formula>$A103=10</formula>
    </cfRule>
    <cfRule type="expression" dxfId="967" priority="561">
      <formula>$A103=20</formula>
    </cfRule>
    <cfRule type="expression" dxfId="966" priority="562">
      <formula>$A103=30</formula>
    </cfRule>
    <cfRule type="expression" dxfId="965" priority="563">
      <formula>$A103=40</formula>
    </cfRule>
    <cfRule type="expression" dxfId="964" priority="564">
      <formula>$A103=50</formula>
    </cfRule>
    <cfRule type="expression" dxfId="963" priority="565">
      <formula>$A103=60</formula>
    </cfRule>
    <cfRule type="expression" dxfId="962" priority="566">
      <formula>$A103=70</formula>
    </cfRule>
    <cfRule type="expression" dxfId="961" priority="567">
      <formula>$A103=80</formula>
    </cfRule>
    <cfRule type="expression" dxfId="960" priority="568">
      <formula>$A103=90</formula>
    </cfRule>
    <cfRule type="expression" dxfId="959" priority="569">
      <formula>$A103=100</formula>
    </cfRule>
    <cfRule type="expression" dxfId="958" priority="570">
      <formula>$A103=110</formula>
    </cfRule>
    <cfRule type="expression" dxfId="957" priority="571">
      <formula>$A103=120</formula>
    </cfRule>
    <cfRule type="expression" dxfId="956" priority="572">
      <formula>$A103=170</formula>
    </cfRule>
  </conditionalFormatting>
  <conditionalFormatting sqref="Y3:Y5 Y115:Y121 Y7:Y46 Y183:Y214 Y142:Y151 Y48:Y74 Y76:Y102 Y153:Y181">
    <cfRule type="expression" dxfId="955" priority="547">
      <formula>$B3=10</formula>
    </cfRule>
    <cfRule type="expression" dxfId="954" priority="548">
      <formula>$B3=20</formula>
    </cfRule>
    <cfRule type="expression" dxfId="953" priority="549">
      <formula>$B3=30</formula>
    </cfRule>
    <cfRule type="expression" dxfId="952" priority="550">
      <formula>$B3=40</formula>
    </cfRule>
    <cfRule type="expression" dxfId="951" priority="551">
      <formula>$B3=50</formula>
    </cfRule>
    <cfRule type="expression" dxfId="950" priority="552">
      <formula>$B3=60</formula>
    </cfRule>
    <cfRule type="expression" dxfId="949" priority="553">
      <formula>$B3=70</formula>
    </cfRule>
    <cfRule type="expression" dxfId="948" priority="554">
      <formula>$B3=80</formula>
    </cfRule>
    <cfRule type="expression" dxfId="947" priority="555">
      <formula>$B3=90</formula>
    </cfRule>
    <cfRule type="expression" dxfId="946" priority="556">
      <formula>$B3=100</formula>
    </cfRule>
    <cfRule type="expression" dxfId="945" priority="557">
      <formula>$B3=110</formula>
    </cfRule>
    <cfRule type="expression" dxfId="944" priority="558">
      <formula>$B3=120</formula>
    </cfRule>
    <cfRule type="expression" dxfId="943" priority="559">
      <formula>$B3=170</formula>
    </cfRule>
  </conditionalFormatting>
  <conditionalFormatting sqref="Y103 Y105:Y114">
    <cfRule type="expression" dxfId="942" priority="534">
      <formula>$B103=10</formula>
    </cfRule>
    <cfRule type="expression" dxfId="941" priority="535">
      <formula>$B103=20</formula>
    </cfRule>
    <cfRule type="expression" dxfId="940" priority="536">
      <formula>$B103=30</formula>
    </cfRule>
    <cfRule type="expression" dxfId="939" priority="537">
      <formula>$B103=40</formula>
    </cfRule>
    <cfRule type="expression" dxfId="938" priority="538">
      <formula>$B103=50</formula>
    </cfRule>
    <cfRule type="expression" dxfId="937" priority="539">
      <formula>$B103=60</formula>
    </cfRule>
    <cfRule type="expression" dxfId="936" priority="540">
      <formula>$B103=70</formula>
    </cfRule>
    <cfRule type="expression" dxfId="935" priority="541">
      <formula>$B103=80</formula>
    </cfRule>
    <cfRule type="expression" dxfId="934" priority="542">
      <formula>$B103=90</formula>
    </cfRule>
    <cfRule type="expression" dxfId="933" priority="543">
      <formula>$B103=100</formula>
    </cfRule>
    <cfRule type="expression" dxfId="932" priority="544">
      <formula>$B103=110</formula>
    </cfRule>
    <cfRule type="expression" dxfId="931" priority="545">
      <formula>$B103=120</formula>
    </cfRule>
    <cfRule type="expression" dxfId="930" priority="546">
      <formula>$B103=170</formula>
    </cfRule>
  </conditionalFormatting>
  <conditionalFormatting sqref="AA3:AA5 AA115:AA121 AA7:AA46 AA183:AA214 AA142:AA151 AA48:AA74 AA76:AA102 AA153:AA181">
    <cfRule type="expression" dxfId="929" priority="521">
      <formula>$B3=10</formula>
    </cfRule>
    <cfRule type="expression" dxfId="928" priority="522">
      <formula>$B3=20</formula>
    </cfRule>
    <cfRule type="expression" dxfId="927" priority="523">
      <formula>$B3=30</formula>
    </cfRule>
    <cfRule type="expression" dxfId="926" priority="524">
      <formula>$B3=40</formula>
    </cfRule>
    <cfRule type="expression" dxfId="925" priority="525">
      <formula>$B3=50</formula>
    </cfRule>
    <cfRule type="expression" dxfId="924" priority="526">
      <formula>$B3=60</formula>
    </cfRule>
    <cfRule type="expression" dxfId="923" priority="527">
      <formula>$B3=70</formula>
    </cfRule>
    <cfRule type="expression" dxfId="922" priority="528">
      <formula>$B3=80</formula>
    </cfRule>
    <cfRule type="expression" dxfId="921" priority="529">
      <formula>$B3=90</formula>
    </cfRule>
    <cfRule type="expression" dxfId="920" priority="530">
      <formula>$B3=100</formula>
    </cfRule>
    <cfRule type="expression" dxfId="919" priority="531">
      <formula>$B3=110</formula>
    </cfRule>
    <cfRule type="expression" dxfId="918" priority="532">
      <formula>$B3=120</formula>
    </cfRule>
    <cfRule type="expression" dxfId="917" priority="533">
      <formula>$B3=170</formula>
    </cfRule>
  </conditionalFormatting>
  <conditionalFormatting sqref="AA103 AA105:AA114">
    <cfRule type="expression" dxfId="916" priority="508">
      <formula>$B103=10</formula>
    </cfRule>
    <cfRule type="expression" dxfId="915" priority="509">
      <formula>$B103=20</formula>
    </cfRule>
    <cfRule type="expression" dxfId="914" priority="510">
      <formula>$B103=30</formula>
    </cfRule>
    <cfRule type="expression" dxfId="913" priority="511">
      <formula>$B103=40</formula>
    </cfRule>
    <cfRule type="expression" dxfId="912" priority="512">
      <formula>$B103=50</formula>
    </cfRule>
    <cfRule type="expression" dxfId="911" priority="513">
      <formula>$B103=60</formula>
    </cfRule>
    <cfRule type="expression" dxfId="910" priority="514">
      <formula>$B103=70</formula>
    </cfRule>
    <cfRule type="expression" dxfId="909" priority="515">
      <formula>$B103=80</formula>
    </cfRule>
    <cfRule type="expression" dxfId="908" priority="516">
      <formula>$B103=90</formula>
    </cfRule>
    <cfRule type="expression" dxfId="907" priority="517">
      <formula>$B103=100</formula>
    </cfRule>
    <cfRule type="expression" dxfId="906" priority="518">
      <formula>$B103=110</formula>
    </cfRule>
    <cfRule type="expression" dxfId="905" priority="519">
      <formula>$B103=120</formula>
    </cfRule>
    <cfRule type="expression" dxfId="904" priority="520">
      <formula>$B103=170</formula>
    </cfRule>
  </conditionalFormatting>
  <conditionalFormatting sqref="U6 W6">
    <cfRule type="expression" dxfId="903" priority="495">
      <formula>$A6=10</formula>
    </cfRule>
    <cfRule type="expression" dxfId="902" priority="496">
      <formula>$A6=20</formula>
    </cfRule>
    <cfRule type="expression" dxfId="901" priority="497">
      <formula>$A6=30</formula>
    </cfRule>
    <cfRule type="expression" dxfId="900" priority="498">
      <formula>$A6=40</formula>
    </cfRule>
    <cfRule type="expression" dxfId="899" priority="499">
      <formula>$A6=50</formula>
    </cfRule>
    <cfRule type="expression" dxfId="898" priority="500">
      <formula>$A6=60</formula>
    </cfRule>
    <cfRule type="expression" dxfId="897" priority="501">
      <formula>$A6=70</formula>
    </cfRule>
    <cfRule type="expression" dxfId="896" priority="502">
      <formula>$A6=80</formula>
    </cfRule>
    <cfRule type="expression" dxfId="895" priority="503">
      <formula>$A6=90</formula>
    </cfRule>
    <cfRule type="expression" dxfId="894" priority="504">
      <formula>$A6=100</formula>
    </cfRule>
    <cfRule type="expression" dxfId="893" priority="505">
      <formula>$A6=110</formula>
    </cfRule>
    <cfRule type="expression" dxfId="892" priority="506">
      <formula>$A6=120</formula>
    </cfRule>
    <cfRule type="expression" dxfId="891" priority="507">
      <formula>$A6=170</formula>
    </cfRule>
  </conditionalFormatting>
  <conditionalFormatting sqref="V6">
    <cfRule type="expression" dxfId="890" priority="482">
      <formula>$B6=10</formula>
    </cfRule>
    <cfRule type="expression" dxfId="889" priority="483">
      <formula>$B6=20</formula>
    </cfRule>
    <cfRule type="expression" dxfId="888" priority="484">
      <formula>$B6=30</formula>
    </cfRule>
    <cfRule type="expression" dxfId="887" priority="485">
      <formula>$B6=40</formula>
    </cfRule>
    <cfRule type="expression" dxfId="886" priority="486">
      <formula>$B6=50</formula>
    </cfRule>
    <cfRule type="expression" dxfId="885" priority="487">
      <formula>$B6=60</formula>
    </cfRule>
    <cfRule type="expression" dxfId="884" priority="488">
      <formula>$B6=70</formula>
    </cfRule>
    <cfRule type="expression" dxfId="883" priority="489">
      <formula>$B6=80</formula>
    </cfRule>
    <cfRule type="expression" dxfId="882" priority="490">
      <formula>$B6=90</formula>
    </cfRule>
    <cfRule type="expression" dxfId="881" priority="491">
      <formula>$B6=100</formula>
    </cfRule>
    <cfRule type="expression" dxfId="880" priority="492">
      <formula>$B6=110</formula>
    </cfRule>
    <cfRule type="expression" dxfId="879" priority="493">
      <formula>$B6=120</formula>
    </cfRule>
    <cfRule type="expression" dxfId="878" priority="494">
      <formula>$B6=170</formula>
    </cfRule>
  </conditionalFormatting>
  <conditionalFormatting sqref="X6">
    <cfRule type="expression" dxfId="877" priority="469">
      <formula>$A6=10</formula>
    </cfRule>
    <cfRule type="expression" dxfId="876" priority="470">
      <formula>$A6=20</formula>
    </cfRule>
    <cfRule type="expression" dxfId="875" priority="471">
      <formula>$A6=30</formula>
    </cfRule>
    <cfRule type="expression" dxfId="874" priority="472">
      <formula>$A6=40</formula>
    </cfRule>
    <cfRule type="expression" dxfId="873" priority="473">
      <formula>$A6=50</formula>
    </cfRule>
    <cfRule type="expression" dxfId="872" priority="474">
      <formula>$A6=60</formula>
    </cfRule>
    <cfRule type="expression" dxfId="871" priority="475">
      <formula>$A6=70</formula>
    </cfRule>
    <cfRule type="expression" dxfId="870" priority="476">
      <formula>$A6=80</formula>
    </cfRule>
    <cfRule type="expression" dxfId="869" priority="477">
      <formula>$A6=90</formula>
    </cfRule>
    <cfRule type="expression" dxfId="868" priority="478">
      <formula>$A6=100</formula>
    </cfRule>
    <cfRule type="expression" dxfId="867" priority="479">
      <formula>$A6=110</formula>
    </cfRule>
    <cfRule type="expression" dxfId="866" priority="480">
      <formula>$A6=120</formula>
    </cfRule>
    <cfRule type="expression" dxfId="865" priority="481">
      <formula>$A6=170</formula>
    </cfRule>
  </conditionalFormatting>
  <conditionalFormatting sqref="Z6">
    <cfRule type="expression" dxfId="864" priority="456">
      <formula>$A6=10</formula>
    </cfRule>
    <cfRule type="expression" dxfId="863" priority="457">
      <formula>$A6=20</formula>
    </cfRule>
    <cfRule type="expression" dxfId="862" priority="458">
      <formula>$A6=30</formula>
    </cfRule>
    <cfRule type="expression" dxfId="861" priority="459">
      <formula>$A6=40</formula>
    </cfRule>
    <cfRule type="expression" dxfId="860" priority="460">
      <formula>$A6=50</formula>
    </cfRule>
    <cfRule type="expression" dxfId="859" priority="461">
      <formula>$A6=60</formula>
    </cfRule>
    <cfRule type="expression" dxfId="858" priority="462">
      <formula>$A6=70</formula>
    </cfRule>
    <cfRule type="expression" dxfId="857" priority="463">
      <formula>$A6=80</formula>
    </cfRule>
    <cfRule type="expression" dxfId="856" priority="464">
      <formula>$A6=90</formula>
    </cfRule>
    <cfRule type="expression" dxfId="855" priority="465">
      <formula>$A6=100</formula>
    </cfRule>
    <cfRule type="expression" dxfId="854" priority="466">
      <formula>$A6=110</formula>
    </cfRule>
    <cfRule type="expression" dxfId="853" priority="467">
      <formula>$A6=120</formula>
    </cfRule>
    <cfRule type="expression" dxfId="852" priority="468">
      <formula>$A6=170</formula>
    </cfRule>
  </conditionalFormatting>
  <conditionalFormatting sqref="Y6">
    <cfRule type="expression" dxfId="851" priority="443">
      <formula>$B6=10</formula>
    </cfRule>
    <cfRule type="expression" dxfId="850" priority="444">
      <formula>$B6=20</formula>
    </cfRule>
    <cfRule type="expression" dxfId="849" priority="445">
      <formula>$B6=30</formula>
    </cfRule>
    <cfRule type="expression" dxfId="848" priority="446">
      <formula>$B6=40</formula>
    </cfRule>
    <cfRule type="expression" dxfId="847" priority="447">
      <formula>$B6=50</formula>
    </cfRule>
    <cfRule type="expression" dxfId="846" priority="448">
      <formula>$B6=60</formula>
    </cfRule>
    <cfRule type="expression" dxfId="845" priority="449">
      <formula>$B6=70</formula>
    </cfRule>
    <cfRule type="expression" dxfId="844" priority="450">
      <formula>$B6=80</formula>
    </cfRule>
    <cfRule type="expression" dxfId="843" priority="451">
      <formula>$B6=90</formula>
    </cfRule>
    <cfRule type="expression" dxfId="842" priority="452">
      <formula>$B6=100</formula>
    </cfRule>
    <cfRule type="expression" dxfId="841" priority="453">
      <formula>$B6=110</formula>
    </cfRule>
    <cfRule type="expression" dxfId="840" priority="454">
      <formula>$B6=120</formula>
    </cfRule>
    <cfRule type="expression" dxfId="839" priority="455">
      <formula>$B6=170</formula>
    </cfRule>
  </conditionalFormatting>
  <conditionalFormatting sqref="AA6">
    <cfRule type="expression" dxfId="838" priority="430">
      <formula>$B6=10</formula>
    </cfRule>
    <cfRule type="expression" dxfId="837" priority="431">
      <formula>$B6=20</formula>
    </cfRule>
    <cfRule type="expression" dxfId="836" priority="432">
      <formula>$B6=30</formula>
    </cfRule>
    <cfRule type="expression" dxfId="835" priority="433">
      <formula>$B6=40</formula>
    </cfRule>
    <cfRule type="expression" dxfId="834" priority="434">
      <formula>$B6=50</formula>
    </cfRule>
    <cfRule type="expression" dxfId="833" priority="435">
      <formula>$B6=60</formula>
    </cfRule>
    <cfRule type="expression" dxfId="832" priority="436">
      <formula>$B6=70</formula>
    </cfRule>
    <cfRule type="expression" dxfId="831" priority="437">
      <formula>$B6=80</formula>
    </cfRule>
    <cfRule type="expression" dxfId="830" priority="438">
      <formula>$B6=90</formula>
    </cfRule>
    <cfRule type="expression" dxfId="829" priority="439">
      <formula>$B6=100</formula>
    </cfRule>
    <cfRule type="expression" dxfId="828" priority="440">
      <formula>$B6=110</formula>
    </cfRule>
    <cfRule type="expression" dxfId="827" priority="441">
      <formula>$B6=120</formula>
    </cfRule>
    <cfRule type="expression" dxfId="826" priority="442">
      <formula>$B6=170</formula>
    </cfRule>
  </conditionalFormatting>
  <conditionalFormatting sqref="W182:X182 U182 Z182">
    <cfRule type="expression" dxfId="825" priority="417">
      <formula>$A182=10</formula>
    </cfRule>
    <cfRule type="expression" dxfId="824" priority="418">
      <formula>$A182=20</formula>
    </cfRule>
    <cfRule type="expression" dxfId="823" priority="419">
      <formula>$A182=30</formula>
    </cfRule>
    <cfRule type="expression" dxfId="822" priority="420">
      <formula>$A182=40</formula>
    </cfRule>
    <cfRule type="expression" dxfId="821" priority="421">
      <formula>$A182=50</formula>
    </cfRule>
    <cfRule type="expression" dxfId="820" priority="422">
      <formula>$A182=60</formula>
    </cfRule>
    <cfRule type="expression" dxfId="819" priority="423">
      <formula>$A182=70</formula>
    </cfRule>
    <cfRule type="expression" dxfId="818" priority="424">
      <formula>$A182=80</formula>
    </cfRule>
    <cfRule type="expression" dxfId="817" priority="425">
      <formula>$A182=90</formula>
    </cfRule>
    <cfRule type="expression" dxfId="816" priority="426">
      <formula>$A182=100</formula>
    </cfRule>
    <cfRule type="expression" dxfId="815" priority="427">
      <formula>$A182=110</formula>
    </cfRule>
    <cfRule type="expression" dxfId="814" priority="428">
      <formula>$A182=120</formula>
    </cfRule>
    <cfRule type="expression" dxfId="813" priority="429">
      <formula>$A182=170</formula>
    </cfRule>
  </conditionalFormatting>
  <conditionalFormatting sqref="V182">
    <cfRule type="expression" dxfId="812" priority="404">
      <formula>$B182=10</formula>
    </cfRule>
    <cfRule type="expression" dxfId="811" priority="405">
      <formula>$B182=20</formula>
    </cfRule>
    <cfRule type="expression" dxfId="810" priority="406">
      <formula>$B182=30</formula>
    </cfRule>
    <cfRule type="expression" dxfId="809" priority="407">
      <formula>$B182=40</formula>
    </cfRule>
    <cfRule type="expression" dxfId="808" priority="408">
      <formula>$B182=50</formula>
    </cfRule>
    <cfRule type="expression" dxfId="807" priority="409">
      <formula>$B182=60</formula>
    </cfRule>
    <cfRule type="expression" dxfId="806" priority="410">
      <formula>$B182=70</formula>
    </cfRule>
    <cfRule type="expression" dxfId="805" priority="411">
      <formula>$B182=80</formula>
    </cfRule>
    <cfRule type="expression" dxfId="804" priority="412">
      <formula>$B182=90</formula>
    </cfRule>
    <cfRule type="expression" dxfId="803" priority="413">
      <formula>$B182=100</formula>
    </cfRule>
    <cfRule type="expression" dxfId="802" priority="414">
      <formula>$B182=110</formula>
    </cfRule>
    <cfRule type="expression" dxfId="801" priority="415">
      <formula>$B182=120</formula>
    </cfRule>
    <cfRule type="expression" dxfId="800" priority="416">
      <formula>$B182=170</formula>
    </cfRule>
  </conditionalFormatting>
  <conditionalFormatting sqref="Y182">
    <cfRule type="expression" dxfId="799" priority="391">
      <formula>$B182=10</formula>
    </cfRule>
    <cfRule type="expression" dxfId="798" priority="392">
      <formula>$B182=20</formula>
    </cfRule>
    <cfRule type="expression" dxfId="797" priority="393">
      <formula>$B182=30</formula>
    </cfRule>
    <cfRule type="expression" dxfId="796" priority="394">
      <formula>$B182=40</formula>
    </cfRule>
    <cfRule type="expression" dxfId="795" priority="395">
      <formula>$B182=50</formula>
    </cfRule>
    <cfRule type="expression" dxfId="794" priority="396">
      <formula>$B182=60</formula>
    </cfRule>
    <cfRule type="expression" dxfId="793" priority="397">
      <formula>$B182=70</formula>
    </cfRule>
    <cfRule type="expression" dxfId="792" priority="398">
      <formula>$B182=80</formula>
    </cfRule>
    <cfRule type="expression" dxfId="791" priority="399">
      <formula>$B182=90</formula>
    </cfRule>
    <cfRule type="expression" dxfId="790" priority="400">
      <formula>$B182=100</formula>
    </cfRule>
    <cfRule type="expression" dxfId="789" priority="401">
      <formula>$B182=110</formula>
    </cfRule>
    <cfRule type="expression" dxfId="788" priority="402">
      <formula>$B182=120</formula>
    </cfRule>
    <cfRule type="expression" dxfId="787" priority="403">
      <formula>$B182=170</formula>
    </cfRule>
  </conditionalFormatting>
  <conditionalFormatting sqref="AA182">
    <cfRule type="expression" dxfId="786" priority="378">
      <formula>$B182=10</formula>
    </cfRule>
    <cfRule type="expression" dxfId="785" priority="379">
      <formula>$B182=20</formula>
    </cfRule>
    <cfRule type="expression" dxfId="784" priority="380">
      <formula>$B182=30</formula>
    </cfRule>
    <cfRule type="expression" dxfId="783" priority="381">
      <formula>$B182=40</formula>
    </cfRule>
    <cfRule type="expression" dxfId="782" priority="382">
      <formula>$B182=50</formula>
    </cfRule>
    <cfRule type="expression" dxfId="781" priority="383">
      <formula>$B182=60</formula>
    </cfRule>
    <cfRule type="expression" dxfId="780" priority="384">
      <formula>$B182=70</formula>
    </cfRule>
    <cfRule type="expression" dxfId="779" priority="385">
      <formula>$B182=80</formula>
    </cfRule>
    <cfRule type="expression" dxfId="778" priority="386">
      <formula>$B182=90</formula>
    </cfRule>
    <cfRule type="expression" dxfId="777" priority="387">
      <formula>$B182=100</formula>
    </cfRule>
    <cfRule type="expression" dxfId="776" priority="388">
      <formula>$B182=110</formula>
    </cfRule>
    <cfRule type="expression" dxfId="775" priority="389">
      <formula>$B182=120</formula>
    </cfRule>
    <cfRule type="expression" dxfId="774" priority="390">
      <formula>$B182=170</formula>
    </cfRule>
  </conditionalFormatting>
  <conditionalFormatting sqref="S122:S141">
    <cfRule type="expression" dxfId="773" priority="364">
      <formula>$E122="D"</formula>
    </cfRule>
    <cfRule type="expression" dxfId="772" priority="365">
      <formula>$A122=10</formula>
    </cfRule>
    <cfRule type="expression" dxfId="771" priority="366">
      <formula>$A122=20</formula>
    </cfRule>
    <cfRule type="expression" dxfId="770" priority="367">
      <formula>$A122=30</formula>
    </cfRule>
    <cfRule type="expression" dxfId="769" priority="368">
      <formula>$A122=40</formula>
    </cfRule>
    <cfRule type="expression" dxfId="768" priority="369">
      <formula>$A122=50</formula>
    </cfRule>
    <cfRule type="expression" dxfId="767" priority="370">
      <formula>$A122=60</formula>
    </cfRule>
    <cfRule type="expression" dxfId="766" priority="371">
      <formula>$A122=70</formula>
    </cfRule>
    <cfRule type="expression" dxfId="765" priority="372">
      <formula>$A122=80</formula>
    </cfRule>
    <cfRule type="expression" dxfId="764" priority="373">
      <formula>$A122=90</formula>
    </cfRule>
    <cfRule type="expression" dxfId="763" priority="374">
      <formula>$A122=100</formula>
    </cfRule>
    <cfRule type="expression" dxfId="762" priority="375">
      <formula>$A122=110</formula>
    </cfRule>
    <cfRule type="expression" dxfId="761" priority="376">
      <formula>$A122=120</formula>
    </cfRule>
    <cfRule type="expression" dxfId="760" priority="377">
      <formula>$A122=170</formula>
    </cfRule>
  </conditionalFormatting>
  <conditionalFormatting sqref="T122:T141">
    <cfRule type="expression" dxfId="759" priority="350">
      <formula>$E122="H"</formula>
    </cfRule>
    <cfRule type="expression" dxfId="758" priority="351">
      <formula>$B122=10</formula>
    </cfRule>
    <cfRule type="expression" dxfId="757" priority="352">
      <formula>$B122=20</formula>
    </cfRule>
    <cfRule type="expression" dxfId="756" priority="353">
      <formula>$B122=30</formula>
    </cfRule>
    <cfRule type="expression" dxfId="755" priority="354">
      <formula>$B122=40</formula>
    </cfRule>
    <cfRule type="expression" dxfId="754" priority="355">
      <formula>$B122=50</formula>
    </cfRule>
    <cfRule type="expression" dxfId="753" priority="356">
      <formula>$B122=60</formula>
    </cfRule>
    <cfRule type="expression" dxfId="752" priority="357">
      <formula>$B122=70</formula>
    </cfRule>
    <cfRule type="expression" dxfId="751" priority="358">
      <formula>$B122=80</formula>
    </cfRule>
    <cfRule type="expression" dxfId="750" priority="359">
      <formula>$B122=90</formula>
    </cfRule>
    <cfRule type="expression" dxfId="749" priority="360">
      <formula>$B122=100</formula>
    </cfRule>
    <cfRule type="expression" dxfId="748" priority="361">
      <formula>$B122=110</formula>
    </cfRule>
    <cfRule type="expression" dxfId="747" priority="362">
      <formula>$B122=120</formula>
    </cfRule>
    <cfRule type="expression" dxfId="746" priority="363">
      <formula>$B122=170</formula>
    </cfRule>
  </conditionalFormatting>
  <conditionalFormatting sqref="P122:R141 R142:R162">
    <cfRule type="expression" dxfId="745" priority="337">
      <formula>$C122=10</formula>
    </cfRule>
    <cfRule type="expression" dxfId="744" priority="338">
      <formula>$C122=20</formula>
    </cfRule>
    <cfRule type="expression" dxfId="743" priority="339">
      <formula>$C122=30</formula>
    </cfRule>
    <cfRule type="expression" dxfId="742" priority="340">
      <formula>$C122=40</formula>
    </cfRule>
    <cfRule type="expression" dxfId="741" priority="341">
      <formula>$C122=50</formula>
    </cfRule>
    <cfRule type="expression" dxfId="740" priority="342">
      <formula>$C122=60</formula>
    </cfRule>
    <cfRule type="expression" dxfId="739" priority="343">
      <formula>$C122=70</formula>
    </cfRule>
    <cfRule type="expression" dxfId="738" priority="344">
      <formula>$C122=80</formula>
    </cfRule>
    <cfRule type="expression" dxfId="737" priority="345">
      <formula>$C122=90</formula>
    </cfRule>
    <cfRule type="expression" dxfId="736" priority="346">
      <formula>$C122=100</formula>
    </cfRule>
    <cfRule type="expression" dxfId="735" priority="347">
      <formula>$C122=110</formula>
    </cfRule>
    <cfRule type="expression" dxfId="734" priority="348">
      <formula>$C122=120</formula>
    </cfRule>
    <cfRule type="expression" dxfId="733" priority="349">
      <formula>$C122=170</formula>
    </cfRule>
  </conditionalFormatting>
  <conditionalFormatting sqref="F122:G128">
    <cfRule type="cellIs" dxfId="732" priority="325" operator="between">
      <formula>120</formula>
      <formula>130</formula>
    </cfRule>
    <cfRule type="cellIs" dxfId="731" priority="326" operator="between">
      <formula>100</formula>
      <formula>110</formula>
    </cfRule>
    <cfRule type="cellIs" dxfId="730" priority="327" operator="between">
      <formula>110</formula>
      <formula>120</formula>
    </cfRule>
    <cfRule type="cellIs" dxfId="729" priority="328" operator="between">
      <formula>90</formula>
      <formula>100</formula>
    </cfRule>
    <cfRule type="cellIs" dxfId="728" priority="329" operator="between">
      <formula>80</formula>
      <formula>90</formula>
    </cfRule>
    <cfRule type="cellIs" dxfId="727" priority="330" operator="between">
      <formula>70</formula>
      <formula>80</formula>
    </cfRule>
    <cfRule type="cellIs" dxfId="726" priority="331" operator="between">
      <formula>60</formula>
      <formula>70</formula>
    </cfRule>
    <cfRule type="cellIs" dxfId="725" priority="332" operator="between">
      <formula>50</formula>
      <formula>60</formula>
    </cfRule>
    <cfRule type="cellIs" dxfId="724" priority="333" operator="between">
      <formula>40</formula>
      <formula>50</formula>
    </cfRule>
    <cfRule type="cellIs" dxfId="723" priority="334" operator="between">
      <formula>30</formula>
      <formula>40</formula>
    </cfRule>
    <cfRule type="cellIs" dxfId="722" priority="335" operator="between">
      <formula>20</formula>
      <formula>30</formula>
    </cfRule>
    <cfRule type="cellIs" dxfId="721" priority="336" operator="lessThan">
      <formula>20</formula>
    </cfRule>
  </conditionalFormatting>
  <conditionalFormatting sqref="F122:G141">
    <cfRule type="cellIs" dxfId="720" priority="313" operator="between">
      <formula>120</formula>
      <formula>130</formula>
    </cfRule>
    <cfRule type="cellIs" dxfId="719" priority="314" operator="between">
      <formula>100</formula>
      <formula>110</formula>
    </cfRule>
    <cfRule type="cellIs" dxfId="718" priority="315" operator="between">
      <formula>110</formula>
      <formula>120</formula>
    </cfRule>
    <cfRule type="cellIs" dxfId="717" priority="316" operator="between">
      <formula>90</formula>
      <formula>100</formula>
    </cfRule>
    <cfRule type="cellIs" dxfId="716" priority="317" operator="between">
      <formula>80</formula>
      <formula>90</formula>
    </cfRule>
    <cfRule type="cellIs" dxfId="715" priority="318" operator="between">
      <formula>70</formula>
      <formula>80</formula>
    </cfRule>
    <cfRule type="cellIs" dxfId="714" priority="319" operator="between">
      <formula>60</formula>
      <formula>70</formula>
    </cfRule>
    <cfRule type="cellIs" dxfId="713" priority="320" operator="between">
      <formula>50</formula>
      <formula>60</formula>
    </cfRule>
    <cfRule type="cellIs" dxfId="712" priority="321" operator="between">
      <formula>40</formula>
      <formula>50</formula>
    </cfRule>
    <cfRule type="cellIs" dxfId="711" priority="322" operator="between">
      <formula>30</formula>
      <formula>40</formula>
    </cfRule>
    <cfRule type="cellIs" dxfId="710" priority="323" operator="between">
      <formula>20</formula>
      <formula>30</formula>
    </cfRule>
    <cfRule type="cellIs" dxfId="709" priority="324" operator="lessThan">
      <formula>20</formula>
    </cfRule>
  </conditionalFormatting>
  <conditionalFormatting sqref="Z122:Z131 U122:U131 W122:X131 U133:U141 W133:X141 W132 Z133:Z141">
    <cfRule type="expression" dxfId="708" priority="300">
      <formula>$A122=10</formula>
    </cfRule>
    <cfRule type="expression" dxfId="707" priority="301">
      <formula>$A122=20</formula>
    </cfRule>
    <cfRule type="expression" dxfId="706" priority="302">
      <formula>$A122=30</formula>
    </cfRule>
    <cfRule type="expression" dxfId="705" priority="303">
      <formula>$A122=40</formula>
    </cfRule>
    <cfRule type="expression" dxfId="704" priority="304">
      <formula>$A122=50</formula>
    </cfRule>
    <cfRule type="expression" dxfId="703" priority="305">
      <formula>$A122=60</formula>
    </cfRule>
    <cfRule type="expression" dxfId="702" priority="306">
      <formula>$A122=70</formula>
    </cfRule>
    <cfRule type="expression" dxfId="701" priority="307">
      <formula>$A122=80</formula>
    </cfRule>
    <cfRule type="expression" dxfId="700" priority="308">
      <formula>$A122=90</formula>
    </cfRule>
    <cfRule type="expression" dxfId="699" priority="309">
      <formula>$A122=100</formula>
    </cfRule>
    <cfRule type="expression" dxfId="698" priority="310">
      <formula>$A122=110</formula>
    </cfRule>
    <cfRule type="expression" dxfId="697" priority="311">
      <formula>$A122=120</formula>
    </cfRule>
    <cfRule type="expression" dxfId="696" priority="312">
      <formula>$A122=170</formula>
    </cfRule>
  </conditionalFormatting>
  <conditionalFormatting sqref="V122:V131 V133:V141">
    <cfRule type="expression" dxfId="695" priority="287">
      <formula>$B122=10</formula>
    </cfRule>
    <cfRule type="expression" dxfId="694" priority="288">
      <formula>$B122=20</formula>
    </cfRule>
    <cfRule type="expression" dxfId="693" priority="289">
      <formula>$B122=30</formula>
    </cfRule>
    <cfRule type="expression" dxfId="692" priority="290">
      <formula>$B122=40</formula>
    </cfRule>
    <cfRule type="expression" dxfId="691" priority="291">
      <formula>$B122=50</formula>
    </cfRule>
    <cfRule type="expression" dxfId="690" priority="292">
      <formula>$B122=60</formula>
    </cfRule>
    <cfRule type="expression" dxfId="689" priority="293">
      <formula>$B122=70</formula>
    </cfRule>
    <cfRule type="expression" dxfId="688" priority="294">
      <formula>$B122=80</formula>
    </cfRule>
    <cfRule type="expression" dxfId="687" priority="295">
      <formula>$B122=90</formula>
    </cfRule>
    <cfRule type="expression" dxfId="686" priority="296">
      <formula>$B122=100</formula>
    </cfRule>
    <cfRule type="expression" dxfId="685" priority="297">
      <formula>$B122=110</formula>
    </cfRule>
    <cfRule type="expression" dxfId="684" priority="298">
      <formula>$B122=120</formula>
    </cfRule>
    <cfRule type="expression" dxfId="683" priority="299">
      <formula>$B122=170</formula>
    </cfRule>
  </conditionalFormatting>
  <conditionalFormatting sqref="Y122:Y131 Y133:Y141">
    <cfRule type="expression" dxfId="682" priority="274">
      <formula>$B122=10</formula>
    </cfRule>
    <cfRule type="expression" dxfId="681" priority="275">
      <formula>$B122=20</formula>
    </cfRule>
    <cfRule type="expression" dxfId="680" priority="276">
      <formula>$B122=30</formula>
    </cfRule>
    <cfRule type="expression" dxfId="679" priority="277">
      <formula>$B122=40</formula>
    </cfRule>
    <cfRule type="expression" dxfId="678" priority="278">
      <formula>$B122=50</formula>
    </cfRule>
    <cfRule type="expression" dxfId="677" priority="279">
      <formula>$B122=60</formula>
    </cfRule>
    <cfRule type="expression" dxfId="676" priority="280">
      <formula>$B122=70</formula>
    </cfRule>
    <cfRule type="expression" dxfId="675" priority="281">
      <formula>$B122=80</formula>
    </cfRule>
    <cfRule type="expression" dxfId="674" priority="282">
      <formula>$B122=90</formula>
    </cfRule>
    <cfRule type="expression" dxfId="673" priority="283">
      <formula>$B122=100</formula>
    </cfRule>
    <cfRule type="expression" dxfId="672" priority="284">
      <formula>$B122=110</formula>
    </cfRule>
    <cfRule type="expression" dxfId="671" priority="285">
      <formula>$B122=120</formula>
    </cfRule>
    <cfRule type="expression" dxfId="670" priority="286">
      <formula>$B122=170</formula>
    </cfRule>
  </conditionalFormatting>
  <conditionalFormatting sqref="AA122:AA131 AA133:AA141">
    <cfRule type="expression" dxfId="669" priority="261">
      <formula>$B122=10</formula>
    </cfRule>
    <cfRule type="expression" dxfId="668" priority="262">
      <formula>$B122=20</formula>
    </cfRule>
    <cfRule type="expression" dxfId="667" priority="263">
      <formula>$B122=30</formula>
    </cfRule>
    <cfRule type="expression" dxfId="666" priority="264">
      <formula>$B122=40</formula>
    </cfRule>
    <cfRule type="expression" dxfId="665" priority="265">
      <formula>$B122=50</formula>
    </cfRule>
    <cfRule type="expression" dxfId="664" priority="266">
      <formula>$B122=60</formula>
    </cfRule>
    <cfRule type="expression" dxfId="663" priority="267">
      <formula>$B122=70</formula>
    </cfRule>
    <cfRule type="expression" dxfId="662" priority="268">
      <formula>$B122=80</formula>
    </cfRule>
    <cfRule type="expression" dxfId="661" priority="269">
      <formula>$B122=90</formula>
    </cfRule>
    <cfRule type="expression" dxfId="660" priority="270">
      <formula>$B122=100</formula>
    </cfRule>
    <cfRule type="expression" dxfId="659" priority="271">
      <formula>$B122=110</formula>
    </cfRule>
    <cfRule type="expression" dxfId="658" priority="272">
      <formula>$B122=120</formula>
    </cfRule>
    <cfRule type="expression" dxfId="657" priority="273">
      <formula>$B122=170</formula>
    </cfRule>
  </conditionalFormatting>
  <conditionalFormatting sqref="X47">
    <cfRule type="expression" dxfId="656" priority="248">
      <formula>$A47=10</formula>
    </cfRule>
    <cfRule type="expression" dxfId="655" priority="249">
      <formula>$A47=20</formula>
    </cfRule>
    <cfRule type="expression" dxfId="654" priority="250">
      <formula>$A47=30</formula>
    </cfRule>
    <cfRule type="expression" dxfId="653" priority="251">
      <formula>$A47=40</formula>
    </cfRule>
    <cfRule type="expression" dxfId="652" priority="252">
      <formula>$A47=50</formula>
    </cfRule>
    <cfRule type="expression" dxfId="651" priority="253">
      <formula>$A47=60</formula>
    </cfRule>
    <cfRule type="expression" dxfId="650" priority="254">
      <formula>$A47=70</formula>
    </cfRule>
    <cfRule type="expression" dxfId="649" priority="255">
      <formula>$A47=80</formula>
    </cfRule>
    <cfRule type="expression" dxfId="648" priority="256">
      <formula>$A47=90</formula>
    </cfRule>
    <cfRule type="expression" dxfId="647" priority="257">
      <formula>$A47=100</formula>
    </cfRule>
    <cfRule type="expression" dxfId="646" priority="258">
      <formula>$A47=110</formula>
    </cfRule>
    <cfRule type="expression" dxfId="645" priority="259">
      <formula>$A47=120</formula>
    </cfRule>
    <cfRule type="expression" dxfId="644" priority="260">
      <formula>$A47=170</formula>
    </cfRule>
  </conditionalFormatting>
  <conditionalFormatting sqref="Z47">
    <cfRule type="expression" dxfId="643" priority="235">
      <formula>$A47=10</formula>
    </cfRule>
    <cfRule type="expression" dxfId="642" priority="236">
      <formula>$A47=20</formula>
    </cfRule>
    <cfRule type="expression" dxfId="641" priority="237">
      <formula>$A47=30</formula>
    </cfRule>
    <cfRule type="expression" dxfId="640" priority="238">
      <formula>$A47=40</formula>
    </cfRule>
    <cfRule type="expression" dxfId="639" priority="239">
      <formula>$A47=50</formula>
    </cfRule>
    <cfRule type="expression" dxfId="638" priority="240">
      <formula>$A47=60</formula>
    </cfRule>
    <cfRule type="expression" dxfId="637" priority="241">
      <formula>$A47=70</formula>
    </cfRule>
    <cfRule type="expression" dxfId="636" priority="242">
      <formula>$A47=80</formula>
    </cfRule>
    <cfRule type="expression" dxfId="635" priority="243">
      <formula>$A47=90</formula>
    </cfRule>
    <cfRule type="expression" dxfId="634" priority="244">
      <formula>$A47=100</formula>
    </cfRule>
    <cfRule type="expression" dxfId="633" priority="245">
      <formula>$A47=110</formula>
    </cfRule>
    <cfRule type="expression" dxfId="632" priority="246">
      <formula>$A47=120</formula>
    </cfRule>
    <cfRule type="expression" dxfId="631" priority="247">
      <formula>$A47=170</formula>
    </cfRule>
  </conditionalFormatting>
  <conditionalFormatting sqref="Y47">
    <cfRule type="expression" dxfId="630" priority="222">
      <formula>$B47=10</formula>
    </cfRule>
    <cfRule type="expression" dxfId="629" priority="223">
      <formula>$B47=20</formula>
    </cfRule>
    <cfRule type="expression" dxfId="628" priority="224">
      <formula>$B47=30</formula>
    </cfRule>
    <cfRule type="expression" dxfId="627" priority="225">
      <formula>$B47=40</formula>
    </cfRule>
    <cfRule type="expression" dxfId="626" priority="226">
      <formula>$B47=50</formula>
    </cfRule>
    <cfRule type="expression" dxfId="625" priority="227">
      <formula>$B47=60</formula>
    </cfRule>
    <cfRule type="expression" dxfId="624" priority="228">
      <formula>$B47=70</formula>
    </cfRule>
    <cfRule type="expression" dxfId="623" priority="229">
      <formula>$B47=80</formula>
    </cfRule>
    <cfRule type="expression" dxfId="622" priority="230">
      <formula>$B47=90</formula>
    </cfRule>
    <cfRule type="expression" dxfId="621" priority="231">
      <formula>$B47=100</formula>
    </cfRule>
    <cfRule type="expression" dxfId="620" priority="232">
      <formula>$B47=110</formula>
    </cfRule>
    <cfRule type="expression" dxfId="619" priority="233">
      <formula>$B47=120</formula>
    </cfRule>
    <cfRule type="expression" dxfId="618" priority="234">
      <formula>$B47=170</formula>
    </cfRule>
  </conditionalFormatting>
  <conditionalFormatting sqref="AA47">
    <cfRule type="expression" dxfId="617" priority="209">
      <formula>$B47=10</formula>
    </cfRule>
    <cfRule type="expression" dxfId="616" priority="210">
      <formula>$B47=20</formula>
    </cfRule>
    <cfRule type="expression" dxfId="615" priority="211">
      <formula>$B47=30</formula>
    </cfRule>
    <cfRule type="expression" dxfId="614" priority="212">
      <formula>$B47=40</formula>
    </cfRule>
    <cfRule type="expression" dxfId="613" priority="213">
      <formula>$B47=50</formula>
    </cfRule>
    <cfRule type="expression" dxfId="612" priority="214">
      <formula>$B47=60</formula>
    </cfRule>
    <cfRule type="expression" dxfId="611" priority="215">
      <formula>$B47=70</formula>
    </cfRule>
    <cfRule type="expression" dxfId="610" priority="216">
      <formula>$B47=80</formula>
    </cfRule>
    <cfRule type="expression" dxfId="609" priority="217">
      <formula>$B47=90</formula>
    </cfRule>
    <cfRule type="expression" dxfId="608" priority="218">
      <formula>$B47=100</formula>
    </cfRule>
    <cfRule type="expression" dxfId="607" priority="219">
      <formula>$B47=110</formula>
    </cfRule>
    <cfRule type="expression" dxfId="606" priority="220">
      <formula>$B47=120</formula>
    </cfRule>
    <cfRule type="expression" dxfId="605" priority="221">
      <formula>$B47=170</formula>
    </cfRule>
  </conditionalFormatting>
  <conditionalFormatting sqref="X75">
    <cfRule type="expression" dxfId="604" priority="196">
      <formula>$A75=10</formula>
    </cfRule>
    <cfRule type="expression" dxfId="603" priority="197">
      <formula>$A75=20</formula>
    </cfRule>
    <cfRule type="expression" dxfId="602" priority="198">
      <formula>$A75=30</formula>
    </cfRule>
    <cfRule type="expression" dxfId="601" priority="199">
      <formula>$A75=40</formula>
    </cfRule>
    <cfRule type="expression" dxfId="600" priority="200">
      <formula>$A75=50</formula>
    </cfRule>
    <cfRule type="expression" dxfId="599" priority="201">
      <formula>$A75=60</formula>
    </cfRule>
    <cfRule type="expression" dxfId="598" priority="202">
      <formula>$A75=70</formula>
    </cfRule>
    <cfRule type="expression" dxfId="597" priority="203">
      <formula>$A75=80</formula>
    </cfRule>
    <cfRule type="expression" dxfId="596" priority="204">
      <formula>$A75=90</formula>
    </cfRule>
    <cfRule type="expression" dxfId="595" priority="205">
      <formula>$A75=100</formula>
    </cfRule>
    <cfRule type="expression" dxfId="594" priority="206">
      <formula>$A75=110</formula>
    </cfRule>
    <cfRule type="expression" dxfId="593" priority="207">
      <formula>$A75=120</formula>
    </cfRule>
    <cfRule type="expression" dxfId="592" priority="208">
      <formula>$A75=170</formula>
    </cfRule>
  </conditionalFormatting>
  <conditionalFormatting sqref="Z75">
    <cfRule type="expression" dxfId="591" priority="183">
      <formula>$A75=10</formula>
    </cfRule>
    <cfRule type="expression" dxfId="590" priority="184">
      <formula>$A75=20</formula>
    </cfRule>
    <cfRule type="expression" dxfId="589" priority="185">
      <formula>$A75=30</formula>
    </cfRule>
    <cfRule type="expression" dxfId="588" priority="186">
      <formula>$A75=40</formula>
    </cfRule>
    <cfRule type="expression" dxfId="587" priority="187">
      <formula>$A75=50</formula>
    </cfRule>
    <cfRule type="expression" dxfId="586" priority="188">
      <formula>$A75=60</formula>
    </cfRule>
    <cfRule type="expression" dxfId="585" priority="189">
      <formula>$A75=70</formula>
    </cfRule>
    <cfRule type="expression" dxfId="584" priority="190">
      <formula>$A75=80</formula>
    </cfRule>
    <cfRule type="expression" dxfId="583" priority="191">
      <formula>$A75=90</formula>
    </cfRule>
    <cfRule type="expression" dxfId="582" priority="192">
      <formula>$A75=100</formula>
    </cfRule>
    <cfRule type="expression" dxfId="581" priority="193">
      <formula>$A75=110</formula>
    </cfRule>
    <cfRule type="expression" dxfId="580" priority="194">
      <formula>$A75=120</formula>
    </cfRule>
    <cfRule type="expression" dxfId="579" priority="195">
      <formula>$A75=170</formula>
    </cfRule>
  </conditionalFormatting>
  <conditionalFormatting sqref="Y75">
    <cfRule type="expression" dxfId="578" priority="170">
      <formula>$B75=10</formula>
    </cfRule>
    <cfRule type="expression" dxfId="577" priority="171">
      <formula>$B75=20</formula>
    </cfRule>
    <cfRule type="expression" dxfId="576" priority="172">
      <formula>$B75=30</formula>
    </cfRule>
    <cfRule type="expression" dxfId="575" priority="173">
      <formula>$B75=40</formula>
    </cfRule>
    <cfRule type="expression" dxfId="574" priority="174">
      <formula>$B75=50</formula>
    </cfRule>
    <cfRule type="expression" dxfId="573" priority="175">
      <formula>$B75=60</formula>
    </cfRule>
    <cfRule type="expression" dxfId="572" priority="176">
      <formula>$B75=70</formula>
    </cfRule>
    <cfRule type="expression" dxfId="571" priority="177">
      <formula>$B75=80</formula>
    </cfRule>
    <cfRule type="expression" dxfId="570" priority="178">
      <formula>$B75=90</formula>
    </cfRule>
    <cfRule type="expression" dxfId="569" priority="179">
      <formula>$B75=100</formula>
    </cfRule>
    <cfRule type="expression" dxfId="568" priority="180">
      <formula>$B75=110</formula>
    </cfRule>
    <cfRule type="expression" dxfId="567" priority="181">
      <formula>$B75=120</formula>
    </cfRule>
    <cfRule type="expression" dxfId="566" priority="182">
      <formula>$B75=170</formula>
    </cfRule>
  </conditionalFormatting>
  <conditionalFormatting sqref="AA75">
    <cfRule type="expression" dxfId="565" priority="157">
      <formula>$B75=10</formula>
    </cfRule>
    <cfRule type="expression" dxfId="564" priority="158">
      <formula>$B75=20</formula>
    </cfRule>
    <cfRule type="expression" dxfId="563" priority="159">
      <formula>$B75=30</formula>
    </cfRule>
    <cfRule type="expression" dxfId="562" priority="160">
      <formula>$B75=40</formula>
    </cfRule>
    <cfRule type="expression" dxfId="561" priority="161">
      <formula>$B75=50</formula>
    </cfRule>
    <cfRule type="expression" dxfId="560" priority="162">
      <formula>$B75=60</formula>
    </cfRule>
    <cfRule type="expression" dxfId="559" priority="163">
      <formula>$B75=70</formula>
    </cfRule>
    <cfRule type="expression" dxfId="558" priority="164">
      <formula>$B75=80</formula>
    </cfRule>
    <cfRule type="expression" dxfId="557" priority="165">
      <formula>$B75=90</formula>
    </cfRule>
    <cfRule type="expression" dxfId="556" priority="166">
      <formula>$B75=100</formula>
    </cfRule>
    <cfRule type="expression" dxfId="555" priority="167">
      <formula>$B75=110</formula>
    </cfRule>
    <cfRule type="expression" dxfId="554" priority="168">
      <formula>$B75=120</formula>
    </cfRule>
    <cfRule type="expression" dxfId="553" priority="169">
      <formula>$B75=170</formula>
    </cfRule>
  </conditionalFormatting>
  <conditionalFormatting sqref="X152">
    <cfRule type="expression" dxfId="552" priority="144">
      <formula>$A152=10</formula>
    </cfRule>
    <cfRule type="expression" dxfId="551" priority="145">
      <formula>$A152=20</formula>
    </cfRule>
    <cfRule type="expression" dxfId="550" priority="146">
      <formula>$A152=30</formula>
    </cfRule>
    <cfRule type="expression" dxfId="549" priority="147">
      <formula>$A152=40</formula>
    </cfRule>
    <cfRule type="expression" dxfId="548" priority="148">
      <formula>$A152=50</formula>
    </cfRule>
    <cfRule type="expression" dxfId="547" priority="149">
      <formula>$A152=60</formula>
    </cfRule>
    <cfRule type="expression" dxfId="546" priority="150">
      <formula>$A152=70</formula>
    </cfRule>
    <cfRule type="expression" dxfId="545" priority="151">
      <formula>$A152=80</formula>
    </cfRule>
    <cfRule type="expression" dxfId="544" priority="152">
      <formula>$A152=90</formula>
    </cfRule>
    <cfRule type="expression" dxfId="543" priority="153">
      <formula>$A152=100</formula>
    </cfRule>
    <cfRule type="expression" dxfId="542" priority="154">
      <formula>$A152=110</formula>
    </cfRule>
    <cfRule type="expression" dxfId="541" priority="155">
      <formula>$A152=120</formula>
    </cfRule>
    <cfRule type="expression" dxfId="540" priority="156">
      <formula>$A152=170</formula>
    </cfRule>
  </conditionalFormatting>
  <conditionalFormatting sqref="Z152">
    <cfRule type="expression" dxfId="539" priority="131">
      <formula>$A152=10</formula>
    </cfRule>
    <cfRule type="expression" dxfId="538" priority="132">
      <formula>$A152=20</formula>
    </cfRule>
    <cfRule type="expression" dxfId="537" priority="133">
      <formula>$A152=30</formula>
    </cfRule>
    <cfRule type="expression" dxfId="536" priority="134">
      <formula>$A152=40</formula>
    </cfRule>
    <cfRule type="expression" dxfId="535" priority="135">
      <formula>$A152=50</formula>
    </cfRule>
    <cfRule type="expression" dxfId="534" priority="136">
      <formula>$A152=60</formula>
    </cfRule>
    <cfRule type="expression" dxfId="533" priority="137">
      <formula>$A152=70</formula>
    </cfRule>
    <cfRule type="expression" dxfId="532" priority="138">
      <formula>$A152=80</formula>
    </cfRule>
    <cfRule type="expression" dxfId="531" priority="139">
      <formula>$A152=90</formula>
    </cfRule>
    <cfRule type="expression" dxfId="530" priority="140">
      <formula>$A152=100</formula>
    </cfRule>
    <cfRule type="expression" dxfId="529" priority="141">
      <formula>$A152=110</formula>
    </cfRule>
    <cfRule type="expression" dxfId="528" priority="142">
      <formula>$A152=120</formula>
    </cfRule>
    <cfRule type="expression" dxfId="527" priority="143">
      <formula>$A152=170</formula>
    </cfRule>
  </conditionalFormatting>
  <conditionalFormatting sqref="Y152">
    <cfRule type="expression" dxfId="526" priority="118">
      <formula>$B152=10</formula>
    </cfRule>
    <cfRule type="expression" dxfId="525" priority="119">
      <formula>$B152=20</formula>
    </cfRule>
    <cfRule type="expression" dxfId="524" priority="120">
      <formula>$B152=30</formula>
    </cfRule>
    <cfRule type="expression" dxfId="523" priority="121">
      <formula>$B152=40</formula>
    </cfRule>
    <cfRule type="expression" dxfId="522" priority="122">
      <formula>$B152=50</formula>
    </cfRule>
    <cfRule type="expression" dxfId="521" priority="123">
      <formula>$B152=60</formula>
    </cfRule>
    <cfRule type="expression" dxfId="520" priority="124">
      <formula>$B152=70</formula>
    </cfRule>
    <cfRule type="expression" dxfId="519" priority="125">
      <formula>$B152=80</formula>
    </cfRule>
    <cfRule type="expression" dxfId="518" priority="126">
      <formula>$B152=90</formula>
    </cfRule>
    <cfRule type="expression" dxfId="517" priority="127">
      <formula>$B152=100</formula>
    </cfRule>
    <cfRule type="expression" dxfId="516" priority="128">
      <formula>$B152=110</formula>
    </cfRule>
    <cfRule type="expression" dxfId="515" priority="129">
      <formula>$B152=120</formula>
    </cfRule>
    <cfRule type="expression" dxfId="514" priority="130">
      <formula>$B152=170</formula>
    </cfRule>
  </conditionalFormatting>
  <conditionalFormatting sqref="AA152">
    <cfRule type="expression" dxfId="513" priority="105">
      <formula>$B152=10</formula>
    </cfRule>
    <cfRule type="expression" dxfId="512" priority="106">
      <formula>$B152=20</formula>
    </cfRule>
    <cfRule type="expression" dxfId="511" priority="107">
      <formula>$B152=30</formula>
    </cfRule>
    <cfRule type="expression" dxfId="510" priority="108">
      <formula>$B152=40</formula>
    </cfRule>
    <cfRule type="expression" dxfId="509" priority="109">
      <formula>$B152=50</formula>
    </cfRule>
    <cfRule type="expression" dxfId="508" priority="110">
      <formula>$B152=60</formula>
    </cfRule>
    <cfRule type="expression" dxfId="507" priority="111">
      <formula>$B152=70</formula>
    </cfRule>
    <cfRule type="expression" dxfId="506" priority="112">
      <formula>$B152=80</formula>
    </cfRule>
    <cfRule type="expression" dxfId="505" priority="113">
      <formula>$B152=90</formula>
    </cfRule>
    <cfRule type="expression" dxfId="504" priority="114">
      <formula>$B152=100</formula>
    </cfRule>
    <cfRule type="expression" dxfId="503" priority="115">
      <formula>$B152=110</formula>
    </cfRule>
    <cfRule type="expression" dxfId="502" priority="116">
      <formula>$B152=120</formula>
    </cfRule>
    <cfRule type="expression" dxfId="501" priority="117">
      <formula>$B152=170</formula>
    </cfRule>
  </conditionalFormatting>
  <conditionalFormatting sqref="X132">
    <cfRule type="expression" dxfId="500" priority="92">
      <formula>$A132=10</formula>
    </cfRule>
    <cfRule type="expression" dxfId="499" priority="93">
      <formula>$A132=20</formula>
    </cfRule>
    <cfRule type="expression" dxfId="498" priority="94">
      <formula>$A132=30</formula>
    </cfRule>
    <cfRule type="expression" dxfId="497" priority="95">
      <formula>$A132=40</formula>
    </cfRule>
    <cfRule type="expression" dxfId="496" priority="96">
      <formula>$A132=50</formula>
    </cfRule>
    <cfRule type="expression" dxfId="495" priority="97">
      <formula>$A132=60</formula>
    </cfRule>
    <cfRule type="expression" dxfId="494" priority="98">
      <formula>$A132=70</formula>
    </cfRule>
    <cfRule type="expression" dxfId="493" priority="99">
      <formula>$A132=80</formula>
    </cfRule>
    <cfRule type="expression" dxfId="492" priority="100">
      <formula>$A132=90</formula>
    </cfRule>
    <cfRule type="expression" dxfId="491" priority="101">
      <formula>$A132=100</formula>
    </cfRule>
    <cfRule type="expression" dxfId="490" priority="102">
      <formula>$A132=110</formula>
    </cfRule>
    <cfRule type="expression" dxfId="489" priority="103">
      <formula>$A132=120</formula>
    </cfRule>
    <cfRule type="expression" dxfId="488" priority="104">
      <formula>$A132=170</formula>
    </cfRule>
  </conditionalFormatting>
  <conditionalFormatting sqref="Z132">
    <cfRule type="expression" dxfId="487" priority="79">
      <formula>$A132=10</formula>
    </cfRule>
    <cfRule type="expression" dxfId="486" priority="80">
      <formula>$A132=20</formula>
    </cfRule>
    <cfRule type="expression" dxfId="485" priority="81">
      <formula>$A132=30</formula>
    </cfRule>
    <cfRule type="expression" dxfId="484" priority="82">
      <formula>$A132=40</formula>
    </cfRule>
    <cfRule type="expression" dxfId="483" priority="83">
      <formula>$A132=50</formula>
    </cfRule>
    <cfRule type="expression" dxfId="482" priority="84">
      <formula>$A132=60</formula>
    </cfRule>
    <cfRule type="expression" dxfId="481" priority="85">
      <formula>$A132=70</formula>
    </cfRule>
    <cfRule type="expression" dxfId="480" priority="86">
      <formula>$A132=80</formula>
    </cfRule>
    <cfRule type="expression" dxfId="479" priority="87">
      <formula>$A132=90</formula>
    </cfRule>
    <cfRule type="expression" dxfId="478" priority="88">
      <formula>$A132=100</formula>
    </cfRule>
    <cfRule type="expression" dxfId="477" priority="89">
      <formula>$A132=110</formula>
    </cfRule>
    <cfRule type="expression" dxfId="476" priority="90">
      <formula>$A132=120</formula>
    </cfRule>
    <cfRule type="expression" dxfId="475" priority="91">
      <formula>$A132=170</formula>
    </cfRule>
  </conditionalFormatting>
  <conditionalFormatting sqref="Y132">
    <cfRule type="expression" dxfId="474" priority="66">
      <formula>$B132=10</formula>
    </cfRule>
    <cfRule type="expression" dxfId="473" priority="67">
      <formula>$B132=20</formula>
    </cfRule>
    <cfRule type="expression" dxfId="472" priority="68">
      <formula>$B132=30</formula>
    </cfRule>
    <cfRule type="expression" dxfId="471" priority="69">
      <formula>$B132=40</formula>
    </cfRule>
    <cfRule type="expression" dxfId="470" priority="70">
      <formula>$B132=50</formula>
    </cfRule>
    <cfRule type="expression" dxfId="469" priority="71">
      <formula>$B132=60</formula>
    </cfRule>
    <cfRule type="expression" dxfId="468" priority="72">
      <formula>$B132=70</formula>
    </cfRule>
    <cfRule type="expression" dxfId="467" priority="73">
      <formula>$B132=80</formula>
    </cfRule>
    <cfRule type="expression" dxfId="466" priority="74">
      <formula>$B132=90</formula>
    </cfRule>
    <cfRule type="expression" dxfId="465" priority="75">
      <formula>$B132=100</formula>
    </cfRule>
    <cfRule type="expression" dxfId="464" priority="76">
      <formula>$B132=110</formula>
    </cfRule>
    <cfRule type="expression" dxfId="463" priority="77">
      <formula>$B132=120</formula>
    </cfRule>
    <cfRule type="expression" dxfId="462" priority="78">
      <formula>$B132=170</formula>
    </cfRule>
  </conditionalFormatting>
  <conditionalFormatting sqref="AA132">
    <cfRule type="expression" dxfId="461" priority="53">
      <formula>$B132=10</formula>
    </cfRule>
    <cfRule type="expression" dxfId="460" priority="54">
      <formula>$B132=20</formula>
    </cfRule>
    <cfRule type="expression" dxfId="459" priority="55">
      <formula>$B132=30</formula>
    </cfRule>
    <cfRule type="expression" dxfId="458" priority="56">
      <formula>$B132=40</formula>
    </cfRule>
    <cfRule type="expression" dxfId="457" priority="57">
      <formula>$B132=50</formula>
    </cfRule>
    <cfRule type="expression" dxfId="456" priority="58">
      <formula>$B132=60</formula>
    </cfRule>
    <cfRule type="expression" dxfId="455" priority="59">
      <formula>$B132=70</formula>
    </cfRule>
    <cfRule type="expression" dxfId="454" priority="60">
      <formula>$B132=80</formula>
    </cfRule>
    <cfRule type="expression" dxfId="453" priority="61">
      <formula>$B132=90</formula>
    </cfRule>
    <cfRule type="expression" dxfId="452" priority="62">
      <formula>$B132=100</formula>
    </cfRule>
    <cfRule type="expression" dxfId="451" priority="63">
      <formula>$B132=110</formula>
    </cfRule>
    <cfRule type="expression" dxfId="450" priority="64">
      <formula>$B132=120</formula>
    </cfRule>
    <cfRule type="expression" dxfId="449" priority="65">
      <formula>$B132=170</formula>
    </cfRule>
  </conditionalFormatting>
  <conditionalFormatting sqref="X104">
    <cfRule type="expression" dxfId="448" priority="40">
      <formula>$A104=10</formula>
    </cfRule>
    <cfRule type="expression" dxfId="447" priority="41">
      <formula>$A104=20</formula>
    </cfRule>
    <cfRule type="expression" dxfId="446" priority="42">
      <formula>$A104=30</formula>
    </cfRule>
    <cfRule type="expression" dxfId="445" priority="43">
      <formula>$A104=40</formula>
    </cfRule>
    <cfRule type="expression" dxfId="444" priority="44">
      <formula>$A104=50</formula>
    </cfRule>
    <cfRule type="expression" dxfId="443" priority="45">
      <formula>$A104=60</formula>
    </cfRule>
    <cfRule type="expression" dxfId="442" priority="46">
      <formula>$A104=70</formula>
    </cfRule>
    <cfRule type="expression" dxfId="441" priority="47">
      <formula>$A104=80</formula>
    </cfRule>
    <cfRule type="expression" dxfId="440" priority="48">
      <formula>$A104=90</formula>
    </cfRule>
    <cfRule type="expression" dxfId="439" priority="49">
      <formula>$A104=100</formula>
    </cfRule>
    <cfRule type="expression" dxfId="438" priority="50">
      <formula>$A104=110</formula>
    </cfRule>
    <cfRule type="expression" dxfId="437" priority="51">
      <formula>$A104=120</formula>
    </cfRule>
    <cfRule type="expression" dxfId="436" priority="52">
      <formula>$A104=170</formula>
    </cfRule>
  </conditionalFormatting>
  <conditionalFormatting sqref="Z104">
    <cfRule type="expression" dxfId="435" priority="27">
      <formula>$A104=10</formula>
    </cfRule>
    <cfRule type="expression" dxfId="434" priority="28">
      <formula>$A104=20</formula>
    </cfRule>
    <cfRule type="expression" dxfId="433" priority="29">
      <formula>$A104=30</formula>
    </cfRule>
    <cfRule type="expression" dxfId="432" priority="30">
      <formula>$A104=40</formula>
    </cfRule>
    <cfRule type="expression" dxfId="431" priority="31">
      <formula>$A104=50</formula>
    </cfRule>
    <cfRule type="expression" dxfId="430" priority="32">
      <formula>$A104=60</formula>
    </cfRule>
    <cfRule type="expression" dxfId="429" priority="33">
      <formula>$A104=70</formula>
    </cfRule>
    <cfRule type="expression" dxfId="428" priority="34">
      <formula>$A104=80</formula>
    </cfRule>
    <cfRule type="expression" dxfId="427" priority="35">
      <formula>$A104=90</formula>
    </cfRule>
    <cfRule type="expression" dxfId="426" priority="36">
      <formula>$A104=100</formula>
    </cfRule>
    <cfRule type="expression" dxfId="425" priority="37">
      <formula>$A104=110</formula>
    </cfRule>
    <cfRule type="expression" dxfId="424" priority="38">
      <formula>$A104=120</formula>
    </cfRule>
    <cfRule type="expression" dxfId="423" priority="39">
      <formula>$A104=170</formula>
    </cfRule>
  </conditionalFormatting>
  <conditionalFormatting sqref="Y104">
    <cfRule type="expression" dxfId="422" priority="14">
      <formula>$B104=10</formula>
    </cfRule>
    <cfRule type="expression" dxfId="421" priority="15">
      <formula>$B104=20</formula>
    </cfRule>
    <cfRule type="expression" dxfId="420" priority="16">
      <formula>$B104=30</formula>
    </cfRule>
    <cfRule type="expression" dxfId="419" priority="17">
      <formula>$B104=40</formula>
    </cfRule>
    <cfRule type="expression" dxfId="418" priority="18">
      <formula>$B104=50</formula>
    </cfRule>
    <cfRule type="expression" dxfId="417" priority="19">
      <formula>$B104=60</formula>
    </cfRule>
    <cfRule type="expression" dxfId="416" priority="20">
      <formula>$B104=70</formula>
    </cfRule>
    <cfRule type="expression" dxfId="415" priority="21">
      <formula>$B104=80</formula>
    </cfRule>
    <cfRule type="expression" dxfId="414" priority="22">
      <formula>$B104=90</formula>
    </cfRule>
    <cfRule type="expression" dxfId="413" priority="23">
      <formula>$B104=100</formula>
    </cfRule>
    <cfRule type="expression" dxfId="412" priority="24">
      <formula>$B104=110</formula>
    </cfRule>
    <cfRule type="expression" dxfId="411" priority="25">
      <formula>$B104=120</formula>
    </cfRule>
    <cfRule type="expression" dxfId="410" priority="26">
      <formula>$B104=170</formula>
    </cfRule>
  </conditionalFormatting>
  <conditionalFormatting sqref="AA104">
    <cfRule type="expression" dxfId="409" priority="1">
      <formula>$B104=10</formula>
    </cfRule>
    <cfRule type="expression" dxfId="408" priority="2">
      <formula>$B104=20</formula>
    </cfRule>
    <cfRule type="expression" dxfId="407" priority="3">
      <formula>$B104=30</formula>
    </cfRule>
    <cfRule type="expression" dxfId="406" priority="4">
      <formula>$B104=40</formula>
    </cfRule>
    <cfRule type="expression" dxfId="405" priority="5">
      <formula>$B104=50</formula>
    </cfRule>
    <cfRule type="expression" dxfId="404" priority="6">
      <formula>$B104=60</formula>
    </cfRule>
    <cfRule type="expression" dxfId="403" priority="7">
      <formula>$B104=70</formula>
    </cfRule>
    <cfRule type="expression" dxfId="402" priority="8">
      <formula>$B104=80</formula>
    </cfRule>
    <cfRule type="expression" dxfId="401" priority="9">
      <formula>$B104=90</formula>
    </cfRule>
    <cfRule type="expression" dxfId="400" priority="10">
      <formula>$B104=100</formula>
    </cfRule>
    <cfRule type="expression" dxfId="399" priority="11">
      <formula>$B104=110</formula>
    </cfRule>
    <cfRule type="expression" dxfId="398" priority="12">
      <formula>$B104=120</formula>
    </cfRule>
    <cfRule type="expression" dxfId="397" priority="13">
      <formula>$B104=170</formula>
    </cfRule>
  </conditionalFormatting>
  <dataValidations disablePrompts="1" count="1">
    <dataValidation type="list" allowBlank="1" showInputMessage="1" showErrorMessage="1" sqref="W3:W214">
      <formula1>"PP,SN,K"</formula1>
    </dataValidation>
  </dataValidations>
  <pageMargins left="0.23622047244094491" right="0.23622047244094491" top="0.74803149606299213" bottom="0.74803149606299213" header="0.31496062992125984" footer="0.31496062992125984"/>
  <pageSetup paperSize="9" orientation="portrait" r:id="rId2"/>
  <headerFooter>
    <oddHeader>&amp;C&amp;A
AMUNDSEN PENALTY FLORBAL 2015</oddHeader>
    <oddFooter>Stránka &amp;P z &amp;N</oddFooter>
  </headerFooter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Y214"/>
  <sheetViews>
    <sheetView workbookViewId="0"/>
  </sheetViews>
  <sheetFormatPr defaultColWidth="8.85546875" defaultRowHeight="15" x14ac:dyDescent="0.25"/>
  <cols>
    <col min="1" max="1" width="7.7109375" bestFit="1" customWidth="1"/>
    <col min="2" max="2" width="3.28515625" style="346" customWidth="1"/>
    <col min="3" max="4" width="3.85546875" style="346" customWidth="1"/>
    <col min="5" max="6" width="3.7109375" style="1" customWidth="1"/>
    <col min="7" max="7" width="4.85546875" style="346" customWidth="1"/>
    <col min="8" max="8" width="4.42578125" style="346" customWidth="1"/>
    <col min="9" max="10" width="4.28515625" style="346" customWidth="1"/>
    <col min="11" max="12" width="3.7109375" style="346" customWidth="1"/>
    <col min="13" max="13" width="5.7109375" customWidth="1"/>
    <col min="14" max="14" width="12.28515625" customWidth="1"/>
    <col min="15" max="15" width="4.85546875" customWidth="1"/>
    <col min="16" max="17" width="28.42578125" style="62" customWidth="1"/>
    <col min="18" max="18" width="6" style="4" customWidth="1"/>
    <col min="19" max="19" width="4.140625" style="3" customWidth="1"/>
    <col min="20" max="20" width="4.140625" style="94" customWidth="1"/>
    <col min="21" max="21" width="6" style="1" customWidth="1"/>
    <col min="22" max="22" width="3" customWidth="1"/>
    <col min="23" max="23" width="4.7109375" customWidth="1"/>
    <col min="24" max="25" width="4.140625" customWidth="1"/>
  </cols>
  <sheetData>
    <row r="1" spans="1:25" ht="33" customHeight="1" thickBot="1" x14ac:dyDescent="0.3">
      <c r="A1" s="236" t="s">
        <v>43</v>
      </c>
      <c r="B1" s="237" t="s">
        <v>146</v>
      </c>
      <c r="C1" s="238" t="s">
        <v>16</v>
      </c>
      <c r="D1" s="238" t="s">
        <v>17</v>
      </c>
      <c r="E1" s="239" t="s">
        <v>20</v>
      </c>
      <c r="F1" s="240" t="s">
        <v>21</v>
      </c>
      <c r="G1" s="241" t="s">
        <v>56</v>
      </c>
      <c r="H1" s="242" t="s">
        <v>57</v>
      </c>
      <c r="I1" s="241" t="s">
        <v>58</v>
      </c>
      <c r="J1" s="242" t="s">
        <v>59</v>
      </c>
      <c r="K1" s="241" t="s">
        <v>18</v>
      </c>
      <c r="L1" s="242" t="s">
        <v>19</v>
      </c>
      <c r="M1" s="250" t="s">
        <v>54</v>
      </c>
      <c r="N1" s="251" t="s">
        <v>1</v>
      </c>
      <c r="O1" s="251" t="s">
        <v>188</v>
      </c>
      <c r="P1" s="251" t="s">
        <v>2</v>
      </c>
      <c r="Q1" s="251" t="s">
        <v>3</v>
      </c>
      <c r="R1" s="2050" t="s">
        <v>55</v>
      </c>
      <c r="S1" s="2051"/>
      <c r="T1" s="252" t="s">
        <v>189</v>
      </c>
      <c r="U1" s="254" t="s">
        <v>47</v>
      </c>
    </row>
    <row r="2" spans="1:25" ht="15.75" customHeight="1" x14ac:dyDescent="0.25">
      <c r="A2" s="95"/>
      <c r="B2" s="96"/>
      <c r="C2" s="96"/>
      <c r="D2" s="96"/>
      <c r="E2" s="97"/>
      <c r="F2" s="97"/>
      <c r="G2" s="96"/>
      <c r="H2" s="96"/>
      <c r="I2" s="96"/>
      <c r="J2" s="96"/>
      <c r="K2" s="96"/>
      <c r="L2" s="96"/>
      <c r="M2" s="265"/>
      <c r="N2" s="245" t="str">
        <f>'Rozpis zápasů'!Q2</f>
        <v>08:00 - 10:00</v>
      </c>
      <c r="O2" s="258"/>
      <c r="P2" s="266" t="s">
        <v>0</v>
      </c>
      <c r="Q2" s="259"/>
      <c r="R2" s="267"/>
      <c r="S2" s="268"/>
      <c r="T2" s="269"/>
      <c r="U2" s="260"/>
      <c r="V2" s="36"/>
    </row>
    <row r="3" spans="1:25" ht="22.5" customHeight="1" x14ac:dyDescent="0.25">
      <c r="A3" s="243" t="str">
        <f t="shared" ref="A3" si="0">IF(C3&lt;D3,CONCATENATE(C3,"_",D3),CONCATENATE(D3,"_",C3))</f>
        <v>12_15</v>
      </c>
      <c r="B3" s="244" t="str">
        <f t="shared" ref="B3" si="1">IF(AND(ISNUMBER(R3),ISNUMBER(S3)),IF(R3&gt;S3,"D",IF(R3&lt;S3,"H","R")),"N")</f>
        <v>D</v>
      </c>
      <c r="C3" s="245">
        <f>'Rozpis zápasů'!F3</f>
        <v>12</v>
      </c>
      <c r="D3" s="246">
        <f>'Rozpis zápasů'!G3</f>
        <v>15</v>
      </c>
      <c r="E3" s="247">
        <f t="shared" ref="E3" si="2">IF($B3&lt;&gt;"N",R3,"")</f>
        <v>6</v>
      </c>
      <c r="F3" s="243">
        <f t="shared" ref="F3" si="3">IF($B3&lt;&gt;"N",S3,"")</f>
        <v>1</v>
      </c>
      <c r="G3" s="248">
        <f>VLOOKUP(C3,'Tabulka-skore'!$B$4:$Q$239,16,0)</f>
        <v>1</v>
      </c>
      <c r="H3" s="243">
        <f>VLOOKUP(D3,'Tabulka-skore'!$B$4:$Q$239,16,0)</f>
        <v>5</v>
      </c>
      <c r="I3" s="248">
        <f>IF($B3="N",'pravidla turnaje'!$C$6,IF($E3&gt;$F3,IF(OR($T3="PP",T3="SN"),'pravidla turnaje'!$C$3,'pravidla turnaje'!$C$2),IF($E3&lt;$F3,IF(OR($T3="PP",T3="SN"),'pravidla turnaje'!$C$5,'pravidla turnaje'!$C$6),'pravidla turnaje'!$C$4)))</f>
        <v>0</v>
      </c>
      <c r="J3" s="243">
        <f>IF($B3="N",'pravidla turnaje'!$C$6,IF($E3&lt;$F3,IF(OR($T3="PP",$T3="SN"),'pravidla turnaje'!$C$3,'pravidla turnaje'!$C$2),IF($E3&gt;$F3,IF(OR($T3="PP",$T3="SN"),'pravidla turnaje'!$C$5,'pravidla turnaje'!$C$6),'pravidla turnaje'!$C$4)))</f>
        <v>0</v>
      </c>
      <c r="K3" s="248" t="str">
        <f t="shared" ref="K3" si="4">IF(EXACT($G3,$H3),C3,"")</f>
        <v/>
      </c>
      <c r="L3" s="249" t="str">
        <f t="shared" ref="L3" si="5">IF(EXACT($G3,$H3),D3,"")</f>
        <v/>
      </c>
      <c r="M3" s="245" t="str">
        <f>'Rozpis zápasů'!P3</f>
        <v>A</v>
      </c>
      <c r="N3" s="245" t="str">
        <f>'Rozpis zápasů'!Q3</f>
        <v>09:00 - 09:10</v>
      </c>
      <c r="O3" s="245" t="str">
        <f>'Rozpis zápasů'!R3</f>
        <v>Z001</v>
      </c>
      <c r="P3" s="245" t="str">
        <f>'Rozpis zápasů'!S3</f>
        <v>Renčín/ 
Hejný</v>
      </c>
      <c r="Q3" s="245" t="str">
        <f>'Rozpis zápasů'!T3</f>
        <v>Michel/ 
Langhamer</v>
      </c>
      <c r="R3" s="245">
        <f>'Rozpis zápasů'!X3</f>
        <v>6</v>
      </c>
      <c r="S3" s="245">
        <f>'Rozpis zápasů'!Y3</f>
        <v>1</v>
      </c>
      <c r="T3" s="415"/>
      <c r="U3" s="245" t="str">
        <f>'Rozpis zápasů'!AB3</f>
        <v>A</v>
      </c>
      <c r="V3" s="36"/>
      <c r="W3" s="63"/>
      <c r="X3" s="36"/>
      <c r="Y3" s="36"/>
    </row>
    <row r="4" spans="1:25" ht="22.5" customHeight="1" x14ac:dyDescent="0.25">
      <c r="A4" s="243" t="str">
        <f t="shared" ref="A4:A67" si="6">IF(C4&lt;D4,CONCATENATE(C4,"_",D4),CONCATENATE(D4,"_",C4))</f>
        <v>13_14</v>
      </c>
      <c r="B4" s="244" t="str">
        <f t="shared" ref="B4:B67" si="7">IF(AND(ISNUMBER(R4),ISNUMBER(S4)),IF(R4&gt;S4,"D",IF(R4&lt;S4,"H","R")),"N")</f>
        <v>D</v>
      </c>
      <c r="C4" s="245">
        <f>'Rozpis zápasů'!F4</f>
        <v>14</v>
      </c>
      <c r="D4" s="246">
        <f>'Rozpis zápasů'!G4</f>
        <v>13</v>
      </c>
      <c r="E4" s="247">
        <f t="shared" ref="E4:E67" si="8">IF($B4&lt;&gt;"N",R4,"")</f>
        <v>6</v>
      </c>
      <c r="F4" s="243">
        <f t="shared" ref="F4:F67" si="9">IF($B4&lt;&gt;"N",S4,"")</f>
        <v>2</v>
      </c>
      <c r="G4" s="248">
        <f>VLOOKUP(C4,'Tabulka-skore'!$B$4:$Q$239,16,0)</f>
        <v>3</v>
      </c>
      <c r="H4" s="243">
        <f>VLOOKUP(D4,'Tabulka-skore'!$B$4:$Q$239,16,0)</f>
        <v>6</v>
      </c>
      <c r="I4" s="248">
        <f>IF($B4="N",'pravidla turnaje'!$C$6,IF($E4&gt;$F4,IF(OR($T4="PP",T4="SN"),'pravidla turnaje'!$C$3,'pravidla turnaje'!$C$2),IF($E4&lt;$F4,IF(OR($T4="PP",T4="SN"),'pravidla turnaje'!$C$5,'pravidla turnaje'!$C$6),'pravidla turnaje'!$C$4)))</f>
        <v>0</v>
      </c>
      <c r="J4" s="243">
        <f>IF($B4="N",'pravidla turnaje'!$C$6,IF($E4&lt;$F4,IF(OR($T4="PP",$T4="SN"),'pravidla turnaje'!$C$3,'pravidla turnaje'!$C$2),IF($E4&gt;$F4,IF(OR($T4="PP",$T4="SN"),'pravidla turnaje'!$C$5,'pravidla turnaje'!$C$6),'pravidla turnaje'!$C$4)))</f>
        <v>0</v>
      </c>
      <c r="K4" s="248" t="str">
        <f t="shared" ref="K4:K67" si="10">IF(EXACT($G4,$H4),C4,"")</f>
        <v/>
      </c>
      <c r="L4" s="249" t="str">
        <f t="shared" ref="L4:L67" si="11">IF(EXACT($G4,$H4),D4,"")</f>
        <v/>
      </c>
      <c r="M4" s="245" t="str">
        <f>'Rozpis zápasů'!P4</f>
        <v>A</v>
      </c>
      <c r="N4" s="245" t="str">
        <f>'Rozpis zápasů'!Q4</f>
        <v>09:00 - 09:10</v>
      </c>
      <c r="O4" s="245" t="str">
        <f>'Rozpis zápasů'!R4</f>
        <v>Z002</v>
      </c>
      <c r="P4" s="245" t="str">
        <f>'Rozpis zápasů'!S4</f>
        <v>Hněvkovský/ 
Šárka</v>
      </c>
      <c r="Q4" s="245" t="str">
        <f>'Rozpis zápasů'!T4</f>
        <v>Skála/ 
Šalanda</v>
      </c>
      <c r="R4" s="245">
        <f>'Rozpis zápasů'!X4</f>
        <v>6</v>
      </c>
      <c r="S4" s="245">
        <f>'Rozpis zápasů'!Y4</f>
        <v>2</v>
      </c>
      <c r="T4" s="415"/>
      <c r="U4" s="245" t="str">
        <f>'Rozpis zápasů'!AB4</f>
        <v>B</v>
      </c>
      <c r="V4" s="36"/>
      <c r="W4" s="63"/>
      <c r="X4" s="36"/>
      <c r="Y4" s="36"/>
    </row>
    <row r="5" spans="1:25" ht="22.5" customHeight="1" x14ac:dyDescent="0.25">
      <c r="A5" s="243" t="str">
        <f t="shared" si="6"/>
        <v>11_16</v>
      </c>
      <c r="B5" s="244" t="str">
        <f t="shared" si="7"/>
        <v>H</v>
      </c>
      <c r="C5" s="245">
        <f>'Rozpis zápasů'!F5</f>
        <v>16</v>
      </c>
      <c r="D5" s="246">
        <f>'Rozpis zápasů'!G5</f>
        <v>11</v>
      </c>
      <c r="E5" s="247">
        <f t="shared" si="8"/>
        <v>1</v>
      </c>
      <c r="F5" s="243">
        <f t="shared" si="9"/>
        <v>5</v>
      </c>
      <c r="G5" s="248">
        <f>VLOOKUP(C5,'Tabulka-skore'!$B$4:$Q$239,16,0)</f>
        <v>4</v>
      </c>
      <c r="H5" s="243">
        <f>VLOOKUP(D5,'Tabulka-skore'!$B$4:$Q$239,16,0)</f>
        <v>2</v>
      </c>
      <c r="I5" s="248">
        <f>IF($B5="N",'pravidla turnaje'!$C$6,IF($E5&gt;$F5,IF(OR($T5="PP",T5="SN"),'pravidla turnaje'!$C$3,'pravidla turnaje'!$C$2),IF($E5&lt;$F5,IF(OR($T5="PP",T5="SN"),'pravidla turnaje'!$C$5,'pravidla turnaje'!$C$6),'pravidla turnaje'!$C$4)))</f>
        <v>0</v>
      </c>
      <c r="J5" s="243">
        <f>IF($B5="N",'pravidla turnaje'!$C$6,IF($E5&lt;$F5,IF(OR($T5="PP",$T5="SN"),'pravidla turnaje'!$C$3,'pravidla turnaje'!$C$2),IF($E5&gt;$F5,IF(OR($T5="PP",$T5="SN"),'pravidla turnaje'!$C$5,'pravidla turnaje'!$C$6),'pravidla turnaje'!$C$4)))</f>
        <v>0</v>
      </c>
      <c r="K5" s="248" t="str">
        <f t="shared" si="10"/>
        <v/>
      </c>
      <c r="L5" s="249" t="str">
        <f t="shared" si="11"/>
        <v/>
      </c>
      <c r="M5" s="245" t="str">
        <f>'Rozpis zápasů'!P5</f>
        <v>A</v>
      </c>
      <c r="N5" s="245" t="str">
        <f>'Rozpis zápasů'!Q5</f>
        <v>09:00 - 09:10</v>
      </c>
      <c r="O5" s="245" t="str">
        <f>'Rozpis zápasů'!R5</f>
        <v>Z003</v>
      </c>
      <c r="P5" s="245" t="str">
        <f>'Rozpis zápasů'!S5</f>
        <v>Melíšek/ 
Koš</v>
      </c>
      <c r="Q5" s="245" t="str">
        <f>'Rozpis zápasů'!T5</f>
        <v>Svatek/ 
Heczko</v>
      </c>
      <c r="R5" s="245">
        <f>'Rozpis zápasů'!X5</f>
        <v>1</v>
      </c>
      <c r="S5" s="245">
        <f>'Rozpis zápasů'!Y5</f>
        <v>5</v>
      </c>
      <c r="T5" s="415"/>
      <c r="U5" s="245" t="str">
        <f>'Rozpis zápasů'!AB5</f>
        <v>C</v>
      </c>
      <c r="V5" s="36"/>
      <c r="W5" s="63"/>
    </row>
    <row r="6" spans="1:25" ht="22.5" customHeight="1" x14ac:dyDescent="0.25">
      <c r="A6" s="243" t="str">
        <f t="shared" si="6"/>
        <v>22_25</v>
      </c>
      <c r="B6" s="244" t="str">
        <f t="shared" si="7"/>
        <v>D</v>
      </c>
      <c r="C6" s="245">
        <f>'Rozpis zápasů'!F6</f>
        <v>22</v>
      </c>
      <c r="D6" s="246">
        <f>'Rozpis zápasů'!G6</f>
        <v>25</v>
      </c>
      <c r="E6" s="247">
        <f t="shared" si="8"/>
        <v>5</v>
      </c>
      <c r="F6" s="243">
        <f t="shared" si="9"/>
        <v>1</v>
      </c>
      <c r="G6" s="248">
        <f>VLOOKUP(C6,'Tabulka-skore'!$B$4:$Q$239,16,0)</f>
        <v>1</v>
      </c>
      <c r="H6" s="243">
        <f>VLOOKUP(D6,'Tabulka-skore'!$B$4:$Q$239,16,0)</f>
        <v>5</v>
      </c>
      <c r="I6" s="248">
        <f>IF($B6="N",'pravidla turnaje'!$C$6,IF($E6&gt;$F6,IF(OR($T6="PP",T6="SN"),'pravidla turnaje'!$C$3,'pravidla turnaje'!$C$2),IF($E6&lt;$F6,IF(OR($T6="PP",T6="SN"),'pravidla turnaje'!$C$5,'pravidla turnaje'!$C$6),'pravidla turnaje'!$C$4)))</f>
        <v>0</v>
      </c>
      <c r="J6" s="243">
        <f>IF($B6="N",'pravidla turnaje'!$C$6,IF($E6&lt;$F6,IF(OR($T6="PP",$T6="SN"),'pravidla turnaje'!$C$3,'pravidla turnaje'!$C$2),IF($E6&gt;$F6,IF(OR($T6="PP",$T6="SN"),'pravidla turnaje'!$C$5,'pravidla turnaje'!$C$6),'pravidla turnaje'!$C$4)))</f>
        <v>0</v>
      </c>
      <c r="K6" s="248" t="str">
        <f t="shared" si="10"/>
        <v/>
      </c>
      <c r="L6" s="249" t="str">
        <f t="shared" si="11"/>
        <v/>
      </c>
      <c r="M6" s="245" t="str">
        <f>'Rozpis zápasů'!P6</f>
        <v>B</v>
      </c>
      <c r="N6" s="245" t="str">
        <f>'Rozpis zápasů'!Q6</f>
        <v>09:00 - 09:10</v>
      </c>
      <c r="O6" s="245" t="str">
        <f>'Rozpis zápasů'!R6</f>
        <v>Z004</v>
      </c>
      <c r="P6" s="245" t="str">
        <f>'Rozpis zápasů'!S6</f>
        <v>Haspeklo/ 
Horáček</v>
      </c>
      <c r="Q6" s="245" t="str">
        <f>'Rozpis zápasů'!T6</f>
        <v>Harák/ 
Čáp</v>
      </c>
      <c r="R6" s="245">
        <f>'Rozpis zápasů'!X6</f>
        <v>5</v>
      </c>
      <c r="S6" s="245">
        <f>'Rozpis zápasů'!Y6</f>
        <v>1</v>
      </c>
      <c r="T6" s="415"/>
      <c r="U6" s="245" t="str">
        <f>'Rozpis zápasů'!AB6</f>
        <v>D</v>
      </c>
      <c r="V6" s="36"/>
      <c r="W6" s="63"/>
    </row>
    <row r="7" spans="1:25" ht="22.5" customHeight="1" x14ac:dyDescent="0.25">
      <c r="A7" s="243" t="str">
        <f t="shared" si="6"/>
        <v>23_24</v>
      </c>
      <c r="B7" s="244" t="str">
        <f t="shared" si="7"/>
        <v>H</v>
      </c>
      <c r="C7" s="245">
        <f>'Rozpis zápasů'!F7</f>
        <v>24</v>
      </c>
      <c r="D7" s="246">
        <f>'Rozpis zápasů'!G7</f>
        <v>23</v>
      </c>
      <c r="E7" s="247">
        <f t="shared" si="8"/>
        <v>1</v>
      </c>
      <c r="F7" s="243">
        <f t="shared" si="9"/>
        <v>4</v>
      </c>
      <c r="G7" s="248">
        <f>VLOOKUP(C7,'Tabulka-skore'!$B$4:$Q$239,16,0)</f>
        <v>4</v>
      </c>
      <c r="H7" s="243">
        <f>VLOOKUP(D7,'Tabulka-skore'!$B$4:$Q$239,16,0)</f>
        <v>1</v>
      </c>
      <c r="I7" s="248">
        <f>IF($B7="N",'pravidla turnaje'!$C$6,IF($E7&gt;$F7,IF(OR($T7="PP",T7="SN"),'pravidla turnaje'!$C$3,'pravidla turnaje'!$C$2),IF($E7&lt;$F7,IF(OR($T7="PP",T7="SN"),'pravidla turnaje'!$C$5,'pravidla turnaje'!$C$6),'pravidla turnaje'!$C$4)))</f>
        <v>0</v>
      </c>
      <c r="J7" s="243">
        <f>IF($B7="N",'pravidla turnaje'!$C$6,IF($E7&lt;$F7,IF(OR($T7="PP",$T7="SN"),'pravidla turnaje'!$C$3,'pravidla turnaje'!$C$2),IF($E7&gt;$F7,IF(OR($T7="PP",$T7="SN"),'pravidla turnaje'!$C$5,'pravidla turnaje'!$C$6),'pravidla turnaje'!$C$4)))</f>
        <v>0</v>
      </c>
      <c r="K7" s="248" t="str">
        <f t="shared" si="10"/>
        <v/>
      </c>
      <c r="L7" s="249" t="str">
        <f t="shared" si="11"/>
        <v/>
      </c>
      <c r="M7" s="245" t="str">
        <f>'Rozpis zápasů'!P7</f>
        <v>B</v>
      </c>
      <c r="N7" s="245" t="str">
        <f>'Rozpis zápasů'!Q7</f>
        <v>09:10 - 09:20</v>
      </c>
      <c r="O7" s="245" t="str">
        <f>'Rozpis zápasů'!R7</f>
        <v>Z005</v>
      </c>
      <c r="P7" s="245" t="str">
        <f>'Rozpis zápasů'!S7</f>
        <v>Maťko/ 
Bernard</v>
      </c>
      <c r="Q7" s="245" t="str">
        <f>'Rozpis zápasů'!T7</f>
        <v>Dóža/ 
Mück</v>
      </c>
      <c r="R7" s="245">
        <f>'Rozpis zápasů'!X7</f>
        <v>1</v>
      </c>
      <c r="S7" s="245">
        <f>'Rozpis zápasů'!Y7</f>
        <v>4</v>
      </c>
      <c r="T7" s="415"/>
      <c r="U7" s="245" t="str">
        <f>'Rozpis zápasů'!AB7</f>
        <v>A</v>
      </c>
      <c r="V7" s="36"/>
      <c r="W7" s="63"/>
    </row>
    <row r="8" spans="1:25" ht="22.5" customHeight="1" x14ac:dyDescent="0.25">
      <c r="A8" s="243" t="str">
        <f t="shared" si="6"/>
        <v>21_26</v>
      </c>
      <c r="B8" s="244" t="str">
        <f t="shared" si="7"/>
        <v>R</v>
      </c>
      <c r="C8" s="245">
        <f>'Rozpis zápasů'!F8</f>
        <v>26</v>
      </c>
      <c r="D8" s="246">
        <f>'Rozpis zápasů'!G8</f>
        <v>21</v>
      </c>
      <c r="E8" s="247">
        <f t="shared" si="8"/>
        <v>6</v>
      </c>
      <c r="F8" s="243">
        <f t="shared" si="9"/>
        <v>6</v>
      </c>
      <c r="G8" s="248">
        <f>VLOOKUP(C8,'Tabulka-skore'!$B$4:$Q$239,16,0)</f>
        <v>3</v>
      </c>
      <c r="H8" s="243">
        <f>VLOOKUP(D8,'Tabulka-skore'!$B$4:$Q$239,16,0)</f>
        <v>5</v>
      </c>
      <c r="I8" s="248">
        <f>IF($B8="N",'pravidla turnaje'!$C$6,IF($E8&gt;$F8,IF(OR($T8="PP",T8="SN"),'pravidla turnaje'!$C$3,'pravidla turnaje'!$C$2),IF($E8&lt;$F8,IF(OR($T8="PP",T8="SN"),'pravidla turnaje'!$C$5,'pravidla turnaje'!$C$6),'pravidla turnaje'!$C$4)))</f>
        <v>0</v>
      </c>
      <c r="J8" s="243">
        <f>IF($B8="N",'pravidla turnaje'!$C$6,IF($E8&lt;$F8,IF(OR($T8="PP",$T8="SN"),'pravidla turnaje'!$C$3,'pravidla turnaje'!$C$2),IF($E8&gt;$F8,IF(OR($T8="PP",$T8="SN"),'pravidla turnaje'!$C$5,'pravidla turnaje'!$C$6),'pravidla turnaje'!$C$4)))</f>
        <v>0</v>
      </c>
      <c r="K8" s="248" t="str">
        <f t="shared" si="10"/>
        <v/>
      </c>
      <c r="L8" s="249" t="str">
        <f t="shared" si="11"/>
        <v/>
      </c>
      <c r="M8" s="245" t="str">
        <f>'Rozpis zápasů'!P8</f>
        <v>B</v>
      </c>
      <c r="N8" s="245" t="str">
        <f>'Rozpis zápasů'!Q8</f>
        <v>09:10 - 09:20</v>
      </c>
      <c r="O8" s="245" t="str">
        <f>'Rozpis zápasů'!R8</f>
        <v>Z006</v>
      </c>
      <c r="P8" s="245" t="str">
        <f>'Rozpis zápasů'!S8</f>
        <v>Marvánek/ 
Černý</v>
      </c>
      <c r="Q8" s="245" t="str">
        <f>'Rozpis zápasů'!T8</f>
        <v>Bendek/ 
Tluček</v>
      </c>
      <c r="R8" s="245">
        <f>'Rozpis zápasů'!X8</f>
        <v>6</v>
      </c>
      <c r="S8" s="245">
        <f>'Rozpis zápasů'!Y8</f>
        <v>6</v>
      </c>
      <c r="T8" s="415"/>
      <c r="U8" s="245" t="str">
        <f>'Rozpis zápasů'!AB8</f>
        <v>B</v>
      </c>
      <c r="V8" s="36"/>
      <c r="W8" s="63"/>
      <c r="X8" s="36"/>
      <c r="Y8" s="36"/>
    </row>
    <row r="9" spans="1:25" ht="22.5" customHeight="1" x14ac:dyDescent="0.25">
      <c r="A9" s="243" t="str">
        <f t="shared" si="6"/>
        <v>32_35</v>
      </c>
      <c r="B9" s="244" t="str">
        <f t="shared" si="7"/>
        <v>D</v>
      </c>
      <c r="C9" s="245">
        <f>'Rozpis zápasů'!F9</f>
        <v>32</v>
      </c>
      <c r="D9" s="246">
        <f>'Rozpis zápasů'!G9</f>
        <v>35</v>
      </c>
      <c r="E9" s="247">
        <f t="shared" si="8"/>
        <v>7</v>
      </c>
      <c r="F9" s="243">
        <f t="shared" si="9"/>
        <v>2</v>
      </c>
      <c r="G9" s="248">
        <f>VLOOKUP(C9,'Tabulka-skore'!$B$4:$Q$239,16,0)</f>
        <v>1</v>
      </c>
      <c r="H9" s="243">
        <f>VLOOKUP(D9,'Tabulka-skore'!$B$4:$Q$239,16,0)</f>
        <v>5</v>
      </c>
      <c r="I9" s="248">
        <f>IF($B9="N",'pravidla turnaje'!$C$6,IF($E9&gt;$F9,IF(OR($T9="PP",T9="SN"),'pravidla turnaje'!$C$3,'pravidla turnaje'!$C$2),IF($E9&lt;$F9,IF(OR($T9="PP",T9="SN"),'pravidla turnaje'!$C$5,'pravidla turnaje'!$C$6),'pravidla turnaje'!$C$4)))</f>
        <v>0</v>
      </c>
      <c r="J9" s="243">
        <f>IF($B9="N",'pravidla turnaje'!$C$6,IF($E9&lt;$F9,IF(OR($T9="PP",$T9="SN"),'pravidla turnaje'!$C$3,'pravidla turnaje'!$C$2),IF($E9&gt;$F9,IF(OR($T9="PP",$T9="SN"),'pravidla turnaje'!$C$5,'pravidla turnaje'!$C$6),'pravidla turnaje'!$C$4)))</f>
        <v>0</v>
      </c>
      <c r="K9" s="248" t="str">
        <f t="shared" si="10"/>
        <v/>
      </c>
      <c r="L9" s="249" t="str">
        <f t="shared" si="11"/>
        <v/>
      </c>
      <c r="M9" s="245" t="str">
        <f>'Rozpis zápasů'!P9</f>
        <v>C</v>
      </c>
      <c r="N9" s="245" t="str">
        <f>'Rozpis zápasů'!Q9</f>
        <v>09:10 - 09:20</v>
      </c>
      <c r="O9" s="245" t="str">
        <f>'Rozpis zápasů'!R9</f>
        <v>Z007</v>
      </c>
      <c r="P9" s="245" t="str">
        <f>'Rozpis zápasů'!S9</f>
        <v>Stummer/ 
Hlava</v>
      </c>
      <c r="Q9" s="245" t="str">
        <f>'Rozpis zápasů'!T9</f>
        <v>Drtina/ 
Ordoš</v>
      </c>
      <c r="R9" s="245">
        <f>'Rozpis zápasů'!X9</f>
        <v>7</v>
      </c>
      <c r="S9" s="245">
        <f>'Rozpis zápasů'!Y9</f>
        <v>2</v>
      </c>
      <c r="T9" s="415"/>
      <c r="U9" s="245" t="str">
        <f>'Rozpis zápasů'!AB9</f>
        <v>C</v>
      </c>
      <c r="V9" s="36"/>
      <c r="W9" s="63"/>
    </row>
    <row r="10" spans="1:25" ht="22.5" customHeight="1" x14ac:dyDescent="0.25">
      <c r="A10" s="243" t="str">
        <f t="shared" si="6"/>
        <v>33_34</v>
      </c>
      <c r="B10" s="244" t="str">
        <f t="shared" si="7"/>
        <v>H</v>
      </c>
      <c r="C10" s="245">
        <f>'Rozpis zápasů'!F10</f>
        <v>34</v>
      </c>
      <c r="D10" s="246">
        <f>'Rozpis zápasů'!G10</f>
        <v>33</v>
      </c>
      <c r="E10" s="247">
        <f t="shared" si="8"/>
        <v>3</v>
      </c>
      <c r="F10" s="243">
        <f t="shared" si="9"/>
        <v>6</v>
      </c>
      <c r="G10" s="248">
        <f>VLOOKUP(C10,'Tabulka-skore'!$B$4:$Q$239,16,0)</f>
        <v>3</v>
      </c>
      <c r="H10" s="243">
        <f>VLOOKUP(D10,'Tabulka-skore'!$B$4:$Q$239,16,0)</f>
        <v>1</v>
      </c>
      <c r="I10" s="248">
        <f>IF($B10="N",'pravidla turnaje'!$C$6,IF($E10&gt;$F10,IF(OR($T10="PP",T10="SN"),'pravidla turnaje'!$C$3,'pravidla turnaje'!$C$2),IF($E10&lt;$F10,IF(OR($T10="PP",T10="SN"),'pravidla turnaje'!$C$5,'pravidla turnaje'!$C$6),'pravidla turnaje'!$C$4)))</f>
        <v>0</v>
      </c>
      <c r="J10" s="243">
        <f>IF($B10="N",'pravidla turnaje'!$C$6,IF($E10&lt;$F10,IF(OR($T10="PP",$T10="SN"),'pravidla turnaje'!$C$3,'pravidla turnaje'!$C$2),IF($E10&gt;$F10,IF(OR($T10="PP",$T10="SN"),'pravidla turnaje'!$C$5,'pravidla turnaje'!$C$6),'pravidla turnaje'!$C$4)))</f>
        <v>0</v>
      </c>
      <c r="K10" s="248" t="str">
        <f t="shared" si="10"/>
        <v/>
      </c>
      <c r="L10" s="249" t="str">
        <f t="shared" si="11"/>
        <v/>
      </c>
      <c r="M10" s="245" t="str">
        <f>'Rozpis zápasů'!P10</f>
        <v>C</v>
      </c>
      <c r="N10" s="245" t="str">
        <f>'Rozpis zápasů'!Q10</f>
        <v>09:10 - 09:20</v>
      </c>
      <c r="O10" s="245" t="str">
        <f>'Rozpis zápasů'!R10</f>
        <v>Z008</v>
      </c>
      <c r="P10" s="245" t="str">
        <f>'Rozpis zápasů'!S10</f>
        <v>Vacek/ 
Svoboda</v>
      </c>
      <c r="Q10" s="245" t="str">
        <f>'Rozpis zápasů'!T10</f>
        <v>Beneš/ 
Hašpl</v>
      </c>
      <c r="R10" s="245">
        <f>'Rozpis zápasů'!X10</f>
        <v>3</v>
      </c>
      <c r="S10" s="245">
        <f>'Rozpis zápasů'!Y10</f>
        <v>6</v>
      </c>
      <c r="T10" s="415"/>
      <c r="U10" s="245" t="str">
        <f>'Rozpis zápasů'!AB10</f>
        <v>D</v>
      </c>
      <c r="V10" s="36"/>
      <c r="W10" s="63"/>
    </row>
    <row r="11" spans="1:25" ht="22.5" customHeight="1" x14ac:dyDescent="0.25">
      <c r="A11" s="243" t="str">
        <f t="shared" si="6"/>
        <v>31_36</v>
      </c>
      <c r="B11" s="244" t="str">
        <f t="shared" si="7"/>
        <v>H</v>
      </c>
      <c r="C11" s="245">
        <f>'Rozpis zápasů'!F11</f>
        <v>36</v>
      </c>
      <c r="D11" s="246">
        <f>'Rozpis zápasů'!G11</f>
        <v>31</v>
      </c>
      <c r="E11" s="247">
        <f t="shared" si="8"/>
        <v>5</v>
      </c>
      <c r="F11" s="243">
        <f t="shared" si="9"/>
        <v>8</v>
      </c>
      <c r="G11" s="248">
        <f>VLOOKUP(C11,'Tabulka-skore'!$B$4:$Q$239,16,0)</f>
        <v>6</v>
      </c>
      <c r="H11" s="243">
        <f>VLOOKUP(D11,'Tabulka-skore'!$B$4:$Q$239,16,0)</f>
        <v>3</v>
      </c>
      <c r="I11" s="248">
        <f>IF($B11="N",'pravidla turnaje'!$C$6,IF($E11&gt;$F11,IF(OR($T11="PP",T11="SN"),'pravidla turnaje'!$C$3,'pravidla turnaje'!$C$2),IF($E11&lt;$F11,IF(OR($T11="PP",T11="SN"),'pravidla turnaje'!$C$5,'pravidla turnaje'!$C$6),'pravidla turnaje'!$C$4)))</f>
        <v>0</v>
      </c>
      <c r="J11" s="243">
        <f>IF($B11="N",'pravidla turnaje'!$C$6,IF($E11&lt;$F11,IF(OR($T11="PP",$T11="SN"),'pravidla turnaje'!$C$3,'pravidla turnaje'!$C$2),IF($E11&gt;$F11,IF(OR($T11="PP",$T11="SN"),'pravidla turnaje'!$C$5,'pravidla turnaje'!$C$6),'pravidla turnaje'!$C$4)))</f>
        <v>0</v>
      </c>
      <c r="K11" s="248" t="str">
        <f t="shared" si="10"/>
        <v/>
      </c>
      <c r="L11" s="249" t="str">
        <f t="shared" si="11"/>
        <v/>
      </c>
      <c r="M11" s="245" t="str">
        <f>'Rozpis zápasů'!P11</f>
        <v>C</v>
      </c>
      <c r="N11" s="245" t="str">
        <f>'Rozpis zápasů'!Q11</f>
        <v>09:20 - 09:30</v>
      </c>
      <c r="O11" s="245" t="str">
        <f>'Rozpis zápasů'!R11</f>
        <v>Z009</v>
      </c>
      <c r="P11" s="245" t="str">
        <f>'Rozpis zápasů'!S11</f>
        <v>Nový/ 
Onufer</v>
      </c>
      <c r="Q11" s="245" t="str">
        <f>'Rozpis zápasů'!T11</f>
        <v>Uher/ 
Málek</v>
      </c>
      <c r="R11" s="245">
        <f>'Rozpis zápasů'!X11</f>
        <v>5</v>
      </c>
      <c r="S11" s="245">
        <f>'Rozpis zápasů'!Y11</f>
        <v>8</v>
      </c>
      <c r="T11" s="415"/>
      <c r="U11" s="245" t="str">
        <f>'Rozpis zápasů'!AB11</f>
        <v>A</v>
      </c>
      <c r="V11" s="36"/>
      <c r="W11" s="63"/>
    </row>
    <row r="12" spans="1:25" ht="22.5" customHeight="1" x14ac:dyDescent="0.25">
      <c r="A12" s="243" t="str">
        <f t="shared" si="6"/>
        <v>42_45</v>
      </c>
      <c r="B12" s="244" t="str">
        <f t="shared" si="7"/>
        <v>D</v>
      </c>
      <c r="C12" s="245">
        <f>'Rozpis zápasů'!F12</f>
        <v>42</v>
      </c>
      <c r="D12" s="246">
        <f>'Rozpis zápasů'!G12</f>
        <v>45</v>
      </c>
      <c r="E12" s="247">
        <f t="shared" si="8"/>
        <v>6</v>
      </c>
      <c r="F12" s="243">
        <f t="shared" si="9"/>
        <v>0</v>
      </c>
      <c r="G12" s="248">
        <f>VLOOKUP(C12,'Tabulka-skore'!$B$4:$Q$239,16,0)</f>
        <v>4</v>
      </c>
      <c r="H12" s="243">
        <f>VLOOKUP(D12,'Tabulka-skore'!$B$4:$Q$239,16,0)</f>
        <v>5</v>
      </c>
      <c r="I12" s="248">
        <f>IF($B12="N",'pravidla turnaje'!$C$6,IF($E12&gt;$F12,IF(OR($T12="PP",T12="SN"),'pravidla turnaje'!$C$3,'pravidla turnaje'!$C$2),IF($E12&lt;$F12,IF(OR($T12="PP",T12="SN"),'pravidla turnaje'!$C$5,'pravidla turnaje'!$C$6),'pravidla turnaje'!$C$4)))</f>
        <v>0</v>
      </c>
      <c r="J12" s="243">
        <f>IF($B12="N",'pravidla turnaje'!$C$6,IF($E12&lt;$F12,IF(OR($T12="PP",$T12="SN"),'pravidla turnaje'!$C$3,'pravidla turnaje'!$C$2),IF($E12&gt;$F12,IF(OR($T12="PP",$T12="SN"),'pravidla turnaje'!$C$5,'pravidla turnaje'!$C$6),'pravidla turnaje'!$C$4)))</f>
        <v>0</v>
      </c>
      <c r="K12" s="248" t="str">
        <f t="shared" si="10"/>
        <v/>
      </c>
      <c r="L12" s="249" t="str">
        <f t="shared" si="11"/>
        <v/>
      </c>
      <c r="M12" s="245" t="str">
        <f>'Rozpis zápasů'!P12</f>
        <v>D</v>
      </c>
      <c r="N12" s="245" t="str">
        <f>'Rozpis zápasů'!Q12</f>
        <v>09:20 - 09:30</v>
      </c>
      <c r="O12" s="245" t="str">
        <f>'Rozpis zápasů'!R12</f>
        <v>Z010</v>
      </c>
      <c r="P12" s="245" t="str">
        <f>'Rozpis zápasů'!S12</f>
        <v>Janáček/ 
Patera</v>
      </c>
      <c r="Q12" s="245" t="str">
        <f>'Rozpis zápasů'!T12</f>
        <v>Hub/ 
Pagáč</v>
      </c>
      <c r="R12" s="245">
        <f>'Rozpis zápasů'!X12</f>
        <v>6</v>
      </c>
      <c r="S12" s="245">
        <f>'Rozpis zápasů'!Y12</f>
        <v>0</v>
      </c>
      <c r="T12" s="415"/>
      <c r="U12" s="245" t="str">
        <f>'Rozpis zápasů'!AB12</f>
        <v>B</v>
      </c>
      <c r="V12" s="36"/>
      <c r="W12" s="63"/>
      <c r="X12" s="36"/>
      <c r="Y12" s="36"/>
    </row>
    <row r="13" spans="1:25" ht="22.5" customHeight="1" x14ac:dyDescent="0.25">
      <c r="A13" s="243" t="str">
        <f t="shared" si="6"/>
        <v>43_44</v>
      </c>
      <c r="B13" s="244" t="str">
        <f t="shared" si="7"/>
        <v>R</v>
      </c>
      <c r="C13" s="245">
        <f>'Rozpis zápasů'!F13</f>
        <v>44</v>
      </c>
      <c r="D13" s="246">
        <f>'Rozpis zápasů'!G13</f>
        <v>43</v>
      </c>
      <c r="E13" s="247">
        <f t="shared" si="8"/>
        <v>4</v>
      </c>
      <c r="F13" s="243">
        <f t="shared" si="9"/>
        <v>4</v>
      </c>
      <c r="G13" s="248">
        <f>VLOOKUP(C13,'Tabulka-skore'!$B$4:$Q$239,16,0)</f>
        <v>1</v>
      </c>
      <c r="H13" s="243">
        <f>VLOOKUP(D13,'Tabulka-skore'!$B$4:$Q$239,16,0)</f>
        <v>6</v>
      </c>
      <c r="I13" s="248">
        <f>IF($B13="N",'pravidla turnaje'!$C$6,IF($E13&gt;$F13,IF(OR($T13="PP",T13="SN"),'pravidla turnaje'!$C$3,'pravidla turnaje'!$C$2),IF($E13&lt;$F13,IF(OR($T13="PP",T13="SN"),'pravidla turnaje'!$C$5,'pravidla turnaje'!$C$6),'pravidla turnaje'!$C$4)))</f>
        <v>0</v>
      </c>
      <c r="J13" s="243">
        <f>IF($B13="N",'pravidla turnaje'!$C$6,IF($E13&lt;$F13,IF(OR($T13="PP",$T13="SN"),'pravidla turnaje'!$C$3,'pravidla turnaje'!$C$2),IF($E13&gt;$F13,IF(OR($T13="PP",$T13="SN"),'pravidla turnaje'!$C$5,'pravidla turnaje'!$C$6),'pravidla turnaje'!$C$4)))</f>
        <v>0</v>
      </c>
      <c r="K13" s="248" t="str">
        <f t="shared" si="10"/>
        <v/>
      </c>
      <c r="L13" s="249" t="str">
        <f t="shared" si="11"/>
        <v/>
      </c>
      <c r="M13" s="245" t="str">
        <f>'Rozpis zápasů'!P13</f>
        <v>D</v>
      </c>
      <c r="N13" s="245" t="str">
        <f>'Rozpis zápasů'!Q13</f>
        <v>09:20 - 09:30</v>
      </c>
      <c r="O13" s="245" t="str">
        <f>'Rozpis zápasů'!R13</f>
        <v>Z011</v>
      </c>
      <c r="P13" s="245" t="str">
        <f>'Rozpis zápasů'!S13</f>
        <v>Výborný/ 
Aster</v>
      </c>
      <c r="Q13" s="245" t="str">
        <f>'Rozpis zápasů'!T13</f>
        <v>Krajča/ 
Hron</v>
      </c>
      <c r="R13" s="245">
        <f>'Rozpis zápasů'!X13</f>
        <v>4</v>
      </c>
      <c r="S13" s="245">
        <f>'Rozpis zápasů'!Y13</f>
        <v>4</v>
      </c>
      <c r="T13" s="415"/>
      <c r="U13" s="245" t="str">
        <f>'Rozpis zápasů'!AB13</f>
        <v>C</v>
      </c>
      <c r="V13" s="36"/>
      <c r="W13" s="63"/>
    </row>
    <row r="14" spans="1:25" ht="22.5" customHeight="1" x14ac:dyDescent="0.25">
      <c r="A14" s="243" t="str">
        <f t="shared" si="6"/>
        <v>41_46</v>
      </c>
      <c r="B14" s="244" t="str">
        <f t="shared" si="7"/>
        <v>D</v>
      </c>
      <c r="C14" s="245">
        <f>'Rozpis zápasů'!F14</f>
        <v>46</v>
      </c>
      <c r="D14" s="246">
        <f>'Rozpis zápasů'!G14</f>
        <v>41</v>
      </c>
      <c r="E14" s="247">
        <f t="shared" si="8"/>
        <v>6</v>
      </c>
      <c r="F14" s="243">
        <f t="shared" si="9"/>
        <v>5</v>
      </c>
      <c r="G14" s="248">
        <f>VLOOKUP(C14,'Tabulka-skore'!$B$4:$Q$239,16,0)</f>
        <v>2</v>
      </c>
      <c r="H14" s="243">
        <f>VLOOKUP(D14,'Tabulka-skore'!$B$4:$Q$239,16,0)</f>
        <v>3</v>
      </c>
      <c r="I14" s="248">
        <f>IF($B14="N",'pravidla turnaje'!$C$6,IF($E14&gt;$F14,IF(OR($T14="PP",T14="SN"),'pravidla turnaje'!$C$3,'pravidla turnaje'!$C$2),IF($E14&lt;$F14,IF(OR($T14="PP",T14="SN"),'pravidla turnaje'!$C$5,'pravidla turnaje'!$C$6),'pravidla turnaje'!$C$4)))</f>
        <v>0</v>
      </c>
      <c r="J14" s="243">
        <f>IF($B14="N",'pravidla turnaje'!$C$6,IF($E14&lt;$F14,IF(OR($T14="PP",$T14="SN"),'pravidla turnaje'!$C$3,'pravidla turnaje'!$C$2),IF($E14&gt;$F14,IF(OR($T14="PP",$T14="SN"),'pravidla turnaje'!$C$5,'pravidla turnaje'!$C$6),'pravidla turnaje'!$C$4)))</f>
        <v>0</v>
      </c>
      <c r="K14" s="248" t="str">
        <f t="shared" si="10"/>
        <v/>
      </c>
      <c r="L14" s="249" t="str">
        <f t="shared" si="11"/>
        <v/>
      </c>
      <c r="M14" s="245" t="str">
        <f>'Rozpis zápasů'!P14</f>
        <v>D</v>
      </c>
      <c r="N14" s="245" t="str">
        <f>'Rozpis zápasů'!Q14</f>
        <v>09:20 - 09:30</v>
      </c>
      <c r="O14" s="245" t="str">
        <f>'Rozpis zápasů'!R14</f>
        <v>Z012</v>
      </c>
      <c r="P14" s="245" t="str">
        <f>'Rozpis zápasů'!S14</f>
        <v>Vojta/ 
Nikolič</v>
      </c>
      <c r="Q14" s="245" t="str">
        <f>'Rozpis zápasů'!T14</f>
        <v>Chudomský/ 
Ryšavý</v>
      </c>
      <c r="R14" s="245">
        <f>'Rozpis zápasů'!X14</f>
        <v>6</v>
      </c>
      <c r="S14" s="245">
        <f>'Rozpis zápasů'!Y14</f>
        <v>5</v>
      </c>
      <c r="T14" s="415"/>
      <c r="U14" s="245" t="str">
        <f>'Rozpis zápasů'!AB14</f>
        <v>D</v>
      </c>
      <c r="V14" s="36"/>
      <c r="W14" s="63"/>
    </row>
    <row r="15" spans="1:25" ht="22.5" customHeight="1" x14ac:dyDescent="0.25">
      <c r="A15" s="243" t="str">
        <f t="shared" si="6"/>
        <v>52_55</v>
      </c>
      <c r="B15" s="244" t="str">
        <f t="shared" si="7"/>
        <v>H</v>
      </c>
      <c r="C15" s="245">
        <f>'Rozpis zápasů'!F15</f>
        <v>52</v>
      </c>
      <c r="D15" s="246">
        <f>'Rozpis zápasů'!G15</f>
        <v>55</v>
      </c>
      <c r="E15" s="247">
        <f t="shared" si="8"/>
        <v>1</v>
      </c>
      <c r="F15" s="243">
        <f t="shared" si="9"/>
        <v>5</v>
      </c>
      <c r="G15" s="248">
        <f>VLOOKUP(C15,'Tabulka-skore'!$B$4:$Q$239,16,0)</f>
        <v>5</v>
      </c>
      <c r="H15" s="243">
        <f>VLOOKUP(D15,'Tabulka-skore'!$B$4:$Q$239,16,0)</f>
        <v>1</v>
      </c>
      <c r="I15" s="248">
        <f>IF($B15="N",'pravidla turnaje'!$C$6,IF($E15&gt;$F15,IF(OR($T15="PP",T15="SN"),'pravidla turnaje'!$C$3,'pravidla turnaje'!$C$2),IF($E15&lt;$F15,IF(OR($T15="PP",T15="SN"),'pravidla turnaje'!$C$5,'pravidla turnaje'!$C$6),'pravidla turnaje'!$C$4)))</f>
        <v>0</v>
      </c>
      <c r="J15" s="243">
        <f>IF($B15="N",'pravidla turnaje'!$C$6,IF($E15&lt;$F15,IF(OR($T15="PP",$T15="SN"),'pravidla turnaje'!$C$3,'pravidla turnaje'!$C$2),IF($E15&gt;$F15,IF(OR($T15="PP",$T15="SN"),'pravidla turnaje'!$C$5,'pravidla turnaje'!$C$6),'pravidla turnaje'!$C$4)))</f>
        <v>0</v>
      </c>
      <c r="K15" s="248" t="str">
        <f t="shared" si="10"/>
        <v/>
      </c>
      <c r="L15" s="249" t="str">
        <f t="shared" si="11"/>
        <v/>
      </c>
      <c r="M15" s="245" t="str">
        <f>'Rozpis zápasů'!P15</f>
        <v>E</v>
      </c>
      <c r="N15" s="245" t="str">
        <f>'Rozpis zápasů'!Q15</f>
        <v>09:30 - 09:40</v>
      </c>
      <c r="O15" s="245" t="str">
        <f>'Rozpis zápasů'!R15</f>
        <v>Z013</v>
      </c>
      <c r="P15" s="245" t="str">
        <f>'Rozpis zápasů'!S15</f>
        <v>Novák/ 
Stránský</v>
      </c>
      <c r="Q15" s="245" t="str">
        <f>'Rozpis zápasů'!T15</f>
        <v>Tichý/ 
Chyna</v>
      </c>
      <c r="R15" s="245">
        <f>'Rozpis zápasů'!X15</f>
        <v>1</v>
      </c>
      <c r="S15" s="245">
        <f>'Rozpis zápasů'!Y15</f>
        <v>5</v>
      </c>
      <c r="T15" s="415"/>
      <c r="U15" s="245" t="str">
        <f>'Rozpis zápasů'!AB15</f>
        <v>A</v>
      </c>
      <c r="V15" s="36"/>
      <c r="W15" s="63"/>
    </row>
    <row r="16" spans="1:25" ht="22.5" customHeight="1" x14ac:dyDescent="0.25">
      <c r="A16" s="243" t="str">
        <f t="shared" si="6"/>
        <v>53_54</v>
      </c>
      <c r="B16" s="244" t="str">
        <f t="shared" si="7"/>
        <v>H</v>
      </c>
      <c r="C16" s="245">
        <f>'Rozpis zápasů'!F16</f>
        <v>54</v>
      </c>
      <c r="D16" s="246">
        <f>'Rozpis zápasů'!G16</f>
        <v>53</v>
      </c>
      <c r="E16" s="247">
        <f t="shared" si="8"/>
        <v>1</v>
      </c>
      <c r="F16" s="243">
        <f t="shared" si="9"/>
        <v>5</v>
      </c>
      <c r="G16" s="248">
        <f>VLOOKUP(C16,'Tabulka-skore'!$B$4:$Q$239,16,0)</f>
        <v>3</v>
      </c>
      <c r="H16" s="243">
        <f>VLOOKUP(D16,'Tabulka-skore'!$B$4:$Q$239,16,0)</f>
        <v>2</v>
      </c>
      <c r="I16" s="248">
        <f>IF($B16="N",'pravidla turnaje'!$C$6,IF($E16&gt;$F16,IF(OR($T16="PP",T16="SN"),'pravidla turnaje'!$C$3,'pravidla turnaje'!$C$2),IF($E16&lt;$F16,IF(OR($T16="PP",T16="SN"),'pravidla turnaje'!$C$5,'pravidla turnaje'!$C$6),'pravidla turnaje'!$C$4)))</f>
        <v>0</v>
      </c>
      <c r="J16" s="243">
        <f>IF($B16="N",'pravidla turnaje'!$C$6,IF($E16&lt;$F16,IF(OR($T16="PP",$T16="SN"),'pravidla turnaje'!$C$3,'pravidla turnaje'!$C$2),IF($E16&gt;$F16,IF(OR($T16="PP",$T16="SN"),'pravidla turnaje'!$C$5,'pravidla turnaje'!$C$6),'pravidla turnaje'!$C$4)))</f>
        <v>0</v>
      </c>
      <c r="K16" s="248" t="str">
        <f t="shared" si="10"/>
        <v/>
      </c>
      <c r="L16" s="249" t="str">
        <f t="shared" si="11"/>
        <v/>
      </c>
      <c r="M16" s="245" t="str">
        <f>'Rozpis zápasů'!P16</f>
        <v>E</v>
      </c>
      <c r="N16" s="245" t="str">
        <f>'Rozpis zápasů'!Q16</f>
        <v>09:30 - 09:40</v>
      </c>
      <c r="O16" s="245" t="str">
        <f>'Rozpis zápasů'!R16</f>
        <v>Z014</v>
      </c>
      <c r="P16" s="245" t="str">
        <f>'Rozpis zápasů'!S16</f>
        <v>Krbec/ 
Netopilík</v>
      </c>
      <c r="Q16" s="245" t="str">
        <f>'Rozpis zápasů'!T16</f>
        <v>Hrůza/ 
Rychlý</v>
      </c>
      <c r="R16" s="245">
        <f>'Rozpis zápasů'!X16</f>
        <v>1</v>
      </c>
      <c r="S16" s="245">
        <f>'Rozpis zápasů'!Y16</f>
        <v>5</v>
      </c>
      <c r="T16" s="415"/>
      <c r="U16" s="245" t="str">
        <f>'Rozpis zápasů'!AB16</f>
        <v>B</v>
      </c>
      <c r="V16" s="36"/>
      <c r="W16" s="63"/>
      <c r="X16" s="36"/>
      <c r="Y16" s="36"/>
    </row>
    <row r="17" spans="1:25" ht="22.5" customHeight="1" x14ac:dyDescent="0.25">
      <c r="A17" s="243" t="str">
        <f t="shared" si="6"/>
        <v>51_56</v>
      </c>
      <c r="B17" s="244" t="str">
        <f t="shared" si="7"/>
        <v>D</v>
      </c>
      <c r="C17" s="245">
        <f>'Rozpis zápasů'!F17</f>
        <v>56</v>
      </c>
      <c r="D17" s="246">
        <f>'Rozpis zápasů'!G17</f>
        <v>51</v>
      </c>
      <c r="E17" s="247">
        <f t="shared" si="8"/>
        <v>7</v>
      </c>
      <c r="F17" s="243">
        <f t="shared" si="9"/>
        <v>4</v>
      </c>
      <c r="G17" s="248">
        <f>VLOOKUP(C17,'Tabulka-skore'!$B$4:$Q$239,16,0)</f>
        <v>4</v>
      </c>
      <c r="H17" s="243">
        <f>VLOOKUP(D17,'Tabulka-skore'!$B$4:$Q$239,16,0)</f>
        <v>6</v>
      </c>
      <c r="I17" s="248">
        <f>IF($B17="N",'pravidla turnaje'!$C$6,IF($E17&gt;$F17,IF(OR($T17="PP",T17="SN"),'pravidla turnaje'!$C$3,'pravidla turnaje'!$C$2),IF($E17&lt;$F17,IF(OR($T17="PP",T17="SN"),'pravidla turnaje'!$C$5,'pravidla turnaje'!$C$6),'pravidla turnaje'!$C$4)))</f>
        <v>0</v>
      </c>
      <c r="J17" s="243">
        <f>IF($B17="N",'pravidla turnaje'!$C$6,IF($E17&lt;$F17,IF(OR($T17="PP",$T17="SN"),'pravidla turnaje'!$C$3,'pravidla turnaje'!$C$2),IF($E17&gt;$F17,IF(OR($T17="PP",$T17="SN"),'pravidla turnaje'!$C$5,'pravidla turnaje'!$C$6),'pravidla turnaje'!$C$4)))</f>
        <v>0</v>
      </c>
      <c r="K17" s="248" t="str">
        <f t="shared" si="10"/>
        <v/>
      </c>
      <c r="L17" s="249" t="str">
        <f t="shared" si="11"/>
        <v/>
      </c>
      <c r="M17" s="245" t="str">
        <f>'Rozpis zápasů'!P17</f>
        <v>E</v>
      </c>
      <c r="N17" s="245" t="str">
        <f>'Rozpis zápasů'!Q17</f>
        <v>09:30 - 09:40</v>
      </c>
      <c r="O17" s="245" t="str">
        <f>'Rozpis zápasů'!R17</f>
        <v>Z015</v>
      </c>
      <c r="P17" s="245" t="str">
        <f>'Rozpis zápasů'!S17</f>
        <v>Severa/ 
Weiss</v>
      </c>
      <c r="Q17" s="245" t="str">
        <f>'Rozpis zápasů'!T17</f>
        <v>Černý/ 
Jiroud</v>
      </c>
      <c r="R17" s="245">
        <f>'Rozpis zápasů'!X17</f>
        <v>7</v>
      </c>
      <c r="S17" s="245">
        <f>'Rozpis zápasů'!Y17</f>
        <v>4</v>
      </c>
      <c r="T17" s="415"/>
      <c r="U17" s="245" t="str">
        <f>'Rozpis zápasů'!AB17</f>
        <v>C</v>
      </c>
      <c r="V17" s="36"/>
      <c r="W17" s="63"/>
    </row>
    <row r="18" spans="1:25" ht="22.5" customHeight="1" x14ac:dyDescent="0.25">
      <c r="A18" s="243" t="str">
        <f t="shared" si="6"/>
        <v>62_65</v>
      </c>
      <c r="B18" s="244" t="str">
        <f t="shared" si="7"/>
        <v>D</v>
      </c>
      <c r="C18" s="245">
        <f>'Rozpis zápasů'!F18</f>
        <v>62</v>
      </c>
      <c r="D18" s="246">
        <f>'Rozpis zápasů'!G18</f>
        <v>65</v>
      </c>
      <c r="E18" s="247">
        <f t="shared" si="8"/>
        <v>7</v>
      </c>
      <c r="F18" s="243">
        <f t="shared" si="9"/>
        <v>6</v>
      </c>
      <c r="G18" s="248">
        <f>VLOOKUP(C18,'Tabulka-skore'!$B$4:$Q$239,16,0)</f>
        <v>3</v>
      </c>
      <c r="H18" s="243">
        <f>VLOOKUP(D18,'Tabulka-skore'!$B$4:$Q$239,16,0)</f>
        <v>6</v>
      </c>
      <c r="I18" s="248">
        <f>IF($B18="N",'pravidla turnaje'!$C$6,IF($E18&gt;$F18,IF(OR($T18="PP",T18="SN"),'pravidla turnaje'!$C$3,'pravidla turnaje'!$C$2),IF($E18&lt;$F18,IF(OR($T18="PP",T18="SN"),'pravidla turnaje'!$C$5,'pravidla turnaje'!$C$6),'pravidla turnaje'!$C$4)))</f>
        <v>0</v>
      </c>
      <c r="J18" s="243">
        <f>IF($B18="N",'pravidla turnaje'!$C$6,IF($E18&lt;$F18,IF(OR($T18="PP",$T18="SN"),'pravidla turnaje'!$C$3,'pravidla turnaje'!$C$2),IF($E18&gt;$F18,IF(OR($T18="PP",$T18="SN"),'pravidla turnaje'!$C$5,'pravidla turnaje'!$C$6),'pravidla turnaje'!$C$4)))</f>
        <v>0</v>
      </c>
      <c r="K18" s="248" t="str">
        <f t="shared" si="10"/>
        <v/>
      </c>
      <c r="L18" s="249" t="str">
        <f t="shared" si="11"/>
        <v/>
      </c>
      <c r="M18" s="245" t="str">
        <f>'Rozpis zápasů'!P18</f>
        <v>F</v>
      </c>
      <c r="N18" s="245" t="str">
        <f>'Rozpis zápasů'!Q18</f>
        <v>09:30 - 09:40</v>
      </c>
      <c r="O18" s="245" t="str">
        <f>'Rozpis zápasů'!R18</f>
        <v>Z016</v>
      </c>
      <c r="P18" s="245" t="str">
        <f>'Rozpis zápasů'!S18</f>
        <v>Jäger/ 
Mráz</v>
      </c>
      <c r="Q18" s="245" t="str">
        <f>'Rozpis zápasů'!T18</f>
        <v>Tůma/ 
Houser</v>
      </c>
      <c r="R18" s="245">
        <f>'Rozpis zápasů'!X18</f>
        <v>7</v>
      </c>
      <c r="S18" s="245">
        <f>'Rozpis zápasů'!Y18</f>
        <v>6</v>
      </c>
      <c r="T18" s="415"/>
      <c r="U18" s="245" t="str">
        <f>'Rozpis zápasů'!AB18</f>
        <v>D</v>
      </c>
      <c r="V18" s="36"/>
      <c r="W18" s="63"/>
    </row>
    <row r="19" spans="1:25" ht="22.5" customHeight="1" x14ac:dyDescent="0.25">
      <c r="A19" s="243" t="str">
        <f t="shared" si="6"/>
        <v>63_64</v>
      </c>
      <c r="B19" s="244" t="str">
        <f t="shared" si="7"/>
        <v>D</v>
      </c>
      <c r="C19" s="245">
        <f>'Rozpis zápasů'!F19</f>
        <v>64</v>
      </c>
      <c r="D19" s="246">
        <f>'Rozpis zápasů'!G19</f>
        <v>63</v>
      </c>
      <c r="E19" s="247">
        <f t="shared" si="8"/>
        <v>6</v>
      </c>
      <c r="F19" s="243">
        <f t="shared" si="9"/>
        <v>3</v>
      </c>
      <c r="G19" s="248">
        <f>VLOOKUP(C19,'Tabulka-skore'!$B$4:$Q$239,16,0)</f>
        <v>3</v>
      </c>
      <c r="H19" s="243">
        <f>VLOOKUP(D19,'Tabulka-skore'!$B$4:$Q$239,16,0)</f>
        <v>3</v>
      </c>
      <c r="I19" s="248">
        <f>IF($B19="N",'pravidla turnaje'!$C$6,IF($E19&gt;$F19,IF(OR($T19="PP",T19="SN"),'pravidla turnaje'!$C$3,'pravidla turnaje'!$C$2),IF($E19&lt;$F19,IF(OR($T19="PP",T19="SN"),'pravidla turnaje'!$C$5,'pravidla turnaje'!$C$6),'pravidla turnaje'!$C$4)))</f>
        <v>0</v>
      </c>
      <c r="J19" s="243">
        <f>IF($B19="N",'pravidla turnaje'!$C$6,IF($E19&lt;$F19,IF(OR($T19="PP",$T19="SN"),'pravidla turnaje'!$C$3,'pravidla turnaje'!$C$2),IF($E19&gt;$F19,IF(OR($T19="PP",$T19="SN"),'pravidla turnaje'!$C$5,'pravidla turnaje'!$C$6),'pravidla turnaje'!$C$4)))</f>
        <v>0</v>
      </c>
      <c r="K19" s="248">
        <f t="shared" si="10"/>
        <v>64</v>
      </c>
      <c r="L19" s="249">
        <f t="shared" si="11"/>
        <v>63</v>
      </c>
      <c r="M19" s="245" t="str">
        <f>'Rozpis zápasů'!P19</f>
        <v>F</v>
      </c>
      <c r="N19" s="245" t="str">
        <f>'Rozpis zápasů'!Q19</f>
        <v>09:40 - 09:50</v>
      </c>
      <c r="O19" s="245" t="str">
        <f>'Rozpis zápasů'!R19</f>
        <v>Z017</v>
      </c>
      <c r="P19" s="245" t="str">
        <f>'Rozpis zápasů'!S19</f>
        <v>Průša/ 
Průša</v>
      </c>
      <c r="Q19" s="245" t="str">
        <f>'Rozpis zápasů'!T19</f>
        <v>Kalina/ 
Körber</v>
      </c>
      <c r="R19" s="245">
        <f>'Rozpis zápasů'!X19</f>
        <v>6</v>
      </c>
      <c r="S19" s="245">
        <f>'Rozpis zápasů'!Y19</f>
        <v>3</v>
      </c>
      <c r="T19" s="415"/>
      <c r="U19" s="245" t="str">
        <f>'Rozpis zápasů'!AB19</f>
        <v>A</v>
      </c>
      <c r="V19" s="36"/>
      <c r="W19" s="63"/>
      <c r="X19" s="36"/>
      <c r="Y19" s="36"/>
    </row>
    <row r="20" spans="1:25" ht="22.5" customHeight="1" x14ac:dyDescent="0.25">
      <c r="A20" s="243" t="str">
        <f t="shared" si="6"/>
        <v>61_66</v>
      </c>
      <c r="B20" s="244" t="str">
        <f t="shared" si="7"/>
        <v>H</v>
      </c>
      <c r="C20" s="245">
        <f>'Rozpis zápasů'!F20</f>
        <v>66</v>
      </c>
      <c r="D20" s="246">
        <f>'Rozpis zápasů'!G20</f>
        <v>61</v>
      </c>
      <c r="E20" s="247">
        <f t="shared" si="8"/>
        <v>2</v>
      </c>
      <c r="F20" s="243">
        <f t="shared" si="9"/>
        <v>4</v>
      </c>
      <c r="G20" s="248">
        <f>VLOOKUP(C20,'Tabulka-skore'!$B$4:$Q$239,16,0)</f>
        <v>2</v>
      </c>
      <c r="H20" s="243">
        <f>VLOOKUP(D20,'Tabulka-skore'!$B$4:$Q$239,16,0)</f>
        <v>1</v>
      </c>
      <c r="I20" s="248">
        <f>IF($B20="N",'pravidla turnaje'!$C$6,IF($E20&gt;$F20,IF(OR($T20="PP",T20="SN"),'pravidla turnaje'!$C$3,'pravidla turnaje'!$C$2),IF($E20&lt;$F20,IF(OR($T20="PP",T20="SN"),'pravidla turnaje'!$C$5,'pravidla turnaje'!$C$6),'pravidla turnaje'!$C$4)))</f>
        <v>0</v>
      </c>
      <c r="J20" s="243">
        <f>IF($B20="N",'pravidla turnaje'!$C$6,IF($E20&lt;$F20,IF(OR($T20="PP",$T20="SN"),'pravidla turnaje'!$C$3,'pravidla turnaje'!$C$2),IF($E20&gt;$F20,IF(OR($T20="PP",$T20="SN"),'pravidla turnaje'!$C$5,'pravidla turnaje'!$C$6),'pravidla turnaje'!$C$4)))</f>
        <v>0</v>
      </c>
      <c r="K20" s="248" t="str">
        <f t="shared" si="10"/>
        <v/>
      </c>
      <c r="L20" s="249" t="str">
        <f t="shared" si="11"/>
        <v/>
      </c>
      <c r="M20" s="245" t="str">
        <f>'Rozpis zápasů'!P20</f>
        <v>F</v>
      </c>
      <c r="N20" s="245" t="str">
        <f>'Rozpis zápasů'!Q20</f>
        <v>09:40 - 09:50</v>
      </c>
      <c r="O20" s="245" t="str">
        <f>'Rozpis zápasů'!R20</f>
        <v>Z018</v>
      </c>
      <c r="P20" s="245" t="str">
        <f>'Rozpis zápasů'!S20</f>
        <v>Jiránek/ 
Bína</v>
      </c>
      <c r="Q20" s="245" t="str">
        <f>'Rozpis zápasů'!T20</f>
        <v>Kolstrunk/ 
Mück</v>
      </c>
      <c r="R20" s="245">
        <f>'Rozpis zápasů'!X20</f>
        <v>2</v>
      </c>
      <c r="S20" s="245">
        <f>'Rozpis zápasů'!Y20</f>
        <v>4</v>
      </c>
      <c r="T20" s="415"/>
      <c r="U20" s="245" t="str">
        <f>'Rozpis zápasů'!AB20</f>
        <v>B</v>
      </c>
      <c r="V20" s="36"/>
      <c r="W20" s="63"/>
    </row>
    <row r="21" spans="1:25" ht="22.5" customHeight="1" x14ac:dyDescent="0.25">
      <c r="A21" s="243" t="str">
        <f t="shared" si="6"/>
        <v>74_75</v>
      </c>
      <c r="B21" s="244" t="str">
        <f t="shared" si="7"/>
        <v>D</v>
      </c>
      <c r="C21" s="245">
        <f>'Rozpis zápasů'!F21</f>
        <v>75</v>
      </c>
      <c r="D21" s="246">
        <f>'Rozpis zápasů'!G21</f>
        <v>74</v>
      </c>
      <c r="E21" s="247">
        <f t="shared" si="8"/>
        <v>6</v>
      </c>
      <c r="F21" s="243">
        <f t="shared" si="9"/>
        <v>4</v>
      </c>
      <c r="G21" s="248">
        <f>VLOOKUP(C21,'Tabulka-skore'!$B$4:$Q$239,16,0)</f>
        <v>2</v>
      </c>
      <c r="H21" s="243">
        <f>VLOOKUP(D21,'Tabulka-skore'!$B$4:$Q$239,16,0)</f>
        <v>3</v>
      </c>
      <c r="I21" s="248">
        <f>IF($B21="N",'pravidla turnaje'!$C$6,IF($E21&gt;$F21,IF(OR($T21="PP",T21="SN"),'pravidla turnaje'!$C$3,'pravidla turnaje'!$C$2),IF($E21&lt;$F21,IF(OR($T21="PP",T21="SN"),'pravidla turnaje'!$C$5,'pravidla turnaje'!$C$6),'pravidla turnaje'!$C$4)))</f>
        <v>0</v>
      </c>
      <c r="J21" s="243">
        <f>IF($B21="N",'pravidla turnaje'!$C$6,IF($E21&lt;$F21,IF(OR($T21="PP",$T21="SN"),'pravidla turnaje'!$C$3,'pravidla turnaje'!$C$2),IF($E21&gt;$F21,IF(OR($T21="PP",$T21="SN"),'pravidla turnaje'!$C$5,'pravidla turnaje'!$C$6),'pravidla turnaje'!$C$4)))</f>
        <v>0</v>
      </c>
      <c r="K21" s="248" t="str">
        <f t="shared" si="10"/>
        <v/>
      </c>
      <c r="L21" s="249" t="str">
        <f t="shared" si="11"/>
        <v/>
      </c>
      <c r="M21" s="245" t="str">
        <f>'Rozpis zápasů'!P21</f>
        <v>G</v>
      </c>
      <c r="N21" s="245" t="str">
        <f>'Rozpis zápasů'!Q21</f>
        <v>09:40 - 09:50</v>
      </c>
      <c r="O21" s="245" t="str">
        <f>'Rozpis zápasů'!R21</f>
        <v>Z019</v>
      </c>
      <c r="P21" s="245" t="str">
        <f>'Rozpis zápasů'!S21</f>
        <v>Kindl/ 
Kotoun</v>
      </c>
      <c r="Q21" s="245" t="str">
        <f>'Rozpis zápasů'!T21</f>
        <v>Hněvkovský/ 
Vašák</v>
      </c>
      <c r="R21" s="245">
        <f>'Rozpis zápasů'!X21</f>
        <v>6</v>
      </c>
      <c r="S21" s="245">
        <f>'Rozpis zápasů'!Y21</f>
        <v>4</v>
      </c>
      <c r="T21" s="415"/>
      <c r="U21" s="245" t="str">
        <f>'Rozpis zápasů'!AB21</f>
        <v>C</v>
      </c>
      <c r="V21" s="36"/>
      <c r="W21" s="63"/>
    </row>
    <row r="22" spans="1:25" ht="22.5" customHeight="1" x14ac:dyDescent="0.25">
      <c r="A22" s="243" t="str">
        <f t="shared" si="6"/>
        <v>71_72</v>
      </c>
      <c r="B22" s="244" t="str">
        <f t="shared" si="7"/>
        <v>D</v>
      </c>
      <c r="C22" s="245">
        <f>'Rozpis zápasů'!F22</f>
        <v>72</v>
      </c>
      <c r="D22" s="246">
        <f>'Rozpis zápasů'!G22</f>
        <v>71</v>
      </c>
      <c r="E22" s="247">
        <f t="shared" si="8"/>
        <v>8</v>
      </c>
      <c r="F22" s="243">
        <f t="shared" si="9"/>
        <v>7</v>
      </c>
      <c r="G22" s="248">
        <f>VLOOKUP(C22,'Tabulka-skore'!$B$4:$Q$239,16,0)</f>
        <v>4</v>
      </c>
      <c r="H22" s="243">
        <f>VLOOKUP(D22,'Tabulka-skore'!$B$4:$Q$239,16,0)</f>
        <v>5</v>
      </c>
      <c r="I22" s="248">
        <f>IF($B22="N",'pravidla turnaje'!$C$6,IF($E22&gt;$F22,IF(OR($T22="PP",T22="SN"),'pravidla turnaje'!$C$3,'pravidla turnaje'!$C$2),IF($E22&lt;$F22,IF(OR($T22="PP",T22="SN"),'pravidla turnaje'!$C$5,'pravidla turnaje'!$C$6),'pravidla turnaje'!$C$4)))</f>
        <v>0</v>
      </c>
      <c r="J22" s="243">
        <f>IF($B22="N",'pravidla turnaje'!$C$6,IF($E22&lt;$F22,IF(OR($T22="PP",$T22="SN"),'pravidla turnaje'!$C$3,'pravidla turnaje'!$C$2),IF($E22&gt;$F22,IF(OR($T22="PP",$T22="SN"),'pravidla turnaje'!$C$5,'pravidla turnaje'!$C$6),'pravidla turnaje'!$C$4)))</f>
        <v>0</v>
      </c>
      <c r="K22" s="248" t="str">
        <f t="shared" si="10"/>
        <v/>
      </c>
      <c r="L22" s="249" t="str">
        <f t="shared" si="11"/>
        <v/>
      </c>
      <c r="M22" s="245" t="str">
        <f>'Rozpis zápasů'!P22</f>
        <v>G</v>
      </c>
      <c r="N22" s="245" t="str">
        <f>'Rozpis zápasů'!Q22</f>
        <v>09:40 - 09:50</v>
      </c>
      <c r="O22" s="245" t="str">
        <f>'Rozpis zápasů'!R22</f>
        <v>Z020</v>
      </c>
      <c r="P22" s="245" t="str">
        <f>'Rozpis zápasů'!S22</f>
        <v>Fořt/ 
Fořt</v>
      </c>
      <c r="Q22" s="245" t="str">
        <f>'Rozpis zápasů'!T22</f>
        <v>Mohelník/ 
Csáno</v>
      </c>
      <c r="R22" s="245">
        <f>'Rozpis zápasů'!X22</f>
        <v>8</v>
      </c>
      <c r="S22" s="245">
        <f>'Rozpis zápasů'!Y22</f>
        <v>7</v>
      </c>
      <c r="T22" s="415"/>
      <c r="U22" s="245" t="str">
        <f>'Rozpis zápasů'!AB22</f>
        <v>D</v>
      </c>
      <c r="V22" s="36"/>
      <c r="W22" s="63"/>
    </row>
    <row r="23" spans="1:25" ht="22.5" customHeight="1" x14ac:dyDescent="0.25">
      <c r="A23" s="243" t="str">
        <f t="shared" si="6"/>
        <v>84_85</v>
      </c>
      <c r="B23" s="244" t="str">
        <f t="shared" si="7"/>
        <v>D</v>
      </c>
      <c r="C23" s="245">
        <f>'Rozpis zápasů'!F23</f>
        <v>85</v>
      </c>
      <c r="D23" s="246">
        <f>'Rozpis zápasů'!G23</f>
        <v>84</v>
      </c>
      <c r="E23" s="247">
        <f t="shared" si="8"/>
        <v>6</v>
      </c>
      <c r="F23" s="243">
        <f t="shared" si="9"/>
        <v>4</v>
      </c>
      <c r="G23" s="248">
        <f>VLOOKUP(C23,'Tabulka-skore'!$B$4:$Q$239,16,0)</f>
        <v>1</v>
      </c>
      <c r="H23" s="243">
        <f>VLOOKUP(D23,'Tabulka-skore'!$B$4:$Q$239,16,0)</f>
        <v>4</v>
      </c>
      <c r="I23" s="248">
        <f>IF($B23="N",'pravidla turnaje'!$C$6,IF($E23&gt;$F23,IF(OR($T23="PP",T23="SN"),'pravidla turnaje'!$C$3,'pravidla turnaje'!$C$2),IF($E23&lt;$F23,IF(OR($T23="PP",T23="SN"),'pravidla turnaje'!$C$5,'pravidla turnaje'!$C$6),'pravidla turnaje'!$C$4)))</f>
        <v>0</v>
      </c>
      <c r="J23" s="243">
        <f>IF($B23="N",'pravidla turnaje'!$C$6,IF($E23&lt;$F23,IF(OR($T23="PP",$T23="SN"),'pravidla turnaje'!$C$3,'pravidla turnaje'!$C$2),IF($E23&gt;$F23,IF(OR($T23="PP",$T23="SN"),'pravidla turnaje'!$C$5,'pravidla turnaje'!$C$6),'pravidla turnaje'!$C$4)))</f>
        <v>0</v>
      </c>
      <c r="K23" s="248" t="str">
        <f t="shared" si="10"/>
        <v/>
      </c>
      <c r="L23" s="249" t="str">
        <f t="shared" si="11"/>
        <v/>
      </c>
      <c r="M23" s="245" t="str">
        <f>'Rozpis zápasů'!P23</f>
        <v>H</v>
      </c>
      <c r="N23" s="245" t="str">
        <f>'Rozpis zápasů'!Q23</f>
        <v>09:50 - 10:00</v>
      </c>
      <c r="O23" s="245" t="str">
        <f>'Rozpis zápasů'!R23</f>
        <v>Z021</v>
      </c>
      <c r="P23" s="245" t="str">
        <f>'Rozpis zápasů'!S23</f>
        <v>Švácha/ 
Pechar</v>
      </c>
      <c r="Q23" s="245" t="str">
        <f>'Rozpis zápasů'!T23</f>
        <v>Mařík/ 
Kryštof</v>
      </c>
      <c r="R23" s="245">
        <f>'Rozpis zápasů'!X23</f>
        <v>6</v>
      </c>
      <c r="S23" s="245">
        <f>'Rozpis zápasů'!Y23</f>
        <v>4</v>
      </c>
      <c r="T23" s="415"/>
      <c r="U23" s="245" t="str">
        <f>'Rozpis zápasů'!AB23</f>
        <v>A</v>
      </c>
      <c r="V23" s="36"/>
      <c r="W23" s="63"/>
      <c r="X23" s="36"/>
      <c r="Y23" s="36"/>
    </row>
    <row r="24" spans="1:25" ht="22.5" customHeight="1" x14ac:dyDescent="0.25">
      <c r="A24" s="243" t="str">
        <f t="shared" si="6"/>
        <v>81_82</v>
      </c>
      <c r="B24" s="244" t="str">
        <f t="shared" si="7"/>
        <v>D</v>
      </c>
      <c r="C24" s="245">
        <f>'Rozpis zápasů'!F24</f>
        <v>82</v>
      </c>
      <c r="D24" s="246">
        <f>'Rozpis zápasů'!G24</f>
        <v>81</v>
      </c>
      <c r="E24" s="247">
        <f t="shared" si="8"/>
        <v>6</v>
      </c>
      <c r="F24" s="243">
        <f t="shared" si="9"/>
        <v>3</v>
      </c>
      <c r="G24" s="248">
        <f>VLOOKUP(C24,'Tabulka-skore'!$B$4:$Q$239,16,0)</f>
        <v>1</v>
      </c>
      <c r="H24" s="243">
        <f>VLOOKUP(D24,'Tabulka-skore'!$B$4:$Q$239,16,0)</f>
        <v>5</v>
      </c>
      <c r="I24" s="248">
        <f>IF($B24="N",'pravidla turnaje'!$C$6,IF($E24&gt;$F24,IF(OR($T24="PP",T24="SN"),'pravidla turnaje'!$C$3,'pravidla turnaje'!$C$2),IF($E24&lt;$F24,IF(OR($T24="PP",T24="SN"),'pravidla turnaje'!$C$5,'pravidla turnaje'!$C$6),'pravidla turnaje'!$C$4)))</f>
        <v>0</v>
      </c>
      <c r="J24" s="243">
        <f>IF($B24="N",'pravidla turnaje'!$C$6,IF($E24&lt;$F24,IF(OR($T24="PP",$T24="SN"),'pravidla turnaje'!$C$3,'pravidla turnaje'!$C$2),IF($E24&gt;$F24,IF(OR($T24="PP",$T24="SN"),'pravidla turnaje'!$C$5,'pravidla turnaje'!$C$6),'pravidla turnaje'!$C$4)))</f>
        <v>0</v>
      </c>
      <c r="K24" s="248" t="str">
        <f t="shared" si="10"/>
        <v/>
      </c>
      <c r="L24" s="249" t="str">
        <f t="shared" si="11"/>
        <v/>
      </c>
      <c r="M24" s="245" t="str">
        <f>'Rozpis zápasů'!P24</f>
        <v>H</v>
      </c>
      <c r="N24" s="245" t="str">
        <f>'Rozpis zápasů'!Q24</f>
        <v>09:50 - 10:00</v>
      </c>
      <c r="O24" s="245" t="str">
        <f>'Rozpis zápasů'!R24</f>
        <v>Z022</v>
      </c>
      <c r="P24" s="245" t="str">
        <f>'Rozpis zápasů'!S24</f>
        <v>Huslička/ 
Skala</v>
      </c>
      <c r="Q24" s="245" t="str">
        <f>'Rozpis zápasů'!T24</f>
        <v>Neliba/ 
Zbořil</v>
      </c>
      <c r="R24" s="245">
        <f>'Rozpis zápasů'!X24</f>
        <v>6</v>
      </c>
      <c r="S24" s="245">
        <f>'Rozpis zápasů'!Y24</f>
        <v>3</v>
      </c>
      <c r="T24" s="415"/>
      <c r="U24" s="245" t="str">
        <f>'Rozpis zápasů'!AB24</f>
        <v>B</v>
      </c>
      <c r="V24" s="36"/>
      <c r="W24" s="63"/>
    </row>
    <row r="25" spans="1:25" ht="22.5" customHeight="1" x14ac:dyDescent="0.25">
      <c r="A25" s="243" t="str">
        <f t="shared" si="6"/>
        <v>94_95</v>
      </c>
      <c r="B25" s="244" t="str">
        <f t="shared" si="7"/>
        <v>H</v>
      </c>
      <c r="C25" s="245">
        <f>'Rozpis zápasů'!F25</f>
        <v>95</v>
      </c>
      <c r="D25" s="246">
        <f>'Rozpis zápasů'!G25</f>
        <v>94</v>
      </c>
      <c r="E25" s="247">
        <f t="shared" si="8"/>
        <v>4</v>
      </c>
      <c r="F25" s="243">
        <f t="shared" si="9"/>
        <v>5</v>
      </c>
      <c r="G25" s="248">
        <f>VLOOKUP(C25,'Tabulka-skore'!$B$4:$Q$239,16,0)</f>
        <v>4</v>
      </c>
      <c r="H25" s="243">
        <f>VLOOKUP(D25,'Tabulka-skore'!$B$4:$Q$239,16,0)</f>
        <v>1</v>
      </c>
      <c r="I25" s="248">
        <f>IF($B25="N",'pravidla turnaje'!$C$6,IF($E25&gt;$F25,IF(OR($T25="PP",T25="SN"),'pravidla turnaje'!$C$3,'pravidla turnaje'!$C$2),IF($E25&lt;$F25,IF(OR($T25="PP",T25="SN"),'pravidla turnaje'!$C$5,'pravidla turnaje'!$C$6),'pravidla turnaje'!$C$4)))</f>
        <v>0</v>
      </c>
      <c r="J25" s="243">
        <f>IF($B25="N",'pravidla turnaje'!$C$6,IF($E25&lt;$F25,IF(OR($T25="PP",$T25="SN"),'pravidla turnaje'!$C$3,'pravidla turnaje'!$C$2),IF($E25&gt;$F25,IF(OR($T25="PP",$T25="SN"),'pravidla turnaje'!$C$5,'pravidla turnaje'!$C$6),'pravidla turnaje'!$C$4)))</f>
        <v>0</v>
      </c>
      <c r="K25" s="248" t="str">
        <f t="shared" si="10"/>
        <v/>
      </c>
      <c r="L25" s="249" t="str">
        <f t="shared" si="11"/>
        <v/>
      </c>
      <c r="M25" s="245" t="str">
        <f>'Rozpis zápasů'!P25</f>
        <v>I</v>
      </c>
      <c r="N25" s="245" t="str">
        <f>'Rozpis zápasů'!Q25</f>
        <v>09:50 - 10:00</v>
      </c>
      <c r="O25" s="245" t="str">
        <f>'Rozpis zápasů'!R25</f>
        <v>Z023</v>
      </c>
      <c r="P25" s="245" t="str">
        <f>'Rozpis zápasů'!S25</f>
        <v>Syryčanský/ 
Hrstka</v>
      </c>
      <c r="Q25" s="245" t="str">
        <f>'Rozpis zápasů'!T25</f>
        <v>Kühnel/ 
Černý</v>
      </c>
      <c r="R25" s="245">
        <f>'Rozpis zápasů'!X25</f>
        <v>4</v>
      </c>
      <c r="S25" s="245">
        <f>'Rozpis zápasů'!Y25</f>
        <v>5</v>
      </c>
      <c r="T25" s="415"/>
      <c r="U25" s="245" t="str">
        <f>'Rozpis zápasů'!AB25</f>
        <v>C</v>
      </c>
      <c r="V25" s="36"/>
      <c r="W25" s="63"/>
    </row>
    <row r="26" spans="1:25" ht="22.5" customHeight="1" x14ac:dyDescent="0.25">
      <c r="A26" s="243" t="str">
        <f t="shared" si="6"/>
        <v>91_92</v>
      </c>
      <c r="B26" s="244" t="str">
        <f t="shared" si="7"/>
        <v>D</v>
      </c>
      <c r="C26" s="245">
        <f>'Rozpis zápasů'!F26</f>
        <v>92</v>
      </c>
      <c r="D26" s="246">
        <f>'Rozpis zápasů'!G26</f>
        <v>91</v>
      </c>
      <c r="E26" s="247">
        <f t="shared" si="8"/>
        <v>7</v>
      </c>
      <c r="F26" s="243">
        <f t="shared" si="9"/>
        <v>5</v>
      </c>
      <c r="G26" s="248">
        <f>VLOOKUP(C26,'Tabulka-skore'!$B$4:$Q$239,16,0)</f>
        <v>1</v>
      </c>
      <c r="H26" s="243">
        <f>VLOOKUP(D26,'Tabulka-skore'!$B$4:$Q$239,16,0)</f>
        <v>5</v>
      </c>
      <c r="I26" s="248">
        <f>IF($B26="N",'pravidla turnaje'!$C$6,IF($E26&gt;$F26,IF(OR($T26="PP",T26="SN"),'pravidla turnaje'!$C$3,'pravidla turnaje'!$C$2),IF($E26&lt;$F26,IF(OR($T26="PP",T26="SN"),'pravidla turnaje'!$C$5,'pravidla turnaje'!$C$6),'pravidla turnaje'!$C$4)))</f>
        <v>0</v>
      </c>
      <c r="J26" s="243">
        <f>IF($B26="N",'pravidla turnaje'!$C$6,IF($E26&lt;$F26,IF(OR($T26="PP",$T26="SN"),'pravidla turnaje'!$C$3,'pravidla turnaje'!$C$2),IF($E26&gt;$F26,IF(OR($T26="PP",$T26="SN"),'pravidla turnaje'!$C$5,'pravidla turnaje'!$C$6),'pravidla turnaje'!$C$4)))</f>
        <v>0</v>
      </c>
      <c r="K26" s="248" t="str">
        <f t="shared" si="10"/>
        <v/>
      </c>
      <c r="L26" s="249" t="str">
        <f t="shared" si="11"/>
        <v/>
      </c>
      <c r="M26" s="245" t="str">
        <f>'Rozpis zápasů'!P26</f>
        <v>I</v>
      </c>
      <c r="N26" s="245" t="str">
        <f>'Rozpis zápasů'!Q26</f>
        <v>09:50 - 10:00</v>
      </c>
      <c r="O26" s="245" t="str">
        <f>'Rozpis zápasů'!R26</f>
        <v>Z024</v>
      </c>
      <c r="P26" s="245" t="str">
        <f>'Rozpis zápasů'!S26</f>
        <v>Král/ 
Barna</v>
      </c>
      <c r="Q26" s="245" t="str">
        <f>'Rozpis zápasů'!T26</f>
        <v>Pechatý/ 
Holub</v>
      </c>
      <c r="R26" s="245">
        <f>'Rozpis zápasů'!X26</f>
        <v>7</v>
      </c>
      <c r="S26" s="245">
        <f>'Rozpis zápasů'!Y26</f>
        <v>5</v>
      </c>
      <c r="T26" s="415"/>
      <c r="U26" s="245" t="str">
        <f>'Rozpis zápasů'!AB26</f>
        <v>D</v>
      </c>
      <c r="V26" s="36"/>
      <c r="W26" s="63"/>
    </row>
    <row r="27" spans="1:25" ht="22.5" customHeight="1" x14ac:dyDescent="0.25">
      <c r="A27" s="243" t="str">
        <f t="shared" si="6"/>
        <v>104_105</v>
      </c>
      <c r="B27" s="244" t="str">
        <f t="shared" si="7"/>
        <v>H</v>
      </c>
      <c r="C27" s="245">
        <f>'Rozpis zápasů'!F27</f>
        <v>105</v>
      </c>
      <c r="D27" s="246">
        <f>'Rozpis zápasů'!G27</f>
        <v>104</v>
      </c>
      <c r="E27" s="247">
        <f t="shared" si="8"/>
        <v>1</v>
      </c>
      <c r="F27" s="243">
        <f t="shared" si="9"/>
        <v>5</v>
      </c>
      <c r="G27" s="248">
        <f>VLOOKUP(C27,'Tabulka-skore'!$B$4:$Q$239,16,0)</f>
        <v>5</v>
      </c>
      <c r="H27" s="243">
        <f>VLOOKUP(D27,'Tabulka-skore'!$B$4:$Q$239,16,0)</f>
        <v>2</v>
      </c>
      <c r="I27" s="248">
        <f>IF($B27="N",'pravidla turnaje'!$C$6,IF($E27&gt;$F27,IF(OR($T27="PP",T27="SN"),'pravidla turnaje'!$C$3,'pravidla turnaje'!$C$2),IF($E27&lt;$F27,IF(OR($T27="PP",T27="SN"),'pravidla turnaje'!$C$5,'pravidla turnaje'!$C$6),'pravidla turnaje'!$C$4)))</f>
        <v>0</v>
      </c>
      <c r="J27" s="243">
        <f>IF($B27="N",'pravidla turnaje'!$C$6,IF($E27&lt;$F27,IF(OR($T27="PP",$T27="SN"),'pravidla turnaje'!$C$3,'pravidla turnaje'!$C$2),IF($E27&gt;$F27,IF(OR($T27="PP",$T27="SN"),'pravidla turnaje'!$C$5,'pravidla turnaje'!$C$6),'pravidla turnaje'!$C$4)))</f>
        <v>0</v>
      </c>
      <c r="K27" s="248" t="str">
        <f t="shared" si="10"/>
        <v/>
      </c>
      <c r="L27" s="249" t="str">
        <f t="shared" si="11"/>
        <v/>
      </c>
      <c r="M27" s="245" t="str">
        <f>'Rozpis zápasů'!P27</f>
        <v>J</v>
      </c>
      <c r="N27" s="245" t="str">
        <f>'Rozpis zápasů'!Q27</f>
        <v>10:00 - 10:10</v>
      </c>
      <c r="O27" s="245" t="str">
        <f>'Rozpis zápasů'!R27</f>
        <v>Z025</v>
      </c>
      <c r="P27" s="245" t="str">
        <f>'Rozpis zápasů'!S27</f>
        <v>Gerhard/ 
Slivoně</v>
      </c>
      <c r="Q27" s="245" t="str">
        <f>'Rozpis zápasů'!T27</f>
        <v>Hrdlička/ 
Dvořák</v>
      </c>
      <c r="R27" s="245">
        <f>'Rozpis zápasů'!X27</f>
        <v>1</v>
      </c>
      <c r="S27" s="245">
        <f>'Rozpis zápasů'!Y27</f>
        <v>5</v>
      </c>
      <c r="T27" s="415"/>
      <c r="U27" s="245" t="str">
        <f>'Rozpis zápasů'!AB27</f>
        <v>A</v>
      </c>
      <c r="V27" s="36"/>
      <c r="W27" s="63"/>
      <c r="X27" s="36"/>
      <c r="Y27" s="36"/>
    </row>
    <row r="28" spans="1:25" ht="22.5" customHeight="1" x14ac:dyDescent="0.25">
      <c r="A28" s="243" t="str">
        <f t="shared" si="6"/>
        <v>101_102</v>
      </c>
      <c r="B28" s="244" t="str">
        <f t="shared" si="7"/>
        <v>H</v>
      </c>
      <c r="C28" s="245">
        <f>'Rozpis zápasů'!F28</f>
        <v>102</v>
      </c>
      <c r="D28" s="246">
        <f>'Rozpis zápasů'!G28</f>
        <v>101</v>
      </c>
      <c r="E28" s="247">
        <f t="shared" si="8"/>
        <v>1</v>
      </c>
      <c r="F28" s="243">
        <f t="shared" si="9"/>
        <v>6</v>
      </c>
      <c r="G28" s="248">
        <f>VLOOKUP(C28,'Tabulka-skore'!$B$4:$Q$239,16,0)</f>
        <v>2</v>
      </c>
      <c r="H28" s="243">
        <f>VLOOKUP(D28,'Tabulka-skore'!$B$4:$Q$239,16,0)</f>
        <v>1</v>
      </c>
      <c r="I28" s="248">
        <f>IF($B28="N",'pravidla turnaje'!$C$6,IF($E28&gt;$F28,IF(OR($T28="PP",T28="SN"),'pravidla turnaje'!$C$3,'pravidla turnaje'!$C$2),IF($E28&lt;$F28,IF(OR($T28="PP",T28="SN"),'pravidla turnaje'!$C$5,'pravidla turnaje'!$C$6),'pravidla turnaje'!$C$4)))</f>
        <v>0</v>
      </c>
      <c r="J28" s="243">
        <f>IF($B28="N",'pravidla turnaje'!$C$6,IF($E28&lt;$F28,IF(OR($T28="PP",$T28="SN"),'pravidla turnaje'!$C$3,'pravidla turnaje'!$C$2),IF($E28&gt;$F28,IF(OR($T28="PP",$T28="SN"),'pravidla turnaje'!$C$5,'pravidla turnaje'!$C$6),'pravidla turnaje'!$C$4)))</f>
        <v>0</v>
      </c>
      <c r="K28" s="248" t="str">
        <f t="shared" si="10"/>
        <v/>
      </c>
      <c r="L28" s="249" t="str">
        <f t="shared" si="11"/>
        <v/>
      </c>
      <c r="M28" s="245" t="str">
        <f>'Rozpis zápasů'!P28</f>
        <v>J</v>
      </c>
      <c r="N28" s="245" t="str">
        <f>'Rozpis zápasů'!Q28</f>
        <v>10:00 - 10:10</v>
      </c>
      <c r="O28" s="245" t="str">
        <f>'Rozpis zápasů'!R28</f>
        <v>Z026</v>
      </c>
      <c r="P28" s="245" t="str">
        <f>'Rozpis zápasů'!S28</f>
        <v>Herc/ 
Vybíral</v>
      </c>
      <c r="Q28" s="245" t="str">
        <f>'Rozpis zápasů'!T28</f>
        <v>Antůšek/ 
Řečník</v>
      </c>
      <c r="R28" s="245">
        <f>'Rozpis zápasů'!X28</f>
        <v>1</v>
      </c>
      <c r="S28" s="245">
        <f>'Rozpis zápasů'!Y28</f>
        <v>6</v>
      </c>
      <c r="T28" s="415"/>
      <c r="U28" s="245" t="str">
        <f>'Rozpis zápasů'!AB28</f>
        <v>B</v>
      </c>
      <c r="V28" s="36"/>
      <c r="W28" s="63"/>
    </row>
    <row r="29" spans="1:25" ht="22.5" customHeight="1" x14ac:dyDescent="0.25">
      <c r="A29" s="243" t="str">
        <f t="shared" si="6"/>
        <v>114_115</v>
      </c>
      <c r="B29" s="244" t="str">
        <f t="shared" si="7"/>
        <v>H</v>
      </c>
      <c r="C29" s="245">
        <f>'Rozpis zápasů'!F29</f>
        <v>115</v>
      </c>
      <c r="D29" s="246">
        <f>'Rozpis zápasů'!G29</f>
        <v>114</v>
      </c>
      <c r="E29" s="247">
        <f t="shared" si="8"/>
        <v>0</v>
      </c>
      <c r="F29" s="243">
        <f t="shared" si="9"/>
        <v>3</v>
      </c>
      <c r="G29" s="248">
        <f>VLOOKUP(C29,'Tabulka-skore'!$B$4:$Q$239,16,0)</f>
        <v>5</v>
      </c>
      <c r="H29" s="243">
        <f>VLOOKUP(D29,'Tabulka-skore'!$B$4:$Q$239,16,0)</f>
        <v>1</v>
      </c>
      <c r="I29" s="248">
        <f>IF($B29="N",'pravidla turnaje'!$C$6,IF($E29&gt;$F29,IF(OR($T29="PP",T29="SN"),'pravidla turnaje'!$C$3,'pravidla turnaje'!$C$2),IF($E29&lt;$F29,IF(OR($T29="PP",T29="SN"),'pravidla turnaje'!$C$5,'pravidla turnaje'!$C$6),'pravidla turnaje'!$C$4)))</f>
        <v>0</v>
      </c>
      <c r="J29" s="243">
        <f>IF($B29="N",'pravidla turnaje'!$C$6,IF($E29&lt;$F29,IF(OR($T29="PP",$T29="SN"),'pravidla turnaje'!$C$3,'pravidla turnaje'!$C$2),IF($E29&gt;$F29,IF(OR($T29="PP",$T29="SN"),'pravidla turnaje'!$C$5,'pravidla turnaje'!$C$6),'pravidla turnaje'!$C$4)))</f>
        <v>0</v>
      </c>
      <c r="K29" s="248" t="str">
        <f t="shared" si="10"/>
        <v/>
      </c>
      <c r="L29" s="249" t="str">
        <f t="shared" si="11"/>
        <v/>
      </c>
      <c r="M29" s="245" t="str">
        <f>'Rozpis zápasů'!P29</f>
        <v>K</v>
      </c>
      <c r="N29" s="245" t="str">
        <f>'Rozpis zápasů'!Q29</f>
        <v>10:00 - 10:10</v>
      </c>
      <c r="O29" s="245" t="str">
        <f>'Rozpis zápasů'!R29</f>
        <v>Z027</v>
      </c>
      <c r="P29" s="245" t="str">
        <f>'Rozpis zápasů'!S29</f>
        <v>Hanžl/ 
Beran</v>
      </c>
      <c r="Q29" s="245" t="str">
        <f>'Rozpis zápasů'!T29</f>
        <v>Malý/ 
Topš</v>
      </c>
      <c r="R29" s="245">
        <f>'Rozpis zápasů'!X29</f>
        <v>0</v>
      </c>
      <c r="S29" s="245">
        <f>'Rozpis zápasů'!Y29</f>
        <v>3</v>
      </c>
      <c r="T29" s="415"/>
      <c r="U29" s="245" t="str">
        <f>'Rozpis zápasů'!AB29</f>
        <v>C</v>
      </c>
      <c r="V29" s="36"/>
      <c r="W29" s="63"/>
    </row>
    <row r="30" spans="1:25" ht="22.5" customHeight="1" x14ac:dyDescent="0.25">
      <c r="A30" s="243" t="str">
        <f t="shared" si="6"/>
        <v>111_112</v>
      </c>
      <c r="B30" s="244" t="str">
        <f t="shared" si="7"/>
        <v>D</v>
      </c>
      <c r="C30" s="245">
        <f>'Rozpis zápasů'!F30</f>
        <v>112</v>
      </c>
      <c r="D30" s="246">
        <f>'Rozpis zápasů'!G30</f>
        <v>111</v>
      </c>
      <c r="E30" s="247">
        <f t="shared" si="8"/>
        <v>7</v>
      </c>
      <c r="F30" s="243">
        <f t="shared" si="9"/>
        <v>5</v>
      </c>
      <c r="G30" s="248">
        <f>VLOOKUP(C30,'Tabulka-skore'!$B$4:$Q$239,16,0)</f>
        <v>2</v>
      </c>
      <c r="H30" s="243">
        <f>VLOOKUP(D30,'Tabulka-skore'!$B$4:$Q$239,16,0)</f>
        <v>4</v>
      </c>
      <c r="I30" s="248">
        <f>IF($B30="N",'pravidla turnaje'!$C$6,IF($E30&gt;$F30,IF(OR($T30="PP",T30="SN"),'pravidla turnaje'!$C$3,'pravidla turnaje'!$C$2),IF($E30&lt;$F30,IF(OR($T30="PP",T30="SN"),'pravidla turnaje'!$C$5,'pravidla turnaje'!$C$6),'pravidla turnaje'!$C$4)))</f>
        <v>0</v>
      </c>
      <c r="J30" s="243">
        <f>IF($B30="N",'pravidla turnaje'!$C$6,IF($E30&lt;$F30,IF(OR($T30="PP",$T30="SN"),'pravidla turnaje'!$C$3,'pravidla turnaje'!$C$2),IF($E30&gt;$F30,IF(OR($T30="PP",$T30="SN"),'pravidla turnaje'!$C$5,'pravidla turnaje'!$C$6),'pravidla turnaje'!$C$4)))</f>
        <v>0</v>
      </c>
      <c r="K30" s="248" t="str">
        <f t="shared" si="10"/>
        <v/>
      </c>
      <c r="L30" s="249" t="str">
        <f t="shared" si="11"/>
        <v/>
      </c>
      <c r="M30" s="245" t="str">
        <f>'Rozpis zápasů'!P30</f>
        <v>K</v>
      </c>
      <c r="N30" s="245" t="str">
        <f>'Rozpis zápasů'!Q30</f>
        <v>10:00 - 10:10</v>
      </c>
      <c r="O30" s="245" t="str">
        <f>'Rozpis zápasů'!R30</f>
        <v>Z028</v>
      </c>
      <c r="P30" s="245" t="str">
        <f>'Rozpis zápasů'!S30</f>
        <v>Rus/ 
Jirava</v>
      </c>
      <c r="Q30" s="245" t="str">
        <f>'Rozpis zápasů'!T30</f>
        <v>Raboch/ 
Weiss</v>
      </c>
      <c r="R30" s="245">
        <f>'Rozpis zápasů'!X30</f>
        <v>7</v>
      </c>
      <c r="S30" s="245">
        <f>'Rozpis zápasů'!Y30</f>
        <v>5</v>
      </c>
      <c r="T30" s="415"/>
      <c r="U30" s="245" t="str">
        <f>'Rozpis zápasů'!AB30</f>
        <v>D</v>
      </c>
      <c r="V30" s="36"/>
      <c r="W30" s="63"/>
    </row>
    <row r="31" spans="1:25" ht="22.5" customHeight="1" x14ac:dyDescent="0.25">
      <c r="A31" s="243" t="str">
        <f t="shared" si="6"/>
        <v>124_125</v>
      </c>
      <c r="B31" s="244" t="str">
        <f t="shared" si="7"/>
        <v>H</v>
      </c>
      <c r="C31" s="245">
        <f>'Rozpis zápasů'!F31</f>
        <v>125</v>
      </c>
      <c r="D31" s="246">
        <f>'Rozpis zápasů'!G31</f>
        <v>124</v>
      </c>
      <c r="E31" s="247">
        <f t="shared" si="8"/>
        <v>2</v>
      </c>
      <c r="F31" s="243">
        <f t="shared" si="9"/>
        <v>6</v>
      </c>
      <c r="G31" s="248">
        <f>VLOOKUP(C31,'Tabulka-skore'!$B$4:$Q$239,16,0)</f>
        <v>3</v>
      </c>
      <c r="H31" s="243">
        <f>VLOOKUP(D31,'Tabulka-skore'!$B$4:$Q$239,16,0)</f>
        <v>1</v>
      </c>
      <c r="I31" s="248">
        <f>IF($B31="N",'pravidla turnaje'!$C$6,IF($E31&gt;$F31,IF(OR($T31="PP",T31="SN"),'pravidla turnaje'!$C$3,'pravidla turnaje'!$C$2),IF($E31&lt;$F31,IF(OR($T31="PP",T31="SN"),'pravidla turnaje'!$C$5,'pravidla turnaje'!$C$6),'pravidla turnaje'!$C$4)))</f>
        <v>0</v>
      </c>
      <c r="J31" s="243">
        <f>IF($B31="N",'pravidla turnaje'!$C$6,IF($E31&lt;$F31,IF(OR($T31="PP",$T31="SN"),'pravidla turnaje'!$C$3,'pravidla turnaje'!$C$2),IF($E31&gt;$F31,IF(OR($T31="PP",$T31="SN"),'pravidla turnaje'!$C$5,'pravidla turnaje'!$C$6),'pravidla turnaje'!$C$4)))</f>
        <v>0</v>
      </c>
      <c r="K31" s="248" t="str">
        <f t="shared" si="10"/>
        <v/>
      </c>
      <c r="L31" s="249" t="str">
        <f t="shared" si="11"/>
        <v/>
      </c>
      <c r="M31" s="245" t="str">
        <f>'Rozpis zápasů'!P31</f>
        <v>L</v>
      </c>
      <c r="N31" s="245" t="str">
        <f>'Rozpis zápasů'!Q31</f>
        <v>10:10 - 10:20</v>
      </c>
      <c r="O31" s="245" t="str">
        <f>'Rozpis zápasů'!R31</f>
        <v>Z029</v>
      </c>
      <c r="P31" s="245" t="str">
        <f>'Rozpis zápasů'!S31</f>
        <v>Kašpárek/ 
Sčiklin</v>
      </c>
      <c r="Q31" s="245" t="str">
        <f>'Rozpis zápasů'!T31</f>
        <v>Louvar/ 
Cmíral</v>
      </c>
      <c r="R31" s="245">
        <f>'Rozpis zápasů'!X31</f>
        <v>2</v>
      </c>
      <c r="S31" s="245">
        <f>'Rozpis zápasů'!Y31</f>
        <v>6</v>
      </c>
      <c r="T31" s="415"/>
      <c r="U31" s="245" t="str">
        <f>'Rozpis zápasů'!AB31</f>
        <v>A</v>
      </c>
      <c r="V31" s="36"/>
      <c r="W31" s="63"/>
      <c r="X31" s="36"/>
      <c r="Y31" s="36"/>
    </row>
    <row r="32" spans="1:25" ht="22.5" customHeight="1" x14ac:dyDescent="0.25">
      <c r="A32" s="243" t="str">
        <f t="shared" si="6"/>
        <v>121_122</v>
      </c>
      <c r="B32" s="244" t="str">
        <f t="shared" si="7"/>
        <v>D</v>
      </c>
      <c r="C32" s="245">
        <f>'Rozpis zápasů'!F32</f>
        <v>122</v>
      </c>
      <c r="D32" s="246">
        <f>'Rozpis zápasů'!G32</f>
        <v>121</v>
      </c>
      <c r="E32" s="247">
        <f t="shared" si="8"/>
        <v>4</v>
      </c>
      <c r="F32" s="243">
        <f t="shared" si="9"/>
        <v>1</v>
      </c>
      <c r="G32" s="248">
        <f>VLOOKUP(C32,'Tabulka-skore'!$B$4:$Q$239,16,0)</f>
        <v>2</v>
      </c>
      <c r="H32" s="243">
        <f>VLOOKUP(D32,'Tabulka-skore'!$B$4:$Q$239,16,0)</f>
        <v>4</v>
      </c>
      <c r="I32" s="248">
        <f>IF($B32="N",'pravidla turnaje'!$C$6,IF($E32&gt;$F32,IF(OR($T32="PP",T32="SN"),'pravidla turnaje'!$C$3,'pravidla turnaje'!$C$2),IF($E32&lt;$F32,IF(OR($T32="PP",T32="SN"),'pravidla turnaje'!$C$5,'pravidla turnaje'!$C$6),'pravidla turnaje'!$C$4)))</f>
        <v>0</v>
      </c>
      <c r="J32" s="243">
        <f>IF($B32="N",'pravidla turnaje'!$C$6,IF($E32&lt;$F32,IF(OR($T32="PP",$T32="SN"),'pravidla turnaje'!$C$3,'pravidla turnaje'!$C$2),IF($E32&gt;$F32,IF(OR($T32="PP",$T32="SN"),'pravidla turnaje'!$C$5,'pravidla turnaje'!$C$6),'pravidla turnaje'!$C$4)))</f>
        <v>0</v>
      </c>
      <c r="K32" s="248" t="str">
        <f t="shared" si="10"/>
        <v/>
      </c>
      <c r="L32" s="249" t="str">
        <f t="shared" si="11"/>
        <v/>
      </c>
      <c r="M32" s="245" t="str">
        <f>'Rozpis zápasů'!P32</f>
        <v>L</v>
      </c>
      <c r="N32" s="245" t="str">
        <f>'Rozpis zápasů'!Q32</f>
        <v>10:10 - 10:20</v>
      </c>
      <c r="O32" s="245" t="str">
        <f>'Rozpis zápasů'!R32</f>
        <v>Z030</v>
      </c>
      <c r="P32" s="245" t="str">
        <f>'Rozpis zápasů'!S32</f>
        <v>Mock/ 
Dvořák</v>
      </c>
      <c r="Q32" s="245" t="str">
        <f>'Rozpis zápasů'!T32</f>
        <v>Petrů/ 
Černer</v>
      </c>
      <c r="R32" s="245">
        <f>'Rozpis zápasů'!X32</f>
        <v>4</v>
      </c>
      <c r="S32" s="245">
        <f>'Rozpis zápasů'!Y32</f>
        <v>1</v>
      </c>
      <c r="T32" s="415"/>
      <c r="U32" s="245" t="str">
        <f>'Rozpis zápasů'!AB32</f>
        <v>B</v>
      </c>
      <c r="V32" s="36"/>
      <c r="W32" s="63"/>
    </row>
    <row r="33" spans="1:25" ht="22.5" customHeight="1" x14ac:dyDescent="0.25">
      <c r="A33" s="243" t="str">
        <f t="shared" si="6"/>
        <v>174_175</v>
      </c>
      <c r="B33" s="244" t="str">
        <f t="shared" si="7"/>
        <v>H</v>
      </c>
      <c r="C33" s="245">
        <f>'Rozpis zápasů'!F33</f>
        <v>175</v>
      </c>
      <c r="D33" s="246">
        <f>'Rozpis zápasů'!G33</f>
        <v>174</v>
      </c>
      <c r="E33" s="247">
        <f t="shared" si="8"/>
        <v>1</v>
      </c>
      <c r="F33" s="243">
        <f t="shared" si="9"/>
        <v>3</v>
      </c>
      <c r="G33" s="248">
        <f>VLOOKUP(C33,'Tabulka-skore'!$B$4:$Q$239,16,0)</f>
        <v>2</v>
      </c>
      <c r="H33" s="243">
        <f>VLOOKUP(D33,'Tabulka-skore'!$B$4:$Q$239,16,0)</f>
        <v>2</v>
      </c>
      <c r="I33" s="248">
        <f>IF($B33="N",'pravidla turnaje'!$C$6,IF($E33&gt;$F33,IF(OR($T33="PP",T33="SN"),'pravidla turnaje'!$C$3,'pravidla turnaje'!$C$2),IF($E33&lt;$F33,IF(OR($T33="PP",T33="SN"),'pravidla turnaje'!$C$5,'pravidla turnaje'!$C$6),'pravidla turnaje'!$C$4)))</f>
        <v>0</v>
      </c>
      <c r="J33" s="243">
        <f>IF($B33="N",'pravidla turnaje'!$C$6,IF($E33&lt;$F33,IF(OR($T33="PP",$T33="SN"),'pravidla turnaje'!$C$3,'pravidla turnaje'!$C$2),IF($E33&gt;$F33,IF(OR($T33="PP",$T33="SN"),'pravidla turnaje'!$C$5,'pravidla turnaje'!$C$6),'pravidla turnaje'!$C$4)))</f>
        <v>0</v>
      </c>
      <c r="K33" s="248">
        <f t="shared" si="10"/>
        <v>175</v>
      </c>
      <c r="L33" s="249">
        <f t="shared" si="11"/>
        <v>174</v>
      </c>
      <c r="M33" s="245" t="str">
        <f>'Rozpis zápasů'!P33</f>
        <v>W</v>
      </c>
      <c r="N33" s="245" t="str">
        <f>'Rozpis zápasů'!Q33</f>
        <v>10:10 - 10:20</v>
      </c>
      <c r="O33" s="245" t="str">
        <f>'Rozpis zápasů'!R33</f>
        <v>Z031</v>
      </c>
      <c r="P33" s="245" t="str">
        <f>'Rozpis zápasů'!S33</f>
        <v>Tomanová/ 
Blahníková</v>
      </c>
      <c r="Q33" s="245" t="str">
        <f>'Rozpis zápasů'!T33</f>
        <v>Egersdorfová/ 
Kuchyňková</v>
      </c>
      <c r="R33" s="245">
        <f>'Rozpis zápasů'!X33</f>
        <v>1</v>
      </c>
      <c r="S33" s="245">
        <f>'Rozpis zápasů'!Y33</f>
        <v>3</v>
      </c>
      <c r="T33" s="415"/>
      <c r="U33" s="245" t="str">
        <f>'Rozpis zápasů'!AB33</f>
        <v>C</v>
      </c>
      <c r="V33" s="36"/>
      <c r="W33" s="63"/>
    </row>
    <row r="34" spans="1:25" ht="22.5" customHeight="1" x14ac:dyDescent="0.25">
      <c r="A34" s="243" t="str">
        <f t="shared" si="6"/>
        <v>171_172</v>
      </c>
      <c r="B34" s="244" t="str">
        <f t="shared" si="7"/>
        <v>H</v>
      </c>
      <c r="C34" s="245">
        <f>'Rozpis zápasů'!F34</f>
        <v>172</v>
      </c>
      <c r="D34" s="246">
        <f>'Rozpis zápasů'!G34</f>
        <v>171</v>
      </c>
      <c r="E34" s="247">
        <f t="shared" si="8"/>
        <v>1</v>
      </c>
      <c r="F34" s="243">
        <f t="shared" si="9"/>
        <v>4</v>
      </c>
      <c r="G34" s="248">
        <f>VLOOKUP(C34,'Tabulka-skore'!$B$4:$Q$239,16,0)</f>
        <v>2</v>
      </c>
      <c r="H34" s="243">
        <f>VLOOKUP(D34,'Tabulka-skore'!$B$4:$Q$239,16,0)</f>
        <v>1</v>
      </c>
      <c r="I34" s="248">
        <f>IF($B34="N",'pravidla turnaje'!$C$6,IF($E34&gt;$F34,IF(OR($T34="PP",T34="SN"),'pravidla turnaje'!$C$3,'pravidla turnaje'!$C$2),IF($E34&lt;$F34,IF(OR($T34="PP",T34="SN"),'pravidla turnaje'!$C$5,'pravidla turnaje'!$C$6),'pravidla turnaje'!$C$4)))</f>
        <v>0</v>
      </c>
      <c r="J34" s="243">
        <f>IF($B34="N",'pravidla turnaje'!$C$6,IF($E34&lt;$F34,IF(OR($T34="PP",$T34="SN"),'pravidla turnaje'!$C$3,'pravidla turnaje'!$C$2),IF($E34&gt;$F34,IF(OR($T34="PP",$T34="SN"),'pravidla turnaje'!$C$5,'pravidla turnaje'!$C$6),'pravidla turnaje'!$C$4)))</f>
        <v>0</v>
      </c>
      <c r="K34" s="248" t="str">
        <f t="shared" si="10"/>
        <v/>
      </c>
      <c r="L34" s="249" t="str">
        <f t="shared" si="11"/>
        <v/>
      </c>
      <c r="M34" s="245" t="str">
        <f>'Rozpis zápasů'!P34</f>
        <v>W</v>
      </c>
      <c r="N34" s="245" t="str">
        <f>'Rozpis zápasů'!Q34</f>
        <v>10:10 - 10:20</v>
      </c>
      <c r="O34" s="245" t="str">
        <f>'Rozpis zápasů'!R34</f>
        <v>Z032</v>
      </c>
      <c r="P34" s="245" t="str">
        <f>'Rozpis zápasů'!S34</f>
        <v>Kronychová/ 
Štěpánová</v>
      </c>
      <c r="Q34" s="245" t="str">
        <f>'Rozpis zápasů'!T34</f>
        <v>Tomanová/ 
Pálfyová</v>
      </c>
      <c r="R34" s="245">
        <f>'Rozpis zápasů'!X34</f>
        <v>1</v>
      </c>
      <c r="S34" s="245">
        <f>'Rozpis zápasů'!Y34</f>
        <v>4</v>
      </c>
      <c r="T34" s="415"/>
      <c r="U34" s="245" t="str">
        <f>'Rozpis zápasů'!AB34</f>
        <v>D</v>
      </c>
      <c r="V34" s="36"/>
      <c r="W34" s="63"/>
    </row>
    <row r="35" spans="1:25" ht="22.5" customHeight="1" x14ac:dyDescent="0.25">
      <c r="A35" s="243" t="str">
        <f t="shared" si="6"/>
        <v>13_15</v>
      </c>
      <c r="B35" s="244" t="str">
        <f t="shared" si="7"/>
        <v>H</v>
      </c>
      <c r="C35" s="245">
        <f>'Rozpis zápasů'!F35</f>
        <v>13</v>
      </c>
      <c r="D35" s="246">
        <f>'Rozpis zápasů'!G35</f>
        <v>15</v>
      </c>
      <c r="E35" s="247">
        <f t="shared" si="8"/>
        <v>5</v>
      </c>
      <c r="F35" s="243">
        <f t="shared" si="9"/>
        <v>6</v>
      </c>
      <c r="G35" s="248">
        <f>VLOOKUP(C35,'Tabulka-skore'!$B$4:$Q$239,16,0)</f>
        <v>6</v>
      </c>
      <c r="H35" s="243">
        <f>VLOOKUP(D35,'Tabulka-skore'!$B$4:$Q$239,16,0)</f>
        <v>5</v>
      </c>
      <c r="I35" s="248">
        <f>IF($B35="N",'pravidla turnaje'!$C$6,IF($E35&gt;$F35,IF(OR($T35="PP",T35="SN"),'pravidla turnaje'!$C$3,'pravidla turnaje'!$C$2),IF($E35&lt;$F35,IF(OR($T35="PP",T35="SN"),'pravidla turnaje'!$C$5,'pravidla turnaje'!$C$6),'pravidla turnaje'!$C$4)))</f>
        <v>0</v>
      </c>
      <c r="J35" s="243">
        <f>IF($B35="N",'pravidla turnaje'!$C$6,IF($E35&lt;$F35,IF(OR($T35="PP",$T35="SN"),'pravidla turnaje'!$C$3,'pravidla turnaje'!$C$2),IF($E35&gt;$F35,IF(OR($T35="PP",$T35="SN"),'pravidla turnaje'!$C$5,'pravidla turnaje'!$C$6),'pravidla turnaje'!$C$4)))</f>
        <v>0</v>
      </c>
      <c r="K35" s="248" t="str">
        <f t="shared" si="10"/>
        <v/>
      </c>
      <c r="L35" s="249" t="str">
        <f t="shared" si="11"/>
        <v/>
      </c>
      <c r="M35" s="245" t="str">
        <f>'Rozpis zápasů'!P35</f>
        <v>A</v>
      </c>
      <c r="N35" s="245" t="str">
        <f>'Rozpis zápasů'!Q35</f>
        <v>10:20 - 10:30</v>
      </c>
      <c r="O35" s="245" t="str">
        <f>'Rozpis zápasů'!R35</f>
        <v>Z033</v>
      </c>
      <c r="P35" s="245" t="str">
        <f>'Rozpis zápasů'!S35</f>
        <v>Skála/ 
Šalanda</v>
      </c>
      <c r="Q35" s="245" t="str">
        <f>'Rozpis zápasů'!T35</f>
        <v>Michel/ 
Langhamer</v>
      </c>
      <c r="R35" s="245">
        <f>'Rozpis zápasů'!X35</f>
        <v>5</v>
      </c>
      <c r="S35" s="245">
        <f>'Rozpis zápasů'!Y35</f>
        <v>6</v>
      </c>
      <c r="T35" s="415"/>
      <c r="U35" s="245" t="str">
        <f>'Rozpis zápasů'!AB35</f>
        <v>A</v>
      </c>
      <c r="V35" s="36"/>
      <c r="W35" s="63"/>
      <c r="X35" s="36"/>
      <c r="Y35" s="36"/>
    </row>
    <row r="36" spans="1:25" ht="22.5" customHeight="1" x14ac:dyDescent="0.25">
      <c r="A36" s="243" t="str">
        <f t="shared" si="6"/>
        <v>11_12</v>
      </c>
      <c r="B36" s="244" t="str">
        <f t="shared" si="7"/>
        <v>H</v>
      </c>
      <c r="C36" s="245">
        <f>'Rozpis zápasů'!F36</f>
        <v>11</v>
      </c>
      <c r="D36" s="246">
        <f>'Rozpis zápasů'!G36</f>
        <v>12</v>
      </c>
      <c r="E36" s="247">
        <f t="shared" si="8"/>
        <v>2</v>
      </c>
      <c r="F36" s="243">
        <f t="shared" si="9"/>
        <v>4</v>
      </c>
      <c r="G36" s="248">
        <f>VLOOKUP(C36,'Tabulka-skore'!$B$4:$Q$239,16,0)</f>
        <v>2</v>
      </c>
      <c r="H36" s="243">
        <f>VLOOKUP(D36,'Tabulka-skore'!$B$4:$Q$239,16,0)</f>
        <v>1</v>
      </c>
      <c r="I36" s="248">
        <f>IF($B36="N",'pravidla turnaje'!$C$6,IF($E36&gt;$F36,IF(OR($T36="PP",T36="SN"),'pravidla turnaje'!$C$3,'pravidla turnaje'!$C$2),IF($E36&lt;$F36,IF(OR($T36="PP",T36="SN"),'pravidla turnaje'!$C$5,'pravidla turnaje'!$C$6),'pravidla turnaje'!$C$4)))</f>
        <v>0</v>
      </c>
      <c r="J36" s="243">
        <f>IF($B36="N",'pravidla turnaje'!$C$6,IF($E36&lt;$F36,IF(OR($T36="PP",$T36="SN"),'pravidla turnaje'!$C$3,'pravidla turnaje'!$C$2),IF($E36&gt;$F36,IF(OR($T36="PP",$T36="SN"),'pravidla turnaje'!$C$5,'pravidla turnaje'!$C$6),'pravidla turnaje'!$C$4)))</f>
        <v>0</v>
      </c>
      <c r="K36" s="248" t="str">
        <f t="shared" si="10"/>
        <v/>
      </c>
      <c r="L36" s="249" t="str">
        <f t="shared" si="11"/>
        <v/>
      </c>
      <c r="M36" s="245" t="str">
        <f>'Rozpis zápasů'!P36</f>
        <v>A</v>
      </c>
      <c r="N36" s="245" t="str">
        <f>'Rozpis zápasů'!Q36</f>
        <v>10:20 - 10:30</v>
      </c>
      <c r="O36" s="245" t="str">
        <f>'Rozpis zápasů'!R36</f>
        <v>Z034</v>
      </c>
      <c r="P36" s="245" t="str">
        <f>'Rozpis zápasů'!S36</f>
        <v>Svatek/ 
Heczko</v>
      </c>
      <c r="Q36" s="245" t="str">
        <f>'Rozpis zápasů'!T36</f>
        <v>Renčín/ 
Hejný</v>
      </c>
      <c r="R36" s="245">
        <f>'Rozpis zápasů'!X36</f>
        <v>2</v>
      </c>
      <c r="S36" s="245">
        <f>'Rozpis zápasů'!Y36</f>
        <v>4</v>
      </c>
      <c r="T36" s="415"/>
      <c r="U36" s="245" t="str">
        <f>'Rozpis zápasů'!AB36</f>
        <v>B</v>
      </c>
      <c r="V36" s="36"/>
      <c r="W36" s="63"/>
    </row>
    <row r="37" spans="1:25" ht="22.5" customHeight="1" x14ac:dyDescent="0.25">
      <c r="A37" s="243" t="str">
        <f t="shared" si="6"/>
        <v>14_16</v>
      </c>
      <c r="B37" s="244" t="str">
        <f t="shared" si="7"/>
        <v>H</v>
      </c>
      <c r="C37" s="245">
        <f>'Rozpis zápasů'!F37</f>
        <v>16</v>
      </c>
      <c r="D37" s="246">
        <f>'Rozpis zápasů'!G37</f>
        <v>14</v>
      </c>
      <c r="E37" s="247">
        <f t="shared" si="8"/>
        <v>2</v>
      </c>
      <c r="F37" s="243">
        <f t="shared" si="9"/>
        <v>5</v>
      </c>
      <c r="G37" s="248">
        <f>VLOOKUP(C37,'Tabulka-skore'!$B$4:$Q$239,16,0)</f>
        <v>4</v>
      </c>
      <c r="H37" s="243">
        <f>VLOOKUP(D37,'Tabulka-skore'!$B$4:$Q$239,16,0)</f>
        <v>3</v>
      </c>
      <c r="I37" s="248">
        <f>IF($B37="N",'pravidla turnaje'!$C$6,IF($E37&gt;$F37,IF(OR($T37="PP",T37="SN"),'pravidla turnaje'!$C$3,'pravidla turnaje'!$C$2),IF($E37&lt;$F37,IF(OR($T37="PP",T37="SN"),'pravidla turnaje'!$C$5,'pravidla turnaje'!$C$6),'pravidla turnaje'!$C$4)))</f>
        <v>0</v>
      </c>
      <c r="J37" s="243">
        <f>IF($B37="N",'pravidla turnaje'!$C$6,IF($E37&lt;$F37,IF(OR($T37="PP",$T37="SN"),'pravidla turnaje'!$C$3,'pravidla turnaje'!$C$2),IF($E37&gt;$F37,IF(OR($T37="PP",$T37="SN"),'pravidla turnaje'!$C$5,'pravidla turnaje'!$C$6),'pravidla turnaje'!$C$4)))</f>
        <v>0</v>
      </c>
      <c r="K37" s="248" t="str">
        <f t="shared" si="10"/>
        <v/>
      </c>
      <c r="L37" s="249" t="str">
        <f t="shared" si="11"/>
        <v/>
      </c>
      <c r="M37" s="245" t="str">
        <f>'Rozpis zápasů'!P37</f>
        <v>A</v>
      </c>
      <c r="N37" s="245" t="str">
        <f>'Rozpis zápasů'!Q37</f>
        <v>10:20 - 10:30</v>
      </c>
      <c r="O37" s="245" t="str">
        <f>'Rozpis zápasů'!R37</f>
        <v>Z035</v>
      </c>
      <c r="P37" s="245" t="str">
        <f>'Rozpis zápasů'!S37</f>
        <v>Melíšek/ 
Koš</v>
      </c>
      <c r="Q37" s="245" t="str">
        <f>'Rozpis zápasů'!T37</f>
        <v>Hněvkovský/ 
Šárka</v>
      </c>
      <c r="R37" s="245">
        <f>'Rozpis zápasů'!X37</f>
        <v>2</v>
      </c>
      <c r="S37" s="245">
        <f>'Rozpis zápasů'!Y37</f>
        <v>5</v>
      </c>
      <c r="T37" s="415"/>
      <c r="U37" s="245" t="str">
        <f>'Rozpis zápasů'!AB37</f>
        <v>C</v>
      </c>
      <c r="V37" s="36"/>
      <c r="W37" s="63"/>
    </row>
    <row r="38" spans="1:25" ht="22.5" customHeight="1" x14ac:dyDescent="0.25">
      <c r="A38" s="243" t="str">
        <f t="shared" si="6"/>
        <v>23_25</v>
      </c>
      <c r="B38" s="244" t="str">
        <f t="shared" si="7"/>
        <v>D</v>
      </c>
      <c r="C38" s="245">
        <f>'Rozpis zápasů'!F38</f>
        <v>23</v>
      </c>
      <c r="D38" s="246">
        <f>'Rozpis zápasů'!G38</f>
        <v>25</v>
      </c>
      <c r="E38" s="247">
        <f t="shared" si="8"/>
        <v>5</v>
      </c>
      <c r="F38" s="243">
        <f t="shared" si="9"/>
        <v>1</v>
      </c>
      <c r="G38" s="248">
        <f>VLOOKUP(C38,'Tabulka-skore'!$B$4:$Q$239,16,0)</f>
        <v>1</v>
      </c>
      <c r="H38" s="243">
        <f>VLOOKUP(D38,'Tabulka-skore'!$B$4:$Q$239,16,0)</f>
        <v>5</v>
      </c>
      <c r="I38" s="248">
        <f>IF($B38="N",'pravidla turnaje'!$C$6,IF($E38&gt;$F38,IF(OR($T38="PP",T38="SN"),'pravidla turnaje'!$C$3,'pravidla turnaje'!$C$2),IF($E38&lt;$F38,IF(OR($T38="PP",T38="SN"),'pravidla turnaje'!$C$5,'pravidla turnaje'!$C$6),'pravidla turnaje'!$C$4)))</f>
        <v>0</v>
      </c>
      <c r="J38" s="243">
        <f>IF($B38="N",'pravidla turnaje'!$C$6,IF($E38&lt;$F38,IF(OR($T38="PP",$T38="SN"),'pravidla turnaje'!$C$3,'pravidla turnaje'!$C$2),IF($E38&gt;$F38,IF(OR($T38="PP",$T38="SN"),'pravidla turnaje'!$C$5,'pravidla turnaje'!$C$6),'pravidla turnaje'!$C$4)))</f>
        <v>0</v>
      </c>
      <c r="K38" s="248" t="str">
        <f t="shared" si="10"/>
        <v/>
      </c>
      <c r="L38" s="249" t="str">
        <f t="shared" si="11"/>
        <v/>
      </c>
      <c r="M38" s="245" t="str">
        <f>'Rozpis zápasů'!P38</f>
        <v>B</v>
      </c>
      <c r="N38" s="245" t="str">
        <f>'Rozpis zápasů'!Q38</f>
        <v>10:20 - 10:30</v>
      </c>
      <c r="O38" s="245" t="str">
        <f>'Rozpis zápasů'!R38</f>
        <v>Z036</v>
      </c>
      <c r="P38" s="245" t="str">
        <f>'Rozpis zápasů'!S38</f>
        <v>Dóža/ 
Mück</v>
      </c>
      <c r="Q38" s="245" t="str">
        <f>'Rozpis zápasů'!T38</f>
        <v>Harák/ 
Čáp</v>
      </c>
      <c r="R38" s="245">
        <f>'Rozpis zápasů'!X38</f>
        <v>5</v>
      </c>
      <c r="S38" s="245">
        <f>'Rozpis zápasů'!Y38</f>
        <v>1</v>
      </c>
      <c r="T38" s="415"/>
      <c r="U38" s="245" t="str">
        <f>'Rozpis zápasů'!AB38</f>
        <v>D</v>
      </c>
      <c r="V38" s="36"/>
      <c r="W38" s="63"/>
    </row>
    <row r="39" spans="1:25" ht="22.5" customHeight="1" x14ac:dyDescent="0.25">
      <c r="A39" s="243" t="str">
        <f t="shared" si="6"/>
        <v>21_22</v>
      </c>
      <c r="B39" s="244" t="str">
        <f t="shared" si="7"/>
        <v>H</v>
      </c>
      <c r="C39" s="245">
        <f>'Rozpis zápasů'!F39</f>
        <v>21</v>
      </c>
      <c r="D39" s="246">
        <f>'Rozpis zápasů'!G39</f>
        <v>22</v>
      </c>
      <c r="E39" s="247">
        <f t="shared" si="8"/>
        <v>1</v>
      </c>
      <c r="F39" s="243">
        <f t="shared" si="9"/>
        <v>5</v>
      </c>
      <c r="G39" s="248">
        <f>VLOOKUP(C39,'Tabulka-skore'!$B$4:$Q$239,16,0)</f>
        <v>5</v>
      </c>
      <c r="H39" s="243">
        <f>VLOOKUP(D39,'Tabulka-skore'!$B$4:$Q$239,16,0)</f>
        <v>1</v>
      </c>
      <c r="I39" s="248">
        <f>IF($B39="N",'pravidla turnaje'!$C$6,IF($E39&gt;$F39,IF(OR($T39="PP",T39="SN"),'pravidla turnaje'!$C$3,'pravidla turnaje'!$C$2),IF($E39&lt;$F39,IF(OR($T39="PP",T39="SN"),'pravidla turnaje'!$C$5,'pravidla turnaje'!$C$6),'pravidla turnaje'!$C$4)))</f>
        <v>0</v>
      </c>
      <c r="J39" s="243">
        <f>IF($B39="N",'pravidla turnaje'!$C$6,IF($E39&lt;$F39,IF(OR($T39="PP",$T39="SN"),'pravidla turnaje'!$C$3,'pravidla turnaje'!$C$2),IF($E39&gt;$F39,IF(OR($T39="PP",$T39="SN"),'pravidla turnaje'!$C$5,'pravidla turnaje'!$C$6),'pravidla turnaje'!$C$4)))</f>
        <v>0</v>
      </c>
      <c r="K39" s="248" t="str">
        <f t="shared" si="10"/>
        <v/>
      </c>
      <c r="L39" s="249" t="str">
        <f t="shared" si="11"/>
        <v/>
      </c>
      <c r="M39" s="245" t="str">
        <f>'Rozpis zápasů'!P39</f>
        <v>B</v>
      </c>
      <c r="N39" s="245" t="str">
        <f>'Rozpis zápasů'!Q39</f>
        <v>10:30 - 10:40</v>
      </c>
      <c r="O39" s="245" t="str">
        <f>'Rozpis zápasů'!R39</f>
        <v>Z037</v>
      </c>
      <c r="P39" s="245" t="str">
        <f>'Rozpis zápasů'!S39</f>
        <v>Bendek/ 
Tluček</v>
      </c>
      <c r="Q39" s="245" t="str">
        <f>'Rozpis zápasů'!T39</f>
        <v>Haspeklo/ 
Horáček</v>
      </c>
      <c r="R39" s="245">
        <f>'Rozpis zápasů'!X39</f>
        <v>1</v>
      </c>
      <c r="S39" s="245">
        <f>'Rozpis zápasů'!Y39</f>
        <v>5</v>
      </c>
      <c r="T39" s="415"/>
      <c r="U39" s="245" t="str">
        <f>'Rozpis zápasů'!AB39</f>
        <v>A</v>
      </c>
      <c r="V39" s="36"/>
      <c r="W39" s="63"/>
      <c r="X39" s="36"/>
      <c r="Y39" s="36"/>
    </row>
    <row r="40" spans="1:25" ht="22.5" customHeight="1" x14ac:dyDescent="0.25">
      <c r="A40" s="243" t="str">
        <f t="shared" si="6"/>
        <v>24_26</v>
      </c>
      <c r="B40" s="244" t="str">
        <f t="shared" si="7"/>
        <v>D</v>
      </c>
      <c r="C40" s="245">
        <f>'Rozpis zápasů'!F40</f>
        <v>26</v>
      </c>
      <c r="D40" s="246">
        <f>'Rozpis zápasů'!G40</f>
        <v>24</v>
      </c>
      <c r="E40" s="247">
        <f t="shared" si="8"/>
        <v>9</v>
      </c>
      <c r="F40" s="243">
        <f t="shared" si="9"/>
        <v>7</v>
      </c>
      <c r="G40" s="248">
        <f>VLOOKUP(C40,'Tabulka-skore'!$B$4:$Q$239,16,0)</f>
        <v>3</v>
      </c>
      <c r="H40" s="243">
        <f>VLOOKUP(D40,'Tabulka-skore'!$B$4:$Q$239,16,0)</f>
        <v>4</v>
      </c>
      <c r="I40" s="248">
        <f>IF($B40="N",'pravidla turnaje'!$C$6,IF($E40&gt;$F40,IF(OR($T40="PP",T40="SN"),'pravidla turnaje'!$C$3,'pravidla turnaje'!$C$2),IF($E40&lt;$F40,IF(OR($T40="PP",T40="SN"),'pravidla turnaje'!$C$5,'pravidla turnaje'!$C$6),'pravidla turnaje'!$C$4)))</f>
        <v>0</v>
      </c>
      <c r="J40" s="243">
        <f>IF($B40="N",'pravidla turnaje'!$C$6,IF($E40&lt;$F40,IF(OR($T40="PP",$T40="SN"),'pravidla turnaje'!$C$3,'pravidla turnaje'!$C$2),IF($E40&gt;$F40,IF(OR($T40="PP",$T40="SN"),'pravidla turnaje'!$C$5,'pravidla turnaje'!$C$6),'pravidla turnaje'!$C$4)))</f>
        <v>0</v>
      </c>
      <c r="K40" s="248" t="str">
        <f t="shared" si="10"/>
        <v/>
      </c>
      <c r="L40" s="249" t="str">
        <f t="shared" si="11"/>
        <v/>
      </c>
      <c r="M40" s="245" t="str">
        <f>'Rozpis zápasů'!P40</f>
        <v>B</v>
      </c>
      <c r="N40" s="245" t="str">
        <f>'Rozpis zápasů'!Q40</f>
        <v>10:30 - 10:40</v>
      </c>
      <c r="O40" s="245" t="str">
        <f>'Rozpis zápasů'!R40</f>
        <v>Z038</v>
      </c>
      <c r="P40" s="245" t="str">
        <f>'Rozpis zápasů'!S40</f>
        <v>Marvánek/ 
Černý</v>
      </c>
      <c r="Q40" s="245" t="str">
        <f>'Rozpis zápasů'!T40</f>
        <v>Maťko/ 
Bernard</v>
      </c>
      <c r="R40" s="245">
        <f>'Rozpis zápasů'!X40</f>
        <v>9</v>
      </c>
      <c r="S40" s="245">
        <f>'Rozpis zápasů'!Y40</f>
        <v>7</v>
      </c>
      <c r="T40" s="415"/>
      <c r="U40" s="245" t="str">
        <f>'Rozpis zápasů'!AB40</f>
        <v>B</v>
      </c>
      <c r="V40" s="36"/>
      <c r="W40" s="63"/>
    </row>
    <row r="41" spans="1:25" ht="22.5" customHeight="1" x14ac:dyDescent="0.25">
      <c r="A41" s="243" t="str">
        <f t="shared" si="6"/>
        <v>33_35</v>
      </c>
      <c r="B41" s="244" t="str">
        <f t="shared" si="7"/>
        <v>D</v>
      </c>
      <c r="C41" s="245">
        <f>'Rozpis zápasů'!F41</f>
        <v>33</v>
      </c>
      <c r="D41" s="246">
        <f>'Rozpis zápasů'!G41</f>
        <v>35</v>
      </c>
      <c r="E41" s="247">
        <f t="shared" si="8"/>
        <v>6</v>
      </c>
      <c r="F41" s="243">
        <f t="shared" si="9"/>
        <v>2</v>
      </c>
      <c r="G41" s="248">
        <f>VLOOKUP(C41,'Tabulka-skore'!$B$4:$Q$239,16,0)</f>
        <v>1</v>
      </c>
      <c r="H41" s="243">
        <f>VLOOKUP(D41,'Tabulka-skore'!$B$4:$Q$239,16,0)</f>
        <v>5</v>
      </c>
      <c r="I41" s="248">
        <f>IF($B41="N",'pravidla turnaje'!$C$6,IF($E41&gt;$F41,IF(OR($T41="PP",T41="SN"),'pravidla turnaje'!$C$3,'pravidla turnaje'!$C$2),IF($E41&lt;$F41,IF(OR($T41="PP",T41="SN"),'pravidla turnaje'!$C$5,'pravidla turnaje'!$C$6),'pravidla turnaje'!$C$4)))</f>
        <v>0</v>
      </c>
      <c r="J41" s="243">
        <f>IF($B41="N",'pravidla turnaje'!$C$6,IF($E41&lt;$F41,IF(OR($T41="PP",$T41="SN"),'pravidla turnaje'!$C$3,'pravidla turnaje'!$C$2),IF($E41&gt;$F41,IF(OR($T41="PP",$T41="SN"),'pravidla turnaje'!$C$5,'pravidla turnaje'!$C$6),'pravidla turnaje'!$C$4)))</f>
        <v>0</v>
      </c>
      <c r="K41" s="248" t="str">
        <f t="shared" si="10"/>
        <v/>
      </c>
      <c r="L41" s="249" t="str">
        <f t="shared" si="11"/>
        <v/>
      </c>
      <c r="M41" s="245" t="str">
        <f>'Rozpis zápasů'!P41</f>
        <v>C</v>
      </c>
      <c r="N41" s="245" t="str">
        <f>'Rozpis zápasů'!Q41</f>
        <v>10:30 - 10:40</v>
      </c>
      <c r="O41" s="245" t="str">
        <f>'Rozpis zápasů'!R41</f>
        <v>Z039</v>
      </c>
      <c r="P41" s="245" t="str">
        <f>'Rozpis zápasů'!S41</f>
        <v>Beneš/ 
Hašpl</v>
      </c>
      <c r="Q41" s="245" t="str">
        <f>'Rozpis zápasů'!T41</f>
        <v>Drtina/ 
Ordoš</v>
      </c>
      <c r="R41" s="245">
        <f>'Rozpis zápasů'!X41</f>
        <v>6</v>
      </c>
      <c r="S41" s="245">
        <f>'Rozpis zápasů'!Y41</f>
        <v>2</v>
      </c>
      <c r="T41" s="415"/>
      <c r="U41" s="245" t="str">
        <f>'Rozpis zápasů'!AB41</f>
        <v>C</v>
      </c>
      <c r="V41" s="36"/>
      <c r="W41" s="63"/>
    </row>
    <row r="42" spans="1:25" ht="22.5" customHeight="1" x14ac:dyDescent="0.25">
      <c r="A42" s="243" t="str">
        <f t="shared" si="6"/>
        <v>31_32</v>
      </c>
      <c r="B42" s="244" t="str">
        <f t="shared" si="7"/>
        <v>H</v>
      </c>
      <c r="C42" s="245">
        <f>'Rozpis zápasů'!F42</f>
        <v>31</v>
      </c>
      <c r="D42" s="246">
        <f>'Rozpis zápasů'!G42</f>
        <v>32</v>
      </c>
      <c r="E42" s="247">
        <f t="shared" si="8"/>
        <v>3</v>
      </c>
      <c r="F42" s="243">
        <f t="shared" si="9"/>
        <v>5</v>
      </c>
      <c r="G42" s="248">
        <f>VLOOKUP(C42,'Tabulka-skore'!$B$4:$Q$239,16,0)</f>
        <v>3</v>
      </c>
      <c r="H42" s="243">
        <f>VLOOKUP(D42,'Tabulka-skore'!$B$4:$Q$239,16,0)</f>
        <v>1</v>
      </c>
      <c r="I42" s="248">
        <f>IF($B42="N",'pravidla turnaje'!$C$6,IF($E42&gt;$F42,IF(OR($T42="PP",T42="SN"),'pravidla turnaje'!$C$3,'pravidla turnaje'!$C$2),IF($E42&lt;$F42,IF(OR($T42="PP",T42="SN"),'pravidla turnaje'!$C$5,'pravidla turnaje'!$C$6),'pravidla turnaje'!$C$4)))</f>
        <v>0</v>
      </c>
      <c r="J42" s="243">
        <f>IF($B42="N",'pravidla turnaje'!$C$6,IF($E42&lt;$F42,IF(OR($T42="PP",$T42="SN"),'pravidla turnaje'!$C$3,'pravidla turnaje'!$C$2),IF($E42&gt;$F42,IF(OR($T42="PP",$T42="SN"),'pravidla turnaje'!$C$5,'pravidla turnaje'!$C$6),'pravidla turnaje'!$C$4)))</f>
        <v>0</v>
      </c>
      <c r="K42" s="248" t="str">
        <f t="shared" si="10"/>
        <v/>
      </c>
      <c r="L42" s="249" t="str">
        <f t="shared" si="11"/>
        <v/>
      </c>
      <c r="M42" s="245" t="str">
        <f>'Rozpis zápasů'!P42</f>
        <v>C</v>
      </c>
      <c r="N42" s="245" t="str">
        <f>'Rozpis zápasů'!Q42</f>
        <v>10:30 - 10:40</v>
      </c>
      <c r="O42" s="245" t="str">
        <f>'Rozpis zápasů'!R42</f>
        <v>Z040</v>
      </c>
      <c r="P42" s="245" t="str">
        <f>'Rozpis zápasů'!S42</f>
        <v>Uher/ 
Málek</v>
      </c>
      <c r="Q42" s="245" t="str">
        <f>'Rozpis zápasů'!T42</f>
        <v>Stummer/ 
Hlava</v>
      </c>
      <c r="R42" s="245">
        <f>'Rozpis zápasů'!X42</f>
        <v>3</v>
      </c>
      <c r="S42" s="245">
        <f>'Rozpis zápasů'!Y42</f>
        <v>5</v>
      </c>
      <c r="T42" s="415"/>
      <c r="U42" s="245" t="str">
        <f>'Rozpis zápasů'!AB42</f>
        <v>D</v>
      </c>
      <c r="V42" s="36"/>
      <c r="W42" s="63"/>
    </row>
    <row r="43" spans="1:25" ht="22.5" customHeight="1" x14ac:dyDescent="0.25">
      <c r="A43" s="243" t="str">
        <f t="shared" si="6"/>
        <v>34_36</v>
      </c>
      <c r="B43" s="244" t="str">
        <f t="shared" si="7"/>
        <v>H</v>
      </c>
      <c r="C43" s="245">
        <f>'Rozpis zápasů'!F43</f>
        <v>36</v>
      </c>
      <c r="D43" s="246">
        <f>'Rozpis zápasů'!G43</f>
        <v>34</v>
      </c>
      <c r="E43" s="247">
        <f t="shared" si="8"/>
        <v>2</v>
      </c>
      <c r="F43" s="243">
        <f t="shared" si="9"/>
        <v>5</v>
      </c>
      <c r="G43" s="248">
        <f>VLOOKUP(C43,'Tabulka-skore'!$B$4:$Q$239,16,0)</f>
        <v>6</v>
      </c>
      <c r="H43" s="243">
        <f>VLOOKUP(D43,'Tabulka-skore'!$B$4:$Q$239,16,0)</f>
        <v>3</v>
      </c>
      <c r="I43" s="248">
        <f>IF($B43="N",'pravidla turnaje'!$C$6,IF($E43&gt;$F43,IF(OR($T43="PP",T43="SN"),'pravidla turnaje'!$C$3,'pravidla turnaje'!$C$2),IF($E43&lt;$F43,IF(OR($T43="PP",T43="SN"),'pravidla turnaje'!$C$5,'pravidla turnaje'!$C$6),'pravidla turnaje'!$C$4)))</f>
        <v>0</v>
      </c>
      <c r="J43" s="243">
        <f>IF($B43="N",'pravidla turnaje'!$C$6,IF($E43&lt;$F43,IF(OR($T43="PP",$T43="SN"),'pravidla turnaje'!$C$3,'pravidla turnaje'!$C$2),IF($E43&gt;$F43,IF(OR($T43="PP",$T43="SN"),'pravidla turnaje'!$C$5,'pravidla turnaje'!$C$6),'pravidla turnaje'!$C$4)))</f>
        <v>0</v>
      </c>
      <c r="K43" s="248" t="str">
        <f t="shared" si="10"/>
        <v/>
      </c>
      <c r="L43" s="249" t="str">
        <f t="shared" si="11"/>
        <v/>
      </c>
      <c r="M43" s="245" t="str">
        <f>'Rozpis zápasů'!P43</f>
        <v>C</v>
      </c>
      <c r="N43" s="245" t="str">
        <f>'Rozpis zápasů'!Q43</f>
        <v>10:40 - 10:50</v>
      </c>
      <c r="O43" s="245" t="str">
        <f>'Rozpis zápasů'!R43</f>
        <v>Z041</v>
      </c>
      <c r="P43" s="245" t="str">
        <f>'Rozpis zápasů'!S43</f>
        <v>Nový/ 
Onufer</v>
      </c>
      <c r="Q43" s="245" t="str">
        <f>'Rozpis zápasů'!T43</f>
        <v>Vacek/ 
Svoboda</v>
      </c>
      <c r="R43" s="245">
        <f>'Rozpis zápasů'!X43</f>
        <v>2</v>
      </c>
      <c r="S43" s="245">
        <f>'Rozpis zápasů'!Y43</f>
        <v>5</v>
      </c>
      <c r="T43" s="415"/>
      <c r="U43" s="245" t="str">
        <f>'Rozpis zápasů'!AB43</f>
        <v>A</v>
      </c>
      <c r="V43" s="36"/>
      <c r="W43" s="63"/>
    </row>
    <row r="44" spans="1:25" ht="22.5" customHeight="1" x14ac:dyDescent="0.25">
      <c r="A44" s="243" t="str">
        <f t="shared" si="6"/>
        <v>43_45</v>
      </c>
      <c r="B44" s="244" t="str">
        <f t="shared" si="7"/>
        <v>R</v>
      </c>
      <c r="C44" s="245">
        <f>'Rozpis zápasů'!F44</f>
        <v>43</v>
      </c>
      <c r="D44" s="246">
        <f>'Rozpis zápasů'!G44</f>
        <v>45</v>
      </c>
      <c r="E44" s="247">
        <f t="shared" si="8"/>
        <v>5</v>
      </c>
      <c r="F44" s="243">
        <f t="shared" si="9"/>
        <v>5</v>
      </c>
      <c r="G44" s="248">
        <f>VLOOKUP(C44,'Tabulka-skore'!$B$4:$Q$239,16,0)</f>
        <v>6</v>
      </c>
      <c r="H44" s="243">
        <f>VLOOKUP(D44,'Tabulka-skore'!$B$4:$Q$239,16,0)</f>
        <v>5</v>
      </c>
      <c r="I44" s="248">
        <f>IF($B44="N",'pravidla turnaje'!$C$6,IF($E44&gt;$F44,IF(OR($T44="PP",T44="SN"),'pravidla turnaje'!$C$3,'pravidla turnaje'!$C$2),IF($E44&lt;$F44,IF(OR($T44="PP",T44="SN"),'pravidla turnaje'!$C$5,'pravidla turnaje'!$C$6),'pravidla turnaje'!$C$4)))</f>
        <v>0</v>
      </c>
      <c r="J44" s="243">
        <f>IF($B44="N",'pravidla turnaje'!$C$6,IF($E44&lt;$F44,IF(OR($T44="PP",$T44="SN"),'pravidla turnaje'!$C$3,'pravidla turnaje'!$C$2),IF($E44&gt;$F44,IF(OR($T44="PP",$T44="SN"),'pravidla turnaje'!$C$5,'pravidla turnaje'!$C$6),'pravidla turnaje'!$C$4)))</f>
        <v>0</v>
      </c>
      <c r="K44" s="248" t="str">
        <f t="shared" si="10"/>
        <v/>
      </c>
      <c r="L44" s="249" t="str">
        <f t="shared" si="11"/>
        <v/>
      </c>
      <c r="M44" s="245" t="str">
        <f>'Rozpis zápasů'!P44</f>
        <v>D</v>
      </c>
      <c r="N44" s="245" t="str">
        <f>'Rozpis zápasů'!Q44</f>
        <v>10:40 - 10:50</v>
      </c>
      <c r="O44" s="245" t="str">
        <f>'Rozpis zápasů'!R44</f>
        <v>Z042</v>
      </c>
      <c r="P44" s="245" t="str">
        <f>'Rozpis zápasů'!S44</f>
        <v>Krajča/ 
Hron</v>
      </c>
      <c r="Q44" s="245" t="str">
        <f>'Rozpis zápasů'!T44</f>
        <v>Hub/ 
Pagáč</v>
      </c>
      <c r="R44" s="245">
        <f>'Rozpis zápasů'!X44</f>
        <v>5</v>
      </c>
      <c r="S44" s="245">
        <f>'Rozpis zápasů'!Y44</f>
        <v>5</v>
      </c>
      <c r="T44" s="415"/>
      <c r="U44" s="245" t="str">
        <f>'Rozpis zápasů'!AB44</f>
        <v>B</v>
      </c>
      <c r="V44" s="36"/>
      <c r="W44" s="63"/>
    </row>
    <row r="45" spans="1:25" ht="22.5" customHeight="1" x14ac:dyDescent="0.25">
      <c r="A45" s="243" t="str">
        <f t="shared" si="6"/>
        <v>41_42</v>
      </c>
      <c r="B45" s="244" t="str">
        <f t="shared" si="7"/>
        <v>D</v>
      </c>
      <c r="C45" s="245">
        <f>'Rozpis zápasů'!F45</f>
        <v>41</v>
      </c>
      <c r="D45" s="246">
        <f>'Rozpis zápasů'!G45</f>
        <v>42</v>
      </c>
      <c r="E45" s="247">
        <f t="shared" si="8"/>
        <v>4</v>
      </c>
      <c r="F45" s="243">
        <f t="shared" si="9"/>
        <v>1</v>
      </c>
      <c r="G45" s="248">
        <f>VLOOKUP(C45,'Tabulka-skore'!$B$4:$Q$239,16,0)</f>
        <v>3</v>
      </c>
      <c r="H45" s="243">
        <f>VLOOKUP(D45,'Tabulka-skore'!$B$4:$Q$239,16,0)</f>
        <v>4</v>
      </c>
      <c r="I45" s="248">
        <f>IF($B45="N",'pravidla turnaje'!$C$6,IF($E45&gt;$F45,IF(OR($T45="PP",T45="SN"),'pravidla turnaje'!$C$3,'pravidla turnaje'!$C$2),IF($E45&lt;$F45,IF(OR($T45="PP",T45="SN"),'pravidla turnaje'!$C$5,'pravidla turnaje'!$C$6),'pravidla turnaje'!$C$4)))</f>
        <v>0</v>
      </c>
      <c r="J45" s="243">
        <f>IF($B45="N",'pravidla turnaje'!$C$6,IF($E45&lt;$F45,IF(OR($T45="PP",$T45="SN"),'pravidla turnaje'!$C$3,'pravidla turnaje'!$C$2),IF($E45&gt;$F45,IF(OR($T45="PP",$T45="SN"),'pravidla turnaje'!$C$5,'pravidla turnaje'!$C$6),'pravidla turnaje'!$C$4)))</f>
        <v>0</v>
      </c>
      <c r="K45" s="248" t="str">
        <f t="shared" si="10"/>
        <v/>
      </c>
      <c r="L45" s="249" t="str">
        <f t="shared" si="11"/>
        <v/>
      </c>
      <c r="M45" s="245" t="str">
        <f>'Rozpis zápasů'!P45</f>
        <v>D</v>
      </c>
      <c r="N45" s="245" t="str">
        <f>'Rozpis zápasů'!Q45</f>
        <v>10:40 - 10:50</v>
      </c>
      <c r="O45" s="245" t="str">
        <f>'Rozpis zápasů'!R45</f>
        <v>Z043</v>
      </c>
      <c r="P45" s="245" t="str">
        <f>'Rozpis zápasů'!S45</f>
        <v>Chudomský/ 
Ryšavý</v>
      </c>
      <c r="Q45" s="245" t="str">
        <f>'Rozpis zápasů'!T45</f>
        <v>Janáček/ 
Patera</v>
      </c>
      <c r="R45" s="245">
        <f>'Rozpis zápasů'!X45</f>
        <v>4</v>
      </c>
      <c r="S45" s="245">
        <f>'Rozpis zápasů'!Y45</f>
        <v>1</v>
      </c>
      <c r="T45" s="415"/>
      <c r="U45" s="245" t="str">
        <f>'Rozpis zápasů'!AB45</f>
        <v>C</v>
      </c>
      <c r="V45" s="36"/>
      <c r="W45" s="63"/>
    </row>
    <row r="46" spans="1:25" ht="22.5" customHeight="1" x14ac:dyDescent="0.25">
      <c r="A46" s="243" t="str">
        <f t="shared" si="6"/>
        <v>44_46</v>
      </c>
      <c r="B46" s="244" t="str">
        <f t="shared" si="7"/>
        <v>H</v>
      </c>
      <c r="C46" s="245">
        <f>'Rozpis zápasů'!F46</f>
        <v>46</v>
      </c>
      <c r="D46" s="246">
        <f>'Rozpis zápasů'!G46</f>
        <v>44</v>
      </c>
      <c r="E46" s="247">
        <f t="shared" si="8"/>
        <v>6</v>
      </c>
      <c r="F46" s="243">
        <f t="shared" si="9"/>
        <v>7</v>
      </c>
      <c r="G46" s="248">
        <f>VLOOKUP(C46,'Tabulka-skore'!$B$4:$Q$239,16,0)</f>
        <v>2</v>
      </c>
      <c r="H46" s="243">
        <f>VLOOKUP(D46,'Tabulka-skore'!$B$4:$Q$239,16,0)</f>
        <v>1</v>
      </c>
      <c r="I46" s="248">
        <f>IF($B46="N",'pravidla turnaje'!$C$6,IF($E46&gt;$F46,IF(OR($T46="PP",T46="SN"),'pravidla turnaje'!$C$3,'pravidla turnaje'!$C$2),IF($E46&lt;$F46,IF(OR($T46="PP",T46="SN"),'pravidla turnaje'!$C$5,'pravidla turnaje'!$C$6),'pravidla turnaje'!$C$4)))</f>
        <v>0</v>
      </c>
      <c r="J46" s="243">
        <f>IF($B46="N",'pravidla turnaje'!$C$6,IF($E46&lt;$F46,IF(OR($T46="PP",$T46="SN"),'pravidla turnaje'!$C$3,'pravidla turnaje'!$C$2),IF($E46&gt;$F46,IF(OR($T46="PP",$T46="SN"),'pravidla turnaje'!$C$5,'pravidla turnaje'!$C$6),'pravidla turnaje'!$C$4)))</f>
        <v>0</v>
      </c>
      <c r="K46" s="248" t="str">
        <f t="shared" si="10"/>
        <v/>
      </c>
      <c r="L46" s="249" t="str">
        <f t="shared" si="11"/>
        <v/>
      </c>
      <c r="M46" s="245" t="str">
        <f>'Rozpis zápasů'!P46</f>
        <v>D</v>
      </c>
      <c r="N46" s="245" t="str">
        <f>'Rozpis zápasů'!Q46</f>
        <v>10:40 - 10:50</v>
      </c>
      <c r="O46" s="245" t="str">
        <f>'Rozpis zápasů'!R46</f>
        <v>Z044</v>
      </c>
      <c r="P46" s="245" t="str">
        <f>'Rozpis zápasů'!S46</f>
        <v>Vojta/ 
Nikolič</v>
      </c>
      <c r="Q46" s="245" t="str">
        <f>'Rozpis zápasů'!T46</f>
        <v>Výborný/ 
Aster</v>
      </c>
      <c r="R46" s="245">
        <f>'Rozpis zápasů'!X46</f>
        <v>6</v>
      </c>
      <c r="S46" s="245">
        <f>'Rozpis zápasů'!Y46</f>
        <v>7</v>
      </c>
      <c r="T46" s="415"/>
      <c r="U46" s="245" t="str">
        <f>'Rozpis zápasů'!AB46</f>
        <v>D</v>
      </c>
      <c r="V46" s="36"/>
      <c r="W46" s="63"/>
      <c r="X46" s="36"/>
      <c r="Y46" s="36"/>
    </row>
    <row r="47" spans="1:25" ht="22.5" customHeight="1" x14ac:dyDescent="0.25">
      <c r="A47" s="243" t="str">
        <f t="shared" si="6"/>
        <v>53_55</v>
      </c>
      <c r="B47" s="244" t="str">
        <f t="shared" si="7"/>
        <v>H</v>
      </c>
      <c r="C47" s="245">
        <f>'Rozpis zápasů'!F47</f>
        <v>53</v>
      </c>
      <c r="D47" s="246">
        <f>'Rozpis zápasů'!G47</f>
        <v>55</v>
      </c>
      <c r="E47" s="247">
        <f t="shared" si="8"/>
        <v>4</v>
      </c>
      <c r="F47" s="243">
        <f t="shared" si="9"/>
        <v>7</v>
      </c>
      <c r="G47" s="248">
        <f>VLOOKUP(C47,'Tabulka-skore'!$B$4:$Q$239,16,0)</f>
        <v>2</v>
      </c>
      <c r="H47" s="243">
        <f>VLOOKUP(D47,'Tabulka-skore'!$B$4:$Q$239,16,0)</f>
        <v>1</v>
      </c>
      <c r="I47" s="248">
        <f>IF($B47="N",'pravidla turnaje'!$C$6,IF($E47&gt;$F47,IF(OR($T47="PP",T47="SN"),'pravidla turnaje'!$C$3,'pravidla turnaje'!$C$2),IF($E47&lt;$F47,IF(OR($T47="PP",T47="SN"),'pravidla turnaje'!$C$5,'pravidla turnaje'!$C$6),'pravidla turnaje'!$C$4)))</f>
        <v>0</v>
      </c>
      <c r="J47" s="243">
        <f>IF($B47="N",'pravidla turnaje'!$C$6,IF($E47&lt;$F47,IF(OR($T47="PP",$T47="SN"),'pravidla turnaje'!$C$3,'pravidla turnaje'!$C$2),IF($E47&gt;$F47,IF(OR($T47="PP",$T47="SN"),'pravidla turnaje'!$C$5,'pravidla turnaje'!$C$6),'pravidla turnaje'!$C$4)))</f>
        <v>0</v>
      </c>
      <c r="K47" s="248" t="str">
        <f t="shared" si="10"/>
        <v/>
      </c>
      <c r="L47" s="249" t="str">
        <f t="shared" si="11"/>
        <v/>
      </c>
      <c r="M47" s="245" t="str">
        <f>'Rozpis zápasů'!P47</f>
        <v>E</v>
      </c>
      <c r="N47" s="245" t="str">
        <f>'Rozpis zápasů'!Q47</f>
        <v>10:50 - 11:00</v>
      </c>
      <c r="O47" s="245" t="str">
        <f>'Rozpis zápasů'!R47</f>
        <v>Z045</v>
      </c>
      <c r="P47" s="245" t="str">
        <f>'Rozpis zápasů'!S47</f>
        <v>Hrůza/ 
Rychlý</v>
      </c>
      <c r="Q47" s="245" t="str">
        <f>'Rozpis zápasů'!T47</f>
        <v>Tichý/ 
Chyna</v>
      </c>
      <c r="R47" s="245">
        <f>'Rozpis zápasů'!X47</f>
        <v>4</v>
      </c>
      <c r="S47" s="245">
        <f>'Rozpis zápasů'!Y47</f>
        <v>7</v>
      </c>
      <c r="T47" s="415"/>
      <c r="U47" s="245" t="str">
        <f>'Rozpis zápasů'!AB47</f>
        <v>A</v>
      </c>
      <c r="V47" s="36"/>
      <c r="W47" s="63"/>
    </row>
    <row r="48" spans="1:25" ht="22.5" customHeight="1" x14ac:dyDescent="0.25">
      <c r="A48" s="243" t="str">
        <f t="shared" si="6"/>
        <v>51_52</v>
      </c>
      <c r="B48" s="244" t="str">
        <f t="shared" si="7"/>
        <v>H</v>
      </c>
      <c r="C48" s="245">
        <f>'Rozpis zápasů'!F48</f>
        <v>51</v>
      </c>
      <c r="D48" s="246">
        <f>'Rozpis zápasů'!G48</f>
        <v>52</v>
      </c>
      <c r="E48" s="247">
        <f t="shared" si="8"/>
        <v>3</v>
      </c>
      <c r="F48" s="243">
        <f t="shared" si="9"/>
        <v>5</v>
      </c>
      <c r="G48" s="248">
        <f>VLOOKUP(C48,'Tabulka-skore'!$B$4:$Q$239,16,0)</f>
        <v>6</v>
      </c>
      <c r="H48" s="243">
        <f>VLOOKUP(D48,'Tabulka-skore'!$B$4:$Q$239,16,0)</f>
        <v>5</v>
      </c>
      <c r="I48" s="248">
        <f>IF($B48="N",'pravidla turnaje'!$C$6,IF($E48&gt;$F48,IF(OR($T48="PP",T48="SN"),'pravidla turnaje'!$C$3,'pravidla turnaje'!$C$2),IF($E48&lt;$F48,IF(OR($T48="PP",T48="SN"),'pravidla turnaje'!$C$5,'pravidla turnaje'!$C$6),'pravidla turnaje'!$C$4)))</f>
        <v>0</v>
      </c>
      <c r="J48" s="243">
        <f>IF($B48="N",'pravidla turnaje'!$C$6,IF($E48&lt;$F48,IF(OR($T48="PP",$T48="SN"),'pravidla turnaje'!$C$3,'pravidla turnaje'!$C$2),IF($E48&gt;$F48,IF(OR($T48="PP",$T48="SN"),'pravidla turnaje'!$C$5,'pravidla turnaje'!$C$6),'pravidla turnaje'!$C$4)))</f>
        <v>0</v>
      </c>
      <c r="K48" s="248" t="str">
        <f t="shared" si="10"/>
        <v/>
      </c>
      <c r="L48" s="249" t="str">
        <f t="shared" si="11"/>
        <v/>
      </c>
      <c r="M48" s="245" t="str">
        <f>'Rozpis zápasů'!P48</f>
        <v>E</v>
      </c>
      <c r="N48" s="245" t="str">
        <f>'Rozpis zápasů'!Q48</f>
        <v>10:50 - 11:00</v>
      </c>
      <c r="O48" s="245" t="str">
        <f>'Rozpis zápasů'!R48</f>
        <v>Z046</v>
      </c>
      <c r="P48" s="245" t="str">
        <f>'Rozpis zápasů'!S48</f>
        <v>Černý/ 
Jiroud</v>
      </c>
      <c r="Q48" s="245" t="str">
        <f>'Rozpis zápasů'!T48</f>
        <v>Novák/ 
Stránský</v>
      </c>
      <c r="R48" s="245">
        <f>'Rozpis zápasů'!X48</f>
        <v>3</v>
      </c>
      <c r="S48" s="245">
        <f>'Rozpis zápasů'!Y48</f>
        <v>5</v>
      </c>
      <c r="T48" s="415"/>
      <c r="U48" s="245" t="str">
        <f>'Rozpis zápasů'!AB48</f>
        <v>B</v>
      </c>
      <c r="V48" s="36"/>
      <c r="W48" s="63"/>
    </row>
    <row r="49" spans="1:25" ht="22.5" customHeight="1" x14ac:dyDescent="0.25">
      <c r="A49" s="243" t="str">
        <f t="shared" si="6"/>
        <v>54_56</v>
      </c>
      <c r="B49" s="244" t="str">
        <f t="shared" si="7"/>
        <v>H</v>
      </c>
      <c r="C49" s="245">
        <f>'Rozpis zápasů'!F49</f>
        <v>56</v>
      </c>
      <c r="D49" s="246">
        <f>'Rozpis zápasů'!G49</f>
        <v>54</v>
      </c>
      <c r="E49" s="247">
        <f t="shared" si="8"/>
        <v>1</v>
      </c>
      <c r="F49" s="243">
        <f t="shared" si="9"/>
        <v>4</v>
      </c>
      <c r="G49" s="248">
        <f>VLOOKUP(C49,'Tabulka-skore'!$B$4:$Q$239,16,0)</f>
        <v>4</v>
      </c>
      <c r="H49" s="243">
        <f>VLOOKUP(D49,'Tabulka-skore'!$B$4:$Q$239,16,0)</f>
        <v>3</v>
      </c>
      <c r="I49" s="248">
        <f>IF($B49="N",'pravidla turnaje'!$C$6,IF($E49&gt;$F49,IF(OR($T49="PP",T49="SN"),'pravidla turnaje'!$C$3,'pravidla turnaje'!$C$2),IF($E49&lt;$F49,IF(OR($T49="PP",T49="SN"),'pravidla turnaje'!$C$5,'pravidla turnaje'!$C$6),'pravidla turnaje'!$C$4)))</f>
        <v>0</v>
      </c>
      <c r="J49" s="243">
        <f>IF($B49="N",'pravidla turnaje'!$C$6,IF($E49&lt;$F49,IF(OR($T49="PP",$T49="SN"),'pravidla turnaje'!$C$3,'pravidla turnaje'!$C$2),IF($E49&gt;$F49,IF(OR($T49="PP",$T49="SN"),'pravidla turnaje'!$C$5,'pravidla turnaje'!$C$6),'pravidla turnaje'!$C$4)))</f>
        <v>0</v>
      </c>
      <c r="K49" s="248" t="str">
        <f t="shared" si="10"/>
        <v/>
      </c>
      <c r="L49" s="249" t="str">
        <f t="shared" si="11"/>
        <v/>
      </c>
      <c r="M49" s="245" t="str">
        <f>'Rozpis zápasů'!P49</f>
        <v>E</v>
      </c>
      <c r="N49" s="245" t="str">
        <f>'Rozpis zápasů'!Q49</f>
        <v>10:50 - 11:00</v>
      </c>
      <c r="O49" s="245" t="str">
        <f>'Rozpis zápasů'!R49</f>
        <v>Z047</v>
      </c>
      <c r="P49" s="245" t="str">
        <f>'Rozpis zápasů'!S49</f>
        <v>Severa/ 
Weiss</v>
      </c>
      <c r="Q49" s="245" t="str">
        <f>'Rozpis zápasů'!T49</f>
        <v>Krbec/ 
Netopilík</v>
      </c>
      <c r="R49" s="245">
        <f>'Rozpis zápasů'!X49</f>
        <v>1</v>
      </c>
      <c r="S49" s="245">
        <f>'Rozpis zápasů'!Y49</f>
        <v>4</v>
      </c>
      <c r="T49" s="415"/>
      <c r="U49" s="245" t="str">
        <f>'Rozpis zápasů'!AB49</f>
        <v>C</v>
      </c>
      <c r="V49" s="36"/>
      <c r="W49" s="63"/>
    </row>
    <row r="50" spans="1:25" ht="22.5" customHeight="1" x14ac:dyDescent="0.25">
      <c r="A50" s="243" t="str">
        <f t="shared" si="6"/>
        <v>63_65</v>
      </c>
      <c r="B50" s="244" t="str">
        <f t="shared" si="7"/>
        <v>D</v>
      </c>
      <c r="C50" s="245">
        <f>'Rozpis zápasů'!F50</f>
        <v>63</v>
      </c>
      <c r="D50" s="246">
        <f>'Rozpis zápasů'!G50</f>
        <v>65</v>
      </c>
      <c r="E50" s="247">
        <f t="shared" si="8"/>
        <v>8</v>
      </c>
      <c r="F50" s="243">
        <f t="shared" si="9"/>
        <v>6</v>
      </c>
      <c r="G50" s="248">
        <f>VLOOKUP(C50,'Tabulka-skore'!$B$4:$Q$239,16,0)</f>
        <v>3</v>
      </c>
      <c r="H50" s="243">
        <f>VLOOKUP(D50,'Tabulka-skore'!$B$4:$Q$239,16,0)</f>
        <v>6</v>
      </c>
      <c r="I50" s="248">
        <f>IF($B50="N",'pravidla turnaje'!$C$6,IF($E50&gt;$F50,IF(OR($T50="PP",T50="SN"),'pravidla turnaje'!$C$3,'pravidla turnaje'!$C$2),IF($E50&lt;$F50,IF(OR($T50="PP",T50="SN"),'pravidla turnaje'!$C$5,'pravidla turnaje'!$C$6),'pravidla turnaje'!$C$4)))</f>
        <v>0</v>
      </c>
      <c r="J50" s="243">
        <f>IF($B50="N",'pravidla turnaje'!$C$6,IF($E50&lt;$F50,IF(OR($T50="PP",$T50="SN"),'pravidla turnaje'!$C$3,'pravidla turnaje'!$C$2),IF($E50&gt;$F50,IF(OR($T50="PP",$T50="SN"),'pravidla turnaje'!$C$5,'pravidla turnaje'!$C$6),'pravidla turnaje'!$C$4)))</f>
        <v>0</v>
      </c>
      <c r="K50" s="248" t="str">
        <f t="shared" si="10"/>
        <v/>
      </c>
      <c r="L50" s="249" t="str">
        <f t="shared" si="11"/>
        <v/>
      </c>
      <c r="M50" s="245" t="str">
        <f>'Rozpis zápasů'!P50</f>
        <v>F</v>
      </c>
      <c r="N50" s="245" t="str">
        <f>'Rozpis zápasů'!Q50</f>
        <v>10:50 - 11:00</v>
      </c>
      <c r="O50" s="245" t="str">
        <f>'Rozpis zápasů'!R50</f>
        <v>Z048</v>
      </c>
      <c r="P50" s="245" t="str">
        <f>'Rozpis zápasů'!S50</f>
        <v>Kalina/ 
Körber</v>
      </c>
      <c r="Q50" s="245" t="str">
        <f>'Rozpis zápasů'!T50</f>
        <v>Tůma/ 
Houser</v>
      </c>
      <c r="R50" s="245">
        <f>'Rozpis zápasů'!X50</f>
        <v>8</v>
      </c>
      <c r="S50" s="245">
        <f>'Rozpis zápasů'!Y50</f>
        <v>6</v>
      </c>
      <c r="T50" s="415"/>
      <c r="U50" s="245" t="str">
        <f>'Rozpis zápasů'!AB50</f>
        <v>D</v>
      </c>
      <c r="V50" s="36"/>
      <c r="W50" s="63"/>
      <c r="X50" s="36"/>
      <c r="Y50" s="36"/>
    </row>
    <row r="51" spans="1:25" ht="22.5" customHeight="1" x14ac:dyDescent="0.25">
      <c r="A51" s="243" t="str">
        <f t="shared" si="6"/>
        <v>61_62</v>
      </c>
      <c r="B51" s="244" t="str">
        <f t="shared" si="7"/>
        <v>D</v>
      </c>
      <c r="C51" s="245">
        <f>'Rozpis zápasů'!F51</f>
        <v>61</v>
      </c>
      <c r="D51" s="246">
        <f>'Rozpis zápasů'!G51</f>
        <v>62</v>
      </c>
      <c r="E51" s="247">
        <f t="shared" si="8"/>
        <v>6</v>
      </c>
      <c r="F51" s="243">
        <f t="shared" si="9"/>
        <v>2</v>
      </c>
      <c r="G51" s="248">
        <f>VLOOKUP(C51,'Tabulka-skore'!$B$4:$Q$239,16,0)</f>
        <v>1</v>
      </c>
      <c r="H51" s="243">
        <f>VLOOKUP(D51,'Tabulka-skore'!$B$4:$Q$239,16,0)</f>
        <v>3</v>
      </c>
      <c r="I51" s="248">
        <f>IF($B51="N",'pravidla turnaje'!$C$6,IF($E51&gt;$F51,IF(OR($T51="PP",T51="SN"),'pravidla turnaje'!$C$3,'pravidla turnaje'!$C$2),IF($E51&lt;$F51,IF(OR($T51="PP",T51="SN"),'pravidla turnaje'!$C$5,'pravidla turnaje'!$C$6),'pravidla turnaje'!$C$4)))</f>
        <v>0</v>
      </c>
      <c r="J51" s="243">
        <f>IF($B51="N",'pravidla turnaje'!$C$6,IF($E51&lt;$F51,IF(OR($T51="PP",$T51="SN"),'pravidla turnaje'!$C$3,'pravidla turnaje'!$C$2),IF($E51&gt;$F51,IF(OR($T51="PP",$T51="SN"),'pravidla turnaje'!$C$5,'pravidla turnaje'!$C$6),'pravidla turnaje'!$C$4)))</f>
        <v>0</v>
      </c>
      <c r="K51" s="248" t="str">
        <f t="shared" si="10"/>
        <v/>
      </c>
      <c r="L51" s="249" t="str">
        <f t="shared" si="11"/>
        <v/>
      </c>
      <c r="M51" s="245" t="str">
        <f>'Rozpis zápasů'!P51</f>
        <v>F</v>
      </c>
      <c r="N51" s="245" t="str">
        <f>'Rozpis zápasů'!Q51</f>
        <v>11:00 - 11:10</v>
      </c>
      <c r="O51" s="245" t="str">
        <f>'Rozpis zápasů'!R51</f>
        <v>Z049</v>
      </c>
      <c r="P51" s="245" t="str">
        <f>'Rozpis zápasů'!S51</f>
        <v>Kolstrunk/ 
Mück</v>
      </c>
      <c r="Q51" s="245" t="str">
        <f>'Rozpis zápasů'!T51</f>
        <v>Jäger/ 
Mráz</v>
      </c>
      <c r="R51" s="245">
        <f>'Rozpis zápasů'!X51</f>
        <v>6</v>
      </c>
      <c r="S51" s="245">
        <f>'Rozpis zápasů'!Y51</f>
        <v>2</v>
      </c>
      <c r="T51" s="415"/>
      <c r="U51" s="245" t="str">
        <f>'Rozpis zápasů'!AB51</f>
        <v>A</v>
      </c>
      <c r="V51" s="36"/>
      <c r="W51" s="63"/>
    </row>
    <row r="52" spans="1:25" ht="22.5" customHeight="1" x14ac:dyDescent="0.25">
      <c r="A52" s="243" t="str">
        <f t="shared" si="6"/>
        <v>64_66</v>
      </c>
      <c r="B52" s="244" t="str">
        <f t="shared" si="7"/>
        <v>D</v>
      </c>
      <c r="C52" s="245">
        <f>'Rozpis zápasů'!F52</f>
        <v>66</v>
      </c>
      <c r="D52" s="246">
        <f>'Rozpis zápasů'!G52</f>
        <v>64</v>
      </c>
      <c r="E52" s="247">
        <f t="shared" si="8"/>
        <v>4</v>
      </c>
      <c r="F52" s="243">
        <f t="shared" si="9"/>
        <v>0</v>
      </c>
      <c r="G52" s="248">
        <f>VLOOKUP(C52,'Tabulka-skore'!$B$4:$Q$239,16,0)</f>
        <v>2</v>
      </c>
      <c r="H52" s="243">
        <f>VLOOKUP(D52,'Tabulka-skore'!$B$4:$Q$239,16,0)</f>
        <v>3</v>
      </c>
      <c r="I52" s="248">
        <f>IF($B52="N",'pravidla turnaje'!$C$6,IF($E52&gt;$F52,IF(OR($T52="PP",T52="SN"),'pravidla turnaje'!$C$3,'pravidla turnaje'!$C$2),IF($E52&lt;$F52,IF(OR($T52="PP",T52="SN"),'pravidla turnaje'!$C$5,'pravidla turnaje'!$C$6),'pravidla turnaje'!$C$4)))</f>
        <v>0</v>
      </c>
      <c r="J52" s="243">
        <f>IF($B52="N",'pravidla turnaje'!$C$6,IF($E52&lt;$F52,IF(OR($T52="PP",$T52="SN"),'pravidla turnaje'!$C$3,'pravidla turnaje'!$C$2),IF($E52&gt;$F52,IF(OR($T52="PP",$T52="SN"),'pravidla turnaje'!$C$5,'pravidla turnaje'!$C$6),'pravidla turnaje'!$C$4)))</f>
        <v>0</v>
      </c>
      <c r="K52" s="248" t="str">
        <f t="shared" si="10"/>
        <v/>
      </c>
      <c r="L52" s="249" t="str">
        <f t="shared" si="11"/>
        <v/>
      </c>
      <c r="M52" s="245" t="str">
        <f>'Rozpis zápasů'!P52</f>
        <v>F</v>
      </c>
      <c r="N52" s="245" t="str">
        <f>'Rozpis zápasů'!Q52</f>
        <v>11:00 - 11:10</v>
      </c>
      <c r="O52" s="245" t="str">
        <f>'Rozpis zápasů'!R52</f>
        <v>Z050</v>
      </c>
      <c r="P52" s="245" t="str">
        <f>'Rozpis zápasů'!S52</f>
        <v>Jiránek/ 
Bína</v>
      </c>
      <c r="Q52" s="245" t="str">
        <f>'Rozpis zápasů'!T52</f>
        <v>Průša/ 
Průša</v>
      </c>
      <c r="R52" s="245">
        <f>'Rozpis zápasů'!X52</f>
        <v>4</v>
      </c>
      <c r="S52" s="245">
        <f>'Rozpis zápasů'!Y52</f>
        <v>0</v>
      </c>
      <c r="T52" s="415"/>
      <c r="U52" s="245" t="str">
        <f>'Rozpis zápasů'!AB52</f>
        <v>B</v>
      </c>
      <c r="V52" s="36"/>
      <c r="W52" s="63"/>
    </row>
    <row r="53" spans="1:25" ht="22.5" customHeight="1" x14ac:dyDescent="0.25">
      <c r="A53" s="243" t="str">
        <f t="shared" si="6"/>
        <v>73_75</v>
      </c>
      <c r="B53" s="244" t="str">
        <f t="shared" si="7"/>
        <v>D</v>
      </c>
      <c r="C53" s="245">
        <f>'Rozpis zápasů'!F53</f>
        <v>73</v>
      </c>
      <c r="D53" s="246">
        <f>'Rozpis zápasů'!G53</f>
        <v>75</v>
      </c>
      <c r="E53" s="247">
        <f t="shared" si="8"/>
        <v>7</v>
      </c>
      <c r="F53" s="243">
        <f t="shared" si="9"/>
        <v>6</v>
      </c>
      <c r="G53" s="248">
        <f>VLOOKUP(C53,'Tabulka-skore'!$B$4:$Q$239,16,0)</f>
        <v>1</v>
      </c>
      <c r="H53" s="243">
        <f>VLOOKUP(D53,'Tabulka-skore'!$B$4:$Q$239,16,0)</f>
        <v>2</v>
      </c>
      <c r="I53" s="248">
        <f>IF($B53="N",'pravidla turnaje'!$C$6,IF($E53&gt;$F53,IF(OR($T53="PP",T53="SN"),'pravidla turnaje'!$C$3,'pravidla turnaje'!$C$2),IF($E53&lt;$F53,IF(OR($T53="PP",T53="SN"),'pravidla turnaje'!$C$5,'pravidla turnaje'!$C$6),'pravidla turnaje'!$C$4)))</f>
        <v>0</v>
      </c>
      <c r="J53" s="243">
        <f>IF($B53="N",'pravidla turnaje'!$C$6,IF($E53&lt;$F53,IF(OR($T53="PP",$T53="SN"),'pravidla turnaje'!$C$3,'pravidla turnaje'!$C$2),IF($E53&gt;$F53,IF(OR($T53="PP",$T53="SN"),'pravidla turnaje'!$C$5,'pravidla turnaje'!$C$6),'pravidla turnaje'!$C$4)))</f>
        <v>0</v>
      </c>
      <c r="K53" s="248" t="str">
        <f t="shared" si="10"/>
        <v/>
      </c>
      <c r="L53" s="249" t="str">
        <f t="shared" si="11"/>
        <v/>
      </c>
      <c r="M53" s="245" t="str">
        <f>'Rozpis zápasů'!P53</f>
        <v>G</v>
      </c>
      <c r="N53" s="245" t="str">
        <f>'Rozpis zápasů'!Q53</f>
        <v>11:00 - 11:10</v>
      </c>
      <c r="O53" s="245" t="str">
        <f>'Rozpis zápasů'!R53</f>
        <v>Z051</v>
      </c>
      <c r="P53" s="245" t="str">
        <f>'Rozpis zápasů'!S53</f>
        <v>Zouzal/ 
Eckhardt</v>
      </c>
      <c r="Q53" s="245" t="str">
        <f>'Rozpis zápasů'!T53</f>
        <v>Kindl/ 
Kotoun</v>
      </c>
      <c r="R53" s="245">
        <f>'Rozpis zápasů'!X53</f>
        <v>7</v>
      </c>
      <c r="S53" s="245">
        <f>'Rozpis zápasů'!Y53</f>
        <v>6</v>
      </c>
      <c r="T53" s="415"/>
      <c r="U53" s="245" t="str">
        <f>'Rozpis zápasů'!AB53</f>
        <v>C</v>
      </c>
      <c r="V53" s="36"/>
      <c r="W53" s="63"/>
    </row>
    <row r="54" spans="1:25" ht="22.5" customHeight="1" x14ac:dyDescent="0.25">
      <c r="A54" s="243" t="str">
        <f t="shared" si="6"/>
        <v>72_74</v>
      </c>
      <c r="B54" s="244" t="str">
        <f t="shared" si="7"/>
        <v>D</v>
      </c>
      <c r="C54" s="245">
        <f>'Rozpis zápasů'!F54</f>
        <v>74</v>
      </c>
      <c r="D54" s="246">
        <f>'Rozpis zápasů'!G54</f>
        <v>72</v>
      </c>
      <c r="E54" s="247">
        <f t="shared" si="8"/>
        <v>6</v>
      </c>
      <c r="F54" s="243">
        <f t="shared" si="9"/>
        <v>0</v>
      </c>
      <c r="G54" s="248">
        <f>VLOOKUP(C54,'Tabulka-skore'!$B$4:$Q$239,16,0)</f>
        <v>3</v>
      </c>
      <c r="H54" s="243">
        <f>VLOOKUP(D54,'Tabulka-skore'!$B$4:$Q$239,16,0)</f>
        <v>4</v>
      </c>
      <c r="I54" s="248">
        <f>IF($B54="N",'pravidla turnaje'!$C$6,IF($E54&gt;$F54,IF(OR($T54="PP",T54="SN"),'pravidla turnaje'!$C$3,'pravidla turnaje'!$C$2),IF($E54&lt;$F54,IF(OR($T54="PP",T54="SN"),'pravidla turnaje'!$C$5,'pravidla turnaje'!$C$6),'pravidla turnaje'!$C$4)))</f>
        <v>0</v>
      </c>
      <c r="J54" s="243">
        <f>IF($B54="N",'pravidla turnaje'!$C$6,IF($E54&lt;$F54,IF(OR($T54="PP",$T54="SN"),'pravidla turnaje'!$C$3,'pravidla turnaje'!$C$2),IF($E54&gt;$F54,IF(OR($T54="PP",$T54="SN"),'pravidla turnaje'!$C$5,'pravidla turnaje'!$C$6),'pravidla turnaje'!$C$4)))</f>
        <v>0</v>
      </c>
      <c r="K54" s="248" t="str">
        <f t="shared" si="10"/>
        <v/>
      </c>
      <c r="L54" s="249" t="str">
        <f t="shared" si="11"/>
        <v/>
      </c>
      <c r="M54" s="245" t="str">
        <f>'Rozpis zápasů'!P54</f>
        <v>G</v>
      </c>
      <c r="N54" s="245" t="str">
        <f>'Rozpis zápasů'!Q54</f>
        <v>11:00 - 11:10</v>
      </c>
      <c r="O54" s="245" t="str">
        <f>'Rozpis zápasů'!R54</f>
        <v>Z052</v>
      </c>
      <c r="P54" s="245" t="str">
        <f>'Rozpis zápasů'!S54</f>
        <v>Hněvkovský/ 
Vašák</v>
      </c>
      <c r="Q54" s="245" t="str">
        <f>'Rozpis zápasů'!T54</f>
        <v>Fořt/ 
Fořt</v>
      </c>
      <c r="R54" s="245">
        <f>'Rozpis zápasů'!X54</f>
        <v>6</v>
      </c>
      <c r="S54" s="245">
        <f>'Rozpis zápasů'!Y54</f>
        <v>0</v>
      </c>
      <c r="T54" s="415"/>
      <c r="U54" s="245" t="str">
        <f>'Rozpis zápasů'!AB54</f>
        <v>D</v>
      </c>
      <c r="V54" s="36"/>
      <c r="W54" s="63"/>
      <c r="X54" s="36"/>
      <c r="Y54" s="36"/>
    </row>
    <row r="55" spans="1:25" ht="22.5" customHeight="1" x14ac:dyDescent="0.25">
      <c r="A55" s="243" t="str">
        <f t="shared" si="6"/>
        <v>83_85</v>
      </c>
      <c r="B55" s="244" t="str">
        <f t="shared" si="7"/>
        <v>D</v>
      </c>
      <c r="C55" s="245">
        <f>'Rozpis zápasů'!F55</f>
        <v>83</v>
      </c>
      <c r="D55" s="246">
        <f>'Rozpis zápasů'!G55</f>
        <v>85</v>
      </c>
      <c r="E55" s="247">
        <f t="shared" si="8"/>
        <v>9</v>
      </c>
      <c r="F55" s="243">
        <f t="shared" si="9"/>
        <v>5</v>
      </c>
      <c r="G55" s="248">
        <f>VLOOKUP(C55,'Tabulka-skore'!$B$4:$Q$239,16,0)</f>
        <v>1</v>
      </c>
      <c r="H55" s="243">
        <f>VLOOKUP(D55,'Tabulka-skore'!$B$4:$Q$239,16,0)</f>
        <v>1</v>
      </c>
      <c r="I55" s="248">
        <f>IF($B55="N",'pravidla turnaje'!$C$6,IF($E55&gt;$F55,IF(OR($T55="PP",T55="SN"),'pravidla turnaje'!$C$3,'pravidla turnaje'!$C$2),IF($E55&lt;$F55,IF(OR($T55="PP",T55="SN"),'pravidla turnaje'!$C$5,'pravidla turnaje'!$C$6),'pravidla turnaje'!$C$4)))</f>
        <v>0</v>
      </c>
      <c r="J55" s="243">
        <f>IF($B55="N",'pravidla turnaje'!$C$6,IF($E55&lt;$F55,IF(OR($T55="PP",$T55="SN"),'pravidla turnaje'!$C$3,'pravidla turnaje'!$C$2),IF($E55&gt;$F55,IF(OR($T55="PP",$T55="SN"),'pravidla turnaje'!$C$5,'pravidla turnaje'!$C$6),'pravidla turnaje'!$C$4)))</f>
        <v>0</v>
      </c>
      <c r="K55" s="248">
        <f t="shared" si="10"/>
        <v>83</v>
      </c>
      <c r="L55" s="249">
        <f t="shared" si="11"/>
        <v>85</v>
      </c>
      <c r="M55" s="245" t="str">
        <f>'Rozpis zápasů'!P55</f>
        <v>H</v>
      </c>
      <c r="N55" s="245" t="str">
        <f>'Rozpis zápasů'!Q55</f>
        <v>11:10 - 11:20</v>
      </c>
      <c r="O55" s="245" t="str">
        <f>'Rozpis zápasů'!R55</f>
        <v>Z053</v>
      </c>
      <c r="P55" s="245" t="str">
        <f>'Rozpis zápasů'!S55</f>
        <v>Štěpánek/ 
Miško</v>
      </c>
      <c r="Q55" s="245" t="str">
        <f>'Rozpis zápasů'!T55</f>
        <v>Švácha/ 
Pechar</v>
      </c>
      <c r="R55" s="245">
        <f>'Rozpis zápasů'!X55</f>
        <v>9</v>
      </c>
      <c r="S55" s="245">
        <f>'Rozpis zápasů'!Y55</f>
        <v>5</v>
      </c>
      <c r="T55" s="415"/>
      <c r="U55" s="245" t="str">
        <f>'Rozpis zápasů'!AB55</f>
        <v>A</v>
      </c>
      <c r="V55" s="36"/>
      <c r="W55" s="63"/>
    </row>
    <row r="56" spans="1:25" ht="22.5" customHeight="1" x14ac:dyDescent="0.25">
      <c r="A56" s="243" t="str">
        <f t="shared" si="6"/>
        <v>82_84</v>
      </c>
      <c r="B56" s="244" t="str">
        <f t="shared" si="7"/>
        <v>H</v>
      </c>
      <c r="C56" s="245">
        <f>'Rozpis zápasů'!F56</f>
        <v>84</v>
      </c>
      <c r="D56" s="246">
        <f>'Rozpis zápasů'!G56</f>
        <v>82</v>
      </c>
      <c r="E56" s="247">
        <f t="shared" si="8"/>
        <v>2</v>
      </c>
      <c r="F56" s="243">
        <f t="shared" si="9"/>
        <v>5</v>
      </c>
      <c r="G56" s="248">
        <f>VLOOKUP(C56,'Tabulka-skore'!$B$4:$Q$239,16,0)</f>
        <v>4</v>
      </c>
      <c r="H56" s="243">
        <f>VLOOKUP(D56,'Tabulka-skore'!$B$4:$Q$239,16,0)</f>
        <v>1</v>
      </c>
      <c r="I56" s="248">
        <f>IF($B56="N",'pravidla turnaje'!$C$6,IF($E56&gt;$F56,IF(OR($T56="PP",T56="SN"),'pravidla turnaje'!$C$3,'pravidla turnaje'!$C$2),IF($E56&lt;$F56,IF(OR($T56="PP",T56="SN"),'pravidla turnaje'!$C$5,'pravidla turnaje'!$C$6),'pravidla turnaje'!$C$4)))</f>
        <v>0</v>
      </c>
      <c r="J56" s="243">
        <f>IF($B56="N",'pravidla turnaje'!$C$6,IF($E56&lt;$F56,IF(OR($T56="PP",$T56="SN"),'pravidla turnaje'!$C$3,'pravidla turnaje'!$C$2),IF($E56&gt;$F56,IF(OR($T56="PP",$T56="SN"),'pravidla turnaje'!$C$5,'pravidla turnaje'!$C$6),'pravidla turnaje'!$C$4)))</f>
        <v>0</v>
      </c>
      <c r="K56" s="248" t="str">
        <f t="shared" si="10"/>
        <v/>
      </c>
      <c r="L56" s="249" t="str">
        <f t="shared" si="11"/>
        <v/>
      </c>
      <c r="M56" s="245" t="str">
        <f>'Rozpis zápasů'!P56</f>
        <v>H</v>
      </c>
      <c r="N56" s="245" t="str">
        <f>'Rozpis zápasů'!Q56</f>
        <v>11:10 - 11:20</v>
      </c>
      <c r="O56" s="245" t="str">
        <f>'Rozpis zápasů'!R56</f>
        <v>Z054</v>
      </c>
      <c r="P56" s="245" t="str">
        <f>'Rozpis zápasů'!S56</f>
        <v>Mařík/ 
Kryštof</v>
      </c>
      <c r="Q56" s="245" t="str">
        <f>'Rozpis zápasů'!T56</f>
        <v>Huslička/ 
Skala</v>
      </c>
      <c r="R56" s="245">
        <f>'Rozpis zápasů'!X56</f>
        <v>2</v>
      </c>
      <c r="S56" s="245">
        <f>'Rozpis zápasů'!Y56</f>
        <v>5</v>
      </c>
      <c r="T56" s="415"/>
      <c r="U56" s="245" t="str">
        <f>'Rozpis zápasů'!AB56</f>
        <v>B</v>
      </c>
      <c r="V56" s="36"/>
      <c r="W56" s="63"/>
    </row>
    <row r="57" spans="1:25" ht="22.5" customHeight="1" x14ac:dyDescent="0.25">
      <c r="A57" s="243" t="str">
        <f t="shared" si="6"/>
        <v>93_95</v>
      </c>
      <c r="B57" s="244" t="str">
        <f t="shared" si="7"/>
        <v>D</v>
      </c>
      <c r="C57" s="245">
        <f>'Rozpis zápasů'!F57</f>
        <v>93</v>
      </c>
      <c r="D57" s="246">
        <f>'Rozpis zápasů'!G57</f>
        <v>95</v>
      </c>
      <c r="E57" s="247">
        <f t="shared" si="8"/>
        <v>10</v>
      </c>
      <c r="F57" s="243">
        <f t="shared" si="9"/>
        <v>7</v>
      </c>
      <c r="G57" s="248">
        <f>VLOOKUP(C57,'Tabulka-skore'!$B$4:$Q$239,16,0)</f>
        <v>1</v>
      </c>
      <c r="H57" s="243">
        <f>VLOOKUP(D57,'Tabulka-skore'!$B$4:$Q$239,16,0)</f>
        <v>4</v>
      </c>
      <c r="I57" s="248">
        <f>IF($B57="N",'pravidla turnaje'!$C$6,IF($E57&gt;$F57,IF(OR($T57="PP",T57="SN"),'pravidla turnaje'!$C$3,'pravidla turnaje'!$C$2),IF($E57&lt;$F57,IF(OR($T57="PP",T57="SN"),'pravidla turnaje'!$C$5,'pravidla turnaje'!$C$6),'pravidla turnaje'!$C$4)))</f>
        <v>0</v>
      </c>
      <c r="J57" s="243">
        <f>IF($B57="N",'pravidla turnaje'!$C$6,IF($E57&lt;$F57,IF(OR($T57="PP",$T57="SN"),'pravidla turnaje'!$C$3,'pravidla turnaje'!$C$2),IF($E57&gt;$F57,IF(OR($T57="PP",$T57="SN"),'pravidla turnaje'!$C$5,'pravidla turnaje'!$C$6),'pravidla turnaje'!$C$4)))</f>
        <v>0</v>
      </c>
      <c r="K57" s="248" t="str">
        <f t="shared" si="10"/>
        <v/>
      </c>
      <c r="L57" s="249" t="str">
        <f t="shared" si="11"/>
        <v/>
      </c>
      <c r="M57" s="245" t="str">
        <f>'Rozpis zápasů'!P57</f>
        <v>I</v>
      </c>
      <c r="N57" s="245" t="str">
        <f>'Rozpis zápasů'!Q57</f>
        <v>11:10 - 11:20</v>
      </c>
      <c r="O57" s="245" t="str">
        <f>'Rozpis zápasů'!R57</f>
        <v>Z055</v>
      </c>
      <c r="P57" s="245" t="str">
        <f>'Rozpis zápasů'!S57</f>
        <v>Černý/ 
Novotný</v>
      </c>
      <c r="Q57" s="245" t="str">
        <f>'Rozpis zápasů'!T57</f>
        <v>Syryčanský/ 
Hrstka</v>
      </c>
      <c r="R57" s="245">
        <f>'Rozpis zápasů'!X57</f>
        <v>10</v>
      </c>
      <c r="S57" s="245">
        <f>'Rozpis zápasů'!Y57</f>
        <v>7</v>
      </c>
      <c r="T57" s="415"/>
      <c r="U57" s="245" t="str">
        <f>'Rozpis zápasů'!AB57</f>
        <v>C</v>
      </c>
      <c r="V57" s="36"/>
      <c r="W57" s="63"/>
    </row>
    <row r="58" spans="1:25" ht="22.5" customHeight="1" x14ac:dyDescent="0.25">
      <c r="A58" s="243" t="str">
        <f t="shared" si="6"/>
        <v>92_94</v>
      </c>
      <c r="B58" s="244" t="str">
        <f t="shared" si="7"/>
        <v>H</v>
      </c>
      <c r="C58" s="245">
        <f>'Rozpis zápasů'!F58</f>
        <v>94</v>
      </c>
      <c r="D58" s="246">
        <f>'Rozpis zápasů'!G58</f>
        <v>92</v>
      </c>
      <c r="E58" s="247">
        <f t="shared" si="8"/>
        <v>2</v>
      </c>
      <c r="F58" s="243">
        <f t="shared" si="9"/>
        <v>4</v>
      </c>
      <c r="G58" s="248">
        <f>VLOOKUP(C58,'Tabulka-skore'!$B$4:$Q$239,16,0)</f>
        <v>1</v>
      </c>
      <c r="H58" s="243">
        <f>VLOOKUP(D58,'Tabulka-skore'!$B$4:$Q$239,16,0)</f>
        <v>1</v>
      </c>
      <c r="I58" s="248">
        <f>IF($B58="N",'pravidla turnaje'!$C$6,IF($E58&gt;$F58,IF(OR($T58="PP",T58="SN"),'pravidla turnaje'!$C$3,'pravidla turnaje'!$C$2),IF($E58&lt;$F58,IF(OR($T58="PP",T58="SN"),'pravidla turnaje'!$C$5,'pravidla turnaje'!$C$6),'pravidla turnaje'!$C$4)))</f>
        <v>0</v>
      </c>
      <c r="J58" s="243">
        <f>IF($B58="N",'pravidla turnaje'!$C$6,IF($E58&lt;$F58,IF(OR($T58="PP",$T58="SN"),'pravidla turnaje'!$C$3,'pravidla turnaje'!$C$2),IF($E58&gt;$F58,IF(OR($T58="PP",$T58="SN"),'pravidla turnaje'!$C$5,'pravidla turnaje'!$C$6),'pravidla turnaje'!$C$4)))</f>
        <v>0</v>
      </c>
      <c r="K58" s="248">
        <f t="shared" si="10"/>
        <v>94</v>
      </c>
      <c r="L58" s="249">
        <f t="shared" si="11"/>
        <v>92</v>
      </c>
      <c r="M58" s="245" t="str">
        <f>'Rozpis zápasů'!P58</f>
        <v>I</v>
      </c>
      <c r="N58" s="245" t="str">
        <f>'Rozpis zápasů'!Q58</f>
        <v>11:10 - 11:20</v>
      </c>
      <c r="O58" s="245" t="str">
        <f>'Rozpis zápasů'!R58</f>
        <v>Z056</v>
      </c>
      <c r="P58" s="245" t="str">
        <f>'Rozpis zápasů'!S58</f>
        <v>Kühnel/ 
Černý</v>
      </c>
      <c r="Q58" s="245" t="str">
        <f>'Rozpis zápasů'!T58</f>
        <v>Král/ 
Barna</v>
      </c>
      <c r="R58" s="245">
        <f>'Rozpis zápasů'!X58</f>
        <v>2</v>
      </c>
      <c r="S58" s="245">
        <f>'Rozpis zápasů'!Y58</f>
        <v>4</v>
      </c>
      <c r="T58" s="415"/>
      <c r="U58" s="245" t="str">
        <f>'Rozpis zápasů'!AB58</f>
        <v>D</v>
      </c>
      <c r="V58" s="36"/>
      <c r="W58" s="63"/>
      <c r="X58" s="36"/>
      <c r="Y58" s="36"/>
    </row>
    <row r="59" spans="1:25" ht="22.5" customHeight="1" x14ac:dyDescent="0.25">
      <c r="A59" s="243" t="str">
        <f t="shared" si="6"/>
        <v>103_105</v>
      </c>
      <c r="B59" s="244" t="str">
        <f t="shared" si="7"/>
        <v>D</v>
      </c>
      <c r="C59" s="245">
        <f>'Rozpis zápasů'!F59</f>
        <v>103</v>
      </c>
      <c r="D59" s="246">
        <f>'Rozpis zápasů'!G59</f>
        <v>105</v>
      </c>
      <c r="E59" s="247">
        <f t="shared" si="8"/>
        <v>7</v>
      </c>
      <c r="F59" s="243">
        <f t="shared" si="9"/>
        <v>5</v>
      </c>
      <c r="G59" s="248">
        <f>VLOOKUP(C59,'Tabulka-skore'!$B$4:$Q$239,16,0)</f>
        <v>2</v>
      </c>
      <c r="H59" s="243">
        <f>VLOOKUP(D59,'Tabulka-skore'!$B$4:$Q$239,16,0)</f>
        <v>5</v>
      </c>
      <c r="I59" s="248">
        <f>IF($B59="N",'pravidla turnaje'!$C$6,IF($E59&gt;$F59,IF(OR($T59="PP",T59="SN"),'pravidla turnaje'!$C$3,'pravidla turnaje'!$C$2),IF($E59&lt;$F59,IF(OR($T59="PP",T59="SN"),'pravidla turnaje'!$C$5,'pravidla turnaje'!$C$6),'pravidla turnaje'!$C$4)))</f>
        <v>0</v>
      </c>
      <c r="J59" s="243">
        <f>IF($B59="N",'pravidla turnaje'!$C$6,IF($E59&lt;$F59,IF(OR($T59="PP",$T59="SN"),'pravidla turnaje'!$C$3,'pravidla turnaje'!$C$2),IF($E59&gt;$F59,IF(OR($T59="PP",$T59="SN"),'pravidla turnaje'!$C$5,'pravidla turnaje'!$C$6),'pravidla turnaje'!$C$4)))</f>
        <v>0</v>
      </c>
      <c r="K59" s="248" t="str">
        <f t="shared" si="10"/>
        <v/>
      </c>
      <c r="L59" s="249" t="str">
        <f t="shared" si="11"/>
        <v/>
      </c>
      <c r="M59" s="245" t="str">
        <f>'Rozpis zápasů'!P59</f>
        <v>J</v>
      </c>
      <c r="N59" s="245" t="str">
        <f>'Rozpis zápasů'!Q59</f>
        <v>11:20 - 11:30</v>
      </c>
      <c r="O59" s="245" t="str">
        <f>'Rozpis zápasů'!R59</f>
        <v>Z057</v>
      </c>
      <c r="P59" s="245" t="str">
        <f>'Rozpis zápasů'!S59</f>
        <v>Rudiš/ 
Rudiš</v>
      </c>
      <c r="Q59" s="245" t="str">
        <f>'Rozpis zápasů'!T59</f>
        <v>Gerhard/ 
Slivoně</v>
      </c>
      <c r="R59" s="245">
        <f>'Rozpis zápasů'!X59</f>
        <v>7</v>
      </c>
      <c r="S59" s="245">
        <f>'Rozpis zápasů'!Y59</f>
        <v>5</v>
      </c>
      <c r="T59" s="415"/>
      <c r="U59" s="245" t="str">
        <f>'Rozpis zápasů'!AB59</f>
        <v>A</v>
      </c>
      <c r="V59" s="36"/>
      <c r="W59" s="63"/>
    </row>
    <row r="60" spans="1:25" ht="22.5" customHeight="1" x14ac:dyDescent="0.25">
      <c r="A60" s="243" t="str">
        <f t="shared" si="6"/>
        <v>102_104</v>
      </c>
      <c r="B60" s="244" t="str">
        <f t="shared" si="7"/>
        <v>R</v>
      </c>
      <c r="C60" s="245">
        <f>'Rozpis zápasů'!F60</f>
        <v>104</v>
      </c>
      <c r="D60" s="246">
        <f>'Rozpis zápasů'!G60</f>
        <v>102</v>
      </c>
      <c r="E60" s="247">
        <f t="shared" si="8"/>
        <v>6</v>
      </c>
      <c r="F60" s="243">
        <f t="shared" si="9"/>
        <v>6</v>
      </c>
      <c r="G60" s="248">
        <f>VLOOKUP(C60,'Tabulka-skore'!$B$4:$Q$239,16,0)</f>
        <v>2</v>
      </c>
      <c r="H60" s="243">
        <f>VLOOKUP(D60,'Tabulka-skore'!$B$4:$Q$239,16,0)</f>
        <v>2</v>
      </c>
      <c r="I60" s="248">
        <f>IF($B60="N",'pravidla turnaje'!$C$6,IF($E60&gt;$F60,IF(OR($T60="PP",T60="SN"),'pravidla turnaje'!$C$3,'pravidla turnaje'!$C$2),IF($E60&lt;$F60,IF(OR($T60="PP",T60="SN"),'pravidla turnaje'!$C$5,'pravidla turnaje'!$C$6),'pravidla turnaje'!$C$4)))</f>
        <v>0</v>
      </c>
      <c r="J60" s="243">
        <f>IF($B60="N",'pravidla turnaje'!$C$6,IF($E60&lt;$F60,IF(OR($T60="PP",$T60="SN"),'pravidla turnaje'!$C$3,'pravidla turnaje'!$C$2),IF($E60&gt;$F60,IF(OR($T60="PP",$T60="SN"),'pravidla turnaje'!$C$5,'pravidla turnaje'!$C$6),'pravidla turnaje'!$C$4)))</f>
        <v>0</v>
      </c>
      <c r="K60" s="248">
        <f t="shared" si="10"/>
        <v>104</v>
      </c>
      <c r="L60" s="249">
        <f t="shared" si="11"/>
        <v>102</v>
      </c>
      <c r="M60" s="245" t="str">
        <f>'Rozpis zápasů'!P60</f>
        <v>J</v>
      </c>
      <c r="N60" s="245" t="str">
        <f>'Rozpis zápasů'!Q60</f>
        <v>11:20 - 11:30</v>
      </c>
      <c r="O60" s="245" t="str">
        <f>'Rozpis zápasů'!R60</f>
        <v>Z058</v>
      </c>
      <c r="P60" s="245" t="str">
        <f>'Rozpis zápasů'!S60</f>
        <v>Hrdlička/ 
Dvořák</v>
      </c>
      <c r="Q60" s="245" t="str">
        <f>'Rozpis zápasů'!T60</f>
        <v>Herc/ 
Vybíral</v>
      </c>
      <c r="R60" s="245">
        <f>'Rozpis zápasů'!X60</f>
        <v>6</v>
      </c>
      <c r="S60" s="245">
        <f>'Rozpis zápasů'!Y60</f>
        <v>6</v>
      </c>
      <c r="T60" s="415"/>
      <c r="U60" s="245" t="str">
        <f>'Rozpis zápasů'!AB60</f>
        <v>B</v>
      </c>
      <c r="V60" s="36"/>
      <c r="W60" s="63"/>
    </row>
    <row r="61" spans="1:25" ht="22.5" customHeight="1" x14ac:dyDescent="0.25">
      <c r="A61" s="243" t="str">
        <f t="shared" si="6"/>
        <v>113_115</v>
      </c>
      <c r="B61" s="244" t="str">
        <f t="shared" si="7"/>
        <v>D</v>
      </c>
      <c r="C61" s="245">
        <f>'Rozpis zápasů'!F61</f>
        <v>113</v>
      </c>
      <c r="D61" s="246">
        <f>'Rozpis zápasů'!G61</f>
        <v>115</v>
      </c>
      <c r="E61" s="247">
        <f t="shared" si="8"/>
        <v>7</v>
      </c>
      <c r="F61" s="243">
        <f t="shared" si="9"/>
        <v>4</v>
      </c>
      <c r="G61" s="248">
        <f>VLOOKUP(C61,'Tabulka-skore'!$B$4:$Q$239,16,0)</f>
        <v>3</v>
      </c>
      <c r="H61" s="243">
        <f>VLOOKUP(D61,'Tabulka-skore'!$B$4:$Q$239,16,0)</f>
        <v>5</v>
      </c>
      <c r="I61" s="248">
        <f>IF($B61="N",'pravidla turnaje'!$C$6,IF($E61&gt;$F61,IF(OR($T61="PP",T61="SN"),'pravidla turnaje'!$C$3,'pravidla turnaje'!$C$2),IF($E61&lt;$F61,IF(OR($T61="PP",T61="SN"),'pravidla turnaje'!$C$5,'pravidla turnaje'!$C$6),'pravidla turnaje'!$C$4)))</f>
        <v>0</v>
      </c>
      <c r="J61" s="243">
        <f>IF($B61="N",'pravidla turnaje'!$C$6,IF($E61&lt;$F61,IF(OR($T61="PP",$T61="SN"),'pravidla turnaje'!$C$3,'pravidla turnaje'!$C$2),IF($E61&gt;$F61,IF(OR($T61="PP",$T61="SN"),'pravidla turnaje'!$C$5,'pravidla turnaje'!$C$6),'pravidla turnaje'!$C$4)))</f>
        <v>0</v>
      </c>
      <c r="K61" s="248" t="str">
        <f t="shared" si="10"/>
        <v/>
      </c>
      <c r="L61" s="249" t="str">
        <f t="shared" si="11"/>
        <v/>
      </c>
      <c r="M61" s="245" t="str">
        <f>'Rozpis zápasů'!P61</f>
        <v>K</v>
      </c>
      <c r="N61" s="245" t="str">
        <f>'Rozpis zápasů'!Q61</f>
        <v>11:20 - 11:30</v>
      </c>
      <c r="O61" s="245" t="str">
        <f>'Rozpis zápasů'!R61</f>
        <v>Z059</v>
      </c>
      <c r="P61" s="245" t="str">
        <f>'Rozpis zápasů'!S61</f>
        <v>Hrubá/ 
Doležal</v>
      </c>
      <c r="Q61" s="245" t="str">
        <f>'Rozpis zápasů'!T61</f>
        <v>Hanžl/ 
Beran</v>
      </c>
      <c r="R61" s="245">
        <f>'Rozpis zápasů'!X61</f>
        <v>7</v>
      </c>
      <c r="S61" s="245">
        <f>'Rozpis zápasů'!Y61</f>
        <v>4</v>
      </c>
      <c r="T61" s="415"/>
      <c r="U61" s="245" t="str">
        <f>'Rozpis zápasů'!AB61</f>
        <v>C</v>
      </c>
      <c r="V61" s="36"/>
      <c r="W61" s="63"/>
    </row>
    <row r="62" spans="1:25" ht="22.5" customHeight="1" x14ac:dyDescent="0.25">
      <c r="A62" s="243" t="str">
        <f t="shared" si="6"/>
        <v>112_114</v>
      </c>
      <c r="B62" s="244" t="str">
        <f t="shared" si="7"/>
        <v>R</v>
      </c>
      <c r="C62" s="245">
        <f>'Rozpis zápasů'!F62</f>
        <v>114</v>
      </c>
      <c r="D62" s="246">
        <f>'Rozpis zápasů'!G62</f>
        <v>112</v>
      </c>
      <c r="E62" s="247">
        <f t="shared" si="8"/>
        <v>4</v>
      </c>
      <c r="F62" s="243">
        <f t="shared" si="9"/>
        <v>4</v>
      </c>
      <c r="G62" s="248">
        <f>VLOOKUP(C62,'Tabulka-skore'!$B$4:$Q$239,16,0)</f>
        <v>1</v>
      </c>
      <c r="H62" s="243">
        <f>VLOOKUP(D62,'Tabulka-skore'!$B$4:$Q$239,16,0)</f>
        <v>2</v>
      </c>
      <c r="I62" s="248">
        <f>IF($B62="N",'pravidla turnaje'!$C$6,IF($E62&gt;$F62,IF(OR($T62="PP",T62="SN"),'pravidla turnaje'!$C$3,'pravidla turnaje'!$C$2),IF($E62&lt;$F62,IF(OR($T62="PP",T62="SN"),'pravidla turnaje'!$C$5,'pravidla turnaje'!$C$6),'pravidla turnaje'!$C$4)))</f>
        <v>0</v>
      </c>
      <c r="J62" s="243">
        <f>IF($B62="N",'pravidla turnaje'!$C$6,IF($E62&lt;$F62,IF(OR($T62="PP",$T62="SN"),'pravidla turnaje'!$C$3,'pravidla turnaje'!$C$2),IF($E62&gt;$F62,IF(OR($T62="PP",$T62="SN"),'pravidla turnaje'!$C$5,'pravidla turnaje'!$C$6),'pravidla turnaje'!$C$4)))</f>
        <v>0</v>
      </c>
      <c r="K62" s="248" t="str">
        <f t="shared" si="10"/>
        <v/>
      </c>
      <c r="L62" s="249" t="str">
        <f t="shared" si="11"/>
        <v/>
      </c>
      <c r="M62" s="245" t="str">
        <f>'Rozpis zápasů'!P62</f>
        <v>K</v>
      </c>
      <c r="N62" s="245" t="str">
        <f>'Rozpis zápasů'!Q62</f>
        <v>11:20 - 11:30</v>
      </c>
      <c r="O62" s="245" t="str">
        <f>'Rozpis zápasů'!R62</f>
        <v>Z060</v>
      </c>
      <c r="P62" s="245" t="str">
        <f>'Rozpis zápasů'!S62</f>
        <v>Malý/ 
Topš</v>
      </c>
      <c r="Q62" s="245" t="str">
        <f>'Rozpis zápasů'!T62</f>
        <v>Rus/ 
Jirava</v>
      </c>
      <c r="R62" s="245">
        <f>'Rozpis zápasů'!X62</f>
        <v>4</v>
      </c>
      <c r="S62" s="245">
        <f>'Rozpis zápasů'!Y62</f>
        <v>4</v>
      </c>
      <c r="T62" s="415"/>
      <c r="U62" s="245" t="str">
        <f>'Rozpis zápasů'!AB62</f>
        <v>D</v>
      </c>
      <c r="V62" s="36"/>
      <c r="W62" s="63"/>
      <c r="X62" s="36"/>
      <c r="Y62" s="36"/>
    </row>
    <row r="63" spans="1:25" ht="22.5" customHeight="1" x14ac:dyDescent="0.25">
      <c r="A63" s="243" t="str">
        <f t="shared" si="6"/>
        <v>123_125</v>
      </c>
      <c r="B63" s="244" t="str">
        <f t="shared" si="7"/>
        <v>H</v>
      </c>
      <c r="C63" s="245">
        <f>'Rozpis zápasů'!F63</f>
        <v>123</v>
      </c>
      <c r="D63" s="246">
        <f>'Rozpis zápasů'!G63</f>
        <v>125</v>
      </c>
      <c r="E63" s="247">
        <f t="shared" si="8"/>
        <v>0</v>
      </c>
      <c r="F63" s="243">
        <f t="shared" si="9"/>
        <v>6</v>
      </c>
      <c r="G63" s="248">
        <f>VLOOKUP(C63,'Tabulka-skore'!$B$4:$Q$239,16,0)</f>
        <v>5</v>
      </c>
      <c r="H63" s="243">
        <f>VLOOKUP(D63,'Tabulka-skore'!$B$4:$Q$239,16,0)</f>
        <v>3</v>
      </c>
      <c r="I63" s="248">
        <f>IF($B63="N",'pravidla turnaje'!$C$6,IF($E63&gt;$F63,IF(OR($T63="PP",T63="SN"),'pravidla turnaje'!$C$3,'pravidla turnaje'!$C$2),IF($E63&lt;$F63,IF(OR($T63="PP",T63="SN"),'pravidla turnaje'!$C$5,'pravidla turnaje'!$C$6),'pravidla turnaje'!$C$4)))</f>
        <v>0</v>
      </c>
      <c r="J63" s="243">
        <f>IF($B63="N",'pravidla turnaje'!$C$6,IF($E63&lt;$F63,IF(OR($T63="PP",$T63="SN"),'pravidla turnaje'!$C$3,'pravidla turnaje'!$C$2),IF($E63&gt;$F63,IF(OR($T63="PP",$T63="SN"),'pravidla turnaje'!$C$5,'pravidla turnaje'!$C$6),'pravidla turnaje'!$C$4)))</f>
        <v>0</v>
      </c>
      <c r="K63" s="248" t="str">
        <f t="shared" si="10"/>
        <v/>
      </c>
      <c r="L63" s="249" t="str">
        <f t="shared" si="11"/>
        <v/>
      </c>
      <c r="M63" s="245" t="str">
        <f>'Rozpis zápasů'!P63</f>
        <v>L</v>
      </c>
      <c r="N63" s="245" t="str">
        <f>'Rozpis zápasů'!Q63</f>
        <v>11:30 - 11:40</v>
      </c>
      <c r="O63" s="245" t="str">
        <f>'Rozpis zápasů'!R63</f>
        <v>Z061</v>
      </c>
      <c r="P63" s="245" t="str">
        <f>'Rozpis zápasů'!S63</f>
        <v>Haklička/ 
Závoďančík</v>
      </c>
      <c r="Q63" s="245" t="str">
        <f>'Rozpis zápasů'!T63</f>
        <v>Kašpárek/ 
Sčiklin</v>
      </c>
      <c r="R63" s="245">
        <f>'Rozpis zápasů'!X63</f>
        <v>0</v>
      </c>
      <c r="S63" s="245">
        <f>'Rozpis zápasů'!Y63</f>
        <v>6</v>
      </c>
      <c r="T63" s="415"/>
      <c r="U63" s="245" t="str">
        <f>'Rozpis zápasů'!AB63</f>
        <v>A</v>
      </c>
      <c r="V63" s="36"/>
      <c r="W63" s="63"/>
    </row>
    <row r="64" spans="1:25" ht="22.5" customHeight="1" x14ac:dyDescent="0.25">
      <c r="A64" s="243" t="str">
        <f t="shared" si="6"/>
        <v>122_124</v>
      </c>
      <c r="B64" s="244" t="str">
        <f t="shared" si="7"/>
        <v>D</v>
      </c>
      <c r="C64" s="245">
        <f>'Rozpis zápasů'!F64</f>
        <v>124</v>
      </c>
      <c r="D64" s="246">
        <f>'Rozpis zápasů'!G64</f>
        <v>122</v>
      </c>
      <c r="E64" s="247">
        <f t="shared" si="8"/>
        <v>7</v>
      </c>
      <c r="F64" s="243">
        <f t="shared" si="9"/>
        <v>4</v>
      </c>
      <c r="G64" s="248">
        <f>VLOOKUP(C64,'Tabulka-skore'!$B$4:$Q$239,16,0)</f>
        <v>1</v>
      </c>
      <c r="H64" s="243">
        <f>VLOOKUP(D64,'Tabulka-skore'!$B$4:$Q$239,16,0)</f>
        <v>2</v>
      </c>
      <c r="I64" s="248">
        <f>IF($B64="N",'pravidla turnaje'!$C$6,IF($E64&gt;$F64,IF(OR($T64="PP",T64="SN"),'pravidla turnaje'!$C$3,'pravidla turnaje'!$C$2),IF($E64&lt;$F64,IF(OR($T64="PP",T64="SN"),'pravidla turnaje'!$C$5,'pravidla turnaje'!$C$6),'pravidla turnaje'!$C$4)))</f>
        <v>0</v>
      </c>
      <c r="J64" s="243">
        <f>IF($B64="N",'pravidla turnaje'!$C$6,IF($E64&lt;$F64,IF(OR($T64="PP",$T64="SN"),'pravidla turnaje'!$C$3,'pravidla turnaje'!$C$2),IF($E64&gt;$F64,IF(OR($T64="PP",$T64="SN"),'pravidla turnaje'!$C$5,'pravidla turnaje'!$C$6),'pravidla turnaje'!$C$4)))</f>
        <v>0</v>
      </c>
      <c r="K64" s="248" t="str">
        <f t="shared" si="10"/>
        <v/>
      </c>
      <c r="L64" s="249" t="str">
        <f t="shared" si="11"/>
        <v/>
      </c>
      <c r="M64" s="245" t="str">
        <f>'Rozpis zápasů'!P64</f>
        <v>L</v>
      </c>
      <c r="N64" s="245" t="str">
        <f>'Rozpis zápasů'!Q64</f>
        <v>11:30 - 11:40</v>
      </c>
      <c r="O64" s="245" t="str">
        <f>'Rozpis zápasů'!R64</f>
        <v>Z062</v>
      </c>
      <c r="P64" s="245" t="str">
        <f>'Rozpis zápasů'!S64</f>
        <v>Louvar/ 
Cmíral</v>
      </c>
      <c r="Q64" s="245" t="str">
        <f>'Rozpis zápasů'!T64</f>
        <v>Mock/ 
Dvořák</v>
      </c>
      <c r="R64" s="245">
        <f>'Rozpis zápasů'!X64</f>
        <v>7</v>
      </c>
      <c r="S64" s="245">
        <f>'Rozpis zápasů'!Y64</f>
        <v>4</v>
      </c>
      <c r="T64" s="415"/>
      <c r="U64" s="245" t="str">
        <f>'Rozpis zápasů'!AB64</f>
        <v>B</v>
      </c>
      <c r="V64" s="36"/>
      <c r="W64" s="63"/>
    </row>
    <row r="65" spans="1:25" ht="22.5" customHeight="1" x14ac:dyDescent="0.25">
      <c r="A65" s="243" t="str">
        <f t="shared" si="6"/>
        <v>173_175</v>
      </c>
      <c r="B65" s="244" t="str">
        <f t="shared" si="7"/>
        <v>H</v>
      </c>
      <c r="C65" s="245">
        <f>'Rozpis zápasů'!F65</f>
        <v>173</v>
      </c>
      <c r="D65" s="246">
        <f>'Rozpis zápasů'!G65</f>
        <v>175</v>
      </c>
      <c r="E65" s="247">
        <f t="shared" si="8"/>
        <v>1</v>
      </c>
      <c r="F65" s="243">
        <f t="shared" si="9"/>
        <v>5</v>
      </c>
      <c r="G65" s="248">
        <f>VLOOKUP(C65,'Tabulka-skore'!$B$4:$Q$239,16,0)</f>
        <v>5</v>
      </c>
      <c r="H65" s="243">
        <f>VLOOKUP(D65,'Tabulka-skore'!$B$4:$Q$239,16,0)</f>
        <v>2</v>
      </c>
      <c r="I65" s="248">
        <f>IF($B65="N",'pravidla turnaje'!$C$6,IF($E65&gt;$F65,IF(OR($T65="PP",T65="SN"),'pravidla turnaje'!$C$3,'pravidla turnaje'!$C$2),IF($E65&lt;$F65,IF(OR($T65="PP",T65="SN"),'pravidla turnaje'!$C$5,'pravidla turnaje'!$C$6),'pravidla turnaje'!$C$4)))</f>
        <v>0</v>
      </c>
      <c r="J65" s="243">
        <f>IF($B65="N",'pravidla turnaje'!$C$6,IF($E65&lt;$F65,IF(OR($T65="PP",$T65="SN"),'pravidla turnaje'!$C$3,'pravidla turnaje'!$C$2),IF($E65&gt;$F65,IF(OR($T65="PP",$T65="SN"),'pravidla turnaje'!$C$5,'pravidla turnaje'!$C$6),'pravidla turnaje'!$C$4)))</f>
        <v>0</v>
      </c>
      <c r="K65" s="248" t="str">
        <f t="shared" si="10"/>
        <v/>
      </c>
      <c r="L65" s="249" t="str">
        <f t="shared" si="11"/>
        <v/>
      </c>
      <c r="M65" s="245" t="str">
        <f>'Rozpis zápasů'!P65</f>
        <v>W</v>
      </c>
      <c r="N65" s="245" t="str">
        <f>'Rozpis zápasů'!Q65</f>
        <v>11:30 - 11:40</v>
      </c>
      <c r="O65" s="245" t="str">
        <f>'Rozpis zápasů'!R65</f>
        <v>Z063</v>
      </c>
      <c r="P65" s="245" t="str">
        <f>'Rozpis zápasů'!S65</f>
        <v>Klímová/ 
Lerchová</v>
      </c>
      <c r="Q65" s="245" t="str">
        <f>'Rozpis zápasů'!T65</f>
        <v>Tomanová/ 
Blahníková</v>
      </c>
      <c r="R65" s="245">
        <f>'Rozpis zápasů'!X65</f>
        <v>1</v>
      </c>
      <c r="S65" s="245">
        <f>'Rozpis zápasů'!Y65</f>
        <v>5</v>
      </c>
      <c r="T65" s="415"/>
      <c r="U65" s="245" t="str">
        <f>'Rozpis zápasů'!AB65</f>
        <v>C</v>
      </c>
      <c r="V65" s="36"/>
      <c r="W65" s="63"/>
      <c r="X65" s="36"/>
      <c r="Y65" s="36"/>
    </row>
    <row r="66" spans="1:25" ht="22.5" customHeight="1" x14ac:dyDescent="0.25">
      <c r="A66" s="243" t="str">
        <f t="shared" si="6"/>
        <v>172_174</v>
      </c>
      <c r="B66" s="244" t="str">
        <f t="shared" si="7"/>
        <v>H</v>
      </c>
      <c r="C66" s="245">
        <f>'Rozpis zápasů'!F66</f>
        <v>174</v>
      </c>
      <c r="D66" s="246">
        <f>'Rozpis zápasů'!G66</f>
        <v>172</v>
      </c>
      <c r="E66" s="247">
        <f t="shared" si="8"/>
        <v>3</v>
      </c>
      <c r="F66" s="243">
        <f t="shared" si="9"/>
        <v>5</v>
      </c>
      <c r="G66" s="248">
        <f>VLOOKUP(C66,'Tabulka-skore'!$B$4:$Q$239,16,0)</f>
        <v>2</v>
      </c>
      <c r="H66" s="243">
        <f>VLOOKUP(D66,'Tabulka-skore'!$B$4:$Q$239,16,0)</f>
        <v>2</v>
      </c>
      <c r="I66" s="248">
        <f>IF($B66="N",'pravidla turnaje'!$C$6,IF($E66&gt;$F66,IF(OR($T66="PP",T66="SN"),'pravidla turnaje'!$C$3,'pravidla turnaje'!$C$2),IF($E66&lt;$F66,IF(OR($T66="PP",T66="SN"),'pravidla turnaje'!$C$5,'pravidla turnaje'!$C$6),'pravidla turnaje'!$C$4)))</f>
        <v>0</v>
      </c>
      <c r="J66" s="243">
        <f>IF($B66="N",'pravidla turnaje'!$C$6,IF($E66&lt;$F66,IF(OR($T66="PP",$T66="SN"),'pravidla turnaje'!$C$3,'pravidla turnaje'!$C$2),IF($E66&gt;$F66,IF(OR($T66="PP",$T66="SN"),'pravidla turnaje'!$C$5,'pravidla turnaje'!$C$6),'pravidla turnaje'!$C$4)))</f>
        <v>0</v>
      </c>
      <c r="K66" s="248">
        <f t="shared" si="10"/>
        <v>174</v>
      </c>
      <c r="L66" s="249">
        <f t="shared" si="11"/>
        <v>172</v>
      </c>
      <c r="M66" s="245" t="str">
        <f>'Rozpis zápasů'!P66</f>
        <v>W</v>
      </c>
      <c r="N66" s="245" t="str">
        <f>'Rozpis zápasů'!Q66</f>
        <v>11:30 - 11:40</v>
      </c>
      <c r="O66" s="245" t="str">
        <f>'Rozpis zápasů'!R66</f>
        <v>Z064</v>
      </c>
      <c r="P66" s="245" t="str">
        <f>'Rozpis zápasů'!S66</f>
        <v>Egersdorfová/ 
Kuchyňková</v>
      </c>
      <c r="Q66" s="245" t="str">
        <f>'Rozpis zápasů'!T66</f>
        <v>Kronychová/ 
Štěpánová</v>
      </c>
      <c r="R66" s="245">
        <f>'Rozpis zápasů'!X66</f>
        <v>3</v>
      </c>
      <c r="S66" s="245">
        <f>'Rozpis zápasů'!Y66</f>
        <v>5</v>
      </c>
      <c r="T66" s="415"/>
      <c r="U66" s="245" t="str">
        <f>'Rozpis zápasů'!AB66</f>
        <v>D</v>
      </c>
      <c r="V66" s="36"/>
      <c r="W66" s="63"/>
    </row>
    <row r="67" spans="1:25" ht="22.5" customHeight="1" x14ac:dyDescent="0.25">
      <c r="A67" s="243" t="str">
        <f t="shared" si="6"/>
        <v>11_15</v>
      </c>
      <c r="B67" s="244" t="str">
        <f t="shared" si="7"/>
        <v>H</v>
      </c>
      <c r="C67" s="245">
        <f>'Rozpis zápasů'!F67</f>
        <v>15</v>
      </c>
      <c r="D67" s="246">
        <f>'Rozpis zápasů'!G67</f>
        <v>11</v>
      </c>
      <c r="E67" s="247">
        <f t="shared" si="8"/>
        <v>1</v>
      </c>
      <c r="F67" s="243">
        <f t="shared" si="9"/>
        <v>4</v>
      </c>
      <c r="G67" s="248">
        <f>VLOOKUP(C67,'Tabulka-skore'!$B$4:$Q$239,16,0)</f>
        <v>5</v>
      </c>
      <c r="H67" s="243">
        <f>VLOOKUP(D67,'Tabulka-skore'!$B$4:$Q$239,16,0)</f>
        <v>2</v>
      </c>
      <c r="I67" s="248">
        <f>IF($B67="N",'pravidla turnaje'!$C$6,IF($E67&gt;$F67,IF(OR($T67="PP",T67="SN"),'pravidla turnaje'!$C$3,'pravidla turnaje'!$C$2),IF($E67&lt;$F67,IF(OR($T67="PP",T67="SN"),'pravidla turnaje'!$C$5,'pravidla turnaje'!$C$6),'pravidla turnaje'!$C$4)))</f>
        <v>0</v>
      </c>
      <c r="J67" s="243">
        <f>IF($B67="N",'pravidla turnaje'!$C$6,IF($E67&lt;$F67,IF(OR($T67="PP",$T67="SN"),'pravidla turnaje'!$C$3,'pravidla turnaje'!$C$2),IF($E67&gt;$F67,IF(OR($T67="PP",$T67="SN"),'pravidla turnaje'!$C$5,'pravidla turnaje'!$C$6),'pravidla turnaje'!$C$4)))</f>
        <v>0</v>
      </c>
      <c r="K67" s="248" t="str">
        <f t="shared" si="10"/>
        <v/>
      </c>
      <c r="L67" s="249" t="str">
        <f t="shared" si="11"/>
        <v/>
      </c>
      <c r="M67" s="245" t="str">
        <f>'Rozpis zápasů'!P67</f>
        <v>A</v>
      </c>
      <c r="N67" s="245" t="str">
        <f>'Rozpis zápasů'!Q67</f>
        <v>11:40 - 11:50</v>
      </c>
      <c r="O67" s="245" t="str">
        <f>'Rozpis zápasů'!R67</f>
        <v>Z065</v>
      </c>
      <c r="P67" s="245" t="str">
        <f>'Rozpis zápasů'!S67</f>
        <v>Michel/ 
Langhamer</v>
      </c>
      <c r="Q67" s="245" t="str">
        <f>'Rozpis zápasů'!T67</f>
        <v>Svatek/ 
Heczko</v>
      </c>
      <c r="R67" s="245">
        <f>'Rozpis zápasů'!X67</f>
        <v>1</v>
      </c>
      <c r="S67" s="245">
        <f>'Rozpis zápasů'!Y67</f>
        <v>4</v>
      </c>
      <c r="T67" s="415"/>
      <c r="U67" s="245" t="str">
        <f>'Rozpis zápasů'!AB67</f>
        <v>A</v>
      </c>
      <c r="V67" s="36"/>
      <c r="W67" s="63"/>
    </row>
    <row r="68" spans="1:25" ht="22.5" customHeight="1" x14ac:dyDescent="0.25">
      <c r="A68" s="243" t="str">
        <f t="shared" ref="A68:A131" si="12">IF(C68&lt;D68,CONCATENATE(C68,"_",D68),CONCATENATE(D68,"_",C68))</f>
        <v>13_16</v>
      </c>
      <c r="B68" s="244" t="str">
        <f t="shared" ref="B68:B131" si="13">IF(AND(ISNUMBER(R68),ISNUMBER(S68)),IF(R68&gt;S68,"D",IF(R68&lt;S68,"H","R")),"N")</f>
        <v>D</v>
      </c>
      <c r="C68" s="245">
        <f>'Rozpis zápasů'!F68</f>
        <v>16</v>
      </c>
      <c r="D68" s="246">
        <f>'Rozpis zápasů'!G68</f>
        <v>13</v>
      </c>
      <c r="E68" s="247">
        <f t="shared" ref="E68:E131" si="14">IF($B68&lt;&gt;"N",R68,"")</f>
        <v>9</v>
      </c>
      <c r="F68" s="243">
        <f t="shared" ref="F68:F131" si="15">IF($B68&lt;&gt;"N",S68,"")</f>
        <v>6</v>
      </c>
      <c r="G68" s="248">
        <f>VLOOKUP(C68,'Tabulka-skore'!$B$4:$Q$239,16,0)</f>
        <v>4</v>
      </c>
      <c r="H68" s="243">
        <f>VLOOKUP(D68,'Tabulka-skore'!$B$4:$Q$239,16,0)</f>
        <v>6</v>
      </c>
      <c r="I68" s="248">
        <f>IF($B68="N",'pravidla turnaje'!$C$6,IF($E68&gt;$F68,IF(OR($T68="PP",T68="SN"),'pravidla turnaje'!$C$3,'pravidla turnaje'!$C$2),IF($E68&lt;$F68,IF(OR($T68="PP",T68="SN"),'pravidla turnaje'!$C$5,'pravidla turnaje'!$C$6),'pravidla turnaje'!$C$4)))</f>
        <v>0</v>
      </c>
      <c r="J68" s="243">
        <f>IF($B68="N",'pravidla turnaje'!$C$6,IF($E68&lt;$F68,IF(OR($T68="PP",$T68="SN"),'pravidla turnaje'!$C$3,'pravidla turnaje'!$C$2),IF($E68&gt;$F68,IF(OR($T68="PP",$T68="SN"),'pravidla turnaje'!$C$5,'pravidla turnaje'!$C$6),'pravidla turnaje'!$C$4)))</f>
        <v>0</v>
      </c>
      <c r="K68" s="248" t="str">
        <f t="shared" ref="K68:K131" si="16">IF(EXACT($G68,$H68),C68,"")</f>
        <v/>
      </c>
      <c r="L68" s="249" t="str">
        <f t="shared" ref="L68:L131" si="17">IF(EXACT($G68,$H68),D68,"")</f>
        <v/>
      </c>
      <c r="M68" s="245" t="str">
        <f>'Rozpis zápasů'!P68</f>
        <v>A</v>
      </c>
      <c r="N68" s="245" t="str">
        <f>'Rozpis zápasů'!Q68</f>
        <v>11:40 - 11:50</v>
      </c>
      <c r="O68" s="245" t="str">
        <f>'Rozpis zápasů'!R68</f>
        <v>Z066</v>
      </c>
      <c r="P68" s="245" t="str">
        <f>'Rozpis zápasů'!S68</f>
        <v>Melíšek/ 
Koš</v>
      </c>
      <c r="Q68" s="245" t="str">
        <f>'Rozpis zápasů'!T68</f>
        <v>Skála/ 
Šalanda</v>
      </c>
      <c r="R68" s="245">
        <f>'Rozpis zápasů'!X68</f>
        <v>9</v>
      </c>
      <c r="S68" s="245">
        <f>'Rozpis zápasů'!Y68</f>
        <v>6</v>
      </c>
      <c r="T68" s="415"/>
      <c r="U68" s="245" t="str">
        <f>'Rozpis zápasů'!AB68</f>
        <v>B</v>
      </c>
      <c r="V68" s="36"/>
      <c r="W68" s="63"/>
    </row>
    <row r="69" spans="1:25" ht="22.5" customHeight="1" x14ac:dyDescent="0.25">
      <c r="A69" s="243" t="str">
        <f t="shared" si="12"/>
        <v>12_14</v>
      </c>
      <c r="B69" s="244" t="str">
        <f t="shared" si="13"/>
        <v>H</v>
      </c>
      <c r="C69" s="245">
        <f>'Rozpis zápasů'!F69</f>
        <v>14</v>
      </c>
      <c r="D69" s="246">
        <f>'Rozpis zápasů'!G69</f>
        <v>12</v>
      </c>
      <c r="E69" s="247">
        <f t="shared" si="14"/>
        <v>4</v>
      </c>
      <c r="F69" s="243">
        <f t="shared" si="15"/>
        <v>6</v>
      </c>
      <c r="G69" s="248">
        <f>VLOOKUP(C69,'Tabulka-skore'!$B$4:$Q$239,16,0)</f>
        <v>3</v>
      </c>
      <c r="H69" s="243">
        <f>VLOOKUP(D69,'Tabulka-skore'!$B$4:$Q$239,16,0)</f>
        <v>1</v>
      </c>
      <c r="I69" s="248">
        <f>IF($B69="N",'pravidla turnaje'!$C$6,IF($E69&gt;$F69,IF(OR($T69="PP",T69="SN"),'pravidla turnaje'!$C$3,'pravidla turnaje'!$C$2),IF($E69&lt;$F69,IF(OR($T69="PP",T69="SN"),'pravidla turnaje'!$C$5,'pravidla turnaje'!$C$6),'pravidla turnaje'!$C$4)))</f>
        <v>0</v>
      </c>
      <c r="J69" s="243">
        <f>IF($B69="N",'pravidla turnaje'!$C$6,IF($E69&lt;$F69,IF(OR($T69="PP",$T69="SN"),'pravidla turnaje'!$C$3,'pravidla turnaje'!$C$2),IF($E69&gt;$F69,IF(OR($T69="PP",$T69="SN"),'pravidla turnaje'!$C$5,'pravidla turnaje'!$C$6),'pravidla turnaje'!$C$4)))</f>
        <v>0</v>
      </c>
      <c r="K69" s="248" t="str">
        <f t="shared" si="16"/>
        <v/>
      </c>
      <c r="L69" s="249" t="str">
        <f t="shared" si="17"/>
        <v/>
      </c>
      <c r="M69" s="245" t="str">
        <f>'Rozpis zápasů'!P69</f>
        <v>A</v>
      </c>
      <c r="N69" s="245" t="str">
        <f>'Rozpis zápasů'!Q69</f>
        <v>11:40 - 11:50</v>
      </c>
      <c r="O69" s="245" t="str">
        <f>'Rozpis zápasů'!R69</f>
        <v>Z067</v>
      </c>
      <c r="P69" s="245" t="str">
        <f>'Rozpis zápasů'!S69</f>
        <v>Hněvkovský/ 
Šárka</v>
      </c>
      <c r="Q69" s="245" t="str">
        <f>'Rozpis zápasů'!T69</f>
        <v>Renčín/ 
Hejný</v>
      </c>
      <c r="R69" s="245">
        <f>'Rozpis zápasů'!X69</f>
        <v>4</v>
      </c>
      <c r="S69" s="245">
        <f>'Rozpis zápasů'!Y69</f>
        <v>6</v>
      </c>
      <c r="T69" s="415"/>
      <c r="U69" s="245" t="str">
        <f>'Rozpis zápasů'!AB69</f>
        <v>C</v>
      </c>
      <c r="V69" s="36"/>
      <c r="W69" s="63"/>
      <c r="X69" s="36"/>
      <c r="Y69" s="36"/>
    </row>
    <row r="70" spans="1:25" ht="22.5" customHeight="1" x14ac:dyDescent="0.25">
      <c r="A70" s="243" t="str">
        <f t="shared" si="12"/>
        <v>21_25</v>
      </c>
      <c r="B70" s="244" t="str">
        <f t="shared" si="13"/>
        <v>D</v>
      </c>
      <c r="C70" s="245">
        <f>'Rozpis zápasů'!F70</f>
        <v>25</v>
      </c>
      <c r="D70" s="246">
        <f>'Rozpis zápasů'!G70</f>
        <v>21</v>
      </c>
      <c r="E70" s="247">
        <f t="shared" si="14"/>
        <v>6</v>
      </c>
      <c r="F70" s="243">
        <f t="shared" si="15"/>
        <v>4</v>
      </c>
      <c r="G70" s="248">
        <f>VLOOKUP(C70,'Tabulka-skore'!$B$4:$Q$239,16,0)</f>
        <v>5</v>
      </c>
      <c r="H70" s="243">
        <f>VLOOKUP(D70,'Tabulka-skore'!$B$4:$Q$239,16,0)</f>
        <v>5</v>
      </c>
      <c r="I70" s="248">
        <f>IF($B70="N",'pravidla turnaje'!$C$6,IF($E70&gt;$F70,IF(OR($T70="PP",T70="SN"),'pravidla turnaje'!$C$3,'pravidla turnaje'!$C$2),IF($E70&lt;$F70,IF(OR($T70="PP",T70="SN"),'pravidla turnaje'!$C$5,'pravidla turnaje'!$C$6),'pravidla turnaje'!$C$4)))</f>
        <v>0</v>
      </c>
      <c r="J70" s="243">
        <f>IF($B70="N",'pravidla turnaje'!$C$6,IF($E70&lt;$F70,IF(OR($T70="PP",$T70="SN"),'pravidla turnaje'!$C$3,'pravidla turnaje'!$C$2),IF($E70&gt;$F70,IF(OR($T70="PP",$T70="SN"),'pravidla turnaje'!$C$5,'pravidla turnaje'!$C$6),'pravidla turnaje'!$C$4)))</f>
        <v>0</v>
      </c>
      <c r="K70" s="248">
        <f t="shared" si="16"/>
        <v>25</v>
      </c>
      <c r="L70" s="249">
        <f t="shared" si="17"/>
        <v>21</v>
      </c>
      <c r="M70" s="245" t="str">
        <f>'Rozpis zápasů'!P70</f>
        <v>B</v>
      </c>
      <c r="N70" s="245" t="str">
        <f>'Rozpis zápasů'!Q70</f>
        <v>11:40 - 11:50</v>
      </c>
      <c r="O70" s="245" t="str">
        <f>'Rozpis zápasů'!R70</f>
        <v>Z068</v>
      </c>
      <c r="P70" s="245" t="str">
        <f>'Rozpis zápasů'!S70</f>
        <v>Harák/ 
Čáp</v>
      </c>
      <c r="Q70" s="245" t="str">
        <f>'Rozpis zápasů'!T70</f>
        <v>Bendek/ 
Tluček</v>
      </c>
      <c r="R70" s="245">
        <f>'Rozpis zápasů'!X70</f>
        <v>6</v>
      </c>
      <c r="S70" s="245">
        <f>'Rozpis zápasů'!Y70</f>
        <v>4</v>
      </c>
      <c r="T70" s="415"/>
      <c r="U70" s="245" t="str">
        <f>'Rozpis zápasů'!AB70</f>
        <v>D</v>
      </c>
      <c r="V70" s="36"/>
      <c r="W70" s="63"/>
    </row>
    <row r="71" spans="1:25" ht="22.5" customHeight="1" x14ac:dyDescent="0.25">
      <c r="A71" s="243" t="str">
        <f t="shared" si="12"/>
        <v>23_26</v>
      </c>
      <c r="B71" s="244" t="str">
        <f t="shared" si="13"/>
        <v>D</v>
      </c>
      <c r="C71" s="245">
        <f>'Rozpis zápasů'!F71</f>
        <v>26</v>
      </c>
      <c r="D71" s="246">
        <f>'Rozpis zápasů'!G71</f>
        <v>23</v>
      </c>
      <c r="E71" s="247">
        <f t="shared" si="14"/>
        <v>5</v>
      </c>
      <c r="F71" s="243">
        <f t="shared" si="15"/>
        <v>3</v>
      </c>
      <c r="G71" s="248">
        <f>VLOOKUP(C71,'Tabulka-skore'!$B$4:$Q$239,16,0)</f>
        <v>3</v>
      </c>
      <c r="H71" s="243">
        <f>VLOOKUP(D71,'Tabulka-skore'!$B$4:$Q$239,16,0)</f>
        <v>1</v>
      </c>
      <c r="I71" s="248">
        <f>IF($B71="N",'pravidla turnaje'!$C$6,IF($E71&gt;$F71,IF(OR($T71="PP",T71="SN"),'pravidla turnaje'!$C$3,'pravidla turnaje'!$C$2),IF($E71&lt;$F71,IF(OR($T71="PP",T71="SN"),'pravidla turnaje'!$C$5,'pravidla turnaje'!$C$6),'pravidla turnaje'!$C$4)))</f>
        <v>0</v>
      </c>
      <c r="J71" s="243">
        <f>IF($B71="N",'pravidla turnaje'!$C$6,IF($E71&lt;$F71,IF(OR($T71="PP",$T71="SN"),'pravidla turnaje'!$C$3,'pravidla turnaje'!$C$2),IF($E71&gt;$F71,IF(OR($T71="PP",$T71="SN"),'pravidla turnaje'!$C$5,'pravidla turnaje'!$C$6),'pravidla turnaje'!$C$4)))</f>
        <v>0</v>
      </c>
      <c r="K71" s="248" t="str">
        <f t="shared" si="16"/>
        <v/>
      </c>
      <c r="L71" s="249" t="str">
        <f t="shared" si="17"/>
        <v/>
      </c>
      <c r="M71" s="245" t="str">
        <f>'Rozpis zápasů'!P71</f>
        <v>B</v>
      </c>
      <c r="N71" s="245" t="str">
        <f>'Rozpis zápasů'!Q71</f>
        <v>11:50 - 12:00</v>
      </c>
      <c r="O71" s="245" t="str">
        <f>'Rozpis zápasů'!R71</f>
        <v>Z069</v>
      </c>
      <c r="P71" s="245" t="str">
        <f>'Rozpis zápasů'!S71</f>
        <v>Marvánek/ 
Černý</v>
      </c>
      <c r="Q71" s="245" t="str">
        <f>'Rozpis zápasů'!T71</f>
        <v>Dóža/ 
Mück</v>
      </c>
      <c r="R71" s="245">
        <f>'Rozpis zápasů'!X71</f>
        <v>5</v>
      </c>
      <c r="S71" s="245">
        <f>'Rozpis zápasů'!Y71</f>
        <v>3</v>
      </c>
      <c r="T71" s="415"/>
      <c r="U71" s="245" t="str">
        <f>'Rozpis zápasů'!AB71</f>
        <v>A</v>
      </c>
      <c r="V71" s="36"/>
      <c r="W71" s="63"/>
    </row>
    <row r="72" spans="1:25" ht="22.5" customHeight="1" x14ac:dyDescent="0.25">
      <c r="A72" s="243" t="str">
        <f t="shared" si="12"/>
        <v>22_24</v>
      </c>
      <c r="B72" s="244" t="str">
        <f t="shared" si="13"/>
        <v>H</v>
      </c>
      <c r="C72" s="245">
        <f>'Rozpis zápasů'!F72</f>
        <v>24</v>
      </c>
      <c r="D72" s="246">
        <f>'Rozpis zápasů'!G72</f>
        <v>22</v>
      </c>
      <c r="E72" s="247">
        <f t="shared" si="14"/>
        <v>1</v>
      </c>
      <c r="F72" s="243">
        <f t="shared" si="15"/>
        <v>5</v>
      </c>
      <c r="G72" s="248">
        <f>VLOOKUP(C72,'Tabulka-skore'!$B$4:$Q$239,16,0)</f>
        <v>4</v>
      </c>
      <c r="H72" s="243">
        <f>VLOOKUP(D72,'Tabulka-skore'!$B$4:$Q$239,16,0)</f>
        <v>1</v>
      </c>
      <c r="I72" s="248">
        <f>IF($B72="N",'pravidla turnaje'!$C$6,IF($E72&gt;$F72,IF(OR($T72="PP",T72="SN"),'pravidla turnaje'!$C$3,'pravidla turnaje'!$C$2),IF($E72&lt;$F72,IF(OR($T72="PP",T72="SN"),'pravidla turnaje'!$C$5,'pravidla turnaje'!$C$6),'pravidla turnaje'!$C$4)))</f>
        <v>0</v>
      </c>
      <c r="J72" s="243">
        <f>IF($B72="N",'pravidla turnaje'!$C$6,IF($E72&lt;$F72,IF(OR($T72="PP",$T72="SN"),'pravidla turnaje'!$C$3,'pravidla turnaje'!$C$2),IF($E72&gt;$F72,IF(OR($T72="PP",$T72="SN"),'pravidla turnaje'!$C$5,'pravidla turnaje'!$C$6),'pravidla turnaje'!$C$4)))</f>
        <v>0</v>
      </c>
      <c r="K72" s="248" t="str">
        <f t="shared" si="16"/>
        <v/>
      </c>
      <c r="L72" s="249" t="str">
        <f t="shared" si="17"/>
        <v/>
      </c>
      <c r="M72" s="245" t="str">
        <f>'Rozpis zápasů'!P72</f>
        <v>B</v>
      </c>
      <c r="N72" s="245" t="str">
        <f>'Rozpis zápasů'!Q72</f>
        <v>11:50 - 12:00</v>
      </c>
      <c r="O72" s="245" t="str">
        <f>'Rozpis zápasů'!R72</f>
        <v>Z070</v>
      </c>
      <c r="P72" s="245" t="str">
        <f>'Rozpis zápasů'!S72</f>
        <v>Maťko/ 
Bernard</v>
      </c>
      <c r="Q72" s="245" t="str">
        <f>'Rozpis zápasů'!T72</f>
        <v>Haspeklo/ 
Horáček</v>
      </c>
      <c r="R72" s="245">
        <f>'Rozpis zápasů'!X72</f>
        <v>1</v>
      </c>
      <c r="S72" s="245">
        <f>'Rozpis zápasů'!Y72</f>
        <v>5</v>
      </c>
      <c r="T72" s="415"/>
      <c r="U72" s="245" t="str">
        <f>'Rozpis zápasů'!AB72</f>
        <v>B</v>
      </c>
      <c r="V72" s="36"/>
      <c r="W72" s="63"/>
    </row>
    <row r="73" spans="1:25" ht="22.5" customHeight="1" x14ac:dyDescent="0.25">
      <c r="A73" s="243" t="str">
        <f t="shared" si="12"/>
        <v>31_35</v>
      </c>
      <c r="B73" s="244" t="str">
        <f t="shared" si="13"/>
        <v>H</v>
      </c>
      <c r="C73" s="245">
        <f>'Rozpis zápasů'!F73</f>
        <v>35</v>
      </c>
      <c r="D73" s="246">
        <f>'Rozpis zápasů'!G73</f>
        <v>31</v>
      </c>
      <c r="E73" s="247">
        <f t="shared" si="14"/>
        <v>3</v>
      </c>
      <c r="F73" s="243">
        <f t="shared" si="15"/>
        <v>7</v>
      </c>
      <c r="G73" s="248">
        <f>VLOOKUP(C73,'Tabulka-skore'!$B$4:$Q$239,16,0)</f>
        <v>5</v>
      </c>
      <c r="H73" s="243">
        <f>VLOOKUP(D73,'Tabulka-skore'!$B$4:$Q$239,16,0)</f>
        <v>3</v>
      </c>
      <c r="I73" s="248">
        <f>IF($B73="N",'pravidla turnaje'!$C$6,IF($E73&gt;$F73,IF(OR($T73="PP",T73="SN"),'pravidla turnaje'!$C$3,'pravidla turnaje'!$C$2),IF($E73&lt;$F73,IF(OR($T73="PP",T73="SN"),'pravidla turnaje'!$C$5,'pravidla turnaje'!$C$6),'pravidla turnaje'!$C$4)))</f>
        <v>0</v>
      </c>
      <c r="J73" s="243">
        <f>IF($B73="N",'pravidla turnaje'!$C$6,IF($E73&lt;$F73,IF(OR($T73="PP",$T73="SN"),'pravidla turnaje'!$C$3,'pravidla turnaje'!$C$2),IF($E73&gt;$F73,IF(OR($T73="PP",$T73="SN"),'pravidla turnaje'!$C$5,'pravidla turnaje'!$C$6),'pravidla turnaje'!$C$4)))</f>
        <v>0</v>
      </c>
      <c r="K73" s="248" t="str">
        <f t="shared" si="16"/>
        <v/>
      </c>
      <c r="L73" s="249" t="str">
        <f t="shared" si="17"/>
        <v/>
      </c>
      <c r="M73" s="245" t="str">
        <f>'Rozpis zápasů'!P73</f>
        <v>C</v>
      </c>
      <c r="N73" s="245" t="str">
        <f>'Rozpis zápasů'!Q73</f>
        <v>11:50 - 12:00</v>
      </c>
      <c r="O73" s="245" t="str">
        <f>'Rozpis zápasů'!R73</f>
        <v>Z071</v>
      </c>
      <c r="P73" s="245" t="str">
        <f>'Rozpis zápasů'!S73</f>
        <v>Drtina/ 
Ordoš</v>
      </c>
      <c r="Q73" s="245" t="str">
        <f>'Rozpis zápasů'!T73</f>
        <v>Uher/ 
Málek</v>
      </c>
      <c r="R73" s="245">
        <f>'Rozpis zápasů'!X73</f>
        <v>3</v>
      </c>
      <c r="S73" s="245">
        <f>'Rozpis zápasů'!Y73</f>
        <v>7</v>
      </c>
      <c r="T73" s="415"/>
      <c r="U73" s="245" t="str">
        <f>'Rozpis zápasů'!AB73</f>
        <v>C</v>
      </c>
      <c r="V73" s="36"/>
      <c r="W73" s="63"/>
      <c r="X73" s="36"/>
      <c r="Y73" s="36"/>
    </row>
    <row r="74" spans="1:25" ht="22.5" customHeight="1" x14ac:dyDescent="0.25">
      <c r="A74" s="243" t="str">
        <f t="shared" si="12"/>
        <v>33_36</v>
      </c>
      <c r="B74" s="244" t="str">
        <f t="shared" si="13"/>
        <v>H</v>
      </c>
      <c r="C74" s="245">
        <f>'Rozpis zápasů'!F74</f>
        <v>36</v>
      </c>
      <c r="D74" s="246">
        <f>'Rozpis zápasů'!G74</f>
        <v>33</v>
      </c>
      <c r="E74" s="247">
        <f t="shared" si="14"/>
        <v>1</v>
      </c>
      <c r="F74" s="243">
        <f t="shared" si="15"/>
        <v>5</v>
      </c>
      <c r="G74" s="248">
        <f>VLOOKUP(C74,'Tabulka-skore'!$B$4:$Q$239,16,0)</f>
        <v>6</v>
      </c>
      <c r="H74" s="243">
        <f>VLOOKUP(D74,'Tabulka-skore'!$B$4:$Q$239,16,0)</f>
        <v>1</v>
      </c>
      <c r="I74" s="248">
        <f>IF($B74="N",'pravidla turnaje'!$C$6,IF($E74&gt;$F74,IF(OR($T74="PP",T74="SN"),'pravidla turnaje'!$C$3,'pravidla turnaje'!$C$2),IF($E74&lt;$F74,IF(OR($T74="PP",T74="SN"),'pravidla turnaje'!$C$5,'pravidla turnaje'!$C$6),'pravidla turnaje'!$C$4)))</f>
        <v>0</v>
      </c>
      <c r="J74" s="243">
        <f>IF($B74="N",'pravidla turnaje'!$C$6,IF($E74&lt;$F74,IF(OR($T74="PP",$T74="SN"),'pravidla turnaje'!$C$3,'pravidla turnaje'!$C$2),IF($E74&gt;$F74,IF(OR($T74="PP",$T74="SN"),'pravidla turnaje'!$C$5,'pravidla turnaje'!$C$6),'pravidla turnaje'!$C$4)))</f>
        <v>0</v>
      </c>
      <c r="K74" s="248" t="str">
        <f t="shared" si="16"/>
        <v/>
      </c>
      <c r="L74" s="249" t="str">
        <f t="shared" si="17"/>
        <v/>
      </c>
      <c r="M74" s="245" t="str">
        <f>'Rozpis zápasů'!P74</f>
        <v>C</v>
      </c>
      <c r="N74" s="245" t="str">
        <f>'Rozpis zápasů'!Q74</f>
        <v>11:50 - 12:00</v>
      </c>
      <c r="O74" s="245" t="str">
        <f>'Rozpis zápasů'!R74</f>
        <v>Z072</v>
      </c>
      <c r="P74" s="245" t="str">
        <f>'Rozpis zápasů'!S74</f>
        <v>Nový/ 
Onufer</v>
      </c>
      <c r="Q74" s="245" t="str">
        <f>'Rozpis zápasů'!T74</f>
        <v>Beneš/ 
Hašpl</v>
      </c>
      <c r="R74" s="245">
        <f>'Rozpis zápasů'!X74</f>
        <v>1</v>
      </c>
      <c r="S74" s="245">
        <f>'Rozpis zápasů'!Y74</f>
        <v>5</v>
      </c>
      <c r="T74" s="415"/>
      <c r="U74" s="245" t="str">
        <f>'Rozpis zápasů'!AB74</f>
        <v>D</v>
      </c>
      <c r="V74" s="36"/>
      <c r="W74" s="63"/>
    </row>
    <row r="75" spans="1:25" ht="22.5" customHeight="1" x14ac:dyDescent="0.25">
      <c r="A75" s="243" t="str">
        <f t="shared" si="12"/>
        <v>32_34</v>
      </c>
      <c r="B75" s="244" t="str">
        <f t="shared" si="13"/>
        <v>R</v>
      </c>
      <c r="C75" s="245">
        <f>'Rozpis zápasů'!F75</f>
        <v>34</v>
      </c>
      <c r="D75" s="246">
        <f>'Rozpis zápasů'!G75</f>
        <v>32</v>
      </c>
      <c r="E75" s="247">
        <f t="shared" si="14"/>
        <v>7</v>
      </c>
      <c r="F75" s="243">
        <f t="shared" si="15"/>
        <v>7</v>
      </c>
      <c r="G75" s="248">
        <f>VLOOKUP(C75,'Tabulka-skore'!$B$4:$Q$239,16,0)</f>
        <v>3</v>
      </c>
      <c r="H75" s="243">
        <f>VLOOKUP(D75,'Tabulka-skore'!$B$4:$Q$239,16,0)</f>
        <v>1</v>
      </c>
      <c r="I75" s="248">
        <f>IF($B75="N",'pravidla turnaje'!$C$6,IF($E75&gt;$F75,IF(OR($T75="PP",T75="SN"),'pravidla turnaje'!$C$3,'pravidla turnaje'!$C$2),IF($E75&lt;$F75,IF(OR($T75="PP",T75="SN"),'pravidla turnaje'!$C$5,'pravidla turnaje'!$C$6),'pravidla turnaje'!$C$4)))</f>
        <v>0</v>
      </c>
      <c r="J75" s="243">
        <f>IF($B75="N",'pravidla turnaje'!$C$6,IF($E75&lt;$F75,IF(OR($T75="PP",$T75="SN"),'pravidla turnaje'!$C$3,'pravidla turnaje'!$C$2),IF($E75&gt;$F75,IF(OR($T75="PP",$T75="SN"),'pravidla turnaje'!$C$5,'pravidla turnaje'!$C$6),'pravidla turnaje'!$C$4)))</f>
        <v>0</v>
      </c>
      <c r="K75" s="248" t="str">
        <f t="shared" si="16"/>
        <v/>
      </c>
      <c r="L75" s="249" t="str">
        <f t="shared" si="17"/>
        <v/>
      </c>
      <c r="M75" s="245" t="str">
        <f>'Rozpis zápasů'!P75</f>
        <v>C</v>
      </c>
      <c r="N75" s="245" t="str">
        <f>'Rozpis zápasů'!Q75</f>
        <v>12:00 - 12:10</v>
      </c>
      <c r="O75" s="245" t="str">
        <f>'Rozpis zápasů'!R75</f>
        <v>Z073</v>
      </c>
      <c r="P75" s="245" t="str">
        <f>'Rozpis zápasů'!S75</f>
        <v>Vacek/ 
Svoboda</v>
      </c>
      <c r="Q75" s="245" t="str">
        <f>'Rozpis zápasů'!T75</f>
        <v>Stummer/ 
Hlava</v>
      </c>
      <c r="R75" s="245">
        <f>'Rozpis zápasů'!X75</f>
        <v>7</v>
      </c>
      <c r="S75" s="245">
        <f>'Rozpis zápasů'!Y75</f>
        <v>7</v>
      </c>
      <c r="T75" s="415"/>
      <c r="U75" s="245" t="str">
        <f>'Rozpis zápasů'!AB75</f>
        <v>A</v>
      </c>
      <c r="V75" s="36"/>
      <c r="W75" s="63"/>
    </row>
    <row r="76" spans="1:25" ht="22.5" customHeight="1" x14ac:dyDescent="0.25">
      <c r="A76" s="243" t="str">
        <f t="shared" si="12"/>
        <v>41_45</v>
      </c>
      <c r="B76" s="244" t="str">
        <f t="shared" si="13"/>
        <v>H</v>
      </c>
      <c r="C76" s="245">
        <f>'Rozpis zápasů'!F76</f>
        <v>45</v>
      </c>
      <c r="D76" s="246">
        <f>'Rozpis zápasů'!G76</f>
        <v>41</v>
      </c>
      <c r="E76" s="247">
        <f t="shared" si="14"/>
        <v>1</v>
      </c>
      <c r="F76" s="243">
        <f t="shared" si="15"/>
        <v>4</v>
      </c>
      <c r="G76" s="248">
        <f>VLOOKUP(C76,'Tabulka-skore'!$B$4:$Q$239,16,0)</f>
        <v>5</v>
      </c>
      <c r="H76" s="243">
        <f>VLOOKUP(D76,'Tabulka-skore'!$B$4:$Q$239,16,0)</f>
        <v>3</v>
      </c>
      <c r="I76" s="248">
        <f>IF($B76="N",'pravidla turnaje'!$C$6,IF($E76&gt;$F76,IF(OR($T76="PP",T76="SN"),'pravidla turnaje'!$C$3,'pravidla turnaje'!$C$2),IF($E76&lt;$F76,IF(OR($T76="PP",T76="SN"),'pravidla turnaje'!$C$5,'pravidla turnaje'!$C$6),'pravidla turnaje'!$C$4)))</f>
        <v>0</v>
      </c>
      <c r="J76" s="243">
        <f>IF($B76="N",'pravidla turnaje'!$C$6,IF($E76&lt;$F76,IF(OR($T76="PP",$T76="SN"),'pravidla turnaje'!$C$3,'pravidla turnaje'!$C$2),IF($E76&gt;$F76,IF(OR($T76="PP",$T76="SN"),'pravidla turnaje'!$C$5,'pravidla turnaje'!$C$6),'pravidla turnaje'!$C$4)))</f>
        <v>0</v>
      </c>
      <c r="K76" s="248" t="str">
        <f t="shared" si="16"/>
        <v/>
      </c>
      <c r="L76" s="249" t="str">
        <f t="shared" si="17"/>
        <v/>
      </c>
      <c r="M76" s="245" t="str">
        <f>'Rozpis zápasů'!P76</f>
        <v>D</v>
      </c>
      <c r="N76" s="245" t="str">
        <f>'Rozpis zápasů'!Q76</f>
        <v>12:00 - 12:10</v>
      </c>
      <c r="O76" s="245" t="str">
        <f>'Rozpis zápasů'!R76</f>
        <v>Z074</v>
      </c>
      <c r="P76" s="245" t="str">
        <f>'Rozpis zápasů'!S76</f>
        <v>Hub/ 
Pagáč</v>
      </c>
      <c r="Q76" s="245" t="str">
        <f>'Rozpis zápasů'!T76</f>
        <v>Chudomský/ 
Ryšavý</v>
      </c>
      <c r="R76" s="245">
        <f>'Rozpis zápasů'!X76</f>
        <v>1</v>
      </c>
      <c r="S76" s="245">
        <f>'Rozpis zápasů'!Y76</f>
        <v>4</v>
      </c>
      <c r="T76" s="415"/>
      <c r="U76" s="245" t="str">
        <f>'Rozpis zápasů'!AB76</f>
        <v>B</v>
      </c>
      <c r="V76" s="36"/>
      <c r="W76" s="63"/>
    </row>
    <row r="77" spans="1:25" ht="22.5" customHeight="1" x14ac:dyDescent="0.25">
      <c r="A77" s="243" t="str">
        <f t="shared" si="12"/>
        <v>43_46</v>
      </c>
      <c r="B77" s="244" t="str">
        <f t="shared" si="13"/>
        <v>D</v>
      </c>
      <c r="C77" s="245">
        <f>'Rozpis zápasů'!F77</f>
        <v>46</v>
      </c>
      <c r="D77" s="246">
        <f>'Rozpis zápasů'!G77</f>
        <v>43</v>
      </c>
      <c r="E77" s="247">
        <f t="shared" si="14"/>
        <v>5</v>
      </c>
      <c r="F77" s="243">
        <f t="shared" si="15"/>
        <v>3</v>
      </c>
      <c r="G77" s="248">
        <f>VLOOKUP(C77,'Tabulka-skore'!$B$4:$Q$239,16,0)</f>
        <v>2</v>
      </c>
      <c r="H77" s="243">
        <f>VLOOKUP(D77,'Tabulka-skore'!$B$4:$Q$239,16,0)</f>
        <v>6</v>
      </c>
      <c r="I77" s="248">
        <f>IF($B77="N",'pravidla turnaje'!$C$6,IF($E77&gt;$F77,IF(OR($T77="PP",T77="SN"),'pravidla turnaje'!$C$3,'pravidla turnaje'!$C$2),IF($E77&lt;$F77,IF(OR($T77="PP",T77="SN"),'pravidla turnaje'!$C$5,'pravidla turnaje'!$C$6),'pravidla turnaje'!$C$4)))</f>
        <v>0</v>
      </c>
      <c r="J77" s="243">
        <f>IF($B77="N",'pravidla turnaje'!$C$6,IF($E77&lt;$F77,IF(OR($T77="PP",$T77="SN"),'pravidla turnaje'!$C$3,'pravidla turnaje'!$C$2),IF($E77&gt;$F77,IF(OR($T77="PP",$T77="SN"),'pravidla turnaje'!$C$5,'pravidla turnaje'!$C$6),'pravidla turnaje'!$C$4)))</f>
        <v>0</v>
      </c>
      <c r="K77" s="248" t="str">
        <f t="shared" si="16"/>
        <v/>
      </c>
      <c r="L77" s="249" t="str">
        <f t="shared" si="17"/>
        <v/>
      </c>
      <c r="M77" s="245" t="str">
        <f>'Rozpis zápasů'!P77</f>
        <v>D</v>
      </c>
      <c r="N77" s="245" t="str">
        <f>'Rozpis zápasů'!Q77</f>
        <v>12:00 - 12:10</v>
      </c>
      <c r="O77" s="245" t="str">
        <f>'Rozpis zápasů'!R77</f>
        <v>Z075</v>
      </c>
      <c r="P77" s="245" t="str">
        <f>'Rozpis zápasů'!S77</f>
        <v>Vojta/ 
Nikolič</v>
      </c>
      <c r="Q77" s="245" t="str">
        <f>'Rozpis zápasů'!T77</f>
        <v>Krajča/ 
Hron</v>
      </c>
      <c r="R77" s="245">
        <f>'Rozpis zápasů'!X77</f>
        <v>5</v>
      </c>
      <c r="S77" s="245">
        <f>'Rozpis zápasů'!Y77</f>
        <v>3</v>
      </c>
      <c r="T77" s="415"/>
      <c r="U77" s="245" t="str">
        <f>'Rozpis zápasů'!AB77</f>
        <v>C</v>
      </c>
      <c r="V77" s="36"/>
      <c r="W77" s="63"/>
      <c r="X77" s="36"/>
      <c r="Y77" s="36"/>
    </row>
    <row r="78" spans="1:25" ht="22.5" customHeight="1" x14ac:dyDescent="0.25">
      <c r="A78" s="243" t="str">
        <f t="shared" si="12"/>
        <v>42_44</v>
      </c>
      <c r="B78" s="244" t="str">
        <f t="shared" si="13"/>
        <v>D</v>
      </c>
      <c r="C78" s="245">
        <f>'Rozpis zápasů'!F78</f>
        <v>44</v>
      </c>
      <c r="D78" s="246">
        <f>'Rozpis zápasů'!G78</f>
        <v>42</v>
      </c>
      <c r="E78" s="247">
        <f t="shared" si="14"/>
        <v>6</v>
      </c>
      <c r="F78" s="243">
        <f t="shared" si="15"/>
        <v>4</v>
      </c>
      <c r="G78" s="248">
        <f>VLOOKUP(C78,'Tabulka-skore'!$B$4:$Q$239,16,0)</f>
        <v>1</v>
      </c>
      <c r="H78" s="243">
        <f>VLOOKUP(D78,'Tabulka-skore'!$B$4:$Q$239,16,0)</f>
        <v>4</v>
      </c>
      <c r="I78" s="248">
        <f>IF($B78="N",'pravidla turnaje'!$C$6,IF($E78&gt;$F78,IF(OR($T78="PP",T78="SN"),'pravidla turnaje'!$C$3,'pravidla turnaje'!$C$2),IF($E78&lt;$F78,IF(OR($T78="PP",T78="SN"),'pravidla turnaje'!$C$5,'pravidla turnaje'!$C$6),'pravidla turnaje'!$C$4)))</f>
        <v>0</v>
      </c>
      <c r="J78" s="243">
        <f>IF($B78="N",'pravidla turnaje'!$C$6,IF($E78&lt;$F78,IF(OR($T78="PP",$T78="SN"),'pravidla turnaje'!$C$3,'pravidla turnaje'!$C$2),IF($E78&gt;$F78,IF(OR($T78="PP",$T78="SN"),'pravidla turnaje'!$C$5,'pravidla turnaje'!$C$6),'pravidla turnaje'!$C$4)))</f>
        <v>0</v>
      </c>
      <c r="K78" s="248" t="str">
        <f t="shared" si="16"/>
        <v/>
      </c>
      <c r="L78" s="249" t="str">
        <f t="shared" si="17"/>
        <v/>
      </c>
      <c r="M78" s="245" t="str">
        <f>'Rozpis zápasů'!P78</f>
        <v>D</v>
      </c>
      <c r="N78" s="245" t="str">
        <f>'Rozpis zápasů'!Q78</f>
        <v>12:00 - 12:10</v>
      </c>
      <c r="O78" s="245" t="str">
        <f>'Rozpis zápasů'!R78</f>
        <v>Z076</v>
      </c>
      <c r="P78" s="245" t="str">
        <f>'Rozpis zápasů'!S78</f>
        <v>Výborný/ 
Aster</v>
      </c>
      <c r="Q78" s="245" t="str">
        <f>'Rozpis zápasů'!T78</f>
        <v>Janáček/ 
Patera</v>
      </c>
      <c r="R78" s="245">
        <f>'Rozpis zápasů'!X78</f>
        <v>6</v>
      </c>
      <c r="S78" s="245">
        <f>'Rozpis zápasů'!Y78</f>
        <v>4</v>
      </c>
      <c r="T78" s="415"/>
      <c r="U78" s="245" t="str">
        <f>'Rozpis zápasů'!AB78</f>
        <v>D</v>
      </c>
      <c r="V78" s="36"/>
      <c r="W78" s="63"/>
    </row>
    <row r="79" spans="1:25" ht="22.5" customHeight="1" x14ac:dyDescent="0.25">
      <c r="A79" s="243" t="str">
        <f t="shared" si="12"/>
        <v>51_55</v>
      </c>
      <c r="B79" s="244" t="str">
        <f t="shared" si="13"/>
        <v>D</v>
      </c>
      <c r="C79" s="245">
        <f>'Rozpis zápasů'!F79</f>
        <v>55</v>
      </c>
      <c r="D79" s="246">
        <f>'Rozpis zápasů'!G79</f>
        <v>51</v>
      </c>
      <c r="E79" s="247">
        <f t="shared" si="14"/>
        <v>5</v>
      </c>
      <c r="F79" s="243">
        <f t="shared" si="15"/>
        <v>1</v>
      </c>
      <c r="G79" s="248">
        <f>VLOOKUP(C79,'Tabulka-skore'!$B$4:$Q$239,16,0)</f>
        <v>1</v>
      </c>
      <c r="H79" s="243">
        <f>VLOOKUP(D79,'Tabulka-skore'!$B$4:$Q$239,16,0)</f>
        <v>6</v>
      </c>
      <c r="I79" s="248">
        <f>IF($B79="N",'pravidla turnaje'!$C$6,IF($E79&gt;$F79,IF(OR($T79="PP",T79="SN"),'pravidla turnaje'!$C$3,'pravidla turnaje'!$C$2),IF($E79&lt;$F79,IF(OR($T79="PP",T79="SN"),'pravidla turnaje'!$C$5,'pravidla turnaje'!$C$6),'pravidla turnaje'!$C$4)))</f>
        <v>0</v>
      </c>
      <c r="J79" s="243">
        <f>IF($B79="N",'pravidla turnaje'!$C$6,IF($E79&lt;$F79,IF(OR($T79="PP",$T79="SN"),'pravidla turnaje'!$C$3,'pravidla turnaje'!$C$2),IF($E79&gt;$F79,IF(OR($T79="PP",$T79="SN"),'pravidla turnaje'!$C$5,'pravidla turnaje'!$C$6),'pravidla turnaje'!$C$4)))</f>
        <v>0</v>
      </c>
      <c r="K79" s="248" t="str">
        <f t="shared" si="16"/>
        <v/>
      </c>
      <c r="L79" s="249" t="str">
        <f t="shared" si="17"/>
        <v/>
      </c>
      <c r="M79" s="245" t="str">
        <f>'Rozpis zápasů'!P79</f>
        <v>E</v>
      </c>
      <c r="N79" s="245" t="str">
        <f>'Rozpis zápasů'!Q79</f>
        <v>12:10 - 12:20</v>
      </c>
      <c r="O79" s="245" t="str">
        <f>'Rozpis zápasů'!R79</f>
        <v>Z077</v>
      </c>
      <c r="P79" s="245" t="str">
        <f>'Rozpis zápasů'!S79</f>
        <v>Tichý/ 
Chyna</v>
      </c>
      <c r="Q79" s="245" t="str">
        <f>'Rozpis zápasů'!T79</f>
        <v>Černý/ 
Jiroud</v>
      </c>
      <c r="R79" s="245">
        <f>'Rozpis zápasů'!X79</f>
        <v>5</v>
      </c>
      <c r="S79" s="245">
        <f>'Rozpis zápasů'!Y79</f>
        <v>1</v>
      </c>
      <c r="T79" s="415"/>
      <c r="U79" s="245" t="str">
        <f>'Rozpis zápasů'!AB79</f>
        <v>A</v>
      </c>
      <c r="V79" s="36"/>
      <c r="W79" s="63"/>
    </row>
    <row r="80" spans="1:25" ht="22.5" customHeight="1" x14ac:dyDescent="0.25">
      <c r="A80" s="243" t="str">
        <f t="shared" si="12"/>
        <v>53_56</v>
      </c>
      <c r="B80" s="244" t="str">
        <f t="shared" si="13"/>
        <v>H</v>
      </c>
      <c r="C80" s="245">
        <f>'Rozpis zápasů'!F80</f>
        <v>56</v>
      </c>
      <c r="D80" s="246">
        <f>'Rozpis zápasů'!G80</f>
        <v>53</v>
      </c>
      <c r="E80" s="247">
        <f t="shared" si="14"/>
        <v>1</v>
      </c>
      <c r="F80" s="243">
        <f t="shared" si="15"/>
        <v>4</v>
      </c>
      <c r="G80" s="248">
        <f>VLOOKUP(C80,'Tabulka-skore'!$B$4:$Q$239,16,0)</f>
        <v>4</v>
      </c>
      <c r="H80" s="243">
        <f>VLOOKUP(D80,'Tabulka-skore'!$B$4:$Q$239,16,0)</f>
        <v>2</v>
      </c>
      <c r="I80" s="248">
        <f>IF($B80="N",'pravidla turnaje'!$C$6,IF($E80&gt;$F80,IF(OR($T80="PP",T80="SN"),'pravidla turnaje'!$C$3,'pravidla turnaje'!$C$2),IF($E80&lt;$F80,IF(OR($T80="PP",T80="SN"),'pravidla turnaje'!$C$5,'pravidla turnaje'!$C$6),'pravidla turnaje'!$C$4)))</f>
        <v>0</v>
      </c>
      <c r="J80" s="243">
        <f>IF($B80="N",'pravidla turnaje'!$C$6,IF($E80&lt;$F80,IF(OR($T80="PP",$T80="SN"),'pravidla turnaje'!$C$3,'pravidla turnaje'!$C$2),IF($E80&gt;$F80,IF(OR($T80="PP",$T80="SN"),'pravidla turnaje'!$C$5,'pravidla turnaje'!$C$6),'pravidla turnaje'!$C$4)))</f>
        <v>0</v>
      </c>
      <c r="K80" s="248" t="str">
        <f t="shared" si="16"/>
        <v/>
      </c>
      <c r="L80" s="249" t="str">
        <f t="shared" si="17"/>
        <v/>
      </c>
      <c r="M80" s="245" t="str">
        <f>'Rozpis zápasů'!P80</f>
        <v>E</v>
      </c>
      <c r="N80" s="245" t="str">
        <f>'Rozpis zápasů'!Q80</f>
        <v>12:10 - 12:20</v>
      </c>
      <c r="O80" s="245" t="str">
        <f>'Rozpis zápasů'!R80</f>
        <v>Z078</v>
      </c>
      <c r="P80" s="245" t="str">
        <f>'Rozpis zápasů'!S80</f>
        <v>Severa/ 
Weiss</v>
      </c>
      <c r="Q80" s="245" t="str">
        <f>'Rozpis zápasů'!T80</f>
        <v>Hrůza/ 
Rychlý</v>
      </c>
      <c r="R80" s="245">
        <f>'Rozpis zápasů'!X80</f>
        <v>1</v>
      </c>
      <c r="S80" s="245">
        <f>'Rozpis zápasů'!Y80</f>
        <v>4</v>
      </c>
      <c r="T80" s="415"/>
      <c r="U80" s="245" t="str">
        <f>'Rozpis zápasů'!AB80</f>
        <v>B</v>
      </c>
      <c r="V80" s="36"/>
      <c r="W80" s="63"/>
    </row>
    <row r="81" spans="1:25" ht="22.5" customHeight="1" x14ac:dyDescent="0.25">
      <c r="A81" s="243" t="str">
        <f t="shared" si="12"/>
        <v>52_54</v>
      </c>
      <c r="B81" s="244" t="str">
        <f t="shared" si="13"/>
        <v>D</v>
      </c>
      <c r="C81" s="245">
        <f>'Rozpis zápasů'!F81</f>
        <v>54</v>
      </c>
      <c r="D81" s="246">
        <f>'Rozpis zápasů'!G81</f>
        <v>52</v>
      </c>
      <c r="E81" s="247">
        <f t="shared" si="14"/>
        <v>6</v>
      </c>
      <c r="F81" s="243">
        <f t="shared" si="15"/>
        <v>3</v>
      </c>
      <c r="G81" s="248">
        <f>VLOOKUP(C81,'Tabulka-skore'!$B$4:$Q$239,16,0)</f>
        <v>3</v>
      </c>
      <c r="H81" s="243">
        <f>VLOOKUP(D81,'Tabulka-skore'!$B$4:$Q$239,16,0)</f>
        <v>5</v>
      </c>
      <c r="I81" s="248">
        <f>IF($B81="N",'pravidla turnaje'!$C$6,IF($E81&gt;$F81,IF(OR($T81="PP",T81="SN"),'pravidla turnaje'!$C$3,'pravidla turnaje'!$C$2),IF($E81&lt;$F81,IF(OR($T81="PP",T81="SN"),'pravidla turnaje'!$C$5,'pravidla turnaje'!$C$6),'pravidla turnaje'!$C$4)))</f>
        <v>0</v>
      </c>
      <c r="J81" s="243">
        <f>IF($B81="N",'pravidla turnaje'!$C$6,IF($E81&lt;$F81,IF(OR($T81="PP",$T81="SN"),'pravidla turnaje'!$C$3,'pravidla turnaje'!$C$2),IF($E81&gt;$F81,IF(OR($T81="PP",$T81="SN"),'pravidla turnaje'!$C$5,'pravidla turnaje'!$C$6),'pravidla turnaje'!$C$4)))</f>
        <v>0</v>
      </c>
      <c r="K81" s="248" t="str">
        <f t="shared" si="16"/>
        <v/>
      </c>
      <c r="L81" s="249" t="str">
        <f t="shared" si="17"/>
        <v/>
      </c>
      <c r="M81" s="245" t="str">
        <f>'Rozpis zápasů'!P81</f>
        <v>E</v>
      </c>
      <c r="N81" s="245" t="str">
        <f>'Rozpis zápasů'!Q81</f>
        <v>12:10 - 12:20</v>
      </c>
      <c r="O81" s="245" t="str">
        <f>'Rozpis zápasů'!R81</f>
        <v>Z079</v>
      </c>
      <c r="P81" s="245" t="str">
        <f>'Rozpis zápasů'!S81</f>
        <v>Krbec/ 
Netopilík</v>
      </c>
      <c r="Q81" s="245" t="str">
        <f>'Rozpis zápasů'!T81</f>
        <v>Novák/ 
Stránský</v>
      </c>
      <c r="R81" s="245">
        <f>'Rozpis zápasů'!X81</f>
        <v>6</v>
      </c>
      <c r="S81" s="245">
        <f>'Rozpis zápasů'!Y81</f>
        <v>3</v>
      </c>
      <c r="T81" s="415"/>
      <c r="U81" s="245" t="str">
        <f>'Rozpis zápasů'!AB81</f>
        <v>C</v>
      </c>
      <c r="V81" s="36"/>
      <c r="W81" s="63"/>
      <c r="X81" s="36"/>
      <c r="Y81" s="36"/>
    </row>
    <row r="82" spans="1:25" ht="22.5" customHeight="1" x14ac:dyDescent="0.25">
      <c r="A82" s="243" t="str">
        <f t="shared" si="12"/>
        <v>61_65</v>
      </c>
      <c r="B82" s="244" t="str">
        <f t="shared" si="13"/>
        <v>H</v>
      </c>
      <c r="C82" s="245">
        <f>'Rozpis zápasů'!F82</f>
        <v>65</v>
      </c>
      <c r="D82" s="246">
        <f>'Rozpis zápasů'!G82</f>
        <v>61</v>
      </c>
      <c r="E82" s="247">
        <f t="shared" si="14"/>
        <v>0</v>
      </c>
      <c r="F82" s="243">
        <f t="shared" si="15"/>
        <v>4</v>
      </c>
      <c r="G82" s="248">
        <f>VLOOKUP(C82,'Tabulka-skore'!$B$4:$Q$239,16,0)</f>
        <v>6</v>
      </c>
      <c r="H82" s="243">
        <f>VLOOKUP(D82,'Tabulka-skore'!$B$4:$Q$239,16,0)</f>
        <v>1</v>
      </c>
      <c r="I82" s="248">
        <f>IF($B82="N",'pravidla turnaje'!$C$6,IF($E82&gt;$F82,IF(OR($T82="PP",T82="SN"),'pravidla turnaje'!$C$3,'pravidla turnaje'!$C$2),IF($E82&lt;$F82,IF(OR($T82="PP",T82="SN"),'pravidla turnaje'!$C$5,'pravidla turnaje'!$C$6),'pravidla turnaje'!$C$4)))</f>
        <v>0</v>
      </c>
      <c r="J82" s="243">
        <f>IF($B82="N",'pravidla turnaje'!$C$6,IF($E82&lt;$F82,IF(OR($T82="PP",$T82="SN"),'pravidla turnaje'!$C$3,'pravidla turnaje'!$C$2),IF($E82&gt;$F82,IF(OR($T82="PP",$T82="SN"),'pravidla turnaje'!$C$5,'pravidla turnaje'!$C$6),'pravidla turnaje'!$C$4)))</f>
        <v>0</v>
      </c>
      <c r="K82" s="248" t="str">
        <f t="shared" si="16"/>
        <v/>
      </c>
      <c r="L82" s="249" t="str">
        <f t="shared" si="17"/>
        <v/>
      </c>
      <c r="M82" s="245" t="str">
        <f>'Rozpis zápasů'!P82</f>
        <v>F</v>
      </c>
      <c r="N82" s="245" t="str">
        <f>'Rozpis zápasů'!Q82</f>
        <v>12:10 - 12:20</v>
      </c>
      <c r="O82" s="245" t="str">
        <f>'Rozpis zápasů'!R82</f>
        <v>Z080</v>
      </c>
      <c r="P82" s="245" t="str">
        <f>'Rozpis zápasů'!S82</f>
        <v>Tůma/ 
Houser</v>
      </c>
      <c r="Q82" s="245" t="str">
        <f>'Rozpis zápasů'!T82</f>
        <v>Kolstrunk/ 
Mück</v>
      </c>
      <c r="R82" s="245">
        <f>'Rozpis zápasů'!X82</f>
        <v>0</v>
      </c>
      <c r="S82" s="245">
        <f>'Rozpis zápasů'!Y82</f>
        <v>4</v>
      </c>
      <c r="T82" s="415"/>
      <c r="U82" s="245" t="str">
        <f>'Rozpis zápasů'!AB82</f>
        <v>D</v>
      </c>
      <c r="V82" s="36"/>
      <c r="W82" s="63"/>
    </row>
    <row r="83" spans="1:25" ht="22.5" customHeight="1" x14ac:dyDescent="0.25">
      <c r="A83" s="243" t="str">
        <f t="shared" si="12"/>
        <v>63_66</v>
      </c>
      <c r="B83" s="244" t="str">
        <f t="shared" si="13"/>
        <v>D</v>
      </c>
      <c r="C83" s="245">
        <f>'Rozpis zápasů'!F83</f>
        <v>66</v>
      </c>
      <c r="D83" s="246">
        <f>'Rozpis zápasů'!G83</f>
        <v>63</v>
      </c>
      <c r="E83" s="247">
        <f t="shared" si="14"/>
        <v>4</v>
      </c>
      <c r="F83" s="243">
        <f t="shared" si="15"/>
        <v>1</v>
      </c>
      <c r="G83" s="248">
        <f>VLOOKUP(C83,'Tabulka-skore'!$B$4:$Q$239,16,0)</f>
        <v>2</v>
      </c>
      <c r="H83" s="243">
        <f>VLOOKUP(D83,'Tabulka-skore'!$B$4:$Q$239,16,0)</f>
        <v>3</v>
      </c>
      <c r="I83" s="248">
        <f>IF($B83="N",'pravidla turnaje'!$C$6,IF($E83&gt;$F83,IF(OR($T83="PP",T83="SN"),'pravidla turnaje'!$C$3,'pravidla turnaje'!$C$2),IF($E83&lt;$F83,IF(OR($T83="PP",T83="SN"),'pravidla turnaje'!$C$5,'pravidla turnaje'!$C$6),'pravidla turnaje'!$C$4)))</f>
        <v>0</v>
      </c>
      <c r="J83" s="243">
        <f>IF($B83="N",'pravidla turnaje'!$C$6,IF($E83&lt;$F83,IF(OR($T83="PP",$T83="SN"),'pravidla turnaje'!$C$3,'pravidla turnaje'!$C$2),IF($E83&gt;$F83,IF(OR($T83="PP",$T83="SN"),'pravidla turnaje'!$C$5,'pravidla turnaje'!$C$6),'pravidla turnaje'!$C$4)))</f>
        <v>0</v>
      </c>
      <c r="K83" s="248" t="str">
        <f t="shared" si="16"/>
        <v/>
      </c>
      <c r="L83" s="249" t="str">
        <f t="shared" si="17"/>
        <v/>
      </c>
      <c r="M83" s="245" t="str">
        <f>'Rozpis zápasů'!P83</f>
        <v>F</v>
      </c>
      <c r="N83" s="245" t="str">
        <f>'Rozpis zápasů'!Q83</f>
        <v>12:20 - 12:30</v>
      </c>
      <c r="O83" s="245" t="str">
        <f>'Rozpis zápasů'!R83</f>
        <v>Z081</v>
      </c>
      <c r="P83" s="245" t="str">
        <f>'Rozpis zápasů'!S83</f>
        <v>Jiránek/ 
Bína</v>
      </c>
      <c r="Q83" s="245" t="str">
        <f>'Rozpis zápasů'!T83</f>
        <v>Kalina/ 
Körber</v>
      </c>
      <c r="R83" s="245">
        <f>'Rozpis zápasů'!X83</f>
        <v>4</v>
      </c>
      <c r="S83" s="245">
        <f>'Rozpis zápasů'!Y83</f>
        <v>1</v>
      </c>
      <c r="T83" s="415"/>
      <c r="U83" s="245" t="str">
        <f>'Rozpis zápasů'!AB83</f>
        <v>A</v>
      </c>
      <c r="V83" s="36"/>
      <c r="W83" s="63"/>
    </row>
    <row r="84" spans="1:25" ht="22.5" customHeight="1" x14ac:dyDescent="0.25">
      <c r="A84" s="243" t="str">
        <f t="shared" si="12"/>
        <v>62_64</v>
      </c>
      <c r="B84" s="244" t="str">
        <f t="shared" si="13"/>
        <v>H</v>
      </c>
      <c r="C84" s="245">
        <f>'Rozpis zápasů'!F84</f>
        <v>64</v>
      </c>
      <c r="D84" s="246">
        <f>'Rozpis zápasů'!G84</f>
        <v>62</v>
      </c>
      <c r="E84" s="247">
        <f t="shared" si="14"/>
        <v>2</v>
      </c>
      <c r="F84" s="243">
        <f t="shared" si="15"/>
        <v>6</v>
      </c>
      <c r="G84" s="248">
        <f>VLOOKUP(C84,'Tabulka-skore'!$B$4:$Q$239,16,0)</f>
        <v>3</v>
      </c>
      <c r="H84" s="243">
        <f>VLOOKUP(D84,'Tabulka-skore'!$B$4:$Q$239,16,0)</f>
        <v>3</v>
      </c>
      <c r="I84" s="248">
        <f>IF($B84="N",'pravidla turnaje'!$C$6,IF($E84&gt;$F84,IF(OR($T84="PP",T84="SN"),'pravidla turnaje'!$C$3,'pravidla turnaje'!$C$2),IF($E84&lt;$F84,IF(OR($T84="PP",T84="SN"),'pravidla turnaje'!$C$5,'pravidla turnaje'!$C$6),'pravidla turnaje'!$C$4)))</f>
        <v>0</v>
      </c>
      <c r="J84" s="243">
        <f>IF($B84="N",'pravidla turnaje'!$C$6,IF($E84&lt;$F84,IF(OR($T84="PP",$T84="SN"),'pravidla turnaje'!$C$3,'pravidla turnaje'!$C$2),IF($E84&gt;$F84,IF(OR($T84="PP",$T84="SN"),'pravidla turnaje'!$C$5,'pravidla turnaje'!$C$6),'pravidla turnaje'!$C$4)))</f>
        <v>0</v>
      </c>
      <c r="K84" s="248">
        <f t="shared" si="16"/>
        <v>64</v>
      </c>
      <c r="L84" s="249">
        <f t="shared" si="17"/>
        <v>62</v>
      </c>
      <c r="M84" s="245" t="str">
        <f>'Rozpis zápasů'!P84</f>
        <v>F</v>
      </c>
      <c r="N84" s="245" t="str">
        <f>'Rozpis zápasů'!Q84</f>
        <v>12:20 - 12:30</v>
      </c>
      <c r="O84" s="245" t="str">
        <f>'Rozpis zápasů'!R84</f>
        <v>Z082</v>
      </c>
      <c r="P84" s="245" t="str">
        <f>'Rozpis zápasů'!S84</f>
        <v>Průša/ 
Průša</v>
      </c>
      <c r="Q84" s="245" t="str">
        <f>'Rozpis zápasů'!T84</f>
        <v>Jäger/ 
Mráz</v>
      </c>
      <c r="R84" s="245">
        <f>'Rozpis zápasů'!X84</f>
        <v>2</v>
      </c>
      <c r="S84" s="245">
        <f>'Rozpis zápasů'!Y84</f>
        <v>6</v>
      </c>
      <c r="T84" s="415"/>
      <c r="U84" s="245" t="str">
        <f>'Rozpis zápasů'!AB84</f>
        <v>B</v>
      </c>
      <c r="V84" s="36"/>
      <c r="W84" s="63"/>
    </row>
    <row r="85" spans="1:25" ht="22.5" customHeight="1" x14ac:dyDescent="0.25">
      <c r="A85" s="243" t="str">
        <f t="shared" si="12"/>
        <v>71_73</v>
      </c>
      <c r="B85" s="244" t="str">
        <f t="shared" si="13"/>
        <v>H</v>
      </c>
      <c r="C85" s="245">
        <f>'Rozpis zápasů'!F85</f>
        <v>71</v>
      </c>
      <c r="D85" s="246">
        <f>'Rozpis zápasů'!G85</f>
        <v>73</v>
      </c>
      <c r="E85" s="247">
        <f t="shared" si="14"/>
        <v>2</v>
      </c>
      <c r="F85" s="243">
        <f t="shared" si="15"/>
        <v>5</v>
      </c>
      <c r="G85" s="248">
        <f>VLOOKUP(C85,'Tabulka-skore'!$B$4:$Q$239,16,0)</f>
        <v>5</v>
      </c>
      <c r="H85" s="243">
        <f>VLOOKUP(D85,'Tabulka-skore'!$B$4:$Q$239,16,0)</f>
        <v>1</v>
      </c>
      <c r="I85" s="248">
        <f>IF($B85="N",'pravidla turnaje'!$C$6,IF($E85&gt;$F85,IF(OR($T85="PP",T85="SN"),'pravidla turnaje'!$C$3,'pravidla turnaje'!$C$2),IF($E85&lt;$F85,IF(OR($T85="PP",T85="SN"),'pravidla turnaje'!$C$5,'pravidla turnaje'!$C$6),'pravidla turnaje'!$C$4)))</f>
        <v>0</v>
      </c>
      <c r="J85" s="243">
        <f>IF($B85="N",'pravidla turnaje'!$C$6,IF($E85&lt;$F85,IF(OR($T85="PP",$T85="SN"),'pravidla turnaje'!$C$3,'pravidla turnaje'!$C$2),IF($E85&gt;$F85,IF(OR($T85="PP",$T85="SN"),'pravidla turnaje'!$C$5,'pravidla turnaje'!$C$6),'pravidla turnaje'!$C$4)))</f>
        <v>0</v>
      </c>
      <c r="K85" s="248" t="str">
        <f t="shared" si="16"/>
        <v/>
      </c>
      <c r="L85" s="249" t="str">
        <f t="shared" si="17"/>
        <v/>
      </c>
      <c r="M85" s="245" t="str">
        <f>'Rozpis zápasů'!P85</f>
        <v>G</v>
      </c>
      <c r="N85" s="245" t="str">
        <f>'Rozpis zápasů'!Q85</f>
        <v>12:20 - 12:30</v>
      </c>
      <c r="O85" s="245" t="str">
        <f>'Rozpis zápasů'!R85</f>
        <v>Z083</v>
      </c>
      <c r="P85" s="245" t="str">
        <f>'Rozpis zápasů'!S85</f>
        <v>Mohelník/ 
Csáno</v>
      </c>
      <c r="Q85" s="245" t="str">
        <f>'Rozpis zápasů'!T85</f>
        <v>Zouzal/ 
Eckhardt</v>
      </c>
      <c r="R85" s="245">
        <f>'Rozpis zápasů'!X85</f>
        <v>2</v>
      </c>
      <c r="S85" s="245">
        <f>'Rozpis zápasů'!Y85</f>
        <v>5</v>
      </c>
      <c r="T85" s="415"/>
      <c r="U85" s="245" t="str">
        <f>'Rozpis zápasů'!AB85</f>
        <v>C</v>
      </c>
      <c r="V85" s="36"/>
      <c r="W85" s="63"/>
      <c r="X85" s="36"/>
      <c r="Y85" s="36"/>
    </row>
    <row r="86" spans="1:25" ht="22.5" customHeight="1" x14ac:dyDescent="0.25">
      <c r="A86" s="243" t="str">
        <f t="shared" si="12"/>
        <v>72_75</v>
      </c>
      <c r="B86" s="244" t="str">
        <f t="shared" si="13"/>
        <v>D</v>
      </c>
      <c r="C86" s="245">
        <f>'Rozpis zápasů'!F86</f>
        <v>75</v>
      </c>
      <c r="D86" s="246">
        <f>'Rozpis zápasů'!G86</f>
        <v>72</v>
      </c>
      <c r="E86" s="247">
        <f t="shared" si="14"/>
        <v>4</v>
      </c>
      <c r="F86" s="243">
        <f t="shared" si="15"/>
        <v>3</v>
      </c>
      <c r="G86" s="248">
        <f>VLOOKUP(C86,'Tabulka-skore'!$B$4:$Q$239,16,0)</f>
        <v>2</v>
      </c>
      <c r="H86" s="243">
        <f>VLOOKUP(D86,'Tabulka-skore'!$B$4:$Q$239,16,0)</f>
        <v>4</v>
      </c>
      <c r="I86" s="248">
        <f>IF($B86="N",'pravidla turnaje'!$C$6,IF($E86&gt;$F86,IF(OR($T86="PP",T86="SN"),'pravidla turnaje'!$C$3,'pravidla turnaje'!$C$2),IF($E86&lt;$F86,IF(OR($T86="PP",T86="SN"),'pravidla turnaje'!$C$5,'pravidla turnaje'!$C$6),'pravidla turnaje'!$C$4)))</f>
        <v>0</v>
      </c>
      <c r="J86" s="243">
        <f>IF($B86="N",'pravidla turnaje'!$C$6,IF($E86&lt;$F86,IF(OR($T86="PP",$T86="SN"),'pravidla turnaje'!$C$3,'pravidla turnaje'!$C$2),IF($E86&gt;$F86,IF(OR($T86="PP",$T86="SN"),'pravidla turnaje'!$C$5,'pravidla turnaje'!$C$6),'pravidla turnaje'!$C$4)))</f>
        <v>0</v>
      </c>
      <c r="K86" s="248" t="str">
        <f t="shared" si="16"/>
        <v/>
      </c>
      <c r="L86" s="249" t="str">
        <f t="shared" si="17"/>
        <v/>
      </c>
      <c r="M86" s="245" t="str">
        <f>'Rozpis zápasů'!P86</f>
        <v>G</v>
      </c>
      <c r="N86" s="245" t="str">
        <f>'Rozpis zápasů'!Q86</f>
        <v>12:20 - 12:30</v>
      </c>
      <c r="O86" s="245" t="str">
        <f>'Rozpis zápasů'!R86</f>
        <v>Z084</v>
      </c>
      <c r="P86" s="245" t="str">
        <f>'Rozpis zápasů'!S86</f>
        <v>Kindl/ 
Kotoun</v>
      </c>
      <c r="Q86" s="245" t="str">
        <f>'Rozpis zápasů'!T86</f>
        <v>Fořt/ 
Fořt</v>
      </c>
      <c r="R86" s="245">
        <f>'Rozpis zápasů'!X86</f>
        <v>4</v>
      </c>
      <c r="S86" s="245">
        <f>'Rozpis zápasů'!Y86</f>
        <v>3</v>
      </c>
      <c r="T86" s="415"/>
      <c r="U86" s="245" t="str">
        <f>'Rozpis zápasů'!AB86</f>
        <v>D</v>
      </c>
      <c r="V86" s="36"/>
      <c r="W86" s="63"/>
    </row>
    <row r="87" spans="1:25" ht="22.5" customHeight="1" x14ac:dyDescent="0.25">
      <c r="A87" s="243" t="str">
        <f t="shared" si="12"/>
        <v>81_83</v>
      </c>
      <c r="B87" s="244" t="str">
        <f t="shared" si="13"/>
        <v>H</v>
      </c>
      <c r="C87" s="245">
        <f>'Rozpis zápasů'!F87</f>
        <v>81</v>
      </c>
      <c r="D87" s="246">
        <f>'Rozpis zápasů'!G87</f>
        <v>83</v>
      </c>
      <c r="E87" s="247">
        <f t="shared" si="14"/>
        <v>2</v>
      </c>
      <c r="F87" s="243">
        <f t="shared" si="15"/>
        <v>4</v>
      </c>
      <c r="G87" s="248">
        <f>VLOOKUP(C87,'Tabulka-skore'!$B$4:$Q$239,16,0)</f>
        <v>5</v>
      </c>
      <c r="H87" s="243">
        <f>VLOOKUP(D87,'Tabulka-skore'!$B$4:$Q$239,16,0)</f>
        <v>1</v>
      </c>
      <c r="I87" s="248">
        <f>IF($B87="N",'pravidla turnaje'!$C$6,IF($E87&gt;$F87,IF(OR($T87="PP",T87="SN"),'pravidla turnaje'!$C$3,'pravidla turnaje'!$C$2),IF($E87&lt;$F87,IF(OR($T87="PP",T87="SN"),'pravidla turnaje'!$C$5,'pravidla turnaje'!$C$6),'pravidla turnaje'!$C$4)))</f>
        <v>0</v>
      </c>
      <c r="J87" s="243">
        <f>IF($B87="N",'pravidla turnaje'!$C$6,IF($E87&lt;$F87,IF(OR($T87="PP",$T87="SN"),'pravidla turnaje'!$C$3,'pravidla turnaje'!$C$2),IF($E87&gt;$F87,IF(OR($T87="PP",$T87="SN"),'pravidla turnaje'!$C$5,'pravidla turnaje'!$C$6),'pravidla turnaje'!$C$4)))</f>
        <v>0</v>
      </c>
      <c r="K87" s="248" t="str">
        <f t="shared" si="16"/>
        <v/>
      </c>
      <c r="L87" s="249" t="str">
        <f t="shared" si="17"/>
        <v/>
      </c>
      <c r="M87" s="245" t="str">
        <f>'Rozpis zápasů'!P87</f>
        <v>H</v>
      </c>
      <c r="N87" s="245" t="str">
        <f>'Rozpis zápasů'!Q87</f>
        <v>12:30 - 12:40</v>
      </c>
      <c r="O87" s="245" t="str">
        <f>'Rozpis zápasů'!R87</f>
        <v>Z085</v>
      </c>
      <c r="P87" s="245" t="str">
        <f>'Rozpis zápasů'!S87</f>
        <v>Neliba/ 
Zbořil</v>
      </c>
      <c r="Q87" s="245" t="str">
        <f>'Rozpis zápasů'!T87</f>
        <v>Štěpánek/ 
Miško</v>
      </c>
      <c r="R87" s="245">
        <f>'Rozpis zápasů'!X87</f>
        <v>2</v>
      </c>
      <c r="S87" s="245">
        <f>'Rozpis zápasů'!Y87</f>
        <v>4</v>
      </c>
      <c r="T87" s="415"/>
      <c r="U87" s="245" t="str">
        <f>'Rozpis zápasů'!AB87</f>
        <v>A</v>
      </c>
      <c r="V87" s="36"/>
      <c r="W87" s="63"/>
    </row>
    <row r="88" spans="1:25" ht="22.5" customHeight="1" x14ac:dyDescent="0.25">
      <c r="A88" s="243" t="str">
        <f t="shared" si="12"/>
        <v>82_85</v>
      </c>
      <c r="B88" s="244" t="str">
        <f t="shared" si="13"/>
        <v>D</v>
      </c>
      <c r="C88" s="245">
        <f>'Rozpis zápasů'!F88</f>
        <v>85</v>
      </c>
      <c r="D88" s="246">
        <f>'Rozpis zápasů'!G88</f>
        <v>82</v>
      </c>
      <c r="E88" s="247">
        <f t="shared" si="14"/>
        <v>15</v>
      </c>
      <c r="F88" s="243">
        <f t="shared" si="15"/>
        <v>13</v>
      </c>
      <c r="G88" s="248">
        <f>VLOOKUP(C88,'Tabulka-skore'!$B$4:$Q$239,16,0)</f>
        <v>1</v>
      </c>
      <c r="H88" s="243">
        <f>VLOOKUP(D88,'Tabulka-skore'!$B$4:$Q$239,16,0)</f>
        <v>1</v>
      </c>
      <c r="I88" s="248">
        <f>IF($B88="N",'pravidla turnaje'!$C$6,IF($E88&gt;$F88,IF(OR($T88="PP",T88="SN"),'pravidla turnaje'!$C$3,'pravidla turnaje'!$C$2),IF($E88&lt;$F88,IF(OR($T88="PP",T88="SN"),'pravidla turnaje'!$C$5,'pravidla turnaje'!$C$6),'pravidla turnaje'!$C$4)))</f>
        <v>0</v>
      </c>
      <c r="J88" s="243">
        <f>IF($B88="N",'pravidla turnaje'!$C$6,IF($E88&lt;$F88,IF(OR($T88="PP",$T88="SN"),'pravidla turnaje'!$C$3,'pravidla turnaje'!$C$2),IF($E88&gt;$F88,IF(OR($T88="PP",$T88="SN"),'pravidla turnaje'!$C$5,'pravidla turnaje'!$C$6),'pravidla turnaje'!$C$4)))</f>
        <v>0</v>
      </c>
      <c r="K88" s="248">
        <f t="shared" si="16"/>
        <v>85</v>
      </c>
      <c r="L88" s="249">
        <f t="shared" si="17"/>
        <v>82</v>
      </c>
      <c r="M88" s="245" t="str">
        <f>'Rozpis zápasů'!P88</f>
        <v>H</v>
      </c>
      <c r="N88" s="245" t="str">
        <f>'Rozpis zápasů'!Q88</f>
        <v>12:30 - 12:40</v>
      </c>
      <c r="O88" s="245" t="str">
        <f>'Rozpis zápasů'!R88</f>
        <v>Z086</v>
      </c>
      <c r="P88" s="245" t="str">
        <f>'Rozpis zápasů'!S88</f>
        <v>Švácha/ 
Pechar</v>
      </c>
      <c r="Q88" s="245" t="str">
        <f>'Rozpis zápasů'!T88</f>
        <v>Huslička/ 
Skala</v>
      </c>
      <c r="R88" s="245">
        <f>'Rozpis zápasů'!X88</f>
        <v>15</v>
      </c>
      <c r="S88" s="245">
        <f>'Rozpis zápasů'!Y88</f>
        <v>13</v>
      </c>
      <c r="T88" s="415"/>
      <c r="U88" s="245" t="str">
        <f>'Rozpis zápasů'!AB88</f>
        <v>B</v>
      </c>
      <c r="V88" s="36"/>
      <c r="W88" s="63"/>
    </row>
    <row r="89" spans="1:25" ht="22.5" customHeight="1" x14ac:dyDescent="0.25">
      <c r="A89" s="243" t="str">
        <f t="shared" si="12"/>
        <v>91_93</v>
      </c>
      <c r="B89" s="244" t="str">
        <f t="shared" si="13"/>
        <v>H</v>
      </c>
      <c r="C89" s="245">
        <f>'Rozpis zápasů'!F89</f>
        <v>91</v>
      </c>
      <c r="D89" s="246">
        <f>'Rozpis zápasů'!G89</f>
        <v>93</v>
      </c>
      <c r="E89" s="247">
        <f t="shared" si="14"/>
        <v>5</v>
      </c>
      <c r="F89" s="243">
        <f t="shared" si="15"/>
        <v>8</v>
      </c>
      <c r="G89" s="248">
        <f>VLOOKUP(C89,'Tabulka-skore'!$B$4:$Q$239,16,0)</f>
        <v>5</v>
      </c>
      <c r="H89" s="243">
        <f>VLOOKUP(D89,'Tabulka-skore'!$B$4:$Q$239,16,0)</f>
        <v>1</v>
      </c>
      <c r="I89" s="248">
        <f>IF($B89="N",'pravidla turnaje'!$C$6,IF($E89&gt;$F89,IF(OR($T89="PP",T89="SN"),'pravidla turnaje'!$C$3,'pravidla turnaje'!$C$2),IF($E89&lt;$F89,IF(OR($T89="PP",T89="SN"),'pravidla turnaje'!$C$5,'pravidla turnaje'!$C$6),'pravidla turnaje'!$C$4)))</f>
        <v>0</v>
      </c>
      <c r="J89" s="243">
        <f>IF($B89="N",'pravidla turnaje'!$C$6,IF($E89&lt;$F89,IF(OR($T89="PP",$T89="SN"),'pravidla turnaje'!$C$3,'pravidla turnaje'!$C$2),IF($E89&gt;$F89,IF(OR($T89="PP",$T89="SN"),'pravidla turnaje'!$C$5,'pravidla turnaje'!$C$6),'pravidla turnaje'!$C$4)))</f>
        <v>0</v>
      </c>
      <c r="K89" s="248" t="str">
        <f t="shared" si="16"/>
        <v/>
      </c>
      <c r="L89" s="249" t="str">
        <f t="shared" si="17"/>
        <v/>
      </c>
      <c r="M89" s="245" t="str">
        <f>'Rozpis zápasů'!P89</f>
        <v>I</v>
      </c>
      <c r="N89" s="245" t="str">
        <f>'Rozpis zápasů'!Q89</f>
        <v>12:30 - 12:40</v>
      </c>
      <c r="O89" s="245" t="str">
        <f>'Rozpis zápasů'!R89</f>
        <v>Z087</v>
      </c>
      <c r="P89" s="245" t="str">
        <f>'Rozpis zápasů'!S89</f>
        <v>Pechatý/ 
Holub</v>
      </c>
      <c r="Q89" s="245" t="str">
        <f>'Rozpis zápasů'!T89</f>
        <v>Černý/ 
Novotný</v>
      </c>
      <c r="R89" s="245">
        <f>'Rozpis zápasů'!X89</f>
        <v>5</v>
      </c>
      <c r="S89" s="245">
        <f>'Rozpis zápasů'!Y89</f>
        <v>8</v>
      </c>
      <c r="T89" s="415"/>
      <c r="U89" s="245" t="str">
        <f>'Rozpis zápasů'!AB89</f>
        <v>C</v>
      </c>
      <c r="V89" s="36"/>
      <c r="W89" s="63"/>
    </row>
    <row r="90" spans="1:25" ht="22.5" customHeight="1" x14ac:dyDescent="0.25">
      <c r="A90" s="243" t="str">
        <f t="shared" si="12"/>
        <v>92_95</v>
      </c>
      <c r="B90" s="244" t="str">
        <f t="shared" si="13"/>
        <v>R</v>
      </c>
      <c r="C90" s="245">
        <f>'Rozpis zápasů'!F90</f>
        <v>95</v>
      </c>
      <c r="D90" s="246">
        <f>'Rozpis zápasů'!G90</f>
        <v>92</v>
      </c>
      <c r="E90" s="247">
        <f t="shared" si="14"/>
        <v>5</v>
      </c>
      <c r="F90" s="243">
        <f t="shared" si="15"/>
        <v>5</v>
      </c>
      <c r="G90" s="248">
        <f>VLOOKUP(C90,'Tabulka-skore'!$B$4:$Q$239,16,0)</f>
        <v>4</v>
      </c>
      <c r="H90" s="243">
        <f>VLOOKUP(D90,'Tabulka-skore'!$B$4:$Q$239,16,0)</f>
        <v>1</v>
      </c>
      <c r="I90" s="248">
        <f>IF($B90="N",'pravidla turnaje'!$C$6,IF($E90&gt;$F90,IF(OR($T90="PP",T90="SN"),'pravidla turnaje'!$C$3,'pravidla turnaje'!$C$2),IF($E90&lt;$F90,IF(OR($T90="PP",T90="SN"),'pravidla turnaje'!$C$5,'pravidla turnaje'!$C$6),'pravidla turnaje'!$C$4)))</f>
        <v>0</v>
      </c>
      <c r="J90" s="243">
        <f>IF($B90="N",'pravidla turnaje'!$C$6,IF($E90&lt;$F90,IF(OR($T90="PP",$T90="SN"),'pravidla turnaje'!$C$3,'pravidla turnaje'!$C$2),IF($E90&gt;$F90,IF(OR($T90="PP",$T90="SN"),'pravidla turnaje'!$C$5,'pravidla turnaje'!$C$6),'pravidla turnaje'!$C$4)))</f>
        <v>0</v>
      </c>
      <c r="K90" s="248" t="str">
        <f t="shared" si="16"/>
        <v/>
      </c>
      <c r="L90" s="249" t="str">
        <f t="shared" si="17"/>
        <v/>
      </c>
      <c r="M90" s="245" t="str">
        <f>'Rozpis zápasů'!P90</f>
        <v>I</v>
      </c>
      <c r="N90" s="245" t="str">
        <f>'Rozpis zápasů'!Q90</f>
        <v>12:30 - 12:40</v>
      </c>
      <c r="O90" s="245" t="str">
        <f>'Rozpis zápasů'!R90</f>
        <v>Z088</v>
      </c>
      <c r="P90" s="245" t="str">
        <f>'Rozpis zápasů'!S90</f>
        <v>Syryčanský/ 
Hrstka</v>
      </c>
      <c r="Q90" s="245" t="str">
        <f>'Rozpis zápasů'!T90</f>
        <v>Král/ 
Barna</v>
      </c>
      <c r="R90" s="245">
        <f>'Rozpis zápasů'!X90</f>
        <v>5</v>
      </c>
      <c r="S90" s="245">
        <f>'Rozpis zápasů'!Y90</f>
        <v>5</v>
      </c>
      <c r="T90" s="415"/>
      <c r="U90" s="245" t="str">
        <f>'Rozpis zápasů'!AB90</f>
        <v>D</v>
      </c>
      <c r="V90" s="36"/>
      <c r="W90" s="63"/>
    </row>
    <row r="91" spans="1:25" ht="22.5" customHeight="1" x14ac:dyDescent="0.25">
      <c r="A91" s="243" t="str">
        <f t="shared" si="12"/>
        <v>101_103</v>
      </c>
      <c r="B91" s="244" t="str">
        <f t="shared" si="13"/>
        <v>H</v>
      </c>
      <c r="C91" s="245">
        <f>'Rozpis zápasů'!F91</f>
        <v>101</v>
      </c>
      <c r="D91" s="246">
        <f>'Rozpis zápasů'!G91</f>
        <v>103</v>
      </c>
      <c r="E91" s="247">
        <f t="shared" si="14"/>
        <v>3</v>
      </c>
      <c r="F91" s="243">
        <f t="shared" si="15"/>
        <v>4</v>
      </c>
      <c r="G91" s="248">
        <f>VLOOKUP(C91,'Tabulka-skore'!$B$4:$Q$239,16,0)</f>
        <v>1</v>
      </c>
      <c r="H91" s="243">
        <f>VLOOKUP(D91,'Tabulka-skore'!$B$4:$Q$239,16,0)</f>
        <v>2</v>
      </c>
      <c r="I91" s="248">
        <f>IF($B91="N",'pravidla turnaje'!$C$6,IF($E91&gt;$F91,IF(OR($T91="PP",T91="SN"),'pravidla turnaje'!$C$3,'pravidla turnaje'!$C$2),IF($E91&lt;$F91,IF(OR($T91="PP",T91="SN"),'pravidla turnaje'!$C$5,'pravidla turnaje'!$C$6),'pravidla turnaje'!$C$4)))</f>
        <v>0</v>
      </c>
      <c r="J91" s="243">
        <f>IF($B91="N",'pravidla turnaje'!$C$6,IF($E91&lt;$F91,IF(OR($T91="PP",$T91="SN"),'pravidla turnaje'!$C$3,'pravidla turnaje'!$C$2),IF($E91&gt;$F91,IF(OR($T91="PP",$T91="SN"),'pravidla turnaje'!$C$5,'pravidla turnaje'!$C$6),'pravidla turnaje'!$C$4)))</f>
        <v>0</v>
      </c>
      <c r="K91" s="248" t="str">
        <f t="shared" si="16"/>
        <v/>
      </c>
      <c r="L91" s="249" t="str">
        <f t="shared" si="17"/>
        <v/>
      </c>
      <c r="M91" s="245" t="str">
        <f>'Rozpis zápasů'!P91</f>
        <v>J</v>
      </c>
      <c r="N91" s="245" t="str">
        <f>'Rozpis zápasů'!Q91</f>
        <v>12:40 - 12:50</v>
      </c>
      <c r="O91" s="245" t="str">
        <f>'Rozpis zápasů'!R91</f>
        <v>Z089</v>
      </c>
      <c r="P91" s="245" t="str">
        <f>'Rozpis zápasů'!S91</f>
        <v>Antůšek/ 
Řečník</v>
      </c>
      <c r="Q91" s="245" t="str">
        <f>'Rozpis zápasů'!T91</f>
        <v>Rudiš/ 
Rudiš</v>
      </c>
      <c r="R91" s="245">
        <f>'Rozpis zápasů'!X91</f>
        <v>3</v>
      </c>
      <c r="S91" s="245">
        <f>'Rozpis zápasů'!Y91</f>
        <v>4</v>
      </c>
      <c r="T91" s="415"/>
      <c r="U91" s="245" t="str">
        <f>'Rozpis zápasů'!AB91</f>
        <v>A</v>
      </c>
      <c r="V91" s="36"/>
      <c r="W91" s="63"/>
    </row>
    <row r="92" spans="1:25" ht="22.5" customHeight="1" x14ac:dyDescent="0.25">
      <c r="A92" s="243" t="str">
        <f t="shared" si="12"/>
        <v>102_105</v>
      </c>
      <c r="B92" s="244" t="str">
        <f t="shared" si="13"/>
        <v>D</v>
      </c>
      <c r="C92" s="245">
        <f>'Rozpis zápasů'!F92</f>
        <v>105</v>
      </c>
      <c r="D92" s="246">
        <f>'Rozpis zápasů'!G92</f>
        <v>102</v>
      </c>
      <c r="E92" s="247">
        <f t="shared" si="14"/>
        <v>5</v>
      </c>
      <c r="F92" s="243">
        <f t="shared" si="15"/>
        <v>2</v>
      </c>
      <c r="G92" s="248">
        <f>VLOOKUP(C92,'Tabulka-skore'!$B$4:$Q$239,16,0)</f>
        <v>5</v>
      </c>
      <c r="H92" s="243">
        <f>VLOOKUP(D92,'Tabulka-skore'!$B$4:$Q$239,16,0)</f>
        <v>2</v>
      </c>
      <c r="I92" s="248">
        <f>IF($B92="N",'pravidla turnaje'!$C$6,IF($E92&gt;$F92,IF(OR($T92="PP",T92="SN"),'pravidla turnaje'!$C$3,'pravidla turnaje'!$C$2),IF($E92&lt;$F92,IF(OR($T92="PP",T92="SN"),'pravidla turnaje'!$C$5,'pravidla turnaje'!$C$6),'pravidla turnaje'!$C$4)))</f>
        <v>0</v>
      </c>
      <c r="J92" s="243">
        <f>IF($B92="N",'pravidla turnaje'!$C$6,IF($E92&lt;$F92,IF(OR($T92="PP",$T92="SN"),'pravidla turnaje'!$C$3,'pravidla turnaje'!$C$2),IF($E92&gt;$F92,IF(OR($T92="PP",$T92="SN"),'pravidla turnaje'!$C$5,'pravidla turnaje'!$C$6),'pravidla turnaje'!$C$4)))</f>
        <v>0</v>
      </c>
      <c r="K92" s="248" t="str">
        <f t="shared" si="16"/>
        <v/>
      </c>
      <c r="L92" s="249" t="str">
        <f t="shared" si="17"/>
        <v/>
      </c>
      <c r="M92" s="245" t="str">
        <f>'Rozpis zápasů'!P92</f>
        <v>J</v>
      </c>
      <c r="N92" s="245" t="str">
        <f>'Rozpis zápasů'!Q92</f>
        <v>12:40 - 12:50</v>
      </c>
      <c r="O92" s="245" t="str">
        <f>'Rozpis zápasů'!R92</f>
        <v>Z090</v>
      </c>
      <c r="P92" s="245" t="str">
        <f>'Rozpis zápasů'!S92</f>
        <v>Gerhard/ 
Slivoně</v>
      </c>
      <c r="Q92" s="245" t="str">
        <f>'Rozpis zápasů'!T92</f>
        <v>Herc/ 
Vybíral</v>
      </c>
      <c r="R92" s="245">
        <f>'Rozpis zápasů'!X92</f>
        <v>5</v>
      </c>
      <c r="S92" s="245">
        <f>'Rozpis zápasů'!Y92</f>
        <v>2</v>
      </c>
      <c r="T92" s="415"/>
      <c r="U92" s="245" t="str">
        <f>'Rozpis zápasů'!AB92</f>
        <v>B</v>
      </c>
      <c r="V92" s="36"/>
      <c r="W92" s="63"/>
      <c r="X92" s="36"/>
      <c r="Y92" s="36"/>
    </row>
    <row r="93" spans="1:25" ht="22.5" customHeight="1" x14ac:dyDescent="0.25">
      <c r="A93" s="243" t="str">
        <f t="shared" si="12"/>
        <v>111_113</v>
      </c>
      <c r="B93" s="244" t="str">
        <f t="shared" si="13"/>
        <v>H</v>
      </c>
      <c r="C93" s="245">
        <f>'Rozpis zápasů'!F93</f>
        <v>111</v>
      </c>
      <c r="D93" s="246">
        <f>'Rozpis zápasů'!G93</f>
        <v>113</v>
      </c>
      <c r="E93" s="247">
        <f t="shared" si="14"/>
        <v>3</v>
      </c>
      <c r="F93" s="243">
        <f t="shared" si="15"/>
        <v>5</v>
      </c>
      <c r="G93" s="248">
        <f>VLOOKUP(C93,'Tabulka-skore'!$B$4:$Q$239,16,0)</f>
        <v>4</v>
      </c>
      <c r="H93" s="243">
        <f>VLOOKUP(D93,'Tabulka-skore'!$B$4:$Q$239,16,0)</f>
        <v>3</v>
      </c>
      <c r="I93" s="248">
        <f>IF($B93="N",'pravidla turnaje'!$C$6,IF($E93&gt;$F93,IF(OR($T93="PP",T93="SN"),'pravidla turnaje'!$C$3,'pravidla turnaje'!$C$2),IF($E93&lt;$F93,IF(OR($T93="PP",T93="SN"),'pravidla turnaje'!$C$5,'pravidla turnaje'!$C$6),'pravidla turnaje'!$C$4)))</f>
        <v>0</v>
      </c>
      <c r="J93" s="243">
        <f>IF($B93="N",'pravidla turnaje'!$C$6,IF($E93&lt;$F93,IF(OR($T93="PP",$T93="SN"),'pravidla turnaje'!$C$3,'pravidla turnaje'!$C$2),IF($E93&gt;$F93,IF(OR($T93="PP",$T93="SN"),'pravidla turnaje'!$C$5,'pravidla turnaje'!$C$6),'pravidla turnaje'!$C$4)))</f>
        <v>0</v>
      </c>
      <c r="K93" s="248" t="str">
        <f t="shared" si="16"/>
        <v/>
      </c>
      <c r="L93" s="249" t="str">
        <f t="shared" si="17"/>
        <v/>
      </c>
      <c r="M93" s="245" t="str">
        <f>'Rozpis zápasů'!P93</f>
        <v>K</v>
      </c>
      <c r="N93" s="245" t="str">
        <f>'Rozpis zápasů'!Q93</f>
        <v>12:40 - 12:50</v>
      </c>
      <c r="O93" s="245" t="str">
        <f>'Rozpis zápasů'!R93</f>
        <v>Z091</v>
      </c>
      <c r="P93" s="245" t="str">
        <f>'Rozpis zápasů'!S93</f>
        <v>Raboch/ 
Weiss</v>
      </c>
      <c r="Q93" s="245" t="str">
        <f>'Rozpis zápasů'!T93</f>
        <v>Hrubá/ 
Doležal</v>
      </c>
      <c r="R93" s="245">
        <f>'Rozpis zápasů'!X93</f>
        <v>3</v>
      </c>
      <c r="S93" s="245">
        <f>'Rozpis zápasů'!Y93</f>
        <v>5</v>
      </c>
      <c r="T93" s="415"/>
      <c r="U93" s="245" t="str">
        <f>'Rozpis zápasů'!AB93</f>
        <v>C</v>
      </c>
      <c r="V93" s="36"/>
      <c r="W93" s="63"/>
    </row>
    <row r="94" spans="1:25" ht="22.5" customHeight="1" x14ac:dyDescent="0.25">
      <c r="A94" s="243" t="str">
        <f t="shared" si="12"/>
        <v>112_115</v>
      </c>
      <c r="B94" s="244" t="str">
        <f t="shared" si="13"/>
        <v>H</v>
      </c>
      <c r="C94" s="245">
        <f>'Rozpis zápasů'!F94</f>
        <v>115</v>
      </c>
      <c r="D94" s="246">
        <f>'Rozpis zápasů'!G94</f>
        <v>112</v>
      </c>
      <c r="E94" s="247">
        <f t="shared" si="14"/>
        <v>2</v>
      </c>
      <c r="F94" s="243">
        <f t="shared" si="15"/>
        <v>5</v>
      </c>
      <c r="G94" s="248">
        <f>VLOOKUP(C94,'Tabulka-skore'!$B$4:$Q$239,16,0)</f>
        <v>5</v>
      </c>
      <c r="H94" s="243">
        <f>VLOOKUP(D94,'Tabulka-skore'!$B$4:$Q$239,16,0)</f>
        <v>2</v>
      </c>
      <c r="I94" s="248">
        <f>IF($B94="N",'pravidla turnaje'!$C$6,IF($E94&gt;$F94,IF(OR($T94="PP",T94="SN"),'pravidla turnaje'!$C$3,'pravidla turnaje'!$C$2),IF($E94&lt;$F94,IF(OR($T94="PP",T94="SN"),'pravidla turnaje'!$C$5,'pravidla turnaje'!$C$6),'pravidla turnaje'!$C$4)))</f>
        <v>0</v>
      </c>
      <c r="J94" s="243">
        <f>IF($B94="N",'pravidla turnaje'!$C$6,IF($E94&lt;$F94,IF(OR($T94="PP",$T94="SN"),'pravidla turnaje'!$C$3,'pravidla turnaje'!$C$2),IF($E94&gt;$F94,IF(OR($T94="PP",$T94="SN"),'pravidla turnaje'!$C$5,'pravidla turnaje'!$C$6),'pravidla turnaje'!$C$4)))</f>
        <v>0</v>
      </c>
      <c r="K94" s="248" t="str">
        <f t="shared" si="16"/>
        <v/>
      </c>
      <c r="L94" s="249" t="str">
        <f t="shared" si="17"/>
        <v/>
      </c>
      <c r="M94" s="245" t="str">
        <f>'Rozpis zápasů'!P94</f>
        <v>K</v>
      </c>
      <c r="N94" s="245" t="str">
        <f>'Rozpis zápasů'!Q94</f>
        <v>12:40 - 12:50</v>
      </c>
      <c r="O94" s="245" t="str">
        <f>'Rozpis zápasů'!R94</f>
        <v>Z092</v>
      </c>
      <c r="P94" s="245" t="str">
        <f>'Rozpis zápasů'!S94</f>
        <v>Hanžl/ 
Beran</v>
      </c>
      <c r="Q94" s="245" t="str">
        <f>'Rozpis zápasů'!T94</f>
        <v>Rus/ 
Jirava</v>
      </c>
      <c r="R94" s="245">
        <f>'Rozpis zápasů'!X94</f>
        <v>2</v>
      </c>
      <c r="S94" s="245">
        <f>'Rozpis zápasů'!Y94</f>
        <v>5</v>
      </c>
      <c r="T94" s="415"/>
      <c r="U94" s="245" t="str">
        <f>'Rozpis zápasů'!AB94</f>
        <v>D</v>
      </c>
      <c r="V94" s="36"/>
      <c r="W94" s="63"/>
    </row>
    <row r="95" spans="1:25" ht="22.5" customHeight="1" x14ac:dyDescent="0.25">
      <c r="A95" s="243" t="str">
        <f t="shared" si="12"/>
        <v>121_123</v>
      </c>
      <c r="B95" s="244" t="str">
        <f t="shared" si="13"/>
        <v>D</v>
      </c>
      <c r="C95" s="245">
        <f>'Rozpis zápasů'!F95</f>
        <v>121</v>
      </c>
      <c r="D95" s="246">
        <f>'Rozpis zápasů'!G95</f>
        <v>123</v>
      </c>
      <c r="E95" s="247">
        <f t="shared" si="14"/>
        <v>6</v>
      </c>
      <c r="F95" s="243">
        <f t="shared" si="15"/>
        <v>0</v>
      </c>
      <c r="G95" s="248">
        <f>VLOOKUP(C95,'Tabulka-skore'!$B$4:$Q$239,16,0)</f>
        <v>4</v>
      </c>
      <c r="H95" s="243">
        <f>VLOOKUP(D95,'Tabulka-skore'!$B$4:$Q$239,16,0)</f>
        <v>5</v>
      </c>
      <c r="I95" s="248">
        <f>IF($B95="N",'pravidla turnaje'!$C$6,IF($E95&gt;$F95,IF(OR($T95="PP",T95="SN"),'pravidla turnaje'!$C$3,'pravidla turnaje'!$C$2),IF($E95&lt;$F95,IF(OR($T95="PP",T95="SN"),'pravidla turnaje'!$C$5,'pravidla turnaje'!$C$6),'pravidla turnaje'!$C$4)))</f>
        <v>0</v>
      </c>
      <c r="J95" s="243">
        <f>IF($B95="N",'pravidla turnaje'!$C$6,IF($E95&lt;$F95,IF(OR($T95="PP",$T95="SN"),'pravidla turnaje'!$C$3,'pravidla turnaje'!$C$2),IF($E95&gt;$F95,IF(OR($T95="PP",$T95="SN"),'pravidla turnaje'!$C$5,'pravidla turnaje'!$C$6),'pravidla turnaje'!$C$4)))</f>
        <v>0</v>
      </c>
      <c r="K95" s="248" t="str">
        <f t="shared" si="16"/>
        <v/>
      </c>
      <c r="L95" s="249" t="str">
        <f t="shared" si="17"/>
        <v/>
      </c>
      <c r="M95" s="245" t="str">
        <f>'Rozpis zápasů'!P95</f>
        <v>L</v>
      </c>
      <c r="N95" s="245" t="str">
        <f>'Rozpis zápasů'!Q95</f>
        <v>12:50 - 13:00</v>
      </c>
      <c r="O95" s="245" t="str">
        <f>'Rozpis zápasů'!R95</f>
        <v>Z093</v>
      </c>
      <c r="P95" s="245" t="str">
        <f>'Rozpis zápasů'!S95</f>
        <v>Petrů/ 
Černer</v>
      </c>
      <c r="Q95" s="245" t="str">
        <f>'Rozpis zápasů'!T95</f>
        <v>Haklička/ 
Závoďančík</v>
      </c>
      <c r="R95" s="245">
        <f>'Rozpis zápasů'!X95</f>
        <v>6</v>
      </c>
      <c r="S95" s="245">
        <f>'Rozpis zápasů'!Y95</f>
        <v>0</v>
      </c>
      <c r="T95" s="415"/>
      <c r="U95" s="245" t="str">
        <f>'Rozpis zápasů'!AB95</f>
        <v>A</v>
      </c>
      <c r="V95" s="36"/>
      <c r="W95" s="63"/>
    </row>
    <row r="96" spans="1:25" ht="22.5" customHeight="1" x14ac:dyDescent="0.25">
      <c r="A96" s="243" t="str">
        <f t="shared" si="12"/>
        <v>122_125</v>
      </c>
      <c r="B96" s="244" t="str">
        <f t="shared" si="13"/>
        <v>H</v>
      </c>
      <c r="C96" s="245">
        <f>'Rozpis zápasů'!F96</f>
        <v>125</v>
      </c>
      <c r="D96" s="246">
        <f>'Rozpis zápasů'!G96</f>
        <v>122</v>
      </c>
      <c r="E96" s="247">
        <f t="shared" si="14"/>
        <v>7</v>
      </c>
      <c r="F96" s="243">
        <f t="shared" si="15"/>
        <v>8</v>
      </c>
      <c r="G96" s="248">
        <f>VLOOKUP(C96,'Tabulka-skore'!$B$4:$Q$239,16,0)</f>
        <v>3</v>
      </c>
      <c r="H96" s="243">
        <f>VLOOKUP(D96,'Tabulka-skore'!$B$4:$Q$239,16,0)</f>
        <v>2</v>
      </c>
      <c r="I96" s="248">
        <f>IF($B96="N",'pravidla turnaje'!$C$6,IF($E96&gt;$F96,IF(OR($T96="PP",T96="SN"),'pravidla turnaje'!$C$3,'pravidla turnaje'!$C$2),IF($E96&lt;$F96,IF(OR($T96="PP",T96="SN"),'pravidla turnaje'!$C$5,'pravidla turnaje'!$C$6),'pravidla turnaje'!$C$4)))</f>
        <v>0</v>
      </c>
      <c r="J96" s="243">
        <f>IF($B96="N",'pravidla turnaje'!$C$6,IF($E96&lt;$F96,IF(OR($T96="PP",$T96="SN"),'pravidla turnaje'!$C$3,'pravidla turnaje'!$C$2),IF($E96&gt;$F96,IF(OR($T96="PP",$T96="SN"),'pravidla turnaje'!$C$5,'pravidla turnaje'!$C$6),'pravidla turnaje'!$C$4)))</f>
        <v>0</v>
      </c>
      <c r="K96" s="248" t="str">
        <f t="shared" si="16"/>
        <v/>
      </c>
      <c r="L96" s="249" t="str">
        <f t="shared" si="17"/>
        <v/>
      </c>
      <c r="M96" s="245" t="str">
        <f>'Rozpis zápasů'!P96</f>
        <v>L</v>
      </c>
      <c r="N96" s="245" t="str">
        <f>'Rozpis zápasů'!Q96</f>
        <v>12:50 - 13:00</v>
      </c>
      <c r="O96" s="245" t="str">
        <f>'Rozpis zápasů'!R96</f>
        <v>Z094</v>
      </c>
      <c r="P96" s="245" t="str">
        <f>'Rozpis zápasů'!S96</f>
        <v>Kašpárek/ 
Sčiklin</v>
      </c>
      <c r="Q96" s="245" t="str">
        <f>'Rozpis zápasů'!T96</f>
        <v>Mock/ 
Dvořák</v>
      </c>
      <c r="R96" s="245">
        <f>'Rozpis zápasů'!X96</f>
        <v>7</v>
      </c>
      <c r="S96" s="245">
        <f>'Rozpis zápasů'!Y96</f>
        <v>8</v>
      </c>
      <c r="T96" s="415"/>
      <c r="U96" s="245" t="str">
        <f>'Rozpis zápasů'!AB96</f>
        <v>B</v>
      </c>
      <c r="V96" s="36"/>
      <c r="W96" s="63"/>
    </row>
    <row r="97" spans="1:23" ht="22.5" customHeight="1" x14ac:dyDescent="0.25">
      <c r="A97" s="243" t="str">
        <f t="shared" si="12"/>
        <v>171_173</v>
      </c>
      <c r="B97" s="244" t="str">
        <f t="shared" si="13"/>
        <v>D</v>
      </c>
      <c r="C97" s="245">
        <f>'Rozpis zápasů'!F97</f>
        <v>171</v>
      </c>
      <c r="D97" s="246">
        <f>'Rozpis zápasů'!G97</f>
        <v>173</v>
      </c>
      <c r="E97" s="247">
        <f t="shared" si="14"/>
        <v>6</v>
      </c>
      <c r="F97" s="243">
        <f t="shared" si="15"/>
        <v>3</v>
      </c>
      <c r="G97" s="248">
        <f>VLOOKUP(C97,'Tabulka-skore'!$B$4:$Q$239,16,0)</f>
        <v>1</v>
      </c>
      <c r="H97" s="243">
        <f>VLOOKUP(D97,'Tabulka-skore'!$B$4:$Q$239,16,0)</f>
        <v>5</v>
      </c>
      <c r="I97" s="248">
        <f>IF($B97="N",'pravidla turnaje'!$C$6,IF($E97&gt;$F97,IF(OR($T97="PP",T97="SN"),'pravidla turnaje'!$C$3,'pravidla turnaje'!$C$2),IF($E97&lt;$F97,IF(OR($T97="PP",T97="SN"),'pravidla turnaje'!$C$5,'pravidla turnaje'!$C$6),'pravidla turnaje'!$C$4)))</f>
        <v>0</v>
      </c>
      <c r="J97" s="243">
        <f>IF($B97="N",'pravidla turnaje'!$C$6,IF($E97&lt;$F97,IF(OR($T97="PP",$T97="SN"),'pravidla turnaje'!$C$3,'pravidla turnaje'!$C$2),IF($E97&gt;$F97,IF(OR($T97="PP",$T97="SN"),'pravidla turnaje'!$C$5,'pravidla turnaje'!$C$6),'pravidla turnaje'!$C$4)))</f>
        <v>0</v>
      </c>
      <c r="K97" s="248" t="str">
        <f t="shared" si="16"/>
        <v/>
      </c>
      <c r="L97" s="249" t="str">
        <f t="shared" si="17"/>
        <v/>
      </c>
      <c r="M97" s="245" t="str">
        <f>'Rozpis zápasů'!P97</f>
        <v>W</v>
      </c>
      <c r="N97" s="245" t="str">
        <f>'Rozpis zápasů'!Q97</f>
        <v>12:50 - 13:00</v>
      </c>
      <c r="O97" s="245" t="str">
        <f>'Rozpis zápasů'!R97</f>
        <v>Z095</v>
      </c>
      <c r="P97" s="245" t="str">
        <f>'Rozpis zápasů'!S97</f>
        <v>Tomanová/ 
Pálfyová</v>
      </c>
      <c r="Q97" s="245" t="str">
        <f>'Rozpis zápasů'!T97</f>
        <v>Klímová/ 
Lerchová</v>
      </c>
      <c r="R97" s="245">
        <f>'Rozpis zápasů'!X97</f>
        <v>6</v>
      </c>
      <c r="S97" s="245">
        <f>'Rozpis zápasů'!Y97</f>
        <v>3</v>
      </c>
      <c r="T97" s="415"/>
      <c r="U97" s="245" t="str">
        <f>'Rozpis zápasů'!AB97</f>
        <v>C</v>
      </c>
      <c r="V97" s="36"/>
      <c r="W97" s="63"/>
    </row>
    <row r="98" spans="1:23" ht="22.5" customHeight="1" x14ac:dyDescent="0.25">
      <c r="A98" s="243" t="str">
        <f t="shared" si="12"/>
        <v>172_175</v>
      </c>
      <c r="B98" s="244" t="str">
        <f t="shared" si="13"/>
        <v>D</v>
      </c>
      <c r="C98" s="245">
        <f>'Rozpis zápasů'!F98</f>
        <v>175</v>
      </c>
      <c r="D98" s="246">
        <f>'Rozpis zápasů'!G98</f>
        <v>172</v>
      </c>
      <c r="E98" s="247">
        <f t="shared" si="14"/>
        <v>8</v>
      </c>
      <c r="F98" s="243">
        <f t="shared" si="15"/>
        <v>6</v>
      </c>
      <c r="G98" s="248">
        <f>VLOOKUP(C98,'Tabulka-skore'!$B$4:$Q$239,16,0)</f>
        <v>2</v>
      </c>
      <c r="H98" s="243">
        <f>VLOOKUP(D98,'Tabulka-skore'!$B$4:$Q$239,16,0)</f>
        <v>2</v>
      </c>
      <c r="I98" s="248">
        <f>IF($B98="N",'pravidla turnaje'!$C$6,IF($E98&gt;$F98,IF(OR($T98="PP",T98="SN"),'pravidla turnaje'!$C$3,'pravidla turnaje'!$C$2),IF($E98&lt;$F98,IF(OR($T98="PP",T98="SN"),'pravidla turnaje'!$C$5,'pravidla turnaje'!$C$6),'pravidla turnaje'!$C$4)))</f>
        <v>0</v>
      </c>
      <c r="J98" s="243">
        <f>IF($B98="N",'pravidla turnaje'!$C$6,IF($E98&lt;$F98,IF(OR($T98="PP",$T98="SN"),'pravidla turnaje'!$C$3,'pravidla turnaje'!$C$2),IF($E98&gt;$F98,IF(OR($T98="PP",$T98="SN"),'pravidla turnaje'!$C$5,'pravidla turnaje'!$C$6),'pravidla turnaje'!$C$4)))</f>
        <v>0</v>
      </c>
      <c r="K98" s="248">
        <f t="shared" si="16"/>
        <v>175</v>
      </c>
      <c r="L98" s="249">
        <f t="shared" si="17"/>
        <v>172</v>
      </c>
      <c r="M98" s="245" t="str">
        <f>'Rozpis zápasů'!P98</f>
        <v>W</v>
      </c>
      <c r="N98" s="245" t="str">
        <f>'Rozpis zápasů'!Q98</f>
        <v>12:50 - 13:00</v>
      </c>
      <c r="O98" s="245" t="str">
        <f>'Rozpis zápasů'!R98</f>
        <v>Z096</v>
      </c>
      <c r="P98" s="245" t="str">
        <f>'Rozpis zápasů'!S98</f>
        <v>Tomanová/ 
Blahníková</v>
      </c>
      <c r="Q98" s="245" t="str">
        <f>'Rozpis zápasů'!T98</f>
        <v>Kronychová/ 
Štěpánová</v>
      </c>
      <c r="R98" s="245">
        <f>'Rozpis zápasů'!X98</f>
        <v>8</v>
      </c>
      <c r="S98" s="245">
        <f>'Rozpis zápasů'!Y98</f>
        <v>6</v>
      </c>
      <c r="T98" s="415"/>
      <c r="U98" s="245" t="str">
        <f>'Rozpis zápasů'!AB98</f>
        <v>D</v>
      </c>
      <c r="V98" s="36"/>
      <c r="W98" s="63"/>
    </row>
    <row r="99" spans="1:23" ht="22.5" customHeight="1" x14ac:dyDescent="0.25">
      <c r="A99" s="243" t="str">
        <f t="shared" si="12"/>
        <v>11_13</v>
      </c>
      <c r="B99" s="244" t="str">
        <f t="shared" si="13"/>
        <v>D</v>
      </c>
      <c r="C99" s="245">
        <f>'Rozpis zápasů'!F99</f>
        <v>11</v>
      </c>
      <c r="D99" s="246">
        <f>'Rozpis zápasů'!G99</f>
        <v>13</v>
      </c>
      <c r="E99" s="247">
        <f t="shared" si="14"/>
        <v>4</v>
      </c>
      <c r="F99" s="243">
        <f t="shared" si="15"/>
        <v>1</v>
      </c>
      <c r="G99" s="248">
        <f>VLOOKUP(C99,'Tabulka-skore'!$B$4:$Q$239,16,0)</f>
        <v>2</v>
      </c>
      <c r="H99" s="243">
        <f>VLOOKUP(D99,'Tabulka-skore'!$B$4:$Q$239,16,0)</f>
        <v>6</v>
      </c>
      <c r="I99" s="248">
        <f>IF($B99="N",'pravidla turnaje'!$C$6,IF($E99&gt;$F99,IF(OR($T99="PP",T99="SN"),'pravidla turnaje'!$C$3,'pravidla turnaje'!$C$2),IF($E99&lt;$F99,IF(OR($T99="PP",T99="SN"),'pravidla turnaje'!$C$5,'pravidla turnaje'!$C$6),'pravidla turnaje'!$C$4)))</f>
        <v>0</v>
      </c>
      <c r="J99" s="243">
        <f>IF($B99="N",'pravidla turnaje'!$C$6,IF($E99&lt;$F99,IF(OR($T99="PP",$T99="SN"),'pravidla turnaje'!$C$3,'pravidla turnaje'!$C$2),IF($E99&gt;$F99,IF(OR($T99="PP",$T99="SN"),'pravidla turnaje'!$C$5,'pravidla turnaje'!$C$6),'pravidla turnaje'!$C$4)))</f>
        <v>0</v>
      </c>
      <c r="K99" s="248" t="str">
        <f t="shared" si="16"/>
        <v/>
      </c>
      <c r="L99" s="249" t="str">
        <f t="shared" si="17"/>
        <v/>
      </c>
      <c r="M99" s="245" t="str">
        <f>'Rozpis zápasů'!P99</f>
        <v>A</v>
      </c>
      <c r="N99" s="245" t="str">
        <f>'Rozpis zápasů'!Q99</f>
        <v>13:00 - 13:10</v>
      </c>
      <c r="O99" s="245" t="str">
        <f>'Rozpis zápasů'!R99</f>
        <v>Z097</v>
      </c>
      <c r="P99" s="245" t="str">
        <f>'Rozpis zápasů'!S99</f>
        <v>Svatek/ 
Heczko</v>
      </c>
      <c r="Q99" s="245" t="str">
        <f>'Rozpis zápasů'!T99</f>
        <v>Skála/ 
Šalanda</v>
      </c>
      <c r="R99" s="245">
        <f>'Rozpis zápasů'!X99</f>
        <v>4</v>
      </c>
      <c r="S99" s="245">
        <f>'Rozpis zápasů'!Y99</f>
        <v>1</v>
      </c>
      <c r="T99" s="415"/>
      <c r="U99" s="245" t="str">
        <f>'Rozpis zápasů'!AB99</f>
        <v>A</v>
      </c>
      <c r="V99" s="36"/>
      <c r="W99" s="63"/>
    </row>
    <row r="100" spans="1:23" ht="22.5" customHeight="1" x14ac:dyDescent="0.25">
      <c r="A100" s="243" t="str">
        <f t="shared" si="12"/>
        <v>14_15</v>
      </c>
      <c r="B100" s="244" t="str">
        <f t="shared" si="13"/>
        <v>D</v>
      </c>
      <c r="C100" s="245">
        <f>'Rozpis zápasů'!F100</f>
        <v>14</v>
      </c>
      <c r="D100" s="246">
        <f>'Rozpis zápasů'!G100</f>
        <v>15</v>
      </c>
      <c r="E100" s="247">
        <f t="shared" si="14"/>
        <v>5</v>
      </c>
      <c r="F100" s="243">
        <f t="shared" si="15"/>
        <v>2</v>
      </c>
      <c r="G100" s="248">
        <f>VLOOKUP(C100,'Tabulka-skore'!$B$4:$Q$239,16,0)</f>
        <v>3</v>
      </c>
      <c r="H100" s="243">
        <f>VLOOKUP(D100,'Tabulka-skore'!$B$4:$Q$239,16,0)</f>
        <v>5</v>
      </c>
      <c r="I100" s="248">
        <f>IF($B100="N",'pravidla turnaje'!$C$6,IF($E100&gt;$F100,IF(OR($T100="PP",T100="SN"),'pravidla turnaje'!$C$3,'pravidla turnaje'!$C$2),IF($E100&lt;$F100,IF(OR($T100="PP",T100="SN"),'pravidla turnaje'!$C$5,'pravidla turnaje'!$C$6),'pravidla turnaje'!$C$4)))</f>
        <v>0</v>
      </c>
      <c r="J100" s="243">
        <f>IF($B100="N",'pravidla turnaje'!$C$6,IF($E100&lt;$F100,IF(OR($T100="PP",$T100="SN"),'pravidla turnaje'!$C$3,'pravidla turnaje'!$C$2),IF($E100&gt;$F100,IF(OR($T100="PP",$T100="SN"),'pravidla turnaje'!$C$5,'pravidla turnaje'!$C$6),'pravidla turnaje'!$C$4)))</f>
        <v>0</v>
      </c>
      <c r="K100" s="248" t="str">
        <f t="shared" si="16"/>
        <v/>
      </c>
      <c r="L100" s="249" t="str">
        <f t="shared" si="17"/>
        <v/>
      </c>
      <c r="M100" s="245" t="str">
        <f>'Rozpis zápasů'!P100</f>
        <v>A</v>
      </c>
      <c r="N100" s="245" t="str">
        <f>'Rozpis zápasů'!Q100</f>
        <v>13:00 - 13:10</v>
      </c>
      <c r="O100" s="245" t="str">
        <f>'Rozpis zápasů'!R100</f>
        <v>Z098</v>
      </c>
      <c r="P100" s="245" t="str">
        <f>'Rozpis zápasů'!S100</f>
        <v>Hněvkovský/ 
Šárka</v>
      </c>
      <c r="Q100" s="245" t="str">
        <f>'Rozpis zápasů'!T100</f>
        <v>Michel/ 
Langhamer</v>
      </c>
      <c r="R100" s="245">
        <f>'Rozpis zápasů'!X100</f>
        <v>5</v>
      </c>
      <c r="S100" s="245">
        <f>'Rozpis zápasů'!Y100</f>
        <v>2</v>
      </c>
      <c r="T100" s="415"/>
      <c r="U100" s="245" t="str">
        <f>'Rozpis zápasů'!AB100</f>
        <v>B</v>
      </c>
      <c r="V100" s="36"/>
      <c r="W100" s="63"/>
    </row>
    <row r="101" spans="1:23" ht="22.5" customHeight="1" x14ac:dyDescent="0.25">
      <c r="A101" s="243" t="str">
        <f t="shared" si="12"/>
        <v>12_16</v>
      </c>
      <c r="B101" s="244" t="str">
        <f t="shared" si="13"/>
        <v>D</v>
      </c>
      <c r="C101" s="245">
        <f>'Rozpis zápasů'!F101</f>
        <v>12</v>
      </c>
      <c r="D101" s="246">
        <f>'Rozpis zápasů'!G101</f>
        <v>16</v>
      </c>
      <c r="E101" s="247">
        <f t="shared" si="14"/>
        <v>6</v>
      </c>
      <c r="F101" s="243">
        <f t="shared" si="15"/>
        <v>4</v>
      </c>
      <c r="G101" s="248">
        <f>VLOOKUP(C101,'Tabulka-skore'!$B$4:$Q$239,16,0)</f>
        <v>1</v>
      </c>
      <c r="H101" s="243">
        <f>VLOOKUP(D101,'Tabulka-skore'!$B$4:$Q$239,16,0)</f>
        <v>4</v>
      </c>
      <c r="I101" s="248">
        <f>IF($B101="N",'pravidla turnaje'!$C$6,IF($E101&gt;$F101,IF(OR($T101="PP",T101="SN"),'pravidla turnaje'!$C$3,'pravidla turnaje'!$C$2),IF($E101&lt;$F101,IF(OR($T101="PP",T101="SN"),'pravidla turnaje'!$C$5,'pravidla turnaje'!$C$6),'pravidla turnaje'!$C$4)))</f>
        <v>0</v>
      </c>
      <c r="J101" s="243">
        <f>IF($B101="N",'pravidla turnaje'!$C$6,IF($E101&lt;$F101,IF(OR($T101="PP",$T101="SN"),'pravidla turnaje'!$C$3,'pravidla turnaje'!$C$2),IF($E101&gt;$F101,IF(OR($T101="PP",$T101="SN"),'pravidla turnaje'!$C$5,'pravidla turnaje'!$C$6),'pravidla turnaje'!$C$4)))</f>
        <v>0</v>
      </c>
      <c r="K101" s="248" t="str">
        <f t="shared" si="16"/>
        <v/>
      </c>
      <c r="L101" s="249" t="str">
        <f t="shared" si="17"/>
        <v/>
      </c>
      <c r="M101" s="245" t="str">
        <f>'Rozpis zápasů'!P101</f>
        <v>A</v>
      </c>
      <c r="N101" s="245" t="str">
        <f>'Rozpis zápasů'!Q101</f>
        <v>13:00 - 13:10</v>
      </c>
      <c r="O101" s="245" t="str">
        <f>'Rozpis zápasů'!R101</f>
        <v>Z099</v>
      </c>
      <c r="P101" s="245" t="str">
        <f>'Rozpis zápasů'!S101</f>
        <v>Renčín/ 
Hejný</v>
      </c>
      <c r="Q101" s="245" t="str">
        <f>'Rozpis zápasů'!T101</f>
        <v>Melíšek/ 
Koš</v>
      </c>
      <c r="R101" s="245">
        <f>'Rozpis zápasů'!X101</f>
        <v>6</v>
      </c>
      <c r="S101" s="245">
        <f>'Rozpis zápasů'!Y101</f>
        <v>4</v>
      </c>
      <c r="T101" s="415"/>
      <c r="U101" s="245" t="str">
        <f>'Rozpis zápasů'!AB101</f>
        <v>C</v>
      </c>
      <c r="V101" s="36"/>
      <c r="W101" s="63"/>
    </row>
    <row r="102" spans="1:23" ht="22.5" customHeight="1" x14ac:dyDescent="0.25">
      <c r="A102" s="243" t="str">
        <f t="shared" si="12"/>
        <v>21_23</v>
      </c>
      <c r="B102" s="244" t="str">
        <f t="shared" si="13"/>
        <v>H</v>
      </c>
      <c r="C102" s="245">
        <f>'Rozpis zápasů'!F102</f>
        <v>21</v>
      </c>
      <c r="D102" s="246">
        <f>'Rozpis zápasů'!G102</f>
        <v>23</v>
      </c>
      <c r="E102" s="247">
        <f t="shared" si="14"/>
        <v>1</v>
      </c>
      <c r="F102" s="243">
        <f t="shared" si="15"/>
        <v>4</v>
      </c>
      <c r="G102" s="248">
        <f>VLOOKUP(C102,'Tabulka-skore'!$B$4:$Q$239,16,0)</f>
        <v>5</v>
      </c>
      <c r="H102" s="243">
        <f>VLOOKUP(D102,'Tabulka-skore'!$B$4:$Q$239,16,0)</f>
        <v>1</v>
      </c>
      <c r="I102" s="248">
        <f>IF($B102="N",'pravidla turnaje'!$C$6,IF($E102&gt;$F102,IF(OR($T102="PP",T102="SN"),'pravidla turnaje'!$C$3,'pravidla turnaje'!$C$2),IF($E102&lt;$F102,IF(OR($T102="PP",T102="SN"),'pravidla turnaje'!$C$5,'pravidla turnaje'!$C$6),'pravidla turnaje'!$C$4)))</f>
        <v>0</v>
      </c>
      <c r="J102" s="243">
        <f>IF($B102="N",'pravidla turnaje'!$C$6,IF($E102&lt;$F102,IF(OR($T102="PP",$T102="SN"),'pravidla turnaje'!$C$3,'pravidla turnaje'!$C$2),IF($E102&gt;$F102,IF(OR($T102="PP",$T102="SN"),'pravidla turnaje'!$C$5,'pravidla turnaje'!$C$6),'pravidla turnaje'!$C$4)))</f>
        <v>0</v>
      </c>
      <c r="K102" s="248" t="str">
        <f t="shared" si="16"/>
        <v/>
      </c>
      <c r="L102" s="249" t="str">
        <f t="shared" si="17"/>
        <v/>
      </c>
      <c r="M102" s="245" t="str">
        <f>'Rozpis zápasů'!P102</f>
        <v>B</v>
      </c>
      <c r="N102" s="245" t="str">
        <f>'Rozpis zápasů'!Q102</f>
        <v>13:00 - 13:10</v>
      </c>
      <c r="O102" s="245" t="str">
        <f>'Rozpis zápasů'!R102</f>
        <v>Z100</v>
      </c>
      <c r="P102" s="245" t="str">
        <f>'Rozpis zápasů'!S102</f>
        <v>Bendek/ 
Tluček</v>
      </c>
      <c r="Q102" s="245" t="str">
        <f>'Rozpis zápasů'!T102</f>
        <v>Dóža/ 
Mück</v>
      </c>
      <c r="R102" s="245">
        <f>'Rozpis zápasů'!X102</f>
        <v>1</v>
      </c>
      <c r="S102" s="245">
        <f>'Rozpis zápasů'!Y102</f>
        <v>4</v>
      </c>
      <c r="T102" s="415"/>
      <c r="U102" s="245" t="str">
        <f>'Rozpis zápasů'!AB102</f>
        <v>D</v>
      </c>
      <c r="V102" s="36"/>
      <c r="W102" s="63"/>
    </row>
    <row r="103" spans="1:23" ht="22.5" customHeight="1" x14ac:dyDescent="0.25">
      <c r="A103" s="243" t="str">
        <f t="shared" si="12"/>
        <v>24_25</v>
      </c>
      <c r="B103" s="244" t="str">
        <f t="shared" si="13"/>
        <v>D</v>
      </c>
      <c r="C103" s="245">
        <f>'Rozpis zápasů'!F103</f>
        <v>24</v>
      </c>
      <c r="D103" s="246">
        <f>'Rozpis zápasů'!G103</f>
        <v>25</v>
      </c>
      <c r="E103" s="247">
        <f t="shared" si="14"/>
        <v>5</v>
      </c>
      <c r="F103" s="243">
        <f t="shared" si="15"/>
        <v>4</v>
      </c>
      <c r="G103" s="248">
        <f>VLOOKUP(C103,'Tabulka-skore'!$B$4:$Q$239,16,0)</f>
        <v>4</v>
      </c>
      <c r="H103" s="243">
        <f>VLOOKUP(D103,'Tabulka-skore'!$B$4:$Q$239,16,0)</f>
        <v>5</v>
      </c>
      <c r="I103" s="248">
        <f>IF($B103="N",'pravidla turnaje'!$C$6,IF($E103&gt;$F103,IF(OR($T103="PP",T103="SN"),'pravidla turnaje'!$C$3,'pravidla turnaje'!$C$2),IF($E103&lt;$F103,IF(OR($T103="PP",T103="SN"),'pravidla turnaje'!$C$5,'pravidla turnaje'!$C$6),'pravidla turnaje'!$C$4)))</f>
        <v>0</v>
      </c>
      <c r="J103" s="243">
        <f>IF($B103="N",'pravidla turnaje'!$C$6,IF($E103&lt;$F103,IF(OR($T103="PP",$T103="SN"),'pravidla turnaje'!$C$3,'pravidla turnaje'!$C$2),IF($E103&gt;$F103,IF(OR($T103="PP",$T103="SN"),'pravidla turnaje'!$C$5,'pravidla turnaje'!$C$6),'pravidla turnaje'!$C$4)))</f>
        <v>0</v>
      </c>
      <c r="K103" s="248" t="str">
        <f t="shared" si="16"/>
        <v/>
      </c>
      <c r="L103" s="249" t="str">
        <f t="shared" si="17"/>
        <v/>
      </c>
      <c r="M103" s="245" t="str">
        <f>'Rozpis zápasů'!P103</f>
        <v>B</v>
      </c>
      <c r="N103" s="245" t="str">
        <f>'Rozpis zápasů'!Q103</f>
        <v>13:10 - 13:20</v>
      </c>
      <c r="O103" s="245" t="str">
        <f>'Rozpis zápasů'!R103</f>
        <v>Z101</v>
      </c>
      <c r="P103" s="245" t="str">
        <f>'Rozpis zápasů'!S103</f>
        <v>Maťko/ 
Bernard</v>
      </c>
      <c r="Q103" s="245" t="str">
        <f>'Rozpis zápasů'!T103</f>
        <v>Harák/ 
Čáp</v>
      </c>
      <c r="R103" s="245">
        <f>'Rozpis zápasů'!X103</f>
        <v>5</v>
      </c>
      <c r="S103" s="245">
        <f>'Rozpis zápasů'!Y103</f>
        <v>4</v>
      </c>
      <c r="T103" s="415"/>
      <c r="U103" s="245" t="str">
        <f>'Rozpis zápasů'!AB103</f>
        <v>A</v>
      </c>
      <c r="V103" s="36"/>
      <c r="W103" s="63"/>
    </row>
    <row r="104" spans="1:23" ht="22.5" customHeight="1" x14ac:dyDescent="0.25">
      <c r="A104" s="243" t="str">
        <f t="shared" si="12"/>
        <v>22_26</v>
      </c>
      <c r="B104" s="244" t="str">
        <f t="shared" si="13"/>
        <v>D</v>
      </c>
      <c r="C104" s="245">
        <f>'Rozpis zápasů'!F104</f>
        <v>22</v>
      </c>
      <c r="D104" s="246">
        <f>'Rozpis zápasů'!G104</f>
        <v>26</v>
      </c>
      <c r="E104" s="247">
        <f t="shared" si="14"/>
        <v>5</v>
      </c>
      <c r="F104" s="243">
        <f t="shared" si="15"/>
        <v>1</v>
      </c>
      <c r="G104" s="248">
        <f>VLOOKUP(C104,'Tabulka-skore'!$B$4:$Q$239,16,0)</f>
        <v>1</v>
      </c>
      <c r="H104" s="243">
        <f>VLOOKUP(D104,'Tabulka-skore'!$B$4:$Q$239,16,0)</f>
        <v>3</v>
      </c>
      <c r="I104" s="248">
        <f>IF($B104="N",'pravidla turnaje'!$C$6,IF($E104&gt;$F104,IF(OR($T104="PP",T104="SN"),'pravidla turnaje'!$C$3,'pravidla turnaje'!$C$2),IF($E104&lt;$F104,IF(OR($T104="PP",T104="SN"),'pravidla turnaje'!$C$5,'pravidla turnaje'!$C$6),'pravidla turnaje'!$C$4)))</f>
        <v>0</v>
      </c>
      <c r="J104" s="243">
        <f>IF($B104="N",'pravidla turnaje'!$C$6,IF($E104&lt;$F104,IF(OR($T104="PP",$T104="SN"),'pravidla turnaje'!$C$3,'pravidla turnaje'!$C$2),IF($E104&gt;$F104,IF(OR($T104="PP",$T104="SN"),'pravidla turnaje'!$C$5,'pravidla turnaje'!$C$6),'pravidla turnaje'!$C$4)))</f>
        <v>0</v>
      </c>
      <c r="K104" s="248" t="str">
        <f t="shared" si="16"/>
        <v/>
      </c>
      <c r="L104" s="249" t="str">
        <f t="shared" si="17"/>
        <v/>
      </c>
      <c r="M104" s="245" t="str">
        <f>'Rozpis zápasů'!P104</f>
        <v>B</v>
      </c>
      <c r="N104" s="245" t="str">
        <f>'Rozpis zápasů'!Q104</f>
        <v>13:10 - 13:20</v>
      </c>
      <c r="O104" s="245" t="str">
        <f>'Rozpis zápasů'!R104</f>
        <v>Z102</v>
      </c>
      <c r="P104" s="245" t="str">
        <f>'Rozpis zápasů'!S104</f>
        <v>Haspeklo/ 
Horáček</v>
      </c>
      <c r="Q104" s="245" t="str">
        <f>'Rozpis zápasů'!T104</f>
        <v>Marvánek/ 
Černý</v>
      </c>
      <c r="R104" s="245">
        <f>'Rozpis zápasů'!X104</f>
        <v>5</v>
      </c>
      <c r="S104" s="245">
        <f>'Rozpis zápasů'!Y104</f>
        <v>1</v>
      </c>
      <c r="T104" s="415"/>
      <c r="U104" s="245" t="str">
        <f>'Rozpis zápasů'!AB104</f>
        <v>B</v>
      </c>
      <c r="V104" s="36"/>
      <c r="W104" s="63"/>
    </row>
    <row r="105" spans="1:23" ht="22.5" customHeight="1" x14ac:dyDescent="0.25">
      <c r="A105" s="243" t="str">
        <f t="shared" si="12"/>
        <v>31_33</v>
      </c>
      <c r="B105" s="244" t="str">
        <f t="shared" si="13"/>
        <v>H</v>
      </c>
      <c r="C105" s="245">
        <f>'Rozpis zápasů'!F105</f>
        <v>31</v>
      </c>
      <c r="D105" s="246">
        <f>'Rozpis zápasů'!G105</f>
        <v>33</v>
      </c>
      <c r="E105" s="247">
        <f t="shared" si="14"/>
        <v>1</v>
      </c>
      <c r="F105" s="243">
        <f t="shared" si="15"/>
        <v>4</v>
      </c>
      <c r="G105" s="248">
        <f>VLOOKUP(C105,'Tabulka-skore'!$B$4:$Q$239,16,0)</f>
        <v>3</v>
      </c>
      <c r="H105" s="243">
        <f>VLOOKUP(D105,'Tabulka-skore'!$B$4:$Q$239,16,0)</f>
        <v>1</v>
      </c>
      <c r="I105" s="248">
        <f>IF($B105="N",'pravidla turnaje'!$C$6,IF($E105&gt;$F105,IF(OR($T105="PP",T105="SN"),'pravidla turnaje'!$C$3,'pravidla turnaje'!$C$2),IF($E105&lt;$F105,IF(OR($T105="PP",T105="SN"),'pravidla turnaje'!$C$5,'pravidla turnaje'!$C$6),'pravidla turnaje'!$C$4)))</f>
        <v>0</v>
      </c>
      <c r="J105" s="243">
        <f>IF($B105="N",'pravidla turnaje'!$C$6,IF($E105&lt;$F105,IF(OR($T105="PP",$T105="SN"),'pravidla turnaje'!$C$3,'pravidla turnaje'!$C$2),IF($E105&gt;$F105,IF(OR($T105="PP",$T105="SN"),'pravidla turnaje'!$C$5,'pravidla turnaje'!$C$6),'pravidla turnaje'!$C$4)))</f>
        <v>0</v>
      </c>
      <c r="K105" s="248" t="str">
        <f t="shared" si="16"/>
        <v/>
      </c>
      <c r="L105" s="249" t="str">
        <f t="shared" si="17"/>
        <v/>
      </c>
      <c r="M105" s="245" t="str">
        <f>'Rozpis zápasů'!P105</f>
        <v>C</v>
      </c>
      <c r="N105" s="245" t="str">
        <f>'Rozpis zápasů'!Q105</f>
        <v>13:10 - 13:20</v>
      </c>
      <c r="O105" s="245" t="str">
        <f>'Rozpis zápasů'!R105</f>
        <v>Z103</v>
      </c>
      <c r="P105" s="245" t="str">
        <f>'Rozpis zápasů'!S105</f>
        <v>Uher/ 
Málek</v>
      </c>
      <c r="Q105" s="245" t="str">
        <f>'Rozpis zápasů'!T105</f>
        <v>Beneš/ 
Hašpl</v>
      </c>
      <c r="R105" s="245">
        <f>'Rozpis zápasů'!X105</f>
        <v>1</v>
      </c>
      <c r="S105" s="245">
        <f>'Rozpis zápasů'!Y105</f>
        <v>4</v>
      </c>
      <c r="T105" s="415"/>
      <c r="U105" s="245" t="str">
        <f>'Rozpis zápasů'!AB105</f>
        <v>C</v>
      </c>
      <c r="V105" s="36"/>
      <c r="W105" s="63"/>
    </row>
    <row r="106" spans="1:23" ht="22.5" customHeight="1" x14ac:dyDescent="0.25">
      <c r="A106" s="243" t="str">
        <f t="shared" si="12"/>
        <v>34_35</v>
      </c>
      <c r="B106" s="244" t="str">
        <f t="shared" si="13"/>
        <v>D</v>
      </c>
      <c r="C106" s="245">
        <f>'Rozpis zápasů'!F106</f>
        <v>34</v>
      </c>
      <c r="D106" s="246">
        <f>'Rozpis zápasů'!G106</f>
        <v>35</v>
      </c>
      <c r="E106" s="247">
        <f t="shared" si="14"/>
        <v>5</v>
      </c>
      <c r="F106" s="243">
        <f t="shared" si="15"/>
        <v>3</v>
      </c>
      <c r="G106" s="248">
        <f>VLOOKUP(C106,'Tabulka-skore'!$B$4:$Q$239,16,0)</f>
        <v>3</v>
      </c>
      <c r="H106" s="243">
        <f>VLOOKUP(D106,'Tabulka-skore'!$B$4:$Q$239,16,0)</f>
        <v>5</v>
      </c>
      <c r="I106" s="248">
        <f>IF($B106="N",'pravidla turnaje'!$C$6,IF($E106&gt;$F106,IF(OR($T106="PP",T106="SN"),'pravidla turnaje'!$C$3,'pravidla turnaje'!$C$2),IF($E106&lt;$F106,IF(OR($T106="PP",T106="SN"),'pravidla turnaje'!$C$5,'pravidla turnaje'!$C$6),'pravidla turnaje'!$C$4)))</f>
        <v>0</v>
      </c>
      <c r="J106" s="243">
        <f>IF($B106="N",'pravidla turnaje'!$C$6,IF($E106&lt;$F106,IF(OR($T106="PP",$T106="SN"),'pravidla turnaje'!$C$3,'pravidla turnaje'!$C$2),IF($E106&gt;$F106,IF(OR($T106="PP",$T106="SN"),'pravidla turnaje'!$C$5,'pravidla turnaje'!$C$6),'pravidla turnaje'!$C$4)))</f>
        <v>0</v>
      </c>
      <c r="K106" s="248" t="str">
        <f t="shared" si="16"/>
        <v/>
      </c>
      <c r="L106" s="249" t="str">
        <f t="shared" si="17"/>
        <v/>
      </c>
      <c r="M106" s="245" t="str">
        <f>'Rozpis zápasů'!P106</f>
        <v>C</v>
      </c>
      <c r="N106" s="245" t="str">
        <f>'Rozpis zápasů'!Q106</f>
        <v>13:10 - 13:20</v>
      </c>
      <c r="O106" s="245" t="str">
        <f>'Rozpis zápasů'!R106</f>
        <v>Z104</v>
      </c>
      <c r="P106" s="245" t="str">
        <f>'Rozpis zápasů'!S106</f>
        <v>Vacek/ 
Svoboda</v>
      </c>
      <c r="Q106" s="245" t="str">
        <f>'Rozpis zápasů'!T106</f>
        <v>Drtina/ 
Ordoš</v>
      </c>
      <c r="R106" s="245">
        <f>'Rozpis zápasů'!X106</f>
        <v>5</v>
      </c>
      <c r="S106" s="245">
        <f>'Rozpis zápasů'!Y106</f>
        <v>3</v>
      </c>
      <c r="T106" s="415"/>
      <c r="U106" s="245" t="str">
        <f>'Rozpis zápasů'!AB106</f>
        <v>D</v>
      </c>
      <c r="V106" s="36"/>
      <c r="W106" s="63"/>
    </row>
    <row r="107" spans="1:23" ht="22.5" customHeight="1" x14ac:dyDescent="0.25">
      <c r="A107" s="243" t="str">
        <f t="shared" si="12"/>
        <v>32_36</v>
      </c>
      <c r="B107" s="244" t="str">
        <f t="shared" si="13"/>
        <v>D</v>
      </c>
      <c r="C107" s="245">
        <f>'Rozpis zápasů'!F107</f>
        <v>32</v>
      </c>
      <c r="D107" s="246">
        <f>'Rozpis zápasů'!G107</f>
        <v>36</v>
      </c>
      <c r="E107" s="247">
        <f t="shared" si="14"/>
        <v>4</v>
      </c>
      <c r="F107" s="243">
        <f t="shared" si="15"/>
        <v>0</v>
      </c>
      <c r="G107" s="248">
        <f>VLOOKUP(C107,'Tabulka-skore'!$B$4:$Q$239,16,0)</f>
        <v>1</v>
      </c>
      <c r="H107" s="243">
        <f>VLOOKUP(D107,'Tabulka-skore'!$B$4:$Q$239,16,0)</f>
        <v>6</v>
      </c>
      <c r="I107" s="248">
        <f>IF($B107="N",'pravidla turnaje'!$C$6,IF($E107&gt;$F107,IF(OR($T107="PP",T107="SN"),'pravidla turnaje'!$C$3,'pravidla turnaje'!$C$2),IF($E107&lt;$F107,IF(OR($T107="PP",T107="SN"),'pravidla turnaje'!$C$5,'pravidla turnaje'!$C$6),'pravidla turnaje'!$C$4)))</f>
        <v>0</v>
      </c>
      <c r="J107" s="243">
        <f>IF($B107="N",'pravidla turnaje'!$C$6,IF($E107&lt;$F107,IF(OR($T107="PP",$T107="SN"),'pravidla turnaje'!$C$3,'pravidla turnaje'!$C$2),IF($E107&gt;$F107,IF(OR($T107="PP",$T107="SN"),'pravidla turnaje'!$C$5,'pravidla turnaje'!$C$6),'pravidla turnaje'!$C$4)))</f>
        <v>0</v>
      </c>
      <c r="K107" s="248" t="str">
        <f t="shared" si="16"/>
        <v/>
      </c>
      <c r="L107" s="249" t="str">
        <f t="shared" si="17"/>
        <v/>
      </c>
      <c r="M107" s="245" t="str">
        <f>'Rozpis zápasů'!P107</f>
        <v>C</v>
      </c>
      <c r="N107" s="245" t="str">
        <f>'Rozpis zápasů'!Q107</f>
        <v>13:20 - 13:30</v>
      </c>
      <c r="O107" s="245" t="str">
        <f>'Rozpis zápasů'!R107</f>
        <v>Z105</v>
      </c>
      <c r="P107" s="245" t="str">
        <f>'Rozpis zápasů'!S107</f>
        <v>Stummer/ 
Hlava</v>
      </c>
      <c r="Q107" s="245" t="str">
        <f>'Rozpis zápasů'!T107</f>
        <v>Nový/ 
Onufer</v>
      </c>
      <c r="R107" s="245">
        <f>'Rozpis zápasů'!X107</f>
        <v>4</v>
      </c>
      <c r="S107" s="245">
        <f>'Rozpis zápasů'!Y107</f>
        <v>0</v>
      </c>
      <c r="T107" s="415"/>
      <c r="U107" s="245" t="str">
        <f>'Rozpis zápasů'!AB107</f>
        <v>A</v>
      </c>
      <c r="V107" s="36"/>
      <c r="W107" s="63"/>
    </row>
    <row r="108" spans="1:23" ht="22.5" customHeight="1" x14ac:dyDescent="0.25">
      <c r="A108" s="243" t="str">
        <f t="shared" si="12"/>
        <v>41_43</v>
      </c>
      <c r="B108" s="244" t="str">
        <f t="shared" si="13"/>
        <v>D</v>
      </c>
      <c r="C108" s="245">
        <f>'Rozpis zápasů'!F108</f>
        <v>41</v>
      </c>
      <c r="D108" s="246">
        <f>'Rozpis zápasů'!G108</f>
        <v>43</v>
      </c>
      <c r="E108" s="247">
        <f t="shared" si="14"/>
        <v>6</v>
      </c>
      <c r="F108" s="243">
        <f t="shared" si="15"/>
        <v>4</v>
      </c>
      <c r="G108" s="248">
        <f>VLOOKUP(C108,'Tabulka-skore'!$B$4:$Q$239,16,0)</f>
        <v>3</v>
      </c>
      <c r="H108" s="243">
        <f>VLOOKUP(D108,'Tabulka-skore'!$B$4:$Q$239,16,0)</f>
        <v>6</v>
      </c>
      <c r="I108" s="248">
        <f>IF($B108="N",'pravidla turnaje'!$C$6,IF($E108&gt;$F108,IF(OR($T108="PP",T108="SN"),'pravidla turnaje'!$C$3,'pravidla turnaje'!$C$2),IF($E108&lt;$F108,IF(OR($T108="PP",T108="SN"),'pravidla turnaje'!$C$5,'pravidla turnaje'!$C$6),'pravidla turnaje'!$C$4)))</f>
        <v>0</v>
      </c>
      <c r="J108" s="243">
        <f>IF($B108="N",'pravidla turnaje'!$C$6,IF($E108&lt;$F108,IF(OR($T108="PP",$T108="SN"),'pravidla turnaje'!$C$3,'pravidla turnaje'!$C$2),IF($E108&gt;$F108,IF(OR($T108="PP",$T108="SN"),'pravidla turnaje'!$C$5,'pravidla turnaje'!$C$6),'pravidla turnaje'!$C$4)))</f>
        <v>0</v>
      </c>
      <c r="K108" s="248" t="str">
        <f t="shared" si="16"/>
        <v/>
      </c>
      <c r="L108" s="249" t="str">
        <f t="shared" si="17"/>
        <v/>
      </c>
      <c r="M108" s="245" t="str">
        <f>'Rozpis zápasů'!P108</f>
        <v>D</v>
      </c>
      <c r="N108" s="245" t="str">
        <f>'Rozpis zápasů'!Q108</f>
        <v>13:20 - 13:30</v>
      </c>
      <c r="O108" s="245" t="str">
        <f>'Rozpis zápasů'!R108</f>
        <v>Z106</v>
      </c>
      <c r="P108" s="245" t="str">
        <f>'Rozpis zápasů'!S108</f>
        <v>Chudomský/ 
Ryšavý</v>
      </c>
      <c r="Q108" s="245" t="str">
        <f>'Rozpis zápasů'!T108</f>
        <v>Krajča/ 
Hron</v>
      </c>
      <c r="R108" s="245">
        <f>'Rozpis zápasů'!X108</f>
        <v>6</v>
      </c>
      <c r="S108" s="245">
        <f>'Rozpis zápasů'!Y108</f>
        <v>4</v>
      </c>
      <c r="T108" s="415"/>
      <c r="U108" s="245" t="str">
        <f>'Rozpis zápasů'!AB108</f>
        <v>B</v>
      </c>
      <c r="V108" s="36"/>
      <c r="W108" s="63"/>
    </row>
    <row r="109" spans="1:23" ht="22.5" customHeight="1" x14ac:dyDescent="0.25">
      <c r="A109" s="243" t="str">
        <f t="shared" si="12"/>
        <v>44_45</v>
      </c>
      <c r="B109" s="244" t="str">
        <f t="shared" si="13"/>
        <v>D</v>
      </c>
      <c r="C109" s="245">
        <f>'Rozpis zápasů'!F109</f>
        <v>44</v>
      </c>
      <c r="D109" s="246">
        <f>'Rozpis zápasů'!G109</f>
        <v>45</v>
      </c>
      <c r="E109" s="247">
        <f t="shared" si="14"/>
        <v>5</v>
      </c>
      <c r="F109" s="243">
        <f t="shared" si="15"/>
        <v>3</v>
      </c>
      <c r="G109" s="248">
        <f>VLOOKUP(C109,'Tabulka-skore'!$B$4:$Q$239,16,0)</f>
        <v>1</v>
      </c>
      <c r="H109" s="243">
        <f>VLOOKUP(D109,'Tabulka-skore'!$B$4:$Q$239,16,0)</f>
        <v>5</v>
      </c>
      <c r="I109" s="248">
        <f>IF($B109="N",'pravidla turnaje'!$C$6,IF($E109&gt;$F109,IF(OR($T109="PP",T109="SN"),'pravidla turnaje'!$C$3,'pravidla turnaje'!$C$2),IF($E109&lt;$F109,IF(OR($T109="PP",T109="SN"),'pravidla turnaje'!$C$5,'pravidla turnaje'!$C$6),'pravidla turnaje'!$C$4)))</f>
        <v>0</v>
      </c>
      <c r="J109" s="243">
        <f>IF($B109="N",'pravidla turnaje'!$C$6,IF($E109&lt;$F109,IF(OR($T109="PP",$T109="SN"),'pravidla turnaje'!$C$3,'pravidla turnaje'!$C$2),IF($E109&gt;$F109,IF(OR($T109="PP",$T109="SN"),'pravidla turnaje'!$C$5,'pravidla turnaje'!$C$6),'pravidla turnaje'!$C$4)))</f>
        <v>0</v>
      </c>
      <c r="K109" s="248" t="str">
        <f t="shared" si="16"/>
        <v/>
      </c>
      <c r="L109" s="249" t="str">
        <f t="shared" si="17"/>
        <v/>
      </c>
      <c r="M109" s="245" t="str">
        <f>'Rozpis zápasů'!P109</f>
        <v>D</v>
      </c>
      <c r="N109" s="245" t="str">
        <f>'Rozpis zápasů'!Q109</f>
        <v>13:20 - 13:30</v>
      </c>
      <c r="O109" s="245" t="str">
        <f>'Rozpis zápasů'!R109</f>
        <v>Z107</v>
      </c>
      <c r="P109" s="245" t="str">
        <f>'Rozpis zápasů'!S109</f>
        <v>Výborný/ 
Aster</v>
      </c>
      <c r="Q109" s="245" t="str">
        <f>'Rozpis zápasů'!T109</f>
        <v>Hub/ 
Pagáč</v>
      </c>
      <c r="R109" s="245">
        <f>'Rozpis zápasů'!X109</f>
        <v>5</v>
      </c>
      <c r="S109" s="245">
        <f>'Rozpis zápasů'!Y109</f>
        <v>3</v>
      </c>
      <c r="T109" s="415"/>
      <c r="U109" s="245" t="str">
        <f>'Rozpis zápasů'!AB109</f>
        <v>C</v>
      </c>
      <c r="V109" s="36"/>
      <c r="W109" s="63"/>
    </row>
    <row r="110" spans="1:23" ht="22.5" customHeight="1" x14ac:dyDescent="0.25">
      <c r="A110" s="243" t="str">
        <f t="shared" si="12"/>
        <v>42_46</v>
      </c>
      <c r="B110" s="244" t="str">
        <f t="shared" si="13"/>
        <v>H</v>
      </c>
      <c r="C110" s="245">
        <f>'Rozpis zápasů'!F110</f>
        <v>42</v>
      </c>
      <c r="D110" s="246">
        <f>'Rozpis zápasů'!G110</f>
        <v>46</v>
      </c>
      <c r="E110" s="247">
        <f t="shared" si="14"/>
        <v>5</v>
      </c>
      <c r="F110" s="243">
        <f t="shared" si="15"/>
        <v>7</v>
      </c>
      <c r="G110" s="248">
        <f>VLOOKUP(C110,'Tabulka-skore'!$B$4:$Q$239,16,0)</f>
        <v>4</v>
      </c>
      <c r="H110" s="243">
        <f>VLOOKUP(D110,'Tabulka-skore'!$B$4:$Q$239,16,0)</f>
        <v>2</v>
      </c>
      <c r="I110" s="248">
        <f>IF($B110="N",'pravidla turnaje'!$C$6,IF($E110&gt;$F110,IF(OR($T110="PP",T110="SN"),'pravidla turnaje'!$C$3,'pravidla turnaje'!$C$2),IF($E110&lt;$F110,IF(OR($T110="PP",T110="SN"),'pravidla turnaje'!$C$5,'pravidla turnaje'!$C$6),'pravidla turnaje'!$C$4)))</f>
        <v>0</v>
      </c>
      <c r="J110" s="243">
        <f>IF($B110="N",'pravidla turnaje'!$C$6,IF($E110&lt;$F110,IF(OR($T110="PP",$T110="SN"),'pravidla turnaje'!$C$3,'pravidla turnaje'!$C$2),IF($E110&gt;$F110,IF(OR($T110="PP",$T110="SN"),'pravidla turnaje'!$C$5,'pravidla turnaje'!$C$6),'pravidla turnaje'!$C$4)))</f>
        <v>0</v>
      </c>
      <c r="K110" s="248" t="str">
        <f t="shared" si="16"/>
        <v/>
      </c>
      <c r="L110" s="249" t="str">
        <f t="shared" si="17"/>
        <v/>
      </c>
      <c r="M110" s="245" t="str">
        <f>'Rozpis zápasů'!P110</f>
        <v>D</v>
      </c>
      <c r="N110" s="245" t="str">
        <f>'Rozpis zápasů'!Q110</f>
        <v>13:20 - 13:30</v>
      </c>
      <c r="O110" s="245" t="str">
        <f>'Rozpis zápasů'!R110</f>
        <v>Z108</v>
      </c>
      <c r="P110" s="245" t="str">
        <f>'Rozpis zápasů'!S110</f>
        <v>Janáček/ 
Patera</v>
      </c>
      <c r="Q110" s="245" t="str">
        <f>'Rozpis zápasů'!T110</f>
        <v>Vojta/ 
Nikolič</v>
      </c>
      <c r="R110" s="245">
        <f>'Rozpis zápasů'!X110</f>
        <v>5</v>
      </c>
      <c r="S110" s="245">
        <f>'Rozpis zápasů'!Y110</f>
        <v>7</v>
      </c>
      <c r="T110" s="415"/>
      <c r="U110" s="245" t="str">
        <f>'Rozpis zápasů'!AB110</f>
        <v>D</v>
      </c>
      <c r="V110" s="36"/>
      <c r="W110" s="63"/>
    </row>
    <row r="111" spans="1:23" ht="22.5" customHeight="1" x14ac:dyDescent="0.25">
      <c r="A111" s="243" t="str">
        <f t="shared" si="12"/>
        <v>51_53</v>
      </c>
      <c r="B111" s="244" t="str">
        <f t="shared" si="13"/>
        <v>H</v>
      </c>
      <c r="C111" s="245">
        <f>'Rozpis zápasů'!F111</f>
        <v>51</v>
      </c>
      <c r="D111" s="246">
        <f>'Rozpis zápasů'!G111</f>
        <v>53</v>
      </c>
      <c r="E111" s="247">
        <f t="shared" si="14"/>
        <v>3</v>
      </c>
      <c r="F111" s="243">
        <f t="shared" si="15"/>
        <v>5</v>
      </c>
      <c r="G111" s="248">
        <f>VLOOKUP(C111,'Tabulka-skore'!$B$4:$Q$239,16,0)</f>
        <v>6</v>
      </c>
      <c r="H111" s="243">
        <f>VLOOKUP(D111,'Tabulka-skore'!$B$4:$Q$239,16,0)</f>
        <v>2</v>
      </c>
      <c r="I111" s="248">
        <f>IF($B111="N",'pravidla turnaje'!$C$6,IF($E111&gt;$F111,IF(OR($T111="PP",T111="SN"),'pravidla turnaje'!$C$3,'pravidla turnaje'!$C$2),IF($E111&lt;$F111,IF(OR($T111="PP",T111="SN"),'pravidla turnaje'!$C$5,'pravidla turnaje'!$C$6),'pravidla turnaje'!$C$4)))</f>
        <v>0</v>
      </c>
      <c r="J111" s="243">
        <f>IF($B111="N",'pravidla turnaje'!$C$6,IF($E111&lt;$F111,IF(OR($T111="PP",$T111="SN"),'pravidla turnaje'!$C$3,'pravidla turnaje'!$C$2),IF($E111&gt;$F111,IF(OR($T111="PP",$T111="SN"),'pravidla turnaje'!$C$5,'pravidla turnaje'!$C$6),'pravidla turnaje'!$C$4)))</f>
        <v>0</v>
      </c>
      <c r="K111" s="248" t="str">
        <f t="shared" si="16"/>
        <v/>
      </c>
      <c r="L111" s="249" t="str">
        <f t="shared" si="17"/>
        <v/>
      </c>
      <c r="M111" s="245" t="str">
        <f>'Rozpis zápasů'!P111</f>
        <v>E</v>
      </c>
      <c r="N111" s="245" t="str">
        <f>'Rozpis zápasů'!Q111</f>
        <v>13:30 - 13:40</v>
      </c>
      <c r="O111" s="245" t="str">
        <f>'Rozpis zápasů'!R111</f>
        <v>Z109</v>
      </c>
      <c r="P111" s="245" t="str">
        <f>'Rozpis zápasů'!S111</f>
        <v>Černý/ 
Jiroud</v>
      </c>
      <c r="Q111" s="245" t="str">
        <f>'Rozpis zápasů'!T111</f>
        <v>Hrůza/ 
Rychlý</v>
      </c>
      <c r="R111" s="245">
        <f>'Rozpis zápasů'!X111</f>
        <v>3</v>
      </c>
      <c r="S111" s="245">
        <f>'Rozpis zápasů'!Y111</f>
        <v>5</v>
      </c>
      <c r="T111" s="415"/>
      <c r="U111" s="245" t="str">
        <f>'Rozpis zápasů'!AB111</f>
        <v>A</v>
      </c>
      <c r="V111" s="36"/>
      <c r="W111" s="63"/>
    </row>
    <row r="112" spans="1:23" ht="22.5" customHeight="1" x14ac:dyDescent="0.25">
      <c r="A112" s="243" t="str">
        <f t="shared" si="12"/>
        <v>54_55</v>
      </c>
      <c r="B112" s="244" t="str">
        <f t="shared" si="13"/>
        <v>H</v>
      </c>
      <c r="C112" s="245">
        <f>'Rozpis zápasů'!F112</f>
        <v>54</v>
      </c>
      <c r="D112" s="246">
        <f>'Rozpis zápasů'!G112</f>
        <v>55</v>
      </c>
      <c r="E112" s="247">
        <f t="shared" si="14"/>
        <v>5</v>
      </c>
      <c r="F112" s="243">
        <f t="shared" si="15"/>
        <v>8</v>
      </c>
      <c r="G112" s="248">
        <f>VLOOKUP(C112,'Tabulka-skore'!$B$4:$Q$239,16,0)</f>
        <v>3</v>
      </c>
      <c r="H112" s="243">
        <f>VLOOKUP(D112,'Tabulka-skore'!$B$4:$Q$239,16,0)</f>
        <v>1</v>
      </c>
      <c r="I112" s="248">
        <f>IF($B112="N",'pravidla turnaje'!$C$6,IF($E112&gt;$F112,IF(OR($T112="PP",T112="SN"),'pravidla turnaje'!$C$3,'pravidla turnaje'!$C$2),IF($E112&lt;$F112,IF(OR($T112="PP",T112="SN"),'pravidla turnaje'!$C$5,'pravidla turnaje'!$C$6),'pravidla turnaje'!$C$4)))</f>
        <v>0</v>
      </c>
      <c r="J112" s="243">
        <f>IF($B112="N",'pravidla turnaje'!$C$6,IF($E112&lt;$F112,IF(OR($T112="PP",$T112="SN"),'pravidla turnaje'!$C$3,'pravidla turnaje'!$C$2),IF($E112&gt;$F112,IF(OR($T112="PP",$T112="SN"),'pravidla turnaje'!$C$5,'pravidla turnaje'!$C$6),'pravidla turnaje'!$C$4)))</f>
        <v>0</v>
      </c>
      <c r="K112" s="248" t="str">
        <f t="shared" si="16"/>
        <v/>
      </c>
      <c r="L112" s="249" t="str">
        <f t="shared" si="17"/>
        <v/>
      </c>
      <c r="M112" s="245" t="str">
        <f>'Rozpis zápasů'!P112</f>
        <v>E</v>
      </c>
      <c r="N112" s="245" t="str">
        <f>'Rozpis zápasů'!Q112</f>
        <v>13:30 - 13:40</v>
      </c>
      <c r="O112" s="245" t="str">
        <f>'Rozpis zápasů'!R112</f>
        <v>Z110</v>
      </c>
      <c r="P112" s="245" t="str">
        <f>'Rozpis zápasů'!S112</f>
        <v>Krbec/ 
Netopilík</v>
      </c>
      <c r="Q112" s="245" t="str">
        <f>'Rozpis zápasů'!T112</f>
        <v>Tichý/ 
Chyna</v>
      </c>
      <c r="R112" s="245">
        <f>'Rozpis zápasů'!X112</f>
        <v>5</v>
      </c>
      <c r="S112" s="245">
        <f>'Rozpis zápasů'!Y112</f>
        <v>8</v>
      </c>
      <c r="T112" s="415"/>
      <c r="U112" s="245" t="str">
        <f>'Rozpis zápasů'!AB112</f>
        <v>B</v>
      </c>
      <c r="V112" s="36"/>
      <c r="W112" s="63"/>
    </row>
    <row r="113" spans="1:23" ht="22.5" customHeight="1" x14ac:dyDescent="0.25">
      <c r="A113" s="243" t="str">
        <f t="shared" si="12"/>
        <v>52_56</v>
      </c>
      <c r="B113" s="244" t="str">
        <f t="shared" si="13"/>
        <v>H</v>
      </c>
      <c r="C113" s="245">
        <f>'Rozpis zápasů'!F113</f>
        <v>52</v>
      </c>
      <c r="D113" s="246">
        <f>'Rozpis zápasů'!G113</f>
        <v>56</v>
      </c>
      <c r="E113" s="247">
        <f t="shared" si="14"/>
        <v>2</v>
      </c>
      <c r="F113" s="243">
        <f t="shared" si="15"/>
        <v>4</v>
      </c>
      <c r="G113" s="248">
        <f>VLOOKUP(C113,'Tabulka-skore'!$B$4:$Q$239,16,0)</f>
        <v>5</v>
      </c>
      <c r="H113" s="243">
        <f>VLOOKUP(D113,'Tabulka-skore'!$B$4:$Q$239,16,0)</f>
        <v>4</v>
      </c>
      <c r="I113" s="248">
        <f>IF($B113="N",'pravidla turnaje'!$C$6,IF($E113&gt;$F113,IF(OR($T113="PP",T113="SN"),'pravidla turnaje'!$C$3,'pravidla turnaje'!$C$2),IF($E113&lt;$F113,IF(OR($T113="PP",T113="SN"),'pravidla turnaje'!$C$5,'pravidla turnaje'!$C$6),'pravidla turnaje'!$C$4)))</f>
        <v>0</v>
      </c>
      <c r="J113" s="243">
        <f>IF($B113="N",'pravidla turnaje'!$C$6,IF($E113&lt;$F113,IF(OR($T113="PP",$T113="SN"),'pravidla turnaje'!$C$3,'pravidla turnaje'!$C$2),IF($E113&gt;$F113,IF(OR($T113="PP",$T113="SN"),'pravidla turnaje'!$C$5,'pravidla turnaje'!$C$6),'pravidla turnaje'!$C$4)))</f>
        <v>0</v>
      </c>
      <c r="K113" s="248" t="str">
        <f t="shared" si="16"/>
        <v/>
      </c>
      <c r="L113" s="249" t="str">
        <f t="shared" si="17"/>
        <v/>
      </c>
      <c r="M113" s="245" t="str">
        <f>'Rozpis zápasů'!P113</f>
        <v>E</v>
      </c>
      <c r="N113" s="245" t="str">
        <f>'Rozpis zápasů'!Q113</f>
        <v>13:30 - 13:40</v>
      </c>
      <c r="O113" s="245" t="str">
        <f>'Rozpis zápasů'!R113</f>
        <v>Z111</v>
      </c>
      <c r="P113" s="245" t="str">
        <f>'Rozpis zápasů'!S113</f>
        <v>Novák/ 
Stránský</v>
      </c>
      <c r="Q113" s="245" t="str">
        <f>'Rozpis zápasů'!T113</f>
        <v>Severa/ 
Weiss</v>
      </c>
      <c r="R113" s="245">
        <f>'Rozpis zápasů'!X113</f>
        <v>2</v>
      </c>
      <c r="S113" s="245">
        <f>'Rozpis zápasů'!Y113</f>
        <v>4</v>
      </c>
      <c r="T113" s="415"/>
      <c r="U113" s="245" t="str">
        <f>'Rozpis zápasů'!AB113</f>
        <v>C</v>
      </c>
      <c r="V113" s="36"/>
      <c r="W113" s="63"/>
    </row>
    <row r="114" spans="1:23" ht="22.5" customHeight="1" x14ac:dyDescent="0.25">
      <c r="A114" s="243" t="str">
        <f t="shared" si="12"/>
        <v>61_63</v>
      </c>
      <c r="B114" s="244" t="str">
        <f t="shared" si="13"/>
        <v>D</v>
      </c>
      <c r="C114" s="245">
        <f>'Rozpis zápasů'!F114</f>
        <v>61</v>
      </c>
      <c r="D114" s="246">
        <f>'Rozpis zápasů'!G114</f>
        <v>63</v>
      </c>
      <c r="E114" s="247">
        <f t="shared" si="14"/>
        <v>5</v>
      </c>
      <c r="F114" s="243">
        <f t="shared" si="15"/>
        <v>2</v>
      </c>
      <c r="G114" s="248">
        <f>VLOOKUP(C114,'Tabulka-skore'!$B$4:$Q$239,16,0)</f>
        <v>1</v>
      </c>
      <c r="H114" s="243">
        <f>VLOOKUP(D114,'Tabulka-skore'!$B$4:$Q$239,16,0)</f>
        <v>3</v>
      </c>
      <c r="I114" s="248">
        <f>IF($B114="N",'pravidla turnaje'!$C$6,IF($E114&gt;$F114,IF(OR($T114="PP",T114="SN"),'pravidla turnaje'!$C$3,'pravidla turnaje'!$C$2),IF($E114&lt;$F114,IF(OR($T114="PP",T114="SN"),'pravidla turnaje'!$C$5,'pravidla turnaje'!$C$6),'pravidla turnaje'!$C$4)))</f>
        <v>0</v>
      </c>
      <c r="J114" s="243">
        <f>IF($B114="N",'pravidla turnaje'!$C$6,IF($E114&lt;$F114,IF(OR($T114="PP",$T114="SN"),'pravidla turnaje'!$C$3,'pravidla turnaje'!$C$2),IF($E114&gt;$F114,IF(OR($T114="PP",$T114="SN"),'pravidla turnaje'!$C$5,'pravidla turnaje'!$C$6),'pravidla turnaje'!$C$4)))</f>
        <v>0</v>
      </c>
      <c r="K114" s="248" t="str">
        <f t="shared" si="16"/>
        <v/>
      </c>
      <c r="L114" s="249" t="str">
        <f t="shared" si="17"/>
        <v/>
      </c>
      <c r="M114" s="245" t="str">
        <f>'Rozpis zápasů'!P114</f>
        <v>F</v>
      </c>
      <c r="N114" s="245" t="str">
        <f>'Rozpis zápasů'!Q114</f>
        <v>13:30 - 13:40</v>
      </c>
      <c r="O114" s="245" t="str">
        <f>'Rozpis zápasů'!R114</f>
        <v>Z112</v>
      </c>
      <c r="P114" s="245" t="str">
        <f>'Rozpis zápasů'!S114</f>
        <v>Kolstrunk/ 
Mück</v>
      </c>
      <c r="Q114" s="245" t="str">
        <f>'Rozpis zápasů'!T114</f>
        <v>Kalina/ 
Körber</v>
      </c>
      <c r="R114" s="245">
        <f>'Rozpis zápasů'!X114</f>
        <v>5</v>
      </c>
      <c r="S114" s="245">
        <f>'Rozpis zápasů'!Y114</f>
        <v>2</v>
      </c>
      <c r="T114" s="415"/>
      <c r="U114" s="245" t="str">
        <f>'Rozpis zápasů'!AB114</f>
        <v>D</v>
      </c>
      <c r="V114" s="36"/>
      <c r="W114" s="63"/>
    </row>
    <row r="115" spans="1:23" ht="22.5" customHeight="1" x14ac:dyDescent="0.25">
      <c r="A115" s="243" t="str">
        <f t="shared" si="12"/>
        <v>64_65</v>
      </c>
      <c r="B115" s="244" t="str">
        <f t="shared" si="13"/>
        <v>D</v>
      </c>
      <c r="C115" s="245">
        <f>'Rozpis zápasů'!F115</f>
        <v>64</v>
      </c>
      <c r="D115" s="246">
        <f>'Rozpis zápasů'!G115</f>
        <v>65</v>
      </c>
      <c r="E115" s="247">
        <f t="shared" si="14"/>
        <v>7</v>
      </c>
      <c r="F115" s="243">
        <f t="shared" si="15"/>
        <v>4</v>
      </c>
      <c r="G115" s="248">
        <f>VLOOKUP(C115,'Tabulka-skore'!$B$4:$Q$239,16,0)</f>
        <v>3</v>
      </c>
      <c r="H115" s="243">
        <f>VLOOKUP(D115,'Tabulka-skore'!$B$4:$Q$239,16,0)</f>
        <v>6</v>
      </c>
      <c r="I115" s="248">
        <f>IF($B115="N",'pravidla turnaje'!$C$6,IF($E115&gt;$F115,IF(OR($T115="PP",T115="SN"),'pravidla turnaje'!$C$3,'pravidla turnaje'!$C$2),IF($E115&lt;$F115,IF(OR($T115="PP",T115="SN"),'pravidla turnaje'!$C$5,'pravidla turnaje'!$C$6),'pravidla turnaje'!$C$4)))</f>
        <v>0</v>
      </c>
      <c r="J115" s="243">
        <f>IF($B115="N",'pravidla turnaje'!$C$6,IF($E115&lt;$F115,IF(OR($T115="PP",$T115="SN"),'pravidla turnaje'!$C$3,'pravidla turnaje'!$C$2),IF($E115&gt;$F115,IF(OR($T115="PP",$T115="SN"),'pravidla turnaje'!$C$5,'pravidla turnaje'!$C$6),'pravidla turnaje'!$C$4)))</f>
        <v>0</v>
      </c>
      <c r="K115" s="248" t="str">
        <f t="shared" si="16"/>
        <v/>
      </c>
      <c r="L115" s="249" t="str">
        <f t="shared" si="17"/>
        <v/>
      </c>
      <c r="M115" s="245" t="str">
        <f>'Rozpis zápasů'!P115</f>
        <v>F</v>
      </c>
      <c r="N115" s="245" t="str">
        <f>'Rozpis zápasů'!Q115</f>
        <v>13:40 - 13:50</v>
      </c>
      <c r="O115" s="245" t="str">
        <f>'Rozpis zápasů'!R115</f>
        <v>Z113</v>
      </c>
      <c r="P115" s="245" t="str">
        <f>'Rozpis zápasů'!S115</f>
        <v>Průša/ 
Průša</v>
      </c>
      <c r="Q115" s="245" t="str">
        <f>'Rozpis zápasů'!T115</f>
        <v>Tůma/ 
Houser</v>
      </c>
      <c r="R115" s="245">
        <f>'Rozpis zápasů'!X115</f>
        <v>7</v>
      </c>
      <c r="S115" s="245">
        <f>'Rozpis zápasů'!Y115</f>
        <v>4</v>
      </c>
      <c r="T115" s="415"/>
      <c r="U115" s="245" t="str">
        <f>'Rozpis zápasů'!AB115</f>
        <v>A</v>
      </c>
      <c r="V115" s="36"/>
      <c r="W115" s="63"/>
    </row>
    <row r="116" spans="1:23" ht="22.5" customHeight="1" x14ac:dyDescent="0.25">
      <c r="A116" s="243" t="str">
        <f t="shared" si="12"/>
        <v>62_66</v>
      </c>
      <c r="B116" s="244" t="str">
        <f t="shared" si="13"/>
        <v>H</v>
      </c>
      <c r="C116" s="245">
        <f>'Rozpis zápasů'!F116</f>
        <v>62</v>
      </c>
      <c r="D116" s="246">
        <f>'Rozpis zápasů'!G116</f>
        <v>66</v>
      </c>
      <c r="E116" s="247">
        <f t="shared" si="14"/>
        <v>4</v>
      </c>
      <c r="F116" s="243">
        <f t="shared" si="15"/>
        <v>6</v>
      </c>
      <c r="G116" s="248">
        <f>VLOOKUP(C116,'Tabulka-skore'!$B$4:$Q$239,16,0)</f>
        <v>3</v>
      </c>
      <c r="H116" s="243">
        <f>VLOOKUP(D116,'Tabulka-skore'!$B$4:$Q$239,16,0)</f>
        <v>2</v>
      </c>
      <c r="I116" s="248">
        <f>IF($B116="N",'pravidla turnaje'!$C$6,IF($E116&gt;$F116,IF(OR($T116="PP",T116="SN"),'pravidla turnaje'!$C$3,'pravidla turnaje'!$C$2),IF($E116&lt;$F116,IF(OR($T116="PP",T116="SN"),'pravidla turnaje'!$C$5,'pravidla turnaje'!$C$6),'pravidla turnaje'!$C$4)))</f>
        <v>0</v>
      </c>
      <c r="J116" s="243">
        <f>IF($B116="N",'pravidla turnaje'!$C$6,IF($E116&lt;$F116,IF(OR($T116="PP",$T116="SN"),'pravidla turnaje'!$C$3,'pravidla turnaje'!$C$2),IF($E116&gt;$F116,IF(OR($T116="PP",$T116="SN"),'pravidla turnaje'!$C$5,'pravidla turnaje'!$C$6),'pravidla turnaje'!$C$4)))</f>
        <v>0</v>
      </c>
      <c r="K116" s="248" t="str">
        <f t="shared" si="16"/>
        <v/>
      </c>
      <c r="L116" s="249" t="str">
        <f t="shared" si="17"/>
        <v/>
      </c>
      <c r="M116" s="245" t="str">
        <f>'Rozpis zápasů'!P116</f>
        <v>F</v>
      </c>
      <c r="N116" s="245" t="str">
        <f>'Rozpis zápasů'!Q116</f>
        <v>13:40 - 13:50</v>
      </c>
      <c r="O116" s="245" t="str">
        <f>'Rozpis zápasů'!R116</f>
        <v>Z114</v>
      </c>
      <c r="P116" s="245" t="str">
        <f>'Rozpis zápasů'!S116</f>
        <v>Jäger/ 
Mráz</v>
      </c>
      <c r="Q116" s="245" t="str">
        <f>'Rozpis zápasů'!T116</f>
        <v>Jiránek/ 
Bína</v>
      </c>
      <c r="R116" s="245">
        <f>'Rozpis zápasů'!X116</f>
        <v>4</v>
      </c>
      <c r="S116" s="245">
        <f>'Rozpis zápasů'!Y116</f>
        <v>6</v>
      </c>
      <c r="T116" s="415"/>
      <c r="U116" s="245" t="str">
        <f>'Rozpis zápasů'!AB116</f>
        <v>B</v>
      </c>
      <c r="V116" s="36"/>
      <c r="W116" s="63"/>
    </row>
    <row r="117" spans="1:23" ht="22.5" customHeight="1" x14ac:dyDescent="0.25">
      <c r="A117" s="243" t="str">
        <f t="shared" si="12"/>
        <v>71_74</v>
      </c>
      <c r="B117" s="244" t="str">
        <f t="shared" si="13"/>
        <v>D</v>
      </c>
      <c r="C117" s="245">
        <f>'Rozpis zápasů'!F117</f>
        <v>74</v>
      </c>
      <c r="D117" s="246">
        <f>'Rozpis zápasů'!G117</f>
        <v>71</v>
      </c>
      <c r="E117" s="247">
        <f t="shared" si="14"/>
        <v>7</v>
      </c>
      <c r="F117" s="243">
        <f t="shared" si="15"/>
        <v>5</v>
      </c>
      <c r="G117" s="248">
        <f>VLOOKUP(C117,'Tabulka-skore'!$B$4:$Q$239,16,0)</f>
        <v>3</v>
      </c>
      <c r="H117" s="243">
        <f>VLOOKUP(D117,'Tabulka-skore'!$B$4:$Q$239,16,0)</f>
        <v>5</v>
      </c>
      <c r="I117" s="248">
        <f>IF($B117="N",'pravidla turnaje'!$C$6,IF($E117&gt;$F117,IF(OR($T117="PP",T117="SN"),'pravidla turnaje'!$C$3,'pravidla turnaje'!$C$2),IF($E117&lt;$F117,IF(OR($T117="PP",T117="SN"),'pravidla turnaje'!$C$5,'pravidla turnaje'!$C$6),'pravidla turnaje'!$C$4)))</f>
        <v>0</v>
      </c>
      <c r="J117" s="243">
        <f>IF($B117="N",'pravidla turnaje'!$C$6,IF($E117&lt;$F117,IF(OR($T117="PP",$T117="SN"),'pravidla turnaje'!$C$3,'pravidla turnaje'!$C$2),IF($E117&gt;$F117,IF(OR($T117="PP",$T117="SN"),'pravidla turnaje'!$C$5,'pravidla turnaje'!$C$6),'pravidla turnaje'!$C$4)))</f>
        <v>0</v>
      </c>
      <c r="K117" s="248" t="str">
        <f t="shared" si="16"/>
        <v/>
      </c>
      <c r="L117" s="249" t="str">
        <f t="shared" si="17"/>
        <v/>
      </c>
      <c r="M117" s="245" t="str">
        <f>'Rozpis zápasů'!P117</f>
        <v>G</v>
      </c>
      <c r="N117" s="245" t="str">
        <f>'Rozpis zápasů'!Q117</f>
        <v>13:40 - 13:50</v>
      </c>
      <c r="O117" s="245" t="str">
        <f>'Rozpis zápasů'!R117</f>
        <v>Z115</v>
      </c>
      <c r="P117" s="245" t="str">
        <f>'Rozpis zápasů'!S117</f>
        <v>Hněvkovský/ 
Vašák</v>
      </c>
      <c r="Q117" s="245" t="str">
        <f>'Rozpis zápasů'!T117</f>
        <v>Mohelník/ 
Csáno</v>
      </c>
      <c r="R117" s="245">
        <f>'Rozpis zápasů'!X117</f>
        <v>7</v>
      </c>
      <c r="S117" s="245">
        <f>'Rozpis zápasů'!Y117</f>
        <v>5</v>
      </c>
      <c r="T117" s="415"/>
      <c r="U117" s="245" t="str">
        <f>'Rozpis zápasů'!AB117</f>
        <v>C</v>
      </c>
      <c r="V117" s="36"/>
      <c r="W117" s="63"/>
    </row>
    <row r="118" spans="1:23" ht="22.5" customHeight="1" x14ac:dyDescent="0.25">
      <c r="A118" s="243" t="str">
        <f t="shared" si="12"/>
        <v>72_73</v>
      </c>
      <c r="B118" s="244" t="str">
        <f t="shared" si="13"/>
        <v>H</v>
      </c>
      <c r="C118" s="245">
        <f>'Rozpis zápasů'!F118</f>
        <v>72</v>
      </c>
      <c r="D118" s="246">
        <f>'Rozpis zápasů'!G118</f>
        <v>73</v>
      </c>
      <c r="E118" s="247">
        <f t="shared" si="14"/>
        <v>0</v>
      </c>
      <c r="F118" s="243">
        <f t="shared" si="15"/>
        <v>4</v>
      </c>
      <c r="G118" s="248">
        <f>VLOOKUP(C118,'Tabulka-skore'!$B$4:$Q$239,16,0)</f>
        <v>4</v>
      </c>
      <c r="H118" s="243">
        <f>VLOOKUP(D118,'Tabulka-skore'!$B$4:$Q$239,16,0)</f>
        <v>1</v>
      </c>
      <c r="I118" s="248">
        <f>IF($B118="N",'pravidla turnaje'!$C$6,IF($E118&gt;$F118,IF(OR($T118="PP",T118="SN"),'pravidla turnaje'!$C$3,'pravidla turnaje'!$C$2),IF($E118&lt;$F118,IF(OR($T118="PP",T118="SN"),'pravidla turnaje'!$C$5,'pravidla turnaje'!$C$6),'pravidla turnaje'!$C$4)))</f>
        <v>0</v>
      </c>
      <c r="J118" s="243">
        <f>IF($B118="N",'pravidla turnaje'!$C$6,IF($E118&lt;$F118,IF(OR($T118="PP",$T118="SN"),'pravidla turnaje'!$C$3,'pravidla turnaje'!$C$2),IF($E118&gt;$F118,IF(OR($T118="PP",$T118="SN"),'pravidla turnaje'!$C$5,'pravidla turnaje'!$C$6),'pravidla turnaje'!$C$4)))</f>
        <v>0</v>
      </c>
      <c r="K118" s="248" t="str">
        <f t="shared" si="16"/>
        <v/>
      </c>
      <c r="L118" s="249" t="str">
        <f t="shared" si="17"/>
        <v/>
      </c>
      <c r="M118" s="245" t="str">
        <f>'Rozpis zápasů'!P118</f>
        <v>G</v>
      </c>
      <c r="N118" s="245" t="str">
        <f>'Rozpis zápasů'!Q118</f>
        <v>13:40 - 13:50</v>
      </c>
      <c r="O118" s="245" t="str">
        <f>'Rozpis zápasů'!R118</f>
        <v>Z116</v>
      </c>
      <c r="P118" s="245" t="str">
        <f>'Rozpis zápasů'!S118</f>
        <v>Fořt/ 
Fořt</v>
      </c>
      <c r="Q118" s="245" t="str">
        <f>'Rozpis zápasů'!T118</f>
        <v>Zouzal/ 
Eckhardt</v>
      </c>
      <c r="R118" s="245">
        <f>'Rozpis zápasů'!X118</f>
        <v>0</v>
      </c>
      <c r="S118" s="245">
        <f>'Rozpis zápasů'!Y118</f>
        <v>4</v>
      </c>
      <c r="T118" s="415"/>
      <c r="U118" s="245" t="str">
        <f>'Rozpis zápasů'!AB118</f>
        <v>D</v>
      </c>
      <c r="V118" s="36"/>
      <c r="W118" s="63"/>
    </row>
    <row r="119" spans="1:23" ht="22.5" customHeight="1" x14ac:dyDescent="0.25">
      <c r="A119" s="243" t="str">
        <f t="shared" si="12"/>
        <v>81_84</v>
      </c>
      <c r="B119" s="244" t="str">
        <f t="shared" si="13"/>
        <v>D</v>
      </c>
      <c r="C119" s="245">
        <f>'Rozpis zápasů'!F119</f>
        <v>84</v>
      </c>
      <c r="D119" s="246">
        <f>'Rozpis zápasů'!G119</f>
        <v>81</v>
      </c>
      <c r="E119" s="247">
        <f t="shared" si="14"/>
        <v>6</v>
      </c>
      <c r="F119" s="243">
        <f t="shared" si="15"/>
        <v>2</v>
      </c>
      <c r="G119" s="248">
        <f>VLOOKUP(C119,'Tabulka-skore'!$B$4:$Q$239,16,0)</f>
        <v>4</v>
      </c>
      <c r="H119" s="243">
        <f>VLOOKUP(D119,'Tabulka-skore'!$B$4:$Q$239,16,0)</f>
        <v>5</v>
      </c>
      <c r="I119" s="248">
        <f>IF($B119="N",'pravidla turnaje'!$C$6,IF($E119&gt;$F119,IF(OR($T119="PP",T119="SN"),'pravidla turnaje'!$C$3,'pravidla turnaje'!$C$2),IF($E119&lt;$F119,IF(OR($T119="PP",T119="SN"),'pravidla turnaje'!$C$5,'pravidla turnaje'!$C$6),'pravidla turnaje'!$C$4)))</f>
        <v>0</v>
      </c>
      <c r="J119" s="243">
        <f>IF($B119="N",'pravidla turnaje'!$C$6,IF($E119&lt;$F119,IF(OR($T119="PP",$T119="SN"),'pravidla turnaje'!$C$3,'pravidla turnaje'!$C$2),IF($E119&gt;$F119,IF(OR($T119="PP",$T119="SN"),'pravidla turnaje'!$C$5,'pravidla turnaje'!$C$6),'pravidla turnaje'!$C$4)))</f>
        <v>0</v>
      </c>
      <c r="K119" s="248" t="str">
        <f t="shared" si="16"/>
        <v/>
      </c>
      <c r="L119" s="249" t="str">
        <f t="shared" si="17"/>
        <v/>
      </c>
      <c r="M119" s="245" t="str">
        <f>'Rozpis zápasů'!P119</f>
        <v>H</v>
      </c>
      <c r="N119" s="245" t="str">
        <f>'Rozpis zápasů'!Q119</f>
        <v>13:50 - 14:00</v>
      </c>
      <c r="O119" s="245" t="str">
        <f>'Rozpis zápasů'!R119</f>
        <v>Z117</v>
      </c>
      <c r="P119" s="245" t="str">
        <f>'Rozpis zápasů'!S119</f>
        <v>Mařík/ 
Kryštof</v>
      </c>
      <c r="Q119" s="245" t="str">
        <f>'Rozpis zápasů'!T119</f>
        <v>Neliba/ 
Zbořil</v>
      </c>
      <c r="R119" s="245">
        <f>'Rozpis zápasů'!X119</f>
        <v>6</v>
      </c>
      <c r="S119" s="245">
        <f>'Rozpis zápasů'!Y119</f>
        <v>2</v>
      </c>
      <c r="T119" s="415"/>
      <c r="U119" s="245" t="str">
        <f>'Rozpis zápasů'!AB119</f>
        <v>A</v>
      </c>
      <c r="V119" s="36"/>
      <c r="W119" s="63"/>
    </row>
    <row r="120" spans="1:23" ht="22.5" customHeight="1" x14ac:dyDescent="0.25">
      <c r="A120" s="243" t="str">
        <f t="shared" si="12"/>
        <v>82_83</v>
      </c>
      <c r="B120" s="244" t="str">
        <f t="shared" si="13"/>
        <v>D</v>
      </c>
      <c r="C120" s="245">
        <f>'Rozpis zápasů'!F120</f>
        <v>82</v>
      </c>
      <c r="D120" s="246">
        <f>'Rozpis zápasů'!G120</f>
        <v>83</v>
      </c>
      <c r="E120" s="247">
        <f t="shared" si="14"/>
        <v>7</v>
      </c>
      <c r="F120" s="243">
        <f t="shared" si="15"/>
        <v>4</v>
      </c>
      <c r="G120" s="248">
        <f>VLOOKUP(C120,'Tabulka-skore'!$B$4:$Q$239,16,0)</f>
        <v>1</v>
      </c>
      <c r="H120" s="243">
        <f>VLOOKUP(D120,'Tabulka-skore'!$B$4:$Q$239,16,0)</f>
        <v>1</v>
      </c>
      <c r="I120" s="248">
        <f>IF($B120="N",'pravidla turnaje'!$C$6,IF($E120&gt;$F120,IF(OR($T120="PP",T120="SN"),'pravidla turnaje'!$C$3,'pravidla turnaje'!$C$2),IF($E120&lt;$F120,IF(OR($T120="PP",T120="SN"),'pravidla turnaje'!$C$5,'pravidla turnaje'!$C$6),'pravidla turnaje'!$C$4)))</f>
        <v>0</v>
      </c>
      <c r="J120" s="243">
        <f>IF($B120="N",'pravidla turnaje'!$C$6,IF($E120&lt;$F120,IF(OR($T120="PP",$T120="SN"),'pravidla turnaje'!$C$3,'pravidla turnaje'!$C$2),IF($E120&gt;$F120,IF(OR($T120="PP",$T120="SN"),'pravidla turnaje'!$C$5,'pravidla turnaje'!$C$6),'pravidla turnaje'!$C$4)))</f>
        <v>0</v>
      </c>
      <c r="K120" s="248">
        <f t="shared" si="16"/>
        <v>82</v>
      </c>
      <c r="L120" s="249">
        <f t="shared" si="17"/>
        <v>83</v>
      </c>
      <c r="M120" s="245" t="str">
        <f>'Rozpis zápasů'!P120</f>
        <v>H</v>
      </c>
      <c r="N120" s="245" t="str">
        <f>'Rozpis zápasů'!Q120</f>
        <v>13:50 - 14:00</v>
      </c>
      <c r="O120" s="245" t="str">
        <f>'Rozpis zápasů'!R120</f>
        <v>Z118</v>
      </c>
      <c r="P120" s="245" t="str">
        <f>'Rozpis zápasů'!S120</f>
        <v>Huslička/ 
Skala</v>
      </c>
      <c r="Q120" s="245" t="str">
        <f>'Rozpis zápasů'!T120</f>
        <v>Štěpánek/ 
Miško</v>
      </c>
      <c r="R120" s="245">
        <f>'Rozpis zápasů'!X120</f>
        <v>7</v>
      </c>
      <c r="S120" s="245">
        <f>'Rozpis zápasů'!Y120</f>
        <v>4</v>
      </c>
      <c r="T120" s="415"/>
      <c r="U120" s="245" t="str">
        <f>'Rozpis zápasů'!AB120</f>
        <v>B</v>
      </c>
      <c r="V120" s="36"/>
      <c r="W120" s="63"/>
    </row>
    <row r="121" spans="1:23" ht="22.5" customHeight="1" x14ac:dyDescent="0.25">
      <c r="A121" s="243" t="str">
        <f t="shared" si="12"/>
        <v>91_94</v>
      </c>
      <c r="B121" s="244" t="str">
        <f t="shared" si="13"/>
        <v>D</v>
      </c>
      <c r="C121" s="245">
        <f>'Rozpis zápasů'!F121</f>
        <v>94</v>
      </c>
      <c r="D121" s="246">
        <f>'Rozpis zápasů'!G121</f>
        <v>91</v>
      </c>
      <c r="E121" s="247">
        <f t="shared" si="14"/>
        <v>9</v>
      </c>
      <c r="F121" s="243">
        <f t="shared" si="15"/>
        <v>7</v>
      </c>
      <c r="G121" s="248">
        <f>VLOOKUP(C121,'Tabulka-skore'!$B$4:$Q$239,16,0)</f>
        <v>1</v>
      </c>
      <c r="H121" s="243">
        <f>VLOOKUP(D121,'Tabulka-skore'!$B$4:$Q$239,16,0)</f>
        <v>5</v>
      </c>
      <c r="I121" s="248">
        <f>IF($B121="N",'pravidla turnaje'!$C$6,IF($E121&gt;$F121,IF(OR($T121="PP",T121="SN"),'pravidla turnaje'!$C$3,'pravidla turnaje'!$C$2),IF($E121&lt;$F121,IF(OR($T121="PP",T121="SN"),'pravidla turnaje'!$C$5,'pravidla turnaje'!$C$6),'pravidla turnaje'!$C$4)))</f>
        <v>0</v>
      </c>
      <c r="J121" s="243">
        <f>IF($B121="N",'pravidla turnaje'!$C$6,IF($E121&lt;$F121,IF(OR($T121="PP",$T121="SN"),'pravidla turnaje'!$C$3,'pravidla turnaje'!$C$2),IF($E121&gt;$F121,IF(OR($T121="PP",$T121="SN"),'pravidla turnaje'!$C$5,'pravidla turnaje'!$C$6),'pravidla turnaje'!$C$4)))</f>
        <v>0</v>
      </c>
      <c r="K121" s="248" t="str">
        <f t="shared" si="16"/>
        <v/>
      </c>
      <c r="L121" s="249" t="str">
        <f t="shared" si="17"/>
        <v/>
      </c>
      <c r="M121" s="245" t="str">
        <f>'Rozpis zápasů'!P121</f>
        <v>I</v>
      </c>
      <c r="N121" s="245" t="str">
        <f>'Rozpis zápasů'!Q121</f>
        <v>13:50 - 14:00</v>
      </c>
      <c r="O121" s="245" t="str">
        <f>'Rozpis zápasů'!R121</f>
        <v>Z119</v>
      </c>
      <c r="P121" s="245" t="str">
        <f>'Rozpis zápasů'!S121</f>
        <v>Kühnel/ 
Černý</v>
      </c>
      <c r="Q121" s="245" t="str">
        <f>'Rozpis zápasů'!T121</f>
        <v>Pechatý/ 
Holub</v>
      </c>
      <c r="R121" s="245">
        <f>'Rozpis zápasů'!X121</f>
        <v>9</v>
      </c>
      <c r="S121" s="245">
        <f>'Rozpis zápasů'!Y121</f>
        <v>7</v>
      </c>
      <c r="T121" s="415"/>
      <c r="U121" s="245" t="str">
        <f>'Rozpis zápasů'!AB121</f>
        <v>C</v>
      </c>
      <c r="V121" s="36"/>
      <c r="W121" s="63"/>
    </row>
    <row r="122" spans="1:23" ht="22.5" customHeight="1" x14ac:dyDescent="0.25">
      <c r="A122" s="243" t="str">
        <f t="shared" si="12"/>
        <v>92_93</v>
      </c>
      <c r="B122" s="244" t="str">
        <f t="shared" si="13"/>
        <v>H</v>
      </c>
      <c r="C122" s="245">
        <f>'Rozpis zápasů'!F122</f>
        <v>92</v>
      </c>
      <c r="D122" s="246">
        <f>'Rozpis zápasů'!G122</f>
        <v>93</v>
      </c>
      <c r="E122" s="247">
        <f t="shared" si="14"/>
        <v>2</v>
      </c>
      <c r="F122" s="243">
        <f t="shared" si="15"/>
        <v>5</v>
      </c>
      <c r="G122" s="248">
        <f>VLOOKUP(C122,'Tabulka-skore'!$B$4:$Q$239,16,0)</f>
        <v>1</v>
      </c>
      <c r="H122" s="243">
        <f>VLOOKUP(D122,'Tabulka-skore'!$B$4:$Q$239,16,0)</f>
        <v>1</v>
      </c>
      <c r="I122" s="248">
        <f>IF($B122="N",'pravidla turnaje'!$C$6,IF($E122&gt;$F122,IF(OR($T122="PP",T122="SN"),'pravidla turnaje'!$C$3,'pravidla turnaje'!$C$2),IF($E122&lt;$F122,IF(OR($T122="PP",T122="SN"),'pravidla turnaje'!$C$5,'pravidla turnaje'!$C$6),'pravidla turnaje'!$C$4)))</f>
        <v>0</v>
      </c>
      <c r="J122" s="243">
        <f>IF($B122="N",'pravidla turnaje'!$C$6,IF($E122&lt;$F122,IF(OR($T122="PP",$T122="SN"),'pravidla turnaje'!$C$3,'pravidla turnaje'!$C$2),IF($E122&gt;$F122,IF(OR($T122="PP",$T122="SN"),'pravidla turnaje'!$C$5,'pravidla turnaje'!$C$6),'pravidla turnaje'!$C$4)))</f>
        <v>0</v>
      </c>
      <c r="K122" s="248">
        <f t="shared" si="16"/>
        <v>92</v>
      </c>
      <c r="L122" s="249">
        <f t="shared" si="17"/>
        <v>93</v>
      </c>
      <c r="M122" s="245" t="str">
        <f>'Rozpis zápasů'!P122</f>
        <v>I</v>
      </c>
      <c r="N122" s="245" t="str">
        <f>'Rozpis zápasů'!Q122</f>
        <v>13:50 - 14:00</v>
      </c>
      <c r="O122" s="245" t="str">
        <f>'Rozpis zápasů'!R122</f>
        <v>Z120</v>
      </c>
      <c r="P122" s="245" t="str">
        <f>'Rozpis zápasů'!S122</f>
        <v>Král/ 
Barna</v>
      </c>
      <c r="Q122" s="245" t="str">
        <f>'Rozpis zápasů'!T122</f>
        <v>Černý/ 
Novotný</v>
      </c>
      <c r="R122" s="245">
        <f>'Rozpis zápasů'!X122</f>
        <v>2</v>
      </c>
      <c r="S122" s="245">
        <f>'Rozpis zápasů'!Y122</f>
        <v>5</v>
      </c>
      <c r="T122" s="415"/>
      <c r="U122" s="245" t="str">
        <f>'Rozpis zápasů'!AB122</f>
        <v>D</v>
      </c>
      <c r="V122" s="36"/>
      <c r="W122" s="63"/>
    </row>
    <row r="123" spans="1:23" ht="22.5" customHeight="1" x14ac:dyDescent="0.25">
      <c r="A123" s="243" t="str">
        <f t="shared" si="12"/>
        <v>101_104</v>
      </c>
      <c r="B123" s="244" t="str">
        <f t="shared" si="13"/>
        <v>H</v>
      </c>
      <c r="C123" s="245">
        <f>'Rozpis zápasů'!F123</f>
        <v>104</v>
      </c>
      <c r="D123" s="246">
        <f>'Rozpis zápasů'!G123</f>
        <v>101</v>
      </c>
      <c r="E123" s="247">
        <f t="shared" si="14"/>
        <v>2</v>
      </c>
      <c r="F123" s="243">
        <f t="shared" si="15"/>
        <v>5</v>
      </c>
      <c r="G123" s="248">
        <f>VLOOKUP(C123,'Tabulka-skore'!$B$4:$Q$239,16,0)</f>
        <v>2</v>
      </c>
      <c r="H123" s="243">
        <f>VLOOKUP(D123,'Tabulka-skore'!$B$4:$Q$239,16,0)</f>
        <v>1</v>
      </c>
      <c r="I123" s="248">
        <f>IF($B123="N",'pravidla turnaje'!$C$6,IF($E123&gt;$F123,IF(OR($T123="PP",T123="SN"),'pravidla turnaje'!$C$3,'pravidla turnaje'!$C$2),IF($E123&lt;$F123,IF(OR($T123="PP",T123="SN"),'pravidla turnaje'!$C$5,'pravidla turnaje'!$C$6),'pravidla turnaje'!$C$4)))</f>
        <v>0</v>
      </c>
      <c r="J123" s="243">
        <f>IF($B123="N",'pravidla turnaje'!$C$6,IF($E123&lt;$F123,IF(OR($T123="PP",$T123="SN"),'pravidla turnaje'!$C$3,'pravidla turnaje'!$C$2),IF($E123&gt;$F123,IF(OR($T123="PP",$T123="SN"),'pravidla turnaje'!$C$5,'pravidla turnaje'!$C$6),'pravidla turnaje'!$C$4)))</f>
        <v>0</v>
      </c>
      <c r="K123" s="248" t="str">
        <f t="shared" si="16"/>
        <v/>
      </c>
      <c r="L123" s="249" t="str">
        <f t="shared" si="17"/>
        <v/>
      </c>
      <c r="M123" s="245" t="str">
        <f>'Rozpis zápasů'!P123</f>
        <v>J</v>
      </c>
      <c r="N123" s="245" t="str">
        <f>'Rozpis zápasů'!Q123</f>
        <v>14:00 - 14:10</v>
      </c>
      <c r="O123" s="245" t="str">
        <f>'Rozpis zápasů'!R123</f>
        <v>Z121</v>
      </c>
      <c r="P123" s="245" t="str">
        <f>'Rozpis zápasů'!S123</f>
        <v>Hrdlička/ 
Dvořák</v>
      </c>
      <c r="Q123" s="245" t="str">
        <f>'Rozpis zápasů'!T123</f>
        <v>Antůšek/ 
Řečník</v>
      </c>
      <c r="R123" s="245">
        <f>'Rozpis zápasů'!X123</f>
        <v>2</v>
      </c>
      <c r="S123" s="245">
        <f>'Rozpis zápasů'!Y123</f>
        <v>5</v>
      </c>
      <c r="T123" s="415"/>
      <c r="U123" s="245" t="str">
        <f>'Rozpis zápasů'!AB123</f>
        <v>A</v>
      </c>
      <c r="V123" s="36"/>
      <c r="W123" s="63"/>
    </row>
    <row r="124" spans="1:23" ht="22.5" customHeight="1" x14ac:dyDescent="0.25">
      <c r="A124" s="243" t="str">
        <f t="shared" si="12"/>
        <v>102_103</v>
      </c>
      <c r="B124" s="244" t="str">
        <f t="shared" si="13"/>
        <v>D</v>
      </c>
      <c r="C124" s="245">
        <f>'Rozpis zápasů'!F124</f>
        <v>102</v>
      </c>
      <c r="D124" s="246">
        <f>'Rozpis zápasů'!G124</f>
        <v>103</v>
      </c>
      <c r="E124" s="247">
        <f t="shared" si="14"/>
        <v>7</v>
      </c>
      <c r="F124" s="243">
        <f t="shared" si="15"/>
        <v>5</v>
      </c>
      <c r="G124" s="248">
        <f>VLOOKUP(C124,'Tabulka-skore'!$B$4:$Q$239,16,0)</f>
        <v>2</v>
      </c>
      <c r="H124" s="243">
        <f>VLOOKUP(D124,'Tabulka-skore'!$B$4:$Q$239,16,0)</f>
        <v>2</v>
      </c>
      <c r="I124" s="248">
        <f>IF($B124="N",'pravidla turnaje'!$C$6,IF($E124&gt;$F124,IF(OR($T124="PP",T124="SN"),'pravidla turnaje'!$C$3,'pravidla turnaje'!$C$2),IF($E124&lt;$F124,IF(OR($T124="PP",T124="SN"),'pravidla turnaje'!$C$5,'pravidla turnaje'!$C$6),'pravidla turnaje'!$C$4)))</f>
        <v>0</v>
      </c>
      <c r="J124" s="243">
        <f>IF($B124="N",'pravidla turnaje'!$C$6,IF($E124&lt;$F124,IF(OR($T124="PP",$T124="SN"),'pravidla turnaje'!$C$3,'pravidla turnaje'!$C$2),IF($E124&gt;$F124,IF(OR($T124="PP",$T124="SN"),'pravidla turnaje'!$C$5,'pravidla turnaje'!$C$6),'pravidla turnaje'!$C$4)))</f>
        <v>0</v>
      </c>
      <c r="K124" s="248">
        <f t="shared" si="16"/>
        <v>102</v>
      </c>
      <c r="L124" s="249">
        <f t="shared" si="17"/>
        <v>103</v>
      </c>
      <c r="M124" s="245" t="str">
        <f>'Rozpis zápasů'!P124</f>
        <v>J</v>
      </c>
      <c r="N124" s="245" t="str">
        <f>'Rozpis zápasů'!Q124</f>
        <v>14:00 - 14:10</v>
      </c>
      <c r="O124" s="245" t="str">
        <f>'Rozpis zápasů'!R124</f>
        <v>Z122</v>
      </c>
      <c r="P124" s="245" t="str">
        <f>'Rozpis zápasů'!S124</f>
        <v>Herc/ 
Vybíral</v>
      </c>
      <c r="Q124" s="245" t="str">
        <f>'Rozpis zápasů'!T124</f>
        <v>Rudiš/ 
Rudiš</v>
      </c>
      <c r="R124" s="245">
        <f>'Rozpis zápasů'!X124</f>
        <v>7</v>
      </c>
      <c r="S124" s="245">
        <f>'Rozpis zápasů'!Y124</f>
        <v>5</v>
      </c>
      <c r="T124" s="415"/>
      <c r="U124" s="245" t="str">
        <f>'Rozpis zápasů'!AB124</f>
        <v>B</v>
      </c>
      <c r="V124" s="36"/>
      <c r="W124" s="63"/>
    </row>
    <row r="125" spans="1:23" ht="22.5" customHeight="1" x14ac:dyDescent="0.25">
      <c r="A125" s="243" t="str">
        <f t="shared" si="12"/>
        <v>111_114</v>
      </c>
      <c r="B125" s="244" t="str">
        <f t="shared" si="13"/>
        <v>D</v>
      </c>
      <c r="C125" s="245">
        <f>'Rozpis zápasů'!F125</f>
        <v>114</v>
      </c>
      <c r="D125" s="246">
        <f>'Rozpis zápasů'!G125</f>
        <v>111</v>
      </c>
      <c r="E125" s="247">
        <f t="shared" si="14"/>
        <v>3</v>
      </c>
      <c r="F125" s="243">
        <f t="shared" si="15"/>
        <v>0</v>
      </c>
      <c r="G125" s="248">
        <f>VLOOKUP(C125,'Tabulka-skore'!$B$4:$Q$239,16,0)</f>
        <v>1</v>
      </c>
      <c r="H125" s="243">
        <f>VLOOKUP(D125,'Tabulka-skore'!$B$4:$Q$239,16,0)</f>
        <v>4</v>
      </c>
      <c r="I125" s="248">
        <f>IF($B125="N",'pravidla turnaje'!$C$6,IF($E125&gt;$F125,IF(OR($T125="PP",T125="SN"),'pravidla turnaje'!$C$3,'pravidla turnaje'!$C$2),IF($E125&lt;$F125,IF(OR($T125="PP",T125="SN"),'pravidla turnaje'!$C$5,'pravidla turnaje'!$C$6),'pravidla turnaje'!$C$4)))</f>
        <v>0</v>
      </c>
      <c r="J125" s="243">
        <f>IF($B125="N",'pravidla turnaje'!$C$6,IF($E125&lt;$F125,IF(OR($T125="PP",$T125="SN"),'pravidla turnaje'!$C$3,'pravidla turnaje'!$C$2),IF($E125&gt;$F125,IF(OR($T125="PP",$T125="SN"),'pravidla turnaje'!$C$5,'pravidla turnaje'!$C$6),'pravidla turnaje'!$C$4)))</f>
        <v>0</v>
      </c>
      <c r="K125" s="248" t="str">
        <f t="shared" si="16"/>
        <v/>
      </c>
      <c r="L125" s="249" t="str">
        <f t="shared" si="17"/>
        <v/>
      </c>
      <c r="M125" s="245" t="str">
        <f>'Rozpis zápasů'!P125</f>
        <v>K</v>
      </c>
      <c r="N125" s="245" t="str">
        <f>'Rozpis zápasů'!Q125</f>
        <v>14:00 - 14:10</v>
      </c>
      <c r="O125" s="245" t="str">
        <f>'Rozpis zápasů'!R125</f>
        <v>Z123</v>
      </c>
      <c r="P125" s="245" t="str">
        <f>'Rozpis zápasů'!S125</f>
        <v>Malý/ 
Topš</v>
      </c>
      <c r="Q125" s="245" t="str">
        <f>'Rozpis zápasů'!T125</f>
        <v>Raboch/ 
Weiss</v>
      </c>
      <c r="R125" s="245">
        <f>'Rozpis zápasů'!X125</f>
        <v>3</v>
      </c>
      <c r="S125" s="245">
        <f>'Rozpis zápasů'!Y125</f>
        <v>0</v>
      </c>
      <c r="T125" s="415"/>
      <c r="U125" s="245" t="str">
        <f>'Rozpis zápasů'!AB125</f>
        <v>C</v>
      </c>
      <c r="V125" s="36"/>
      <c r="W125" s="63"/>
    </row>
    <row r="126" spans="1:23" ht="22.5" customHeight="1" x14ac:dyDescent="0.25">
      <c r="A126" s="243" t="str">
        <f t="shared" si="12"/>
        <v>112_113</v>
      </c>
      <c r="B126" s="244" t="str">
        <f t="shared" si="13"/>
        <v>D</v>
      </c>
      <c r="C126" s="245">
        <f>'Rozpis zápasů'!F126</f>
        <v>112</v>
      </c>
      <c r="D126" s="246">
        <f>'Rozpis zápasů'!G126</f>
        <v>113</v>
      </c>
      <c r="E126" s="247">
        <f t="shared" si="14"/>
        <v>5</v>
      </c>
      <c r="F126" s="243">
        <f t="shared" si="15"/>
        <v>2</v>
      </c>
      <c r="G126" s="248">
        <f>VLOOKUP(C126,'Tabulka-skore'!$B$4:$Q$239,16,0)</f>
        <v>2</v>
      </c>
      <c r="H126" s="243">
        <f>VLOOKUP(D126,'Tabulka-skore'!$B$4:$Q$239,16,0)</f>
        <v>3</v>
      </c>
      <c r="I126" s="248">
        <f>IF($B126="N",'pravidla turnaje'!$C$6,IF($E126&gt;$F126,IF(OR($T126="PP",T126="SN"),'pravidla turnaje'!$C$3,'pravidla turnaje'!$C$2),IF($E126&lt;$F126,IF(OR($T126="PP",T126="SN"),'pravidla turnaje'!$C$5,'pravidla turnaje'!$C$6),'pravidla turnaje'!$C$4)))</f>
        <v>0</v>
      </c>
      <c r="J126" s="243">
        <f>IF($B126="N",'pravidla turnaje'!$C$6,IF($E126&lt;$F126,IF(OR($T126="PP",$T126="SN"),'pravidla turnaje'!$C$3,'pravidla turnaje'!$C$2),IF($E126&gt;$F126,IF(OR($T126="PP",$T126="SN"),'pravidla turnaje'!$C$5,'pravidla turnaje'!$C$6),'pravidla turnaje'!$C$4)))</f>
        <v>0</v>
      </c>
      <c r="K126" s="248" t="str">
        <f t="shared" si="16"/>
        <v/>
      </c>
      <c r="L126" s="249" t="str">
        <f t="shared" si="17"/>
        <v/>
      </c>
      <c r="M126" s="245" t="str">
        <f>'Rozpis zápasů'!P126</f>
        <v>K</v>
      </c>
      <c r="N126" s="245" t="str">
        <f>'Rozpis zápasů'!Q126</f>
        <v>14:00 - 14:10</v>
      </c>
      <c r="O126" s="245" t="str">
        <f>'Rozpis zápasů'!R126</f>
        <v>Z124</v>
      </c>
      <c r="P126" s="245" t="str">
        <f>'Rozpis zápasů'!S126</f>
        <v>Rus/ 
Jirava</v>
      </c>
      <c r="Q126" s="245" t="str">
        <f>'Rozpis zápasů'!T126</f>
        <v>Hrubá/ 
Doležal</v>
      </c>
      <c r="R126" s="245">
        <f>'Rozpis zápasů'!X126</f>
        <v>5</v>
      </c>
      <c r="S126" s="245">
        <f>'Rozpis zápasů'!Y126</f>
        <v>2</v>
      </c>
      <c r="T126" s="415"/>
      <c r="U126" s="245" t="str">
        <f>'Rozpis zápasů'!AB126</f>
        <v>D</v>
      </c>
      <c r="V126" s="36"/>
      <c r="W126" s="63"/>
    </row>
    <row r="127" spans="1:23" ht="22.5" customHeight="1" x14ac:dyDescent="0.25">
      <c r="A127" s="243" t="str">
        <f t="shared" si="12"/>
        <v>121_124</v>
      </c>
      <c r="B127" s="244" t="str">
        <f t="shared" si="13"/>
        <v>D</v>
      </c>
      <c r="C127" s="245">
        <f>'Rozpis zápasů'!F127</f>
        <v>124</v>
      </c>
      <c r="D127" s="246">
        <f>'Rozpis zápasů'!G127</f>
        <v>121</v>
      </c>
      <c r="E127" s="247">
        <f t="shared" si="14"/>
        <v>6</v>
      </c>
      <c r="F127" s="243">
        <f t="shared" si="15"/>
        <v>2</v>
      </c>
      <c r="G127" s="248">
        <f>VLOOKUP(C127,'Tabulka-skore'!$B$4:$Q$239,16,0)</f>
        <v>1</v>
      </c>
      <c r="H127" s="243">
        <f>VLOOKUP(D127,'Tabulka-skore'!$B$4:$Q$239,16,0)</f>
        <v>4</v>
      </c>
      <c r="I127" s="248">
        <f>IF($B127="N",'pravidla turnaje'!$C$6,IF($E127&gt;$F127,IF(OR($T127="PP",T127="SN"),'pravidla turnaje'!$C$3,'pravidla turnaje'!$C$2),IF($E127&lt;$F127,IF(OR($T127="PP",T127="SN"),'pravidla turnaje'!$C$5,'pravidla turnaje'!$C$6),'pravidla turnaje'!$C$4)))</f>
        <v>0</v>
      </c>
      <c r="J127" s="243">
        <f>IF($B127="N",'pravidla turnaje'!$C$6,IF($E127&lt;$F127,IF(OR($T127="PP",$T127="SN"),'pravidla turnaje'!$C$3,'pravidla turnaje'!$C$2),IF($E127&gt;$F127,IF(OR($T127="PP",$T127="SN"),'pravidla turnaje'!$C$5,'pravidla turnaje'!$C$6),'pravidla turnaje'!$C$4)))</f>
        <v>0</v>
      </c>
      <c r="K127" s="248" t="str">
        <f t="shared" si="16"/>
        <v/>
      </c>
      <c r="L127" s="249" t="str">
        <f t="shared" si="17"/>
        <v/>
      </c>
      <c r="M127" s="245" t="str">
        <f>'Rozpis zápasů'!P127</f>
        <v>L</v>
      </c>
      <c r="N127" s="245" t="str">
        <f>'Rozpis zápasů'!Q127</f>
        <v>14:10 - 14:20</v>
      </c>
      <c r="O127" s="245" t="str">
        <f>'Rozpis zápasů'!R127</f>
        <v>Z125</v>
      </c>
      <c r="P127" s="245" t="str">
        <f>'Rozpis zápasů'!S127</f>
        <v>Louvar/ 
Cmíral</v>
      </c>
      <c r="Q127" s="245" t="str">
        <f>'Rozpis zápasů'!T127</f>
        <v>Petrů/ 
Černer</v>
      </c>
      <c r="R127" s="245">
        <f>'Rozpis zápasů'!X127</f>
        <v>6</v>
      </c>
      <c r="S127" s="245">
        <f>'Rozpis zápasů'!Y127</f>
        <v>2</v>
      </c>
      <c r="T127" s="415"/>
      <c r="U127" s="245" t="str">
        <f>'Rozpis zápasů'!AB127</f>
        <v>A</v>
      </c>
      <c r="V127" s="36"/>
      <c r="W127" s="63"/>
    </row>
    <row r="128" spans="1:23" ht="22.5" customHeight="1" x14ac:dyDescent="0.25">
      <c r="A128" s="243" t="str">
        <f t="shared" si="12"/>
        <v>122_123</v>
      </c>
      <c r="B128" s="244" t="str">
        <f t="shared" si="13"/>
        <v>D</v>
      </c>
      <c r="C128" s="245">
        <f>'Rozpis zápasů'!F128</f>
        <v>122</v>
      </c>
      <c r="D128" s="246">
        <f>'Rozpis zápasů'!G128</f>
        <v>123</v>
      </c>
      <c r="E128" s="247">
        <f t="shared" si="14"/>
        <v>6</v>
      </c>
      <c r="F128" s="243">
        <f t="shared" si="15"/>
        <v>0</v>
      </c>
      <c r="G128" s="248">
        <f>VLOOKUP(C128,'Tabulka-skore'!$B$4:$Q$239,16,0)</f>
        <v>2</v>
      </c>
      <c r="H128" s="243">
        <f>VLOOKUP(D128,'Tabulka-skore'!$B$4:$Q$239,16,0)</f>
        <v>5</v>
      </c>
      <c r="I128" s="248">
        <f>IF($B128="N",'pravidla turnaje'!$C$6,IF($E128&gt;$F128,IF(OR($T128="PP",T128="SN"),'pravidla turnaje'!$C$3,'pravidla turnaje'!$C$2),IF($E128&lt;$F128,IF(OR($T128="PP",T128="SN"),'pravidla turnaje'!$C$5,'pravidla turnaje'!$C$6),'pravidla turnaje'!$C$4)))</f>
        <v>0</v>
      </c>
      <c r="J128" s="243">
        <f>IF($B128="N",'pravidla turnaje'!$C$6,IF($E128&lt;$F128,IF(OR($T128="PP",$T128="SN"),'pravidla turnaje'!$C$3,'pravidla turnaje'!$C$2),IF($E128&gt;$F128,IF(OR($T128="PP",$T128="SN"),'pravidla turnaje'!$C$5,'pravidla turnaje'!$C$6),'pravidla turnaje'!$C$4)))</f>
        <v>0</v>
      </c>
      <c r="K128" s="248" t="str">
        <f t="shared" si="16"/>
        <v/>
      </c>
      <c r="L128" s="249" t="str">
        <f t="shared" si="17"/>
        <v/>
      </c>
      <c r="M128" s="245" t="str">
        <f>'Rozpis zápasů'!P128</f>
        <v>L</v>
      </c>
      <c r="N128" s="245" t="str">
        <f>'Rozpis zápasů'!Q128</f>
        <v>14:10 - 14:20</v>
      </c>
      <c r="O128" s="245" t="str">
        <f>'Rozpis zápasů'!R128</f>
        <v>Z126</v>
      </c>
      <c r="P128" s="245" t="str">
        <f>'Rozpis zápasů'!S128</f>
        <v>Mock/ 
Dvořák</v>
      </c>
      <c r="Q128" s="245" t="str">
        <f>'Rozpis zápasů'!T128</f>
        <v>Haklička/ 
Závoďančík</v>
      </c>
      <c r="R128" s="245">
        <f>'Rozpis zápasů'!X128</f>
        <v>6</v>
      </c>
      <c r="S128" s="245">
        <f>'Rozpis zápasů'!Y128</f>
        <v>0</v>
      </c>
      <c r="T128" s="415"/>
      <c r="U128" s="245" t="str">
        <f>'Rozpis zápasů'!AB128</f>
        <v>B</v>
      </c>
      <c r="V128" s="36"/>
      <c r="W128" s="63"/>
    </row>
    <row r="129" spans="1:23" ht="22.5" customHeight="1" x14ac:dyDescent="0.25">
      <c r="A129" s="243" t="str">
        <f t="shared" si="12"/>
        <v>171_174</v>
      </c>
      <c r="B129" s="244" t="str">
        <f t="shared" si="13"/>
        <v>D</v>
      </c>
      <c r="C129" s="245">
        <f>'Rozpis zápasů'!F129</f>
        <v>174</v>
      </c>
      <c r="D129" s="246">
        <f>'Rozpis zápasů'!G129</f>
        <v>171</v>
      </c>
      <c r="E129" s="247">
        <f t="shared" si="14"/>
        <v>4</v>
      </c>
      <c r="F129" s="243">
        <f t="shared" si="15"/>
        <v>2</v>
      </c>
      <c r="G129" s="248">
        <f>VLOOKUP(C129,'Tabulka-skore'!$B$4:$Q$239,16,0)</f>
        <v>2</v>
      </c>
      <c r="H129" s="243">
        <f>VLOOKUP(D129,'Tabulka-skore'!$B$4:$Q$239,16,0)</f>
        <v>1</v>
      </c>
      <c r="I129" s="248">
        <f>IF($B129="N",'pravidla turnaje'!$C$6,IF($E129&gt;$F129,IF(OR($T129="PP",T129="SN"),'pravidla turnaje'!$C$3,'pravidla turnaje'!$C$2),IF($E129&lt;$F129,IF(OR($T129="PP",T129="SN"),'pravidla turnaje'!$C$5,'pravidla turnaje'!$C$6),'pravidla turnaje'!$C$4)))</f>
        <v>0</v>
      </c>
      <c r="J129" s="243">
        <f>IF($B129="N",'pravidla turnaje'!$C$6,IF($E129&lt;$F129,IF(OR($T129="PP",$T129="SN"),'pravidla turnaje'!$C$3,'pravidla turnaje'!$C$2),IF($E129&gt;$F129,IF(OR($T129="PP",$T129="SN"),'pravidla turnaje'!$C$5,'pravidla turnaje'!$C$6),'pravidla turnaje'!$C$4)))</f>
        <v>0</v>
      </c>
      <c r="K129" s="248" t="str">
        <f t="shared" si="16"/>
        <v/>
      </c>
      <c r="L129" s="249" t="str">
        <f t="shared" si="17"/>
        <v/>
      </c>
      <c r="M129" s="245" t="str">
        <f>'Rozpis zápasů'!P129</f>
        <v>W</v>
      </c>
      <c r="N129" s="245" t="str">
        <f>'Rozpis zápasů'!Q129</f>
        <v>14:10 - 14:20</v>
      </c>
      <c r="O129" s="245" t="str">
        <f>'Rozpis zápasů'!R129</f>
        <v>Z127</v>
      </c>
      <c r="P129" s="245" t="str">
        <f>'Rozpis zápasů'!S129</f>
        <v>Egersdorfová/ 
Kuchyňková</v>
      </c>
      <c r="Q129" s="245" t="str">
        <f>'Rozpis zápasů'!T129</f>
        <v>Tomanová/ 
Pálfyová</v>
      </c>
      <c r="R129" s="245">
        <f>'Rozpis zápasů'!X129</f>
        <v>4</v>
      </c>
      <c r="S129" s="245">
        <f>'Rozpis zápasů'!Y129</f>
        <v>2</v>
      </c>
      <c r="T129" s="415"/>
      <c r="U129" s="245" t="str">
        <f>'Rozpis zápasů'!AB129</f>
        <v>C</v>
      </c>
      <c r="V129" s="36"/>
      <c r="W129" s="63"/>
    </row>
    <row r="130" spans="1:23" ht="22.5" customHeight="1" x14ac:dyDescent="0.25">
      <c r="A130" s="243" t="str">
        <f t="shared" si="12"/>
        <v>172_173</v>
      </c>
      <c r="B130" s="244" t="str">
        <f t="shared" si="13"/>
        <v>D</v>
      </c>
      <c r="C130" s="245">
        <f>'Rozpis zápasů'!F130</f>
        <v>172</v>
      </c>
      <c r="D130" s="246">
        <f>'Rozpis zápasů'!G130</f>
        <v>173</v>
      </c>
      <c r="E130" s="247">
        <f t="shared" si="14"/>
        <v>4</v>
      </c>
      <c r="F130" s="243">
        <f t="shared" si="15"/>
        <v>3</v>
      </c>
      <c r="G130" s="248">
        <f>VLOOKUP(C130,'Tabulka-skore'!$B$4:$Q$239,16,0)</f>
        <v>2</v>
      </c>
      <c r="H130" s="243">
        <f>VLOOKUP(D130,'Tabulka-skore'!$B$4:$Q$239,16,0)</f>
        <v>5</v>
      </c>
      <c r="I130" s="248">
        <f>IF($B130="N",'pravidla turnaje'!$C$6,IF($E130&gt;$F130,IF(OR($T130="PP",T130="SN"),'pravidla turnaje'!$C$3,'pravidla turnaje'!$C$2),IF($E130&lt;$F130,IF(OR($T130="PP",T130="SN"),'pravidla turnaje'!$C$5,'pravidla turnaje'!$C$6),'pravidla turnaje'!$C$4)))</f>
        <v>0</v>
      </c>
      <c r="J130" s="243">
        <f>IF($B130="N",'pravidla turnaje'!$C$6,IF($E130&lt;$F130,IF(OR($T130="PP",$T130="SN"),'pravidla turnaje'!$C$3,'pravidla turnaje'!$C$2),IF($E130&gt;$F130,IF(OR($T130="PP",$T130="SN"),'pravidla turnaje'!$C$5,'pravidla turnaje'!$C$6),'pravidla turnaje'!$C$4)))</f>
        <v>0</v>
      </c>
      <c r="K130" s="248" t="str">
        <f t="shared" si="16"/>
        <v/>
      </c>
      <c r="L130" s="249" t="str">
        <f t="shared" si="17"/>
        <v/>
      </c>
      <c r="M130" s="245" t="str">
        <f>'Rozpis zápasů'!P130</f>
        <v>W</v>
      </c>
      <c r="N130" s="245" t="str">
        <f>'Rozpis zápasů'!Q130</f>
        <v>14:10 - 14:20</v>
      </c>
      <c r="O130" s="245" t="str">
        <f>'Rozpis zápasů'!R130</f>
        <v>Z128</v>
      </c>
      <c r="P130" s="245" t="str">
        <f>'Rozpis zápasů'!S130</f>
        <v>Kronychová/ 
Štěpánová</v>
      </c>
      <c r="Q130" s="245" t="str">
        <f>'Rozpis zápasů'!T130</f>
        <v>Klímová/ 
Lerchová</v>
      </c>
      <c r="R130" s="245">
        <f>'Rozpis zápasů'!X130</f>
        <v>4</v>
      </c>
      <c r="S130" s="245">
        <f>'Rozpis zápasů'!Y130</f>
        <v>3</v>
      </c>
      <c r="T130" s="415"/>
      <c r="U130" s="245" t="str">
        <f>'Rozpis zápasů'!AB130</f>
        <v>D</v>
      </c>
      <c r="V130" s="36"/>
      <c r="W130" s="63"/>
    </row>
    <row r="131" spans="1:23" ht="22.5" customHeight="1" x14ac:dyDescent="0.25">
      <c r="A131" s="243" t="str">
        <f t="shared" si="12"/>
        <v>11_14</v>
      </c>
      <c r="B131" s="244" t="str">
        <f t="shared" si="13"/>
        <v>D</v>
      </c>
      <c r="C131" s="245">
        <f>'Rozpis zápasů'!F131</f>
        <v>11</v>
      </c>
      <c r="D131" s="246">
        <f>'Rozpis zápasů'!G131</f>
        <v>14</v>
      </c>
      <c r="E131" s="247">
        <f t="shared" si="14"/>
        <v>5</v>
      </c>
      <c r="F131" s="243">
        <f t="shared" si="15"/>
        <v>2</v>
      </c>
      <c r="G131" s="248">
        <f>VLOOKUP(C131,'Tabulka-skore'!$B$4:$Q$239,16,0)</f>
        <v>2</v>
      </c>
      <c r="H131" s="243">
        <f>VLOOKUP(D131,'Tabulka-skore'!$B$4:$Q$239,16,0)</f>
        <v>3</v>
      </c>
      <c r="I131" s="248">
        <f>IF($B131="N",'pravidla turnaje'!$C$6,IF($E131&gt;$F131,IF(OR($T131="PP",T131="SN"),'pravidla turnaje'!$C$3,'pravidla turnaje'!$C$2),IF($E131&lt;$F131,IF(OR($T131="PP",T131="SN"),'pravidla turnaje'!$C$5,'pravidla turnaje'!$C$6),'pravidla turnaje'!$C$4)))</f>
        <v>0</v>
      </c>
      <c r="J131" s="243">
        <f>IF($B131="N",'pravidla turnaje'!$C$6,IF($E131&lt;$F131,IF(OR($T131="PP",$T131="SN"),'pravidla turnaje'!$C$3,'pravidla turnaje'!$C$2),IF($E131&gt;$F131,IF(OR($T131="PP",$T131="SN"),'pravidla turnaje'!$C$5,'pravidla turnaje'!$C$6),'pravidla turnaje'!$C$4)))</f>
        <v>0</v>
      </c>
      <c r="K131" s="248" t="str">
        <f t="shared" si="16"/>
        <v/>
      </c>
      <c r="L131" s="249" t="str">
        <f t="shared" si="17"/>
        <v/>
      </c>
      <c r="M131" s="245" t="str">
        <f>'Rozpis zápasů'!P131</f>
        <v>A</v>
      </c>
      <c r="N131" s="245" t="str">
        <f>'Rozpis zápasů'!Q131</f>
        <v>14:20 - 14:30</v>
      </c>
      <c r="O131" s="245" t="str">
        <f>'Rozpis zápasů'!R131</f>
        <v>Z129</v>
      </c>
      <c r="P131" s="245" t="str">
        <f>'Rozpis zápasů'!S131</f>
        <v>Svatek/ 
Heczko</v>
      </c>
      <c r="Q131" s="245" t="str">
        <f>'Rozpis zápasů'!T131</f>
        <v>Hněvkovský/ 
Šárka</v>
      </c>
      <c r="R131" s="245">
        <f>'Rozpis zápasů'!X131</f>
        <v>5</v>
      </c>
      <c r="S131" s="245">
        <f>'Rozpis zápasů'!Y131</f>
        <v>2</v>
      </c>
      <c r="T131" s="415"/>
      <c r="U131" s="245" t="str">
        <f>'Rozpis zápasů'!AB131</f>
        <v>A</v>
      </c>
      <c r="V131" s="36"/>
      <c r="W131" s="63"/>
    </row>
    <row r="132" spans="1:23" ht="22.5" customHeight="1" x14ac:dyDescent="0.25">
      <c r="A132" s="243" t="str">
        <f t="shared" ref="A132:A162" si="18">IF(C132&lt;D132,CONCATENATE(C132,"_",D132),CONCATENATE(D132,"_",C132))</f>
        <v>12_13</v>
      </c>
      <c r="B132" s="244" t="str">
        <f t="shared" ref="B132:B162" si="19">IF(AND(ISNUMBER(R132),ISNUMBER(S132)),IF(R132&gt;S132,"D",IF(R132&lt;S132,"H","R")),"N")</f>
        <v>H</v>
      </c>
      <c r="C132" s="245">
        <f>'Rozpis zápasů'!F132</f>
        <v>13</v>
      </c>
      <c r="D132" s="246">
        <f>'Rozpis zápasů'!G132</f>
        <v>12</v>
      </c>
      <c r="E132" s="247">
        <f t="shared" ref="E132:E162" si="20">IF($B132&lt;&gt;"N",R132,"")</f>
        <v>3</v>
      </c>
      <c r="F132" s="243">
        <f t="shared" ref="F132:F162" si="21">IF($B132&lt;&gt;"N",S132,"")</f>
        <v>6</v>
      </c>
      <c r="G132" s="248">
        <f>VLOOKUP(C132,'Tabulka-skore'!$B$4:$Q$239,16,0)</f>
        <v>6</v>
      </c>
      <c r="H132" s="243">
        <f>VLOOKUP(D132,'Tabulka-skore'!$B$4:$Q$239,16,0)</f>
        <v>1</v>
      </c>
      <c r="I132" s="248">
        <f>IF($B132="N",'pravidla turnaje'!$C$6,IF($E132&gt;$F132,IF(OR($T132="PP",T132="SN"),'pravidla turnaje'!$C$3,'pravidla turnaje'!$C$2),IF($E132&lt;$F132,IF(OR($T132="PP",T132="SN"),'pravidla turnaje'!$C$5,'pravidla turnaje'!$C$6),'pravidla turnaje'!$C$4)))</f>
        <v>0</v>
      </c>
      <c r="J132" s="243">
        <f>IF($B132="N",'pravidla turnaje'!$C$6,IF($E132&lt;$F132,IF(OR($T132="PP",$T132="SN"),'pravidla turnaje'!$C$3,'pravidla turnaje'!$C$2),IF($E132&gt;$F132,IF(OR($T132="PP",$T132="SN"),'pravidla turnaje'!$C$5,'pravidla turnaje'!$C$6),'pravidla turnaje'!$C$4)))</f>
        <v>0</v>
      </c>
      <c r="K132" s="248" t="str">
        <f t="shared" ref="K132:K162" si="22">IF(EXACT($G132,$H132),C132,"")</f>
        <v/>
      </c>
      <c r="L132" s="249" t="str">
        <f t="shared" ref="L132:L162" si="23">IF(EXACT($G132,$H132),D132,"")</f>
        <v/>
      </c>
      <c r="M132" s="245" t="str">
        <f>'Rozpis zápasů'!P132</f>
        <v>A</v>
      </c>
      <c r="N132" s="245" t="str">
        <f>'Rozpis zápasů'!Q132</f>
        <v>14:20 - 14:30</v>
      </c>
      <c r="O132" s="245" t="str">
        <f>'Rozpis zápasů'!R132</f>
        <v>Z130</v>
      </c>
      <c r="P132" s="245" t="str">
        <f>'Rozpis zápasů'!S132</f>
        <v>Skála/ 
Šalanda</v>
      </c>
      <c r="Q132" s="245" t="str">
        <f>'Rozpis zápasů'!T132</f>
        <v>Renčín/ 
Hejný</v>
      </c>
      <c r="R132" s="245">
        <f>'Rozpis zápasů'!X132</f>
        <v>3</v>
      </c>
      <c r="S132" s="245">
        <f>'Rozpis zápasů'!Y132</f>
        <v>6</v>
      </c>
      <c r="T132" s="415"/>
      <c r="U132" s="245" t="str">
        <f>'Rozpis zápasů'!AB132</f>
        <v>B</v>
      </c>
      <c r="V132" s="36"/>
      <c r="W132" s="63"/>
    </row>
    <row r="133" spans="1:23" ht="22.5" customHeight="1" x14ac:dyDescent="0.25">
      <c r="A133" s="243" t="str">
        <f t="shared" si="18"/>
        <v>15_16</v>
      </c>
      <c r="B133" s="244" t="str">
        <f t="shared" si="19"/>
        <v>H</v>
      </c>
      <c r="C133" s="245">
        <f>'Rozpis zápasů'!F133</f>
        <v>15</v>
      </c>
      <c r="D133" s="246">
        <f>'Rozpis zápasů'!G133</f>
        <v>16</v>
      </c>
      <c r="E133" s="247">
        <f t="shared" si="20"/>
        <v>2</v>
      </c>
      <c r="F133" s="243">
        <f t="shared" si="21"/>
        <v>4</v>
      </c>
      <c r="G133" s="248">
        <f>VLOOKUP(C133,'Tabulka-skore'!$B$4:$Q$239,16,0)</f>
        <v>5</v>
      </c>
      <c r="H133" s="243">
        <f>VLOOKUP(D133,'Tabulka-skore'!$B$4:$Q$239,16,0)</f>
        <v>4</v>
      </c>
      <c r="I133" s="248">
        <f>IF($B133="N",'pravidla turnaje'!$C$6,IF($E133&gt;$F133,IF(OR($T133="PP",T133="SN"),'pravidla turnaje'!$C$3,'pravidla turnaje'!$C$2),IF($E133&lt;$F133,IF(OR($T133="PP",T133="SN"),'pravidla turnaje'!$C$5,'pravidla turnaje'!$C$6),'pravidla turnaje'!$C$4)))</f>
        <v>0</v>
      </c>
      <c r="J133" s="243">
        <f>IF($B133="N",'pravidla turnaje'!$C$6,IF($E133&lt;$F133,IF(OR($T133="PP",$T133="SN"),'pravidla turnaje'!$C$3,'pravidla turnaje'!$C$2),IF($E133&gt;$F133,IF(OR($T133="PP",$T133="SN"),'pravidla turnaje'!$C$5,'pravidla turnaje'!$C$6),'pravidla turnaje'!$C$4)))</f>
        <v>0</v>
      </c>
      <c r="K133" s="248" t="str">
        <f t="shared" si="22"/>
        <v/>
      </c>
      <c r="L133" s="249" t="str">
        <f t="shared" si="23"/>
        <v/>
      </c>
      <c r="M133" s="245" t="str">
        <f>'Rozpis zápasů'!P133</f>
        <v>A</v>
      </c>
      <c r="N133" s="245" t="str">
        <f>'Rozpis zápasů'!Q133</f>
        <v>14:20 - 14:30</v>
      </c>
      <c r="O133" s="245" t="str">
        <f>'Rozpis zápasů'!R133</f>
        <v>Z131</v>
      </c>
      <c r="P133" s="245" t="str">
        <f>'Rozpis zápasů'!S133</f>
        <v>Michel/ 
Langhamer</v>
      </c>
      <c r="Q133" s="245" t="str">
        <f>'Rozpis zápasů'!T133</f>
        <v>Melíšek/ 
Koš</v>
      </c>
      <c r="R133" s="245">
        <f>'Rozpis zápasů'!X133</f>
        <v>2</v>
      </c>
      <c r="S133" s="245">
        <f>'Rozpis zápasů'!Y133</f>
        <v>4</v>
      </c>
      <c r="T133" s="415"/>
      <c r="U133" s="245" t="str">
        <f>'Rozpis zápasů'!AB133</f>
        <v>C</v>
      </c>
      <c r="V133" s="36"/>
      <c r="W133" s="63"/>
    </row>
    <row r="134" spans="1:23" ht="22.5" customHeight="1" x14ac:dyDescent="0.25">
      <c r="A134" s="243" t="str">
        <f t="shared" si="18"/>
        <v>21_24</v>
      </c>
      <c r="B134" s="244" t="str">
        <f t="shared" si="19"/>
        <v>H</v>
      </c>
      <c r="C134" s="245">
        <f>'Rozpis zápasů'!F134</f>
        <v>21</v>
      </c>
      <c r="D134" s="246">
        <f>'Rozpis zápasů'!G134</f>
        <v>24</v>
      </c>
      <c r="E134" s="247">
        <f t="shared" si="20"/>
        <v>6</v>
      </c>
      <c r="F134" s="243">
        <f t="shared" si="21"/>
        <v>7</v>
      </c>
      <c r="G134" s="248">
        <f>VLOOKUP(C134,'Tabulka-skore'!$B$4:$Q$239,16,0)</f>
        <v>5</v>
      </c>
      <c r="H134" s="243">
        <f>VLOOKUP(D134,'Tabulka-skore'!$B$4:$Q$239,16,0)</f>
        <v>4</v>
      </c>
      <c r="I134" s="248">
        <f>IF($B134="N",'pravidla turnaje'!$C$6,IF($E134&gt;$F134,IF(OR($T134="PP",T134="SN"),'pravidla turnaje'!$C$3,'pravidla turnaje'!$C$2),IF($E134&lt;$F134,IF(OR($T134="PP",T134="SN"),'pravidla turnaje'!$C$5,'pravidla turnaje'!$C$6),'pravidla turnaje'!$C$4)))</f>
        <v>0</v>
      </c>
      <c r="J134" s="243">
        <f>IF($B134="N",'pravidla turnaje'!$C$6,IF($E134&lt;$F134,IF(OR($T134="PP",$T134="SN"),'pravidla turnaje'!$C$3,'pravidla turnaje'!$C$2),IF($E134&gt;$F134,IF(OR($T134="PP",$T134="SN"),'pravidla turnaje'!$C$5,'pravidla turnaje'!$C$6),'pravidla turnaje'!$C$4)))</f>
        <v>0</v>
      </c>
      <c r="K134" s="248" t="str">
        <f t="shared" si="22"/>
        <v/>
      </c>
      <c r="L134" s="249" t="str">
        <f t="shared" si="23"/>
        <v/>
      </c>
      <c r="M134" s="245" t="str">
        <f>'Rozpis zápasů'!P134</f>
        <v>B</v>
      </c>
      <c r="N134" s="245" t="str">
        <f>'Rozpis zápasů'!Q134</f>
        <v>14:20 - 14:30</v>
      </c>
      <c r="O134" s="245" t="str">
        <f>'Rozpis zápasů'!R134</f>
        <v>Z132</v>
      </c>
      <c r="P134" s="245" t="str">
        <f>'Rozpis zápasů'!S134</f>
        <v>Bendek/ 
Tluček</v>
      </c>
      <c r="Q134" s="245" t="str">
        <f>'Rozpis zápasů'!T134</f>
        <v>Maťko/ 
Bernard</v>
      </c>
      <c r="R134" s="245">
        <f>'Rozpis zápasů'!X134</f>
        <v>6</v>
      </c>
      <c r="S134" s="245">
        <f>'Rozpis zápasů'!Y134</f>
        <v>7</v>
      </c>
      <c r="T134" s="415"/>
      <c r="U134" s="245" t="str">
        <f>'Rozpis zápasů'!AB134</f>
        <v>D</v>
      </c>
      <c r="V134" s="36"/>
      <c r="W134" s="63"/>
    </row>
    <row r="135" spans="1:23" ht="22.5" customHeight="1" x14ac:dyDescent="0.25">
      <c r="A135" s="243" t="str">
        <f t="shared" si="18"/>
        <v>22_23</v>
      </c>
      <c r="B135" s="244" t="str">
        <f t="shared" si="19"/>
        <v>D</v>
      </c>
      <c r="C135" s="245">
        <f>'Rozpis zápasů'!F135</f>
        <v>23</v>
      </c>
      <c r="D135" s="246">
        <f>'Rozpis zápasů'!G135</f>
        <v>22</v>
      </c>
      <c r="E135" s="247">
        <f t="shared" si="20"/>
        <v>6</v>
      </c>
      <c r="F135" s="243">
        <f t="shared" si="21"/>
        <v>4</v>
      </c>
      <c r="G135" s="248">
        <f>VLOOKUP(C135,'Tabulka-skore'!$B$4:$Q$239,16,0)</f>
        <v>1</v>
      </c>
      <c r="H135" s="243">
        <f>VLOOKUP(D135,'Tabulka-skore'!$B$4:$Q$239,16,0)</f>
        <v>1</v>
      </c>
      <c r="I135" s="248">
        <f>IF($B135="N",'pravidla turnaje'!$C$6,IF($E135&gt;$F135,IF(OR($T135="PP",T135="SN"),'pravidla turnaje'!$C$3,'pravidla turnaje'!$C$2),IF($E135&lt;$F135,IF(OR($T135="PP",T135="SN"),'pravidla turnaje'!$C$5,'pravidla turnaje'!$C$6),'pravidla turnaje'!$C$4)))</f>
        <v>0</v>
      </c>
      <c r="J135" s="243">
        <f>IF($B135="N",'pravidla turnaje'!$C$6,IF($E135&lt;$F135,IF(OR($T135="PP",$T135="SN"),'pravidla turnaje'!$C$3,'pravidla turnaje'!$C$2),IF($E135&gt;$F135,IF(OR($T135="PP",$T135="SN"),'pravidla turnaje'!$C$5,'pravidla turnaje'!$C$6),'pravidla turnaje'!$C$4)))</f>
        <v>0</v>
      </c>
      <c r="K135" s="248">
        <f t="shared" si="22"/>
        <v>23</v>
      </c>
      <c r="L135" s="249">
        <f t="shared" si="23"/>
        <v>22</v>
      </c>
      <c r="M135" s="245" t="str">
        <f>'Rozpis zápasů'!P135</f>
        <v>B</v>
      </c>
      <c r="N135" s="245" t="str">
        <f>'Rozpis zápasů'!Q135</f>
        <v>14:30 - 14:40</v>
      </c>
      <c r="O135" s="245" t="str">
        <f>'Rozpis zápasů'!R135</f>
        <v>Z133</v>
      </c>
      <c r="P135" s="245" t="str">
        <f>'Rozpis zápasů'!S135</f>
        <v>Dóža/ 
Mück</v>
      </c>
      <c r="Q135" s="245" t="str">
        <f>'Rozpis zápasů'!T135</f>
        <v>Haspeklo/ 
Horáček</v>
      </c>
      <c r="R135" s="245">
        <f>'Rozpis zápasů'!X135</f>
        <v>6</v>
      </c>
      <c r="S135" s="245">
        <f>'Rozpis zápasů'!Y135</f>
        <v>4</v>
      </c>
      <c r="T135" s="415"/>
      <c r="U135" s="245" t="str">
        <f>'Rozpis zápasů'!AB135</f>
        <v>A</v>
      </c>
      <c r="V135" s="36"/>
      <c r="W135" s="63"/>
    </row>
    <row r="136" spans="1:23" ht="22.5" customHeight="1" x14ac:dyDescent="0.25">
      <c r="A136" s="243" t="str">
        <f t="shared" si="18"/>
        <v>25_26</v>
      </c>
      <c r="B136" s="244" t="str">
        <f t="shared" si="19"/>
        <v>H</v>
      </c>
      <c r="C136" s="245">
        <f>'Rozpis zápasů'!F136</f>
        <v>25</v>
      </c>
      <c r="D136" s="246">
        <f>'Rozpis zápasů'!G136</f>
        <v>26</v>
      </c>
      <c r="E136" s="247">
        <f t="shared" si="20"/>
        <v>2</v>
      </c>
      <c r="F136" s="243">
        <f t="shared" si="21"/>
        <v>5</v>
      </c>
      <c r="G136" s="248">
        <f>VLOOKUP(C136,'Tabulka-skore'!$B$4:$Q$239,16,0)</f>
        <v>5</v>
      </c>
      <c r="H136" s="243">
        <f>VLOOKUP(D136,'Tabulka-skore'!$B$4:$Q$239,16,0)</f>
        <v>3</v>
      </c>
      <c r="I136" s="248">
        <f>IF($B136="N",'pravidla turnaje'!$C$6,IF($E136&gt;$F136,IF(OR($T136="PP",T136="SN"),'pravidla turnaje'!$C$3,'pravidla turnaje'!$C$2),IF($E136&lt;$F136,IF(OR($T136="PP",T136="SN"),'pravidla turnaje'!$C$5,'pravidla turnaje'!$C$6),'pravidla turnaje'!$C$4)))</f>
        <v>0</v>
      </c>
      <c r="J136" s="243">
        <f>IF($B136="N",'pravidla turnaje'!$C$6,IF($E136&lt;$F136,IF(OR($T136="PP",$T136="SN"),'pravidla turnaje'!$C$3,'pravidla turnaje'!$C$2),IF($E136&gt;$F136,IF(OR($T136="PP",$T136="SN"),'pravidla turnaje'!$C$5,'pravidla turnaje'!$C$6),'pravidla turnaje'!$C$4)))</f>
        <v>0</v>
      </c>
      <c r="K136" s="248" t="str">
        <f t="shared" si="22"/>
        <v/>
      </c>
      <c r="L136" s="249" t="str">
        <f t="shared" si="23"/>
        <v/>
      </c>
      <c r="M136" s="245" t="str">
        <f>'Rozpis zápasů'!P136</f>
        <v>B</v>
      </c>
      <c r="N136" s="245" t="str">
        <f>'Rozpis zápasů'!Q136</f>
        <v>14:30 - 14:40</v>
      </c>
      <c r="O136" s="245" t="str">
        <f>'Rozpis zápasů'!R136</f>
        <v>Z134</v>
      </c>
      <c r="P136" s="245" t="str">
        <f>'Rozpis zápasů'!S136</f>
        <v>Harák/ 
Čáp</v>
      </c>
      <c r="Q136" s="245" t="str">
        <f>'Rozpis zápasů'!T136</f>
        <v>Marvánek/ 
Černý</v>
      </c>
      <c r="R136" s="245">
        <f>'Rozpis zápasů'!X136</f>
        <v>2</v>
      </c>
      <c r="S136" s="245">
        <f>'Rozpis zápasů'!Y136</f>
        <v>5</v>
      </c>
      <c r="T136" s="415"/>
      <c r="U136" s="245" t="str">
        <f>'Rozpis zápasů'!AB136</f>
        <v>B</v>
      </c>
      <c r="V136" s="36"/>
      <c r="W136" s="63"/>
    </row>
    <row r="137" spans="1:23" ht="22.5" customHeight="1" x14ac:dyDescent="0.25">
      <c r="A137" s="243" t="str">
        <f t="shared" si="18"/>
        <v>31_34</v>
      </c>
      <c r="B137" s="244" t="str">
        <f t="shared" si="19"/>
        <v>R</v>
      </c>
      <c r="C137" s="245">
        <f>'Rozpis zápasů'!F137</f>
        <v>31</v>
      </c>
      <c r="D137" s="246">
        <f>'Rozpis zápasů'!G137</f>
        <v>34</v>
      </c>
      <c r="E137" s="247">
        <f t="shared" si="20"/>
        <v>7</v>
      </c>
      <c r="F137" s="243">
        <f t="shared" si="21"/>
        <v>7</v>
      </c>
      <c r="G137" s="248">
        <f>VLOOKUP(C137,'Tabulka-skore'!$B$4:$Q$239,16,0)</f>
        <v>3</v>
      </c>
      <c r="H137" s="243">
        <f>VLOOKUP(D137,'Tabulka-skore'!$B$4:$Q$239,16,0)</f>
        <v>3</v>
      </c>
      <c r="I137" s="248">
        <f>IF($B137="N",'pravidla turnaje'!$C$6,IF($E137&gt;$F137,IF(OR($T137="PP",T137="SN"),'pravidla turnaje'!$C$3,'pravidla turnaje'!$C$2),IF($E137&lt;$F137,IF(OR($T137="PP",T137="SN"),'pravidla turnaje'!$C$5,'pravidla turnaje'!$C$6),'pravidla turnaje'!$C$4)))</f>
        <v>0</v>
      </c>
      <c r="J137" s="243">
        <f>IF($B137="N",'pravidla turnaje'!$C$6,IF($E137&lt;$F137,IF(OR($T137="PP",$T137="SN"),'pravidla turnaje'!$C$3,'pravidla turnaje'!$C$2),IF($E137&gt;$F137,IF(OR($T137="PP",$T137="SN"),'pravidla turnaje'!$C$5,'pravidla turnaje'!$C$6),'pravidla turnaje'!$C$4)))</f>
        <v>0</v>
      </c>
      <c r="K137" s="248">
        <f t="shared" si="22"/>
        <v>31</v>
      </c>
      <c r="L137" s="249">
        <f t="shared" si="23"/>
        <v>34</v>
      </c>
      <c r="M137" s="245" t="str">
        <f>'Rozpis zápasů'!P137</f>
        <v>C</v>
      </c>
      <c r="N137" s="245" t="str">
        <f>'Rozpis zápasů'!Q137</f>
        <v>14:30 - 14:40</v>
      </c>
      <c r="O137" s="245" t="str">
        <f>'Rozpis zápasů'!R137</f>
        <v>Z135</v>
      </c>
      <c r="P137" s="245" t="str">
        <f>'Rozpis zápasů'!S137</f>
        <v>Uher/ 
Málek</v>
      </c>
      <c r="Q137" s="245" t="str">
        <f>'Rozpis zápasů'!T137</f>
        <v>Vacek/ 
Svoboda</v>
      </c>
      <c r="R137" s="245">
        <f>'Rozpis zápasů'!X137</f>
        <v>7</v>
      </c>
      <c r="S137" s="245">
        <f>'Rozpis zápasů'!Y137</f>
        <v>7</v>
      </c>
      <c r="T137" s="415"/>
      <c r="U137" s="245" t="str">
        <f>'Rozpis zápasů'!AB137</f>
        <v>C</v>
      </c>
      <c r="V137" s="36"/>
      <c r="W137" s="63"/>
    </row>
    <row r="138" spans="1:23" ht="22.5" customHeight="1" x14ac:dyDescent="0.25">
      <c r="A138" s="243" t="str">
        <f t="shared" si="18"/>
        <v>32_33</v>
      </c>
      <c r="B138" s="244" t="str">
        <f t="shared" si="19"/>
        <v>H</v>
      </c>
      <c r="C138" s="245">
        <f>'Rozpis zápasů'!F138</f>
        <v>33</v>
      </c>
      <c r="D138" s="246">
        <f>'Rozpis zápasů'!G138</f>
        <v>32</v>
      </c>
      <c r="E138" s="247">
        <f t="shared" si="20"/>
        <v>6</v>
      </c>
      <c r="F138" s="243">
        <f t="shared" si="21"/>
        <v>7</v>
      </c>
      <c r="G138" s="248">
        <f>VLOOKUP(C138,'Tabulka-skore'!$B$4:$Q$239,16,0)</f>
        <v>1</v>
      </c>
      <c r="H138" s="243">
        <f>VLOOKUP(D138,'Tabulka-skore'!$B$4:$Q$239,16,0)</f>
        <v>1</v>
      </c>
      <c r="I138" s="248">
        <f>IF($B138="N",'pravidla turnaje'!$C$6,IF($E138&gt;$F138,IF(OR($T138="PP",T138="SN"),'pravidla turnaje'!$C$3,'pravidla turnaje'!$C$2),IF($E138&lt;$F138,IF(OR($T138="PP",T138="SN"),'pravidla turnaje'!$C$5,'pravidla turnaje'!$C$6),'pravidla turnaje'!$C$4)))</f>
        <v>0</v>
      </c>
      <c r="J138" s="243">
        <f>IF($B138="N",'pravidla turnaje'!$C$6,IF($E138&lt;$F138,IF(OR($T138="PP",$T138="SN"),'pravidla turnaje'!$C$3,'pravidla turnaje'!$C$2),IF($E138&gt;$F138,IF(OR($T138="PP",$T138="SN"),'pravidla turnaje'!$C$5,'pravidla turnaje'!$C$6),'pravidla turnaje'!$C$4)))</f>
        <v>0</v>
      </c>
      <c r="K138" s="248">
        <f t="shared" si="22"/>
        <v>33</v>
      </c>
      <c r="L138" s="249">
        <f t="shared" si="23"/>
        <v>32</v>
      </c>
      <c r="M138" s="245" t="str">
        <f>'Rozpis zápasů'!P138</f>
        <v>C</v>
      </c>
      <c r="N138" s="245" t="str">
        <f>'Rozpis zápasů'!Q138</f>
        <v>14:30 - 14:40</v>
      </c>
      <c r="O138" s="245" t="str">
        <f>'Rozpis zápasů'!R138</f>
        <v>Z136</v>
      </c>
      <c r="P138" s="245" t="str">
        <f>'Rozpis zápasů'!S138</f>
        <v>Beneš/ 
Hašpl</v>
      </c>
      <c r="Q138" s="245" t="str">
        <f>'Rozpis zápasů'!T138</f>
        <v>Stummer/ 
Hlava</v>
      </c>
      <c r="R138" s="245">
        <f>'Rozpis zápasů'!X138</f>
        <v>6</v>
      </c>
      <c r="S138" s="245">
        <f>'Rozpis zápasů'!Y138</f>
        <v>7</v>
      </c>
      <c r="T138" s="415"/>
      <c r="U138" s="245" t="str">
        <f>'Rozpis zápasů'!AB138</f>
        <v>D</v>
      </c>
      <c r="V138" s="36"/>
      <c r="W138" s="63"/>
    </row>
    <row r="139" spans="1:23" ht="22.5" customHeight="1" x14ac:dyDescent="0.25">
      <c r="A139" s="243" t="str">
        <f t="shared" si="18"/>
        <v>35_36</v>
      </c>
      <c r="B139" s="244" t="str">
        <f t="shared" si="19"/>
        <v>D</v>
      </c>
      <c r="C139" s="245">
        <f>'Rozpis zápasů'!F139</f>
        <v>35</v>
      </c>
      <c r="D139" s="246">
        <f>'Rozpis zápasů'!G139</f>
        <v>36</v>
      </c>
      <c r="E139" s="247">
        <f t="shared" si="20"/>
        <v>4</v>
      </c>
      <c r="F139" s="243">
        <f t="shared" si="21"/>
        <v>0</v>
      </c>
      <c r="G139" s="248">
        <f>VLOOKUP(C139,'Tabulka-skore'!$B$4:$Q$239,16,0)</f>
        <v>5</v>
      </c>
      <c r="H139" s="243">
        <f>VLOOKUP(D139,'Tabulka-skore'!$B$4:$Q$239,16,0)</f>
        <v>6</v>
      </c>
      <c r="I139" s="248">
        <f>IF($B139="N",'pravidla turnaje'!$C$6,IF($E139&gt;$F139,IF(OR($T139="PP",T139="SN"),'pravidla turnaje'!$C$3,'pravidla turnaje'!$C$2),IF($E139&lt;$F139,IF(OR($T139="PP",T139="SN"),'pravidla turnaje'!$C$5,'pravidla turnaje'!$C$6),'pravidla turnaje'!$C$4)))</f>
        <v>0</v>
      </c>
      <c r="J139" s="243">
        <f>IF($B139="N",'pravidla turnaje'!$C$6,IF($E139&lt;$F139,IF(OR($T139="PP",$T139="SN"),'pravidla turnaje'!$C$3,'pravidla turnaje'!$C$2),IF($E139&gt;$F139,IF(OR($T139="PP",$T139="SN"),'pravidla turnaje'!$C$5,'pravidla turnaje'!$C$6),'pravidla turnaje'!$C$4)))</f>
        <v>0</v>
      </c>
      <c r="K139" s="248" t="str">
        <f t="shared" si="22"/>
        <v/>
      </c>
      <c r="L139" s="249" t="str">
        <f t="shared" si="23"/>
        <v/>
      </c>
      <c r="M139" s="245" t="str">
        <f>'Rozpis zápasů'!P139</f>
        <v>C</v>
      </c>
      <c r="N139" s="245" t="str">
        <f>'Rozpis zápasů'!Q139</f>
        <v>14:40 - 14:50</v>
      </c>
      <c r="O139" s="245" t="str">
        <f>'Rozpis zápasů'!R139</f>
        <v>Z137</v>
      </c>
      <c r="P139" s="245" t="str">
        <f>'Rozpis zápasů'!S139</f>
        <v>Drtina/ 
Ordoš</v>
      </c>
      <c r="Q139" s="245" t="str">
        <f>'Rozpis zápasů'!T139</f>
        <v>Nový/ 
Onufer</v>
      </c>
      <c r="R139" s="245">
        <f>'Rozpis zápasů'!X139</f>
        <v>4</v>
      </c>
      <c r="S139" s="245">
        <f>'Rozpis zápasů'!Y139</f>
        <v>0</v>
      </c>
      <c r="T139" s="415"/>
      <c r="U139" s="245" t="str">
        <f>'Rozpis zápasů'!AB139</f>
        <v>A</v>
      </c>
      <c r="V139" s="36"/>
      <c r="W139" s="63"/>
    </row>
    <row r="140" spans="1:23" ht="22.5" customHeight="1" x14ac:dyDescent="0.25">
      <c r="A140" s="243" t="str">
        <f t="shared" si="18"/>
        <v>41_44</v>
      </c>
      <c r="B140" s="244" t="str">
        <f t="shared" si="19"/>
        <v>H</v>
      </c>
      <c r="C140" s="245">
        <f>'Rozpis zápasů'!F140</f>
        <v>41</v>
      </c>
      <c r="D140" s="246">
        <f>'Rozpis zápasů'!G140</f>
        <v>44</v>
      </c>
      <c r="E140" s="247">
        <f t="shared" si="20"/>
        <v>5</v>
      </c>
      <c r="F140" s="243">
        <f t="shared" si="21"/>
        <v>6</v>
      </c>
      <c r="G140" s="248">
        <f>VLOOKUP(C140,'Tabulka-skore'!$B$4:$Q$239,16,0)</f>
        <v>3</v>
      </c>
      <c r="H140" s="243">
        <f>VLOOKUP(D140,'Tabulka-skore'!$B$4:$Q$239,16,0)</f>
        <v>1</v>
      </c>
      <c r="I140" s="248">
        <f>IF($B140="N",'pravidla turnaje'!$C$6,IF($E140&gt;$F140,IF(OR($T140="PP",T140="SN"),'pravidla turnaje'!$C$3,'pravidla turnaje'!$C$2),IF($E140&lt;$F140,IF(OR($T140="PP",T140="SN"),'pravidla turnaje'!$C$5,'pravidla turnaje'!$C$6),'pravidla turnaje'!$C$4)))</f>
        <v>0</v>
      </c>
      <c r="J140" s="243">
        <f>IF($B140="N",'pravidla turnaje'!$C$6,IF($E140&lt;$F140,IF(OR($T140="PP",$T140="SN"),'pravidla turnaje'!$C$3,'pravidla turnaje'!$C$2),IF($E140&gt;$F140,IF(OR($T140="PP",$T140="SN"),'pravidla turnaje'!$C$5,'pravidla turnaje'!$C$6),'pravidla turnaje'!$C$4)))</f>
        <v>0</v>
      </c>
      <c r="K140" s="248" t="str">
        <f t="shared" si="22"/>
        <v/>
      </c>
      <c r="L140" s="249" t="str">
        <f t="shared" si="23"/>
        <v/>
      </c>
      <c r="M140" s="245" t="str">
        <f>'Rozpis zápasů'!P140</f>
        <v>D</v>
      </c>
      <c r="N140" s="245" t="str">
        <f>'Rozpis zápasů'!Q140</f>
        <v>14:40 - 14:50</v>
      </c>
      <c r="O140" s="245" t="str">
        <f>'Rozpis zápasů'!R140</f>
        <v>Z138</v>
      </c>
      <c r="P140" s="245" t="str">
        <f>'Rozpis zápasů'!S140</f>
        <v>Chudomský/ 
Ryšavý</v>
      </c>
      <c r="Q140" s="245" t="str">
        <f>'Rozpis zápasů'!T140</f>
        <v>Výborný/ 
Aster</v>
      </c>
      <c r="R140" s="245">
        <f>'Rozpis zápasů'!X140</f>
        <v>5</v>
      </c>
      <c r="S140" s="245">
        <f>'Rozpis zápasů'!Y140</f>
        <v>6</v>
      </c>
      <c r="T140" s="415"/>
      <c r="U140" s="245" t="str">
        <f>'Rozpis zápasů'!AB140</f>
        <v>B</v>
      </c>
      <c r="V140" s="36"/>
      <c r="W140" s="63"/>
    </row>
    <row r="141" spans="1:23" ht="22.5" customHeight="1" x14ac:dyDescent="0.25">
      <c r="A141" s="243" t="str">
        <f t="shared" si="18"/>
        <v>42_43</v>
      </c>
      <c r="B141" s="244" t="str">
        <f t="shared" si="19"/>
        <v>H</v>
      </c>
      <c r="C141" s="245">
        <f>'Rozpis zápasů'!F141</f>
        <v>43</v>
      </c>
      <c r="D141" s="246">
        <f>'Rozpis zápasů'!G141</f>
        <v>42</v>
      </c>
      <c r="E141" s="247">
        <f t="shared" si="20"/>
        <v>3</v>
      </c>
      <c r="F141" s="243">
        <f t="shared" si="21"/>
        <v>5</v>
      </c>
      <c r="G141" s="248">
        <f>VLOOKUP(C141,'Tabulka-skore'!$B$4:$Q$239,16,0)</f>
        <v>6</v>
      </c>
      <c r="H141" s="243">
        <f>VLOOKUP(D141,'Tabulka-skore'!$B$4:$Q$239,16,0)</f>
        <v>4</v>
      </c>
      <c r="I141" s="248">
        <f>IF($B141="N",'pravidla turnaje'!$C$6,IF($E141&gt;$F141,IF(OR($T141="PP",T141="SN"),'pravidla turnaje'!$C$3,'pravidla turnaje'!$C$2),IF($E141&lt;$F141,IF(OR($T141="PP",T141="SN"),'pravidla turnaje'!$C$5,'pravidla turnaje'!$C$6),'pravidla turnaje'!$C$4)))</f>
        <v>0</v>
      </c>
      <c r="J141" s="243">
        <f>IF($B141="N",'pravidla turnaje'!$C$6,IF($E141&lt;$F141,IF(OR($T141="PP",$T141="SN"),'pravidla turnaje'!$C$3,'pravidla turnaje'!$C$2),IF($E141&gt;$F141,IF(OR($T141="PP",$T141="SN"),'pravidla turnaje'!$C$5,'pravidla turnaje'!$C$6),'pravidla turnaje'!$C$4)))</f>
        <v>0</v>
      </c>
      <c r="K141" s="248" t="str">
        <f t="shared" si="22"/>
        <v/>
      </c>
      <c r="L141" s="249" t="str">
        <f t="shared" si="23"/>
        <v/>
      </c>
      <c r="M141" s="245" t="str">
        <f>'Rozpis zápasů'!P141</f>
        <v>D</v>
      </c>
      <c r="N141" s="245" t="str">
        <f>'Rozpis zápasů'!Q141</f>
        <v>14:40 - 14:50</v>
      </c>
      <c r="O141" s="245" t="str">
        <f>'Rozpis zápasů'!R141</f>
        <v>Z139</v>
      </c>
      <c r="P141" s="245" t="str">
        <f>'Rozpis zápasů'!S141</f>
        <v>Krajča/ 
Hron</v>
      </c>
      <c r="Q141" s="245" t="str">
        <f>'Rozpis zápasů'!T141</f>
        <v>Janáček/ 
Patera</v>
      </c>
      <c r="R141" s="245">
        <f>'Rozpis zápasů'!X141</f>
        <v>3</v>
      </c>
      <c r="S141" s="245">
        <f>'Rozpis zápasů'!Y141</f>
        <v>5</v>
      </c>
      <c r="T141" s="415"/>
      <c r="U141" s="245" t="str">
        <f>'Rozpis zápasů'!AB141</f>
        <v>C</v>
      </c>
      <c r="V141" s="36"/>
      <c r="W141" s="63"/>
    </row>
    <row r="142" spans="1:23" ht="22.5" customHeight="1" x14ac:dyDescent="0.25">
      <c r="A142" s="243" t="str">
        <f t="shared" si="18"/>
        <v>45_46</v>
      </c>
      <c r="B142" s="244" t="str">
        <f t="shared" si="19"/>
        <v>H</v>
      </c>
      <c r="C142" s="245">
        <f>'Rozpis zápasů'!F142</f>
        <v>45</v>
      </c>
      <c r="D142" s="246">
        <f>'Rozpis zápasů'!G142</f>
        <v>46</v>
      </c>
      <c r="E142" s="247">
        <f t="shared" si="20"/>
        <v>4</v>
      </c>
      <c r="F142" s="243">
        <f t="shared" si="21"/>
        <v>7</v>
      </c>
      <c r="G142" s="248">
        <f>VLOOKUP(C142,'Tabulka-skore'!$B$4:$Q$239,16,0)</f>
        <v>5</v>
      </c>
      <c r="H142" s="243">
        <f>VLOOKUP(D142,'Tabulka-skore'!$B$4:$Q$239,16,0)</f>
        <v>2</v>
      </c>
      <c r="I142" s="248">
        <f>IF($B142="N",'pravidla turnaje'!$C$6,IF($E142&gt;$F142,IF(OR($T142="PP",T142="SN"),'pravidla turnaje'!$C$3,'pravidla turnaje'!$C$2),IF($E142&lt;$F142,IF(OR($T142="PP",T142="SN"),'pravidla turnaje'!$C$5,'pravidla turnaje'!$C$6),'pravidla turnaje'!$C$4)))</f>
        <v>0</v>
      </c>
      <c r="J142" s="243">
        <f>IF($B142="N",'pravidla turnaje'!$C$6,IF($E142&lt;$F142,IF(OR($T142="PP",$T142="SN"),'pravidla turnaje'!$C$3,'pravidla turnaje'!$C$2),IF($E142&gt;$F142,IF(OR($T142="PP",$T142="SN"),'pravidla turnaje'!$C$5,'pravidla turnaje'!$C$6),'pravidla turnaje'!$C$4)))</f>
        <v>0</v>
      </c>
      <c r="K142" s="248" t="str">
        <f t="shared" si="22"/>
        <v/>
      </c>
      <c r="L142" s="249" t="str">
        <f t="shared" si="23"/>
        <v/>
      </c>
      <c r="M142" s="245" t="str">
        <f>'Rozpis zápasů'!P142</f>
        <v>D</v>
      </c>
      <c r="N142" s="245" t="str">
        <f>'Rozpis zápasů'!Q142</f>
        <v>14:40 - 14:50</v>
      </c>
      <c r="O142" s="245" t="str">
        <f>'Rozpis zápasů'!R142</f>
        <v>Z140</v>
      </c>
      <c r="P142" s="245" t="str">
        <f>'Rozpis zápasů'!S142</f>
        <v>Hub/ 
Pagáč</v>
      </c>
      <c r="Q142" s="245" t="str">
        <f>'Rozpis zápasů'!T142</f>
        <v>Vojta/ 
Nikolič</v>
      </c>
      <c r="R142" s="245">
        <f>'Rozpis zápasů'!X142</f>
        <v>4</v>
      </c>
      <c r="S142" s="245">
        <f>'Rozpis zápasů'!Y142</f>
        <v>7</v>
      </c>
      <c r="T142" s="415"/>
      <c r="U142" s="245" t="str">
        <f>'Rozpis zápasů'!AB142</f>
        <v>D</v>
      </c>
      <c r="V142" s="36"/>
      <c r="W142" s="63"/>
    </row>
    <row r="143" spans="1:23" ht="22.5" customHeight="1" x14ac:dyDescent="0.25">
      <c r="A143" s="243" t="str">
        <f t="shared" si="18"/>
        <v>51_54</v>
      </c>
      <c r="B143" s="244" t="str">
        <f t="shared" si="19"/>
        <v>H</v>
      </c>
      <c r="C143" s="245">
        <f>'Rozpis zápasů'!F143</f>
        <v>51</v>
      </c>
      <c r="D143" s="246">
        <f>'Rozpis zápasů'!G143</f>
        <v>54</v>
      </c>
      <c r="E143" s="247">
        <f t="shared" si="20"/>
        <v>4</v>
      </c>
      <c r="F143" s="243">
        <f t="shared" si="21"/>
        <v>6</v>
      </c>
      <c r="G143" s="248">
        <f>VLOOKUP(C143,'Tabulka-skore'!$B$4:$Q$239,16,0)</f>
        <v>6</v>
      </c>
      <c r="H143" s="243">
        <f>VLOOKUP(D143,'Tabulka-skore'!$B$4:$Q$239,16,0)</f>
        <v>3</v>
      </c>
      <c r="I143" s="248">
        <f>IF($B143="N",'pravidla turnaje'!$C$6,IF($E143&gt;$F143,IF(OR($T143="PP",T143="SN"),'pravidla turnaje'!$C$3,'pravidla turnaje'!$C$2),IF($E143&lt;$F143,IF(OR($T143="PP",T143="SN"),'pravidla turnaje'!$C$5,'pravidla turnaje'!$C$6),'pravidla turnaje'!$C$4)))</f>
        <v>0</v>
      </c>
      <c r="J143" s="243">
        <f>IF($B143="N",'pravidla turnaje'!$C$6,IF($E143&lt;$F143,IF(OR($T143="PP",$T143="SN"),'pravidla turnaje'!$C$3,'pravidla turnaje'!$C$2),IF($E143&gt;$F143,IF(OR($T143="PP",$T143="SN"),'pravidla turnaje'!$C$5,'pravidla turnaje'!$C$6),'pravidla turnaje'!$C$4)))</f>
        <v>0</v>
      </c>
      <c r="K143" s="248" t="str">
        <f t="shared" si="22"/>
        <v/>
      </c>
      <c r="L143" s="249" t="str">
        <f t="shared" si="23"/>
        <v/>
      </c>
      <c r="M143" s="245" t="str">
        <f>'Rozpis zápasů'!P143</f>
        <v>E</v>
      </c>
      <c r="N143" s="245" t="str">
        <f>'Rozpis zápasů'!Q143</f>
        <v>14:50 - 15:00</v>
      </c>
      <c r="O143" s="245" t="str">
        <f>'Rozpis zápasů'!R143</f>
        <v>Z141</v>
      </c>
      <c r="P143" s="245" t="str">
        <f>'Rozpis zápasů'!S143</f>
        <v>Černý/ 
Jiroud</v>
      </c>
      <c r="Q143" s="245" t="str">
        <f>'Rozpis zápasů'!T143</f>
        <v>Krbec/ 
Netopilík</v>
      </c>
      <c r="R143" s="245">
        <f>'Rozpis zápasů'!X143</f>
        <v>4</v>
      </c>
      <c r="S143" s="245">
        <f>'Rozpis zápasů'!Y143</f>
        <v>6</v>
      </c>
      <c r="T143" s="415"/>
      <c r="U143" s="245" t="str">
        <f>'Rozpis zápasů'!AB143</f>
        <v>A</v>
      </c>
      <c r="V143" s="36"/>
      <c r="W143" s="63"/>
    </row>
    <row r="144" spans="1:23" ht="22.5" customHeight="1" x14ac:dyDescent="0.25">
      <c r="A144" s="243" t="str">
        <f t="shared" si="18"/>
        <v>52_53</v>
      </c>
      <c r="B144" s="244" t="str">
        <f t="shared" si="19"/>
        <v>D</v>
      </c>
      <c r="C144" s="245">
        <f>'Rozpis zápasů'!F144</f>
        <v>53</v>
      </c>
      <c r="D144" s="246">
        <f>'Rozpis zápasů'!G144</f>
        <v>52</v>
      </c>
      <c r="E144" s="247">
        <f t="shared" si="20"/>
        <v>5</v>
      </c>
      <c r="F144" s="243">
        <f t="shared" si="21"/>
        <v>4</v>
      </c>
      <c r="G144" s="248">
        <f>VLOOKUP(C144,'Tabulka-skore'!$B$4:$Q$239,16,0)</f>
        <v>2</v>
      </c>
      <c r="H144" s="243">
        <f>VLOOKUP(D144,'Tabulka-skore'!$B$4:$Q$239,16,0)</f>
        <v>5</v>
      </c>
      <c r="I144" s="248">
        <f>IF($B144="N",'pravidla turnaje'!$C$6,IF($E144&gt;$F144,IF(OR($T144="PP",T144="SN"),'pravidla turnaje'!$C$3,'pravidla turnaje'!$C$2),IF($E144&lt;$F144,IF(OR($T144="PP",T144="SN"),'pravidla turnaje'!$C$5,'pravidla turnaje'!$C$6),'pravidla turnaje'!$C$4)))</f>
        <v>0</v>
      </c>
      <c r="J144" s="243">
        <f>IF($B144="N",'pravidla turnaje'!$C$6,IF($E144&lt;$F144,IF(OR($T144="PP",$T144="SN"),'pravidla turnaje'!$C$3,'pravidla turnaje'!$C$2),IF($E144&gt;$F144,IF(OR($T144="PP",$T144="SN"),'pravidla turnaje'!$C$5,'pravidla turnaje'!$C$6),'pravidla turnaje'!$C$4)))</f>
        <v>0</v>
      </c>
      <c r="K144" s="248" t="str">
        <f t="shared" si="22"/>
        <v/>
      </c>
      <c r="L144" s="249" t="str">
        <f t="shared" si="23"/>
        <v/>
      </c>
      <c r="M144" s="245" t="str">
        <f>'Rozpis zápasů'!P144</f>
        <v>E</v>
      </c>
      <c r="N144" s="245" t="str">
        <f>'Rozpis zápasů'!Q144</f>
        <v>14:50 - 15:00</v>
      </c>
      <c r="O144" s="245" t="str">
        <f>'Rozpis zápasů'!R144</f>
        <v>Z142</v>
      </c>
      <c r="P144" s="245" t="str">
        <f>'Rozpis zápasů'!S144</f>
        <v>Hrůza/ 
Rychlý</v>
      </c>
      <c r="Q144" s="245" t="str">
        <f>'Rozpis zápasů'!T144</f>
        <v>Novák/ 
Stránský</v>
      </c>
      <c r="R144" s="245">
        <f>'Rozpis zápasů'!X144</f>
        <v>5</v>
      </c>
      <c r="S144" s="245">
        <f>'Rozpis zápasů'!Y144</f>
        <v>4</v>
      </c>
      <c r="T144" s="415"/>
      <c r="U144" s="245" t="str">
        <f>'Rozpis zápasů'!AB144</f>
        <v>B</v>
      </c>
      <c r="V144" s="36"/>
      <c r="W144" s="63"/>
    </row>
    <row r="145" spans="1:23" ht="22.5" customHeight="1" x14ac:dyDescent="0.25">
      <c r="A145" s="243" t="str">
        <f t="shared" si="18"/>
        <v>55_56</v>
      </c>
      <c r="B145" s="244" t="str">
        <f t="shared" si="19"/>
        <v>D</v>
      </c>
      <c r="C145" s="245">
        <f>'Rozpis zápasů'!F145</f>
        <v>55</v>
      </c>
      <c r="D145" s="246">
        <f>'Rozpis zápasů'!G145</f>
        <v>56</v>
      </c>
      <c r="E145" s="247">
        <f t="shared" si="20"/>
        <v>6</v>
      </c>
      <c r="F145" s="243">
        <f t="shared" si="21"/>
        <v>2</v>
      </c>
      <c r="G145" s="248">
        <f>VLOOKUP(C145,'Tabulka-skore'!$B$4:$Q$239,16,0)</f>
        <v>1</v>
      </c>
      <c r="H145" s="243">
        <f>VLOOKUP(D145,'Tabulka-skore'!$B$4:$Q$239,16,0)</f>
        <v>4</v>
      </c>
      <c r="I145" s="248">
        <f>IF($B145="N",'pravidla turnaje'!$C$6,IF($E145&gt;$F145,IF(OR($T145="PP",T145="SN"),'pravidla turnaje'!$C$3,'pravidla turnaje'!$C$2),IF($E145&lt;$F145,IF(OR($T145="PP",T145="SN"),'pravidla turnaje'!$C$5,'pravidla turnaje'!$C$6),'pravidla turnaje'!$C$4)))</f>
        <v>0</v>
      </c>
      <c r="J145" s="243">
        <f>IF($B145="N",'pravidla turnaje'!$C$6,IF($E145&lt;$F145,IF(OR($T145="PP",$T145="SN"),'pravidla turnaje'!$C$3,'pravidla turnaje'!$C$2),IF($E145&gt;$F145,IF(OR($T145="PP",$T145="SN"),'pravidla turnaje'!$C$5,'pravidla turnaje'!$C$6),'pravidla turnaje'!$C$4)))</f>
        <v>0</v>
      </c>
      <c r="K145" s="248" t="str">
        <f t="shared" si="22"/>
        <v/>
      </c>
      <c r="L145" s="249" t="str">
        <f t="shared" si="23"/>
        <v/>
      </c>
      <c r="M145" s="245" t="str">
        <f>'Rozpis zápasů'!P145</f>
        <v>E</v>
      </c>
      <c r="N145" s="245" t="str">
        <f>'Rozpis zápasů'!Q145</f>
        <v>14:50 - 15:00</v>
      </c>
      <c r="O145" s="245" t="str">
        <f>'Rozpis zápasů'!R145</f>
        <v>Z143</v>
      </c>
      <c r="P145" s="245" t="str">
        <f>'Rozpis zápasů'!S145</f>
        <v>Tichý/ 
Chyna</v>
      </c>
      <c r="Q145" s="245" t="str">
        <f>'Rozpis zápasů'!T145</f>
        <v>Severa/ 
Weiss</v>
      </c>
      <c r="R145" s="245">
        <f>'Rozpis zápasů'!X145</f>
        <v>6</v>
      </c>
      <c r="S145" s="245">
        <f>'Rozpis zápasů'!Y145</f>
        <v>2</v>
      </c>
      <c r="T145" s="415"/>
      <c r="U145" s="245" t="str">
        <f>'Rozpis zápasů'!AB145</f>
        <v>C</v>
      </c>
      <c r="V145" s="36"/>
      <c r="W145" s="63"/>
    </row>
    <row r="146" spans="1:23" ht="22.5" customHeight="1" x14ac:dyDescent="0.25">
      <c r="A146" s="243" t="str">
        <f t="shared" si="18"/>
        <v>61_64</v>
      </c>
      <c r="B146" s="244" t="str">
        <f t="shared" si="19"/>
        <v>D</v>
      </c>
      <c r="C146" s="245">
        <f>'Rozpis zápasů'!F146</f>
        <v>61</v>
      </c>
      <c r="D146" s="246">
        <f>'Rozpis zápasů'!G146</f>
        <v>64</v>
      </c>
      <c r="E146" s="247">
        <f t="shared" si="20"/>
        <v>4</v>
      </c>
      <c r="F146" s="243">
        <f t="shared" si="21"/>
        <v>2</v>
      </c>
      <c r="G146" s="248">
        <f>VLOOKUP(C146,'Tabulka-skore'!$B$4:$Q$239,16,0)</f>
        <v>1</v>
      </c>
      <c r="H146" s="243">
        <f>VLOOKUP(D146,'Tabulka-skore'!$B$4:$Q$239,16,0)</f>
        <v>3</v>
      </c>
      <c r="I146" s="248">
        <f>IF($B146="N",'pravidla turnaje'!$C$6,IF($E146&gt;$F146,IF(OR($T146="PP",T146="SN"),'pravidla turnaje'!$C$3,'pravidla turnaje'!$C$2),IF($E146&lt;$F146,IF(OR($T146="PP",T146="SN"),'pravidla turnaje'!$C$5,'pravidla turnaje'!$C$6),'pravidla turnaje'!$C$4)))</f>
        <v>0</v>
      </c>
      <c r="J146" s="243">
        <f>IF($B146="N",'pravidla turnaje'!$C$6,IF($E146&lt;$F146,IF(OR($T146="PP",$T146="SN"),'pravidla turnaje'!$C$3,'pravidla turnaje'!$C$2),IF($E146&gt;$F146,IF(OR($T146="PP",$T146="SN"),'pravidla turnaje'!$C$5,'pravidla turnaje'!$C$6),'pravidla turnaje'!$C$4)))</f>
        <v>0</v>
      </c>
      <c r="K146" s="248" t="str">
        <f t="shared" si="22"/>
        <v/>
      </c>
      <c r="L146" s="249" t="str">
        <f t="shared" si="23"/>
        <v/>
      </c>
      <c r="M146" s="245" t="str">
        <f>'Rozpis zápasů'!P146</f>
        <v>F</v>
      </c>
      <c r="N146" s="245" t="str">
        <f>'Rozpis zápasů'!Q146</f>
        <v>14:50 - 15:00</v>
      </c>
      <c r="O146" s="245" t="str">
        <f>'Rozpis zápasů'!R146</f>
        <v>Z144</v>
      </c>
      <c r="P146" s="245" t="str">
        <f>'Rozpis zápasů'!S146</f>
        <v>Kolstrunk/ 
Mück</v>
      </c>
      <c r="Q146" s="245" t="str">
        <f>'Rozpis zápasů'!T146</f>
        <v>Průša/ 
Průša</v>
      </c>
      <c r="R146" s="245">
        <f>'Rozpis zápasů'!X146</f>
        <v>4</v>
      </c>
      <c r="S146" s="245">
        <f>'Rozpis zápasů'!Y146</f>
        <v>2</v>
      </c>
      <c r="T146" s="415"/>
      <c r="U146" s="245" t="str">
        <f>'Rozpis zápasů'!AB146</f>
        <v>D</v>
      </c>
      <c r="V146" s="36"/>
      <c r="W146" s="63"/>
    </row>
    <row r="147" spans="1:23" ht="22.5" customHeight="1" x14ac:dyDescent="0.25">
      <c r="A147" s="243" t="str">
        <f t="shared" si="18"/>
        <v>62_63</v>
      </c>
      <c r="B147" s="244" t="str">
        <f t="shared" si="19"/>
        <v>D</v>
      </c>
      <c r="C147" s="245">
        <f>'Rozpis zápasů'!F147</f>
        <v>63</v>
      </c>
      <c r="D147" s="246">
        <f>'Rozpis zápasů'!G147</f>
        <v>62</v>
      </c>
      <c r="E147" s="247">
        <f t="shared" si="20"/>
        <v>6</v>
      </c>
      <c r="F147" s="243">
        <f t="shared" si="21"/>
        <v>0</v>
      </c>
      <c r="G147" s="248">
        <f>VLOOKUP(C147,'Tabulka-skore'!$B$4:$Q$239,16,0)</f>
        <v>3</v>
      </c>
      <c r="H147" s="243">
        <f>VLOOKUP(D147,'Tabulka-skore'!$B$4:$Q$239,16,0)</f>
        <v>3</v>
      </c>
      <c r="I147" s="248">
        <f>IF($B147="N",'pravidla turnaje'!$C$6,IF($E147&gt;$F147,IF(OR($T147="PP",T147="SN"),'pravidla turnaje'!$C$3,'pravidla turnaje'!$C$2),IF($E147&lt;$F147,IF(OR($T147="PP",T147="SN"),'pravidla turnaje'!$C$5,'pravidla turnaje'!$C$6),'pravidla turnaje'!$C$4)))</f>
        <v>0</v>
      </c>
      <c r="J147" s="243">
        <f>IF($B147="N",'pravidla turnaje'!$C$6,IF($E147&lt;$F147,IF(OR($T147="PP",$T147="SN"),'pravidla turnaje'!$C$3,'pravidla turnaje'!$C$2),IF($E147&gt;$F147,IF(OR($T147="PP",$T147="SN"),'pravidla turnaje'!$C$5,'pravidla turnaje'!$C$6),'pravidla turnaje'!$C$4)))</f>
        <v>0</v>
      </c>
      <c r="K147" s="248">
        <f t="shared" si="22"/>
        <v>63</v>
      </c>
      <c r="L147" s="249">
        <f t="shared" si="23"/>
        <v>62</v>
      </c>
      <c r="M147" s="245" t="str">
        <f>'Rozpis zápasů'!P147</f>
        <v>F</v>
      </c>
      <c r="N147" s="245" t="str">
        <f>'Rozpis zápasů'!Q147</f>
        <v>15:00 - 15:10</v>
      </c>
      <c r="O147" s="245" t="str">
        <f>'Rozpis zápasů'!R147</f>
        <v>Z145</v>
      </c>
      <c r="P147" s="245" t="str">
        <f>'Rozpis zápasů'!S147</f>
        <v>Kalina/ 
Körber</v>
      </c>
      <c r="Q147" s="245" t="str">
        <f>'Rozpis zápasů'!T147</f>
        <v>Jäger/ 
Mráz</v>
      </c>
      <c r="R147" s="245">
        <f>'Rozpis zápasů'!X147</f>
        <v>6</v>
      </c>
      <c r="S147" s="245">
        <f>'Rozpis zápasů'!Y147</f>
        <v>0</v>
      </c>
      <c r="T147" s="415"/>
      <c r="U147" s="245" t="str">
        <f>'Rozpis zápasů'!AB147</f>
        <v>A</v>
      </c>
      <c r="V147" s="36"/>
      <c r="W147" s="63"/>
    </row>
    <row r="148" spans="1:23" ht="22.5" customHeight="1" x14ac:dyDescent="0.25">
      <c r="A148" s="243" t="str">
        <f t="shared" si="18"/>
        <v>65_66</v>
      </c>
      <c r="B148" s="244" t="str">
        <f t="shared" si="19"/>
        <v>H</v>
      </c>
      <c r="C148" s="245">
        <f>'Rozpis zápasů'!F148</f>
        <v>65</v>
      </c>
      <c r="D148" s="246">
        <f>'Rozpis zápasů'!G148</f>
        <v>66</v>
      </c>
      <c r="E148" s="247">
        <f t="shared" si="20"/>
        <v>1</v>
      </c>
      <c r="F148" s="243">
        <f t="shared" si="21"/>
        <v>6</v>
      </c>
      <c r="G148" s="248">
        <f>VLOOKUP(C148,'Tabulka-skore'!$B$4:$Q$239,16,0)</f>
        <v>6</v>
      </c>
      <c r="H148" s="243">
        <f>VLOOKUP(D148,'Tabulka-skore'!$B$4:$Q$239,16,0)</f>
        <v>2</v>
      </c>
      <c r="I148" s="248">
        <f>IF($B148="N",'pravidla turnaje'!$C$6,IF($E148&gt;$F148,IF(OR($T148="PP",T148="SN"),'pravidla turnaje'!$C$3,'pravidla turnaje'!$C$2),IF($E148&lt;$F148,IF(OR($T148="PP",T148="SN"),'pravidla turnaje'!$C$5,'pravidla turnaje'!$C$6),'pravidla turnaje'!$C$4)))</f>
        <v>0</v>
      </c>
      <c r="J148" s="243">
        <f>IF($B148="N",'pravidla turnaje'!$C$6,IF($E148&lt;$F148,IF(OR($T148="PP",$T148="SN"),'pravidla turnaje'!$C$3,'pravidla turnaje'!$C$2),IF($E148&gt;$F148,IF(OR($T148="PP",$T148="SN"),'pravidla turnaje'!$C$5,'pravidla turnaje'!$C$6),'pravidla turnaje'!$C$4)))</f>
        <v>0</v>
      </c>
      <c r="K148" s="248" t="str">
        <f t="shared" si="22"/>
        <v/>
      </c>
      <c r="L148" s="249" t="str">
        <f t="shared" si="23"/>
        <v/>
      </c>
      <c r="M148" s="245" t="str">
        <f>'Rozpis zápasů'!P148</f>
        <v>F</v>
      </c>
      <c r="N148" s="245" t="str">
        <f>'Rozpis zápasů'!Q148</f>
        <v>15:00 - 15:10</v>
      </c>
      <c r="O148" s="245" t="str">
        <f>'Rozpis zápasů'!R148</f>
        <v>Z146</v>
      </c>
      <c r="P148" s="245" t="str">
        <f>'Rozpis zápasů'!S148</f>
        <v>Tůma/ 
Houser</v>
      </c>
      <c r="Q148" s="245" t="str">
        <f>'Rozpis zápasů'!T148</f>
        <v>Jiránek/ 
Bína</v>
      </c>
      <c r="R148" s="245">
        <f>'Rozpis zápasů'!X148</f>
        <v>1</v>
      </c>
      <c r="S148" s="245">
        <f>'Rozpis zápasů'!Y148</f>
        <v>6</v>
      </c>
      <c r="T148" s="415"/>
      <c r="U148" s="245" t="str">
        <f>'Rozpis zápasů'!AB148</f>
        <v>B</v>
      </c>
      <c r="V148" s="36"/>
      <c r="W148" s="63"/>
    </row>
    <row r="149" spans="1:23" ht="22.5" customHeight="1" x14ac:dyDescent="0.25">
      <c r="A149" s="243" t="str">
        <f t="shared" si="18"/>
        <v>71_75</v>
      </c>
      <c r="B149" s="244" t="str">
        <f t="shared" si="19"/>
        <v>H</v>
      </c>
      <c r="C149" s="245">
        <f>'Rozpis zápasů'!F149</f>
        <v>71</v>
      </c>
      <c r="D149" s="246">
        <f>'Rozpis zápasů'!G149</f>
        <v>75</v>
      </c>
      <c r="E149" s="247">
        <f t="shared" si="20"/>
        <v>3</v>
      </c>
      <c r="F149" s="243">
        <f t="shared" si="21"/>
        <v>5</v>
      </c>
      <c r="G149" s="248">
        <f>VLOOKUP(C149,'Tabulka-skore'!$B$4:$Q$239,16,0)</f>
        <v>5</v>
      </c>
      <c r="H149" s="243">
        <f>VLOOKUP(D149,'Tabulka-skore'!$B$4:$Q$239,16,0)</f>
        <v>2</v>
      </c>
      <c r="I149" s="248">
        <f>IF($B149="N",'pravidla turnaje'!$C$6,IF($E149&gt;$F149,IF(OR($T149="PP",T149="SN"),'pravidla turnaje'!$C$3,'pravidla turnaje'!$C$2),IF($E149&lt;$F149,IF(OR($T149="PP",T149="SN"),'pravidla turnaje'!$C$5,'pravidla turnaje'!$C$6),'pravidla turnaje'!$C$4)))</f>
        <v>0</v>
      </c>
      <c r="J149" s="243">
        <f>IF($B149="N",'pravidla turnaje'!$C$6,IF($E149&lt;$F149,IF(OR($T149="PP",$T149="SN"),'pravidla turnaje'!$C$3,'pravidla turnaje'!$C$2),IF($E149&gt;$F149,IF(OR($T149="PP",$T149="SN"),'pravidla turnaje'!$C$5,'pravidla turnaje'!$C$6),'pravidla turnaje'!$C$4)))</f>
        <v>0</v>
      </c>
      <c r="K149" s="248" t="str">
        <f t="shared" si="22"/>
        <v/>
      </c>
      <c r="L149" s="249" t="str">
        <f t="shared" si="23"/>
        <v/>
      </c>
      <c r="M149" s="245" t="str">
        <f>'Rozpis zápasů'!P149</f>
        <v>G</v>
      </c>
      <c r="N149" s="245" t="str">
        <f>'Rozpis zápasů'!Q149</f>
        <v>15:00 - 15:10</v>
      </c>
      <c r="O149" s="245" t="str">
        <f>'Rozpis zápasů'!R149</f>
        <v>Z147</v>
      </c>
      <c r="P149" s="245" t="str">
        <f>'Rozpis zápasů'!S149</f>
        <v>Mohelník/ 
Csáno</v>
      </c>
      <c r="Q149" s="245" t="str">
        <f>'Rozpis zápasů'!T149</f>
        <v>Kindl/ 
Kotoun</v>
      </c>
      <c r="R149" s="245">
        <f>'Rozpis zápasů'!X149</f>
        <v>3</v>
      </c>
      <c r="S149" s="245">
        <f>'Rozpis zápasů'!Y149</f>
        <v>5</v>
      </c>
      <c r="T149" s="415"/>
      <c r="U149" s="245" t="str">
        <f>'Rozpis zápasů'!AB149</f>
        <v>C</v>
      </c>
      <c r="V149" s="36"/>
      <c r="W149" s="63"/>
    </row>
    <row r="150" spans="1:23" ht="22.5" customHeight="1" x14ac:dyDescent="0.25">
      <c r="A150" s="243" t="str">
        <f t="shared" si="18"/>
        <v>73_74</v>
      </c>
      <c r="B150" s="244" t="str">
        <f t="shared" si="19"/>
        <v>D</v>
      </c>
      <c r="C150" s="245">
        <f>'Rozpis zápasů'!F150</f>
        <v>73</v>
      </c>
      <c r="D150" s="246">
        <f>'Rozpis zápasů'!G150</f>
        <v>74</v>
      </c>
      <c r="E150" s="247">
        <f t="shared" si="20"/>
        <v>7</v>
      </c>
      <c r="F150" s="243">
        <f t="shared" si="21"/>
        <v>5</v>
      </c>
      <c r="G150" s="248">
        <f>VLOOKUP(C150,'Tabulka-skore'!$B$4:$Q$239,16,0)</f>
        <v>1</v>
      </c>
      <c r="H150" s="243">
        <f>VLOOKUP(D150,'Tabulka-skore'!$B$4:$Q$239,16,0)</f>
        <v>3</v>
      </c>
      <c r="I150" s="248">
        <f>IF($B150="N",'pravidla turnaje'!$C$6,IF($E150&gt;$F150,IF(OR($T150="PP",T150="SN"),'pravidla turnaje'!$C$3,'pravidla turnaje'!$C$2),IF($E150&lt;$F150,IF(OR($T150="PP",T150="SN"),'pravidla turnaje'!$C$5,'pravidla turnaje'!$C$6),'pravidla turnaje'!$C$4)))</f>
        <v>0</v>
      </c>
      <c r="J150" s="243">
        <f>IF($B150="N",'pravidla turnaje'!$C$6,IF($E150&lt;$F150,IF(OR($T150="PP",$T150="SN"),'pravidla turnaje'!$C$3,'pravidla turnaje'!$C$2),IF($E150&gt;$F150,IF(OR($T150="PP",$T150="SN"),'pravidla turnaje'!$C$5,'pravidla turnaje'!$C$6),'pravidla turnaje'!$C$4)))</f>
        <v>0</v>
      </c>
      <c r="K150" s="248" t="str">
        <f t="shared" si="22"/>
        <v/>
      </c>
      <c r="L150" s="249" t="str">
        <f t="shared" si="23"/>
        <v/>
      </c>
      <c r="M150" s="245" t="str">
        <f>'Rozpis zápasů'!P150</f>
        <v>G</v>
      </c>
      <c r="N150" s="245" t="str">
        <f>'Rozpis zápasů'!Q150</f>
        <v>15:00 - 15:10</v>
      </c>
      <c r="O150" s="245" t="str">
        <f>'Rozpis zápasů'!R150</f>
        <v>Z148</v>
      </c>
      <c r="P150" s="245" t="str">
        <f>'Rozpis zápasů'!S150</f>
        <v>Zouzal/ 
Eckhardt</v>
      </c>
      <c r="Q150" s="245" t="str">
        <f>'Rozpis zápasů'!T150</f>
        <v>Hněvkovský/ 
Vašák</v>
      </c>
      <c r="R150" s="245">
        <f>'Rozpis zápasů'!X150</f>
        <v>7</v>
      </c>
      <c r="S150" s="245">
        <f>'Rozpis zápasů'!Y150</f>
        <v>5</v>
      </c>
      <c r="T150" s="415"/>
      <c r="U150" s="245" t="str">
        <f>'Rozpis zápasů'!AB150</f>
        <v>D</v>
      </c>
      <c r="V150" s="36"/>
      <c r="W150" s="63"/>
    </row>
    <row r="151" spans="1:23" ht="22.5" customHeight="1" x14ac:dyDescent="0.25">
      <c r="A151" s="243" t="str">
        <f t="shared" si="18"/>
        <v>81_85</v>
      </c>
      <c r="B151" s="244" t="str">
        <f t="shared" si="19"/>
        <v>H</v>
      </c>
      <c r="C151" s="245">
        <f>'Rozpis zápasů'!F151</f>
        <v>81</v>
      </c>
      <c r="D151" s="246">
        <f>'Rozpis zápasů'!G151</f>
        <v>85</v>
      </c>
      <c r="E151" s="247">
        <f t="shared" si="20"/>
        <v>4</v>
      </c>
      <c r="F151" s="243">
        <f t="shared" si="21"/>
        <v>6</v>
      </c>
      <c r="G151" s="248">
        <f>VLOOKUP(C151,'Tabulka-skore'!$B$4:$Q$239,16,0)</f>
        <v>5</v>
      </c>
      <c r="H151" s="243">
        <f>VLOOKUP(D151,'Tabulka-skore'!$B$4:$Q$239,16,0)</f>
        <v>1</v>
      </c>
      <c r="I151" s="248">
        <f>IF($B151="N",'pravidla turnaje'!$C$6,IF($E151&gt;$F151,IF(OR($T151="PP",T151="SN"),'pravidla turnaje'!$C$3,'pravidla turnaje'!$C$2),IF($E151&lt;$F151,IF(OR($T151="PP",T151="SN"),'pravidla turnaje'!$C$5,'pravidla turnaje'!$C$6),'pravidla turnaje'!$C$4)))</f>
        <v>0</v>
      </c>
      <c r="J151" s="243">
        <f>IF($B151="N",'pravidla turnaje'!$C$6,IF($E151&lt;$F151,IF(OR($T151="PP",$T151="SN"),'pravidla turnaje'!$C$3,'pravidla turnaje'!$C$2),IF($E151&gt;$F151,IF(OR($T151="PP",$T151="SN"),'pravidla turnaje'!$C$5,'pravidla turnaje'!$C$6),'pravidla turnaje'!$C$4)))</f>
        <v>0</v>
      </c>
      <c r="K151" s="248" t="str">
        <f t="shared" si="22"/>
        <v/>
      </c>
      <c r="L151" s="249" t="str">
        <f t="shared" si="23"/>
        <v/>
      </c>
      <c r="M151" s="245" t="str">
        <f>'Rozpis zápasů'!P151</f>
        <v>H</v>
      </c>
      <c r="N151" s="245" t="str">
        <f>'Rozpis zápasů'!Q151</f>
        <v>15:10 - 15:20</v>
      </c>
      <c r="O151" s="245" t="str">
        <f>'Rozpis zápasů'!R151</f>
        <v>Z149</v>
      </c>
      <c r="P151" s="245" t="str">
        <f>'Rozpis zápasů'!S151</f>
        <v>Neliba/ 
Zbořil</v>
      </c>
      <c r="Q151" s="245" t="str">
        <f>'Rozpis zápasů'!T151</f>
        <v>Švácha/ 
Pechar</v>
      </c>
      <c r="R151" s="245">
        <f>'Rozpis zápasů'!X151</f>
        <v>4</v>
      </c>
      <c r="S151" s="245">
        <f>'Rozpis zápasů'!Y151</f>
        <v>6</v>
      </c>
      <c r="T151" s="415"/>
      <c r="U151" s="245" t="str">
        <f>'Rozpis zápasů'!AB151</f>
        <v>A</v>
      </c>
      <c r="V151" s="36"/>
      <c r="W151" s="63"/>
    </row>
    <row r="152" spans="1:23" ht="22.5" customHeight="1" x14ac:dyDescent="0.25">
      <c r="A152" s="243" t="str">
        <f t="shared" si="18"/>
        <v>83_84</v>
      </c>
      <c r="B152" s="244" t="str">
        <f t="shared" si="19"/>
        <v>R</v>
      </c>
      <c r="C152" s="245">
        <f>'Rozpis zápasů'!F152</f>
        <v>83</v>
      </c>
      <c r="D152" s="246">
        <f>'Rozpis zápasů'!G152</f>
        <v>84</v>
      </c>
      <c r="E152" s="247">
        <f t="shared" si="20"/>
        <v>7</v>
      </c>
      <c r="F152" s="243">
        <f t="shared" si="21"/>
        <v>7</v>
      </c>
      <c r="G152" s="248">
        <f>VLOOKUP(C152,'Tabulka-skore'!$B$4:$Q$239,16,0)</f>
        <v>1</v>
      </c>
      <c r="H152" s="243">
        <f>VLOOKUP(D152,'Tabulka-skore'!$B$4:$Q$239,16,0)</f>
        <v>4</v>
      </c>
      <c r="I152" s="248">
        <f>IF($B152="N",'pravidla turnaje'!$C$6,IF($E152&gt;$F152,IF(OR($T152="PP",T152="SN"),'pravidla turnaje'!$C$3,'pravidla turnaje'!$C$2),IF($E152&lt;$F152,IF(OR($T152="PP",T152="SN"),'pravidla turnaje'!$C$5,'pravidla turnaje'!$C$6),'pravidla turnaje'!$C$4)))</f>
        <v>0</v>
      </c>
      <c r="J152" s="243">
        <f>IF($B152="N",'pravidla turnaje'!$C$6,IF($E152&lt;$F152,IF(OR($T152="PP",$T152="SN"),'pravidla turnaje'!$C$3,'pravidla turnaje'!$C$2),IF($E152&gt;$F152,IF(OR($T152="PP",$T152="SN"),'pravidla turnaje'!$C$5,'pravidla turnaje'!$C$6),'pravidla turnaje'!$C$4)))</f>
        <v>0</v>
      </c>
      <c r="K152" s="248" t="str">
        <f t="shared" si="22"/>
        <v/>
      </c>
      <c r="L152" s="249" t="str">
        <f t="shared" si="23"/>
        <v/>
      </c>
      <c r="M152" s="245" t="str">
        <f>'Rozpis zápasů'!P152</f>
        <v>H</v>
      </c>
      <c r="N152" s="245" t="str">
        <f>'Rozpis zápasů'!Q152</f>
        <v>15:10 - 15:20</v>
      </c>
      <c r="O152" s="245" t="str">
        <f>'Rozpis zápasů'!R152</f>
        <v>Z150</v>
      </c>
      <c r="P152" s="245" t="str">
        <f>'Rozpis zápasů'!S152</f>
        <v>Štěpánek/ 
Miško</v>
      </c>
      <c r="Q152" s="245" t="str">
        <f>'Rozpis zápasů'!T152</f>
        <v>Mařík/ 
Kryštof</v>
      </c>
      <c r="R152" s="245">
        <f>'Rozpis zápasů'!X152</f>
        <v>7</v>
      </c>
      <c r="S152" s="245">
        <f>'Rozpis zápasů'!Y152</f>
        <v>7</v>
      </c>
      <c r="T152" s="415"/>
      <c r="U152" s="245" t="str">
        <f>'Rozpis zápasů'!AB152</f>
        <v>B</v>
      </c>
      <c r="V152" s="36"/>
      <c r="W152" s="63"/>
    </row>
    <row r="153" spans="1:23" ht="22.5" customHeight="1" x14ac:dyDescent="0.25">
      <c r="A153" s="243" t="str">
        <f t="shared" si="18"/>
        <v>91_95</v>
      </c>
      <c r="B153" s="244" t="str">
        <f t="shared" si="19"/>
        <v>H</v>
      </c>
      <c r="C153" s="245">
        <f>'Rozpis zápasů'!F153</f>
        <v>91</v>
      </c>
      <c r="D153" s="246">
        <f>'Rozpis zápasů'!G153</f>
        <v>95</v>
      </c>
      <c r="E153" s="247">
        <f t="shared" si="20"/>
        <v>4</v>
      </c>
      <c r="F153" s="243">
        <f t="shared" si="21"/>
        <v>6</v>
      </c>
      <c r="G153" s="248">
        <f>VLOOKUP(C153,'Tabulka-skore'!$B$4:$Q$239,16,0)</f>
        <v>5</v>
      </c>
      <c r="H153" s="243">
        <f>VLOOKUP(D153,'Tabulka-skore'!$B$4:$Q$239,16,0)</f>
        <v>4</v>
      </c>
      <c r="I153" s="248">
        <f>IF($B153="N",'pravidla turnaje'!$C$6,IF($E153&gt;$F153,IF(OR($T153="PP",T153="SN"),'pravidla turnaje'!$C$3,'pravidla turnaje'!$C$2),IF($E153&lt;$F153,IF(OR($T153="PP",T153="SN"),'pravidla turnaje'!$C$5,'pravidla turnaje'!$C$6),'pravidla turnaje'!$C$4)))</f>
        <v>0</v>
      </c>
      <c r="J153" s="243">
        <f>IF($B153="N",'pravidla turnaje'!$C$6,IF($E153&lt;$F153,IF(OR($T153="PP",$T153="SN"),'pravidla turnaje'!$C$3,'pravidla turnaje'!$C$2),IF($E153&gt;$F153,IF(OR($T153="PP",$T153="SN"),'pravidla turnaje'!$C$5,'pravidla turnaje'!$C$6),'pravidla turnaje'!$C$4)))</f>
        <v>0</v>
      </c>
      <c r="K153" s="248" t="str">
        <f t="shared" si="22"/>
        <v/>
      </c>
      <c r="L153" s="249" t="str">
        <f t="shared" si="23"/>
        <v/>
      </c>
      <c r="M153" s="245" t="str">
        <f>'Rozpis zápasů'!P153</f>
        <v>I</v>
      </c>
      <c r="N153" s="245" t="str">
        <f>'Rozpis zápasů'!Q153</f>
        <v>15:10 - 15:20</v>
      </c>
      <c r="O153" s="245" t="str">
        <f>'Rozpis zápasů'!R153</f>
        <v>Z151</v>
      </c>
      <c r="P153" s="245" t="str">
        <f>'Rozpis zápasů'!S153</f>
        <v>Pechatý/ 
Holub</v>
      </c>
      <c r="Q153" s="245" t="str">
        <f>'Rozpis zápasů'!T153</f>
        <v>Syryčanský/ 
Hrstka</v>
      </c>
      <c r="R153" s="245">
        <f>'Rozpis zápasů'!X153</f>
        <v>4</v>
      </c>
      <c r="S153" s="245">
        <f>'Rozpis zápasů'!Y153</f>
        <v>6</v>
      </c>
      <c r="T153" s="415"/>
      <c r="U153" s="245" t="str">
        <f>'Rozpis zápasů'!AB153</f>
        <v>C</v>
      </c>
      <c r="V153" s="36"/>
      <c r="W153" s="63"/>
    </row>
    <row r="154" spans="1:23" ht="22.5" customHeight="1" x14ac:dyDescent="0.25">
      <c r="A154" s="243" t="str">
        <f t="shared" si="18"/>
        <v>93_94</v>
      </c>
      <c r="B154" s="244" t="str">
        <f t="shared" si="19"/>
        <v>R</v>
      </c>
      <c r="C154" s="245">
        <f>'Rozpis zápasů'!F154</f>
        <v>93</v>
      </c>
      <c r="D154" s="246">
        <f>'Rozpis zápasů'!G154</f>
        <v>94</v>
      </c>
      <c r="E154" s="247">
        <f t="shared" si="20"/>
        <v>9</v>
      </c>
      <c r="F154" s="243">
        <f t="shared" si="21"/>
        <v>9</v>
      </c>
      <c r="G154" s="248">
        <f>VLOOKUP(C154,'Tabulka-skore'!$B$4:$Q$239,16,0)</f>
        <v>1</v>
      </c>
      <c r="H154" s="243">
        <f>VLOOKUP(D154,'Tabulka-skore'!$B$4:$Q$239,16,0)</f>
        <v>1</v>
      </c>
      <c r="I154" s="248">
        <f>IF($B154="N",'pravidla turnaje'!$C$6,IF($E154&gt;$F154,IF(OR($T154="PP",T154="SN"),'pravidla turnaje'!$C$3,'pravidla turnaje'!$C$2),IF($E154&lt;$F154,IF(OR($T154="PP",T154="SN"),'pravidla turnaje'!$C$5,'pravidla turnaje'!$C$6),'pravidla turnaje'!$C$4)))</f>
        <v>0</v>
      </c>
      <c r="J154" s="243">
        <f>IF($B154="N",'pravidla turnaje'!$C$6,IF($E154&lt;$F154,IF(OR($T154="PP",$T154="SN"),'pravidla turnaje'!$C$3,'pravidla turnaje'!$C$2),IF($E154&gt;$F154,IF(OR($T154="PP",$T154="SN"),'pravidla turnaje'!$C$5,'pravidla turnaje'!$C$6),'pravidla turnaje'!$C$4)))</f>
        <v>0</v>
      </c>
      <c r="K154" s="248">
        <f t="shared" si="22"/>
        <v>93</v>
      </c>
      <c r="L154" s="249">
        <f t="shared" si="23"/>
        <v>94</v>
      </c>
      <c r="M154" s="245" t="str">
        <f>'Rozpis zápasů'!P154</f>
        <v>I</v>
      </c>
      <c r="N154" s="245" t="str">
        <f>'Rozpis zápasů'!Q154</f>
        <v>15:10 - 15:20</v>
      </c>
      <c r="O154" s="245" t="str">
        <f>'Rozpis zápasů'!R154</f>
        <v>Z152</v>
      </c>
      <c r="P154" s="245" t="str">
        <f>'Rozpis zápasů'!S154</f>
        <v>Černý/ 
Novotný</v>
      </c>
      <c r="Q154" s="245" t="str">
        <f>'Rozpis zápasů'!T154</f>
        <v>Kühnel/ 
Černý</v>
      </c>
      <c r="R154" s="245">
        <f>'Rozpis zápasů'!X154</f>
        <v>9</v>
      </c>
      <c r="S154" s="245">
        <f>'Rozpis zápasů'!Y154</f>
        <v>9</v>
      </c>
      <c r="T154" s="415"/>
      <c r="U154" s="245" t="str">
        <f>'Rozpis zápasů'!AB154</f>
        <v>D</v>
      </c>
      <c r="V154" s="36"/>
      <c r="W154" s="63"/>
    </row>
    <row r="155" spans="1:23" ht="22.5" customHeight="1" x14ac:dyDescent="0.25">
      <c r="A155" s="243" t="str">
        <f t="shared" si="18"/>
        <v>101_105</v>
      </c>
      <c r="B155" s="244" t="str">
        <f t="shared" si="19"/>
        <v>D</v>
      </c>
      <c r="C155" s="245">
        <f>'Rozpis zápasů'!F155</f>
        <v>101</v>
      </c>
      <c r="D155" s="246">
        <f>'Rozpis zápasů'!G155</f>
        <v>105</v>
      </c>
      <c r="E155" s="247">
        <f t="shared" si="20"/>
        <v>5</v>
      </c>
      <c r="F155" s="243">
        <f t="shared" si="21"/>
        <v>2</v>
      </c>
      <c r="G155" s="248">
        <f>VLOOKUP(C155,'Tabulka-skore'!$B$4:$Q$239,16,0)</f>
        <v>1</v>
      </c>
      <c r="H155" s="243">
        <f>VLOOKUP(D155,'Tabulka-skore'!$B$4:$Q$239,16,0)</f>
        <v>5</v>
      </c>
      <c r="I155" s="248">
        <f>IF($B155="N",'pravidla turnaje'!$C$6,IF($E155&gt;$F155,IF(OR($T155="PP",T155="SN"),'pravidla turnaje'!$C$3,'pravidla turnaje'!$C$2),IF($E155&lt;$F155,IF(OR($T155="PP",T155="SN"),'pravidla turnaje'!$C$5,'pravidla turnaje'!$C$6),'pravidla turnaje'!$C$4)))</f>
        <v>0</v>
      </c>
      <c r="J155" s="243">
        <f>IF($B155="N",'pravidla turnaje'!$C$6,IF($E155&lt;$F155,IF(OR($T155="PP",$T155="SN"),'pravidla turnaje'!$C$3,'pravidla turnaje'!$C$2),IF($E155&gt;$F155,IF(OR($T155="PP",$T155="SN"),'pravidla turnaje'!$C$5,'pravidla turnaje'!$C$6),'pravidla turnaje'!$C$4)))</f>
        <v>0</v>
      </c>
      <c r="K155" s="248" t="str">
        <f t="shared" si="22"/>
        <v/>
      </c>
      <c r="L155" s="249" t="str">
        <f t="shared" si="23"/>
        <v/>
      </c>
      <c r="M155" s="245" t="str">
        <f>'Rozpis zápasů'!P155</f>
        <v>J</v>
      </c>
      <c r="N155" s="245" t="str">
        <f>'Rozpis zápasů'!Q155</f>
        <v>15:20 - 15:30</v>
      </c>
      <c r="O155" s="245" t="str">
        <f>'Rozpis zápasů'!R155</f>
        <v>Z153</v>
      </c>
      <c r="P155" s="245" t="str">
        <f>'Rozpis zápasů'!S155</f>
        <v>Antůšek/ 
Řečník</v>
      </c>
      <c r="Q155" s="245" t="str">
        <f>'Rozpis zápasů'!T155</f>
        <v>Gerhard/ 
Slivoně</v>
      </c>
      <c r="R155" s="245">
        <f>'Rozpis zápasů'!X155</f>
        <v>5</v>
      </c>
      <c r="S155" s="245">
        <f>'Rozpis zápasů'!Y155</f>
        <v>2</v>
      </c>
      <c r="T155" s="415"/>
      <c r="U155" s="245" t="str">
        <f>'Rozpis zápasů'!AB155</f>
        <v>A</v>
      </c>
      <c r="V155" s="36"/>
      <c r="W155" s="63"/>
    </row>
    <row r="156" spans="1:23" ht="22.5" customHeight="1" x14ac:dyDescent="0.25">
      <c r="A156" s="243" t="str">
        <f t="shared" si="18"/>
        <v>103_104</v>
      </c>
      <c r="B156" s="244" t="str">
        <f t="shared" si="19"/>
        <v>H</v>
      </c>
      <c r="C156" s="245">
        <f>'Rozpis zápasů'!F156</f>
        <v>103</v>
      </c>
      <c r="D156" s="246">
        <f>'Rozpis zápasů'!G156</f>
        <v>104</v>
      </c>
      <c r="E156" s="247">
        <f t="shared" si="20"/>
        <v>0</v>
      </c>
      <c r="F156" s="243">
        <f t="shared" si="21"/>
        <v>2</v>
      </c>
      <c r="G156" s="248">
        <f>VLOOKUP(C156,'Tabulka-skore'!$B$4:$Q$239,16,0)</f>
        <v>2</v>
      </c>
      <c r="H156" s="243">
        <f>VLOOKUP(D156,'Tabulka-skore'!$B$4:$Q$239,16,0)</f>
        <v>2</v>
      </c>
      <c r="I156" s="248">
        <f>IF($B156="N",'pravidla turnaje'!$C$6,IF($E156&gt;$F156,IF(OR($T156="PP",T156="SN"),'pravidla turnaje'!$C$3,'pravidla turnaje'!$C$2),IF($E156&lt;$F156,IF(OR($T156="PP",T156="SN"),'pravidla turnaje'!$C$5,'pravidla turnaje'!$C$6),'pravidla turnaje'!$C$4)))</f>
        <v>0</v>
      </c>
      <c r="J156" s="243">
        <f>IF($B156="N",'pravidla turnaje'!$C$6,IF($E156&lt;$F156,IF(OR($T156="PP",$T156="SN"),'pravidla turnaje'!$C$3,'pravidla turnaje'!$C$2),IF($E156&gt;$F156,IF(OR($T156="PP",$T156="SN"),'pravidla turnaje'!$C$5,'pravidla turnaje'!$C$6),'pravidla turnaje'!$C$4)))</f>
        <v>0</v>
      </c>
      <c r="K156" s="248">
        <f t="shared" si="22"/>
        <v>103</v>
      </c>
      <c r="L156" s="249">
        <f t="shared" si="23"/>
        <v>104</v>
      </c>
      <c r="M156" s="245" t="str">
        <f>'Rozpis zápasů'!P156</f>
        <v>J</v>
      </c>
      <c r="N156" s="245" t="str">
        <f>'Rozpis zápasů'!Q156</f>
        <v>15:20 - 15:30</v>
      </c>
      <c r="O156" s="245" t="str">
        <f>'Rozpis zápasů'!R156</f>
        <v>Z154</v>
      </c>
      <c r="P156" s="245" t="str">
        <f>'Rozpis zápasů'!S156</f>
        <v>Rudiš/ 
Rudiš</v>
      </c>
      <c r="Q156" s="245" t="str">
        <f>'Rozpis zápasů'!T156</f>
        <v>Hrdlička/ 
Dvořák</v>
      </c>
      <c r="R156" s="245">
        <f>'Rozpis zápasů'!X156</f>
        <v>0</v>
      </c>
      <c r="S156" s="245">
        <f>'Rozpis zápasů'!Y156</f>
        <v>2</v>
      </c>
      <c r="T156" s="415"/>
      <c r="U156" s="245" t="str">
        <f>'Rozpis zápasů'!AB156</f>
        <v>B</v>
      </c>
      <c r="V156" s="36"/>
      <c r="W156" s="63"/>
    </row>
    <row r="157" spans="1:23" ht="22.5" customHeight="1" x14ac:dyDescent="0.25">
      <c r="A157" s="243" t="str">
        <f t="shared" si="18"/>
        <v>111_115</v>
      </c>
      <c r="B157" s="244" t="str">
        <f t="shared" si="19"/>
        <v>D</v>
      </c>
      <c r="C157" s="245">
        <f>'Rozpis zápasů'!F157</f>
        <v>111</v>
      </c>
      <c r="D157" s="246">
        <f>'Rozpis zápasů'!G157</f>
        <v>115</v>
      </c>
      <c r="E157" s="247">
        <f t="shared" si="20"/>
        <v>6</v>
      </c>
      <c r="F157" s="243">
        <f t="shared" si="21"/>
        <v>3</v>
      </c>
      <c r="G157" s="248">
        <f>VLOOKUP(C157,'Tabulka-skore'!$B$4:$Q$239,16,0)</f>
        <v>4</v>
      </c>
      <c r="H157" s="243">
        <f>VLOOKUP(D157,'Tabulka-skore'!$B$4:$Q$239,16,0)</f>
        <v>5</v>
      </c>
      <c r="I157" s="248">
        <f>IF($B157="N",'pravidla turnaje'!$C$6,IF($E157&gt;$F157,IF(OR($T157="PP",T157="SN"),'pravidla turnaje'!$C$3,'pravidla turnaje'!$C$2),IF($E157&lt;$F157,IF(OR($T157="PP",T157="SN"),'pravidla turnaje'!$C$5,'pravidla turnaje'!$C$6),'pravidla turnaje'!$C$4)))</f>
        <v>0</v>
      </c>
      <c r="J157" s="243">
        <f>IF($B157="N",'pravidla turnaje'!$C$6,IF($E157&lt;$F157,IF(OR($T157="PP",$T157="SN"),'pravidla turnaje'!$C$3,'pravidla turnaje'!$C$2),IF($E157&gt;$F157,IF(OR($T157="PP",$T157="SN"),'pravidla turnaje'!$C$5,'pravidla turnaje'!$C$6),'pravidla turnaje'!$C$4)))</f>
        <v>0</v>
      </c>
      <c r="K157" s="248" t="str">
        <f t="shared" si="22"/>
        <v/>
      </c>
      <c r="L157" s="249" t="str">
        <f t="shared" si="23"/>
        <v/>
      </c>
      <c r="M157" s="245" t="str">
        <f>'Rozpis zápasů'!P157</f>
        <v>K</v>
      </c>
      <c r="N157" s="245" t="str">
        <f>'Rozpis zápasů'!Q157</f>
        <v>15:20 - 15:30</v>
      </c>
      <c r="O157" s="245" t="str">
        <f>'Rozpis zápasů'!R157</f>
        <v>Z155</v>
      </c>
      <c r="P157" s="245" t="str">
        <f>'Rozpis zápasů'!S157</f>
        <v>Raboch/ 
Weiss</v>
      </c>
      <c r="Q157" s="245" t="str">
        <f>'Rozpis zápasů'!T157</f>
        <v>Hanžl/ 
Beran</v>
      </c>
      <c r="R157" s="245">
        <f>'Rozpis zápasů'!X157</f>
        <v>6</v>
      </c>
      <c r="S157" s="245">
        <f>'Rozpis zápasů'!Y157</f>
        <v>3</v>
      </c>
      <c r="T157" s="415"/>
      <c r="U157" s="245" t="str">
        <f>'Rozpis zápasů'!AB157</f>
        <v>C</v>
      </c>
      <c r="V157" s="36"/>
      <c r="W157" s="63"/>
    </row>
    <row r="158" spans="1:23" ht="22.5" customHeight="1" x14ac:dyDescent="0.25">
      <c r="A158" s="243" t="str">
        <f t="shared" si="18"/>
        <v>113_114</v>
      </c>
      <c r="B158" s="244" t="str">
        <f t="shared" si="19"/>
        <v>H</v>
      </c>
      <c r="C158" s="245">
        <f>'Rozpis zápasů'!F158</f>
        <v>113</v>
      </c>
      <c r="D158" s="246">
        <f>'Rozpis zápasů'!G158</f>
        <v>114</v>
      </c>
      <c r="E158" s="247">
        <f t="shared" si="20"/>
        <v>0</v>
      </c>
      <c r="F158" s="243">
        <f t="shared" si="21"/>
        <v>3</v>
      </c>
      <c r="G158" s="248">
        <f>VLOOKUP(C158,'Tabulka-skore'!$B$4:$Q$239,16,0)</f>
        <v>3</v>
      </c>
      <c r="H158" s="243">
        <f>VLOOKUP(D158,'Tabulka-skore'!$B$4:$Q$239,16,0)</f>
        <v>1</v>
      </c>
      <c r="I158" s="248">
        <f>IF($B158="N",'pravidla turnaje'!$C$6,IF($E158&gt;$F158,IF(OR($T158="PP",T158="SN"),'pravidla turnaje'!$C$3,'pravidla turnaje'!$C$2),IF($E158&lt;$F158,IF(OR($T158="PP",T158="SN"),'pravidla turnaje'!$C$5,'pravidla turnaje'!$C$6),'pravidla turnaje'!$C$4)))</f>
        <v>0</v>
      </c>
      <c r="J158" s="243">
        <f>IF($B158="N",'pravidla turnaje'!$C$6,IF($E158&lt;$F158,IF(OR($T158="PP",$T158="SN"),'pravidla turnaje'!$C$3,'pravidla turnaje'!$C$2),IF($E158&gt;$F158,IF(OR($T158="PP",$T158="SN"),'pravidla turnaje'!$C$5,'pravidla turnaje'!$C$6),'pravidla turnaje'!$C$4)))</f>
        <v>0</v>
      </c>
      <c r="K158" s="248" t="str">
        <f t="shared" si="22"/>
        <v/>
      </c>
      <c r="L158" s="249" t="str">
        <f t="shared" si="23"/>
        <v/>
      </c>
      <c r="M158" s="245" t="str">
        <f>'Rozpis zápasů'!P158</f>
        <v>K</v>
      </c>
      <c r="N158" s="245" t="str">
        <f>'Rozpis zápasů'!Q158</f>
        <v>15:20 - 15:30</v>
      </c>
      <c r="O158" s="245" t="str">
        <f>'Rozpis zápasů'!R158</f>
        <v>Z156</v>
      </c>
      <c r="P158" s="245" t="str">
        <f>'Rozpis zápasů'!S158</f>
        <v>Hrubá/ 
Doležal</v>
      </c>
      <c r="Q158" s="245" t="str">
        <f>'Rozpis zápasů'!T158</f>
        <v>Malý/ 
Topš</v>
      </c>
      <c r="R158" s="245">
        <f>'Rozpis zápasů'!X158</f>
        <v>0</v>
      </c>
      <c r="S158" s="245">
        <f>'Rozpis zápasů'!Y158</f>
        <v>3</v>
      </c>
      <c r="T158" s="415"/>
      <c r="U158" s="245" t="str">
        <f>'Rozpis zápasů'!AB158</f>
        <v>D</v>
      </c>
      <c r="V158" s="36"/>
      <c r="W158" s="63"/>
    </row>
    <row r="159" spans="1:23" ht="22.5" customHeight="1" x14ac:dyDescent="0.25">
      <c r="A159" s="243" t="str">
        <f t="shared" si="18"/>
        <v>121_125</v>
      </c>
      <c r="B159" s="244" t="str">
        <f t="shared" si="19"/>
        <v>H</v>
      </c>
      <c r="C159" s="245">
        <f>'Rozpis zápasů'!F159</f>
        <v>121</v>
      </c>
      <c r="D159" s="246">
        <f>'Rozpis zápasů'!G159</f>
        <v>125</v>
      </c>
      <c r="E159" s="247">
        <f t="shared" si="20"/>
        <v>1</v>
      </c>
      <c r="F159" s="243">
        <f t="shared" si="21"/>
        <v>6</v>
      </c>
      <c r="G159" s="248">
        <f>VLOOKUP(C159,'Tabulka-skore'!$B$4:$Q$239,16,0)</f>
        <v>4</v>
      </c>
      <c r="H159" s="243">
        <f>VLOOKUP(D159,'Tabulka-skore'!$B$4:$Q$239,16,0)</f>
        <v>3</v>
      </c>
      <c r="I159" s="248">
        <f>IF($B159="N",'pravidla turnaje'!$C$6,IF($E159&gt;$F159,IF(OR($T159="PP",T159="SN"),'pravidla turnaje'!$C$3,'pravidla turnaje'!$C$2),IF($E159&lt;$F159,IF(OR($T159="PP",T159="SN"),'pravidla turnaje'!$C$5,'pravidla turnaje'!$C$6),'pravidla turnaje'!$C$4)))</f>
        <v>0</v>
      </c>
      <c r="J159" s="243">
        <f>IF($B159="N",'pravidla turnaje'!$C$6,IF($E159&lt;$F159,IF(OR($T159="PP",$T159="SN"),'pravidla turnaje'!$C$3,'pravidla turnaje'!$C$2),IF($E159&gt;$F159,IF(OR($T159="PP",$T159="SN"),'pravidla turnaje'!$C$5,'pravidla turnaje'!$C$6),'pravidla turnaje'!$C$4)))</f>
        <v>0</v>
      </c>
      <c r="K159" s="248" t="str">
        <f t="shared" si="22"/>
        <v/>
      </c>
      <c r="L159" s="249" t="str">
        <f t="shared" si="23"/>
        <v/>
      </c>
      <c r="M159" s="245" t="str">
        <f>'Rozpis zápasů'!P159</f>
        <v>L</v>
      </c>
      <c r="N159" s="245" t="str">
        <f>'Rozpis zápasů'!Q159</f>
        <v>15:30 - 15:40</v>
      </c>
      <c r="O159" s="245" t="str">
        <f>'Rozpis zápasů'!R159</f>
        <v>Z157</v>
      </c>
      <c r="P159" s="245" t="str">
        <f>'Rozpis zápasů'!S159</f>
        <v>Petrů/ 
Černer</v>
      </c>
      <c r="Q159" s="245" t="str">
        <f>'Rozpis zápasů'!T159</f>
        <v>Kašpárek/ 
Sčiklin</v>
      </c>
      <c r="R159" s="245">
        <f>'Rozpis zápasů'!X159</f>
        <v>1</v>
      </c>
      <c r="S159" s="245">
        <f>'Rozpis zápasů'!Y159</f>
        <v>6</v>
      </c>
      <c r="T159" s="415"/>
      <c r="U159" s="245" t="str">
        <f>'Rozpis zápasů'!AB159</f>
        <v>A</v>
      </c>
      <c r="V159" s="36"/>
      <c r="W159" s="63"/>
    </row>
    <row r="160" spans="1:23" ht="22.5" customHeight="1" x14ac:dyDescent="0.25">
      <c r="A160" s="243" t="str">
        <f t="shared" si="18"/>
        <v>123_124</v>
      </c>
      <c r="B160" s="244" t="str">
        <f t="shared" si="19"/>
        <v>H</v>
      </c>
      <c r="C160" s="245">
        <f>'Rozpis zápasů'!F160</f>
        <v>123</v>
      </c>
      <c r="D160" s="246">
        <f>'Rozpis zápasů'!G160</f>
        <v>124</v>
      </c>
      <c r="E160" s="247">
        <f t="shared" si="20"/>
        <v>0</v>
      </c>
      <c r="F160" s="243">
        <f t="shared" si="21"/>
        <v>6</v>
      </c>
      <c r="G160" s="248">
        <f>VLOOKUP(C160,'Tabulka-skore'!$B$4:$Q$239,16,0)</f>
        <v>5</v>
      </c>
      <c r="H160" s="243">
        <f>VLOOKUP(D160,'Tabulka-skore'!$B$4:$Q$239,16,0)</f>
        <v>1</v>
      </c>
      <c r="I160" s="248">
        <f>IF($B160="N",'pravidla turnaje'!$C$6,IF($E160&gt;$F160,IF(OR($T160="PP",T160="SN"),'pravidla turnaje'!$C$3,'pravidla turnaje'!$C$2),IF($E160&lt;$F160,IF(OR($T160="PP",T160="SN"),'pravidla turnaje'!$C$5,'pravidla turnaje'!$C$6),'pravidla turnaje'!$C$4)))</f>
        <v>0</v>
      </c>
      <c r="J160" s="243">
        <f>IF($B160="N",'pravidla turnaje'!$C$6,IF($E160&lt;$F160,IF(OR($T160="PP",$T160="SN"),'pravidla turnaje'!$C$3,'pravidla turnaje'!$C$2),IF($E160&gt;$F160,IF(OR($T160="PP",$T160="SN"),'pravidla turnaje'!$C$5,'pravidla turnaje'!$C$6),'pravidla turnaje'!$C$4)))</f>
        <v>0</v>
      </c>
      <c r="K160" s="248" t="str">
        <f t="shared" si="22"/>
        <v/>
      </c>
      <c r="L160" s="249" t="str">
        <f t="shared" si="23"/>
        <v/>
      </c>
      <c r="M160" s="245" t="str">
        <f>'Rozpis zápasů'!P160</f>
        <v>L</v>
      </c>
      <c r="N160" s="245" t="str">
        <f>'Rozpis zápasů'!Q160</f>
        <v>15:30 - 15:40</v>
      </c>
      <c r="O160" s="245" t="str">
        <f>'Rozpis zápasů'!R160</f>
        <v>Z158</v>
      </c>
      <c r="P160" s="245" t="str">
        <f>'Rozpis zápasů'!S160</f>
        <v>Haklička/ 
Závoďančík</v>
      </c>
      <c r="Q160" s="245" t="str">
        <f>'Rozpis zápasů'!T160</f>
        <v>Louvar/ 
Cmíral</v>
      </c>
      <c r="R160" s="245">
        <f>'Rozpis zápasů'!X160</f>
        <v>0</v>
      </c>
      <c r="S160" s="245">
        <f>'Rozpis zápasů'!Y160</f>
        <v>6</v>
      </c>
      <c r="T160" s="415"/>
      <c r="U160" s="245" t="str">
        <f>'Rozpis zápasů'!AB160</f>
        <v>B</v>
      </c>
      <c r="V160" s="36"/>
      <c r="W160" s="63"/>
    </row>
    <row r="161" spans="1:23" ht="22.5" customHeight="1" x14ac:dyDescent="0.25">
      <c r="A161" s="243" t="str">
        <f t="shared" si="18"/>
        <v>171_175</v>
      </c>
      <c r="B161" s="244" t="str">
        <f t="shared" si="19"/>
        <v>D</v>
      </c>
      <c r="C161" s="245">
        <f>'Rozpis zápasů'!F161</f>
        <v>171</v>
      </c>
      <c r="D161" s="246">
        <f>'Rozpis zápasů'!G161</f>
        <v>175</v>
      </c>
      <c r="E161" s="247">
        <f t="shared" si="20"/>
        <v>3</v>
      </c>
      <c r="F161" s="243">
        <f t="shared" si="21"/>
        <v>1</v>
      </c>
      <c r="G161" s="248">
        <f>VLOOKUP(C161,'Tabulka-skore'!$B$4:$Q$239,16,0)</f>
        <v>1</v>
      </c>
      <c r="H161" s="243">
        <f>VLOOKUP(D161,'Tabulka-skore'!$B$4:$Q$239,16,0)</f>
        <v>2</v>
      </c>
      <c r="I161" s="248">
        <f>IF($B161="N",'pravidla turnaje'!$C$6,IF($E161&gt;$F161,IF(OR($T161="PP",T161="SN"),'pravidla turnaje'!$C$3,'pravidla turnaje'!$C$2),IF($E161&lt;$F161,IF(OR($T161="PP",T161="SN"),'pravidla turnaje'!$C$5,'pravidla turnaje'!$C$6),'pravidla turnaje'!$C$4)))</f>
        <v>0</v>
      </c>
      <c r="J161" s="243">
        <f>IF($B161="N",'pravidla turnaje'!$C$6,IF($E161&lt;$F161,IF(OR($T161="PP",$T161="SN"),'pravidla turnaje'!$C$3,'pravidla turnaje'!$C$2),IF($E161&gt;$F161,IF(OR($T161="PP",$T161="SN"),'pravidla turnaje'!$C$5,'pravidla turnaje'!$C$6),'pravidla turnaje'!$C$4)))</f>
        <v>0</v>
      </c>
      <c r="K161" s="248" t="str">
        <f t="shared" si="22"/>
        <v/>
      </c>
      <c r="L161" s="249" t="str">
        <f t="shared" si="23"/>
        <v/>
      </c>
      <c r="M161" s="245" t="str">
        <f>'Rozpis zápasů'!P161</f>
        <v>W</v>
      </c>
      <c r="N161" s="245" t="str">
        <f>'Rozpis zápasů'!Q161</f>
        <v>15:30 - 15:40</v>
      </c>
      <c r="O161" s="245" t="str">
        <f>'Rozpis zápasů'!R161</f>
        <v>Z159</v>
      </c>
      <c r="P161" s="245" t="str">
        <f>'Rozpis zápasů'!S161</f>
        <v>Tomanová/ 
Pálfyová</v>
      </c>
      <c r="Q161" s="245" t="str">
        <f>'Rozpis zápasů'!T161</f>
        <v>Tomanová/ 
Blahníková</v>
      </c>
      <c r="R161" s="245">
        <f>'Rozpis zápasů'!X161</f>
        <v>3</v>
      </c>
      <c r="S161" s="245">
        <f>'Rozpis zápasů'!Y161</f>
        <v>1</v>
      </c>
      <c r="T161" s="415"/>
      <c r="U161" s="245" t="str">
        <f>'Rozpis zápasů'!AB161</f>
        <v>C</v>
      </c>
      <c r="V161" s="36"/>
      <c r="W161" s="63"/>
    </row>
    <row r="162" spans="1:23" ht="22.5" customHeight="1" thickBot="1" x14ac:dyDescent="0.3">
      <c r="A162" s="1428" t="str">
        <f t="shared" si="18"/>
        <v>173_174</v>
      </c>
      <c r="B162" s="1429" t="str">
        <f t="shared" si="19"/>
        <v>D</v>
      </c>
      <c r="C162" s="1801">
        <f>'Rozpis zápasů'!F162</f>
        <v>173</v>
      </c>
      <c r="D162" s="1802">
        <f>'Rozpis zápasů'!G162</f>
        <v>174</v>
      </c>
      <c r="E162" s="1427">
        <f t="shared" si="20"/>
        <v>4</v>
      </c>
      <c r="F162" s="1428">
        <f t="shared" si="21"/>
        <v>2</v>
      </c>
      <c r="G162" s="1431">
        <f>VLOOKUP(C162,'Tabulka-skore'!$B$4:$Q$239,16,0)</f>
        <v>5</v>
      </c>
      <c r="H162" s="1428">
        <f>VLOOKUP(D162,'Tabulka-skore'!$B$4:$Q$239,16,0)</f>
        <v>2</v>
      </c>
      <c r="I162" s="1431">
        <f>IF($B162="N",'pravidla turnaje'!$C$6,IF($E162&gt;$F162,IF(OR($T162="PP",T162="SN"),'pravidla turnaje'!$C$3,'pravidla turnaje'!$C$2),IF($E162&lt;$F162,IF(OR($T162="PP",T162="SN"),'pravidla turnaje'!$C$5,'pravidla turnaje'!$C$6),'pravidla turnaje'!$C$4)))</f>
        <v>0</v>
      </c>
      <c r="J162" s="1428">
        <f>IF($B162="N",'pravidla turnaje'!$C$6,IF($E162&lt;$F162,IF(OR($T162="PP",$T162="SN"),'pravidla turnaje'!$C$3,'pravidla turnaje'!$C$2),IF($E162&gt;$F162,IF(OR($T162="PP",$T162="SN"),'pravidla turnaje'!$C$5,'pravidla turnaje'!$C$6),'pravidla turnaje'!$C$4)))</f>
        <v>0</v>
      </c>
      <c r="K162" s="1431" t="str">
        <f t="shared" si="22"/>
        <v/>
      </c>
      <c r="L162" s="1803" t="str">
        <f t="shared" si="23"/>
        <v/>
      </c>
      <c r="M162" s="1801" t="str">
        <f>'Rozpis zápasů'!P162</f>
        <v>W</v>
      </c>
      <c r="N162" s="1801" t="str">
        <f>'Rozpis zápasů'!Q162</f>
        <v>15:30 - 15:40</v>
      </c>
      <c r="O162" s="1801" t="str">
        <f>'Rozpis zápasů'!R162</f>
        <v>Z160</v>
      </c>
      <c r="P162" s="1801" t="str">
        <f>'Rozpis zápasů'!S162</f>
        <v>Klímová/ 
Lerchová</v>
      </c>
      <c r="Q162" s="1801" t="str">
        <f>'Rozpis zápasů'!T162</f>
        <v>Egersdorfová/ 
Kuchyňková</v>
      </c>
      <c r="R162" s="1801">
        <f>'Rozpis zápasů'!X162</f>
        <v>4</v>
      </c>
      <c r="S162" s="1801">
        <f>'Rozpis zápasů'!Y162</f>
        <v>2</v>
      </c>
      <c r="T162" s="1804"/>
      <c r="U162" s="1801" t="str">
        <f>'Rozpis zápasů'!AB162</f>
        <v>D</v>
      </c>
      <c r="V162" s="36"/>
      <c r="W162" s="63"/>
    </row>
    <row r="163" spans="1:23" ht="22.5" customHeight="1" x14ac:dyDescent="0.25">
      <c r="A163" s="243" t="str">
        <f t="shared" ref="A163:A189" ca="1" si="24">IF(C163&lt;D163,CONCATENATE(C163,"_",D163),CONCATENATE(D163,"_",C163))</f>
        <v>14_24</v>
      </c>
      <c r="B163" s="244" t="str">
        <f t="shared" ref="B163:B189" si="25">IF(AND(ISNUMBER(R163),ISNUMBER(S163)),IF(R163&gt;S163,"D",IF(R163&lt;S163,"H","R")),"N")</f>
        <v>D</v>
      </c>
      <c r="C163" s="245">
        <f ca="1">'Rozpis zápasů'!F163</f>
        <v>14</v>
      </c>
      <c r="D163" s="246">
        <f ca="1">'Rozpis zápasů'!G163</f>
        <v>24</v>
      </c>
      <c r="E163" s="247">
        <f t="shared" ref="E163:E189" si="26">IF($B163&lt;&gt;"N",R163,"")</f>
        <v>6</v>
      </c>
      <c r="F163" s="243">
        <f t="shared" ref="F163:F189" si="27">IF($B163&lt;&gt;"N",S163,"")</f>
        <v>2</v>
      </c>
      <c r="G163" s="248">
        <f ca="1">VLOOKUP(C163,'Tabulka-skore'!$B$4:$Q$239,16,0)</f>
        <v>3</v>
      </c>
      <c r="H163" s="243">
        <f ca="1">VLOOKUP(D163,'Tabulka-skore'!$B$4:$Q$239,16,0)</f>
        <v>4</v>
      </c>
      <c r="I163" s="248">
        <f>IF($B163="N",'pravidla turnaje'!$C$6,IF($E163&gt;$F163,IF(OR($T163="PP",T163="SN"),'pravidla turnaje'!$C$3,'pravidla turnaje'!$C$2),IF($E163&lt;$F163,IF(OR($T163="PP",T163="SN"),'pravidla turnaje'!$C$5,'pravidla turnaje'!$C$6),'pravidla turnaje'!$C$4)))</f>
        <v>0</v>
      </c>
      <c r="J163" s="243">
        <f>IF($B163="N",'pravidla turnaje'!$C$6,IF($E163&lt;$F163,IF(OR($T163="PP",$T163="SN"),'pravidla turnaje'!$C$3,'pravidla turnaje'!$C$2),IF($E163&gt;$F163,IF(OR($T163="PP",$T163="SN"),'pravidla turnaje'!$C$5,'pravidla turnaje'!$C$6),'pravidla turnaje'!$C$4)))</f>
        <v>0</v>
      </c>
      <c r="K163" s="248" t="str">
        <f t="shared" ref="K163:K189" ca="1" si="28">IF(EXACT($G163,$H163),C163,"")</f>
        <v/>
      </c>
      <c r="L163" s="249" t="str">
        <f t="shared" ref="L163:L189" ca="1" si="29">IF(EXACT($G163,$H163),D163,"")</f>
        <v/>
      </c>
      <c r="M163" s="245" t="str">
        <f>'Rozpis zápasů'!P163</f>
        <v>1/32F</v>
      </c>
      <c r="N163" s="245" t="str">
        <f>'Rozpis zápasů'!Q163</f>
        <v>15:40 - 15:50</v>
      </c>
      <c r="O163" s="245" t="str">
        <f>'Rozpis zápasů'!R163</f>
        <v>P01</v>
      </c>
      <c r="P163" s="245" t="str">
        <f ca="1">'Rozpis zápasů'!S163</f>
        <v>3A - 
Hněvkovský/ 
Šárka</v>
      </c>
      <c r="Q163" s="245" t="str">
        <f ca="1">'Rozpis zápasů'!T163</f>
        <v>4B - 
Maťko/ 
Bernard</v>
      </c>
      <c r="R163" s="245">
        <f>'Rozpis zápasů'!X163</f>
        <v>6</v>
      </c>
      <c r="S163" s="245">
        <f>'Rozpis zápasů'!Y163</f>
        <v>2</v>
      </c>
      <c r="T163" s="415"/>
      <c r="U163" s="245" t="str">
        <f>'Rozpis zápasů'!AB173</f>
        <v>C</v>
      </c>
      <c r="V163" s="36"/>
      <c r="W163" s="63"/>
    </row>
    <row r="164" spans="1:23" ht="22.5" customHeight="1" x14ac:dyDescent="0.25">
      <c r="A164" s="243" t="str">
        <f t="shared" ca="1" si="24"/>
        <v>16_26</v>
      </c>
      <c r="B164" s="244" t="str">
        <f t="shared" si="25"/>
        <v>D</v>
      </c>
      <c r="C164" s="245">
        <f ca="1">'Rozpis zápasů'!F164</f>
        <v>26</v>
      </c>
      <c r="D164" s="246">
        <f ca="1">'Rozpis zápasů'!G164</f>
        <v>16</v>
      </c>
      <c r="E164" s="247">
        <f t="shared" si="26"/>
        <v>6</v>
      </c>
      <c r="F164" s="243">
        <f t="shared" si="27"/>
        <v>4</v>
      </c>
      <c r="G164" s="248">
        <f ca="1">VLOOKUP(C164,'Tabulka-skore'!$B$4:$Q$239,16,0)</f>
        <v>3</v>
      </c>
      <c r="H164" s="243">
        <f ca="1">VLOOKUP(D164,'Tabulka-skore'!$B$4:$Q$239,16,0)</f>
        <v>4</v>
      </c>
      <c r="I164" s="248">
        <f>IF($B164="N",'pravidla turnaje'!$C$6,IF($E164&gt;$F164,IF(OR($T164="PP",T164="SN"),'pravidla turnaje'!$C$3,'pravidla turnaje'!$C$2),IF($E164&lt;$F164,IF(OR($T164="PP",T164="SN"),'pravidla turnaje'!$C$5,'pravidla turnaje'!$C$6),'pravidla turnaje'!$C$4)))</f>
        <v>0</v>
      </c>
      <c r="J164" s="243">
        <f>IF($B164="N",'pravidla turnaje'!$C$6,IF($E164&lt;$F164,IF(OR($T164="PP",$T164="SN"),'pravidla turnaje'!$C$3,'pravidla turnaje'!$C$2),IF($E164&gt;$F164,IF(OR($T164="PP",$T164="SN"),'pravidla turnaje'!$C$5,'pravidla turnaje'!$C$6),'pravidla turnaje'!$C$4)))</f>
        <v>0</v>
      </c>
      <c r="K164" s="248" t="str">
        <f t="shared" ca="1" si="28"/>
        <v/>
      </c>
      <c r="L164" s="249" t="str">
        <f t="shared" ca="1" si="29"/>
        <v/>
      </c>
      <c r="M164" s="245" t="str">
        <f>'Rozpis zápasů'!P164</f>
        <v>1/32F</v>
      </c>
      <c r="N164" s="245" t="str">
        <f>'Rozpis zápasů'!Q164</f>
        <v>15:40 - 15:50</v>
      </c>
      <c r="O164" s="245" t="str">
        <f>'Rozpis zápasů'!R164</f>
        <v>P02</v>
      </c>
      <c r="P164" s="245" t="str">
        <f ca="1">'Rozpis zápasů'!S164</f>
        <v>3B - 
Marvánek/ 
Černý</v>
      </c>
      <c r="Q164" s="245" t="str">
        <f ca="1">'Rozpis zápasů'!T164</f>
        <v>4A - 
Melíšek/ 
Koš</v>
      </c>
      <c r="R164" s="245">
        <f>'Rozpis zápasů'!X164</f>
        <v>6</v>
      </c>
      <c r="S164" s="245">
        <f>'Rozpis zápasů'!Y164</f>
        <v>4</v>
      </c>
      <c r="T164" s="415"/>
      <c r="U164" s="245" t="str">
        <f>'Rozpis zápasů'!AB174</f>
        <v>D</v>
      </c>
      <c r="V164" s="36"/>
      <c r="W164" s="63"/>
    </row>
    <row r="165" spans="1:23" ht="22.5" customHeight="1" x14ac:dyDescent="0.25">
      <c r="A165" s="243" t="str">
        <f t="shared" ca="1" si="24"/>
        <v>31_41</v>
      </c>
      <c r="B165" s="244" t="str">
        <f t="shared" si="25"/>
        <v>H</v>
      </c>
      <c r="C165" s="245">
        <f ca="1">'Rozpis zápasů'!F165</f>
        <v>31</v>
      </c>
      <c r="D165" s="246">
        <f ca="1">'Rozpis zápasů'!G165</f>
        <v>41</v>
      </c>
      <c r="E165" s="247">
        <f t="shared" si="26"/>
        <v>2</v>
      </c>
      <c r="F165" s="243">
        <f t="shared" si="27"/>
        <v>7</v>
      </c>
      <c r="G165" s="248">
        <f ca="1">VLOOKUP(C165,'Tabulka-skore'!$B$4:$Q$239,16,0)</f>
        <v>3</v>
      </c>
      <c r="H165" s="243">
        <f ca="1">VLOOKUP(D165,'Tabulka-skore'!$B$4:$Q$239,16,0)</f>
        <v>3</v>
      </c>
      <c r="I165" s="248">
        <f>IF($B165="N",'pravidla turnaje'!$C$6,IF($E165&gt;$F165,IF(OR($T165="PP",T165="SN"),'pravidla turnaje'!$C$3,'pravidla turnaje'!$C$2),IF($E165&lt;$F165,IF(OR($T165="PP",T165="SN"),'pravidla turnaje'!$C$5,'pravidla turnaje'!$C$6),'pravidla turnaje'!$C$4)))</f>
        <v>0</v>
      </c>
      <c r="J165" s="243">
        <f>IF($B165="N",'pravidla turnaje'!$C$6,IF($E165&lt;$F165,IF(OR($T165="PP",$T165="SN"),'pravidla turnaje'!$C$3,'pravidla turnaje'!$C$2),IF($E165&gt;$F165,IF(OR($T165="PP",$T165="SN"),'pravidla turnaje'!$C$5,'pravidla turnaje'!$C$6),'pravidla turnaje'!$C$4)))</f>
        <v>0</v>
      </c>
      <c r="K165" s="248">
        <f t="shared" ca="1" si="28"/>
        <v>31</v>
      </c>
      <c r="L165" s="249">
        <f t="shared" ca="1" si="29"/>
        <v>41</v>
      </c>
      <c r="M165" s="245" t="str">
        <f>'Rozpis zápasů'!P165</f>
        <v>1/32F</v>
      </c>
      <c r="N165" s="245" t="str">
        <f>'Rozpis zápasů'!Q165</f>
        <v>15:40 - 15:50</v>
      </c>
      <c r="O165" s="245" t="str">
        <f>'Rozpis zápasů'!R165</f>
        <v>P03</v>
      </c>
      <c r="P165" s="245" t="str">
        <f ca="1">'Rozpis zápasů'!S165</f>
        <v>3C - 
Uher/ 
Málek</v>
      </c>
      <c r="Q165" s="245" t="str">
        <f ca="1">'Rozpis zápasů'!T165</f>
        <v>3D - 
Chudomský/ 
Ryšavý</v>
      </c>
      <c r="R165" s="245">
        <f>'Rozpis zápasů'!X165</f>
        <v>2</v>
      </c>
      <c r="S165" s="245">
        <f>'Rozpis zápasů'!Y165</f>
        <v>7</v>
      </c>
      <c r="T165" s="415"/>
      <c r="U165" s="245" t="str">
        <f>'Rozpis zápasů'!AB175</f>
        <v>A</v>
      </c>
      <c r="V165" s="36"/>
      <c r="W165" s="63"/>
    </row>
    <row r="166" spans="1:23" ht="22.5" customHeight="1" x14ac:dyDescent="0.25">
      <c r="A166" s="243" t="str">
        <f t="shared" ca="1" si="24"/>
        <v>54_63</v>
      </c>
      <c r="B166" s="244" t="str">
        <f t="shared" si="25"/>
        <v>D</v>
      </c>
      <c r="C166" s="245">
        <f ca="1">'Rozpis zápasů'!F166</f>
        <v>54</v>
      </c>
      <c r="D166" s="246">
        <f ca="1">'Rozpis zápasů'!G166</f>
        <v>63</v>
      </c>
      <c r="E166" s="247">
        <f t="shared" si="26"/>
        <v>6</v>
      </c>
      <c r="F166" s="243">
        <f t="shared" si="27"/>
        <v>4</v>
      </c>
      <c r="G166" s="248">
        <f ca="1">VLOOKUP(C166,'Tabulka-skore'!$B$4:$Q$239,16,0)</f>
        <v>3</v>
      </c>
      <c r="H166" s="243">
        <f ca="1">VLOOKUP(D166,'Tabulka-skore'!$B$4:$Q$239,16,0)</f>
        <v>3</v>
      </c>
      <c r="I166" s="248">
        <f>IF($B166="N",'pravidla turnaje'!$C$6,IF($E166&gt;$F166,IF(OR($T166="PP",T166="SN"),'pravidla turnaje'!$C$3,'pravidla turnaje'!$C$2),IF($E166&lt;$F166,IF(OR($T166="PP",T166="SN"),'pravidla turnaje'!$C$5,'pravidla turnaje'!$C$6),'pravidla turnaje'!$C$4)))</f>
        <v>0</v>
      </c>
      <c r="J166" s="243">
        <f>IF($B166="N",'pravidla turnaje'!$C$6,IF($E166&lt;$F166,IF(OR($T166="PP",$T166="SN"),'pravidla turnaje'!$C$3,'pravidla turnaje'!$C$2),IF($E166&gt;$F166,IF(OR($T166="PP",$T166="SN"),'pravidla turnaje'!$C$5,'pravidla turnaje'!$C$6),'pravidla turnaje'!$C$4)))</f>
        <v>0</v>
      </c>
      <c r="K166" s="248">
        <f t="shared" ca="1" si="28"/>
        <v>54</v>
      </c>
      <c r="L166" s="249">
        <f t="shared" ca="1" si="29"/>
        <v>63</v>
      </c>
      <c r="M166" s="245" t="str">
        <f>'Rozpis zápasů'!P166</f>
        <v>1/32F</v>
      </c>
      <c r="N166" s="245" t="str">
        <f>'Rozpis zápasů'!Q166</f>
        <v>15:40 - 15:50</v>
      </c>
      <c r="O166" s="245" t="str">
        <f>'Rozpis zápasů'!R166</f>
        <v>P04</v>
      </c>
      <c r="P166" s="245" t="str">
        <f ca="1">'Rozpis zápasů'!S166</f>
        <v>3E - 
Krbec/ 
Netopilík</v>
      </c>
      <c r="Q166" s="245" t="str">
        <f ca="1">'Rozpis zápasů'!T166</f>
        <v>3F - 
Kalina/ 
Körber</v>
      </c>
      <c r="R166" s="245">
        <f>'Rozpis zápasů'!X166</f>
        <v>6</v>
      </c>
      <c r="S166" s="245">
        <f>'Rozpis zápasů'!Y166</f>
        <v>4</v>
      </c>
      <c r="T166" s="415"/>
      <c r="U166" s="245" t="str">
        <f>'Rozpis zápasů'!AB176</f>
        <v>B</v>
      </c>
      <c r="V166" s="36"/>
      <c r="W166" s="63"/>
    </row>
    <row r="167" spans="1:23" ht="22.5" customHeight="1" x14ac:dyDescent="0.25">
      <c r="A167" s="243" t="str">
        <f t="shared" ca="1" si="24"/>
        <v>33_42</v>
      </c>
      <c r="B167" s="244" t="str">
        <f t="shared" si="25"/>
        <v>D</v>
      </c>
      <c r="C167" s="245">
        <f ca="1">'Rozpis zápasů'!F167</f>
        <v>33</v>
      </c>
      <c r="D167" s="246">
        <f ca="1">'Rozpis zápasů'!G167</f>
        <v>42</v>
      </c>
      <c r="E167" s="247">
        <f t="shared" si="26"/>
        <v>9</v>
      </c>
      <c r="F167" s="243">
        <f t="shared" si="27"/>
        <v>7</v>
      </c>
      <c r="G167" s="248">
        <f ca="1">VLOOKUP(C167,'Tabulka-skore'!$B$4:$Q$239,16,0)</f>
        <v>1</v>
      </c>
      <c r="H167" s="243">
        <f ca="1">VLOOKUP(D167,'Tabulka-skore'!$B$4:$Q$239,16,0)</f>
        <v>4</v>
      </c>
      <c r="I167" s="248">
        <f>IF($B167="N",'pravidla turnaje'!$C$6,IF($E167&gt;$F167,IF(OR($T167="PP",T167="SN"),'pravidla turnaje'!$C$3,'pravidla turnaje'!$C$2),IF($E167&lt;$F167,IF(OR($T167="PP",T167="SN"),'pravidla turnaje'!$C$5,'pravidla turnaje'!$C$6),'pravidla turnaje'!$C$4)))</f>
        <v>0</v>
      </c>
      <c r="J167" s="243">
        <f>IF($B167="N",'pravidla turnaje'!$C$6,IF($E167&lt;$F167,IF(OR($T167="PP",$T167="SN"),'pravidla turnaje'!$C$3,'pravidla turnaje'!$C$2),IF($E167&gt;$F167,IF(OR($T167="PP",$T167="SN"),'pravidla turnaje'!$C$5,'pravidla turnaje'!$C$6),'pravidla turnaje'!$C$4)))</f>
        <v>0</v>
      </c>
      <c r="K167" s="248" t="str">
        <f t="shared" ca="1" si="28"/>
        <v/>
      </c>
      <c r="L167" s="249" t="str">
        <f t="shared" ca="1" si="29"/>
        <v/>
      </c>
      <c r="M167" s="245" t="str">
        <f>'Rozpis zápasů'!P167</f>
        <v>1/32F</v>
      </c>
      <c r="N167" s="245" t="str">
        <f>'Rozpis zápasů'!Q167</f>
        <v>15:50 - 16:00</v>
      </c>
      <c r="O167" s="245" t="str">
        <f>'Rozpis zápasů'!R167</f>
        <v>P05</v>
      </c>
      <c r="P167" s="245" t="str">
        <f ca="1">'Rozpis zápasů'!S167</f>
        <v>2C - 
Beneš/ 
Hašpl</v>
      </c>
      <c r="Q167" s="245" t="str">
        <f ca="1">'Rozpis zápasů'!T167</f>
        <v>4D - 
Janáček/ 
Patera</v>
      </c>
      <c r="R167" s="245">
        <f>'Rozpis zápasů'!X167</f>
        <v>9</v>
      </c>
      <c r="S167" s="245">
        <f>'Rozpis zápasů'!Y167</f>
        <v>7</v>
      </c>
      <c r="T167" s="415"/>
      <c r="U167" s="245" t="str">
        <f>'Rozpis zápasů'!AB177</f>
        <v>C</v>
      </c>
      <c r="V167" s="36"/>
      <c r="W167" s="63"/>
    </row>
    <row r="168" spans="1:23" ht="22.5" customHeight="1" x14ac:dyDescent="0.25">
      <c r="A168" s="243" t="str">
        <f t="shared" ca="1" si="24"/>
        <v>34_46</v>
      </c>
      <c r="B168" s="244" t="str">
        <f t="shared" si="25"/>
        <v>R</v>
      </c>
      <c r="C168" s="245">
        <f ca="1">'Rozpis zápasů'!F168</f>
        <v>46</v>
      </c>
      <c r="D168" s="246">
        <f ca="1">'Rozpis zápasů'!G168</f>
        <v>34</v>
      </c>
      <c r="E168" s="247">
        <f t="shared" si="26"/>
        <v>7</v>
      </c>
      <c r="F168" s="243">
        <f t="shared" si="27"/>
        <v>7</v>
      </c>
      <c r="G168" s="248">
        <f ca="1">VLOOKUP(C168,'Tabulka-skore'!$B$4:$Q$239,16,0)</f>
        <v>2</v>
      </c>
      <c r="H168" s="243">
        <f ca="1">VLOOKUP(D168,'Tabulka-skore'!$B$4:$Q$239,16,0)</f>
        <v>3</v>
      </c>
      <c r="I168" s="248">
        <f>IF($B168="N",'pravidla turnaje'!$C$6,IF($E168&gt;$F168,IF(OR($T168="PP",T168="SN"),'pravidla turnaje'!$C$3,'pravidla turnaje'!$C$2),IF($E168&lt;$F168,IF(OR($T168="PP",T168="SN"),'pravidla turnaje'!$C$5,'pravidla turnaje'!$C$6),'pravidla turnaje'!$C$4)))</f>
        <v>0</v>
      </c>
      <c r="J168" s="243">
        <f>IF($B168="N",'pravidla turnaje'!$C$6,IF($E168&lt;$F168,IF(OR($T168="PP",$T168="SN"),'pravidla turnaje'!$C$3,'pravidla turnaje'!$C$2),IF($E168&gt;$F168,IF(OR($T168="PP",$T168="SN"),'pravidla turnaje'!$C$5,'pravidla turnaje'!$C$6),'pravidla turnaje'!$C$4)))</f>
        <v>0</v>
      </c>
      <c r="K168" s="248" t="str">
        <f t="shared" ca="1" si="28"/>
        <v/>
      </c>
      <c r="L168" s="249" t="str">
        <f t="shared" ca="1" si="29"/>
        <v/>
      </c>
      <c r="M168" s="245" t="str">
        <f>'Rozpis zápasů'!P168</f>
        <v>1/32F</v>
      </c>
      <c r="N168" s="245" t="str">
        <f>'Rozpis zápasů'!Q168</f>
        <v>15:50 - 16:00</v>
      </c>
      <c r="O168" s="245" t="str">
        <f>'Rozpis zápasů'!R168</f>
        <v>P06</v>
      </c>
      <c r="P168" s="245" t="str">
        <f ca="1">'Rozpis zápasů'!S168</f>
        <v>2D - 
Vojta/ 
Nikolič</v>
      </c>
      <c r="Q168" s="245" t="str">
        <f ca="1">'Rozpis zápasů'!T168</f>
        <v>4C - 
Vacek/ 
Svoboda</v>
      </c>
      <c r="R168" s="245">
        <f>'Rozpis zápasů'!X168</f>
        <v>7</v>
      </c>
      <c r="S168" s="245">
        <f>'Rozpis zápasů'!Y168</f>
        <v>7</v>
      </c>
      <c r="T168" s="415"/>
      <c r="U168" s="245" t="str">
        <f>'Rozpis zápasů'!AB178</f>
        <v>D</v>
      </c>
      <c r="V168" s="36"/>
      <c r="W168" s="63"/>
    </row>
    <row r="169" spans="1:23" ht="22.5" customHeight="1" x14ac:dyDescent="0.25">
      <c r="A169" s="243" t="str">
        <f t="shared" ca="1" si="24"/>
        <v>53_62</v>
      </c>
      <c r="B169" s="244" t="str">
        <f t="shared" si="25"/>
        <v>D</v>
      </c>
      <c r="C169" s="245">
        <f ca="1">'Rozpis zápasů'!F169</f>
        <v>53</v>
      </c>
      <c r="D169" s="246">
        <f ca="1">'Rozpis zápasů'!G169</f>
        <v>62</v>
      </c>
      <c r="E169" s="247">
        <f t="shared" si="26"/>
        <v>6</v>
      </c>
      <c r="F169" s="243">
        <f t="shared" si="27"/>
        <v>3</v>
      </c>
      <c r="G169" s="248">
        <f ca="1">VLOOKUP(C169,'Tabulka-skore'!$B$4:$Q$239,16,0)</f>
        <v>2</v>
      </c>
      <c r="H169" s="243">
        <f ca="1">VLOOKUP(D169,'Tabulka-skore'!$B$4:$Q$239,16,0)</f>
        <v>3</v>
      </c>
      <c r="I169" s="248">
        <f>IF($B169="N",'pravidla turnaje'!$C$6,IF($E169&gt;$F169,IF(OR($T169="PP",T169="SN"),'pravidla turnaje'!$C$3,'pravidla turnaje'!$C$2),IF($E169&lt;$F169,IF(OR($T169="PP",T169="SN"),'pravidla turnaje'!$C$5,'pravidla turnaje'!$C$6),'pravidla turnaje'!$C$4)))</f>
        <v>0</v>
      </c>
      <c r="J169" s="243">
        <f>IF($B169="N",'pravidla turnaje'!$C$6,IF($E169&lt;$F169,IF(OR($T169="PP",$T169="SN"),'pravidla turnaje'!$C$3,'pravidla turnaje'!$C$2),IF($E169&gt;$F169,IF(OR($T169="PP",$T169="SN"),'pravidla turnaje'!$C$5,'pravidla turnaje'!$C$6),'pravidla turnaje'!$C$4)))</f>
        <v>0</v>
      </c>
      <c r="K169" s="248" t="str">
        <f t="shared" ca="1" si="28"/>
        <v/>
      </c>
      <c r="L169" s="249" t="str">
        <f t="shared" ca="1" si="29"/>
        <v/>
      </c>
      <c r="M169" s="245" t="str">
        <f>'Rozpis zápasů'!P169</f>
        <v>1/32F</v>
      </c>
      <c r="N169" s="245" t="str">
        <f>'Rozpis zápasů'!Q169</f>
        <v>15:50 - 16:00</v>
      </c>
      <c r="O169" s="245" t="str">
        <f>'Rozpis zápasů'!R169</f>
        <v>P07</v>
      </c>
      <c r="P169" s="245" t="str">
        <f ca="1">'Rozpis zápasů'!S169</f>
        <v>2E - 
Hrůza/ 
Rychlý</v>
      </c>
      <c r="Q169" s="245" t="str">
        <f ca="1">'Rozpis zápasů'!T169</f>
        <v>4F - 
Jäger/ 
Mráz</v>
      </c>
      <c r="R169" s="245">
        <f>'Rozpis zápasů'!X169</f>
        <v>6</v>
      </c>
      <c r="S169" s="245">
        <f>'Rozpis zápasů'!Y169</f>
        <v>3</v>
      </c>
      <c r="T169" s="415"/>
      <c r="U169" s="245" t="str">
        <f>'Rozpis zápasů'!AB179</f>
        <v>A</v>
      </c>
      <c r="V169" s="36"/>
      <c r="W169" s="63"/>
    </row>
    <row r="170" spans="1:23" ht="22.5" customHeight="1" x14ac:dyDescent="0.25">
      <c r="A170" s="243" t="str">
        <f t="shared" ca="1" si="24"/>
        <v>56_66</v>
      </c>
      <c r="B170" s="244" t="str">
        <f t="shared" si="25"/>
        <v>D</v>
      </c>
      <c r="C170" s="245">
        <f ca="1">'Rozpis zápasů'!F170</f>
        <v>66</v>
      </c>
      <c r="D170" s="246">
        <f ca="1">'Rozpis zápasů'!G170</f>
        <v>56</v>
      </c>
      <c r="E170" s="247">
        <f t="shared" si="26"/>
        <v>10</v>
      </c>
      <c r="F170" s="243">
        <f t="shared" si="27"/>
        <v>6</v>
      </c>
      <c r="G170" s="248">
        <f ca="1">VLOOKUP(C170,'Tabulka-skore'!$B$4:$Q$239,16,0)</f>
        <v>2</v>
      </c>
      <c r="H170" s="243">
        <f ca="1">VLOOKUP(D170,'Tabulka-skore'!$B$4:$Q$239,16,0)</f>
        <v>4</v>
      </c>
      <c r="I170" s="248">
        <f>IF($B170="N",'pravidla turnaje'!$C$6,IF($E170&gt;$F170,IF(OR($T170="PP",T170="SN"),'pravidla turnaje'!$C$3,'pravidla turnaje'!$C$2),IF($E170&lt;$F170,IF(OR($T170="PP",T170="SN"),'pravidla turnaje'!$C$5,'pravidla turnaje'!$C$6),'pravidla turnaje'!$C$4)))</f>
        <v>0</v>
      </c>
      <c r="J170" s="243">
        <f>IF($B170="N",'pravidla turnaje'!$C$6,IF($E170&lt;$F170,IF(OR($T170="PP",$T170="SN"),'pravidla turnaje'!$C$3,'pravidla turnaje'!$C$2),IF($E170&gt;$F170,IF(OR($T170="PP",$T170="SN"),'pravidla turnaje'!$C$5,'pravidla turnaje'!$C$6),'pravidla turnaje'!$C$4)))</f>
        <v>0</v>
      </c>
      <c r="K170" s="248" t="str">
        <f t="shared" ca="1" si="28"/>
        <v/>
      </c>
      <c r="L170" s="249" t="str">
        <f t="shared" ca="1" si="29"/>
        <v/>
      </c>
      <c r="M170" s="245" t="str">
        <f>'Rozpis zápasů'!P170</f>
        <v>1/32F</v>
      </c>
      <c r="N170" s="245" t="str">
        <f>'Rozpis zápasů'!Q170</f>
        <v>15:50 - 16:00</v>
      </c>
      <c r="O170" s="245" t="str">
        <f>'Rozpis zápasů'!R170</f>
        <v>P08</v>
      </c>
      <c r="P170" s="245" t="str">
        <f ca="1">'Rozpis zápasů'!S170</f>
        <v>2F - 
Jiránek/ 
Bína</v>
      </c>
      <c r="Q170" s="245" t="str">
        <f ca="1">'Rozpis zápasů'!T170</f>
        <v>4E - 
Severa/ 
Weiss</v>
      </c>
      <c r="R170" s="245">
        <f>'Rozpis zápasů'!X170</f>
        <v>10</v>
      </c>
      <c r="S170" s="245">
        <f>'Rozpis zápasů'!Y170</f>
        <v>6</v>
      </c>
      <c r="T170" s="415"/>
      <c r="U170" s="245" t="str">
        <f>'Rozpis zápasů'!AB180</f>
        <v>B</v>
      </c>
      <c r="V170" s="36"/>
      <c r="W170" s="63"/>
    </row>
    <row r="171" spans="1:23" ht="22.5" customHeight="1" x14ac:dyDescent="0.25">
      <c r="A171" s="243" t="str">
        <f t="shared" ca="1" si="24"/>
        <v>74_84</v>
      </c>
      <c r="B171" s="244" t="str">
        <f t="shared" si="25"/>
        <v>D</v>
      </c>
      <c r="C171" s="245">
        <f ca="1">'Rozpis zápasů'!F171</f>
        <v>74</v>
      </c>
      <c r="D171" s="246">
        <f ca="1">'Rozpis zápasů'!G171</f>
        <v>84</v>
      </c>
      <c r="E171" s="247">
        <f t="shared" si="26"/>
        <v>6</v>
      </c>
      <c r="F171" s="243">
        <f t="shared" si="27"/>
        <v>5</v>
      </c>
      <c r="G171" s="248">
        <f ca="1">VLOOKUP(C171,'Tabulka-skore'!$B$4:$Q$239,16,0)</f>
        <v>3</v>
      </c>
      <c r="H171" s="243">
        <f ca="1">VLOOKUP(D171,'Tabulka-skore'!$B$4:$Q$239,16,0)</f>
        <v>4</v>
      </c>
      <c r="I171" s="248">
        <f>IF($B171="N",'pravidla turnaje'!$C$6,IF($E171&gt;$F171,IF(OR($T171="PP",T171="SN"),'pravidla turnaje'!$C$3,'pravidla turnaje'!$C$2),IF($E171&lt;$F171,IF(OR($T171="PP",T171="SN"),'pravidla turnaje'!$C$5,'pravidla turnaje'!$C$6),'pravidla turnaje'!$C$4)))</f>
        <v>0</v>
      </c>
      <c r="J171" s="243">
        <f>IF($B171="N",'pravidla turnaje'!$C$6,IF($E171&lt;$F171,IF(OR($T171="PP",$T171="SN"),'pravidla turnaje'!$C$3,'pravidla turnaje'!$C$2),IF($E171&gt;$F171,IF(OR($T171="PP",$T171="SN"),'pravidla turnaje'!$C$5,'pravidla turnaje'!$C$6),'pravidla turnaje'!$C$4)))</f>
        <v>0</v>
      </c>
      <c r="K171" s="248" t="str">
        <f t="shared" ca="1" si="28"/>
        <v/>
      </c>
      <c r="L171" s="249" t="str">
        <f t="shared" ca="1" si="29"/>
        <v/>
      </c>
      <c r="M171" s="245" t="str">
        <f>'Rozpis zápasů'!P171</f>
        <v>1/32F</v>
      </c>
      <c r="N171" s="245" t="str">
        <f>'Rozpis zápasů'!Q171</f>
        <v>16:00 - 16:10</v>
      </c>
      <c r="O171" s="245" t="str">
        <f>'Rozpis zápasů'!R171</f>
        <v>P09</v>
      </c>
      <c r="P171" s="245" t="str">
        <f ca="1">'Rozpis zápasů'!S171</f>
        <v>3G - 
Hněvkovský/ 
Vašák</v>
      </c>
      <c r="Q171" s="245" t="str">
        <f ca="1">'Rozpis zápasů'!T171</f>
        <v>4H - 
Mařík/ 
Kryštof</v>
      </c>
      <c r="R171" s="245">
        <f>'Rozpis zápasů'!X171</f>
        <v>6</v>
      </c>
      <c r="S171" s="245">
        <f>'Rozpis zápasů'!Y171</f>
        <v>5</v>
      </c>
      <c r="T171" s="415"/>
      <c r="U171" s="245" t="str">
        <f>'Rozpis zápasů'!AB181</f>
        <v>C</v>
      </c>
      <c r="V171" s="36"/>
      <c r="W171" s="63"/>
    </row>
    <row r="172" spans="1:23" ht="22.5" customHeight="1" x14ac:dyDescent="0.25">
      <c r="A172" s="243" t="str">
        <f t="shared" ca="1" si="24"/>
        <v>72_85</v>
      </c>
      <c r="B172" s="244" t="str">
        <f t="shared" si="25"/>
        <v>D</v>
      </c>
      <c r="C172" s="245">
        <f ca="1">'Rozpis zápasů'!F172</f>
        <v>85</v>
      </c>
      <c r="D172" s="246">
        <f ca="1">'Rozpis zápasů'!G172</f>
        <v>72</v>
      </c>
      <c r="E172" s="247">
        <f t="shared" si="26"/>
        <v>4</v>
      </c>
      <c r="F172" s="243">
        <f t="shared" si="27"/>
        <v>1</v>
      </c>
      <c r="G172" s="248">
        <f ca="1">VLOOKUP(C172,'Tabulka-skore'!$B$4:$Q$239,16,0)</f>
        <v>1</v>
      </c>
      <c r="H172" s="243">
        <f ca="1">VLOOKUP(D172,'Tabulka-skore'!$B$4:$Q$239,16,0)</f>
        <v>4</v>
      </c>
      <c r="I172" s="248">
        <f>IF($B172="N",'pravidla turnaje'!$C$6,IF($E172&gt;$F172,IF(OR($T172="PP",T172="SN"),'pravidla turnaje'!$C$3,'pravidla turnaje'!$C$2),IF($E172&lt;$F172,IF(OR($T172="PP",T172="SN"),'pravidla turnaje'!$C$5,'pravidla turnaje'!$C$6),'pravidla turnaje'!$C$4)))</f>
        <v>0</v>
      </c>
      <c r="J172" s="243">
        <f>IF($B172="N",'pravidla turnaje'!$C$6,IF($E172&lt;$F172,IF(OR($T172="PP",$T172="SN"),'pravidla turnaje'!$C$3,'pravidla turnaje'!$C$2),IF($E172&gt;$F172,IF(OR($T172="PP",$T172="SN"),'pravidla turnaje'!$C$5,'pravidla turnaje'!$C$6),'pravidla turnaje'!$C$4)))</f>
        <v>0</v>
      </c>
      <c r="K172" s="248" t="str">
        <f t="shared" ca="1" si="28"/>
        <v/>
      </c>
      <c r="L172" s="249" t="str">
        <f t="shared" ca="1" si="29"/>
        <v/>
      </c>
      <c r="M172" s="245" t="str">
        <f>'Rozpis zápasů'!P172</f>
        <v>1/32F</v>
      </c>
      <c r="N172" s="245" t="str">
        <f>'Rozpis zápasů'!Q172</f>
        <v>16:00 - 16:10</v>
      </c>
      <c r="O172" s="245" t="str">
        <f>'Rozpis zápasů'!R172</f>
        <v>P10</v>
      </c>
      <c r="P172" s="245" t="str">
        <f ca="1">'Rozpis zápasů'!S172</f>
        <v>3H - 
Švácha/ 
Pechar</v>
      </c>
      <c r="Q172" s="245" t="str">
        <f ca="1">'Rozpis zápasů'!T172</f>
        <v>4G - 
Fořt/ 
Fořt</v>
      </c>
      <c r="R172" s="245">
        <f>'Rozpis zápasů'!X172</f>
        <v>4</v>
      </c>
      <c r="S172" s="245">
        <f>'Rozpis zápasů'!Y172</f>
        <v>1</v>
      </c>
      <c r="T172" s="415"/>
      <c r="U172" s="245" t="str">
        <f>'Rozpis zápasů'!AB182</f>
        <v>D</v>
      </c>
      <c r="V172" s="36"/>
      <c r="W172" s="63"/>
    </row>
    <row r="173" spans="1:23" ht="22.5" customHeight="1" x14ac:dyDescent="0.25">
      <c r="A173" s="243" t="str">
        <f t="shared" ca="1" si="24"/>
        <v>92_104</v>
      </c>
      <c r="B173" s="244" t="str">
        <f t="shared" si="25"/>
        <v>D</v>
      </c>
      <c r="C173" s="245">
        <f ca="1">'Rozpis zápasů'!F173</f>
        <v>92</v>
      </c>
      <c r="D173" s="246">
        <f ca="1">'Rozpis zápasů'!G173</f>
        <v>104</v>
      </c>
      <c r="E173" s="247">
        <f t="shared" si="26"/>
        <v>7</v>
      </c>
      <c r="F173" s="243">
        <f t="shared" si="27"/>
        <v>3</v>
      </c>
      <c r="G173" s="248">
        <f ca="1">VLOOKUP(C173,'Tabulka-skore'!$B$4:$Q$239,16,0)</f>
        <v>1</v>
      </c>
      <c r="H173" s="243">
        <f ca="1">VLOOKUP(D173,'Tabulka-skore'!$B$4:$Q$239,16,0)</f>
        <v>2</v>
      </c>
      <c r="I173" s="248">
        <f>IF($B173="N",'pravidla turnaje'!$C$6,IF($E173&gt;$F173,IF(OR($T173="PP",T173="SN"),'pravidla turnaje'!$C$3,'pravidla turnaje'!$C$2),IF($E173&lt;$F173,IF(OR($T173="PP",T173="SN"),'pravidla turnaje'!$C$5,'pravidla turnaje'!$C$6),'pravidla turnaje'!$C$4)))</f>
        <v>0</v>
      </c>
      <c r="J173" s="243">
        <f>IF($B173="N",'pravidla turnaje'!$C$6,IF($E173&lt;$F173,IF(OR($T173="PP",$T173="SN"),'pravidla turnaje'!$C$3,'pravidla turnaje'!$C$2),IF($E173&gt;$F173,IF(OR($T173="PP",$T173="SN"),'pravidla turnaje'!$C$5,'pravidla turnaje'!$C$6),'pravidla turnaje'!$C$4)))</f>
        <v>0</v>
      </c>
      <c r="K173" s="248" t="str">
        <f t="shared" ca="1" si="28"/>
        <v/>
      </c>
      <c r="L173" s="249" t="str">
        <f t="shared" ca="1" si="29"/>
        <v/>
      </c>
      <c r="M173" s="245" t="str">
        <f>'Rozpis zápasů'!P173</f>
        <v>1/32F</v>
      </c>
      <c r="N173" s="245" t="str">
        <f>'Rozpis zápasů'!Q173</f>
        <v>16:00 - 16:10</v>
      </c>
      <c r="O173" s="245" t="str">
        <f>'Rozpis zápasů'!R173</f>
        <v>P11</v>
      </c>
      <c r="P173" s="245" t="str">
        <f ca="1">'Rozpis zápasů'!S173</f>
        <v>3I - 
Král/ 
Barna</v>
      </c>
      <c r="Q173" s="245" t="str">
        <f ca="1">'Rozpis zápasů'!T173</f>
        <v>3J - 
Hrdlička/ 
Dvořák</v>
      </c>
      <c r="R173" s="245">
        <f>'Rozpis zápasů'!X173</f>
        <v>7</v>
      </c>
      <c r="S173" s="245">
        <f>'Rozpis zápasů'!Y173</f>
        <v>3</v>
      </c>
      <c r="T173" s="415"/>
      <c r="U173" s="245" t="str">
        <f>'Rozpis zápasů'!AB183</f>
        <v>A</v>
      </c>
      <c r="V173" s="36"/>
      <c r="W173" s="63"/>
    </row>
    <row r="174" spans="1:23" ht="22.5" customHeight="1" x14ac:dyDescent="0.25">
      <c r="A174" s="243" t="str">
        <f t="shared" ca="1" si="24"/>
        <v>113_125</v>
      </c>
      <c r="B174" s="244" t="str">
        <f t="shared" si="25"/>
        <v>H</v>
      </c>
      <c r="C174" s="245">
        <f ca="1">'Rozpis zápasů'!F174</f>
        <v>113</v>
      </c>
      <c r="D174" s="246">
        <f ca="1">'Rozpis zápasů'!G174</f>
        <v>125</v>
      </c>
      <c r="E174" s="247">
        <f t="shared" si="26"/>
        <v>0</v>
      </c>
      <c r="F174" s="243">
        <f t="shared" si="27"/>
        <v>3</v>
      </c>
      <c r="G174" s="248">
        <f ca="1">VLOOKUP(C174,'Tabulka-skore'!$B$4:$Q$239,16,0)</f>
        <v>3</v>
      </c>
      <c r="H174" s="243">
        <f ca="1">VLOOKUP(D174,'Tabulka-skore'!$B$4:$Q$239,16,0)</f>
        <v>3</v>
      </c>
      <c r="I174" s="248">
        <f>IF($B174="N",'pravidla turnaje'!$C$6,IF($E174&gt;$F174,IF(OR($T174="PP",T174="SN"),'pravidla turnaje'!$C$3,'pravidla turnaje'!$C$2),IF($E174&lt;$F174,IF(OR($T174="PP",T174="SN"),'pravidla turnaje'!$C$5,'pravidla turnaje'!$C$6),'pravidla turnaje'!$C$4)))</f>
        <v>0</v>
      </c>
      <c r="J174" s="243">
        <f>IF($B174="N",'pravidla turnaje'!$C$6,IF($E174&lt;$F174,IF(OR($T174="PP",$T174="SN"),'pravidla turnaje'!$C$3,'pravidla turnaje'!$C$2),IF($E174&gt;$F174,IF(OR($T174="PP",$T174="SN"),'pravidla turnaje'!$C$5,'pravidla turnaje'!$C$6),'pravidla turnaje'!$C$4)))</f>
        <v>0</v>
      </c>
      <c r="K174" s="248">
        <f t="shared" ca="1" si="28"/>
        <v>113</v>
      </c>
      <c r="L174" s="249">
        <f t="shared" ca="1" si="29"/>
        <v>125</v>
      </c>
      <c r="M174" s="245" t="str">
        <f>'Rozpis zápasů'!P174</f>
        <v>1/32F</v>
      </c>
      <c r="N174" s="245" t="str">
        <f>'Rozpis zápasů'!Q174</f>
        <v>16:00 - 16:10</v>
      </c>
      <c r="O174" s="245" t="str">
        <f>'Rozpis zápasů'!R174</f>
        <v>P12</v>
      </c>
      <c r="P174" s="245" t="str">
        <f ca="1">'Rozpis zápasů'!S174</f>
        <v>3K - 
Hrubá/ 
Doležal</v>
      </c>
      <c r="Q174" s="245" t="str">
        <f ca="1">'Rozpis zápasů'!T174</f>
        <v>3L - 
Kašpárek/ 
Sčiklin</v>
      </c>
      <c r="R174" s="245">
        <f>'Rozpis zápasů'!X174</f>
        <v>0</v>
      </c>
      <c r="S174" s="245">
        <f>'Rozpis zápasů'!Y174</f>
        <v>3</v>
      </c>
      <c r="T174" s="415"/>
      <c r="U174" s="245" t="str">
        <f>'Rozpis zápasů'!AB184</f>
        <v>B</v>
      </c>
      <c r="V174" s="36"/>
      <c r="W174" s="63"/>
    </row>
    <row r="175" spans="1:23" ht="22.5" customHeight="1" x14ac:dyDescent="0.25">
      <c r="A175" s="243" t="str">
        <f t="shared" ca="1" si="24"/>
        <v>95_102</v>
      </c>
      <c r="B175" s="244" t="str">
        <f t="shared" si="25"/>
        <v>H</v>
      </c>
      <c r="C175" s="245">
        <f ca="1">'Rozpis zápasů'!F175</f>
        <v>102</v>
      </c>
      <c r="D175" s="246">
        <f ca="1">'Rozpis zápasů'!G175</f>
        <v>95</v>
      </c>
      <c r="E175" s="247">
        <f t="shared" si="26"/>
        <v>4</v>
      </c>
      <c r="F175" s="243">
        <f t="shared" si="27"/>
        <v>6</v>
      </c>
      <c r="G175" s="248">
        <f ca="1">VLOOKUP(C175,'Tabulka-skore'!$B$4:$Q$239,16,0)</f>
        <v>2</v>
      </c>
      <c r="H175" s="243">
        <f ca="1">VLOOKUP(D175,'Tabulka-skore'!$B$4:$Q$239,16,0)</f>
        <v>4</v>
      </c>
      <c r="I175" s="248">
        <f>IF($B175="N",'pravidla turnaje'!$C$6,IF($E175&gt;$F175,IF(OR($T175="PP",T175="SN"),'pravidla turnaje'!$C$3,'pravidla turnaje'!$C$2),IF($E175&lt;$F175,IF(OR($T175="PP",T175="SN"),'pravidla turnaje'!$C$5,'pravidla turnaje'!$C$6),'pravidla turnaje'!$C$4)))</f>
        <v>0</v>
      </c>
      <c r="J175" s="243">
        <f>IF($B175="N",'pravidla turnaje'!$C$6,IF($E175&lt;$F175,IF(OR($T175="PP",$T175="SN"),'pravidla turnaje'!$C$3,'pravidla turnaje'!$C$2),IF($E175&gt;$F175,IF(OR($T175="PP",$T175="SN"),'pravidla turnaje'!$C$5,'pravidla turnaje'!$C$6),'pravidla turnaje'!$C$4)))</f>
        <v>0</v>
      </c>
      <c r="K175" s="248" t="str">
        <f t="shared" ca="1" si="28"/>
        <v/>
      </c>
      <c r="L175" s="249" t="str">
        <f t="shared" ca="1" si="29"/>
        <v/>
      </c>
      <c r="M175" s="245" t="str">
        <f>'Rozpis zápasů'!P175</f>
        <v>1/32F</v>
      </c>
      <c r="N175" s="245" t="str">
        <f>'Rozpis zápasů'!Q175</f>
        <v>16:10 - 16:20</v>
      </c>
      <c r="O175" s="245" t="str">
        <f>'Rozpis zápasů'!R175</f>
        <v>P13</v>
      </c>
      <c r="P175" s="245" t="str">
        <f ca="1">'Rozpis zápasů'!S175</f>
        <v>2J - 
Herc/ 
Vybíral</v>
      </c>
      <c r="Q175" s="245" t="str">
        <f ca="1">'Rozpis zápasů'!T175</f>
        <v>4I - 
Syryčanský/ 
Hrstka</v>
      </c>
      <c r="R175" s="245">
        <f>'Rozpis zápasů'!X175</f>
        <v>4</v>
      </c>
      <c r="S175" s="245">
        <f>'Rozpis zápasů'!Y175</f>
        <v>6</v>
      </c>
      <c r="T175" s="415"/>
      <c r="U175" s="245" t="str">
        <f>'Rozpis zápasů'!AB185</f>
        <v>C</v>
      </c>
      <c r="V175" s="36"/>
      <c r="W175" s="63"/>
    </row>
    <row r="176" spans="1:23" ht="22.5" customHeight="1" x14ac:dyDescent="0.25">
      <c r="A176" s="243" t="str">
        <f t="shared" ca="1" si="24"/>
        <v>112_121</v>
      </c>
      <c r="B176" s="244" t="str">
        <f t="shared" si="25"/>
        <v>H</v>
      </c>
      <c r="C176" s="245">
        <f ca="1">'Rozpis zápasů'!F176</f>
        <v>112</v>
      </c>
      <c r="D176" s="246">
        <f ca="1">'Rozpis zápasů'!G176</f>
        <v>121</v>
      </c>
      <c r="E176" s="247">
        <f t="shared" si="26"/>
        <v>4</v>
      </c>
      <c r="F176" s="243">
        <f t="shared" si="27"/>
        <v>5</v>
      </c>
      <c r="G176" s="248">
        <f ca="1">VLOOKUP(C176,'Tabulka-skore'!$B$4:$Q$239,16,0)</f>
        <v>2</v>
      </c>
      <c r="H176" s="243">
        <f ca="1">VLOOKUP(D176,'Tabulka-skore'!$B$4:$Q$239,16,0)</f>
        <v>4</v>
      </c>
      <c r="I176" s="248">
        <f>IF($B176="N",'pravidla turnaje'!$C$6,IF($E176&gt;$F176,IF(OR($T176="PP",T176="SN"),'pravidla turnaje'!$C$3,'pravidla turnaje'!$C$2),IF($E176&lt;$F176,IF(OR($T176="PP",T176="SN"),'pravidla turnaje'!$C$5,'pravidla turnaje'!$C$6),'pravidla turnaje'!$C$4)))</f>
        <v>0</v>
      </c>
      <c r="J176" s="243">
        <f>IF($B176="N",'pravidla turnaje'!$C$6,IF($E176&lt;$F176,IF(OR($T176="PP",$T176="SN"),'pravidla turnaje'!$C$3,'pravidla turnaje'!$C$2),IF($E176&gt;$F176,IF(OR($T176="PP",$T176="SN"),'pravidla turnaje'!$C$5,'pravidla turnaje'!$C$6),'pravidla turnaje'!$C$4)))</f>
        <v>0</v>
      </c>
      <c r="K176" s="248" t="str">
        <f t="shared" ca="1" si="28"/>
        <v/>
      </c>
      <c r="L176" s="249" t="str">
        <f t="shared" ca="1" si="29"/>
        <v/>
      </c>
      <c r="M176" s="245" t="str">
        <f>'Rozpis zápasů'!P176</f>
        <v>1/32F</v>
      </c>
      <c r="N176" s="245" t="str">
        <f>'Rozpis zápasů'!Q176</f>
        <v>16:10 - 16:20</v>
      </c>
      <c r="O176" s="245" t="str">
        <f>'Rozpis zápasů'!R176</f>
        <v>P14</v>
      </c>
      <c r="P176" s="245" t="str">
        <f ca="1">'Rozpis zápasů'!S176</f>
        <v>2K - 
Rus/ 
Jirava</v>
      </c>
      <c r="Q176" s="245" t="str">
        <f ca="1">'Rozpis zápasů'!T176</f>
        <v>4L - 
Petrů/ 
Černer</v>
      </c>
      <c r="R176" s="245">
        <f>'Rozpis zápasů'!X176</f>
        <v>4</v>
      </c>
      <c r="S176" s="245">
        <f>'Rozpis zápasů'!Y176</f>
        <v>5</v>
      </c>
      <c r="T176" s="415"/>
      <c r="U176" s="245" t="str">
        <f>'Rozpis zápasů'!AB186</f>
        <v>D</v>
      </c>
      <c r="V176" s="36"/>
      <c r="W176" s="63"/>
    </row>
    <row r="177" spans="1:23" ht="22.5" customHeight="1" x14ac:dyDescent="0.25">
      <c r="A177" s="243" t="str">
        <f t="shared" ca="1" si="24"/>
        <v>111_122</v>
      </c>
      <c r="B177" s="244" t="str">
        <f t="shared" si="25"/>
        <v>R</v>
      </c>
      <c r="C177" s="245">
        <f ca="1">'Rozpis zápasů'!F177</f>
        <v>122</v>
      </c>
      <c r="D177" s="246">
        <f ca="1">'Rozpis zápasů'!G177</f>
        <v>111</v>
      </c>
      <c r="E177" s="247">
        <f t="shared" si="26"/>
        <v>7</v>
      </c>
      <c r="F177" s="243">
        <f t="shared" si="27"/>
        <v>7</v>
      </c>
      <c r="G177" s="248">
        <f ca="1">VLOOKUP(C177,'Tabulka-skore'!$B$4:$Q$239,16,0)</f>
        <v>2</v>
      </c>
      <c r="H177" s="243">
        <f ca="1">VLOOKUP(D177,'Tabulka-skore'!$B$4:$Q$239,16,0)</f>
        <v>4</v>
      </c>
      <c r="I177" s="248">
        <f>IF($B177="N",'pravidla turnaje'!$C$6,IF($E177&gt;$F177,IF(OR($T177="PP",T177="SN"),'pravidla turnaje'!$C$3,'pravidla turnaje'!$C$2),IF($E177&lt;$F177,IF(OR($T177="PP",T177="SN"),'pravidla turnaje'!$C$5,'pravidla turnaje'!$C$6),'pravidla turnaje'!$C$4)))</f>
        <v>0</v>
      </c>
      <c r="J177" s="243">
        <f>IF($B177="N",'pravidla turnaje'!$C$6,IF($E177&lt;$F177,IF(OR($T177="PP",$T177="SN"),'pravidla turnaje'!$C$3,'pravidla turnaje'!$C$2),IF($E177&gt;$F177,IF(OR($T177="PP",$T177="SN"),'pravidla turnaje'!$C$5,'pravidla turnaje'!$C$6),'pravidla turnaje'!$C$4)))</f>
        <v>0</v>
      </c>
      <c r="K177" s="248" t="str">
        <f t="shared" ca="1" si="28"/>
        <v/>
      </c>
      <c r="L177" s="249" t="str">
        <f t="shared" ca="1" si="29"/>
        <v/>
      </c>
      <c r="M177" s="245" t="str">
        <f>'Rozpis zápasů'!P177</f>
        <v>1/32F</v>
      </c>
      <c r="N177" s="245" t="str">
        <f>'Rozpis zápasů'!Q177</f>
        <v>16:10 - 16:20</v>
      </c>
      <c r="O177" s="245" t="str">
        <f>'Rozpis zápasů'!R177</f>
        <v>P15</v>
      </c>
      <c r="P177" s="245" t="str">
        <f ca="1">'Rozpis zápasů'!S177</f>
        <v>2L - 
Mock/ 
Dvořák</v>
      </c>
      <c r="Q177" s="245" t="str">
        <f ca="1">'Rozpis zápasů'!T177</f>
        <v>4K - 
Raboch/ 
Weiss</v>
      </c>
      <c r="R177" s="245">
        <f>'Rozpis zápasů'!X177</f>
        <v>7</v>
      </c>
      <c r="S177" s="245">
        <f>'Rozpis zápasů'!Y177</f>
        <v>7</v>
      </c>
      <c r="T177" s="415"/>
      <c r="U177" s="245" t="str">
        <f>'Rozpis zápasů'!AB187</f>
        <v>A</v>
      </c>
      <c r="V177" s="36"/>
      <c r="W177" s="63"/>
    </row>
    <row r="178" spans="1:23" ht="22.5" customHeight="1" x14ac:dyDescent="0.25">
      <c r="A178" s="243" t="str">
        <f t="shared" ca="1" si="24"/>
        <v>94_103</v>
      </c>
      <c r="B178" s="244" t="str">
        <f t="shared" si="25"/>
        <v>D</v>
      </c>
      <c r="C178" s="245">
        <f ca="1">'Rozpis zápasů'!F178</f>
        <v>94</v>
      </c>
      <c r="D178" s="246">
        <f ca="1">'Rozpis zápasů'!G178</f>
        <v>103</v>
      </c>
      <c r="E178" s="247">
        <f t="shared" si="26"/>
        <v>8</v>
      </c>
      <c r="F178" s="243">
        <f t="shared" si="27"/>
        <v>6</v>
      </c>
      <c r="G178" s="248">
        <f ca="1">VLOOKUP(C178,'Tabulka-skore'!$B$4:$Q$239,16,0)</f>
        <v>1</v>
      </c>
      <c r="H178" s="243">
        <f ca="1">VLOOKUP(D178,'Tabulka-skore'!$B$4:$Q$239,16,0)</f>
        <v>2</v>
      </c>
      <c r="I178" s="248">
        <f>IF($B178="N",'pravidla turnaje'!$C$6,IF($E178&gt;$F178,IF(OR($T178="PP",T178="SN"),'pravidla turnaje'!$C$3,'pravidla turnaje'!$C$2),IF($E178&lt;$F178,IF(OR($T178="PP",T178="SN"),'pravidla turnaje'!$C$5,'pravidla turnaje'!$C$6),'pravidla turnaje'!$C$4)))</f>
        <v>0</v>
      </c>
      <c r="J178" s="243">
        <f>IF($B178="N",'pravidla turnaje'!$C$6,IF($E178&lt;$F178,IF(OR($T178="PP",$T178="SN"),'pravidla turnaje'!$C$3,'pravidla turnaje'!$C$2),IF($E178&gt;$F178,IF(OR($T178="PP",$T178="SN"),'pravidla turnaje'!$C$5,'pravidla turnaje'!$C$6),'pravidla turnaje'!$C$4)))</f>
        <v>0</v>
      </c>
      <c r="K178" s="248" t="str">
        <f t="shared" ca="1" si="28"/>
        <v/>
      </c>
      <c r="L178" s="249" t="str">
        <f t="shared" ca="1" si="29"/>
        <v/>
      </c>
      <c r="M178" s="245" t="str">
        <f>'Rozpis zápasů'!P178</f>
        <v>1/32F</v>
      </c>
      <c r="N178" s="245" t="str">
        <f>'Rozpis zápasů'!Q178</f>
        <v>16:10 - 16:20</v>
      </c>
      <c r="O178" s="245" t="str">
        <f>'Rozpis zápasů'!R178</f>
        <v>P16</v>
      </c>
      <c r="P178" s="245" t="str">
        <f ca="1">'Rozpis zápasů'!S178</f>
        <v>2I - 
Kühnel/ 
Černý</v>
      </c>
      <c r="Q178" s="245" t="str">
        <f ca="1">'Rozpis zápasů'!T178</f>
        <v>4J - 
Rudiš/ 
Rudiš</v>
      </c>
      <c r="R178" s="245">
        <f>'Rozpis zápasů'!X178</f>
        <v>8</v>
      </c>
      <c r="S178" s="245">
        <f>'Rozpis zápasů'!Y178</f>
        <v>6</v>
      </c>
      <c r="T178" s="415"/>
      <c r="U178" s="245" t="str">
        <f>'Rozpis zápasů'!AB188</f>
        <v>B</v>
      </c>
      <c r="V178" s="36"/>
      <c r="W178" s="63"/>
    </row>
    <row r="179" spans="1:23" ht="22.5" customHeight="1" x14ac:dyDescent="0.25">
      <c r="A179" s="243" t="str">
        <f t="shared" ca="1" si="24"/>
        <v>14_55</v>
      </c>
      <c r="B179" s="244" t="str">
        <f t="shared" si="25"/>
        <v>H</v>
      </c>
      <c r="C179" s="245">
        <f ca="1">'Rozpis zápasů'!F179</f>
        <v>55</v>
      </c>
      <c r="D179" s="246">
        <f ca="1">'Rozpis zápasů'!G179</f>
        <v>14</v>
      </c>
      <c r="E179" s="247">
        <f t="shared" si="26"/>
        <v>3</v>
      </c>
      <c r="F179" s="243">
        <f t="shared" si="27"/>
        <v>5</v>
      </c>
      <c r="G179" s="248">
        <f ca="1">VLOOKUP(C179,'Tabulka-skore'!$B$4:$Q$239,16,0)</f>
        <v>1</v>
      </c>
      <c r="H179" s="243">
        <f ca="1">VLOOKUP(D179,'Tabulka-skore'!$B$4:$Q$239,16,0)</f>
        <v>3</v>
      </c>
      <c r="I179" s="248">
        <f>IF($B179="N",'pravidla turnaje'!$C$6,IF($E179&gt;$F179,IF(OR($T179="PP",T179="SN"),'pravidla turnaje'!$C$3,'pravidla turnaje'!$C$2),IF($E179&lt;$F179,IF(OR($T179="PP",T179="SN"),'pravidla turnaje'!$C$5,'pravidla turnaje'!$C$6),'pravidla turnaje'!$C$4)))</f>
        <v>0</v>
      </c>
      <c r="J179" s="243">
        <f>IF($B179="N",'pravidla turnaje'!$C$6,IF($E179&lt;$F179,IF(OR($T179="PP",$T179="SN"),'pravidla turnaje'!$C$3,'pravidla turnaje'!$C$2),IF($E179&gt;$F179,IF(OR($T179="PP",$T179="SN"),'pravidla turnaje'!$C$5,'pravidla turnaje'!$C$6),'pravidla turnaje'!$C$4)))</f>
        <v>0</v>
      </c>
      <c r="K179" s="248" t="str">
        <f t="shared" ca="1" si="28"/>
        <v/>
      </c>
      <c r="L179" s="249" t="str">
        <f t="shared" ca="1" si="29"/>
        <v/>
      </c>
      <c r="M179" s="245" t="str">
        <f>'Rozpis zápasů'!P179</f>
        <v>1/16F</v>
      </c>
      <c r="N179" s="245" t="str">
        <f>'Rozpis zápasů'!Q179</f>
        <v>16:20 - 16:30</v>
      </c>
      <c r="O179" s="245" t="str">
        <f>'Rozpis zápasů'!R179</f>
        <v>P17</v>
      </c>
      <c r="P179" s="245" t="str">
        <f ca="1">'Rozpis zápasů'!S179</f>
        <v>1E - 
Tichý/ 
Chyna</v>
      </c>
      <c r="Q179" s="245" t="str">
        <f ca="1">'Rozpis zápasů'!T179</f>
        <v>vítěz P01/3A - 
Hněvkovský/ 
Šárka</v>
      </c>
      <c r="R179" s="245">
        <f>'Rozpis zápasů'!X179</f>
        <v>3</v>
      </c>
      <c r="S179" s="245">
        <f>'Rozpis zápasů'!Y179</f>
        <v>5</v>
      </c>
      <c r="T179" s="415"/>
      <c r="U179" s="245" t="str">
        <f>'Rozpis zápasů'!AB189</f>
        <v>C</v>
      </c>
      <c r="V179" s="36"/>
      <c r="W179" s="63"/>
    </row>
    <row r="180" spans="1:23" ht="22.5" customHeight="1" x14ac:dyDescent="0.25">
      <c r="A180" s="243" t="str">
        <f t="shared" ca="1" si="24"/>
        <v>26_61</v>
      </c>
      <c r="B180" s="244" t="str">
        <f t="shared" si="25"/>
        <v>H</v>
      </c>
      <c r="C180" s="245">
        <f ca="1">'Rozpis zápasů'!F180</f>
        <v>61</v>
      </c>
      <c r="D180" s="246">
        <f ca="1">'Rozpis zápasů'!G180</f>
        <v>26</v>
      </c>
      <c r="E180" s="247">
        <f t="shared" si="26"/>
        <v>3</v>
      </c>
      <c r="F180" s="243">
        <f t="shared" si="27"/>
        <v>5</v>
      </c>
      <c r="G180" s="248">
        <f ca="1">VLOOKUP(C180,'Tabulka-skore'!$B$4:$Q$239,16,0)</f>
        <v>1</v>
      </c>
      <c r="H180" s="243">
        <f ca="1">VLOOKUP(D180,'Tabulka-skore'!$B$4:$Q$239,16,0)</f>
        <v>3</v>
      </c>
      <c r="I180" s="248">
        <f>IF($B180="N",'pravidla turnaje'!$C$6,IF($E180&gt;$F180,IF(OR($T180="PP",T180="SN"),'pravidla turnaje'!$C$3,'pravidla turnaje'!$C$2),IF($E180&lt;$F180,IF(OR($T180="PP",T180="SN"),'pravidla turnaje'!$C$5,'pravidla turnaje'!$C$6),'pravidla turnaje'!$C$4)))</f>
        <v>0</v>
      </c>
      <c r="J180" s="243">
        <f>IF($B180="N",'pravidla turnaje'!$C$6,IF($E180&lt;$F180,IF(OR($T180="PP",$T180="SN"),'pravidla turnaje'!$C$3,'pravidla turnaje'!$C$2),IF($E180&gt;$F180,IF(OR($T180="PP",$T180="SN"),'pravidla turnaje'!$C$5,'pravidla turnaje'!$C$6),'pravidla turnaje'!$C$4)))</f>
        <v>0</v>
      </c>
      <c r="K180" s="248" t="str">
        <f t="shared" ca="1" si="28"/>
        <v/>
      </c>
      <c r="L180" s="249" t="str">
        <f t="shared" ca="1" si="29"/>
        <v/>
      </c>
      <c r="M180" s="245" t="str">
        <f>'Rozpis zápasů'!P180</f>
        <v>1/16F</v>
      </c>
      <c r="N180" s="245" t="str">
        <f>'Rozpis zápasů'!Q180</f>
        <v>16:20 - 16:30</v>
      </c>
      <c r="O180" s="245" t="str">
        <f>'Rozpis zápasů'!R180</f>
        <v>P18</v>
      </c>
      <c r="P180" s="245" t="str">
        <f ca="1">'Rozpis zápasů'!S180</f>
        <v>1F - 
Kolstrunk/ 
Mück</v>
      </c>
      <c r="Q180" s="245" t="str">
        <f ca="1">'Rozpis zápasů'!T180</f>
        <v>vítěz P02/3B - 
Marvánek/ 
Černý</v>
      </c>
      <c r="R180" s="245">
        <f>'Rozpis zápasů'!X180</f>
        <v>3</v>
      </c>
      <c r="S180" s="245">
        <f>'Rozpis zápasů'!Y180</f>
        <v>5</v>
      </c>
      <c r="T180" s="415"/>
      <c r="U180" s="245" t="str">
        <f>'Rozpis zápasů'!AB190</f>
        <v>D</v>
      </c>
      <c r="V180" s="36"/>
      <c r="W180" s="63"/>
    </row>
    <row r="181" spans="1:23" ht="22.5" customHeight="1" x14ac:dyDescent="0.25">
      <c r="A181" s="243" t="str">
        <f t="shared" ca="1" si="24"/>
        <v>23_41</v>
      </c>
      <c r="B181" s="244" t="str">
        <f t="shared" si="25"/>
        <v>D</v>
      </c>
      <c r="C181" s="245">
        <f ca="1">'Rozpis zápasů'!F181</f>
        <v>23</v>
      </c>
      <c r="D181" s="246">
        <f ca="1">'Rozpis zápasů'!G181</f>
        <v>41</v>
      </c>
      <c r="E181" s="247">
        <f t="shared" si="26"/>
        <v>5</v>
      </c>
      <c r="F181" s="243">
        <f t="shared" si="27"/>
        <v>1</v>
      </c>
      <c r="G181" s="248">
        <f ca="1">VLOOKUP(C181,'Tabulka-skore'!$B$4:$Q$239,16,0)</f>
        <v>1</v>
      </c>
      <c r="H181" s="243">
        <f ca="1">VLOOKUP(D181,'Tabulka-skore'!$B$4:$Q$239,16,0)</f>
        <v>3</v>
      </c>
      <c r="I181" s="248">
        <f>IF($B181="N",'pravidla turnaje'!$C$6,IF($E181&gt;$F181,IF(OR($T181="PP",T181="SN"),'pravidla turnaje'!$C$3,'pravidla turnaje'!$C$2),IF($E181&lt;$F181,IF(OR($T181="PP",T181="SN"),'pravidla turnaje'!$C$5,'pravidla turnaje'!$C$6),'pravidla turnaje'!$C$4)))</f>
        <v>0</v>
      </c>
      <c r="J181" s="243">
        <f>IF($B181="N",'pravidla turnaje'!$C$6,IF($E181&lt;$F181,IF(OR($T181="PP",$T181="SN"),'pravidla turnaje'!$C$3,'pravidla turnaje'!$C$2),IF($E181&gt;$F181,IF(OR($T181="PP",$T181="SN"),'pravidla turnaje'!$C$5,'pravidla turnaje'!$C$6),'pravidla turnaje'!$C$4)))</f>
        <v>0</v>
      </c>
      <c r="K181" s="248" t="str">
        <f t="shared" ca="1" si="28"/>
        <v/>
      </c>
      <c r="L181" s="249" t="str">
        <f t="shared" ca="1" si="29"/>
        <v/>
      </c>
      <c r="M181" s="245" t="str">
        <f>'Rozpis zápasů'!P181</f>
        <v>1/16F</v>
      </c>
      <c r="N181" s="245" t="str">
        <f>'Rozpis zápasů'!Q181</f>
        <v>16:20 - 16:30</v>
      </c>
      <c r="O181" s="245" t="str">
        <f>'Rozpis zápasů'!R181</f>
        <v>P19</v>
      </c>
      <c r="P181" s="245" t="str">
        <f ca="1">'Rozpis zápasů'!S181</f>
        <v>1B - 
Dóža/ 
Mück</v>
      </c>
      <c r="Q181" s="245" t="str">
        <f ca="1">'Rozpis zápasů'!T181</f>
        <v>vítěz P03/3D - 
Chudomský/ 
Ryšavý</v>
      </c>
      <c r="R181" s="245">
        <f>'Rozpis zápasů'!X181</f>
        <v>5</v>
      </c>
      <c r="S181" s="245">
        <f>'Rozpis zápasů'!Y181</f>
        <v>1</v>
      </c>
      <c r="T181" s="415"/>
      <c r="U181" s="245" t="str">
        <f>'Rozpis zápasů'!AB191</f>
        <v>A</v>
      </c>
      <c r="V181" s="36"/>
      <c r="W181" s="63"/>
    </row>
    <row r="182" spans="1:23" ht="22.5" customHeight="1" x14ac:dyDescent="0.25">
      <c r="A182" s="243" t="str">
        <f t="shared" ca="1" si="24"/>
        <v>32_54</v>
      </c>
      <c r="B182" s="244" t="str">
        <f t="shared" si="25"/>
        <v>H</v>
      </c>
      <c r="C182" s="245">
        <f ca="1">'Rozpis zápasů'!F182</f>
        <v>32</v>
      </c>
      <c r="D182" s="246">
        <f ca="1">'Rozpis zápasů'!G182</f>
        <v>54</v>
      </c>
      <c r="E182" s="247">
        <f t="shared" si="26"/>
        <v>6</v>
      </c>
      <c r="F182" s="243">
        <f t="shared" si="27"/>
        <v>8</v>
      </c>
      <c r="G182" s="248">
        <f ca="1">VLOOKUP(C182,'Tabulka-skore'!$B$4:$Q$239,16,0)</f>
        <v>1</v>
      </c>
      <c r="H182" s="243">
        <f ca="1">VLOOKUP(D182,'Tabulka-skore'!$B$4:$Q$239,16,0)</f>
        <v>3</v>
      </c>
      <c r="I182" s="248">
        <f>IF($B182="N",'pravidla turnaje'!$C$6,IF($E182&gt;$F182,IF(OR($T182="PP",T182="SN"),'pravidla turnaje'!$C$3,'pravidla turnaje'!$C$2),IF($E182&lt;$F182,IF(OR($T182="PP",T182="SN"),'pravidla turnaje'!$C$5,'pravidla turnaje'!$C$6),'pravidla turnaje'!$C$4)))</f>
        <v>0</v>
      </c>
      <c r="J182" s="243">
        <f>IF($B182="N",'pravidla turnaje'!$C$6,IF($E182&lt;$F182,IF(OR($T182="PP",$T182="SN"),'pravidla turnaje'!$C$3,'pravidla turnaje'!$C$2),IF($E182&gt;$F182,IF(OR($T182="PP",$T182="SN"),'pravidla turnaje'!$C$5,'pravidla turnaje'!$C$6),'pravidla turnaje'!$C$4)))</f>
        <v>0</v>
      </c>
      <c r="K182" s="248" t="str">
        <f t="shared" ca="1" si="28"/>
        <v/>
      </c>
      <c r="L182" s="249" t="str">
        <f t="shared" ca="1" si="29"/>
        <v/>
      </c>
      <c r="M182" s="245" t="str">
        <f>'Rozpis zápasů'!P182</f>
        <v>1/16F</v>
      </c>
      <c r="N182" s="245" t="str">
        <f>'Rozpis zápasů'!Q182</f>
        <v>16:20 - 16:30</v>
      </c>
      <c r="O182" s="245" t="str">
        <f>'Rozpis zápasů'!R182</f>
        <v>P20</v>
      </c>
      <c r="P182" s="245" t="str">
        <f ca="1">'Rozpis zápasů'!S182</f>
        <v>1C - 
Stummer/ 
Hlava</v>
      </c>
      <c r="Q182" s="245" t="str">
        <f ca="1">'Rozpis zápasů'!T182</f>
        <v>vítěz P04/3E - 
Krbec/ 
Netopilík</v>
      </c>
      <c r="R182" s="245">
        <f>'Rozpis zápasů'!X182</f>
        <v>6</v>
      </c>
      <c r="S182" s="245">
        <f>'Rozpis zápasů'!Y182</f>
        <v>8</v>
      </c>
      <c r="T182" s="415"/>
      <c r="U182" s="245" t="str">
        <f>'Rozpis zápasů'!AB192</f>
        <v>B</v>
      </c>
      <c r="V182" s="36"/>
      <c r="W182" s="63"/>
    </row>
    <row r="183" spans="1:23" ht="22.5" customHeight="1" x14ac:dyDescent="0.25">
      <c r="A183" s="243" t="str">
        <f t="shared" ca="1" si="24"/>
        <v>22_33</v>
      </c>
      <c r="B183" s="244" t="str">
        <f t="shared" si="25"/>
        <v>D</v>
      </c>
      <c r="C183" s="245">
        <f ca="1">'Rozpis zápasů'!F183</f>
        <v>22</v>
      </c>
      <c r="D183" s="246">
        <f ca="1">'Rozpis zápasů'!G183</f>
        <v>33</v>
      </c>
      <c r="E183" s="247">
        <f t="shared" si="26"/>
        <v>5</v>
      </c>
      <c r="F183" s="243">
        <f t="shared" si="27"/>
        <v>3</v>
      </c>
      <c r="G183" s="248">
        <f ca="1">VLOOKUP(C183,'Tabulka-skore'!$B$4:$Q$239,16,0)</f>
        <v>1</v>
      </c>
      <c r="H183" s="243">
        <f ca="1">VLOOKUP(D183,'Tabulka-skore'!$B$4:$Q$239,16,0)</f>
        <v>1</v>
      </c>
      <c r="I183" s="248">
        <f>IF($B183="N",'pravidla turnaje'!$C$6,IF($E183&gt;$F183,IF(OR($T183="PP",T183="SN"),'pravidla turnaje'!$C$3,'pravidla turnaje'!$C$2),IF($E183&lt;$F183,IF(OR($T183="PP",T183="SN"),'pravidla turnaje'!$C$5,'pravidla turnaje'!$C$6),'pravidla turnaje'!$C$4)))</f>
        <v>0</v>
      </c>
      <c r="J183" s="243">
        <f>IF($B183="N",'pravidla turnaje'!$C$6,IF($E183&lt;$F183,IF(OR($T183="PP",$T183="SN"),'pravidla turnaje'!$C$3,'pravidla turnaje'!$C$2),IF($E183&gt;$F183,IF(OR($T183="PP",$T183="SN"),'pravidla turnaje'!$C$5,'pravidla turnaje'!$C$6),'pravidla turnaje'!$C$4)))</f>
        <v>0</v>
      </c>
      <c r="K183" s="248">
        <f t="shared" ca="1" si="28"/>
        <v>22</v>
      </c>
      <c r="L183" s="249">
        <f t="shared" ca="1" si="29"/>
        <v>33</v>
      </c>
      <c r="M183" s="245" t="str">
        <f>'Rozpis zápasů'!P183</f>
        <v>1/16F</v>
      </c>
      <c r="N183" s="245" t="str">
        <f>'Rozpis zápasů'!Q183</f>
        <v>16:30 - 16:40</v>
      </c>
      <c r="O183" s="245" t="str">
        <f>'Rozpis zápasů'!R183</f>
        <v>P21</v>
      </c>
      <c r="P183" s="245" t="str">
        <f ca="1">'Rozpis zápasů'!S183</f>
        <v>2B - 
Haspeklo/ 
Horáček</v>
      </c>
      <c r="Q183" s="245" t="str">
        <f ca="1">'Rozpis zápasů'!T183</f>
        <v>vítěz P05/2C - 
Beneš/ 
Hašpl</v>
      </c>
      <c r="R183" s="245">
        <f>'Rozpis zápasů'!X183</f>
        <v>5</v>
      </c>
      <c r="S183" s="245">
        <f>'Rozpis zápasů'!Y183</f>
        <v>3</v>
      </c>
      <c r="T183" s="415"/>
      <c r="U183" s="245" t="str">
        <f>'Rozpis zápasů'!AB193</f>
        <v>C</v>
      </c>
      <c r="V183" s="36"/>
      <c r="W183" s="63"/>
    </row>
    <row r="184" spans="1:23" ht="22.5" customHeight="1" x14ac:dyDescent="0.25">
      <c r="A184" s="243" t="str">
        <f t="shared" ca="1" si="24"/>
        <v>12_46</v>
      </c>
      <c r="B184" s="244" t="str">
        <f t="shared" si="25"/>
        <v>D</v>
      </c>
      <c r="C184" s="245">
        <f ca="1">'Rozpis zápasů'!F184</f>
        <v>12</v>
      </c>
      <c r="D184" s="246">
        <f ca="1">'Rozpis zápasů'!G184</f>
        <v>46</v>
      </c>
      <c r="E184" s="247">
        <f t="shared" si="26"/>
        <v>6</v>
      </c>
      <c r="F184" s="243">
        <f t="shared" si="27"/>
        <v>2</v>
      </c>
      <c r="G184" s="248">
        <f ca="1">VLOOKUP(C184,'Tabulka-skore'!$B$4:$Q$239,16,0)</f>
        <v>1</v>
      </c>
      <c r="H184" s="243">
        <f ca="1">VLOOKUP(D184,'Tabulka-skore'!$B$4:$Q$239,16,0)</f>
        <v>2</v>
      </c>
      <c r="I184" s="248">
        <f>IF($B184="N",'pravidla turnaje'!$C$6,IF($E184&gt;$F184,IF(OR($T184="PP",T184="SN"),'pravidla turnaje'!$C$3,'pravidla turnaje'!$C$2),IF($E184&lt;$F184,IF(OR($T184="PP",T184="SN"),'pravidla turnaje'!$C$5,'pravidla turnaje'!$C$6),'pravidla turnaje'!$C$4)))</f>
        <v>0</v>
      </c>
      <c r="J184" s="243">
        <f>IF($B184="N",'pravidla turnaje'!$C$6,IF($E184&lt;$F184,IF(OR($T184="PP",$T184="SN"),'pravidla turnaje'!$C$3,'pravidla turnaje'!$C$2),IF($E184&gt;$F184,IF(OR($T184="PP",$T184="SN"),'pravidla turnaje'!$C$5,'pravidla turnaje'!$C$6),'pravidla turnaje'!$C$4)))</f>
        <v>0</v>
      </c>
      <c r="K184" s="248" t="str">
        <f t="shared" ca="1" si="28"/>
        <v/>
      </c>
      <c r="L184" s="249" t="str">
        <f t="shared" ca="1" si="29"/>
        <v/>
      </c>
      <c r="M184" s="245" t="str">
        <f>'Rozpis zápasů'!P184</f>
        <v>1/16F</v>
      </c>
      <c r="N184" s="245" t="str">
        <f>'Rozpis zápasů'!Q184</f>
        <v>16:30 - 16:40</v>
      </c>
      <c r="O184" s="245" t="str">
        <f>'Rozpis zápasů'!R184</f>
        <v>P22</v>
      </c>
      <c r="P184" s="245" t="str">
        <f ca="1">'Rozpis zápasů'!S184</f>
        <v>1A - 
Renčín/ 
Hejný</v>
      </c>
      <c r="Q184" s="245" t="str">
        <f ca="1">'Rozpis zápasů'!T184</f>
        <v>vítěz P06/2D - 
Vojta/ 
Nikolič</v>
      </c>
      <c r="R184" s="245">
        <f>'Rozpis zápasů'!X184</f>
        <v>6</v>
      </c>
      <c r="S184" s="245">
        <f>'Rozpis zápasů'!Y184</f>
        <v>2</v>
      </c>
      <c r="T184" s="415"/>
      <c r="U184" s="245" t="str">
        <f>'Rozpis zápasů'!AB194</f>
        <v>D</v>
      </c>
      <c r="V184" s="36"/>
      <c r="W184" s="63"/>
    </row>
    <row r="185" spans="1:23" ht="22.5" customHeight="1" x14ac:dyDescent="0.25">
      <c r="A185" s="243" t="str">
        <f t="shared" ca="1" si="24"/>
        <v>11_53</v>
      </c>
      <c r="B185" s="244" t="str">
        <f t="shared" si="25"/>
        <v>D</v>
      </c>
      <c r="C185" s="245">
        <f ca="1">'Rozpis zápasů'!F185</f>
        <v>11</v>
      </c>
      <c r="D185" s="246">
        <f ca="1">'Rozpis zápasů'!G185</f>
        <v>53</v>
      </c>
      <c r="E185" s="247">
        <f t="shared" si="26"/>
        <v>7</v>
      </c>
      <c r="F185" s="243">
        <f t="shared" si="27"/>
        <v>3</v>
      </c>
      <c r="G185" s="248">
        <f ca="1">VLOOKUP(C185,'Tabulka-skore'!$B$4:$Q$239,16,0)</f>
        <v>2</v>
      </c>
      <c r="H185" s="243">
        <f ca="1">VLOOKUP(D185,'Tabulka-skore'!$B$4:$Q$239,16,0)</f>
        <v>2</v>
      </c>
      <c r="I185" s="248">
        <f>IF($B185="N",'pravidla turnaje'!$C$6,IF($E185&gt;$F185,IF(OR($T185="PP",T185="SN"),'pravidla turnaje'!$C$3,'pravidla turnaje'!$C$2),IF($E185&lt;$F185,IF(OR($T185="PP",T185="SN"),'pravidla turnaje'!$C$5,'pravidla turnaje'!$C$6),'pravidla turnaje'!$C$4)))</f>
        <v>0</v>
      </c>
      <c r="J185" s="243">
        <f>IF($B185="N",'pravidla turnaje'!$C$6,IF($E185&lt;$F185,IF(OR($T185="PP",$T185="SN"),'pravidla turnaje'!$C$3,'pravidla turnaje'!$C$2),IF($E185&gt;$F185,IF(OR($T185="PP",$T185="SN"),'pravidla turnaje'!$C$5,'pravidla turnaje'!$C$6),'pravidla turnaje'!$C$4)))</f>
        <v>0</v>
      </c>
      <c r="K185" s="248">
        <f t="shared" ca="1" si="28"/>
        <v>11</v>
      </c>
      <c r="L185" s="249">
        <f t="shared" ca="1" si="29"/>
        <v>53</v>
      </c>
      <c r="M185" s="245" t="str">
        <f>'Rozpis zápasů'!P185</f>
        <v>1/16F</v>
      </c>
      <c r="N185" s="245" t="str">
        <f>'Rozpis zápasů'!Q185</f>
        <v>16:30 - 16:40</v>
      </c>
      <c r="O185" s="245" t="str">
        <f>'Rozpis zápasů'!R185</f>
        <v>P23</v>
      </c>
      <c r="P185" s="245" t="str">
        <f ca="1">'Rozpis zápasů'!S185</f>
        <v>2A - 
Svatek/ 
Heczko</v>
      </c>
      <c r="Q185" s="245" t="str">
        <f ca="1">'Rozpis zápasů'!T185</f>
        <v>vítěz P07/2E - 
Hrůza/ 
Rychlý</v>
      </c>
      <c r="R185" s="245">
        <f>'Rozpis zápasů'!X185</f>
        <v>7</v>
      </c>
      <c r="S185" s="245">
        <f>'Rozpis zápasů'!Y185</f>
        <v>3</v>
      </c>
      <c r="T185" s="415"/>
      <c r="U185" s="245" t="str">
        <f>'Rozpis zápasů'!AB195</f>
        <v>A</v>
      </c>
      <c r="V185" s="36"/>
      <c r="W185" s="63"/>
    </row>
    <row r="186" spans="1:23" ht="22.5" customHeight="1" x14ac:dyDescent="0.25">
      <c r="A186" s="243" t="str">
        <f t="shared" ca="1" si="24"/>
        <v>44_66</v>
      </c>
      <c r="B186" s="244" t="str">
        <f t="shared" si="25"/>
        <v>H</v>
      </c>
      <c r="C186" s="245">
        <f ca="1">'Rozpis zápasů'!F186</f>
        <v>44</v>
      </c>
      <c r="D186" s="246">
        <f ca="1">'Rozpis zápasů'!G186</f>
        <v>66</v>
      </c>
      <c r="E186" s="247">
        <f t="shared" si="26"/>
        <v>9</v>
      </c>
      <c r="F186" s="243">
        <f t="shared" si="27"/>
        <v>10</v>
      </c>
      <c r="G186" s="248">
        <f ca="1">VLOOKUP(C186,'Tabulka-skore'!$B$4:$Q$239,16,0)</f>
        <v>1</v>
      </c>
      <c r="H186" s="243">
        <f ca="1">VLOOKUP(D186,'Tabulka-skore'!$B$4:$Q$239,16,0)</f>
        <v>2</v>
      </c>
      <c r="I186" s="248">
        <f>IF($B186="N",'pravidla turnaje'!$C$6,IF($E186&gt;$F186,IF(OR($T186="PP",T186="SN"),'pravidla turnaje'!$C$3,'pravidla turnaje'!$C$2),IF($E186&lt;$F186,IF(OR($T186="PP",T186="SN"),'pravidla turnaje'!$C$5,'pravidla turnaje'!$C$6),'pravidla turnaje'!$C$4)))</f>
        <v>0</v>
      </c>
      <c r="J186" s="243">
        <f>IF($B186="N",'pravidla turnaje'!$C$6,IF($E186&lt;$F186,IF(OR($T186="PP",$T186="SN"),'pravidla turnaje'!$C$3,'pravidla turnaje'!$C$2),IF($E186&gt;$F186,IF(OR($T186="PP",$T186="SN"),'pravidla turnaje'!$C$5,'pravidla turnaje'!$C$6),'pravidla turnaje'!$C$4)))</f>
        <v>0</v>
      </c>
      <c r="K186" s="248" t="str">
        <f t="shared" ca="1" si="28"/>
        <v/>
      </c>
      <c r="L186" s="249" t="str">
        <f t="shared" ca="1" si="29"/>
        <v/>
      </c>
      <c r="M186" s="245" t="str">
        <f>'Rozpis zápasů'!P186</f>
        <v>1/16F</v>
      </c>
      <c r="N186" s="245" t="str">
        <f>'Rozpis zápasů'!Q186</f>
        <v>16:30 - 16:40</v>
      </c>
      <c r="O186" s="245" t="str">
        <f>'Rozpis zápasů'!R186</f>
        <v>P24</v>
      </c>
      <c r="P186" s="245" t="str">
        <f ca="1">'Rozpis zápasů'!S186</f>
        <v>1D - 
Výborný/ 
Aster</v>
      </c>
      <c r="Q186" s="245" t="str">
        <f ca="1">'Rozpis zápasů'!T186</f>
        <v>vítěz P08/2F - 
Jiránek/ 
Bína</v>
      </c>
      <c r="R186" s="245">
        <f>'Rozpis zápasů'!X186</f>
        <v>9</v>
      </c>
      <c r="S186" s="245">
        <f>'Rozpis zápasů'!Y186</f>
        <v>10</v>
      </c>
      <c r="T186" s="415"/>
      <c r="U186" s="245" t="str">
        <f>'Rozpis zápasů'!AB196</f>
        <v>B</v>
      </c>
      <c r="V186" s="36"/>
      <c r="W186" s="63"/>
    </row>
    <row r="187" spans="1:23" ht="22.5" customHeight="1" x14ac:dyDescent="0.25">
      <c r="A187" s="243" t="str">
        <f t="shared" ca="1" si="24"/>
        <v>74_114</v>
      </c>
      <c r="B187" s="244" t="str">
        <f t="shared" si="25"/>
        <v>H</v>
      </c>
      <c r="C187" s="245">
        <f ca="1">'Rozpis zápasů'!F187</f>
        <v>114</v>
      </c>
      <c r="D187" s="246">
        <f ca="1">'Rozpis zápasů'!G187</f>
        <v>74</v>
      </c>
      <c r="E187" s="247">
        <f t="shared" si="26"/>
        <v>3</v>
      </c>
      <c r="F187" s="243">
        <f t="shared" si="27"/>
        <v>7</v>
      </c>
      <c r="G187" s="248">
        <f ca="1">VLOOKUP(C187,'Tabulka-skore'!$B$4:$Q$239,16,0)</f>
        <v>1</v>
      </c>
      <c r="H187" s="243">
        <f ca="1">VLOOKUP(D187,'Tabulka-skore'!$B$4:$Q$239,16,0)</f>
        <v>3</v>
      </c>
      <c r="I187" s="248">
        <f>IF($B187="N",'pravidla turnaje'!$C$6,IF($E187&gt;$F187,IF(OR($T187="PP",T187="SN"),'pravidla turnaje'!$C$3,'pravidla turnaje'!$C$2),IF($E187&lt;$F187,IF(OR($T187="PP",T187="SN"),'pravidla turnaje'!$C$5,'pravidla turnaje'!$C$6),'pravidla turnaje'!$C$4)))</f>
        <v>0</v>
      </c>
      <c r="J187" s="243">
        <f>IF($B187="N",'pravidla turnaje'!$C$6,IF($E187&lt;$F187,IF(OR($T187="PP",$T187="SN"),'pravidla turnaje'!$C$3,'pravidla turnaje'!$C$2),IF($E187&gt;$F187,IF(OR($T187="PP",$T187="SN"),'pravidla turnaje'!$C$5,'pravidla turnaje'!$C$6),'pravidla turnaje'!$C$4)))</f>
        <v>0</v>
      </c>
      <c r="K187" s="248" t="str">
        <f t="shared" ca="1" si="28"/>
        <v/>
      </c>
      <c r="L187" s="249" t="str">
        <f t="shared" ca="1" si="29"/>
        <v/>
      </c>
      <c r="M187" s="245" t="str">
        <f>'Rozpis zápasů'!P187</f>
        <v>1/16F</v>
      </c>
      <c r="N187" s="245" t="str">
        <f>'Rozpis zápasů'!Q187</f>
        <v>16:40 - 16:50</v>
      </c>
      <c r="O187" s="245" t="str">
        <f>'Rozpis zápasů'!R187</f>
        <v>P25</v>
      </c>
      <c r="P187" s="245" t="str">
        <f ca="1">'Rozpis zápasů'!S187</f>
        <v>1K - 
Malý/ 
Topš</v>
      </c>
      <c r="Q187" s="245" t="str">
        <f ca="1">'Rozpis zápasů'!T187</f>
        <v>vítěz P09/3G - 
Hněvkovský/ 
Vašák</v>
      </c>
      <c r="R187" s="245">
        <f>'Rozpis zápasů'!X187</f>
        <v>3</v>
      </c>
      <c r="S187" s="245">
        <f>'Rozpis zápasů'!Y187</f>
        <v>7</v>
      </c>
      <c r="T187" s="415"/>
      <c r="U187" s="245" t="str">
        <f>'Rozpis zápasů'!AB197</f>
        <v>C</v>
      </c>
      <c r="V187" s="36"/>
      <c r="W187" s="63"/>
    </row>
    <row r="188" spans="1:23" ht="22.5" customHeight="1" x14ac:dyDescent="0.25">
      <c r="A188" s="243" t="str">
        <f t="shared" ca="1" si="24"/>
        <v>85_124</v>
      </c>
      <c r="B188" s="244" t="str">
        <f t="shared" si="25"/>
        <v>D</v>
      </c>
      <c r="C188" s="245">
        <f ca="1">'Rozpis zápasů'!F188</f>
        <v>124</v>
      </c>
      <c r="D188" s="246">
        <f ca="1">'Rozpis zápasů'!G188</f>
        <v>85</v>
      </c>
      <c r="E188" s="247">
        <f t="shared" si="26"/>
        <v>5</v>
      </c>
      <c r="F188" s="243">
        <f t="shared" si="27"/>
        <v>4</v>
      </c>
      <c r="G188" s="248">
        <f ca="1">VLOOKUP(C188,'Tabulka-skore'!$B$4:$Q$239,16,0)</f>
        <v>1</v>
      </c>
      <c r="H188" s="243">
        <f ca="1">VLOOKUP(D188,'Tabulka-skore'!$B$4:$Q$239,16,0)</f>
        <v>1</v>
      </c>
      <c r="I188" s="248">
        <f>IF($B188="N",'pravidla turnaje'!$C$6,IF($E188&gt;$F188,IF(OR($T188="PP",T188="SN"),'pravidla turnaje'!$C$3,'pravidla turnaje'!$C$2),IF($E188&lt;$F188,IF(OR($T188="PP",T188="SN"),'pravidla turnaje'!$C$5,'pravidla turnaje'!$C$6),'pravidla turnaje'!$C$4)))</f>
        <v>0</v>
      </c>
      <c r="J188" s="243">
        <f>IF($B188="N",'pravidla turnaje'!$C$6,IF($E188&lt;$F188,IF(OR($T188="PP",$T188="SN"),'pravidla turnaje'!$C$3,'pravidla turnaje'!$C$2),IF($E188&gt;$F188,IF(OR($T188="PP",$T188="SN"),'pravidla turnaje'!$C$5,'pravidla turnaje'!$C$6),'pravidla turnaje'!$C$4)))</f>
        <v>0</v>
      </c>
      <c r="K188" s="248">
        <f t="shared" ca="1" si="28"/>
        <v>124</v>
      </c>
      <c r="L188" s="249">
        <f t="shared" ca="1" si="29"/>
        <v>85</v>
      </c>
      <c r="M188" s="245" t="str">
        <f>'Rozpis zápasů'!P188</f>
        <v>1/16F</v>
      </c>
      <c r="N188" s="245" t="str">
        <f>'Rozpis zápasů'!Q188</f>
        <v>16:40 - 16:50</v>
      </c>
      <c r="O188" s="245" t="str">
        <f>'Rozpis zápasů'!R188</f>
        <v>P26</v>
      </c>
      <c r="P188" s="245" t="str">
        <f ca="1">'Rozpis zápasů'!S188</f>
        <v>1L - 
Louvar/ 
Cmíral</v>
      </c>
      <c r="Q188" s="245" t="str">
        <f ca="1">'Rozpis zápasů'!T188</f>
        <v>vítěz P10/3H - 
Švácha/ 
Pechar</v>
      </c>
      <c r="R188" s="245">
        <f>'Rozpis zápasů'!X188</f>
        <v>5</v>
      </c>
      <c r="S188" s="245">
        <f>'Rozpis zápasů'!Y188</f>
        <v>4</v>
      </c>
      <c r="T188" s="415"/>
      <c r="U188" s="245" t="str">
        <f>'Rozpis zápasů'!AB198</f>
        <v>D</v>
      </c>
      <c r="V188" s="36"/>
      <c r="W188" s="63"/>
    </row>
    <row r="189" spans="1:23" ht="22.5" customHeight="1" x14ac:dyDescent="0.25">
      <c r="A189" s="243" t="str">
        <f t="shared" ca="1" si="24"/>
        <v>82_92</v>
      </c>
      <c r="B189" s="244" t="str">
        <f t="shared" si="25"/>
        <v>D</v>
      </c>
      <c r="C189" s="245">
        <f ca="1">'Rozpis zápasů'!F189</f>
        <v>82</v>
      </c>
      <c r="D189" s="246">
        <f ca="1">'Rozpis zápasů'!G189</f>
        <v>92</v>
      </c>
      <c r="E189" s="247">
        <f t="shared" si="26"/>
        <v>7</v>
      </c>
      <c r="F189" s="243">
        <f t="shared" si="27"/>
        <v>4</v>
      </c>
      <c r="G189" s="248">
        <f ca="1">VLOOKUP(C189,'Tabulka-skore'!$B$4:$Q$239,16,0)</f>
        <v>1</v>
      </c>
      <c r="H189" s="243">
        <f ca="1">VLOOKUP(D189,'Tabulka-skore'!$B$4:$Q$239,16,0)</f>
        <v>1</v>
      </c>
      <c r="I189" s="248">
        <f>IF($B189="N",'pravidla turnaje'!$C$6,IF($E189&gt;$F189,IF(OR($T189="PP",T189="SN"),'pravidla turnaje'!$C$3,'pravidla turnaje'!$C$2),IF($E189&lt;$F189,IF(OR($T189="PP",T189="SN"),'pravidla turnaje'!$C$5,'pravidla turnaje'!$C$6),'pravidla turnaje'!$C$4)))</f>
        <v>0</v>
      </c>
      <c r="J189" s="243">
        <f>IF($B189="N",'pravidla turnaje'!$C$6,IF($E189&lt;$F189,IF(OR($T189="PP",$T189="SN"),'pravidla turnaje'!$C$3,'pravidla turnaje'!$C$2),IF($E189&gt;$F189,IF(OR($T189="PP",$T189="SN"),'pravidla turnaje'!$C$5,'pravidla turnaje'!$C$6),'pravidla turnaje'!$C$4)))</f>
        <v>0</v>
      </c>
      <c r="K189" s="248">
        <f t="shared" ca="1" si="28"/>
        <v>82</v>
      </c>
      <c r="L189" s="249">
        <f t="shared" ca="1" si="29"/>
        <v>92</v>
      </c>
      <c r="M189" s="245" t="str">
        <f>'Rozpis zápasů'!P189</f>
        <v>1/16F</v>
      </c>
      <c r="N189" s="245" t="str">
        <f>'Rozpis zápasů'!Q189</f>
        <v>16:40 - 16:50</v>
      </c>
      <c r="O189" s="245" t="str">
        <f>'Rozpis zápasů'!R189</f>
        <v>P27</v>
      </c>
      <c r="P189" s="245" t="str">
        <f ca="1">'Rozpis zápasů'!S189</f>
        <v>1H - 
Huslička/ 
Skala</v>
      </c>
      <c r="Q189" s="245" t="str">
        <f ca="1">'Rozpis zápasů'!T189</f>
        <v>vítěz P11/3I - 
Král/ 
Barna</v>
      </c>
      <c r="R189" s="245">
        <f>'Rozpis zápasů'!X189</f>
        <v>7</v>
      </c>
      <c r="S189" s="245">
        <f>'Rozpis zápasů'!Y189</f>
        <v>4</v>
      </c>
      <c r="T189" s="415"/>
      <c r="U189" s="245" t="str">
        <f>'Rozpis zápasů'!AB199</f>
        <v>A</v>
      </c>
      <c r="V189" s="36"/>
      <c r="W189" s="63"/>
    </row>
    <row r="190" spans="1:23" ht="22.5" customHeight="1" x14ac:dyDescent="0.25">
      <c r="A190" s="243" t="str">
        <f t="shared" ref="A190:A214" ca="1" si="30">IF(C190&lt;D190,CONCATENATE(C190,"_",D190),CONCATENATE(D190,"_",C190))</f>
        <v>93_125</v>
      </c>
      <c r="B190" s="244" t="str">
        <f t="shared" ref="B190:B214" si="31">IF(AND(ISNUMBER(R190),ISNUMBER(S190)),IF(R190&gt;S190,"D",IF(R190&lt;S190,"H","R")),"N")</f>
        <v>D</v>
      </c>
      <c r="C190" s="245">
        <f ca="1">'Rozpis zápasů'!F190</f>
        <v>93</v>
      </c>
      <c r="D190" s="246">
        <f ca="1">'Rozpis zápasů'!G190</f>
        <v>125</v>
      </c>
      <c r="E190" s="247">
        <f t="shared" ref="E190:E214" si="32">IF($B190&lt;&gt;"N",R190,"")</f>
        <v>7</v>
      </c>
      <c r="F190" s="243">
        <f t="shared" ref="F190:F214" si="33">IF($B190&lt;&gt;"N",S190,"")</f>
        <v>2</v>
      </c>
      <c r="G190" s="248">
        <f ca="1">VLOOKUP(C190,'Tabulka-skore'!$B$4:$Q$239,16,0)</f>
        <v>1</v>
      </c>
      <c r="H190" s="243">
        <f ca="1">VLOOKUP(D190,'Tabulka-skore'!$B$4:$Q$239,16,0)</f>
        <v>3</v>
      </c>
      <c r="I190" s="248">
        <f>IF($B190="N",'pravidla turnaje'!$C$6,IF($E190&gt;$F190,IF(OR($T190="PP",T190="SN"),'pravidla turnaje'!$C$3,'pravidla turnaje'!$C$2),IF($E190&lt;$F190,IF(OR($T190="PP",T190="SN"),'pravidla turnaje'!$C$5,'pravidla turnaje'!$C$6),'pravidla turnaje'!$C$4)))</f>
        <v>0</v>
      </c>
      <c r="J190" s="243">
        <f>IF($B190="N",'pravidla turnaje'!$C$6,IF($E190&lt;$F190,IF(OR($T190="PP",$T190="SN"),'pravidla turnaje'!$C$3,'pravidla turnaje'!$C$2),IF($E190&gt;$F190,IF(OR($T190="PP",$T190="SN"),'pravidla turnaje'!$C$5,'pravidla turnaje'!$C$6),'pravidla turnaje'!$C$4)))</f>
        <v>0</v>
      </c>
      <c r="K190" s="248" t="str">
        <f t="shared" ref="K190:K214" ca="1" si="34">IF(EXACT($G190,$H190),C190,"")</f>
        <v/>
      </c>
      <c r="L190" s="249" t="str">
        <f t="shared" ref="L190:L214" ca="1" si="35">IF(EXACT($G190,$H190),D190,"")</f>
        <v/>
      </c>
      <c r="M190" s="245" t="str">
        <f>'Rozpis zápasů'!P190</f>
        <v>1/16F</v>
      </c>
      <c r="N190" s="245" t="str">
        <f>'Rozpis zápasů'!Q190</f>
        <v>16:40 - 16:50</v>
      </c>
      <c r="O190" s="245" t="str">
        <f>'Rozpis zápasů'!R190</f>
        <v>P28</v>
      </c>
      <c r="P190" s="245" t="str">
        <f ca="1">'Rozpis zápasů'!S190</f>
        <v>1I - 
Černý/ 
Novotný</v>
      </c>
      <c r="Q190" s="245" t="str">
        <f ca="1">'Rozpis zápasů'!T190</f>
        <v>vítěz P12/3L - 
Kašpárek/ 
Sčiklin</v>
      </c>
      <c r="R190" s="245">
        <f>'Rozpis zápasů'!X190</f>
        <v>7</v>
      </c>
      <c r="S190" s="245">
        <f>'Rozpis zápasů'!Y190</f>
        <v>2</v>
      </c>
      <c r="T190" s="415"/>
      <c r="U190" s="245" t="str">
        <f>'Rozpis zápasů'!AB200</f>
        <v>B</v>
      </c>
      <c r="V190" s="36"/>
      <c r="W190" s="63"/>
    </row>
    <row r="191" spans="1:23" ht="22.5" customHeight="1" x14ac:dyDescent="0.25">
      <c r="A191" s="243" t="str">
        <f t="shared" ca="1" si="30"/>
        <v>73_95</v>
      </c>
      <c r="B191" s="244" t="str">
        <f t="shared" si="31"/>
        <v>D</v>
      </c>
      <c r="C191" s="245">
        <f ca="1">'Rozpis zápasů'!F191</f>
        <v>73</v>
      </c>
      <c r="D191" s="246">
        <f ca="1">'Rozpis zápasů'!G191</f>
        <v>95</v>
      </c>
      <c r="E191" s="247">
        <f t="shared" si="32"/>
        <v>6</v>
      </c>
      <c r="F191" s="243">
        <f t="shared" si="33"/>
        <v>3</v>
      </c>
      <c r="G191" s="248">
        <f ca="1">VLOOKUP(C191,'Tabulka-skore'!$B$4:$Q$239,16,0)</f>
        <v>1</v>
      </c>
      <c r="H191" s="243">
        <f ca="1">VLOOKUP(D191,'Tabulka-skore'!$B$4:$Q$239,16,0)</f>
        <v>4</v>
      </c>
      <c r="I191" s="248">
        <f>IF($B191="N",'pravidla turnaje'!$C$6,IF($E191&gt;$F191,IF(OR($T191="PP",T191="SN"),'pravidla turnaje'!$C$3,'pravidla turnaje'!$C$2),IF($E191&lt;$F191,IF(OR($T191="PP",T191="SN"),'pravidla turnaje'!$C$5,'pravidla turnaje'!$C$6),'pravidla turnaje'!$C$4)))</f>
        <v>0</v>
      </c>
      <c r="J191" s="243">
        <f>IF($B191="N",'pravidla turnaje'!$C$6,IF($E191&lt;$F191,IF(OR($T191="PP",$T191="SN"),'pravidla turnaje'!$C$3,'pravidla turnaje'!$C$2),IF($E191&gt;$F191,IF(OR($T191="PP",$T191="SN"),'pravidla turnaje'!$C$5,'pravidla turnaje'!$C$6),'pravidla turnaje'!$C$4)))</f>
        <v>0</v>
      </c>
      <c r="K191" s="248" t="str">
        <f t="shared" ca="1" si="34"/>
        <v/>
      </c>
      <c r="L191" s="249" t="str">
        <f t="shared" ca="1" si="35"/>
        <v/>
      </c>
      <c r="M191" s="245" t="str">
        <f>'Rozpis zápasů'!P191</f>
        <v>1/16F</v>
      </c>
      <c r="N191" s="245" t="str">
        <f>'Rozpis zápasů'!Q191</f>
        <v>16:50 - 17:00</v>
      </c>
      <c r="O191" s="245" t="str">
        <f>'Rozpis zápasů'!R191</f>
        <v>P29</v>
      </c>
      <c r="P191" s="245" t="str">
        <f ca="1">'Rozpis zápasů'!S191</f>
        <v>1G - 
Zouzal/ 
Eckhardt</v>
      </c>
      <c r="Q191" s="245" t="str">
        <f ca="1">'Rozpis zápasů'!T191</f>
        <v>vítěz P13/4I - 
Syryčanský/ 
Hrstka</v>
      </c>
      <c r="R191" s="245">
        <f>'Rozpis zápasů'!X191</f>
        <v>6</v>
      </c>
      <c r="S191" s="245">
        <f>'Rozpis zápasů'!Y191</f>
        <v>3</v>
      </c>
      <c r="T191" s="415"/>
      <c r="U191" s="245" t="str">
        <f>'Rozpis zápasů'!AB201</f>
        <v>C</v>
      </c>
      <c r="V191" s="36"/>
      <c r="W191" s="63"/>
    </row>
    <row r="192" spans="1:23" ht="22.5" customHeight="1" x14ac:dyDescent="0.25">
      <c r="A192" s="243" t="str">
        <f t="shared" ca="1" si="30"/>
        <v>75_121</v>
      </c>
      <c r="B192" s="244" t="str">
        <f t="shared" si="31"/>
        <v>D</v>
      </c>
      <c r="C192" s="245">
        <f ca="1">'Rozpis zápasů'!F192</f>
        <v>75</v>
      </c>
      <c r="D192" s="246">
        <f ca="1">'Rozpis zápasů'!G192</f>
        <v>121</v>
      </c>
      <c r="E192" s="247">
        <f t="shared" si="32"/>
        <v>5</v>
      </c>
      <c r="F192" s="243">
        <f t="shared" si="33"/>
        <v>2</v>
      </c>
      <c r="G192" s="248">
        <f ca="1">VLOOKUP(C192,'Tabulka-skore'!$B$4:$Q$239,16,0)</f>
        <v>2</v>
      </c>
      <c r="H192" s="243">
        <f ca="1">VLOOKUP(D192,'Tabulka-skore'!$B$4:$Q$239,16,0)</f>
        <v>4</v>
      </c>
      <c r="I192" s="248">
        <f>IF($B192="N",'pravidla turnaje'!$C$6,IF($E192&gt;$F192,IF(OR($T192="PP",T192="SN"),'pravidla turnaje'!$C$3,'pravidla turnaje'!$C$2),IF($E192&lt;$F192,IF(OR($T192="PP",T192="SN"),'pravidla turnaje'!$C$5,'pravidla turnaje'!$C$6),'pravidla turnaje'!$C$4)))</f>
        <v>0</v>
      </c>
      <c r="J192" s="243">
        <f>IF($B192="N",'pravidla turnaje'!$C$6,IF($E192&lt;$F192,IF(OR($T192="PP",$T192="SN"),'pravidla turnaje'!$C$3,'pravidla turnaje'!$C$2),IF($E192&gt;$F192,IF(OR($T192="PP",$T192="SN"),'pravidla turnaje'!$C$5,'pravidla turnaje'!$C$6),'pravidla turnaje'!$C$4)))</f>
        <v>0</v>
      </c>
      <c r="K192" s="248" t="str">
        <f t="shared" ca="1" si="34"/>
        <v/>
      </c>
      <c r="L192" s="249" t="str">
        <f t="shared" ca="1" si="35"/>
        <v/>
      </c>
      <c r="M192" s="245" t="str">
        <f>'Rozpis zápasů'!P192</f>
        <v>1/16F</v>
      </c>
      <c r="N192" s="245" t="str">
        <f>'Rozpis zápasů'!Q192</f>
        <v>16:50 - 17:00</v>
      </c>
      <c r="O192" s="245" t="str">
        <f>'Rozpis zápasů'!R192</f>
        <v>P30</v>
      </c>
      <c r="P192" s="245" t="str">
        <f ca="1">'Rozpis zápasů'!S192</f>
        <v>2G - 
Kindl/ 
Kotoun</v>
      </c>
      <c r="Q192" s="245" t="str">
        <f ca="1">'Rozpis zápasů'!T192</f>
        <v>vítěz P14/4L - 
Petrů/ 
Černer</v>
      </c>
      <c r="R192" s="245">
        <f>'Rozpis zápasů'!X192</f>
        <v>5</v>
      </c>
      <c r="S192" s="245">
        <f>'Rozpis zápasů'!Y192</f>
        <v>2</v>
      </c>
      <c r="T192" s="415"/>
      <c r="U192" s="245" t="str">
        <f>'Rozpis zápasů'!AB202</f>
        <v>D</v>
      </c>
      <c r="V192" s="36"/>
      <c r="W192" s="63"/>
    </row>
    <row r="193" spans="1:23" ht="22.5" customHeight="1" x14ac:dyDescent="0.25">
      <c r="A193" s="243" t="str">
        <f t="shared" ca="1" si="30"/>
        <v>101_111</v>
      </c>
      <c r="B193" s="244" t="str">
        <f t="shared" si="31"/>
        <v>D</v>
      </c>
      <c r="C193" s="245">
        <f ca="1">'Rozpis zápasů'!F193</f>
        <v>101</v>
      </c>
      <c r="D193" s="246">
        <f ca="1">'Rozpis zápasů'!G193</f>
        <v>111</v>
      </c>
      <c r="E193" s="247">
        <f t="shared" si="32"/>
        <v>6</v>
      </c>
      <c r="F193" s="243">
        <f t="shared" si="33"/>
        <v>4</v>
      </c>
      <c r="G193" s="248">
        <f ca="1">VLOOKUP(C193,'Tabulka-skore'!$B$4:$Q$239,16,0)</f>
        <v>1</v>
      </c>
      <c r="H193" s="243">
        <f ca="1">VLOOKUP(D193,'Tabulka-skore'!$B$4:$Q$239,16,0)</f>
        <v>4</v>
      </c>
      <c r="I193" s="248">
        <f>IF($B193="N",'pravidla turnaje'!$C$6,IF($E193&gt;$F193,IF(OR($T193="PP",T193="SN"),'pravidla turnaje'!$C$3,'pravidla turnaje'!$C$2),IF($E193&lt;$F193,IF(OR($T193="PP",T193="SN"),'pravidla turnaje'!$C$5,'pravidla turnaje'!$C$6),'pravidla turnaje'!$C$4)))</f>
        <v>0</v>
      </c>
      <c r="J193" s="243">
        <f>IF($B193="N",'pravidla turnaje'!$C$6,IF($E193&lt;$F193,IF(OR($T193="PP",$T193="SN"),'pravidla turnaje'!$C$3,'pravidla turnaje'!$C$2),IF($E193&gt;$F193,IF(OR($T193="PP",$T193="SN"),'pravidla turnaje'!$C$5,'pravidla turnaje'!$C$6),'pravidla turnaje'!$C$4)))</f>
        <v>0</v>
      </c>
      <c r="K193" s="248" t="str">
        <f t="shared" ca="1" si="34"/>
        <v/>
      </c>
      <c r="L193" s="249" t="str">
        <f t="shared" ca="1" si="35"/>
        <v/>
      </c>
      <c r="M193" s="245" t="str">
        <f>'Rozpis zápasů'!P193</f>
        <v>1/16F</v>
      </c>
      <c r="N193" s="245" t="str">
        <f>'Rozpis zápasů'!Q193</f>
        <v>16:50 - 17:00</v>
      </c>
      <c r="O193" s="245" t="str">
        <f>'Rozpis zápasů'!R193</f>
        <v>P31</v>
      </c>
      <c r="P193" s="245" t="str">
        <f ca="1">'Rozpis zápasů'!S193</f>
        <v>1J - 
Antůšek/ 
Řečník</v>
      </c>
      <c r="Q193" s="245" t="str">
        <f ca="1">'Rozpis zápasů'!T193</f>
        <v>vítěz P15/4K - 
Raboch/ 
Weiss</v>
      </c>
      <c r="R193" s="245">
        <f>'Rozpis zápasů'!X193</f>
        <v>6</v>
      </c>
      <c r="S193" s="245">
        <f>'Rozpis zápasů'!Y193</f>
        <v>4</v>
      </c>
      <c r="T193" s="415"/>
      <c r="U193" s="245" t="str">
        <f>'Rozpis zápasů'!AB203</f>
        <v>A</v>
      </c>
      <c r="V193" s="36"/>
      <c r="W193" s="63"/>
    </row>
    <row r="194" spans="1:23" ht="22.5" customHeight="1" x14ac:dyDescent="0.25">
      <c r="A194" s="243" t="str">
        <f t="shared" ca="1" si="30"/>
        <v>83_94</v>
      </c>
      <c r="B194" s="244" t="str">
        <f t="shared" si="31"/>
        <v>H</v>
      </c>
      <c r="C194" s="245">
        <f ca="1">'Rozpis zápasů'!F194</f>
        <v>83</v>
      </c>
      <c r="D194" s="246">
        <f ca="1">'Rozpis zápasů'!G194</f>
        <v>94</v>
      </c>
      <c r="E194" s="247">
        <f t="shared" si="32"/>
        <v>4</v>
      </c>
      <c r="F194" s="243">
        <f t="shared" si="33"/>
        <v>5</v>
      </c>
      <c r="G194" s="248">
        <f ca="1">VLOOKUP(C194,'Tabulka-skore'!$B$4:$Q$239,16,0)</f>
        <v>1</v>
      </c>
      <c r="H194" s="243">
        <f ca="1">VLOOKUP(D194,'Tabulka-skore'!$B$4:$Q$239,16,0)</f>
        <v>1</v>
      </c>
      <c r="I194" s="248">
        <f>IF($B194="N",'pravidla turnaje'!$C$6,IF($E194&gt;$F194,IF(OR($T194="PP",T194="SN"),'pravidla turnaje'!$C$3,'pravidla turnaje'!$C$2),IF($E194&lt;$F194,IF(OR($T194="PP",T194="SN"),'pravidla turnaje'!$C$5,'pravidla turnaje'!$C$6),'pravidla turnaje'!$C$4)))</f>
        <v>0</v>
      </c>
      <c r="J194" s="243">
        <f>IF($B194="N",'pravidla turnaje'!$C$6,IF($E194&lt;$F194,IF(OR($T194="PP",$T194="SN"),'pravidla turnaje'!$C$3,'pravidla turnaje'!$C$2),IF($E194&gt;$F194,IF(OR($T194="PP",$T194="SN"),'pravidla turnaje'!$C$5,'pravidla turnaje'!$C$6),'pravidla turnaje'!$C$4)))</f>
        <v>0</v>
      </c>
      <c r="K194" s="248">
        <f t="shared" ca="1" si="34"/>
        <v>83</v>
      </c>
      <c r="L194" s="249">
        <f t="shared" ca="1" si="35"/>
        <v>94</v>
      </c>
      <c r="M194" s="245" t="str">
        <f>'Rozpis zápasů'!P194</f>
        <v>1/16F</v>
      </c>
      <c r="N194" s="245" t="str">
        <f>'Rozpis zápasů'!Q194</f>
        <v>16:50 - 17:00</v>
      </c>
      <c r="O194" s="245" t="str">
        <f>'Rozpis zápasů'!R194</f>
        <v>P32</v>
      </c>
      <c r="P194" s="245" t="str">
        <f ca="1">'Rozpis zápasů'!S194</f>
        <v>2H - 
Štěpánek/ 
Miško</v>
      </c>
      <c r="Q194" s="245" t="str">
        <f ca="1">'Rozpis zápasů'!T194</f>
        <v>vítěz P16/2I - 
Kühnel/ 
Černý</v>
      </c>
      <c r="R194" s="245">
        <f>'Rozpis zápasů'!X194</f>
        <v>4</v>
      </c>
      <c r="S194" s="245">
        <f>'Rozpis zápasů'!Y194</f>
        <v>5</v>
      </c>
      <c r="T194" s="415"/>
      <c r="U194" s="245" t="str">
        <f>'Rozpis zápasů'!AB204</f>
        <v>B</v>
      </c>
      <c r="V194" s="36"/>
      <c r="W194" s="63"/>
    </row>
    <row r="195" spans="1:23" ht="22.5" customHeight="1" x14ac:dyDescent="0.25">
      <c r="A195" s="243" t="str">
        <f t="shared" ca="1" si="30"/>
        <v>22_124</v>
      </c>
      <c r="B195" s="244" t="str">
        <f t="shared" si="31"/>
        <v>H</v>
      </c>
      <c r="C195" s="245">
        <f ca="1">'Rozpis zápasů'!F195</f>
        <v>22</v>
      </c>
      <c r="D195" s="246">
        <f ca="1">'Rozpis zápasů'!G195</f>
        <v>124</v>
      </c>
      <c r="E195" s="247">
        <f t="shared" si="32"/>
        <v>5</v>
      </c>
      <c r="F195" s="243">
        <f t="shared" si="33"/>
        <v>6</v>
      </c>
      <c r="G195" s="248">
        <f ca="1">VLOOKUP(C195,'Tabulka-skore'!$B$4:$Q$239,16,0)</f>
        <v>1</v>
      </c>
      <c r="H195" s="243">
        <f ca="1">VLOOKUP(D195,'Tabulka-skore'!$B$4:$Q$239,16,0)</f>
        <v>1</v>
      </c>
      <c r="I195" s="248">
        <f>IF($B195="N",'pravidla turnaje'!$C$6,IF($E195&gt;$F195,IF(OR($T195="PP",T195="SN"),'pravidla turnaje'!$C$3,'pravidla turnaje'!$C$2),IF($E195&lt;$F195,IF(OR($T195="PP",T195="SN"),'pravidla turnaje'!$C$5,'pravidla turnaje'!$C$6),'pravidla turnaje'!$C$4)))</f>
        <v>0</v>
      </c>
      <c r="J195" s="243">
        <f>IF($B195="N",'pravidla turnaje'!$C$6,IF($E195&lt;$F195,IF(OR($T195="PP",$T195="SN"),'pravidla turnaje'!$C$3,'pravidla turnaje'!$C$2),IF($E195&gt;$F195,IF(OR($T195="PP",$T195="SN"),'pravidla turnaje'!$C$5,'pravidla turnaje'!$C$6),'pravidla turnaje'!$C$4)))</f>
        <v>0</v>
      </c>
      <c r="K195" s="248">
        <f t="shared" ca="1" si="34"/>
        <v>22</v>
      </c>
      <c r="L195" s="249">
        <f t="shared" ca="1" si="35"/>
        <v>124</v>
      </c>
      <c r="M195" s="245" t="str">
        <f>'Rozpis zápasů'!P195</f>
        <v>1/8F</v>
      </c>
      <c r="N195" s="245" t="str">
        <f>'Rozpis zápasů'!Q195</f>
        <v>17:00 - 17:10</v>
      </c>
      <c r="O195" s="245" t="str">
        <f>'Rozpis zápasů'!R195</f>
        <v>P33</v>
      </c>
      <c r="P195" s="245" t="str">
        <f ca="1">'Rozpis zápasů'!S195</f>
        <v>vítěz P21/2B - 
Haspeklo/ 
Horáček</v>
      </c>
      <c r="Q195" s="245" t="str">
        <f ca="1">'Rozpis zápasů'!T195</f>
        <v>vítěz P26/1L - 
Louvar/ 
Cmíral</v>
      </c>
      <c r="R195" s="245">
        <f>'Rozpis zápasů'!X195</f>
        <v>5</v>
      </c>
      <c r="S195" s="245">
        <f>'Rozpis zápasů'!Y195</f>
        <v>6</v>
      </c>
      <c r="T195" s="415"/>
      <c r="U195" s="245" t="str">
        <f>'Rozpis zápasů'!AB205</f>
        <v>A</v>
      </c>
      <c r="V195" s="36"/>
      <c r="W195" s="63"/>
    </row>
    <row r="196" spans="1:23" ht="22.5" customHeight="1" x14ac:dyDescent="0.25">
      <c r="A196" s="243" t="str">
        <f t="shared" ca="1" si="30"/>
        <v>12_82</v>
      </c>
      <c r="B196" s="244" t="str">
        <f t="shared" si="31"/>
        <v>D</v>
      </c>
      <c r="C196" s="245">
        <f ca="1">'Rozpis zápasů'!F196</f>
        <v>12</v>
      </c>
      <c r="D196" s="246">
        <f ca="1">'Rozpis zápasů'!G196</f>
        <v>82</v>
      </c>
      <c r="E196" s="247">
        <f t="shared" si="32"/>
        <v>11</v>
      </c>
      <c r="F196" s="243">
        <f t="shared" si="33"/>
        <v>8</v>
      </c>
      <c r="G196" s="248">
        <f ca="1">VLOOKUP(C196,'Tabulka-skore'!$B$4:$Q$239,16,0)</f>
        <v>1</v>
      </c>
      <c r="H196" s="243">
        <f ca="1">VLOOKUP(D196,'Tabulka-skore'!$B$4:$Q$239,16,0)</f>
        <v>1</v>
      </c>
      <c r="I196" s="248">
        <f>IF($B196="N",'pravidla turnaje'!$C$6,IF($E196&gt;$F196,IF(OR($T196="PP",T196="SN"),'pravidla turnaje'!$C$3,'pravidla turnaje'!$C$2),IF($E196&lt;$F196,IF(OR($T196="PP",T196="SN"),'pravidla turnaje'!$C$5,'pravidla turnaje'!$C$6),'pravidla turnaje'!$C$4)))</f>
        <v>0</v>
      </c>
      <c r="J196" s="243">
        <f>IF($B196="N",'pravidla turnaje'!$C$6,IF($E196&lt;$F196,IF(OR($T196="PP",$T196="SN"),'pravidla turnaje'!$C$3,'pravidla turnaje'!$C$2),IF($E196&gt;$F196,IF(OR($T196="PP",$T196="SN"),'pravidla turnaje'!$C$5,'pravidla turnaje'!$C$6),'pravidla turnaje'!$C$4)))</f>
        <v>0</v>
      </c>
      <c r="K196" s="248">
        <f t="shared" ca="1" si="34"/>
        <v>12</v>
      </c>
      <c r="L196" s="249">
        <f t="shared" ca="1" si="35"/>
        <v>82</v>
      </c>
      <c r="M196" s="245" t="str">
        <f>'Rozpis zápasů'!P196</f>
        <v>1/8F</v>
      </c>
      <c r="N196" s="245" t="str">
        <f>'Rozpis zápasů'!Q196</f>
        <v>17:00 - 17:10</v>
      </c>
      <c r="O196" s="245" t="str">
        <f>'Rozpis zápasů'!R196</f>
        <v>P34</v>
      </c>
      <c r="P196" s="245" t="str">
        <f ca="1">'Rozpis zápasů'!S196</f>
        <v>vítěz P22/1A - 
Renčín/ 
Hejný</v>
      </c>
      <c r="Q196" s="245" t="str">
        <f ca="1">'Rozpis zápasů'!T196</f>
        <v>vítěz P27/1H - 
Huslička/ 
Skala</v>
      </c>
      <c r="R196" s="245">
        <f>'Rozpis zápasů'!X196</f>
        <v>11</v>
      </c>
      <c r="S196" s="245">
        <f>'Rozpis zápasů'!Y196</f>
        <v>8</v>
      </c>
      <c r="T196" s="415"/>
      <c r="U196" s="245" t="str">
        <f>'Rozpis zápasů'!AB206</f>
        <v>B</v>
      </c>
      <c r="V196" s="36"/>
      <c r="W196" s="63"/>
    </row>
    <row r="197" spans="1:23" ht="22.5" customHeight="1" x14ac:dyDescent="0.25">
      <c r="A197" s="243" t="str">
        <f t="shared" ca="1" si="30"/>
        <v>11_74</v>
      </c>
      <c r="B197" s="244" t="str">
        <f t="shared" si="31"/>
        <v>H</v>
      </c>
      <c r="C197" s="245">
        <f ca="1">'Rozpis zápasů'!F197</f>
        <v>11</v>
      </c>
      <c r="D197" s="246">
        <f ca="1">'Rozpis zápasů'!G197</f>
        <v>74</v>
      </c>
      <c r="E197" s="247">
        <f t="shared" si="32"/>
        <v>7</v>
      </c>
      <c r="F197" s="243">
        <f t="shared" si="33"/>
        <v>9</v>
      </c>
      <c r="G197" s="248">
        <f ca="1">VLOOKUP(C197,'Tabulka-skore'!$B$4:$Q$239,16,0)</f>
        <v>2</v>
      </c>
      <c r="H197" s="243">
        <f ca="1">VLOOKUP(D197,'Tabulka-skore'!$B$4:$Q$239,16,0)</f>
        <v>3</v>
      </c>
      <c r="I197" s="248">
        <f>IF($B197="N",'pravidla turnaje'!$C$6,IF($E197&gt;$F197,IF(OR($T197="PP",T197="SN"),'pravidla turnaje'!$C$3,'pravidla turnaje'!$C$2),IF($E197&lt;$F197,IF(OR($T197="PP",T197="SN"),'pravidla turnaje'!$C$5,'pravidla turnaje'!$C$6),'pravidla turnaje'!$C$4)))</f>
        <v>0</v>
      </c>
      <c r="J197" s="243">
        <f>IF($B197="N",'pravidla turnaje'!$C$6,IF($E197&lt;$F197,IF(OR($T197="PP",$T197="SN"),'pravidla turnaje'!$C$3,'pravidla turnaje'!$C$2),IF($E197&gt;$F197,IF(OR($T197="PP",$T197="SN"),'pravidla turnaje'!$C$5,'pravidla turnaje'!$C$6),'pravidla turnaje'!$C$4)))</f>
        <v>0</v>
      </c>
      <c r="K197" s="248" t="str">
        <f t="shared" ca="1" si="34"/>
        <v/>
      </c>
      <c r="L197" s="249" t="str">
        <f t="shared" ca="1" si="35"/>
        <v/>
      </c>
      <c r="M197" s="245" t="str">
        <f>'Rozpis zápasů'!P197</f>
        <v>1/8F</v>
      </c>
      <c r="N197" s="245" t="str">
        <f>'Rozpis zápasů'!Q197</f>
        <v>17:00 - 17:10</v>
      </c>
      <c r="O197" s="245" t="str">
        <f>'Rozpis zápasů'!R197</f>
        <v>P35</v>
      </c>
      <c r="P197" s="245" t="str">
        <f ca="1">'Rozpis zápasů'!S197</f>
        <v>vítěz P23/2A - 
Svatek/ 
Heczko</v>
      </c>
      <c r="Q197" s="245" t="str">
        <f ca="1">'Rozpis zápasů'!T197</f>
        <v>vítěz P25/3G - 
Hněvkovský/ 
Vašák</v>
      </c>
      <c r="R197" s="245">
        <f>'Rozpis zápasů'!X197</f>
        <v>7</v>
      </c>
      <c r="S197" s="245">
        <f>'Rozpis zápasů'!Y197</f>
        <v>9</v>
      </c>
      <c r="T197" s="415"/>
      <c r="U197" s="245" t="str">
        <f>'Rozpis zápasů'!AB207</f>
        <v>C</v>
      </c>
      <c r="V197" s="36"/>
      <c r="W197" s="63"/>
    </row>
    <row r="198" spans="1:23" ht="22.5" customHeight="1" x14ac:dyDescent="0.25">
      <c r="A198" s="243" t="str">
        <f t="shared" ca="1" si="30"/>
        <v>54_101</v>
      </c>
      <c r="B198" s="244" t="str">
        <f t="shared" si="31"/>
        <v>D</v>
      </c>
      <c r="C198" s="245">
        <f ca="1">'Rozpis zápasů'!F198</f>
        <v>54</v>
      </c>
      <c r="D198" s="246">
        <f ca="1">'Rozpis zápasů'!G198</f>
        <v>101</v>
      </c>
      <c r="E198" s="247">
        <f t="shared" si="32"/>
        <v>13</v>
      </c>
      <c r="F198" s="243">
        <f t="shared" si="33"/>
        <v>11</v>
      </c>
      <c r="G198" s="248">
        <f ca="1">VLOOKUP(C198,'Tabulka-skore'!$B$4:$Q$239,16,0)</f>
        <v>3</v>
      </c>
      <c r="H198" s="243">
        <f ca="1">VLOOKUP(D198,'Tabulka-skore'!$B$4:$Q$239,16,0)</f>
        <v>1</v>
      </c>
      <c r="I198" s="248">
        <f>IF($B198="N",'pravidla turnaje'!$C$6,IF($E198&gt;$F198,IF(OR($T198="PP",T198="SN"),'pravidla turnaje'!$C$3,'pravidla turnaje'!$C$2),IF($E198&lt;$F198,IF(OR($T198="PP",T198="SN"),'pravidla turnaje'!$C$5,'pravidla turnaje'!$C$6),'pravidla turnaje'!$C$4)))</f>
        <v>0</v>
      </c>
      <c r="J198" s="243">
        <f>IF($B198="N",'pravidla turnaje'!$C$6,IF($E198&lt;$F198,IF(OR($T198="PP",$T198="SN"),'pravidla turnaje'!$C$3,'pravidla turnaje'!$C$2),IF($E198&gt;$F198,IF(OR($T198="PP",$T198="SN"),'pravidla turnaje'!$C$5,'pravidla turnaje'!$C$6),'pravidla turnaje'!$C$4)))</f>
        <v>0</v>
      </c>
      <c r="K198" s="248" t="str">
        <f t="shared" ca="1" si="34"/>
        <v/>
      </c>
      <c r="L198" s="249" t="str">
        <f t="shared" ca="1" si="35"/>
        <v/>
      </c>
      <c r="M198" s="245" t="str">
        <f>'Rozpis zápasů'!P198</f>
        <v>1/8F</v>
      </c>
      <c r="N198" s="245" t="str">
        <f>'Rozpis zápasů'!Q198</f>
        <v>17:00 - 17:10</v>
      </c>
      <c r="O198" s="245" t="str">
        <f>'Rozpis zápasů'!R198</f>
        <v>P36</v>
      </c>
      <c r="P198" s="245" t="str">
        <f ca="1">'Rozpis zápasů'!S198</f>
        <v>vítěz P20/3E - 
Krbec/ 
Netopilík</v>
      </c>
      <c r="Q198" s="245" t="str">
        <f ca="1">'Rozpis zápasů'!T198</f>
        <v>vítěz P31/1J - 
Antůšek/ 
Řečník</v>
      </c>
      <c r="R198" s="245">
        <f>'Rozpis zápasů'!X198</f>
        <v>13</v>
      </c>
      <c r="S198" s="245">
        <f>'Rozpis zápasů'!Y198</f>
        <v>11</v>
      </c>
      <c r="T198" s="415"/>
      <c r="U198" s="245" t="str">
        <f>'Rozpis zápasů'!AB208</f>
        <v>C</v>
      </c>
      <c r="V198" s="36"/>
      <c r="W198" s="63"/>
    </row>
    <row r="199" spans="1:23" ht="22.5" customHeight="1" x14ac:dyDescent="0.25">
      <c r="A199" s="243" t="str">
        <f t="shared" ca="1" si="30"/>
        <v>66_93</v>
      </c>
      <c r="B199" s="244" t="str">
        <f t="shared" si="31"/>
        <v>H</v>
      </c>
      <c r="C199" s="245">
        <f ca="1">'Rozpis zápasů'!F199</f>
        <v>66</v>
      </c>
      <c r="D199" s="246">
        <f ca="1">'Rozpis zápasů'!G199</f>
        <v>93</v>
      </c>
      <c r="E199" s="247">
        <f t="shared" si="32"/>
        <v>4</v>
      </c>
      <c r="F199" s="243">
        <f t="shared" si="33"/>
        <v>6</v>
      </c>
      <c r="G199" s="248">
        <f ca="1">VLOOKUP(C199,'Tabulka-skore'!$B$4:$Q$239,16,0)</f>
        <v>2</v>
      </c>
      <c r="H199" s="243">
        <f ca="1">VLOOKUP(D199,'Tabulka-skore'!$B$4:$Q$239,16,0)</f>
        <v>1</v>
      </c>
      <c r="I199" s="248">
        <f>IF($B199="N",'pravidla turnaje'!$C$6,IF($E199&gt;$F199,IF(OR($T199="PP",T199="SN"),'pravidla turnaje'!$C$3,'pravidla turnaje'!$C$2),IF($E199&lt;$F199,IF(OR($T199="PP",T199="SN"),'pravidla turnaje'!$C$5,'pravidla turnaje'!$C$6),'pravidla turnaje'!$C$4)))</f>
        <v>0</v>
      </c>
      <c r="J199" s="243">
        <f>IF($B199="N",'pravidla turnaje'!$C$6,IF($E199&lt;$F199,IF(OR($T199="PP",$T199="SN"),'pravidla turnaje'!$C$3,'pravidla turnaje'!$C$2),IF($E199&gt;$F199,IF(OR($T199="PP",$T199="SN"),'pravidla turnaje'!$C$5,'pravidla turnaje'!$C$6),'pravidla turnaje'!$C$4)))</f>
        <v>0</v>
      </c>
      <c r="K199" s="248" t="str">
        <f t="shared" ca="1" si="34"/>
        <v/>
      </c>
      <c r="L199" s="249" t="str">
        <f t="shared" ca="1" si="35"/>
        <v/>
      </c>
      <c r="M199" s="245" t="str">
        <f>'Rozpis zápasů'!P199</f>
        <v>1/8F</v>
      </c>
      <c r="N199" s="245" t="str">
        <f>'Rozpis zápasů'!Q199</f>
        <v>17:10 - 17:20</v>
      </c>
      <c r="O199" s="245" t="str">
        <f>'Rozpis zápasů'!R199</f>
        <v>P37</v>
      </c>
      <c r="P199" s="245" t="str">
        <f ca="1">'Rozpis zápasů'!S199</f>
        <v>vítěz P24/2F - 
Jiránek/ 
Bína</v>
      </c>
      <c r="Q199" s="245" t="str">
        <f ca="1">'Rozpis zápasů'!T199</f>
        <v>vítěz P28/1I - 
Černý/ 
Novotný</v>
      </c>
      <c r="R199" s="245">
        <f>'Rozpis zápasů'!X199</f>
        <v>4</v>
      </c>
      <c r="S199" s="245">
        <f>'Rozpis zápasů'!Y199</f>
        <v>6</v>
      </c>
      <c r="T199" s="415"/>
      <c r="U199" s="245" t="str">
        <f>'Rozpis zápasů'!AB209</f>
        <v>A</v>
      </c>
      <c r="V199" s="36"/>
      <c r="W199" s="63"/>
    </row>
    <row r="200" spans="1:23" ht="22.5" customHeight="1" x14ac:dyDescent="0.25">
      <c r="A200" s="243" t="str">
        <f t="shared" ca="1" si="30"/>
        <v>14_94</v>
      </c>
      <c r="B200" s="244" t="str">
        <f t="shared" si="31"/>
        <v>D</v>
      </c>
      <c r="C200" s="245">
        <f ca="1">'Rozpis zápasů'!F200</f>
        <v>14</v>
      </c>
      <c r="D200" s="246">
        <f ca="1">'Rozpis zápasů'!G200</f>
        <v>94</v>
      </c>
      <c r="E200" s="247">
        <f t="shared" si="32"/>
        <v>6</v>
      </c>
      <c r="F200" s="243">
        <f t="shared" si="33"/>
        <v>0</v>
      </c>
      <c r="G200" s="248">
        <f ca="1">VLOOKUP(C200,'Tabulka-skore'!$B$4:$Q$239,16,0)</f>
        <v>3</v>
      </c>
      <c r="H200" s="243">
        <f ca="1">VLOOKUP(D200,'Tabulka-skore'!$B$4:$Q$239,16,0)</f>
        <v>1</v>
      </c>
      <c r="I200" s="248">
        <f>IF($B200="N",'pravidla turnaje'!$C$6,IF($E200&gt;$F200,IF(OR($T200="PP",T200="SN"),'pravidla turnaje'!$C$3,'pravidla turnaje'!$C$2),IF($E200&lt;$F200,IF(OR($T200="PP",T200="SN"),'pravidla turnaje'!$C$5,'pravidla turnaje'!$C$6),'pravidla turnaje'!$C$4)))</f>
        <v>0</v>
      </c>
      <c r="J200" s="243">
        <f>IF($B200="N",'pravidla turnaje'!$C$6,IF($E200&lt;$F200,IF(OR($T200="PP",$T200="SN"),'pravidla turnaje'!$C$3,'pravidla turnaje'!$C$2),IF($E200&gt;$F200,IF(OR($T200="PP",$T200="SN"),'pravidla turnaje'!$C$5,'pravidla turnaje'!$C$6),'pravidla turnaje'!$C$4)))</f>
        <v>0</v>
      </c>
      <c r="K200" s="248" t="str">
        <f t="shared" ca="1" si="34"/>
        <v/>
      </c>
      <c r="L200" s="249" t="str">
        <f t="shared" ca="1" si="35"/>
        <v/>
      </c>
      <c r="M200" s="245" t="str">
        <f>'Rozpis zápasů'!P200</f>
        <v>1/8F</v>
      </c>
      <c r="N200" s="245" t="str">
        <f>'Rozpis zápasů'!Q200</f>
        <v>17:10 - 17:20</v>
      </c>
      <c r="O200" s="245" t="str">
        <f>'Rozpis zápasů'!R200</f>
        <v>P38</v>
      </c>
      <c r="P200" s="245" t="str">
        <f ca="1">'Rozpis zápasů'!S200</f>
        <v>vítěz P17/3A - 
Hněvkovský/ 
Šárka</v>
      </c>
      <c r="Q200" s="245" t="str">
        <f ca="1">'Rozpis zápasů'!T200</f>
        <v>vítěz P32/2I - 
Kühnel/ 
Černý</v>
      </c>
      <c r="R200" s="245">
        <f>'Rozpis zápasů'!X200</f>
        <v>6</v>
      </c>
      <c r="S200" s="245">
        <f>'Rozpis zápasů'!Y200</f>
        <v>0</v>
      </c>
      <c r="T200" s="415"/>
      <c r="U200" s="245" t="str">
        <f>'Rozpis zápasů'!AB210</f>
        <v>A</v>
      </c>
      <c r="V200" s="36"/>
      <c r="W200" s="63"/>
    </row>
    <row r="201" spans="1:23" ht="22.5" customHeight="1" x14ac:dyDescent="0.25">
      <c r="A201" s="243" t="str">
        <f t="shared" ca="1" si="30"/>
        <v>26_75</v>
      </c>
      <c r="B201" s="244" t="str">
        <f t="shared" si="31"/>
        <v>H</v>
      </c>
      <c r="C201" s="245">
        <f ca="1">'Rozpis zápasů'!F201</f>
        <v>26</v>
      </c>
      <c r="D201" s="246">
        <f ca="1">'Rozpis zápasů'!G201</f>
        <v>75</v>
      </c>
      <c r="E201" s="247">
        <f t="shared" si="32"/>
        <v>2</v>
      </c>
      <c r="F201" s="243">
        <f t="shared" si="33"/>
        <v>6</v>
      </c>
      <c r="G201" s="248">
        <f ca="1">VLOOKUP(C201,'Tabulka-skore'!$B$4:$Q$239,16,0)</f>
        <v>3</v>
      </c>
      <c r="H201" s="243">
        <f ca="1">VLOOKUP(D201,'Tabulka-skore'!$B$4:$Q$239,16,0)</f>
        <v>2</v>
      </c>
      <c r="I201" s="248">
        <f>IF($B201="N",'pravidla turnaje'!$C$6,IF($E201&gt;$F201,IF(OR($T201="PP",T201="SN"),'pravidla turnaje'!$C$3,'pravidla turnaje'!$C$2),IF($E201&lt;$F201,IF(OR($T201="PP",T201="SN"),'pravidla turnaje'!$C$5,'pravidla turnaje'!$C$6),'pravidla turnaje'!$C$4)))</f>
        <v>0</v>
      </c>
      <c r="J201" s="243">
        <f>IF($B201="N",'pravidla turnaje'!$C$6,IF($E201&lt;$F201,IF(OR($T201="PP",$T201="SN"),'pravidla turnaje'!$C$3,'pravidla turnaje'!$C$2),IF($E201&gt;$F201,IF(OR($T201="PP",$T201="SN"),'pravidla turnaje'!$C$5,'pravidla turnaje'!$C$6),'pravidla turnaje'!$C$4)))</f>
        <v>0</v>
      </c>
      <c r="K201" s="248" t="str">
        <f t="shared" ca="1" si="34"/>
        <v/>
      </c>
      <c r="L201" s="249" t="str">
        <f t="shared" ca="1" si="35"/>
        <v/>
      </c>
      <c r="M201" s="245" t="str">
        <f>'Rozpis zápasů'!P201</f>
        <v>1/8F</v>
      </c>
      <c r="N201" s="245" t="str">
        <f>'Rozpis zápasů'!Q201</f>
        <v>17:10 - 17:20</v>
      </c>
      <c r="O201" s="245" t="str">
        <f>'Rozpis zápasů'!R201</f>
        <v>P39</v>
      </c>
      <c r="P201" s="245" t="str">
        <f ca="1">'Rozpis zápasů'!S201</f>
        <v>vítěz P18/3B - 
Marvánek/ 
Černý</v>
      </c>
      <c r="Q201" s="245" t="str">
        <f ca="1">'Rozpis zápasů'!T201</f>
        <v>vítěz P30/2G - 
Kindl/ 
Kotoun</v>
      </c>
      <c r="R201" s="245">
        <f>'Rozpis zápasů'!X201</f>
        <v>2</v>
      </c>
      <c r="S201" s="245">
        <f>'Rozpis zápasů'!Y201</f>
        <v>6</v>
      </c>
      <c r="T201" s="415"/>
      <c r="U201" s="245" t="str">
        <f>'Rozpis zápasů'!AB211</f>
        <v>A</v>
      </c>
      <c r="V201" s="36"/>
      <c r="W201" s="63"/>
    </row>
    <row r="202" spans="1:23" ht="22.5" customHeight="1" x14ac:dyDescent="0.25">
      <c r="A202" s="243" t="str">
        <f t="shared" ca="1" si="30"/>
        <v>23_73</v>
      </c>
      <c r="B202" s="244" t="str">
        <f t="shared" si="31"/>
        <v>D</v>
      </c>
      <c r="C202" s="245">
        <f ca="1">'Rozpis zápasů'!F202</f>
        <v>23</v>
      </c>
      <c r="D202" s="246">
        <f ca="1">'Rozpis zápasů'!G202</f>
        <v>73</v>
      </c>
      <c r="E202" s="247">
        <f t="shared" si="32"/>
        <v>8</v>
      </c>
      <c r="F202" s="243">
        <f t="shared" si="33"/>
        <v>6</v>
      </c>
      <c r="G202" s="248">
        <f ca="1">VLOOKUP(C202,'Tabulka-skore'!$B$4:$Q$239,16,0)</f>
        <v>1</v>
      </c>
      <c r="H202" s="243">
        <f ca="1">VLOOKUP(D202,'Tabulka-skore'!$B$4:$Q$239,16,0)</f>
        <v>1</v>
      </c>
      <c r="I202" s="248">
        <f>IF($B202="N",'pravidla turnaje'!$C$6,IF($E202&gt;$F202,IF(OR($T202="PP",T202="SN"),'pravidla turnaje'!$C$3,'pravidla turnaje'!$C$2),IF($E202&lt;$F202,IF(OR($T202="PP",T202="SN"),'pravidla turnaje'!$C$5,'pravidla turnaje'!$C$6),'pravidla turnaje'!$C$4)))</f>
        <v>0</v>
      </c>
      <c r="J202" s="243">
        <f>IF($B202="N",'pravidla turnaje'!$C$6,IF($E202&lt;$F202,IF(OR($T202="PP",$T202="SN"),'pravidla turnaje'!$C$3,'pravidla turnaje'!$C$2),IF($E202&gt;$F202,IF(OR($T202="PP",$T202="SN"),'pravidla turnaje'!$C$5,'pravidla turnaje'!$C$6),'pravidla turnaje'!$C$4)))</f>
        <v>0</v>
      </c>
      <c r="K202" s="248">
        <f t="shared" ca="1" si="34"/>
        <v>23</v>
      </c>
      <c r="L202" s="249">
        <f t="shared" ca="1" si="35"/>
        <v>73</v>
      </c>
      <c r="M202" s="245" t="str">
        <f>'Rozpis zápasů'!P202</f>
        <v>1/8F</v>
      </c>
      <c r="N202" s="245" t="str">
        <f>'Rozpis zápasů'!Q202</f>
        <v>17:10 - 17:20</v>
      </c>
      <c r="O202" s="245" t="str">
        <f>'Rozpis zápasů'!R202</f>
        <v>P40</v>
      </c>
      <c r="P202" s="245" t="str">
        <f ca="1">'Rozpis zápasů'!S202</f>
        <v>vítěz P19/1B - 
Dóža/ 
Mück</v>
      </c>
      <c r="Q202" s="245" t="str">
        <f ca="1">'Rozpis zápasů'!T202</f>
        <v>vítěz P29/1G - 
Zouzal/ 
Eckhardt</v>
      </c>
      <c r="R202" s="245">
        <f>'Rozpis zápasů'!X202</f>
        <v>8</v>
      </c>
      <c r="S202" s="245">
        <f>'Rozpis zápasů'!Y202</f>
        <v>6</v>
      </c>
      <c r="T202" s="415"/>
      <c r="U202" s="245" t="str">
        <f>'Rozpis zápasů'!AB212</f>
        <v>A</v>
      </c>
      <c r="V202" s="36"/>
      <c r="W202" s="63"/>
    </row>
    <row r="203" spans="1:23" ht="22.5" customHeight="1" x14ac:dyDescent="0.25">
      <c r="A203" s="243" t="str">
        <f t="shared" ca="1" si="30"/>
        <v>74_124</v>
      </c>
      <c r="B203" s="244" t="str">
        <f t="shared" si="31"/>
        <v>D</v>
      </c>
      <c r="C203" s="245">
        <f ca="1">'Rozpis zápasů'!F203</f>
        <v>74</v>
      </c>
      <c r="D203" s="246">
        <f ca="1">'Rozpis zápasů'!G203</f>
        <v>124</v>
      </c>
      <c r="E203" s="247">
        <f t="shared" si="32"/>
        <v>7</v>
      </c>
      <c r="F203" s="243">
        <f t="shared" si="33"/>
        <v>5</v>
      </c>
      <c r="G203" s="248">
        <f ca="1">VLOOKUP(C203,'Tabulka-skore'!$B$4:$Q$239,16,0)</f>
        <v>3</v>
      </c>
      <c r="H203" s="243">
        <f ca="1">VLOOKUP(D203,'Tabulka-skore'!$B$4:$Q$239,16,0)</f>
        <v>1</v>
      </c>
      <c r="I203" s="248">
        <f>IF($B203="N",'pravidla turnaje'!$C$6,IF($E203&gt;$F203,IF(OR($T203="PP",T203="SN"),'pravidla turnaje'!$C$3,'pravidla turnaje'!$C$2),IF($E203&lt;$F203,IF(OR($T203="PP",T203="SN"),'pravidla turnaje'!$C$5,'pravidla turnaje'!$C$6),'pravidla turnaje'!$C$4)))</f>
        <v>0</v>
      </c>
      <c r="J203" s="243">
        <f>IF($B203="N",'pravidla turnaje'!$C$6,IF($E203&lt;$F203,IF(OR($T203="PP",$T203="SN"),'pravidla turnaje'!$C$3,'pravidla turnaje'!$C$2),IF($E203&gt;$F203,IF(OR($T203="PP",$T203="SN"),'pravidla turnaje'!$C$5,'pravidla turnaje'!$C$6),'pravidla turnaje'!$C$4)))</f>
        <v>0</v>
      </c>
      <c r="K203" s="248" t="str">
        <f t="shared" ca="1" si="34"/>
        <v/>
      </c>
      <c r="L203" s="249" t="str">
        <f t="shared" ca="1" si="35"/>
        <v/>
      </c>
      <c r="M203" s="245" t="str">
        <f>'Rozpis zápasů'!P203</f>
        <v>1/4F</v>
      </c>
      <c r="N203" s="245" t="str">
        <f>'Rozpis zápasů'!Q203</f>
        <v>17:20 - 17:30</v>
      </c>
      <c r="O203" s="245" t="str">
        <f>'Rozpis zápasů'!R203</f>
        <v>P41</v>
      </c>
      <c r="P203" s="245" t="str">
        <f ca="1">'Rozpis zápasů'!S203</f>
        <v>vítěz P35/3G - 
Hněvkovský/ 
Vašák</v>
      </c>
      <c r="Q203" s="245" t="str">
        <f ca="1">'Rozpis zápasů'!T203</f>
        <v>vítěz P33/1L - 
Louvar/ 
Cmíral</v>
      </c>
      <c r="R203" s="245">
        <f>'Rozpis zápasů'!X203</f>
        <v>7</v>
      </c>
      <c r="S203" s="245">
        <f>'Rozpis zápasů'!Y203</f>
        <v>5</v>
      </c>
      <c r="T203" s="415"/>
      <c r="U203" s="245" t="str">
        <f>'Rozpis zápasů'!AB213</f>
        <v>A</v>
      </c>
      <c r="V203" s="36"/>
      <c r="W203" s="63"/>
    </row>
    <row r="204" spans="1:23" ht="22.5" customHeight="1" x14ac:dyDescent="0.25">
      <c r="A204" s="243" t="str">
        <f t="shared" ca="1" si="30"/>
        <v>12_54</v>
      </c>
      <c r="B204" s="244" t="str">
        <f t="shared" si="31"/>
        <v>D</v>
      </c>
      <c r="C204" s="245">
        <f ca="1">'Rozpis zápasů'!F204</f>
        <v>12</v>
      </c>
      <c r="D204" s="246">
        <f ca="1">'Rozpis zápasů'!G204</f>
        <v>54</v>
      </c>
      <c r="E204" s="247">
        <f t="shared" si="32"/>
        <v>7</v>
      </c>
      <c r="F204" s="243">
        <f t="shared" si="33"/>
        <v>5</v>
      </c>
      <c r="G204" s="248">
        <f ca="1">VLOOKUP(C204,'Tabulka-skore'!$B$4:$Q$239,16,0)</f>
        <v>1</v>
      </c>
      <c r="H204" s="243">
        <f ca="1">VLOOKUP(D204,'Tabulka-skore'!$B$4:$Q$239,16,0)</f>
        <v>3</v>
      </c>
      <c r="I204" s="248">
        <f>IF($B204="N",'pravidla turnaje'!$C$6,IF($E204&gt;$F204,IF(OR($T204="PP",T204="SN"),'pravidla turnaje'!$C$3,'pravidla turnaje'!$C$2),IF($E204&lt;$F204,IF(OR($T204="PP",T204="SN"),'pravidla turnaje'!$C$5,'pravidla turnaje'!$C$6),'pravidla turnaje'!$C$4)))</f>
        <v>0</v>
      </c>
      <c r="J204" s="243">
        <f>IF($B204="N",'pravidla turnaje'!$C$6,IF($E204&lt;$F204,IF(OR($T204="PP",$T204="SN"),'pravidla turnaje'!$C$3,'pravidla turnaje'!$C$2),IF($E204&gt;$F204,IF(OR($T204="PP",$T204="SN"),'pravidla turnaje'!$C$5,'pravidla turnaje'!$C$6),'pravidla turnaje'!$C$4)))</f>
        <v>0</v>
      </c>
      <c r="K204" s="248" t="str">
        <f t="shared" ca="1" si="34"/>
        <v/>
      </c>
      <c r="L204" s="249" t="str">
        <f t="shared" ca="1" si="35"/>
        <v/>
      </c>
      <c r="M204" s="245" t="str">
        <f>'Rozpis zápasů'!P204</f>
        <v>1/4F</v>
      </c>
      <c r="N204" s="245" t="str">
        <f>'Rozpis zápasů'!Q204</f>
        <v>17:20 - 17:30</v>
      </c>
      <c r="O204" s="245" t="str">
        <f>'Rozpis zápasů'!R204</f>
        <v>P42</v>
      </c>
      <c r="P204" s="245" t="str">
        <f ca="1">'Rozpis zápasů'!S204</f>
        <v>vítěz P34/1A - 
Renčín/ 
Hejný</v>
      </c>
      <c r="Q204" s="245" t="str">
        <f ca="1">'Rozpis zápasů'!T204</f>
        <v>vítěz P36/3E - 
Krbec/ 
Netopilík</v>
      </c>
      <c r="R204" s="245">
        <f>'Rozpis zápasů'!X204</f>
        <v>7</v>
      </c>
      <c r="S204" s="245">
        <f>'Rozpis zápasů'!Y204</f>
        <v>5</v>
      </c>
      <c r="T204" s="415"/>
      <c r="U204" s="245" t="str">
        <f>'Rozpis zápasů'!AB214</f>
        <v>A</v>
      </c>
      <c r="V204" s="36"/>
      <c r="W204" s="63"/>
    </row>
    <row r="205" spans="1:23" ht="22.5" customHeight="1" x14ac:dyDescent="0.25">
      <c r="A205" s="243" t="str">
        <f t="shared" ca="1" si="30"/>
        <v>14_75</v>
      </c>
      <c r="B205" s="244" t="str">
        <f t="shared" si="31"/>
        <v>H</v>
      </c>
      <c r="C205" s="245">
        <f ca="1">'Rozpis zápasů'!F205</f>
        <v>14</v>
      </c>
      <c r="D205" s="246">
        <f ca="1">'Rozpis zápasů'!G205</f>
        <v>75</v>
      </c>
      <c r="E205" s="247">
        <f t="shared" si="32"/>
        <v>4</v>
      </c>
      <c r="F205" s="243">
        <f t="shared" si="33"/>
        <v>5</v>
      </c>
      <c r="G205" s="248">
        <f ca="1">VLOOKUP(C205,'Tabulka-skore'!$B$4:$Q$239,16,0)</f>
        <v>3</v>
      </c>
      <c r="H205" s="243">
        <f ca="1">VLOOKUP(D205,'Tabulka-skore'!$B$4:$Q$239,16,0)</f>
        <v>2</v>
      </c>
      <c r="I205" s="248">
        <f>IF($B205="N",'pravidla turnaje'!$C$6,IF($E205&gt;$F205,IF(OR($T205="PP",T205="SN"),'pravidla turnaje'!$C$3,'pravidla turnaje'!$C$2),IF($E205&lt;$F205,IF(OR($T205="PP",T205="SN"),'pravidla turnaje'!$C$5,'pravidla turnaje'!$C$6),'pravidla turnaje'!$C$4)))</f>
        <v>0</v>
      </c>
      <c r="J205" s="243">
        <f>IF($B205="N",'pravidla turnaje'!$C$6,IF($E205&lt;$F205,IF(OR($T205="PP",$T205="SN"),'pravidla turnaje'!$C$3,'pravidla turnaje'!$C$2),IF($E205&gt;$F205,IF(OR($T205="PP",$T205="SN"),'pravidla turnaje'!$C$5,'pravidla turnaje'!$C$6),'pravidla turnaje'!$C$4)))</f>
        <v>0</v>
      </c>
      <c r="K205" s="248" t="str">
        <f t="shared" ca="1" si="34"/>
        <v/>
      </c>
      <c r="L205" s="249" t="str">
        <f t="shared" ca="1" si="35"/>
        <v/>
      </c>
      <c r="M205" s="245" t="str">
        <f>'Rozpis zápasů'!P205</f>
        <v>1/4F</v>
      </c>
      <c r="N205" s="245" t="str">
        <f>'Rozpis zápasů'!Q205</f>
        <v>17:30 - 17:40</v>
      </c>
      <c r="O205" s="245" t="str">
        <f>'Rozpis zápasů'!R205</f>
        <v>P43</v>
      </c>
      <c r="P205" s="245" t="str">
        <f ca="1">'Rozpis zápasů'!S205</f>
        <v>vítěz P38/3A - 
Hněvkovský/ 
Šárka</v>
      </c>
      <c r="Q205" s="245" t="str">
        <f ca="1">'Rozpis zápasů'!T205</f>
        <v>vítěz P39/2G - 
Kindl/ 
Kotoun</v>
      </c>
      <c r="R205" s="245">
        <f>'Rozpis zápasů'!X205</f>
        <v>4</v>
      </c>
      <c r="S205" s="245">
        <f>'Rozpis zápasů'!Y205</f>
        <v>5</v>
      </c>
      <c r="T205" s="415"/>
      <c r="U205" s="245" t="str">
        <f>'Rozpis zápasů'!AB215</f>
        <v>A</v>
      </c>
      <c r="V205" s="36"/>
      <c r="W205" s="63"/>
    </row>
    <row r="206" spans="1:23" ht="22.5" customHeight="1" x14ac:dyDescent="0.25">
      <c r="A206" s="243" t="str">
        <f t="shared" ca="1" si="30"/>
        <v>23_93</v>
      </c>
      <c r="B206" s="244" t="str">
        <f t="shared" si="31"/>
        <v>D</v>
      </c>
      <c r="C206" s="245">
        <f ca="1">'Rozpis zápasů'!F206</f>
        <v>23</v>
      </c>
      <c r="D206" s="246">
        <f ca="1">'Rozpis zápasů'!G206</f>
        <v>93</v>
      </c>
      <c r="E206" s="247">
        <f t="shared" si="32"/>
        <v>7</v>
      </c>
      <c r="F206" s="243">
        <f t="shared" si="33"/>
        <v>6</v>
      </c>
      <c r="G206" s="248">
        <f ca="1">VLOOKUP(C206,'Tabulka-skore'!$B$4:$Q$239,16,0)</f>
        <v>1</v>
      </c>
      <c r="H206" s="243">
        <f ca="1">VLOOKUP(D206,'Tabulka-skore'!$B$4:$Q$239,16,0)</f>
        <v>1</v>
      </c>
      <c r="I206" s="248">
        <f>IF($B206="N",'pravidla turnaje'!$C$6,IF($E206&gt;$F206,IF(OR($T206="PP",T206="SN"),'pravidla turnaje'!$C$3,'pravidla turnaje'!$C$2),IF($E206&lt;$F206,IF(OR($T206="PP",T206="SN"),'pravidla turnaje'!$C$5,'pravidla turnaje'!$C$6),'pravidla turnaje'!$C$4)))</f>
        <v>0</v>
      </c>
      <c r="J206" s="243">
        <f>IF($B206="N",'pravidla turnaje'!$C$6,IF($E206&lt;$F206,IF(OR($T206="PP",$T206="SN"),'pravidla turnaje'!$C$3,'pravidla turnaje'!$C$2),IF($E206&gt;$F206,IF(OR($T206="PP",$T206="SN"),'pravidla turnaje'!$C$5,'pravidla turnaje'!$C$6),'pravidla turnaje'!$C$4)))</f>
        <v>0</v>
      </c>
      <c r="K206" s="248">
        <f t="shared" ca="1" si="34"/>
        <v>23</v>
      </c>
      <c r="L206" s="249">
        <f t="shared" ca="1" si="35"/>
        <v>93</v>
      </c>
      <c r="M206" s="245" t="str">
        <f>'Rozpis zápasů'!P206</f>
        <v>1/4F</v>
      </c>
      <c r="N206" s="245" t="str">
        <f>'Rozpis zápasů'!Q206</f>
        <v>17:30 - 17:40</v>
      </c>
      <c r="O206" s="245" t="str">
        <f>'Rozpis zápasů'!R206</f>
        <v>P44</v>
      </c>
      <c r="P206" s="245" t="str">
        <f ca="1">'Rozpis zápasů'!S206</f>
        <v>vítěz P40/1B - 
Dóža/ 
Mück</v>
      </c>
      <c r="Q206" s="245" t="str">
        <f ca="1">'Rozpis zápasů'!T206</f>
        <v>vítěz P37/1I - 
Černý/ 
Novotný</v>
      </c>
      <c r="R206" s="245">
        <f>'Rozpis zápasů'!X206</f>
        <v>7</v>
      </c>
      <c r="S206" s="245">
        <f>'Rozpis zápasů'!Y206</f>
        <v>6</v>
      </c>
      <c r="T206" s="415"/>
      <c r="U206" s="245">
        <f>'Rozpis zápasů'!AB216</f>
        <v>0</v>
      </c>
      <c r="V206" s="36"/>
      <c r="W206" s="63"/>
    </row>
    <row r="207" spans="1:23" ht="22.5" customHeight="1" x14ac:dyDescent="0.25">
      <c r="A207" s="243" t="str">
        <f t="shared" ca="1" si="30"/>
        <v>171_175</v>
      </c>
      <c r="B207" s="244" t="str">
        <f t="shared" si="31"/>
        <v>H</v>
      </c>
      <c r="C207" s="245">
        <f ca="1">'Rozpis zápasů'!F207</f>
        <v>175</v>
      </c>
      <c r="D207" s="246">
        <f ca="1">'Rozpis zápasů'!G207</f>
        <v>171</v>
      </c>
      <c r="E207" s="247">
        <f t="shared" si="32"/>
        <v>3</v>
      </c>
      <c r="F207" s="243">
        <f t="shared" si="33"/>
        <v>6</v>
      </c>
      <c r="G207" s="248">
        <f ca="1">VLOOKUP(C207,'Tabulka-skore'!$B$4:$Q$239,16,0)</f>
        <v>2</v>
      </c>
      <c r="H207" s="243">
        <f ca="1">VLOOKUP(D207,'Tabulka-skore'!$B$4:$Q$239,16,0)</f>
        <v>1</v>
      </c>
      <c r="I207" s="248">
        <f>IF($B207="N",'pravidla turnaje'!$C$6,IF($E207&gt;$F207,IF(OR($T207="PP",T207="SN"),'pravidla turnaje'!$C$3,'pravidla turnaje'!$C$2),IF($E207&lt;$F207,IF(OR($T207="PP",T207="SN"),'pravidla turnaje'!$C$5,'pravidla turnaje'!$C$6),'pravidla turnaje'!$C$4)))</f>
        <v>0</v>
      </c>
      <c r="J207" s="243">
        <f>IF($B207="N",'pravidla turnaje'!$C$6,IF($E207&lt;$F207,IF(OR($T207="PP",$T207="SN"),'pravidla turnaje'!$C$3,'pravidla turnaje'!$C$2),IF($E207&gt;$F207,IF(OR($T207="PP",$T207="SN"),'pravidla turnaje'!$C$5,'pravidla turnaje'!$C$6),'pravidla turnaje'!$C$4)))</f>
        <v>0</v>
      </c>
      <c r="K207" s="248" t="str">
        <f t="shared" ca="1" si="34"/>
        <v/>
      </c>
      <c r="L207" s="249" t="str">
        <f t="shared" ca="1" si="35"/>
        <v/>
      </c>
      <c r="M207" s="245" t="str">
        <f>'Rozpis zápasů'!P207</f>
        <v>1/2F</v>
      </c>
      <c r="N207" s="245" t="str">
        <f>'Rozpis zápasů'!Q207</f>
        <v>17:20 - 17:30</v>
      </c>
      <c r="O207" s="245" t="str">
        <f>'Rozpis zápasů'!R207</f>
        <v>P45</v>
      </c>
      <c r="P207" s="245" t="str">
        <f ca="1">'Rozpis zápasů'!S207</f>
        <v>4W - 
Tomanová/ 
Blahníková</v>
      </c>
      <c r="Q207" s="245" t="str">
        <f ca="1">'Rozpis zápasů'!T207</f>
        <v>1W - 
Tomanová/ 
Pálfyová</v>
      </c>
      <c r="R207" s="245">
        <f>'Rozpis zápasů'!X207</f>
        <v>3</v>
      </c>
      <c r="S207" s="245">
        <f>'Rozpis zápasů'!Y207</f>
        <v>6</v>
      </c>
      <c r="T207" s="415"/>
      <c r="U207" s="245">
        <f>'Rozpis zápasů'!AB217</f>
        <v>0</v>
      </c>
      <c r="V207" s="36"/>
      <c r="W207" s="63"/>
    </row>
    <row r="208" spans="1:23" ht="22.5" customHeight="1" x14ac:dyDescent="0.25">
      <c r="A208" s="243" t="str">
        <f t="shared" ca="1" si="30"/>
        <v>172_174</v>
      </c>
      <c r="B208" s="244" t="str">
        <f t="shared" si="31"/>
        <v>D</v>
      </c>
      <c r="C208" s="245">
        <f ca="1">'Rozpis zápasů'!F208</f>
        <v>172</v>
      </c>
      <c r="D208" s="246">
        <f ca="1">'Rozpis zápasů'!G208</f>
        <v>174</v>
      </c>
      <c r="E208" s="247">
        <f t="shared" si="32"/>
        <v>4</v>
      </c>
      <c r="F208" s="243">
        <f t="shared" si="33"/>
        <v>2</v>
      </c>
      <c r="G208" s="248">
        <f ca="1">VLOOKUP(C208,'Tabulka-skore'!$B$4:$Q$239,16,0)</f>
        <v>2</v>
      </c>
      <c r="H208" s="243">
        <f ca="1">VLOOKUP(D208,'Tabulka-skore'!$B$4:$Q$239,16,0)</f>
        <v>2</v>
      </c>
      <c r="I208" s="248">
        <f>IF($B208="N",'pravidla turnaje'!$C$6,IF($E208&gt;$F208,IF(OR($T208="PP",T208="SN"),'pravidla turnaje'!$C$3,'pravidla turnaje'!$C$2),IF($E208&lt;$F208,IF(OR($T208="PP",T208="SN"),'pravidla turnaje'!$C$5,'pravidla turnaje'!$C$6),'pravidla turnaje'!$C$4)))</f>
        <v>0</v>
      </c>
      <c r="J208" s="243">
        <f>IF($B208="N",'pravidla turnaje'!$C$6,IF($E208&lt;$F208,IF(OR($T208="PP",$T208="SN"),'pravidla turnaje'!$C$3,'pravidla turnaje'!$C$2),IF($E208&gt;$F208,IF(OR($T208="PP",$T208="SN"),'pravidla turnaje'!$C$5,'pravidla turnaje'!$C$6),'pravidla turnaje'!$C$4)))</f>
        <v>0</v>
      </c>
      <c r="K208" s="248">
        <f t="shared" ca="1" si="34"/>
        <v>172</v>
      </c>
      <c r="L208" s="249">
        <f t="shared" ca="1" si="35"/>
        <v>174</v>
      </c>
      <c r="M208" s="245" t="str">
        <f>'Rozpis zápasů'!P208</f>
        <v>1/2F</v>
      </c>
      <c r="N208" s="245" t="str">
        <f>'Rozpis zápasů'!Q208</f>
        <v>17:30 - 17:40</v>
      </c>
      <c r="O208" s="245" t="str">
        <f>'Rozpis zápasů'!R208</f>
        <v>P46</v>
      </c>
      <c r="P208" s="245" t="str">
        <f ca="1">'Rozpis zápasů'!S208</f>
        <v>2W - 
Kronychová/ 
Štěpánová</v>
      </c>
      <c r="Q208" s="245" t="str">
        <f ca="1">'Rozpis zápasů'!T208</f>
        <v>3W - 
Egersdorfová/ 
Kuchyňková</v>
      </c>
      <c r="R208" s="245">
        <f>'Rozpis zápasů'!X208</f>
        <v>4</v>
      </c>
      <c r="S208" s="245">
        <f>'Rozpis zápasů'!Y208</f>
        <v>2</v>
      </c>
      <c r="T208" s="415"/>
      <c r="U208" s="245">
        <f>'Rozpis zápasů'!AB218</f>
        <v>0</v>
      </c>
      <c r="V208" s="36"/>
      <c r="W208" s="63"/>
    </row>
    <row r="209" spans="1:23" ht="22.5" customHeight="1" x14ac:dyDescent="0.25">
      <c r="A209" s="243" t="str">
        <f t="shared" ca="1" si="30"/>
        <v>54_75</v>
      </c>
      <c r="B209" s="244" t="str">
        <f t="shared" si="31"/>
        <v>D</v>
      </c>
      <c r="C209" s="245">
        <f ca="1">'Rozpis zápasů'!F209</f>
        <v>54</v>
      </c>
      <c r="D209" s="246">
        <f ca="1">'Rozpis zápasů'!G209</f>
        <v>75</v>
      </c>
      <c r="E209" s="247">
        <f t="shared" si="32"/>
        <v>6</v>
      </c>
      <c r="F209" s="243">
        <f t="shared" si="33"/>
        <v>4</v>
      </c>
      <c r="G209" s="248">
        <f ca="1">VLOOKUP(C209,'Tabulka-skore'!$B$4:$Q$239,16,0)</f>
        <v>3</v>
      </c>
      <c r="H209" s="243">
        <f ca="1">VLOOKUP(D209,'Tabulka-skore'!$B$4:$Q$239,16,0)</f>
        <v>2</v>
      </c>
      <c r="I209" s="248">
        <f>IF($B209="N",'pravidla turnaje'!$C$6,IF($E209&gt;$F209,IF(OR($T209="PP",T209="SN"),'pravidla turnaje'!$C$3,'pravidla turnaje'!$C$2),IF($E209&lt;$F209,IF(OR($T209="PP",T209="SN"),'pravidla turnaje'!$C$5,'pravidla turnaje'!$C$6),'pravidla turnaje'!$C$4)))</f>
        <v>0</v>
      </c>
      <c r="J209" s="243">
        <f>IF($B209="N",'pravidla turnaje'!$C$6,IF($E209&lt;$F209,IF(OR($T209="PP",$T209="SN"),'pravidla turnaje'!$C$3,'pravidla turnaje'!$C$2),IF($E209&gt;$F209,IF(OR($T209="PP",$T209="SN"),'pravidla turnaje'!$C$5,'pravidla turnaje'!$C$6),'pravidla turnaje'!$C$4)))</f>
        <v>0</v>
      </c>
      <c r="K209" s="248" t="str">
        <f t="shared" ca="1" si="34"/>
        <v/>
      </c>
      <c r="L209" s="249" t="str">
        <f t="shared" ca="1" si="35"/>
        <v/>
      </c>
      <c r="M209" s="245" t="str">
        <f>'Rozpis zápasů'!P209</f>
        <v>1/2F</v>
      </c>
      <c r="N209" s="245" t="str">
        <f>'Rozpis zápasů'!Q209</f>
        <v>17:40 - 17:50</v>
      </c>
      <c r="O209" s="245" t="str">
        <f>'Rozpis zápasů'!R209</f>
        <v>P47</v>
      </c>
      <c r="P209" s="245" t="str">
        <f ca="1">'Rozpis zápasů'!S209</f>
        <v>vítěz P42/3E - 
Krbec/ 
Netopilík</v>
      </c>
      <c r="Q209" s="245" t="str">
        <f ca="1">'Rozpis zápasů'!T209</f>
        <v>vítěz P43/2G - 
Kindl/ 
Kotoun</v>
      </c>
      <c r="R209" s="245">
        <f>'Rozpis zápasů'!X209</f>
        <v>6</v>
      </c>
      <c r="S209" s="245">
        <f>'Rozpis zápasů'!Y209</f>
        <v>4</v>
      </c>
      <c r="T209" s="415"/>
      <c r="U209" s="245">
        <f>'Rozpis zápasů'!AB219</f>
        <v>0</v>
      </c>
      <c r="V209" s="36"/>
      <c r="W209" s="63"/>
    </row>
    <row r="210" spans="1:23" ht="22.5" customHeight="1" x14ac:dyDescent="0.25">
      <c r="A210" s="243" t="str">
        <f t="shared" ca="1" si="30"/>
        <v>23_74</v>
      </c>
      <c r="B210" s="244" t="str">
        <f t="shared" si="31"/>
        <v>D</v>
      </c>
      <c r="C210" s="245">
        <f ca="1">'Rozpis zápasů'!F210</f>
        <v>23</v>
      </c>
      <c r="D210" s="246">
        <f ca="1">'Rozpis zápasů'!G210</f>
        <v>74</v>
      </c>
      <c r="E210" s="247">
        <f t="shared" si="32"/>
        <v>6</v>
      </c>
      <c r="F210" s="243">
        <f t="shared" si="33"/>
        <v>3</v>
      </c>
      <c r="G210" s="248">
        <f ca="1">VLOOKUP(C210,'Tabulka-skore'!$B$4:$Q$239,16,0)</f>
        <v>1</v>
      </c>
      <c r="H210" s="243">
        <f ca="1">VLOOKUP(D210,'Tabulka-skore'!$B$4:$Q$239,16,0)</f>
        <v>3</v>
      </c>
      <c r="I210" s="248">
        <f>IF($B210="N",'pravidla turnaje'!$C$6,IF($E210&gt;$F210,IF(OR($T210="PP",T210="SN"),'pravidla turnaje'!$C$3,'pravidla turnaje'!$C$2),IF($E210&lt;$F210,IF(OR($T210="PP",T210="SN"),'pravidla turnaje'!$C$5,'pravidla turnaje'!$C$6),'pravidla turnaje'!$C$4)))</f>
        <v>0</v>
      </c>
      <c r="J210" s="243">
        <f>IF($B210="N",'pravidla turnaje'!$C$6,IF($E210&lt;$F210,IF(OR($T210="PP",$T210="SN"),'pravidla turnaje'!$C$3,'pravidla turnaje'!$C$2),IF($E210&gt;$F210,IF(OR($T210="PP",$T210="SN"),'pravidla turnaje'!$C$5,'pravidla turnaje'!$C$6),'pravidla turnaje'!$C$4)))</f>
        <v>0</v>
      </c>
      <c r="K210" s="248" t="str">
        <f t="shared" ca="1" si="34"/>
        <v/>
      </c>
      <c r="L210" s="249" t="str">
        <f t="shared" ca="1" si="35"/>
        <v/>
      </c>
      <c r="M210" s="245" t="str">
        <f>'Rozpis zápasů'!P210</f>
        <v>1/2F</v>
      </c>
      <c r="N210" s="245" t="str">
        <f>'Rozpis zápasů'!Q210</f>
        <v>17:50 - 18:00</v>
      </c>
      <c r="O210" s="245" t="str">
        <f>'Rozpis zápasů'!R210</f>
        <v>P48</v>
      </c>
      <c r="P210" s="245" t="str">
        <f ca="1">'Rozpis zápasů'!S210</f>
        <v>vítěz P44/1B - 
Dóža/ 
Mück</v>
      </c>
      <c r="Q210" s="245" t="str">
        <f ca="1">'Rozpis zápasů'!T210</f>
        <v>vítěz P41/3G - 
Hněvkovský/ 
Vašák</v>
      </c>
      <c r="R210" s="245">
        <f>'Rozpis zápasů'!X210</f>
        <v>6</v>
      </c>
      <c r="S210" s="245">
        <f>'Rozpis zápasů'!Y210</f>
        <v>3</v>
      </c>
      <c r="T210" s="415"/>
      <c r="U210" s="245">
        <f>'Rozpis zápasů'!AB220</f>
        <v>0</v>
      </c>
      <c r="V210" s="36"/>
      <c r="W210" s="63"/>
    </row>
    <row r="211" spans="1:23" ht="22.5" customHeight="1" x14ac:dyDescent="0.25">
      <c r="A211" s="243" t="str">
        <f t="shared" ca="1" si="30"/>
        <v>174_175</v>
      </c>
      <c r="B211" s="244" t="str">
        <f t="shared" si="31"/>
        <v>D</v>
      </c>
      <c r="C211" s="245">
        <f ca="1">'Rozpis zápasů'!F211</f>
        <v>175</v>
      </c>
      <c r="D211" s="246">
        <f ca="1">'Rozpis zápasů'!G211</f>
        <v>174</v>
      </c>
      <c r="E211" s="247">
        <f t="shared" si="32"/>
        <v>6</v>
      </c>
      <c r="F211" s="243">
        <f t="shared" si="33"/>
        <v>5</v>
      </c>
      <c r="G211" s="248">
        <f ca="1">VLOOKUP(C211,'Tabulka-skore'!$B$4:$Q$239,16,0)</f>
        <v>2</v>
      </c>
      <c r="H211" s="243">
        <f ca="1">VLOOKUP(D211,'Tabulka-skore'!$B$4:$Q$239,16,0)</f>
        <v>2</v>
      </c>
      <c r="I211" s="248">
        <f>IF($B211="N",'pravidla turnaje'!$C$6,IF($E211&gt;$F211,IF(OR($T211="PP",T211="SN"),'pravidla turnaje'!$C$3,'pravidla turnaje'!$C$2),IF($E211&lt;$F211,IF(OR($T211="PP",T211="SN"),'pravidla turnaje'!$C$5,'pravidla turnaje'!$C$6),'pravidla turnaje'!$C$4)))</f>
        <v>0</v>
      </c>
      <c r="J211" s="243">
        <f>IF($B211="N",'pravidla turnaje'!$C$6,IF($E211&lt;$F211,IF(OR($T211="PP",$T211="SN"),'pravidla turnaje'!$C$3,'pravidla turnaje'!$C$2),IF($E211&gt;$F211,IF(OR($T211="PP",$T211="SN"),'pravidla turnaje'!$C$5,'pravidla turnaje'!$C$6),'pravidla turnaje'!$C$4)))</f>
        <v>0</v>
      </c>
      <c r="K211" s="248">
        <f t="shared" ca="1" si="34"/>
        <v>175</v>
      </c>
      <c r="L211" s="249">
        <f t="shared" ca="1" si="35"/>
        <v>174</v>
      </c>
      <c r="M211" s="245" t="str">
        <f>'Rozpis zápasů'!P211</f>
        <v>o 3</v>
      </c>
      <c r="N211" s="245" t="str">
        <f>'Rozpis zápasů'!Q211</f>
        <v>18:00 - 18:10</v>
      </c>
      <c r="O211" s="245" t="str">
        <f>'Rozpis zápasů'!R211</f>
        <v>P49</v>
      </c>
      <c r="P211" s="245" t="str">
        <f ca="1">'Rozpis zápasů'!S211</f>
        <v>poražený P45/4W - 
Tomanová/ 
Blahníková</v>
      </c>
      <c r="Q211" s="245" t="str">
        <f ca="1">'Rozpis zápasů'!T211</f>
        <v>poražený P46/3W - 
Egersdorfová/ 
Kuchyňková</v>
      </c>
      <c r="R211" s="245">
        <f>'Rozpis zápasů'!X211</f>
        <v>6</v>
      </c>
      <c r="S211" s="245">
        <f>'Rozpis zápasů'!Y211</f>
        <v>5</v>
      </c>
      <c r="T211" s="415"/>
      <c r="U211" s="245">
        <f>'Rozpis zápasů'!AB221</f>
        <v>0</v>
      </c>
      <c r="V211" s="36"/>
      <c r="W211" s="63"/>
    </row>
    <row r="212" spans="1:23" ht="22.5" customHeight="1" x14ac:dyDescent="0.25">
      <c r="A212" s="243" t="str">
        <f t="shared" ca="1" si="30"/>
        <v>171_172</v>
      </c>
      <c r="B212" s="244" t="str">
        <f t="shared" si="31"/>
        <v>D</v>
      </c>
      <c r="C212" s="245">
        <f ca="1">'Rozpis zápasů'!F212</f>
        <v>171</v>
      </c>
      <c r="D212" s="246">
        <f ca="1">'Rozpis zápasů'!G212</f>
        <v>172</v>
      </c>
      <c r="E212" s="247">
        <f t="shared" si="32"/>
        <v>5</v>
      </c>
      <c r="F212" s="243">
        <f t="shared" si="33"/>
        <v>2</v>
      </c>
      <c r="G212" s="248">
        <f ca="1">VLOOKUP(C212,'Tabulka-skore'!$B$4:$Q$239,16,0)</f>
        <v>1</v>
      </c>
      <c r="H212" s="243">
        <f ca="1">VLOOKUP(D212,'Tabulka-skore'!$B$4:$Q$239,16,0)</f>
        <v>2</v>
      </c>
      <c r="I212" s="248">
        <f>IF($B212="N",'pravidla turnaje'!$C$6,IF($E212&gt;$F212,IF(OR($T212="PP",T212="SN"),'pravidla turnaje'!$C$3,'pravidla turnaje'!$C$2),IF($E212&lt;$F212,IF(OR($T212="PP",T212="SN"),'pravidla turnaje'!$C$5,'pravidla turnaje'!$C$6),'pravidla turnaje'!$C$4)))</f>
        <v>0</v>
      </c>
      <c r="J212" s="243">
        <f>IF($B212="N",'pravidla turnaje'!$C$6,IF($E212&lt;$F212,IF(OR($T212="PP",$T212="SN"),'pravidla turnaje'!$C$3,'pravidla turnaje'!$C$2),IF($E212&gt;$F212,IF(OR($T212="PP",$T212="SN"),'pravidla turnaje'!$C$5,'pravidla turnaje'!$C$6),'pravidla turnaje'!$C$4)))</f>
        <v>0</v>
      </c>
      <c r="K212" s="248" t="str">
        <f t="shared" ca="1" si="34"/>
        <v/>
      </c>
      <c r="L212" s="249" t="str">
        <f t="shared" ca="1" si="35"/>
        <v/>
      </c>
      <c r="M212" s="245" t="str">
        <f>'Rozpis zápasů'!P212</f>
        <v>finále</v>
      </c>
      <c r="N212" s="245" t="str">
        <f>'Rozpis zápasů'!Q212</f>
        <v>18:10 - 18:20</v>
      </c>
      <c r="O212" s="245" t="str">
        <f>'Rozpis zápasů'!R212</f>
        <v>P50</v>
      </c>
      <c r="P212" s="245" t="str">
        <f ca="1">'Rozpis zápasů'!S212</f>
        <v>vítěz P45/1W - 
Tomanová/ 
Pálfyová</v>
      </c>
      <c r="Q212" s="245" t="str">
        <f ca="1">'Rozpis zápasů'!T212</f>
        <v>vítěz P46/2W - 
Kronychová/ 
Štěpánová</v>
      </c>
      <c r="R212" s="245">
        <f>'Rozpis zápasů'!X212</f>
        <v>5</v>
      </c>
      <c r="S212" s="245">
        <f>'Rozpis zápasů'!Y212</f>
        <v>2</v>
      </c>
      <c r="T212" s="415"/>
      <c r="U212" s="245">
        <f>'Rozpis zápasů'!AB222</f>
        <v>0</v>
      </c>
      <c r="V212" s="36"/>
      <c r="W212" s="63"/>
    </row>
    <row r="213" spans="1:23" ht="22.5" customHeight="1" x14ac:dyDescent="0.25">
      <c r="A213" s="243" t="str">
        <f t="shared" ca="1" si="30"/>
        <v>74_75</v>
      </c>
      <c r="B213" s="244" t="str">
        <f t="shared" si="31"/>
        <v>D</v>
      </c>
      <c r="C213" s="245">
        <f ca="1">'Rozpis zápasů'!F213</f>
        <v>75</v>
      </c>
      <c r="D213" s="246">
        <f ca="1">'Rozpis zápasů'!G213</f>
        <v>74</v>
      </c>
      <c r="E213" s="247">
        <f t="shared" si="32"/>
        <v>5</v>
      </c>
      <c r="F213" s="243">
        <f t="shared" si="33"/>
        <v>3</v>
      </c>
      <c r="G213" s="248">
        <f ca="1">VLOOKUP(C213,'Tabulka-skore'!$B$4:$Q$239,16,0)</f>
        <v>2</v>
      </c>
      <c r="H213" s="243">
        <f ca="1">VLOOKUP(D213,'Tabulka-skore'!$B$4:$Q$239,16,0)</f>
        <v>3</v>
      </c>
      <c r="I213" s="248">
        <f>IF($B213="N",'pravidla turnaje'!$C$6,IF($E213&gt;$F213,IF(OR($T213="PP",T213="SN"),'pravidla turnaje'!$C$3,'pravidla turnaje'!$C$2),IF($E213&lt;$F213,IF(OR($T213="PP",T213="SN"),'pravidla turnaje'!$C$5,'pravidla turnaje'!$C$6),'pravidla turnaje'!$C$4)))</f>
        <v>0</v>
      </c>
      <c r="J213" s="243">
        <f>IF($B213="N",'pravidla turnaje'!$C$6,IF($E213&lt;$F213,IF(OR($T213="PP",$T213="SN"),'pravidla turnaje'!$C$3,'pravidla turnaje'!$C$2),IF($E213&gt;$F213,IF(OR($T213="PP",$T213="SN"),'pravidla turnaje'!$C$5,'pravidla turnaje'!$C$6),'pravidla turnaje'!$C$4)))</f>
        <v>0</v>
      </c>
      <c r="K213" s="248" t="str">
        <f t="shared" ca="1" si="34"/>
        <v/>
      </c>
      <c r="L213" s="249" t="str">
        <f t="shared" ca="1" si="35"/>
        <v/>
      </c>
      <c r="M213" s="245" t="str">
        <f>'Rozpis zápasů'!P213</f>
        <v>o 3</v>
      </c>
      <c r="N213" s="245" t="str">
        <f>'Rozpis zápasů'!Q213</f>
        <v>18:20 - 18:30</v>
      </c>
      <c r="O213" s="245" t="str">
        <f>'Rozpis zápasů'!R213</f>
        <v>P51</v>
      </c>
      <c r="P213" s="245" t="str">
        <f ca="1">'Rozpis zápasů'!S213</f>
        <v>poražený P47/2G - 
Kindl/ 
Kotoun</v>
      </c>
      <c r="Q213" s="245" t="str">
        <f ca="1">'Rozpis zápasů'!T213</f>
        <v>poražený P48/3G - 
Hněvkovský/ 
Vašák</v>
      </c>
      <c r="R213" s="245">
        <f>'Rozpis zápasů'!X213</f>
        <v>5</v>
      </c>
      <c r="S213" s="245">
        <f>'Rozpis zápasů'!Y213</f>
        <v>3</v>
      </c>
      <c r="T213" s="415"/>
      <c r="U213" s="245">
        <f>'Rozpis zápasů'!AB223</f>
        <v>0</v>
      </c>
      <c r="V213" s="36"/>
      <c r="W213" s="63"/>
    </row>
    <row r="214" spans="1:23" ht="22.5" customHeight="1" x14ac:dyDescent="0.25">
      <c r="A214" s="243" t="str">
        <f t="shared" ca="1" si="30"/>
        <v>23_54</v>
      </c>
      <c r="B214" s="244" t="str">
        <f t="shared" si="31"/>
        <v>H</v>
      </c>
      <c r="C214" s="245">
        <f ca="1">'Rozpis zápasů'!F214</f>
        <v>54</v>
      </c>
      <c r="D214" s="246">
        <f ca="1">'Rozpis zápasů'!G214</f>
        <v>23</v>
      </c>
      <c r="E214" s="247">
        <f t="shared" si="32"/>
        <v>1</v>
      </c>
      <c r="F214" s="243">
        <f t="shared" si="33"/>
        <v>3</v>
      </c>
      <c r="G214" s="248">
        <f ca="1">VLOOKUP(C214,'Tabulka-skore'!$B$4:$Q$239,16,0)</f>
        <v>3</v>
      </c>
      <c r="H214" s="243">
        <f ca="1">VLOOKUP(D214,'Tabulka-skore'!$B$4:$Q$239,16,0)</f>
        <v>1</v>
      </c>
      <c r="I214" s="248">
        <f>IF($B214="N",'pravidla turnaje'!$C$6,IF($E214&gt;$F214,IF(OR($T214="PP",T214="SN"),'pravidla turnaje'!$C$3,'pravidla turnaje'!$C$2),IF($E214&lt;$F214,IF(OR($T214="PP",T214="SN"),'pravidla turnaje'!$C$5,'pravidla turnaje'!$C$6),'pravidla turnaje'!$C$4)))</f>
        <v>0</v>
      </c>
      <c r="J214" s="243">
        <f>IF($B214="N",'pravidla turnaje'!$C$6,IF($E214&lt;$F214,IF(OR($T214="PP",$T214="SN"),'pravidla turnaje'!$C$3,'pravidla turnaje'!$C$2),IF($E214&gt;$F214,IF(OR($T214="PP",$T214="SN"),'pravidla turnaje'!$C$5,'pravidla turnaje'!$C$6),'pravidla turnaje'!$C$4)))</f>
        <v>0</v>
      </c>
      <c r="K214" s="248" t="str">
        <f t="shared" ca="1" si="34"/>
        <v/>
      </c>
      <c r="L214" s="249" t="str">
        <f t="shared" ca="1" si="35"/>
        <v/>
      </c>
      <c r="M214" s="245" t="str">
        <f>'Rozpis zápasů'!P214</f>
        <v xml:space="preserve"> Finále</v>
      </c>
      <c r="N214" s="245" t="str">
        <f>'Rozpis zápasů'!Q214</f>
        <v>18:30 - 18:40</v>
      </c>
      <c r="O214" s="245" t="str">
        <f>'Rozpis zápasů'!R214</f>
        <v>P52</v>
      </c>
      <c r="P214" s="245" t="str">
        <f ca="1">'Rozpis zápasů'!S214</f>
        <v>vítěz P47/3E - 
Krbec/ 
Netopilík</v>
      </c>
      <c r="Q214" s="245" t="str">
        <f ca="1">'Rozpis zápasů'!T214</f>
        <v>vítěz P48/1B - 
Dóža/ 
Mück</v>
      </c>
      <c r="R214" s="245">
        <f>'Rozpis zápasů'!X214</f>
        <v>1</v>
      </c>
      <c r="S214" s="245">
        <f>'Rozpis zápasů'!Y214</f>
        <v>3</v>
      </c>
      <c r="T214" s="415"/>
      <c r="U214" s="245">
        <f>'Rozpis zápasů'!AB224</f>
        <v>0</v>
      </c>
      <c r="V214" s="36"/>
      <c r="W214" s="63"/>
    </row>
  </sheetData>
  <sheetProtection insertColumns="0" insertRows="0" insertHyperlinks="0" deleteColumns="0" deleteRows="0" sort="0" autoFilter="0" pivotTables="0"/>
  <autoFilter ref="A1:U214"/>
  <customSheetViews>
    <customSheetView guid="{FB621A27-659F-404F-9975-FABB12D78706}" printArea="1" showAutoFilter="1">
      <pageMargins left="0.39" right="3.937007874015748E-2" top="0.81" bottom="0.15748031496062992" header="0.14000000000000001" footer="0.31496062992125984"/>
      <pageSetup paperSize="9" scale="125" orientation="portrait"/>
      <autoFilter ref="A1:U202"/>
    </customSheetView>
  </customSheetViews>
  <mergeCells count="1">
    <mergeCell ref="R1:S1"/>
  </mergeCells>
  <conditionalFormatting sqref="Q2">
    <cfRule type="expression" dxfId="396" priority="132">
      <formula>$B2="H"</formula>
    </cfRule>
  </conditionalFormatting>
  <conditionalFormatting sqref="R2:S2">
    <cfRule type="containsText" dxfId="395" priority="131" operator="containsText" text="USK">
      <formula>NOT(ISERROR(SEARCH("USK",R2)))</formula>
    </cfRule>
  </conditionalFormatting>
  <conditionalFormatting sqref="Q2">
    <cfRule type="expression" dxfId="394" priority="127">
      <formula>$B2="H"</formula>
    </cfRule>
  </conditionalFormatting>
  <conditionalFormatting sqref="P2">
    <cfRule type="containsText" dxfId="393" priority="126" operator="containsText" text="USK">
      <formula>NOT(ISERROR(SEARCH("USK",P2)))</formula>
    </cfRule>
  </conditionalFormatting>
  <pageMargins left="0.39" right="3.937007874015748E-2" top="0.81" bottom="0.15748031496062992" header="0.14000000000000001" footer="0.31496062992125984"/>
  <pageSetup paperSize="9" scale="125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B0F0"/>
  </sheetPr>
  <dimension ref="A1:T207"/>
  <sheetViews>
    <sheetView workbookViewId="0">
      <selection activeCell="C4" sqref="C4"/>
    </sheetView>
  </sheetViews>
  <sheetFormatPr defaultColWidth="8.85546875" defaultRowHeight="15" x14ac:dyDescent="0.25"/>
  <cols>
    <col min="1" max="1" width="6.7109375" customWidth="1"/>
    <col min="2" max="2" width="43.42578125" customWidth="1"/>
    <col min="3" max="3" width="15.28515625" bestFit="1" customWidth="1"/>
    <col min="4" max="4" width="7.42578125" customWidth="1"/>
    <col min="5" max="5" width="8.85546875" customWidth="1"/>
    <col min="6" max="6" width="5.7109375" customWidth="1"/>
    <col min="7" max="7" width="6" customWidth="1"/>
    <col min="8" max="9" width="6.140625" customWidth="1"/>
    <col min="10" max="12" width="6" customWidth="1"/>
    <col min="13" max="14" width="9.28515625" hidden="1" customWidth="1"/>
    <col min="15" max="15" width="9.7109375" hidden="1" customWidth="1"/>
    <col min="16" max="16" width="9.28515625" hidden="1" customWidth="1"/>
    <col min="17" max="18" width="8.140625" hidden="1" customWidth="1"/>
    <col min="19" max="20" width="9.28515625" hidden="1" customWidth="1"/>
  </cols>
  <sheetData>
    <row r="1" spans="1:5" ht="15.75" thickBot="1" x14ac:dyDescent="0.3">
      <c r="A1" s="64" t="s">
        <v>545</v>
      </c>
      <c r="B1" s="24" t="s">
        <v>41</v>
      </c>
      <c r="C1" s="64" t="s">
        <v>546</v>
      </c>
    </row>
    <row r="2" spans="1:5" x14ac:dyDescent="0.25">
      <c r="A2" s="21">
        <v>1</v>
      </c>
      <c r="B2" s="17" t="s">
        <v>11</v>
      </c>
      <c r="C2" s="21">
        <v>0</v>
      </c>
      <c r="D2" s="20"/>
    </row>
    <row r="3" spans="1:5" x14ac:dyDescent="0.25">
      <c r="A3" s="88">
        <v>0</v>
      </c>
      <c r="B3" s="89" t="s">
        <v>144</v>
      </c>
      <c r="C3" s="88">
        <v>0</v>
      </c>
      <c r="D3" s="20"/>
    </row>
    <row r="4" spans="1:5" x14ac:dyDescent="0.25">
      <c r="A4" s="22">
        <v>0</v>
      </c>
      <c r="B4" s="18" t="s">
        <v>10</v>
      </c>
      <c r="C4" s="88">
        <v>0</v>
      </c>
      <c r="D4" s="20"/>
    </row>
    <row r="5" spans="1:5" x14ac:dyDescent="0.25">
      <c r="A5" s="90">
        <v>0</v>
      </c>
      <c r="B5" s="89" t="s">
        <v>145</v>
      </c>
      <c r="C5" s="88">
        <v>0</v>
      </c>
      <c r="D5" s="20"/>
    </row>
    <row r="6" spans="1:5" ht="15.75" thickBot="1" x14ac:dyDescent="0.3">
      <c r="A6" s="23">
        <v>0</v>
      </c>
      <c r="B6" s="19" t="s">
        <v>9</v>
      </c>
      <c r="C6" s="88">
        <v>0</v>
      </c>
      <c r="D6" s="20"/>
    </row>
    <row r="7" spans="1:5" s="15" customFormat="1" x14ac:dyDescent="0.25">
      <c r="A7" s="65"/>
      <c r="B7" s="65"/>
      <c r="C7" s="65"/>
      <c r="D7" s="65"/>
    </row>
    <row r="8" spans="1:5" ht="15.75" thickBot="1" x14ac:dyDescent="0.3">
      <c r="A8" s="84" t="s">
        <v>192</v>
      </c>
      <c r="B8" s="65"/>
      <c r="C8" s="65"/>
      <c r="D8" s="20"/>
      <c r="E8" s="20"/>
    </row>
    <row r="9" spans="1:5" x14ac:dyDescent="0.25">
      <c r="A9" s="700">
        <v>1</v>
      </c>
      <c r="B9" s="701" t="s">
        <v>539</v>
      </c>
      <c r="C9" s="702">
        <f t="shared" ref="C9:C26" si="0">IF(A9="",0,POWER(10,RANK(A9,$A$9:$A$28,0)-1))</f>
        <v>10000000</v>
      </c>
    </row>
    <row r="10" spans="1:5" x14ac:dyDescent="0.25">
      <c r="A10" s="694"/>
      <c r="B10" s="695" t="s">
        <v>541</v>
      </c>
      <c r="C10" s="693">
        <f t="shared" si="0"/>
        <v>0</v>
      </c>
    </row>
    <row r="11" spans="1:5" x14ac:dyDescent="0.25">
      <c r="A11" s="694"/>
      <c r="B11" s="695" t="s">
        <v>543</v>
      </c>
      <c r="C11" s="693">
        <f t="shared" si="0"/>
        <v>0</v>
      </c>
    </row>
    <row r="12" spans="1:5" x14ac:dyDescent="0.25">
      <c r="A12" s="696">
        <v>4</v>
      </c>
      <c r="B12" s="697" t="s">
        <v>535</v>
      </c>
      <c r="C12" s="693">
        <f t="shared" si="0"/>
        <v>10000</v>
      </c>
    </row>
    <row r="13" spans="1:5" ht="15.75" thickBot="1" x14ac:dyDescent="0.3">
      <c r="A13" s="698"/>
      <c r="B13" s="699" t="s">
        <v>536</v>
      </c>
      <c r="C13" s="693">
        <f t="shared" si="0"/>
        <v>0</v>
      </c>
      <c r="D13" t="s">
        <v>143</v>
      </c>
    </row>
    <row r="14" spans="1:5" x14ac:dyDescent="0.25">
      <c r="A14" s="703">
        <v>2</v>
      </c>
      <c r="B14" s="704" t="s">
        <v>540</v>
      </c>
      <c r="C14" s="702">
        <f t="shared" si="0"/>
        <v>1000000</v>
      </c>
    </row>
    <row r="15" spans="1:5" x14ac:dyDescent="0.25">
      <c r="A15" s="694"/>
      <c r="B15" s="695" t="s">
        <v>542</v>
      </c>
      <c r="C15" s="693">
        <f t="shared" si="0"/>
        <v>0</v>
      </c>
    </row>
    <row r="16" spans="1:5" x14ac:dyDescent="0.25">
      <c r="A16" s="694"/>
      <c r="B16" s="695" t="s">
        <v>544</v>
      </c>
      <c r="C16" s="693">
        <f t="shared" si="0"/>
        <v>0</v>
      </c>
    </row>
    <row r="17" spans="1:20" x14ac:dyDescent="0.25">
      <c r="A17" s="694">
        <v>3</v>
      </c>
      <c r="B17" s="695" t="s">
        <v>537</v>
      </c>
      <c r="C17" s="693">
        <f t="shared" si="0"/>
        <v>100000</v>
      </c>
    </row>
    <row r="18" spans="1:20" ht="15.75" thickBot="1" x14ac:dyDescent="0.3">
      <c r="A18" s="696"/>
      <c r="B18" s="699" t="s">
        <v>538</v>
      </c>
      <c r="C18" s="693">
        <f t="shared" si="0"/>
        <v>0</v>
      </c>
      <c r="D18" t="s">
        <v>143</v>
      </c>
    </row>
    <row r="19" spans="1:20" x14ac:dyDescent="0.25">
      <c r="A19" s="706"/>
      <c r="B19" s="46" t="s">
        <v>61</v>
      </c>
      <c r="C19" s="705">
        <f t="shared" si="0"/>
        <v>0</v>
      </c>
    </row>
    <row r="20" spans="1:20" x14ac:dyDescent="0.25">
      <c r="A20" s="41">
        <v>8</v>
      </c>
      <c r="B20" s="5" t="s">
        <v>66</v>
      </c>
      <c r="C20" s="85">
        <f t="shared" si="0"/>
        <v>1</v>
      </c>
    </row>
    <row r="21" spans="1:20" x14ac:dyDescent="0.25">
      <c r="A21" s="41"/>
      <c r="B21" s="5" t="s">
        <v>126</v>
      </c>
      <c r="C21" s="85">
        <f t="shared" si="0"/>
        <v>0</v>
      </c>
    </row>
    <row r="22" spans="1:20" x14ac:dyDescent="0.25">
      <c r="A22" s="59">
        <v>7</v>
      </c>
      <c r="B22" s="60" t="s">
        <v>62</v>
      </c>
      <c r="C22" s="85">
        <f t="shared" si="0"/>
        <v>10</v>
      </c>
    </row>
    <row r="23" spans="1:20" ht="15.75" thickBot="1" x14ac:dyDescent="0.3">
      <c r="A23" s="59"/>
      <c r="B23" s="16" t="s">
        <v>133</v>
      </c>
      <c r="C23" s="85">
        <f t="shared" si="0"/>
        <v>0</v>
      </c>
      <c r="D23" t="s">
        <v>143</v>
      </c>
    </row>
    <row r="24" spans="1:20" x14ac:dyDescent="0.25">
      <c r="A24" s="707"/>
      <c r="B24" s="83" t="s">
        <v>63</v>
      </c>
      <c r="C24" s="705">
        <f t="shared" si="0"/>
        <v>0</v>
      </c>
    </row>
    <row r="25" spans="1:20" x14ac:dyDescent="0.25">
      <c r="A25" s="41">
        <v>6</v>
      </c>
      <c r="B25" s="5" t="s">
        <v>65</v>
      </c>
      <c r="C25" s="85">
        <f t="shared" si="0"/>
        <v>100</v>
      </c>
    </row>
    <row r="26" spans="1:20" x14ac:dyDescent="0.25">
      <c r="A26" s="41"/>
      <c r="B26" s="5" t="s">
        <v>127</v>
      </c>
      <c r="C26" s="85">
        <f t="shared" si="0"/>
        <v>0</v>
      </c>
    </row>
    <row r="27" spans="1:20" x14ac:dyDescent="0.25">
      <c r="A27" s="41">
        <v>5</v>
      </c>
      <c r="B27" s="5" t="s">
        <v>64</v>
      </c>
      <c r="C27" s="85">
        <f>IF(A27="",0,POWER(10,RANK(A27,$A$9:$A$28,0)-1))</f>
        <v>1000</v>
      </c>
    </row>
    <row r="28" spans="1:20" ht="15.75" thickBot="1" x14ac:dyDescent="0.3">
      <c r="A28" s="42"/>
      <c r="B28" s="16" t="s">
        <v>134</v>
      </c>
      <c r="C28" s="85">
        <f>IF(A28="",0,POWER(10,RANK(A28,$A$9:$A$28,0)-1))</f>
        <v>0</v>
      </c>
      <c r="D28" t="s">
        <v>143</v>
      </c>
    </row>
    <row r="29" spans="1:20" ht="18" customHeight="1" thickBot="1" x14ac:dyDescent="0.3">
      <c r="A29" s="15"/>
      <c r="B29" s="14"/>
      <c r="D29" s="15"/>
      <c r="M29" s="120">
        <v>1.6</v>
      </c>
      <c r="T29" s="120"/>
    </row>
    <row r="30" spans="1:20" ht="75.75" customHeight="1" thickBot="1" x14ac:dyDescent="0.3">
      <c r="A30" s="118" t="s">
        <v>44</v>
      </c>
      <c r="B30" s="119"/>
      <c r="C30" s="182" t="s">
        <v>184</v>
      </c>
      <c r="D30" s="181" t="s">
        <v>147</v>
      </c>
      <c r="E30" s="183" t="s">
        <v>148</v>
      </c>
      <c r="F30" s="184" t="s">
        <v>180</v>
      </c>
      <c r="G30" s="181" t="s">
        <v>178</v>
      </c>
      <c r="H30" s="181" t="s">
        <v>176</v>
      </c>
      <c r="I30" s="181" t="s">
        <v>179</v>
      </c>
      <c r="J30" s="181" t="s">
        <v>181</v>
      </c>
      <c r="K30" s="181" t="s">
        <v>183</v>
      </c>
      <c r="L30" s="185" t="s">
        <v>165</v>
      </c>
      <c r="M30" s="186" t="s">
        <v>182</v>
      </c>
      <c r="N30" s="187" t="s">
        <v>172</v>
      </c>
      <c r="O30" s="188" t="s">
        <v>175</v>
      </c>
      <c r="P30" s="189" t="s">
        <v>174</v>
      </c>
      <c r="Q30" s="190" t="s">
        <v>168</v>
      </c>
      <c r="R30" s="191" t="s">
        <v>177</v>
      </c>
      <c r="S30" s="192" t="s">
        <v>174</v>
      </c>
      <c r="T30" s="193" t="s">
        <v>173</v>
      </c>
    </row>
    <row r="31" spans="1:20" ht="15" customHeight="1" x14ac:dyDescent="0.25">
      <c r="A31" s="114"/>
      <c r="B31" s="169" t="s">
        <v>169</v>
      </c>
      <c r="C31" s="170">
        <v>30</v>
      </c>
      <c r="D31" s="171">
        <v>180</v>
      </c>
      <c r="E31" s="154">
        <f>14*60</f>
        <v>840</v>
      </c>
      <c r="F31" s="175">
        <v>3</v>
      </c>
      <c r="G31" s="170">
        <v>20</v>
      </c>
      <c r="H31" s="122">
        <f t="shared" ref="H31:H46" si="1">G31</f>
        <v>20</v>
      </c>
      <c r="I31" s="170">
        <v>10</v>
      </c>
      <c r="J31" s="170">
        <v>5</v>
      </c>
      <c r="K31" s="170">
        <v>2</v>
      </c>
      <c r="L31" s="194">
        <v>2</v>
      </c>
      <c r="M31" s="195">
        <f>(D31-(F31*I31)-K31-C31)/((F31*G31)+J31)</f>
        <v>1.8153846153846154</v>
      </c>
      <c r="N31" s="196">
        <f>(((G31-H31)*F31)*$M$59)+(F31*I31)+((H31*F31)*$M$29)+K31+J31</f>
        <v>133</v>
      </c>
      <c r="O31" s="197">
        <f>CEILING(N31,5)</f>
        <v>135</v>
      </c>
      <c r="P31" s="123">
        <f t="shared" ref="P31:P58" si="2">O31-D31</f>
        <v>-45</v>
      </c>
      <c r="Q31" s="198"/>
      <c r="R31" s="199"/>
      <c r="S31" s="156"/>
      <c r="T31" s="155"/>
    </row>
    <row r="32" spans="1:20" ht="15" customHeight="1" thickBot="1" x14ac:dyDescent="0.3">
      <c r="A32" s="44"/>
      <c r="B32" s="172" t="s">
        <v>170</v>
      </c>
      <c r="C32" s="173">
        <v>30</v>
      </c>
      <c r="D32" s="174">
        <v>210</v>
      </c>
      <c r="E32" s="162">
        <f>14*60</f>
        <v>840</v>
      </c>
      <c r="F32" s="176">
        <v>3</v>
      </c>
      <c r="G32" s="173">
        <v>20</v>
      </c>
      <c r="H32" s="161">
        <f t="shared" si="1"/>
        <v>20</v>
      </c>
      <c r="I32" s="173">
        <v>10</v>
      </c>
      <c r="J32" s="173">
        <v>10</v>
      </c>
      <c r="K32" s="173">
        <v>2</v>
      </c>
      <c r="L32" s="200">
        <v>2</v>
      </c>
      <c r="M32" s="195">
        <f>(D32-(F32*I32)-K32-C32)/((F32*G32)+J32)</f>
        <v>2.1142857142857143</v>
      </c>
      <c r="N32" s="196">
        <f t="shared" ref="N32:N58" si="3">(((G32-H32)*F32)*$M$59)+(F32*I32)+((H32*F32)*$M$29)+K32+J32</f>
        <v>138</v>
      </c>
      <c r="O32" s="197">
        <f t="shared" ref="O32:O46" si="4">CEILING(N32,5)</f>
        <v>140</v>
      </c>
      <c r="P32" s="123">
        <f t="shared" si="2"/>
        <v>-70</v>
      </c>
      <c r="Q32" s="201"/>
      <c r="R32" s="202"/>
      <c r="S32" s="142"/>
      <c r="T32" s="163"/>
    </row>
    <row r="33" spans="1:20" ht="15" customHeight="1" x14ac:dyDescent="0.25">
      <c r="A33" s="116"/>
      <c r="B33" s="117" t="s">
        <v>166</v>
      </c>
      <c r="C33" s="143">
        <v>10</v>
      </c>
      <c r="D33" s="121">
        <v>90</v>
      </c>
      <c r="E33" s="177">
        <v>150</v>
      </c>
      <c r="F33" s="159">
        <v>3</v>
      </c>
      <c r="G33" s="143">
        <v>15</v>
      </c>
      <c r="H33" s="143">
        <f t="shared" si="1"/>
        <v>15</v>
      </c>
      <c r="I33" s="143">
        <v>5</v>
      </c>
      <c r="J33" s="143"/>
      <c r="K33" s="143"/>
      <c r="L33" s="203">
        <v>2</v>
      </c>
      <c r="M33" s="195">
        <f>(D33-(F33*I33)-K33-C33)/((F33*G33)+J33)</f>
        <v>1.4444444444444444</v>
      </c>
      <c r="N33" s="196">
        <f t="shared" si="3"/>
        <v>87</v>
      </c>
      <c r="O33" s="197">
        <f t="shared" si="4"/>
        <v>90</v>
      </c>
      <c r="P33" s="123">
        <f t="shared" si="2"/>
        <v>0</v>
      </c>
      <c r="Q33" s="204">
        <f>(D33*(1-(1/F33)))+D33</f>
        <v>150</v>
      </c>
      <c r="R33" s="205">
        <f>ROUND(Q33/5,0)*5</f>
        <v>150</v>
      </c>
      <c r="S33" s="123">
        <f t="shared" ref="S33:S46" si="5">E33-R33</f>
        <v>0</v>
      </c>
      <c r="T33" s="160">
        <f>(E33-D33)/D33</f>
        <v>0.66666666666666663</v>
      </c>
    </row>
    <row r="34" spans="1:20" ht="15" customHeight="1" x14ac:dyDescent="0.25">
      <c r="A34" s="107"/>
      <c r="B34" s="111" t="s">
        <v>159</v>
      </c>
      <c r="C34" s="126"/>
      <c r="D34" s="125">
        <v>85</v>
      </c>
      <c r="E34" s="178">
        <v>140</v>
      </c>
      <c r="F34" s="148">
        <v>3</v>
      </c>
      <c r="G34" s="126">
        <v>15</v>
      </c>
      <c r="H34" s="126">
        <f t="shared" si="1"/>
        <v>15</v>
      </c>
      <c r="I34" s="126">
        <v>3</v>
      </c>
      <c r="J34" s="126"/>
      <c r="K34" s="126"/>
      <c r="L34" s="206">
        <v>2</v>
      </c>
      <c r="M34" s="195">
        <f>(D34-(F34*I34)-K34-C34)/((F34*G34)+J34)</f>
        <v>1.6888888888888889</v>
      </c>
      <c r="N34" s="196">
        <f t="shared" si="3"/>
        <v>81</v>
      </c>
      <c r="O34" s="197">
        <f t="shared" si="4"/>
        <v>85</v>
      </c>
      <c r="P34" s="127">
        <f t="shared" si="2"/>
        <v>0</v>
      </c>
      <c r="Q34" s="207">
        <f t="shared" ref="Q34:Q46" si="6">(D34*(1-(1/F34)))+D34</f>
        <v>141.66666666666669</v>
      </c>
      <c r="R34" s="208">
        <f t="shared" ref="R34:R46" si="7">ROUND(Q34/5,0)*5</f>
        <v>140</v>
      </c>
      <c r="S34" s="127">
        <f t="shared" si="5"/>
        <v>0</v>
      </c>
      <c r="T34" s="146">
        <f t="shared" ref="T34:T46" si="8">(E34-D34)/D34</f>
        <v>0.6470588235294118</v>
      </c>
    </row>
    <row r="35" spans="1:20" ht="15" customHeight="1" x14ac:dyDescent="0.25">
      <c r="A35" s="107"/>
      <c r="B35" s="108" t="s">
        <v>167</v>
      </c>
      <c r="C35" s="130"/>
      <c r="D35" s="128">
        <v>80</v>
      </c>
      <c r="E35" s="129">
        <v>135</v>
      </c>
      <c r="F35" s="149">
        <v>3</v>
      </c>
      <c r="G35" s="130">
        <v>14</v>
      </c>
      <c r="H35" s="130">
        <f t="shared" si="1"/>
        <v>14</v>
      </c>
      <c r="I35" s="130">
        <v>3</v>
      </c>
      <c r="J35" s="130"/>
      <c r="K35" s="130"/>
      <c r="L35" s="209">
        <v>2</v>
      </c>
      <c r="M35" s="195"/>
      <c r="N35" s="196">
        <f t="shared" si="3"/>
        <v>76.2</v>
      </c>
      <c r="O35" s="197">
        <f t="shared" si="4"/>
        <v>80</v>
      </c>
      <c r="P35" s="127">
        <f t="shared" si="2"/>
        <v>0</v>
      </c>
      <c r="Q35" s="210">
        <f t="shared" si="6"/>
        <v>133.33333333333334</v>
      </c>
      <c r="R35" s="128">
        <f t="shared" si="7"/>
        <v>135</v>
      </c>
      <c r="S35" s="127">
        <f t="shared" si="5"/>
        <v>0</v>
      </c>
      <c r="T35" s="146">
        <f t="shared" si="8"/>
        <v>0.6875</v>
      </c>
    </row>
    <row r="36" spans="1:20" ht="15" customHeight="1" x14ac:dyDescent="0.25">
      <c r="A36" s="107"/>
      <c r="B36" s="111" t="s">
        <v>160</v>
      </c>
      <c r="C36" s="126"/>
      <c r="D36" s="131">
        <v>75</v>
      </c>
      <c r="E36" s="178">
        <v>120</v>
      </c>
      <c r="F36" s="148">
        <v>3</v>
      </c>
      <c r="G36" s="126">
        <v>13</v>
      </c>
      <c r="H36" s="126">
        <f t="shared" si="1"/>
        <v>13</v>
      </c>
      <c r="I36" s="126">
        <v>3</v>
      </c>
      <c r="J36" s="126"/>
      <c r="K36" s="126"/>
      <c r="L36" s="206">
        <v>2</v>
      </c>
      <c r="M36" s="195">
        <f>(D36-(F36*I36)-K36-C36)/((F36*G36)+J36)</f>
        <v>1.6923076923076923</v>
      </c>
      <c r="N36" s="196">
        <f t="shared" si="3"/>
        <v>71.400000000000006</v>
      </c>
      <c r="O36" s="197">
        <f t="shared" si="4"/>
        <v>75</v>
      </c>
      <c r="P36" s="127">
        <f t="shared" si="2"/>
        <v>0</v>
      </c>
      <c r="Q36" s="207">
        <f t="shared" si="6"/>
        <v>125</v>
      </c>
      <c r="R36" s="208">
        <f t="shared" si="7"/>
        <v>125</v>
      </c>
      <c r="S36" s="127">
        <f t="shared" si="5"/>
        <v>-5</v>
      </c>
      <c r="T36" s="146">
        <f t="shared" si="8"/>
        <v>0.6</v>
      </c>
    </row>
    <row r="37" spans="1:20" ht="15" customHeight="1" x14ac:dyDescent="0.25">
      <c r="A37" s="107"/>
      <c r="B37" s="108" t="s">
        <v>128</v>
      </c>
      <c r="C37" s="130"/>
      <c r="D37" s="128">
        <v>70</v>
      </c>
      <c r="E37" s="129">
        <v>115</v>
      </c>
      <c r="F37" s="149">
        <v>3</v>
      </c>
      <c r="G37" s="130">
        <v>12</v>
      </c>
      <c r="H37" s="130">
        <f t="shared" si="1"/>
        <v>12</v>
      </c>
      <c r="I37" s="130">
        <v>3</v>
      </c>
      <c r="J37" s="130"/>
      <c r="K37" s="130"/>
      <c r="L37" s="209">
        <v>2</v>
      </c>
      <c r="M37" s="195"/>
      <c r="N37" s="196">
        <f t="shared" si="3"/>
        <v>66.599999999999994</v>
      </c>
      <c r="O37" s="197">
        <f t="shared" si="4"/>
        <v>70</v>
      </c>
      <c r="P37" s="127">
        <f t="shared" si="2"/>
        <v>0</v>
      </c>
      <c r="Q37" s="210">
        <f t="shared" si="6"/>
        <v>116.66666666666667</v>
      </c>
      <c r="R37" s="128">
        <f t="shared" si="7"/>
        <v>115</v>
      </c>
      <c r="S37" s="127">
        <f t="shared" si="5"/>
        <v>0</v>
      </c>
      <c r="T37" s="146">
        <f t="shared" si="8"/>
        <v>0.6428571428571429</v>
      </c>
    </row>
    <row r="38" spans="1:20" ht="15" customHeight="1" x14ac:dyDescent="0.25">
      <c r="A38" s="107"/>
      <c r="B38" s="108" t="s">
        <v>185</v>
      </c>
      <c r="C38" s="130"/>
      <c r="D38" s="128">
        <v>45</v>
      </c>
      <c r="E38" s="129">
        <v>70</v>
      </c>
      <c r="F38" s="149">
        <v>2</v>
      </c>
      <c r="G38" s="130">
        <v>12</v>
      </c>
      <c r="H38" s="130">
        <f t="shared" si="1"/>
        <v>12</v>
      </c>
      <c r="I38" s="130">
        <v>3</v>
      </c>
      <c r="J38" s="130"/>
      <c r="K38" s="130"/>
      <c r="L38" s="209">
        <v>2</v>
      </c>
      <c r="M38" s="195"/>
      <c r="N38" s="196">
        <f t="shared" si="3"/>
        <v>44.400000000000006</v>
      </c>
      <c r="O38" s="197">
        <f t="shared" si="4"/>
        <v>45</v>
      </c>
      <c r="P38" s="127">
        <f t="shared" si="2"/>
        <v>0</v>
      </c>
      <c r="Q38" s="210">
        <f t="shared" si="6"/>
        <v>67.5</v>
      </c>
      <c r="R38" s="128">
        <f t="shared" si="7"/>
        <v>70</v>
      </c>
      <c r="S38" s="127">
        <f t="shared" si="5"/>
        <v>0</v>
      </c>
      <c r="T38" s="146">
        <f t="shared" si="8"/>
        <v>0.55555555555555558</v>
      </c>
    </row>
    <row r="39" spans="1:20" ht="15" customHeight="1" x14ac:dyDescent="0.25">
      <c r="A39" s="43"/>
      <c r="B39" s="111" t="s">
        <v>131</v>
      </c>
      <c r="C39" s="126"/>
      <c r="D39" s="125">
        <v>60</v>
      </c>
      <c r="E39" s="178">
        <v>105</v>
      </c>
      <c r="F39" s="148">
        <v>3</v>
      </c>
      <c r="G39" s="126">
        <v>10</v>
      </c>
      <c r="H39" s="126">
        <f t="shared" si="1"/>
        <v>10</v>
      </c>
      <c r="I39" s="126">
        <v>3</v>
      </c>
      <c r="J39" s="126"/>
      <c r="K39" s="126"/>
      <c r="L39" s="206">
        <v>2</v>
      </c>
      <c r="M39" s="195">
        <f>(D39-(F39*I39)-K39-C39)/((F39*G39)+J39)</f>
        <v>1.7</v>
      </c>
      <c r="N39" s="196">
        <f t="shared" si="3"/>
        <v>57</v>
      </c>
      <c r="O39" s="197">
        <f t="shared" si="4"/>
        <v>60</v>
      </c>
      <c r="P39" s="127">
        <f t="shared" si="2"/>
        <v>0</v>
      </c>
      <c r="Q39" s="207">
        <f t="shared" si="6"/>
        <v>100</v>
      </c>
      <c r="R39" s="208">
        <f t="shared" si="7"/>
        <v>100</v>
      </c>
      <c r="S39" s="127">
        <f t="shared" si="5"/>
        <v>5</v>
      </c>
      <c r="T39" s="146">
        <f t="shared" si="8"/>
        <v>0.75</v>
      </c>
    </row>
    <row r="40" spans="1:20" ht="15" customHeight="1" x14ac:dyDescent="0.25">
      <c r="A40" s="107"/>
      <c r="B40" s="112" t="s">
        <v>132</v>
      </c>
      <c r="C40" s="133"/>
      <c r="D40" s="132">
        <v>40</v>
      </c>
      <c r="E40" s="179">
        <v>60</v>
      </c>
      <c r="F40" s="150">
        <v>2</v>
      </c>
      <c r="G40" s="133">
        <v>10</v>
      </c>
      <c r="H40" s="133">
        <f t="shared" si="1"/>
        <v>10</v>
      </c>
      <c r="I40" s="133">
        <v>3</v>
      </c>
      <c r="J40" s="133"/>
      <c r="K40" s="133"/>
      <c r="L40" s="211">
        <v>1</v>
      </c>
      <c r="M40" s="195">
        <f>(D40-(F40*I40)-K40-C40)/((F40*G40)+J40)</f>
        <v>1.7</v>
      </c>
      <c r="N40" s="196">
        <f t="shared" si="3"/>
        <v>38</v>
      </c>
      <c r="O40" s="197">
        <f t="shared" si="4"/>
        <v>40</v>
      </c>
      <c r="P40" s="134">
        <f t="shared" si="2"/>
        <v>0</v>
      </c>
      <c r="Q40" s="212">
        <f t="shared" si="6"/>
        <v>60</v>
      </c>
      <c r="R40" s="213">
        <f t="shared" si="7"/>
        <v>60</v>
      </c>
      <c r="S40" s="134">
        <f t="shared" si="5"/>
        <v>0</v>
      </c>
      <c r="T40" s="147">
        <f t="shared" si="8"/>
        <v>0.5</v>
      </c>
    </row>
    <row r="41" spans="1:20" ht="15" customHeight="1" x14ac:dyDescent="0.25">
      <c r="A41" s="43"/>
      <c r="B41" s="108" t="s">
        <v>149</v>
      </c>
      <c r="C41" s="130"/>
      <c r="D41" s="128">
        <v>55</v>
      </c>
      <c r="E41" s="129">
        <v>90</v>
      </c>
      <c r="F41" s="149">
        <v>3</v>
      </c>
      <c r="G41" s="130">
        <v>9</v>
      </c>
      <c r="H41" s="130">
        <f t="shared" si="1"/>
        <v>9</v>
      </c>
      <c r="I41" s="130">
        <v>3</v>
      </c>
      <c r="J41" s="130"/>
      <c r="K41" s="130"/>
      <c r="L41" s="209">
        <v>1</v>
      </c>
      <c r="M41" s="195"/>
      <c r="N41" s="196">
        <f t="shared" si="3"/>
        <v>52.2</v>
      </c>
      <c r="O41" s="197">
        <f t="shared" si="4"/>
        <v>55</v>
      </c>
      <c r="P41" s="127">
        <f t="shared" si="2"/>
        <v>0</v>
      </c>
      <c r="Q41" s="210">
        <f t="shared" si="6"/>
        <v>91.666666666666671</v>
      </c>
      <c r="R41" s="128">
        <f t="shared" si="7"/>
        <v>90</v>
      </c>
      <c r="S41" s="127">
        <f t="shared" si="5"/>
        <v>0</v>
      </c>
      <c r="T41" s="146">
        <f t="shared" si="8"/>
        <v>0.63636363636363635</v>
      </c>
    </row>
    <row r="42" spans="1:20" ht="15" customHeight="1" x14ac:dyDescent="0.25">
      <c r="A42" s="107"/>
      <c r="B42" s="112" t="s">
        <v>161</v>
      </c>
      <c r="C42" s="133"/>
      <c r="D42" s="132">
        <v>35</v>
      </c>
      <c r="E42" s="179">
        <v>55</v>
      </c>
      <c r="F42" s="150">
        <v>2</v>
      </c>
      <c r="G42" s="133">
        <v>9</v>
      </c>
      <c r="H42" s="133">
        <f t="shared" si="1"/>
        <v>9</v>
      </c>
      <c r="I42" s="133">
        <v>3</v>
      </c>
      <c r="J42" s="133"/>
      <c r="K42" s="133"/>
      <c r="L42" s="211">
        <v>1</v>
      </c>
      <c r="M42" s="195">
        <f>(D42-(F42*I42)-K42-C42)/((F42*G42)+J42)</f>
        <v>1.6111111111111112</v>
      </c>
      <c r="N42" s="196">
        <f t="shared" si="3"/>
        <v>34.799999999999997</v>
      </c>
      <c r="O42" s="197">
        <f t="shared" si="4"/>
        <v>35</v>
      </c>
      <c r="P42" s="134">
        <f t="shared" si="2"/>
        <v>0</v>
      </c>
      <c r="Q42" s="212">
        <f t="shared" si="6"/>
        <v>52.5</v>
      </c>
      <c r="R42" s="213">
        <f t="shared" si="7"/>
        <v>55</v>
      </c>
      <c r="S42" s="134">
        <f t="shared" si="5"/>
        <v>0</v>
      </c>
      <c r="T42" s="147">
        <f t="shared" si="8"/>
        <v>0.5714285714285714</v>
      </c>
    </row>
    <row r="43" spans="1:20" ht="15" customHeight="1" x14ac:dyDescent="0.25">
      <c r="A43" s="43"/>
      <c r="B43" s="108" t="s">
        <v>150</v>
      </c>
      <c r="C43" s="130"/>
      <c r="D43" s="128">
        <v>50</v>
      </c>
      <c r="E43" s="129">
        <v>85</v>
      </c>
      <c r="F43" s="149">
        <v>3</v>
      </c>
      <c r="G43" s="130">
        <v>8</v>
      </c>
      <c r="H43" s="130">
        <f t="shared" si="1"/>
        <v>8</v>
      </c>
      <c r="I43" s="130">
        <v>3</v>
      </c>
      <c r="J43" s="130"/>
      <c r="K43" s="130"/>
      <c r="L43" s="209">
        <v>1</v>
      </c>
      <c r="M43" s="195"/>
      <c r="N43" s="196">
        <f t="shared" si="3"/>
        <v>47.400000000000006</v>
      </c>
      <c r="O43" s="197">
        <f t="shared" si="4"/>
        <v>50</v>
      </c>
      <c r="P43" s="127">
        <f t="shared" si="2"/>
        <v>0</v>
      </c>
      <c r="Q43" s="210">
        <f t="shared" si="6"/>
        <v>83.333333333333343</v>
      </c>
      <c r="R43" s="128">
        <f t="shared" si="7"/>
        <v>85</v>
      </c>
      <c r="S43" s="127">
        <f t="shared" si="5"/>
        <v>0</v>
      </c>
      <c r="T43" s="146">
        <f t="shared" si="8"/>
        <v>0.7</v>
      </c>
    </row>
    <row r="44" spans="1:20" ht="15" customHeight="1" x14ac:dyDescent="0.25">
      <c r="A44" s="107"/>
      <c r="B44" s="110" t="s">
        <v>151</v>
      </c>
      <c r="C44" s="137"/>
      <c r="D44" s="135">
        <v>35</v>
      </c>
      <c r="E44" s="136">
        <v>55</v>
      </c>
      <c r="F44" s="151">
        <v>2</v>
      </c>
      <c r="G44" s="137">
        <v>8</v>
      </c>
      <c r="H44" s="137">
        <f t="shared" si="1"/>
        <v>8</v>
      </c>
      <c r="I44" s="137">
        <v>3</v>
      </c>
      <c r="J44" s="137"/>
      <c r="K44" s="137"/>
      <c r="L44" s="214">
        <v>1</v>
      </c>
      <c r="M44" s="195"/>
      <c r="N44" s="196">
        <f t="shared" si="3"/>
        <v>31.6</v>
      </c>
      <c r="O44" s="197">
        <f t="shared" si="4"/>
        <v>35</v>
      </c>
      <c r="P44" s="134">
        <f t="shared" si="2"/>
        <v>0</v>
      </c>
      <c r="Q44" s="215">
        <f t="shared" si="6"/>
        <v>52.5</v>
      </c>
      <c r="R44" s="135">
        <f t="shared" si="7"/>
        <v>55</v>
      </c>
      <c r="S44" s="134">
        <f t="shared" si="5"/>
        <v>0</v>
      </c>
      <c r="T44" s="147">
        <f t="shared" si="8"/>
        <v>0.5714285714285714</v>
      </c>
    </row>
    <row r="45" spans="1:20" ht="15" customHeight="1" thickBot="1" x14ac:dyDescent="0.3">
      <c r="A45" s="109"/>
      <c r="B45" s="108" t="s">
        <v>152</v>
      </c>
      <c r="C45" s="130"/>
      <c r="D45" s="128">
        <v>45</v>
      </c>
      <c r="E45" s="129">
        <v>75</v>
      </c>
      <c r="F45" s="149">
        <v>3</v>
      </c>
      <c r="G45" s="130">
        <v>7</v>
      </c>
      <c r="H45" s="130">
        <f t="shared" si="1"/>
        <v>7</v>
      </c>
      <c r="I45" s="130">
        <v>3</v>
      </c>
      <c r="J45" s="130"/>
      <c r="K45" s="130"/>
      <c r="L45" s="209">
        <v>1</v>
      </c>
      <c r="M45" s="195"/>
      <c r="N45" s="196">
        <f t="shared" si="3"/>
        <v>42.6</v>
      </c>
      <c r="O45" s="197">
        <f t="shared" si="4"/>
        <v>45</v>
      </c>
      <c r="P45" s="127">
        <f t="shared" si="2"/>
        <v>0</v>
      </c>
      <c r="Q45" s="210">
        <f t="shared" si="6"/>
        <v>75</v>
      </c>
      <c r="R45" s="128">
        <f t="shared" si="7"/>
        <v>75</v>
      </c>
      <c r="S45" s="127">
        <f t="shared" si="5"/>
        <v>0</v>
      </c>
      <c r="T45" s="146">
        <f t="shared" si="8"/>
        <v>0.66666666666666663</v>
      </c>
    </row>
    <row r="46" spans="1:20" ht="15" customHeight="1" thickBot="1" x14ac:dyDescent="0.3">
      <c r="A46" s="114"/>
      <c r="B46" s="113" t="s">
        <v>162</v>
      </c>
      <c r="C46" s="153"/>
      <c r="D46" s="138">
        <v>30</v>
      </c>
      <c r="E46" s="180">
        <v>45</v>
      </c>
      <c r="F46" s="152">
        <v>2</v>
      </c>
      <c r="G46" s="153">
        <v>7</v>
      </c>
      <c r="H46" s="153">
        <f t="shared" si="1"/>
        <v>7</v>
      </c>
      <c r="I46" s="153">
        <v>3</v>
      </c>
      <c r="J46" s="153"/>
      <c r="K46" s="153"/>
      <c r="L46" s="216">
        <v>1</v>
      </c>
      <c r="M46" s="195">
        <f>(D46-(F46*I46)-K46-C46)/((F46*G46)+J46)</f>
        <v>1.7142857142857142</v>
      </c>
      <c r="N46" s="196">
        <f t="shared" si="3"/>
        <v>28.400000000000002</v>
      </c>
      <c r="O46" s="197">
        <f t="shared" si="4"/>
        <v>30</v>
      </c>
      <c r="P46" s="157">
        <f t="shared" si="2"/>
        <v>0</v>
      </c>
      <c r="Q46" s="217">
        <f t="shared" si="6"/>
        <v>45</v>
      </c>
      <c r="R46" s="218">
        <f t="shared" si="7"/>
        <v>45</v>
      </c>
      <c r="S46" s="157">
        <f t="shared" si="5"/>
        <v>0</v>
      </c>
      <c r="T46" s="158">
        <f t="shared" si="8"/>
        <v>0.5</v>
      </c>
    </row>
    <row r="47" spans="1:20" ht="15" customHeight="1" x14ac:dyDescent="0.25">
      <c r="A47" s="43"/>
      <c r="B47" s="115" t="s">
        <v>163</v>
      </c>
      <c r="C47" s="164"/>
      <c r="D47" s="139">
        <v>62</v>
      </c>
      <c r="E47" s="139"/>
      <c r="F47" s="165">
        <v>3</v>
      </c>
      <c r="G47" s="165">
        <v>15</v>
      </c>
      <c r="H47" s="165">
        <v>2</v>
      </c>
      <c r="I47" s="165">
        <v>3</v>
      </c>
      <c r="J47" s="165"/>
      <c r="K47" s="165"/>
      <c r="L47" s="219">
        <v>2</v>
      </c>
      <c r="M47" s="166"/>
      <c r="N47" s="196">
        <f t="shared" si="3"/>
        <v>61.500000000000007</v>
      </c>
      <c r="O47" s="197">
        <f t="shared" ref="O47:O58" si="9">CEILING(N47,1)</f>
        <v>62</v>
      </c>
      <c r="P47" s="156">
        <f t="shared" si="2"/>
        <v>0</v>
      </c>
      <c r="Q47" s="140"/>
      <c r="R47" s="220"/>
      <c r="S47" s="124"/>
      <c r="T47" s="140"/>
    </row>
    <row r="48" spans="1:20" ht="15" customHeight="1" x14ac:dyDescent="0.25">
      <c r="A48" s="107"/>
      <c r="B48" s="112" t="s">
        <v>164</v>
      </c>
      <c r="C48" s="145"/>
      <c r="D48" s="132">
        <v>41</v>
      </c>
      <c r="E48" s="144"/>
      <c r="F48" s="133">
        <v>2</v>
      </c>
      <c r="G48" s="133">
        <v>15</v>
      </c>
      <c r="H48" s="133">
        <v>2</v>
      </c>
      <c r="I48" s="133">
        <v>3</v>
      </c>
      <c r="J48" s="133"/>
      <c r="K48" s="133"/>
      <c r="L48" s="211">
        <v>2</v>
      </c>
      <c r="M48" s="167"/>
      <c r="N48" s="196">
        <f t="shared" si="3"/>
        <v>41</v>
      </c>
      <c r="O48" s="197">
        <f t="shared" si="9"/>
        <v>41</v>
      </c>
      <c r="P48" s="134">
        <f t="shared" si="2"/>
        <v>0</v>
      </c>
      <c r="Q48" s="221"/>
      <c r="R48" s="220"/>
      <c r="S48" s="140"/>
      <c r="T48" s="140"/>
    </row>
    <row r="49" spans="1:20" ht="15" customHeight="1" x14ac:dyDescent="0.25">
      <c r="A49" s="43"/>
      <c r="B49" s="108" t="s">
        <v>129</v>
      </c>
      <c r="C49" s="145"/>
      <c r="D49" s="128">
        <v>45</v>
      </c>
      <c r="E49" s="144"/>
      <c r="F49" s="130">
        <v>3</v>
      </c>
      <c r="G49" s="130">
        <v>10</v>
      </c>
      <c r="H49" s="130">
        <v>2</v>
      </c>
      <c r="I49" s="130">
        <v>3</v>
      </c>
      <c r="J49" s="130"/>
      <c r="K49" s="130"/>
      <c r="L49" s="209">
        <v>2</v>
      </c>
      <c r="M49" s="167"/>
      <c r="N49" s="196">
        <f t="shared" si="3"/>
        <v>45.000000000000007</v>
      </c>
      <c r="O49" s="197">
        <f t="shared" si="9"/>
        <v>45</v>
      </c>
      <c r="P49" s="127">
        <f t="shared" si="2"/>
        <v>0</v>
      </c>
      <c r="Q49" s="140"/>
      <c r="R49" s="220"/>
      <c r="S49" s="140"/>
      <c r="T49" s="140"/>
    </row>
    <row r="50" spans="1:20" ht="15" customHeight="1" x14ac:dyDescent="0.25">
      <c r="A50" s="107"/>
      <c r="B50" s="112" t="s">
        <v>130</v>
      </c>
      <c r="C50" s="145"/>
      <c r="D50" s="132">
        <v>30</v>
      </c>
      <c r="E50" s="144"/>
      <c r="F50" s="133">
        <v>2</v>
      </c>
      <c r="G50" s="133">
        <v>10</v>
      </c>
      <c r="H50" s="133">
        <v>2</v>
      </c>
      <c r="I50" s="133">
        <v>3</v>
      </c>
      <c r="J50" s="133"/>
      <c r="K50" s="133"/>
      <c r="L50" s="211">
        <v>1</v>
      </c>
      <c r="M50" s="167"/>
      <c r="N50" s="196">
        <f t="shared" si="3"/>
        <v>30</v>
      </c>
      <c r="O50" s="197">
        <f t="shared" si="9"/>
        <v>30</v>
      </c>
      <c r="P50" s="134">
        <f t="shared" si="2"/>
        <v>0</v>
      </c>
      <c r="Q50" s="221"/>
      <c r="R50" s="220"/>
      <c r="S50" s="140"/>
      <c r="T50" s="140"/>
    </row>
    <row r="51" spans="1:20" ht="15" customHeight="1" x14ac:dyDescent="0.25">
      <c r="A51" s="43"/>
      <c r="B51" s="108" t="s">
        <v>153</v>
      </c>
      <c r="C51" s="145"/>
      <c r="D51" s="128">
        <v>42</v>
      </c>
      <c r="E51" s="144"/>
      <c r="F51" s="130">
        <v>3</v>
      </c>
      <c r="G51" s="130">
        <v>9</v>
      </c>
      <c r="H51" s="130">
        <v>2</v>
      </c>
      <c r="I51" s="130">
        <v>3</v>
      </c>
      <c r="J51" s="130"/>
      <c r="K51" s="130"/>
      <c r="L51" s="209">
        <v>1</v>
      </c>
      <c r="M51" s="167"/>
      <c r="N51" s="196">
        <f t="shared" si="3"/>
        <v>41.7</v>
      </c>
      <c r="O51" s="197">
        <f t="shared" si="9"/>
        <v>42</v>
      </c>
      <c r="P51" s="127">
        <f t="shared" si="2"/>
        <v>0</v>
      </c>
      <c r="Q51" s="140"/>
      <c r="R51" s="220"/>
      <c r="S51" s="140"/>
      <c r="T51" s="140"/>
    </row>
    <row r="52" spans="1:20" ht="15" customHeight="1" x14ac:dyDescent="0.25">
      <c r="A52" s="107"/>
      <c r="B52" s="110" t="s">
        <v>154</v>
      </c>
      <c r="C52" s="145"/>
      <c r="D52" s="135">
        <v>28</v>
      </c>
      <c r="E52" s="144"/>
      <c r="F52" s="137">
        <v>2</v>
      </c>
      <c r="G52" s="137">
        <v>9</v>
      </c>
      <c r="H52" s="137">
        <v>2</v>
      </c>
      <c r="I52" s="137">
        <v>3</v>
      </c>
      <c r="J52" s="137"/>
      <c r="K52" s="137"/>
      <c r="L52" s="214">
        <v>1</v>
      </c>
      <c r="M52" s="167"/>
      <c r="N52" s="196">
        <f t="shared" si="3"/>
        <v>27.800000000000004</v>
      </c>
      <c r="O52" s="197">
        <f t="shared" si="9"/>
        <v>28</v>
      </c>
      <c r="P52" s="134">
        <f t="shared" si="2"/>
        <v>0</v>
      </c>
      <c r="Q52" s="221"/>
      <c r="R52" s="220"/>
      <c r="S52" s="140"/>
      <c r="T52" s="140"/>
    </row>
    <row r="53" spans="1:20" ht="15" customHeight="1" x14ac:dyDescent="0.25">
      <c r="A53" s="43"/>
      <c r="B53" s="108" t="s">
        <v>155</v>
      </c>
      <c r="C53" s="145"/>
      <c r="D53" s="128">
        <v>39</v>
      </c>
      <c r="E53" s="144"/>
      <c r="F53" s="130">
        <v>3</v>
      </c>
      <c r="G53" s="130">
        <v>8</v>
      </c>
      <c r="H53" s="130">
        <v>2</v>
      </c>
      <c r="I53" s="130">
        <v>3</v>
      </c>
      <c r="J53" s="130"/>
      <c r="K53" s="130"/>
      <c r="L53" s="209">
        <v>1</v>
      </c>
      <c r="M53" s="167"/>
      <c r="N53" s="196">
        <f t="shared" si="3"/>
        <v>38.400000000000006</v>
      </c>
      <c r="O53" s="197">
        <f t="shared" si="9"/>
        <v>39</v>
      </c>
      <c r="P53" s="127">
        <f t="shared" si="2"/>
        <v>0</v>
      </c>
      <c r="Q53" s="140"/>
      <c r="R53" s="220"/>
      <c r="S53" s="140"/>
      <c r="T53" s="140"/>
    </row>
    <row r="54" spans="1:20" ht="15" customHeight="1" x14ac:dyDescent="0.25">
      <c r="A54" s="107"/>
      <c r="B54" s="110" t="s">
        <v>156</v>
      </c>
      <c r="C54" s="145"/>
      <c r="D54" s="135">
        <v>26</v>
      </c>
      <c r="E54" s="144"/>
      <c r="F54" s="137">
        <v>2</v>
      </c>
      <c r="G54" s="137">
        <v>8</v>
      </c>
      <c r="H54" s="137">
        <v>2</v>
      </c>
      <c r="I54" s="137">
        <v>3</v>
      </c>
      <c r="J54" s="137"/>
      <c r="K54" s="137"/>
      <c r="L54" s="214">
        <v>1</v>
      </c>
      <c r="M54" s="167"/>
      <c r="N54" s="196">
        <f t="shared" si="3"/>
        <v>25.6</v>
      </c>
      <c r="O54" s="197">
        <f t="shared" si="9"/>
        <v>26</v>
      </c>
      <c r="P54" s="134">
        <f t="shared" si="2"/>
        <v>0</v>
      </c>
      <c r="Q54" s="221"/>
      <c r="R54" s="220"/>
      <c r="S54" s="140"/>
      <c r="T54" s="140"/>
    </row>
    <row r="55" spans="1:20" ht="15" customHeight="1" x14ac:dyDescent="0.25">
      <c r="A55" s="43"/>
      <c r="B55" s="108" t="s">
        <v>157</v>
      </c>
      <c r="C55" s="145"/>
      <c r="D55" s="128">
        <v>36</v>
      </c>
      <c r="E55" s="144"/>
      <c r="F55" s="130">
        <v>3</v>
      </c>
      <c r="G55" s="130">
        <v>7</v>
      </c>
      <c r="H55" s="130">
        <v>2</v>
      </c>
      <c r="I55" s="130">
        <v>3</v>
      </c>
      <c r="J55" s="130"/>
      <c r="K55" s="130"/>
      <c r="L55" s="209">
        <v>1</v>
      </c>
      <c r="M55" s="167"/>
      <c r="N55" s="196">
        <f t="shared" si="3"/>
        <v>35.1</v>
      </c>
      <c r="O55" s="197">
        <f t="shared" si="9"/>
        <v>36</v>
      </c>
      <c r="P55" s="127">
        <f t="shared" si="2"/>
        <v>0</v>
      </c>
      <c r="Q55" s="140"/>
      <c r="R55" s="220"/>
      <c r="S55" s="140"/>
      <c r="T55" s="140"/>
    </row>
    <row r="56" spans="1:20" ht="15" customHeight="1" thickBot="1" x14ac:dyDescent="0.3">
      <c r="A56" s="44"/>
      <c r="B56" s="110" t="s">
        <v>158</v>
      </c>
      <c r="C56" s="145"/>
      <c r="D56" s="135">
        <v>24</v>
      </c>
      <c r="E56" s="144"/>
      <c r="F56" s="137">
        <v>2</v>
      </c>
      <c r="G56" s="137">
        <v>7</v>
      </c>
      <c r="H56" s="137">
        <v>2</v>
      </c>
      <c r="I56" s="137">
        <v>3</v>
      </c>
      <c r="J56" s="137"/>
      <c r="K56" s="137"/>
      <c r="L56" s="214">
        <v>1</v>
      </c>
      <c r="M56" s="167"/>
      <c r="N56" s="196">
        <f>(((G56-H56)*F56)*$M$59)+(F56*I56)+((H56*F56)*$M$29)+K56+J56</f>
        <v>23.4</v>
      </c>
      <c r="O56" s="197">
        <f>CEILING(N56,1)</f>
        <v>24</v>
      </c>
      <c r="P56" s="134">
        <f>O56-D56</f>
        <v>0</v>
      </c>
      <c r="Q56" s="221"/>
      <c r="R56" s="220"/>
      <c r="S56" s="140"/>
      <c r="T56" s="140"/>
    </row>
    <row r="57" spans="1:20" ht="15" customHeight="1" thickBot="1" x14ac:dyDescent="0.3">
      <c r="A57" s="44" t="s">
        <v>285</v>
      </c>
      <c r="B57" s="110" t="s">
        <v>282</v>
      </c>
      <c r="C57" s="145"/>
      <c r="D57" s="135">
        <v>10</v>
      </c>
      <c r="E57" s="144"/>
      <c r="F57" s="137">
        <v>1</v>
      </c>
      <c r="G57" s="137">
        <v>10</v>
      </c>
      <c r="H57" s="137">
        <v>0</v>
      </c>
      <c r="I57" s="137">
        <v>3</v>
      </c>
      <c r="J57" s="137"/>
      <c r="K57" s="137"/>
      <c r="L57" s="214">
        <v>1</v>
      </c>
      <c r="M57" s="167"/>
      <c r="N57" s="196">
        <f t="shared" si="3"/>
        <v>14</v>
      </c>
      <c r="O57" s="197">
        <f t="shared" si="9"/>
        <v>14</v>
      </c>
      <c r="P57" s="134">
        <f t="shared" si="2"/>
        <v>4</v>
      </c>
      <c r="Q57" s="221"/>
      <c r="R57" s="220"/>
      <c r="S57" s="140"/>
      <c r="T57" s="140"/>
    </row>
    <row r="58" spans="1:20" ht="15" customHeight="1" thickBot="1" x14ac:dyDescent="0.3">
      <c r="A58" s="109"/>
      <c r="B58" s="222" t="s">
        <v>171</v>
      </c>
      <c r="C58" s="223"/>
      <c r="D58" s="224">
        <v>23</v>
      </c>
      <c r="E58" s="218"/>
      <c r="F58" s="225">
        <v>1</v>
      </c>
      <c r="G58" s="225">
        <v>17</v>
      </c>
      <c r="H58" s="141">
        <v>2</v>
      </c>
      <c r="I58" s="141"/>
      <c r="J58" s="141"/>
      <c r="K58" s="141"/>
      <c r="L58" s="226">
        <v>1</v>
      </c>
      <c r="M58" s="168"/>
      <c r="N58" s="196">
        <f t="shared" si="3"/>
        <v>19.7</v>
      </c>
      <c r="O58" s="197">
        <f t="shared" si="9"/>
        <v>20</v>
      </c>
      <c r="P58" s="142">
        <f t="shared" si="2"/>
        <v>-3</v>
      </c>
      <c r="Q58" s="140"/>
      <c r="R58" s="220"/>
      <c r="S58" s="140"/>
      <c r="T58" s="140"/>
    </row>
    <row r="59" spans="1:20" ht="15" customHeight="1" thickBot="1" x14ac:dyDescent="0.3">
      <c r="M59" s="120">
        <v>1.1000000000000001</v>
      </c>
    </row>
    <row r="60" spans="1:20" ht="15" customHeight="1" x14ac:dyDescent="0.25">
      <c r="B60" t="s">
        <v>45</v>
      </c>
      <c r="C60" s="45">
        <v>0.375</v>
      </c>
      <c r="D60" t="s">
        <v>46</v>
      </c>
    </row>
    <row r="61" spans="1:20" ht="15" customHeight="1" x14ac:dyDescent="0.25">
      <c r="B61" t="s">
        <v>794</v>
      </c>
      <c r="C61" s="45">
        <v>0.5</v>
      </c>
      <c r="D61" t="s">
        <v>46</v>
      </c>
    </row>
    <row r="62" spans="1:20" ht="15" customHeight="1" x14ac:dyDescent="0.25"/>
    <row r="63" spans="1:20" ht="15" customHeight="1" x14ac:dyDescent="0.25">
      <c r="B63" t="s">
        <v>703</v>
      </c>
    </row>
    <row r="64" spans="1:20" ht="15" customHeight="1" x14ac:dyDescent="0.25">
      <c r="A64">
        <v>10</v>
      </c>
      <c r="B64" t="s">
        <v>4</v>
      </c>
    </row>
    <row r="65" spans="1:2" ht="15" customHeight="1" x14ac:dyDescent="0.25">
      <c r="A65">
        <v>20</v>
      </c>
      <c r="B65" t="s">
        <v>5</v>
      </c>
    </row>
    <row r="66" spans="1:2" ht="15" customHeight="1" x14ac:dyDescent="0.25">
      <c r="A66">
        <v>30</v>
      </c>
      <c r="B66" t="s">
        <v>76</v>
      </c>
    </row>
    <row r="67" spans="1:2" ht="15" customHeight="1" x14ac:dyDescent="0.25">
      <c r="A67">
        <v>40</v>
      </c>
      <c r="B67" t="s">
        <v>16</v>
      </c>
    </row>
    <row r="68" spans="1:2" ht="15" customHeight="1" x14ac:dyDescent="0.25">
      <c r="A68">
        <v>50</v>
      </c>
      <c r="B68" t="s">
        <v>267</v>
      </c>
    </row>
    <row r="69" spans="1:2" ht="15" customHeight="1" x14ac:dyDescent="0.25">
      <c r="A69">
        <v>60</v>
      </c>
      <c r="B69" t="s">
        <v>731</v>
      </c>
    </row>
    <row r="70" spans="1:2" ht="15" customHeight="1" x14ac:dyDescent="0.25">
      <c r="A70">
        <v>70</v>
      </c>
      <c r="B70" t="s">
        <v>732</v>
      </c>
    </row>
    <row r="71" spans="1:2" ht="15" customHeight="1" x14ac:dyDescent="0.25">
      <c r="A71">
        <v>80</v>
      </c>
      <c r="B71" t="s">
        <v>17</v>
      </c>
    </row>
    <row r="72" spans="1:2" ht="15" customHeight="1" x14ac:dyDescent="0.25">
      <c r="A72">
        <v>90</v>
      </c>
      <c r="B72" t="s">
        <v>733</v>
      </c>
    </row>
    <row r="73" spans="1:2" ht="15" customHeight="1" x14ac:dyDescent="0.25">
      <c r="A73">
        <v>100</v>
      </c>
      <c r="B73" t="s">
        <v>734</v>
      </c>
    </row>
    <row r="74" spans="1:2" ht="15" customHeight="1" x14ac:dyDescent="0.25">
      <c r="A74">
        <v>110</v>
      </c>
      <c r="B74" t="s">
        <v>702</v>
      </c>
    </row>
    <row r="75" spans="1:2" ht="15" customHeight="1" x14ac:dyDescent="0.25">
      <c r="A75">
        <v>120</v>
      </c>
      <c r="B75" t="s">
        <v>735</v>
      </c>
    </row>
    <row r="76" spans="1:2" ht="15" customHeight="1" x14ac:dyDescent="0.25">
      <c r="A76" s="1423">
        <v>130</v>
      </c>
      <c r="B76" s="1423" t="s">
        <v>737</v>
      </c>
    </row>
    <row r="77" spans="1:2" ht="15" customHeight="1" x14ac:dyDescent="0.25">
      <c r="A77" s="1423">
        <v>140</v>
      </c>
      <c r="B77" s="1423" t="s">
        <v>738</v>
      </c>
    </row>
    <row r="78" spans="1:2" ht="15" customHeight="1" x14ac:dyDescent="0.25">
      <c r="A78" s="1423">
        <v>150</v>
      </c>
      <c r="B78" s="1423" t="s">
        <v>739</v>
      </c>
    </row>
    <row r="79" spans="1:2" ht="15" customHeight="1" x14ac:dyDescent="0.25">
      <c r="A79" s="1423">
        <v>160</v>
      </c>
      <c r="B79" s="1423" t="s">
        <v>740</v>
      </c>
    </row>
    <row r="80" spans="1:2" ht="15" customHeight="1" x14ac:dyDescent="0.25">
      <c r="A80">
        <v>170</v>
      </c>
      <c r="B80" s="1418" t="s">
        <v>741</v>
      </c>
    </row>
    <row r="81" spans="1:2" ht="15" customHeight="1" x14ac:dyDescent="0.25">
      <c r="A81" s="1423">
        <v>180</v>
      </c>
      <c r="B81" s="1423" t="s">
        <v>742</v>
      </c>
    </row>
    <row r="82" spans="1:2" ht="15" customHeight="1" x14ac:dyDescent="0.25">
      <c r="A82" s="1423">
        <v>190</v>
      </c>
      <c r="B82" s="1423" t="s">
        <v>743</v>
      </c>
    </row>
    <row r="83" spans="1:2" ht="15" customHeight="1" x14ac:dyDescent="0.25">
      <c r="A83" s="1423">
        <v>200</v>
      </c>
      <c r="B83" s="1423" t="s">
        <v>736</v>
      </c>
    </row>
    <row r="84" spans="1:2" ht="15" customHeight="1" x14ac:dyDescent="0.25"/>
    <row r="85" spans="1:2" ht="15" customHeight="1" x14ac:dyDescent="0.25"/>
    <row r="86" spans="1:2" ht="15" customHeight="1" x14ac:dyDescent="0.25"/>
    <row r="87" spans="1:2" ht="15" customHeight="1" x14ac:dyDescent="0.25"/>
    <row r="88" spans="1:2" ht="15" customHeight="1" x14ac:dyDescent="0.25"/>
    <row r="89" spans="1:2" ht="15" customHeight="1" x14ac:dyDescent="0.25"/>
    <row r="90" spans="1:2" ht="15" customHeight="1" x14ac:dyDescent="0.25"/>
    <row r="91" spans="1:2" ht="15" customHeight="1" x14ac:dyDescent="0.25"/>
    <row r="92" spans="1:2" ht="15" customHeight="1" x14ac:dyDescent="0.25"/>
    <row r="93" spans="1:2" ht="15" customHeight="1" x14ac:dyDescent="0.25"/>
    <row r="94" spans="1:2" ht="15" customHeight="1" x14ac:dyDescent="0.25"/>
    <row r="95" spans="1:2" ht="15" customHeight="1" x14ac:dyDescent="0.25"/>
    <row r="96" spans="1:2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</sheetData>
  <sheetProtection sheet="1" formatCells="0" formatColumns="0" formatRows="0" insertColumns="0" insertRows="0" insertHyperlinks="0" deleteColumns="0" deleteRows="0" sort="0" pivotTables="0"/>
  <customSheetViews>
    <customSheetView guid="{FB621A27-659F-404F-9975-FABB12D78706}" hiddenColumns="1">
      <pageMargins left="0.7" right="0.7" top="0.78740157499999996" bottom="0.78740157499999996" header="0.3" footer="0.3"/>
      <pageSetup paperSize="9" orientation="portrait"/>
    </customSheetView>
  </customSheetViews>
  <conditionalFormatting sqref="A9:A28">
    <cfRule type="expression" dxfId="392" priority="36" stopIfTrue="1">
      <formula>COUNTIF($A$9:$A$28,A9)&gt;1</formula>
    </cfRule>
  </conditionalFormatting>
  <conditionalFormatting sqref="H31:H37 H39:H55 H57:H58">
    <cfRule type="cellIs" dxfId="391" priority="8" stopIfTrue="1" operator="equal">
      <formula>$H31</formula>
    </cfRule>
  </conditionalFormatting>
  <conditionalFormatting sqref="P31:P37 P39:P55 P57:P58">
    <cfRule type="cellIs" dxfId="390" priority="10" stopIfTrue="1" operator="notEqual">
      <formula>0</formula>
    </cfRule>
  </conditionalFormatting>
  <conditionalFormatting sqref="S31:S37 S39:S46">
    <cfRule type="cellIs" dxfId="389" priority="9" stopIfTrue="1" operator="notEqual">
      <formula>0</formula>
    </cfRule>
  </conditionalFormatting>
  <conditionalFormatting sqref="H38">
    <cfRule type="cellIs" dxfId="388" priority="5" stopIfTrue="1" operator="equal">
      <formula>$H38</formula>
    </cfRule>
  </conditionalFormatting>
  <conditionalFormatting sqref="P38">
    <cfRule type="cellIs" dxfId="387" priority="7" stopIfTrue="1" operator="notEqual">
      <formula>0</formula>
    </cfRule>
  </conditionalFormatting>
  <conditionalFormatting sqref="S38">
    <cfRule type="cellIs" dxfId="386" priority="6" stopIfTrue="1" operator="notEqual">
      <formula>0</formula>
    </cfRule>
  </conditionalFormatting>
  <conditionalFormatting sqref="A31:A58">
    <cfRule type="duplicateValues" dxfId="385" priority="4" stopIfTrue="1"/>
  </conditionalFormatting>
  <pageMargins left="0.7" right="0.7" top="0.78740157499999996" bottom="0.78740157499999996" header="0.3" footer="0.3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15</vt:i4>
      </vt:variant>
      <vt:variant>
        <vt:lpstr>Pojmenované oblasti</vt:lpstr>
      </vt:variant>
      <vt:variant>
        <vt:i4>10</vt:i4>
      </vt:variant>
    </vt:vector>
  </HeadingPairs>
  <TitlesOfParts>
    <vt:vector size="25" baseType="lpstr">
      <vt:lpstr>Tabulky skupin</vt:lpstr>
      <vt:lpstr>Pavouk 12x4 M</vt:lpstr>
      <vt:lpstr>Pavouk 5 W</vt:lpstr>
      <vt:lpstr>Statistika hráčů</vt:lpstr>
      <vt:lpstr>Statistika gólmanů</vt:lpstr>
      <vt:lpstr>jednotlivci</vt:lpstr>
      <vt:lpstr>Rozpis zápasů</vt:lpstr>
      <vt:lpstr>Rozpis-skore</vt:lpstr>
      <vt:lpstr>pravidla turnaje</vt:lpstr>
      <vt:lpstr>Tabulka</vt:lpstr>
      <vt:lpstr>Tabulka-skore</vt:lpstr>
      <vt:lpstr>rozstřely</vt:lpstr>
      <vt:lpstr>rozstřely-skore</vt:lpstr>
      <vt:lpstr>rozpisy</vt:lpstr>
      <vt:lpstr>List2</vt:lpstr>
      <vt:lpstr>'Rozpis zápasů'!Názvy_tisku</vt:lpstr>
      <vt:lpstr>'Statistika gólmanů'!Názvy_tisku</vt:lpstr>
      <vt:lpstr>'Statistika hráčů'!Názvy_tisku</vt:lpstr>
      <vt:lpstr>'Rozpis zápasů'!Oblast_tisku</vt:lpstr>
      <vt:lpstr>'Rozpis-skore'!Oblast_tisku</vt:lpstr>
      <vt:lpstr>'Statistika gólmanů'!Oblast_tisku</vt:lpstr>
      <vt:lpstr>'Statistika hráčů'!Oblast_tisku</vt:lpstr>
      <vt:lpstr>Tabulka!Oblast_tisku</vt:lpstr>
      <vt:lpstr>'Tabulka-skore'!Oblast_tisku</vt:lpstr>
      <vt:lpstr>'Tabulky skupin'!Oblast_tisku</vt:lpstr>
    </vt:vector>
  </TitlesOfParts>
  <Company>HomeWSork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Vladimír Štorek</dc:creator>
  <cp:lastModifiedBy>Sport Krupka s.r.o. Městský stadion</cp:lastModifiedBy>
  <cp:lastPrinted>2015-12-22T20:36:47Z</cp:lastPrinted>
  <dcterms:created xsi:type="dcterms:W3CDTF">2009-02-09T21:04:40Z</dcterms:created>
  <dcterms:modified xsi:type="dcterms:W3CDTF">2016-01-13T07:57:15Z</dcterms:modified>
</cp:coreProperties>
</file>